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425" windowWidth="23715" windowHeight="8655" firstSheet="3" activeTab="8"/>
  </bookViews>
  <sheets>
    <sheet name="ENERO 2014" sheetId="1" r:id="rId1"/>
    <sheet name="FEBRERO 2 0 1 4   " sheetId="2" r:id="rId2"/>
    <sheet name="M A R Z O  2014  " sheetId="3" r:id="rId3"/>
    <sheet name="A B R I L   2014   " sheetId="4" r:id="rId4"/>
    <sheet name="MAYO  2 0 1 4   " sheetId="5" r:id="rId5"/>
    <sheet name="J U N I O   2014" sheetId="6" r:id="rId6"/>
    <sheet name="J U L I O " sheetId="7" r:id="rId7"/>
    <sheet name="AGOSTO  2014" sheetId="8" r:id="rId8"/>
    <sheet name="SEPTIEMBRE 2014" sheetId="9" r:id="rId9"/>
    <sheet name="OCTUBRE 2014" sheetId="10" r:id="rId10"/>
    <sheet name="Hoja11" sheetId="11" r:id="rId11"/>
    <sheet name="Hoja12" sheetId="12" r:id="rId12"/>
    <sheet name="Hoja13" sheetId="13" r:id="rId13"/>
    <sheet name="CONCENTRADO AÑO 2014" sheetId="14" r:id="rId14"/>
    <sheet name="Hoja1" sheetId="16" r:id="rId15"/>
    <sheet name="Hoja2" sheetId="17" r:id="rId16"/>
    <sheet name="Hoja3" sheetId="18" r:id="rId17"/>
    <sheet name="ABECEDARIO" sheetId="19" r:id="rId18"/>
    <sheet name="Hoja5" sheetId="20" r:id="rId19"/>
    <sheet name="Hoja6" sheetId="21" r:id="rId20"/>
  </sheets>
  <calcPr calcId="144525"/>
</workbook>
</file>

<file path=xl/calcChain.xml><?xml version="1.0" encoding="utf-8"?>
<calcChain xmlns="http://schemas.openxmlformats.org/spreadsheetml/2006/main">
  <c r="E2615" i="10" l="1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G2226" i="10"/>
  <c r="H2226" i="10" s="1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G1954" i="10"/>
  <c r="H1954" i="10" s="1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G1797" i="10"/>
  <c r="H1797" i="10" s="1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G1774" i="10"/>
  <c r="H1774" i="10" s="1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G1761" i="10"/>
  <c r="H1761" i="10" s="1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G1733" i="10"/>
  <c r="H1733" i="10" s="1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G1640" i="10"/>
  <c r="H1640" i="10" s="1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G1484" i="10"/>
  <c r="H1484" i="10" s="1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G1373" i="10"/>
  <c r="H1373" i="10" s="1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G1098" i="10"/>
  <c r="H1098" i="10" s="1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G1062" i="10"/>
  <c r="H1062" i="10" s="1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G884" i="10"/>
  <c r="H884" i="10" s="1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G627" i="10"/>
  <c r="G2615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E2622" i="10" l="1"/>
  <c r="H627" i="10"/>
  <c r="G2469" i="9"/>
  <c r="G2323" i="1" l="1"/>
  <c r="H467" i="1"/>
  <c r="H873" i="1"/>
  <c r="H874" i="1"/>
  <c r="H875" i="1"/>
  <c r="H11" i="14"/>
  <c r="H8" i="14"/>
  <c r="H7" i="14"/>
  <c r="H6" i="14"/>
  <c r="H5" i="14"/>
  <c r="H4" i="14"/>
  <c r="G999" i="8"/>
  <c r="G380" i="7"/>
  <c r="G362" i="7"/>
  <c r="G1005" i="6"/>
  <c r="G435" i="6"/>
  <c r="G260" i="6"/>
  <c r="G2189" i="5"/>
  <c r="G1674" i="5"/>
  <c r="G1326" i="5"/>
  <c r="G1109" i="5"/>
  <c r="G609" i="5"/>
  <c r="G350" i="5"/>
  <c r="G77" i="5"/>
  <c r="G1827" i="4"/>
  <c r="G1188" i="4"/>
  <c r="G663" i="4"/>
  <c r="G212" i="4"/>
  <c r="G2030" i="3"/>
  <c r="G971" i="3"/>
  <c r="G424" i="3"/>
  <c r="G71" i="3"/>
  <c r="G1543" i="2"/>
  <c r="G994" i="2"/>
  <c r="G463" i="2"/>
  <c r="G2210" i="1" l="1"/>
  <c r="G1871" i="1"/>
  <c r="G1106" i="1"/>
  <c r="G609" i="1" l="1"/>
  <c r="G108" i="1"/>
  <c r="G13" i="1"/>
  <c r="G44" i="8" l="1"/>
  <c r="G2277" i="9" l="1"/>
  <c r="E2716" i="9" l="1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G1841" i="9"/>
  <c r="H1841" i="9" s="1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G1484" i="9"/>
  <c r="H1484" i="9" s="1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G546" i="9"/>
  <c r="G2716" i="9" s="1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E2723" i="9" l="1"/>
  <c r="H546" i="9"/>
  <c r="G447" i="8"/>
  <c r="G2295" i="8" l="1"/>
  <c r="E2295" i="8"/>
  <c r="E2302" i="8" s="1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2254" i="19" l="1"/>
  <c r="E2254" i="19"/>
  <c r="E2261" i="19" s="1"/>
  <c r="H2252" i="19"/>
  <c r="H2251" i="19"/>
  <c r="H2250" i="19"/>
  <c r="H2249" i="19"/>
  <c r="H377" i="19"/>
  <c r="H1455" i="19"/>
  <c r="H1448" i="19"/>
  <c r="H351" i="19"/>
  <c r="H2203" i="19"/>
  <c r="H37" i="19"/>
  <c r="H484" i="19"/>
  <c r="H483" i="19"/>
  <c r="H950" i="19"/>
  <c r="H851" i="19"/>
  <c r="H2115" i="19"/>
  <c r="H2122" i="19"/>
  <c r="H1152" i="19"/>
  <c r="H1405" i="19"/>
  <c r="H1614" i="19"/>
  <c r="H1292" i="19"/>
  <c r="H1027" i="19"/>
  <c r="H368" i="19"/>
  <c r="H2106" i="19"/>
  <c r="H1349" i="19"/>
  <c r="H736" i="19"/>
  <c r="H679" i="19"/>
  <c r="H63" i="19"/>
  <c r="H879" i="19"/>
  <c r="H1966" i="19"/>
  <c r="H1060" i="19"/>
  <c r="H1613" i="19"/>
  <c r="H2244" i="19"/>
  <c r="H1988" i="19"/>
  <c r="H1348" i="19"/>
  <c r="H72" i="19"/>
  <c r="H592" i="19"/>
  <c r="H1107" i="19"/>
  <c r="H995" i="19"/>
  <c r="H1801" i="19"/>
  <c r="H16" i="19"/>
  <c r="H1381" i="19"/>
  <c r="H640" i="19"/>
  <c r="H52" i="19"/>
  <c r="H105" i="19"/>
  <c r="H615" i="19"/>
  <c r="H1380" i="19"/>
  <c r="H195" i="19"/>
  <c r="H1853" i="19"/>
  <c r="H111" i="19"/>
  <c r="H1219" i="19"/>
  <c r="H382" i="19"/>
  <c r="H1728" i="19"/>
  <c r="H591" i="19"/>
  <c r="H930" i="19"/>
  <c r="H1863" i="19"/>
  <c r="H110" i="19"/>
  <c r="H448" i="19"/>
  <c r="H975" i="19"/>
  <c r="H162" i="19"/>
  <c r="H2191" i="19"/>
  <c r="H1915" i="19"/>
  <c r="H1888" i="19"/>
  <c r="H1763" i="19"/>
  <c r="H774" i="19"/>
  <c r="H367" i="19"/>
  <c r="H2170" i="19"/>
  <c r="H1645" i="19"/>
  <c r="H150" i="19"/>
  <c r="H1481" i="19"/>
  <c r="H752" i="19"/>
  <c r="H2180" i="19"/>
  <c r="H850" i="19"/>
  <c r="H1203" i="19"/>
  <c r="H699" i="19"/>
  <c r="H1924" i="19"/>
  <c r="H1612" i="19"/>
  <c r="H465" i="19"/>
  <c r="H535" i="19"/>
  <c r="H799" i="19"/>
  <c r="H1059" i="19"/>
  <c r="H1447" i="19"/>
  <c r="H2105" i="19"/>
  <c r="H849" i="19"/>
  <c r="H1800" i="19"/>
  <c r="H880" i="19"/>
  <c r="H1843" i="19"/>
  <c r="H1151" i="19"/>
  <c r="H878" i="19"/>
  <c r="H559" i="19"/>
  <c r="H808" i="19"/>
  <c r="H62" i="19"/>
  <c r="H2243" i="19"/>
  <c r="H1965" i="19"/>
  <c r="H614" i="19"/>
  <c r="H639" i="19"/>
  <c r="H590" i="19"/>
  <c r="H366" i="19"/>
  <c r="H550" i="19"/>
  <c r="H456" i="19"/>
  <c r="H1736" i="19"/>
  <c r="H372" i="19"/>
  <c r="H1824" i="19"/>
  <c r="H36" i="19"/>
  <c r="H1227" i="19"/>
  <c r="H1363" i="19"/>
  <c r="H1611" i="19"/>
  <c r="H2021" i="19"/>
  <c r="H1806" i="19"/>
  <c r="H61" i="19"/>
  <c r="H139" i="19"/>
  <c r="H848" i="19"/>
  <c r="H735" i="19"/>
  <c r="H877" i="19"/>
  <c r="H929" i="19"/>
  <c r="H1202" i="19"/>
  <c r="H698" i="19"/>
  <c r="H1314" i="19"/>
  <c r="H2169" i="19"/>
  <c r="H104" i="19"/>
  <c r="H1610" i="19"/>
  <c r="H35" i="19"/>
  <c r="H1762" i="19"/>
  <c r="H1480" i="19"/>
  <c r="H928" i="19"/>
  <c r="H1914" i="19"/>
  <c r="H1987" i="19"/>
  <c r="H1644" i="19"/>
  <c r="H978" i="19"/>
  <c r="H149" i="19"/>
  <c r="H310" i="19"/>
  <c r="H1106" i="19"/>
  <c r="H2046" i="19"/>
  <c r="H1986" i="19"/>
  <c r="H229" i="19"/>
  <c r="H212" i="19"/>
  <c r="H194" i="19"/>
  <c r="H974" i="19"/>
  <c r="H447" i="19"/>
  <c r="H2041" i="19"/>
  <c r="H2040" i="19"/>
  <c r="H589" i="19"/>
  <c r="H1609" i="19"/>
  <c r="H773" i="19"/>
  <c r="H1347" i="19"/>
  <c r="H1058" i="19"/>
  <c r="H1673" i="19"/>
  <c r="H1446" i="19"/>
  <c r="H2242" i="19"/>
  <c r="H1150" i="19"/>
  <c r="H2104" i="19"/>
  <c r="H34" i="19"/>
  <c r="H949" i="19"/>
  <c r="H2202" i="19"/>
  <c r="H2119" i="19"/>
  <c r="H1967" i="19"/>
  <c r="H2112" i="19"/>
  <c r="H2072" i="19"/>
  <c r="H1708" i="19"/>
  <c r="H482" i="19"/>
  <c r="H376" i="19"/>
  <c r="H58" i="19"/>
  <c r="H1291" i="19"/>
  <c r="H1653" i="19"/>
  <c r="H638" i="19"/>
  <c r="H2187" i="19"/>
  <c r="H613" i="19"/>
  <c r="H51" i="19"/>
  <c r="H1823" i="19"/>
  <c r="H847" i="19"/>
  <c r="H406" i="19"/>
  <c r="H1026" i="19"/>
  <c r="H246" i="19"/>
  <c r="H87" i="19"/>
  <c r="H1105" i="19"/>
  <c r="H798" i="19"/>
  <c r="H1964" i="19"/>
  <c r="H1170" i="19"/>
  <c r="H1169" i="19"/>
  <c r="H678" i="19"/>
  <c r="H138" i="19"/>
  <c r="H876" i="19"/>
  <c r="H1168" i="19"/>
  <c r="H1799" i="19"/>
  <c r="H846" i="19"/>
  <c r="H46" i="19"/>
  <c r="H1798" i="19"/>
  <c r="H2020" i="19"/>
  <c r="H2049" i="19"/>
  <c r="H239" i="19"/>
  <c r="H658" i="19"/>
  <c r="H845" i="19"/>
  <c r="H844" i="19"/>
  <c r="H1672" i="19"/>
  <c r="H1025" i="19"/>
  <c r="H672" i="19"/>
  <c r="H1608" i="19"/>
  <c r="H103" i="19"/>
  <c r="H1479" i="19"/>
  <c r="H534" i="19"/>
  <c r="H1705" i="19"/>
  <c r="H697" i="19"/>
  <c r="H772" i="19"/>
  <c r="H1643" i="19"/>
  <c r="H927" i="19"/>
  <c r="H1201" i="19"/>
  <c r="H751" i="19"/>
  <c r="H1875" i="19"/>
  <c r="H446" i="19"/>
  <c r="H1671" i="19"/>
  <c r="H1761" i="19"/>
  <c r="H309" i="19"/>
  <c r="H945" i="19"/>
  <c r="H934" i="19"/>
  <c r="H1232" i="19"/>
  <c r="H973" i="19"/>
  <c r="H2141" i="19"/>
  <c r="H2131" i="19"/>
  <c r="H399" i="19"/>
  <c r="H1115" i="19"/>
  <c r="H933" i="19"/>
  <c r="H2032" i="19"/>
  <c r="H1076" i="19"/>
  <c r="H588" i="19"/>
  <c r="H193" i="19"/>
  <c r="H997" i="19"/>
  <c r="H1682" i="19"/>
  <c r="H352" i="19"/>
  <c r="H1290" i="19"/>
  <c r="H350" i="19"/>
  <c r="H15" i="19"/>
  <c r="H1454" i="19"/>
  <c r="H1149" i="19"/>
  <c r="H677" i="19"/>
  <c r="H41" i="19"/>
  <c r="H1607" i="19"/>
  <c r="H1767" i="19"/>
  <c r="H2103" i="19"/>
  <c r="H388" i="19"/>
  <c r="H1963" i="19"/>
  <c r="H797" i="19"/>
  <c r="H349" i="19"/>
  <c r="H86" i="19"/>
  <c r="H460" i="19"/>
  <c r="H1606" i="19"/>
  <c r="H637" i="19"/>
  <c r="H612" i="19"/>
  <c r="H881" i="19"/>
  <c r="H1226" i="19"/>
  <c r="H1822" i="19"/>
  <c r="H459" i="19"/>
  <c r="H461" i="19"/>
  <c r="H587" i="19"/>
  <c r="H137" i="19"/>
  <c r="H1315" i="19"/>
  <c r="H1024" i="19"/>
  <c r="H1852" i="19"/>
  <c r="H1913" i="19"/>
  <c r="H875" i="19"/>
  <c r="H1727" i="19"/>
  <c r="H714" i="19"/>
  <c r="H926" i="19"/>
  <c r="H2217" i="19"/>
  <c r="H843" i="19"/>
  <c r="H734" i="19"/>
  <c r="H94" i="19"/>
  <c r="H696" i="19"/>
  <c r="H1200" i="19"/>
  <c r="H2168" i="19"/>
  <c r="H445" i="19"/>
  <c r="H1985" i="19"/>
  <c r="H972" i="19"/>
  <c r="H1703" i="19"/>
  <c r="H1104" i="19"/>
  <c r="H1984" i="19"/>
  <c r="H533" i="19"/>
  <c r="H1642" i="19"/>
  <c r="H1386" i="19"/>
  <c r="H2039" i="19"/>
  <c r="H1495" i="19"/>
  <c r="H1057" i="19"/>
  <c r="H308" i="19"/>
  <c r="H192" i="19"/>
  <c r="H211" i="19"/>
  <c r="H1478" i="19"/>
  <c r="H263" i="19"/>
  <c r="H228" i="19"/>
  <c r="H1760" i="19"/>
  <c r="H2102" i="19"/>
  <c r="H1445" i="19"/>
  <c r="H1731" i="19"/>
  <c r="H1797" i="19"/>
  <c r="H1148" i="19"/>
  <c r="H365" i="19"/>
  <c r="H1605" i="19"/>
  <c r="H381" i="19"/>
  <c r="H1289" i="19"/>
  <c r="H1962" i="19"/>
  <c r="H1362" i="19"/>
  <c r="H2101" i="19"/>
  <c r="H485" i="19"/>
  <c r="H1346" i="19"/>
  <c r="H1103" i="19"/>
  <c r="H796" i="19"/>
  <c r="H286" i="19"/>
  <c r="H586" i="19"/>
  <c r="H1604" i="19"/>
  <c r="H1733" i="19"/>
  <c r="H136" i="19"/>
  <c r="H1393" i="19"/>
  <c r="H1603" i="19"/>
  <c r="H1056" i="19"/>
  <c r="H842" i="19"/>
  <c r="H148" i="19"/>
  <c r="H1477" i="19"/>
  <c r="H348" i="19"/>
  <c r="H1641" i="19"/>
  <c r="H420" i="19"/>
  <c r="H227" i="19"/>
  <c r="H167" i="19"/>
  <c r="H1702" i="19"/>
  <c r="H2167" i="19"/>
  <c r="H1023" i="19"/>
  <c r="H102" i="19"/>
  <c r="H1759" i="19"/>
  <c r="H1961" i="19"/>
  <c r="H347" i="19"/>
  <c r="H1155" i="19"/>
  <c r="H1851" i="19"/>
  <c r="H1199" i="19"/>
  <c r="H1726" i="19"/>
  <c r="H1602" i="19"/>
  <c r="H944" i="19"/>
  <c r="H238" i="19"/>
  <c r="H1167" i="19"/>
  <c r="H1114" i="19"/>
  <c r="H364" i="19"/>
  <c r="H971" i="19"/>
  <c r="H1601" i="19"/>
  <c r="H1834" i="19"/>
  <c r="H444" i="19"/>
  <c r="H166" i="19"/>
  <c r="H1912" i="19"/>
  <c r="H925" i="19"/>
  <c r="H893" i="19"/>
  <c r="H1600" i="19"/>
  <c r="H1599" i="19"/>
  <c r="H60" i="19"/>
  <c r="H346" i="19"/>
  <c r="H2100" i="19"/>
  <c r="H1288" i="19"/>
  <c r="H2099" i="19"/>
  <c r="H398" i="19"/>
  <c r="H1796" i="19"/>
  <c r="H841" i="19"/>
  <c r="H532" i="19"/>
  <c r="H363" i="19"/>
  <c r="H161" i="19"/>
  <c r="H1250" i="19"/>
  <c r="H424" i="19"/>
  <c r="H2019" i="19"/>
  <c r="H2018" i="19"/>
  <c r="H777" i="19"/>
  <c r="H733" i="19"/>
  <c r="H1925" i="19"/>
  <c r="H1345" i="19"/>
  <c r="H285" i="19"/>
  <c r="H539" i="19"/>
  <c r="H549" i="19"/>
  <c r="H548" i="19"/>
  <c r="H1102" i="19"/>
  <c r="H2241" i="19"/>
  <c r="H2186" i="19"/>
  <c r="H1372" i="19"/>
  <c r="H1821" i="19"/>
  <c r="H109" i="19"/>
  <c r="H50" i="19"/>
  <c r="H2228" i="19"/>
  <c r="H531" i="19"/>
  <c r="H636" i="19"/>
  <c r="H611" i="19"/>
  <c r="H1795" i="19"/>
  <c r="H1494" i="19"/>
  <c r="H1166" i="19"/>
  <c r="H695" i="19"/>
  <c r="H1887" i="19"/>
  <c r="H101" i="19"/>
  <c r="H874" i="19"/>
  <c r="H970" i="19"/>
  <c r="H1862" i="19"/>
  <c r="H685" i="19"/>
  <c r="H443" i="19"/>
  <c r="H307" i="19"/>
  <c r="H1758" i="19"/>
  <c r="H1983" i="19"/>
  <c r="H1313" i="19"/>
  <c r="H840" i="19"/>
  <c r="H191" i="19"/>
  <c r="H2166" i="19"/>
  <c r="H1681" i="19"/>
  <c r="H761" i="19"/>
  <c r="H585" i="19"/>
  <c r="H1198" i="19"/>
  <c r="H147" i="19"/>
  <c r="H1911" i="19"/>
  <c r="H924" i="19"/>
  <c r="H1701" i="19"/>
  <c r="H1640" i="19"/>
  <c r="H1055" i="19"/>
  <c r="H1476" i="19"/>
  <c r="H262" i="19"/>
  <c r="H750" i="19"/>
  <c r="H1385" i="19"/>
  <c r="H1598" i="19"/>
  <c r="H85" i="19"/>
  <c r="H982" i="19"/>
  <c r="H1171" i="19"/>
  <c r="H9" i="19"/>
  <c r="H1147" i="19"/>
  <c r="H1146" i="19"/>
  <c r="H1287" i="19"/>
  <c r="H1833" i="19"/>
  <c r="H676" i="19"/>
  <c r="H2098" i="19"/>
  <c r="H2219" i="19"/>
  <c r="H1597" i="19"/>
  <c r="H1960" i="19"/>
  <c r="H1022" i="19"/>
  <c r="H2206" i="19"/>
  <c r="H2097" i="19"/>
  <c r="H2096" i="19"/>
  <c r="H2054" i="19"/>
  <c r="H1596" i="19"/>
  <c r="H1101" i="19"/>
  <c r="H2017" i="19"/>
  <c r="H33" i="19"/>
  <c r="H530" i="19"/>
  <c r="H2240" i="19"/>
  <c r="H1312" i="19"/>
  <c r="H1820" i="19"/>
  <c r="H635" i="19"/>
  <c r="H2185" i="19"/>
  <c r="H610" i="19"/>
  <c r="H362" i="19"/>
  <c r="H923" i="19"/>
  <c r="H1910" i="19"/>
  <c r="H1371" i="19"/>
  <c r="H1725" i="19"/>
  <c r="H839" i="19"/>
  <c r="H1735" i="19"/>
  <c r="H455" i="19"/>
  <c r="H1972" i="19"/>
  <c r="H135" i="19"/>
  <c r="H1344" i="19"/>
  <c r="H1197" i="19"/>
  <c r="H93" i="19"/>
  <c r="H1959" i="19"/>
  <c r="H1414" i="19"/>
  <c r="H1343" i="19"/>
  <c r="H795" i="19"/>
  <c r="H1293" i="19"/>
  <c r="H284" i="19"/>
  <c r="H2130" i="19"/>
  <c r="H261" i="19"/>
  <c r="H732" i="19"/>
  <c r="H1832" i="19"/>
  <c r="H1413" i="19"/>
  <c r="H1757" i="19"/>
  <c r="H2165" i="19"/>
  <c r="H1874" i="19"/>
  <c r="H306" i="19"/>
  <c r="H226" i="19"/>
  <c r="H210" i="19"/>
  <c r="H190" i="19"/>
  <c r="H1100" i="19"/>
  <c r="H1595" i="19"/>
  <c r="H1493" i="19"/>
  <c r="H1594" i="19"/>
  <c r="H771" i="19"/>
  <c r="H1639" i="19"/>
  <c r="H1444" i="19"/>
  <c r="H146" i="19"/>
  <c r="H694" i="19"/>
  <c r="H1700" i="19"/>
  <c r="H1982" i="19"/>
  <c r="H584" i="19"/>
  <c r="H969" i="19"/>
  <c r="H1842" i="19"/>
  <c r="H1923" i="19"/>
  <c r="H1054" i="19"/>
  <c r="H981" i="19"/>
  <c r="H1384" i="19"/>
  <c r="H481" i="19"/>
  <c r="H1145" i="19"/>
  <c r="H2121" i="19"/>
  <c r="H2120" i="19"/>
  <c r="H666" i="19"/>
  <c r="H480" i="19"/>
  <c r="H479" i="19"/>
  <c r="H32" i="19"/>
  <c r="H947" i="19"/>
  <c r="H2201" i="19"/>
  <c r="H1443" i="19"/>
  <c r="H40" i="19"/>
  <c r="H45" i="19"/>
  <c r="H838" i="19"/>
  <c r="H2061" i="19"/>
  <c r="H837" i="19"/>
  <c r="H836" i="19"/>
  <c r="H1286" i="19"/>
  <c r="H1794" i="19"/>
  <c r="H1793" i="19"/>
  <c r="H405" i="19"/>
  <c r="H1792" i="19"/>
  <c r="H1593" i="19"/>
  <c r="H1886" i="19"/>
  <c r="H2140" i="19"/>
  <c r="H71" i="19"/>
  <c r="H1958" i="19"/>
  <c r="H976" i="19"/>
  <c r="H397" i="19"/>
  <c r="H1295" i="19"/>
  <c r="H2031" i="19"/>
  <c r="H2095" i="19"/>
  <c r="H1113" i="19"/>
  <c r="H345" i="19"/>
  <c r="H2139" i="19"/>
  <c r="H873" i="19"/>
  <c r="H943" i="19"/>
  <c r="H70" i="19"/>
  <c r="H1031" i="19"/>
  <c r="H344" i="19"/>
  <c r="H1704" i="19"/>
  <c r="H1592" i="19"/>
  <c r="H529" i="19"/>
  <c r="H2179" i="19"/>
  <c r="H1591" i="19"/>
  <c r="H134" i="19"/>
  <c r="H1652" i="19"/>
  <c r="H1099" i="19"/>
  <c r="H1218" i="19"/>
  <c r="H92" i="19"/>
  <c r="H91" i="19"/>
  <c r="H1957" i="19"/>
  <c r="H1342" i="19"/>
  <c r="H255" i="19"/>
  <c r="H283" i="19"/>
  <c r="H1590" i="19"/>
  <c r="H1376" i="19"/>
  <c r="H84" i="19"/>
  <c r="H713" i="19"/>
  <c r="H343" i="19"/>
  <c r="H731" i="19"/>
  <c r="H1400" i="19"/>
  <c r="H384" i="19"/>
  <c r="H922" i="19"/>
  <c r="H1831" i="19"/>
  <c r="H1589" i="19"/>
  <c r="H1399" i="19"/>
  <c r="H2229" i="19"/>
  <c r="H100" i="19"/>
  <c r="H1409" i="19"/>
  <c r="H634" i="19"/>
  <c r="H609" i="19"/>
  <c r="H1909" i="19"/>
  <c r="H386" i="19"/>
  <c r="H31" i="19"/>
  <c r="H1885" i="19"/>
  <c r="H361" i="19"/>
  <c r="H693" i="19"/>
  <c r="H1311" i="19"/>
  <c r="H692" i="19"/>
  <c r="H2216" i="19"/>
  <c r="H1196" i="19"/>
  <c r="H770" i="19"/>
  <c r="H1981" i="19"/>
  <c r="H442" i="19"/>
  <c r="H189" i="19"/>
  <c r="H1922" i="19"/>
  <c r="H583" i="19"/>
  <c r="H2164" i="19"/>
  <c r="H145" i="19"/>
  <c r="H2163" i="19"/>
  <c r="H1647" i="19"/>
  <c r="H968" i="19"/>
  <c r="H1638" i="19"/>
  <c r="H305" i="19"/>
  <c r="H1475" i="19"/>
  <c r="H794" i="19"/>
  <c r="H1756" i="19"/>
  <c r="H1699" i="19"/>
  <c r="H835" i="19"/>
  <c r="H749" i="19"/>
  <c r="H1053" i="19"/>
  <c r="H2094" i="19"/>
  <c r="H1144" i="19"/>
  <c r="H1231" i="19"/>
  <c r="H1285" i="19"/>
  <c r="H1908" i="19"/>
  <c r="H1341" i="19"/>
  <c r="H807" i="19"/>
  <c r="H1956" i="19"/>
  <c r="H282" i="19"/>
  <c r="H2093" i="19"/>
  <c r="H1850" i="19"/>
  <c r="H1310" i="19"/>
  <c r="H1755" i="19"/>
  <c r="H633" i="19"/>
  <c r="H1754" i="19"/>
  <c r="H1225" i="19"/>
  <c r="H1724" i="19"/>
  <c r="H304" i="19"/>
  <c r="H608" i="19"/>
  <c r="H2162" i="19"/>
  <c r="H528" i="19"/>
  <c r="H1474" i="19"/>
  <c r="H1473" i="19"/>
  <c r="H1492" i="19"/>
  <c r="H2182" i="19"/>
  <c r="H133" i="19"/>
  <c r="H527" i="19"/>
  <c r="H1588" i="19"/>
  <c r="H1004" i="19"/>
  <c r="H1587" i="19"/>
  <c r="H1586" i="19"/>
  <c r="H1585" i="19"/>
  <c r="H1841" i="19"/>
  <c r="H99" i="19"/>
  <c r="H504" i="19"/>
  <c r="H503" i="19"/>
  <c r="H502" i="19"/>
  <c r="H501" i="19"/>
  <c r="H500" i="19"/>
  <c r="H834" i="19"/>
  <c r="H499" i="19"/>
  <c r="H1861" i="19"/>
  <c r="H921" i="19"/>
  <c r="H1907" i="19"/>
  <c r="H1584" i="19"/>
  <c r="H260" i="19"/>
  <c r="H1723" i="19"/>
  <c r="H225" i="19"/>
  <c r="H209" i="19"/>
  <c r="H1805" i="19"/>
  <c r="H547" i="19"/>
  <c r="H632" i="19"/>
  <c r="H2030" i="19"/>
  <c r="H942" i="19"/>
  <c r="H2016" i="19"/>
  <c r="H1980" i="19"/>
  <c r="H1098" i="19"/>
  <c r="H967" i="19"/>
  <c r="H165" i="19"/>
  <c r="H441" i="19"/>
  <c r="H1165" i="19"/>
  <c r="H188" i="19"/>
  <c r="H1583" i="19"/>
  <c r="H582" i="19"/>
  <c r="H1284" i="19"/>
  <c r="H730" i="19"/>
  <c r="H2215" i="19"/>
  <c r="H1195" i="19"/>
  <c r="H691" i="19"/>
  <c r="H2038" i="19"/>
  <c r="H1582" i="19"/>
  <c r="H1052" i="19"/>
  <c r="H1581" i="19"/>
  <c r="H1791" i="19"/>
  <c r="H872" i="19"/>
  <c r="H776" i="19"/>
  <c r="H1580" i="19"/>
  <c r="H1143" i="19"/>
  <c r="H2092" i="19"/>
  <c r="H1283" i="19"/>
  <c r="H671" i="19"/>
  <c r="H631" i="19"/>
  <c r="H1651" i="19"/>
  <c r="H1374" i="19"/>
  <c r="H607" i="19"/>
  <c r="H1819" i="19"/>
  <c r="H1579" i="19"/>
  <c r="H1578" i="19"/>
  <c r="H1340" i="19"/>
  <c r="H1955" i="19"/>
  <c r="H342" i="19"/>
  <c r="H281" i="19"/>
  <c r="H2063" i="19"/>
  <c r="H538" i="19"/>
  <c r="H341" i="19"/>
  <c r="H537" i="19"/>
  <c r="H132" i="19"/>
  <c r="H871" i="19"/>
  <c r="H1112" i="19"/>
  <c r="H396" i="19"/>
  <c r="H237" i="19"/>
  <c r="H2029" i="19"/>
  <c r="H2129" i="19"/>
  <c r="H1097" i="19"/>
  <c r="H1021" i="19"/>
  <c r="H1714" i="19"/>
  <c r="H1164" i="19"/>
  <c r="H2138" i="19"/>
  <c r="H1075" i="19"/>
  <c r="H675" i="19"/>
  <c r="H340" i="19"/>
  <c r="H892" i="19"/>
  <c r="H712" i="19"/>
  <c r="H1753" i="19"/>
  <c r="H1309" i="19"/>
  <c r="H1491" i="19"/>
  <c r="H1670" i="19"/>
  <c r="H1860" i="19"/>
  <c r="H1698" i="19"/>
  <c r="H748" i="19"/>
  <c r="H558" i="19"/>
  <c r="H1637" i="19"/>
  <c r="H1906" i="19"/>
  <c r="H1697" i="19"/>
  <c r="H2161" i="19"/>
  <c r="H920" i="19"/>
  <c r="H1472" i="19"/>
  <c r="H690" i="19"/>
  <c r="H526" i="19"/>
  <c r="H670" i="19"/>
  <c r="H1194" i="19"/>
  <c r="H1224" i="19"/>
  <c r="H1051" i="19"/>
  <c r="H1680" i="19"/>
  <c r="H1497" i="19"/>
  <c r="H581" i="19"/>
  <c r="H2091" i="19"/>
  <c r="H833" i="19"/>
  <c r="H187" i="19"/>
  <c r="H2200" i="19"/>
  <c r="H1766" i="19"/>
  <c r="H870" i="19"/>
  <c r="H580" i="19"/>
  <c r="H1142" i="19"/>
  <c r="H1282" i="19"/>
  <c r="H753" i="19"/>
  <c r="H57" i="19"/>
  <c r="H498" i="19"/>
  <c r="H1442" i="19"/>
  <c r="H2060" i="19"/>
  <c r="H946" i="19"/>
  <c r="H2071" i="19"/>
  <c r="H832" i="19"/>
  <c r="H375" i="19"/>
  <c r="H30" i="19"/>
  <c r="H665" i="19"/>
  <c r="H1707" i="19"/>
  <c r="H478" i="19"/>
  <c r="H2199" i="19"/>
  <c r="H674" i="19"/>
  <c r="H1020" i="19"/>
  <c r="H2015" i="19"/>
  <c r="H1096" i="19"/>
  <c r="H1818" i="19"/>
  <c r="H1449" i="19"/>
  <c r="H630" i="19"/>
  <c r="H546" i="19"/>
  <c r="H449" i="19"/>
  <c r="H2227" i="19"/>
  <c r="H1212" i="19"/>
  <c r="H339" i="19"/>
  <c r="H2090" i="19"/>
  <c r="H451" i="19"/>
  <c r="H254" i="19"/>
  <c r="H131" i="19"/>
  <c r="H579" i="19"/>
  <c r="H1242" i="19"/>
  <c r="H793" i="19"/>
  <c r="H1954" i="19"/>
  <c r="H1905" i="19"/>
  <c r="H869" i="19"/>
  <c r="H280" i="19"/>
  <c r="H1339" i="19"/>
  <c r="H1921" i="19"/>
  <c r="H1968" i="19"/>
  <c r="H673" i="19"/>
  <c r="H440" i="19"/>
  <c r="H1859" i="19"/>
  <c r="H1730" i="19"/>
  <c r="H1193" i="19"/>
  <c r="H966" i="19"/>
  <c r="H525" i="19"/>
  <c r="H2160" i="19"/>
  <c r="H1696" i="19"/>
  <c r="H1281" i="19"/>
  <c r="H1029" i="19"/>
  <c r="H684" i="19"/>
  <c r="H919" i="19"/>
  <c r="H1752" i="19"/>
  <c r="H98" i="19"/>
  <c r="H1979" i="19"/>
  <c r="H186" i="19"/>
  <c r="H224" i="19"/>
  <c r="H208" i="19"/>
  <c r="H2226" i="19"/>
  <c r="H1636" i="19"/>
  <c r="H1471" i="19"/>
  <c r="H1050" i="19"/>
  <c r="H1308" i="19"/>
  <c r="H831" i="19"/>
  <c r="H1141" i="19"/>
  <c r="H2184" i="19"/>
  <c r="H1577" i="19"/>
  <c r="H1095" i="19"/>
  <c r="H439" i="19"/>
  <c r="H1241" i="19"/>
  <c r="H380" i="19"/>
  <c r="H654" i="19"/>
  <c r="H1953" i="19"/>
  <c r="H2053" i="19"/>
  <c r="H1338" i="19"/>
  <c r="H792" i="19"/>
  <c r="H83" i="19"/>
  <c r="H1576" i="19"/>
  <c r="H279" i="19"/>
  <c r="H1790" i="19"/>
  <c r="H1789" i="19"/>
  <c r="H1788" i="19"/>
  <c r="H918" i="19"/>
  <c r="H2014" i="19"/>
  <c r="H830" i="19"/>
  <c r="H1722" i="19"/>
  <c r="H1163" i="19"/>
  <c r="H385" i="19"/>
  <c r="H2159" i="19"/>
  <c r="H185" i="19"/>
  <c r="H223" i="19"/>
  <c r="H207" i="19"/>
  <c r="H965" i="19"/>
  <c r="H5" i="19"/>
  <c r="H303" i="19"/>
  <c r="H1695" i="19"/>
  <c r="H1635" i="19"/>
  <c r="H1470" i="19"/>
  <c r="H1337" i="19"/>
  <c r="H1192" i="19"/>
  <c r="H1049" i="19"/>
  <c r="H964" i="19"/>
  <c r="H963" i="19"/>
  <c r="H1154" i="19"/>
  <c r="H1383" i="19"/>
  <c r="H338" i="19"/>
  <c r="H1575" i="19"/>
  <c r="H2013" i="19"/>
  <c r="H1574" i="19"/>
  <c r="H1952" i="19"/>
  <c r="H2089" i="19"/>
  <c r="H1280" i="19"/>
  <c r="H337" i="19"/>
  <c r="H868" i="19"/>
  <c r="H2190" i="19"/>
  <c r="H160" i="19"/>
  <c r="H419" i="19"/>
  <c r="H1873" i="19"/>
  <c r="H2225" i="19"/>
  <c r="H1817" i="19"/>
  <c r="H1669" i="19"/>
  <c r="H629" i="19"/>
  <c r="H606" i="19"/>
  <c r="H457" i="19"/>
  <c r="H524" i="19"/>
  <c r="H1751" i="19"/>
  <c r="H2012" i="19"/>
  <c r="H755" i="19"/>
  <c r="H1249" i="19"/>
  <c r="H829" i="19"/>
  <c r="H1094" i="19"/>
  <c r="H1398" i="19"/>
  <c r="H112" i="19"/>
  <c r="H1951" i="19"/>
  <c r="H1336" i="19"/>
  <c r="H278" i="19"/>
  <c r="H791" i="19"/>
  <c r="H729" i="19"/>
  <c r="H1441" i="19"/>
  <c r="H1573" i="19"/>
  <c r="H1572" i="19"/>
  <c r="H711" i="19"/>
  <c r="H2052" i="19"/>
  <c r="H646" i="19"/>
  <c r="H1162" i="19"/>
  <c r="H1571" i="19"/>
  <c r="H1694" i="19"/>
  <c r="H1279" i="19"/>
  <c r="H917" i="19"/>
  <c r="H1440" i="19"/>
  <c r="H302" i="19"/>
  <c r="H2158" i="19"/>
  <c r="H962" i="19"/>
  <c r="H418" i="19"/>
  <c r="H1423" i="19"/>
  <c r="H689" i="19"/>
  <c r="H438" i="19"/>
  <c r="H1570" i="19"/>
  <c r="H1634" i="19"/>
  <c r="H1693" i="19"/>
  <c r="H144" i="19"/>
  <c r="H2189" i="19"/>
  <c r="H747" i="19"/>
  <c r="H1858" i="19"/>
  <c r="H1830" i="19"/>
  <c r="H1787" i="19"/>
  <c r="H1161" i="19"/>
  <c r="H867" i="19"/>
  <c r="H1392" i="19"/>
  <c r="H1978" i="19"/>
  <c r="H2045" i="19"/>
  <c r="H1048" i="19"/>
  <c r="H578" i="19"/>
  <c r="H184" i="19"/>
  <c r="H1884" i="19"/>
  <c r="H1569" i="19"/>
  <c r="H417" i="19"/>
  <c r="H866" i="19"/>
  <c r="H2116" i="19"/>
  <c r="H2088" i="19"/>
  <c r="H1140" i="19"/>
  <c r="H1950" i="19"/>
  <c r="H545" i="19"/>
  <c r="H458" i="19"/>
  <c r="H2235" i="19"/>
  <c r="H1278" i="19"/>
  <c r="H1307" i="19"/>
  <c r="H1816" i="19"/>
  <c r="H336" i="19"/>
  <c r="H1568" i="19"/>
  <c r="H605" i="19"/>
  <c r="H628" i="19"/>
  <c r="H1949" i="19"/>
  <c r="H335" i="19"/>
  <c r="H1116" i="19"/>
  <c r="H82" i="19"/>
  <c r="H1453" i="19"/>
  <c r="H1335" i="19"/>
  <c r="H277" i="19"/>
  <c r="H2011" i="19"/>
  <c r="H404" i="19"/>
  <c r="H1713" i="19"/>
  <c r="H253" i="19"/>
  <c r="H728" i="19"/>
  <c r="H891" i="19"/>
  <c r="H1948" i="19"/>
  <c r="H90" i="19"/>
  <c r="H1111" i="19"/>
  <c r="H941" i="19"/>
  <c r="H2128" i="19"/>
  <c r="H1074" i="19"/>
  <c r="H865" i="19"/>
  <c r="H130" i="19"/>
  <c r="H129" i="19"/>
  <c r="H395" i="19"/>
  <c r="H2137" i="19"/>
  <c r="H334" i="19"/>
  <c r="H1093" i="19"/>
  <c r="H1240" i="19"/>
  <c r="H1721" i="19"/>
  <c r="H1422" i="19"/>
  <c r="H916" i="19"/>
  <c r="H760" i="19"/>
  <c r="H746" i="19"/>
  <c r="H2157" i="19"/>
  <c r="H1019" i="19"/>
  <c r="H301" i="19"/>
  <c r="H1692" i="19"/>
  <c r="H1458" i="19"/>
  <c r="H143" i="19"/>
  <c r="H1750" i="19"/>
  <c r="H1633" i="19"/>
  <c r="H979" i="19"/>
  <c r="H1490" i="19"/>
  <c r="H769" i="19"/>
  <c r="H790" i="19"/>
  <c r="H14" i="19"/>
  <c r="H1632" i="19"/>
  <c r="H333" i="19"/>
  <c r="H1073" i="19"/>
  <c r="H688" i="19"/>
  <c r="H1191" i="19"/>
  <c r="H961" i="19"/>
  <c r="H523" i="19"/>
  <c r="H1496" i="19"/>
  <c r="H1857" i="19"/>
  <c r="H2037" i="19"/>
  <c r="H1668" i="19"/>
  <c r="H1018" i="19"/>
  <c r="H437" i="19"/>
  <c r="H980" i="19"/>
  <c r="H1277" i="19"/>
  <c r="H1108" i="19"/>
  <c r="H416" i="19"/>
  <c r="H1421" i="19"/>
  <c r="H1296" i="19"/>
  <c r="H206" i="19"/>
  <c r="H222" i="19"/>
  <c r="H183" i="19"/>
  <c r="H577" i="19"/>
  <c r="H2214" i="19"/>
  <c r="H1786" i="19"/>
  <c r="H1244" i="19"/>
  <c r="H497" i="19"/>
  <c r="H410" i="19"/>
  <c r="H1567" i="19"/>
  <c r="H544" i="19"/>
  <c r="H627" i="19"/>
  <c r="H1276" i="19"/>
  <c r="H1139" i="19"/>
  <c r="H2070" i="19"/>
  <c r="H2087" i="19"/>
  <c r="H2239" i="19"/>
  <c r="H1712" i="19"/>
  <c r="H664" i="19"/>
  <c r="H2110" i="19"/>
  <c r="H940" i="19"/>
  <c r="H890" i="19"/>
  <c r="H360" i="19"/>
  <c r="H29" i="19"/>
  <c r="H828" i="19"/>
  <c r="H2069" i="19"/>
  <c r="H2198" i="19"/>
  <c r="H59" i="19"/>
  <c r="H948" i="19"/>
  <c r="H2055" i="19"/>
  <c r="H2111" i="19"/>
  <c r="H374" i="19"/>
  <c r="H477" i="19"/>
  <c r="H476" i="19"/>
  <c r="H28" i="19"/>
  <c r="H496" i="19"/>
  <c r="H495" i="19"/>
  <c r="H494" i="19"/>
  <c r="H493" i="19"/>
  <c r="H1235" i="19"/>
  <c r="H492" i="19"/>
  <c r="H2221" i="19"/>
  <c r="H1971" i="19"/>
  <c r="H454" i="19"/>
  <c r="H604" i="19"/>
  <c r="H1977" i="19"/>
  <c r="H994" i="19"/>
  <c r="H1785" i="19"/>
  <c r="H108" i="19"/>
  <c r="H1092" i="19"/>
  <c r="H1379" i="19"/>
  <c r="H1566" i="19"/>
  <c r="H883" i="19"/>
  <c r="H2213" i="19"/>
  <c r="H1397" i="19"/>
  <c r="H1565" i="19"/>
  <c r="H1190" i="19"/>
  <c r="H1334" i="19"/>
  <c r="H1439" i="19"/>
  <c r="H960" i="19"/>
  <c r="H789" i="19"/>
  <c r="H276" i="19"/>
  <c r="H827" i="19"/>
  <c r="H915" i="19"/>
  <c r="H541" i="19"/>
  <c r="H182" i="19"/>
  <c r="H436" i="19"/>
  <c r="H1749" i="19"/>
  <c r="H1564" i="19"/>
  <c r="H1563" i="19"/>
  <c r="H727" i="19"/>
  <c r="H1947" i="19"/>
  <c r="H687" i="19"/>
  <c r="H1720" i="19"/>
  <c r="H1047" i="19"/>
  <c r="H1646" i="19"/>
  <c r="H1189" i="19"/>
  <c r="H710" i="19"/>
  <c r="H1003" i="19"/>
  <c r="H1856" i="19"/>
  <c r="H1138" i="19"/>
  <c r="H1920" i="19"/>
  <c r="H1919" i="19"/>
  <c r="H645" i="19"/>
  <c r="H1667" i="19"/>
  <c r="H1457" i="19"/>
  <c r="H2247" i="19"/>
  <c r="H1562" i="19"/>
  <c r="H415" i="19"/>
  <c r="H464" i="19"/>
  <c r="H300" i="19"/>
  <c r="H2156" i="19"/>
  <c r="H1631" i="19"/>
  <c r="H768" i="19"/>
  <c r="H576" i="19"/>
  <c r="H2074" i="19"/>
  <c r="H89" i="19"/>
  <c r="H1561" i="19"/>
  <c r="H2073" i="19"/>
  <c r="H522" i="19"/>
  <c r="H1245" i="19"/>
  <c r="H2113" i="19"/>
  <c r="H2238" i="19"/>
  <c r="H81" i="19"/>
  <c r="H275" i="19"/>
  <c r="H1275" i="19"/>
  <c r="H1137" i="19"/>
  <c r="H1062" i="19"/>
  <c r="H106" i="19"/>
  <c r="H889" i="19"/>
  <c r="H1560" i="19"/>
  <c r="H914" i="19"/>
  <c r="H1904" i="19"/>
  <c r="H1872" i="19"/>
  <c r="H1091" i="19"/>
  <c r="H1630" i="19"/>
  <c r="H151" i="19"/>
  <c r="H1306" i="19"/>
  <c r="H521" i="19"/>
  <c r="H1223" i="19"/>
  <c r="H371" i="19"/>
  <c r="H1333" i="19"/>
  <c r="H1946" i="19"/>
  <c r="H1332" i="19"/>
  <c r="H603" i="19"/>
  <c r="H1804" i="19"/>
  <c r="H1230" i="19"/>
  <c r="H1559" i="19"/>
  <c r="H128" i="19"/>
  <c r="H1784" i="19"/>
  <c r="H27" i="19"/>
  <c r="H1558" i="19"/>
  <c r="H2010" i="19"/>
  <c r="H993" i="19"/>
  <c r="H806" i="19"/>
  <c r="H1945" i="19"/>
  <c r="H1557" i="19"/>
  <c r="H1556" i="19"/>
  <c r="H1017" i="19"/>
  <c r="H864" i="19"/>
  <c r="H95" i="19"/>
  <c r="H435" i="19"/>
  <c r="H299" i="19"/>
  <c r="H745" i="19"/>
  <c r="H959" i="19"/>
  <c r="H1469" i="19"/>
  <c r="H759" i="19"/>
  <c r="H1748" i="19"/>
  <c r="H1239" i="19"/>
  <c r="H686" i="19"/>
  <c r="H1188" i="19"/>
  <c r="H2178" i="19"/>
  <c r="H1555" i="19"/>
  <c r="H1274" i="19"/>
  <c r="H826" i="19"/>
  <c r="H2036" i="19"/>
  <c r="H2035" i="19"/>
  <c r="H1305" i="19"/>
  <c r="H2220" i="19"/>
  <c r="H1046" i="19"/>
  <c r="H2086" i="19"/>
  <c r="H221" i="19"/>
  <c r="H205" i="19"/>
  <c r="H181" i="19"/>
  <c r="H575" i="19"/>
  <c r="H1783" i="19"/>
  <c r="H1136" i="19"/>
  <c r="H1331" i="19"/>
  <c r="H359" i="19"/>
  <c r="H536" i="19"/>
  <c r="H1273" i="19"/>
  <c r="H1030" i="19"/>
  <c r="H863" i="19"/>
  <c r="H403" i="19"/>
  <c r="H252" i="19"/>
  <c r="H1679" i="19"/>
  <c r="H1554" i="19"/>
  <c r="H1217" i="19"/>
  <c r="H1370" i="19"/>
  <c r="H626" i="19"/>
  <c r="H602" i="19"/>
  <c r="H505" i="19"/>
  <c r="H669" i="19"/>
  <c r="H69" i="19"/>
  <c r="H2028" i="19"/>
  <c r="H1412" i="19"/>
  <c r="H939" i="19"/>
  <c r="H1157" i="19"/>
  <c r="H2009" i="19"/>
  <c r="H1944" i="19"/>
  <c r="H236" i="19"/>
  <c r="H2127" i="19"/>
  <c r="H1553" i="19"/>
  <c r="H1552" i="19"/>
  <c r="H2136" i="19"/>
  <c r="H1361" i="19"/>
  <c r="H1840" i="19"/>
  <c r="H1489" i="19"/>
  <c r="H1691" i="19"/>
  <c r="H810" i="19"/>
  <c r="H2044" i="19"/>
  <c r="H744" i="19"/>
  <c r="H958" i="19"/>
  <c r="H1629" i="19"/>
  <c r="H557" i="19"/>
  <c r="H1876" i="19"/>
  <c r="H540" i="19"/>
  <c r="H1468" i="19"/>
  <c r="H767" i="19"/>
  <c r="H298" i="19"/>
  <c r="H2155" i="19"/>
  <c r="H26" i="19"/>
  <c r="H788" i="19"/>
  <c r="H1187" i="19"/>
  <c r="H726" i="19"/>
  <c r="H1943" i="19"/>
  <c r="H274" i="19"/>
  <c r="H127" i="19"/>
  <c r="H126" i="19"/>
  <c r="H1072" i="19"/>
  <c r="H394" i="19"/>
  <c r="H1551" i="19"/>
  <c r="H1160" i="19"/>
  <c r="H1045" i="19"/>
  <c r="H1071" i="19"/>
  <c r="H932" i="19"/>
  <c r="H913" i="19"/>
  <c r="H709" i="19"/>
  <c r="H1550" i="19"/>
  <c r="H1420" i="19"/>
  <c r="H387" i="19"/>
  <c r="H1396" i="19"/>
  <c r="H1330" i="19"/>
  <c r="H775" i="19"/>
  <c r="H1871" i="19"/>
  <c r="H1849" i="19"/>
  <c r="H1044" i="19"/>
  <c r="H1272" i="19"/>
  <c r="H1438" i="19"/>
  <c r="H2085" i="19"/>
  <c r="H332" i="19"/>
  <c r="H204" i="19"/>
  <c r="H180" i="19"/>
  <c r="H574" i="19"/>
  <c r="H56" i="19"/>
  <c r="H1765" i="19"/>
  <c r="H862" i="19"/>
  <c r="H861" i="19"/>
  <c r="H1271" i="19"/>
  <c r="H1234" i="19"/>
  <c r="H1135" i="19"/>
  <c r="H1248" i="19"/>
  <c r="H2237" i="19"/>
  <c r="H2197" i="19"/>
  <c r="H2068" i="19"/>
  <c r="H44" i="19"/>
  <c r="H825" i="19"/>
  <c r="H475" i="19"/>
  <c r="H474" i="19"/>
  <c r="H2059" i="19"/>
  <c r="H1437" i="19"/>
  <c r="H2022" i="19"/>
  <c r="H1706" i="19"/>
  <c r="H663" i="19"/>
  <c r="H25" i="19"/>
  <c r="H24" i="19"/>
  <c r="H625" i="19"/>
  <c r="H1016" i="19"/>
  <c r="H2008" i="19"/>
  <c r="H1549" i="19"/>
  <c r="H1375" i="19"/>
  <c r="H125" i="19"/>
  <c r="H1650" i="19"/>
  <c r="H1738" i="19"/>
  <c r="H520" i="19"/>
  <c r="H1815" i="19"/>
  <c r="H519" i="19"/>
  <c r="H1222" i="19"/>
  <c r="H1090" i="19"/>
  <c r="H2245" i="19"/>
  <c r="H802" i="19"/>
  <c r="H1360" i="19"/>
  <c r="H1870" i="19"/>
  <c r="H1391" i="19"/>
  <c r="H1942" i="19"/>
  <c r="H912" i="19"/>
  <c r="H331" i="19"/>
  <c r="H1238" i="19"/>
  <c r="H80" i="19"/>
  <c r="H273" i="19"/>
  <c r="H330" i="19"/>
  <c r="H329" i="19"/>
  <c r="H573" i="19"/>
  <c r="H1015" i="19"/>
  <c r="H1628" i="19"/>
  <c r="H824" i="19"/>
  <c r="H2154" i="19"/>
  <c r="H1719" i="19"/>
  <c r="H1304" i="19"/>
  <c r="H680" i="19"/>
  <c r="H259" i="19"/>
  <c r="H1989" i="19"/>
  <c r="H2212" i="19"/>
  <c r="H1976" i="19"/>
  <c r="H2084" i="19"/>
  <c r="H297" i="19"/>
  <c r="H1467" i="19"/>
  <c r="H1488" i="19"/>
  <c r="H328" i="19"/>
  <c r="H1186" i="19"/>
  <c r="H220" i="19"/>
  <c r="H203" i="19"/>
  <c r="H219" i="19"/>
  <c r="H179" i="19"/>
  <c r="H202" i="19"/>
  <c r="H653" i="19"/>
  <c r="H1941" i="19"/>
  <c r="H178" i="19"/>
  <c r="H244" i="19"/>
  <c r="H1270" i="19"/>
  <c r="H79" i="19"/>
  <c r="H1782" i="19"/>
  <c r="H8" i="19"/>
  <c r="H1134" i="19"/>
  <c r="H2211" i="19"/>
  <c r="H272" i="19"/>
  <c r="H2007" i="19"/>
  <c r="H1548" i="19"/>
  <c r="H1133" i="19"/>
  <c r="H1547" i="19"/>
  <c r="H1269" i="19"/>
  <c r="H379" i="19"/>
  <c r="H1089" i="19"/>
  <c r="H124" i="19"/>
  <c r="H2117" i="19"/>
  <c r="H992" i="19"/>
  <c r="H647" i="19"/>
  <c r="H434" i="19"/>
  <c r="H1666" i="19"/>
  <c r="H572" i="19"/>
  <c r="H1781" i="19"/>
  <c r="H1780" i="19"/>
  <c r="H2051" i="19"/>
  <c r="H823" i="19"/>
  <c r="H1211" i="19"/>
  <c r="H2153" i="19"/>
  <c r="H1903" i="19"/>
  <c r="H1466" i="19"/>
  <c r="H1627" i="19"/>
  <c r="H1654" i="19"/>
  <c r="H911" i="19"/>
  <c r="H491" i="19"/>
  <c r="H1185" i="19"/>
  <c r="H414" i="19"/>
  <c r="H1546" i="19"/>
  <c r="H78" i="19"/>
  <c r="H787" i="19"/>
  <c r="H1070" i="19"/>
  <c r="H1545" i="19"/>
  <c r="H1043" i="19"/>
  <c r="H1382" i="19"/>
  <c r="H1329" i="19"/>
  <c r="H786" i="19"/>
  <c r="H327" i="19"/>
  <c r="H725" i="19"/>
  <c r="H1268" i="19"/>
  <c r="H2006" i="19"/>
  <c r="H882" i="19"/>
  <c r="H1544" i="19"/>
  <c r="H1814" i="19"/>
  <c r="H1970" i="19"/>
  <c r="H601" i="19"/>
  <c r="H624" i="19"/>
  <c r="H235" i="19"/>
  <c r="H230" i="19"/>
  <c r="H326" i="19"/>
  <c r="H393" i="19"/>
  <c r="H1267" i="19"/>
  <c r="H245" i="19"/>
  <c r="H1829" i="19"/>
  <c r="H1839" i="19"/>
  <c r="H1711" i="19"/>
  <c r="H758" i="19"/>
  <c r="H1247" i="19"/>
  <c r="H1740" i="19"/>
  <c r="H1359" i="19"/>
  <c r="H554" i="19"/>
  <c r="H2177" i="19"/>
  <c r="H1665" i="19"/>
  <c r="H258" i="19"/>
  <c r="H2005" i="19"/>
  <c r="H1940" i="19"/>
  <c r="H107" i="19"/>
  <c r="H1088" i="19"/>
  <c r="H860" i="19"/>
  <c r="H1390" i="19"/>
  <c r="H1718" i="19"/>
  <c r="H1543" i="19"/>
  <c r="H822" i="19"/>
  <c r="H821" i="19"/>
  <c r="H652" i="19"/>
  <c r="H271" i="19"/>
  <c r="H1869" i="19"/>
  <c r="H724" i="19"/>
  <c r="H1210" i="19"/>
  <c r="H801" i="19"/>
  <c r="H785" i="19"/>
  <c r="H1939" i="19"/>
  <c r="H1328" i="19"/>
  <c r="H2152" i="19"/>
  <c r="H910" i="19"/>
  <c r="H1542" i="19"/>
  <c r="H683" i="19"/>
  <c r="H1902" i="19"/>
  <c r="H743" i="19"/>
  <c r="H433" i="19"/>
  <c r="H553" i="19"/>
  <c r="H1747" i="19"/>
  <c r="H1883" i="19"/>
  <c r="H3" i="19"/>
  <c r="H1184" i="19"/>
  <c r="H2205" i="19"/>
  <c r="H2196" i="19"/>
  <c r="H757" i="19"/>
  <c r="H1626" i="19"/>
  <c r="H708" i="19"/>
  <c r="H1294" i="19"/>
  <c r="H518" i="19"/>
  <c r="H96" i="19"/>
  <c r="H1436" i="19"/>
  <c r="H1828" i="19"/>
  <c r="H644" i="19"/>
  <c r="H1404" i="19"/>
  <c r="H296" i="19"/>
  <c r="H1541" i="19"/>
  <c r="H1251" i="19"/>
  <c r="H560" i="19"/>
  <c r="H164" i="19"/>
  <c r="H409" i="19"/>
  <c r="H77" i="19"/>
  <c r="H413" i="19"/>
  <c r="H723" i="19"/>
  <c r="H1327" i="19"/>
  <c r="H2210" i="19"/>
  <c r="H1266" i="19"/>
  <c r="H1452" i="19"/>
  <c r="H490" i="19"/>
  <c r="H1838" i="19"/>
  <c r="H425" i="19"/>
  <c r="H1132" i="19"/>
  <c r="H1540" i="19"/>
  <c r="H1938" i="19"/>
  <c r="H159" i="19"/>
  <c r="H2234" i="19"/>
  <c r="H2135" i="19"/>
  <c r="H2126" i="19"/>
  <c r="H1710" i="19"/>
  <c r="H1539" i="19"/>
  <c r="H2027" i="19"/>
  <c r="H1014" i="19"/>
  <c r="H931" i="19"/>
  <c r="H325" i="19"/>
  <c r="H392" i="19"/>
  <c r="H68" i="19"/>
  <c r="H1087" i="19"/>
  <c r="H2004" i="19"/>
  <c r="H1369" i="19"/>
  <c r="H1069" i="19"/>
  <c r="H552" i="19"/>
  <c r="H1368" i="19"/>
  <c r="H1183" i="19"/>
  <c r="H1813" i="19"/>
  <c r="H4" i="19"/>
  <c r="H1937" i="19"/>
  <c r="H600" i="19"/>
  <c r="H2083" i="19"/>
  <c r="H623" i="19"/>
  <c r="H2224" i="19"/>
  <c r="H991" i="19"/>
  <c r="H990" i="19"/>
  <c r="H324" i="19"/>
  <c r="H1358" i="19"/>
  <c r="H158" i="19"/>
  <c r="H1664" i="19"/>
  <c r="H1686" i="19"/>
  <c r="H123" i="19"/>
  <c r="H270" i="19"/>
  <c r="H643" i="19"/>
  <c r="H1848" i="19"/>
  <c r="H2233" i="19"/>
  <c r="H2050" i="19"/>
  <c r="H1779" i="19"/>
  <c r="H1847" i="19"/>
  <c r="H1303" i="19"/>
  <c r="H1663" i="19"/>
  <c r="H1419" i="19"/>
  <c r="H909" i="19"/>
  <c r="H1901" i="19"/>
  <c r="H1882" i="19"/>
  <c r="H1625" i="19"/>
  <c r="H1746" i="19"/>
  <c r="H1389" i="19"/>
  <c r="H1182" i="19"/>
  <c r="H1465" i="19"/>
  <c r="H295" i="19"/>
  <c r="H766" i="19"/>
  <c r="H323" i="19"/>
  <c r="H1975" i="19"/>
  <c r="H1662" i="19"/>
  <c r="H1835" i="19"/>
  <c r="H432" i="19"/>
  <c r="H517" i="19"/>
  <c r="H516" i="19"/>
  <c r="H13" i="19"/>
  <c r="H97" i="19"/>
  <c r="H1042" i="19"/>
  <c r="H859" i="19"/>
  <c r="H1403" i="19"/>
  <c r="H648" i="19"/>
  <c r="H1041" i="19"/>
  <c r="H1538" i="19"/>
  <c r="H1537" i="19"/>
  <c r="H218" i="19"/>
  <c r="H201" i="19"/>
  <c r="H177" i="19"/>
  <c r="H571" i="19"/>
  <c r="H2209" i="19"/>
  <c r="H373" i="19"/>
  <c r="H473" i="19"/>
  <c r="H1435" i="19"/>
  <c r="H18" i="19"/>
  <c r="H1013" i="19"/>
  <c r="H1131" i="19"/>
  <c r="H17" i="19"/>
  <c r="H1536" i="19"/>
  <c r="H157" i="19"/>
  <c r="H1061" i="19"/>
  <c r="H1434" i="19"/>
  <c r="H489" i="19"/>
  <c r="H1265" i="19"/>
  <c r="H2118" i="19"/>
  <c r="H23" i="19"/>
  <c r="H707" i="19"/>
  <c r="H2195" i="19"/>
  <c r="H472" i="19"/>
  <c r="H2067" i="19"/>
  <c r="H820" i="19"/>
  <c r="H39" i="19"/>
  <c r="H662" i="19"/>
  <c r="H2082" i="19"/>
  <c r="H1649" i="19"/>
  <c r="H1156" i="19"/>
  <c r="H622" i="19"/>
  <c r="H599" i="19"/>
  <c r="H49" i="19"/>
  <c r="H543" i="19"/>
  <c r="H402" i="19"/>
  <c r="H1685" i="19"/>
  <c r="H2176" i="19"/>
  <c r="H243" i="19"/>
  <c r="H1450" i="19"/>
  <c r="H1709" i="19"/>
  <c r="H800" i="19"/>
  <c r="H656" i="19"/>
  <c r="H938" i="19"/>
  <c r="H1181" i="19"/>
  <c r="H888" i="19"/>
  <c r="H322" i="19"/>
  <c r="H1068" i="19"/>
  <c r="H122" i="19"/>
  <c r="H989" i="19"/>
  <c r="H234" i="19"/>
  <c r="H2026" i="19"/>
  <c r="H1745" i="19"/>
  <c r="H681" i="19"/>
  <c r="H1086" i="19"/>
  <c r="H1433" i="19"/>
  <c r="H2151" i="19"/>
  <c r="H1624" i="19"/>
  <c r="H884" i="19"/>
  <c r="H1868" i="19"/>
  <c r="H1867" i="19"/>
  <c r="H742" i="19"/>
  <c r="H466" i="19"/>
  <c r="H2208" i="19"/>
  <c r="H784" i="19"/>
  <c r="H1002" i="19"/>
  <c r="H1326" i="19"/>
  <c r="H269" i="19"/>
  <c r="H908" i="19"/>
  <c r="H431" i="19"/>
  <c r="H706" i="19"/>
  <c r="H819" i="19"/>
  <c r="H2175" i="19"/>
  <c r="H2043" i="19"/>
  <c r="H1900" i="19"/>
  <c r="H722" i="19"/>
  <c r="H1535" i="19"/>
  <c r="H1534" i="19"/>
  <c r="H1180" i="19"/>
  <c r="H2232" i="19"/>
  <c r="H463" i="19"/>
  <c r="H1918" i="19"/>
  <c r="H1040" i="19"/>
  <c r="H1378" i="19"/>
  <c r="H2218" i="19"/>
  <c r="H488" i="19"/>
  <c r="H1233" i="19"/>
  <c r="H1130" i="19"/>
  <c r="H515" i="19"/>
  <c r="H1533" i="19"/>
  <c r="H570" i="19"/>
  <c r="H1532" i="19"/>
  <c r="H1531" i="19"/>
  <c r="H1153" i="19"/>
  <c r="H1778" i="19"/>
  <c r="H176" i="19"/>
  <c r="H2003" i="19"/>
  <c r="H1129" i="19"/>
  <c r="H551" i="19"/>
  <c r="H321" i="19"/>
  <c r="H1264" i="19"/>
  <c r="H320" i="19"/>
  <c r="H358" i="19"/>
  <c r="H2081" i="19"/>
  <c r="H657" i="19"/>
  <c r="H1717" i="19"/>
  <c r="H452" i="19"/>
  <c r="H858" i="19"/>
  <c r="H268" i="19"/>
  <c r="H805" i="19"/>
  <c r="H1734" i="19"/>
  <c r="H598" i="19"/>
  <c r="H621" i="19"/>
  <c r="H1367" i="19"/>
  <c r="H1777" i="19"/>
  <c r="H121" i="19"/>
  <c r="H988" i="19"/>
  <c r="H1357" i="19"/>
  <c r="H1803" i="19"/>
  <c r="H242" i="19"/>
  <c r="H682" i="19"/>
  <c r="H1674" i="19"/>
  <c r="H907" i="19"/>
  <c r="H906" i="19"/>
  <c r="H705" i="19"/>
  <c r="H818" i="19"/>
  <c r="H1159" i="19"/>
  <c r="H765" i="19"/>
  <c r="H2150" i="19"/>
  <c r="H1464" i="19"/>
  <c r="H1487" i="19"/>
  <c r="H422" i="19"/>
  <c r="H1623" i="19"/>
  <c r="H217" i="19"/>
  <c r="H200" i="19"/>
  <c r="H721" i="19"/>
  <c r="H1661" i="19"/>
  <c r="H1216" i="19"/>
  <c r="H2002" i="19"/>
  <c r="H2001" i="19"/>
  <c r="H1325" i="19"/>
  <c r="H2207" i="19"/>
  <c r="H1179" i="19"/>
  <c r="H1302" i="19"/>
  <c r="H1881" i="19"/>
  <c r="H514" i="19"/>
  <c r="H1880" i="19"/>
  <c r="H1039" i="19"/>
  <c r="H294" i="19"/>
  <c r="H1128" i="19"/>
  <c r="H1936" i="19"/>
  <c r="H1085" i="19"/>
  <c r="H569" i="19"/>
  <c r="H319" i="19"/>
  <c r="H1324" i="19"/>
  <c r="H175" i="19"/>
  <c r="H1776" i="19"/>
  <c r="H156" i="19"/>
  <c r="H1127" i="19"/>
  <c r="H2080" i="19"/>
  <c r="H357" i="19"/>
  <c r="H356" i="19"/>
  <c r="H1263" i="19"/>
  <c r="H1229" i="19"/>
  <c r="H1012" i="19"/>
  <c r="H318" i="19"/>
  <c r="H857" i="19"/>
  <c r="H1530" i="19"/>
  <c r="H76" i="19"/>
  <c r="H809" i="19"/>
  <c r="H267" i="19"/>
  <c r="H120" i="19"/>
  <c r="H430" i="19"/>
  <c r="H1158" i="19"/>
  <c r="H513" i="19"/>
  <c r="H1812" i="19"/>
  <c r="H48" i="19"/>
  <c r="H1215" i="19"/>
  <c r="H1366" i="19"/>
  <c r="H987" i="19"/>
  <c r="H1084" i="19"/>
  <c r="H668" i="19"/>
  <c r="H2181" i="19"/>
  <c r="H597" i="19"/>
  <c r="H620" i="19"/>
  <c r="H1675" i="19"/>
  <c r="H887" i="19"/>
  <c r="H1067" i="19"/>
  <c r="H905" i="19"/>
  <c r="H904" i="19"/>
  <c r="H817" i="19"/>
  <c r="H317" i="19"/>
  <c r="H391" i="19"/>
  <c r="H2188" i="19"/>
  <c r="H1402" i="19"/>
  <c r="H2149" i="19"/>
  <c r="H355" i="19"/>
  <c r="H1622" i="19"/>
  <c r="H2042" i="19"/>
  <c r="H1529" i="19"/>
  <c r="H741" i="19"/>
  <c r="H293" i="19"/>
  <c r="H704" i="19"/>
  <c r="H1178" i="19"/>
  <c r="H1463" i="19"/>
  <c r="H370" i="19"/>
  <c r="H1866" i="19"/>
  <c r="H1660" i="19"/>
  <c r="H856" i="19"/>
  <c r="H2000" i="19"/>
  <c r="H1408" i="19"/>
  <c r="H1038" i="19"/>
  <c r="H1323" i="19"/>
  <c r="H316" i="19"/>
  <c r="H1935" i="19"/>
  <c r="H2204" i="19"/>
  <c r="H163" i="19"/>
  <c r="H568" i="19"/>
  <c r="H2114" i="19"/>
  <c r="H1262" i="19"/>
  <c r="H720" i="19"/>
  <c r="H1126" i="19"/>
  <c r="H1528" i="19"/>
  <c r="H471" i="19"/>
  <c r="H1261" i="19"/>
  <c r="H1764" i="19"/>
  <c r="H401" i="19"/>
  <c r="H1205" i="19"/>
  <c r="H661" i="19"/>
  <c r="H408" i="19"/>
  <c r="H2066" i="19"/>
  <c r="H1432" i="19"/>
  <c r="H2058" i="19"/>
  <c r="H703" i="19"/>
  <c r="H22" i="19"/>
  <c r="H43" i="19"/>
  <c r="H55" i="19"/>
  <c r="H2047" i="19"/>
  <c r="H2194" i="19"/>
  <c r="H470" i="19"/>
  <c r="H986" i="19"/>
  <c r="H1827" i="19"/>
  <c r="H1411" i="19"/>
  <c r="H593" i="19"/>
  <c r="H937" i="19"/>
  <c r="H1729" i="19"/>
  <c r="H1214" i="19"/>
  <c r="H315" i="19"/>
  <c r="H487" i="19"/>
  <c r="H1811" i="19"/>
  <c r="H512" i="19"/>
  <c r="H423" i="19"/>
  <c r="H855" i="19"/>
  <c r="H2125" i="19"/>
  <c r="H2134" i="19"/>
  <c r="H2025" i="19"/>
  <c r="H1066" i="19"/>
  <c r="H119" i="19"/>
  <c r="H1527" i="19"/>
  <c r="H251" i="19"/>
  <c r="H1899" i="19"/>
  <c r="H1526" i="19"/>
  <c r="H1525" i="19"/>
  <c r="H1011" i="19"/>
  <c r="H2062" i="19"/>
  <c r="H65" i="19"/>
  <c r="H1934" i="19"/>
  <c r="H266" i="19"/>
  <c r="H1322" i="19"/>
  <c r="H1865" i="19"/>
  <c r="H2148" i="19"/>
  <c r="H1237" i="19"/>
  <c r="H702" i="19"/>
  <c r="H816" i="19"/>
  <c r="H1621" i="19"/>
  <c r="H1431" i="19"/>
  <c r="H1486" i="19"/>
  <c r="H1209" i="19"/>
  <c r="H314" i="19"/>
  <c r="H1690" i="19"/>
  <c r="H292" i="19"/>
  <c r="H216" i="19"/>
  <c r="H199" i="19"/>
  <c r="H2172" i="19"/>
  <c r="H1213" i="19"/>
  <c r="H957" i="19"/>
  <c r="H174" i="19"/>
  <c r="H556" i="19"/>
  <c r="H567" i="19"/>
  <c r="H1999" i="19"/>
  <c r="H1678" i="19"/>
  <c r="H1083" i="19"/>
  <c r="H903" i="19"/>
  <c r="H354" i="19"/>
  <c r="H1524" i="19"/>
  <c r="H1301" i="19"/>
  <c r="H1037" i="19"/>
  <c r="H2109" i="19"/>
  <c r="H1125" i="19"/>
  <c r="H2034" i="19"/>
  <c r="H1523" i="19"/>
  <c r="H1260" i="19"/>
  <c r="H1430" i="19"/>
  <c r="H1998" i="19"/>
  <c r="H1124" i="19"/>
  <c r="H1522" i="19"/>
  <c r="H1123" i="19"/>
  <c r="H378" i="19"/>
  <c r="H1846" i="19"/>
  <c r="H1356" i="19"/>
  <c r="H7" i="19"/>
  <c r="H1236" i="19"/>
  <c r="H118" i="19"/>
  <c r="H566" i="19"/>
  <c r="H1997" i="19"/>
  <c r="H1395" i="19"/>
  <c r="H956" i="19"/>
  <c r="H1521" i="19"/>
  <c r="H1418" i="19"/>
  <c r="H651" i="19"/>
  <c r="H1775" i="19"/>
  <c r="H1321" i="19"/>
  <c r="H1774" i="19"/>
  <c r="H1933" i="19"/>
  <c r="H1208" i="19"/>
  <c r="H1773" i="19"/>
  <c r="H1772" i="19"/>
  <c r="H1771" i="19"/>
  <c r="H353" i="19"/>
  <c r="H2147" i="19"/>
  <c r="H1429" i="19"/>
  <c r="H1620" i="19"/>
  <c r="H1898" i="19"/>
  <c r="H1177" i="19"/>
  <c r="H1001" i="19"/>
  <c r="H1082" i="19"/>
  <c r="H429" i="19"/>
  <c r="H1036" i="19"/>
  <c r="H1897" i="19"/>
  <c r="H1677" i="19"/>
  <c r="H902" i="19"/>
  <c r="H215" i="19"/>
  <c r="H198" i="19"/>
  <c r="H173" i="19"/>
  <c r="H1520" i="19"/>
  <c r="H1519" i="19"/>
  <c r="H1122" i="19"/>
  <c r="H1259" i="19"/>
  <c r="H64" i="19"/>
  <c r="H1401" i="19"/>
  <c r="H1246" i="19"/>
  <c r="H1932" i="19"/>
  <c r="H313" i="19"/>
  <c r="H1996" i="19"/>
  <c r="H6" i="19"/>
  <c r="H1518" i="19"/>
  <c r="H12" i="19"/>
  <c r="H1716" i="19"/>
  <c r="H155" i="19"/>
  <c r="H1110" i="19"/>
  <c r="H1109" i="19"/>
  <c r="H754" i="19"/>
  <c r="H1355" i="19"/>
  <c r="H1354" i="19"/>
  <c r="H2223" i="19"/>
  <c r="H47" i="19"/>
  <c r="H596" i="19"/>
  <c r="H1659" i="19"/>
  <c r="H1810" i="19"/>
  <c r="H511" i="19"/>
  <c r="H619" i="19"/>
  <c r="H1373" i="19"/>
  <c r="H117" i="19"/>
  <c r="H412" i="19"/>
  <c r="H11" i="19"/>
  <c r="H1517" i="19"/>
  <c r="H854" i="19"/>
  <c r="H1456" i="19"/>
  <c r="H1896" i="19"/>
  <c r="H1995" i="19"/>
  <c r="H1895" i="19"/>
  <c r="H783" i="19"/>
  <c r="H901" i="19"/>
  <c r="H2246" i="19"/>
  <c r="H815" i="19"/>
  <c r="H900" i="19"/>
  <c r="H764" i="19"/>
  <c r="H1320" i="19"/>
  <c r="H740" i="19"/>
  <c r="H1516" i="19"/>
  <c r="H1207" i="19"/>
  <c r="H756" i="19"/>
  <c r="H1931" i="19"/>
  <c r="H1515" i="19"/>
  <c r="H719" i="19"/>
  <c r="H1879" i="19"/>
  <c r="H737" i="19"/>
  <c r="H1619" i="19"/>
  <c r="H241" i="19"/>
  <c r="H642" i="19"/>
  <c r="H1689" i="19"/>
  <c r="H2146" i="19"/>
  <c r="H1485" i="19"/>
  <c r="H1258" i="19"/>
  <c r="H1864" i="19"/>
  <c r="H1176" i="19"/>
  <c r="H428" i="19"/>
  <c r="H955" i="19"/>
  <c r="H814" i="19"/>
  <c r="H565" i="19"/>
  <c r="H1035" i="19"/>
  <c r="H172" i="19"/>
  <c r="H1514" i="19"/>
  <c r="H411" i="19"/>
  <c r="H291" i="19"/>
  <c r="H233" i="19"/>
  <c r="H1513" i="19"/>
  <c r="H996" i="19"/>
  <c r="H977" i="19"/>
  <c r="H1252" i="19"/>
  <c r="H1121" i="19"/>
  <c r="H655" i="19"/>
  <c r="H1257" i="19"/>
  <c r="H954" i="19"/>
  <c r="H38" i="19"/>
  <c r="H1120" i="19"/>
  <c r="H1010" i="19"/>
  <c r="H1300" i="19"/>
  <c r="H1009" i="19"/>
  <c r="H1005" i="19"/>
  <c r="H469" i="19"/>
  <c r="H2065" i="19"/>
  <c r="H2057" i="19"/>
  <c r="H813" i="19"/>
  <c r="H400" i="19"/>
  <c r="H1417" i="19"/>
  <c r="H1428" i="19"/>
  <c r="H2231" i="19"/>
  <c r="H660" i="19"/>
  <c r="H2193" i="19"/>
  <c r="H21" i="19"/>
  <c r="H154" i="19"/>
  <c r="H2079" i="19"/>
  <c r="H1837" i="19"/>
  <c r="H2078" i="19"/>
  <c r="H1353" i="19"/>
  <c r="H116" i="19"/>
  <c r="H510" i="19"/>
  <c r="H1081" i="19"/>
  <c r="H1809" i="19"/>
  <c r="H1658" i="19"/>
  <c r="H1969" i="19"/>
  <c r="H618" i="19"/>
  <c r="H1065" i="19"/>
  <c r="H595" i="19"/>
  <c r="H1930" i="19"/>
  <c r="H1319" i="19"/>
  <c r="H250" i="19"/>
  <c r="H75" i="19"/>
  <c r="H718" i="19"/>
  <c r="H899" i="19"/>
  <c r="H1894" i="19"/>
  <c r="H1994" i="19"/>
  <c r="H390" i="19"/>
  <c r="H1000" i="19"/>
  <c r="H265" i="19"/>
  <c r="H1512" i="19"/>
  <c r="H1974" i="19"/>
  <c r="H1388" i="19"/>
  <c r="H1387" i="19"/>
  <c r="H1175" i="19"/>
  <c r="H1990" i="19"/>
  <c r="H1855" i="19"/>
  <c r="H1484" i="19"/>
  <c r="H1878" i="19"/>
  <c r="H564" i="19"/>
  <c r="H701" i="19"/>
  <c r="H427" i="19"/>
  <c r="H1034" i="19"/>
  <c r="H1744" i="19"/>
  <c r="H1080" i="19"/>
  <c r="H2124" i="19"/>
  <c r="H2133" i="19"/>
  <c r="H171" i="19"/>
  <c r="H197" i="19"/>
  <c r="H214" i="19"/>
  <c r="H1688" i="19"/>
  <c r="H1929" i="19"/>
  <c r="H1770" i="19"/>
  <c r="H1618" i="19"/>
  <c r="H1462" i="19"/>
  <c r="H1511" i="19"/>
  <c r="H142" i="19"/>
  <c r="H1406" i="19"/>
  <c r="H1008" i="19"/>
  <c r="H2145" i="19"/>
  <c r="H10" i="19"/>
  <c r="H739" i="19"/>
  <c r="H290" i="19"/>
  <c r="H985" i="19"/>
  <c r="H153" i="19"/>
  <c r="H1510" i="19"/>
  <c r="H782" i="19"/>
  <c r="H650" i="19"/>
  <c r="H1119" i="19"/>
  <c r="H264" i="19"/>
  <c r="H1256" i="19"/>
  <c r="H1826" i="19"/>
  <c r="H999" i="19"/>
  <c r="H2222" i="19"/>
  <c r="H2236" i="19"/>
  <c r="H88" i="19"/>
  <c r="H1808" i="19"/>
  <c r="H1243" i="19"/>
  <c r="H936" i="19"/>
  <c r="H1028" i="19"/>
  <c r="H2024" i="19"/>
  <c r="H2077" i="19"/>
  <c r="H67" i="19"/>
  <c r="H509" i="19"/>
  <c r="H1064" i="19"/>
  <c r="H1739" i="19"/>
  <c r="H1365" i="19"/>
  <c r="H312" i="19"/>
  <c r="H1648" i="19"/>
  <c r="H617" i="19"/>
  <c r="H542" i="19"/>
  <c r="H232" i="19"/>
  <c r="H1427" i="19"/>
  <c r="H886" i="19"/>
  <c r="H1509" i="19"/>
  <c r="H1352" i="19"/>
  <c r="H1684" i="19"/>
  <c r="H311" i="19"/>
  <c r="H115" i="19"/>
  <c r="H1079" i="19"/>
  <c r="H2108" i="19"/>
  <c r="H1508" i="19"/>
  <c r="H1416" i="19"/>
  <c r="H1377" i="19"/>
  <c r="H1916" i="19"/>
  <c r="H1877" i="19"/>
  <c r="H1657" i="19"/>
  <c r="H1928" i="19"/>
  <c r="H898" i="19"/>
  <c r="H2174" i="19"/>
  <c r="H1299" i="19"/>
  <c r="H1507" i="19"/>
  <c r="H1318" i="19"/>
  <c r="H2144" i="19"/>
  <c r="H1617" i="19"/>
  <c r="H1461" i="19"/>
  <c r="H257" i="19"/>
  <c r="H763" i="19"/>
  <c r="H897" i="19"/>
  <c r="H717" i="19"/>
  <c r="H1174" i="19"/>
  <c r="H141" i="19"/>
  <c r="H1743" i="19"/>
  <c r="H1407" i="19"/>
  <c r="H249" i="19"/>
  <c r="H1298" i="19"/>
  <c r="H1769" i="19"/>
  <c r="H953" i="19"/>
  <c r="H426" i="19"/>
  <c r="H1893" i="19"/>
  <c r="H781" i="19"/>
  <c r="H1715" i="19"/>
  <c r="H563" i="19"/>
  <c r="H1676" i="19"/>
  <c r="H1917" i="19"/>
  <c r="H170" i="19"/>
  <c r="H289" i="19"/>
  <c r="H462" i="19"/>
  <c r="H2033" i="19"/>
  <c r="H1656" i="19"/>
  <c r="H803" i="19"/>
  <c r="H641" i="19"/>
  <c r="H1506" i="19"/>
  <c r="H2076" i="19"/>
  <c r="H984" i="19"/>
  <c r="H853" i="19"/>
  <c r="H74" i="19"/>
  <c r="H1426" i="19"/>
  <c r="H1118" i="19"/>
  <c r="H1255" i="19"/>
  <c r="H152" i="19"/>
  <c r="H486" i="19"/>
  <c r="H1836" i="19"/>
  <c r="H1221" i="19"/>
  <c r="H453" i="19"/>
  <c r="H594" i="19"/>
  <c r="H616" i="19"/>
  <c r="H508" i="19"/>
  <c r="H407" i="19"/>
  <c r="H369" i="19"/>
  <c r="H1505" i="19"/>
  <c r="H1351" i="19"/>
  <c r="H1802" i="19"/>
  <c r="H1825" i="19"/>
  <c r="H852" i="19"/>
  <c r="H1364" i="19"/>
  <c r="H738" i="19"/>
  <c r="H896" i="19"/>
  <c r="H780" i="19"/>
  <c r="H213" i="19"/>
  <c r="H196" i="19"/>
  <c r="H1742" i="19"/>
  <c r="H762" i="19"/>
  <c r="H140" i="19"/>
  <c r="H1460" i="19"/>
  <c r="H1616" i="19"/>
  <c r="H288" i="19"/>
  <c r="H2143" i="19"/>
  <c r="H1415" i="19"/>
  <c r="H1892" i="19"/>
  <c r="H1891" i="19"/>
  <c r="H1007" i="19"/>
  <c r="H1504" i="19"/>
  <c r="H248" i="19"/>
  <c r="H804" i="19"/>
  <c r="H649" i="19"/>
  <c r="H1927" i="19"/>
  <c r="H1317" i="19"/>
  <c r="H716" i="19"/>
  <c r="H1033" i="19"/>
  <c r="H1503" i="19"/>
  <c r="H1228" i="19"/>
  <c r="H1502" i="19"/>
  <c r="H1501" i="19"/>
  <c r="H1078" i="19"/>
  <c r="H169" i="19"/>
  <c r="H562" i="19"/>
  <c r="H952" i="19"/>
  <c r="H1500" i="19"/>
  <c r="H1173" i="19"/>
  <c r="H114" i="19"/>
  <c r="H113" i="19"/>
  <c r="H983" i="19"/>
  <c r="H450" i="19"/>
  <c r="H1254" i="19"/>
  <c r="H1117" i="19"/>
  <c r="H1451" i="19"/>
  <c r="H2248" i="19"/>
  <c r="H54" i="19"/>
  <c r="H53" i="19"/>
  <c r="H20" i="19"/>
  <c r="H2064" i="19"/>
  <c r="H2048" i="19"/>
  <c r="H2192" i="19"/>
  <c r="H1425" i="19"/>
  <c r="H1993" i="19"/>
  <c r="H812" i="19"/>
  <c r="H2056" i="19"/>
  <c r="H659" i="19"/>
  <c r="H42" i="19"/>
  <c r="H468" i="19"/>
  <c r="H467" i="19"/>
  <c r="H1683" i="19"/>
  <c r="H1410" i="19"/>
  <c r="H885" i="19"/>
  <c r="H935" i="19"/>
  <c r="H1499" i="19"/>
  <c r="H231" i="19"/>
  <c r="H2173" i="19"/>
  <c r="H66" i="19"/>
  <c r="H389" i="19"/>
  <c r="H1350" i="19"/>
  <c r="H2023" i="19"/>
  <c r="H2123" i="19"/>
  <c r="H2183" i="19"/>
  <c r="H2132" i="19"/>
  <c r="H1220" i="19"/>
  <c r="H1737" i="19"/>
  <c r="H1844" i="19"/>
  <c r="H667" i="19"/>
  <c r="H1992" i="19"/>
  <c r="H1482" i="19"/>
  <c r="H998" i="19"/>
  <c r="H1845" i="19"/>
  <c r="H1077" i="19"/>
  <c r="H1204" i="19"/>
  <c r="H1655" i="19"/>
  <c r="H951" i="19"/>
  <c r="H507" i="19"/>
  <c r="H1732" i="19"/>
  <c r="H1807" i="19"/>
  <c r="H1394" i="19"/>
  <c r="H247" i="19"/>
  <c r="H1006" i="19"/>
  <c r="H1741" i="19"/>
  <c r="H1206" i="19"/>
  <c r="H895" i="19"/>
  <c r="H894" i="19"/>
  <c r="H1890" i="19"/>
  <c r="H1889" i="19"/>
  <c r="H1991" i="19"/>
  <c r="H421" i="19"/>
  <c r="H811" i="19"/>
  <c r="H1854" i="19"/>
  <c r="H779" i="19"/>
  <c r="H700" i="19"/>
  <c r="H1615" i="19"/>
  <c r="H1498" i="19"/>
  <c r="H1253" i="19"/>
  <c r="H287" i="19"/>
  <c r="H2142" i="19"/>
  <c r="H1459" i="19"/>
  <c r="H1687" i="19"/>
  <c r="H506" i="19"/>
  <c r="H1483" i="19"/>
  <c r="H73" i="19"/>
  <c r="H1316" i="19"/>
  <c r="H555" i="19"/>
  <c r="H1973" i="19"/>
  <c r="H1926" i="19"/>
  <c r="H2171" i="19"/>
  <c r="H1172" i="19"/>
  <c r="H240" i="19"/>
  <c r="H1032" i="19"/>
  <c r="H778" i="19"/>
  <c r="H19" i="19"/>
  <c r="H2230" i="19"/>
  <c r="H2075" i="19"/>
  <c r="H2107" i="19"/>
  <c r="H1768" i="19"/>
  <c r="H1424" i="19"/>
  <c r="H1297" i="19"/>
  <c r="H1063" i="19"/>
  <c r="H256" i="19"/>
  <c r="H168" i="19"/>
  <c r="H383" i="19"/>
  <c r="H561" i="19"/>
  <c r="H715" i="19"/>
  <c r="G2065" i="4"/>
  <c r="E2065" i="4"/>
  <c r="E2072" i="4" s="1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G2257" i="3"/>
  <c r="H2244" i="3"/>
  <c r="H2245" i="3"/>
  <c r="H2246" i="3"/>
  <c r="H2247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G41" i="3"/>
  <c r="H41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G2167" i="18" l="1"/>
  <c r="E2167" i="18"/>
  <c r="E2174" i="18" s="1"/>
  <c r="H2165" i="18"/>
  <c r="H2164" i="18"/>
  <c r="H2163" i="18"/>
  <c r="H2162" i="18"/>
  <c r="H2161" i="18"/>
  <c r="H2160" i="18"/>
  <c r="H1013" i="18"/>
  <c r="H17" i="18"/>
  <c r="H876" i="18"/>
  <c r="H875" i="18"/>
  <c r="H1704" i="18"/>
  <c r="H48" i="18"/>
  <c r="H1346" i="18"/>
  <c r="H393" i="18"/>
  <c r="H1090" i="18"/>
  <c r="H479" i="18"/>
  <c r="H500" i="18"/>
  <c r="H1681" i="18"/>
  <c r="H1578" i="18"/>
  <c r="H2029" i="18"/>
  <c r="H409" i="18"/>
  <c r="H146" i="18"/>
  <c r="H350" i="18"/>
  <c r="H821" i="18"/>
  <c r="H1537" i="18"/>
  <c r="H2034" i="18"/>
  <c r="H874" i="18"/>
  <c r="H1223" i="18"/>
  <c r="H1915" i="18"/>
  <c r="H1251" i="18"/>
  <c r="H1742" i="18"/>
  <c r="H1861" i="18"/>
  <c r="H1860" i="18"/>
  <c r="H789" i="18"/>
  <c r="H714" i="18"/>
  <c r="H1033" i="18"/>
  <c r="H1155" i="18"/>
  <c r="H713" i="18"/>
  <c r="H102" i="18"/>
  <c r="H1944" i="18"/>
  <c r="H1889" i="18"/>
  <c r="H2100" i="18"/>
  <c r="H612" i="18"/>
  <c r="H2028" i="18"/>
  <c r="H1069" i="18"/>
  <c r="H1195" i="18"/>
  <c r="H1699" i="18"/>
  <c r="H1644" i="18"/>
  <c r="H1823" i="18"/>
  <c r="H195" i="18"/>
  <c r="H663" i="18"/>
  <c r="H742" i="18"/>
  <c r="H1347" i="18"/>
  <c r="H1803" i="18"/>
  <c r="H1747" i="18"/>
  <c r="H1568" i="18"/>
  <c r="H903" i="18"/>
  <c r="H637" i="18"/>
  <c r="H1914" i="18"/>
  <c r="H1913" i="18"/>
  <c r="H1250" i="18"/>
  <c r="H1599" i="18"/>
  <c r="H461" i="18"/>
  <c r="H181" i="18"/>
  <c r="H179" i="18"/>
  <c r="H177" i="18"/>
  <c r="H2027" i="18"/>
  <c r="H194" i="18"/>
  <c r="H949" i="18"/>
  <c r="H1012" i="18"/>
  <c r="H1015" i="18"/>
  <c r="H2018" i="18"/>
  <c r="H1536" i="18"/>
  <c r="H621" i="18"/>
  <c r="H1535" i="18"/>
  <c r="H1011" i="18"/>
  <c r="H1143" i="18"/>
  <c r="H2017" i="18"/>
  <c r="H297" i="18"/>
  <c r="H1222" i="18"/>
  <c r="H948" i="18"/>
  <c r="H16" i="18"/>
  <c r="H1534" i="18"/>
  <c r="H1533" i="18"/>
  <c r="H1859" i="18"/>
  <c r="H788" i="18"/>
  <c r="H787" i="18"/>
  <c r="H1299" i="18"/>
  <c r="H349" i="18"/>
  <c r="H1868" i="18"/>
  <c r="H509" i="18"/>
  <c r="H1076" i="18"/>
  <c r="H156" i="18"/>
  <c r="H1943" i="18"/>
  <c r="H1068" i="18"/>
  <c r="H873" i="18"/>
  <c r="H1567" i="18"/>
  <c r="H1194" i="18"/>
  <c r="H712" i="18"/>
  <c r="H1598" i="18"/>
  <c r="H1532" i="18"/>
  <c r="H902" i="18"/>
  <c r="H1531" i="18"/>
  <c r="H1530" i="18"/>
  <c r="H680" i="18"/>
  <c r="H679" i="18"/>
  <c r="H1010" i="18"/>
  <c r="H1643" i="18"/>
  <c r="H1100" i="18"/>
  <c r="H242" i="18"/>
  <c r="H1009" i="18"/>
  <c r="H180" i="18"/>
  <c r="H178" i="18"/>
  <c r="H176" i="18"/>
  <c r="H1246" i="18"/>
  <c r="H820" i="18"/>
  <c r="H460" i="18"/>
  <c r="H1298" i="18"/>
  <c r="H1785" i="18"/>
  <c r="H480" i="18"/>
  <c r="H1142" i="18"/>
  <c r="H499" i="18"/>
  <c r="H2094" i="18"/>
  <c r="H2016" i="18"/>
  <c r="H2015" i="18"/>
  <c r="H423" i="18"/>
  <c r="H2124" i="18"/>
  <c r="H83" i="18"/>
  <c r="H1766" i="18"/>
  <c r="H877" i="18"/>
  <c r="H1942" i="18"/>
  <c r="H1607" i="18"/>
  <c r="H408" i="18"/>
  <c r="H1341" i="18"/>
  <c r="H1249" i="18"/>
  <c r="H1221" i="18"/>
  <c r="H741" i="18"/>
  <c r="H168" i="18"/>
  <c r="H904" i="18"/>
  <c r="H1529" i="18"/>
  <c r="H1941" i="18"/>
  <c r="H1597" i="18"/>
  <c r="H1669" i="18"/>
  <c r="H1273" i="18"/>
  <c r="H1888" i="18"/>
  <c r="H47" i="18"/>
  <c r="H508" i="18"/>
  <c r="H2147" i="18"/>
  <c r="H145" i="18"/>
  <c r="H1104" i="18"/>
  <c r="H947" i="18"/>
  <c r="H1193" i="18"/>
  <c r="H595" i="18"/>
  <c r="H285" i="18"/>
  <c r="H786" i="18"/>
  <c r="H1858" i="18"/>
  <c r="H1032" i="18"/>
  <c r="H785" i="18"/>
  <c r="H1857" i="18"/>
  <c r="H213" i="18"/>
  <c r="H901" i="18"/>
  <c r="H1067" i="18"/>
  <c r="H1528" i="18"/>
  <c r="H1369" i="18"/>
  <c r="H662" i="18"/>
  <c r="H1856" i="18"/>
  <c r="H241" i="18"/>
  <c r="H636" i="18"/>
  <c r="H1527" i="18"/>
  <c r="H1389" i="18"/>
  <c r="H109" i="18"/>
  <c r="H1566" i="18"/>
  <c r="H155" i="18"/>
  <c r="H1297" i="18"/>
  <c r="H1008" i="18"/>
  <c r="H240" i="18"/>
  <c r="H1698" i="18"/>
  <c r="H611" i="18"/>
  <c r="H784" i="18"/>
  <c r="H348" i="18"/>
  <c r="H1770" i="18"/>
  <c r="H1965" i="18"/>
  <c r="H2115" i="18"/>
  <c r="H1288" i="18"/>
  <c r="H819" i="18"/>
  <c r="H273" i="18"/>
  <c r="H175" i="18"/>
  <c r="H459" i="18"/>
  <c r="H1526" i="18"/>
  <c r="H1525" i="18"/>
  <c r="H2099" i="18"/>
  <c r="H837" i="18"/>
  <c r="H1340" i="18"/>
  <c r="H1741" i="18"/>
  <c r="H620" i="18"/>
  <c r="H1007" i="18"/>
  <c r="H331" i="18"/>
  <c r="H407" i="18"/>
  <c r="H478" i="18"/>
  <c r="H498" i="18"/>
  <c r="H1228" i="18"/>
  <c r="H1765" i="18"/>
  <c r="H1898" i="18"/>
  <c r="H1740" i="18"/>
  <c r="H1739" i="18"/>
  <c r="H1738" i="18"/>
  <c r="H1737" i="18"/>
  <c r="H1220" i="18"/>
  <c r="H15" i="18"/>
  <c r="H1600" i="18"/>
  <c r="H1141" i="18"/>
  <c r="H2014" i="18"/>
  <c r="H1940" i="18"/>
  <c r="H1524" i="18"/>
  <c r="H2152" i="18"/>
  <c r="H1339" i="18"/>
  <c r="H946" i="18"/>
  <c r="H144" i="18"/>
  <c r="H1894" i="18"/>
  <c r="H296" i="18"/>
  <c r="H740" i="18"/>
  <c r="H202" i="18"/>
  <c r="H2013" i="18"/>
  <c r="H97" i="18"/>
  <c r="H101" i="18"/>
  <c r="H1887" i="18"/>
  <c r="H678" i="18"/>
  <c r="H1237" i="18"/>
  <c r="H1192" i="18"/>
  <c r="H2084" i="18"/>
  <c r="H847" i="18"/>
  <c r="H1953" i="18"/>
  <c r="H1855" i="18"/>
  <c r="H951" i="18"/>
  <c r="H916" i="18"/>
  <c r="H1828" i="18"/>
  <c r="H627" i="18"/>
  <c r="H1605" i="18"/>
  <c r="H783" i="18"/>
  <c r="H1697" i="18"/>
  <c r="H2043" i="18"/>
  <c r="H311" i="18"/>
  <c r="H2051" i="18"/>
  <c r="H594" i="18"/>
  <c r="H1565" i="18"/>
  <c r="H1523" i="18"/>
  <c r="H1736" i="18"/>
  <c r="H1368" i="18"/>
  <c r="H239" i="18"/>
  <c r="H661" i="18"/>
  <c r="H1764" i="18"/>
  <c r="H1564" i="18"/>
  <c r="H1388" i="18"/>
  <c r="H711" i="18"/>
  <c r="H1066" i="18"/>
  <c r="H1154" i="18"/>
  <c r="H26" i="18"/>
  <c r="H823" i="18"/>
  <c r="H1822" i="18"/>
  <c r="H1611" i="18"/>
  <c r="H900" i="18"/>
  <c r="H167" i="18"/>
  <c r="H174" i="18"/>
  <c r="H173" i="18"/>
  <c r="H172" i="18"/>
  <c r="H458" i="18"/>
  <c r="H1279" i="18"/>
  <c r="H836" i="18"/>
  <c r="H318" i="18"/>
  <c r="H1191" i="18"/>
  <c r="H1107" i="18"/>
  <c r="H315" i="18"/>
  <c r="H166" i="18"/>
  <c r="H1140" i="18"/>
  <c r="H1272" i="18"/>
  <c r="H212" i="18"/>
  <c r="H1006" i="18"/>
  <c r="H46" i="18"/>
  <c r="H2012" i="18"/>
  <c r="H2011" i="18"/>
  <c r="H1338" i="18"/>
  <c r="H1985" i="18"/>
  <c r="H520" i="18"/>
  <c r="H1892" i="18"/>
  <c r="H710" i="18"/>
  <c r="H45" i="18"/>
  <c r="H375" i="18"/>
  <c r="H1735" i="18"/>
  <c r="H2111" i="18"/>
  <c r="H374" i="18"/>
  <c r="H159" i="18"/>
  <c r="H2092" i="18"/>
  <c r="H1219" i="18"/>
  <c r="H739" i="18"/>
  <c r="H82" i="18"/>
  <c r="H120" i="18"/>
  <c r="H497" i="18"/>
  <c r="H1577" i="18"/>
  <c r="H477" i="18"/>
  <c r="H1789" i="18"/>
  <c r="H336" i="18"/>
  <c r="H1522" i="18"/>
  <c r="H98" i="18"/>
  <c r="H808" i="18"/>
  <c r="H1827" i="18"/>
  <c r="H143" i="18"/>
  <c r="H1005" i="18"/>
  <c r="H1245" i="18"/>
  <c r="H945" i="18"/>
  <c r="H1954" i="18"/>
  <c r="H1287" i="18"/>
  <c r="H191" i="18"/>
  <c r="H2010" i="18"/>
  <c r="H1521" i="18"/>
  <c r="H915" i="18"/>
  <c r="H1520" i="18"/>
  <c r="H1238" i="18"/>
  <c r="H1519" i="18"/>
  <c r="H1734" i="18"/>
  <c r="H2078" i="18"/>
  <c r="H1912" i="18"/>
  <c r="H165" i="18"/>
  <c r="H457" i="18"/>
  <c r="H798" i="18"/>
  <c r="H818" i="18"/>
  <c r="H1031" i="18"/>
  <c r="H782" i="18"/>
  <c r="H272" i="18"/>
  <c r="H1233" i="18"/>
  <c r="H1821" i="18"/>
  <c r="H211" i="18"/>
  <c r="H1094" i="18"/>
  <c r="H1518" i="18"/>
  <c r="H677" i="18"/>
  <c r="H781" i="18"/>
  <c r="H1854" i="18"/>
  <c r="H610" i="18"/>
  <c r="H570" i="18"/>
  <c r="H361" i="18"/>
  <c r="H1886" i="18"/>
  <c r="H593" i="18"/>
  <c r="H1563" i="18"/>
  <c r="H635" i="18"/>
  <c r="H660" i="18"/>
  <c r="H1030" i="18"/>
  <c r="H1190" i="18"/>
  <c r="H1367" i="18"/>
  <c r="H1189" i="18"/>
  <c r="H238" i="18"/>
  <c r="H406" i="18"/>
  <c r="H1088" i="18"/>
  <c r="H1517" i="18"/>
  <c r="H899" i="18"/>
  <c r="H1964" i="18"/>
  <c r="H1967" i="18"/>
  <c r="H2123" i="18"/>
  <c r="H405" i="18"/>
  <c r="H2009" i="18"/>
  <c r="H1337" i="18"/>
  <c r="H1345" i="18"/>
  <c r="H1139" i="18"/>
  <c r="H1004" i="18"/>
  <c r="H433" i="18"/>
  <c r="H592" i="18"/>
  <c r="H1516" i="18"/>
  <c r="H546" i="18"/>
  <c r="H44" i="18"/>
  <c r="H1515" i="18"/>
  <c r="H210" i="18"/>
  <c r="H196" i="18"/>
  <c r="H1087" i="18"/>
  <c r="H597" i="18"/>
  <c r="H944" i="18"/>
  <c r="H1218" i="18"/>
  <c r="H1676" i="18"/>
  <c r="H1796" i="18"/>
  <c r="H2146" i="18"/>
  <c r="H2145" i="18"/>
  <c r="H2144" i="18"/>
  <c r="H1746" i="18"/>
  <c r="H1286" i="18"/>
  <c r="H2091" i="18"/>
  <c r="H512" i="18"/>
  <c r="H347" i="18"/>
  <c r="H1153" i="18"/>
  <c r="H1514" i="18"/>
  <c r="H1513" i="18"/>
  <c r="H780" i="18"/>
  <c r="H1853" i="18"/>
  <c r="H1387" i="18"/>
  <c r="H1696" i="18"/>
  <c r="H1939" i="18"/>
  <c r="H676" i="18"/>
  <c r="H591" i="18"/>
  <c r="H835" i="18"/>
  <c r="H1642" i="18"/>
  <c r="H99" i="18"/>
  <c r="H626" i="18"/>
  <c r="H237" i="18"/>
  <c r="H1366" i="18"/>
  <c r="H1512" i="18"/>
  <c r="H1065" i="18"/>
  <c r="H1511" i="18"/>
  <c r="H43" i="18"/>
  <c r="H898" i="18"/>
  <c r="H1885" i="18"/>
  <c r="H456" i="18"/>
  <c r="H738" i="18"/>
  <c r="H834" i="18"/>
  <c r="H1188" i="18"/>
  <c r="H1596" i="18"/>
  <c r="H685" i="18"/>
  <c r="H1595" i="18"/>
  <c r="H92" i="18"/>
  <c r="H1336" i="18"/>
  <c r="H1138" i="18"/>
  <c r="H1703" i="18"/>
  <c r="H675" i="18"/>
  <c r="H510" i="18"/>
  <c r="H29" i="18"/>
  <c r="H737" i="18"/>
  <c r="H1820" i="18"/>
  <c r="H496" i="18"/>
  <c r="H526" i="18"/>
  <c r="H404" i="18"/>
  <c r="H1227" i="18"/>
  <c r="H1788" i="18"/>
  <c r="H1016" i="18"/>
  <c r="H1763" i="18"/>
  <c r="H525" i="18"/>
  <c r="H1029" i="18"/>
  <c r="H943" i="18"/>
  <c r="H1271" i="18"/>
  <c r="H507" i="18"/>
  <c r="H1086" i="18"/>
  <c r="H1217" i="18"/>
  <c r="H142" i="18"/>
  <c r="H1911" i="18"/>
  <c r="H1594" i="18"/>
  <c r="H392" i="18"/>
  <c r="H1938" i="18"/>
  <c r="H1852" i="18"/>
  <c r="H1296" i="18"/>
  <c r="H1851" i="18"/>
  <c r="H609" i="18"/>
  <c r="H569" i="18"/>
  <c r="H736" i="18"/>
  <c r="H1695" i="18"/>
  <c r="H779" i="18"/>
  <c r="H236" i="18"/>
  <c r="H2153" i="18"/>
  <c r="H817" i="18"/>
  <c r="H114" i="18"/>
  <c r="H1064" i="18"/>
  <c r="H659" i="18"/>
  <c r="H209" i="18"/>
  <c r="H897" i="18"/>
  <c r="H1510" i="18"/>
  <c r="H1365" i="18"/>
  <c r="H1562" i="18"/>
  <c r="H1641" i="18"/>
  <c r="H872" i="18"/>
  <c r="H1784" i="18"/>
  <c r="H2008" i="18"/>
  <c r="H1335" i="18"/>
  <c r="H1187" i="18"/>
  <c r="H590" i="18"/>
  <c r="H455" i="18"/>
  <c r="H373" i="18"/>
  <c r="H91" i="18"/>
  <c r="H1137" i="18"/>
  <c r="H1344" i="18"/>
  <c r="H589" i="18"/>
  <c r="H1891" i="18"/>
  <c r="H1509" i="18"/>
  <c r="H1003" i="18"/>
  <c r="H1675" i="18"/>
  <c r="H81" i="18"/>
  <c r="H1649" i="18"/>
  <c r="H1334" i="18"/>
  <c r="H1975" i="18"/>
  <c r="H519" i="18"/>
  <c r="H2110" i="18"/>
  <c r="H1984" i="18"/>
  <c r="H292" i="18"/>
  <c r="H58" i="18"/>
  <c r="H51" i="18"/>
  <c r="H709" i="18"/>
  <c r="H372" i="18"/>
  <c r="H310" i="18"/>
  <c r="H2143" i="18"/>
  <c r="H476" i="18"/>
  <c r="H1576" i="18"/>
  <c r="H1106" i="18"/>
  <c r="H271" i="18"/>
  <c r="H797" i="18"/>
  <c r="H270" i="18"/>
  <c r="H2033" i="18"/>
  <c r="H1040" i="18"/>
  <c r="H1952" i="18"/>
  <c r="H96" i="18"/>
  <c r="H879" i="18"/>
  <c r="H190" i="18"/>
  <c r="H1593" i="18"/>
  <c r="H2093" i="18"/>
  <c r="H1762" i="18"/>
  <c r="H269" i="18"/>
  <c r="H2042" i="18"/>
  <c r="H2050" i="18"/>
  <c r="H1216" i="18"/>
  <c r="H337" i="18"/>
  <c r="H1508" i="18"/>
  <c r="H352" i="18"/>
  <c r="H268" i="18"/>
  <c r="H942" i="18"/>
  <c r="H302" i="18"/>
  <c r="H1507" i="18"/>
  <c r="H2158" i="18"/>
  <c r="H1884" i="18"/>
  <c r="H1186" i="18"/>
  <c r="H14" i="18"/>
  <c r="H871" i="18"/>
  <c r="H403" i="18"/>
  <c r="H816" i="18"/>
  <c r="H1075" i="18"/>
  <c r="H568" i="18"/>
  <c r="H596" i="18"/>
  <c r="H1085" i="18"/>
  <c r="H708" i="18"/>
  <c r="H1592" i="18"/>
  <c r="H1937" i="18"/>
  <c r="H1850" i="18"/>
  <c r="H1640" i="18"/>
  <c r="H1386" i="18"/>
  <c r="H330" i="18"/>
  <c r="H735" i="18"/>
  <c r="H1849" i="18"/>
  <c r="H778" i="18"/>
  <c r="H1694" i="18"/>
  <c r="H777" i="18"/>
  <c r="H1063" i="18"/>
  <c r="H278" i="18"/>
  <c r="H1364" i="18"/>
  <c r="H1561" i="18"/>
  <c r="H896" i="18"/>
  <c r="H1819" i="18"/>
  <c r="H2148" i="18"/>
  <c r="H1658" i="18"/>
  <c r="H1099" i="18"/>
  <c r="H454" i="18"/>
  <c r="H1333" i="18"/>
  <c r="H2007" i="18"/>
  <c r="H1506" i="18"/>
  <c r="H1505" i="18"/>
  <c r="H1136" i="18"/>
  <c r="H1504" i="18"/>
  <c r="H619" i="18"/>
  <c r="H13" i="18"/>
  <c r="H1002" i="18"/>
  <c r="H1332" i="18"/>
  <c r="H1883" i="18"/>
  <c r="H674" i="18"/>
  <c r="H1185" i="18"/>
  <c r="H1503" i="18"/>
  <c r="H80" i="18"/>
  <c r="H567" i="18"/>
  <c r="H941" i="18"/>
  <c r="H1215" i="18"/>
  <c r="H1936" i="18"/>
  <c r="H141" i="18"/>
  <c r="H2073" i="18"/>
  <c r="H235" i="18"/>
  <c r="H1560" i="18"/>
  <c r="H1639" i="18"/>
  <c r="H1502" i="18"/>
  <c r="H707" i="18"/>
  <c r="H1028" i="18"/>
  <c r="H346" i="18"/>
  <c r="H1657" i="18"/>
  <c r="H815" i="18"/>
  <c r="H1591" i="18"/>
  <c r="H95" i="18"/>
  <c r="H1062" i="18"/>
  <c r="H1001" i="18"/>
  <c r="H796" i="18"/>
  <c r="H1501" i="18"/>
  <c r="H776" i="18"/>
  <c r="H895" i="18"/>
  <c r="H807" i="18"/>
  <c r="H1848" i="18"/>
  <c r="H1847" i="18"/>
  <c r="H1963" i="18"/>
  <c r="H1244" i="18"/>
  <c r="H1500" i="18"/>
  <c r="H1951" i="18"/>
  <c r="H189" i="18"/>
  <c r="H1135" i="18"/>
  <c r="H1331" i="18"/>
  <c r="H329" i="18"/>
  <c r="H634" i="18"/>
  <c r="H495" i="18"/>
  <c r="H1761" i="18"/>
  <c r="H79" i="18"/>
  <c r="H475" i="18"/>
  <c r="H1499" i="18"/>
  <c r="H1590" i="18"/>
  <c r="H2122" i="18"/>
  <c r="H402" i="18"/>
  <c r="H870" i="18"/>
  <c r="H618" i="18"/>
  <c r="H1110" i="18"/>
  <c r="H1769" i="18"/>
  <c r="H1935" i="18"/>
  <c r="H2142" i="18"/>
  <c r="H1109" i="18"/>
  <c r="H1733" i="18"/>
  <c r="H1732" i="18"/>
  <c r="H1731" i="18"/>
  <c r="H588" i="18"/>
  <c r="H673" i="18"/>
  <c r="H1214" i="18"/>
  <c r="H1184" i="18"/>
  <c r="H1934" i="18"/>
  <c r="H42" i="18"/>
  <c r="H833" i="18"/>
  <c r="H1498" i="18"/>
  <c r="H1270" i="18"/>
  <c r="H940" i="18"/>
  <c r="H1882" i="18"/>
  <c r="H2083" i="18"/>
  <c r="H1497" i="18"/>
  <c r="H140" i="18"/>
  <c r="H814" i="18"/>
  <c r="H608" i="18"/>
  <c r="H1496" i="18"/>
  <c r="H1330" i="18"/>
  <c r="H12" i="18"/>
  <c r="H208" i="18"/>
  <c r="H453" i="18"/>
  <c r="H317" i="18"/>
  <c r="H566" i="18"/>
  <c r="H1495" i="18"/>
  <c r="H1027" i="18"/>
  <c r="H706" i="18"/>
  <c r="H1795" i="18"/>
  <c r="H1329" i="18"/>
  <c r="H324" i="18"/>
  <c r="H267" i="18"/>
  <c r="H1846" i="18"/>
  <c r="H1494" i="18"/>
  <c r="H775" i="18"/>
  <c r="H2072" i="18"/>
  <c r="H1285" i="18"/>
  <c r="H1910" i="18"/>
  <c r="H774" i="18"/>
  <c r="H1061" i="18"/>
  <c r="H345" i="18"/>
  <c r="H1966" i="18"/>
  <c r="H1493" i="18"/>
  <c r="H1492" i="18"/>
  <c r="H154" i="18"/>
  <c r="H2026" i="18"/>
  <c r="H734" i="18"/>
  <c r="H1638" i="18"/>
  <c r="H664" i="18"/>
  <c r="H103" i="18"/>
  <c r="H234" i="18"/>
  <c r="H894" i="18"/>
  <c r="H1385" i="18"/>
  <c r="H1559" i="18"/>
  <c r="H1363" i="18"/>
  <c r="H829" i="18"/>
  <c r="H2006" i="18"/>
  <c r="H1152" i="18"/>
  <c r="H1668" i="18"/>
  <c r="H545" i="18"/>
  <c r="H1804" i="18"/>
  <c r="H1818" i="18"/>
  <c r="H1603" i="18"/>
  <c r="H377" i="18"/>
  <c r="H501" i="18"/>
  <c r="H1111" i="18"/>
  <c r="H1748" i="18"/>
  <c r="H391" i="18"/>
  <c r="H1491" i="18"/>
  <c r="H2005" i="18"/>
  <c r="H1000" i="18"/>
  <c r="H1248" i="18"/>
  <c r="H432" i="18"/>
  <c r="H1134" i="18"/>
  <c r="H11" i="18"/>
  <c r="H1213" i="18"/>
  <c r="H587" i="18"/>
  <c r="H1103" i="18"/>
  <c r="H1656" i="18"/>
  <c r="H1783" i="18"/>
  <c r="H2041" i="18"/>
  <c r="H2049" i="18"/>
  <c r="H309" i="18"/>
  <c r="H806" i="18"/>
  <c r="H955" i="18"/>
  <c r="H1950" i="18"/>
  <c r="H954" i="18"/>
  <c r="H1933" i="18"/>
  <c r="H314" i="18"/>
  <c r="H266" i="18"/>
  <c r="H1637" i="18"/>
  <c r="H914" i="18"/>
  <c r="H1295" i="18"/>
  <c r="H1151" i="18"/>
  <c r="H1150" i="18"/>
  <c r="H2125" i="18"/>
  <c r="H422" i="18"/>
  <c r="H78" i="18"/>
  <c r="H401" i="18"/>
  <c r="H1760" i="18"/>
  <c r="H733" i="18"/>
  <c r="H1575" i="18"/>
  <c r="H355" i="18"/>
  <c r="H869" i="18"/>
  <c r="H1897" i="18"/>
  <c r="H474" i="18"/>
  <c r="H494" i="18"/>
  <c r="H868" i="18"/>
  <c r="H139" i="18"/>
  <c r="H1490" i="18"/>
  <c r="H1489" i="18"/>
  <c r="H1294" i="18"/>
  <c r="H1845" i="18"/>
  <c r="H1149" i="18"/>
  <c r="H846" i="18"/>
  <c r="H565" i="18"/>
  <c r="H1844" i="18"/>
  <c r="H773" i="18"/>
  <c r="H772" i="18"/>
  <c r="H1826" i="18"/>
  <c r="H1881" i="18"/>
  <c r="H1817" i="18"/>
  <c r="H358" i="18"/>
  <c r="H1269" i="18"/>
  <c r="H1693" i="18"/>
  <c r="H1183" i="18"/>
  <c r="H506" i="18"/>
  <c r="H2071" i="18"/>
  <c r="H1060" i="18"/>
  <c r="H625" i="18"/>
  <c r="H607" i="18"/>
  <c r="H295" i="18"/>
  <c r="H452" i="18"/>
  <c r="H939" i="18"/>
  <c r="H878" i="18"/>
  <c r="H813" i="18"/>
  <c r="H624" i="18"/>
  <c r="H277" i="18"/>
  <c r="H633" i="18"/>
  <c r="H893" i="18"/>
  <c r="H1243" i="18"/>
  <c r="H658" i="18"/>
  <c r="H2157" i="18"/>
  <c r="H732" i="18"/>
  <c r="H2114" i="18"/>
  <c r="H193" i="18"/>
  <c r="H1488" i="18"/>
  <c r="H233" i="18"/>
  <c r="H1384" i="18"/>
  <c r="H1362" i="18"/>
  <c r="H1558" i="18"/>
  <c r="H276" i="18"/>
  <c r="H1328" i="18"/>
  <c r="H1782" i="18"/>
  <c r="H1327" i="18"/>
  <c r="H832" i="18"/>
  <c r="H1278" i="18"/>
  <c r="H2151" i="18"/>
  <c r="H999" i="18"/>
  <c r="H265" i="18"/>
  <c r="H744" i="18"/>
  <c r="H380" i="18"/>
  <c r="H10" i="18"/>
  <c r="H2004" i="18"/>
  <c r="H379" i="18"/>
  <c r="H50" i="18"/>
  <c r="H1636" i="18"/>
  <c r="H291" i="18"/>
  <c r="H1692" i="18"/>
  <c r="H1781" i="18"/>
  <c r="H1802" i="18"/>
  <c r="H207" i="18"/>
  <c r="H390" i="18"/>
  <c r="H90" i="18"/>
  <c r="H1983" i="18"/>
  <c r="H400" i="18"/>
  <c r="H518" i="18"/>
  <c r="H473" i="18"/>
  <c r="H1326" i="18"/>
  <c r="H493" i="18"/>
  <c r="H1972" i="18"/>
  <c r="H1974" i="18"/>
  <c r="H41" i="18"/>
  <c r="H53" i="18"/>
  <c r="H1325" i="18"/>
  <c r="H1212" i="18"/>
  <c r="H119" i="18"/>
  <c r="H77" i="18"/>
  <c r="H805" i="18"/>
  <c r="H94" i="18"/>
  <c r="H965" i="18"/>
  <c r="H962" i="18"/>
  <c r="H2109" i="18"/>
  <c r="H138" i="18"/>
  <c r="H795" i="18"/>
  <c r="H371" i="18"/>
  <c r="H1957" i="18"/>
  <c r="H966" i="18"/>
  <c r="H1956" i="18"/>
  <c r="H938" i="18"/>
  <c r="H913" i="18"/>
  <c r="H1293" i="18"/>
  <c r="H1133" i="18"/>
  <c r="H998" i="18"/>
  <c r="H2141" i="18"/>
  <c r="H1635" i="18"/>
  <c r="H118" i="18"/>
  <c r="H1182" i="18"/>
  <c r="H431" i="18"/>
  <c r="H264" i="18"/>
  <c r="H2003" i="18"/>
  <c r="H684" i="18"/>
  <c r="H2098" i="18"/>
  <c r="H731" i="18"/>
  <c r="H1932" i="18"/>
  <c r="H831" i="18"/>
  <c r="H937" i="18"/>
  <c r="H1730" i="18"/>
  <c r="H323" i="18"/>
  <c r="H1373" i="18"/>
  <c r="H1759" i="18"/>
  <c r="H316" i="18"/>
  <c r="H1093" i="18"/>
  <c r="H76" i="18"/>
  <c r="H492" i="18"/>
  <c r="H1487" i="18"/>
  <c r="H1745" i="18"/>
  <c r="H1843" i="18"/>
  <c r="H129" i="18"/>
  <c r="H771" i="18"/>
  <c r="H128" i="18"/>
  <c r="H770" i="18"/>
  <c r="H1842" i="18"/>
  <c r="H812" i="18"/>
  <c r="H153" i="18"/>
  <c r="H1801" i="18"/>
  <c r="H657" i="18"/>
  <c r="H1292" i="18"/>
  <c r="H1084" i="18"/>
  <c r="H1284" i="18"/>
  <c r="H232" i="18"/>
  <c r="H2070" i="18"/>
  <c r="H1634" i="18"/>
  <c r="H9" i="18"/>
  <c r="H1361" i="18"/>
  <c r="H544" i="18"/>
  <c r="H1392" i="18"/>
  <c r="H705" i="18"/>
  <c r="H40" i="18"/>
  <c r="H451" i="18"/>
  <c r="H1026" i="18"/>
  <c r="H586" i="18"/>
  <c r="H106" i="18"/>
  <c r="H1841" i="18"/>
  <c r="H263" i="18"/>
  <c r="H2140" i="18"/>
  <c r="H564" i="18"/>
  <c r="H769" i="18"/>
  <c r="H113" i="18"/>
  <c r="H1148" i="18"/>
  <c r="H1486" i="18"/>
  <c r="H2090" i="18"/>
  <c r="H606" i="18"/>
  <c r="H112" i="18"/>
  <c r="H2069" i="18"/>
  <c r="H39" i="18"/>
  <c r="H867" i="18"/>
  <c r="H640" i="18"/>
  <c r="H543" i="18"/>
  <c r="H1268" i="18"/>
  <c r="H811" i="18"/>
  <c r="H1360" i="18"/>
  <c r="H1557" i="18"/>
  <c r="H231" i="18"/>
  <c r="H38" i="18"/>
  <c r="H111" i="18"/>
  <c r="H418" i="18"/>
  <c r="H866" i="18"/>
  <c r="H1909" i="18"/>
  <c r="H1908" i="18"/>
  <c r="H1602" i="18"/>
  <c r="H1867" i="18"/>
  <c r="H1059" i="18"/>
  <c r="H1794" i="18"/>
  <c r="H521" i="18"/>
  <c r="H824" i="18"/>
  <c r="H892" i="18"/>
  <c r="H158" i="18"/>
  <c r="H672" i="18"/>
  <c r="H1667" i="18"/>
  <c r="H809" i="18"/>
  <c r="H585" i="18"/>
  <c r="H450" i="18"/>
  <c r="H1181" i="18"/>
  <c r="H1866" i="18"/>
  <c r="H1324" i="18"/>
  <c r="H997" i="18"/>
  <c r="H1729" i="18"/>
  <c r="H1728" i="18"/>
  <c r="H300" i="18"/>
  <c r="H511" i="18"/>
  <c r="H1727" i="18"/>
  <c r="H1058" i="18"/>
  <c r="H1485" i="18"/>
  <c r="H730" i="18"/>
  <c r="H1267" i="18"/>
  <c r="H1880" i="18"/>
  <c r="H1726" i="18"/>
  <c r="H891" i="18"/>
  <c r="H25" i="18"/>
  <c r="H996" i="18"/>
  <c r="H1323" i="18"/>
  <c r="H1322" i="18"/>
  <c r="H24" i="18"/>
  <c r="H1484" i="18"/>
  <c r="H1483" i="18"/>
  <c r="H995" i="18"/>
  <c r="H1825" i="18"/>
  <c r="H1132" i="18"/>
  <c r="H1232" i="18"/>
  <c r="H37" i="18"/>
  <c r="H313" i="18"/>
  <c r="H117" i="18"/>
  <c r="H284" i="18"/>
  <c r="H571" i="18"/>
  <c r="H8" i="18"/>
  <c r="H1083" i="18"/>
  <c r="H1144" i="18"/>
  <c r="H1907" i="18"/>
  <c r="H1787" i="18"/>
  <c r="H399" i="18"/>
  <c r="H188" i="18"/>
  <c r="H729" i="18"/>
  <c r="H1226" i="18"/>
  <c r="H75" i="18"/>
  <c r="H1758" i="18"/>
  <c r="H1039" i="18"/>
  <c r="H74" i="18"/>
  <c r="H2040" i="18"/>
  <c r="H2048" i="18"/>
  <c r="H2121" i="18"/>
  <c r="H936" i="18"/>
  <c r="H912" i="18"/>
  <c r="H524" i="18"/>
  <c r="H994" i="18"/>
  <c r="H472" i="18"/>
  <c r="H491" i="18"/>
  <c r="H1574" i="18"/>
  <c r="H1589" i="18"/>
  <c r="H1955" i="18"/>
  <c r="H563" i="18"/>
  <c r="H810" i="18"/>
  <c r="H1931" i="18"/>
  <c r="H1840" i="18"/>
  <c r="H768" i="18"/>
  <c r="H1147" i="18"/>
  <c r="H344" i="18"/>
  <c r="H110" i="18"/>
  <c r="H656" i="18"/>
  <c r="H2068" i="18"/>
  <c r="H584" i="18"/>
  <c r="H1234" i="18"/>
  <c r="H682" i="18"/>
  <c r="H845" i="18"/>
  <c r="H1291" i="18"/>
  <c r="H542" i="18"/>
  <c r="H1057" i="18"/>
  <c r="H1556" i="18"/>
  <c r="H865" i="18"/>
  <c r="H1180" i="18"/>
  <c r="H1633" i="18"/>
  <c r="H230" i="18"/>
  <c r="H1359" i="18"/>
  <c r="H1179" i="18"/>
  <c r="H1879" i="18"/>
  <c r="H1056" i="18"/>
  <c r="H688" i="18"/>
  <c r="H2025" i="18"/>
  <c r="H890" i="18"/>
  <c r="H1131" i="18"/>
  <c r="H2002" i="18"/>
  <c r="H993" i="18"/>
  <c r="H449" i="18"/>
  <c r="H844" i="18"/>
  <c r="H1725" i="18"/>
  <c r="H1724" i="18"/>
  <c r="H1321" i="18"/>
  <c r="H1971" i="18"/>
  <c r="H57" i="18"/>
  <c r="H1343" i="18"/>
  <c r="H704" i="18"/>
  <c r="H1982" i="18"/>
  <c r="H517" i="18"/>
  <c r="H89" i="18"/>
  <c r="H2108" i="18"/>
  <c r="H52" i="18"/>
  <c r="H36" i="18"/>
  <c r="H1320" i="18"/>
  <c r="H616" i="18"/>
  <c r="H992" i="18"/>
  <c r="H370" i="18"/>
  <c r="H7" i="18"/>
  <c r="H1482" i="18"/>
  <c r="H430" i="18"/>
  <c r="H864" i="18"/>
  <c r="H2139" i="18"/>
  <c r="H1702" i="18"/>
  <c r="H728" i="18"/>
  <c r="H2138" i="18"/>
  <c r="H262" i="18"/>
  <c r="H1236" i="18"/>
  <c r="H1146" i="18"/>
  <c r="H991" i="18"/>
  <c r="H308" i="18"/>
  <c r="H1211" i="18"/>
  <c r="H2001" i="18"/>
  <c r="H794" i="18"/>
  <c r="H448" i="18"/>
  <c r="H804" i="18"/>
  <c r="H1038" i="18"/>
  <c r="H961" i="18"/>
  <c r="H1930" i="18"/>
  <c r="H911" i="18"/>
  <c r="H201" i="18"/>
  <c r="H1178" i="18"/>
  <c r="H206" i="18"/>
  <c r="H471" i="18"/>
  <c r="H127" i="18"/>
  <c r="H389" i="18"/>
  <c r="H354" i="18"/>
  <c r="H328" i="18"/>
  <c r="H1678" i="18"/>
  <c r="H1757" i="18"/>
  <c r="H1481" i="18"/>
  <c r="H960" i="18"/>
  <c r="H73" i="18"/>
  <c r="H470" i="18"/>
  <c r="H490" i="18"/>
  <c r="H793" i="18"/>
  <c r="H398" i="18"/>
  <c r="H1480" i="18"/>
  <c r="H261" i="18"/>
  <c r="H1082" i="18"/>
  <c r="H935" i="18"/>
  <c r="H1266" i="18"/>
  <c r="H863" i="18"/>
  <c r="H421" i="18"/>
  <c r="H541" i="18"/>
  <c r="H562" i="18"/>
  <c r="H1130" i="18"/>
  <c r="H1691" i="18"/>
  <c r="H60" i="18"/>
  <c r="H1479" i="18"/>
  <c r="H1071" i="18"/>
  <c r="H1800" i="18"/>
  <c r="H59" i="18"/>
  <c r="H1674" i="18"/>
  <c r="H605" i="18"/>
  <c r="H1055" i="18"/>
  <c r="H1555" i="18"/>
  <c r="H934" i="18"/>
  <c r="H2067" i="18"/>
  <c r="H260" i="18"/>
  <c r="H990" i="18"/>
  <c r="H822" i="18"/>
  <c r="H862" i="18"/>
  <c r="H1839" i="18"/>
  <c r="H229" i="18"/>
  <c r="H1478" i="18"/>
  <c r="H1666" i="18"/>
  <c r="H655" i="18"/>
  <c r="H182" i="18"/>
  <c r="H1358" i="18"/>
  <c r="H1239" i="18"/>
  <c r="H1383" i="18"/>
  <c r="H989" i="18"/>
  <c r="H1632" i="18"/>
  <c r="H767" i="18"/>
  <c r="H2156" i="18"/>
  <c r="H766" i="18"/>
  <c r="H843" i="18"/>
  <c r="H1878" i="18"/>
  <c r="H2024" i="18"/>
  <c r="H727" i="18"/>
  <c r="H2000" i="18"/>
  <c r="H1242" i="18"/>
  <c r="H988" i="18"/>
  <c r="H967" i="18"/>
  <c r="H1610" i="18"/>
  <c r="H1177" i="18"/>
  <c r="H1477" i="18"/>
  <c r="H1176" i="18"/>
  <c r="H1265" i="18"/>
  <c r="H1319" i="18"/>
  <c r="H830" i="18"/>
  <c r="H933" i="18"/>
  <c r="H1476" i="18"/>
  <c r="H1929" i="18"/>
  <c r="H130" i="18"/>
  <c r="H842" i="18"/>
  <c r="H259" i="18"/>
  <c r="H1290" i="18"/>
  <c r="H1318" i="18"/>
  <c r="H1475" i="18"/>
  <c r="H1474" i="18"/>
  <c r="H1317" i="18"/>
  <c r="H765" i="18"/>
  <c r="H258" i="18"/>
  <c r="H2066" i="18"/>
  <c r="H1838" i="18"/>
  <c r="H1837" i="18"/>
  <c r="H171" i="18"/>
  <c r="H1928" i="18"/>
  <c r="H1780" i="18"/>
  <c r="H1631" i="18"/>
  <c r="H1357" i="18"/>
  <c r="H1554" i="18"/>
  <c r="H671" i="18"/>
  <c r="H1054" i="18"/>
  <c r="H63" i="18"/>
  <c r="H1877" i="18"/>
  <c r="H1473" i="18"/>
  <c r="H1723" i="18"/>
  <c r="H1472" i="18"/>
  <c r="H447" i="18"/>
  <c r="H628" i="18"/>
  <c r="H583" i="18"/>
  <c r="H489" i="18"/>
  <c r="H1999" i="18"/>
  <c r="H1471" i="18"/>
  <c r="H333" i="18"/>
  <c r="H35" i="18"/>
  <c r="H1129" i="18"/>
  <c r="H283" i="18"/>
  <c r="H1615" i="18"/>
  <c r="H257" i="18"/>
  <c r="H1470" i="18"/>
  <c r="H1927" i="18"/>
  <c r="H1175" i="18"/>
  <c r="H505" i="18"/>
  <c r="H1264" i="18"/>
  <c r="H1108" i="18"/>
  <c r="H388" i="18"/>
  <c r="H1779" i="18"/>
  <c r="H23" i="18"/>
  <c r="H1606" i="18"/>
  <c r="H1768" i="18"/>
  <c r="H469" i="18"/>
  <c r="H2120" i="18"/>
  <c r="H72" i="18"/>
  <c r="H429" i="18"/>
  <c r="H1102" i="18"/>
  <c r="H420" i="18"/>
  <c r="H1756" i="18"/>
  <c r="H1225" i="18"/>
  <c r="H164" i="18"/>
  <c r="H1816" i="18"/>
  <c r="H1899" i="18"/>
  <c r="H1926" i="18"/>
  <c r="H256" i="18"/>
  <c r="H1469" i="18"/>
  <c r="H275" i="18"/>
  <c r="H841" i="18"/>
  <c r="H1210" i="18"/>
  <c r="H932" i="18"/>
  <c r="H126" i="18"/>
  <c r="H56" i="18"/>
  <c r="H987" i="18"/>
  <c r="H1722" i="18"/>
  <c r="H2119" i="18"/>
  <c r="H1074" i="18"/>
  <c r="H889" i="18"/>
  <c r="H604" i="18"/>
  <c r="H1468" i="18"/>
  <c r="H1467" i="18"/>
  <c r="H219" i="18"/>
  <c r="H1553" i="18"/>
  <c r="H1356" i="18"/>
  <c r="H623" i="18"/>
  <c r="H1869" i="18"/>
  <c r="H654" i="18"/>
  <c r="H1630" i="18"/>
  <c r="H2065" i="18"/>
  <c r="H34" i="18"/>
  <c r="H561" i="18"/>
  <c r="H560" i="18"/>
  <c r="H582" i="18"/>
  <c r="H1665" i="18"/>
  <c r="H764" i="18"/>
  <c r="H653" i="18"/>
  <c r="H1836" i="18"/>
  <c r="H763" i="18"/>
  <c r="H338" i="18"/>
  <c r="H108" i="18"/>
  <c r="H1382" i="18"/>
  <c r="H1466" i="18"/>
  <c r="H504" i="18"/>
  <c r="H446" i="18"/>
  <c r="H1053" i="18"/>
  <c r="H1283" i="18"/>
  <c r="H1174" i="18"/>
  <c r="H1906" i="18"/>
  <c r="H1969" i="18"/>
  <c r="H343" i="18"/>
  <c r="H1588" i="18"/>
  <c r="H1962" i="18"/>
  <c r="H228" i="18"/>
  <c r="H1465" i="18"/>
  <c r="H986" i="18"/>
  <c r="H376" i="18"/>
  <c r="H1721" i="18"/>
  <c r="H22" i="18"/>
  <c r="H1720" i="18"/>
  <c r="H1719" i="18"/>
  <c r="H1718" i="18"/>
  <c r="H1680" i="18"/>
  <c r="H792" i="18"/>
  <c r="H1998" i="18"/>
  <c r="H581" i="18"/>
  <c r="H1464" i="18"/>
  <c r="H200" i="18"/>
  <c r="H861" i="18"/>
  <c r="H959" i="18"/>
  <c r="H1463" i="18"/>
  <c r="H803" i="18"/>
  <c r="H1037" i="18"/>
  <c r="H958" i="18"/>
  <c r="H1997" i="18"/>
  <c r="H197" i="18"/>
  <c r="H1949" i="18"/>
  <c r="H910" i="18"/>
  <c r="H187" i="18"/>
  <c r="H307" i="18"/>
  <c r="H2039" i="18"/>
  <c r="H2047" i="18"/>
  <c r="H387" i="18"/>
  <c r="H255" i="18"/>
  <c r="H1209" i="18"/>
  <c r="H1128" i="18"/>
  <c r="H1096" i="18"/>
  <c r="H335" i="18"/>
  <c r="H71" i="18"/>
  <c r="H1755" i="18"/>
  <c r="H468" i="18"/>
  <c r="H488" i="18"/>
  <c r="H1573" i="18"/>
  <c r="H726" i="18"/>
  <c r="H1925" i="18"/>
  <c r="H137" i="18"/>
  <c r="H1462" i="18"/>
  <c r="H1461" i="18"/>
  <c r="H931" i="18"/>
  <c r="H559" i="18"/>
  <c r="H1460" i="18"/>
  <c r="H1263" i="18"/>
  <c r="H1459" i="18"/>
  <c r="H1815" i="18"/>
  <c r="H580" i="18"/>
  <c r="H357" i="18"/>
  <c r="H1355" i="18"/>
  <c r="H227" i="18"/>
  <c r="H1690" i="18"/>
  <c r="H1996" i="18"/>
  <c r="H985" i="18"/>
  <c r="H652" i="18"/>
  <c r="H1664" i="18"/>
  <c r="H762" i="18"/>
  <c r="H152" i="18"/>
  <c r="H1835" i="18"/>
  <c r="H540" i="18"/>
  <c r="H1834" i="18"/>
  <c r="H294" i="18"/>
  <c r="H327" i="18"/>
  <c r="H1173" i="18"/>
  <c r="H1101" i="18"/>
  <c r="H1231" i="18"/>
  <c r="H860" i="18"/>
  <c r="H651" i="18"/>
  <c r="H2064" i="18"/>
  <c r="H950" i="18"/>
  <c r="H1629" i="18"/>
  <c r="H1381" i="18"/>
  <c r="H632" i="18"/>
  <c r="H107" i="18"/>
  <c r="H1316" i="18"/>
  <c r="H1052" i="18"/>
  <c r="H503" i="18"/>
  <c r="H1552" i="18"/>
  <c r="H1876" i="18"/>
  <c r="H192" i="18"/>
  <c r="H395" i="18"/>
  <c r="H427" i="18"/>
  <c r="H1391" i="18"/>
  <c r="H1127" i="18"/>
  <c r="H2159" i="18"/>
  <c r="H725" i="18"/>
  <c r="H930" i="18"/>
  <c r="H445" i="18"/>
  <c r="H1241" i="18"/>
  <c r="H1601" i="18"/>
  <c r="H1587" i="18"/>
  <c r="H1679" i="18"/>
  <c r="H840" i="18"/>
  <c r="H984" i="18"/>
  <c r="H1609" i="18"/>
  <c r="H1458" i="18"/>
  <c r="H1126" i="18"/>
  <c r="H88" i="18"/>
  <c r="H859" i="18"/>
  <c r="H282" i="18"/>
  <c r="H1648" i="18"/>
  <c r="H369" i="18"/>
  <c r="H1995" i="18"/>
  <c r="H579" i="18"/>
  <c r="H1262" i="18"/>
  <c r="H1981" i="18"/>
  <c r="H2107" i="18"/>
  <c r="H49" i="18"/>
  <c r="H703" i="18"/>
  <c r="H1647" i="18"/>
  <c r="H2035" i="18"/>
  <c r="H1890" i="18"/>
  <c r="H286" i="18"/>
  <c r="H368" i="18"/>
  <c r="H367" i="18"/>
  <c r="H1717" i="18"/>
  <c r="H1778" i="18"/>
  <c r="H1673" i="18"/>
  <c r="H2085" i="18"/>
  <c r="H1896" i="18"/>
  <c r="H724" i="18"/>
  <c r="H394" i="18"/>
  <c r="H467" i="18"/>
  <c r="H487" i="18"/>
  <c r="H1208" i="18"/>
  <c r="H1457" i="18"/>
  <c r="H1456" i="18"/>
  <c r="H6" i="18"/>
  <c r="H558" i="18"/>
  <c r="H929" i="18"/>
  <c r="H697" i="18"/>
  <c r="H1833" i="18"/>
  <c r="H1281" i="18"/>
  <c r="H1689" i="18"/>
  <c r="H761" i="18"/>
  <c r="H1905" i="18"/>
  <c r="H2077" i="18"/>
  <c r="H342" i="18"/>
  <c r="H136" i="18"/>
  <c r="H2089" i="18"/>
  <c r="H1455" i="18"/>
  <c r="H1380" i="18"/>
  <c r="H321" i="18"/>
  <c r="H603" i="18"/>
  <c r="H274" i="18"/>
  <c r="H2023" i="18"/>
  <c r="H2022" i="18"/>
  <c r="H1354" i="18"/>
  <c r="H983" i="18"/>
  <c r="H650" i="18"/>
  <c r="H1628" i="18"/>
  <c r="H1551" i="18"/>
  <c r="H539" i="18"/>
  <c r="H116" i="18"/>
  <c r="H444" i="18"/>
  <c r="H1172" i="18"/>
  <c r="H1051" i="18"/>
  <c r="H2063" i="18"/>
  <c r="H226" i="18"/>
  <c r="H1454" i="18"/>
  <c r="H888" i="18"/>
  <c r="H169" i="18"/>
  <c r="H858" i="18"/>
  <c r="H857" i="18"/>
  <c r="H1865" i="18"/>
  <c r="H856" i="18"/>
  <c r="H1864" i="18"/>
  <c r="H1716" i="18"/>
  <c r="H1961" i="18"/>
  <c r="H360" i="18"/>
  <c r="H839" i="18"/>
  <c r="H1586" i="18"/>
  <c r="H1875" i="18"/>
  <c r="H538" i="18"/>
  <c r="H1315" i="18"/>
  <c r="H1754" i="18"/>
  <c r="H115" i="18"/>
  <c r="H1092" i="18"/>
  <c r="H639" i="18"/>
  <c r="H1924" i="18"/>
  <c r="H1777" i="18"/>
  <c r="H696" i="18"/>
  <c r="H1994" i="18"/>
  <c r="H2137" i="18"/>
  <c r="H838" i="18"/>
  <c r="H2136" i="18"/>
  <c r="H1342" i="18"/>
  <c r="H413" i="18"/>
  <c r="H486" i="18"/>
  <c r="H254" i="18"/>
  <c r="H419" i="18"/>
  <c r="H1453" i="18"/>
  <c r="H1081" i="18"/>
  <c r="H963" i="18"/>
  <c r="H1300" i="18"/>
  <c r="H802" i="18"/>
  <c r="H1036" i="18"/>
  <c r="H964" i="18"/>
  <c r="H253" i="18"/>
  <c r="H2038" i="18"/>
  <c r="H2046" i="18"/>
  <c r="H1655" i="18"/>
  <c r="H186" i="18"/>
  <c r="H909" i="18"/>
  <c r="H957" i="18"/>
  <c r="H1372" i="18"/>
  <c r="H1371" i="18"/>
  <c r="H70" i="18"/>
  <c r="H1452" i="18"/>
  <c r="H1451" i="18"/>
  <c r="H1744" i="18"/>
  <c r="H2135" i="18"/>
  <c r="H1450" i="18"/>
  <c r="H760" i="18"/>
  <c r="H1832" i="18"/>
  <c r="H443" i="18"/>
  <c r="H759" i="18"/>
  <c r="H1207" i="18"/>
  <c r="H151" i="18"/>
  <c r="H281" i="18"/>
  <c r="H1663" i="18"/>
  <c r="H513" i="18"/>
  <c r="H928" i="18"/>
  <c r="H1025" i="18"/>
  <c r="H2062" i="18"/>
  <c r="H537" i="18"/>
  <c r="H1353" i="18"/>
  <c r="H1261" i="18"/>
  <c r="H105" i="18"/>
  <c r="H341" i="18"/>
  <c r="H1968" i="18"/>
  <c r="H1923" i="18"/>
  <c r="H578" i="18"/>
  <c r="H417" i="18"/>
  <c r="H1627" i="18"/>
  <c r="H326" i="18"/>
  <c r="H1449" i="18"/>
  <c r="H1171" i="18"/>
  <c r="H1824" i="18"/>
  <c r="H855" i="18"/>
  <c r="H1550" i="18"/>
  <c r="H826" i="18"/>
  <c r="H1626" i="18"/>
  <c r="H1799" i="18"/>
  <c r="H225" i="18"/>
  <c r="H649" i="18"/>
  <c r="H1688" i="18"/>
  <c r="H1448" i="18"/>
  <c r="H723" i="18"/>
  <c r="H1447" i="18"/>
  <c r="H1050" i="18"/>
  <c r="H1960" i="18"/>
  <c r="H1314" i="18"/>
  <c r="H1446" i="18"/>
  <c r="H1125" i="18"/>
  <c r="H2134" i="18"/>
  <c r="H1170" i="18"/>
  <c r="H33" i="18"/>
  <c r="H982" i="18"/>
  <c r="H125" i="18"/>
  <c r="H135" i="18"/>
  <c r="H2112" i="18"/>
  <c r="H1206" i="18"/>
  <c r="H61" i="18"/>
  <c r="H502" i="18"/>
  <c r="H1874" i="18"/>
  <c r="H854" i="18"/>
  <c r="H252" i="18"/>
  <c r="H670" i="18"/>
  <c r="H557" i="18"/>
  <c r="H1260" i="18"/>
  <c r="H695" i="18"/>
  <c r="H1831" i="18"/>
  <c r="H758" i="18"/>
  <c r="H927" i="18"/>
  <c r="H556" i="18"/>
  <c r="H1793" i="18"/>
  <c r="H1814" i="18"/>
  <c r="H320" i="18"/>
  <c r="H1080" i="18"/>
  <c r="H602" i="18"/>
  <c r="H1024" i="18"/>
  <c r="H1585" i="18"/>
  <c r="H1687" i="18"/>
  <c r="H1445" i="18"/>
  <c r="H2061" i="18"/>
  <c r="H523" i="18"/>
  <c r="H157" i="18"/>
  <c r="H416" i="18"/>
  <c r="H1444" i="18"/>
  <c r="H1572" i="18"/>
  <c r="H1625" i="18"/>
  <c r="H1904" i="18"/>
  <c r="H1549" i="18"/>
  <c r="H1443" i="18"/>
  <c r="H1903" i="18"/>
  <c r="H536" i="18"/>
  <c r="H648" i="18"/>
  <c r="H1049" i="18"/>
  <c r="H887" i="18"/>
  <c r="H1352" i="18"/>
  <c r="H1922" i="18"/>
  <c r="H1379" i="18"/>
  <c r="H722" i="18"/>
  <c r="H1277" i="18"/>
  <c r="H853" i="18"/>
  <c r="H577" i="18"/>
  <c r="H2133" i="18"/>
  <c r="H1767" i="18"/>
  <c r="H1169" i="18"/>
  <c r="H442" i="18"/>
  <c r="H1993" i="18"/>
  <c r="H1442" i="18"/>
  <c r="H1313" i="18"/>
  <c r="H1948" i="18"/>
  <c r="H2032" i="18"/>
  <c r="H981" i="18"/>
  <c r="H1035" i="18"/>
  <c r="H956" i="18"/>
  <c r="H801" i="18"/>
  <c r="H306" i="18"/>
  <c r="H926" i="18"/>
  <c r="H746" i="18"/>
  <c r="H185" i="18"/>
  <c r="H980" i="18"/>
  <c r="H386" i="18"/>
  <c r="H1124" i="18"/>
  <c r="H687" i="18"/>
  <c r="H1259" i="18"/>
  <c r="H218" i="18"/>
  <c r="H825" i="18"/>
  <c r="H1441" i="18"/>
  <c r="H1973" i="18"/>
  <c r="H1980" i="18"/>
  <c r="H1979" i="18"/>
  <c r="H1646" i="18"/>
  <c r="H1312" i="18"/>
  <c r="H516" i="18"/>
  <c r="H2106" i="18"/>
  <c r="H87" i="18"/>
  <c r="H366" i="18"/>
  <c r="H365" i="18"/>
  <c r="H55" i="18"/>
  <c r="H702" i="18"/>
  <c r="H1205" i="18"/>
  <c r="H1701" i="18"/>
  <c r="H1311" i="18"/>
  <c r="H1813" i="18"/>
  <c r="H1105" i="18"/>
  <c r="H69" i="18"/>
  <c r="H466" i="18"/>
  <c r="H1753" i="18"/>
  <c r="H925" i="18"/>
  <c r="H2076" i="18"/>
  <c r="H1089" i="18"/>
  <c r="H319" i="18"/>
  <c r="H289" i="18"/>
  <c r="H694" i="18"/>
  <c r="H1672" i="18"/>
  <c r="H2097" i="18"/>
  <c r="H1662" i="18"/>
  <c r="H2132" i="18"/>
  <c r="H757" i="18"/>
  <c r="H555" i="18"/>
  <c r="H251" i="18"/>
  <c r="H852" i="18"/>
  <c r="H21" i="18"/>
  <c r="H1830" i="18"/>
  <c r="H1023" i="18"/>
  <c r="H1715" i="18"/>
  <c r="H828" i="18"/>
  <c r="H1282" i="18"/>
  <c r="H2131" i="18"/>
  <c r="H2021" i="18"/>
  <c r="H280" i="18"/>
  <c r="H1123" i="18"/>
  <c r="H224" i="18"/>
  <c r="H1440" i="18"/>
  <c r="H28" i="18"/>
  <c r="H250" i="18"/>
  <c r="H601" i="18"/>
  <c r="H1686" i="18"/>
  <c r="H1548" i="18"/>
  <c r="H2155" i="18"/>
  <c r="H441" i="18"/>
  <c r="H1624" i="18"/>
  <c r="H1276" i="18"/>
  <c r="H1072" i="18"/>
  <c r="H535" i="18"/>
  <c r="H1439" i="18"/>
  <c r="H1370" i="18"/>
  <c r="H1378" i="18"/>
  <c r="H647" i="18"/>
  <c r="H1098" i="18"/>
  <c r="H1873" i="18"/>
  <c r="H1168" i="18"/>
  <c r="H1992" i="18"/>
  <c r="H1310" i="18"/>
  <c r="H1258" i="18"/>
  <c r="H1614" i="18"/>
  <c r="H1752" i="18"/>
  <c r="H629" i="18"/>
  <c r="H979" i="18"/>
  <c r="H1947" i="18"/>
  <c r="H93" i="18"/>
  <c r="H1204" i="18"/>
  <c r="H924" i="18"/>
  <c r="H1309" i="18"/>
  <c r="H1438" i="18"/>
  <c r="H1437" i="18"/>
  <c r="H124" i="18"/>
  <c r="H1436" i="18"/>
  <c r="H1921" i="18"/>
  <c r="H1435" i="18"/>
  <c r="H1539" i="18"/>
  <c r="H2060" i="18"/>
  <c r="H1048" i="18"/>
  <c r="H756" i="18"/>
  <c r="H1547" i="18"/>
  <c r="H527" i="18"/>
  <c r="H1351" i="18"/>
  <c r="H978" i="18"/>
  <c r="H669" i="18"/>
  <c r="H1714" i="18"/>
  <c r="H1167" i="18"/>
  <c r="H1240" i="18"/>
  <c r="H440" i="18"/>
  <c r="H1623" i="18"/>
  <c r="H205" i="18"/>
  <c r="H1122" i="18"/>
  <c r="H1872" i="18"/>
  <c r="H1920" i="18"/>
  <c r="H743" i="18"/>
  <c r="H217" i="18"/>
  <c r="H1792" i="18"/>
  <c r="H312" i="18"/>
  <c r="H1203" i="18"/>
  <c r="H1202" i="18"/>
  <c r="H485" i="18"/>
  <c r="H465" i="18"/>
  <c r="H2118" i="18"/>
  <c r="H68" i="18"/>
  <c r="H325" i="18"/>
  <c r="H1434" i="18"/>
  <c r="H1257" i="18"/>
  <c r="H1919" i="18"/>
  <c r="H668" i="18"/>
  <c r="H693" i="18"/>
  <c r="H576" i="18"/>
  <c r="H886" i="18"/>
  <c r="H1070" i="18"/>
  <c r="H554" i="18"/>
  <c r="H1661" i="18"/>
  <c r="H340" i="18"/>
  <c r="H223" i="18"/>
  <c r="H1433" i="18"/>
  <c r="H2075" i="18"/>
  <c r="H2059" i="18"/>
  <c r="H721" i="18"/>
  <c r="H755" i="18"/>
  <c r="H1685" i="18"/>
  <c r="H1546" i="18"/>
  <c r="H1432" i="18"/>
  <c r="H1812" i="18"/>
  <c r="H885" i="18"/>
  <c r="H1918" i="18"/>
  <c r="H631" i="18"/>
  <c r="H1350" i="18"/>
  <c r="H1622" i="18"/>
  <c r="H534" i="18"/>
  <c r="H1166" i="18"/>
  <c r="H1377" i="18"/>
  <c r="H646" i="18"/>
  <c r="H1047" i="18"/>
  <c r="H600" i="18"/>
  <c r="H150" i="18"/>
  <c r="H2020" i="18"/>
  <c r="H378" i="18"/>
  <c r="H1431" i="18"/>
  <c r="H412" i="18"/>
  <c r="H249" i="18"/>
  <c r="H2096" i="18"/>
  <c r="H1871" i="18"/>
  <c r="H1538" i="18"/>
  <c r="H439" i="18"/>
  <c r="H1991" i="18"/>
  <c r="H1654" i="18"/>
  <c r="H827" i="18"/>
  <c r="H1990" i="18"/>
  <c r="H1584" i="18"/>
  <c r="H1989" i="18"/>
  <c r="H1308" i="18"/>
  <c r="H977" i="18"/>
  <c r="H1430" i="18"/>
  <c r="H1713" i="18"/>
  <c r="H1712" i="18"/>
  <c r="H1711" i="18"/>
  <c r="H385" i="18"/>
  <c r="H720" i="18"/>
  <c r="H1121" i="18"/>
  <c r="H2150" i="18"/>
  <c r="H1201" i="18"/>
  <c r="H2113" i="18"/>
  <c r="H851" i="18"/>
  <c r="H20" i="18"/>
  <c r="H1613" i="18"/>
  <c r="H800" i="18"/>
  <c r="H953" i="18"/>
  <c r="H1034" i="18"/>
  <c r="H908" i="18"/>
  <c r="H184" i="18"/>
  <c r="H1917" i="18"/>
  <c r="H575" i="18"/>
  <c r="H1256" i="18"/>
  <c r="H1165" i="18"/>
  <c r="H198" i="18"/>
  <c r="H1164" i="18"/>
  <c r="H2045" i="18"/>
  <c r="H1751" i="18"/>
  <c r="H1750" i="18"/>
  <c r="H123" i="18"/>
  <c r="H353" i="18"/>
  <c r="H356" i="18"/>
  <c r="H754" i="18"/>
  <c r="H67" i="18"/>
  <c r="H2082" i="18"/>
  <c r="H1224" i="18"/>
  <c r="H1571" i="18"/>
  <c r="H464" i="18"/>
  <c r="H484" i="18"/>
  <c r="H2052" i="18"/>
  <c r="H411" i="18"/>
  <c r="H1895" i="18"/>
  <c r="H204" i="18"/>
  <c r="H1946" i="18"/>
  <c r="H305" i="18"/>
  <c r="H334" i="18"/>
  <c r="H248" i="18"/>
  <c r="H2037" i="18"/>
  <c r="H907" i="18"/>
  <c r="H923" i="18"/>
  <c r="H1022" i="18"/>
  <c r="H791" i="18"/>
  <c r="H1710" i="18"/>
  <c r="H134" i="18"/>
  <c r="H692" i="18"/>
  <c r="H753" i="18"/>
  <c r="H1247" i="18"/>
  <c r="H752" i="18"/>
  <c r="H622" i="18"/>
  <c r="H1776" i="18"/>
  <c r="H553" i="18"/>
  <c r="H339" i="18"/>
  <c r="H599" i="18"/>
  <c r="H1621" i="18"/>
  <c r="H2074" i="18"/>
  <c r="H1390" i="18"/>
  <c r="H1349" i="18"/>
  <c r="H304" i="18"/>
  <c r="H1230" i="18"/>
  <c r="H1684" i="18"/>
  <c r="H438" i="18"/>
  <c r="H1811" i="18"/>
  <c r="H1021" i="18"/>
  <c r="H149" i="18"/>
  <c r="H1775" i="18"/>
  <c r="H533" i="18"/>
  <c r="H745" i="18"/>
  <c r="H1046" i="18"/>
  <c r="H1045" i="18"/>
  <c r="H104" i="18"/>
  <c r="H645" i="18"/>
  <c r="H1014" i="18"/>
  <c r="H2058" i="18"/>
  <c r="H1429" i="18"/>
  <c r="H1120" i="18"/>
  <c r="H1653" i="18"/>
  <c r="H1959" i="18"/>
  <c r="H1428" i="18"/>
  <c r="H1652" i="18"/>
  <c r="H719" i="18"/>
  <c r="H2088" i="18"/>
  <c r="H1119" i="18"/>
  <c r="H976" i="18"/>
  <c r="H615" i="18"/>
  <c r="H2087" i="18"/>
  <c r="H1163" i="18"/>
  <c r="H1988" i="18"/>
  <c r="H1255" i="18"/>
  <c r="H351" i="18"/>
  <c r="H216" i="18"/>
  <c r="H1893" i="18"/>
  <c r="H364" i="18"/>
  <c r="H574" i="18"/>
  <c r="H1870" i="18"/>
  <c r="H667" i="18"/>
  <c r="H363" i="18"/>
  <c r="H86" i="18"/>
  <c r="H1978" i="18"/>
  <c r="H32" i="18"/>
  <c r="H683" i="18"/>
  <c r="H1645" i="18"/>
  <c r="H2105" i="18"/>
  <c r="H2104" i="18"/>
  <c r="H701" i="18"/>
  <c r="H614" i="18"/>
  <c r="H1307" i="18"/>
  <c r="H1977" i="18"/>
  <c r="H681" i="18"/>
  <c r="H410" i="18"/>
  <c r="H1095" i="18"/>
  <c r="H463" i="18"/>
  <c r="H2117" i="18"/>
  <c r="H2081" i="18"/>
  <c r="H1427" i="18"/>
  <c r="H384" i="18"/>
  <c r="H1426" i="18"/>
  <c r="H1810" i="18"/>
  <c r="H1425" i="18"/>
  <c r="H2086" i="18"/>
  <c r="H1583" i="18"/>
  <c r="H922" i="18"/>
  <c r="H27" i="18"/>
  <c r="H1200" i="18"/>
  <c r="H2154" i="18"/>
  <c r="H691" i="18"/>
  <c r="H1660" i="18"/>
  <c r="H751" i="18"/>
  <c r="H1604" i="18"/>
  <c r="H1424" i="18"/>
  <c r="H1809" i="18"/>
  <c r="H552" i="18"/>
  <c r="H551" i="18"/>
  <c r="H247" i="18"/>
  <c r="H1423" i="18"/>
  <c r="H700" i="18"/>
  <c r="H100" i="18"/>
  <c r="H4" i="18"/>
  <c r="H1348" i="18"/>
  <c r="H1808" i="18"/>
  <c r="H2057" i="18"/>
  <c r="H222" i="18"/>
  <c r="H1545" i="18"/>
  <c r="H644" i="18"/>
  <c r="H279" i="18"/>
  <c r="H1376" i="18"/>
  <c r="H532" i="18"/>
  <c r="H415" i="18"/>
  <c r="H1863" i="18"/>
  <c r="H18" i="18"/>
  <c r="H1620" i="18"/>
  <c r="H203" i="18"/>
  <c r="H1073" i="18"/>
  <c r="H1862" i="18"/>
  <c r="H884" i="18"/>
  <c r="H1162" i="18"/>
  <c r="H1422" i="18"/>
  <c r="H359" i="18"/>
  <c r="H1306" i="18"/>
  <c r="H437" i="18"/>
  <c r="H975" i="18"/>
  <c r="H1118" i="18"/>
  <c r="H850" i="18"/>
  <c r="H1798" i="18"/>
  <c r="H2130" i="18"/>
  <c r="H1254" i="18"/>
  <c r="H1161" i="18"/>
  <c r="H1421" i="18"/>
  <c r="H215" i="18"/>
  <c r="H2129" i="18"/>
  <c r="H1774" i="18"/>
  <c r="H718" i="18"/>
  <c r="H299" i="18"/>
  <c r="H1091" i="18"/>
  <c r="H5" i="18"/>
  <c r="H1987" i="18"/>
  <c r="H163" i="18"/>
  <c r="H162" i="18"/>
  <c r="H1160" i="18"/>
  <c r="H19" i="18"/>
  <c r="H31" i="18"/>
  <c r="H921" i="18"/>
  <c r="H483" i="18"/>
  <c r="H2080" i="18"/>
  <c r="H1079" i="18"/>
  <c r="H66" i="18"/>
  <c r="H1199" i="18"/>
  <c r="H84" i="18"/>
  <c r="H1743" i="18"/>
  <c r="H1420" i="18"/>
  <c r="H1608" i="18"/>
  <c r="H690" i="18"/>
  <c r="H750" i="18"/>
  <c r="H952" i="18"/>
  <c r="H1582" i="18"/>
  <c r="H1419" i="18"/>
  <c r="H1418" i="18"/>
  <c r="H65" i="18"/>
  <c r="H1544" i="18"/>
  <c r="H426" i="18"/>
  <c r="H643" i="18"/>
  <c r="H799" i="18"/>
  <c r="H1807" i="18"/>
  <c r="H1916" i="18"/>
  <c r="H1289" i="18"/>
  <c r="H1417" i="18"/>
  <c r="H598" i="18"/>
  <c r="H531" i="18"/>
  <c r="H1020" i="18"/>
  <c r="H148" i="18"/>
  <c r="H1375" i="18"/>
  <c r="H550" i="18"/>
  <c r="H221" i="18"/>
  <c r="H2056" i="18"/>
  <c r="H1235" i="18"/>
  <c r="H1773" i="18"/>
  <c r="H2036" i="18"/>
  <c r="H414" i="18"/>
  <c r="H1902" i="18"/>
  <c r="H133" i="18"/>
  <c r="H573" i="18"/>
  <c r="H1619" i="18"/>
  <c r="H1019" i="18"/>
  <c r="H1651" i="18"/>
  <c r="H717" i="18"/>
  <c r="H1044" i="18"/>
  <c r="H2044" i="18"/>
  <c r="H303" i="18"/>
  <c r="H1159" i="18"/>
  <c r="H1416" i="18"/>
  <c r="H790" i="18"/>
  <c r="H2116" i="18"/>
  <c r="H2031" i="18"/>
  <c r="H883" i="18"/>
  <c r="H183" i="18"/>
  <c r="H906" i="18"/>
  <c r="H2095" i="18"/>
  <c r="H974" i="18"/>
  <c r="H686" i="18"/>
  <c r="H1305" i="18"/>
  <c r="H1945" i="18"/>
  <c r="H1709" i="18"/>
  <c r="H1708" i="18"/>
  <c r="H436" i="18"/>
  <c r="H1570" i="18"/>
  <c r="H973" i="18"/>
  <c r="H1707" i="18"/>
  <c r="H214" i="18"/>
  <c r="H1117" i="18"/>
  <c r="H2128" i="18"/>
  <c r="H1612" i="18"/>
  <c r="H1806" i="18"/>
  <c r="H849" i="18"/>
  <c r="H1771" i="18"/>
  <c r="H161" i="18"/>
  <c r="H288" i="18"/>
  <c r="H428" i="18"/>
  <c r="H290" i="18"/>
  <c r="H397" i="18"/>
  <c r="H287" i="18"/>
  <c r="H1078" i="18"/>
  <c r="H1569" i="18"/>
  <c r="H1786" i="18"/>
  <c r="H462" i="18"/>
  <c r="H482" i="18"/>
  <c r="H1198" i="18"/>
  <c r="H1415" i="18"/>
  <c r="H1197" i="18"/>
  <c r="H1414" i="18"/>
  <c r="H920" i="18"/>
  <c r="H1413" i="18"/>
  <c r="H716" i="18"/>
  <c r="H1412" i="18"/>
  <c r="H749" i="18"/>
  <c r="H383" i="18"/>
  <c r="H246" i="18"/>
  <c r="H1018" i="18"/>
  <c r="H3" i="18"/>
  <c r="H1280" i="18"/>
  <c r="H2127" i="18"/>
  <c r="H122" i="18"/>
  <c r="H132" i="18"/>
  <c r="H1581" i="18"/>
  <c r="H1683" i="18"/>
  <c r="H1805" i="18"/>
  <c r="H1275" i="18"/>
  <c r="H1411" i="18"/>
  <c r="H1410" i="18"/>
  <c r="H1409" i="18"/>
  <c r="H642" i="18"/>
  <c r="H1543" i="18"/>
  <c r="H882" i="18"/>
  <c r="H522" i="18"/>
  <c r="H530" i="18"/>
  <c r="H547" i="18"/>
  <c r="H1408" i="18"/>
  <c r="H1374" i="18"/>
  <c r="H630" i="18"/>
  <c r="H972" i="18"/>
  <c r="H1407" i="18"/>
  <c r="H2055" i="18"/>
  <c r="H245" i="18"/>
  <c r="H1618" i="18"/>
  <c r="H1901" i="18"/>
  <c r="H435" i="18"/>
  <c r="H1158" i="18"/>
  <c r="H1043" i="18"/>
  <c r="H1986" i="18"/>
  <c r="H572" i="18"/>
  <c r="H971" i="18"/>
  <c r="H2149" i="18"/>
  <c r="H244" i="18"/>
  <c r="H1229" i="18"/>
  <c r="H2103" i="18"/>
  <c r="H1970" i="18"/>
  <c r="H1116" i="18"/>
  <c r="H1700" i="18"/>
  <c r="H699" i="18"/>
  <c r="H85" i="18"/>
  <c r="H613" i="18"/>
  <c r="H515" i="18"/>
  <c r="H1304" i="18"/>
  <c r="H54" i="18"/>
  <c r="H301" i="18"/>
  <c r="H30" i="18"/>
  <c r="H1976" i="18"/>
  <c r="H1303" i="18"/>
  <c r="H2102" i="18"/>
  <c r="H514" i="18"/>
  <c r="H2101" i="18"/>
  <c r="H362" i="18"/>
  <c r="H638" i="18"/>
  <c r="H1406" i="18"/>
  <c r="H1405" i="18"/>
  <c r="H121" i="18"/>
  <c r="H1253" i="18"/>
  <c r="H1791" i="18"/>
  <c r="H919" i="18"/>
  <c r="H1404" i="18"/>
  <c r="H199" i="18"/>
  <c r="H425" i="18"/>
  <c r="H434" i="18"/>
  <c r="H332" i="18"/>
  <c r="H1900" i="18"/>
  <c r="H382" i="18"/>
  <c r="H666" i="18"/>
  <c r="H298" i="18"/>
  <c r="H243" i="18"/>
  <c r="H481" i="18"/>
  <c r="H1749" i="18"/>
  <c r="H396" i="18"/>
  <c r="H617" i="18"/>
  <c r="H64" i="18"/>
  <c r="H1145" i="18"/>
  <c r="H1677" i="18"/>
  <c r="H918" i="18"/>
  <c r="H1659" i="18"/>
  <c r="H160" i="18"/>
  <c r="H1017" i="18"/>
  <c r="H2126" i="18"/>
  <c r="H689" i="18"/>
  <c r="H1671" i="18"/>
  <c r="H848" i="18"/>
  <c r="H715" i="18"/>
  <c r="H1157" i="18"/>
  <c r="H905" i="18"/>
  <c r="H1077" i="18"/>
  <c r="H1670" i="18"/>
  <c r="H748" i="18"/>
  <c r="H641" i="18"/>
  <c r="H2079" i="18"/>
  <c r="H1682" i="18"/>
  <c r="H1403" i="18"/>
  <c r="H529" i="18"/>
  <c r="H62" i="18"/>
  <c r="H1617" i="18"/>
  <c r="H1542" i="18"/>
  <c r="H220" i="18"/>
  <c r="H549" i="18"/>
  <c r="H1797" i="18"/>
  <c r="H970" i="18"/>
  <c r="H1042" i="18"/>
  <c r="H881" i="18"/>
  <c r="H2054" i="18"/>
  <c r="H1115" i="18"/>
  <c r="H969" i="18"/>
  <c r="H2019" i="18"/>
  <c r="H2030" i="18"/>
  <c r="H1274" i="18"/>
  <c r="H170" i="18"/>
  <c r="H1402" i="18"/>
  <c r="H1401" i="18"/>
  <c r="H968" i="18"/>
  <c r="H1114" i="18"/>
  <c r="H1772" i="18"/>
  <c r="H1650" i="18"/>
  <c r="H1400" i="18"/>
  <c r="H1399" i="18"/>
  <c r="H293" i="18"/>
  <c r="H1196" i="18"/>
  <c r="H917" i="18"/>
  <c r="H1252" i="18"/>
  <c r="H147" i="18"/>
  <c r="H1616" i="18"/>
  <c r="H131" i="18"/>
  <c r="H1541" i="18"/>
  <c r="H528" i="18"/>
  <c r="H2053" i="18"/>
  <c r="H1540" i="18"/>
  <c r="H381" i="18"/>
  <c r="H1302" i="18"/>
  <c r="H1398" i="18"/>
  <c r="H1097" i="18"/>
  <c r="H548" i="18"/>
  <c r="H1113" i="18"/>
  <c r="H1301" i="18"/>
  <c r="H1397" i="18"/>
  <c r="H1396" i="18"/>
  <c r="H698" i="18"/>
  <c r="H747" i="18"/>
  <c r="H1829" i="18"/>
  <c r="H1580" i="18"/>
  <c r="H322" i="18"/>
  <c r="H1395" i="18"/>
  <c r="H424" i="18"/>
  <c r="H1394" i="18"/>
  <c r="H1579" i="18"/>
  <c r="H1393" i="18"/>
  <c r="H1041" i="18"/>
  <c r="H665" i="18"/>
  <c r="H880" i="18"/>
  <c r="H1156" i="18"/>
  <c r="H1958" i="18"/>
  <c r="H1706" i="18"/>
  <c r="H1112" i="18"/>
  <c r="H1705" i="18"/>
  <c r="H1790" i="18"/>
  <c r="G2254" i="7" l="1"/>
  <c r="E2254" i="7"/>
  <c r="E2261" i="7" s="1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G2167" i="6" l="1"/>
  <c r="E2167" i="6"/>
  <c r="E2174" i="6" s="1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273" i="5" l="1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G1875" i="5"/>
  <c r="G2275" i="5" s="1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E1737" i="5"/>
  <c r="E2275" i="5" s="1"/>
  <c r="E2282" i="5" s="1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737" i="5" l="1"/>
  <c r="H1875" i="5"/>
  <c r="E2257" i="3" l="1"/>
  <c r="H2255" i="3"/>
  <c r="H2254" i="3"/>
  <c r="H2253" i="3"/>
  <c r="H2252" i="3"/>
  <c r="H2251" i="3"/>
  <c r="H2250" i="3"/>
  <c r="H2249" i="3"/>
  <c r="H2248" i="3"/>
  <c r="J42" i="3"/>
  <c r="J41" i="3"/>
  <c r="J43" i="3" s="1"/>
  <c r="E2264" i="3" l="1"/>
  <c r="E2155" i="2" l="1"/>
  <c r="H2152" i="2"/>
  <c r="H2151" i="2"/>
  <c r="H2150" i="2"/>
  <c r="H2149" i="2"/>
  <c r="H2148" i="2"/>
  <c r="H2147" i="2"/>
  <c r="H2146" i="2"/>
  <c r="G2145" i="2"/>
  <c r="H2145" i="2" s="1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G2126" i="2"/>
  <c r="H2126" i="2" s="1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G2102" i="2"/>
  <c r="H2102" i="2" s="1"/>
  <c r="H2101" i="2"/>
  <c r="H2100" i="2"/>
  <c r="H2099" i="2"/>
  <c r="G2098" i="2"/>
  <c r="H2098" i="2" s="1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G2045" i="2"/>
  <c r="H2045" i="2" s="1"/>
  <c r="H2044" i="2"/>
  <c r="G2043" i="2"/>
  <c r="H2043" i="2" s="1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G1997" i="2"/>
  <c r="H1997" i="2" s="1"/>
  <c r="G1996" i="2"/>
  <c r="H1996" i="2" s="1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G1972" i="2"/>
  <c r="H1972" i="2" s="1"/>
  <c r="H1971" i="2"/>
  <c r="H1970" i="2"/>
  <c r="H1969" i="2"/>
  <c r="H1968" i="2"/>
  <c r="G1967" i="2"/>
  <c r="H1967" i="2" s="1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G1918" i="2"/>
  <c r="H1918" i="2" s="1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G1863" i="2"/>
  <c r="H1863" i="2" s="1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G1845" i="2"/>
  <c r="H1845" i="2" s="1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G1814" i="2"/>
  <c r="H1814" i="2" s="1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G1750" i="2"/>
  <c r="H1750" i="2" s="1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G1715" i="2"/>
  <c r="H1715" i="2" s="1"/>
  <c r="H1714" i="2"/>
  <c r="H1713" i="2"/>
  <c r="G1712" i="2"/>
  <c r="H1712" i="2" s="1"/>
  <c r="H1711" i="2"/>
  <c r="G1710" i="2"/>
  <c r="H1710" i="2" s="1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G1659" i="2"/>
  <c r="H1659" i="2" s="1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G1637" i="2"/>
  <c r="H1637" i="2" s="1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H1617" i="2" s="1"/>
  <c r="H1616" i="2"/>
  <c r="H1615" i="2"/>
  <c r="G1614" i="2"/>
  <c r="H1614" i="2" s="1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G1588" i="2"/>
  <c r="H1588" i="2" s="1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G1560" i="2"/>
  <c r="H1560" i="2" s="1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G1520" i="2"/>
  <c r="H1520" i="2" s="1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G1499" i="2"/>
  <c r="H1499" i="2" s="1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G1397" i="2"/>
  <c r="H1397" i="2" s="1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G1380" i="2"/>
  <c r="H1380" i="2" s="1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G1356" i="2"/>
  <c r="H1356" i="2" s="1"/>
  <c r="H1355" i="2"/>
  <c r="H1354" i="2"/>
  <c r="H1353" i="2"/>
  <c r="H1352" i="2"/>
  <c r="H1351" i="2"/>
  <c r="H1350" i="2"/>
  <c r="H1349" i="2"/>
  <c r="H1348" i="2"/>
  <c r="H1347" i="2"/>
  <c r="H1346" i="2"/>
  <c r="G1345" i="2"/>
  <c r="H1345" i="2" s="1"/>
  <c r="H1344" i="2"/>
  <c r="H1343" i="2"/>
  <c r="H1342" i="2"/>
  <c r="H1341" i="2"/>
  <c r="H1340" i="2"/>
  <c r="G1339" i="2"/>
  <c r="H1339" i="2" s="1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G1277" i="2"/>
  <c r="H1277" i="2" s="1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G1221" i="2"/>
  <c r="H1221" i="2" s="1"/>
  <c r="H1220" i="2"/>
  <c r="H1219" i="2"/>
  <c r="G1218" i="2"/>
  <c r="H1218" i="2" s="1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G1199" i="2"/>
  <c r="H1199" i="2" s="1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G1183" i="2"/>
  <c r="H1183" i="2" s="1"/>
  <c r="H1182" i="2"/>
  <c r="H1181" i="2"/>
  <c r="H1180" i="2"/>
  <c r="H1179" i="2"/>
  <c r="H1178" i="2"/>
  <c r="H1177" i="2"/>
  <c r="H1176" i="2"/>
  <c r="H1175" i="2"/>
  <c r="G1174" i="2"/>
  <c r="H1174" i="2" s="1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H1149" i="2" s="1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H1112" i="2" s="1"/>
  <c r="G1111" i="2"/>
  <c r="H1111" i="2" s="1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G1022" i="2"/>
  <c r="H1022" i="2" s="1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G989" i="2"/>
  <c r="H989" i="2" s="1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G946" i="2"/>
  <c r="H946" i="2" s="1"/>
  <c r="H945" i="2"/>
  <c r="H944" i="2"/>
  <c r="H943" i="2"/>
  <c r="H942" i="2"/>
  <c r="H941" i="2"/>
  <c r="H940" i="2"/>
  <c r="H939" i="2"/>
  <c r="H938" i="2"/>
  <c r="G937" i="2"/>
  <c r="H937" i="2" s="1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G839" i="2"/>
  <c r="H839" i="2" s="1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G812" i="2"/>
  <c r="H812" i="2" s="1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G748" i="2"/>
  <c r="H748" i="2" s="1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G725" i="2"/>
  <c r="H725" i="2" s="1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G699" i="2"/>
  <c r="H699" i="2" s="1"/>
  <c r="H698" i="2"/>
  <c r="H697" i="2"/>
  <c r="H696" i="2"/>
  <c r="H695" i="2"/>
  <c r="H694" i="2"/>
  <c r="H693" i="2"/>
  <c r="H692" i="2"/>
  <c r="H691" i="2"/>
  <c r="H690" i="2"/>
  <c r="H689" i="2"/>
  <c r="H688" i="2"/>
  <c r="G687" i="2"/>
  <c r="H687" i="2" s="1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G646" i="2"/>
  <c r="H646" i="2" s="1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G621" i="2"/>
  <c r="H621" i="2" s="1"/>
  <c r="H620" i="2"/>
  <c r="H619" i="2"/>
  <c r="H618" i="2"/>
  <c r="H617" i="2"/>
  <c r="H616" i="2"/>
  <c r="H615" i="2"/>
  <c r="H614" i="2"/>
  <c r="G613" i="2"/>
  <c r="H613" i="2" s="1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G592" i="2"/>
  <c r="H592" i="2" s="1"/>
  <c r="H591" i="2"/>
  <c r="H590" i="2"/>
  <c r="H589" i="2"/>
  <c r="H588" i="2"/>
  <c r="H587" i="2"/>
  <c r="G586" i="2"/>
  <c r="H586" i="2" s="1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G518" i="2"/>
  <c r="H518" i="2" s="1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G457" i="2"/>
  <c r="H457" i="2" s="1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G439" i="2"/>
  <c r="H439" i="2" s="1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G408" i="2"/>
  <c r="H408" i="2" s="1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G351" i="2"/>
  <c r="H351" i="2" s="1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G234" i="2"/>
  <c r="H234" i="2" s="1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G133" i="2"/>
  <c r="H133" i="2" s="1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G112" i="2"/>
  <c r="H112" i="2" s="1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G58" i="2"/>
  <c r="H58" i="2" s="1"/>
  <c r="H57" i="2"/>
  <c r="H56" i="2"/>
  <c r="H55" i="2"/>
  <c r="H54" i="2"/>
  <c r="G53" i="2"/>
  <c r="H53" i="2" s="1"/>
  <c r="H52" i="2"/>
  <c r="H51" i="2"/>
  <c r="H50" i="2"/>
  <c r="H49" i="2"/>
  <c r="H48" i="2"/>
  <c r="H47" i="2"/>
  <c r="H46" i="2"/>
  <c r="H45" i="2"/>
  <c r="H44" i="2"/>
  <c r="H43" i="2"/>
  <c r="H42" i="2"/>
  <c r="H41" i="2"/>
  <c r="G40" i="2"/>
  <c r="H40" i="2" s="1"/>
  <c r="H39" i="2"/>
  <c r="H38" i="2"/>
  <c r="H37" i="2"/>
  <c r="H36" i="2"/>
  <c r="G35" i="2"/>
  <c r="H35" i="2" s="1"/>
  <c r="G34" i="2"/>
  <c r="G2155" i="2" s="1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E2168" i="2" l="1"/>
  <c r="H34" i="2"/>
  <c r="H2155" i="2" s="1"/>
  <c r="E2323" i="1" l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G2301" i="1"/>
  <c r="H2301" i="1" s="1"/>
  <c r="H2300" i="1"/>
  <c r="H2299" i="1"/>
  <c r="H2298" i="1"/>
  <c r="H2297" i="1"/>
  <c r="H2296" i="1"/>
  <c r="H2295" i="1"/>
  <c r="H2294" i="1"/>
  <c r="H2293" i="1"/>
  <c r="H2292" i="1"/>
  <c r="H2291" i="1"/>
  <c r="H2290" i="1"/>
  <c r="G2289" i="1"/>
  <c r="H2289" i="1" s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G2244" i="1"/>
  <c r="H2244" i="1" s="1"/>
  <c r="H2243" i="1"/>
  <c r="H2242" i="1"/>
  <c r="H2241" i="1"/>
  <c r="H2240" i="1"/>
  <c r="H2239" i="1"/>
  <c r="G2238" i="1"/>
  <c r="H2238" i="1" s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G2202" i="1"/>
  <c r="H2202" i="1" s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G2189" i="1"/>
  <c r="H2189" i="1" s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G2136" i="1"/>
  <c r="H2136" i="1" s="1"/>
  <c r="H2135" i="1"/>
  <c r="H2134" i="1"/>
  <c r="H2133" i="1"/>
  <c r="H2132" i="1"/>
  <c r="H2131" i="1"/>
  <c r="H2130" i="1"/>
  <c r="H2129" i="1"/>
  <c r="H2128" i="1"/>
  <c r="H2127" i="1"/>
  <c r="G2126" i="1"/>
  <c r="H2126" i="1" s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G2103" i="1"/>
  <c r="H2103" i="1" s="1"/>
  <c r="H2102" i="1"/>
  <c r="H2101" i="1"/>
  <c r="H2100" i="1"/>
  <c r="H2099" i="1"/>
  <c r="H2098" i="1"/>
  <c r="H2097" i="1"/>
  <c r="H2096" i="1"/>
  <c r="H2095" i="1"/>
  <c r="H2094" i="1"/>
  <c r="H2093" i="1"/>
  <c r="G2092" i="1"/>
  <c r="H2092" i="1" s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G2025" i="1"/>
  <c r="H2025" i="1" s="1"/>
  <c r="H2024" i="1"/>
  <c r="H2023" i="1"/>
  <c r="G2022" i="1"/>
  <c r="H2022" i="1" s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G1947" i="1"/>
  <c r="H1947" i="1" s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G1914" i="1"/>
  <c r="H1914" i="1" s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G1889" i="1"/>
  <c r="H1889" i="1" s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G1837" i="1"/>
  <c r="H1837" i="1" s="1"/>
  <c r="H1836" i="1"/>
  <c r="G1835" i="1"/>
  <c r="H1835" i="1" s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G1812" i="1"/>
  <c r="H1812" i="1" s="1"/>
  <c r="H1811" i="1"/>
  <c r="H1810" i="1"/>
  <c r="H1809" i="1"/>
  <c r="H1808" i="1"/>
  <c r="H1807" i="1"/>
  <c r="H1806" i="1"/>
  <c r="H1805" i="1"/>
  <c r="H1804" i="1"/>
  <c r="H1803" i="1"/>
  <c r="H1802" i="1"/>
  <c r="G1801" i="1"/>
  <c r="H1801" i="1" s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G1754" i="1"/>
  <c r="H1754" i="1" s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G1719" i="1"/>
  <c r="H1719" i="1" s="1"/>
  <c r="H1718" i="1"/>
  <c r="H1717" i="1"/>
  <c r="G1716" i="1"/>
  <c r="H1716" i="1" s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G1699" i="1"/>
  <c r="H1699" i="1" s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G1638" i="1"/>
  <c r="H1638" i="1" s="1"/>
  <c r="G1637" i="1"/>
  <c r="H1637" i="1" s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G1624" i="1"/>
  <c r="H1624" i="1" s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G1607" i="1"/>
  <c r="H1607" i="1" s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G1592" i="1"/>
  <c r="H1592" i="1" s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G1574" i="1"/>
  <c r="H1574" i="1" s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G1546" i="1"/>
  <c r="H1546" i="1" s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G1443" i="1"/>
  <c r="H1443" i="1" s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G1400" i="1"/>
  <c r="H1400" i="1" s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G1366" i="1"/>
  <c r="H1366" i="1" s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G1312" i="1"/>
  <c r="H1312" i="1" s="1"/>
  <c r="H1311" i="1"/>
  <c r="H1310" i="1"/>
  <c r="H1309" i="1"/>
  <c r="H1308" i="1"/>
  <c r="H1307" i="1"/>
  <c r="H1306" i="1"/>
  <c r="H1305" i="1"/>
  <c r="H1304" i="1"/>
  <c r="H1303" i="1"/>
  <c r="H1302" i="1"/>
  <c r="G1301" i="1"/>
  <c r="H1301" i="1" s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G1274" i="1"/>
  <c r="H1274" i="1" s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G1252" i="1"/>
  <c r="H1252" i="1" s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G1231" i="1"/>
  <c r="H1231" i="1" s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G1199" i="1"/>
  <c r="H1199" i="1" s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G1174" i="1"/>
  <c r="H1174" i="1" s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G1068" i="1"/>
  <c r="H1068" i="1" s="1"/>
  <c r="H1067" i="1"/>
  <c r="H1066" i="1"/>
  <c r="H1065" i="1"/>
  <c r="H1064" i="1"/>
  <c r="G1063" i="1"/>
  <c r="H1063" i="1" s="1"/>
  <c r="H1062" i="1"/>
  <c r="H1061" i="1"/>
  <c r="G1060" i="1"/>
  <c r="H1060" i="1" s="1"/>
  <c r="G1059" i="1"/>
  <c r="H1059" i="1" s="1"/>
  <c r="H1058" i="1"/>
  <c r="H1057" i="1"/>
  <c r="H1056" i="1"/>
  <c r="H1055" i="1"/>
  <c r="H1054" i="1"/>
  <c r="H1053" i="1"/>
  <c r="H1052" i="1"/>
  <c r="H1051" i="1"/>
  <c r="H1050" i="1"/>
  <c r="G1049" i="1"/>
  <c r="H1049" i="1" s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G987" i="1"/>
  <c r="H987" i="1" s="1"/>
  <c r="G986" i="1"/>
  <c r="H986" i="1" s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G943" i="1"/>
  <c r="H943" i="1" s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G895" i="1"/>
  <c r="H895" i="1" s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G848" i="1"/>
  <c r="H848" i="1" s="1"/>
  <c r="H847" i="1"/>
  <c r="H846" i="1"/>
  <c r="H845" i="1"/>
  <c r="G844" i="1"/>
  <c r="H844" i="1" s="1"/>
  <c r="H843" i="1"/>
  <c r="H842" i="1"/>
  <c r="H841" i="1"/>
  <c r="G840" i="1"/>
  <c r="H840" i="1" s="1"/>
  <c r="H839" i="1"/>
  <c r="H838" i="1"/>
  <c r="H837" i="1"/>
  <c r="H836" i="1"/>
  <c r="H835" i="1"/>
  <c r="H834" i="1"/>
  <c r="H833" i="1"/>
  <c r="H832" i="1"/>
  <c r="G831" i="1"/>
  <c r="H831" i="1" s="1"/>
  <c r="H830" i="1"/>
  <c r="H829" i="1"/>
  <c r="H828" i="1"/>
  <c r="H827" i="1"/>
  <c r="G826" i="1"/>
  <c r="H826" i="1" s="1"/>
  <c r="H825" i="1"/>
  <c r="H824" i="1"/>
  <c r="H823" i="1"/>
  <c r="H822" i="1"/>
  <c r="H821" i="1"/>
  <c r="H820" i="1"/>
  <c r="H819" i="1"/>
  <c r="H818" i="1"/>
  <c r="H817" i="1"/>
  <c r="G816" i="1"/>
  <c r="H816" i="1" s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G801" i="1"/>
  <c r="H801" i="1" s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G772" i="1"/>
  <c r="H772" i="1" s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G731" i="1"/>
  <c r="H731" i="1" s="1"/>
  <c r="H730" i="1"/>
  <c r="H729" i="1"/>
  <c r="H728" i="1"/>
  <c r="H727" i="1"/>
  <c r="H726" i="1"/>
  <c r="H725" i="1"/>
  <c r="H724" i="1"/>
  <c r="H723" i="1"/>
  <c r="H722" i="1"/>
  <c r="H721" i="1"/>
  <c r="G720" i="1"/>
  <c r="H720" i="1" s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G694" i="1"/>
  <c r="H694" i="1" s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G652" i="1"/>
  <c r="H652" i="1" s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G627" i="1"/>
  <c r="H627" i="1" s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G595" i="1"/>
  <c r="H595" i="1" s="1"/>
  <c r="H594" i="1"/>
  <c r="H593" i="1"/>
  <c r="H592" i="1"/>
  <c r="H591" i="1"/>
  <c r="G590" i="1"/>
  <c r="H590" i="1" s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G557" i="1"/>
  <c r="H557" i="1" s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G503" i="1"/>
  <c r="H503" i="1" s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6" i="1"/>
  <c r="H465" i="1"/>
  <c r="H464" i="1"/>
  <c r="H463" i="1"/>
  <c r="H462" i="1"/>
  <c r="H461" i="1"/>
  <c r="H460" i="1"/>
  <c r="H459" i="1"/>
  <c r="G458" i="1"/>
  <c r="H458" i="1" s="1"/>
  <c r="H457" i="1"/>
  <c r="H456" i="1"/>
  <c r="H455" i="1"/>
  <c r="H454" i="1"/>
  <c r="H453" i="1"/>
  <c r="H452" i="1"/>
  <c r="G451" i="1"/>
  <c r="H451" i="1" s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G335" i="1"/>
  <c r="H335" i="1" s="1"/>
  <c r="H334" i="1"/>
  <c r="H333" i="1"/>
  <c r="H332" i="1"/>
  <c r="H331" i="1"/>
  <c r="H330" i="1"/>
  <c r="H329" i="1"/>
  <c r="H328" i="1"/>
  <c r="H327" i="1"/>
  <c r="G326" i="1"/>
  <c r="H326" i="1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G306" i="1"/>
  <c r="H306" i="1" s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G156" i="1"/>
  <c r="H156" i="1" s="1"/>
  <c r="H155" i="1"/>
  <c r="H154" i="1"/>
  <c r="H153" i="1"/>
  <c r="H152" i="1"/>
  <c r="H151" i="1"/>
  <c r="H150" i="1"/>
  <c r="H149" i="1"/>
  <c r="H148" i="1"/>
  <c r="H147" i="1"/>
  <c r="H146" i="1"/>
  <c r="G145" i="1"/>
  <c r="H145" i="1" s="1"/>
  <c r="H144" i="1"/>
  <c r="G143" i="1"/>
  <c r="H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G125" i="1"/>
  <c r="H125" i="1" s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G92" i="1"/>
  <c r="H92" i="1" s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G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E2336" i="1" l="1"/>
  <c r="H20" i="1"/>
  <c r="H2323" i="1" s="1"/>
</calcChain>
</file>

<file path=xl/sharedStrings.xml><?xml version="1.0" encoding="utf-8"?>
<sst xmlns="http://schemas.openxmlformats.org/spreadsheetml/2006/main" count="98680" uniqueCount="6593">
  <si>
    <t>REMISIONES DE    ENERO  2 0 1 3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</si>
  <si>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</si>
  <si>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</si>
  <si>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</si>
  <si>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</si>
  <si>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</si>
  <si>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</si>
  <si>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</si>
  <si>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MOSTRADOR</t>
  </si>
  <si>
    <t>K1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</si>
  <si>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</si>
  <si>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</si>
  <si>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</si>
  <si>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</si>
  <si>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</si>
  <si>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</si>
  <si>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</si>
  <si>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</si>
  <si>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</si>
  <si>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</si>
  <si>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</si>
  <si>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</si>
  <si>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</si>
  <si>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</si>
  <si>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</si>
  <si>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</si>
  <si>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</si>
  <si>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</si>
  <si>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</si>
  <si>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</si>
  <si>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</si>
  <si>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</si>
  <si>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</si>
  <si>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</si>
  <si>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</si>
  <si>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</si>
  <si>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</si>
  <si>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</si>
  <si>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</si>
  <si>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</si>
  <si>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</si>
  <si>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</si>
  <si>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</si>
  <si>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</si>
  <si>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</si>
  <si>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</si>
  <si>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</si>
  <si>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</si>
  <si>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</si>
  <si>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</si>
  <si>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</si>
  <si>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</si>
  <si>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</si>
  <si>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</si>
  <si>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</si>
  <si>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</si>
  <si>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JUANITA** REGRESAN MERCANCIA PORQUE EL CLIENTE NUNCA LLEGO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</si>
  <si>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</si>
  <si>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</si>
  <si>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</si>
  <si>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</si>
  <si>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</si>
  <si>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</si>
  <si>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</si>
  <si>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</si>
  <si>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</si>
  <si>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</si>
  <si>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</si>
  <si>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</si>
  <si>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</si>
  <si>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</si>
  <si>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</si>
  <si>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</si>
  <si>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</si>
  <si>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</si>
  <si>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</si>
  <si>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</si>
  <si>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RAIMUNDO V.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</si>
  <si>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</si>
  <si>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</si>
  <si>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</si>
  <si>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</si>
  <si>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</si>
  <si>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</si>
  <si>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</si>
  <si>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</si>
  <si>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</si>
  <si>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</si>
  <si>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</si>
  <si>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</si>
  <si>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</si>
  <si>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</si>
  <si>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</si>
  <si>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</si>
  <si>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</si>
  <si>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</si>
  <si>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</si>
  <si>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INES** CAMBIO DE PRECIO. FIRMA COPIA AMARILLA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</si>
  <si>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</si>
  <si>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</si>
  <si>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</si>
  <si>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</si>
  <si>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</si>
  <si>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</si>
  <si>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</si>
  <si>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</si>
  <si>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</si>
  <si>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FABIAN</t>
  </si>
  <si>
    <t>FRANCO</t>
  </si>
  <si>
    <t>MARQUEZ</t>
  </si>
  <si>
    <t>RAUL COSME</t>
  </si>
  <si>
    <t>IMELDA</t>
  </si>
  <si>
    <t>GILBERTO</t>
  </si>
  <si>
    <t>JUAN MORALS</t>
  </si>
  <si>
    <t>03-Ene 10,000.00--4 ENE  779.50</t>
  </si>
  <si>
    <t>AGUSTIN</t>
  </si>
  <si>
    <t>SAN BARTOLO</t>
  </si>
  <si>
    <t>UROZA</t>
  </si>
  <si>
    <t>POR DUPLICARSE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</si>
  <si>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</si>
  <si>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</si>
  <si>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</si>
  <si>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</si>
  <si>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</si>
  <si>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</si>
  <si>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</si>
  <si>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</si>
  <si>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</si>
  <si>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</si>
  <si>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</si>
  <si>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</si>
  <si>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</si>
  <si>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INES** CANCELADA POR DEVOLUCION DEL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</si>
  <si>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</si>
  <si>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</si>
  <si>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</si>
  <si>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</si>
  <si>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</si>
  <si>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</si>
  <si>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</si>
  <si>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</si>
  <si>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</si>
  <si>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</si>
  <si>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MAL CAPTURADO</t>
  </si>
  <si>
    <t>TACOS JIRETH</t>
  </si>
  <si>
    <t>MALASIA</t>
  </si>
  <si>
    <t>CORDERO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</si>
  <si>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</si>
  <si>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</si>
  <si>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</si>
  <si>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</si>
  <si>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</si>
  <si>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</si>
  <si>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</si>
  <si>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</si>
  <si>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CORDOBA</t>
  </si>
  <si>
    <t>04-Ene FACTURA 299</t>
  </si>
  <si>
    <t>SUPER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</si>
  <si>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</si>
  <si>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</si>
  <si>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</si>
  <si>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</si>
  <si>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</si>
  <si>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</si>
  <si>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</si>
  <si>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</si>
  <si>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</si>
  <si>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</si>
  <si>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</si>
  <si>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</si>
  <si>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</si>
  <si>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AIMET** CORRECCIÓN DE PRECIO</t>
  </si>
  <si>
    <t>ALFREDO</t>
  </si>
  <si>
    <t>09-Ene FACTURA 304</t>
  </si>
  <si>
    <t>CAMPO FIEL</t>
  </si>
  <si>
    <t>ANA LAURA</t>
  </si>
  <si>
    <t>ANTONIO</t>
  </si>
  <si>
    <t>SRA CORAZON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</si>
  <si>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</si>
  <si>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</si>
  <si>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</si>
  <si>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</si>
  <si>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</si>
  <si>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</si>
  <si>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</si>
  <si>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</si>
  <si>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</si>
  <si>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</si>
  <si>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</si>
  <si>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</si>
  <si>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</si>
  <si>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</si>
  <si>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</si>
  <si>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</si>
  <si>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</si>
  <si>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</si>
  <si>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DUPLICACION SUSTITUCION #393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</si>
  <si>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</si>
  <si>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</si>
  <si>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</si>
  <si>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</si>
  <si>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</si>
  <si>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</si>
  <si>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</si>
  <si>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</si>
  <si>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</si>
  <si>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</si>
  <si>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SUSTITUIDA #425</t>
  </si>
  <si>
    <t>22-Ene 17,500.00--27 ENE  7,107.50</t>
  </si>
  <si>
    <t>14-Ene 3,291.00 Dif X PRECIO 86.50</t>
  </si>
  <si>
    <t>JUANITA**FIRMA COPIA AZUL. CAMBIO DE PRECIO DE JAMON DE $39.00 A $38.00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</si>
  <si>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</si>
  <si>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</si>
  <si>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</si>
  <si>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</si>
  <si>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</si>
  <si>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</si>
  <si>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</si>
  <si>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</si>
  <si>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</si>
  <si>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</si>
  <si>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</si>
  <si>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</si>
  <si>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SUSTITUCION #478K1</t>
  </si>
  <si>
    <t>06-Ene 15,100.00--7 ENE  6,767.00</t>
  </si>
  <si>
    <t>MAQUILA</t>
  </si>
  <si>
    <t>09-Abril 2,000.00 29-Abril 2,884.00</t>
  </si>
  <si>
    <t>SOLO FUE PARA DAR SALIDA DE 113.6 DE CHULETA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</si>
  <si>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</si>
  <si>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</si>
  <si>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</si>
  <si>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</si>
  <si>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</si>
  <si>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</si>
  <si>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</si>
  <si>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</si>
  <si>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</si>
  <si>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</si>
  <si>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</si>
  <si>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</si>
  <si>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</si>
  <si>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</si>
  <si>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</si>
  <si>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</si>
  <si>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</si>
  <si>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</si>
  <si>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</si>
  <si>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SUSTITUYE #521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</si>
  <si>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</si>
  <si>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</si>
  <si>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</si>
  <si>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</si>
  <si>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</si>
  <si>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</si>
  <si>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</si>
  <si>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</si>
  <si>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</si>
  <si>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</si>
  <si>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</si>
  <si>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</si>
  <si>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</si>
  <si>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</si>
  <si>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</si>
  <si>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14-Ene 3,918.00--16 ENE  11,000.00--20 ENE  7,000.00 Dif x pecio 782.77kg de 29 a 28= 782.77</t>
  </si>
  <si>
    <t>ADRIANA** FIRMA COPIA AZUL. CAMBIO DE PRECIO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</si>
  <si>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</si>
  <si>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</si>
  <si>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</si>
  <si>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</si>
  <si>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</si>
  <si>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</si>
  <si>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AIMET** FIRMA COPIA AZUL. CORRECCION DE PRECIO</t>
  </si>
  <si>
    <t>SARA ORTEGA</t>
  </si>
  <si>
    <t>15-Ene FACTURA 324</t>
  </si>
  <si>
    <t>08-Ene 250,000.00--13 ENE  241,617.00</t>
  </si>
  <si>
    <t>AIMET** FIRMA ORIGINAL. CORRECCION DE PRECIO Y PESO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</si>
  <si>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</si>
  <si>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</si>
  <si>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</si>
  <si>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</si>
  <si>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</si>
  <si>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</si>
  <si>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</si>
  <si>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</si>
  <si>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</si>
  <si>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SIN FIRMA** DESCONTO MERMA</t>
  </si>
  <si>
    <t>EMILIA</t>
  </si>
  <si>
    <t>ARTURO COYOTL</t>
  </si>
  <si>
    <t xml:space="preserve">SAGRADO CORAZON </t>
  </si>
  <si>
    <t xml:space="preserve">14 SUR </t>
  </si>
  <si>
    <t>SAGRADO MORILLOTLA</t>
  </si>
  <si>
    <t>ISIDON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</si>
  <si>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</si>
  <si>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</si>
  <si>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</si>
  <si>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</si>
  <si>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</si>
  <si>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</si>
  <si>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</si>
  <si>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</si>
  <si>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</si>
  <si>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</si>
  <si>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</si>
  <si>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DEVOLUCION NO QUIZO EL CLIENTE</t>
  </si>
  <si>
    <t>JUDITH</t>
  </si>
  <si>
    <t>THAKIN</t>
  </si>
  <si>
    <t>QUE NO LA QUIZO EL CLIENTE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</si>
  <si>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</si>
  <si>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</si>
  <si>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</si>
  <si>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</si>
  <si>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</si>
  <si>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</si>
  <si>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</si>
  <si>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</si>
  <si>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</si>
  <si>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</si>
  <si>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</si>
  <si>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</si>
  <si>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</si>
  <si>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</si>
  <si>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</si>
  <si>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</si>
  <si>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</si>
  <si>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</si>
  <si>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DEVOLUCION DE MERMA</t>
  </si>
  <si>
    <t>09-Ene 9,500.00 --2 FEB  1,353.00</t>
  </si>
  <si>
    <t>ESTHER CABELLO VIVANCO</t>
  </si>
  <si>
    <t>MAURICIO HERNANDEZ</t>
  </si>
  <si>
    <t xml:space="preserve">JOSE  </t>
  </si>
  <si>
    <t>JULIO</t>
  </si>
  <si>
    <t>ROGELIO HERRERIA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</si>
  <si>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</si>
  <si>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</si>
  <si>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</si>
  <si>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</si>
  <si>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</si>
  <si>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</si>
  <si>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</si>
  <si>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</si>
  <si>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</si>
  <si>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</si>
  <si>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</si>
  <si>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</si>
  <si>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</si>
  <si>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</si>
  <si>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</si>
  <si>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</si>
  <si>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</si>
  <si>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</si>
  <si>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</si>
  <si>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</si>
  <si>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</si>
  <si>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</si>
  <si>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</si>
  <si>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</si>
  <si>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</si>
  <si>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</si>
  <si>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</si>
  <si>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</si>
  <si>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LA SUSTITUYE LA 821 K1</t>
  </si>
  <si>
    <t>ALEJANDRO II</t>
  </si>
  <si>
    <t>ALEJANDRO I</t>
  </si>
  <si>
    <t>13-Ene 7,500.00--15 ENE  1,560.00 Dif por error de precio es pecho de 48 a 31 x 24kg = 408.00</t>
  </si>
  <si>
    <t>INES** ERROR EN CONCEPTO Y PRECIO.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</si>
  <si>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</si>
  <si>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</si>
  <si>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</si>
  <si>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</si>
  <si>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</si>
  <si>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</si>
  <si>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</si>
  <si>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</si>
  <si>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</si>
  <si>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</si>
  <si>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</si>
  <si>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</si>
  <si>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</si>
  <si>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</si>
  <si>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AIMET** MAL MULTIPLICADO</t>
  </si>
  <si>
    <t>RAUL</t>
  </si>
  <si>
    <t>ADRIANA**FIRMA COPIA AZUL. INICIA $2,783.00. REPONE CARNE</t>
  </si>
  <si>
    <t xml:space="preserve">COMIDA CHINOS 4 Poniente </t>
  </si>
  <si>
    <t>NARCIZO</t>
  </si>
  <si>
    <t>15-Ene 19,164.00 dif x merma 12.67kg x 36=456.00</t>
  </si>
  <si>
    <t>ADRIANA** DESCONTO MERMA.</t>
  </si>
  <si>
    <t>SAGRADO CORAZON MORILLOTLA</t>
  </si>
  <si>
    <t>13-Ene 1,087.00 x dev 8.6kg a 44 = 378.40</t>
  </si>
  <si>
    <t>INES** RECIBE PIERNA</t>
  </si>
  <si>
    <t>11-Ene 13,000.00--12 ENE  3,993.50</t>
  </si>
  <si>
    <t>LA SUSTITUYE LA 901 K1</t>
  </si>
  <si>
    <t>ELPIDIO CARRETO</t>
  </si>
  <si>
    <t>GALLOTOTE</t>
  </si>
  <si>
    <t>PROLEDO      CANCELADA</t>
  </si>
  <si>
    <t>SIN FIRMA** SE CANCELA PORQUE SE DUPLICO</t>
  </si>
  <si>
    <t>PERI</t>
  </si>
  <si>
    <t>ESAU</t>
  </si>
  <si>
    <t>28-Ene 43,439.00 --10 feb  4,606.00</t>
  </si>
  <si>
    <t>12-Ene 13,000.00--13 ENE  1,841.00</t>
  </si>
  <si>
    <t>12-Ene 1,220.00--17 ENE  399.00</t>
  </si>
  <si>
    <t>AIMET** FIRMA COPIA VERDE. INICIAL $14,790.50. LOS CAPOTES ERAN SIN ESPALDILLAS Y REGRES 37.2 Kg.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</si>
  <si>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</si>
  <si>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</si>
  <si>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</si>
  <si>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</si>
  <si>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</si>
  <si>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</si>
  <si>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</si>
  <si>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</si>
  <si>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</si>
  <si>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ADRIANA** FIRMA COPIA AZUL. CORRECIÓN DE PRECIO</t>
  </si>
  <si>
    <t>AIMET** FIRMA COPIA AZUL. SE LE AGREGO MERCANCIA</t>
  </si>
  <si>
    <t>COMIDA CHINOS Capu</t>
  </si>
  <si>
    <t>EL POBLANITO</t>
  </si>
  <si>
    <t>13-Ene 3,800.00 --16 ENE  4,852.00</t>
  </si>
  <si>
    <t>14-Ene 14,339.00 dif x merma 2.5kg a 36=90.00</t>
  </si>
  <si>
    <t>AIMET** FIRMA COPIA AZUL. CONFUNDIO MERCANCIA.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</si>
  <si>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</si>
  <si>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</si>
  <si>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</si>
  <si>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</si>
  <si>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</si>
  <si>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</si>
  <si>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</si>
  <si>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</si>
  <si>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POR NO TENER PRODUCTO</t>
  </si>
  <si>
    <t>14-Ene FACTURA 347</t>
  </si>
  <si>
    <t>15-Ene FACTURA 364</t>
  </si>
  <si>
    <t>INES** FIRMA COPIA VERDE. INICIAL $24,324.50. CORRECCIÓN DE PESO PORQUE NO SE DESTARO</t>
  </si>
  <si>
    <t>MARCO MERINO</t>
  </si>
  <si>
    <t>14-Ene 8,534.00 Dev 18.55kg a 44= 816.20</t>
  </si>
  <si>
    <t>ADRIANA** FIRMA COPIA AZUL. REGRESA 18.55 Kg. DE CHULETA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</si>
  <si>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</si>
  <si>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</si>
  <si>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</si>
  <si>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</si>
  <si>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</si>
  <si>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</si>
  <si>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</si>
  <si>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</si>
  <si>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</si>
  <si>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</si>
  <si>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</si>
  <si>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</si>
  <si>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</si>
  <si>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</si>
  <si>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</si>
  <si>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</si>
  <si>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</si>
  <si>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</si>
  <si>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</si>
  <si>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</si>
  <si>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21-Ene FACTURA 399</t>
  </si>
  <si>
    <t>ANTONIO HERRERA</t>
  </si>
  <si>
    <t>LA SUSTITUYE 169 L1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</si>
  <si>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</si>
  <si>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</si>
  <si>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</si>
  <si>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</si>
  <si>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</si>
  <si>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</si>
  <si>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</si>
  <si>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</si>
  <si>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PEDRO MERINO</t>
  </si>
  <si>
    <t>BENITO ALFONSO</t>
  </si>
  <si>
    <t>LUIS FELIPE ZORROZA</t>
  </si>
  <si>
    <t>LA SUSTITUYE LA 234 L1</t>
  </si>
  <si>
    <t>DELI-RICO</t>
  </si>
  <si>
    <t>EFRAIN RENDON</t>
  </si>
  <si>
    <t>17-Ene 11,570.00 dif x merma 151.50</t>
  </si>
  <si>
    <t>INES**FIRMA COPIA AZUL. REGRESO PATA.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</si>
  <si>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</si>
  <si>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</si>
  <si>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</si>
  <si>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</si>
  <si>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</si>
  <si>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</si>
  <si>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</si>
  <si>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</si>
  <si>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</si>
  <si>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</si>
  <si>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</si>
  <si>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</si>
  <si>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 xml:space="preserve">INES** CANCELADA </t>
  </si>
  <si>
    <t>SRA. PADILLA</t>
  </si>
  <si>
    <t>INES** FIRMA EN ORIGINAR. INICIAL $31940.50. SE RESPETA PRECIO DE CUERO PAPEL.</t>
  </si>
  <si>
    <t>18-Ene FACTURA 442</t>
  </si>
  <si>
    <t>CAMIT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</si>
  <si>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</si>
  <si>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</si>
  <si>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</si>
  <si>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</si>
  <si>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</si>
  <si>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</si>
  <si>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</si>
  <si>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</si>
  <si>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UNIDAD GUADALUPE</t>
  </si>
  <si>
    <t>17-Ene 3,000.00--18 ENE 74.00</t>
  </si>
  <si>
    <t>PIZZA LALO</t>
  </si>
  <si>
    <t>ADRIANA E INES</t>
  </si>
  <si>
    <t>LA SUSTITYE LA 454 L1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</si>
  <si>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</si>
  <si>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</si>
  <si>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</si>
  <si>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</si>
  <si>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</si>
  <si>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</si>
  <si>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</si>
  <si>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</si>
  <si>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PEDRO ARRIAGA</t>
  </si>
  <si>
    <t>19-Ene 6,000.00--20 ENE  481.00</t>
  </si>
  <si>
    <t>18-Ene 11,000.00--21 ENE  8,515.60</t>
  </si>
  <si>
    <t>ADRIANA</t>
  </si>
  <si>
    <t>SE DUPLICA. 413 L1</t>
  </si>
  <si>
    <t>DUPLICADA 704</t>
  </si>
  <si>
    <t>LOLITA</t>
  </si>
  <si>
    <t>18-Ene 2,000.00--21 ENE  2,036.00</t>
  </si>
  <si>
    <t>MARIO</t>
  </si>
  <si>
    <t>20-Ene 10,100.00--22 ENE  1,216.00</t>
  </si>
  <si>
    <t>POR FALTA DE TUNEL</t>
  </si>
  <si>
    <t>INES</t>
  </si>
  <si>
    <t>NO TIENE CREDITO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</si>
  <si>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</si>
  <si>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</si>
  <si>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</si>
  <si>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</si>
  <si>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</si>
  <si>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</si>
  <si>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INES** FIRMA COPIA AZUL. SE RESPETA PRECIO DE JAMON A $43.00</t>
  </si>
  <si>
    <t>LORETO</t>
  </si>
  <si>
    <t>19-Ene FACTURA 576</t>
  </si>
  <si>
    <t>PERIS</t>
  </si>
  <si>
    <t>AIMET** FIRMA COPIA VERDE. INICIAL $7,135.00. SE RESPETA PRECIO A 38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</si>
  <si>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</si>
  <si>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</si>
  <si>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</si>
  <si>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</si>
  <si>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</si>
  <si>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</si>
  <si>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</si>
  <si>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</si>
  <si>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</si>
  <si>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INES** FIRMA COPIA AZUL. CORRECCION DE PRECIO.</t>
  </si>
  <si>
    <t>RAFAEL</t>
  </si>
  <si>
    <t>PEDRO ALDAMA</t>
  </si>
  <si>
    <t>SAN PEDRO</t>
  </si>
  <si>
    <t>AIMET** FIRMA COPIA AZUL. DEVOLVIO MERCANCIA POR NO TENER DINERO.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</si>
  <si>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</si>
  <si>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</si>
  <si>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</si>
  <si>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</si>
  <si>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</si>
  <si>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</si>
  <si>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</si>
  <si>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MAL ELABORADA LA CUENTA</t>
  </si>
  <si>
    <t>22-Ene FACTURA 585</t>
  </si>
  <si>
    <t>20-Mar 1,700.00 27-Mar 2,000.00 9-Abril 1,505.00</t>
  </si>
  <si>
    <t xml:space="preserve">23-Ene 4,256.40 dif x precio en capote de 43 a 42 x 46.6kg </t>
  </si>
  <si>
    <t>INES** FIRMA COPIA AZUL. CORRECCION DE PRECIO DE CAPOTE</t>
  </si>
  <si>
    <t>BETY LUNA</t>
  </si>
  <si>
    <t>ECONOMICA</t>
  </si>
  <si>
    <t>SE DUPLICO</t>
  </si>
  <si>
    <t>LA SUSTITUYE 644 L1</t>
  </si>
  <si>
    <t>21-Ene FACTURA 448</t>
  </si>
  <si>
    <t>PEDRO</t>
  </si>
  <si>
    <t>12--Mar 53,937.00 9-abril 294.00</t>
  </si>
  <si>
    <t>A/C NOTA MAL ELABORADA. CANTIDAD  $54,231.00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</si>
  <si>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</si>
  <si>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</si>
  <si>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</si>
  <si>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</si>
  <si>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</si>
  <si>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</si>
  <si>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</si>
  <si>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</si>
  <si>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</si>
  <si>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</si>
  <si>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</si>
  <si>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>INES**CANCELADA PORQUE SE DUPLICO</t>
  </si>
  <si>
    <t xml:space="preserve">EL PASTORCITO  </t>
  </si>
  <si>
    <t>JUDITO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</si>
  <si>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</si>
  <si>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</si>
  <si>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</si>
  <si>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</si>
  <si>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</si>
  <si>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</si>
  <si>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</si>
  <si>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RICARDO D</t>
  </si>
  <si>
    <t>NO HUBO SUFICIENTE PRODUCTO</t>
  </si>
  <si>
    <t>ROGELIO H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</si>
  <si>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</si>
  <si>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</si>
  <si>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</si>
  <si>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</si>
  <si>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SE DUPLICA</t>
  </si>
  <si>
    <t>VICTOR VANZINI</t>
  </si>
  <si>
    <t>SAGRADO ZAVALETA</t>
  </si>
  <si>
    <t>POBLANITO</t>
  </si>
  <si>
    <t>BAGDAD</t>
  </si>
  <si>
    <t>MIGUEL V</t>
  </si>
  <si>
    <t>UBALDO</t>
  </si>
  <si>
    <t>01-Feb FACTURA 488</t>
  </si>
  <si>
    <t>01-Feb FACTURA 489</t>
  </si>
  <si>
    <t>MA DEL PILAR</t>
  </si>
  <si>
    <t>LUIS FELIPE</t>
  </si>
  <si>
    <t>ALEJANDRO 2</t>
  </si>
  <si>
    <t>SUSTITUCION #815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</si>
  <si>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</si>
  <si>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</si>
  <si>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</si>
  <si>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</si>
  <si>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</si>
  <si>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</si>
  <si>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</si>
  <si>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</si>
  <si>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NO LA QUISO EL CLIENTE</t>
  </si>
  <si>
    <t>25-Ene 10,000.00--27 ENE  9,452.00</t>
  </si>
  <si>
    <t>24-Ene 10,000.00--25 ENE  2,257.50</t>
  </si>
  <si>
    <t>MONICA** REGRESA 103.90 Kg. DE PULPA</t>
  </si>
  <si>
    <t>EL CLIENTE NO REGRESO</t>
  </si>
  <si>
    <t>PEDIDO EQUIVOCADO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</si>
  <si>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</si>
  <si>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</si>
  <si>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</si>
  <si>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</si>
  <si>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</si>
  <si>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JUANITA** FIRMA ORIGINAL Y COPIA AZUL. INICIAL $10,454. REGRESA PULPA.</t>
  </si>
  <si>
    <t>07-Feb FACTURA 556</t>
  </si>
  <si>
    <t>07-Feb FACTURA 557</t>
  </si>
  <si>
    <t>18-Feb FACTURA   558</t>
  </si>
  <si>
    <t>LUPITA LEDO</t>
  </si>
  <si>
    <t xml:space="preserve">25-Ene 2,365.20 Dev de 195.6kg pulpa a 39= 7,628.40 </t>
  </si>
  <si>
    <t>A CARGO DE JUANITA 11.8KG A 39 DE PULPA mal cobrado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</si>
  <si>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</si>
  <si>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</si>
  <si>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</si>
  <si>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</si>
  <si>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</si>
  <si>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</si>
  <si>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INES** INICIAL $2,433.00. DEVOLUCION DE 3.675 DE CARRILLERA POR CTE.</t>
  </si>
  <si>
    <t>NO QUISO EL CLIENTE</t>
  </si>
  <si>
    <t>25-Ene 2,900.00--28 ENE  2,477.00</t>
  </si>
  <si>
    <t>04-Feb 17,339.40--20 feb  1,327.50</t>
  </si>
  <si>
    <t>25-Ene FACTURA 577</t>
  </si>
  <si>
    <t>DEVOLUCIÓN DE COSTILLAS</t>
  </si>
  <si>
    <t>27-Ene 6,888.00 Dif x precio de 44 a 42 x 164kg = 328.00</t>
  </si>
  <si>
    <t>POLLOS ASADOS</t>
  </si>
  <si>
    <t>SANTIAGO</t>
  </si>
  <si>
    <t>ANGEL</t>
  </si>
  <si>
    <t>M1</t>
  </si>
  <si>
    <t>CHAVA</t>
  </si>
  <si>
    <t>29-ENE 4,256.00--31 ENE  1,150.00</t>
  </si>
  <si>
    <t>HECTOR PIEDRAS</t>
  </si>
  <si>
    <t>PATA</t>
  </si>
  <si>
    <t>30-Ene FACTURA 498</t>
  </si>
  <si>
    <t>27-Ene 16,557.00 --29 ENE  600.00</t>
  </si>
  <si>
    <t>HERMINIO MEDINA</t>
  </si>
  <si>
    <t>TACOS</t>
  </si>
  <si>
    <t>CORAZON SAN</t>
  </si>
  <si>
    <t>RAM</t>
  </si>
  <si>
    <t>31-Ene 15,000.00--8 FEB  17,246.00</t>
  </si>
  <si>
    <t>AIMET** CORRECCION DE PRECIO</t>
  </si>
  <si>
    <t>ADRIA</t>
  </si>
  <si>
    <t>28-Ene 21,399.00 dif x precio cabeza de 20 a 18 x 116.4kg = 232.80</t>
  </si>
  <si>
    <t>18-Feb FACTURA 559</t>
  </si>
  <si>
    <t>ALEJANDRA</t>
  </si>
  <si>
    <t>25 PONIENTE</t>
  </si>
  <si>
    <t>AIMET** FIRMA COPIA AZUL. SE OLVIDO SUBIR PEDIDO COMPLETO</t>
  </si>
  <si>
    <t>28-Ene 11,138.50 Dif x k se kedo la contra 40.30kg a 78 = 3,143.40</t>
  </si>
  <si>
    <t>LA SUSTITUYE LA 137 M1</t>
  </si>
  <si>
    <t>14-Feb FACTURA 552</t>
  </si>
  <si>
    <t>INES** FIRMA COPIA AZUL. REGRESAN LA CONTRA POR CARA Y CORRIGEN PRECIO DE COMBO.</t>
  </si>
  <si>
    <t>19-Feb FACTURA 513</t>
  </si>
  <si>
    <t>01-Feb FACTURA 514</t>
  </si>
  <si>
    <t>CHINOS CHEDAUI CAPU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</si>
  <si>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</si>
  <si>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</si>
  <si>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</si>
  <si>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</si>
  <si>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</si>
  <si>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</si>
  <si>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</si>
  <si>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</si>
  <si>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</si>
  <si>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</si>
  <si>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</si>
  <si>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</si>
  <si>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UNIDAD</t>
  </si>
  <si>
    <t>AIMET** FIRMA COPIA AZUL. CORRECCION DE PESO</t>
  </si>
  <si>
    <t>JOSE LUIS VANCINI</t>
  </si>
  <si>
    <t>30-Ene 19,014.25 dif x precio de 20- a 19 x 1000.75=1,000.75</t>
  </si>
  <si>
    <t>30-ene 29,716.00 dif de 176kg x pagar a 20.00</t>
  </si>
  <si>
    <t>firmo AIME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</si>
  <si>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</si>
  <si>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</si>
  <si>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</si>
  <si>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</si>
  <si>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</si>
  <si>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</si>
  <si>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FAC. 500</t>
  </si>
  <si>
    <t>NOTA PARA SALIDA DE CHULETA. CANCELADA FALTA ORIGINAL PERO FIRMA SRA. NORMA</t>
  </si>
  <si>
    <t>04-Feb FACTURA 500</t>
  </si>
  <si>
    <t>SAGRADO CORAZON CENTRO</t>
  </si>
  <si>
    <t>ADRIANA** FIRMA COPIA AZUL. INICIAL $3,563.00</t>
  </si>
  <si>
    <t>DANIEL RUIZ MAQUILA Cancelada</t>
  </si>
  <si>
    <t>18-Feb firma NLP</t>
  </si>
  <si>
    <t>ROGELIO H.</t>
  </si>
  <si>
    <t>31-Ene 9,843.50--1 FEB  12,180.50</t>
  </si>
  <si>
    <t>ADRIANA** FIRMA COPIA AZUL. 2.5 MERMA</t>
  </si>
  <si>
    <t>SALVADOR</t>
  </si>
  <si>
    <t>30-Ene 26,558.00 dif x merma 2.5kg a 38=95.00</t>
  </si>
  <si>
    <t>31-Ene 15,000.00--17 feb  22,622.00</t>
  </si>
  <si>
    <t>ANGEL AL</t>
  </si>
  <si>
    <t>HERMINIO</t>
  </si>
  <si>
    <t>14-Feb FACTURA 553</t>
  </si>
  <si>
    <t>JUAN MARQUEZ</t>
  </si>
  <si>
    <t>ARMANDO</t>
  </si>
  <si>
    <t>12-Feb 898.00--17 feb  4,000.00</t>
  </si>
  <si>
    <t>MARCO</t>
  </si>
  <si>
    <t>01-Feb 10,879.50--3 FEB 14,873.00</t>
  </si>
  <si>
    <t>IMPERIAL</t>
  </si>
  <si>
    <t>BERNARDO INFONAVIT</t>
  </si>
  <si>
    <t>05-Feb FACTURA 574</t>
  </si>
  <si>
    <t>INES** FIRMA COPIA AZUL. CORRECCION DE PRECIO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</si>
  <si>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</si>
  <si>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</si>
  <si>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</si>
  <si>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</si>
  <si>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</si>
  <si>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</si>
  <si>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</si>
  <si>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</si>
  <si>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</si>
  <si>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</si>
  <si>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</si>
  <si>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</si>
  <si>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AIMET** FIRMA COPIA AZUL. ERROR EN PESO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</si>
  <si>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</si>
  <si>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</si>
  <si>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</si>
  <si>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</si>
  <si>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</si>
  <si>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</si>
  <si>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</si>
  <si>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</si>
  <si>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</si>
  <si>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</si>
  <si>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Importe Vendido</t>
  </si>
  <si>
    <t>Importe Cobrado</t>
  </si>
  <si>
    <t>REMISIONES DE    FEBRERO     2 0 1 3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</si>
  <si>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</si>
  <si>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</si>
  <si>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</si>
  <si>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</si>
  <si>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</si>
  <si>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</si>
  <si>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</si>
  <si>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</si>
  <si>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</si>
  <si>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</si>
  <si>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</si>
  <si>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</si>
  <si>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</si>
  <si>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</si>
  <si>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</si>
  <si>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</si>
  <si>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</si>
  <si>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</si>
  <si>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</si>
  <si>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</si>
  <si>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</si>
  <si>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</si>
  <si>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26-Feb FACTURA 581</t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</si>
  <si>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</si>
  <si>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</si>
  <si>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</si>
  <si>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</si>
  <si>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</si>
  <si>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</si>
  <si>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</si>
  <si>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</si>
  <si>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</si>
  <si>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</si>
  <si>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</si>
  <si>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</si>
  <si>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</si>
  <si>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</si>
  <si>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</si>
  <si>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</si>
  <si>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</si>
  <si>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</si>
  <si>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</si>
  <si>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</si>
  <si>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</si>
  <si>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</si>
  <si>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</si>
  <si>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</si>
  <si>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</si>
  <si>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</si>
  <si>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</si>
  <si>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</si>
  <si>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</si>
  <si>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</si>
  <si>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</si>
  <si>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</si>
  <si>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</si>
  <si>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</si>
  <si>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</si>
  <si>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</si>
  <si>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</si>
  <si>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</si>
  <si>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</si>
  <si>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</si>
  <si>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</si>
  <si>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</si>
  <si>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</si>
  <si>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</si>
  <si>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</si>
  <si>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</si>
  <si>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</si>
  <si>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</si>
  <si>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</si>
  <si>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</si>
  <si>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</si>
  <si>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</si>
  <si>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</si>
  <si>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</si>
  <si>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</si>
  <si>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</si>
  <si>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</si>
  <si>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</si>
  <si>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</si>
  <si>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</si>
  <si>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</si>
  <si>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</si>
  <si>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</si>
  <si>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</si>
  <si>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</si>
  <si>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 xml:space="preserve">TA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</si>
  <si>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</si>
  <si>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</si>
  <si>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</si>
  <si>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</si>
  <si>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</si>
  <si>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</si>
  <si>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</si>
  <si>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</si>
  <si>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</si>
  <si>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</si>
  <si>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</si>
  <si>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</si>
  <si>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</si>
  <si>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</si>
  <si>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</si>
  <si>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</si>
  <si>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</si>
  <si>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</si>
  <si>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</si>
  <si>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</si>
  <si>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</si>
  <si>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</si>
  <si>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</si>
  <si>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</si>
  <si>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</si>
  <si>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</si>
  <si>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</si>
  <si>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</si>
  <si>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</si>
  <si>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</si>
  <si>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</si>
  <si>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</si>
  <si>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</si>
  <si>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</si>
  <si>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</si>
  <si>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</si>
  <si>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</si>
  <si>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</si>
  <si>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</si>
  <si>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</si>
  <si>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</si>
  <si>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</si>
  <si>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</si>
  <si>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</si>
  <si>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</si>
  <si>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</si>
  <si>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</si>
  <si>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</si>
  <si>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</si>
  <si>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</si>
  <si>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</si>
  <si>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</si>
  <si>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</si>
  <si>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</si>
  <si>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</si>
  <si>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</si>
  <si>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</si>
  <si>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</si>
  <si>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</si>
  <si>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</si>
  <si>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</si>
  <si>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</si>
  <si>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</si>
  <si>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</si>
  <si>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</si>
  <si>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</si>
  <si>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</si>
  <si>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</si>
  <si>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</si>
  <si>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</si>
  <si>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</si>
  <si>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</si>
  <si>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</si>
  <si>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</si>
  <si>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</si>
  <si>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</si>
  <si>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</si>
  <si>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MARNE</t>
  </si>
  <si>
    <t>URBI</t>
  </si>
  <si>
    <t>DEVOLUCION DEL CLIENTE, NO LE ALCANZO EL DINERO</t>
  </si>
  <si>
    <t>LA SUSTITUYE 301 N1</t>
  </si>
  <si>
    <t>ALDUCIN</t>
  </si>
  <si>
    <t>ALEJANDRA TORRES</t>
  </si>
  <si>
    <t>ALEJANDRO FLORES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</si>
  <si>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</si>
  <si>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</si>
  <si>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</si>
  <si>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</si>
  <si>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</si>
  <si>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</si>
  <si>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</si>
  <si>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</si>
  <si>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</si>
  <si>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</si>
  <si>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</si>
  <si>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</si>
  <si>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</si>
  <si>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</si>
  <si>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10-Mar 2,682.00 17-Mar 1,937.50 -19 Mar  2,000.00  20-Mar 1,300.00 29-Mar 1,930.00 31-Mar 1,616.00 9-Abril 100.00</t>
  </si>
  <si>
    <t>18-Feb 2,500.00--20 feb 2,000.00--25 feb  2,452.00</t>
  </si>
  <si>
    <t>SUSANA</t>
  </si>
  <si>
    <t>19-Feb FACTURA 740</t>
  </si>
  <si>
    <t>15-Feb 4,684.00 dev de 7kg canal x 22= 154.00</t>
  </si>
  <si>
    <t>INES** RECIBIO CUERO CANAL 7 K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</si>
  <si>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</si>
  <si>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</si>
  <si>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</si>
  <si>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</si>
  <si>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</si>
  <si>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</si>
  <si>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</si>
  <si>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</si>
  <si>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</si>
  <si>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</si>
  <si>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</si>
  <si>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</si>
  <si>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</si>
  <si>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</si>
  <si>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</si>
  <si>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</si>
  <si>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</si>
  <si>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</si>
  <si>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</si>
  <si>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</si>
  <si>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</si>
  <si>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</si>
  <si>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</si>
  <si>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</si>
  <si>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</si>
  <si>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</si>
  <si>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</si>
  <si>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</si>
  <si>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</si>
  <si>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</si>
  <si>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</si>
  <si>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</si>
  <si>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</si>
  <si>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</si>
  <si>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</si>
  <si>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</si>
  <si>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</si>
  <si>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</si>
  <si>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</si>
  <si>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</si>
  <si>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</si>
  <si>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</si>
  <si>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</si>
  <si>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</si>
  <si>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</si>
  <si>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</si>
  <si>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</si>
  <si>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</si>
  <si>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</si>
  <si>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</si>
  <si>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</si>
  <si>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</si>
  <si>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</si>
  <si>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</si>
  <si>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</si>
  <si>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</si>
  <si>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</si>
  <si>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</si>
  <si>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</si>
  <si>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</si>
  <si>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</si>
  <si>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</si>
  <si>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</si>
  <si>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</si>
  <si>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</si>
  <si>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</si>
  <si>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</si>
  <si>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</si>
  <si>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</si>
  <si>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</si>
  <si>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</si>
  <si>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</si>
  <si>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</si>
  <si>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</si>
  <si>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</si>
  <si>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</si>
  <si>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</si>
  <si>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</si>
  <si>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</si>
  <si>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</si>
  <si>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</si>
  <si>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</si>
  <si>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</si>
  <si>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</si>
  <si>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</si>
  <si>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</si>
  <si>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</si>
  <si>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</si>
  <si>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</si>
  <si>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</si>
  <si>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</si>
  <si>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</si>
  <si>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</si>
  <si>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</si>
  <si>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</si>
  <si>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</si>
  <si>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</si>
  <si>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</si>
  <si>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</si>
  <si>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</si>
  <si>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</si>
  <si>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</si>
  <si>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</si>
  <si>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</si>
  <si>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</si>
  <si>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</si>
  <si>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</si>
  <si>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</si>
  <si>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</si>
  <si>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</si>
  <si>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</si>
  <si>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</si>
  <si>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</si>
  <si>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</si>
  <si>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</si>
  <si>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</si>
  <si>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</si>
  <si>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</si>
  <si>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ALFREDO ALVAN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</si>
  <si>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</si>
  <si>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</si>
  <si>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</si>
  <si>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</si>
  <si>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</si>
  <si>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</si>
  <si>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</si>
  <si>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</si>
  <si>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</si>
  <si>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</si>
  <si>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</si>
  <si>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</si>
  <si>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</si>
  <si>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</si>
  <si>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</si>
  <si>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</si>
  <si>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</si>
  <si>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</si>
  <si>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</si>
  <si>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</si>
  <si>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</si>
  <si>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</si>
  <si>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</si>
  <si>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</si>
  <si>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</si>
  <si>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</si>
  <si>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</si>
  <si>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</si>
  <si>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</si>
  <si>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</si>
  <si>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</si>
  <si>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</si>
  <si>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</si>
  <si>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27-Feb-14  4,164.00  **12 mar 2.16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</si>
  <si>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</si>
  <si>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</si>
  <si>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</si>
  <si>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</si>
  <si>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</si>
  <si>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</si>
  <si>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</si>
  <si>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</si>
  <si>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</si>
  <si>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</si>
  <si>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</si>
  <si>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</si>
  <si>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</si>
  <si>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</si>
  <si>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</si>
  <si>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</si>
  <si>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</si>
  <si>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</si>
  <si>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</si>
  <si>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</si>
  <si>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</si>
  <si>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</si>
  <si>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</si>
  <si>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</si>
  <si>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</si>
  <si>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</si>
  <si>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</si>
  <si>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</si>
  <si>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</si>
  <si>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</si>
  <si>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</si>
  <si>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</si>
  <si>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</si>
  <si>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</si>
  <si>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</si>
  <si>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</si>
  <si>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</si>
  <si>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</si>
  <si>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</si>
  <si>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</si>
  <si>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</si>
  <si>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</si>
  <si>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</si>
  <si>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</si>
  <si>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</si>
  <si>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</si>
  <si>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</si>
  <si>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</si>
  <si>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</si>
  <si>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</si>
  <si>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</si>
  <si>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</si>
  <si>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</si>
  <si>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</si>
  <si>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</si>
  <si>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</si>
  <si>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</si>
  <si>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</si>
  <si>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</si>
  <si>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</si>
  <si>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</si>
  <si>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</si>
  <si>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</si>
  <si>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</si>
  <si>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</si>
  <si>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</si>
  <si>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</si>
  <si>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</si>
  <si>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</si>
  <si>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</si>
  <si>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</si>
  <si>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</si>
  <si>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</si>
  <si>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</si>
  <si>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</si>
  <si>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</si>
  <si>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</si>
  <si>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</si>
  <si>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</si>
  <si>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</si>
  <si>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</si>
  <si>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</si>
  <si>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</si>
  <si>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</si>
  <si>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</si>
  <si>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</si>
  <si>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</si>
  <si>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</si>
  <si>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</si>
  <si>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</si>
  <si>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</si>
  <si>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</si>
  <si>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</si>
  <si>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</si>
  <si>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</si>
  <si>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</si>
  <si>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</si>
  <si>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</si>
  <si>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</si>
  <si>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</si>
  <si>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</si>
  <si>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</si>
  <si>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</si>
  <si>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</si>
  <si>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</si>
  <si>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</si>
  <si>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</si>
  <si>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</si>
  <si>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</si>
  <si>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</si>
  <si>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</si>
  <si>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</si>
  <si>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</si>
  <si>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</si>
  <si>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</si>
  <si>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</si>
  <si>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</si>
  <si>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</si>
  <si>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</si>
  <si>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</si>
  <si>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</si>
  <si>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</si>
  <si>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</si>
  <si>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</si>
  <si>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</si>
  <si>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</si>
  <si>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</si>
  <si>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</si>
  <si>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</si>
  <si>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</si>
  <si>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</si>
  <si>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</si>
  <si>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</si>
  <si>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</si>
  <si>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</si>
  <si>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</si>
  <si>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</si>
  <si>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</si>
  <si>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</si>
  <si>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</si>
  <si>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</si>
  <si>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</si>
  <si>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</si>
  <si>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</si>
  <si>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</si>
  <si>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</si>
  <si>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</si>
  <si>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</si>
  <si>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</si>
  <si>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</si>
  <si>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</si>
  <si>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</si>
  <si>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</si>
  <si>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</si>
  <si>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</si>
  <si>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</si>
  <si>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</si>
  <si>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</si>
  <si>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</si>
  <si>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</si>
  <si>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</si>
  <si>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</si>
  <si>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</si>
  <si>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</si>
  <si>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</si>
  <si>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</si>
  <si>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</si>
  <si>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</si>
  <si>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</si>
  <si>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</si>
  <si>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</si>
  <si>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</si>
  <si>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</si>
  <si>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</si>
  <si>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</si>
  <si>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</si>
  <si>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</si>
  <si>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</si>
  <si>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</si>
  <si>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</si>
  <si>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</si>
  <si>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</si>
  <si>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</si>
  <si>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</si>
  <si>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</si>
  <si>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</si>
  <si>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</si>
  <si>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</si>
  <si>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</si>
  <si>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</si>
  <si>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</si>
  <si>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</si>
  <si>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</si>
  <si>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</si>
  <si>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</si>
  <si>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</si>
  <si>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</si>
  <si>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</si>
  <si>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</si>
  <si>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</si>
  <si>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</si>
  <si>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</si>
  <si>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</si>
  <si>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</si>
  <si>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</si>
  <si>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</si>
  <si>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</si>
  <si>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</si>
  <si>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</si>
  <si>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</si>
  <si>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</si>
  <si>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</si>
  <si>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</si>
  <si>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</si>
  <si>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</si>
  <si>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</si>
  <si>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</si>
  <si>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</si>
  <si>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</si>
  <si>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</si>
  <si>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</si>
  <si>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</si>
  <si>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</si>
  <si>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</si>
  <si>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</si>
  <si>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</si>
  <si>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</si>
  <si>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</si>
  <si>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</si>
  <si>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</si>
  <si>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</si>
  <si>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</si>
  <si>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</si>
  <si>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</si>
  <si>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</si>
  <si>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</si>
  <si>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</si>
  <si>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</si>
  <si>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</si>
  <si>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</si>
  <si>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</si>
  <si>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</si>
  <si>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</si>
  <si>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</si>
  <si>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</si>
  <si>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</si>
  <si>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</si>
  <si>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</si>
  <si>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</si>
  <si>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</si>
  <si>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</si>
  <si>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</si>
  <si>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</si>
  <si>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</si>
  <si>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</si>
  <si>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</si>
  <si>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</si>
  <si>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</si>
  <si>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</si>
  <si>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</si>
  <si>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</si>
  <si>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</si>
  <si>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</si>
  <si>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</si>
  <si>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</si>
  <si>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</si>
  <si>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</si>
  <si>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</si>
  <si>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</si>
  <si>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</si>
  <si>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</si>
  <si>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</si>
  <si>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</si>
  <si>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</si>
  <si>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</si>
  <si>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</si>
  <si>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</si>
  <si>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</si>
  <si>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</si>
  <si>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</si>
  <si>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</si>
  <si>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</si>
  <si>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</si>
  <si>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</si>
  <si>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</si>
  <si>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</si>
  <si>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</si>
  <si>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</si>
  <si>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</si>
  <si>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</si>
  <si>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</si>
  <si>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</si>
  <si>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</si>
  <si>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</si>
  <si>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</si>
  <si>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</si>
  <si>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</si>
  <si>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</si>
  <si>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</si>
  <si>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</si>
  <si>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</si>
  <si>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</si>
  <si>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</si>
  <si>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</si>
  <si>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</si>
  <si>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</si>
  <si>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</si>
  <si>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</si>
  <si>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</si>
  <si>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</si>
  <si>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</si>
  <si>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</si>
  <si>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</si>
  <si>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</si>
  <si>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</si>
  <si>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</si>
  <si>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</si>
  <si>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</si>
  <si>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</si>
  <si>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</si>
  <si>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</si>
  <si>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</si>
  <si>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</si>
  <si>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</si>
  <si>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</si>
  <si>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</si>
  <si>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</si>
  <si>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</si>
  <si>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</si>
  <si>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</si>
  <si>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</si>
  <si>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</si>
  <si>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</si>
  <si>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</si>
  <si>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</si>
  <si>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</si>
  <si>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</si>
  <si>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</si>
  <si>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</si>
  <si>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</si>
  <si>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</si>
  <si>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</si>
  <si>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</si>
  <si>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</si>
  <si>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</si>
  <si>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</si>
  <si>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</si>
  <si>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</si>
  <si>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</si>
  <si>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</si>
  <si>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</si>
  <si>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</si>
  <si>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</si>
  <si>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</si>
  <si>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</si>
  <si>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</si>
  <si>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</si>
  <si>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</si>
  <si>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</si>
  <si>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</si>
  <si>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</si>
  <si>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</si>
  <si>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</si>
  <si>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</si>
  <si>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</si>
  <si>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</si>
  <si>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</si>
  <si>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</si>
  <si>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</si>
  <si>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</si>
  <si>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</si>
  <si>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</si>
  <si>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</si>
  <si>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</si>
  <si>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</si>
  <si>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</si>
  <si>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</si>
  <si>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</si>
  <si>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</si>
  <si>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</si>
  <si>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</si>
  <si>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</si>
  <si>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</si>
  <si>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</si>
  <si>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</si>
  <si>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</si>
  <si>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</si>
  <si>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</si>
  <si>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</si>
  <si>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</si>
  <si>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</si>
  <si>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</si>
  <si>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</si>
  <si>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</si>
  <si>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</si>
  <si>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</si>
  <si>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</si>
  <si>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</si>
  <si>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</si>
  <si>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</si>
  <si>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</si>
  <si>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</si>
  <si>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</si>
  <si>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</si>
  <si>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</si>
  <si>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</si>
  <si>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</si>
  <si>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</si>
  <si>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</si>
  <si>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</si>
  <si>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</si>
  <si>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</si>
  <si>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</si>
  <si>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</si>
  <si>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</si>
  <si>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</si>
  <si>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</si>
  <si>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</si>
  <si>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</si>
  <si>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</si>
  <si>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</si>
  <si>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</si>
  <si>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</si>
  <si>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</si>
  <si>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</si>
  <si>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</si>
  <si>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</si>
  <si>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</si>
  <si>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</si>
  <si>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</si>
  <si>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</si>
  <si>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</si>
  <si>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</si>
  <si>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</si>
  <si>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</si>
  <si>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</si>
  <si>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</si>
  <si>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</si>
  <si>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</si>
  <si>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</si>
  <si>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</si>
  <si>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</si>
  <si>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</si>
  <si>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</si>
  <si>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</si>
  <si>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</si>
  <si>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</si>
  <si>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</si>
  <si>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</si>
  <si>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</si>
  <si>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</si>
  <si>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</si>
  <si>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</si>
  <si>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</si>
  <si>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</si>
  <si>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</si>
  <si>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</si>
  <si>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</si>
  <si>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</si>
  <si>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</si>
  <si>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</si>
  <si>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</si>
  <si>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</si>
  <si>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</si>
  <si>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</si>
  <si>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</si>
  <si>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</si>
  <si>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</si>
  <si>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</si>
  <si>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</si>
  <si>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</si>
  <si>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</si>
  <si>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</si>
  <si>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</si>
  <si>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</si>
  <si>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</si>
  <si>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</si>
  <si>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</si>
  <si>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</si>
  <si>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</si>
  <si>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</si>
  <si>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</si>
  <si>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</si>
  <si>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</si>
  <si>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</si>
  <si>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</si>
  <si>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</si>
  <si>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</si>
  <si>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</si>
  <si>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</si>
  <si>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</si>
  <si>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</si>
  <si>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</si>
  <si>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</si>
  <si>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</si>
  <si>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</si>
  <si>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</si>
  <si>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</si>
  <si>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</si>
  <si>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</si>
  <si>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</si>
  <si>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</si>
  <si>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</si>
  <si>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</si>
  <si>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</si>
  <si>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</si>
  <si>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</si>
  <si>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</si>
  <si>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</si>
  <si>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</si>
  <si>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</si>
  <si>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</si>
  <si>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</si>
  <si>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</si>
  <si>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</si>
  <si>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</si>
  <si>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</si>
  <si>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</si>
  <si>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</si>
  <si>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</si>
  <si>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</si>
  <si>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</si>
  <si>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</si>
  <si>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</si>
  <si>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</si>
  <si>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</si>
  <si>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</si>
  <si>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</si>
  <si>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</si>
  <si>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</si>
  <si>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</si>
  <si>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</si>
  <si>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</si>
  <si>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</si>
  <si>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</si>
  <si>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</si>
  <si>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</si>
  <si>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</si>
  <si>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</si>
  <si>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</si>
  <si>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</si>
  <si>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</si>
  <si>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</si>
  <si>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</si>
  <si>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</si>
  <si>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</si>
  <si>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</si>
  <si>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</si>
  <si>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</si>
  <si>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</si>
  <si>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</si>
  <si>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</si>
  <si>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</si>
  <si>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</si>
  <si>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</si>
  <si>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</si>
  <si>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</si>
  <si>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</si>
  <si>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</si>
  <si>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</si>
  <si>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</si>
  <si>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</si>
  <si>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</si>
  <si>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</si>
  <si>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</si>
  <si>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</si>
  <si>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</si>
  <si>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</si>
  <si>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</si>
  <si>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</si>
  <si>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</si>
  <si>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</si>
  <si>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</si>
  <si>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</si>
  <si>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</si>
  <si>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</si>
  <si>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</si>
  <si>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</si>
  <si>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</si>
  <si>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</si>
  <si>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</si>
  <si>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</si>
  <si>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</si>
  <si>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</si>
  <si>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</si>
  <si>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</si>
  <si>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</si>
  <si>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</si>
  <si>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</si>
  <si>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</si>
  <si>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</si>
  <si>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</si>
  <si>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</si>
  <si>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</si>
  <si>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</si>
  <si>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</si>
  <si>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</si>
  <si>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</si>
  <si>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</si>
  <si>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</si>
  <si>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</si>
  <si>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</si>
  <si>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</si>
  <si>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</si>
  <si>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</si>
  <si>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</si>
  <si>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</si>
  <si>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</si>
  <si>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</si>
  <si>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</si>
  <si>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</si>
  <si>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</si>
  <si>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</si>
  <si>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</si>
  <si>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</si>
  <si>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</si>
  <si>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</si>
  <si>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</si>
  <si>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</si>
  <si>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</si>
  <si>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</si>
  <si>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</si>
  <si>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</si>
  <si>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</si>
  <si>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</si>
  <si>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</si>
  <si>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</si>
  <si>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</si>
  <si>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</si>
  <si>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</si>
  <si>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</si>
  <si>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</si>
  <si>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</si>
  <si>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</si>
  <si>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</si>
  <si>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</si>
  <si>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</si>
  <si>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</si>
  <si>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</si>
  <si>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</si>
  <si>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</si>
  <si>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</si>
  <si>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</si>
  <si>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</si>
  <si>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</si>
  <si>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</si>
  <si>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</si>
  <si>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</si>
  <si>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</si>
  <si>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</si>
  <si>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</si>
  <si>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</si>
  <si>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</si>
  <si>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</si>
  <si>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</si>
  <si>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</si>
  <si>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</si>
  <si>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</si>
  <si>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</si>
  <si>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</si>
  <si>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</si>
  <si>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</si>
  <si>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</si>
  <si>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</si>
  <si>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</si>
  <si>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</si>
  <si>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</si>
  <si>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</si>
  <si>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</si>
  <si>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</si>
  <si>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</si>
  <si>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</si>
  <si>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</si>
  <si>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</si>
  <si>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</si>
  <si>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</si>
  <si>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</si>
  <si>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</si>
  <si>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</si>
  <si>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</si>
  <si>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</si>
  <si>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</si>
  <si>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</si>
  <si>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</si>
  <si>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</si>
  <si>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</si>
  <si>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</si>
  <si>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</si>
  <si>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</si>
  <si>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</si>
  <si>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</si>
  <si>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</si>
  <si>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</si>
  <si>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</si>
  <si>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</si>
  <si>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</si>
  <si>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</si>
  <si>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</si>
  <si>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</si>
  <si>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</si>
  <si>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</si>
  <si>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</si>
  <si>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</si>
  <si>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</si>
  <si>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</si>
  <si>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</si>
  <si>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</si>
  <si>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</si>
  <si>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</si>
  <si>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</si>
  <si>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</si>
  <si>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</si>
  <si>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</si>
  <si>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</si>
  <si>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</si>
  <si>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</si>
  <si>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</si>
  <si>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</si>
  <si>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</si>
  <si>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</si>
  <si>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</si>
  <si>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</si>
  <si>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</si>
  <si>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</si>
  <si>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</si>
  <si>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</si>
  <si>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</si>
  <si>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</si>
  <si>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</si>
  <si>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</si>
  <si>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</si>
  <si>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</si>
  <si>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</si>
  <si>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</si>
  <si>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</si>
  <si>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</si>
  <si>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</si>
  <si>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</si>
  <si>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</si>
  <si>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</si>
  <si>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</si>
  <si>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</si>
  <si>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</si>
  <si>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</si>
  <si>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</si>
  <si>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</si>
  <si>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</si>
  <si>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</si>
  <si>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</si>
  <si>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</si>
  <si>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</si>
  <si>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</si>
  <si>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</si>
  <si>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</si>
  <si>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</si>
  <si>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</si>
  <si>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</si>
  <si>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</si>
  <si>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</si>
  <si>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</si>
  <si>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</si>
  <si>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</si>
  <si>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</si>
  <si>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</si>
  <si>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</si>
  <si>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</si>
  <si>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</si>
  <si>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</si>
  <si>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</si>
  <si>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</si>
  <si>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</si>
  <si>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</si>
  <si>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</si>
  <si>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</si>
  <si>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</si>
  <si>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</si>
  <si>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</si>
  <si>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</si>
  <si>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</si>
  <si>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</si>
  <si>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</si>
  <si>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</si>
  <si>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</si>
  <si>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</si>
  <si>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</si>
  <si>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</si>
  <si>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</si>
  <si>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</si>
  <si>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</si>
  <si>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</si>
  <si>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</si>
  <si>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</si>
  <si>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</si>
  <si>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</si>
  <si>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</si>
  <si>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</si>
  <si>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</si>
  <si>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</si>
  <si>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</si>
  <si>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</si>
  <si>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</si>
  <si>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</si>
  <si>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</si>
  <si>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</si>
  <si>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</si>
  <si>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</si>
  <si>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</si>
  <si>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</si>
  <si>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</si>
  <si>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x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</si>
  <si>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</si>
  <si>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</si>
  <si>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</si>
  <si>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</si>
  <si>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</si>
  <si>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</si>
  <si>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</si>
  <si>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</si>
  <si>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</si>
  <si>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</si>
  <si>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</si>
  <si>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</si>
  <si>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</si>
  <si>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</si>
  <si>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</si>
  <si>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</si>
  <si>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</si>
  <si>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</si>
  <si>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</si>
  <si>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</si>
  <si>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</si>
  <si>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</si>
  <si>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</si>
  <si>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</si>
  <si>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</si>
  <si>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</si>
  <si>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</si>
  <si>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</si>
  <si>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</si>
  <si>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</si>
  <si>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</si>
  <si>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</si>
  <si>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</si>
  <si>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</si>
  <si>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</si>
  <si>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</si>
  <si>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</si>
  <si>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</si>
  <si>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</si>
  <si>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</si>
  <si>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</si>
  <si>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</si>
  <si>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</si>
  <si>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</si>
  <si>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</si>
  <si>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</si>
  <si>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</si>
  <si>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</si>
  <si>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</si>
  <si>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</si>
  <si>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</si>
  <si>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</si>
  <si>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</si>
  <si>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</si>
  <si>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</si>
  <si>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</si>
  <si>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</si>
  <si>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</si>
  <si>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</si>
  <si>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</si>
  <si>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</si>
  <si>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</si>
  <si>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</si>
  <si>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</si>
  <si>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</si>
  <si>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</si>
  <si>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</si>
  <si>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</si>
  <si>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</si>
  <si>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</si>
  <si>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</si>
  <si>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</si>
  <si>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</si>
  <si>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</si>
  <si>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</si>
  <si>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</si>
  <si>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</si>
  <si>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</si>
  <si>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</si>
  <si>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</si>
  <si>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</si>
  <si>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</si>
  <si>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</si>
  <si>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</si>
  <si>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</si>
  <si>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</si>
  <si>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</si>
  <si>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</si>
  <si>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</si>
  <si>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</si>
  <si>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</si>
  <si>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</si>
  <si>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</si>
  <si>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</si>
  <si>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</si>
  <si>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</si>
  <si>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</si>
  <si>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</si>
  <si>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</si>
  <si>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</si>
  <si>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</si>
  <si>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</si>
  <si>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</si>
  <si>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</si>
  <si>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</si>
  <si>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</si>
  <si>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</si>
  <si>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</si>
  <si>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</si>
  <si>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</si>
  <si>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</si>
  <si>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</si>
  <si>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</si>
  <si>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</si>
  <si>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</si>
  <si>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</si>
  <si>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</si>
  <si>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</si>
  <si>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</si>
  <si>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</si>
  <si>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</si>
  <si>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</si>
  <si>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</si>
  <si>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</si>
  <si>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</si>
  <si>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</si>
  <si>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</si>
  <si>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</si>
  <si>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</si>
  <si>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</si>
  <si>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</si>
  <si>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</si>
  <si>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</si>
  <si>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</si>
  <si>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</si>
  <si>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</si>
  <si>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</si>
  <si>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</si>
  <si>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</si>
  <si>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</si>
  <si>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</si>
  <si>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</si>
  <si>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</si>
  <si>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</si>
  <si>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</si>
  <si>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</si>
  <si>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</si>
  <si>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</si>
  <si>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</si>
  <si>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</si>
  <si>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</si>
  <si>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</si>
  <si>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</si>
  <si>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</si>
  <si>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</si>
  <si>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</si>
  <si>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</si>
  <si>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</si>
  <si>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</si>
  <si>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</si>
  <si>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</si>
  <si>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</si>
  <si>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</si>
  <si>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</si>
  <si>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</si>
  <si>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</si>
  <si>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</si>
  <si>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</si>
  <si>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</si>
  <si>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</si>
  <si>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</si>
  <si>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</si>
  <si>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</si>
  <si>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</si>
  <si>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</si>
  <si>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</si>
  <si>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</si>
  <si>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</si>
  <si>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</si>
  <si>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</si>
  <si>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</si>
  <si>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</si>
  <si>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</si>
  <si>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</si>
  <si>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</si>
  <si>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</si>
  <si>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</si>
  <si>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</si>
  <si>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</si>
  <si>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</si>
  <si>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</si>
  <si>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</si>
  <si>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</si>
  <si>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</si>
  <si>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</si>
  <si>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</si>
  <si>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</si>
  <si>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</si>
  <si>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</si>
  <si>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</si>
  <si>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</si>
  <si>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</si>
  <si>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</si>
  <si>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</si>
  <si>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</si>
  <si>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</si>
  <si>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</si>
  <si>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</si>
  <si>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</si>
  <si>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</si>
  <si>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</si>
  <si>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</si>
  <si>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</si>
  <si>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</si>
  <si>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</si>
  <si>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</si>
  <si>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</si>
  <si>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</si>
  <si>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</si>
  <si>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</si>
  <si>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</si>
  <si>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</si>
  <si>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</si>
  <si>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</si>
  <si>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</si>
  <si>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</si>
  <si>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</si>
  <si>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</si>
  <si>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</si>
  <si>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</si>
  <si>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</si>
  <si>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</si>
  <si>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</si>
  <si>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</si>
  <si>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</si>
  <si>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</si>
  <si>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</si>
  <si>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</si>
  <si>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</si>
  <si>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</si>
  <si>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</si>
  <si>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</si>
  <si>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</si>
  <si>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</si>
  <si>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</si>
  <si>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</si>
  <si>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</si>
  <si>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</si>
  <si>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</si>
  <si>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</si>
  <si>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</si>
  <si>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</si>
  <si>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</si>
  <si>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</si>
  <si>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</si>
  <si>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</si>
  <si>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</si>
  <si>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</si>
  <si>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</si>
  <si>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</si>
  <si>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</si>
  <si>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</si>
  <si>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</si>
  <si>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</si>
  <si>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</si>
  <si>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</si>
  <si>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</si>
  <si>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</si>
  <si>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</si>
  <si>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</si>
  <si>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</si>
  <si>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</si>
  <si>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</si>
  <si>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</si>
  <si>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</si>
  <si>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</si>
  <si>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</si>
  <si>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</si>
  <si>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</si>
  <si>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</si>
  <si>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</si>
  <si>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</si>
  <si>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</si>
  <si>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</si>
  <si>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</si>
  <si>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</si>
  <si>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</si>
  <si>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</si>
  <si>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</si>
  <si>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</si>
  <si>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</si>
  <si>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</si>
  <si>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</si>
  <si>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</si>
  <si>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</si>
  <si>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</si>
  <si>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</si>
  <si>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</si>
  <si>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</si>
  <si>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</si>
  <si>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</si>
  <si>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</si>
  <si>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</si>
  <si>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</si>
  <si>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</si>
  <si>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</si>
  <si>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</si>
  <si>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</si>
  <si>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</si>
  <si>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</si>
  <si>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</si>
  <si>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</si>
  <si>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</si>
  <si>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</si>
  <si>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</si>
  <si>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</si>
  <si>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</si>
  <si>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</si>
  <si>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</si>
  <si>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</si>
  <si>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</si>
  <si>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</si>
  <si>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</si>
  <si>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</si>
  <si>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</si>
  <si>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</si>
  <si>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</si>
  <si>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</si>
  <si>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</si>
  <si>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</si>
  <si>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</si>
  <si>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</si>
  <si>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</si>
  <si>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</si>
  <si>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</si>
  <si>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</si>
  <si>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</si>
  <si>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</si>
  <si>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</si>
  <si>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</si>
  <si>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</si>
  <si>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</si>
  <si>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</si>
  <si>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</si>
  <si>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</si>
  <si>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</si>
  <si>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</si>
  <si>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</si>
  <si>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</si>
  <si>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</si>
  <si>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</si>
  <si>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</si>
  <si>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</si>
  <si>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</si>
  <si>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</si>
  <si>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</si>
  <si>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</si>
  <si>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</si>
  <si>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</si>
  <si>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</si>
  <si>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</si>
  <si>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</si>
  <si>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</si>
  <si>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</si>
  <si>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</si>
  <si>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</si>
  <si>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</si>
  <si>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</si>
  <si>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</si>
  <si>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</si>
  <si>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</si>
  <si>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</si>
  <si>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</si>
  <si>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</si>
  <si>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</si>
  <si>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</si>
  <si>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</si>
  <si>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</si>
  <si>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</si>
  <si>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</si>
  <si>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</si>
  <si>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</si>
  <si>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</si>
  <si>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</si>
  <si>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</si>
  <si>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</si>
  <si>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</si>
  <si>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</si>
  <si>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</si>
  <si>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</si>
  <si>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</si>
  <si>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</si>
  <si>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</si>
  <si>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</si>
  <si>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</si>
  <si>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</si>
  <si>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</si>
  <si>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</si>
  <si>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</si>
  <si>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</si>
  <si>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</si>
  <si>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</si>
  <si>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</si>
  <si>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</si>
  <si>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</si>
  <si>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</si>
  <si>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</si>
  <si>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</si>
  <si>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</si>
  <si>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</si>
  <si>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</si>
  <si>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</si>
  <si>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</si>
  <si>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</si>
  <si>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</si>
  <si>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</si>
  <si>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</si>
  <si>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</si>
  <si>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</si>
  <si>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</si>
  <si>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</si>
  <si>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</si>
  <si>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</si>
  <si>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</si>
  <si>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</si>
  <si>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</si>
  <si>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</si>
  <si>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</si>
  <si>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</si>
  <si>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</si>
  <si>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</si>
  <si>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</si>
  <si>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</si>
  <si>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</si>
  <si>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</si>
  <si>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</si>
  <si>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</si>
  <si>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</si>
  <si>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</si>
  <si>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</si>
  <si>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</si>
  <si>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</si>
  <si>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</si>
  <si>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</si>
  <si>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</si>
  <si>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</si>
  <si>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</si>
  <si>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</si>
  <si>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</si>
  <si>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</si>
  <si>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</si>
  <si>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</si>
  <si>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</si>
  <si>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</si>
  <si>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</si>
  <si>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</si>
  <si>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</si>
  <si>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</si>
  <si>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</si>
  <si>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</si>
  <si>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</si>
  <si>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</si>
  <si>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</si>
  <si>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</si>
  <si>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</si>
  <si>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</si>
  <si>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</si>
  <si>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</si>
  <si>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</si>
  <si>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</si>
  <si>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</si>
  <si>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</si>
  <si>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</si>
  <si>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</si>
  <si>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</si>
  <si>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</si>
  <si>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</si>
  <si>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</si>
  <si>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</si>
  <si>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</si>
  <si>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</si>
  <si>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</si>
  <si>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</si>
  <si>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</si>
  <si>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</si>
  <si>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</si>
  <si>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</si>
  <si>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</si>
  <si>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</si>
  <si>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</si>
  <si>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</si>
  <si>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</si>
  <si>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</si>
  <si>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</si>
  <si>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</si>
  <si>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</si>
  <si>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</si>
  <si>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</si>
  <si>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</si>
  <si>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</si>
  <si>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</si>
  <si>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</si>
  <si>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</si>
  <si>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</si>
  <si>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</si>
  <si>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</si>
  <si>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</si>
  <si>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</si>
  <si>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</si>
  <si>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</si>
  <si>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</si>
  <si>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</si>
  <si>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</si>
  <si>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</si>
  <si>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</si>
  <si>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</si>
  <si>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</si>
  <si>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</si>
  <si>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</si>
  <si>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</si>
  <si>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</si>
  <si>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</si>
  <si>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</si>
  <si>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</si>
  <si>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</si>
  <si>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</si>
  <si>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</si>
  <si>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</si>
  <si>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</si>
  <si>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</si>
  <si>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</si>
  <si>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</si>
  <si>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</si>
  <si>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</si>
  <si>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</si>
  <si>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</si>
  <si>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</si>
  <si>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</si>
  <si>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</si>
  <si>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</si>
  <si>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</si>
  <si>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</si>
  <si>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</si>
  <si>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</si>
  <si>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</si>
  <si>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</si>
  <si>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</si>
  <si>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</si>
  <si>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</si>
  <si>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</si>
  <si>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</si>
  <si>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</si>
  <si>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</si>
  <si>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</si>
  <si>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</si>
  <si>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</si>
  <si>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</si>
  <si>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</si>
  <si>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</si>
  <si>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</si>
  <si>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</si>
  <si>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</si>
  <si>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</si>
  <si>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</si>
  <si>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</si>
  <si>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</si>
  <si>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</si>
  <si>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PILAR LOPEZ CANCELADA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</si>
  <si>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</si>
  <si>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</si>
  <si>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</si>
  <si>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</si>
  <si>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</si>
  <si>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</si>
  <si>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</si>
  <si>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</si>
  <si>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</si>
  <si>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</si>
  <si>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</si>
  <si>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</si>
  <si>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</si>
  <si>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</si>
  <si>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</si>
  <si>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</si>
  <si>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</si>
  <si>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</si>
  <si>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</si>
  <si>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</si>
  <si>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</si>
  <si>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</si>
  <si>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</si>
  <si>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</si>
  <si>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</si>
  <si>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</si>
  <si>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</si>
  <si>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</si>
  <si>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</si>
  <si>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</si>
  <si>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</si>
  <si>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</si>
  <si>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</si>
  <si>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</si>
  <si>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</si>
  <si>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</si>
  <si>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</si>
  <si>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</si>
  <si>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</si>
  <si>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</si>
  <si>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</si>
  <si>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</si>
  <si>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</si>
  <si>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</si>
  <si>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</si>
  <si>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</si>
  <si>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</si>
  <si>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</si>
  <si>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</si>
  <si>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</si>
  <si>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</si>
  <si>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</si>
  <si>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</si>
  <si>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</si>
  <si>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</si>
  <si>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</si>
  <si>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</si>
  <si>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</si>
  <si>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</si>
  <si>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</si>
  <si>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</si>
  <si>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</si>
  <si>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</si>
  <si>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</si>
  <si>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</si>
  <si>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</si>
  <si>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</si>
  <si>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31-Mar FACTURA 1253</t>
  </si>
  <si>
    <t>03-Abril FACTURA 1339</t>
  </si>
  <si>
    <t>FRANCO MORALES</t>
  </si>
  <si>
    <t>LA SUSTITUYE LA 669 P1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</si>
  <si>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</si>
  <si>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</si>
  <si>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</si>
  <si>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</si>
  <si>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</si>
  <si>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SE EQUIVOCO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</si>
  <si>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</si>
  <si>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</si>
  <si>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</si>
  <si>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</si>
  <si>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</si>
  <si>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</si>
  <si>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</si>
  <si>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</si>
  <si>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</si>
  <si>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</si>
  <si>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</si>
  <si>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</si>
  <si>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</si>
  <si>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</si>
  <si>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</si>
  <si>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</si>
  <si>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</si>
  <si>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</si>
  <si>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</si>
  <si>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</si>
  <si>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</si>
  <si>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</si>
  <si>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</si>
  <si>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</si>
  <si>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9-Abril FACTURA 1302</t>
  </si>
  <si>
    <t>TOTAL A COBRAR</t>
  </si>
  <si>
    <t>REMISIONES DE    ABRIL         2 0 1 4</t>
  </si>
  <si>
    <t>01-Abril FACTURAS 1371-1372-1373</t>
  </si>
  <si>
    <t>01-Abril FACTURA 1268 $ 1,905.00</t>
  </si>
  <si>
    <t>01-Abril 9,101.00 5-Abril 16,000.00 7-Abril 3,000.00</t>
  </si>
  <si>
    <t>VALERIO FIGUEROA</t>
  </si>
  <si>
    <t>02-Abr  913.50 FACTURA 1276  dif x precio de 45 a 35 chamorros 26.10kg= 261.00</t>
  </si>
  <si>
    <t>01-Abril FACTURA 1274</t>
  </si>
  <si>
    <t>01-Abril FACTURA  1294 $ 24,024.00</t>
  </si>
  <si>
    <t>JAVIER GARCIA</t>
  </si>
  <si>
    <t>MENDEL</t>
  </si>
  <si>
    <t>CENTRO COMERCIAL A.</t>
  </si>
  <si>
    <t>03-Mayo FACTURA 1322</t>
  </si>
  <si>
    <t>SUPER SERVICIO A.</t>
  </si>
  <si>
    <t xml:space="preserve"> 2-Mayo FACTURA 1323  No llego 3 cajas de sesos 210x3= 630</t>
  </si>
  <si>
    <t>24-Abril FACTURA 1324</t>
  </si>
  <si>
    <t>02-Abr Dev de panza 27.22kg a 35= 952.70 y cuero 16kg a 21 = 336.00=1288.70</t>
  </si>
  <si>
    <t>JORGE ARRIAGA CANCELADA</t>
  </si>
  <si>
    <t>02-Abr FACTURA 1307</t>
  </si>
  <si>
    <t>02-Abril FACTURA 1290</t>
  </si>
  <si>
    <t>02-Abril FACTURA 1299  $ 4,140.00</t>
  </si>
  <si>
    <t>07-Abril FACTURA 1303</t>
  </si>
  <si>
    <t>PADILLA</t>
  </si>
  <si>
    <t>02-Abril FACTURAS 1317-al 1321</t>
  </si>
  <si>
    <t>26-Abril FACTURA 1301</t>
  </si>
  <si>
    <t>03-Abril FACTURA 1298 $ 1,835.00</t>
  </si>
  <si>
    <t>HILDAD FLORES</t>
  </si>
  <si>
    <t>JUDITH URBY</t>
  </si>
  <si>
    <t>04-Abril 23,500.00 Dev de Pierna 405.8kg a 40.00= 16,232.00</t>
  </si>
  <si>
    <t>Q1</t>
  </si>
  <si>
    <t>ALDAMA</t>
  </si>
  <si>
    <t>04-Abril 21,416.00 Dev 47kg pulpa x 46= 2,162.00 + 107.4kh cabezas a 16 =1,718.40</t>
  </si>
  <si>
    <t>04-Abril 1,663.10 Dev 3.9kg a 38=148.20</t>
  </si>
  <si>
    <t>ALDFREDO MEDINA</t>
  </si>
  <si>
    <t>05-Abril FACTURA 1402 $ 1,907.74</t>
  </si>
  <si>
    <t>05-Abril FACTURA 34  $ 1,705.05</t>
  </si>
  <si>
    <t>05-Abril FACTURA 1327</t>
  </si>
  <si>
    <t>05-Abril Dev cuero 57.2KG 25 =1430.00</t>
  </si>
  <si>
    <t>12-Abril FACTURA 1328</t>
  </si>
  <si>
    <t>03-Abril FACTURAS 1377-1378-1379-1381</t>
  </si>
  <si>
    <t>04-Abril FACTURA 1329 $ 1,915.00</t>
  </si>
  <si>
    <t>04-Abril FACTURA 1333 $1,794.00</t>
  </si>
  <si>
    <t>04-Abril FACTURA 1597</t>
  </si>
  <si>
    <t>04-Abril  FACTURAS # 1388-1389-1390-- 3,000.00 5-Abril 1,597.00</t>
  </si>
  <si>
    <t>04-Abril FACTURA 1598</t>
  </si>
  <si>
    <t>04-Abril FACTURAS 1391 al 1395--1421 al 1424---1450 al 1454</t>
  </si>
  <si>
    <t>04-Abril FACTURA 1338</t>
  </si>
  <si>
    <t>14-Abril 2,000.00 20-Abril 27,486.50</t>
  </si>
  <si>
    <t>05-Abril FACTURA 1355</t>
  </si>
  <si>
    <t>08-Abril 11,883.00 10-Abril 11,161.00</t>
  </si>
  <si>
    <t>25-Abril 17,131.40 18-Mayo 9,732.50</t>
  </si>
  <si>
    <t>08-Abril 1,819.00 12-Abril 372.00</t>
  </si>
  <si>
    <t>05-Abril 23,774.00 Dif x precio 47 a 46x 403.kg</t>
  </si>
  <si>
    <t>24-Abril FACTURA  1356</t>
  </si>
  <si>
    <t>03-Mayo FACTURA 1357</t>
  </si>
  <si>
    <t>05-Abril FACTURA 1340</t>
  </si>
  <si>
    <t>24-Abril FACTURA   1358</t>
  </si>
  <si>
    <t>05-Abril 46,000.00 7-Abril 3,399.50</t>
  </si>
  <si>
    <t>05-Abril FACTURA 1599</t>
  </si>
  <si>
    <t>08-Abril FACTURAS 1425 al 1428</t>
  </si>
  <si>
    <t>05-Abril FACTURAS 1396-1397</t>
  </si>
  <si>
    <t>05-Abril FACTURA 1346</t>
  </si>
  <si>
    <t>05-Abril FACTURA 1360   $ 1,555.32 FACT 1527 $ 1,661.01</t>
  </si>
  <si>
    <t>JOEL SALAZAR</t>
  </si>
  <si>
    <t>05-Abril FACTURAS 1406 al 1413</t>
  </si>
  <si>
    <t>07-Abril 10,000.00 9-Abril 5,000.00 12-Abril 5,093.00</t>
  </si>
  <si>
    <t>12-Abril 3,388.00 14-Abril 899.00 DIF X DEV  23.77KG A 44= 1,045.88</t>
  </si>
  <si>
    <t>05-Abril FACTURA 1359</t>
  </si>
  <si>
    <t>07-Abril 4,666.80 dif x precio de 17 a 16 x 187.60kg = 187.60</t>
  </si>
  <si>
    <t>07-Abril 12,000.00 9-Abril 66,611.20</t>
  </si>
  <si>
    <t>05-Abril FACTURAS 1536-1537-1538</t>
  </si>
  <si>
    <t>JAIME CAMALEON</t>
  </si>
  <si>
    <t>26-Abril FACTURA 1403</t>
  </si>
  <si>
    <t>GERARGO FRAGOSO</t>
  </si>
  <si>
    <t>10-Abril 6,679.00 12-Abril 8,660.00--14-Abril 1,148.60</t>
  </si>
  <si>
    <t>LA JAPONESA</t>
  </si>
  <si>
    <t>06-Abril FACTURAS 1429-1430</t>
  </si>
  <si>
    <t>07-Abril 15,982.00 dif x merma de 3.5kg a 46= 161.00</t>
  </si>
  <si>
    <t>16-Abril FACTURA 1431</t>
  </si>
  <si>
    <t>25-Abril 47,141.00 merma 3.15kg a 47 = 148.05</t>
  </si>
  <si>
    <t>08-Abril FACTURA 1376 $ 1,725.00</t>
  </si>
  <si>
    <t>07-Abril FACTURAS 1455-1456</t>
  </si>
  <si>
    <t>08-Abril 40,680.00  FACTURA 1414   dif x dev de 7kg de esp  40= 280.00</t>
  </si>
  <si>
    <t>08-Abril 806.00 Dev de 7.25kg Pecho 56=406.00</t>
  </si>
  <si>
    <t>10-Abril FACTURA 1420 $ 1,788.60</t>
  </si>
  <si>
    <t>10-Abril FACTURA 1385</t>
  </si>
  <si>
    <t>10-Abril FACTURA 1386</t>
  </si>
  <si>
    <t>10-Abril FACTURA 1432</t>
  </si>
  <si>
    <t>10-Abril FACTURA 1457</t>
  </si>
  <si>
    <t>10-Abril 25,829.50 dif x merma 11.8kg a 50=590.00</t>
  </si>
  <si>
    <t>ALFONSO C.</t>
  </si>
  <si>
    <t>10-Abril 12,576.20 CH- 24-Abril 5,000.00</t>
  </si>
  <si>
    <t>10-Abril FACTURA 1387</t>
  </si>
  <si>
    <t>10-Abril FACTURA 1448</t>
  </si>
  <si>
    <t>09-Abril FACTURAS 1458 al 1461</t>
  </si>
  <si>
    <t>08-Abril FACTURA 1401</t>
  </si>
  <si>
    <t>08-Abril FACTURA 1600</t>
  </si>
  <si>
    <t>08-Abril FACTURA 1399</t>
  </si>
  <si>
    <t>08-Abril FACTURAS 1462 al 1464--1493 al 1497---1502 al 1509</t>
  </si>
  <si>
    <t>THI KING</t>
  </si>
  <si>
    <t>09-Abril FACTURA 1465</t>
  </si>
  <si>
    <t>20-Abril 12,513.50 22-Abril 26,178.00</t>
  </si>
  <si>
    <t>02-Myo FACTURA 1437</t>
  </si>
  <si>
    <t>24-Abril FACTURA 1439</t>
  </si>
  <si>
    <t>03-Mayo FACTURA 1440</t>
  </si>
  <si>
    <t>14-Abril 2,901.00 15-Abril 336.00</t>
  </si>
  <si>
    <t>SAGRADO SAN MANUEL</t>
  </si>
  <si>
    <t>08-Abril FACTURA 1466 $ 1,858.00</t>
  </si>
  <si>
    <t>LUIS HERNANDEZ</t>
  </si>
  <si>
    <t>08-Abril FACTURAS 1467 al 1469--1510 al 1513</t>
  </si>
  <si>
    <t>09-Abril FACTURAS 1489 al 1492</t>
  </si>
  <si>
    <t>09-Abril  FACTURA  1415</t>
  </si>
  <si>
    <t>09-Abril FACTURA 1415</t>
  </si>
  <si>
    <t>09-Abril 10,000.00 11-Abril 1,822.00</t>
  </si>
  <si>
    <t>09-Abril FACTURA 1446 $ 1,663.60</t>
  </si>
  <si>
    <t>EDGAR M.</t>
  </si>
  <si>
    <t>GERARDO ROJAS</t>
  </si>
  <si>
    <t>10-Abril FACTURA 1601</t>
  </si>
  <si>
    <t>16-Abril FACTURA 1418</t>
  </si>
  <si>
    <t>CART</t>
  </si>
  <si>
    <t>10-Abril FACTURAS 1433-1434-1435</t>
  </si>
  <si>
    <t>GERARDO FLORES</t>
  </si>
  <si>
    <t>11-Abril FACTURA 1436</t>
  </si>
  <si>
    <t>10-Abril FACTURA 1514-1515</t>
  </si>
  <si>
    <t>10-Abril FACTURA 1437</t>
  </si>
  <si>
    <t>AV. MARGARITAS</t>
  </si>
  <si>
    <t>11-Abril 1,016.60 dif x precio 56 a 52 x 19.55kg = 78.20</t>
  </si>
  <si>
    <t>10-Abril 45,000.00 11-Abril 2,113.50</t>
  </si>
  <si>
    <t>JUAN PALAFOX</t>
  </si>
  <si>
    <t>JAPONESA</t>
  </si>
  <si>
    <t>JAVIER ESCOBAR ( CANCELADA )</t>
  </si>
  <si>
    <t>Devolucion del cliente 11-Abril</t>
  </si>
  <si>
    <t>RAYMUNDO LOPEZ</t>
  </si>
  <si>
    <t>12-Abril FACTURA 1498</t>
  </si>
  <si>
    <t>PEDRO ALDAMA ( CANCELADA )</t>
  </si>
  <si>
    <t>SR. MANUEL</t>
  </si>
  <si>
    <t>12-Abril FACTURA 1447</t>
  </si>
  <si>
    <t>10-Abril FACTURA 1441-1442</t>
  </si>
  <si>
    <t>16-Abril FACTURA 1666</t>
  </si>
  <si>
    <t>12-Abril FACTURA 1473</t>
  </si>
  <si>
    <t>JOSE LUIS COYOTL</t>
  </si>
  <si>
    <t>11-Abril FACTURAS  1604 al 1606</t>
  </si>
  <si>
    <t>MARIO GARZA</t>
  </si>
  <si>
    <t>11-Abril FACTURA 1445 $ 1,960.78</t>
  </si>
  <si>
    <t>11-Abril FACTURA 1516</t>
  </si>
  <si>
    <t>14-Abril  1,882.00 22-Abril 1,882.00</t>
  </si>
  <si>
    <t>12-Abril 847.00 dif x error de peso .50kg a 35=17.50</t>
  </si>
  <si>
    <t>11-Abril FACTURAS 1553 al 1556</t>
  </si>
  <si>
    <t>26-Abril FACTURA 1517</t>
  </si>
  <si>
    <t>12-Abril 10,267.20  dev 189.10kg x congelado a 48=9076.80</t>
  </si>
  <si>
    <t>COMIDA CHINOS P. Cristal</t>
  </si>
  <si>
    <t>PALAFOX</t>
  </si>
  <si>
    <t>GRAN CUÑADO</t>
  </si>
  <si>
    <t>24-Abril FACTURA 1518</t>
  </si>
  <si>
    <t>09 Mayo FACTURA 1519</t>
  </si>
  <si>
    <t>02-Mayo FACTURA 1520</t>
  </si>
  <si>
    <t>14-Abril 3,360.00 no se llevo norteño 1.04kg a 98= 102.00</t>
  </si>
  <si>
    <t>14-Abril FACTURA 1607</t>
  </si>
  <si>
    <t>16-Abril 8,265.92 22-Abril 4,523.00</t>
  </si>
  <si>
    <t>TIRO</t>
  </si>
  <si>
    <t>12-Abril FACTURAS 1540-1541</t>
  </si>
  <si>
    <t>25-Abril FACTURA 1581</t>
  </si>
  <si>
    <t>ARCADIO</t>
  </si>
  <si>
    <t>15-Abril 7,612.00 20-Abril 999.20</t>
  </si>
  <si>
    <t>LEDO</t>
  </si>
  <si>
    <t>13-Abril FACTURA 1501</t>
  </si>
  <si>
    <t>22-Abril 3,576.00 30-Abril 210.00</t>
  </si>
  <si>
    <t>22-Abroñ 5,863.00 23-Abril 16,701.00</t>
  </si>
  <si>
    <t>14-Abril FACTURA 1557</t>
  </si>
  <si>
    <t>23-Abril 9,300.00 26-Abril 4,748.50</t>
  </si>
  <si>
    <t>14-Abril FACTURA 1608</t>
  </si>
  <si>
    <t>15-Abril 1,755.00 dif x merma 0.400gm x 55=22.00</t>
  </si>
  <si>
    <t>CARNICERIA REINA DE MÉXICO</t>
  </si>
  <si>
    <t>14-Abril FACTURA 1470</t>
  </si>
  <si>
    <t>14-Abril  FACTURA 1471--37,400.00 15-Abril 1,065.00</t>
  </si>
  <si>
    <t>16-Abril FACTURA 1480</t>
  </si>
  <si>
    <t>16-Abril FACTURA 1481</t>
  </si>
  <si>
    <t xml:space="preserve">ALEJANDRO </t>
  </si>
  <si>
    <t>16-Abril FACTURA 1482</t>
  </si>
  <si>
    <t>24-Abril 6,000.00 30-Abril  21,885.60</t>
  </si>
  <si>
    <t>30-Abril FACTURA 1521</t>
  </si>
  <si>
    <t>23-Abril 29,862.73 30-Abril 15,085.00 FACTURA 1592</t>
  </si>
  <si>
    <t xml:space="preserve">ANA LAURA </t>
  </si>
  <si>
    <t>22-Abril FACTURAS 1558-1560</t>
  </si>
  <si>
    <t>15-Abril 18,000.00 21-Abril 10,865.16</t>
  </si>
  <si>
    <t>MIGUEL XOCHILT</t>
  </si>
  <si>
    <t>15-Abril FACTURA 1576</t>
  </si>
  <si>
    <t>15-Abril FACTURA 1609</t>
  </si>
  <si>
    <t>09-Mayo FACTURA 1561</t>
  </si>
  <si>
    <t>COMIDA CHINOS P Loreto</t>
  </si>
  <si>
    <t xml:space="preserve">CAMALEON </t>
  </si>
  <si>
    <t>FOGATA</t>
  </si>
  <si>
    <t>2-Mayo  FACTURA 1562</t>
  </si>
  <si>
    <t>JUAN DE PALAFOX</t>
  </si>
  <si>
    <t xml:space="preserve">LUIS LEDO </t>
  </si>
  <si>
    <t xml:space="preserve">VICTOR JIMENEZ </t>
  </si>
  <si>
    <t>15-Abril FACTURAS 1484 al 1487</t>
  </si>
  <si>
    <t>16-Abril 5,529.80 19-Abril 5,000.00</t>
  </si>
  <si>
    <t>NICOLAS</t>
  </si>
  <si>
    <t>REYNA DE MEXICO</t>
  </si>
  <si>
    <t xml:space="preserve">ERASMO </t>
  </si>
  <si>
    <t>30-Abril FACTURA 1522</t>
  </si>
  <si>
    <t>16-Abril FACTURA 1500</t>
  </si>
  <si>
    <t xml:space="preserve">RAMON RUIZ </t>
  </si>
  <si>
    <t xml:space="preserve">                 </t>
  </si>
  <si>
    <t>FOGATITA</t>
  </si>
  <si>
    <t>MIRELLA VAZQUEZ</t>
  </si>
  <si>
    <t>16-Abril FACTURA 1616</t>
  </si>
  <si>
    <t>17-Abril 33,380.65 dif x cambio de precio de 26 a25.50 940.3kg  x 0.50= 470.15</t>
  </si>
  <si>
    <t>PROSUPCA</t>
  </si>
  <si>
    <t>25-Abril FACTURA 1523</t>
  </si>
  <si>
    <t xml:space="preserve">ANGEL </t>
  </si>
  <si>
    <t>PERY´S</t>
  </si>
  <si>
    <t>RUBEN ZALAZAR</t>
  </si>
  <si>
    <t>LAURO VILLOA</t>
  </si>
  <si>
    <t xml:space="preserve">BENJAMIN </t>
  </si>
  <si>
    <t>22-Abril 10,296.00 25-Abril 9,000.00</t>
  </si>
  <si>
    <t xml:space="preserve">DON JULIO </t>
  </si>
  <si>
    <t>LUIS HERRERIAS</t>
  </si>
  <si>
    <t>25-Abril FACTURA 1563</t>
  </si>
  <si>
    <t>17-Abril FACTURA 1534</t>
  </si>
  <si>
    <t xml:space="preserve">JAVIER LUNA </t>
  </si>
  <si>
    <t>17-Abril FACTURAS 1538-1542-1543</t>
  </si>
  <si>
    <t>19-Abril 19,705.72  Dif x dev de pecho adriana no puso los kg  $ 497.28</t>
  </si>
  <si>
    <t>ORIENTALITO</t>
  </si>
  <si>
    <t>EFRAIN</t>
  </si>
  <si>
    <t>JAVIER V</t>
  </si>
  <si>
    <t>R 1</t>
  </si>
  <si>
    <t>19-Abril  5,600.00 23-Abril 4,400.00 25-Abril 4,527.00</t>
  </si>
  <si>
    <t>RUBEN OLIVDARES</t>
  </si>
  <si>
    <t>CARNE</t>
  </si>
  <si>
    <t>EL PASTORITO 1</t>
  </si>
  <si>
    <t>24-Abril FACTURA 1629</t>
  </si>
  <si>
    <t>19-Abril FACTURA 1535</t>
  </si>
  <si>
    <t>30-Abril 6,114.50 06-Mayo 5,000.00 21-May 22,521.50</t>
  </si>
  <si>
    <t>19-Abril FACTURA 1645</t>
  </si>
  <si>
    <t>22-Abril 11,450.00 24-Abril 5,729.00</t>
  </si>
  <si>
    <t>9-Mayo FACTURA 1550</t>
  </si>
  <si>
    <t>2-Mayo FACTURA 1551</t>
  </si>
  <si>
    <t xml:space="preserve"> 2-Mayo FACTURA 1552</t>
  </si>
  <si>
    <t>19-Abril FACTURAS 1544 al 1547</t>
  </si>
  <si>
    <t>TACOS 25 PONIENTE</t>
  </si>
  <si>
    <t>JAVIER LOPEZ</t>
  </si>
  <si>
    <t xml:space="preserve">GERARDO FRAGOSO </t>
  </si>
  <si>
    <t>18-Mayo 28,254.00 Merma 11.53kg a 35 = 404.00</t>
  </si>
  <si>
    <t>ALEJANDRO R</t>
  </si>
  <si>
    <t>21-Abril 2,773.00 Dif x cambio de precio de 50 a 47 x 59kg</t>
  </si>
  <si>
    <t>LA PERA  CANCELADA</t>
  </si>
  <si>
    <t>llegaron tarde con el cliente</t>
  </si>
  <si>
    <t xml:space="preserve">ALFREDO CARBAJAL </t>
  </si>
  <si>
    <t>21-Abril FACTURAS 1524-1525 $ 3,850.20</t>
  </si>
  <si>
    <t xml:space="preserve">JAVIER PARRAL </t>
  </si>
  <si>
    <t xml:space="preserve">GERARDO </t>
  </si>
  <si>
    <t xml:space="preserve">SAN BARTOLO </t>
  </si>
  <si>
    <t>26-Abril 23,752.00 30-Abril 6,097.00</t>
  </si>
  <si>
    <t>23-Abril FACTURA 1590</t>
  </si>
  <si>
    <t>26-Abril 4,637.50 30-Abril 816.50</t>
  </si>
  <si>
    <t>22-Abril 23,046.00 Dif x merma 3k x 46= 138.00</t>
  </si>
  <si>
    <t>SAN MANUEL</t>
  </si>
  <si>
    <t xml:space="preserve">RODO </t>
  </si>
  <si>
    <t xml:space="preserve">RICARDO </t>
  </si>
  <si>
    <t>24-Abril 2,500.00 25-Abril 4,359.00</t>
  </si>
  <si>
    <t>24-Abril FACTURA 1575</t>
  </si>
  <si>
    <t>LUIS PALAFOX</t>
  </si>
  <si>
    <t>22-Abril FACTURA 1577 $ 1,689.65</t>
  </si>
  <si>
    <t xml:space="preserve">PEDRO CORDERO </t>
  </si>
  <si>
    <t>22-Abril FACTURA 1617</t>
  </si>
  <si>
    <t>SAGRADO  MORILLOTLA</t>
  </si>
  <si>
    <t>21-Abril FACTURA 1526</t>
  </si>
  <si>
    <t xml:space="preserve"> CHINOS Capu  CANCELADA</t>
  </si>
  <si>
    <t>DEVOLUCION DE PRODUCTO</t>
  </si>
  <si>
    <t>JOSE LUIS   CANCELADA</t>
  </si>
  <si>
    <t>22-Abril FACTURA 1572</t>
  </si>
  <si>
    <t>30-Abril FACTURA 1578</t>
  </si>
  <si>
    <t>26-Abril FACTURA 1579</t>
  </si>
  <si>
    <t>PA</t>
  </si>
  <si>
    <t>23-Abril FACTURA 1580</t>
  </si>
  <si>
    <t>23-Abril FACTURA 1583</t>
  </si>
  <si>
    <t>23-Abril FACTURA 1564</t>
  </si>
  <si>
    <t>23-Abril FACTURA 1565</t>
  </si>
  <si>
    <t>23-Abril FACTURA 1566  $ 1,860.00</t>
  </si>
  <si>
    <t>21-Abril FACTURAS 152/-1529-1530</t>
  </si>
  <si>
    <t xml:space="preserve">ASO </t>
  </si>
  <si>
    <t>5-Mayo FACTURA 1584</t>
  </si>
  <si>
    <t>21-Abril FACTURAS 1531-1532-1533</t>
  </si>
  <si>
    <t>26-aBRIL FACTURA 1585</t>
  </si>
  <si>
    <t xml:space="preserve">ASUNCION </t>
  </si>
  <si>
    <t>RAFAEL LEDO</t>
  </si>
  <si>
    <t>23-Abril FACTUAS 1586-al 1589</t>
  </si>
  <si>
    <t>22-Abril FACTURA 1645</t>
  </si>
  <si>
    <t>22-Abril FACTURA 1624 $ 1,850.08</t>
  </si>
  <si>
    <t>SAGRADO CENTRO</t>
  </si>
  <si>
    <t>TACOS JIRETH  CANCELADA</t>
  </si>
  <si>
    <t>NOE COYOLT</t>
  </si>
  <si>
    <t>25-Abril 9,571.80 dif x dev de 305kg jamon a 43=13,115.00</t>
  </si>
  <si>
    <t>23-Abril 65,000.00 03-Mayo 21,058.00</t>
  </si>
  <si>
    <t>23-Abril 1,064.00 Dif x dev 4.5kg x 49=220.50</t>
  </si>
  <si>
    <t>23-Abril FACTURA 1591</t>
  </si>
  <si>
    <t>23-Abril FACTURA 1618</t>
  </si>
  <si>
    <t>23-Abril FACTURA 1567 $ 960.30</t>
  </si>
  <si>
    <t xml:space="preserve">SAGRADO  </t>
  </si>
  <si>
    <t>23-Abril 10,410.00 dif merma 2.5kg x 60=150.00</t>
  </si>
  <si>
    <t>25-Abril FACTURA 1581 $ 55,702.42 FACT 1582 $ 23,329.38</t>
  </si>
  <si>
    <t>LEO Y JULIO</t>
  </si>
  <si>
    <t>22-Abril FACTURAS 1548-1549</t>
  </si>
  <si>
    <t>22-Abril FACTURA 1664 $ 1,926.00</t>
  </si>
  <si>
    <t>16 Mayo FACTURA 1643</t>
  </si>
  <si>
    <t>22-Abril FACTURA 1630</t>
  </si>
  <si>
    <t>24-Abril 4,2316.80 dif x dev de 3.60kg a 42=151.20</t>
  </si>
  <si>
    <t>24-Abril 10,000.00 28-Abril  14,831.00</t>
  </si>
  <si>
    <t>25-Abril FACTURA 1582</t>
  </si>
  <si>
    <t>23-Abril 16,000.00 24-Abril 4,342.00--26-Abril 8,760.00 29-Abril 50.00</t>
  </si>
  <si>
    <t>DANTE</t>
  </si>
  <si>
    <t>TACOS 25 PON</t>
  </si>
  <si>
    <t xml:space="preserve">GUARNEROS </t>
  </si>
  <si>
    <t>29-Abril 25,000.00 6-Mayo 25,095.00</t>
  </si>
  <si>
    <t>24-Abril FACTURA 1647 $ 1,865.90 FACT 1649 $ 1,645.00</t>
  </si>
  <si>
    <t>CANCELADA  x rem 431-R1</t>
  </si>
  <si>
    <t>25-Abril FACTURA 1593</t>
  </si>
  <si>
    <t>24-Abril FACTURA  1635</t>
  </si>
  <si>
    <t xml:space="preserve">CANCELADA </t>
  </si>
  <si>
    <t>23-Abril FACTURA 1568 añ 1571</t>
  </si>
  <si>
    <t>02-Mayo FACTURA 1729</t>
  </si>
  <si>
    <t>09-May FACTURA 1745</t>
  </si>
  <si>
    <t>24-May FACTURA  1748</t>
  </si>
  <si>
    <t>25-Abril FACTURAS 1621-1622</t>
  </si>
  <si>
    <t>24-Abril 22,000.00 25-Abril 5,663.00</t>
  </si>
  <si>
    <t>SORPRESA MDO HILDALGO</t>
  </si>
  <si>
    <t>24-Abril 15,000.00 25-Abril 13,570.00</t>
  </si>
  <si>
    <t>24-Abril FACTURA 1620 $ 1,502.60</t>
  </si>
  <si>
    <t>25-Abril 52,00 29-Abril 364.00--30-Abril 250.00 03-Mayo 657.00--12-Mayo 400.00--15 May 400.00--17-Mayo 150.00 24-Mayo 100.00 29-May 300.00 31-May 200.00-06 Jun 200.00--09-Jun 400.00--15-Jun 230.00-17-Jun 708.00</t>
  </si>
  <si>
    <t>ZAPATA</t>
  </si>
  <si>
    <t>MARIANA</t>
  </si>
  <si>
    <t>25-Abril 1,553.50 dif x dev de papada 10.6kg 32= 339.20</t>
  </si>
  <si>
    <t>25-Abril 10,341.00 27-Abril 3,626.00</t>
  </si>
  <si>
    <t>25-Abril FACTURA 1665  $ 1,917.00</t>
  </si>
  <si>
    <t xml:space="preserve">VICENTE ZAMBRANO </t>
  </si>
  <si>
    <t>25-Abril 4,032.00 dif x precio e 46 a 45x 115.20=115.00</t>
  </si>
  <si>
    <t>25-Abril 27,472.90 dif x precio de 50 a 49 x 346.30kg= 346.10</t>
  </si>
  <si>
    <t>26-Abril FACTURA 1594</t>
  </si>
  <si>
    <t>26-Abril FACTURA 1595</t>
  </si>
  <si>
    <t>CEBALLOS</t>
  </si>
  <si>
    <t>05-Mayo FACTURA 1596</t>
  </si>
  <si>
    <t>27-Abril FACTURA 1656 $ 16,997.04</t>
  </si>
  <si>
    <t>25-Abril FACTURA 1625</t>
  </si>
  <si>
    <t>25-Abril FACTURA 1645</t>
  </si>
  <si>
    <t>29-Abril FACTURAS 1669-al 1671</t>
  </si>
  <si>
    <t>JUAN CARLOS LARA</t>
  </si>
  <si>
    <t>MARGARITA</t>
  </si>
  <si>
    <t>MEMO 11 SUR</t>
  </si>
  <si>
    <t>26-Abril FACTURA 1646 $ 1,974.00</t>
  </si>
  <si>
    <t>25-Abril FACTURA 1623 $ 1,872.00</t>
  </si>
  <si>
    <t>CRISTIAN</t>
  </si>
  <si>
    <t>05-Mayo FACTURA 1692 $ 81,800.32</t>
  </si>
  <si>
    <t>25-Abril 8,500.00 26-Abril 18,595.00</t>
  </si>
  <si>
    <t>26-Abril  FACTURAS 1627-1628 $ 3,850.20</t>
  </si>
  <si>
    <t>RUDI</t>
  </si>
  <si>
    <t>ALFONSO</t>
  </si>
  <si>
    <t>26-Abril 13,000.00 29-Abril 15,905.00</t>
  </si>
  <si>
    <t>26-Abril FACTURA 1645</t>
  </si>
  <si>
    <t>26-Abril FACTURAS 1631-1632-1633</t>
  </si>
  <si>
    <t>27-Abril 5,667.00 29-Abril 1,940.00</t>
  </si>
  <si>
    <t>30-Abril FACTURA-2048 $ 1,997.80</t>
  </si>
  <si>
    <t>30-Abril FACTURA 1644 $ 850.05</t>
  </si>
  <si>
    <t>2-Mayo FACTURA 1672</t>
  </si>
  <si>
    <t>09-May FACTURA 1673</t>
  </si>
  <si>
    <t>17-Feb  FACTURA 1674</t>
  </si>
  <si>
    <t>28-Abril 27,500.00 30-Abril 2,435.00--06-Mayo 2,398.40</t>
  </si>
  <si>
    <t>EMPACADORA MEXICANA</t>
  </si>
  <si>
    <t>27-Abril FACTURA 1634</t>
  </si>
  <si>
    <t>27-Abril FACTURA 1645 $ 9,366.60</t>
  </si>
  <si>
    <t>30-Abril 1,738.00 2-Mayo 11,599.00</t>
  </si>
  <si>
    <t>JESUS TUXPAN</t>
  </si>
  <si>
    <t>27-Abril FACTURAS 1675 al 1685  $ 20,319.63</t>
  </si>
  <si>
    <t>MARIA FELIX</t>
  </si>
  <si>
    <t>30-Abril FACTURA 1648</t>
  </si>
  <si>
    <t>07-Mayo FACTURA 1661</t>
  </si>
  <si>
    <t>30-Abril 6,698.00 14-May 8,140.00 dif x precio de 47 a 40 x 203.=1,421.00</t>
  </si>
  <si>
    <t>30-Abril FACTURAS  1833 al 1842</t>
  </si>
  <si>
    <t>07-Mayo FACTURA 1662</t>
  </si>
  <si>
    <t>29-Abril FACTURA 1663</t>
  </si>
  <si>
    <t>GUILLERMO HERNANDEZ</t>
  </si>
  <si>
    <t>29-Abril 2,200.00 1-Mayo 3,000.00 02-Mayo 3,031.50</t>
  </si>
  <si>
    <t>30-Abril 5,031.00 dif x dev de 36.65kg a 45=1,649.25</t>
  </si>
  <si>
    <t>TUXPAN</t>
  </si>
  <si>
    <t>29-Abril FACTURA 1651</t>
  </si>
  <si>
    <t>29-Abril FACTURA 1650 $ 1,792.80</t>
  </si>
  <si>
    <t>DELY RICO   CANCELADA</t>
  </si>
  <si>
    <t>DEVOLUCION DEL PRODUCTO 1 MAYO</t>
  </si>
  <si>
    <t>29-Abril FACTURAS 1652 al 1655 $ 6,750.56</t>
  </si>
  <si>
    <t>30-Abril 5,324.50 2-Mayo 1,098.50</t>
  </si>
  <si>
    <t>05-Mayo FACTUA 1691 $ 49,283.14</t>
  </si>
  <si>
    <t>14-May 21.300.00 17-May 7,794.00</t>
  </si>
  <si>
    <t>06-May 3,234.00 14-May 3,723.00</t>
  </si>
  <si>
    <t>13-May 7,837.50 16-Mayo 10,000.00</t>
  </si>
  <si>
    <t>OSCAR FLORES</t>
  </si>
  <si>
    <t>RAUL COSME  CANCELADA</t>
  </si>
  <si>
    <t>08-Mayo FACTURA 1791</t>
  </si>
  <si>
    <t>05-Mayo FACTURA 1667</t>
  </si>
  <si>
    <t>30-Abril FACTURA 1668</t>
  </si>
  <si>
    <t>TENORIO</t>
  </si>
  <si>
    <t>30-Abril FACTURAS 1697 al 1700</t>
  </si>
  <si>
    <t>REMISIONES DE   M A Y O          2 0 1 4</t>
  </si>
  <si>
    <t>09-May FACTURA 1758</t>
  </si>
  <si>
    <t>17-Feb FACTURA 1759</t>
  </si>
  <si>
    <t>24-Feb FACTURA 1760</t>
  </si>
  <si>
    <t>20-Mayo FACTURA 2275</t>
  </si>
  <si>
    <t>01-Mayo 26,000.00 02-Mayo 5,000.00 14-Mayo 3,066.76</t>
  </si>
  <si>
    <t>01-Mayo 20,000.00 02-Mayo 11,418.00</t>
  </si>
  <si>
    <t>GERARDO FIGUEROA Cancelada</t>
  </si>
  <si>
    <t>Devolucion no se encontro al cliente</t>
  </si>
  <si>
    <t>02-Mayo 5,151.00 14-May 40,522.50</t>
  </si>
  <si>
    <t>02-May FACTURA 1695 $ 1,651.20</t>
  </si>
  <si>
    <t>LOS FAROLES</t>
  </si>
  <si>
    <t>LA REINA DE MÉXICO</t>
  </si>
  <si>
    <t>05-May FACTURA 1741 $ 19,500.00</t>
  </si>
  <si>
    <t>03-Mayo FACTURA 1706</t>
  </si>
  <si>
    <t>03-Mayo FACTURA  1707</t>
  </si>
  <si>
    <t>17-Feb FACTURA  1705</t>
  </si>
  <si>
    <t>01-May FACTURAS 17-01-1702</t>
  </si>
  <si>
    <t>17-May FACTURA 1761</t>
  </si>
  <si>
    <t>S1</t>
  </si>
  <si>
    <t>16-Mayo FACTURA 1762</t>
  </si>
  <si>
    <t>24-Feb FACTURA  1763</t>
  </si>
  <si>
    <t>02-Mayo 20,000.00 6-Mayo 12,064.00</t>
  </si>
  <si>
    <t>02-Mayo 4,000.00 7-Mayo 4,236.50</t>
  </si>
  <si>
    <t>02-Mayo FACTURA 1703</t>
  </si>
  <si>
    <t>06-May FACTURAS -2160 al 2162</t>
  </si>
  <si>
    <t>03-May FACTURAS 1704 $ 1,766.40</t>
  </si>
  <si>
    <t>REINA DE MEXICO</t>
  </si>
  <si>
    <t>03-Mayo FACTURA -2088  $  17,982.00</t>
  </si>
  <si>
    <t>FAROLITO</t>
  </si>
  <si>
    <t>02-May FACTURAS 1708--1709</t>
  </si>
  <si>
    <t>02-Mayo FACTURA  1752</t>
  </si>
  <si>
    <t>08-Mayo FACTURA 1792</t>
  </si>
  <si>
    <t>03-Mayo FACTURAS-2148-2149-2150</t>
  </si>
  <si>
    <t>03-Mayo FACTURA 2252</t>
  </si>
  <si>
    <t>03-May FACTURAS  1752 al 1756</t>
  </si>
  <si>
    <t>18-May 1,981.00 29-May 6,995.00</t>
  </si>
  <si>
    <t>05-May 25,506.56 dif en kg cuero de 108.88 a 54.44 x 24.00=1,306.56 y de 107.6kg a 109.6 x 26= + 52.00</t>
  </si>
  <si>
    <t>JOSUE</t>
  </si>
  <si>
    <t>BETTY LUNA CANCELADA</t>
  </si>
  <si>
    <t>NO TUVO DINERO</t>
  </si>
  <si>
    <t>MIGUEL CARBAJAL</t>
  </si>
  <si>
    <t>04-Mayo FACTURAS -2144-2145</t>
  </si>
  <si>
    <t>05-May 9,000.00 13-May 9,104.00</t>
  </si>
  <si>
    <t>GRACIELA - CRISTIAN</t>
  </si>
  <si>
    <t>14-Mayo FACTURA 2261</t>
  </si>
  <si>
    <t>05-Mayo FACTURA 2252</t>
  </si>
  <si>
    <t>05-Mayo 40,000.00 06-Mayo 1,226.00</t>
  </si>
  <si>
    <t>05-Mayo FACTURA -1955 $ 1,970.00</t>
  </si>
  <si>
    <t>EL SAGRADO CORAZON</t>
  </si>
  <si>
    <t>05-May FACTURA 1714</t>
  </si>
  <si>
    <t>05-May FACTURAS 1715-al 1720</t>
  </si>
  <si>
    <t>LA JAPONEZA</t>
  </si>
  <si>
    <t>07-Mayo 13,510.80 dif x cambio de precios chuletas 217.80</t>
  </si>
  <si>
    <t>07-May FACTURAS DEL 1776--al 1786 $ 21,433.80</t>
  </si>
  <si>
    <t>DARIO DE CARDEL</t>
  </si>
  <si>
    <t>07-Mayo FACTURA 1726</t>
  </si>
  <si>
    <t>07-Mayo FACTURA 1879 $ 911.97</t>
  </si>
  <si>
    <t>07-May FACTURA 1727</t>
  </si>
  <si>
    <t>10-May FACTURA 1743</t>
  </si>
  <si>
    <t>10-May FACTURA  1744</t>
  </si>
  <si>
    <t>16-Mayo FACTURA 1764</t>
  </si>
  <si>
    <t>17-May FACTURA 1765</t>
  </si>
  <si>
    <t xml:space="preserve">CHELA </t>
  </si>
  <si>
    <t>22-Mayo FACTURA 2260</t>
  </si>
  <si>
    <t>17-Mayo 19,706.00 18-Mayo 13,275.50</t>
  </si>
  <si>
    <t>13-May FACTURAS 2163 al 2166</t>
  </si>
  <si>
    <t>07-Mayo FACTURA 1722</t>
  </si>
  <si>
    <t>07-May 2,000.00 10-May 8,787.00</t>
  </si>
  <si>
    <t>07-May FACTURA 1724</t>
  </si>
  <si>
    <t>07-MAY FACTURA 1723 $ 1,564.80</t>
  </si>
  <si>
    <t>06-May FACTURA 1725</t>
  </si>
  <si>
    <t>07-Mayo FACTURA -2089</t>
  </si>
  <si>
    <t>06-May FACTURA -1728</t>
  </si>
  <si>
    <t>13-May 15,381.60 dif x dev 127.4kg a 52= 6,624.80</t>
  </si>
  <si>
    <t>07-Mayo FACTURA -1954 $ 1,530.00</t>
  </si>
  <si>
    <t>08-May FACTURA 1730 $ 1,648.44</t>
  </si>
  <si>
    <t>07-Mayo 30,526.50 8-Mayo 1,800.00 FACTURA 1732</t>
  </si>
  <si>
    <t>07-May FACTURA 1733 $ 1,710.00</t>
  </si>
  <si>
    <t>07-MAY FACTRAS 1734-1735</t>
  </si>
  <si>
    <t>ALFREDO ??????</t>
  </si>
  <si>
    <t>CHELA  Christian</t>
  </si>
  <si>
    <t>ROBERTO M</t>
  </si>
  <si>
    <t>OSCAR 5 DE MAYO</t>
  </si>
  <si>
    <t>10-Mayo 7,500.00 12-Mayo 22,198.00</t>
  </si>
  <si>
    <t>10-May 4,800.00 13-May 5,000.00</t>
  </si>
  <si>
    <t>FACTURAS 2146-2147</t>
  </si>
  <si>
    <t>10-May 7,958.50 13-May 490.00</t>
  </si>
  <si>
    <t>24-Feb FACTURA 1769</t>
  </si>
  <si>
    <t>24-Feb FACTURA 1766</t>
  </si>
  <si>
    <t>16-Mayo FACTURA 1767</t>
  </si>
  <si>
    <t>16-Mayo FACTURA 1731</t>
  </si>
  <si>
    <t>Victor Hugo Bello</t>
  </si>
  <si>
    <t>08-Mayo FACTURA 1790</t>
  </si>
  <si>
    <t>09-May 7,659.18 Dif x dev de chuleta 51.75jkg x 51= 2,639.25</t>
  </si>
  <si>
    <t>10-Mayo FACTURA 1768</t>
  </si>
  <si>
    <t>08-May FACTURA 1742</t>
  </si>
  <si>
    <t>10-May FACTURA 1770</t>
  </si>
  <si>
    <t>09-May FACTURA 1775 $ 1,941.80</t>
  </si>
  <si>
    <t>LOS GATOTOTES</t>
  </si>
  <si>
    <t>LOS 2 COMPRADRES</t>
  </si>
  <si>
    <t>22-Mayo FACTURA 2260 $ 47,021.50</t>
  </si>
  <si>
    <t>08-May FACTURAS 1746-1747</t>
  </si>
  <si>
    <t>.</t>
  </si>
  <si>
    <t>08-May 10,000.00 9-May 18,979.00</t>
  </si>
  <si>
    <t>10-May 23,443.00 14-Mayo 1,377.00</t>
  </si>
  <si>
    <t>08-Mayo FACTURAS 1843-1844-1845</t>
  </si>
  <si>
    <t>MIGUEL MEJIA</t>
  </si>
  <si>
    <t>08-MAYO FACTURA 1757</t>
  </si>
  <si>
    <t>10-Mayo FACTURA --1771</t>
  </si>
  <si>
    <t>10-May FACTURA 1772</t>
  </si>
  <si>
    <t>28-Mayo FACTURA 1927</t>
  </si>
  <si>
    <t>ALFREDO A</t>
  </si>
  <si>
    <t>10-May FACTURA 1773</t>
  </si>
  <si>
    <t>10-May FACTURA 1774</t>
  </si>
  <si>
    <t xml:space="preserve">MARIO </t>
  </si>
  <si>
    <t>RAMON R</t>
  </si>
  <si>
    <t>13-Mayo 1,000.00--16-Mayo 6,489.50</t>
  </si>
  <si>
    <t>09-Mayo FACTURA-1787</t>
  </si>
  <si>
    <t>15-Ma 109,169.16 dif dev de 341.18kg a 48 = 16,376.64</t>
  </si>
  <si>
    <t>SRA- PADILLA</t>
  </si>
  <si>
    <t>09-Mayo FACTURA --1973  $  415.20</t>
  </si>
  <si>
    <t>12-May 20,000.00 15-May 25,000.00+ 25,252.00</t>
  </si>
  <si>
    <t>12-Mayo FACTURA -1953 $ 1,860.00</t>
  </si>
  <si>
    <t>SAN M</t>
  </si>
  <si>
    <t>EL FOGONCITO</t>
  </si>
  <si>
    <t>10-May FACTURA 1793</t>
  </si>
  <si>
    <t>BICHO</t>
  </si>
  <si>
    <t>CHAVA V</t>
  </si>
  <si>
    <t>10-Mayo 32,300.00 12-Mayo 2,846.60</t>
  </si>
  <si>
    <t>VANZINI CANCELADA</t>
  </si>
  <si>
    <t>NO SE ENCONTRO CLIENTE</t>
  </si>
  <si>
    <t>PASTORCITO II</t>
  </si>
  <si>
    <t>12-MAY 31,000.00 14-May 2,942.00</t>
  </si>
  <si>
    <t>12-Mayo 10,840.00 dif x merma 5.23kg x 49.00=256.27</t>
  </si>
  <si>
    <t xml:space="preserve">C A N C E L A D A </t>
  </si>
  <si>
    <t>SIN FIRMA SUST 635 SI</t>
  </si>
  <si>
    <t>12-Mayo 4,824.00 dif x precio 46 a 45 x 107.2kg = 107.20</t>
  </si>
  <si>
    <t>12-May 4,210.00 13-May 3,020.60</t>
  </si>
  <si>
    <t>ARTURO X</t>
  </si>
  <si>
    <t>MIGUEL X</t>
  </si>
  <si>
    <t>ARTURO BERNARDO</t>
  </si>
  <si>
    <t>GERARDO FRAGOZO</t>
  </si>
  <si>
    <t>LA MARGARITA</t>
  </si>
  <si>
    <t>CHRISTIAN/ GRACIELA</t>
  </si>
  <si>
    <t xml:space="preserve"> 22-May 60.50- fact 2263---23 May 14,168.15 FACTURA 2264</t>
  </si>
  <si>
    <t>MARIA DEL ROSARIO GONZALEZ</t>
  </si>
  <si>
    <t>15-May 13,375.60 18-Mayo 5,000.00 4-Jun 15,000.00</t>
  </si>
  <si>
    <t>12-May FACTURAS -2156-2157-2158 $ 3,812.60</t>
  </si>
  <si>
    <t>AIME</t>
  </si>
  <si>
    <t>12-Mayo FACTURA 2252</t>
  </si>
  <si>
    <t>MARON</t>
  </si>
  <si>
    <t>VICTOR V</t>
  </si>
  <si>
    <t>13-MaYO FACTURA 2041</t>
  </si>
  <si>
    <t>12-May 15,000.00 14-Mayo 20,749.00</t>
  </si>
  <si>
    <t>P</t>
  </si>
  <si>
    <t>GERARDO L</t>
  </si>
  <si>
    <t xml:space="preserve">AIME**SUST 708 SI </t>
  </si>
  <si>
    <t>GULLO FORTE</t>
  </si>
  <si>
    <t>12-Mayo FACTURA -1794</t>
  </si>
  <si>
    <t>12-May FACTUAS 1847-1848-1849</t>
  </si>
  <si>
    <t>PROD PARA AVES Y ANIMALES</t>
  </si>
  <si>
    <t>19-Mayo FACTURA 1862</t>
  </si>
  <si>
    <t>14-Mayo FACTURAS 1831-1832 $ 3,997.50</t>
  </si>
  <si>
    <t>17-May  FACTURA  1828</t>
  </si>
  <si>
    <t>17-May FACTURA   1827</t>
  </si>
  <si>
    <t>14-May FACTURAS 1814 al 1824</t>
  </si>
  <si>
    <t>14-May FACTURAS 1802 al 1813</t>
  </si>
  <si>
    <t>22-May FACTURA 1801</t>
  </si>
  <si>
    <t>17-May 21,941.00 21-May 19,000.00</t>
  </si>
  <si>
    <t>14-May FACTURA 1800</t>
  </si>
  <si>
    <t>30-May FACTURA 1857</t>
  </si>
  <si>
    <t>05-JUN FACTURA 1854</t>
  </si>
  <si>
    <t>14-Junio FACTURA 1855</t>
  </si>
  <si>
    <t>14-Mayo 25,000.00 -16-Mayo 2,979.00</t>
  </si>
  <si>
    <t>22-Mayo FACTURAS 1929 al 1932</t>
  </si>
  <si>
    <t>13-May FACTURAS-1795--1796</t>
  </si>
  <si>
    <t>SIN FIRMA**CL FERNANDO GALICIA</t>
  </si>
  <si>
    <t>29-Mayo 1,960.25 06-Jun 32,623.50</t>
  </si>
  <si>
    <t>13-May 14,672.00 18-Mayo 900.20</t>
  </si>
  <si>
    <t>13-Mayo FACTURA -1952 $ 1,725.00</t>
  </si>
  <si>
    <t>GERARDO ALVARADO</t>
  </si>
  <si>
    <t>13-May 3,000.00 14-May 28,200.00</t>
  </si>
  <si>
    <t>18-May 19,725.00 20-May 10,004.62</t>
  </si>
  <si>
    <t>JOEL</t>
  </si>
  <si>
    <t>JUAN M</t>
  </si>
  <si>
    <t>MA</t>
  </si>
  <si>
    <t>D</t>
  </si>
  <si>
    <t>MAN</t>
  </si>
  <si>
    <t>15-May 5,973.50 Dif x precio de 30.00 a 28.50= 314.40</t>
  </si>
  <si>
    <t>OSCAR LA FLOR</t>
  </si>
  <si>
    <t>15-Mayo FACTURA 2043</t>
  </si>
  <si>
    <t>HERMANO ANGEL R</t>
  </si>
  <si>
    <t>M</t>
  </si>
  <si>
    <t>28-Mayo FACTURA  1830</t>
  </si>
  <si>
    <t>29-May 44,179.52 dif x merma 2.32kg x 44.00=102.08</t>
  </si>
  <si>
    <t>14-May 26,000.00 15-May 10,294.00</t>
  </si>
  <si>
    <t>14-Mayo 15,000.00 16-Mayo 11,469.00</t>
  </si>
  <si>
    <t>14-May FACTURAS 1850-al 1853</t>
  </si>
  <si>
    <t>AIMET **SUST 879 S1</t>
  </si>
  <si>
    <t>15-Mayo FACTURA 1866</t>
  </si>
  <si>
    <t>VALERTA</t>
  </si>
  <si>
    <t>15-Mayo 20,000.00 16-Mayo 31,713.00</t>
  </si>
  <si>
    <t>15-Mayo FACTURA 2252</t>
  </si>
  <si>
    <t>16-May FACTURA 1860</t>
  </si>
  <si>
    <t>JAVIER  LUNA</t>
  </si>
  <si>
    <t>16-May 15,115.00 17-May 1,500.00</t>
  </si>
  <si>
    <t>16-Mayo FACTURA 2044</t>
  </si>
  <si>
    <t>07-Jun FACTURA 1939</t>
  </si>
  <si>
    <t>16-May FACTURA 1863</t>
  </si>
  <si>
    <t>MARCO M</t>
  </si>
  <si>
    <t>16-Mayo 9,329.50 dif dev 3kg pata 22= 66.00</t>
  </si>
  <si>
    <t>B</t>
  </si>
  <si>
    <t>ROB</t>
  </si>
  <si>
    <t>JAVIER P</t>
  </si>
  <si>
    <t>DAN</t>
  </si>
  <si>
    <t>RO</t>
  </si>
  <si>
    <t>ADRIANA**SUST 935</t>
  </si>
  <si>
    <t>15-Mayo FACTURA 1864</t>
  </si>
  <si>
    <t>LUIS  HERRERA</t>
  </si>
  <si>
    <t>31 Mayo FACTURA 1882</t>
  </si>
  <si>
    <t>24-Feb FACTURA 1883</t>
  </si>
  <si>
    <t>21-May 50,000.00  24-May 4,000.00 31-Mayo 4,668.00</t>
  </si>
  <si>
    <t>17-Mayo FACTURAS 1884 al 1899 $ 27,543.69</t>
  </si>
  <si>
    <t>22-May FACTURA  1880</t>
  </si>
  <si>
    <t>ALFONSO C</t>
  </si>
  <si>
    <t>16-Mayo FACTURA --1971</t>
  </si>
  <si>
    <t>28-Mayo FACTURA  1928</t>
  </si>
  <si>
    <t>GALLOTOTOTE</t>
  </si>
  <si>
    <t>17-May FACTURA  1881</t>
  </si>
  <si>
    <t>SALVADOR RODRIGUEZ</t>
  </si>
  <si>
    <t>20-May 22,396.00 23-May 8,729.00</t>
  </si>
  <si>
    <t>ADRIANA**SUST 287</t>
  </si>
  <si>
    <t>COMIDA CHINOS P. CRISTAL</t>
  </si>
  <si>
    <t>T1</t>
  </si>
  <si>
    <t>GABINA</t>
  </si>
  <si>
    <t>16-Mayo 28,450.00 18-Mayo 4,394.00</t>
  </si>
  <si>
    <t>30-Mayo FACTURA 1940</t>
  </si>
  <si>
    <t>14-Junio FACTURA 1945</t>
  </si>
  <si>
    <t>17-May 16,000.00 21-May 1,869.50</t>
  </si>
  <si>
    <t>ANGEL R</t>
  </si>
  <si>
    <t>17-Mayo FACTURAS 2140 al 2143</t>
  </si>
  <si>
    <t>18-Mayo FACTURA 1870 $ 1,997.50</t>
  </si>
  <si>
    <t>17-Mayo FACTURA -1914</t>
  </si>
  <si>
    <t>ELIAS</t>
  </si>
  <si>
    <t>18-Mayo FACTURA --1915  $ 1,642.50</t>
  </si>
  <si>
    <t>CHEDRAUI</t>
  </si>
  <si>
    <t>AIME**SUST 142 T1</t>
  </si>
  <si>
    <t>JUANITA**SUST 179 T1</t>
  </si>
  <si>
    <t>18-May 31,600.00 19-May 3,111.00</t>
  </si>
  <si>
    <t>18-May 14,300.00 22-May 1,450.00</t>
  </si>
  <si>
    <t>GERARDO T</t>
  </si>
  <si>
    <t>20-May 7,900.00 23-May 427.50</t>
  </si>
  <si>
    <t>MIGUEL MORELOS</t>
  </si>
  <si>
    <t>19-Mayo FACTURA 1750 $ 1,732.50</t>
  </si>
  <si>
    <t>20-Mayo FACTURA -2287 $ 1,212.50</t>
  </si>
  <si>
    <t>EMP LA MEXICANA DE PUE</t>
  </si>
  <si>
    <t>19-Mayo FACTURA  1948</t>
  </si>
  <si>
    <t>29-May 20,000.00 30-May 13,329.00</t>
  </si>
  <si>
    <t>20-May 2,340.00 dif x precio 45 a 44 x 53.60kg = 54.00</t>
  </si>
  <si>
    <t>28-Mayo FACTURA 1936</t>
  </si>
  <si>
    <t>05-Jun FACTURA  1938</t>
  </si>
  <si>
    <t>07-Junio FACTURA 1941</t>
  </si>
  <si>
    <t>14-Junio FACTURA 1944</t>
  </si>
  <si>
    <t>21-Mayo FACTURAS 2082 al 2085</t>
  </si>
  <si>
    <t>JACOBO</t>
  </si>
  <si>
    <t>24-May FACTURA  1916</t>
  </si>
  <si>
    <t>24-May FACTURA   1902</t>
  </si>
  <si>
    <t>DARIO DEL CORDEL</t>
  </si>
  <si>
    <t>21-Mayo FACTURAS 1905 al 1913</t>
  </si>
  <si>
    <t>21-Mayo FACTURAS  1933-al 1935  $  5,415.32---FACT 1957 al 1961 $ 8,853.60</t>
  </si>
  <si>
    <t>21-May FACTURA 1903</t>
  </si>
  <si>
    <t>19-Mayo FACTURAS 2001 al 2005</t>
  </si>
  <si>
    <t>AIME**SUST 276 T1</t>
  </si>
  <si>
    <t>28-Mayo FACTURA 1904</t>
  </si>
  <si>
    <t>IMELDA OSCAR T</t>
  </si>
  <si>
    <t>20-MAYO FACTURAS--2151-2152</t>
  </si>
  <si>
    <t>20-Mayo FACTURA 1925</t>
  </si>
  <si>
    <t xml:space="preserve">VICTOR </t>
  </si>
  <si>
    <t>21-Mayo FACTURA 2045</t>
  </si>
  <si>
    <t>20-MAYO FACTURA -2286 $ 1,22435</t>
  </si>
  <si>
    <t>RA</t>
  </si>
  <si>
    <t>FEDERICO GALICIA</t>
  </si>
  <si>
    <t>OMAR (LUIS LOPEZ)</t>
  </si>
  <si>
    <t>20-May 15,000.00 21-May 14,167.00</t>
  </si>
  <si>
    <t>AIME**SUST 335 TI</t>
  </si>
  <si>
    <t>21-Mayo FACTURA 1921</t>
  </si>
  <si>
    <t>JOVANY RIOS</t>
  </si>
  <si>
    <t>21-Mayo FACTURA 1922</t>
  </si>
  <si>
    <t>21-Mayo FACTURA 1923</t>
  </si>
  <si>
    <t>21-Mayo 60,000.00 28-May 89,170.00</t>
  </si>
  <si>
    <t>21-Mayo FACTURA 1924</t>
  </si>
  <si>
    <t>21-Mayo FACTURA 1949 $ 1,332.50</t>
  </si>
  <si>
    <t>ARTURO C</t>
  </si>
  <si>
    <t>28-Mayo FACTURA 1920</t>
  </si>
  <si>
    <t>21-Mayo factura -2285 $ 1,915.75</t>
  </si>
  <si>
    <t>22-May 13,527.00 23-May 8,000.00</t>
  </si>
  <si>
    <t>SANCHEZ</t>
  </si>
  <si>
    <t>22-Mayo FACTURA 2046</t>
  </si>
  <si>
    <t>ALFREDO ALV</t>
  </si>
  <si>
    <t>22-May 5¿20,503.00 17-Jun 10,000.00</t>
  </si>
  <si>
    <t xml:space="preserve">ELVIRA </t>
  </si>
  <si>
    <t>22-May 2,800.00 28-May 4,155.00 01-Junio 18,000.00</t>
  </si>
  <si>
    <t>22-May FACTURA 1943</t>
  </si>
  <si>
    <t>22-May FACTURA 1937</t>
  </si>
  <si>
    <t>ADR**SUST 425 T1</t>
  </si>
  <si>
    <t>22-Mayo FACTURA 2252</t>
  </si>
  <si>
    <t>22-May FACTURA 1942</t>
  </si>
  <si>
    <t>7-Junio FACTURA 1946</t>
  </si>
  <si>
    <t>7-Junio FACTURA  1947</t>
  </si>
  <si>
    <t>23-may 3,436.00 24-May 3,000.00--FACTURA --1972 $ 1,800.00</t>
  </si>
  <si>
    <t>22-Mayo FACTURS -2049</t>
  </si>
  <si>
    <t>24-May 17,243.20 dif x dev de 9.65kg a 52= 501.80</t>
  </si>
  <si>
    <t>30-May 22,691.00 31-May 12,882.00</t>
  </si>
  <si>
    <t>SERRANITO</t>
  </si>
  <si>
    <t>MARIA</t>
  </si>
  <si>
    <t>28-Mayo FACTURAS  2090 al 2117</t>
  </si>
  <si>
    <t>29-May 43,879.00 dif x merma de 3.15kg a 44= 138.60</t>
  </si>
  <si>
    <t>24-May  FACTURA 1965</t>
  </si>
  <si>
    <t>24 MAY FACTURA  1966</t>
  </si>
  <si>
    <t>24-May FACTURA 1968</t>
  </si>
  <si>
    <t>28-May FACTURA 1967</t>
  </si>
  <si>
    <t>24-Mayo FACTURAS -1997 AL 1999  $ 4,963.85</t>
  </si>
  <si>
    <t>24-Mayo FACTURAS 1984 al 1986 y 1988 al 1996</t>
  </si>
  <si>
    <t>23-May 7,262.00 30-May 4,000.40</t>
  </si>
  <si>
    <t>24-May FACTURA 1970</t>
  </si>
  <si>
    <t>06-Jun 28,560.00 18-Jun 20,649.50</t>
  </si>
  <si>
    <t>23-Mayo FACTURA -2283 $ 1,843.00</t>
  </si>
  <si>
    <t>24-Mayo FACTURA -1974</t>
  </si>
  <si>
    <t>23-May 34,000.00 28-May 944.00</t>
  </si>
  <si>
    <t>24-May 3,220.00 28-May 3,500.00</t>
  </si>
  <si>
    <t>24-May 492.00  25-May 3,233.50</t>
  </si>
  <si>
    <t>THE KING atlixco</t>
  </si>
  <si>
    <t>24-May 5,700.00 dif x devolucion 359.00 31-mayo</t>
  </si>
  <si>
    <t>29-May 11,426.50 dif x precio de 60 a 54 x 211.60kg = 1,269.50</t>
  </si>
  <si>
    <t>23-May 32,000.00 24-May 7,900.00</t>
  </si>
  <si>
    <t>23-MAYO FACTURA 2006</t>
  </si>
  <si>
    <t>CARTON</t>
  </si>
  <si>
    <t>24-May 8,000.00 28-May 1,897.50</t>
  </si>
  <si>
    <t>BRIONES</t>
  </si>
  <si>
    <t>28-Mayo FACTURA 2119  al  2124</t>
  </si>
  <si>
    <t>24-Mayo FACTURA 2252 $ 8,181.68</t>
  </si>
  <si>
    <t>ADRIANA**REGRESO EL PROD</t>
  </si>
  <si>
    <t>24-May 2,104.00 Dev 8.9kg a 45=400.50 31 mayp</t>
  </si>
  <si>
    <t>26-Mayo FACTURA -2029</t>
  </si>
  <si>
    <t>24-Mayo FACTURA -2282</t>
  </si>
  <si>
    <t>28-Mayo 11,409.00 3-Jun 33,669.50</t>
  </si>
  <si>
    <t>24-MAYO FACTURA 2010</t>
  </si>
  <si>
    <t>20-May 47,887.50 dif x precio delanteros 122.9kg de 50 a 54= 491.60</t>
  </si>
  <si>
    <t>25-Mayo FACTURAS -2281 $ 1,673.40</t>
  </si>
  <si>
    <t>PERYS ALIMENTOS</t>
  </si>
  <si>
    <t>26-May FACTURA 2011</t>
  </si>
  <si>
    <t>26-May 12,292.50 dif dev de 24kg a 37.50= 900.00</t>
  </si>
  <si>
    <t>26-Mayo FACTURAS 2038-2039-2040</t>
  </si>
  <si>
    <t>AIME**NO ENCONTRARON AL CLIENTE</t>
  </si>
  <si>
    <t>26-Mayo FACTURA 2012</t>
  </si>
  <si>
    <t>COMIDA CHINOS 4 pte</t>
  </si>
  <si>
    <t>26-Mayo FACTURA -2279 $ 1,940.00</t>
  </si>
  <si>
    <t>26-Mayo FACTURA 2013</t>
  </si>
  <si>
    <t>SELEDONIO</t>
  </si>
  <si>
    <t>26-Mayo FACTURA 2014</t>
  </si>
  <si>
    <t>26-Mayo FACTURA  2015--2016</t>
  </si>
  <si>
    <t>26-Mayo FACTURA 2022</t>
  </si>
  <si>
    <t>27-Mayo FACTURA 2266 $ 349.80</t>
  </si>
  <si>
    <t>27-Mayo FACTURA -2086</t>
  </si>
  <si>
    <t>COMIDA CHINOS P CRISTAL</t>
  </si>
  <si>
    <t>14-Junio FACTURA 2133</t>
  </si>
  <si>
    <t>07-Jun FACTURA 2132</t>
  </si>
  <si>
    <t>12-Jun ACTURA 2131</t>
  </si>
  <si>
    <t>28-May Y 3 Jun  FACTURA 2171</t>
  </si>
  <si>
    <t>31-May FACTURA 2034</t>
  </si>
  <si>
    <t>31-Mayo FACTURA 2030</t>
  </si>
  <si>
    <t>28-May FACTURA 2032</t>
  </si>
  <si>
    <t>26-Mayo FACTURAS 2023-2024-2026-2027-2028</t>
  </si>
  <si>
    <t>31-Mayo FACTURAS 2289- al 2295</t>
  </si>
  <si>
    <t>28-May FACTURA 2031</t>
  </si>
  <si>
    <t>28-Mayo FACTURA 2069 al 2076</t>
  </si>
  <si>
    <t>28-Mayo FACTURAS 2050 al 2068</t>
  </si>
  <si>
    <t>31-May FACTURA 2033</t>
  </si>
  <si>
    <t>27-Mayo FACTURA 2035</t>
  </si>
  <si>
    <t>JUAN HERRERA</t>
  </si>
  <si>
    <t>27-May 7,138.00 29-May 5,526.80</t>
  </si>
  <si>
    <t>27-Mayo FACTURA -2047</t>
  </si>
  <si>
    <t>27-Mayo FACTURA -1872-$ 699.60</t>
  </si>
  <si>
    <t>FABIAN S</t>
  </si>
  <si>
    <t>27-Mayo FACTURA -2278</t>
  </si>
  <si>
    <t>28-Mayo FACTURA -2087</t>
  </si>
  <si>
    <t>28-May FACTURA 2081</t>
  </si>
  <si>
    <t>CENTRO DE TLAXCALA</t>
  </si>
  <si>
    <t>27-May 35,500.00 29-May 14,281.00</t>
  </si>
  <si>
    <t>28-May 9,557.00 31-May 1,494.00</t>
  </si>
  <si>
    <t>BET</t>
  </si>
  <si>
    <t>JOVANNY RIOS</t>
  </si>
  <si>
    <t>HARBANO</t>
  </si>
  <si>
    <t>28-May FACTUA -2159 $ 18,132.96</t>
  </si>
  <si>
    <t>30-Mayo FACTURA -2098</t>
  </si>
  <si>
    <t>28-Mayo FACTURA 2259 $ 1.987.50</t>
  </si>
  <si>
    <t>GUERNEROS</t>
  </si>
  <si>
    <t>29-May 18,358.60 dif x precio de 47 a 46 x 399.10kg = 399.40</t>
  </si>
  <si>
    <t>MARIO GUTIERREZ</t>
  </si>
  <si>
    <t>28-Mayo FACTURA -1951  $ 1,632.50</t>
  </si>
  <si>
    <t>29-May 16,258.50 30-May 5,000.00</t>
  </si>
  <si>
    <t>06-Jun FACTURA 2134</t>
  </si>
  <si>
    <t>28-Mayo FACTURA 2136-al 2139</t>
  </si>
  <si>
    <t>31-Mayo 11,519.00 6-Jun 1,000.00-11-Jun 18,775.050</t>
  </si>
  <si>
    <t>30-Mayo FACTURAS -2244-2245</t>
  </si>
  <si>
    <t>29-May 1,.100.00  31-May 1,247.50</t>
  </si>
  <si>
    <t>29-May 21,000.00 30-May 13,069.00 FACTURAS 2193 al 2206 $ 25,813.20</t>
  </si>
  <si>
    <t>EDUARDO</t>
  </si>
  <si>
    <t>OSCAR ARROZ</t>
  </si>
  <si>
    <t>ADRIANA**SIN JUSTIFICACION</t>
  </si>
  <si>
    <t xml:space="preserve">EL PASTORCITO </t>
  </si>
  <si>
    <t>30-Mayo 10,000.00 31-May 1,500.00 01-Junio 1,514.00</t>
  </si>
  <si>
    <t>29-May 35,100.00 31-May 3,963.00</t>
  </si>
  <si>
    <t>31-May FACTURA -2176</t>
  </si>
  <si>
    <t>04-Jun FACTURA 2172</t>
  </si>
  <si>
    <t>04-Jun FACTURAS 2214 al 2242 $ 50,917.05</t>
  </si>
  <si>
    <t>31-May FACTURA 2174</t>
  </si>
  <si>
    <t>31-May FACTURAS 2178 al 2182 y 2186 al 2191</t>
  </si>
  <si>
    <t>31-Mayo FACTUAS 2207 al 2211</t>
  </si>
  <si>
    <t>31-Mayo FACTURA -2212 $ 1,952.00</t>
  </si>
  <si>
    <t>BENITO-GONZALO</t>
  </si>
  <si>
    <t>14-Junio FACTURA 2358</t>
  </si>
  <si>
    <t>31-May FACTURA 2177</t>
  </si>
  <si>
    <t>31-May FACTURA -2175</t>
  </si>
  <si>
    <t>30-Mayo FACTURA 2276 $ 1,800.00</t>
  </si>
  <si>
    <t>U1</t>
  </si>
  <si>
    <t>30-May FACTURA 2183 al 2185</t>
  </si>
  <si>
    <t>KAREN</t>
  </si>
  <si>
    <t>30-May FACTURA -2192</t>
  </si>
  <si>
    <t>31-May 18,.000.00 31-May 14,234.50</t>
  </si>
  <si>
    <t>11-Jun 16,601.00 12-Jun 17,507.</t>
  </si>
  <si>
    <t>MECHE</t>
  </si>
  <si>
    <t>30-Mayo FACTURA -2280 $ 1,891.50</t>
  </si>
  <si>
    <t>MARITZA</t>
  </si>
  <si>
    <t>31-Mayo FACTURAS 2270-al 2274</t>
  </si>
  <si>
    <t>31-Mayo FACTURA -2249</t>
  </si>
  <si>
    <t>30-Mayo FACTURA -2247  $ 1,776.00</t>
  </si>
  <si>
    <t>SERU</t>
  </si>
  <si>
    <t>31-Mayo FACTURA -2246  $  1,920.00</t>
  </si>
  <si>
    <t>31-May 500.00 01-Junio 2,159.00</t>
  </si>
  <si>
    <t>31-Mayo FACTURA -2248  $ 1,968.00</t>
  </si>
  <si>
    <t>31-Mayo FACTURA -2250-2251 $ 3,527.50</t>
  </si>
  <si>
    <t>THE THINK</t>
  </si>
  <si>
    <t>31-May 15,500.00 5-Jun 4,353.00</t>
  </si>
  <si>
    <t>31-May 6,938.50 dif x dev 7.370kg a 47= 346.39</t>
  </si>
  <si>
    <t>30-Mayo FACTURA -2253</t>
  </si>
  <si>
    <t>MARIA DEL ROSARIO</t>
  </si>
  <si>
    <t>ALBERTO</t>
  </si>
  <si>
    <t>31-Mayo FACTURA 2265 $ 1,800.00</t>
  </si>
  <si>
    <t>RAFA LEDO</t>
  </si>
  <si>
    <t>07-Jun 4,941.00 dif x precio de 22 a 18 x 274.5kg = 1,098.00</t>
  </si>
  <si>
    <t>01-Jun facturas -2268-2269</t>
  </si>
  <si>
    <t>MARIZA GUAN</t>
  </si>
  <si>
    <t>12-Jun 15,704.00 13-Jun 17,697.00</t>
  </si>
  <si>
    <t>31-Mayo 22,000.00 02-Junio 24,717.00</t>
  </si>
  <si>
    <t>LEONEL</t>
  </si>
  <si>
    <t>31-May 42,052.00 1-Junio 600.50</t>
  </si>
  <si>
    <t>CHINOS INDEPENDENCIA</t>
  </si>
  <si>
    <t>DEVOLUCION DE PRODUCTO 07-Junio 2014</t>
  </si>
  <si>
    <t>06-Jun 10,000.00  11-Jun 2,000.00  16 Jun 15,000.00--24-Jun 7,138.45 FACTURAS 1859--1865</t>
  </si>
  <si>
    <t>25 Jun -FACTURA 1987</t>
  </si>
  <si>
    <t>25-Jun FACTURA 2356</t>
  </si>
  <si>
    <t>27-Mayo FACTURA 2349</t>
  </si>
  <si>
    <t>16-Mayo FACTURA 2350</t>
  </si>
  <si>
    <t>23-Mayo FACTURA 2352</t>
  </si>
  <si>
    <t>13-Mayo 4,122.00 16-Mayo 3,844.00 FACTURA 2042 $ 7,966.20---00dif x precio de 52 a 51x 156.2kg &lt;=156.40</t>
  </si>
  <si>
    <t>13-Mayo 562.00--FACTURA 2365     16-Mayo 500.00</t>
  </si>
  <si>
    <t>13-Mayo FACTURA 2365</t>
  </si>
  <si>
    <t>22-Mayo FACTURA 2366</t>
  </si>
  <si>
    <t>02-Mayo FACTURA 2367</t>
  </si>
  <si>
    <t>05-Mayo FACTURA 2368</t>
  </si>
  <si>
    <t>07-Mayo FACTURA 2369</t>
  </si>
  <si>
    <t>11-Mayo FACTURA 2370</t>
  </si>
  <si>
    <t>15-Mayo FACTURA 2371</t>
  </si>
  <si>
    <t>17-Mayo FACTURA 2372</t>
  </si>
  <si>
    <t>20-Mayo FACTURA 2373</t>
  </si>
  <si>
    <t>21-Mayo FACTURA 2374</t>
  </si>
  <si>
    <t>23-Mayo FACTURA 2375  $ 4,627.80</t>
  </si>
  <si>
    <t>REMISIONES DE   J U N I O           2 0 1 4</t>
  </si>
  <si>
    <t>02-Jun 8,000.00 3-Jun 26,473.00</t>
  </si>
  <si>
    <t>02-Jun 3,081.60 dev de 10.75kg a 27= 290.00</t>
  </si>
  <si>
    <t>02-Jun 34,470.00 3-Jun 3,000.00</t>
  </si>
  <si>
    <t>02-Jun FACTURA 2326 $ 1,800.00</t>
  </si>
  <si>
    <t xml:space="preserve">02-Jun FACTURA 2332 </t>
  </si>
  <si>
    <t>LUIS  LEDO</t>
  </si>
  <si>
    <t>03-Junio FACTURA 2384</t>
  </si>
  <si>
    <t>06-Jun FACTURA 2404</t>
  </si>
  <si>
    <t>09-Jun FACTURA 2328</t>
  </si>
  <si>
    <t>04-Jun 4,380.00 Dif x precio de 52 a 50 = 175.2</t>
  </si>
  <si>
    <t>04-Jun FACTURA 2329</t>
  </si>
  <si>
    <t>PROD PARA AVES Y</t>
  </si>
  <si>
    <t>06-Jun FACTURA 2409</t>
  </si>
  <si>
    <t>??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</si>
  <si>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</si>
  <si>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</si>
  <si>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</si>
  <si>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</si>
  <si>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</si>
  <si>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</si>
  <si>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 xml:space="preserve"> TACOS JIRETH</t>
  </si>
  <si>
    <t>ADR**REGRESO EL PROD</t>
  </si>
  <si>
    <t>03-Jun 15,500.00 4-Jun 9,589.50</t>
  </si>
  <si>
    <t>EL GALLOTOTOTE</t>
  </si>
  <si>
    <t>RAMON YAÑEZ</t>
  </si>
  <si>
    <t>03-Junio FACTURAS 2341-2342-+2343-2344</t>
  </si>
  <si>
    <t>04-Junio FACTURA 2345 $ 1,152.00</t>
  </si>
  <si>
    <t>GIOVANNY RIOS</t>
  </si>
  <si>
    <t>05-Jun 17,321.50 7-Jun 3,500.00</t>
  </si>
  <si>
    <t>04-Jun 4,150.00 6-Jun 155.50</t>
  </si>
  <si>
    <t>21-Junio FACTURA 2362</t>
  </si>
  <si>
    <t>21-Junio FACTURA 2363</t>
  </si>
  <si>
    <t>21-Junio FACTURA 2361</t>
  </si>
  <si>
    <t>MARCO ME</t>
  </si>
  <si>
    <t>05-JuN FACTURA 2353 $ 1,960.00</t>
  </si>
  <si>
    <t>05-Jun FACTURA 2354 $ 1,960.00</t>
  </si>
  <si>
    <t>JORGE A</t>
  </si>
  <si>
    <t>11-Jun FACTURA 2360</t>
  </si>
  <si>
    <t>04-Jun 23,600.00 6-Jun 3,190.00</t>
  </si>
  <si>
    <t>05-Jun 18,705.00 dif x dev 3.020 por llevar hueso = 142.00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</si>
  <si>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</si>
  <si>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</si>
  <si>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</si>
  <si>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</si>
  <si>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</si>
  <si>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</si>
  <si>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</si>
  <si>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</si>
  <si>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</si>
  <si>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</si>
  <si>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</si>
  <si>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</si>
  <si>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</si>
  <si>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HERMANA DE FABIAN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</si>
  <si>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</si>
  <si>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</si>
  <si>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</si>
  <si>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</si>
  <si>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</si>
  <si>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</si>
  <si>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</si>
  <si>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07-Jun 8,575.50 10-Jun 7,000.00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</si>
  <si>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</si>
  <si>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</si>
  <si>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</si>
  <si>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</si>
  <si>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</si>
  <si>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</si>
  <si>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HARINAS DE MINATITLAN</t>
  </si>
  <si>
    <t>FABIABN</t>
  </si>
  <si>
    <t>NARCISO</t>
  </si>
  <si>
    <t xml:space="preserve">AIME**CORRECCION DE PRECIO </t>
  </si>
  <si>
    <t>MIGUEL XOCHIT</t>
  </si>
  <si>
    <t>JUANITA MORALES</t>
  </si>
  <si>
    <t>SIN FIRMA**</t>
  </si>
  <si>
    <t>SIN FIRMA**CORREGIDO EL PRECIO DE 18.5 A 18 KG DE CUERO DE PIERNA</t>
  </si>
  <si>
    <t>MAURICIO</t>
  </si>
  <si>
    <t>ISABEL HERRERA</t>
  </si>
  <si>
    <t>SIN FIRMA**SUST 729 U1</t>
  </si>
  <si>
    <t>09-Jun 25,000.00 10-Jun 9,171.50</t>
  </si>
  <si>
    <t>19-Jun 12,000.00  30-Jun 4,161.50 Dif dev de 24.56kg chuleta 52= 1,277.12</t>
  </si>
  <si>
    <t>09-Jun 35,300.00 10-Jun 2,112.00</t>
  </si>
  <si>
    <t>11-Jun FACTURA 2436</t>
  </si>
  <si>
    <t>11-Jun FACTURA 2439</t>
  </si>
  <si>
    <t>11-Jun FACTURA 2438</t>
  </si>
  <si>
    <t>SARA O</t>
  </si>
  <si>
    <t>21-Junio FACTURA  2444</t>
  </si>
  <si>
    <t>13-Jun 4,699.50 14-Jun 999.50</t>
  </si>
  <si>
    <t>11-Jun 12,000.00 Dif dev 16.2kg a 24=389.00</t>
  </si>
  <si>
    <t>14-Jun FACTURA 2456</t>
  </si>
  <si>
    <t>ADRIANA**SUST 826</t>
  </si>
  <si>
    <t>13-Jun 5,103.00 14-Jun 20,000.00-15¿6-Jun 10,558.00</t>
  </si>
  <si>
    <t>ALFREDO ALDUC</t>
  </si>
  <si>
    <t>10-Jun 29,000.00 12-Jun 6,353.00</t>
  </si>
  <si>
    <t>VALERIO FIGU</t>
  </si>
  <si>
    <t>10-Jun FACTURA 2455</t>
  </si>
  <si>
    <t>IRAN</t>
  </si>
  <si>
    <t xml:space="preserve">SAN MANUEL </t>
  </si>
  <si>
    <t>21-Junio FACTURA 2466</t>
  </si>
  <si>
    <t>21-Junio FACTURA  084</t>
  </si>
  <si>
    <t>JORGE ARRIAGA HIJO</t>
  </si>
  <si>
    <t>JORGE ARRIAGA GRANDE</t>
  </si>
  <si>
    <t>14-Jun 20,000.00 16-Jun 13,211.00</t>
  </si>
  <si>
    <t>12-Jun 17,500.00 13-Jun 21,123.00</t>
  </si>
  <si>
    <t>CAFERRA</t>
  </si>
  <si>
    <t>12-Jun FACTURA 2494</t>
  </si>
  <si>
    <t>MARTINEZ</t>
  </si>
  <si>
    <t>DELIRICO ARIEL</t>
  </si>
  <si>
    <t>14-Jun FACTURA 2506</t>
  </si>
  <si>
    <t>TAQUERIA RINCON DE LAS FLORES</t>
  </si>
  <si>
    <t>14-Jun FACTURA 2500</t>
  </si>
  <si>
    <t>17-Jun FACTURA 2501</t>
  </si>
  <si>
    <t>14-Jun FACTURA 2502</t>
  </si>
  <si>
    <t>14-Jun FACTURA 2499</t>
  </si>
  <si>
    <t>V1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</si>
  <si>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</si>
  <si>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</si>
  <si>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</si>
  <si>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</si>
  <si>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</si>
  <si>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</si>
  <si>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JAVIER RM</t>
  </si>
  <si>
    <t>14-Jun 1,175.00 falto grasa 5x 24=120.00</t>
  </si>
  <si>
    <t>JUANITA**DEVOLVIO EL PROD CLAUDIO 65 KG DE ABIERTA</t>
  </si>
  <si>
    <t xml:space="preserve">BENITO </t>
  </si>
  <si>
    <t>28-Jun FACTURA 26-A</t>
  </si>
  <si>
    <t>26-Jun FACTURA  25-A</t>
  </si>
  <si>
    <t>14-Jun 6,243.60 17-Jun 6,000.00</t>
  </si>
  <si>
    <t>BERNARDO INF</t>
  </si>
  <si>
    <t>13-Jun 12,000.00 14-Jun 1,400.00</t>
  </si>
  <si>
    <t>RAFA</t>
  </si>
  <si>
    <t>CLAUDIO</t>
  </si>
  <si>
    <t>18-Jun 4,899.00 22-Jun 10,000.00--23 Jun 11,750.00 24-Jun 11,335.00</t>
  </si>
  <si>
    <t>14-Jun 26,250.00 15-Jun 19,811.00</t>
  </si>
  <si>
    <t>15-Jun 14,456.60 dif. X k no destaro carrito 25.80kg</t>
  </si>
  <si>
    <t>LA REINA MARIA</t>
  </si>
  <si>
    <t>15-Jun 3,352.00 Dif x dev de 6.00jkg a 28 = 288.00</t>
  </si>
  <si>
    <t>ADRIANA**CANCELO LA MERC EL CLIENTE FERNANDO GALICIA</t>
  </si>
  <si>
    <t>15-Jun 8,889.00 17-Jun 2,064.00</t>
  </si>
  <si>
    <t xml:space="preserve">ARTURO </t>
  </si>
  <si>
    <t>15-Jun 21,000.00 18-Jun 7,342.00</t>
  </si>
  <si>
    <t>JOSE ELIGIO OREA</t>
  </si>
  <si>
    <t>24-Jun 7,265.00 25-Jun 15,000.00-26 JUN 500.00 28-Jun 17,882.00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</si>
  <si>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</si>
  <si>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</si>
  <si>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</si>
  <si>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</si>
  <si>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</si>
  <si>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27-Jun 1,359.00 dif x dev  papada 28.85kg a 36= 1,038.60</t>
  </si>
  <si>
    <t>16-Jun 46,000.00 18-Jun 3,218.00</t>
  </si>
  <si>
    <t>28-Jun FACTURA   169-A</t>
  </si>
  <si>
    <t>17-Jun  15,680.00 18-Jun 500.00</t>
  </si>
  <si>
    <t>28-Jun FACTURA  178-A</t>
  </si>
  <si>
    <t>ALFONSO CEBALLOS</t>
  </si>
  <si>
    <t>17-Jun 11,000.00 20-Jun 600.00</t>
  </si>
  <si>
    <t>MARCO A</t>
  </si>
  <si>
    <t>ANGELES XOCHI</t>
  </si>
  <si>
    <t>SAMUEL ALFONSO tehuacan</t>
  </si>
  <si>
    <t xml:space="preserve">LUIS </t>
  </si>
  <si>
    <t>FERNANDO</t>
  </si>
  <si>
    <t>EMIALIANO</t>
  </si>
  <si>
    <t>20-Jun 8,400.00 24-Jun 3,620.00</t>
  </si>
  <si>
    <t>IMELDA**OSCAR</t>
  </si>
  <si>
    <t>ENARO</t>
  </si>
  <si>
    <t>19-Jun 8,600.00  21-Jun 326.50</t>
  </si>
  <si>
    <t>18-Jun 4,000.00 19-Jun 1,085.00</t>
  </si>
  <si>
    <t>23-Jun FACTURA 12 A</t>
  </si>
  <si>
    <t>GIOVANNY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</si>
  <si>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</si>
  <si>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</si>
  <si>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</si>
  <si>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</si>
  <si>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</si>
  <si>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DAMESIO</t>
  </si>
  <si>
    <t>AIMET**SUST 545 U1</t>
  </si>
  <si>
    <t>JAROCHITO??</t>
  </si>
  <si>
    <t>22-Jun 1,218.25  Dif por precio 21.75</t>
  </si>
  <si>
    <t>VICKY</t>
  </si>
  <si>
    <t>21-Jun 10,995.00 25-Jun 5,000.00</t>
  </si>
  <si>
    <t>ADRIANA**SUST 618</t>
  </si>
  <si>
    <t>JORGE A GRANDE</t>
  </si>
  <si>
    <t>28-Jun FACTURA  078-A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</si>
  <si>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</si>
  <si>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</si>
  <si>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</si>
  <si>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</si>
  <si>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</si>
  <si>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</si>
  <si>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ANGEL LOPEZ</t>
  </si>
  <si>
    <t>21-Jun 5,000.00 22-Jun 1,380.00</t>
  </si>
  <si>
    <t>ADRIANA**SSUT 674</t>
  </si>
  <si>
    <t>22-Jun FACTURA 087</t>
  </si>
  <si>
    <t>TACOS RAMON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</si>
  <si>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</si>
  <si>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</si>
  <si>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</si>
  <si>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</si>
  <si>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</si>
  <si>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CELEDONIO</t>
  </si>
  <si>
    <t>AIMET**DEV PROD</t>
  </si>
  <si>
    <t>CHRISTIAN-GRACIELA</t>
  </si>
  <si>
    <t>24-Jun 13,511.34 dif x dev de 12.83kg a 27= 346.41</t>
  </si>
  <si>
    <t>25-Jum 16,000.00 27-Jun 4,740.00</t>
  </si>
  <si>
    <t>AIMET**NOQUISO EL PROD</t>
  </si>
  <si>
    <t>25-Jun FACTURA 133-A</t>
  </si>
  <si>
    <t>28 Jun FACTURA  194-A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</si>
  <si>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</si>
  <si>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</si>
  <si>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</si>
  <si>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</si>
  <si>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</si>
  <si>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</si>
  <si>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</si>
  <si>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24-Jun 2,000.00 28-Jun 1,677.00</t>
  </si>
  <si>
    <t>ANGEL CORDERO??</t>
  </si>
  <si>
    <t>30- Junio FACTURA 179-A</t>
  </si>
  <si>
    <t>26-Jun FACTURA 176-A</t>
  </si>
  <si>
    <t>26-Jun FACTURA 177-A</t>
  </si>
  <si>
    <t>PERDRO CORDERO</t>
  </si>
  <si>
    <t>24-Jun 28,000.00 26-Jun 51,500.00</t>
  </si>
  <si>
    <t>28-Junio FACTURA 293-A</t>
  </si>
  <si>
    <t>28-Junio FACTURA</t>
  </si>
  <si>
    <t>W1</t>
  </si>
  <si>
    <t>MARGARITO</t>
  </si>
  <si>
    <t>SAMUEL ??</t>
  </si>
  <si>
    <t>ANGEL ALFONSO ???</t>
  </si>
  <si>
    <t>26-Jun 40,100.00 27-Jun 17,941.00</t>
  </si>
  <si>
    <t>28-Jun FACTURA 191-A</t>
  </si>
  <si>
    <t>28-Jun FACTURA 195-A</t>
  </si>
  <si>
    <t>LARA</t>
  </si>
  <si>
    <t>28-Jun FACTURA  291-A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</si>
  <si>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</si>
  <si>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</si>
  <si>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</si>
  <si>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</si>
  <si>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</si>
  <si>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</si>
  <si>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10,600.00 30-Jun 16,035.00</t>
  </si>
  <si>
    <t>EL PÁSTORCITO 1</t>
  </si>
  <si>
    <t>JOSE LUIS REYNA</t>
  </si>
  <si>
    <t>SAGRADO MOTILLOTLA</t>
  </si>
  <si>
    <t>MIGUEL MEDEL</t>
  </si>
  <si>
    <t>30-Jun 20,000.00 01-Jul 45.00</t>
  </si>
  <si>
    <t>30-Jun 18,750.00 1-Jul 18,844.00</t>
  </si>
  <si>
    <t>09-Abril 15,000.00 24-Abril 1,000.00 29-Abril 1,000.00 10-May 1,000.00--15-May 1,000.00 20-May 1,000.00  30-May 1,000.00 16-Jun 1,000.00-02-Julio 11,872.00</t>
  </si>
  <si>
    <t>02-Julio FACTURA 2497</t>
  </si>
  <si>
    <t>02-Julio FACTURA  024-A</t>
  </si>
  <si>
    <t>14-Jun 6,000.00 25-Jun 7,000.00-27-Jun 10,000.00--02-Julio 3,000.00</t>
  </si>
  <si>
    <t>30-Jun 18,004.00 02-Julio 3,278.00</t>
  </si>
  <si>
    <t>02-Jul 929.50 Dev de 10.41kg a 50= 520.50</t>
  </si>
  <si>
    <t>28-JUN 14,409.50--02-Julio 10,000.00</t>
  </si>
  <si>
    <t>30-Junio 3,500.00 2-Julio 2,391.50</t>
  </si>
  <si>
    <t>03-Julio FACTURA 95-A</t>
  </si>
  <si>
    <t>03-Julio FACTURA 96-A</t>
  </si>
  <si>
    <t>03-Julio FACTURA  168-A</t>
  </si>
  <si>
    <t>28-Junio 20,086.00 03-Julio 9,000.00</t>
  </si>
  <si>
    <t>03-Julio FACTURA 342-A</t>
  </si>
  <si>
    <t>03-Julio FACTURA 321-A</t>
  </si>
  <si>
    <t>02-Julio 13,390.00 5-Julio 4,709.00</t>
  </si>
  <si>
    <t>04-Julio FACTURA 127-A</t>
  </si>
  <si>
    <t>05-Julio FACTURA 200-A</t>
  </si>
  <si>
    <t>28-Junio 1,281.00 7-Julio 2,172.00</t>
  </si>
  <si>
    <t>10-Junio FACTURAS 2452-2453</t>
  </si>
  <si>
    <t>10-Junio FACTURA 2454 $ 1,705.00</t>
  </si>
  <si>
    <t>10-Junio FACTURA 2451 $ 1,984.50</t>
  </si>
  <si>
    <t>11-Junio FACTURAS 2457-2458</t>
  </si>
  <si>
    <t>10-Junio FACTURA 2459 $ 1,200.00</t>
  </si>
  <si>
    <t xml:space="preserve">11-Junio FACTURAS 2462-2463 </t>
  </si>
  <si>
    <t>11-JUNIO FACTURA 2465 $ 1,999.69</t>
  </si>
  <si>
    <t>11-Junio FACTURAS 2467-2468-2469-2470</t>
  </si>
  <si>
    <t>11-Junio FACTURA 2470</t>
  </si>
  <si>
    <t>11-Junio FACTURAS 2472-al 2482</t>
  </si>
  <si>
    <t>12-Junio FACTURA 2483</t>
  </si>
  <si>
    <t>11-Junio FACTURAS 2484 al 2490</t>
  </si>
  <si>
    <t>11-Jun FACTURA 2437 al 2490</t>
  </si>
  <si>
    <t>12-Junio FACTURA 2491 $ 1,960.00</t>
  </si>
  <si>
    <t>12-Junio FACTURA 2492-2493</t>
  </si>
  <si>
    <t>12-Junio FACTURA 2503</t>
  </si>
  <si>
    <t>14-Junio FACTURA 2504</t>
  </si>
  <si>
    <t>15-Junio FACTUERAS 2508-2509</t>
  </si>
  <si>
    <t>15-Junio FACTURA 2510 $ 1,960.00</t>
  </si>
  <si>
    <t>12-Jun 50,200.00 14-Jun 6,115.50 FACTURA 2511</t>
  </si>
  <si>
    <t>14-Junio FACTURA 2512 $ 1,990.00</t>
  </si>
  <si>
    <t>12-Junio FACTURA 2513 $ 1,625.00</t>
  </si>
  <si>
    <t>17-Jun 18,541.50 18-Jun 2,000.00 Factura 2514 $ 1,800.00</t>
  </si>
  <si>
    <t>16-Junio FACTURA 5-A $ 1,596.00</t>
  </si>
  <si>
    <t>18-Junio FACTURA 8-A</t>
  </si>
  <si>
    <t>17-Junio FACTURA 9-A $ 1,842.50</t>
  </si>
  <si>
    <t>17-Junio FACTURA 10-A $ 1,931.80</t>
  </si>
  <si>
    <t>16-Junio FACTURA 13-A</t>
  </si>
  <si>
    <t>18-Jun 22,100.00 19-Jun 25,937.50 FACTURA 14-A $ 44,000.23</t>
  </si>
  <si>
    <t>19-Junio FACTURA 15-A</t>
  </si>
  <si>
    <t>18-Junio FACTURAS 16-A al 20-A</t>
  </si>
  <si>
    <t>16-Junio FACTURAS 21-A--22-A</t>
  </si>
  <si>
    <t>18-Junio FACTURA 23-A $ 1,200.00</t>
  </si>
  <si>
    <t>19-Junio FACTURA 29-A $ 1,890.00</t>
  </si>
  <si>
    <t>19-Junio FACTURA 30-A</t>
  </si>
  <si>
    <t>15-Junio FACTURA 31-A</t>
  </si>
  <si>
    <t>15-Junio FACTURA 31-A $ 392.80</t>
  </si>
  <si>
    <t>19-Junio FACTURA 34-A $ 850.00</t>
  </si>
  <si>
    <t>18-Jun FACTURA 37-A</t>
  </si>
  <si>
    <t>18-Junio FACTURA 38-A</t>
  </si>
  <si>
    <t>19-Junio FACTURA 39-A</t>
  </si>
  <si>
    <t>17-Junio FACTURAS 44-45-A</t>
  </si>
  <si>
    <t>14-Junio FACTURAS 46-47-A</t>
  </si>
  <si>
    <t>20-Junio FACTURA 22-A $ 306.50--FACTURAS 48-49-A $ 1,965.44</t>
  </si>
  <si>
    <t>19-Junio FACTURA 50-A $ 1,944.00</t>
  </si>
  <si>
    <t>19-Junio FACTURAS 51-52-A</t>
  </si>
  <si>
    <t>20-Junio FACTURA 53-A</t>
  </si>
  <si>
    <t>21-Junio FACTURA 54-A</t>
  </si>
  <si>
    <t>14-Junio FACTURA 55-A</t>
  </si>
  <si>
    <t>20-Junio FACTURAS 56-57-A</t>
  </si>
  <si>
    <t>13-Junio FACTURAS 58-60-61-62-63-A $ 7,703.65</t>
  </si>
  <si>
    <t>11-Junio FACTURA 2461 $ 1,896.00--factura 59-A $ 1,950.50</t>
  </si>
  <si>
    <t>19-Junio FACTURAS 64- al 69-A</t>
  </si>
  <si>
    <t>12-Junio FACTURA 70-A</t>
  </si>
  <si>
    <t>17-+Junio FACTURA 70-A</t>
  </si>
  <si>
    <t>11-Junio FACTURA 71-A--72-A</t>
  </si>
  <si>
    <t>09-Junio FACTURAS 73-74-A</t>
  </si>
  <si>
    <t>08-Junio FACTURAS 75-76-A</t>
  </si>
  <si>
    <t xml:space="preserve"> 02-May 2,700.00 23-May 108.50 27-Jun 1,300.00-16-Jul 456.50</t>
  </si>
  <si>
    <t>17-Junio FACTURA 77-A</t>
  </si>
  <si>
    <t>FACTURA 79-A</t>
  </si>
  <si>
    <t>21-Junio FACTURA 80-A</t>
  </si>
  <si>
    <t>18-Julio FACTURA 412-A</t>
  </si>
  <si>
    <t>18-Julio FACTURA 411-A</t>
  </si>
  <si>
    <t>18-Julio FACTURA 410-A</t>
  </si>
  <si>
    <t>09-May 4,000.00 30-May 2,000.00  20-Jun 450.00--21-Jun 1,000.00 12-JULIO 500.00 19-Julio 1,257.00</t>
  </si>
  <si>
    <t>19-Julio FACTURA 128-A</t>
  </si>
  <si>
    <t>19-Julio FACTURA 202-A</t>
  </si>
  <si>
    <t>10-Julio 5,00.0015-Julio 5,000.00 21-Jul 2,108.50</t>
  </si>
  <si>
    <t>09-Julio 8,018.00  23-Jul 20,072.00</t>
  </si>
  <si>
    <t>24-Julio FACTURA 196-A</t>
  </si>
  <si>
    <t xml:space="preserve"> 24-Julio FACTURA 2135</t>
  </si>
  <si>
    <t>03-Julio 7,084.00 17-Julio 10,000.00 24-Jul 16,280.00</t>
  </si>
  <si>
    <t>REMISIONES DE   J U L I O           2 0 1 4</t>
  </si>
  <si>
    <t>CARNES FRIAS DE CALIDAD</t>
  </si>
  <si>
    <t>01-Julio 37,850.00 12-Julio 2,009.00--14-Julio 30.00</t>
  </si>
  <si>
    <t>GERARDO F</t>
  </si>
  <si>
    <t>05-Julio 3,598.00 14-Julio 13,040.50</t>
  </si>
  <si>
    <t>02-Julio 3,628.00 03-Julio 3,000.00</t>
  </si>
  <si>
    <t>CHEFF</t>
  </si>
  <si>
    <t>02-Julio FACTURA 344-A</t>
  </si>
  <si>
    <t>30-Julio FACTURA 350-A</t>
  </si>
  <si>
    <t>TOMAS</t>
  </si>
  <si>
    <t>19-Julio FACTURA 352-A</t>
  </si>
  <si>
    <t>01-Julio 23,350.00 03-Julio 39,690.00</t>
  </si>
  <si>
    <t>12-Julio FACTURA 351-A</t>
  </si>
  <si>
    <t>OTHON CORDOBA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</si>
  <si>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</si>
  <si>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</si>
  <si>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</si>
  <si>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</si>
  <si>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</si>
  <si>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</si>
  <si>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</si>
  <si>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14-Jul 1,760.00 15-Julio 17,589.00</t>
  </si>
  <si>
    <t>09-Jul 1,000.00 15-Jul 1,735.00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</si>
  <si>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</si>
  <si>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</si>
  <si>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</si>
  <si>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</si>
  <si>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</si>
  <si>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GERMAN</t>
  </si>
  <si>
    <t>03-Julio 11,000.00 04-Julio 1,222.00</t>
  </si>
  <si>
    <t>05-Julio 10,617.60 Dif x dev de 96.00kg a 53= 5,088.00</t>
  </si>
  <si>
    <t>RODO ???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</si>
  <si>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</si>
  <si>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</si>
  <si>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</si>
  <si>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</si>
  <si>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</si>
  <si>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18-Julio FACTURA 383-A</t>
  </si>
  <si>
    <t>05-Julio 10,483.00 dfi x precio de 35 a 33 x 136.2kf = 272.40</t>
  </si>
  <si>
    <t>MARU</t>
  </si>
  <si>
    <t>30-Julio FACTURA 390-A</t>
  </si>
  <si>
    <t>04-Julio 11,000.00 5-Julio 2,161.00</t>
  </si>
  <si>
    <t>12-Julio FACTURA 389-A</t>
  </si>
  <si>
    <t>05-Julio 7,529.00 8-Julio 11,000.00</t>
  </si>
  <si>
    <t>10-Jul 53,095.40 dif de precio 54 a 53 x 1001.8kg = 1,001.80</t>
  </si>
  <si>
    <t>18-Julio FACTURA 400-A</t>
  </si>
  <si>
    <t>16-Julio FACTURA 398-A</t>
  </si>
  <si>
    <t>LIBRO</t>
  </si>
  <si>
    <t>09-Julio 858.00 10-Julio 3,600.00-12-Jul 9,110.00</t>
  </si>
  <si>
    <t>FELIPÉ</t>
  </si>
  <si>
    <t>08-Julio FACTURA ????</t>
  </si>
  <si>
    <t>18-Julio FACTURA 413-A</t>
  </si>
  <si>
    <t>AIMET**SUST 695 W1</t>
  </si>
  <si>
    <t>10-Julio 12,198.80 dif x dev de cuero 27.22 a 28.00 = 762.10</t>
  </si>
  <si>
    <t>JUANITO MORALES</t>
  </si>
  <si>
    <t>08-Julio 4,776.00 9-Julio 3,040.60</t>
  </si>
  <si>
    <t>30-Julio FACTURA 446-A</t>
  </si>
  <si>
    <t>08-Julio 1,300.00 9-Julio 9,547.10</t>
  </si>
  <si>
    <t>07-Julio 32,000.00 8-Jul 2,055.00</t>
  </si>
  <si>
    <t>09-Jul FACTURA 429-A</t>
  </si>
  <si>
    <t>09-Jul FACTURA  428-A</t>
  </si>
  <si>
    <t>09-Jul 13,601.00 dif x precio de 43.50 a 42.50 x 278.5kg</t>
  </si>
  <si>
    <t>16-Julio FACTURA  430-A</t>
  </si>
  <si>
    <t>09-Julio 4,754.00 dif x pesaje en cuero de 148.4 a 123kg dif 25.40kg x 660.40</t>
  </si>
  <si>
    <t>09-Julio 11,216.00 19-Julio 6,272.20</t>
  </si>
  <si>
    <t>PROD PARA AVES Y ALIMENTOS</t>
  </si>
  <si>
    <t>18-Julio FACTURA 443-A</t>
  </si>
  <si>
    <t>09-Jul FACTURA  427-A</t>
  </si>
  <si>
    <t>AIMET**SUST 826 W1</t>
  </si>
  <si>
    <t>23-Julio 3,331.00 28-Jul 25,929.00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</si>
  <si>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</si>
  <si>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</si>
  <si>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</si>
  <si>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</si>
  <si>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</si>
  <si>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26-Julio FACTURA 453</t>
  </si>
  <si>
    <t>CHINOS AG</t>
  </si>
  <si>
    <t>OSCAR AMOZ</t>
  </si>
  <si>
    <t>17-Julio FACTURA 473-A</t>
  </si>
  <si>
    <t>09-Julio 6,900.00 11-Julio 21,371.00</t>
  </si>
  <si>
    <t>LA CARCAÑA</t>
  </si>
  <si>
    <t>10-Julio 10,005.50 14-Julio 200.00 15-Jul 200.00 23-Jul 600.00</t>
  </si>
  <si>
    <t>COSME</t>
  </si>
  <si>
    <t>11-Julio 4,000.00 12-Jul 5,842.50</t>
  </si>
  <si>
    <t>X1</t>
  </si>
  <si>
    <t>12-Julio FACTURA 517-A</t>
  </si>
  <si>
    <t>12-Jul 41,386.00 16-Jul 1,089.36</t>
  </si>
  <si>
    <t>ELPIDIO CAMETO</t>
  </si>
  <si>
    <t xml:space="preserve">12-Julio FACTURA </t>
  </si>
  <si>
    <t>RANGEL</t>
  </si>
  <si>
    <t>ADRIANA**SUST 74 X1</t>
  </si>
  <si>
    <t>15-Jul FACTURA 532-A</t>
  </si>
  <si>
    <t>15-Julio FACTURA 531-A</t>
  </si>
  <si>
    <t>11-Julio 10,600.00 12-Jul  22,234.00</t>
  </si>
  <si>
    <t>ADRIAN</t>
  </si>
  <si>
    <t>11-Julio 21,500.00 12-Julio 3,615.00</t>
  </si>
  <si>
    <t>25 PTE 710</t>
  </si>
  <si>
    <t>12-Jul 10,000.00 16-Jul 2,000.00 24-Jul 8,670.00</t>
  </si>
  <si>
    <t>30-Julio FACTURA  525-A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</si>
  <si>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</si>
  <si>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</si>
  <si>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</si>
  <si>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</si>
  <si>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LIBRES</t>
  </si>
  <si>
    <t>12-Julio 8,700.00 13-Julio 2,285.00</t>
  </si>
  <si>
    <t>ANGELA</t>
  </si>
  <si>
    <t>LOS PARADOS DIEGO</t>
  </si>
  <si>
    <t>12-Julio FACTURA 527-A</t>
  </si>
  <si>
    <t>16-Jul 2,192.80 24-Jul 11,854.20</t>
  </si>
  <si>
    <t>12-Julio 15,110.00 15-Julio 4,369.00-16Jul $ 23,742.60</t>
  </si>
  <si>
    <t>12-Julio 6,380.00 14-Julio 1,009.00</t>
  </si>
  <si>
    <t>12-Julio 10,110.00 14-Julio 49,180.00</t>
  </si>
  <si>
    <t>BELEN</t>
  </si>
  <si>
    <t>14-Julio 4,985.00 15-Julio 3,100.00</t>
  </si>
  <si>
    <t xml:space="preserve">ELIAS </t>
  </si>
  <si>
    <t>13-Julio 2,000.00 14-Julio 1,539.00</t>
  </si>
  <si>
    <t>ESTEBAN RANGEL</t>
  </si>
  <si>
    <t>23-Julio FACTURA ????</t>
  </si>
  <si>
    <t>AIMET**SUST 280 X1</t>
  </si>
  <si>
    <t>16-Julio 6,257.50 --18-Julio 21,800.00 23-Jul 4,945.00</t>
  </si>
  <si>
    <t>14-Julio 25,780.00 15-Julio 29,900.50</t>
  </si>
  <si>
    <t>15-Julio 6,762.80 dif x cambio de precio de 54 a 53 x 127.6kg= 127.70</t>
  </si>
  <si>
    <t>SAMS</t>
  </si>
  <si>
    <t>23-Julio FACTURA 569-A</t>
  </si>
  <si>
    <t>16-Julio FACTURA 568-A</t>
  </si>
  <si>
    <t>16-Julio FACTURA 567-A</t>
  </si>
  <si>
    <t>16-Julio FACTURA 566-A</t>
  </si>
  <si>
    <t>16-Julio FACTURA 571-A</t>
  </si>
  <si>
    <t>15-Jul FACTURA 579-A</t>
  </si>
  <si>
    <t>16-Julio 8,353.00 25-Julio 12,000.00</t>
  </si>
  <si>
    <t>18-Julio 14,300.00 23-Julio 18,590.00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</si>
  <si>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</si>
  <si>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</si>
  <si>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</si>
  <si>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JOSE LUIS/PEDRO ALDAMA</t>
  </si>
  <si>
    <t>DELIRICO</t>
  </si>
  <si>
    <t>JAPONEZA</t>
  </si>
  <si>
    <t>DESPERDICIO</t>
  </si>
  <si>
    <t>16-Julio 5,000.00 17-Julio 2,537.00</t>
  </si>
  <si>
    <t>VICENTE Z</t>
  </si>
  <si>
    <t>PAB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</si>
  <si>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</si>
  <si>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</si>
  <si>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</si>
  <si>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</si>
  <si>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ARTURO S</t>
  </si>
  <si>
    <t>18-Julio 4,631.00 23-Julio 2,415.00</t>
  </si>
  <si>
    <t>17-jULIO 10.000.00 18-Julio 4,267.60</t>
  </si>
  <si>
    <t>SR TARES</t>
  </si>
  <si>
    <t>SERGIO O</t>
  </si>
  <si>
    <t>17-Julio 1,700.00 19-Julio 176.00</t>
  </si>
  <si>
    <t>FIRMADA</t>
  </si>
  <si>
    <t>OCOTLAN</t>
  </si>
  <si>
    <t>23-Jul 15,271.00 24-Jul 20,804.00</t>
  </si>
  <si>
    <t>17-Julio 15,000.00 18-Julio 1,929.50</t>
  </si>
  <si>
    <t>COMIDA CHINOS Independenia</t>
  </si>
  <si>
    <t>18-Julio 2,905.86 Dev de jamon 23.75KG A 60.00= 1,425.00</t>
  </si>
  <si>
    <t>19-Julio FACTURA 615-A</t>
  </si>
  <si>
    <t>19 Julio FACTURA ????  163,394.08 dev de 789.57kg a 45.50= 35,925.44</t>
  </si>
  <si>
    <t>23-Julio FACTURA 613-A</t>
  </si>
  <si>
    <t>IMBERT</t>
  </si>
  <si>
    <t>19-Julio FACTURA 619-A</t>
  </si>
  <si>
    <t>19-Julio FACTURA 640-A</t>
  </si>
  <si>
    <t>LUIS CONES</t>
  </si>
  <si>
    <t>JAVIER24</t>
  </si>
  <si>
    <t>22-Julio FACTURA 660-A</t>
  </si>
  <si>
    <t>ADRIANA**SUST 596 X1</t>
  </si>
  <si>
    <t>18-Julio 5,000.00 23-Julio 6,588.00</t>
  </si>
  <si>
    <t>ADRIANA **SUST 608 X1</t>
  </si>
  <si>
    <t>JORGE ARRIAGA  ??</t>
  </si>
  <si>
    <t>ADRIANA**</t>
  </si>
  <si>
    <t>ADRIANA**SUST 636 X1</t>
  </si>
  <si>
    <t>COMIDA CHINOS P sn Diego</t>
  </si>
  <si>
    <t>VALENTE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</si>
  <si>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</si>
  <si>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</si>
  <si>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>ARTURO BELTRAN</t>
  </si>
  <si>
    <t xml:space="preserve">20-Julio 1,652.00 error de peso de 45.80kg a 29.50kg </t>
  </si>
  <si>
    <t>21-Julio FACTURA 659-A</t>
  </si>
  <si>
    <t>AIMET**SUST 714 X1</t>
  </si>
  <si>
    <t>20-Julio 12,022.50 21-Julio 4,000.00</t>
  </si>
  <si>
    <t>AIMET**SUST 721 X1</t>
  </si>
  <si>
    <t>A TAQUEAR</t>
  </si>
  <si>
    <t>CARNITAS STA FE</t>
  </si>
  <si>
    <t>PABLO.</t>
  </si>
  <si>
    <t>24-Julio 992.65 28-Julio 60,912.35</t>
  </si>
  <si>
    <t>ERINO</t>
  </si>
  <si>
    <t>G</t>
  </si>
  <si>
    <t>24-Julio 17,086.00 25-Julio 16,551.00</t>
  </si>
  <si>
    <t>23-Julio 7,748.00 26-Julio 400.00</t>
  </si>
  <si>
    <t>21-Julio 11,100.00 23-Julio 216.00</t>
  </si>
  <si>
    <t>COMID CHINOS Independencia</t>
  </si>
  <si>
    <t>MIGUEL ANGEL</t>
  </si>
  <si>
    <t>22-Julio 551.20 dev de chuleta 109.20kg a 56= 6,115.20</t>
  </si>
  <si>
    <t>26-Julio FACTURA 631-A</t>
  </si>
  <si>
    <t>23-Julio FACTURA 474-A</t>
  </si>
  <si>
    <t>IMBER</t>
  </si>
  <si>
    <t>23-Julio 45,450.00 26-Julio 373.10</t>
  </si>
  <si>
    <t>23-Julio FACTURA  629-A</t>
  </si>
  <si>
    <t>24-Jul 157.80 25-Julio 6,562.00</t>
  </si>
  <si>
    <t>DANIEL ??</t>
  </si>
  <si>
    <t>25-Julio 3,949.00 26-Julio 28,614.50</t>
  </si>
  <si>
    <t>IVAN ZAMBRANO</t>
  </si>
  <si>
    <t>24-Julio FACTURA 749-A</t>
  </si>
  <si>
    <t>24-Jul FACTURA 665-A</t>
  </si>
  <si>
    <t>26-Julio 2,000.00 28-Julio 36,372.00</t>
  </si>
  <si>
    <t>24-Julio 7,500.00 26-Julio 775.00</t>
  </si>
  <si>
    <t>Y1</t>
  </si>
  <si>
    <t>MEDEN</t>
  </si>
  <si>
    <t>CARNICERIA GLORIA</t>
  </si>
  <si>
    <t>AIMET**SUST 014 Y1</t>
  </si>
  <si>
    <t>25-Julio 8,700.00 31-Julio 359.60</t>
  </si>
  <si>
    <t>PAUL</t>
  </si>
  <si>
    <t>ADRIANA**SUST 101 V1</t>
  </si>
  <si>
    <t>ADRIANA REGRESO EL PROD PEDRO ALDAMA</t>
  </si>
  <si>
    <t>MELITON</t>
  </si>
  <si>
    <t>26-Julio 24,000.00 28-Julio 3,429.60</t>
  </si>
  <si>
    <t>26-Julio 10,000.00 28-Julio 1,906.20</t>
  </si>
  <si>
    <t>28-Julio 4,316.00 31-Julio 8,252.00</t>
  </si>
  <si>
    <t>26-Julio 700.00 28-Julio 5,904.00</t>
  </si>
  <si>
    <t>28-Julio 19,238.00 29-Julio 3,068.20</t>
  </si>
  <si>
    <t>CHRISTIAN-CHELA</t>
  </si>
  <si>
    <t>29-Julio 9,663.00 31-Julio 24,237.00</t>
  </si>
  <si>
    <t>CHEF GRILLO</t>
  </si>
  <si>
    <t>PERYS</t>
  </si>
  <si>
    <t>28-Julio 6,824.00 29-Julio 3,196.00</t>
  </si>
  <si>
    <t>DANY</t>
  </si>
  <si>
    <t>LUIS GOMEZ ??</t>
  </si>
  <si>
    <t>COMIDA CHINOS Walmarth</t>
  </si>
  <si>
    <t>COMIDA CHINOS ROSFAST</t>
  </si>
  <si>
    <t>HARINA DE MINATITLAN</t>
  </si>
  <si>
    <t>29-Julio 204.00 30-Julio 138.00</t>
  </si>
  <si>
    <t>AIMET**SUST 377 Y1</t>
  </si>
  <si>
    <t>30-Julio 42,817.00 dev 374kg x 65= 24.310.00</t>
  </si>
  <si>
    <t>NO HAY FIRMA DE LA DEV</t>
  </si>
  <si>
    <t>SANTO</t>
  </si>
  <si>
    <t>30-Julio 51,595.00 dev de 70.20kg x 23= 1,614.60</t>
  </si>
  <si>
    <t>31-Julio FACTURA ???</t>
  </si>
  <si>
    <t>31-Julio FACTURA 854-A</t>
  </si>
  <si>
    <t>31-Julio 44,404.06 Dif x merma combo 7.60kg a 46.50=353.40</t>
  </si>
  <si>
    <t>31-Julio FACTURA 846-A</t>
  </si>
  <si>
    <t>GUSTAVO HERR</t>
  </si>
  <si>
    <t>VALENTINO</t>
  </si>
  <si>
    <t>B No 1</t>
  </si>
  <si>
    <t>01-Ago FACTURA 524 A</t>
  </si>
  <si>
    <t>01-Ago FACTURA 445 A</t>
  </si>
  <si>
    <t>01-Ago FACTURA 770 A</t>
  </si>
  <si>
    <t>01 Ago FACTURA 599 A</t>
  </si>
  <si>
    <t>01-Ago FACTURA 628 A</t>
  </si>
  <si>
    <t>01-Ago FACTURA 832-A</t>
  </si>
  <si>
    <t>31-Julio 1,393.00 01-Ago 25,730.00 02-Ago 11,385.00</t>
  </si>
  <si>
    <t>02-Ago 54,268.00 Dif x merma 15.95kg a 55= 877.25</t>
  </si>
  <si>
    <t>31-Julio 10,600.00 2-Ago 653.00</t>
  </si>
  <si>
    <t>04-Agosto FACTURA 555-A</t>
  </si>
  <si>
    <t>04 Ago FACTURA 597 A</t>
  </si>
  <si>
    <t>28-Julio 20,000.00 30-Julio 25,000.00 04-Ago 24,164.50</t>
  </si>
  <si>
    <t>04-Ago FACTURA 638-A</t>
  </si>
  <si>
    <t>04-Ago FACTURA 756-A</t>
  </si>
  <si>
    <t>04-Ago FACTURA 902-A</t>
  </si>
  <si>
    <t>30-Julio 42,208.50 5-Ago 20,043.50</t>
  </si>
  <si>
    <t>28-Julio 5,000.00 5-Ago 2,000.00</t>
  </si>
  <si>
    <t>05-Ago 22,785.20 dif x precio de 23 a 21 x 1,085.40 = 2,170.80</t>
  </si>
  <si>
    <t xml:space="preserve">02-Ago 22,815.00 5 Ago 1,725.00 </t>
  </si>
  <si>
    <t>06-Ago FACTURA 523-A</t>
  </si>
  <si>
    <t>06-Ago FACTURA 598-A</t>
  </si>
  <si>
    <t>04-Ago 10,000.00 6-Ago 27,556.00</t>
  </si>
  <si>
    <t>06-Ago FACTURA 636-A</t>
  </si>
  <si>
    <t>06-Ago FACTURA 751-A</t>
  </si>
  <si>
    <t>06-Ago FACTURA 856-A</t>
  </si>
  <si>
    <t>SRA SARA ORTEGA</t>
  </si>
  <si>
    <t>06-Ago FACTURA 838-A</t>
  </si>
  <si>
    <t>06-Ago FACTURA 621-A</t>
  </si>
  <si>
    <t>07-Ago FACTURA 757-A</t>
  </si>
  <si>
    <t>08-Ago 229,911.50 dif x dev de 10.40kg x 60.= 627.00</t>
  </si>
  <si>
    <t>07-Jun 2,000.00 10-Jun 8,376.50--25 Junio 2,000.00-5-Julio 1,000.00 2-Agosto 500.00 03-Ago 500.00 8-AGO 500.00</t>
  </si>
  <si>
    <t>28-Julio 11,000.00 8-Ago 5,777.00 Dif x dev de 13.61 kg a 40= 544.40</t>
  </si>
  <si>
    <t>04-Ago 12,270kg x 41 debiendo ser 10,730kg x 41= dif de + 63,140.00 cobrados de + y pagados el 8 de Agosto Folio 397</t>
  </si>
  <si>
    <t>09-Ago FACTURA 639-A</t>
  </si>
  <si>
    <t>09-Ago FACTURA 624-A</t>
  </si>
  <si>
    <t>26-Julio 32,850.00 31-Julio 19,200.00 7-Ago 10,000.00 9-Ago 15,000.00</t>
  </si>
  <si>
    <t>09-Ago FACTURA 750-A</t>
  </si>
  <si>
    <t>12-jULIO factura 27-A</t>
  </si>
  <si>
    <t>12-jULIO factura 28-A</t>
  </si>
  <si>
    <t>12 JULIO FACTURA 79-A</t>
  </si>
  <si>
    <t>12 JULIO FACTURA 84-A</t>
  </si>
  <si>
    <t>12-Julio FACTURA 129-A</t>
  </si>
  <si>
    <t>12-Julio FACTURA 201-A</t>
  </si>
  <si>
    <t>05-Julio 50,000.00 9-Julio 37,776.00</t>
  </si>
  <si>
    <t>02-Jul 5,768.00 9-Jul 4,457.00</t>
  </si>
  <si>
    <t>03-Julio 20,000.00 9-Julio 37,382.00</t>
  </si>
  <si>
    <t>11-Jun 500.00M 22-Jun 500.00-25-Jun 500.00 10-JUL 8,214.00 11-Julio 6,000.00 14 JUL 6,000.00 15-Julio 5,000.00--25-Julio 1,000.00 05-Ago 1,000.00</t>
  </si>
  <si>
    <t>14-Jun 6,000.00 25-Jun 7,000.00-27-Jun 10,000.00--02-Julio 3,000.00--10Jul  8,655.00</t>
  </si>
  <si>
    <t>10-Julio 5,00.00--15-Julio 5,000.00 21-Jul 2,108.50</t>
  </si>
  <si>
    <t>28-Junio 16,500.00 10-Jul 1,193.00</t>
  </si>
  <si>
    <t>18-Junio  5,825.00 y 9 julio 34,857.00</t>
  </si>
  <si>
    <t>ROBO CAJERA</t>
  </si>
  <si>
    <t>31 JULIO FACTURA 757A</t>
  </si>
  <si>
    <t>10-Mar 1,164.00 13-Mar 500.00 17-Mar 1,00.00--12-Ago 1,552.00</t>
  </si>
  <si>
    <t>13-Ago FACTURA 752-A</t>
  </si>
  <si>
    <t>13-Ago FACTURA 841-A</t>
  </si>
  <si>
    <t>13-Ago FACTURA 840-A</t>
  </si>
  <si>
    <t>25-Jun 1,500.00 5-Ago 500.00-11-Ago-14 $ 2,514.00--17-Ago $ 1,436.00</t>
  </si>
  <si>
    <t>28-Julio 5,000.00 5-Ago 2,000.00--14-Ago 3,000.00--18-Ago 3,037.00</t>
  </si>
  <si>
    <t>17-Ago 40,276.50---18-Ago 21,295.50</t>
  </si>
  <si>
    <t>18-Ago FACTURA 839-A</t>
  </si>
  <si>
    <t>19-Ago firmo NLP</t>
  </si>
  <si>
    <t>22-Ene 1,055.00---19-Ago 1,000.00 firmo NLP</t>
  </si>
  <si>
    <t>17-Ene 6,096.00 19 Ago Firmo NLP--Dif x precio en jamon c de 42 a 40 139.6kg = 279.20</t>
  </si>
  <si>
    <t>31-Ene 25,264.00 dif x meerma 409.00 adriana</t>
  </si>
  <si>
    <t xml:space="preserve">09-Feb 12,604.00  28-Junio 300.00--19-Ago firmo NLP-- Dif x dev 63.8kg pulpa = 2,679.60 + dif 759.40 </t>
  </si>
  <si>
    <t>19-Ago Firmo NLP</t>
  </si>
  <si>
    <t>05-Abril 2,300.00 Y FACTURA 1419 19-Ago firmo NLP--$ 100.00</t>
  </si>
  <si>
    <t>17-Feb 2,828.00 --19-Ago Firmo NLP 100.00</t>
  </si>
  <si>
    <t>04-Junio 3,615.00 19-Ago firmo NLP $ 99.00</t>
  </si>
  <si>
    <t>26-Julio 32,850.00 31-Julio 19,200.00 7-Ago 10,000.00 9-Ago 15,000.00--13-*Ago 9,000.00--16-Ago 10,000.00--20-Ago 11,700.00.</t>
  </si>
  <si>
    <t>10-May 4,839.00 ---21-Ago 316.00</t>
  </si>
  <si>
    <t>21-Mayo 3,757.50  ---21-Mayo Firma NLP 722.50</t>
  </si>
  <si>
    <t>30-Abril 703.00 16-Mayo 1,106.32 factura con 1829 12-Jun 500.00--25-Ago--2,893.00</t>
  </si>
  <si>
    <t>19-Abril 500.00 12-Mayo 500.00 19-Julio 743.00 --28-Julio 500.00 04-Agosto 500.00--26-Ago 1,541.00</t>
  </si>
  <si>
    <t>11-Ago 20,000.00 27-Ago 4,871.00</t>
  </si>
  <si>
    <t>05-Ago 25,275.00 27-ago 1,184.00</t>
  </si>
  <si>
    <t>02-MAYO 1,982.50 --12-ago 200.00---18-Ago 200.00--30-Ago 200.00</t>
  </si>
  <si>
    <t>REMISIONES DE   A G O S T O           2 0 1 4</t>
  </si>
  <si>
    <t>BADGAD CENTRO</t>
  </si>
  <si>
    <t xml:space="preserve">,0561 </t>
  </si>
  <si>
    <t>02-Ago 5,400.00 5-Ago 6.800.00</t>
  </si>
  <si>
    <t>02-Ago 11,507.44 Dev 37.4kg a 28 = 1,047.20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</si>
  <si>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</si>
  <si>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</si>
  <si>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</si>
  <si>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</si>
  <si>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</si>
  <si>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</si>
  <si>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</si>
  <si>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</si>
  <si>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ALFEDO MEDINA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</si>
  <si>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</si>
  <si>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</si>
  <si>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</si>
  <si>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</si>
  <si>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ADRIANA**SUST 819 Y1</t>
  </si>
  <si>
    <t>08-Ago FACTURA 938-A</t>
  </si>
  <si>
    <t>14-Ago FACTURA 942-A</t>
  </si>
  <si>
    <t>07-Ago FACTURA 946-A</t>
  </si>
  <si>
    <t>06-Ago FACTURA 947-A</t>
  </si>
  <si>
    <t>06-Ago FACTURA 986-A</t>
  </si>
  <si>
    <t>06-Ago FACTURA 985-A</t>
  </si>
  <si>
    <t>SRA ROSARIO</t>
  </si>
  <si>
    <t>LEONARDO ALVARADO</t>
  </si>
  <si>
    <t>05-Ago 4,550.00 6-ago 5,000.00-11-Ago-14 $ 500.00</t>
  </si>
  <si>
    <t>07-Ago dif x precio de 250 a 230 = 2,000.00</t>
  </si>
  <si>
    <t>08-Ago FACTURA 983-A</t>
  </si>
  <si>
    <t>MIUEL XOCHIHUA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</si>
  <si>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</si>
  <si>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</si>
  <si>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</si>
  <si>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</si>
  <si>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</si>
  <si>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</si>
  <si>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</si>
  <si>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</si>
  <si>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JUAN  MORALES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</si>
  <si>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</si>
  <si>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</si>
  <si>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</si>
  <si>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</si>
  <si>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</si>
  <si>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</si>
  <si>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</si>
  <si>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>FIRMA MIGUEL</t>
  </si>
  <si>
    <t>Z1</t>
  </si>
  <si>
    <t>07-Ago 1,999.00  11-Ago -$ 7,958.00</t>
  </si>
  <si>
    <t>EVARISTO RIVAS</t>
  </si>
  <si>
    <t>09-Ago FACTURA 993-A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</si>
  <si>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</si>
  <si>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</si>
  <si>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</si>
  <si>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</si>
  <si>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</si>
  <si>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</si>
  <si>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</si>
  <si>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</si>
  <si>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</si>
  <si>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</si>
  <si>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</si>
  <si>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</si>
  <si>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</si>
  <si>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</si>
  <si>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</si>
  <si>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</si>
  <si>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</si>
  <si>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</si>
  <si>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</si>
  <si>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</si>
  <si>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</si>
  <si>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</si>
  <si>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</si>
  <si>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</si>
  <si>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</si>
  <si>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</si>
  <si>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ADRIANA**SUST 293 Z1 ?????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</si>
  <si>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</si>
  <si>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</si>
  <si>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</si>
  <si>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</si>
  <si>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</si>
  <si>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</si>
  <si>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SARA OREGA</t>
  </si>
  <si>
    <t>20-Ago FACTURA 1023-A</t>
  </si>
  <si>
    <t xml:space="preserve">PEDRO 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</si>
  <si>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</si>
  <si>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</si>
  <si>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</si>
  <si>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</si>
  <si>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</si>
  <si>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</si>
  <si>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PEDRO TIRO</t>
  </si>
  <si>
    <t xml:space="preserve">14-Ago 27,612.00 Dev 916.80kg cuero x 21= 19,252.80 + 404.5kg unto x 11= 4,444.00 total </t>
  </si>
  <si>
    <t>ADRIANA**SUST 454 Z1</t>
  </si>
  <si>
    <t>MAR</t>
  </si>
  <si>
    <t>21-Ago 57,259.00 dif x destaro 2.30kg x 66= 152.00</t>
  </si>
  <si>
    <t>ADRIANA**SUST 473 Z1</t>
  </si>
  <si>
    <t>JOSE LUIS JUAREZ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</si>
  <si>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</si>
  <si>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</si>
  <si>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</si>
  <si>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</si>
  <si>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EMANUEL ??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</si>
  <si>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</si>
  <si>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</si>
  <si>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</si>
  <si>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</si>
  <si>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</si>
  <si>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</si>
  <si>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</si>
  <si>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</si>
  <si>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</si>
  <si>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</si>
  <si>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</si>
  <si>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</si>
  <si>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</si>
  <si>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</si>
  <si>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FRAN</t>
  </si>
  <si>
    <t>17-Ago 25,630.80 dev de 6.20kg x 53= 328.60</t>
  </si>
  <si>
    <t>17-Ago 37,312.00 dif x precio de 54 a 53 x 704kg</t>
  </si>
  <si>
    <t>COMIDA CHINOS</t>
  </si>
  <si>
    <t>EMMANUEL JIMENEZ</t>
  </si>
  <si>
    <t>30-Ago 5,400.00 firma Aimet dev 70kg abierta a 56=3,720.00</t>
  </si>
  <si>
    <t>17-Ago 6,395.00 dif x precio 58 a 57x112.2kg</t>
  </si>
  <si>
    <t xml:space="preserve">AIMET**CORRECCION EN PRECIO </t>
  </si>
  <si>
    <t xml:space="preserve">17-Ago 9,700.00 Dev 26.65kg a 55= 1,465.75 </t>
  </si>
  <si>
    <t>NLP</t>
  </si>
  <si>
    <t>16-Ago 4,731.00 Dev de 11.1kg x 84= 932.40</t>
  </si>
  <si>
    <t>VICENTE ZAMBREO</t>
  </si>
  <si>
    <t>ADRIANA**DEV EL CL VANCINI PORQUE NO LE GUSTO EL PROD</t>
  </si>
  <si>
    <t>AIMET**CL SERRANO DEV PROD PORQUE NO TRAIA SUFICIENTE DINERO</t>
  </si>
  <si>
    <t>JAIR RUIZ</t>
  </si>
  <si>
    <t>20-Ago FACTURA 1113-A</t>
  </si>
  <si>
    <t>20-Ago FACTURA  ????</t>
  </si>
  <si>
    <t>25-Ago FACTURA  1114-A</t>
  </si>
  <si>
    <t>DESPERDICIO DE CARTON</t>
  </si>
  <si>
    <t>30-Ago FACTURA 1108</t>
  </si>
  <si>
    <t>25-Ago FACTURA 1107-A</t>
  </si>
  <si>
    <t>APIZACO TUNEL</t>
  </si>
  <si>
    <t>DON FELIX</t>
  </si>
  <si>
    <t>ADR**REGRESO LUIS LOPEZ EL PROD POR NO TENER EFECT</t>
  </si>
  <si>
    <t>ELEAZAR</t>
  </si>
  <si>
    <t>20-Ago 2,728.00 Dev 50.50kg x 54 = 1416.42</t>
  </si>
  <si>
    <t>ELVIRA MARTINEZ</t>
  </si>
  <si>
    <t xml:space="preserve">CL LEONARDO CON TRANSF </t>
  </si>
  <si>
    <t>ARIEL</t>
  </si>
  <si>
    <t>AIMET**SUST 976 Z1</t>
  </si>
  <si>
    <t>21-Ago 45,400.00 23-Ago 890.00</t>
  </si>
  <si>
    <t>NESTOR</t>
  </si>
  <si>
    <t>GUADALUPE SILVA</t>
  </si>
  <si>
    <t>A2</t>
  </si>
  <si>
    <t xml:space="preserve">,0002 </t>
  </si>
  <si>
    <t>COMIDA CHINOS P. Dorada</t>
  </si>
  <si>
    <t>23-Ago 64,184.50 27-Ago 54,636.75 FACT 1197-A</t>
  </si>
  <si>
    <t>GUSTAVO JIMENEZ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</si>
  <si>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</si>
  <si>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</si>
  <si>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</si>
  <si>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</si>
  <si>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</si>
  <si>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</si>
  <si>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JAVER LUNA</t>
  </si>
  <si>
    <t>MARIO MERINO</t>
  </si>
  <si>
    <t>CARNICERIA ESCOBAR</t>
  </si>
  <si>
    <t>MARTIR STA CRUZ</t>
  </si>
  <si>
    <t>CHRISTIAN CHELA</t>
  </si>
  <si>
    <t>23-Ago 500.00  24-Ago 545.00</t>
  </si>
  <si>
    <t>25-Ago FACTURA 1242</t>
  </si>
  <si>
    <t>FATIMA MORA</t>
  </si>
  <si>
    <t>NOBLEZA</t>
  </si>
  <si>
    <t>SRA ELENA</t>
  </si>
  <si>
    <t>OSCAR ZOQUIAPAN</t>
  </si>
  <si>
    <t xml:space="preserve">ADRIANA**SIST 594 </t>
  </si>
  <si>
    <t>R,V</t>
  </si>
  <si>
    <t>AIMET**INICIAL 3248 CORRECCION EN EL PRECIO DE 58 A 57 EL KG DE JAMON S/G</t>
  </si>
  <si>
    <t>DON JUAN</t>
  </si>
  <si>
    <t>JUAN APAGO</t>
  </si>
  <si>
    <t>28-Ago FACTURA 1238-A</t>
  </si>
  <si>
    <t>27-Ago FACTURA 1241-A</t>
  </si>
  <si>
    <t>27-Ago FACTURA 1274-A</t>
  </si>
  <si>
    <t>F-1251</t>
  </si>
  <si>
    <t>F-1252</t>
  </si>
  <si>
    <t>CENTRO DONACION</t>
  </si>
  <si>
    <t xml:space="preserve"> SIN FIRMA**36.800 KG CHULETA</t>
  </si>
  <si>
    <t>28-Ago FACTURA 1250-A</t>
  </si>
  <si>
    <t>AIMET**INICIAL 23,293.6 CAMBIO EL PRECIO DEL CUERO DE PIERNA DE 21 A 20 PESOS</t>
  </si>
  <si>
    <t>27-Ago 11,036.50 dif x precio de 60 a 59 x 187.kg = 187.00</t>
  </si>
  <si>
    <t>SERGIO V</t>
  </si>
  <si>
    <t>ALMA</t>
  </si>
  <si>
    <t>COCINA ECONOMICA</t>
  </si>
  <si>
    <t>FABIAN CUAUTLE</t>
  </si>
  <si>
    <t>26-Ago 45,000.00 28-Ago 11,466.00</t>
  </si>
  <si>
    <t>JONICE</t>
  </si>
  <si>
    <t>AIMET**SUST 425 A2</t>
  </si>
  <si>
    <t>28-Ago 20,000.00 29-Ago 3,930.40</t>
  </si>
  <si>
    <t>DELIA RAM</t>
  </si>
  <si>
    <t>27-Ago FACTURA 1260-A $ 18,521.40</t>
  </si>
  <si>
    <t>30-Ago FACTURA  1277-A</t>
  </si>
  <si>
    <t>FRANCISCO MAURICIO</t>
  </si>
  <si>
    <t>BETO ANGEL</t>
  </si>
  <si>
    <t>MARISOL MORALES</t>
  </si>
  <si>
    <t>BEATRIZ LUNA</t>
  </si>
  <si>
    <t>ANTONIO HERNANDEZ</t>
  </si>
  <si>
    <t>28-Ago 14,000.00 29-Ago 13,169.06</t>
  </si>
  <si>
    <t>OCTAVIO LINARES</t>
  </si>
  <si>
    <t>28-Ago FACTURA 1313-A</t>
  </si>
  <si>
    <t>CON CORRECCION DE ADRIANA</t>
  </si>
  <si>
    <t>GUSTAVO HERNANDEZ</t>
  </si>
  <si>
    <t>ALMA ARACELI</t>
  </si>
  <si>
    <t>28-Ago FACTURA 1314-A</t>
  </si>
  <si>
    <t>AIMET**SUST 582 A2</t>
  </si>
  <si>
    <t>29-Ago 8,680.00 Dev 42kg x 62= 2,604.00</t>
  </si>
  <si>
    <t>AIMET**SUST 592 A2</t>
  </si>
  <si>
    <t>30-Ago FACTURA ?????</t>
  </si>
  <si>
    <t>FRANCISCO LOPEZ</t>
  </si>
  <si>
    <t>SERGIO HERNANDEZ</t>
  </si>
  <si>
    <t>MARCOS MERINO</t>
  </si>
  <si>
    <t>29-Ago FACTURA 1367-A</t>
  </si>
  <si>
    <t>SRA NORMA</t>
  </si>
  <si>
    <t>DELEITA</t>
  </si>
  <si>
    <t>AIMET**SUST 676 A2</t>
  </si>
  <si>
    <t>MARLEN SANTA CRUZ</t>
  </si>
  <si>
    <t>EL PASTORCITO 3</t>
  </si>
  <si>
    <t>GABRIEL PEREZ</t>
  </si>
  <si>
    <t>ANGEL MENESES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</si>
  <si>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</si>
  <si>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</si>
  <si>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</si>
  <si>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</si>
  <si>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</si>
  <si>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</si>
  <si>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</si>
  <si>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 xml:space="preserve">AIMET**SUST </t>
  </si>
  <si>
    <t>MIGUEL ANGEL MORENO</t>
  </si>
  <si>
    <t>MIGUEL INDEPENDENCIA</t>
  </si>
  <si>
    <t>TACO LOCO</t>
  </si>
  <si>
    <t>PORFIRIO CRUZ</t>
  </si>
  <si>
    <t>ZENON GONZALEZ</t>
  </si>
  <si>
    <t>X</t>
  </si>
  <si>
    <t xml:space="preserve">09-Ago FACTURA 757-A sobre sobrante del 7 agosto </t>
  </si>
  <si>
    <t xml:space="preserve">09-Ago Sobrante del 7 de AGOSTO </t>
  </si>
  <si>
    <t>07-Ago  FACTURA 757-A  *****CH-15,446.80 saldo a favor de 5,060.00 para Rem-048-Z1</t>
  </si>
  <si>
    <t>07-Ago 39,150.00 cheque saldo a favor de $ 2,662.00 para Rem-053-Z1</t>
  </si>
  <si>
    <t>29-Ago 3,881.40  1-Sep 11,095.60= FACTURA 1413-A por $ 10,397.52</t>
  </si>
  <si>
    <t>01-Sep 38,272.57 dif x dev de 52.3kg a 58= 3,033.40</t>
  </si>
  <si>
    <t>27-Ago 10,000.00 --2 Sept  15,813.00</t>
  </si>
  <si>
    <t>01-Sep 3,029.60  ---2 Sept 1,338.40</t>
  </si>
  <si>
    <t>30-Ago 11,113.00 2-Sept  19,000.00</t>
  </si>
  <si>
    <t>dif x cambio de precio de 56 a 54 x 40kg = 80.00</t>
  </si>
  <si>
    <t>dif x cambio de precio de 56 a 54 x 25kg = 50</t>
  </si>
  <si>
    <t>30-Ago 320.00 3-Sep 200.00</t>
  </si>
  <si>
    <t>03-Sep FACTURA 1043-A</t>
  </si>
  <si>
    <t>27-Ago 8,100.00 3-Sep 534.00</t>
  </si>
  <si>
    <t>03-Sep FACTURA 1266-A</t>
  </si>
  <si>
    <t>03-Sep FACTURA  1334-A</t>
  </si>
  <si>
    <t>04-Sep FACTURA 1109-A</t>
  </si>
  <si>
    <t>04-Sep FACTURA 1234-A</t>
  </si>
  <si>
    <t>04-Sep  FACTURA 1251</t>
  </si>
  <si>
    <t>01-Jul FACTURA 332-A $ 1,800.00</t>
  </si>
  <si>
    <t>01-Jul FACTURAS 333-334-335-A</t>
  </si>
  <si>
    <t>01-Jul FACTURA 338-A</t>
  </si>
  <si>
    <t>01-Jul FACTURAS 336-337-A</t>
  </si>
  <si>
    <t>01-Jul FACTURA 339-A</t>
  </si>
  <si>
    <t>01-Jul FACTURA 340-A $ 1,494.60</t>
  </si>
  <si>
    <t>02-Jul FACTURA 343-A</t>
  </si>
  <si>
    <t>30-Jun FACTURA 345-A</t>
  </si>
  <si>
    <t>01-Jul FACTURA 346-A</t>
  </si>
  <si>
    <t>01-Jul FACTURA 347-A</t>
  </si>
  <si>
    <t>08-Jun FACTURA 348-A $ 18,666.00</t>
  </si>
  <si>
    <t>03-Jul FACTURA 349-A</t>
  </si>
  <si>
    <t>02-Jul FACTURAS 359-360-361-A</t>
  </si>
  <si>
    <t>02-Jul FACTURA 362-A</t>
  </si>
  <si>
    <t>02-Jul FACTURA 365-A $ 11,804.65</t>
  </si>
  <si>
    <t>03-Jul FACTURA 373-A</t>
  </si>
  <si>
    <t>03-Jul FACTURA 374-A $ 1,980.00</t>
  </si>
  <si>
    <t>04-Jul FACTURA 375-A $ 10,635.96</t>
  </si>
  <si>
    <t>03-Jul FACTURAS 376-377-378-379-A $ 5,970.00</t>
  </si>
  <si>
    <t>04-Jul FACTURA 380-A $ 800.24</t>
  </si>
  <si>
    <t>04-Jul FACTURA 381-A $ 1,999.00</t>
  </si>
  <si>
    <t>03-Jul FACTURA 382-A</t>
  </si>
  <si>
    <t>03-Jul FACTURA 384-A</t>
  </si>
  <si>
    <t>04-Jul FACTURA 386-A $  1,998.10</t>
  </si>
  <si>
    <t>04-Jul FACTURAS 392-al 397-A</t>
  </si>
  <si>
    <t>04-Jul FACTURA 399-+A</t>
  </si>
  <si>
    <t>07-Jul FACTURA 401--A</t>
  </si>
  <si>
    <t>05-Jul FACTURAS 403-404-A</t>
  </si>
  <si>
    <t>05-Jul FACTURA 406-A</t>
  </si>
  <si>
    <t>06-Sep FACTURA 1233-A</t>
  </si>
  <si>
    <t>06-Sep FACTURA  1252-A</t>
  </si>
  <si>
    <t>14-Ago 22,637.00 26-Ago 30,149.50---7 -Sep 15,092.30</t>
  </si>
  <si>
    <t>27-Ago 2,080.00 8-Sep 3,779.00</t>
  </si>
  <si>
    <t>30-Ago 5,108.60 10-Sep-14 $ 26,728.00</t>
  </si>
  <si>
    <t>30-Ago 3,720.00 3-Sep 13,475.00--6-Sep 6,000.00--10-Sep-14  $ 9,142.00</t>
  </si>
  <si>
    <t>11-Sep-14 FACTURA 1332</t>
  </si>
  <si>
    <t>12-Sep-14 FACTURA 1462</t>
  </si>
  <si>
    <t>03-Sep-14 $ 1,310.00  16-Sep-14  $ 1,290.00</t>
  </si>
  <si>
    <t>16-Sep-14   $ 4,235.00--19-Sep-14 $ 3,765.00</t>
  </si>
  <si>
    <t>08-Ago-14 $ 10,024.00 -- 19-Sep-14  $ 20,932.80 dif x precio de 23 a 21 x 996.80kg = 1,993.60</t>
  </si>
  <si>
    <t>18-Jun FACTURA 407 A $ 1,972.00</t>
  </si>
  <si>
    <t>07-Jul FACTURA 408-A  $ 1,998.24</t>
  </si>
  <si>
    <t>07-Jul FACTURAS 414 al 418-A</t>
  </si>
  <si>
    <t>07-Jul FACTURA 419-A</t>
  </si>
  <si>
    <t>07-Jul FACTURA 420-A $ 1,980.00</t>
  </si>
  <si>
    <t>07-Jul FACTURAS 421-422-423-A</t>
  </si>
  <si>
    <t>05-Jul FACTURA 425-A</t>
  </si>
  <si>
    <t>07-Jul FACTURAS 431 al 439-A</t>
  </si>
  <si>
    <t>08-Julio 1,300.00 9-Julio 9,547.10 FACTURA 444-A</t>
  </si>
  <si>
    <t>08-Jul FACTURA 447-A</t>
  </si>
  <si>
    <t>09-Jul FACTURA 448-A  $ 1,800.00</t>
  </si>
  <si>
    <t>08-Jul FACTURA 449-A</t>
  </si>
  <si>
    <t>08-Julio FACTURA 450-A</t>
  </si>
  <si>
    <t>08-Jul FACTURA 454-A</t>
  </si>
  <si>
    <t>07-Jul FACTURAS 456 al 461-A</t>
  </si>
  <si>
    <t>09-Jul FACTURAS 462 al 467-A</t>
  </si>
  <si>
    <t>06-Jul FACTURAS 470-471</t>
  </si>
  <si>
    <t>09-Jul FACTURAS 468-469-470-A</t>
  </si>
  <si>
    <t>09-Jul FACTURA 472-A  $ 1,972.00</t>
  </si>
  <si>
    <t>09-Julio 11,216.00 19-Julio 6,272.20 FACTURAS 475- al 483-A $ 15,778.30</t>
  </si>
  <si>
    <t>09-Julio 4,754.00 FACTURA 484-A $ 1,998.00--- dif x pesaje en cuero de 148.4 a 123kg dif 25.40kg x 660.40</t>
  </si>
  <si>
    <t>10-Jul FACTURAS 486 al 493-A</t>
  </si>
  <si>
    <t>10-Jul FACTURA 493-A</t>
  </si>
  <si>
    <t>10-Julio 12,198.80  FACTURAS 494 al 500-A   dif x dev de cuero 27.22 a 28.00 = 762.10</t>
  </si>
  <si>
    <t>10-Jul-FACTURAS 501 al 504-A</t>
  </si>
  <si>
    <t>10-Jul FACTURA 505-A</t>
  </si>
  <si>
    <t>09-Jul 13,601.00 FACTURAS  506 al 512-A       dif x precio de 43.50 a 42.50 x 278.5kg</t>
  </si>
  <si>
    <t>10-Jul FACTURA 513-A $ 800.24</t>
  </si>
  <si>
    <t>10-Jul FACTURAS 514-515-A</t>
  </si>
  <si>
    <t>10-Jul FACTURA 516-A</t>
  </si>
  <si>
    <t>11-Jul FACTURA 519-A</t>
  </si>
  <si>
    <t>10-Jul FACTURA 520-A</t>
  </si>
  <si>
    <t>12-Jul FACTURA 521-A $ 1,995.20</t>
  </si>
  <si>
    <t>11-Jul FACTURA 522-A  $ 1,989.40</t>
  </si>
  <si>
    <t>12-Jul FACTURA 526-A $ 1,995.00</t>
  </si>
  <si>
    <t>12-Julio FACTURA 527-A  $ 1,191.75</t>
  </si>
  <si>
    <t>11-Julio 21,500.00 12-Julio 3,615.00  FACTURA 528-A</t>
  </si>
  <si>
    <t>23-Jul FACTURAS 529-530-A $ 3,989.20</t>
  </si>
  <si>
    <t>14-Julio 25,780.00 15-Julio 29,900.50 FACTURA 533-A  $ 45,537.00</t>
  </si>
  <si>
    <t>30-Jul FACTURA 534-A  $ 1,995.20</t>
  </si>
  <si>
    <t>28-Jun FACTURA 535-A $ 1,986.60</t>
  </si>
  <si>
    <t>03-Jul FACTURA 537-A  $ 1,978.00</t>
  </si>
  <si>
    <t>02-Jul FACTURA 416-W1  $ 1,990.90</t>
  </si>
  <si>
    <t>12-Jul FACTURA 539-A  $ 872.90</t>
  </si>
  <si>
    <t>12-Jul FACTURAS 540 al 548 A</t>
  </si>
  <si>
    <t>11-Jul FACTURA 549-A</t>
  </si>
  <si>
    <t>12-Jul FACTURA 552-A</t>
  </si>
  <si>
    <t>14-Jul FACTURA 553-A $ 1,995.20</t>
  </si>
  <si>
    <t>14-Jul FACTURA 554-A</t>
  </si>
  <si>
    <t>14-Jul FACTURA 556-A</t>
  </si>
  <si>
    <t>12-Julio 6,380.00 FACTURA 557-A----14-Julio 1,009.00</t>
  </si>
  <si>
    <t>12-Jul FACURAS  558-559-560-A</t>
  </si>
  <si>
    <t>14-Jul FACTURA 561-A  $ 813.30</t>
  </si>
  <si>
    <t>12-Jul FACTURA 563-A</t>
  </si>
  <si>
    <t>12-Julio FACTURA 564-A  $ 8,802.00</t>
  </si>
  <si>
    <t>14-Jul FACTURA 570-A  $ 18,963.40</t>
  </si>
  <si>
    <t>11-Jul FACTURAS 574-575-A</t>
  </si>
  <si>
    <t xml:space="preserve">15-Jul FACTURAs 576-577-A </t>
  </si>
  <si>
    <t>15-Jul FACTURA 578-A  $  1,914.00</t>
  </si>
  <si>
    <t>15-Jul FACTURA 580-A</t>
  </si>
  <si>
    <t>16-Jul FACTURAS 581- al 586-A</t>
  </si>
  <si>
    <t>12-Jul FACTURA 588-A</t>
  </si>
  <si>
    <t>10-Jul FACTURA 589-A</t>
  </si>
  <si>
    <t>09-Jul FACTURA 590-A</t>
  </si>
  <si>
    <t>12-Julio 10,110.00 14-Julio 49,180.00--FACTURA 591-A  $ 45,009.16</t>
  </si>
  <si>
    <t>16-Jul FACTURA 592-A $ 1,999.84</t>
  </si>
  <si>
    <t>16-Julio 8,353.00 25-Julio 12,000.00--FACTURA 593-A $ 1,800.00</t>
  </si>
  <si>
    <t>16-Jul FACTURA  595-A</t>
  </si>
  <si>
    <t>16-Jul FACTURA 596-A  $ 1,999.50</t>
  </si>
  <si>
    <t>09-Jul Factura 600-A</t>
  </si>
  <si>
    <t>05-Ago FACTURA 601-A  $  1,999.84</t>
  </si>
  <si>
    <t>15-Julio 6,762.80--FACTURA 603-A-- dif x cambio de precio de 54 a 53 x 127.6kg= 127.70</t>
  </si>
  <si>
    <t>15-Jul FACTURA 604-A</t>
  </si>
  <si>
    <t>08-Julio FACTURA 605-A</t>
  </si>
  <si>
    <t>17-Jul FACTURA 606-A</t>
  </si>
  <si>
    <t>16-Jul FACTURA 607-A</t>
  </si>
  <si>
    <t>16-Jul FACTURA 608-A</t>
  </si>
  <si>
    <t>17-Jul FACTURAS 69-610-611-A $ 5,956.95</t>
  </si>
  <si>
    <t>17-Jul FACTURA 616-A</t>
  </si>
  <si>
    <t>29-Jul FACTURA 617-A</t>
  </si>
  <si>
    <t>17-Jul FACTURA 618-A $ 1,995.00</t>
  </si>
  <si>
    <t>22-Jul FACTURA 620-A</t>
  </si>
  <si>
    <t>22-Jul FACTURA 623-A</t>
  </si>
  <si>
    <t>23-Jul FACTURA 625-A $ 1,800.00</t>
  </si>
  <si>
    <t>22-Jul FACTURA 626-A</t>
  </si>
  <si>
    <t>22-Jul FACTURA 627-A</t>
  </si>
  <si>
    <t>28-Jul FACTURA 630-A</t>
  </si>
  <si>
    <t>21-Julio 11,100.00 23-Julio 216.00  FACTURA 632-A</t>
  </si>
  <si>
    <t>19-Jul FACTURA 633-A</t>
  </si>
  <si>
    <t>19-Jul FACTURA 634-A</t>
  </si>
  <si>
    <t>19-Jul FACTURA 635-A</t>
  </si>
  <si>
    <t>19-Jul FACTURA 636-A</t>
  </si>
  <si>
    <t>17-Jul FACTURA 642-A</t>
  </si>
  <si>
    <t>23-Jul FACTURAS 643-644-645-A</t>
  </si>
  <si>
    <t>22-Jul FACTURAS 646-647-648-A</t>
  </si>
  <si>
    <t>20-Jul FACTURA 649-650-A</t>
  </si>
  <si>
    <t>22-Jul FACTURAS 651-652-653-A</t>
  </si>
  <si>
    <t>29-Jul FACTURA 654-A</t>
  </si>
  <si>
    <t>17-Jul FACTURA 655-A</t>
  </si>
  <si>
    <t>17-Jul FACTURA 656-A</t>
  </si>
  <si>
    <t>24-Jul FACTURA 661-A</t>
  </si>
  <si>
    <t>24-Jul FACTURA 662-A</t>
  </si>
  <si>
    <t>24-Jul FACTURA 663-A</t>
  </si>
  <si>
    <t>23-Julio 45,450.00 26-Julio 373.10--FACTURA 666-A</t>
  </si>
  <si>
    <t>24-Jul FACTURA 667-A</t>
  </si>
  <si>
    <t>24-Jul FACTURA 668-A</t>
  </si>
  <si>
    <t>19 Julio FACTURA 669-A  163,394.08 dev de 789.57kg a 45.50= 35,925.44</t>
  </si>
  <si>
    <t>15-Jul FACTURA 670-671-A</t>
  </si>
  <si>
    <t>16-Jul 2,192.80 --FACTURA 608-A----24-Jul 11,854.20 FACTURA 672-A</t>
  </si>
  <si>
    <t>24-Jul FACTURA 672-A</t>
  </si>
  <si>
    <t>17-Jul FACTURA 672-A  $ 157.80</t>
  </si>
  <si>
    <t>24-Jul FACTURAS 673-674-675-A</t>
  </si>
  <si>
    <t>17-Jul FACTURAS 676-677-A</t>
  </si>
  <si>
    <t>24-Jul FACTURA 678-A  $ 1,998.00</t>
  </si>
  <si>
    <t>18-Jul FACTURAS 679 al 683-A</t>
  </si>
  <si>
    <t>16-Julio 5,000.00 17-Julio 2,537.00-FACTUERAS 684- al 687-A</t>
  </si>
  <si>
    <t>19-Jul FACTURAS 688-al 700-A</t>
  </si>
  <si>
    <t>24-Jul FACTURA 693-A $ 1,980.00</t>
  </si>
  <si>
    <t>24-Jul FACTURA 701-A</t>
  </si>
  <si>
    <t>23-Jul FACTURAS 704- al 740-A</t>
  </si>
  <si>
    <t>24-Jul FACTURA 742-A</t>
  </si>
  <si>
    <t>11-Ago FACTURA 743-A $ 1,998.00</t>
  </si>
  <si>
    <t>24-Jul FACTURA 744-A</t>
  </si>
  <si>
    <t>22-Jul FACTURAS 745-746-A</t>
  </si>
  <si>
    <t>23-Jul 745-746-A $ 2,803.80</t>
  </si>
  <si>
    <t>22-Jul FACTURAS 747-748-A  $ 2,409.00</t>
  </si>
  <si>
    <t>24-Jul FACTURA 754-A</t>
  </si>
  <si>
    <t>28-Jul FACTURA 755-A</t>
  </si>
  <si>
    <t>25-Jul FACTURAS 758- al 761-A</t>
  </si>
  <si>
    <t>19-Jul FACTURAS 765-766-A</t>
  </si>
  <si>
    <t>13-Jul FACTURAS 762-763-767-A</t>
  </si>
  <si>
    <t>26-Jul FACTURA 768-A $ 1,995.20</t>
  </si>
  <si>
    <t>26-Jul FACTURA 769-A $ 1,995.20</t>
  </si>
  <si>
    <t>25-Jul FACTURA 771-A</t>
  </si>
  <si>
    <t>24-Jul FACTURA 772-A</t>
  </si>
  <si>
    <t>18-Jul FACTURA 773-A</t>
  </si>
  <si>
    <t>18-Jul FACTURAS 774-775-A</t>
  </si>
  <si>
    <t>24-Jul FACTURA 764-777-778-A</t>
  </si>
  <si>
    <t>22-Jul FACTURAS 779- al 782-A $ 7,982.95</t>
  </si>
  <si>
    <t>20-Jul FACTURAS 783 al 786-A $ 7,991.55</t>
  </si>
  <si>
    <t>20-Jul FACTURAS 787-al 790-A $ 7,946.40</t>
  </si>
  <si>
    <t>25-Jul FACTURA 791-A</t>
  </si>
  <si>
    <t>25-Jul FACTURA 793-A</t>
  </si>
  <si>
    <t>25-Jul FACTURA 794-A</t>
  </si>
  <si>
    <t>25-Jul FACTURA 795-A</t>
  </si>
  <si>
    <t>24-Jul FACTURA 796-A</t>
  </si>
  <si>
    <t>26-Jul FACTURA 797-A  $ 1,998.00</t>
  </si>
  <si>
    <t>15-Jul FACTURA 799-A</t>
  </si>
  <si>
    <t>25-Jul FACTURA 798-799-A</t>
  </si>
  <si>
    <t>26-Jul FACTURAS 800-803-A</t>
  </si>
  <si>
    <t>28-Jul FACTURA 804-A</t>
  </si>
  <si>
    <t>26-Jul FACTURA 805-A $ 1,998.00</t>
  </si>
  <si>
    <t>26-Jul FACTURA 806-A $ 1,998.00</t>
  </si>
  <si>
    <t>26-Jul FACTURA 807-A</t>
  </si>
  <si>
    <t>25-Jul FACTURA 808-809-A</t>
  </si>
  <si>
    <t>25-Jul FACTURAS 808-809-A</t>
  </si>
  <si>
    <t>26-Jul FACTURA 810-A</t>
  </si>
  <si>
    <t>26-Jul FACTURA 812-A</t>
  </si>
  <si>
    <t>26-Jul FACTURA 813-A</t>
  </si>
  <si>
    <t>27-Jul FACTURAS 814 al 819-A</t>
  </si>
  <si>
    <t>28-Jul FACTURA 820-A</t>
  </si>
  <si>
    <t>28-Jul FACTURAS 821-822-A</t>
  </si>
  <si>
    <t>28-JuL FACTURAS 823-al 826-A</t>
  </si>
  <si>
    <t>28-Jul FACTURA 827-A</t>
  </si>
  <si>
    <t>28-Jul FACTURA 828-A</t>
  </si>
  <si>
    <t>28-Jul FACTURA 829-A $ 1,998.00</t>
  </si>
  <si>
    <t>28-Jul FACTURA 830-A</t>
  </si>
  <si>
    <t>29-Jul FACTURA 834-A</t>
  </si>
  <si>
    <t>29-Jul FACTURA 842-A</t>
  </si>
  <si>
    <t>05-Ago FACTURA 843-A $ 7,561.95</t>
  </si>
  <si>
    <t xml:space="preserve">30-Jul FACTURAS 844-845-A </t>
  </si>
  <si>
    <t>31-Jul FACTURA 847-A</t>
  </si>
  <si>
    <t>30-Jul FACTURA 848-A $ 1,998.00</t>
  </si>
  <si>
    <t>29-Jul FACTURA 849-A</t>
  </si>
  <si>
    <t>30-Jul FACTURAS849-850-A $ 2,130.00</t>
  </si>
  <si>
    <t>31-Jul 24,322.20 FACTURA 852-A  Dif x correciones en 204kg a 57 x 195.10kg a 57 y en 197.15kg x a 203.10kg a 65.00 = 110.80</t>
  </si>
  <si>
    <t>02-Ago FACTURA 855-A</t>
  </si>
  <si>
    <t>29-Jul FACTURA 857-A</t>
  </si>
  <si>
    <t>28-Jul FACTURA 831-858-A</t>
  </si>
  <si>
    <t>30-Jul FACTURAS 859 al 862-A</t>
  </si>
  <si>
    <t>28-Jul FACTURA 863-A $ 19,475.00</t>
  </si>
  <si>
    <t>28-Jul FACTURA 864-A</t>
  </si>
  <si>
    <t>28-Jul FACTURA 865-A</t>
  </si>
  <si>
    <t>29-Jul FACTURAS 868-869-A</t>
  </si>
  <si>
    <t>31-Jul FACTURAS 870-871-A  $ 2,609.35</t>
  </si>
  <si>
    <t>31-Jul FACTURA 873-A $ 1,980.00</t>
  </si>
  <si>
    <t>31-Jul FACTURA 874-A</t>
  </si>
  <si>
    <t>31-Jul FACTURA 875-A $ 1,998.00</t>
  </si>
  <si>
    <t>31-Jul FACTURA 876-A</t>
  </si>
  <si>
    <t>25-Jul FACTURA 876-A</t>
  </si>
  <si>
    <t>31-Jul FACTURA 877-A</t>
  </si>
  <si>
    <t>31-Jul FACTURAS 878-879-880-A</t>
  </si>
  <si>
    <t>01-Ago FACTURA 881-A</t>
  </si>
  <si>
    <t>31-Jul FACTURA 882-A</t>
  </si>
  <si>
    <t>04-Ago FACTURA 883-A</t>
  </si>
  <si>
    <t>31-Jul FACTURA 901-A $ 804.00</t>
  </si>
  <si>
    <t>02-Sep-14 $ 10,000.00---9-Sept-14  $ 5,000.00--23-Sep-14  $ 5,000.00---29-Sep  $  5,830.50</t>
  </si>
  <si>
    <t>REMISIONES DE   S E P T I E M B R E          2 0 1 4</t>
  </si>
  <si>
    <t>BADGAD NACIONAL</t>
  </si>
  <si>
    <t>DON JAIME</t>
  </si>
  <si>
    <t>NLP**CORREGIDO EL PRECIO</t>
  </si>
  <si>
    <t>RODOLFO ZOQUIAPAN</t>
  </si>
  <si>
    <t>NARCISO ROMERO</t>
  </si>
  <si>
    <t xml:space="preserve">LUIS GUILLERMO SALAZAR </t>
  </si>
  <si>
    <t>JAVIE LUNA</t>
  </si>
  <si>
    <t>JUAN APANGO</t>
  </si>
  <si>
    <t>CENON GONZALEZ</t>
  </si>
  <si>
    <t>06-Sep FACTURA ????</t>
  </si>
  <si>
    <t>JOSE LUIS LUCERO</t>
  </si>
  <si>
    <t>GUILLERMO VERACRUZ</t>
  </si>
  <si>
    <t>MINERVA PEREZ HDEZ</t>
  </si>
  <si>
    <t>OLGA SALAZAR</t>
  </si>
  <si>
    <t>ALEJANDRO HERNANDEZ</t>
  </si>
  <si>
    <t>VALERIO VERACRUZ</t>
  </si>
  <si>
    <t>FELIX VERACRUZ</t>
  </si>
  <si>
    <t>ALFREDO VERACRUZ</t>
  </si>
  <si>
    <t>SAN PEDRO VERACRUZ</t>
  </si>
  <si>
    <t>03-Sep 5,055.50 6-sep 3,266.40</t>
  </si>
  <si>
    <t>06-Sep FACTURA  1391-A</t>
  </si>
  <si>
    <t>MIGUEL VERACRUZ</t>
  </si>
  <si>
    <t>06-Sep FACTURA 1391-A</t>
  </si>
  <si>
    <t>ANA LAURA ROBLES</t>
  </si>
  <si>
    <t>03-Sep FACTURA 1418-A</t>
  </si>
  <si>
    <t>SARA VERACRUZ</t>
  </si>
  <si>
    <t>FORTINO VERACRUZ</t>
  </si>
  <si>
    <t>16-Sep-14 FACTURA 1383</t>
  </si>
  <si>
    <t>03-Sep 107,400.00 aplicado Rem 200-B2</t>
  </si>
  <si>
    <t>GUILLERMO SALAZAR</t>
  </si>
  <si>
    <t>DARIO TIRO</t>
  </si>
  <si>
    <t>LEANDRO FLORES</t>
  </si>
  <si>
    <t>CLEMENTE ROSAS</t>
  </si>
  <si>
    <t>CARLOS MASTRANZO</t>
  </si>
  <si>
    <t>B2</t>
  </si>
  <si>
    <t>OMAR ATLIXCO</t>
  </si>
  <si>
    <t>ADRIANA**SUST 10 B2</t>
  </si>
  <si>
    <t>NLP*</t>
  </si>
  <si>
    <t>DON JULIO</t>
  </si>
  <si>
    <t>SUPER LOMAS VITORINO</t>
  </si>
  <si>
    <t>11-Sep-14 FACTURA 1396</t>
  </si>
  <si>
    <t>03-Sep 17,500.00 4-Sep 15,330.00</t>
  </si>
  <si>
    <t xml:space="preserve">HIPOLITO </t>
  </si>
  <si>
    <t>DELIA RAMOS HERNANDEZ</t>
  </si>
  <si>
    <t>MICHOACANA ELIAS</t>
  </si>
  <si>
    <t>LA IMPERIAL</t>
  </si>
  <si>
    <t>10-Sep-14 $ 28,658.00---25-Sep-14 $ 36,337.00</t>
  </si>
  <si>
    <t>22-Sep-14 FACTURA 1399 A</t>
  </si>
  <si>
    <t>GIOVANNI RIOS</t>
  </si>
  <si>
    <t>RUTILIO CARRETO</t>
  </si>
  <si>
    <t>DIONICIO TLAXCO</t>
  </si>
  <si>
    <t>ALIMENTOS SUPREMOS DE ORIENTE</t>
  </si>
  <si>
    <t>12-Sep-14 FACTURA 1463</t>
  </si>
  <si>
    <t xml:space="preserve">GUILLERMO SALAZAR </t>
  </si>
  <si>
    <t>04-Sep 34,388.60 6-Sep 30,000.00-- 13-Sep-14 $ 12,811.40</t>
  </si>
  <si>
    <t>RODOLFO LINARES</t>
  </si>
  <si>
    <t>HUMBERTO LINARES</t>
  </si>
  <si>
    <t>OCATVIO LINARES</t>
  </si>
  <si>
    <t>MARY</t>
  </si>
  <si>
    <t>12-Sep-14 FACTURA 1461</t>
  </si>
  <si>
    <t>ERNESTO</t>
  </si>
  <si>
    <t>ANTONIO JUAREZ</t>
  </si>
  <si>
    <t>EL RINCON DE LOS ANGELES</t>
  </si>
  <si>
    <t>04-Sep 14,000.00 5-Sep 16,746.10</t>
  </si>
  <si>
    <t>CARMELO VAZQUEZ</t>
  </si>
  <si>
    <t>06-Sep FACTURA 1423-A</t>
  </si>
  <si>
    <t>03-Sep-14 15,165.50--18-Sep-14  $  993.70</t>
  </si>
  <si>
    <t>OSCAR PONCE</t>
  </si>
  <si>
    <t>06-Sep FACTURA 1445-A</t>
  </si>
  <si>
    <t>CONSUELO PADILLA</t>
  </si>
  <si>
    <t>JOSE LUIS CANTERO</t>
  </si>
  <si>
    <t>GABRIEL CLEMENTE</t>
  </si>
  <si>
    <t>05-Sep-14 $ 305.00  13-Sep-14  $ 15,117.30</t>
  </si>
  <si>
    <t>21-Sep-14 FACTURA  1425-A</t>
  </si>
  <si>
    <t>11-Sep-14 FACTURA 1426</t>
  </si>
  <si>
    <t>13-Sep-14 FACTURA 1427</t>
  </si>
  <si>
    <t>MARINE ZACATELCO</t>
  </si>
  <si>
    <t>06-Sep 15,000.00 8-Sep 6,809.20</t>
  </si>
  <si>
    <t>JOSE LOZADA</t>
  </si>
  <si>
    <t>CORTES FINOS LA MORENA</t>
  </si>
  <si>
    <t>CARLOS PEREZ</t>
  </si>
  <si>
    <t>ROBERTO FLORES</t>
  </si>
  <si>
    <t>RICARDO ALVAREZ</t>
  </si>
  <si>
    <t>VALENTINA RCE</t>
  </si>
  <si>
    <t>08-Sep-14 2,997.00 11-Sep 2,331.20</t>
  </si>
  <si>
    <t>HIPOLITO SANTIAGO</t>
  </si>
  <si>
    <t>21-Sep-14 FACTURA  1524-A</t>
  </si>
  <si>
    <t>21-Sep-14 FACTURA 1525-A</t>
  </si>
  <si>
    <t>SILVERIO BAUTISTA</t>
  </si>
  <si>
    <t>UBALDO TIRO</t>
  </si>
  <si>
    <t>LEONARDO SANCHEZ</t>
  </si>
  <si>
    <t>13-Sep $ 17,188.60--30-Sep 12,509.24</t>
  </si>
  <si>
    <t>JULIO LOPEZ</t>
  </si>
  <si>
    <t>MELITON CUCUTENCOS</t>
  </si>
  <si>
    <t>07-Sep 18,000.00 08-Sep 18,104.60</t>
  </si>
  <si>
    <t>07-Sep 27,000.00 8-Sep 4,102.20</t>
  </si>
  <si>
    <t>15-Sep-14  FACTURA 1465</t>
  </si>
  <si>
    <t>NEMESIO VERACRUZ</t>
  </si>
  <si>
    <t>CARLOS VERACRUZ</t>
  </si>
  <si>
    <t>LEONARDO LINARES</t>
  </si>
  <si>
    <t>ALEJANDRO TORRES</t>
  </si>
  <si>
    <t>CARNITAS SANTA FE</t>
  </si>
  <si>
    <t>JOVANI JIMENEZ</t>
  </si>
  <si>
    <t>CHINOS CAPU</t>
  </si>
  <si>
    <t>19-Sep-14 1,005.00---26-Sep-14 $ 2,915.00</t>
  </si>
  <si>
    <t>PRODUCTOS PARA AVES Y ANIMALES</t>
  </si>
  <si>
    <t>16-Sep-14 FACTURA 1464</t>
  </si>
  <si>
    <t>ALEJANDRA CANO</t>
  </si>
  <si>
    <t>FRANCISCO MACHORRO</t>
  </si>
  <si>
    <t>DELIA RAMOS</t>
  </si>
  <si>
    <t>10-Sep-14 FACTURA 1504</t>
  </si>
  <si>
    <t>MARCO ANTONIO TECHALOZI</t>
  </si>
  <si>
    <t>CHINOS TLAXCALA</t>
  </si>
  <si>
    <t>21-Sep-14 FACTURA 1506 A</t>
  </si>
  <si>
    <t>21-Sep-14 FACTURA 1507-A</t>
  </si>
  <si>
    <t>21-Sep-14 FACTURA 1508-A</t>
  </si>
  <si>
    <t>ALICIA</t>
  </si>
  <si>
    <t xml:space="preserve">FABIAN XOCHIHUA </t>
  </si>
  <si>
    <t>FABIAN XOCHIHUATL</t>
  </si>
  <si>
    <t>NLP CORREGIDO EL PRECIO</t>
  </si>
  <si>
    <t>JUANA PORTILLO</t>
  </si>
  <si>
    <t>10-Sep FACTURA 1505</t>
  </si>
  <si>
    <t>19-Sep-14 FACTURA 1511</t>
  </si>
  <si>
    <t>ACUARIO</t>
  </si>
  <si>
    <t>CELESTINO</t>
  </si>
  <si>
    <t>URIEL</t>
  </si>
  <si>
    <t>JUSTO RAMIREZ</t>
  </si>
  <si>
    <t>MARCO ANTONIO TUXPAN</t>
  </si>
  <si>
    <t>RINCON DE LOS ANGELES</t>
  </si>
  <si>
    <t>MELITON CUAUTENCOS</t>
  </si>
  <si>
    <t>PALAFOX UNIDAD</t>
  </si>
  <si>
    <t>GERARDO MALAQUIAS ALVARADO</t>
  </si>
  <si>
    <t>15-Sep-14  FACTURA 1530</t>
  </si>
  <si>
    <t>18-Sep-14 FACTURA 1547A</t>
  </si>
  <si>
    <t>18-Sep-14 FACTURA 1571-A</t>
  </si>
  <si>
    <t>13-Sep-14 11,507.00  15-Sep-14  $ 29,478.68</t>
  </si>
  <si>
    <t>25-Sep-14 FACTURA 1522</t>
  </si>
  <si>
    <t>25-Sep14 FACTURA 1523-A</t>
  </si>
  <si>
    <t>13-Sep-14 $ 7,353.60--16-Sep-14  $ 2,592.00</t>
  </si>
  <si>
    <t>JESUS ALFONSO</t>
  </si>
  <si>
    <t>OSCAR RODRIGUEZ</t>
  </si>
  <si>
    <t>ALEJANDRO RAMIREZ</t>
  </si>
  <si>
    <t>PASTOR SUIZO</t>
  </si>
  <si>
    <t>12-Sep-14 $ 32,200.00 14-Sep-14 $ 1,104.00</t>
  </si>
  <si>
    <t>ISMAEL MACHORRO</t>
  </si>
  <si>
    <t>ANTONIO  HERNANDEZ</t>
  </si>
  <si>
    <t>EMILIO CUAUTLE</t>
  </si>
  <si>
    <t>MERCEDES ROMERO</t>
  </si>
  <si>
    <t>ALFREDO HERNANDEZ</t>
  </si>
  <si>
    <t>CARLOS MOLINA</t>
  </si>
  <si>
    <t>IERNE CASTILLO</t>
  </si>
  <si>
    <t>C2</t>
  </si>
  <si>
    <t>5 DE MAYO</t>
  </si>
  <si>
    <t>GUILLERMO INDEPENDENCIA</t>
  </si>
  <si>
    <t>la cancelaron el 16-sep-14</t>
  </si>
  <si>
    <t>14-Sep-14  $ 37,151.80 dif de kg 971 a 966.50 = 4.50kg x 38= 171.00</t>
  </si>
  <si>
    <t>ENRIQUE HERRERIAS</t>
  </si>
  <si>
    <t>EL PASTORCITO 14</t>
  </si>
  <si>
    <t>CARLOS CHANTES</t>
  </si>
  <si>
    <t>13-Sep-14 FACTURA 1588</t>
  </si>
  <si>
    <t>JESUS PACHECO</t>
  </si>
  <si>
    <t>MARCELA ROMERO</t>
  </si>
  <si>
    <t>CENTRAL</t>
  </si>
  <si>
    <t>FOGO SUIZO</t>
  </si>
  <si>
    <t>16-Sep-14 13,698.40--19-Sep-14  $  4,551.90</t>
  </si>
  <si>
    <t>18-Sep-14 FACTURA 1583</t>
  </si>
  <si>
    <t>ELIZABETH VARGAS</t>
  </si>
  <si>
    <t>18-Sep $ 3,327.60  dif x precio de 49 a 47 x 70.80kg = 141.60</t>
  </si>
  <si>
    <t>ROMAN TUXPAN</t>
  </si>
  <si>
    <t>14-Sep-14 6,000.00 --15-Sep-14 $ 1,200.20</t>
  </si>
  <si>
    <t>MANUEL ATLATENCO</t>
  </si>
  <si>
    <t>20-Sep-14 FACTURA 1584 A</t>
  </si>
  <si>
    <t>20-Sep-14 20,500.00--25-Sep-14 $ 33,948.00</t>
  </si>
  <si>
    <t>DEMECIO VERACRUZ</t>
  </si>
  <si>
    <t>JADIEL</t>
  </si>
  <si>
    <t>ISRAEL DE LOS SANTOS</t>
  </si>
  <si>
    <t>RAUL GALICIA</t>
  </si>
  <si>
    <t>ADR**CORRIGIO EL PRECIO</t>
  </si>
  <si>
    <t>CHINOS MALASIA</t>
  </si>
  <si>
    <t>ALEJANDRO  HERNANDEZ</t>
  </si>
  <si>
    <t>ADR</t>
  </si>
  <si>
    <t>JUAN DE LOS SANTOS</t>
  </si>
  <si>
    <t>ELSA MUÑOZ</t>
  </si>
  <si>
    <t>MINERVA PEREZ HERNANDEZ</t>
  </si>
  <si>
    <t>RUTILIO SALAZAR</t>
  </si>
  <si>
    <t>FELIPE GUERRERO</t>
  </si>
  <si>
    <t>24-Sep-14 FACTURA 1627A</t>
  </si>
  <si>
    <t>AIMET PEREZ</t>
  </si>
  <si>
    <t>GRAN TACAZO</t>
  </si>
  <si>
    <t>ANGELES XOCHIHUA</t>
  </si>
  <si>
    <t>17-Sep-14 18,967.50  dif x precio 50 A 48 X 160.20 =320.40</t>
  </si>
  <si>
    <t>OSCAR ALVAREZ</t>
  </si>
  <si>
    <t>17-Sep-14 2,500.00--19-Sep-14  $  6,136.60</t>
  </si>
  <si>
    <t>JAVIER ROSAS CHIPOTLE</t>
  </si>
  <si>
    <t>CELESTINO RAMIREZ</t>
  </si>
  <si>
    <t>SUPER DE LAS LOMAS VITORINO</t>
  </si>
  <si>
    <t>19-Sep-14 FACTURA 1640  $ 7,346.98</t>
  </si>
  <si>
    <t>FIRMADA NLP LA CORRECCION</t>
  </si>
  <si>
    <t>18-Sep-14  17,000.00--20-Sep-14  $ 14,765.00</t>
  </si>
  <si>
    <t>EMMANUEL</t>
  </si>
  <si>
    <t>JAIME GASPARIANO</t>
  </si>
  <si>
    <t>RAY INDEPENDENCIA</t>
  </si>
  <si>
    <t>20-Sep-14 $ 916.00 25-Sep-14  $ 1,215.20</t>
  </si>
  <si>
    <t>IMBER VERACRUZ</t>
  </si>
  <si>
    <t>20-Sep-14 FACTURA 1641-A</t>
  </si>
  <si>
    <t>20-Sep $ 18,000.00 --29-Sep $ 745.20----FACTURA  1642-a</t>
  </si>
  <si>
    <t>SRA SARA VERACRUZ</t>
  </si>
  <si>
    <t>25-Sep-14 FACTURA 1663-A</t>
  </si>
  <si>
    <t>20-Sep-14 FACTURA 1673-A</t>
  </si>
  <si>
    <t>AIMET**CORREGIDA</t>
  </si>
  <si>
    <t>21-Sep-14 $ 5,934.00--23-Sep-14  $  3,571.00</t>
  </si>
  <si>
    <t>25-Sep-14 FACTURA 1636-A</t>
  </si>
  <si>
    <t>21-Sep-14 $ 9,300.00--23-Sep-14  $  17,000.00</t>
  </si>
  <si>
    <t>ADRI</t>
  </si>
  <si>
    <t>DESIDERIO BAUTISTA</t>
  </si>
  <si>
    <t>AIMET*</t>
  </si>
  <si>
    <t>20-Sep-14 31.200.00--21-Sep-14  $ 2,803.20</t>
  </si>
  <si>
    <t>CENON</t>
  </si>
  <si>
    <t>SANTA ELENA</t>
  </si>
  <si>
    <t>PLAZA ATLIXCO CHINOS</t>
  </si>
  <si>
    <t>AIMET**INICIAL 30048 CORREGIDO EL PRECIO DE 48 A 47 LOS 626 KG DE JAMON C/G</t>
  </si>
  <si>
    <t>XX</t>
  </si>
  <si>
    <t>23-Sep-14 FACTURA 1656-A</t>
  </si>
  <si>
    <t>CANCELADA 22-SEP dev</t>
  </si>
  <si>
    <t>PATY  FLORES</t>
  </si>
  <si>
    <t>23-Sep-14 $ 6,593.40 dif x precio 99kg de 26 a 25 = 99.00</t>
  </si>
  <si>
    <t>22-Sep-14 $ 608.50--23-Sep-14  $  6,667.00</t>
  </si>
  <si>
    <t>JESUS ALVAREZ</t>
  </si>
  <si>
    <t>ALFREDO CARBAJAL</t>
  </si>
  <si>
    <t>27-Sep FACTURA 1661-A</t>
  </si>
  <si>
    <t>27-Sep FACTURA 1834-A</t>
  </si>
  <si>
    <t>29-Sep  FACTURA  1666 A</t>
  </si>
  <si>
    <t>29-Sep  FACTURA   1679-A  $ 12,534.50</t>
  </si>
  <si>
    <t>25-Sep-14 FACTURA 1664-A</t>
  </si>
  <si>
    <t>ALFREDO MEDINA TEHUACAN</t>
  </si>
  <si>
    <t>CHINOS AGUA SANTA</t>
  </si>
  <si>
    <t>30-Sep FACTURA 1693 A</t>
  </si>
  <si>
    <t>D2</t>
  </si>
  <si>
    <t>25-Sep-14 $ 2,000.00 --26-Sep-14 $ 563.50</t>
  </si>
  <si>
    <t>26-Sep $ 3,045.50 27-Sep $ 502.70</t>
  </si>
  <si>
    <t>27-Sep FACTURA 1687-A</t>
  </si>
  <si>
    <t>GIONANNI RIOS</t>
  </si>
  <si>
    <t>CHAVA SANCHEZ</t>
  </si>
  <si>
    <t>ADR**INICIAL 1005.4 CAMBIO ELPRECIO</t>
  </si>
  <si>
    <t>EDUARDO MASTRANZO</t>
  </si>
  <si>
    <t>VICTOR HUGO VANZZINI</t>
  </si>
  <si>
    <t>25-Sep-14 $ 16,000.00  26-Sep-14  $  22,114.16</t>
  </si>
  <si>
    <t>AIMET**SUST 107 D2</t>
  </si>
  <si>
    <t>AIDA VERACRUZ</t>
  </si>
  <si>
    <t>ALEJANDRO HERNANDEZ VERACRUZ</t>
  </si>
  <si>
    <t>27-Sep FACTURA 1835-A</t>
  </si>
  <si>
    <t>MA DEL ROSARIO CARDEL VER</t>
  </si>
  <si>
    <t>27-Sep FACTURA 1703-A</t>
  </si>
  <si>
    <t>NLP**CON CAMBIO DE PRECIO</t>
  </si>
  <si>
    <t>26-Sep $ 1,000.00 27-Sep $ 2,488.80</t>
  </si>
  <si>
    <t>28-Sep 5,297.00--30-Sep 15,000.00</t>
  </si>
  <si>
    <t>MARIA ELENA RUGERIO</t>
  </si>
  <si>
    <t>28-Sep 10,500.00---30-Sep--2,190.00</t>
  </si>
  <si>
    <t>HERRADURA</t>
  </si>
  <si>
    <t>JAIME HERNANDEZ</t>
  </si>
  <si>
    <t>FRANCISCO TEHUACAN</t>
  </si>
  <si>
    <t>LA SORPRESA TEHUACAN</t>
  </si>
  <si>
    <t xml:space="preserve"> CANCELADA RUBEN OLIVARES</t>
  </si>
  <si>
    <t>POR DEVOLUCION</t>
  </si>
  <si>
    <t xml:space="preserve"> CANCELADA EL PASTORCITO 2</t>
  </si>
  <si>
    <t>JAVIER TIRADO</t>
  </si>
  <si>
    <t>GUILLERMO BAUTISTA</t>
  </si>
  <si>
    <t>OSCAR HERNANDEZ HERRERA</t>
  </si>
  <si>
    <t>27-Sep 25,828.70---28-Sep $ 4,998.70</t>
  </si>
  <si>
    <t>FRNACO MORALES</t>
  </si>
  <si>
    <t>27-Sep 27,200.00 28-Sep $ 2,882.80</t>
  </si>
  <si>
    <t>29-Sep FACTURA 1787 A</t>
  </si>
  <si>
    <t>JONLEE</t>
  </si>
  <si>
    <t>26-Sep 4,905.00--02-Oct 3,735.00</t>
  </si>
  <si>
    <t>02-Oct FACTURA 1521-A</t>
  </si>
  <si>
    <t>02-Oct FACTURA 1637-A</t>
  </si>
  <si>
    <t>02-Oct  FATURA 1701-A</t>
  </si>
  <si>
    <t>02-Oct FACTURA 1825-A</t>
  </si>
  <si>
    <t>04-Oct FACTURA  1823-A</t>
  </si>
  <si>
    <t>05-Oct FACTURA  1616-A</t>
  </si>
  <si>
    <t>05-Oct FACTURA 1617-A</t>
  </si>
  <si>
    <t>05-Oct FACTURA  1638-A</t>
  </si>
  <si>
    <t>05-OCT FACTURA 1681-A</t>
  </si>
  <si>
    <t>05-OCT FACTURA 1682-A</t>
  </si>
  <si>
    <t>30-Sep 20,000.00---05-Oct 21,151.50</t>
  </si>
  <si>
    <t>07-Oct FCTURA 1628-A</t>
  </si>
  <si>
    <t>07-Oct FACTURA 1629-A</t>
  </si>
  <si>
    <t>07-Oct FACTURA 1680-A</t>
  </si>
  <si>
    <t>07-Oct FACTURA 1949-A</t>
  </si>
  <si>
    <t>25-Sep 9,570.42---08-Oct  $ 67.873.50</t>
  </si>
  <si>
    <t>02-Oct 2,585.00--8-Oct $ 295.00</t>
  </si>
  <si>
    <t>11-Oct FACTURA 1707-A</t>
  </si>
  <si>
    <t>11-Oct FACTURA 1706-A</t>
  </si>
  <si>
    <t>11-Oct   FACTURA 1800-A</t>
  </si>
  <si>
    <t>11-Oct FACTURA 1801-A</t>
  </si>
  <si>
    <t>07-Oct 4,308.20--12-Oct 6,842.60</t>
  </si>
  <si>
    <t>30-Sep 2,823.60--13-Oct 1,376.00</t>
  </si>
  <si>
    <t>15-Sep 1,000.00 07-Oct $ 1,000.00--14-Oct 1,000.00</t>
  </si>
  <si>
    <t>11-Jun 10,000.00 23-Jun 5,000.00--02-Sept 500.00--09-Sep-14  $ 500.00--14-Oct 3,600.00</t>
  </si>
  <si>
    <t>14-Oct FACTURA 2019-A</t>
  </si>
  <si>
    <t>14-Oct FACTURA 1950-A</t>
  </si>
  <si>
    <t>29-Sep $ 12,220.00---FACTURA 1702-A---19-Oct 5,967.80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</si>
  <si>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$ 500.00--07-Oct  $  500.00----20-oCT 500.00</t>
    </r>
  </si>
  <si>
    <t>21-Julio 19,000.00 06-Ago 8,000.00--21-Ago 5,500.00 ---31 Ago 1,000.00--10-Sep-14 $ 1,000.00---15-Sep-14  $  500.00--22-Sep-14  $ 500.00---30-Sep $ 500.00--09-Oct $ 500.00--21-Oct $ 3,426.00</t>
  </si>
  <si>
    <t>11-Oct-14 $ 3,000.00--14-Oct-14 $ 2,500.00--24-Oct-14  $  2,500.00</t>
  </si>
  <si>
    <t>06-01--190,526.16--09-Ene-256,215.00---10-ene--62,958.15--13-ene 12,524.21</t>
  </si>
  <si>
    <t>13-ene-78,832.65--13-ene-165,443.14--15-ene --53,797.21</t>
  </si>
  <si>
    <t>15-ene-138,186.79--20-ene --342,000.00--20-ene --6,335.51</t>
  </si>
  <si>
    <t>20-ene--2,664.49--20-ene--56,994.50--24-ene--221,500.00---24 ene--120,452.50--31--Ene 1,833.01--31-ENE 94,035.08</t>
  </si>
  <si>
    <t>31-ENE 189,988.82--4-Feb 291,750.00--4-Feb  55,768.58</t>
  </si>
  <si>
    <t>04-Feb 136-251.42--7-Feb 229,990.00--13-Feb-1,177.14--14-Feb --159,400.00--17-Feb 14,385.29</t>
  </si>
  <si>
    <t>17-Feb 265,687.31--18-Feb --297,174.91</t>
  </si>
  <si>
    <t>18-Feb 105,835.09--24-Feb --40,821.02--24-Feb--173,0120.51--24-Feb --45,220.58--24-Feb ---26,809.89--27-Feb --175,402.97</t>
  </si>
  <si>
    <t>27-Feb --99,781.53--03-Mar--148,068.00--03-Mar--37,324.40--03-Mar --139,678.60--03-Mar--49,039.00--06-Mar --102,138.98</t>
  </si>
  <si>
    <t>06-Mar--184,335.32--10-Mar--345,450.00--10-Mar--40,216.50--10-Mar--9,796.79</t>
  </si>
  <si>
    <t>10-Mar --3,142.71--10-Mar--109,944.00--13-Mar--43,273.00--13-Mar--319,630.00--18-Mar --70,016.00--18-Mar--46,240.18</t>
  </si>
  <si>
    <t>18-Mar--254,972.82--20-Mar--268,750.00--29-Mar--90,471.88</t>
  </si>
  <si>
    <t>29-Mar --33,267.52--31-Mar --323,980.00--03-Abril --278,900.00--03-Abril --71,473.70</t>
  </si>
  <si>
    <t>03-Abril --99,626.30--04-Abril--86,552.36</t>
  </si>
  <si>
    <t>04-abril--234,437.64--07-abril--150,000.00--10-abril--282,090.00--10-abril--93,816.32</t>
  </si>
  <si>
    <t>10-abril--126,183.68--14-abril--362,190.00--16-abril--155,913.84</t>
  </si>
  <si>
    <t>16-abril--126,156.16--16-abril-314,600.00--24-abril--207,383.81</t>
  </si>
  <si>
    <t>24-abril--7,956.19--24-abril--200,000.00--26-abril--187,000.00--26-abril--265,200.23</t>
  </si>
  <si>
    <t>05-May --1,369.77--05-May--296,550.00--05-May--280,630.00--05-May--15,550.00--08-May--134,464.66</t>
  </si>
  <si>
    <t>08-May-179,855.34--08-May--345,680.00-15-May--30,403.00--15-May--119,468.20</t>
  </si>
  <si>
    <t>15-May--21,881.80--19-May--306,272.50--21-May--184-390.00--22-May--99,000.00--22-MaY--57,278.00</t>
  </si>
  <si>
    <t>22-May--105,932.00--26-May--210,000.00--26-May--140,000.00--29-May--74,000.00--29-May--38,281.50</t>
  </si>
  <si>
    <t>29-May-141,858.50--29-May--161,170.00--31-May--250,500.00--31-May--68,510.00--04-Junio--72,719.00</t>
  </si>
  <si>
    <t>31-May--217,371.00--06-Junio --124,473.30</t>
  </si>
  <si>
    <t>06-Junio--61,446.70--06-Junio--138-500.00--07-junio--78,530.00--7-junio--47,649.34</t>
  </si>
  <si>
    <t>7-junio--117,350.66--07-junio--144,770.00--12-junio--289,650.00---12-junio--125,360.00--12-junio--38,358.66</t>
  </si>
  <si>
    <t>12-junio--71,141.34--14-junio--257,070.00-14-junio--115,785.00--09-julio--nota alb-3683---258,869.03</t>
  </si>
  <si>
    <t>09-julio nota alb 3683 $ 76,037.97--22-julio--200,000.00--24-julio--133,420.00--25-julio-nota alb-3735--5,277.58</t>
  </si>
  <si>
    <t>25-julio-nota abl-3735--284,445.42--28-julio nota alb--3747  $ 213,603.03</t>
  </si>
  <si>
    <t>28-julio nota alb 3748--75,111.97--28-julio--nota alb 3748--295,659.00</t>
  </si>
  <si>
    <t>29-Oct FACTURA -----Dev de 229.8kg manteca 18= 4,136.40</t>
  </si>
  <si>
    <t>13-Oct 1,250.00---21-Oct 3,000.00--24-Oct 3,500.00---29-Oct-1,500.00</t>
  </si>
  <si>
    <t>REMISIONES DE   O C T U B R E         2 0 1 4</t>
  </si>
  <si>
    <t>CIC COMERCIO</t>
  </si>
  <si>
    <t>RAUL GUTIERREZ</t>
  </si>
  <si>
    <t>02-Oct 3,142.00--05-Oct 14,000.00</t>
  </si>
  <si>
    <t>CIC LA CENTRAL</t>
  </si>
  <si>
    <t>20-Oct FACTURA 1945-A</t>
  </si>
  <si>
    <t>NESTOR ALFONSO FLORES</t>
  </si>
  <si>
    <t>CIC 11 SUR</t>
  </si>
  <si>
    <t>03-Oct FACTURA 1948-A</t>
  </si>
  <si>
    <t>NVA</t>
  </si>
  <si>
    <t xml:space="preserve">TRASPASO A LA CENTRAL </t>
  </si>
  <si>
    <t>LEIRAN</t>
  </si>
  <si>
    <t>EDUARDO MA</t>
  </si>
  <si>
    <t>CIC CENTRAL</t>
  </si>
  <si>
    <t>LUIS GUILLERMO ZALASAR ANDRADE</t>
  </si>
  <si>
    <t>JOSE LINARES</t>
  </si>
  <si>
    <t>EDUARDO AGUILAR</t>
  </si>
  <si>
    <t>CONSULEO PADILLA</t>
  </si>
  <si>
    <t>04-Oct FACTURA  2004-A</t>
  </si>
  <si>
    <t xml:space="preserve">ALEJANDRO HERNANDEZ </t>
  </si>
  <si>
    <t>04-Oct FACTURA 1957-A</t>
  </si>
  <si>
    <t>DORMIDO</t>
  </si>
  <si>
    <t>IMBER DE VERACRUZ</t>
  </si>
  <si>
    <t>08-Oct FACTURA 1958-A</t>
  </si>
  <si>
    <t>CIC HERRADURA</t>
  </si>
  <si>
    <t>LOS 2 COMPADRES</t>
  </si>
  <si>
    <t>05-Oct 9,500.00 07-Oct $ 4,687.40</t>
  </si>
  <si>
    <t>05-Oct 4,190.40---07-Oct $ 20,000.00</t>
  </si>
  <si>
    <t>JORGE ARRIAGA JR</t>
  </si>
  <si>
    <t>13-Oct FACTURA 1997-A</t>
  </si>
  <si>
    <t>13-Oct FACTURA 1998-A</t>
  </si>
  <si>
    <t>18-Oct FACTURA 2022-A</t>
  </si>
  <si>
    <t xml:space="preserve">S/# </t>
  </si>
  <si>
    <t>TICKET</t>
  </si>
  <si>
    <t>MARIO MASTRANZO</t>
  </si>
  <si>
    <t xml:space="preserve">  CANCELADA    LEANDRO FLORES</t>
  </si>
  <si>
    <t>06-Oct FACTURA 1994-A</t>
  </si>
  <si>
    <t>VALENTINA ARCE</t>
  </si>
  <si>
    <t>04-Oct FACTURA 1996-A</t>
  </si>
  <si>
    <t>RODOLFO ZOQUIAPA</t>
  </si>
  <si>
    <t>LOS DOS COMPADRES</t>
  </si>
  <si>
    <t>CANCELADO   SUPER SERVICIO A</t>
  </si>
  <si>
    <t>LUS GUILLERMO ZALASAR</t>
  </si>
  <si>
    <t>JUSTO SIERRA</t>
  </si>
  <si>
    <t>RUBEN PEREZ</t>
  </si>
  <si>
    <t>06-Oct $ 6,200.00--09-Oct 461.40</t>
  </si>
  <si>
    <t>18-Oct FACTURA  1999-A</t>
  </si>
  <si>
    <t>18-Oct FACTURA  2000-A</t>
  </si>
  <si>
    <t>CANCELADA      ALBICIA</t>
  </si>
  <si>
    <t>OSCAR HERNANDEZ</t>
  </si>
  <si>
    <t>CAMPOFIEL</t>
  </si>
  <si>
    <t>VALERIOO VERACRUZ</t>
  </si>
  <si>
    <t>11-Oct 10,000.00--15-Oct 10,000.00--18-Oct 25,741.30</t>
  </si>
  <si>
    <t>11-Oct FACTURA 2003-a</t>
  </si>
  <si>
    <t>17-Oct FACTURA  2083-A</t>
  </si>
  <si>
    <t>15-Oct FACTURA 2141-A</t>
  </si>
  <si>
    <t>CARLOS OMAR AMADOR REYES</t>
  </si>
  <si>
    <t>ALBERTO RODRIGUEZ</t>
  </si>
  <si>
    <t>18-Oct FACTURA 2026-A</t>
  </si>
  <si>
    <t>20-Oct FACTURA 2025-A</t>
  </si>
  <si>
    <t>VALENTIN ARCE</t>
  </si>
  <si>
    <t>07-Oct $ 24,700.00--09-Oct $ 4,173.60</t>
  </si>
  <si>
    <t>MAQUILA SAN MARTIN</t>
  </si>
  <si>
    <t>15-Oct 61,140.00--20-Oct $ 31,008.80</t>
  </si>
  <si>
    <t>08-Oct 5,900.00---9-OcT-1,751.80</t>
  </si>
  <si>
    <t>DORMILO</t>
  </si>
  <si>
    <t>HILDA  LUNA</t>
  </si>
  <si>
    <t xml:space="preserve">MIGUEL ANGEL </t>
  </si>
  <si>
    <t>LEO GERARDO</t>
  </si>
  <si>
    <t>CHINOS MALACIA</t>
  </si>
  <si>
    <t>19-Oct FACTURA  2073-A</t>
  </si>
  <si>
    <t>13-Oct FACTURA 2074-A</t>
  </si>
  <si>
    <t>COMERCIO</t>
  </si>
  <si>
    <t>LORENA GUTIERRE&lt;</t>
  </si>
  <si>
    <t>18-Oct FACTURA  2085-A</t>
  </si>
  <si>
    <t>18-Oct FACTURA  2089-A</t>
  </si>
  <si>
    <t>AIMET SUST 670</t>
  </si>
  <si>
    <t>10-Oct 205.00--14-OCT 3,568.20</t>
  </si>
  <si>
    <t>CIC</t>
  </si>
  <si>
    <t>JOSE DANIEL</t>
  </si>
  <si>
    <t xml:space="preserve">CIC  LA CENTRAL </t>
  </si>
  <si>
    <t>JUAN MANUEL</t>
  </si>
  <si>
    <t xml:space="preserve">CIC  11  SUR </t>
  </si>
  <si>
    <t>GONZALO RAMOS</t>
  </si>
  <si>
    <t>CIC  COMERCIO</t>
  </si>
  <si>
    <t>22-Oct 14,651.00---23-Oct 3,043.60</t>
  </si>
  <si>
    <t>PABLO BAEZ</t>
  </si>
  <si>
    <t>CIC  HERRADURA</t>
  </si>
  <si>
    <t>JULIAN MORALES</t>
  </si>
  <si>
    <t>JACOBO MEJIA</t>
  </si>
  <si>
    <t>K BRIONES</t>
  </si>
  <si>
    <t>COMIDA CHINOS P ATLIXCO</t>
  </si>
  <si>
    <t>JOSE LUIS DEL RAYO</t>
  </si>
  <si>
    <t>GUILLERMO ZALAZAR ANDRADE</t>
  </si>
  <si>
    <t>DOMINGO GONZALEZ</t>
  </si>
  <si>
    <t>FRANCISCO ARMENTA</t>
  </si>
  <si>
    <t>RAUL GTZ</t>
  </si>
  <si>
    <t>14-Oct 4,184.60---17-Oct 4,355.80</t>
  </si>
  <si>
    <t>ANGEL MENDEL</t>
  </si>
  <si>
    <t>25-Oct FACTURA 2138-A</t>
  </si>
  <si>
    <t>14-Oct 8,200.00--17-Oct 4,506.80</t>
  </si>
  <si>
    <t>ALEX DURAN</t>
  </si>
  <si>
    <t>25-Oct FACTURA  2136-A</t>
  </si>
  <si>
    <t>25-Oct FACTURA 2137-A</t>
  </si>
  <si>
    <t xml:space="preserve">PRODUCTOS P/AVES Y ANIMALES </t>
  </si>
  <si>
    <t>28-Oct FACTURA 2142-A</t>
  </si>
  <si>
    <t>ALEJANDRO HERNANDEZ  ver</t>
  </si>
  <si>
    <t>SAN PEDRO ver</t>
  </si>
  <si>
    <t>15-Oct FACTURA  2143-A</t>
  </si>
  <si>
    <t>22-Oct FACTURA 2153-A</t>
  </si>
  <si>
    <t>AIDA ( ver )</t>
  </si>
  <si>
    <t>ALFREDO    VERACRUZ</t>
  </si>
  <si>
    <t>FELIX   VERACRUZ</t>
  </si>
  <si>
    <t>CARLOS  VERACRUZ</t>
  </si>
  <si>
    <t>17-Oct FACTURA 2144-A</t>
  </si>
  <si>
    <t xml:space="preserve">LA CENTRAL </t>
  </si>
  <si>
    <t>14-Oct FACTURA 2155-A</t>
  </si>
  <si>
    <t>14-Oct 1,000.00---15-Oct 765.00</t>
  </si>
  <si>
    <t>SERGIO VAZQUEZ</t>
  </si>
  <si>
    <t>ALFREDO ACATZINGO</t>
  </si>
  <si>
    <t>,1001</t>
  </si>
  <si>
    <t>,1002</t>
  </si>
  <si>
    <t>,1003</t>
  </si>
  <si>
    <t>,1004</t>
  </si>
  <si>
    <t>,1005</t>
  </si>
  <si>
    <t>,1006</t>
  </si>
  <si>
    <t>,1007</t>
  </si>
  <si>
    <t>,1008</t>
  </si>
  <si>
    <t>,1009</t>
  </si>
  <si>
    <t>,1010</t>
  </si>
  <si>
    <t>,1011</t>
  </si>
  <si>
    <t>,1012</t>
  </si>
  <si>
    <t>,1013</t>
  </si>
  <si>
    <t>CANCELADA CAMPRA</t>
  </si>
  <si>
    <t>SE CANCELA POR DEVOLUCION</t>
  </si>
  <si>
    <t>,1014</t>
  </si>
  <si>
    <t>,1015</t>
  </si>
  <si>
    <t>,1016</t>
  </si>
  <si>
    <t>,1017</t>
  </si>
  <si>
    <t>,1018</t>
  </si>
  <si>
    <t>,1019</t>
  </si>
  <si>
    <t>,1020</t>
  </si>
  <si>
    <t>,1021</t>
  </si>
  <si>
    <t>,1022</t>
  </si>
  <si>
    <t>,1023</t>
  </si>
  <si>
    <t>,1024</t>
  </si>
  <si>
    <t>,1025</t>
  </si>
  <si>
    <t>,1026</t>
  </si>
  <si>
    <t>,1027</t>
  </si>
  <si>
    <t>,1028</t>
  </si>
  <si>
    <t>,1029</t>
  </si>
  <si>
    <t>,1030</t>
  </si>
  <si>
    <t>,1031</t>
  </si>
  <si>
    <t>,1032</t>
  </si>
  <si>
    <t>,1033</t>
  </si>
  <si>
    <t>,1034</t>
  </si>
  <si>
    <t>,1035</t>
  </si>
  <si>
    <t>,1036</t>
  </si>
  <si>
    <t>,1037</t>
  </si>
  <si>
    <t>,1038</t>
  </si>
  <si>
    <t>,1039</t>
  </si>
  <si>
    <t>,1040</t>
  </si>
  <si>
    <t>,1041</t>
  </si>
  <si>
    <t>,1042</t>
  </si>
  <si>
    <t>,1043</t>
  </si>
  <si>
    <t>,1044</t>
  </si>
  <si>
    <t>,1045</t>
  </si>
  <si>
    <t>,1046</t>
  </si>
  <si>
    <t>ALBERTO LOPEZ</t>
  </si>
  <si>
    <t>,1047</t>
  </si>
  <si>
    <t>,1048</t>
  </si>
  <si>
    <t>,1049</t>
  </si>
  <si>
    <t>,1050</t>
  </si>
  <si>
    <t>,1051</t>
  </si>
  <si>
    <t>,1052</t>
  </si>
  <si>
    <t>,1053</t>
  </si>
  <si>
    <t>PROSUBCA SA DE CV</t>
  </si>
  <si>
    <t>18-Oct FACTURA  2171-A</t>
  </si>
  <si>
    <t>,1054</t>
  </si>
  <si>
    <t>,1055</t>
  </si>
  <si>
    <t>,1056</t>
  </si>
  <si>
    <t>,1057</t>
  </si>
  <si>
    <t>CERRITOSW</t>
  </si>
  <si>
    <t>,1058</t>
  </si>
  <si>
    <t>,1059</t>
  </si>
  <si>
    <t>,1060</t>
  </si>
  <si>
    <t>,1061</t>
  </si>
  <si>
    <t>,1062</t>
  </si>
  <si>
    <t>,1063</t>
  </si>
  <si>
    <t>,1064</t>
  </si>
  <si>
    <t>,1065</t>
  </si>
  <si>
    <t>,1066</t>
  </si>
  <si>
    <t>,1067</t>
  </si>
  <si>
    <t>,1068</t>
  </si>
  <si>
    <t>,1069</t>
  </si>
  <si>
    <t>,1070</t>
  </si>
  <si>
    <t xml:space="preserve">LEONARDO  </t>
  </si>
  <si>
    <t>,1071</t>
  </si>
  <si>
    <t>,1072</t>
  </si>
  <si>
    <t>,1073</t>
  </si>
  <si>
    <t>,1074</t>
  </si>
  <si>
    <t>,1075</t>
  </si>
  <si>
    <t>,1076</t>
  </si>
  <si>
    <t>,1077</t>
  </si>
  <si>
    <t>,1078</t>
  </si>
  <si>
    <t>,1079</t>
  </si>
  <si>
    <t>,1080</t>
  </si>
  <si>
    <t>,1081</t>
  </si>
  <si>
    <t>,1082</t>
  </si>
  <si>
    <t>,1083</t>
  </si>
  <si>
    <t>,1084</t>
  </si>
  <si>
    <t>,1085</t>
  </si>
  <si>
    <t>,1086</t>
  </si>
  <si>
    <t>,1087</t>
  </si>
  <si>
    <t>,1088</t>
  </si>
  <si>
    <t>,1089</t>
  </si>
  <si>
    <t xml:space="preserve">ALICIA ( herradura ) </t>
  </si>
  <si>
    <t>,1090</t>
  </si>
  <si>
    <t>,1091</t>
  </si>
  <si>
    <t>,1092</t>
  </si>
  <si>
    <t>,1093</t>
  </si>
  <si>
    <t>,1094</t>
  </si>
  <si>
    <t>,1095</t>
  </si>
  <si>
    <t>,1096</t>
  </si>
  <si>
    <t>,1097</t>
  </si>
  <si>
    <t>,1098</t>
  </si>
  <si>
    <t>,1099</t>
  </si>
  <si>
    <t>,1100</t>
  </si>
  <si>
    <t>,1101</t>
  </si>
  <si>
    <t>,1102</t>
  </si>
  <si>
    <t>,1103</t>
  </si>
  <si>
    <t>,1104</t>
  </si>
  <si>
    <t>,1105</t>
  </si>
  <si>
    <t>,1106</t>
  </si>
  <si>
    <t>,1107</t>
  </si>
  <si>
    <t>,1108</t>
  </si>
  <si>
    <t>,1109</t>
  </si>
  <si>
    <t>,1110</t>
  </si>
  <si>
    <t>,1111</t>
  </si>
  <si>
    <t>,1112</t>
  </si>
  <si>
    <t>,1113</t>
  </si>
  <si>
    <t>,1114</t>
  </si>
  <si>
    <t>,1115</t>
  </si>
  <si>
    <t>,1116</t>
  </si>
  <si>
    <t>,1117</t>
  </si>
  <si>
    <t>,1118</t>
  </si>
  <si>
    <t>16-Oct 10,000.00--18-Oct 5,494.40</t>
  </si>
  <si>
    <t>,1119</t>
  </si>
  <si>
    <t>,1120</t>
  </si>
  <si>
    <t>,1121</t>
  </si>
  <si>
    <t>,1122</t>
  </si>
  <si>
    <t>,1123</t>
  </si>
  <si>
    <t>,1124</t>
  </si>
  <si>
    <t>,1125</t>
  </si>
  <si>
    <t>,1126</t>
  </si>
  <si>
    <t>,1127</t>
  </si>
  <si>
    <t>,1128</t>
  </si>
  <si>
    <t>,1129</t>
  </si>
  <si>
    <t>,1130</t>
  </si>
  <si>
    <t>,1131</t>
  </si>
  <si>
    <t>,1132</t>
  </si>
  <si>
    <t>,1133</t>
  </si>
  <si>
    <t>,1134</t>
  </si>
  <si>
    <t>,1135</t>
  </si>
  <si>
    <t>,1136</t>
  </si>
  <si>
    <t>,1137</t>
  </si>
  <si>
    <t>,1138</t>
  </si>
  <si>
    <t>,1139</t>
  </si>
  <si>
    <t>,1140</t>
  </si>
  <si>
    <t>,1141</t>
  </si>
  <si>
    <t>,1142</t>
  </si>
  <si>
    <t>,1143</t>
  </si>
  <si>
    <t>,1144</t>
  </si>
  <si>
    <t>,1145</t>
  </si>
  <si>
    <t>,1146</t>
  </si>
  <si>
    <t>LOS 2 COMPADRES CANCELADA</t>
  </si>
  <si>
    <t>SE CANCELA POR DEVOLUCION X DUPLICADA  1141</t>
  </si>
  <si>
    <t>,1147</t>
  </si>
  <si>
    <t>,1148</t>
  </si>
  <si>
    <t>,1149</t>
  </si>
  <si>
    <t>,1150</t>
  </si>
  <si>
    <t>,1151</t>
  </si>
  <si>
    <t>,1152</t>
  </si>
  <si>
    <t>,1153</t>
  </si>
  <si>
    <t>,1154</t>
  </si>
  <si>
    <t>SAGRADO CORAZON  CANCELADA</t>
  </si>
  <si>
    <t>,1155</t>
  </si>
  <si>
    <t>,1156</t>
  </si>
  <si>
    <t>,1157</t>
  </si>
  <si>
    <t>,1158</t>
  </si>
  <si>
    <t>22-Oct 17,000.00--29-Oct 25,946.20</t>
  </si>
  <si>
    <t>,1159</t>
  </si>
  <si>
    <t>,1160</t>
  </si>
  <si>
    <t>,1161</t>
  </si>
  <si>
    <t>,1162</t>
  </si>
  <si>
    <t>,1163</t>
  </si>
  <si>
    <t>,1164</t>
  </si>
  <si>
    <t>,1165</t>
  </si>
  <si>
    <t>MA DE LA ROSARIO  ( cardel )</t>
  </si>
  <si>
    <t>,1166</t>
  </si>
  <si>
    <t>,1167</t>
  </si>
  <si>
    <t>,1168</t>
  </si>
  <si>
    <t>18-Oct FACTURA  2208-A</t>
  </si>
  <si>
    <t>,1169</t>
  </si>
  <si>
    <t>,1170</t>
  </si>
  <si>
    <t>,1171</t>
  </si>
  <si>
    <t xml:space="preserve">AIDA  ( ver ) </t>
  </si>
  <si>
    <t>,1172</t>
  </si>
  <si>
    <t>,1173</t>
  </si>
  <si>
    <t>,1174</t>
  </si>
  <si>
    <t>,1175</t>
  </si>
  <si>
    <t>,1176</t>
  </si>
  <si>
    <t>,1177</t>
  </si>
  <si>
    <t>,1178</t>
  </si>
  <si>
    <t>,1179</t>
  </si>
  <si>
    <t>,1180</t>
  </si>
  <si>
    <t>VICTOR HUGO VANZINI</t>
  </si>
  <si>
    <t>,1181</t>
  </si>
  <si>
    <t>,1182</t>
  </si>
  <si>
    <t>,1183</t>
  </si>
  <si>
    <t>,1184</t>
  </si>
  <si>
    <t>,1185</t>
  </si>
  <si>
    <t>,1186</t>
  </si>
  <si>
    <t>,1187</t>
  </si>
  <si>
    <t>PEDRO CORDERO CANCELADA</t>
  </si>
  <si>
    <t>NO TENIA DINERO</t>
  </si>
  <si>
    <t>,1188</t>
  </si>
  <si>
    <t>,1189</t>
  </si>
  <si>
    <t>,1190</t>
  </si>
  <si>
    <t>,1191</t>
  </si>
  <si>
    <t>,1192</t>
  </si>
  <si>
    <t>,1193</t>
  </si>
  <si>
    <t>,1194</t>
  </si>
  <si>
    <t>,1195</t>
  </si>
  <si>
    <t>,1196</t>
  </si>
  <si>
    <t>,1197</t>
  </si>
  <si>
    <t>,1198</t>
  </si>
  <si>
    <t>ROBERTO BARRERA</t>
  </si>
  <si>
    <t>,1199</t>
  </si>
  <si>
    <t>,1200</t>
  </si>
  <si>
    <t>,1201</t>
  </si>
  <si>
    <t>,1202</t>
  </si>
  <si>
    <t>,1203</t>
  </si>
  <si>
    <t>,1204</t>
  </si>
  <si>
    <t>,1205</t>
  </si>
  <si>
    <t>,1206</t>
  </si>
  <si>
    <t>,1207</t>
  </si>
  <si>
    <t>,1208</t>
  </si>
  <si>
    <t>,1209</t>
  </si>
  <si>
    <t>CANCELADO</t>
  </si>
  <si>
    <t>,1210</t>
  </si>
  <si>
    <t>,1211</t>
  </si>
  <si>
    <t>,1212</t>
  </si>
  <si>
    <t>,1213</t>
  </si>
  <si>
    <t>,1214</t>
  </si>
  <si>
    <t>,1215</t>
  </si>
  <si>
    <t>,1216</t>
  </si>
  <si>
    <t>,1217</t>
  </si>
  <si>
    <t>,1218</t>
  </si>
  <si>
    <t>SRA VILLANUEVA</t>
  </si>
  <si>
    <t>,1219</t>
  </si>
  <si>
    <t>,1220</t>
  </si>
  <si>
    <t>,1221</t>
  </si>
  <si>
    <t>,1222</t>
  </si>
  <si>
    <t>,1223</t>
  </si>
  <si>
    <t>,1224</t>
  </si>
  <si>
    <t>25-Oct FACTURA  2210-A</t>
  </si>
  <si>
    <t>,1225</t>
  </si>
  <si>
    <t>,1226</t>
  </si>
  <si>
    <t>,1227</t>
  </si>
  <si>
    <t>,1228</t>
  </si>
  <si>
    <t>,1229</t>
  </si>
  <si>
    <t>25-Oct FACTURA  2209-a</t>
  </si>
  <si>
    <t>,1230</t>
  </si>
  <si>
    <t>,1231</t>
  </si>
  <si>
    <t>,1232</t>
  </si>
  <si>
    <t>,1233</t>
  </si>
  <si>
    <t>,1234</t>
  </si>
  <si>
    <t>,1235</t>
  </si>
  <si>
    <t>,1236</t>
  </si>
  <si>
    <t>,1237</t>
  </si>
  <si>
    <t>,1238</t>
  </si>
  <si>
    <t>,1239</t>
  </si>
  <si>
    <t>BENITO ALFONSO CANCELADA</t>
  </si>
  <si>
    <t>REGRESO EL PRODUCTO EL CLIENTE</t>
  </si>
  <si>
    <t>,1240</t>
  </si>
  <si>
    <t>IGNACIO MENDEL</t>
  </si>
  <si>
    <t>,1241</t>
  </si>
  <si>
    <t>,1242</t>
  </si>
  <si>
    <t>,1243</t>
  </si>
  <si>
    <t>,1244</t>
  </si>
  <si>
    <t>,1245</t>
  </si>
  <si>
    <t>,1246</t>
  </si>
  <si>
    <t>,1247</t>
  </si>
  <si>
    <t>,1248</t>
  </si>
  <si>
    <t>,1249</t>
  </si>
  <si>
    <t>,1250</t>
  </si>
  <si>
    <t>,1251</t>
  </si>
  <si>
    <t>,1252</t>
  </si>
  <si>
    <t>,1253</t>
  </si>
  <si>
    <t>,1254</t>
  </si>
  <si>
    <t>,1255</t>
  </si>
  <si>
    <t>,1256</t>
  </si>
  <si>
    <t>,1257</t>
  </si>
  <si>
    <t>,1258</t>
  </si>
  <si>
    <t>,1259</t>
  </si>
  <si>
    <t>,1260</t>
  </si>
  <si>
    <t>,1261</t>
  </si>
  <si>
    <t xml:space="preserve">JAIME MASTRANZO </t>
  </si>
  <si>
    <t>,1262</t>
  </si>
  <si>
    <t>,1263</t>
  </si>
  <si>
    <t>,1264</t>
  </si>
  <si>
    <t>,1265</t>
  </si>
  <si>
    <t>EL GALLOTE</t>
  </si>
  <si>
    <t>,1266</t>
  </si>
  <si>
    <t>,1267</t>
  </si>
  <si>
    <t>,1268</t>
  </si>
  <si>
    <t>SERRANO impresa en la # 1269</t>
  </si>
  <si>
    <t>,1269</t>
  </si>
  <si>
    <t>NERY impresa en # 1270</t>
  </si>
  <si>
    <t>23-Oct 43,500.00---25-Oct  3,681.90</t>
  </si>
  <si>
    <t>,1270</t>
  </si>
  <si>
    <t>LOS 2 COMPADRES impresa en # 1268</t>
  </si>
  <si>
    <t>,1271</t>
  </si>
  <si>
    <t>,1272</t>
  </si>
  <si>
    <t>,1273</t>
  </si>
  <si>
    <t>,1274</t>
  </si>
  <si>
    <t>,1275</t>
  </si>
  <si>
    <t>GABRIEL ROMAN</t>
  </si>
  <si>
    <t>,1276</t>
  </si>
  <si>
    <t>,1277</t>
  </si>
  <si>
    <t>,1278</t>
  </si>
  <si>
    <t>,1279</t>
  </si>
  <si>
    <t>,1280</t>
  </si>
  <si>
    <t>,1281</t>
  </si>
  <si>
    <t>,1282</t>
  </si>
  <si>
    <t>,1283</t>
  </si>
  <si>
    <t>,1284</t>
  </si>
  <si>
    <t>,1285</t>
  </si>
  <si>
    <t>,1286</t>
  </si>
  <si>
    <t>,1287</t>
  </si>
  <si>
    <t>,1288</t>
  </si>
  <si>
    <t>,1289</t>
  </si>
  <si>
    <t>,1290</t>
  </si>
  <si>
    <t>,1291</t>
  </si>
  <si>
    <t>,1292</t>
  </si>
  <si>
    <t>,1293</t>
  </si>
  <si>
    <t>,1294</t>
  </si>
  <si>
    <t>,1295</t>
  </si>
  <si>
    <t>,1296</t>
  </si>
  <si>
    <t>,1297</t>
  </si>
  <si>
    <t>,1298</t>
  </si>
  <si>
    <t>,1299</t>
  </si>
  <si>
    <t>,1300</t>
  </si>
  <si>
    <t>,1301</t>
  </si>
  <si>
    <t>,1302</t>
  </si>
  <si>
    <t>,1303</t>
  </si>
  <si>
    <t>,1304</t>
  </si>
  <si>
    <t>,1305</t>
  </si>
  <si>
    <t>,1306</t>
  </si>
  <si>
    <t>,1307</t>
  </si>
  <si>
    <t>,1308</t>
  </si>
  <si>
    <t>,1309</t>
  </si>
  <si>
    <t>,1310</t>
  </si>
  <si>
    <t>,1311</t>
  </si>
  <si>
    <t>,1312</t>
  </si>
  <si>
    <t>,1313</t>
  </si>
  <si>
    <t>,1314</t>
  </si>
  <si>
    <t>,1315</t>
  </si>
  <si>
    <t>,1316</t>
  </si>
  <si>
    <t>,1317</t>
  </si>
  <si>
    <t>,1318</t>
  </si>
  <si>
    <t>,1319</t>
  </si>
  <si>
    <t>,1320</t>
  </si>
  <si>
    <t>SAGRADO CORAZON Sn MANUEL</t>
  </si>
  <si>
    <t>,1321</t>
  </si>
  <si>
    <t>,1322</t>
  </si>
  <si>
    <t>,1323</t>
  </si>
  <si>
    <t>,1324</t>
  </si>
  <si>
    <t>,1325</t>
  </si>
  <si>
    <t>,1326</t>
  </si>
  <si>
    <t>,1327</t>
  </si>
  <si>
    <t>,1328</t>
  </si>
  <si>
    <t>,1329</t>
  </si>
  <si>
    <t>,1330</t>
  </si>
  <si>
    <t>,1331</t>
  </si>
  <si>
    <t>,1332</t>
  </si>
  <si>
    <t>,1333</t>
  </si>
  <si>
    <t>,1334</t>
  </si>
  <si>
    <t>,1335</t>
  </si>
  <si>
    <t>,1336</t>
  </si>
  <si>
    <t>,1337</t>
  </si>
  <si>
    <t>,1338</t>
  </si>
  <si>
    <t>,1339</t>
  </si>
  <si>
    <t>,1340</t>
  </si>
  <si>
    <t>,1341</t>
  </si>
  <si>
    <t>,1342</t>
  </si>
  <si>
    <t>,1343</t>
  </si>
  <si>
    <t>,1344</t>
  </si>
  <si>
    <t>,1345</t>
  </si>
  <si>
    <t>TARZILA</t>
  </si>
  <si>
    <t>,1346</t>
  </si>
  <si>
    <t>,1347</t>
  </si>
  <si>
    <t>,1348</t>
  </si>
  <si>
    <t>,1349</t>
  </si>
  <si>
    <t>,1350</t>
  </si>
  <si>
    <t>,1351</t>
  </si>
  <si>
    <t>,1352</t>
  </si>
  <si>
    <t>,1353</t>
  </si>
  <si>
    <t>,1354</t>
  </si>
  <si>
    <t>,1355</t>
  </si>
  <si>
    <t>,1356</t>
  </si>
  <si>
    <t>,1357</t>
  </si>
  <si>
    <t>,1358</t>
  </si>
  <si>
    <t>,1359</t>
  </si>
  <si>
    <t>,1360</t>
  </si>
  <si>
    <t>,1361</t>
  </si>
  <si>
    <t>,1362</t>
  </si>
  <si>
    <t>,1363</t>
  </si>
  <si>
    <t>,1364</t>
  </si>
  <si>
    <t>,1365</t>
  </si>
  <si>
    <t>,1366</t>
  </si>
  <si>
    <t>,1367</t>
  </si>
  <si>
    <t>,1368</t>
  </si>
  <si>
    <t>,1369</t>
  </si>
  <si>
    <t>,1370</t>
  </si>
  <si>
    <t>,1371</t>
  </si>
  <si>
    <t>,1372</t>
  </si>
  <si>
    <t>,1373</t>
  </si>
  <si>
    <t>,1374</t>
  </si>
  <si>
    <t>,1375</t>
  </si>
  <si>
    <t>,1376</t>
  </si>
  <si>
    <t>,1377</t>
  </si>
  <si>
    <t>,1378</t>
  </si>
  <si>
    <t>,1379</t>
  </si>
  <si>
    <t>,1380</t>
  </si>
  <si>
    <t>,1381</t>
  </si>
  <si>
    <t>,1382</t>
  </si>
  <si>
    <t>,1383</t>
  </si>
  <si>
    <t>,1384</t>
  </si>
  <si>
    <t>,1385</t>
  </si>
  <si>
    <t>,1386</t>
  </si>
  <si>
    <t>,1387</t>
  </si>
  <si>
    <t>,1388</t>
  </si>
  <si>
    <t>,1389</t>
  </si>
  <si>
    <t>,1390</t>
  </si>
  <si>
    <t>,1391</t>
  </si>
  <si>
    <t>,1392</t>
  </si>
  <si>
    <t>,1393</t>
  </si>
  <si>
    <t>,1394</t>
  </si>
  <si>
    <t>,1395</t>
  </si>
  <si>
    <t>,1396</t>
  </si>
  <si>
    <t>,1397</t>
  </si>
  <si>
    <t>,1398</t>
  </si>
  <si>
    <t>,1399</t>
  </si>
  <si>
    <t>,1400</t>
  </si>
  <si>
    <t>,1401</t>
  </si>
  <si>
    <t>,1402</t>
  </si>
  <si>
    <t>,1403</t>
  </si>
  <si>
    <t>,1404</t>
  </si>
  <si>
    <t>,1405</t>
  </si>
  <si>
    <t>,1406</t>
  </si>
  <si>
    <t>,1407</t>
  </si>
  <si>
    <t>,1408</t>
  </si>
  <si>
    <t>,1409</t>
  </si>
  <si>
    <t>,1410</t>
  </si>
  <si>
    <t>,1411</t>
  </si>
  <si>
    <t>,1412</t>
  </si>
  <si>
    <t>,1413</t>
  </si>
  <si>
    <t>,1414</t>
  </si>
  <si>
    <t>,1415</t>
  </si>
  <si>
    <t>,1416</t>
  </si>
  <si>
    <t>,1417</t>
  </si>
  <si>
    <t>,1418</t>
  </si>
  <si>
    <t>,1419</t>
  </si>
  <si>
    <t>,1420</t>
  </si>
  <si>
    <t>,1421</t>
  </si>
  <si>
    <t>,1422</t>
  </si>
  <si>
    <t>,1423</t>
  </si>
  <si>
    <t>,1424</t>
  </si>
  <si>
    <t xml:space="preserve">BENITO ALFONSO </t>
  </si>
  <si>
    <t>,1425</t>
  </si>
  <si>
    <t>21-Oct 4,700.00--23-Oct 1,441.20</t>
  </si>
  <si>
    <t>,1426</t>
  </si>
  <si>
    <t>,1427</t>
  </si>
  <si>
    <t>,1428</t>
  </si>
  <si>
    <t>,1429</t>
  </si>
  <si>
    <t>,1430</t>
  </si>
  <si>
    <t>,1431</t>
  </si>
  <si>
    <t>,1432</t>
  </si>
  <si>
    <t>,1433</t>
  </si>
  <si>
    <t>,1434</t>
  </si>
  <si>
    <t>,1435</t>
  </si>
  <si>
    <t>,1436</t>
  </si>
  <si>
    <t>,1437</t>
  </si>
  <si>
    <t>,1438</t>
  </si>
  <si>
    <t>,1439</t>
  </si>
  <si>
    <t>,1440</t>
  </si>
  <si>
    <t>,1441</t>
  </si>
  <si>
    <t>,1442</t>
  </si>
  <si>
    <t>,1443</t>
  </si>
  <si>
    <t>,1444</t>
  </si>
  <si>
    <t>,1445</t>
  </si>
  <si>
    <t>,1446</t>
  </si>
  <si>
    <t>,1447</t>
  </si>
  <si>
    <t>,1448</t>
  </si>
  <si>
    <t>,1449</t>
  </si>
  <si>
    <t>,1450</t>
  </si>
  <si>
    <t>,1451</t>
  </si>
  <si>
    <t>,1452</t>
  </si>
  <si>
    <t>,1453</t>
  </si>
  <si>
    <t>,1454</t>
  </si>
  <si>
    <t>,1455</t>
  </si>
  <si>
    <t>,1456</t>
  </si>
  <si>
    <t>,1457</t>
  </si>
  <si>
    <t>,1458</t>
  </si>
  <si>
    <t>Se duplico la nota</t>
  </si>
  <si>
    <t>,1459</t>
  </si>
  <si>
    <t>,1460</t>
  </si>
  <si>
    <t>,1461</t>
  </si>
  <si>
    <t>,1462</t>
  </si>
  <si>
    <t>,1463</t>
  </si>
  <si>
    <t>,1464</t>
  </si>
  <si>
    <t>,1465</t>
  </si>
  <si>
    <t>,1466</t>
  </si>
  <si>
    <t>,1467</t>
  </si>
  <si>
    <t>,1468</t>
  </si>
  <si>
    <t>CHINOS PLAZA ATLIXCO</t>
  </si>
  <si>
    <t>,1469</t>
  </si>
  <si>
    <t>,1470</t>
  </si>
  <si>
    <t>,1471</t>
  </si>
  <si>
    <t>,1472</t>
  </si>
  <si>
    <t>,1473</t>
  </si>
  <si>
    <t>,1474</t>
  </si>
  <si>
    <t>,1475</t>
  </si>
  <si>
    <t>,1476</t>
  </si>
  <si>
    <t>CANCELADA  Javier Parral</t>
  </si>
  <si>
    <t>No quiso capote llego tarde chofer</t>
  </si>
  <si>
    <t xml:space="preserve">JOSE </t>
  </si>
  <si>
    <t>,1477</t>
  </si>
  <si>
    <t>,1478</t>
  </si>
  <si>
    <t>,1479</t>
  </si>
  <si>
    <t>,1480</t>
  </si>
  <si>
    <t>,1481</t>
  </si>
  <si>
    <t>,1482</t>
  </si>
  <si>
    <t>,1483</t>
  </si>
  <si>
    <t>,1484</t>
  </si>
  <si>
    <t>22-Oct FACTURA 2242-A</t>
  </si>
  <si>
    <t>,1485</t>
  </si>
  <si>
    <t>,1486</t>
  </si>
  <si>
    <t>,1487</t>
  </si>
  <si>
    <t>CARLOS Veracruz</t>
  </si>
  <si>
    <t>,1488</t>
  </si>
  <si>
    <t>,1489</t>
  </si>
  <si>
    <t>ALFREDO Veracruz</t>
  </si>
  <si>
    <t>,1490</t>
  </si>
  <si>
    <t>FELIZ Veracruz</t>
  </si>
  <si>
    <t>,1491</t>
  </si>
  <si>
    <t>,1492</t>
  </si>
  <si>
    <t>SAN PEDRO Veracruz</t>
  </si>
  <si>
    <t>,1493</t>
  </si>
  <si>
    <t>,1494</t>
  </si>
  <si>
    <t>,1495</t>
  </si>
  <si>
    <t>SRA SARA Veracruz</t>
  </si>
  <si>
    <t>31-Oct FACTURA 2291-A</t>
  </si>
  <si>
    <t>,1496</t>
  </si>
  <si>
    <t>PRODUCTOS PARA AVES Y ANIMALES SA DE CV</t>
  </si>
  <si>
    <t>28-Oct FACTURA 2240-+A</t>
  </si>
  <si>
    <t>,1497</t>
  </si>
  <si>
    <t>,1498</t>
  </si>
  <si>
    <t>,1499</t>
  </si>
  <si>
    <t>,1500</t>
  </si>
  <si>
    <t>,1501</t>
  </si>
  <si>
    <t>,1502</t>
  </si>
  <si>
    <t>,1503</t>
  </si>
  <si>
    <t>,1504</t>
  </si>
  <si>
    <t>,1505</t>
  </si>
  <si>
    <t>,1506</t>
  </si>
  <si>
    <t>,1507</t>
  </si>
  <si>
    <t>,1508</t>
  </si>
  <si>
    <t>,1509</t>
  </si>
  <si>
    <t>,1510</t>
  </si>
  <si>
    <t>,1511</t>
  </si>
  <si>
    <t>,1512</t>
  </si>
  <si>
    <t>,1513</t>
  </si>
  <si>
    <t>,1514</t>
  </si>
  <si>
    <t>,1515</t>
  </si>
  <si>
    <t>,1516</t>
  </si>
  <si>
    <t>,1517</t>
  </si>
  <si>
    <t>,1518</t>
  </si>
  <si>
    <t>25-Oct 500.00---31-Oct 2,750.80</t>
  </si>
  <si>
    <t>,1519</t>
  </si>
  <si>
    <t>,1520</t>
  </si>
  <si>
    <t>,1521</t>
  </si>
  <si>
    <t>,1522</t>
  </si>
  <si>
    <t>,1523</t>
  </si>
  <si>
    <t>,1524</t>
  </si>
  <si>
    <t>,1525</t>
  </si>
  <si>
    <t>,1526</t>
  </si>
  <si>
    <t>,1527</t>
  </si>
  <si>
    <t>,1528</t>
  </si>
  <si>
    <t>,1529</t>
  </si>
  <si>
    <t>,1530</t>
  </si>
  <si>
    <t>,1531</t>
  </si>
  <si>
    <t>,1532</t>
  </si>
  <si>
    <t>,1533</t>
  </si>
  <si>
    <t>,1534</t>
  </si>
  <si>
    <t>,1535</t>
  </si>
  <si>
    <t>,1536</t>
  </si>
  <si>
    <t>,1537</t>
  </si>
  <si>
    <t>,1538</t>
  </si>
  <si>
    <t>,1539</t>
  </si>
  <si>
    <t>,1540</t>
  </si>
  <si>
    <t>,1541</t>
  </si>
  <si>
    <t>,1542</t>
  </si>
  <si>
    <t>,1543</t>
  </si>
  <si>
    <t>,1544</t>
  </si>
  <si>
    <t>,1545</t>
  </si>
  <si>
    <t>,1546</t>
  </si>
  <si>
    <t>23-Oct-2,089.30---25-Oct 9,791.25</t>
  </si>
  <si>
    <t>,1547</t>
  </si>
  <si>
    <t>,1548</t>
  </si>
  <si>
    <t>,1549</t>
  </si>
  <si>
    <t>,1550</t>
  </si>
  <si>
    <t>,1551</t>
  </si>
  <si>
    <t>,1552</t>
  </si>
  <si>
    <t>,1553</t>
  </si>
  <si>
    <t>,1554</t>
  </si>
  <si>
    <t>,1555</t>
  </si>
  <si>
    <t>ERASMOS</t>
  </si>
  <si>
    <t>,1556</t>
  </si>
  <si>
    <t>,1557</t>
  </si>
  <si>
    <t>,1558</t>
  </si>
  <si>
    <t>,1559</t>
  </si>
  <si>
    <t>28-Oct 2,817.60--30-Oct 79,217.10</t>
  </si>
  <si>
    <t>,1560</t>
  </si>
  <si>
    <t>,1561</t>
  </si>
  <si>
    <t>,1562</t>
  </si>
  <si>
    <t>,1563</t>
  </si>
  <si>
    <t>JOSE LUIS PEREZ PEREZ</t>
  </si>
  <si>
    <t>,1564</t>
  </si>
  <si>
    <t>,1565</t>
  </si>
  <si>
    <t>,1566</t>
  </si>
  <si>
    <t>,1567</t>
  </si>
  <si>
    <t>OSCAR ARENAS</t>
  </si>
  <si>
    <t>,1568</t>
  </si>
  <si>
    <t>,1569</t>
  </si>
  <si>
    <t>,1570</t>
  </si>
  <si>
    <t>,1571</t>
  </si>
  <si>
    <t>,1572</t>
  </si>
  <si>
    <t>,1573</t>
  </si>
  <si>
    <t>,1574</t>
  </si>
  <si>
    <t>,1575</t>
  </si>
  <si>
    <t>,1576</t>
  </si>
  <si>
    <t>,1577</t>
  </si>
  <si>
    <t>,1578</t>
  </si>
  <si>
    <t>,1579</t>
  </si>
  <si>
    <t>,1580</t>
  </si>
  <si>
    <t>,1581</t>
  </si>
  <si>
    <t>,1582</t>
  </si>
  <si>
    <t>23-Oct 2,500.00--27-Oct 5000.00</t>
  </si>
  <si>
    <t>,1583</t>
  </si>
  <si>
    <t>,1584</t>
  </si>
  <si>
    <t>,1585</t>
  </si>
  <si>
    <t>,1586</t>
  </si>
  <si>
    <t>,1587</t>
  </si>
  <si>
    <t>,1588</t>
  </si>
  <si>
    <t>,1589</t>
  </si>
  <si>
    <t>,1590</t>
  </si>
  <si>
    <t>,1591</t>
  </si>
  <si>
    <t>,1592</t>
  </si>
  <si>
    <t>,1593</t>
  </si>
  <si>
    <t>,1594</t>
  </si>
  <si>
    <t>,1595</t>
  </si>
  <si>
    <t>,1596</t>
  </si>
  <si>
    <t>,1597</t>
  </si>
  <si>
    <t>,1598</t>
  </si>
  <si>
    <t>,1599</t>
  </si>
  <si>
    <t>CHINOS LORETO</t>
  </si>
  <si>
    <t>,1600</t>
  </si>
  <si>
    <t>,1601</t>
  </si>
  <si>
    <t>,1602</t>
  </si>
  <si>
    <t>,1603</t>
  </si>
  <si>
    <t>,1604</t>
  </si>
  <si>
    <t>,1605</t>
  </si>
  <si>
    <t>,1606</t>
  </si>
  <si>
    <t>,1607</t>
  </si>
  <si>
    <t>,1608</t>
  </si>
  <si>
    <t>,1609</t>
  </si>
  <si>
    <t>,1610</t>
  </si>
  <si>
    <t>,1611</t>
  </si>
  <si>
    <t>,1612</t>
  </si>
  <si>
    <t>,1613</t>
  </si>
  <si>
    <t>,1614</t>
  </si>
  <si>
    <t>,1615</t>
  </si>
  <si>
    <t>,1616</t>
  </si>
  <si>
    <t>,1617</t>
  </si>
  <si>
    <t>,1618</t>
  </si>
  <si>
    <t>,1619</t>
  </si>
  <si>
    <t>,1620</t>
  </si>
  <si>
    <t>,1621</t>
  </si>
  <si>
    <t>,1622</t>
  </si>
  <si>
    <t>,1623</t>
  </si>
  <si>
    <t>,1624</t>
  </si>
  <si>
    <t>,1625</t>
  </si>
  <si>
    <t>,1626</t>
  </si>
  <si>
    <t>,1627</t>
  </si>
  <si>
    <t>,1628</t>
  </si>
  <si>
    <t>,1629</t>
  </si>
  <si>
    <t>,1630</t>
  </si>
  <si>
    <t>,1631</t>
  </si>
  <si>
    <t>,1632</t>
  </si>
  <si>
    <t>,1633</t>
  </si>
  <si>
    <t>,1634</t>
  </si>
  <si>
    <t>28-Oct FACTURA 2288-A</t>
  </si>
  <si>
    <t>,1635</t>
  </si>
  <si>
    <t>,1636</t>
  </si>
  <si>
    <t>,1637</t>
  </si>
  <si>
    <t xml:space="preserve">RUBEN  </t>
  </si>
  <si>
    <t>,1638</t>
  </si>
  <si>
    <t>,1639</t>
  </si>
  <si>
    <t>,1640</t>
  </si>
  <si>
    <t>,1641</t>
  </si>
  <si>
    <t>,1642</t>
  </si>
  <si>
    <t>,1643</t>
  </si>
  <si>
    <t>,1644</t>
  </si>
  <si>
    <t>,1645</t>
  </si>
  <si>
    <t>,1646</t>
  </si>
  <si>
    <t>,1647</t>
  </si>
  <si>
    <t>,1648</t>
  </si>
  <si>
    <t>,1649</t>
  </si>
  <si>
    <t>,1650</t>
  </si>
  <si>
    <t>,1651</t>
  </si>
  <si>
    <t>,1652</t>
  </si>
  <si>
    <t>,1653</t>
  </si>
  <si>
    <t>,1654</t>
  </si>
  <si>
    <t>,1655</t>
  </si>
  <si>
    <t>,1656</t>
  </si>
  <si>
    <t>,1657</t>
  </si>
  <si>
    <t>,1658</t>
  </si>
  <si>
    <t>,1659</t>
  </si>
  <si>
    <t>,1660</t>
  </si>
  <si>
    <t>,1661</t>
  </si>
  <si>
    <t>,1662</t>
  </si>
  <si>
    <t>,1663</t>
  </si>
  <si>
    <t>,1664</t>
  </si>
  <si>
    <t>,1665</t>
  </si>
  <si>
    <t>,1666</t>
  </si>
  <si>
    <t>,1667</t>
  </si>
  <si>
    <t>,1668</t>
  </si>
  <si>
    <t>,1669</t>
  </si>
  <si>
    <t>,1670</t>
  </si>
  <si>
    <t>,1671</t>
  </si>
  <si>
    <t>,1672</t>
  </si>
  <si>
    <t>,1673</t>
  </si>
  <si>
    <t>,1674</t>
  </si>
  <si>
    <t>,1675</t>
  </si>
  <si>
    <t>,1676</t>
  </si>
  <si>
    <t>,1677</t>
  </si>
  <si>
    <t>MELITON CUAUHTENCOS</t>
  </si>
  <si>
    <t>,1678</t>
  </si>
  <si>
    <t>,1679</t>
  </si>
  <si>
    <t>,1680</t>
  </si>
  <si>
    <t>ISIDORO COYOLT</t>
  </si>
  <si>
    <t>,1681</t>
  </si>
  <si>
    <t>,1682</t>
  </si>
  <si>
    <t>,1683</t>
  </si>
  <si>
    <t>,1684</t>
  </si>
  <si>
    <t>,1685</t>
  </si>
  <si>
    <t>,1686</t>
  </si>
  <si>
    <t>,1687</t>
  </si>
  <si>
    <t>,1688</t>
  </si>
  <si>
    <t>,1689</t>
  </si>
  <si>
    <t>,1690</t>
  </si>
  <si>
    <t>,1691</t>
  </si>
  <si>
    <t>,1692</t>
  </si>
  <si>
    <t>,1693</t>
  </si>
  <si>
    <t>,1694</t>
  </si>
  <si>
    <t>,1695</t>
  </si>
  <si>
    <t>,1696</t>
  </si>
  <si>
    <t>,1697</t>
  </si>
  <si>
    <t>,1698</t>
  </si>
  <si>
    <t>,1699</t>
  </si>
  <si>
    <t>,1700</t>
  </si>
  <si>
    <t>,1701</t>
  </si>
  <si>
    <t>,1702</t>
  </si>
  <si>
    <t>,1703</t>
  </si>
  <si>
    <t>,1704</t>
  </si>
  <si>
    <t>,1705</t>
  </si>
  <si>
    <t>,1706</t>
  </si>
  <si>
    <t>,1707</t>
  </si>
  <si>
    <t>,1708</t>
  </si>
  <si>
    <t>,1709</t>
  </si>
  <si>
    <t>,1710</t>
  </si>
  <si>
    <t>,1711</t>
  </si>
  <si>
    <t>,1712</t>
  </si>
  <si>
    <t>,1713</t>
  </si>
  <si>
    <t>,1714</t>
  </si>
  <si>
    <t>,1715</t>
  </si>
  <si>
    <t>,1716</t>
  </si>
  <si>
    <t>,1717</t>
  </si>
  <si>
    <t>,1718</t>
  </si>
  <si>
    <t>JON LEE</t>
  </si>
  <si>
    <t>,1719</t>
  </si>
  <si>
    <t>cic</t>
  </si>
  <si>
    <t>,1720</t>
  </si>
  <si>
    <t>,1721</t>
  </si>
  <si>
    <t>,1722</t>
  </si>
  <si>
    <t>,1723</t>
  </si>
  <si>
    <t>,1724</t>
  </si>
  <si>
    <t>AIDA  veracruz</t>
  </si>
  <si>
    <t>,1725</t>
  </si>
  <si>
    <t>SRA. SARA Veracruz</t>
  </si>
  <si>
    <t>31-Oct FACTURA  2304-A</t>
  </si>
  <si>
    <t>,1726</t>
  </si>
  <si>
    <t>,1727</t>
  </si>
  <si>
    <t>,1728</t>
  </si>
  <si>
    <t>DON EERNESTO</t>
  </si>
  <si>
    <t>,1729</t>
  </si>
  <si>
    <t>,1730</t>
  </si>
  <si>
    <t>31-Oct FACTURA 2289-A</t>
  </si>
  <si>
    <t>,1731</t>
  </si>
  <si>
    <t>ANA LAURA  ROBLES</t>
  </si>
  <si>
    <t>,1732</t>
  </si>
  <si>
    <t>,1733</t>
  </si>
  <si>
    <t>,1734</t>
  </si>
  <si>
    <t>,1735</t>
  </si>
  <si>
    <t>,1736</t>
  </si>
  <si>
    <t>,1737</t>
  </si>
  <si>
    <t>,1738</t>
  </si>
  <si>
    <t>,1739</t>
  </si>
  <si>
    <t>27-Oct 10,418.00---28-Oct 9,000.00</t>
  </si>
  <si>
    <t>,1740</t>
  </si>
  <si>
    <t>,1741</t>
  </si>
  <si>
    <t>,1742</t>
  </si>
  <si>
    <t>,1743</t>
  </si>
  <si>
    <t>,1744</t>
  </si>
  <si>
    <t>,1745</t>
  </si>
  <si>
    <t>,1746</t>
  </si>
  <si>
    <t>,1747</t>
  </si>
  <si>
    <t>,1748</t>
  </si>
  <si>
    <t>,1749</t>
  </si>
  <si>
    <t>por predio</t>
  </si>
  <si>
    <t>,1750</t>
  </si>
  <si>
    <t>,1751</t>
  </si>
  <si>
    <t>,1752</t>
  </si>
  <si>
    <t>,1753</t>
  </si>
  <si>
    <t>,1754</t>
  </si>
  <si>
    <t>,1755</t>
  </si>
  <si>
    <t>,1756</t>
  </si>
  <si>
    <t>,1757</t>
  </si>
  <si>
    <t>,1758</t>
  </si>
  <si>
    <t xml:space="preserve">JORGE  </t>
  </si>
  <si>
    <t>,1759</t>
  </si>
  <si>
    <t>,1760</t>
  </si>
  <si>
    <t>,1761</t>
  </si>
  <si>
    <t>,1762</t>
  </si>
  <si>
    <t>,1763</t>
  </si>
  <si>
    <t>,1764</t>
  </si>
  <si>
    <t>,1765</t>
  </si>
  <si>
    <t>,1766</t>
  </si>
  <si>
    <t>,1767</t>
  </si>
  <si>
    <t>,1768</t>
  </si>
  <si>
    <t>,1769</t>
  </si>
  <si>
    <t>,1770</t>
  </si>
  <si>
    <t>,1771</t>
  </si>
  <si>
    <t>,1772</t>
  </si>
  <si>
    <t>,1773</t>
  </si>
  <si>
    <t>,1774</t>
  </si>
  <si>
    <t>,1775</t>
  </si>
  <si>
    <t>,1776</t>
  </si>
  <si>
    <t>,1777</t>
  </si>
  <si>
    <t>,1778</t>
  </si>
  <si>
    <t>,1779</t>
  </si>
  <si>
    <t>,1780</t>
  </si>
  <si>
    <t>,1781</t>
  </si>
  <si>
    <t>,1782</t>
  </si>
  <si>
    <t>,1783</t>
  </si>
  <si>
    <t>,1784</t>
  </si>
  <si>
    <t>,1785</t>
  </si>
  <si>
    <t>,1786</t>
  </si>
  <si>
    <t>,1787</t>
  </si>
  <si>
    <t>,1788</t>
  </si>
  <si>
    <t>,1789</t>
  </si>
  <si>
    <t>,1790</t>
  </si>
  <si>
    <t>,1791</t>
  </si>
  <si>
    <t>,1792</t>
  </si>
  <si>
    <t>,1793</t>
  </si>
  <si>
    <t>,1794</t>
  </si>
  <si>
    <t>,1795</t>
  </si>
  <si>
    <t>,1796</t>
  </si>
  <si>
    <t>,1797</t>
  </si>
  <si>
    <t>,1798</t>
  </si>
  <si>
    <t>,1799</t>
  </si>
  <si>
    <t>,1800</t>
  </si>
  <si>
    <t>,1801</t>
  </si>
  <si>
    <t>,1802</t>
  </si>
  <si>
    <t>,1803</t>
  </si>
  <si>
    <t>,1804</t>
  </si>
  <si>
    <t>,1805</t>
  </si>
  <si>
    <t>,1806</t>
  </si>
  <si>
    <t>,1807</t>
  </si>
  <si>
    <t>,1808</t>
  </si>
  <si>
    <t>,1809</t>
  </si>
  <si>
    <t>JOSE ROCHA</t>
  </si>
  <si>
    <t>,1810</t>
  </si>
  <si>
    <t>,1811</t>
  </si>
  <si>
    <t>,1812</t>
  </si>
  <si>
    <t>,1813</t>
  </si>
  <si>
    <t>GERARDO VAZQUEZ</t>
  </si>
  <si>
    <t>,1814</t>
  </si>
  <si>
    <t>,1815</t>
  </si>
  <si>
    <t>,1816</t>
  </si>
  <si>
    <t>,1817</t>
  </si>
  <si>
    <t>,1818</t>
  </si>
  <si>
    <t>,1819</t>
  </si>
  <si>
    <t>,1820</t>
  </si>
  <si>
    <t>,1821</t>
  </si>
  <si>
    <t>,1822</t>
  </si>
  <si>
    <t>JOSE LUIS SUAREZ</t>
  </si>
  <si>
    <t>,1823</t>
  </si>
  <si>
    <t>,1824</t>
  </si>
  <si>
    <t>,1825</t>
  </si>
  <si>
    <t>,1826</t>
  </si>
  <si>
    <t>,1827</t>
  </si>
  <si>
    <t>se sustituye por la 1829</t>
  </si>
  <si>
    <t>,1828</t>
  </si>
  <si>
    <t>,1829</t>
  </si>
  <si>
    <t>,1830</t>
  </si>
  <si>
    <t>,1831</t>
  </si>
  <si>
    <t>,1832</t>
  </si>
  <si>
    <t>,1833</t>
  </si>
  <si>
    <t>JOSE FLORES</t>
  </si>
  <si>
    <t>,1834</t>
  </si>
  <si>
    <t>,1835</t>
  </si>
  <si>
    <t>,1836</t>
  </si>
  <si>
    <t>,1837</t>
  </si>
  <si>
    <t>,1838</t>
  </si>
  <si>
    <t>,1839</t>
  </si>
  <si>
    <t>,1840</t>
  </si>
  <si>
    <t>,1841</t>
  </si>
  <si>
    <t>,1842</t>
  </si>
  <si>
    <t>,1843</t>
  </si>
  <si>
    <t>,1844</t>
  </si>
  <si>
    <t>JAIME GONZALES</t>
  </si>
  <si>
    <t>,1845</t>
  </si>
  <si>
    <t>,1846</t>
  </si>
  <si>
    <t>,1847</t>
  </si>
  <si>
    <t>,1848</t>
  </si>
  <si>
    <t>,1849</t>
  </si>
  <si>
    <t>,1850</t>
  </si>
  <si>
    <t>,1851</t>
  </si>
  <si>
    <t>,1852</t>
  </si>
  <si>
    <t>,1853</t>
  </si>
  <si>
    <t>FRANCISCO OCHOA</t>
  </si>
  <si>
    <t>,1854</t>
  </si>
  <si>
    <t>,1855</t>
  </si>
  <si>
    <t>,1856</t>
  </si>
  <si>
    <t>,1857</t>
  </si>
  <si>
    <t>,1858</t>
  </si>
  <si>
    <t>,1859</t>
  </si>
  <si>
    <t>,1860</t>
  </si>
  <si>
    <t>,1861</t>
  </si>
  <si>
    <t>,1862</t>
  </si>
  <si>
    <t>,1863</t>
  </si>
  <si>
    <t>,1864</t>
  </si>
  <si>
    <t>,1865</t>
  </si>
  <si>
    <t>,1866</t>
  </si>
  <si>
    <t>,1867</t>
  </si>
  <si>
    <t>,1868</t>
  </si>
  <si>
    <t>,1869</t>
  </si>
  <si>
    <t>,1870</t>
  </si>
  <si>
    <t>,1871</t>
  </si>
  <si>
    <t>,1872</t>
  </si>
  <si>
    <t>,1873</t>
  </si>
  <si>
    <t>,1874</t>
  </si>
  <si>
    <t>,1875</t>
  </si>
  <si>
    <t>,1876</t>
  </si>
  <si>
    <t>,1877</t>
  </si>
  <si>
    <t>,1878</t>
  </si>
  <si>
    <t>,1879</t>
  </si>
  <si>
    <t>,1880</t>
  </si>
  <si>
    <t>,1881</t>
  </si>
  <si>
    <t>,1882</t>
  </si>
  <si>
    <t>,1883</t>
  </si>
  <si>
    <t>,1884</t>
  </si>
  <si>
    <t>,1885</t>
  </si>
  <si>
    <t xml:space="preserve">POMPO  ( carton ) </t>
  </si>
  <si>
    <t>,1886</t>
  </si>
  <si>
    <t>,1887</t>
  </si>
  <si>
    <t>devolcion de producto</t>
  </si>
  <si>
    <t>,1888</t>
  </si>
  <si>
    <t>,1889</t>
  </si>
  <si>
    <t>,1890</t>
  </si>
  <si>
    <t>,1891</t>
  </si>
  <si>
    <t>,1892</t>
  </si>
  <si>
    <t>,1893</t>
  </si>
  <si>
    <t>,1894</t>
  </si>
  <si>
    <t>,1895</t>
  </si>
  <si>
    <t>,1896</t>
  </si>
  <si>
    <t>,1897</t>
  </si>
  <si>
    <t>,1898</t>
  </si>
  <si>
    <t>,1899</t>
  </si>
  <si>
    <t>NO ERA EL PRODUCTO CORRECTO</t>
  </si>
  <si>
    <t>,1900</t>
  </si>
  <si>
    <t>,1901</t>
  </si>
  <si>
    <t>,1902</t>
  </si>
  <si>
    <t>,1903</t>
  </si>
  <si>
    <t>,1904</t>
  </si>
  <si>
    <t>,1905</t>
  </si>
  <si>
    <t>,1906</t>
  </si>
  <si>
    <t>,1907</t>
  </si>
  <si>
    <t>,1908</t>
  </si>
  <si>
    <t>,1909</t>
  </si>
  <si>
    <t>,1910</t>
  </si>
  <si>
    <t>,1911</t>
  </si>
  <si>
    <t>,1912</t>
  </si>
  <si>
    <t>,1913</t>
  </si>
  <si>
    <t>,1914</t>
  </si>
  <si>
    <t>,1915</t>
  </si>
  <si>
    <t>,1916</t>
  </si>
  <si>
    <t>,1917</t>
  </si>
  <si>
    <t>,1918</t>
  </si>
  <si>
    <t>,1919</t>
  </si>
  <si>
    <t>,1920</t>
  </si>
  <si>
    <t>,1921</t>
  </si>
  <si>
    <t>,1922</t>
  </si>
  <si>
    <t>,1923</t>
  </si>
  <si>
    <t>,1924</t>
  </si>
  <si>
    <t>,1925</t>
  </si>
  <si>
    <t>,1926</t>
  </si>
  <si>
    <t>,1927</t>
  </si>
  <si>
    <t>,1928</t>
  </si>
  <si>
    <t>,1929</t>
  </si>
  <si>
    <t>,1930</t>
  </si>
  <si>
    <t>BENITO GARCIA</t>
  </si>
  <si>
    <t>,1931</t>
  </si>
  <si>
    <t>,1932</t>
  </si>
  <si>
    <t>,1933</t>
  </si>
  <si>
    <t>,1934</t>
  </si>
  <si>
    <t>,1935</t>
  </si>
  <si>
    <t>,1936</t>
  </si>
  <si>
    <t>,1937</t>
  </si>
  <si>
    <t>,1938</t>
  </si>
  <si>
    <t>,1939</t>
  </si>
  <si>
    <t>,1940</t>
  </si>
  <si>
    <t>,1941</t>
  </si>
  <si>
    <t>,1942</t>
  </si>
  <si>
    <t>,1943</t>
  </si>
  <si>
    <t>GUSTAVO JIMENEZ  CANCELADA</t>
  </si>
  <si>
    <t>,1944</t>
  </si>
  <si>
    <t>,1945</t>
  </si>
  <si>
    <t>,1946</t>
  </si>
  <si>
    <t>,1947</t>
  </si>
  <si>
    <t>,1948</t>
  </si>
  <si>
    <t>,1949</t>
  </si>
  <si>
    <t>,1950</t>
  </si>
  <si>
    <t>,1951</t>
  </si>
  <si>
    <t>,1952</t>
  </si>
  <si>
    <t>,1953</t>
  </si>
  <si>
    <t>,1954</t>
  </si>
  <si>
    <t>,1955</t>
  </si>
  <si>
    <t>,1956</t>
  </si>
  <si>
    <t>SRA.CORONA</t>
  </si>
  <si>
    <t>,1957</t>
  </si>
  <si>
    <t>,1958</t>
  </si>
  <si>
    <t>,1959</t>
  </si>
  <si>
    <t>,1960</t>
  </si>
  <si>
    <t>,1961</t>
  </si>
  <si>
    <t>,1962</t>
  </si>
  <si>
    <t>,1963</t>
  </si>
  <si>
    <t>,1964</t>
  </si>
  <si>
    <t>,1965</t>
  </si>
  <si>
    <t>,1966</t>
  </si>
  <si>
    <t>,1967</t>
  </si>
  <si>
    <t>,1968</t>
  </si>
  <si>
    <t>,1969</t>
  </si>
  <si>
    <t>,1970</t>
  </si>
  <si>
    <t>,1971</t>
  </si>
  <si>
    <t>,1972</t>
  </si>
  <si>
    <t>,1973</t>
  </si>
  <si>
    <t>,1974</t>
  </si>
  <si>
    <t>,1975</t>
  </si>
  <si>
    <t>,1976</t>
  </si>
  <si>
    <t>,1977</t>
  </si>
  <si>
    <t>,1978</t>
  </si>
  <si>
    <t>,1979</t>
  </si>
  <si>
    <t>,1980</t>
  </si>
  <si>
    <t>LA CAPU</t>
  </si>
  <si>
    <t>,1981</t>
  </si>
  <si>
    <t>,1982</t>
  </si>
  <si>
    <t>,1983</t>
  </si>
  <si>
    <t>,1984</t>
  </si>
  <si>
    <t>,1985</t>
  </si>
  <si>
    <t>,1986</t>
  </si>
  <si>
    <t>,1987</t>
  </si>
  <si>
    <t>,1988</t>
  </si>
  <si>
    <t>,1989</t>
  </si>
  <si>
    <t>,1990</t>
  </si>
  <si>
    <t>,1991</t>
  </si>
  <si>
    <t>,1992</t>
  </si>
  <si>
    <t>,1993</t>
  </si>
  <si>
    <t>,1994</t>
  </si>
  <si>
    <t>,1995</t>
  </si>
  <si>
    <t>,1996</t>
  </si>
  <si>
    <t>,1997</t>
  </si>
  <si>
    <t>BAG DAD CENTRO</t>
  </si>
  <si>
    <t>,1998</t>
  </si>
  <si>
    <t>,1999</t>
  </si>
  <si>
    <t>,2000</t>
  </si>
  <si>
    <t>,2001</t>
  </si>
  <si>
    <t>,2002</t>
  </si>
  <si>
    <t>,2003</t>
  </si>
  <si>
    <t>,2004</t>
  </si>
  <si>
    <t>,2005</t>
  </si>
  <si>
    <t>,2006</t>
  </si>
  <si>
    <t>,2007</t>
  </si>
  <si>
    <t>,2008</t>
  </si>
  <si>
    <t>,2009</t>
  </si>
  <si>
    <t>,2010</t>
  </si>
  <si>
    <t>,2011</t>
  </si>
  <si>
    <t>28-Oct 10,300.00---30-Oct 2,973.60</t>
  </si>
  <si>
    <t>,2012</t>
  </si>
  <si>
    <t>,2013</t>
  </si>
  <si>
    <t>27-Oct 2,000.00---28-Oct 124.00</t>
  </si>
  <si>
    <t>,2014</t>
  </si>
  <si>
    <t>,2015</t>
  </si>
  <si>
    <t>,2016</t>
  </si>
  <si>
    <t>,2017</t>
  </si>
  <si>
    <t>,2018</t>
  </si>
  <si>
    <t>,2019</t>
  </si>
  <si>
    <t>,2020</t>
  </si>
  <si>
    <t>,2021</t>
  </si>
  <si>
    <t>,2022</t>
  </si>
  <si>
    <t>,2023</t>
  </si>
  <si>
    <t>,2024</t>
  </si>
  <si>
    <t>,2025</t>
  </si>
  <si>
    <t>,2026</t>
  </si>
  <si>
    <t>,2027</t>
  </si>
  <si>
    <t>,2028</t>
  </si>
  <si>
    <t>,2029</t>
  </si>
  <si>
    <t>,2030</t>
  </si>
  <si>
    <t>,2031</t>
  </si>
  <si>
    <t>,2032</t>
  </si>
  <si>
    <t>IGNACIO MEDEL</t>
  </si>
  <si>
    <t>,2033</t>
  </si>
  <si>
    <t>,2034</t>
  </si>
  <si>
    <t>,2035</t>
  </si>
  <si>
    <t>,2036</t>
  </si>
  <si>
    <t>,2037</t>
  </si>
  <si>
    <t>,2038</t>
  </si>
  <si>
    <t>,2039</t>
  </si>
  <si>
    <t>,2040</t>
  </si>
  <si>
    <t>,2041</t>
  </si>
  <si>
    <t>,2042</t>
  </si>
  <si>
    <t>,2043</t>
  </si>
  <si>
    <t>,2044</t>
  </si>
  <si>
    <t>,2045</t>
  </si>
  <si>
    <t>,2046</t>
  </si>
  <si>
    <t>29-Oct --FACTURA 2328</t>
  </si>
  <si>
    <t>,2047</t>
  </si>
  <si>
    <t>,2048</t>
  </si>
  <si>
    <t>SAN PEDRO veracruz</t>
  </si>
  <si>
    <t>,2049</t>
  </si>
  <si>
    <t>FACTURA 2327</t>
  </si>
  <si>
    <t>,2050</t>
  </si>
  <si>
    <t>MARIA DEL ROSARIO cardel</t>
  </si>
  <si>
    <t>,2051</t>
  </si>
  <si>
    <t>,2052</t>
  </si>
  <si>
    <t>,2053</t>
  </si>
  <si>
    <t>,2054</t>
  </si>
  <si>
    <t>FELIX Veracruz</t>
  </si>
  <si>
    <t>,2055</t>
  </si>
  <si>
    <t>,2056</t>
  </si>
  <si>
    <t>,2057</t>
  </si>
  <si>
    <t>,2058</t>
  </si>
  <si>
    <t>DON ERNESTO</t>
  </si>
  <si>
    <t>,2059</t>
  </si>
  <si>
    <t>,2060</t>
  </si>
  <si>
    <t>,2061</t>
  </si>
  <si>
    <t>,2062</t>
  </si>
  <si>
    <t>BAG DAD XILOTINGO</t>
  </si>
  <si>
    <t>,2063</t>
  </si>
  <si>
    <t>BAG DAD NACIONAL</t>
  </si>
  <si>
    <t>,2064</t>
  </si>
  <si>
    <t>ALFREDO veracruz</t>
  </si>
  <si>
    <t>,2065</t>
  </si>
  <si>
    <t>,2066</t>
  </si>
  <si>
    <t>SARA Veracruz</t>
  </si>
  <si>
    <t>31-Oct FACTURA 2330-A</t>
  </si>
  <si>
    <t>,2067</t>
  </si>
  <si>
    <t>31-Oct  FACTURA 2329-A</t>
  </si>
  <si>
    <t>,2068</t>
  </si>
  <si>
    <t>,2069</t>
  </si>
  <si>
    <t>MIGUEL Veracruz</t>
  </si>
  <si>
    <t>,2070</t>
  </si>
  <si>
    <t>,2071</t>
  </si>
  <si>
    <t>,2072</t>
  </si>
  <si>
    <t>,2073</t>
  </si>
  <si>
    <t>,2074</t>
  </si>
  <si>
    <t>,2075</t>
  </si>
  <si>
    <t>,2076</t>
  </si>
  <si>
    <t>,2077</t>
  </si>
  <si>
    <t>,2078</t>
  </si>
  <si>
    <t>MIGUEL XOH</t>
  </si>
  <si>
    <t>,2079</t>
  </si>
  <si>
    <t>,2080</t>
  </si>
  <si>
    <t>,2081</t>
  </si>
  <si>
    <t>,2082</t>
  </si>
  <si>
    <t>,2083</t>
  </si>
  <si>
    <t>,2084</t>
  </si>
  <si>
    <t>,2085</t>
  </si>
  <si>
    <t>,2086</t>
  </si>
  <si>
    <t>,2087</t>
  </si>
  <si>
    <t>,2088</t>
  </si>
  <si>
    <t>,2089</t>
  </si>
  <si>
    <t>DARO TIRO</t>
  </si>
  <si>
    <t>,2090</t>
  </si>
  <si>
    <t>,2091</t>
  </si>
  <si>
    <t>,2092</t>
  </si>
  <si>
    <t>,2093</t>
  </si>
  <si>
    <t>,2094</t>
  </si>
  <si>
    <t>,2095</t>
  </si>
  <si>
    <t>,2096</t>
  </si>
  <si>
    <t>,2097</t>
  </si>
  <si>
    <t>,2098</t>
  </si>
  <si>
    <t>,2099</t>
  </si>
  <si>
    <t>,2100</t>
  </si>
  <si>
    <t>,2101</t>
  </si>
  <si>
    <t>,2102</t>
  </si>
  <si>
    <t>,2103</t>
  </si>
  <si>
    <t>,2104</t>
  </si>
  <si>
    <t>,2105</t>
  </si>
  <si>
    <t>,2106</t>
  </si>
  <si>
    <t>,2107</t>
  </si>
  <si>
    <t>,2108</t>
  </si>
  <si>
    <t>,2109</t>
  </si>
  <si>
    <t>firmo Aimet</t>
  </si>
  <si>
    <t>,2110</t>
  </si>
  <si>
    <t>,2111</t>
  </si>
  <si>
    <t>,2112</t>
  </si>
  <si>
    <t>,2113</t>
  </si>
  <si>
    <t>,2114</t>
  </si>
  <si>
    <t>,2115</t>
  </si>
  <si>
    <t>,2116</t>
  </si>
  <si>
    <t>,2117</t>
  </si>
  <si>
    <t>,2118</t>
  </si>
  <si>
    <t>,2119</t>
  </si>
  <si>
    <t>LORANCA JOSE ESTEBAN</t>
  </si>
  <si>
    <t>,2120</t>
  </si>
  <si>
    <t>,2121</t>
  </si>
  <si>
    <t>,2122</t>
  </si>
  <si>
    <t>,2123</t>
  </si>
  <si>
    <t>,2124</t>
  </si>
  <si>
    <t>,2125</t>
  </si>
  <si>
    <t>,2126</t>
  </si>
  <si>
    <t>,2127</t>
  </si>
  <si>
    <t>,2128</t>
  </si>
  <si>
    <t>,2129</t>
  </si>
  <si>
    <t>,2130</t>
  </si>
  <si>
    <t>JOVANY CUATEPOTZO</t>
  </si>
  <si>
    <t>,2131</t>
  </si>
  <si>
    <t>,2132</t>
  </si>
  <si>
    <t>,2133</t>
  </si>
  <si>
    <t>,2134</t>
  </si>
  <si>
    <t>,2135</t>
  </si>
  <si>
    <t>,2136</t>
  </si>
  <si>
    <t>,2137</t>
  </si>
  <si>
    <t>,2138</t>
  </si>
  <si>
    <t>,2139</t>
  </si>
  <si>
    <t>,2140</t>
  </si>
  <si>
    <t>,2141</t>
  </si>
  <si>
    <t>,2142</t>
  </si>
  <si>
    <t>,2143</t>
  </si>
  <si>
    <t>,2144</t>
  </si>
  <si>
    <t>JOSE MANUEL</t>
  </si>
  <si>
    <t>,2145</t>
  </si>
  <si>
    <t>,2146</t>
  </si>
  <si>
    <t>,2147</t>
  </si>
  <si>
    <t>,2148</t>
  </si>
  <si>
    <t>,2149</t>
  </si>
  <si>
    <t>,2150</t>
  </si>
  <si>
    <t>,2151</t>
  </si>
  <si>
    <t>,2152</t>
  </si>
  <si>
    <t>,2153</t>
  </si>
  <si>
    <t>,2154</t>
  </si>
  <si>
    <t>,2155</t>
  </si>
  <si>
    <t>,2156</t>
  </si>
  <si>
    <t>,2157</t>
  </si>
  <si>
    <t>,2158</t>
  </si>
  <si>
    <t>,2159</t>
  </si>
  <si>
    <t>,2160</t>
  </si>
  <si>
    <t>,2161</t>
  </si>
  <si>
    <t>,2162</t>
  </si>
  <si>
    <t>,2163</t>
  </si>
  <si>
    <t>,2164</t>
  </si>
  <si>
    <t>,2165</t>
  </si>
  <si>
    <t>,2166</t>
  </si>
  <si>
    <t>,2167</t>
  </si>
  <si>
    <t>,2168</t>
  </si>
  <si>
    <t>,2169</t>
  </si>
  <si>
    <t>,2170</t>
  </si>
  <si>
    <t>,2171</t>
  </si>
  <si>
    <t>,2172</t>
  </si>
  <si>
    <t>,2173</t>
  </si>
  <si>
    <t>ISIDRO COYOLT</t>
  </si>
  <si>
    <t>,2174</t>
  </si>
  <si>
    <t>,2175</t>
  </si>
  <si>
    <t>,2176</t>
  </si>
  <si>
    <t>,2177</t>
  </si>
  <si>
    <t>,2178</t>
  </si>
  <si>
    <t>,2179</t>
  </si>
  <si>
    <t>,2180</t>
  </si>
  <si>
    <t>,2181</t>
  </si>
  <si>
    <t>,2182</t>
  </si>
  <si>
    <t>,2183</t>
  </si>
  <si>
    <t>,2184</t>
  </si>
  <si>
    <t>,2185</t>
  </si>
  <si>
    <t>JUAN PORTILLO</t>
  </si>
  <si>
    <t>,2186</t>
  </si>
  <si>
    <t>,2187</t>
  </si>
  <si>
    <t>,2188</t>
  </si>
  <si>
    <t>,2189</t>
  </si>
  <si>
    <t>,2190</t>
  </si>
  <si>
    <t>,2191</t>
  </si>
  <si>
    <t>,2192</t>
  </si>
  <si>
    <t>,2193</t>
  </si>
  <si>
    <t>,2194</t>
  </si>
  <si>
    <t>,2195</t>
  </si>
  <si>
    <t>,2196</t>
  </si>
  <si>
    <t>,2197</t>
  </si>
  <si>
    <t>,2198</t>
  </si>
  <si>
    <t>RAY LOPEZ</t>
  </si>
  <si>
    <t>,2199</t>
  </si>
  <si>
    <t>,2200</t>
  </si>
  <si>
    <t>,2201</t>
  </si>
  <si>
    <t>,2202</t>
  </si>
  <si>
    <t>,2203</t>
  </si>
  <si>
    <t>,2204</t>
  </si>
  <si>
    <t>,2205</t>
  </si>
  <si>
    <t>,2206</t>
  </si>
  <si>
    <t>ALEJANDRO HERNANDEZ  PEREZ</t>
  </si>
  <si>
    <t>,2207</t>
  </si>
  <si>
    <t>,2208</t>
  </si>
  <si>
    <t>,2209</t>
  </si>
  <si>
    <t>,2210</t>
  </si>
  <si>
    <t>,2211</t>
  </si>
  <si>
    <t>BAD DAD CENTRO</t>
  </si>
  <si>
    <t>,2212</t>
  </si>
  <si>
    <t>,2213</t>
  </si>
  <si>
    <t>,2214</t>
  </si>
  <si>
    <t>,2215</t>
  </si>
  <si>
    <t>,2216</t>
  </si>
  <si>
    <t>,2217</t>
  </si>
  <si>
    <t>,2218</t>
  </si>
  <si>
    <t>,2219</t>
  </si>
  <si>
    <t>,2220</t>
  </si>
  <si>
    <t>,2221</t>
  </si>
  <si>
    <t>,2222</t>
  </si>
  <si>
    <t>,2223</t>
  </si>
  <si>
    <t>,2224</t>
  </si>
  <si>
    <t>,2225</t>
  </si>
  <si>
    <t>,2226</t>
  </si>
  <si>
    <t xml:space="preserve">FABIAN XOCHIHUA  </t>
  </si>
  <si>
    <t>,2227</t>
  </si>
  <si>
    <t>,2228</t>
  </si>
  <si>
    <t>,2229</t>
  </si>
  <si>
    <t>,2230</t>
  </si>
  <si>
    <t>,2231</t>
  </si>
  <si>
    <t>,2232</t>
  </si>
  <si>
    <t>,2233</t>
  </si>
  <si>
    <t>,2234</t>
  </si>
  <si>
    <t>,2235</t>
  </si>
  <si>
    <t>,2236</t>
  </si>
  <si>
    <t>,2237</t>
  </si>
  <si>
    <t>,2238</t>
  </si>
  <si>
    <t>,2239</t>
  </si>
  <si>
    <t>,2240</t>
  </si>
  <si>
    <t>,2241</t>
  </si>
  <si>
    <t>,2242</t>
  </si>
  <si>
    <t>,2243</t>
  </si>
  <si>
    <t>,2244</t>
  </si>
  <si>
    <t>,2245</t>
  </si>
  <si>
    <t>,2246</t>
  </si>
  <si>
    <t>,2247</t>
  </si>
  <si>
    <t>,2248</t>
  </si>
  <si>
    <t>,2249</t>
  </si>
  <si>
    <t>,2250</t>
  </si>
  <si>
    <t>,2251</t>
  </si>
  <si>
    <t>,2252</t>
  </si>
  <si>
    <t>,2253</t>
  </si>
  <si>
    <t>,2254</t>
  </si>
  <si>
    <t>,2255</t>
  </si>
  <si>
    <t>,2256</t>
  </si>
  <si>
    <t>,2257</t>
  </si>
  <si>
    <t>,2258</t>
  </si>
  <si>
    <t>,2259</t>
  </si>
  <si>
    <t>,2260</t>
  </si>
  <si>
    <t>,2261</t>
  </si>
  <si>
    <t>,2262</t>
  </si>
  <si>
    <t>,2263</t>
  </si>
  <si>
    <t>,2264</t>
  </si>
  <si>
    <t>,2265</t>
  </si>
  <si>
    <t>,2266</t>
  </si>
  <si>
    <t>,2267</t>
  </si>
  <si>
    <t>,2268</t>
  </si>
  <si>
    <t>,2269</t>
  </si>
  <si>
    <t>,2270</t>
  </si>
  <si>
    <t>,2271</t>
  </si>
  <si>
    <t>,2272</t>
  </si>
  <si>
    <t>,2273</t>
  </si>
  <si>
    <t>se sustituyo por la 2274</t>
  </si>
  <si>
    <t>,2274</t>
  </si>
  <si>
    <t>,2275</t>
  </si>
  <si>
    <t>,2276</t>
  </si>
  <si>
    <t>,2277</t>
  </si>
  <si>
    <t>,2278</t>
  </si>
  <si>
    <t>,2279</t>
  </si>
  <si>
    <t>,2280</t>
  </si>
  <si>
    <t>,2281</t>
  </si>
  <si>
    <t>,2282</t>
  </si>
  <si>
    <t>,2283</t>
  </si>
  <si>
    <t>,2284</t>
  </si>
  <si>
    <t>,2285</t>
  </si>
  <si>
    <t>,2286</t>
  </si>
  <si>
    <t>,2287</t>
  </si>
  <si>
    <t>,2288</t>
  </si>
  <si>
    <t>,2289</t>
  </si>
  <si>
    <t>,2290</t>
  </si>
  <si>
    <t>,2291</t>
  </si>
  <si>
    <t>VALERIO Fveracruz</t>
  </si>
  <si>
    <t>,2292</t>
  </si>
  <si>
    <t xml:space="preserve">ALEJANDRO HERNANDEZ ver </t>
  </si>
  <si>
    <t>,2293</t>
  </si>
  <si>
    <t>,2294</t>
  </si>
  <si>
    <t>,2295</t>
  </si>
  <si>
    <t>,2296</t>
  </si>
  <si>
    <t>,2297</t>
  </si>
  <si>
    <t>,2298</t>
  </si>
  <si>
    <t>,2299</t>
  </si>
  <si>
    <t>,2300</t>
  </si>
  <si>
    <t>,2301</t>
  </si>
  <si>
    <t>,2302</t>
  </si>
  <si>
    <t>,2303</t>
  </si>
  <si>
    <t>,2304</t>
  </si>
  <si>
    <t>,2305</t>
  </si>
  <si>
    <t>,2306</t>
  </si>
  <si>
    <t>,2307</t>
  </si>
  <si>
    <t>,2308</t>
  </si>
  <si>
    <t>,2309</t>
  </si>
  <si>
    <t>,2310</t>
  </si>
  <si>
    <t>,2311</t>
  </si>
  <si>
    <t>,2312</t>
  </si>
  <si>
    <t>,2313</t>
  </si>
  <si>
    <t>,2314</t>
  </si>
  <si>
    <t>BAD DAD XILOTZINGO</t>
  </si>
  <si>
    <t>,2315</t>
  </si>
  <si>
    <t>,2316</t>
  </si>
  <si>
    <t>,2317</t>
  </si>
  <si>
    <t>,2318</t>
  </si>
  <si>
    <t>,2319</t>
  </si>
  <si>
    <t>,2320</t>
  </si>
  <si>
    <t>,2321</t>
  </si>
  <si>
    <t>,2322</t>
  </si>
  <si>
    <t>,2323</t>
  </si>
  <si>
    <t>,2324</t>
  </si>
  <si>
    <t>,2325</t>
  </si>
  <si>
    <t>,2326</t>
  </si>
  <si>
    <t>,2327</t>
  </si>
  <si>
    <t>,2328</t>
  </si>
  <si>
    <t>,2329</t>
  </si>
  <si>
    <t>,2330</t>
  </si>
  <si>
    <t>,2331</t>
  </si>
  <si>
    <t>,2332</t>
  </si>
  <si>
    <t>,2333</t>
  </si>
  <si>
    <t>,2334</t>
  </si>
  <si>
    <t>,2335</t>
  </si>
  <si>
    <t>,2336</t>
  </si>
  <si>
    <t>,2337</t>
  </si>
  <si>
    <t>,2338</t>
  </si>
  <si>
    <t>,2339</t>
  </si>
  <si>
    <t>,2340</t>
  </si>
  <si>
    <t>,2341</t>
  </si>
  <si>
    <t>,2342</t>
  </si>
  <si>
    <t>,2343</t>
  </si>
  <si>
    <t>,2344</t>
  </si>
  <si>
    <t>,2345</t>
  </si>
  <si>
    <t>CELSO</t>
  </si>
  <si>
    <t>,2346</t>
  </si>
  <si>
    <t>,2347</t>
  </si>
  <si>
    <t>,2348</t>
  </si>
  <si>
    <t>,2349</t>
  </si>
  <si>
    <t>,2350</t>
  </si>
  <si>
    <t>,2351</t>
  </si>
  <si>
    <t>,2352</t>
  </si>
  <si>
    <t>,2353</t>
  </si>
  <si>
    <t>,2354</t>
  </si>
  <si>
    <t>,2355</t>
  </si>
  <si>
    <t>,2356</t>
  </si>
  <si>
    <t>,2357</t>
  </si>
  <si>
    <t>,2358</t>
  </si>
  <si>
    <t>,2359</t>
  </si>
  <si>
    <t>,2360</t>
  </si>
  <si>
    <t>,2361</t>
  </si>
  <si>
    <t>,2362</t>
  </si>
  <si>
    <t>,2363</t>
  </si>
  <si>
    <t>,2364</t>
  </si>
  <si>
    <t>,2365</t>
  </si>
  <si>
    <t>,2366</t>
  </si>
  <si>
    <t>,2367</t>
  </si>
  <si>
    <t>,2368</t>
  </si>
  <si>
    <t>,2369</t>
  </si>
  <si>
    <t>,2370</t>
  </si>
  <si>
    <t>,2371</t>
  </si>
  <si>
    <t>PERI"S</t>
  </si>
  <si>
    <t>,2372</t>
  </si>
  <si>
    <t>,2373</t>
  </si>
  <si>
    <t>,2374</t>
  </si>
  <si>
    <t>,2375</t>
  </si>
  <si>
    <t>,2376</t>
  </si>
  <si>
    <t>,2377</t>
  </si>
  <si>
    <t>,2378</t>
  </si>
  <si>
    <t>,2379</t>
  </si>
  <si>
    <t>,2380</t>
  </si>
  <si>
    <t>,2381</t>
  </si>
  <si>
    <t>,2382</t>
  </si>
  <si>
    <t>,2383</t>
  </si>
  <si>
    <t>,2384</t>
  </si>
  <si>
    <t>,2385</t>
  </si>
  <si>
    <t>,2386</t>
  </si>
  <si>
    <t>,2387</t>
  </si>
  <si>
    <t>,2388</t>
  </si>
  <si>
    <t>,2389</t>
  </si>
  <si>
    <t>,2390</t>
  </si>
  <si>
    <t>,2391</t>
  </si>
  <si>
    <t>,2392</t>
  </si>
  <si>
    <t>,2393</t>
  </si>
  <si>
    <t>,2394</t>
  </si>
  <si>
    <t>,2395</t>
  </si>
  <si>
    <t>,2396</t>
  </si>
  <si>
    <t>12-OCT FACTURA 1708-A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</si>
</sst>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8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sz val="11"/>
      <color rgb="FF0000FF"/>
      <name val="Script MT Bold"/>
      <family val="4"/>
    </font>
    <font>
      <b/>
      <sz val="7"/>
      <color indexed="8"/>
      <name val="Calibri"/>
      <family val="2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8"/>
      <color theme="1"/>
      <name val="Calibri"/>
      <family val="2"/>
    </font>
    <font>
      <b/>
      <i/>
      <sz val="11"/>
      <color theme="1"/>
      <name val="Script MT Bold"/>
      <family val="4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1"/>
      <name val="Calibri"/>
      <family val="2"/>
    </font>
    <font>
      <b/>
      <sz val="10"/>
      <color indexed="8"/>
      <name val="Calibri"/>
      <family val="2"/>
    </font>
    <font>
      <b/>
      <u/>
      <sz val="12"/>
      <color theme="1"/>
      <name val="Cambria"/>
      <family val="1"/>
      <scheme val="major"/>
    </font>
    <font>
      <b/>
      <sz val="9"/>
      <color rgb="FFC00000"/>
      <name val="Calibri"/>
      <family val="2"/>
    </font>
    <font>
      <b/>
      <sz val="11"/>
      <color rgb="FFC00000"/>
      <name val="Calibri"/>
      <family val="2"/>
    </font>
    <font>
      <b/>
      <sz val="12"/>
      <color indexed="8"/>
      <name val="Calibri"/>
      <family val="2"/>
    </font>
    <font>
      <b/>
      <sz val="11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rgb="FFFF3399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12"/>
      <color rgb="FFFF0000"/>
      <name val="Calibri"/>
      <family val="2"/>
      <scheme val="minor"/>
    </font>
    <font>
      <b/>
      <sz val="9"/>
      <color indexed="8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CC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4" fontId="82" fillId="0" borderId="0" applyFont="0" applyFill="0" applyBorder="0" applyAlignment="0" applyProtection="0"/>
  </cellStyleXfs>
  <cellXfs count="691">
    <xf numFmtId="0" fontId="0" fillId="0" borderId="0" xfId="0"/>
    <xf numFmtId="0" fontId="3" fillId="0" borderId="0" xfId="0" applyFont="1"/>
    <xf numFmtId="164" fontId="1" fillId="3" borderId="4" xfId="0" applyNumberFormat="1" applyFont="1" applyFill="1" applyBorder="1" applyAlignment="1">
      <alignment horizontal="center"/>
    </xf>
    <xf numFmtId="165" fontId="1" fillId="3" borderId="4" xfId="0" applyNumberFormat="1" applyFont="1" applyFill="1" applyBorder="1"/>
    <xf numFmtId="166" fontId="1" fillId="3" borderId="4" xfId="0" applyNumberFormat="1" applyFont="1" applyFill="1" applyBorder="1" applyAlignment="1">
      <alignment horizontal="right"/>
    </xf>
    <xf numFmtId="0" fontId="1" fillId="3" borderId="4" xfId="0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 wrapText="1"/>
    </xf>
    <xf numFmtId="165" fontId="1" fillId="4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3" fillId="0" borderId="7" xfId="0" applyNumberFormat="1" applyFont="1" applyFill="1" applyBorder="1"/>
    <xf numFmtId="164" fontId="3" fillId="0" borderId="7" xfId="0" applyNumberFormat="1" applyFont="1" applyFill="1" applyBorder="1"/>
    <xf numFmtId="0" fontId="3" fillId="0" borderId="7" xfId="0" applyFont="1" applyFill="1" applyBorder="1"/>
    <xf numFmtId="0" fontId="1" fillId="0" borderId="0" xfId="0" applyFont="1"/>
    <xf numFmtId="165" fontId="3" fillId="0" borderId="0" xfId="0" applyNumberFormat="1" applyFont="1"/>
    <xf numFmtId="16" fontId="1" fillId="0" borderId="0" xfId="0" applyNumberFormat="1" applyFont="1"/>
    <xf numFmtId="165" fontId="3" fillId="0" borderId="0" xfId="0" applyNumberFormat="1" applyFont="1" applyFill="1"/>
    <xf numFmtId="16" fontId="7" fillId="0" borderId="0" xfId="0" applyNumberFormat="1" applyFont="1" applyFill="1"/>
    <xf numFmtId="16" fontId="8" fillId="0" borderId="0" xfId="0" applyNumberFormat="1" applyFont="1"/>
    <xf numFmtId="0" fontId="1" fillId="0" borderId="0" xfId="0" applyFont="1" applyBorder="1"/>
    <xf numFmtId="0" fontId="1" fillId="0" borderId="0" xfId="0" applyFont="1" applyFill="1"/>
    <xf numFmtId="0" fontId="9" fillId="0" borderId="0" xfId="0" applyFont="1"/>
    <xf numFmtId="165" fontId="10" fillId="0" borderId="0" xfId="0" applyNumberFormat="1" applyFont="1"/>
    <xf numFmtId="164" fontId="1" fillId="0" borderId="7" xfId="0" applyNumberFormat="1" applyFont="1" applyFill="1" applyBorder="1"/>
    <xf numFmtId="0" fontId="1" fillId="0" borderId="7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7" xfId="0" applyNumberFormat="1" applyFont="1" applyFill="1" applyBorder="1"/>
    <xf numFmtId="16" fontId="8" fillId="0" borderId="0" xfId="0" applyNumberFormat="1" applyFont="1" applyFill="1" applyBorder="1" applyAlignment="1">
      <alignment horizontal="center"/>
    </xf>
    <xf numFmtId="16" fontId="8" fillId="0" borderId="0" xfId="0" applyNumberFormat="1" applyFont="1" applyFill="1" applyBorder="1"/>
    <xf numFmtId="16" fontId="11" fillId="0" borderId="0" xfId="0" applyNumberFormat="1" applyFont="1" applyFill="1" applyBorder="1"/>
    <xf numFmtId="165" fontId="8" fillId="0" borderId="0" xfId="0" applyNumberFormat="1" applyFont="1" applyFill="1" applyBorder="1"/>
    <xf numFmtId="165" fontId="1" fillId="7" borderId="0" xfId="0" applyNumberFormat="1" applyFont="1" applyFill="1" applyBorder="1"/>
    <xf numFmtId="165" fontId="1" fillId="7" borderId="7" xfId="0" applyNumberFormat="1" applyFont="1" applyFill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" fontId="3" fillId="0" borderId="0" xfId="0" applyNumberFormat="1" applyFont="1" applyFill="1" applyBorder="1"/>
    <xf numFmtId="0" fontId="3" fillId="0" borderId="0" xfId="0" applyFont="1" applyBorder="1"/>
    <xf numFmtId="16" fontId="7" fillId="0" borderId="0" xfId="0" applyNumberFormat="1" applyFont="1" applyFill="1" applyBorder="1"/>
    <xf numFmtId="0" fontId="9" fillId="0" borderId="0" xfId="0" applyFont="1" applyFill="1" applyBorder="1"/>
    <xf numFmtId="165" fontId="9" fillId="0" borderId="0" xfId="0" applyNumberFormat="1" applyFont="1" applyFill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7" xfId="0" applyNumberFormat="1" applyFont="1" applyBorder="1"/>
    <xf numFmtId="0" fontId="9" fillId="0" borderId="0" xfId="0" applyFont="1" applyBorder="1"/>
    <xf numFmtId="16" fontId="9" fillId="0" borderId="0" xfId="0" applyNumberFormat="1" applyFont="1" applyFill="1" applyBorder="1"/>
    <xf numFmtId="16" fontId="7" fillId="8" borderId="0" xfId="0" applyNumberFormat="1" applyFont="1" applyFill="1" applyBorder="1"/>
    <xf numFmtId="165" fontId="3" fillId="0" borderId="0" xfId="0" applyNumberFormat="1" applyFont="1" applyBorder="1"/>
    <xf numFmtId="16" fontId="3" fillId="0" borderId="0" xfId="0" applyNumberFormat="1" applyFont="1" applyBorder="1"/>
    <xf numFmtId="165" fontId="3" fillId="0" borderId="7" xfId="0" applyNumberFormat="1" applyFont="1" applyBorder="1"/>
    <xf numFmtId="164" fontId="1" fillId="9" borderId="7" xfId="0" applyNumberFormat="1" applyFont="1" applyFill="1" applyBorder="1"/>
    <xf numFmtId="0" fontId="1" fillId="9" borderId="7" xfId="0" applyFont="1" applyFill="1" applyBorder="1"/>
    <xf numFmtId="0" fontId="1" fillId="9" borderId="0" xfId="0" applyFont="1" applyFill="1" applyBorder="1"/>
    <xf numFmtId="165" fontId="1" fillId="9" borderId="0" xfId="0" applyNumberFormat="1" applyFont="1" applyFill="1" applyBorder="1"/>
    <xf numFmtId="16" fontId="1" fillId="9" borderId="0" xfId="0" applyNumberFormat="1" applyFont="1" applyFill="1" applyBorder="1"/>
    <xf numFmtId="165" fontId="1" fillId="9" borderId="7" xfId="0" applyNumberFormat="1" applyFont="1" applyFill="1" applyBorder="1"/>
    <xf numFmtId="16" fontId="11" fillId="10" borderId="0" xfId="0" applyNumberFormat="1" applyFont="1" applyFill="1" applyBorder="1"/>
    <xf numFmtId="16" fontId="12" fillId="0" borderId="0" xfId="0" applyNumberFormat="1" applyFont="1" applyFill="1" applyBorder="1"/>
    <xf numFmtId="165" fontId="12" fillId="0" borderId="0" xfId="0" applyNumberFormat="1" applyFont="1" applyFill="1" applyBorder="1"/>
    <xf numFmtId="16" fontId="13" fillId="0" borderId="0" xfId="0" applyNumberFormat="1" applyFont="1" applyFill="1" applyBorder="1"/>
    <xf numFmtId="16" fontId="14" fillId="0" borderId="0" xfId="0" applyNumberFormat="1" applyFont="1" applyFill="1" applyBorder="1"/>
    <xf numFmtId="165" fontId="15" fillId="0" borderId="0" xfId="0" applyNumberFormat="1" applyFont="1" applyFill="1" applyBorder="1"/>
    <xf numFmtId="165" fontId="1" fillId="6" borderId="0" xfId="0" applyNumberFormat="1" applyFont="1" applyFill="1" applyBorder="1"/>
    <xf numFmtId="16" fontId="7" fillId="8" borderId="0" xfId="0" applyNumberFormat="1" applyFont="1" applyFill="1" applyBorder="1" applyAlignment="1">
      <alignment wrapText="1"/>
    </xf>
    <xf numFmtId="165" fontId="1" fillId="11" borderId="0" xfId="0" applyNumberFormat="1" applyFont="1" applyFill="1" applyBorder="1"/>
    <xf numFmtId="165" fontId="1" fillId="11" borderId="7" xfId="0" applyNumberFormat="1" applyFont="1" applyFill="1" applyBorder="1"/>
    <xf numFmtId="16" fontId="7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7" fillId="8" borderId="0" xfId="0" applyNumberFormat="1" applyFont="1" applyFill="1"/>
    <xf numFmtId="16" fontId="7" fillId="0" borderId="0" xfId="0" applyNumberFormat="1" applyFont="1" applyFill="1" applyAlignment="1">
      <alignment wrapText="1"/>
    </xf>
    <xf numFmtId="16" fontId="8" fillId="0" borderId="0" xfId="0" applyNumberFormat="1" applyFont="1" applyFill="1" applyAlignment="1">
      <alignment horizontal="center"/>
    </xf>
    <xf numFmtId="16" fontId="1" fillId="8" borderId="0" xfId="0" applyNumberFormat="1" applyFont="1" applyFill="1"/>
    <xf numFmtId="16" fontId="11" fillId="0" borderId="0" xfId="0" applyNumberFormat="1" applyFont="1" applyFill="1"/>
    <xf numFmtId="16" fontId="16" fillId="0" borderId="0" xfId="0" applyNumberFormat="1" applyFont="1" applyFill="1" applyBorder="1"/>
    <xf numFmtId="0" fontId="1" fillId="0" borderId="8" xfId="0" applyFont="1" applyFill="1" applyBorder="1"/>
    <xf numFmtId="165" fontId="1" fillId="0" borderId="9" xfId="0" applyNumberFormat="1" applyFont="1" applyFill="1" applyBorder="1"/>
    <xf numFmtId="0" fontId="8" fillId="0" borderId="0" xfId="0" applyFont="1"/>
    <xf numFmtId="16" fontId="9" fillId="8" borderId="0" xfId="0" applyNumberFormat="1" applyFont="1" applyFill="1"/>
    <xf numFmtId="16" fontId="8" fillId="0" borderId="0" xfId="0" applyNumberFormat="1" applyFont="1" applyAlignment="1">
      <alignment horizontal="center"/>
    </xf>
    <xf numFmtId="165" fontId="8" fillId="0" borderId="0" xfId="0" applyNumberFormat="1" applyFont="1" applyFill="1"/>
    <xf numFmtId="16" fontId="17" fillId="0" borderId="0" xfId="0" applyNumberFormat="1" applyFont="1"/>
    <xf numFmtId="165" fontId="17" fillId="0" borderId="0" xfId="0" applyNumberFormat="1" applyFont="1" applyFill="1" applyBorder="1"/>
    <xf numFmtId="16" fontId="18" fillId="0" borderId="0" xfId="0" applyNumberFormat="1" applyFont="1"/>
    <xf numFmtId="16" fontId="11" fillId="0" borderId="0" xfId="0" applyNumberFormat="1" applyFont="1" applyFill="1" applyAlignment="1">
      <alignment wrapText="1"/>
    </xf>
    <xf numFmtId="16" fontId="7" fillId="8" borderId="0" xfId="0" applyNumberFormat="1" applyFont="1" applyFill="1" applyAlignment="1">
      <alignment wrapText="1"/>
    </xf>
    <xf numFmtId="16" fontId="19" fillId="0" borderId="0" xfId="0" applyNumberFormat="1" applyFont="1" applyAlignment="1">
      <alignment wrapText="1"/>
    </xf>
    <xf numFmtId="16" fontId="1" fillId="11" borderId="0" xfId="0" applyNumberFormat="1" applyFont="1" applyFill="1" applyBorder="1"/>
    <xf numFmtId="16" fontId="1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Border="1"/>
    <xf numFmtId="16" fontId="11" fillId="0" borderId="0" xfId="0" applyNumberFormat="1" applyFont="1"/>
    <xf numFmtId="16" fontId="11" fillId="12" borderId="0" xfId="0" applyNumberFormat="1" applyFont="1" applyFill="1"/>
    <xf numFmtId="165" fontId="1" fillId="8" borderId="7" xfId="0" applyNumberFormat="1" applyFont="1" applyFill="1" applyBorder="1"/>
    <xf numFmtId="0" fontId="1" fillId="8" borderId="0" xfId="0" applyFont="1" applyFill="1"/>
    <xf numFmtId="0" fontId="9" fillId="8" borderId="0" xfId="0" applyFont="1" applyFill="1"/>
    <xf numFmtId="16" fontId="7" fillId="13" borderId="0" xfId="0" applyNumberFormat="1" applyFont="1" applyFill="1"/>
    <xf numFmtId="16" fontId="8" fillId="0" borderId="0" xfId="0" applyNumberFormat="1" applyFont="1" applyFill="1"/>
    <xf numFmtId="165" fontId="8" fillId="0" borderId="7" xfId="0" applyNumberFormat="1" applyFont="1" applyFill="1" applyBorder="1"/>
    <xf numFmtId="16" fontId="11" fillId="8" borderId="0" xfId="0" applyNumberFormat="1" applyFont="1" applyFill="1"/>
    <xf numFmtId="0" fontId="9" fillId="14" borderId="0" xfId="0" applyFont="1" applyFill="1"/>
    <xf numFmtId="165" fontId="9" fillId="14" borderId="0" xfId="0" applyNumberFormat="1" applyFont="1" applyFill="1" applyBorder="1"/>
    <xf numFmtId="16" fontId="12" fillId="0" borderId="0" xfId="0" applyNumberFormat="1" applyFont="1"/>
    <xf numFmtId="16" fontId="7" fillId="11" borderId="0" xfId="0" applyNumberFormat="1" applyFont="1" applyFill="1"/>
    <xf numFmtId="0" fontId="1" fillId="11" borderId="0" xfId="0" applyFont="1" applyFill="1"/>
    <xf numFmtId="16" fontId="16" fillId="0" borderId="0" xfId="0" applyNumberFormat="1" applyFont="1"/>
    <xf numFmtId="0" fontId="20" fillId="0" borderId="0" xfId="0" applyFont="1" applyFill="1" applyBorder="1"/>
    <xf numFmtId="164" fontId="1" fillId="0" borderId="7" xfId="0" applyNumberFormat="1" applyFont="1" applyBorder="1"/>
    <xf numFmtId="0" fontId="1" fillId="0" borderId="10" xfId="0" applyFont="1" applyFill="1" applyBorder="1"/>
    <xf numFmtId="165" fontId="1" fillId="0" borderId="11" xfId="0" applyNumberFormat="1" applyFont="1" applyFill="1" applyBorder="1"/>
    <xf numFmtId="16" fontId="1" fillId="0" borderId="11" xfId="0" applyNumberFormat="1" applyFont="1" applyBorder="1"/>
    <xf numFmtId="0" fontId="1" fillId="0" borderId="7" xfId="0" applyFont="1" applyBorder="1"/>
    <xf numFmtId="165" fontId="4" fillId="0" borderId="1" xfId="0" applyNumberFormat="1" applyFont="1" applyBorder="1"/>
    <xf numFmtId="0" fontId="1" fillId="0" borderId="2" xfId="0" applyFont="1" applyBorder="1"/>
    <xf numFmtId="165" fontId="4" fillId="0" borderId="2" xfId="0" applyNumberFormat="1" applyFont="1" applyBorder="1"/>
    <xf numFmtId="165" fontId="1" fillId="0" borderId="3" xfId="0" applyNumberFormat="1" applyFont="1" applyBorder="1"/>
    <xf numFmtId="164" fontId="1" fillId="0" borderId="0" xfId="0" applyNumberFormat="1" applyFont="1"/>
    <xf numFmtId="0" fontId="1" fillId="3" borderId="0" xfId="0" applyFont="1" applyFill="1"/>
    <xf numFmtId="166" fontId="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center" wrapText="1"/>
    </xf>
    <xf numFmtId="0" fontId="12" fillId="3" borderId="0" xfId="0" applyFont="1" applyFill="1" applyAlignment="1">
      <alignment horizontal="center" wrapText="1"/>
    </xf>
    <xf numFmtId="0" fontId="23" fillId="0" borderId="0" xfId="0" applyFont="1"/>
    <xf numFmtId="0" fontId="25" fillId="0" borderId="0" xfId="0" applyFont="1"/>
    <xf numFmtId="164" fontId="26" fillId="3" borderId="4" xfId="0" applyNumberFormat="1" applyFont="1" applyFill="1" applyBorder="1" applyAlignment="1">
      <alignment horizontal="center"/>
    </xf>
    <xf numFmtId="165" fontId="26" fillId="3" borderId="4" xfId="0" applyNumberFormat="1" applyFont="1" applyFill="1" applyBorder="1"/>
    <xf numFmtId="166" fontId="26" fillId="3" borderId="4" xfId="0" applyNumberFormat="1" applyFont="1" applyFill="1" applyBorder="1" applyAlignment="1">
      <alignment horizontal="right"/>
    </xf>
    <xf numFmtId="0" fontId="26" fillId="3" borderId="4" xfId="0" applyFont="1" applyFill="1" applyBorder="1"/>
    <xf numFmtId="164" fontId="26" fillId="0" borderId="5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6" xfId="0" applyFont="1" applyFill="1" applyBorder="1" applyAlignment="1">
      <alignment horizontal="center" wrapText="1"/>
    </xf>
    <xf numFmtId="165" fontId="26" fillId="0" borderId="6" xfId="0" applyNumberFormat="1" applyFont="1" applyBorder="1" applyAlignment="1">
      <alignment horizontal="center"/>
    </xf>
    <xf numFmtId="166" fontId="26" fillId="0" borderId="6" xfId="0" applyNumberFormat="1" applyFont="1" applyFill="1" applyBorder="1" applyAlignment="1">
      <alignment horizontal="center" vertical="center" wrapText="1"/>
    </xf>
    <xf numFmtId="165" fontId="26" fillId="4" borderId="6" xfId="0" applyNumberFormat="1" applyFont="1" applyFill="1" applyBorder="1" applyAlignment="1">
      <alignment horizontal="center" wrapText="1"/>
    </xf>
    <xf numFmtId="0" fontId="26" fillId="0" borderId="5" xfId="0" applyFont="1" applyBorder="1" applyAlignment="1">
      <alignment horizontal="right"/>
    </xf>
    <xf numFmtId="0" fontId="26" fillId="0" borderId="0" xfId="0" applyFont="1" applyFill="1" applyBorder="1" applyAlignment="1">
      <alignment horizontal="left" wrapText="1"/>
    </xf>
    <xf numFmtId="165" fontId="26" fillId="0" borderId="0" xfId="0" applyNumberFormat="1" applyFont="1" applyBorder="1" applyAlignment="1">
      <alignment horizontal="right"/>
    </xf>
    <xf numFmtId="166" fontId="26" fillId="0" borderId="0" xfId="0" applyNumberFormat="1" applyFont="1" applyFill="1" applyBorder="1" applyAlignment="1">
      <alignment horizontal="right" vertical="center" wrapText="1"/>
    </xf>
    <xf numFmtId="165" fontId="26" fillId="0" borderId="0" xfId="0" applyNumberFormat="1" applyFont="1" applyFill="1" applyBorder="1" applyAlignment="1">
      <alignment horizontal="center" wrapText="1"/>
    </xf>
    <xf numFmtId="165" fontId="30" fillId="0" borderId="7" xfId="0" applyNumberFormat="1" applyFont="1" applyFill="1" applyBorder="1"/>
    <xf numFmtId="16" fontId="30" fillId="0" borderId="7" xfId="0" applyNumberFormat="1" applyFont="1" applyFill="1" applyBorder="1"/>
    <xf numFmtId="0" fontId="30" fillId="0" borderId="7" xfId="0" applyFont="1" applyFill="1" applyBorder="1"/>
    <xf numFmtId="0" fontId="26" fillId="0" borderId="0" xfId="0" applyFont="1" applyFill="1"/>
    <xf numFmtId="165" fontId="30" fillId="0" borderId="0" xfId="0" applyNumberFormat="1" applyFont="1"/>
    <xf numFmtId="165" fontId="30" fillId="0" borderId="0" xfId="0" applyNumberFormat="1" applyFont="1" applyFill="1"/>
    <xf numFmtId="0" fontId="26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5" fontId="35" fillId="0" borderId="0" xfId="0" applyNumberFormat="1" applyFont="1" applyFill="1"/>
    <xf numFmtId="16" fontId="38" fillId="0" borderId="7" xfId="0" applyNumberFormat="1" applyFont="1" applyFill="1" applyBorder="1"/>
    <xf numFmtId="0" fontId="38" fillId="0" borderId="7" xfId="0" applyFont="1" applyFill="1" applyBorder="1"/>
    <xf numFmtId="165" fontId="35" fillId="7" borderId="0" xfId="0" applyNumberFormat="1" applyFont="1" applyFill="1"/>
    <xf numFmtId="165" fontId="30" fillId="7" borderId="7" xfId="0" applyNumberFormat="1" applyFont="1" applyFill="1" applyBorder="1"/>
    <xf numFmtId="165" fontId="33" fillId="0" borderId="0" xfId="0" applyNumberFormat="1" applyFont="1" applyFill="1"/>
    <xf numFmtId="16" fontId="26" fillId="5" borderId="7" xfId="0" applyNumberFormat="1" applyFont="1" applyFill="1" applyBorder="1"/>
    <xf numFmtId="0" fontId="26" fillId="5" borderId="7" xfId="0" applyFont="1" applyFill="1" applyBorder="1"/>
    <xf numFmtId="16" fontId="26" fillId="0" borderId="7" xfId="0" applyNumberFormat="1" applyFont="1" applyFill="1" applyBorder="1"/>
    <xf numFmtId="0" fontId="26" fillId="0" borderId="7" xfId="0" applyFont="1" applyFill="1" applyBorder="1"/>
    <xf numFmtId="165" fontId="26" fillId="0" borderId="0" xfId="0" applyNumberFormat="1" applyFont="1"/>
    <xf numFmtId="165" fontId="30" fillId="6" borderId="0" xfId="0" applyNumberFormat="1" applyFont="1" applyFill="1"/>
    <xf numFmtId="0" fontId="26" fillId="0" borderId="0" xfId="0" applyFont="1" applyFill="1" applyBorder="1"/>
    <xf numFmtId="165" fontId="26" fillId="0" borderId="0" xfId="0" applyNumberFormat="1" applyFont="1" applyFill="1" applyBorder="1"/>
    <xf numFmtId="165" fontId="26" fillId="0" borderId="7" xfId="0" applyNumberFormat="1" applyFont="1" applyFill="1" applyBorder="1"/>
    <xf numFmtId="0" fontId="26" fillId="0" borderId="0" xfId="0" applyFont="1" applyBorder="1"/>
    <xf numFmtId="0" fontId="31" fillId="0" borderId="0" xfId="0" applyFont="1" applyBorder="1"/>
    <xf numFmtId="16" fontId="26" fillId="0" borderId="0" xfId="0" applyNumberFormat="1" applyFont="1" applyFill="1" applyBorder="1"/>
    <xf numFmtId="165" fontId="26" fillId="0" borderId="0" xfId="0" applyNumberFormat="1" applyFont="1" applyBorder="1"/>
    <xf numFmtId="165" fontId="34" fillId="0" borderId="0" xfId="0" applyNumberFormat="1" applyFont="1" applyFill="1" applyBorder="1"/>
    <xf numFmtId="165" fontId="26" fillId="6" borderId="7" xfId="0" applyNumberFormat="1" applyFont="1" applyFill="1" applyBorder="1"/>
    <xf numFmtId="165" fontId="30" fillId="11" borderId="0" xfId="0" applyNumberFormat="1" applyFont="1" applyFill="1"/>
    <xf numFmtId="165" fontId="26" fillId="11" borderId="7" xfId="0" applyNumberFormat="1" applyFont="1" applyFill="1" applyBorder="1"/>
    <xf numFmtId="165" fontId="41" fillId="0" borderId="0" xfId="0" applyNumberFormat="1" applyFont="1" applyFill="1"/>
    <xf numFmtId="165" fontId="35" fillId="11" borderId="0" xfId="0" applyNumberFormat="1" applyFont="1" applyFill="1"/>
    <xf numFmtId="165" fontId="26" fillId="0" borderId="0" xfId="0" applyNumberFormat="1" applyFont="1" applyFill="1"/>
    <xf numFmtId="165" fontId="32" fillId="0" borderId="0" xfId="0" applyNumberFormat="1" applyFont="1"/>
    <xf numFmtId="165" fontId="32" fillId="0" borderId="0" xfId="0" applyNumberFormat="1" applyFont="1" applyFill="1"/>
    <xf numFmtId="0" fontId="23" fillId="0" borderId="0" xfId="0" applyFont="1" applyFill="1"/>
    <xf numFmtId="165" fontId="38" fillId="0" borderId="0" xfId="0" applyNumberFormat="1" applyFont="1" applyFill="1"/>
    <xf numFmtId="165" fontId="23" fillId="0" borderId="0" xfId="0" applyNumberFormat="1" applyFont="1"/>
    <xf numFmtId="165" fontId="30" fillId="2" borderId="0" xfId="0" applyNumberFormat="1" applyFont="1" applyFill="1"/>
    <xf numFmtId="165" fontId="26" fillId="8" borderId="7" xfId="0" applyNumberFormat="1" applyFont="1" applyFill="1" applyBorder="1"/>
    <xf numFmtId="165" fontId="26" fillId="0" borderId="13" xfId="0" applyNumberFormat="1" applyFont="1" applyFill="1" applyBorder="1"/>
    <xf numFmtId="16" fontId="26" fillId="0" borderId="13" xfId="0" applyNumberFormat="1" applyFont="1" applyFill="1" applyBorder="1"/>
    <xf numFmtId="0" fontId="26" fillId="0" borderId="13" xfId="0" applyFont="1" applyFill="1" applyBorder="1"/>
    <xf numFmtId="0" fontId="26" fillId="0" borderId="10" xfId="0" applyFont="1" applyFill="1" applyBorder="1"/>
    <xf numFmtId="165" fontId="26" fillId="0" borderId="11" xfId="0" applyNumberFormat="1" applyFont="1" applyBorder="1"/>
    <xf numFmtId="165" fontId="30" fillId="0" borderId="11" xfId="0" applyNumberFormat="1" applyFont="1" applyFill="1" applyBorder="1"/>
    <xf numFmtId="165" fontId="26" fillId="0" borderId="11" xfId="0" applyNumberFormat="1" applyFont="1" applyFill="1" applyBorder="1"/>
    <xf numFmtId="0" fontId="31" fillId="0" borderId="0" xfId="0" applyFont="1" applyFill="1" applyBorder="1"/>
    <xf numFmtId="165" fontId="31" fillId="0" borderId="0" xfId="0" applyNumberFormat="1" applyFont="1"/>
    <xf numFmtId="0" fontId="31" fillId="0" borderId="0" xfId="0" applyFont="1" applyFill="1"/>
    <xf numFmtId="167" fontId="2" fillId="3" borderId="12" xfId="0" applyNumberFormat="1" applyFont="1" applyFill="1" applyBorder="1" applyAlignment="1">
      <alignment horizontal="center"/>
    </xf>
    <xf numFmtId="0" fontId="1" fillId="3" borderId="12" xfId="0" applyFont="1" applyFill="1" applyBorder="1"/>
    <xf numFmtId="166" fontId="1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165" fontId="1" fillId="0" borderId="11" xfId="0" applyNumberFormat="1" applyFont="1" applyBorder="1" applyAlignment="1">
      <alignment horizontal="center"/>
    </xf>
    <xf numFmtId="166" fontId="1" fillId="0" borderId="11" xfId="0" applyNumberFormat="1" applyFont="1" applyFill="1" applyBorder="1" applyAlignment="1">
      <alignment horizontal="center" vertical="center" wrapText="1"/>
    </xf>
    <xf numFmtId="167" fontId="1" fillId="4" borderId="11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7" xfId="0" applyFont="1" applyFill="1" applyBorder="1" applyAlignment="1">
      <alignment horizontal="center"/>
    </xf>
    <xf numFmtId="0" fontId="47" fillId="0" borderId="7" xfId="0" applyFont="1" applyFill="1" applyBorder="1" applyAlignment="1">
      <alignment horizontal="center"/>
    </xf>
    <xf numFmtId="0" fontId="3" fillId="0" borderId="7" xfId="0" applyFont="1" applyBorder="1"/>
    <xf numFmtId="0" fontId="3" fillId="4" borderId="7" xfId="0" applyFont="1" applyFill="1" applyBorder="1"/>
    <xf numFmtId="166" fontId="1" fillId="0" borderId="7" xfId="0" applyNumberFormat="1" applyFont="1" applyFill="1" applyBorder="1" applyAlignment="1">
      <alignment horizontal="center"/>
    </xf>
    <xf numFmtId="0" fontId="46" fillId="0" borderId="8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0" fontId="10" fillId="0" borderId="7" xfId="0" applyFont="1" applyBorder="1"/>
    <xf numFmtId="165" fontId="10" fillId="0" borderId="7" xfId="0" applyNumberFormat="1" applyFont="1" applyBorder="1"/>
    <xf numFmtId="165" fontId="49" fillId="0" borderId="7" xfId="0" applyNumberFormat="1" applyFont="1" applyFill="1" applyBorder="1"/>
    <xf numFmtId="165" fontId="52" fillId="0" borderId="7" xfId="0" applyNumberFormat="1" applyFont="1" applyFill="1" applyBorder="1"/>
    <xf numFmtId="0" fontId="53" fillId="0" borderId="7" xfId="0" applyFont="1" applyFill="1" applyBorder="1" applyAlignment="1">
      <alignment horizontal="center"/>
    </xf>
    <xf numFmtId="167" fontId="1" fillId="0" borderId="0" xfId="0" applyNumberFormat="1" applyFont="1" applyFill="1" applyBorder="1"/>
    <xf numFmtId="165" fontId="3" fillId="0" borderId="24" xfId="0" applyNumberFormat="1" applyFont="1" applyFill="1" applyBorder="1"/>
    <xf numFmtId="0" fontId="55" fillId="0" borderId="7" xfId="0" applyFont="1" applyFill="1" applyBorder="1" applyAlignment="1">
      <alignment horizontal="center"/>
    </xf>
    <xf numFmtId="0" fontId="56" fillId="0" borderId="8" xfId="0" applyFont="1" applyFill="1" applyBorder="1" applyAlignment="1">
      <alignment horizontal="center"/>
    </xf>
    <xf numFmtId="165" fontId="3" fillId="0" borderId="13" xfId="0" applyNumberFormat="1" applyFont="1" applyBorder="1"/>
    <xf numFmtId="165" fontId="3" fillId="0" borderId="13" xfId="0" applyNumberFormat="1" applyFont="1" applyFill="1" applyBorder="1"/>
    <xf numFmtId="165" fontId="3" fillId="4" borderId="7" xfId="0" applyNumberFormat="1" applyFont="1" applyFill="1" applyBorder="1"/>
    <xf numFmtId="0" fontId="1" fillId="0" borderId="13" xfId="0" applyFont="1" applyBorder="1"/>
    <xf numFmtId="0" fontId="47" fillId="0" borderId="8" xfId="0" applyFont="1" applyFill="1" applyBorder="1" applyAlignment="1">
      <alignment horizontal="center"/>
    </xf>
    <xf numFmtId="0" fontId="57" fillId="0" borderId="7" xfId="0" applyFont="1" applyFill="1" applyBorder="1" applyAlignment="1">
      <alignment horizontal="center"/>
    </xf>
    <xf numFmtId="165" fontId="3" fillId="0" borderId="8" xfId="0" applyNumberFormat="1" applyFont="1" applyBorder="1"/>
    <xf numFmtId="165" fontId="3" fillId="7" borderId="0" xfId="0" applyNumberFormat="1" applyFont="1" applyFill="1" applyBorder="1"/>
    <xf numFmtId="165" fontId="1" fillId="7" borderId="9" xfId="0" applyNumberFormat="1" applyFont="1" applyFill="1" applyBorder="1"/>
    <xf numFmtId="16" fontId="49" fillId="0" borderId="0" xfId="0" applyNumberFormat="1" applyFont="1" applyFill="1" applyBorder="1"/>
    <xf numFmtId="165" fontId="3" fillId="0" borderId="8" xfId="0" applyNumberFormat="1" applyFont="1" applyFill="1" applyBorder="1"/>
    <xf numFmtId="16" fontId="51" fillId="0" borderId="0" xfId="0" applyNumberFormat="1" applyFont="1" applyFill="1" applyBorder="1"/>
    <xf numFmtId="165" fontId="10" fillId="0" borderId="8" xfId="0" applyNumberFormat="1" applyFont="1" applyBorder="1"/>
    <xf numFmtId="16" fontId="58" fillId="0" borderId="0" xfId="0" applyNumberFormat="1" applyFont="1" applyFill="1" applyBorder="1"/>
    <xf numFmtId="165" fontId="3" fillId="0" borderId="9" xfId="0" applyNumberFormat="1" applyFont="1" applyFill="1" applyBorder="1"/>
    <xf numFmtId="16" fontId="13" fillId="8" borderId="0" xfId="0" applyNumberFormat="1" applyFont="1" applyFill="1" applyBorder="1"/>
    <xf numFmtId="165" fontId="49" fillId="0" borderId="0" xfId="0" applyNumberFormat="1" applyFont="1" applyFill="1" applyBorder="1"/>
    <xf numFmtId="165" fontId="3" fillId="0" borderId="25" xfId="0" applyNumberFormat="1" applyFont="1" applyBorder="1"/>
    <xf numFmtId="0" fontId="8" fillId="0" borderId="0" xfId="0" applyFont="1" applyFill="1" applyBorder="1" applyAlignment="1">
      <alignment horizontal="center"/>
    </xf>
    <xf numFmtId="165" fontId="1" fillId="0" borderId="9" xfId="0" applyNumberFormat="1" applyFont="1" applyBorder="1"/>
    <xf numFmtId="166" fontId="1" fillId="0" borderId="4" xfId="0" applyNumberFormat="1" applyFont="1" applyFill="1" applyBorder="1" applyAlignment="1">
      <alignment horizontal="center"/>
    </xf>
    <xf numFmtId="165" fontId="49" fillId="0" borderId="9" xfId="0" applyNumberFormat="1" applyFont="1" applyFill="1" applyBorder="1"/>
    <xf numFmtId="166" fontId="59" fillId="0" borderId="7" xfId="0" applyNumberFormat="1" applyFont="1" applyFill="1" applyBorder="1" applyAlignment="1">
      <alignment horizontal="center"/>
    </xf>
    <xf numFmtId="166" fontId="59" fillId="0" borderId="0" xfId="0" applyNumberFormat="1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166" fontId="9" fillId="0" borderId="7" xfId="0" applyNumberFormat="1" applyFont="1" applyFill="1" applyBorder="1"/>
    <xf numFmtId="165" fontId="3" fillId="6" borderId="0" xfId="0" applyNumberFormat="1" applyFont="1" applyFill="1" applyBorder="1"/>
    <xf numFmtId="165" fontId="3" fillId="6" borderId="9" xfId="0" applyNumberFormat="1" applyFont="1" applyFill="1" applyBorder="1"/>
    <xf numFmtId="165" fontId="52" fillId="0" borderId="0" xfId="0" applyNumberFormat="1" applyFont="1" applyFill="1" applyBorder="1"/>
    <xf numFmtId="165" fontId="52" fillId="0" borderId="9" xfId="0" applyNumberFormat="1" applyFont="1" applyFill="1" applyBorder="1"/>
    <xf numFmtId="0" fontId="60" fillId="0" borderId="8" xfId="0" applyFont="1" applyFill="1" applyBorder="1" applyAlignment="1">
      <alignment horizontal="center"/>
    </xf>
    <xf numFmtId="165" fontId="1" fillId="6" borderId="9" xfId="0" applyNumberFormat="1" applyFont="1" applyFill="1" applyBorder="1"/>
    <xf numFmtId="166" fontId="1" fillId="0" borderId="27" xfId="0" applyNumberFormat="1" applyFont="1" applyFill="1" applyBorder="1" applyAlignment="1">
      <alignment horizontal="center"/>
    </xf>
    <xf numFmtId="0" fontId="53" fillId="0" borderId="27" xfId="0" applyFont="1" applyFill="1" applyBorder="1" applyAlignment="1">
      <alignment horizontal="center"/>
    </xf>
    <xf numFmtId="165" fontId="3" fillId="7" borderId="9" xfId="0" applyNumberFormat="1" applyFont="1" applyFill="1" applyBorder="1"/>
    <xf numFmtId="0" fontId="54" fillId="0" borderId="7" xfId="0" applyFont="1" applyFill="1" applyBorder="1" applyAlignment="1">
      <alignment horizontal="center"/>
    </xf>
    <xf numFmtId="0" fontId="9" fillId="0" borderId="7" xfId="0" applyFont="1" applyFill="1" applyBorder="1"/>
    <xf numFmtId="165" fontId="9" fillId="0" borderId="8" xfId="0" applyNumberFormat="1" applyFont="1" applyFill="1" applyBorder="1"/>
    <xf numFmtId="165" fontId="1" fillId="0" borderId="8" xfId="0" applyNumberFormat="1" applyFont="1" applyFill="1" applyBorder="1"/>
    <xf numFmtId="165" fontId="1" fillId="0" borderId="13" xfId="0" applyNumberFormat="1" applyFont="1" applyFill="1" applyBorder="1"/>
    <xf numFmtId="0" fontId="1" fillId="0" borderId="7" xfId="0" applyFont="1" applyFill="1" applyBorder="1" applyAlignment="1">
      <alignment horizontal="left" indent="1"/>
    </xf>
    <xf numFmtId="16" fontId="62" fillId="0" borderId="0" xfId="0" applyNumberFormat="1" applyFont="1" applyFill="1" applyBorder="1"/>
    <xf numFmtId="165" fontId="8" fillId="0" borderId="9" xfId="0" applyNumberFormat="1" applyFont="1" applyFill="1" applyBorder="1"/>
    <xf numFmtId="0" fontId="54" fillId="0" borderId="8" xfId="0" applyFont="1" applyFill="1" applyBorder="1" applyAlignment="1">
      <alignment horizontal="center"/>
    </xf>
    <xf numFmtId="16" fontId="63" fillId="0" borderId="0" xfId="0" applyNumberFormat="1" applyFont="1" applyFill="1" applyBorder="1"/>
    <xf numFmtId="165" fontId="1" fillId="0" borderId="25" xfId="0" applyNumberFormat="1" applyFont="1" applyFill="1" applyBorder="1"/>
    <xf numFmtId="166" fontId="1" fillId="0" borderId="13" xfId="0" applyNumberFormat="1" applyFont="1" applyFill="1" applyBorder="1" applyAlignment="1">
      <alignment horizontal="center"/>
    </xf>
    <xf numFmtId="16" fontId="62" fillId="0" borderId="0" xfId="0" applyNumberFormat="1" applyFont="1" applyFill="1" applyBorder="1" applyAlignment="1">
      <alignment wrapText="1"/>
    </xf>
    <xf numFmtId="166" fontId="1" fillId="0" borderId="5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" fontId="10" fillId="0" borderId="0" xfId="0" applyNumberFormat="1" applyFont="1" applyFill="1" applyBorder="1"/>
    <xf numFmtId="165" fontId="10" fillId="0" borderId="0" xfId="0" applyNumberFormat="1" applyFont="1" applyFill="1" applyBorder="1"/>
    <xf numFmtId="167" fontId="1" fillId="4" borderId="6" xfId="0" applyNumberFormat="1" applyFont="1" applyFill="1" applyBorder="1" applyAlignment="1">
      <alignment horizontal="center" wrapText="1"/>
    </xf>
    <xf numFmtId="0" fontId="2" fillId="0" borderId="28" xfId="0" applyFont="1" applyBorder="1" applyAlignment="1">
      <alignment horizontal="center"/>
    </xf>
    <xf numFmtId="165" fontId="49" fillId="11" borderId="0" xfId="0" applyNumberFormat="1" applyFont="1" applyFill="1" applyBorder="1"/>
    <xf numFmtId="165" fontId="1" fillId="11" borderId="9" xfId="0" applyNumberFormat="1" applyFont="1" applyFill="1" applyBorder="1"/>
    <xf numFmtId="0" fontId="53" fillId="0" borderId="8" xfId="0" applyFont="1" applyFill="1" applyBorder="1" applyAlignment="1">
      <alignment horizontal="center"/>
    </xf>
    <xf numFmtId="0" fontId="46" fillId="0" borderId="27" xfId="0" applyFont="1" applyFill="1" applyBorder="1" applyAlignment="1">
      <alignment horizontal="center"/>
    </xf>
    <xf numFmtId="166" fontId="1" fillId="0" borderId="0" xfId="0" applyNumberFormat="1" applyFont="1" applyFill="1" applyBorder="1"/>
    <xf numFmtId="165" fontId="49" fillId="0" borderId="0" xfId="0" applyNumberFormat="1" applyFont="1" applyBorder="1"/>
    <xf numFmtId="166" fontId="1" fillId="0" borderId="7" xfId="0" applyNumberFormat="1" applyFont="1" applyFill="1" applyBorder="1"/>
    <xf numFmtId="0" fontId="46" fillId="0" borderId="23" xfId="0" applyFont="1" applyFill="1" applyBorder="1" applyAlignment="1">
      <alignment horizontal="center"/>
    </xf>
    <xf numFmtId="165" fontId="1" fillId="0" borderId="26" xfId="0" applyNumberFormat="1" applyFont="1" applyFill="1" applyBorder="1"/>
    <xf numFmtId="165" fontId="3" fillId="0" borderId="23" xfId="0" applyNumberFormat="1" applyFont="1" applyBorder="1"/>
    <xf numFmtId="165" fontId="1" fillId="0" borderId="26" xfId="0" applyNumberFormat="1" applyFont="1" applyBorder="1"/>
    <xf numFmtId="165" fontId="49" fillId="0" borderId="13" xfId="0" applyNumberFormat="1" applyFont="1" applyFill="1" applyBorder="1"/>
    <xf numFmtId="165" fontId="49" fillId="3" borderId="0" xfId="0" applyNumberFormat="1" applyFont="1" applyFill="1" applyBorder="1"/>
    <xf numFmtId="165" fontId="1" fillId="3" borderId="9" xfId="0" applyNumberFormat="1" applyFont="1" applyFill="1" applyBorder="1"/>
    <xf numFmtId="0" fontId="4" fillId="0" borderId="7" xfId="0" applyFont="1" applyFill="1" applyBorder="1"/>
    <xf numFmtId="166" fontId="1" fillId="0" borderId="0" xfId="0" applyNumberFormat="1" applyFont="1" applyAlignment="1">
      <alignment horizontal="center"/>
    </xf>
    <xf numFmtId="0" fontId="44" fillId="0" borderId="0" xfId="0" applyFont="1"/>
    <xf numFmtId="0" fontId="1" fillId="0" borderId="11" xfId="0" applyFont="1" applyBorder="1"/>
    <xf numFmtId="166" fontId="1" fillId="0" borderId="11" xfId="0" applyNumberFormat="1" applyFont="1" applyBorder="1" applyAlignment="1"/>
    <xf numFmtId="167" fontId="1" fillId="0" borderId="0" xfId="0" applyNumberFormat="1" applyFont="1" applyBorder="1"/>
    <xf numFmtId="7" fontId="1" fillId="0" borderId="27" xfId="0" applyNumberFormat="1" applyFont="1" applyBorder="1"/>
    <xf numFmtId="166" fontId="1" fillId="3" borderId="0" xfId="0" applyNumberFormat="1" applyFont="1" applyFill="1" applyAlignment="1">
      <alignment horizontal="center"/>
    </xf>
    <xf numFmtId="0" fontId="8" fillId="3" borderId="0" xfId="0" applyFont="1" applyFill="1"/>
    <xf numFmtId="0" fontId="44" fillId="3" borderId="0" xfId="0" applyFont="1" applyFill="1"/>
    <xf numFmtId="165" fontId="1" fillId="3" borderId="29" xfId="0" applyNumberFormat="1" applyFont="1" applyFill="1" applyBorder="1"/>
    <xf numFmtId="166" fontId="1" fillId="3" borderId="0" xfId="0" applyNumberFormat="1" applyFont="1" applyFill="1" applyAlignment="1"/>
    <xf numFmtId="167" fontId="1" fillId="3" borderId="29" xfId="0" applyNumberFormat="1" applyFont="1" applyFill="1" applyBorder="1"/>
    <xf numFmtId="7" fontId="1" fillId="3" borderId="0" xfId="0" applyNumberFormat="1" applyFont="1" applyFill="1" applyBorder="1"/>
    <xf numFmtId="165" fontId="1" fillId="3" borderId="30" xfId="0" applyNumberFormat="1" applyFont="1" applyFill="1" applyBorder="1"/>
    <xf numFmtId="167" fontId="1" fillId="3" borderId="30" xfId="0" applyNumberFormat="1" applyFont="1" applyFill="1" applyBorder="1"/>
    <xf numFmtId="167" fontId="1" fillId="3" borderId="0" xfId="0" applyNumberFormat="1" applyFont="1" applyFill="1"/>
    <xf numFmtId="0" fontId="66" fillId="3" borderId="0" xfId="0" applyFont="1" applyFill="1" applyAlignment="1">
      <alignment horizontal="center" wrapText="1"/>
    </xf>
    <xf numFmtId="167" fontId="4" fillId="3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5" fontId="49" fillId="0" borderId="27" xfId="0" applyNumberFormat="1" applyFont="1" applyFill="1" applyBorder="1"/>
    <xf numFmtId="165" fontId="58" fillId="0" borderId="7" xfId="0" applyNumberFormat="1" applyFont="1" applyFill="1" applyBorder="1"/>
    <xf numFmtId="165" fontId="3" fillId="5" borderId="0" xfId="0" applyNumberFormat="1" applyFont="1" applyFill="1" applyBorder="1"/>
    <xf numFmtId="0" fontId="67" fillId="0" borderId="7" xfId="0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68" fillId="0" borderId="7" xfId="0" applyFont="1" applyFill="1" applyBorder="1" applyAlignment="1">
      <alignment horizontal="center"/>
    </xf>
    <xf numFmtId="165" fontId="3" fillId="0" borderId="26" xfId="0" applyNumberFormat="1" applyFont="1" applyFill="1" applyBorder="1"/>
    <xf numFmtId="16" fontId="52" fillId="0" borderId="0" xfId="0" applyNumberFormat="1" applyFont="1" applyFill="1" applyBorder="1"/>
    <xf numFmtId="165" fontId="3" fillId="11" borderId="0" xfId="0" applyNumberFormat="1" applyFont="1" applyFill="1" applyBorder="1"/>
    <xf numFmtId="165" fontId="3" fillId="11" borderId="9" xfId="0" applyNumberFormat="1" applyFont="1" applyFill="1" applyBorder="1"/>
    <xf numFmtId="0" fontId="10" fillId="0" borderId="7" xfId="0" applyFont="1" applyFill="1" applyBorder="1"/>
    <xf numFmtId="165" fontId="10" fillId="0" borderId="8" xfId="0" applyNumberFormat="1" applyFont="1" applyFill="1" applyBorder="1"/>
    <xf numFmtId="16" fontId="69" fillId="0" borderId="0" xfId="0" applyNumberFormat="1" applyFont="1" applyFill="1" applyBorder="1"/>
    <xf numFmtId="0" fontId="70" fillId="0" borderId="8" xfId="0" applyFont="1" applyFill="1" applyBorder="1" applyAlignment="1">
      <alignment horizontal="center"/>
    </xf>
    <xf numFmtId="16" fontId="18" fillId="0" borderId="0" xfId="0" applyNumberFormat="1" applyFont="1" applyFill="1" applyBorder="1"/>
    <xf numFmtId="165" fontId="12" fillId="7" borderId="0" xfId="0" applyNumberFormat="1" applyFont="1" applyFill="1" applyBorder="1"/>
    <xf numFmtId="16" fontId="1" fillId="5" borderId="0" xfId="0" applyNumberFormat="1" applyFont="1" applyFill="1" applyBorder="1"/>
    <xf numFmtId="165" fontId="1" fillId="5" borderId="0" xfId="0" applyNumberFormat="1" applyFont="1" applyFill="1" applyBorder="1"/>
    <xf numFmtId="165" fontId="1" fillId="3" borderId="8" xfId="0" applyNumberFormat="1" applyFont="1" applyFill="1" applyBorder="1"/>
    <xf numFmtId="16" fontId="49" fillId="5" borderId="0" xfId="0" applyNumberFormat="1" applyFont="1" applyFill="1" applyBorder="1"/>
    <xf numFmtId="165" fontId="49" fillId="5" borderId="0" xfId="0" applyNumberFormat="1" applyFont="1" applyFill="1" applyBorder="1"/>
    <xf numFmtId="0" fontId="8" fillId="0" borderId="0" xfId="0" applyFont="1" applyFill="1" applyBorder="1"/>
    <xf numFmtId="0" fontId="1" fillId="5" borderId="0" xfId="0" applyFont="1" applyFill="1" applyBorder="1"/>
    <xf numFmtId="0" fontId="71" fillId="0" borderId="7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/>
    </xf>
    <xf numFmtId="0" fontId="52" fillId="0" borderId="7" xfId="0" applyFont="1" applyFill="1" applyBorder="1"/>
    <xf numFmtId="165" fontId="52" fillId="0" borderId="8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" fontId="73" fillId="0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3" fillId="0" borderId="25" xfId="0" applyNumberFormat="1" applyFont="1" applyFill="1" applyBorder="1"/>
    <xf numFmtId="16" fontId="52" fillId="0" borderId="0" xfId="0" applyNumberFormat="1" applyFont="1" applyFill="1" applyBorder="1" applyAlignment="1">
      <alignment horizontal="right"/>
    </xf>
    <xf numFmtId="16" fontId="51" fillId="0" borderId="0" xfId="0" applyNumberFormat="1" applyFont="1" applyFill="1" applyBorder="1" applyAlignment="1">
      <alignment horizontal="left"/>
    </xf>
    <xf numFmtId="0" fontId="3" fillId="0" borderId="13" xfId="0" applyFont="1" applyFill="1" applyBorder="1"/>
    <xf numFmtId="0" fontId="3" fillId="0" borderId="27" xfId="0" applyFont="1" applyFill="1" applyBorder="1"/>
    <xf numFmtId="165" fontId="3" fillId="0" borderId="23" xfId="0" applyNumberFormat="1" applyFont="1" applyFill="1" applyBorder="1"/>
    <xf numFmtId="0" fontId="11" fillId="0" borderId="0" xfId="0" applyFont="1" applyFill="1" applyBorder="1"/>
    <xf numFmtId="0" fontId="74" fillId="0" borderId="7" xfId="0" applyFont="1" applyBorder="1"/>
    <xf numFmtId="16" fontId="7" fillId="12" borderId="0" xfId="0" applyNumberFormat="1" applyFont="1" applyFill="1" applyBorder="1"/>
    <xf numFmtId="16" fontId="8" fillId="5" borderId="0" xfId="0" applyNumberFormat="1" applyFont="1" applyFill="1" applyBorder="1"/>
    <xf numFmtId="16" fontId="11" fillId="0" borderId="0" xfId="0" applyNumberFormat="1" applyFont="1" applyFill="1" applyBorder="1" applyAlignment="1">
      <alignment wrapText="1"/>
    </xf>
    <xf numFmtId="0" fontId="8" fillId="5" borderId="0" xfId="0" applyFont="1" applyFill="1" applyBorder="1"/>
    <xf numFmtId="0" fontId="34" fillId="0" borderId="8" xfId="0" applyFont="1" applyFill="1" applyBorder="1" applyAlignment="1">
      <alignment horizontal="center"/>
    </xf>
    <xf numFmtId="0" fontId="62" fillId="0" borderId="0" xfId="0" applyFont="1" applyFill="1" applyBorder="1"/>
    <xf numFmtId="0" fontId="26" fillId="0" borderId="8" xfId="0" applyFont="1" applyFill="1" applyBorder="1" applyAlignment="1">
      <alignment horizontal="center"/>
    </xf>
    <xf numFmtId="165" fontId="1" fillId="0" borderId="8" xfId="0" applyNumberFormat="1" applyFont="1" applyBorder="1"/>
    <xf numFmtId="16" fontId="11" fillId="0" borderId="0" xfId="0" applyNumberFormat="1" applyFont="1" applyFill="1" applyBorder="1" applyAlignment="1">
      <alignment horizontal="left" indent="1"/>
    </xf>
    <xf numFmtId="166" fontId="1" fillId="18" borderId="7" xfId="0" applyNumberFormat="1" applyFont="1" applyFill="1" applyBorder="1" applyAlignment="1">
      <alignment horizontal="center"/>
    </xf>
    <xf numFmtId="0" fontId="71" fillId="18" borderId="7" xfId="0" applyFont="1" applyFill="1" applyBorder="1" applyAlignment="1">
      <alignment horizontal="center"/>
    </xf>
    <xf numFmtId="0" fontId="72" fillId="18" borderId="8" xfId="0" applyFont="1" applyFill="1" applyBorder="1" applyAlignment="1">
      <alignment horizontal="center"/>
    </xf>
    <xf numFmtId="166" fontId="1" fillId="19" borderId="7" xfId="0" applyNumberFormat="1" applyFont="1" applyFill="1" applyBorder="1" applyAlignment="1">
      <alignment horizontal="center"/>
    </xf>
    <xf numFmtId="0" fontId="71" fillId="19" borderId="7" xfId="0" applyFont="1" applyFill="1" applyBorder="1" applyAlignment="1">
      <alignment horizontal="center"/>
    </xf>
    <xf numFmtId="0" fontId="72" fillId="19" borderId="8" xfId="0" applyFont="1" applyFill="1" applyBorder="1" applyAlignment="1">
      <alignment horizontal="center"/>
    </xf>
    <xf numFmtId="0" fontId="63" fillId="0" borderId="0" xfId="0" applyFont="1" applyFill="1" applyBorder="1"/>
    <xf numFmtId="0" fontId="3" fillId="0" borderId="13" xfId="0" applyFont="1" applyBorder="1"/>
    <xf numFmtId="0" fontId="3" fillId="0" borderId="27" xfId="0" applyFont="1" applyBorder="1"/>
    <xf numFmtId="0" fontId="1" fillId="0" borderId="27" xfId="0" applyFont="1" applyBorder="1"/>
    <xf numFmtId="165" fontId="8" fillId="5" borderId="0" xfId="0" applyNumberFormat="1" applyFont="1" applyFill="1" applyBorder="1"/>
    <xf numFmtId="0" fontId="7" fillId="0" borderId="0" xfId="0" applyFont="1" applyFill="1" applyBorder="1"/>
    <xf numFmtId="0" fontId="1" fillId="0" borderId="12" xfId="0" applyFont="1" applyFill="1" applyBorder="1"/>
    <xf numFmtId="167" fontId="1" fillId="0" borderId="11" xfId="0" applyNumberFormat="1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167" fontId="3" fillId="0" borderId="7" xfId="0" applyNumberFormat="1" applyFont="1" applyBorder="1"/>
    <xf numFmtId="167" fontId="3" fillId="0" borderId="8" xfId="0" applyNumberFormat="1" applyFont="1" applyBorder="1"/>
    <xf numFmtId="167" fontId="10" fillId="0" borderId="8" xfId="0" applyNumberFormat="1" applyFont="1" applyBorder="1"/>
    <xf numFmtId="167" fontId="1" fillId="0" borderId="8" xfId="0" applyNumberFormat="1" applyFont="1" applyBorder="1"/>
    <xf numFmtId="0" fontId="3" fillId="0" borderId="8" xfId="0" applyFont="1" applyBorder="1"/>
    <xf numFmtId="0" fontId="3" fillId="0" borderId="8" xfId="0" applyFont="1" applyFill="1" applyBorder="1"/>
    <xf numFmtId="165" fontId="3" fillId="20" borderId="0" xfId="0" applyNumberFormat="1" applyFont="1" applyFill="1" applyBorder="1"/>
    <xf numFmtId="165" fontId="3" fillId="20" borderId="9" xfId="0" applyNumberFormat="1" applyFont="1" applyFill="1" applyBorder="1"/>
    <xf numFmtId="0" fontId="75" fillId="0" borderId="7" xfId="0" applyFont="1" applyFill="1" applyBorder="1" applyAlignment="1">
      <alignment horizontal="center"/>
    </xf>
    <xf numFmtId="167" fontId="3" fillId="0" borderId="8" xfId="0" applyNumberFormat="1" applyFont="1" applyFill="1" applyBorder="1"/>
    <xf numFmtId="167" fontId="1" fillId="0" borderId="7" xfId="0" applyNumberFormat="1" applyFont="1" applyFill="1" applyBorder="1"/>
    <xf numFmtId="7" fontId="1" fillId="0" borderId="27" xfId="0" applyNumberFormat="1" applyFont="1" applyFill="1" applyBorder="1"/>
    <xf numFmtId="7" fontId="1" fillId="0" borderId="0" xfId="0" applyNumberFormat="1" applyFont="1" applyFill="1" applyBorder="1"/>
    <xf numFmtId="167" fontId="66" fillId="3" borderId="0" xfId="0" applyNumberFormat="1" applyFont="1" applyFill="1" applyAlignment="1">
      <alignment horizontal="center" wrapText="1"/>
    </xf>
    <xf numFmtId="166" fontId="1" fillId="18" borderId="0" xfId="0" applyNumberFormat="1" applyFont="1" applyFill="1" applyBorder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166" fontId="1" fillId="19" borderId="4" xfId="0" applyNumberFormat="1" applyFont="1" applyFill="1" applyBorder="1" applyAlignment="1">
      <alignment horizontal="center"/>
    </xf>
    <xf numFmtId="0" fontId="71" fillId="0" borderId="8" xfId="0" applyFont="1" applyFill="1" applyBorder="1" applyAlignment="1">
      <alignment horizontal="center"/>
    </xf>
    <xf numFmtId="0" fontId="71" fillId="19" borderId="8" xfId="0" applyFont="1" applyFill="1" applyBorder="1" applyAlignment="1">
      <alignment horizontal="center"/>
    </xf>
    <xf numFmtId="0" fontId="71" fillId="18" borderId="8" xfId="0" applyFont="1" applyFill="1" applyBorder="1" applyAlignment="1">
      <alignment horizontal="center"/>
    </xf>
    <xf numFmtId="165" fontId="1" fillId="0" borderId="24" xfId="0" applyNumberFormat="1" applyFont="1" applyFill="1" applyBorder="1"/>
    <xf numFmtId="165" fontId="49" fillId="22" borderId="0" xfId="0" applyNumberFormat="1" applyFont="1" applyFill="1" applyBorder="1"/>
    <xf numFmtId="165" fontId="3" fillId="22" borderId="9" xfId="0" applyNumberFormat="1" applyFont="1" applyFill="1" applyBorder="1"/>
    <xf numFmtId="164" fontId="1" fillId="0" borderId="11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4" fontId="16" fillId="0" borderId="7" xfId="0" applyNumberFormat="1" applyFont="1" applyFill="1" applyBorder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4" fontId="59" fillId="0" borderId="7" xfId="0" applyNumberFormat="1" applyFont="1" applyFill="1" applyBorder="1" applyAlignment="1">
      <alignment horizontal="center"/>
    </xf>
    <xf numFmtId="164" fontId="59" fillId="0" borderId="0" xfId="0" applyNumberFormat="1" applyFont="1" applyFill="1" applyBorder="1" applyAlignment="1">
      <alignment horizontal="center"/>
    </xf>
    <xf numFmtId="164" fontId="9" fillId="0" borderId="7" xfId="0" applyNumberFormat="1" applyFont="1" applyFill="1" applyBorder="1"/>
    <xf numFmtId="164" fontId="1" fillId="0" borderId="27" xfId="0" applyNumberFormat="1" applyFont="1" applyFill="1" applyBorder="1" applyAlignment="1">
      <alignment horizontal="center"/>
    </xf>
    <xf numFmtId="164" fontId="1" fillId="0" borderId="13" xfId="0" applyNumberFormat="1" applyFont="1" applyFill="1" applyBorder="1" applyAlignment="1">
      <alignment horizontal="center"/>
    </xf>
    <xf numFmtId="164" fontId="8" fillId="0" borderId="7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0" borderId="6" xfId="0" applyNumberFormat="1" applyFont="1" applyFill="1" applyBorder="1" applyAlignment="1">
      <alignment horizontal="center" vertical="center" wrapText="1"/>
    </xf>
    <xf numFmtId="164" fontId="1" fillId="0" borderId="13" xfId="0" applyNumberFormat="1" applyFont="1" applyFill="1" applyBorder="1"/>
    <xf numFmtId="164" fontId="1" fillId="0" borderId="0" xfId="0" applyNumberFormat="1" applyFont="1" applyFill="1" applyBorder="1"/>
    <xf numFmtId="164" fontId="7" fillId="0" borderId="0" xfId="0" applyNumberFormat="1" applyFont="1" applyFill="1" applyBorder="1"/>
    <xf numFmtId="164" fontId="8" fillId="0" borderId="0" xfId="0" applyNumberFormat="1" applyFont="1" applyFill="1" applyBorder="1"/>
    <xf numFmtId="164" fontId="7" fillId="8" borderId="0" xfId="0" applyNumberFormat="1" applyFont="1" applyFill="1" applyBorder="1"/>
    <xf numFmtId="164" fontId="1" fillId="5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3" fillId="0" borderId="0" xfId="0" applyNumberFormat="1" applyFont="1" applyFill="1" applyBorder="1"/>
    <xf numFmtId="164" fontId="49" fillId="0" borderId="0" xfId="0" applyNumberFormat="1" applyFont="1" applyFill="1" applyBorder="1"/>
    <xf numFmtId="164" fontId="13" fillId="0" borderId="0" xfId="0" applyNumberFormat="1" applyFont="1" applyFill="1" applyBorder="1"/>
    <xf numFmtId="164" fontId="3" fillId="5" borderId="0" xfId="0" applyNumberFormat="1" applyFont="1" applyFill="1" applyBorder="1"/>
    <xf numFmtId="164" fontId="13" fillId="8" borderId="0" xfId="0" applyNumberFormat="1" applyFont="1" applyFill="1" applyBorder="1"/>
    <xf numFmtId="164" fontId="13" fillId="0" borderId="0" xfId="0" applyNumberFormat="1" applyFont="1" applyFill="1" applyBorder="1" applyAlignment="1">
      <alignment wrapText="1"/>
    </xf>
    <xf numFmtId="164" fontId="58" fillId="0" borderId="0" xfId="0" applyNumberFormat="1" applyFont="1" applyFill="1" applyBorder="1"/>
    <xf numFmtId="164" fontId="11" fillId="0" borderId="0" xfId="0" applyNumberFormat="1" applyFont="1" applyFill="1" applyBorder="1"/>
    <xf numFmtId="164" fontId="7" fillId="20" borderId="0" xfId="0" applyNumberFormat="1" applyFont="1" applyFill="1" applyBorder="1" applyAlignment="1">
      <alignment wrapText="1"/>
    </xf>
    <xf numFmtId="164" fontId="11" fillId="8" borderId="0" xfId="0" applyNumberFormat="1" applyFont="1" applyFill="1" applyBorder="1"/>
    <xf numFmtId="164" fontId="7" fillId="8" borderId="0" xfId="0" applyNumberFormat="1" applyFont="1" applyFill="1" applyBorder="1" applyAlignment="1">
      <alignment wrapText="1"/>
    </xf>
    <xf numFmtId="164" fontId="7" fillId="21" borderId="0" xfId="0" applyNumberFormat="1" applyFont="1" applyFill="1" applyBorder="1" applyAlignment="1">
      <alignment wrapText="1"/>
    </xf>
    <xf numFmtId="164" fontId="18" fillId="6" borderId="0" xfId="0" applyNumberFormat="1" applyFont="1" applyFill="1" applyBorder="1" applyAlignment="1"/>
    <xf numFmtId="164" fontId="8" fillId="5" borderId="0" xfId="0" applyNumberFormat="1" applyFont="1" applyFill="1" applyBorder="1"/>
    <xf numFmtId="164" fontId="1" fillId="0" borderId="11" xfId="0" applyNumberFormat="1" applyFont="1" applyBorder="1" applyAlignment="1"/>
    <xf numFmtId="164" fontId="1" fillId="3" borderId="0" xfId="0" applyNumberFormat="1" applyFont="1" applyFill="1" applyAlignment="1"/>
    <xf numFmtId="164" fontId="1" fillId="0" borderId="0" xfId="0" applyNumberFormat="1" applyFont="1" applyAlignment="1"/>
    <xf numFmtId="165" fontId="49" fillId="7" borderId="0" xfId="0" applyNumberFormat="1" applyFont="1" applyFill="1" applyBorder="1"/>
    <xf numFmtId="164" fontId="1" fillId="0" borderId="0" xfId="0" applyNumberFormat="1" applyFont="1" applyFill="1"/>
    <xf numFmtId="164" fontId="8" fillId="0" borderId="0" xfId="0" applyNumberFormat="1" applyFont="1" applyFill="1" applyBorder="1" applyAlignment="1">
      <alignment horizontal="center"/>
    </xf>
    <xf numFmtId="164" fontId="8" fillId="0" borderId="13" xfId="0" applyNumberFormat="1" applyFont="1" applyFill="1" applyBorder="1" applyAlignment="1">
      <alignment horizontal="center"/>
    </xf>
    <xf numFmtId="0" fontId="75" fillId="0" borderId="8" xfId="0" applyFont="1" applyFill="1" applyBorder="1" applyAlignment="1">
      <alignment horizontal="center"/>
    </xf>
    <xf numFmtId="0" fontId="53" fillId="8" borderId="7" xfId="0" applyFont="1" applyFill="1" applyBorder="1" applyAlignment="1">
      <alignment horizontal="center"/>
    </xf>
    <xf numFmtId="0" fontId="1" fillId="0" borderId="8" xfId="0" applyFont="1" applyBorder="1"/>
    <xf numFmtId="0" fontId="3" fillId="8" borderId="7" xfId="0" applyFont="1" applyFill="1" applyBorder="1"/>
    <xf numFmtId="165" fontId="77" fillId="11" borderId="0" xfId="0" applyNumberFormat="1" applyFont="1" applyFill="1" applyBorder="1"/>
    <xf numFmtId="16" fontId="7" fillId="6" borderId="0" xfId="0" applyNumberFormat="1" applyFont="1" applyFill="1" applyBorder="1"/>
    <xf numFmtId="16" fontId="18" fillId="8" borderId="0" xfId="0" applyNumberFormat="1" applyFont="1" applyFill="1" applyBorder="1"/>
    <xf numFmtId="165" fontId="15" fillId="0" borderId="7" xfId="0" applyNumberFormat="1" applyFont="1" applyFill="1" applyBorder="1"/>
    <xf numFmtId="164" fontId="11" fillId="22" borderId="0" xfId="0" applyNumberFormat="1" applyFont="1" applyFill="1" applyBorder="1" applyAlignment="1">
      <alignment wrapText="1"/>
    </xf>
    <xf numFmtId="167" fontId="1" fillId="4" borderId="32" xfId="0" applyNumberFormat="1" applyFont="1" applyFill="1" applyBorder="1" applyAlignment="1">
      <alignment horizontal="center" wrapText="1"/>
    </xf>
    <xf numFmtId="166" fontId="8" fillId="0" borderId="7" xfId="0" applyNumberFormat="1" applyFont="1" applyFill="1" applyBorder="1" applyAlignment="1">
      <alignment horizontal="center"/>
    </xf>
    <xf numFmtId="0" fontId="3" fillId="18" borderId="7" xfId="0" applyFont="1" applyFill="1" applyBorder="1"/>
    <xf numFmtId="0" fontId="64" fillId="0" borderId="7" xfId="0" applyFont="1" applyBorder="1"/>
    <xf numFmtId="164" fontId="9" fillId="0" borderId="0" xfId="0" applyNumberFormat="1" applyFont="1" applyFill="1" applyBorder="1"/>
    <xf numFmtId="0" fontId="3" fillId="2" borderId="7" xfId="0" applyFont="1" applyFill="1" applyBorder="1"/>
    <xf numFmtId="164" fontId="11" fillId="8" borderId="0" xfId="0" applyNumberFormat="1" applyFont="1" applyFill="1" applyBorder="1" applyAlignment="1"/>
    <xf numFmtId="164" fontId="7" fillId="20" borderId="0" xfId="0" applyNumberFormat="1" applyFont="1" applyFill="1" applyBorder="1"/>
    <xf numFmtId="0" fontId="78" fillId="0" borderId="7" xfId="0" applyFont="1" applyBorder="1"/>
    <xf numFmtId="0" fontId="78" fillId="0" borderId="7" xfId="0" applyFont="1" applyFill="1" applyBorder="1"/>
    <xf numFmtId="166" fontId="1" fillId="18" borderId="13" xfId="0" applyNumberFormat="1" applyFont="1" applyFill="1" applyBorder="1" applyAlignment="1">
      <alignment horizontal="center"/>
    </xf>
    <xf numFmtId="0" fontId="53" fillId="18" borderId="8" xfId="0" applyFont="1" applyFill="1" applyBorder="1" applyAlignment="1">
      <alignment horizontal="center"/>
    </xf>
    <xf numFmtId="0" fontId="34" fillId="18" borderId="8" xfId="0" applyFont="1" applyFill="1" applyBorder="1" applyAlignment="1">
      <alignment horizontal="center"/>
    </xf>
    <xf numFmtId="164" fontId="63" fillId="0" borderId="0" xfId="0" applyNumberFormat="1" applyFont="1" applyFill="1" applyBorder="1"/>
    <xf numFmtId="164" fontId="11" fillId="23" borderId="0" xfId="0" applyNumberFormat="1" applyFont="1" applyFill="1" applyBorder="1"/>
    <xf numFmtId="164" fontId="7" fillId="23" borderId="0" xfId="0" applyNumberFormat="1" applyFont="1" applyFill="1" applyBorder="1"/>
    <xf numFmtId="164" fontId="7" fillId="22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>
      <alignment wrapText="1"/>
    </xf>
    <xf numFmtId="166" fontId="8" fillId="0" borderId="0" xfId="0" applyNumberFormat="1" applyFont="1" applyFill="1" applyBorder="1"/>
    <xf numFmtId="166" fontId="11" fillId="8" borderId="0" xfId="0" applyNumberFormat="1" applyFont="1" applyFill="1" applyBorder="1"/>
    <xf numFmtId="164" fontId="11" fillId="8" borderId="0" xfId="0" applyNumberFormat="1" applyFont="1" applyFill="1" applyBorder="1" applyAlignment="1">
      <alignment wrapText="1"/>
    </xf>
    <xf numFmtId="164" fontId="62" fillId="0" borderId="0" xfId="0" applyNumberFormat="1" applyFont="1" applyFill="1" applyBorder="1"/>
    <xf numFmtId="164" fontId="51" fillId="0" borderId="0" xfId="0" applyNumberFormat="1" applyFont="1" applyFill="1" applyBorder="1"/>
    <xf numFmtId="164" fontId="50" fillId="0" borderId="0" xfId="0" applyNumberFormat="1" applyFont="1" applyFill="1" applyBorder="1"/>
    <xf numFmtId="164" fontId="7" fillId="22" borderId="0" xfId="0" applyNumberFormat="1" applyFont="1" applyFill="1" applyBorder="1"/>
    <xf numFmtId="166" fontId="63" fillId="0" borderId="0" xfId="0" applyNumberFormat="1" applyFont="1" applyFill="1" applyBorder="1"/>
    <xf numFmtId="166" fontId="7" fillId="0" borderId="0" xfId="0" applyNumberFormat="1" applyFont="1" applyFill="1" applyBorder="1" applyAlignment="1">
      <alignment wrapText="1"/>
    </xf>
    <xf numFmtId="166" fontId="7" fillId="0" borderId="0" xfId="0" applyNumberFormat="1" applyFont="1" applyFill="1" applyBorder="1"/>
    <xf numFmtId="7" fontId="79" fillId="0" borderId="25" xfId="0" applyNumberFormat="1" applyFont="1" applyFill="1" applyBorder="1"/>
    <xf numFmtId="166" fontId="9" fillId="0" borderId="0" xfId="0" applyNumberFormat="1" applyFont="1" applyFill="1" applyBorder="1"/>
    <xf numFmtId="166" fontId="7" fillId="8" borderId="0" xfId="0" applyNumberFormat="1" applyFont="1" applyFill="1" applyBorder="1" applyAlignment="1">
      <alignment wrapText="1"/>
    </xf>
    <xf numFmtId="166" fontId="16" fillId="0" borderId="0" xfId="0" applyNumberFormat="1" applyFont="1" applyFill="1" applyBorder="1"/>
    <xf numFmtId="166" fontId="1" fillId="5" borderId="0" xfId="0" applyNumberFormat="1" applyFont="1" applyFill="1" applyBorder="1"/>
    <xf numFmtId="0" fontId="13" fillId="0" borderId="0" xfId="0" applyFont="1" applyFill="1" applyBorder="1" applyAlignment="1"/>
    <xf numFmtId="166" fontId="11" fillId="0" borderId="0" xfId="0" applyNumberFormat="1" applyFont="1" applyFill="1" applyBorder="1"/>
    <xf numFmtId="166" fontId="11" fillId="0" borderId="0" xfId="0" applyNumberFormat="1" applyFont="1" applyFill="1" applyBorder="1" applyAlignment="1">
      <alignment wrapText="1"/>
    </xf>
    <xf numFmtId="0" fontId="1" fillId="0" borderId="9" xfId="0" applyFont="1" applyFill="1" applyBorder="1"/>
    <xf numFmtId="166" fontId="7" fillId="8" borderId="0" xfId="0" applyNumberFormat="1" applyFont="1" applyFill="1" applyBorder="1"/>
    <xf numFmtId="165" fontId="3" fillId="2" borderId="8" xfId="0" applyNumberFormat="1" applyFont="1" applyFill="1" applyBorder="1"/>
    <xf numFmtId="0" fontId="80" fillId="0" borderId="8" xfId="0" applyFont="1" applyFill="1" applyBorder="1" applyAlignment="1">
      <alignment horizontal="center"/>
    </xf>
    <xf numFmtId="0" fontId="40" fillId="0" borderId="8" xfId="0" applyFont="1" applyFill="1" applyBorder="1" applyAlignment="1">
      <alignment horizontal="center"/>
    </xf>
    <xf numFmtId="165" fontId="9" fillId="0" borderId="7" xfId="0" applyNumberFormat="1" applyFont="1" applyFill="1" applyBorder="1"/>
    <xf numFmtId="166" fontId="3" fillId="0" borderId="0" xfId="0" applyNumberFormat="1" applyFont="1" applyFill="1" applyBorder="1"/>
    <xf numFmtId="165" fontId="10" fillId="0" borderId="7" xfId="0" applyNumberFormat="1" applyFont="1" applyFill="1" applyBorder="1"/>
    <xf numFmtId="0" fontId="81" fillId="0" borderId="7" xfId="0" applyFont="1" applyBorder="1"/>
    <xf numFmtId="165" fontId="81" fillId="0" borderId="8" xfId="0" applyNumberFormat="1" applyFont="1" applyBorder="1"/>
    <xf numFmtId="166" fontId="8" fillId="5" borderId="0" xfId="0" applyNumberFormat="1" applyFont="1" applyFill="1" applyBorder="1"/>
    <xf numFmtId="166" fontId="62" fillId="0" borderId="0" xfId="0" applyNumberFormat="1" applyFont="1" applyFill="1" applyBorder="1"/>
    <xf numFmtId="165" fontId="15" fillId="11" borderId="0" xfId="0" applyNumberFormat="1" applyFont="1" applyFill="1" applyBorder="1"/>
    <xf numFmtId="164" fontId="18" fillId="0" borderId="0" xfId="0" applyNumberFormat="1" applyFont="1" applyFill="1" applyBorder="1"/>
    <xf numFmtId="0" fontId="7" fillId="0" borderId="0" xfId="0" applyFont="1"/>
    <xf numFmtId="0" fontId="11" fillId="0" borderId="0" xfId="0" applyFont="1"/>
    <xf numFmtId="166" fontId="1" fillId="0" borderId="0" xfId="0" applyNumberFormat="1" applyFont="1" applyBorder="1"/>
    <xf numFmtId="166" fontId="26" fillId="0" borderId="0" xfId="0" applyNumberFormat="1" applyFont="1"/>
    <xf numFmtId="166" fontId="34" fillId="0" borderId="0" xfId="0" applyNumberFormat="1" applyFont="1"/>
    <xf numFmtId="166" fontId="36" fillId="0" borderId="0" xfId="0" applyNumberFormat="1" applyFont="1" applyFill="1"/>
    <xf numFmtId="166" fontId="37" fillId="8" borderId="0" xfId="0" applyNumberFormat="1" applyFont="1" applyFill="1"/>
    <xf numFmtId="166" fontId="37" fillId="0" borderId="0" xfId="0" applyNumberFormat="1" applyFont="1" applyFill="1" applyAlignment="1">
      <alignment wrapText="1"/>
    </xf>
    <xf numFmtId="166" fontId="36" fillId="8" borderId="0" xfId="0" applyNumberFormat="1" applyFont="1" applyFill="1" applyAlignment="1">
      <alignment wrapText="1"/>
    </xf>
    <xf numFmtId="166" fontId="37" fillId="2" borderId="0" xfId="0" applyNumberFormat="1" applyFont="1" applyFill="1" applyAlignment="1">
      <alignment wrapText="1"/>
    </xf>
    <xf numFmtId="166" fontId="36" fillId="8" borderId="0" xfId="0" applyNumberFormat="1" applyFont="1" applyFill="1"/>
    <xf numFmtId="166" fontId="32" fillId="0" borderId="0" xfId="0" applyNumberFormat="1" applyFont="1" applyFill="1"/>
    <xf numFmtId="166" fontId="26" fillId="0" borderId="0" xfId="0" applyNumberFormat="1" applyFont="1" applyFill="1"/>
    <xf numFmtId="166" fontId="26" fillId="6" borderId="0" xfId="0" applyNumberFormat="1" applyFont="1" applyFill="1"/>
    <xf numFmtId="166" fontId="37" fillId="0" borderId="0" xfId="0" applyNumberFormat="1" applyFont="1"/>
    <xf numFmtId="166" fontId="39" fillId="0" borderId="0" xfId="0" applyNumberFormat="1" applyFont="1"/>
    <xf numFmtId="166" fontId="26" fillId="8" borderId="0" xfId="0" applyNumberFormat="1" applyFont="1" applyFill="1"/>
    <xf numFmtId="166" fontId="36" fillId="0" borderId="0" xfId="0" applyNumberFormat="1" applyFont="1" applyFill="1" applyBorder="1"/>
    <xf numFmtId="166" fontId="26" fillId="0" borderId="0" xfId="0" applyNumberFormat="1" applyFont="1" applyFill="1" applyBorder="1"/>
    <xf numFmtId="166" fontId="34" fillId="0" borderId="0" xfId="0" applyNumberFormat="1" applyFont="1" applyFill="1" applyBorder="1" applyAlignment="1">
      <alignment wrapText="1"/>
    </xf>
    <xf numFmtId="166" fontId="34" fillId="0" borderId="0" xfId="0" applyNumberFormat="1" applyFont="1" applyFill="1" applyBorder="1"/>
    <xf numFmtId="166" fontId="39" fillId="0" borderId="0" xfId="0" applyNumberFormat="1" applyFont="1" applyFill="1" applyBorder="1"/>
    <xf numFmtId="166" fontId="37" fillId="2" borderId="0" xfId="0" applyNumberFormat="1" applyFont="1" applyFill="1"/>
    <xf numFmtId="166" fontId="34" fillId="0" borderId="0" xfId="0" applyNumberFormat="1" applyFont="1" applyFill="1"/>
    <xf numFmtId="166" fontId="37" fillId="0" borderId="0" xfId="0" applyNumberFormat="1" applyFont="1" applyFill="1"/>
    <xf numFmtId="166" fontId="40" fillId="0" borderId="0" xfId="0" applyNumberFormat="1" applyFont="1"/>
    <xf numFmtId="166" fontId="42" fillId="6" borderId="0" xfId="0" applyNumberFormat="1" applyFont="1" applyFill="1" applyAlignment="1">
      <alignment wrapText="1"/>
    </xf>
    <xf numFmtId="166" fontId="36" fillId="6" borderId="0" xfId="0" applyNumberFormat="1" applyFont="1" applyFill="1"/>
    <xf numFmtId="166" fontId="36" fillId="0" borderId="0" xfId="0" applyNumberFormat="1" applyFont="1" applyFill="1" applyAlignment="1">
      <alignment wrapText="1"/>
    </xf>
    <xf numFmtId="166" fontId="37" fillId="8" borderId="0" xfId="0" applyNumberFormat="1" applyFont="1" applyFill="1" applyAlignment="1">
      <alignment wrapText="1"/>
    </xf>
    <xf numFmtId="166" fontId="37" fillId="0" borderId="0" xfId="0" applyNumberFormat="1" applyFont="1" applyAlignment="1">
      <alignment wrapText="1"/>
    </xf>
    <xf numFmtId="166" fontId="26" fillId="11" borderId="0" xfId="0" applyNumberFormat="1" applyFont="1" applyFill="1"/>
    <xf numFmtId="166" fontId="34" fillId="0" borderId="0" xfId="0" applyNumberFormat="1" applyFont="1" applyAlignment="1">
      <alignment horizontal="center"/>
    </xf>
    <xf numFmtId="166" fontId="43" fillId="0" borderId="0" xfId="0" applyNumberFormat="1" applyFont="1"/>
    <xf numFmtId="166" fontId="39" fillId="16" borderId="0" xfId="0" applyNumberFormat="1" applyFont="1" applyFill="1" applyAlignment="1">
      <alignment wrapText="1"/>
    </xf>
    <xf numFmtId="166" fontId="26" fillId="0" borderId="11" xfId="0" applyNumberFormat="1" applyFont="1" applyBorder="1"/>
    <xf numFmtId="166" fontId="27" fillId="0" borderId="16" xfId="0" applyNumberFormat="1" applyFont="1" applyBorder="1" applyAlignment="1">
      <alignment vertical="center"/>
    </xf>
    <xf numFmtId="166" fontId="27" fillId="0" borderId="20" xfId="0" applyNumberFormat="1" applyFont="1" applyBorder="1" applyAlignment="1">
      <alignment vertical="center"/>
    </xf>
    <xf numFmtId="166" fontId="23" fillId="0" borderId="0" xfId="0" applyNumberFormat="1" applyFont="1"/>
    <xf numFmtId="166" fontId="31" fillId="0" borderId="0" xfId="0" applyNumberFormat="1" applyFont="1"/>
    <xf numFmtId="166" fontId="36" fillId="0" borderId="0" xfId="0" applyNumberFormat="1" applyFont="1"/>
    <xf numFmtId="166" fontId="3" fillId="0" borderId="7" xfId="0" applyNumberFormat="1" applyFont="1" applyFill="1" applyBorder="1"/>
    <xf numFmtId="166" fontId="49" fillId="0" borderId="7" xfId="0" applyNumberFormat="1" applyFont="1" applyFill="1" applyBorder="1"/>
    <xf numFmtId="166" fontId="50" fillId="0" borderId="7" xfId="0" applyNumberFormat="1" applyFont="1" applyFill="1" applyBorder="1"/>
    <xf numFmtId="166" fontId="13" fillId="0" borderId="7" xfId="0" applyNumberFormat="1" applyFont="1" applyFill="1" applyBorder="1"/>
    <xf numFmtId="166" fontId="51" fillId="8" borderId="7" xfId="0" applyNumberFormat="1" applyFont="1" applyFill="1" applyBorder="1"/>
    <xf numFmtId="166" fontId="13" fillId="2" borderId="7" xfId="0" applyNumberFormat="1" applyFont="1" applyFill="1" applyBorder="1" applyAlignment="1">
      <alignment wrapText="1"/>
    </xf>
    <xf numFmtId="166" fontId="13" fillId="0" borderId="7" xfId="0" applyNumberFormat="1" applyFont="1" applyFill="1" applyBorder="1" applyAlignment="1">
      <alignment wrapText="1"/>
    </xf>
    <xf numFmtId="166" fontId="3" fillId="0" borderId="13" xfId="0" applyNumberFormat="1" applyFont="1" applyFill="1" applyBorder="1"/>
    <xf numFmtId="166" fontId="49" fillId="0" borderId="0" xfId="0" applyNumberFormat="1" applyFont="1" applyFill="1" applyBorder="1"/>
    <xf numFmtId="166" fontId="50" fillId="0" borderId="0" xfId="0" applyNumberFormat="1" applyFont="1" applyFill="1" applyBorder="1"/>
    <xf numFmtId="166" fontId="13" fillId="0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/>
    <xf numFmtId="166" fontId="14" fillId="0" borderId="0" xfId="0" applyNumberFormat="1" applyFont="1" applyFill="1" applyBorder="1"/>
    <xf numFmtId="166" fontId="58" fillId="0" borderId="0" xfId="0" applyNumberFormat="1" applyFont="1" applyFill="1" applyBorder="1"/>
    <xf numFmtId="166" fontId="13" fillId="0" borderId="0" xfId="0" applyNumberFormat="1" applyFont="1" applyFill="1" applyBorder="1"/>
    <xf numFmtId="166" fontId="13" fillId="8" borderId="0" xfId="0" applyNumberFormat="1" applyFont="1" applyFill="1" applyBorder="1"/>
    <xf numFmtId="166" fontId="51" fillId="8" borderId="0" xfId="0" applyNumberFormat="1" applyFont="1" applyFill="1" applyBorder="1"/>
    <xf numFmtId="166" fontId="49" fillId="16" borderId="0" xfId="0" applyNumberFormat="1" applyFont="1" applyFill="1" applyBorder="1" applyAlignment="1">
      <alignment wrapText="1"/>
    </xf>
    <xf numFmtId="166" fontId="13" fillId="0" borderId="13" xfId="0" applyNumberFormat="1" applyFont="1" applyFill="1" applyBorder="1"/>
    <xf numFmtId="166" fontId="50" fillId="16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horizontal="center"/>
    </xf>
    <xf numFmtId="166" fontId="50" fillId="8" borderId="0" xfId="0" applyNumberFormat="1" applyFont="1" applyFill="1" applyBorder="1"/>
    <xf numFmtId="166" fontId="13" fillId="8" borderId="0" xfId="0" applyNumberFormat="1" applyFont="1" applyFill="1" applyBorder="1" applyAlignment="1">
      <alignment wrapText="1"/>
    </xf>
    <xf numFmtId="166" fontId="51" fillId="0" borderId="0" xfId="0" applyNumberFormat="1" applyFont="1" applyFill="1" applyBorder="1" applyAlignment="1">
      <alignment wrapText="1"/>
    </xf>
    <xf numFmtId="166" fontId="49" fillId="0" borderId="13" xfId="0" applyNumberFormat="1" applyFont="1" applyFill="1" applyBorder="1"/>
    <xf numFmtId="166" fontId="51" fillId="16" borderId="0" xfId="0" applyNumberFormat="1" applyFont="1" applyFill="1" applyBorder="1" applyAlignment="1">
      <alignment wrapText="1"/>
    </xf>
    <xf numFmtId="166" fontId="49" fillId="0" borderId="13" xfId="0" applyNumberFormat="1" applyFont="1" applyFill="1" applyBorder="1" applyAlignment="1">
      <alignment horizontal="center"/>
    </xf>
    <xf numFmtId="166" fontId="58" fillId="0" borderId="0" xfId="0" applyNumberFormat="1" applyFont="1" applyFill="1" applyBorder="1" applyAlignment="1">
      <alignment horizontal="center"/>
    </xf>
    <xf numFmtId="166" fontId="61" fillId="8" borderId="0" xfId="0" applyNumberFormat="1" applyFont="1" applyFill="1" applyBorder="1"/>
    <xf numFmtId="166" fontId="10" fillId="0" borderId="0" xfId="0" applyNumberFormat="1" applyFont="1" applyFill="1" applyBorder="1" applyAlignment="1">
      <alignment horizontal="left"/>
    </xf>
    <xf numFmtId="166" fontId="18" fillId="0" borderId="0" xfId="0" applyNumberFormat="1" applyFont="1" applyFill="1" applyBorder="1"/>
    <xf numFmtId="166" fontId="1" fillId="0" borderId="13" xfId="0" applyNumberFormat="1" applyFont="1" applyFill="1" applyBorder="1"/>
    <xf numFmtId="166" fontId="8" fillId="0" borderId="0" xfId="0" applyNumberFormat="1" applyFont="1" applyFill="1" applyBorder="1" applyAlignment="1">
      <alignment wrapText="1"/>
    </xf>
    <xf numFmtId="166" fontId="11" fillId="16" borderId="0" xfId="0" applyNumberFormat="1" applyFont="1" applyFill="1" applyBorder="1" applyAlignment="1">
      <alignment wrapText="1"/>
    </xf>
    <xf numFmtId="166" fontId="63" fillId="0" borderId="0" xfId="0" applyNumberFormat="1" applyFont="1" applyFill="1" applyBorder="1" applyAlignment="1">
      <alignment horizontal="center"/>
    </xf>
    <xf numFmtId="166" fontId="11" fillId="16" borderId="0" xfId="0" applyNumberFormat="1" applyFont="1" applyFill="1" applyBorder="1" applyAlignment="1">
      <alignment horizontal="left" wrapText="1"/>
    </xf>
    <xf numFmtId="166" fontId="8" fillId="0" borderId="0" xfId="0" applyNumberFormat="1" applyFont="1" applyFill="1" applyBorder="1" applyAlignment="1">
      <alignment horizontal="center"/>
    </xf>
    <xf numFmtId="166" fontId="63" fillId="0" borderId="13" xfId="0" applyNumberFormat="1" applyFont="1" applyFill="1" applyBorder="1"/>
    <xf numFmtId="166" fontId="11" fillId="8" borderId="0" xfId="0" applyNumberFormat="1" applyFont="1" applyFill="1" applyBorder="1" applyAlignment="1">
      <alignment wrapText="1"/>
    </xf>
    <xf numFmtId="166" fontId="62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horizontal="center"/>
    </xf>
    <xf numFmtId="166" fontId="51" fillId="8" borderId="13" xfId="0" applyNumberFormat="1" applyFont="1" applyFill="1" applyBorder="1" applyAlignment="1">
      <alignment wrapText="1"/>
    </xf>
    <xf numFmtId="166" fontId="15" fillId="0" borderId="0" xfId="0" applyNumberFormat="1" applyFont="1" applyFill="1" applyBorder="1"/>
    <xf numFmtId="166" fontId="58" fillId="0" borderId="0" xfId="0" applyNumberFormat="1" applyFont="1" applyFill="1" applyBorder="1" applyAlignment="1">
      <alignment wrapText="1"/>
    </xf>
    <xf numFmtId="166" fontId="49" fillId="0" borderId="0" xfId="0" applyNumberFormat="1" applyFont="1" applyFill="1" applyBorder="1" applyAlignment="1">
      <alignment wrapText="1"/>
    </xf>
    <xf numFmtId="166" fontId="58" fillId="16" borderId="0" xfId="0" applyNumberFormat="1" applyFont="1" applyFill="1" applyBorder="1" applyAlignment="1">
      <alignment wrapText="1"/>
    </xf>
    <xf numFmtId="166" fontId="14" fillId="0" borderId="0" xfId="0" applyNumberFormat="1" applyFont="1" applyFill="1" applyBorder="1" applyAlignment="1">
      <alignment wrapText="1"/>
    </xf>
    <xf numFmtId="166" fontId="10" fillId="0" borderId="0" xfId="0" applyNumberFormat="1" applyFont="1" applyFill="1" applyBorder="1" applyAlignment="1">
      <alignment horizontal="center"/>
    </xf>
    <xf numFmtId="166" fontId="10" fillId="0" borderId="0" xfId="0" applyNumberFormat="1" applyFont="1" applyFill="1" applyBorder="1"/>
    <xf numFmtId="166" fontId="50" fillId="16" borderId="0" xfId="0" applyNumberFormat="1" applyFont="1" applyFill="1" applyBorder="1"/>
    <xf numFmtId="166" fontId="51" fillId="8" borderId="0" xfId="0" applyNumberFormat="1" applyFont="1" applyFill="1" applyBorder="1" applyAlignment="1">
      <alignment horizontal="center" wrapText="1"/>
    </xf>
    <xf numFmtId="166" fontId="49" fillId="8" borderId="0" xfId="0" applyNumberFormat="1" applyFont="1" applyFill="1" applyBorder="1" applyAlignment="1">
      <alignment wrapText="1"/>
    </xf>
    <xf numFmtId="166" fontId="64" fillId="0" borderId="0" xfId="0" applyNumberFormat="1" applyFont="1" applyFill="1" applyBorder="1" applyAlignment="1"/>
    <xf numFmtId="166" fontId="49" fillId="17" borderId="0" xfId="0" applyNumberFormat="1" applyFont="1" applyFill="1" applyBorder="1" applyAlignment="1">
      <alignment wrapText="1"/>
    </xf>
    <xf numFmtId="166" fontId="65" fillId="0" borderId="0" xfId="0" applyNumberFormat="1" applyFont="1" applyFill="1" applyBorder="1" applyAlignment="1">
      <alignment wrapText="1"/>
    </xf>
    <xf numFmtId="166" fontId="50" fillId="0" borderId="0" xfId="0" applyNumberFormat="1" applyFont="1" applyFill="1" applyBorder="1" applyAlignment="1">
      <alignment wrapText="1"/>
    </xf>
    <xf numFmtId="166" fontId="51" fillId="8" borderId="0" xfId="0" applyNumberFormat="1" applyFont="1" applyFill="1" applyBorder="1" applyAlignment="1">
      <alignment wrapText="1"/>
    </xf>
    <xf numFmtId="166" fontId="51" fillId="16" borderId="0" xfId="0" applyNumberFormat="1" applyFont="1" applyFill="1" applyBorder="1"/>
    <xf numFmtId="166" fontId="64" fillId="0" borderId="0" xfId="0" applyNumberFormat="1" applyFont="1" applyFill="1" applyBorder="1"/>
    <xf numFmtId="166" fontId="15" fillId="0" borderId="0" xfId="0" applyNumberFormat="1" applyFont="1" applyFill="1" applyBorder="1" applyAlignment="1">
      <alignment horizontal="center"/>
    </xf>
    <xf numFmtId="166" fontId="1" fillId="0" borderId="0" xfId="0" applyNumberFormat="1" applyFont="1" applyFill="1"/>
    <xf numFmtId="166" fontId="51" fillId="0" borderId="7" xfId="0" applyNumberFormat="1" applyFont="1" applyFill="1" applyBorder="1"/>
    <xf numFmtId="166" fontId="65" fillId="0" borderId="7" xfId="0" applyNumberFormat="1" applyFont="1" applyFill="1" applyBorder="1" applyAlignment="1">
      <alignment wrapText="1"/>
    </xf>
    <xf numFmtId="166" fontId="3" fillId="0" borderId="8" xfId="0" applyNumberFormat="1" applyFont="1" applyFill="1" applyBorder="1"/>
    <xf numFmtId="166" fontId="49" fillId="0" borderId="7" xfId="0" applyNumberFormat="1" applyFont="1" applyFill="1" applyBorder="1" applyAlignment="1">
      <alignment horizontal="center"/>
    </xf>
    <xf numFmtId="166" fontId="51" fillId="8" borderId="7" xfId="0" applyNumberFormat="1" applyFont="1" applyFill="1" applyBorder="1" applyAlignment="1">
      <alignment horizontal="center" wrapText="1"/>
    </xf>
    <xf numFmtId="166" fontId="58" fillId="0" borderId="7" xfId="0" applyNumberFormat="1" applyFont="1" applyFill="1" applyBorder="1"/>
    <xf numFmtId="166" fontId="13" fillId="8" borderId="7" xfId="0" applyNumberFormat="1" applyFont="1" applyFill="1" applyBorder="1" applyAlignment="1">
      <alignment wrapText="1"/>
    </xf>
    <xf numFmtId="166" fontId="10" fillId="0" borderId="7" xfId="0" applyNumberFormat="1" applyFont="1" applyFill="1" applyBorder="1"/>
    <xf numFmtId="166" fontId="52" fillId="0" borderId="0" xfId="0" applyNumberFormat="1" applyFont="1" applyFill="1" applyBorder="1"/>
    <xf numFmtId="166" fontId="51" fillId="0" borderId="13" xfId="0" applyNumberFormat="1" applyFont="1" applyFill="1" applyBorder="1"/>
    <xf numFmtId="166" fontId="3" fillId="5" borderId="0" xfId="0" applyNumberFormat="1" applyFont="1" applyFill="1" applyBorder="1"/>
    <xf numFmtId="166" fontId="50" fillId="0" borderId="13" xfId="0" applyNumberFormat="1" applyFont="1" applyFill="1" applyBorder="1"/>
    <xf numFmtId="166" fontId="69" fillId="0" borderId="0" xfId="0" applyNumberFormat="1" applyFont="1" applyFill="1" applyBorder="1"/>
    <xf numFmtId="166" fontId="7" fillId="18" borderId="0" xfId="0" applyNumberFormat="1" applyFont="1" applyFill="1" applyBorder="1"/>
    <xf numFmtId="166" fontId="11" fillId="0" borderId="7" xfId="0" applyNumberFormat="1" applyFont="1" applyFill="1" applyBorder="1"/>
    <xf numFmtId="166" fontId="14" fillId="8" borderId="0" xfId="0" applyNumberFormat="1" applyFont="1" applyFill="1" applyBorder="1"/>
    <xf numFmtId="166" fontId="49" fillId="5" borderId="0" xfId="0" applyNumberFormat="1" applyFont="1" applyFill="1" applyBorder="1"/>
    <xf numFmtId="166" fontId="76" fillId="0" borderId="0" xfId="0" applyNumberFormat="1" applyFont="1" applyFill="1" applyBorder="1"/>
    <xf numFmtId="166" fontId="1" fillId="0" borderId="0" xfId="0" applyNumberFormat="1" applyFont="1"/>
    <xf numFmtId="165" fontId="1" fillId="5" borderId="9" xfId="0" applyNumberFormat="1" applyFont="1" applyFill="1" applyBorder="1"/>
    <xf numFmtId="165" fontId="3" fillId="13" borderId="0" xfId="0" applyNumberFormat="1" applyFont="1" applyFill="1" applyBorder="1"/>
    <xf numFmtId="165" fontId="3" fillId="13" borderId="9" xfId="0" applyNumberFormat="1" applyFont="1" applyFill="1" applyBorder="1"/>
    <xf numFmtId="0" fontId="1" fillId="0" borderId="7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9" borderId="0" xfId="0" applyNumberFormat="1" applyFont="1" applyFill="1" applyBorder="1" applyAlignment="1">
      <alignment wrapText="1"/>
    </xf>
    <xf numFmtId="16" fontId="1" fillId="11" borderId="0" xfId="0" applyNumberFormat="1" applyFont="1" applyFill="1" applyBorder="1" applyAlignment="1">
      <alignment wrapText="1"/>
    </xf>
    <xf numFmtId="16" fontId="7" fillId="11" borderId="0" xfId="0" applyNumberFormat="1" applyFont="1" applyFill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22" fillId="15" borderId="8" xfId="0" applyNumberFormat="1" applyFont="1" applyFill="1" applyBorder="1" applyAlignment="1">
      <alignment horizontal="center"/>
    </xf>
    <xf numFmtId="0" fontId="22" fillId="15" borderId="12" xfId="0" applyFont="1" applyFill="1" applyBorder="1" applyAlignment="1">
      <alignment horizontal="center"/>
    </xf>
    <xf numFmtId="0" fontId="22" fillId="15" borderId="9" xfId="0" applyFont="1" applyFill="1" applyBorder="1" applyAlignment="1">
      <alignment horizontal="center"/>
    </xf>
    <xf numFmtId="0" fontId="24" fillId="2" borderId="0" xfId="0" applyFont="1" applyFill="1" applyAlignment="1">
      <alignment horizontal="center"/>
    </xf>
    <xf numFmtId="0" fontId="27" fillId="3" borderId="4" xfId="0" applyFont="1" applyFill="1" applyBorder="1" applyAlignment="1">
      <alignment horizontal="center"/>
    </xf>
    <xf numFmtId="0" fontId="31" fillId="0" borderId="14" xfId="0" applyFont="1" applyFill="1" applyBorder="1" applyAlignment="1">
      <alignment horizontal="center"/>
    </xf>
    <xf numFmtId="165" fontId="27" fillId="0" borderId="15" xfId="0" applyNumberFormat="1" applyFont="1" applyBorder="1" applyAlignment="1">
      <alignment horizontal="center" vertical="center"/>
    </xf>
    <xf numFmtId="165" fontId="27" fillId="0" borderId="19" xfId="0" applyNumberFormat="1" applyFont="1" applyBorder="1" applyAlignment="1">
      <alignment horizontal="center" vertical="center"/>
    </xf>
    <xf numFmtId="165" fontId="27" fillId="0" borderId="17" xfId="0" applyNumberFormat="1" applyFont="1" applyBorder="1" applyAlignment="1">
      <alignment horizontal="center" vertical="center"/>
    </xf>
    <xf numFmtId="165" fontId="27" fillId="0" borderId="21" xfId="0" applyNumberFormat="1" applyFont="1" applyBorder="1" applyAlignment="1">
      <alignment horizontal="center" vertical="center"/>
    </xf>
    <xf numFmtId="165" fontId="27" fillId="0" borderId="18" xfId="0" applyNumberFormat="1" applyFont="1" applyBorder="1" applyAlignment="1">
      <alignment horizontal="center" vertical="center"/>
    </xf>
    <xf numFmtId="165" fontId="27" fillId="0" borderId="22" xfId="0" applyNumberFormat="1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46" fillId="2" borderId="7" xfId="0" applyFont="1" applyFill="1" applyBorder="1" applyAlignment="1">
      <alignment horizontal="center"/>
    </xf>
    <xf numFmtId="0" fontId="26" fillId="2" borderId="8" xfId="0" applyFont="1" applyFill="1" applyBorder="1" applyAlignment="1">
      <alignment horizontal="center"/>
    </xf>
    <xf numFmtId="0" fontId="46" fillId="2" borderId="8" xfId="0" applyFont="1" applyFill="1" applyBorder="1" applyAlignment="1">
      <alignment horizontal="center"/>
    </xf>
    <xf numFmtId="167" fontId="3" fillId="0" borderId="0" xfId="0" applyNumberFormat="1" applyFont="1" applyFill="1" applyBorder="1"/>
    <xf numFmtId="0" fontId="3" fillId="12" borderId="7" xfId="0" applyFont="1" applyFill="1" applyBorder="1" applyAlignment="1">
      <alignment horizontal="center"/>
    </xf>
    <xf numFmtId="16" fontId="3" fillId="0" borderId="7" xfId="0" applyNumberFormat="1" applyFont="1" applyFill="1" applyBorder="1" applyAlignment="1">
      <alignment horizontal="left" wrapText="1"/>
    </xf>
    <xf numFmtId="44" fontId="3" fillId="0" borderId="7" xfId="1" applyFont="1" applyFill="1" applyBorder="1" applyAlignment="1">
      <alignment horizontal="center" wrapText="1"/>
    </xf>
    <xf numFmtId="44" fontId="3" fillId="0" borderId="13" xfId="1" applyFont="1" applyFill="1" applyBorder="1" applyAlignment="1">
      <alignment horizontal="center" wrapText="1"/>
    </xf>
    <xf numFmtId="0" fontId="3" fillId="19" borderId="8" xfId="0" applyFont="1" applyFill="1" applyBorder="1" applyAlignment="1">
      <alignment horizontal="center"/>
    </xf>
    <xf numFmtId="44" fontId="3" fillId="0" borderId="8" xfId="1" applyFont="1" applyFill="1" applyBorder="1" applyAlignment="1">
      <alignment horizontal="center" wrapText="1"/>
    </xf>
    <xf numFmtId="44" fontId="3" fillId="0" borderId="0" xfId="1" applyFont="1" applyFill="1" applyBorder="1" applyAlignment="1">
      <alignment horizontal="center" wrapText="1"/>
    </xf>
    <xf numFmtId="0" fontId="46" fillId="16" borderId="8" xfId="0" applyFont="1" applyFill="1" applyBorder="1" applyAlignment="1">
      <alignment horizontal="center"/>
    </xf>
    <xf numFmtId="0" fontId="26" fillId="16" borderId="8" xfId="0" applyFont="1" applyFill="1" applyBorder="1" applyAlignment="1">
      <alignment horizontal="center"/>
    </xf>
    <xf numFmtId="14" fontId="1" fillId="0" borderId="7" xfId="0" applyNumberFormat="1" applyFont="1" applyBorder="1"/>
    <xf numFmtId="0" fontId="57" fillId="16" borderId="8" xfId="0" applyFont="1" applyFill="1" applyBorder="1" applyAlignment="1">
      <alignment horizontal="center"/>
    </xf>
    <xf numFmtId="0" fontId="53" fillId="2" borderId="8" xfId="0" applyFont="1" applyFill="1" applyBorder="1" applyAlignment="1">
      <alignment horizontal="center"/>
    </xf>
    <xf numFmtId="0" fontId="34" fillId="2" borderId="8" xfId="0" applyFont="1" applyFill="1" applyBorder="1" applyAlignment="1">
      <alignment horizontal="center"/>
    </xf>
    <xf numFmtId="0" fontId="84" fillId="0" borderId="7" xfId="0" applyFont="1" applyFill="1" applyBorder="1"/>
    <xf numFmtId="0" fontId="74" fillId="0" borderId="7" xfId="0" applyFont="1" applyFill="1" applyBorder="1"/>
    <xf numFmtId="166" fontId="83" fillId="0" borderId="0" xfId="0" applyNumberFormat="1" applyFont="1" applyFill="1" applyBorder="1"/>
    <xf numFmtId="166" fontId="1" fillId="0" borderId="0" xfId="0" applyNumberFormat="1" applyFont="1" applyFill="1" applyBorder="1" applyAlignment="1">
      <alignment wrapText="1"/>
    </xf>
    <xf numFmtId="165" fontId="52" fillId="5" borderId="0" xfId="0" applyNumberFormat="1" applyFont="1" applyFill="1" applyBorder="1"/>
    <xf numFmtId="166" fontId="85" fillId="0" borderId="0" xfId="0" applyNumberFormat="1" applyFont="1" applyFill="1" applyBorder="1"/>
    <xf numFmtId="0" fontId="53" fillId="13" borderId="8" xfId="0" applyFont="1" applyFill="1" applyBorder="1" applyAlignment="1">
      <alignment horizontal="center"/>
    </xf>
    <xf numFmtId="0" fontId="86" fillId="0" borderId="7" xfId="0" applyFont="1" applyFill="1" applyBorder="1"/>
    <xf numFmtId="0" fontId="3" fillId="6" borderId="7" xfId="0" applyFont="1" applyFill="1" applyBorder="1"/>
    <xf numFmtId="165" fontId="3" fillId="6" borderId="8" xfId="0" applyNumberFormat="1" applyFont="1" applyFill="1" applyBorder="1"/>
    <xf numFmtId="0" fontId="13" fillId="0" borderId="7" xfId="0" applyFont="1" applyFill="1" applyBorder="1"/>
    <xf numFmtId="166" fontId="7" fillId="5" borderId="0" xfId="0" applyNumberFormat="1" applyFont="1" applyFill="1" applyBorder="1"/>
    <xf numFmtId="166" fontId="11" fillId="5" borderId="0" xfId="0" applyNumberFormat="1" applyFont="1" applyFill="1" applyBorder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00FF"/>
      <color rgb="FFFF00FF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2899</xdr:row>
      <xdr:rowOff>85727</xdr:rowOff>
    </xdr:from>
    <xdr:to>
      <xdr:col>6</xdr:col>
      <xdr:colOff>504829</xdr:colOff>
      <xdr:row>2901</xdr:row>
      <xdr:rowOff>71445</xdr:rowOff>
    </xdr:to>
    <xdr:sp macro="" textlink="">
      <xdr:nvSpPr>
        <xdr:cNvPr id="2" name="1 Abrir llave"/>
        <xdr:cNvSpPr/>
      </xdr:nvSpPr>
      <xdr:spPr>
        <a:xfrm rot="16200000">
          <a:off x="4926806" y="554581222"/>
          <a:ext cx="366718" cy="25050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3" name="2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2326</xdr:row>
      <xdr:rowOff>57150</xdr:rowOff>
    </xdr:from>
    <xdr:to>
      <xdr:col>4</xdr:col>
      <xdr:colOff>571504</xdr:colOff>
      <xdr:row>2328</xdr:row>
      <xdr:rowOff>0</xdr:rowOff>
    </xdr:to>
    <xdr:cxnSp macro="">
      <xdr:nvCxnSpPr>
        <xdr:cNvPr id="4" name="3 Conector recto de flecha"/>
        <xdr:cNvCxnSpPr/>
      </xdr:nvCxnSpPr>
      <xdr:spPr>
        <a:xfrm rot="16200000" flipH="1">
          <a:off x="3695702" y="4463605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2326</xdr:row>
      <xdr:rowOff>29374</xdr:rowOff>
    </xdr:from>
    <xdr:to>
      <xdr:col>6</xdr:col>
      <xdr:colOff>457995</xdr:colOff>
      <xdr:row>2327</xdr:row>
      <xdr:rowOff>115099</xdr:rowOff>
    </xdr:to>
    <xdr:cxnSp macro="">
      <xdr:nvCxnSpPr>
        <xdr:cNvPr id="5" name="4 Conector recto de flecha"/>
        <xdr:cNvCxnSpPr/>
      </xdr:nvCxnSpPr>
      <xdr:spPr>
        <a:xfrm rot="5400000">
          <a:off x="6176963" y="4463081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6" name="5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73486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72915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2" name="1 Abrir llave"/>
        <xdr:cNvSpPr/>
      </xdr:nvSpPr>
      <xdr:spPr>
        <a:xfrm rot="16200000">
          <a:off x="5388769" y="436761734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3" name="2 Abrir llave"/>
        <xdr:cNvSpPr/>
      </xdr:nvSpPr>
      <xdr:spPr>
        <a:xfrm rot="16200000">
          <a:off x="5388769" y="436761734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4" name="3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5" name="4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2719</xdr:row>
      <xdr:rowOff>85727</xdr:rowOff>
    </xdr:from>
    <xdr:to>
      <xdr:col>6</xdr:col>
      <xdr:colOff>504829</xdr:colOff>
      <xdr:row>2721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51912440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19050</xdr:colOff>
      <xdr:row>2031</xdr:row>
      <xdr:rowOff>57150</xdr:rowOff>
    </xdr:from>
    <xdr:to>
      <xdr:col>6</xdr:col>
      <xdr:colOff>152399</xdr:colOff>
      <xdr:row>2033</xdr:row>
      <xdr:rowOff>9525</xdr:rowOff>
    </xdr:to>
    <xdr:sp macro="" textlink="">
      <xdr:nvSpPr>
        <xdr:cNvPr id="4" name="3 Cerrar corchete"/>
        <xdr:cNvSpPr/>
      </xdr:nvSpPr>
      <xdr:spPr>
        <a:xfrm>
          <a:off x="4800600" y="388867650"/>
          <a:ext cx="1771649" cy="333375"/>
        </a:xfrm>
        <a:prstGeom prst="rightBracket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2" name="1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2618</xdr:row>
      <xdr:rowOff>85727</xdr:rowOff>
    </xdr:from>
    <xdr:to>
      <xdr:col>6</xdr:col>
      <xdr:colOff>504829</xdr:colOff>
      <xdr:row>2620</xdr:row>
      <xdr:rowOff>71445</xdr:rowOff>
    </xdr:to>
    <xdr:sp macro="" textlink="">
      <xdr:nvSpPr>
        <xdr:cNvPr id="3" name="2 Abrir llave"/>
        <xdr:cNvSpPr/>
      </xdr:nvSpPr>
      <xdr:spPr>
        <a:xfrm rot="16200000">
          <a:off x="5464969" y="498417059"/>
          <a:ext cx="366718" cy="25527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5" name="14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6" name="15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2645"/>
  <sheetViews>
    <sheetView topLeftCell="A2225" workbookViewId="0">
      <selection activeCell="G2324" sqref="G2324"/>
    </sheetView>
  </sheetViews>
  <sheetFormatPr baseColWidth="10" defaultRowHeight="15" x14ac:dyDescent="0.25"/>
  <cols>
    <col min="1" max="1" width="9.85546875" style="126" bestFit="1" customWidth="1"/>
    <col min="2" max="2" width="5.5703125" style="21" bestFit="1" customWidth="1"/>
    <col min="3" max="3" width="4.5703125" style="21" bestFit="1" customWidth="1"/>
    <col min="4" max="4" width="29.28515625" style="21" customWidth="1"/>
    <col min="5" max="5" width="15.28515625" style="21" bestFit="1" customWidth="1"/>
    <col min="6" max="6" width="23.28515625" style="21" customWidth="1"/>
    <col min="7" max="7" width="19.28515625" style="21" bestFit="1" customWidth="1"/>
    <col min="8" max="8" width="14.42578125" style="21" bestFit="1" customWidth="1"/>
    <col min="9" max="9" width="13.42578125" style="21" bestFit="1" customWidth="1"/>
    <col min="10" max="16384" width="11.42578125" style="21"/>
  </cols>
  <sheetData>
    <row r="1" spans="1:9" s="1" customFormat="1" ht="19.5" thickBot="1" x14ac:dyDescent="0.35">
      <c r="A1" s="639" t="s">
        <v>0</v>
      </c>
      <c r="B1" s="640"/>
      <c r="C1" s="640"/>
      <c r="D1" s="640"/>
      <c r="E1" s="640"/>
      <c r="F1" s="640"/>
      <c r="G1" s="640"/>
      <c r="H1" s="641"/>
    </row>
    <row r="2" spans="1:9" s="1" customFormat="1" ht="15.75" x14ac:dyDescent="0.25">
      <c r="A2" s="2"/>
      <c r="B2" s="642"/>
      <c r="C2" s="642"/>
      <c r="D2" s="642"/>
      <c r="E2" s="3"/>
      <c r="F2" s="4"/>
      <c r="G2" s="3"/>
      <c r="H2" s="5"/>
    </row>
    <row r="3" spans="1:9" s="1" customFormat="1" ht="38.25" thickBot="1" x14ac:dyDescent="0.35">
      <c r="A3" s="6" t="s">
        <v>1</v>
      </c>
      <c r="B3" s="7" t="s">
        <v>2</v>
      </c>
      <c r="C3" s="7"/>
      <c r="D3" s="8" t="s">
        <v>3</v>
      </c>
      <c r="E3" s="9" t="s">
        <v>4</v>
      </c>
      <c r="F3" s="10" t="s">
        <v>5</v>
      </c>
      <c r="G3" s="11" t="s">
        <v>6</v>
      </c>
      <c r="H3" s="7" t="s">
        <v>7</v>
      </c>
      <c r="I3" s="1" t="s">
        <v>8</v>
      </c>
    </row>
    <row r="4" spans="1:9" s="1" customFormat="1" ht="15.75" thickTop="1" x14ac:dyDescent="0.25">
      <c r="A4" s="12">
        <v>41641</v>
      </c>
      <c r="B4" s="13">
        <v>132</v>
      </c>
      <c r="C4" s="13" t="s">
        <v>9</v>
      </c>
      <c r="D4" s="14" t="s">
        <v>8</v>
      </c>
      <c r="E4" s="15">
        <v>1178.5</v>
      </c>
      <c r="F4" s="16">
        <v>41641</v>
      </c>
      <c r="G4" s="17">
        <v>1178.5</v>
      </c>
      <c r="H4" s="18">
        <f t="shared" ref="H4:H67" si="0">E4-G4</f>
        <v>0</v>
      </c>
      <c r="I4" s="1" t="s">
        <v>10</v>
      </c>
    </row>
    <row r="5" spans="1:9" x14ac:dyDescent="0.25">
      <c r="A5" s="19">
        <v>41641</v>
      </c>
      <c r="B5" s="20">
        <v>133</v>
      </c>
      <c r="C5" s="20" t="s">
        <v>9</v>
      </c>
      <c r="D5" s="21" t="s">
        <v>11</v>
      </c>
      <c r="E5" s="22">
        <v>53195.86</v>
      </c>
      <c r="F5" s="23">
        <v>41655</v>
      </c>
      <c r="G5" s="24">
        <v>53195.86</v>
      </c>
      <c r="H5" s="18">
        <f t="shared" si="0"/>
        <v>0</v>
      </c>
      <c r="I5" s="21" t="s">
        <v>12</v>
      </c>
    </row>
    <row r="6" spans="1:9" x14ac:dyDescent="0.25">
      <c r="A6" s="19">
        <v>41641</v>
      </c>
      <c r="B6" s="20">
        <v>134</v>
      </c>
      <c r="C6" s="20" t="s">
        <v>9</v>
      </c>
      <c r="D6" s="21" t="s">
        <v>12</v>
      </c>
      <c r="E6" s="22">
        <v>90</v>
      </c>
      <c r="F6" s="23">
        <v>41641</v>
      </c>
      <c r="G6" s="24">
        <v>90</v>
      </c>
      <c r="H6" s="18">
        <f t="shared" si="0"/>
        <v>0</v>
      </c>
    </row>
    <row r="7" spans="1:9" x14ac:dyDescent="0.25">
      <c r="A7" s="19">
        <v>41641</v>
      </c>
      <c r="B7" s="20">
        <v>135</v>
      </c>
      <c r="C7" s="20" t="s">
        <v>9</v>
      </c>
      <c r="D7" s="21" t="s">
        <v>8</v>
      </c>
      <c r="E7" s="22">
        <v>10</v>
      </c>
      <c r="F7" s="23">
        <v>41641</v>
      </c>
      <c r="G7" s="24">
        <v>10</v>
      </c>
      <c r="H7" s="18">
        <f t="shared" si="0"/>
        <v>0</v>
      </c>
      <c r="I7" s="21" t="s">
        <v>8</v>
      </c>
    </row>
    <row r="8" spans="1:9" x14ac:dyDescent="0.25">
      <c r="A8" s="19">
        <v>41641</v>
      </c>
      <c r="B8" s="20">
        <v>136</v>
      </c>
      <c r="C8" s="20" t="s">
        <v>9</v>
      </c>
      <c r="D8" s="21" t="s">
        <v>13</v>
      </c>
      <c r="E8" s="22">
        <v>4133</v>
      </c>
      <c r="F8" s="23">
        <v>41645</v>
      </c>
      <c r="G8" s="24">
        <v>4133</v>
      </c>
      <c r="H8" s="18">
        <f t="shared" si="0"/>
        <v>0</v>
      </c>
    </row>
    <row r="9" spans="1:9" x14ac:dyDescent="0.25">
      <c r="A9" s="19">
        <v>41641</v>
      </c>
      <c r="B9" s="20">
        <v>137</v>
      </c>
      <c r="C9" s="20" t="s">
        <v>9</v>
      </c>
      <c r="D9" s="21" t="s">
        <v>14</v>
      </c>
      <c r="E9" s="22">
        <v>9797</v>
      </c>
      <c r="F9" s="23">
        <v>41641</v>
      </c>
      <c r="G9" s="24">
        <v>9797</v>
      </c>
      <c r="H9" s="18">
        <f t="shared" si="0"/>
        <v>0</v>
      </c>
      <c r="I9" s="21" t="s">
        <v>15</v>
      </c>
    </row>
    <row r="10" spans="1:9" x14ac:dyDescent="0.25">
      <c r="A10" s="19">
        <v>41641</v>
      </c>
      <c r="B10" s="20">
        <v>138</v>
      </c>
      <c r="C10" s="20" t="s">
        <v>9</v>
      </c>
      <c r="D10" s="21" t="s">
        <v>16</v>
      </c>
      <c r="E10" s="22">
        <v>4491.3</v>
      </c>
      <c r="F10" s="23">
        <v>41641</v>
      </c>
      <c r="G10" s="24">
        <v>4491.3</v>
      </c>
      <c r="H10" s="18">
        <f t="shared" si="0"/>
        <v>0</v>
      </c>
      <c r="I10" s="21" t="s">
        <v>15</v>
      </c>
    </row>
    <row r="11" spans="1:9" x14ac:dyDescent="0.25">
      <c r="A11" s="19">
        <v>41641</v>
      </c>
      <c r="B11" s="20">
        <v>139</v>
      </c>
      <c r="C11" s="20" t="s">
        <v>9</v>
      </c>
      <c r="D11" s="21" t="s">
        <v>17</v>
      </c>
      <c r="E11" s="22">
        <v>4499</v>
      </c>
      <c r="F11" s="23">
        <v>41641</v>
      </c>
      <c r="G11" s="24">
        <v>4499</v>
      </c>
      <c r="H11" s="18">
        <f t="shared" si="0"/>
        <v>0</v>
      </c>
    </row>
    <row r="12" spans="1:9" x14ac:dyDescent="0.25">
      <c r="A12" s="19">
        <v>41641</v>
      </c>
      <c r="B12" s="20">
        <v>140</v>
      </c>
      <c r="C12" s="20" t="s">
        <v>9</v>
      </c>
      <c r="D12" s="21" t="s">
        <v>18</v>
      </c>
      <c r="E12" s="22">
        <v>10173</v>
      </c>
      <c r="F12" s="23">
        <v>41641</v>
      </c>
      <c r="G12" s="24">
        <v>10173</v>
      </c>
      <c r="H12" s="18">
        <f t="shared" si="0"/>
        <v>0</v>
      </c>
    </row>
    <row r="13" spans="1:9" x14ac:dyDescent="0.25">
      <c r="A13" s="19">
        <v>41641</v>
      </c>
      <c r="B13" s="20">
        <v>141</v>
      </c>
      <c r="C13" s="20" t="s">
        <v>9</v>
      </c>
      <c r="D13" s="28" t="s">
        <v>19</v>
      </c>
      <c r="E13" s="22">
        <v>522223.62</v>
      </c>
      <c r="F13" s="505" t="s">
        <v>4920</v>
      </c>
      <c r="G13" s="24">
        <f>190526.16+256215+62958.25+12524.21</f>
        <v>522223.62000000005</v>
      </c>
      <c r="H13" s="18">
        <f t="shared" si="0"/>
        <v>0</v>
      </c>
    </row>
    <row r="14" spans="1:9" x14ac:dyDescent="0.25">
      <c r="A14" s="19">
        <v>41641</v>
      </c>
      <c r="B14" s="20">
        <v>142</v>
      </c>
      <c r="C14" s="20" t="s">
        <v>9</v>
      </c>
      <c r="D14" s="21" t="s">
        <v>8</v>
      </c>
      <c r="E14" s="22">
        <v>633.4</v>
      </c>
      <c r="F14" s="23">
        <v>41641</v>
      </c>
      <c r="G14" s="24">
        <v>633.4</v>
      </c>
      <c r="H14" s="18">
        <f t="shared" si="0"/>
        <v>0</v>
      </c>
      <c r="I14" s="21" t="s">
        <v>8</v>
      </c>
    </row>
    <row r="15" spans="1:9" x14ac:dyDescent="0.25">
      <c r="A15" s="19">
        <v>41641</v>
      </c>
      <c r="B15" s="20">
        <v>143</v>
      </c>
      <c r="C15" s="20" t="s">
        <v>9</v>
      </c>
      <c r="D15" s="21" t="s">
        <v>20</v>
      </c>
      <c r="E15" s="22">
        <v>6055.2</v>
      </c>
      <c r="F15" s="23">
        <v>41642</v>
      </c>
      <c r="G15" s="24">
        <v>6055.2</v>
      </c>
      <c r="H15" s="18">
        <f t="shared" si="0"/>
        <v>0</v>
      </c>
    </row>
    <row r="16" spans="1:9" x14ac:dyDescent="0.25">
      <c r="A16" s="19">
        <v>41641</v>
      </c>
      <c r="B16" s="20">
        <v>144</v>
      </c>
      <c r="C16" s="20" t="s">
        <v>9</v>
      </c>
      <c r="D16" s="21" t="s">
        <v>13</v>
      </c>
      <c r="E16" s="22">
        <v>2976</v>
      </c>
      <c r="F16" s="23">
        <v>41645</v>
      </c>
      <c r="G16" s="24">
        <v>2976</v>
      </c>
      <c r="H16" s="18">
        <f t="shared" si="0"/>
        <v>0</v>
      </c>
      <c r="I16" s="21" t="s">
        <v>21</v>
      </c>
    </row>
    <row r="17" spans="1:9" x14ac:dyDescent="0.25">
      <c r="A17" s="19">
        <v>41641</v>
      </c>
      <c r="B17" s="20">
        <v>145</v>
      </c>
      <c r="C17" s="20" t="s">
        <v>9</v>
      </c>
      <c r="D17" s="21" t="s">
        <v>22</v>
      </c>
      <c r="E17" s="22">
        <v>4618</v>
      </c>
      <c r="F17" s="23">
        <v>41646</v>
      </c>
      <c r="G17" s="24">
        <v>4618</v>
      </c>
      <c r="H17" s="18">
        <f t="shared" si="0"/>
        <v>0</v>
      </c>
      <c r="I17" s="21" t="s">
        <v>21</v>
      </c>
    </row>
    <row r="18" spans="1:9" x14ac:dyDescent="0.25">
      <c r="A18" s="19">
        <v>41641</v>
      </c>
      <c r="B18" s="20">
        <v>146</v>
      </c>
      <c r="C18" s="20" t="s">
        <v>9</v>
      </c>
      <c r="D18" s="21" t="s">
        <v>23</v>
      </c>
      <c r="E18" s="22">
        <v>2133.5</v>
      </c>
      <c r="F18" s="23">
        <v>41641</v>
      </c>
      <c r="G18" s="24">
        <v>2133.5</v>
      </c>
      <c r="H18" s="18">
        <f t="shared" si="0"/>
        <v>0</v>
      </c>
    </row>
    <row r="19" spans="1:9" x14ac:dyDescent="0.25">
      <c r="A19" s="19">
        <v>41641</v>
      </c>
      <c r="B19" s="20">
        <v>147</v>
      </c>
      <c r="C19" s="20" t="s">
        <v>9</v>
      </c>
      <c r="D19" s="21" t="s">
        <v>24</v>
      </c>
      <c r="E19" s="22">
        <v>2255.5</v>
      </c>
      <c r="F19" s="23">
        <v>41641</v>
      </c>
      <c r="G19" s="24">
        <v>2255.5</v>
      </c>
      <c r="H19" s="18">
        <f t="shared" si="0"/>
        <v>0</v>
      </c>
    </row>
    <row r="20" spans="1:9" x14ac:dyDescent="0.25">
      <c r="A20" s="19">
        <v>41641</v>
      </c>
      <c r="B20" s="20">
        <v>148</v>
      </c>
      <c r="C20" s="20" t="s">
        <v>9</v>
      </c>
      <c r="D20" s="21" t="s">
        <v>25</v>
      </c>
      <c r="E20" s="24">
        <v>28797</v>
      </c>
      <c r="F20" s="25" t="s">
        <v>26</v>
      </c>
      <c r="G20" s="24">
        <f>10800+9000+8997</f>
        <v>28797</v>
      </c>
      <c r="H20" s="18">
        <f t="shared" si="0"/>
        <v>0</v>
      </c>
      <c r="I20" s="21" t="s">
        <v>27</v>
      </c>
    </row>
    <row r="21" spans="1:9" x14ac:dyDescent="0.25">
      <c r="A21" s="19">
        <v>41641</v>
      </c>
      <c r="B21" s="20">
        <v>149</v>
      </c>
      <c r="C21" s="20" t="s">
        <v>9</v>
      </c>
      <c r="D21" s="21" t="s">
        <v>28</v>
      </c>
      <c r="E21" s="22">
        <v>14817.5</v>
      </c>
      <c r="F21" s="23">
        <v>41641</v>
      </c>
      <c r="G21" s="24">
        <v>14817.5</v>
      </c>
      <c r="H21" s="18">
        <f t="shared" si="0"/>
        <v>0</v>
      </c>
    </row>
    <row r="22" spans="1:9" x14ac:dyDescent="0.25">
      <c r="A22" s="19">
        <v>41641</v>
      </c>
      <c r="B22" s="20">
        <v>150</v>
      </c>
      <c r="C22" s="20" t="s">
        <v>9</v>
      </c>
      <c r="D22" s="21" t="s">
        <v>29</v>
      </c>
      <c r="E22" s="22">
        <v>19209.5</v>
      </c>
      <c r="F22" s="23">
        <v>41641</v>
      </c>
      <c r="G22" s="24">
        <v>19209.5</v>
      </c>
      <c r="H22" s="18">
        <f t="shared" si="0"/>
        <v>0</v>
      </c>
      <c r="I22" s="21" t="s">
        <v>30</v>
      </c>
    </row>
    <row r="23" spans="1:9" x14ac:dyDescent="0.25">
      <c r="A23" s="19">
        <v>41641</v>
      </c>
      <c r="B23" s="20">
        <v>151</v>
      </c>
      <c r="C23" s="20" t="s">
        <v>9</v>
      </c>
      <c r="D23" s="21" t="s">
        <v>31</v>
      </c>
      <c r="E23" s="22">
        <v>1607.5</v>
      </c>
      <c r="F23" s="23">
        <v>41641</v>
      </c>
      <c r="G23" s="24">
        <v>1607.5</v>
      </c>
      <c r="H23" s="18">
        <f t="shared" si="0"/>
        <v>0</v>
      </c>
    </row>
    <row r="24" spans="1:9" x14ac:dyDescent="0.25">
      <c r="A24" s="19">
        <v>41641</v>
      </c>
      <c r="B24" s="20">
        <v>152</v>
      </c>
      <c r="C24" s="20" t="s">
        <v>9</v>
      </c>
      <c r="D24" s="21" t="s">
        <v>32</v>
      </c>
      <c r="E24" s="22">
        <v>14199</v>
      </c>
      <c r="F24" s="23">
        <v>41641</v>
      </c>
      <c r="G24" s="24">
        <v>14199</v>
      </c>
      <c r="H24" s="18">
        <f t="shared" si="0"/>
        <v>0</v>
      </c>
      <c r="I24" s="21" t="s">
        <v>30</v>
      </c>
    </row>
    <row r="25" spans="1:9" x14ac:dyDescent="0.25">
      <c r="A25" s="19">
        <v>41641</v>
      </c>
      <c r="B25" s="20">
        <v>153</v>
      </c>
      <c r="C25" s="20" t="s">
        <v>9</v>
      </c>
      <c r="D25" s="21" t="s">
        <v>33</v>
      </c>
      <c r="E25" s="22">
        <v>10206.6</v>
      </c>
      <c r="F25" s="23">
        <v>41641</v>
      </c>
      <c r="G25" s="24">
        <v>10206.6</v>
      </c>
      <c r="H25" s="18">
        <f t="shared" si="0"/>
        <v>0</v>
      </c>
    </row>
    <row r="26" spans="1:9" x14ac:dyDescent="0.25">
      <c r="A26" s="19">
        <v>41641</v>
      </c>
      <c r="B26" s="20">
        <v>154</v>
      </c>
      <c r="C26" s="20" t="s">
        <v>9</v>
      </c>
      <c r="D26" s="21" t="s">
        <v>34</v>
      </c>
      <c r="E26" s="22">
        <v>2645.5</v>
      </c>
      <c r="F26" s="23">
        <v>41641</v>
      </c>
      <c r="G26" s="24">
        <v>2645.5</v>
      </c>
      <c r="H26" s="18">
        <f t="shared" si="0"/>
        <v>0</v>
      </c>
      <c r="I26" s="21" t="s">
        <v>30</v>
      </c>
    </row>
    <row r="27" spans="1:9" x14ac:dyDescent="0.25">
      <c r="A27" s="19">
        <v>41641</v>
      </c>
      <c r="B27" s="20">
        <v>155</v>
      </c>
      <c r="C27" s="20" t="s">
        <v>9</v>
      </c>
      <c r="D27" s="21" t="s">
        <v>35</v>
      </c>
      <c r="E27" s="22">
        <v>1430.5</v>
      </c>
      <c r="F27" s="23">
        <v>41641</v>
      </c>
      <c r="G27" s="24">
        <v>1430.5</v>
      </c>
      <c r="H27" s="18">
        <f t="shared" si="0"/>
        <v>0</v>
      </c>
      <c r="I27" s="21" t="s">
        <v>30</v>
      </c>
    </row>
    <row r="28" spans="1:9" x14ac:dyDescent="0.25">
      <c r="A28" s="19">
        <v>41641</v>
      </c>
      <c r="B28" s="20">
        <v>156</v>
      </c>
      <c r="C28" s="20" t="s">
        <v>9</v>
      </c>
      <c r="D28" s="21" t="s">
        <v>36</v>
      </c>
      <c r="E28" s="22">
        <v>25457.040000000001</v>
      </c>
      <c r="F28" s="23">
        <v>41646</v>
      </c>
      <c r="G28" s="24">
        <v>25457</v>
      </c>
      <c r="H28" s="18">
        <f t="shared" si="0"/>
        <v>4.0000000000873115E-2</v>
      </c>
      <c r="I28" s="21" t="s">
        <v>37</v>
      </c>
    </row>
    <row r="29" spans="1:9" x14ac:dyDescent="0.25">
      <c r="A29" s="19">
        <v>41641</v>
      </c>
      <c r="B29" s="20">
        <v>157</v>
      </c>
      <c r="C29" s="20" t="s">
        <v>9</v>
      </c>
      <c r="D29" s="21" t="s">
        <v>38</v>
      </c>
      <c r="E29" s="22">
        <v>19137</v>
      </c>
      <c r="F29" s="23">
        <v>41641</v>
      </c>
      <c r="G29" s="24">
        <v>19137</v>
      </c>
      <c r="H29" s="18">
        <f t="shared" si="0"/>
        <v>0</v>
      </c>
    </row>
    <row r="30" spans="1:9" x14ac:dyDescent="0.25">
      <c r="A30" s="19">
        <v>41641</v>
      </c>
      <c r="B30" s="20">
        <v>158</v>
      </c>
      <c r="C30" s="20" t="s">
        <v>9</v>
      </c>
      <c r="D30" s="21" t="s">
        <v>39</v>
      </c>
      <c r="E30" s="22">
        <v>2715</v>
      </c>
      <c r="F30" s="26" t="s">
        <v>40</v>
      </c>
      <c r="G30" s="24">
        <v>2715</v>
      </c>
      <c r="H30" s="18">
        <f t="shared" si="0"/>
        <v>0</v>
      </c>
    </row>
    <row r="31" spans="1:9" x14ac:dyDescent="0.25">
      <c r="A31" s="19">
        <v>41641</v>
      </c>
      <c r="B31" s="20">
        <v>159</v>
      </c>
      <c r="C31" s="20" t="s">
        <v>9</v>
      </c>
      <c r="D31" s="21" t="s">
        <v>41</v>
      </c>
      <c r="E31" s="22">
        <v>14684</v>
      </c>
      <c r="F31" s="23">
        <v>41642</v>
      </c>
      <c r="G31" s="24">
        <v>14684</v>
      </c>
      <c r="H31" s="18">
        <f t="shared" si="0"/>
        <v>0</v>
      </c>
      <c r="I31" s="21" t="s">
        <v>21</v>
      </c>
    </row>
    <row r="32" spans="1:9" x14ac:dyDescent="0.25">
      <c r="A32" s="19">
        <v>41641</v>
      </c>
      <c r="B32" s="20">
        <v>160</v>
      </c>
      <c r="C32" s="20" t="s">
        <v>9</v>
      </c>
      <c r="D32" s="21" t="s">
        <v>36</v>
      </c>
      <c r="E32" s="22">
        <v>5582.5</v>
      </c>
      <c r="F32" s="23">
        <v>41641</v>
      </c>
      <c r="G32" s="24">
        <v>5582.5</v>
      </c>
      <c r="H32" s="18">
        <f t="shared" si="0"/>
        <v>0</v>
      </c>
    </row>
    <row r="33" spans="1:10" x14ac:dyDescent="0.25">
      <c r="A33" s="19">
        <v>41641</v>
      </c>
      <c r="B33" s="20">
        <v>161</v>
      </c>
      <c r="C33" s="20" t="s">
        <v>9</v>
      </c>
      <c r="D33" s="21" t="s">
        <v>42</v>
      </c>
      <c r="E33" s="22">
        <v>2000</v>
      </c>
      <c r="F33" s="23">
        <v>41657</v>
      </c>
      <c r="G33" s="24">
        <v>2000</v>
      </c>
      <c r="H33" s="18">
        <f t="shared" si="0"/>
        <v>0</v>
      </c>
      <c r="I33" s="21" t="s">
        <v>30</v>
      </c>
    </row>
    <row r="34" spans="1:10" x14ac:dyDescent="0.25">
      <c r="A34" s="19">
        <v>41641</v>
      </c>
      <c r="B34" s="20">
        <v>162</v>
      </c>
      <c r="C34" s="20" t="s">
        <v>9</v>
      </c>
      <c r="D34" s="21" t="s">
        <v>43</v>
      </c>
      <c r="E34" s="22">
        <v>2000</v>
      </c>
      <c r="F34" s="23">
        <v>41657</v>
      </c>
      <c r="G34" s="24">
        <v>2000</v>
      </c>
      <c r="H34" s="18">
        <f t="shared" si="0"/>
        <v>0</v>
      </c>
      <c r="I34" s="21" t="s">
        <v>30</v>
      </c>
      <c r="J34" s="27"/>
    </row>
    <row r="35" spans="1:10" x14ac:dyDescent="0.25">
      <c r="A35" s="19">
        <v>41641</v>
      </c>
      <c r="B35" s="20">
        <v>163</v>
      </c>
      <c r="C35" s="20" t="s">
        <v>9</v>
      </c>
      <c r="D35" s="21" t="s">
        <v>44</v>
      </c>
      <c r="E35" s="22">
        <v>6000</v>
      </c>
      <c r="F35" s="23">
        <v>41654</v>
      </c>
      <c r="G35" s="24">
        <v>6000</v>
      </c>
      <c r="H35" s="18">
        <f t="shared" si="0"/>
        <v>0</v>
      </c>
      <c r="I35" s="21" t="s">
        <v>45</v>
      </c>
    </row>
    <row r="36" spans="1:10" x14ac:dyDescent="0.25">
      <c r="A36" s="19">
        <v>41641</v>
      </c>
      <c r="B36" s="20">
        <v>164</v>
      </c>
      <c r="C36" s="20" t="s">
        <v>9</v>
      </c>
      <c r="D36" s="21" t="s">
        <v>46</v>
      </c>
      <c r="E36" s="22">
        <v>3304</v>
      </c>
      <c r="F36" s="23">
        <v>41641</v>
      </c>
      <c r="G36" s="24">
        <v>3304</v>
      </c>
      <c r="H36" s="18">
        <f t="shared" si="0"/>
        <v>0</v>
      </c>
      <c r="I36" s="21" t="s">
        <v>45</v>
      </c>
    </row>
    <row r="37" spans="1:10" x14ac:dyDescent="0.25">
      <c r="A37" s="19">
        <v>41641</v>
      </c>
      <c r="B37" s="20">
        <v>165</v>
      </c>
      <c r="C37" s="20" t="s">
        <v>9</v>
      </c>
      <c r="D37" s="28" t="s">
        <v>47</v>
      </c>
      <c r="E37" s="22">
        <v>3818.5</v>
      </c>
      <c r="F37" s="23">
        <v>41643</v>
      </c>
      <c r="G37" s="24">
        <v>3818.5</v>
      </c>
      <c r="H37" s="18">
        <f t="shared" si="0"/>
        <v>0</v>
      </c>
      <c r="I37" s="21" t="s">
        <v>30</v>
      </c>
    </row>
    <row r="38" spans="1:10" x14ac:dyDescent="0.25">
      <c r="A38" s="19">
        <v>41641</v>
      </c>
      <c r="B38" s="20">
        <v>166</v>
      </c>
      <c r="C38" s="20" t="s">
        <v>9</v>
      </c>
      <c r="D38" s="21" t="s">
        <v>48</v>
      </c>
      <c r="E38" s="22">
        <v>1132</v>
      </c>
      <c r="F38" s="23">
        <v>41641</v>
      </c>
      <c r="G38" s="24">
        <v>1132</v>
      </c>
      <c r="H38" s="18">
        <f t="shared" si="0"/>
        <v>0</v>
      </c>
      <c r="I38" s="21" t="s">
        <v>45</v>
      </c>
    </row>
    <row r="39" spans="1:10" x14ac:dyDescent="0.25">
      <c r="A39" s="19">
        <v>41641</v>
      </c>
      <c r="B39" s="20">
        <v>167</v>
      </c>
      <c r="C39" s="20" t="s">
        <v>9</v>
      </c>
      <c r="D39" s="21" t="s">
        <v>49</v>
      </c>
      <c r="E39" s="22">
        <v>1057</v>
      </c>
      <c r="F39" s="23">
        <v>41641</v>
      </c>
      <c r="G39" s="24">
        <v>1057</v>
      </c>
      <c r="H39" s="18">
        <f t="shared" si="0"/>
        <v>0</v>
      </c>
    </row>
    <row r="40" spans="1:10" x14ac:dyDescent="0.25">
      <c r="A40" s="19">
        <v>41641</v>
      </c>
      <c r="B40" s="20">
        <v>168</v>
      </c>
      <c r="C40" s="20" t="s">
        <v>9</v>
      </c>
      <c r="D40" s="21" t="s">
        <v>50</v>
      </c>
      <c r="E40" s="22">
        <v>5557.5</v>
      </c>
      <c r="F40" s="23">
        <v>41641</v>
      </c>
      <c r="G40" s="24">
        <v>5557.5</v>
      </c>
      <c r="H40" s="18">
        <f t="shared" si="0"/>
        <v>0</v>
      </c>
    </row>
    <row r="41" spans="1:10" x14ac:dyDescent="0.25">
      <c r="A41" s="19">
        <v>41641</v>
      </c>
      <c r="B41" s="20">
        <v>169</v>
      </c>
      <c r="C41" s="20" t="s">
        <v>9</v>
      </c>
      <c r="D41" s="21" t="s">
        <v>51</v>
      </c>
      <c r="E41" s="22">
        <v>1997.5</v>
      </c>
      <c r="F41" s="23">
        <v>41641</v>
      </c>
      <c r="G41" s="24">
        <v>1997.5</v>
      </c>
      <c r="H41" s="18">
        <f t="shared" si="0"/>
        <v>0</v>
      </c>
      <c r="I41" s="21" t="s">
        <v>45</v>
      </c>
    </row>
    <row r="42" spans="1:10" x14ac:dyDescent="0.25">
      <c r="A42" s="19">
        <v>41641</v>
      </c>
      <c r="B42" s="20">
        <v>170</v>
      </c>
      <c r="C42" s="20" t="s">
        <v>9</v>
      </c>
      <c r="D42" s="21" t="s">
        <v>52</v>
      </c>
      <c r="E42" s="22">
        <v>3150.5</v>
      </c>
      <c r="F42" s="23">
        <v>41641</v>
      </c>
      <c r="G42" s="24">
        <v>3150.5</v>
      </c>
      <c r="H42" s="18">
        <f t="shared" si="0"/>
        <v>0</v>
      </c>
      <c r="I42" s="21" t="s">
        <v>45</v>
      </c>
    </row>
    <row r="43" spans="1:10" x14ac:dyDescent="0.25">
      <c r="A43" s="19">
        <v>41641</v>
      </c>
      <c r="B43" s="20">
        <v>171</v>
      </c>
      <c r="C43" s="20" t="s">
        <v>9</v>
      </c>
      <c r="D43" s="29" t="s">
        <v>53</v>
      </c>
      <c r="E43" s="30">
        <v>0</v>
      </c>
      <c r="G43" s="24"/>
      <c r="H43" s="18">
        <f t="shared" si="0"/>
        <v>0</v>
      </c>
      <c r="I43" s="21" t="s">
        <v>30</v>
      </c>
    </row>
    <row r="44" spans="1:10" x14ac:dyDescent="0.25">
      <c r="A44" s="19">
        <v>41641</v>
      </c>
      <c r="B44" s="20">
        <v>172</v>
      </c>
      <c r="C44" s="20" t="s">
        <v>9</v>
      </c>
      <c r="D44" s="21" t="s">
        <v>54</v>
      </c>
      <c r="E44" s="22">
        <v>10751</v>
      </c>
      <c r="F44" s="23">
        <v>41643</v>
      </c>
      <c r="G44" s="24">
        <v>10751</v>
      </c>
      <c r="H44" s="18">
        <f t="shared" si="0"/>
        <v>0</v>
      </c>
      <c r="I44" s="21" t="s">
        <v>30</v>
      </c>
    </row>
    <row r="45" spans="1:10" x14ac:dyDescent="0.25">
      <c r="A45" s="19">
        <v>41641</v>
      </c>
      <c r="B45" s="20">
        <v>173</v>
      </c>
      <c r="C45" s="20" t="s">
        <v>9</v>
      </c>
      <c r="D45" s="21" t="s">
        <v>55</v>
      </c>
      <c r="E45" s="22">
        <v>5940</v>
      </c>
      <c r="F45" s="23">
        <v>41641</v>
      </c>
      <c r="G45" s="24">
        <v>5940</v>
      </c>
      <c r="H45" s="18">
        <f t="shared" si="0"/>
        <v>0</v>
      </c>
      <c r="J45" s="21" t="s">
        <v>56</v>
      </c>
    </row>
    <row r="46" spans="1:10" x14ac:dyDescent="0.25">
      <c r="A46" s="19">
        <v>41641</v>
      </c>
      <c r="B46" s="20">
        <v>174</v>
      </c>
      <c r="C46" s="20" t="s">
        <v>9</v>
      </c>
      <c r="D46" s="21" t="s">
        <v>57</v>
      </c>
      <c r="E46" s="22">
        <v>1470</v>
      </c>
      <c r="F46" s="23">
        <v>41641</v>
      </c>
      <c r="G46" s="24">
        <v>1470</v>
      </c>
      <c r="H46" s="18">
        <f t="shared" si="0"/>
        <v>0</v>
      </c>
      <c r="I46" s="21" t="s">
        <v>30</v>
      </c>
    </row>
    <row r="47" spans="1:10" x14ac:dyDescent="0.25">
      <c r="A47" s="19">
        <v>41641</v>
      </c>
      <c r="B47" s="20">
        <v>175</v>
      </c>
      <c r="C47" s="20" t="s">
        <v>9</v>
      </c>
      <c r="D47" s="21" t="s">
        <v>58</v>
      </c>
      <c r="E47" s="22">
        <v>518.5</v>
      </c>
      <c r="F47" s="23">
        <v>41641</v>
      </c>
      <c r="G47" s="24">
        <v>518.5</v>
      </c>
      <c r="H47" s="18">
        <f t="shared" si="0"/>
        <v>0</v>
      </c>
      <c r="I47" s="21" t="s">
        <v>30</v>
      </c>
    </row>
    <row r="48" spans="1:10" x14ac:dyDescent="0.25">
      <c r="A48" s="19">
        <v>41641</v>
      </c>
      <c r="B48" s="20">
        <v>176</v>
      </c>
      <c r="C48" s="20" t="s">
        <v>9</v>
      </c>
      <c r="D48" s="21" t="s">
        <v>59</v>
      </c>
      <c r="E48" s="22">
        <v>9708</v>
      </c>
      <c r="F48" s="23">
        <v>41645</v>
      </c>
      <c r="G48" s="24">
        <v>9708</v>
      </c>
      <c r="H48" s="18">
        <f t="shared" si="0"/>
        <v>0</v>
      </c>
      <c r="I48" s="21" t="s">
        <v>21</v>
      </c>
    </row>
    <row r="49" spans="1:9" x14ac:dyDescent="0.25">
      <c r="A49" s="19">
        <v>41641</v>
      </c>
      <c r="B49" s="20">
        <v>177</v>
      </c>
      <c r="C49" s="20" t="s">
        <v>9</v>
      </c>
      <c r="D49" s="21" t="s">
        <v>11</v>
      </c>
      <c r="E49" s="22">
        <v>67399.5</v>
      </c>
      <c r="F49" s="23">
        <v>41655</v>
      </c>
      <c r="G49" s="24">
        <v>67399.5</v>
      </c>
      <c r="H49" s="18">
        <f t="shared" si="0"/>
        <v>0</v>
      </c>
      <c r="I49" s="21" t="s">
        <v>12</v>
      </c>
    </row>
    <row r="50" spans="1:9" x14ac:dyDescent="0.25">
      <c r="A50" s="19">
        <v>41641</v>
      </c>
      <c r="B50" s="20">
        <v>178</v>
      </c>
      <c r="C50" s="20" t="s">
        <v>9</v>
      </c>
      <c r="D50" s="21" t="s">
        <v>60</v>
      </c>
      <c r="E50" s="22">
        <v>3788</v>
      </c>
      <c r="F50" s="26" t="s">
        <v>61</v>
      </c>
      <c r="G50" s="24">
        <v>3788</v>
      </c>
      <c r="H50" s="18">
        <f t="shared" si="0"/>
        <v>0</v>
      </c>
    </row>
    <row r="51" spans="1:9" x14ac:dyDescent="0.25">
      <c r="A51" s="19">
        <v>41641</v>
      </c>
      <c r="B51" s="20">
        <v>179</v>
      </c>
      <c r="C51" s="20" t="s">
        <v>9</v>
      </c>
      <c r="D51" s="21" t="s">
        <v>12</v>
      </c>
      <c r="E51" s="22">
        <v>11621.5</v>
      </c>
      <c r="F51" s="23">
        <v>41641</v>
      </c>
      <c r="G51" s="24">
        <v>11621.5</v>
      </c>
      <c r="H51" s="18">
        <f t="shared" si="0"/>
        <v>0</v>
      </c>
    </row>
    <row r="52" spans="1:9" x14ac:dyDescent="0.25">
      <c r="A52" s="19">
        <v>41641</v>
      </c>
      <c r="B52" s="20">
        <v>180</v>
      </c>
      <c r="C52" s="20" t="s">
        <v>9</v>
      </c>
      <c r="D52" s="21" t="s">
        <v>62</v>
      </c>
      <c r="E52" s="22">
        <v>31374.5</v>
      </c>
      <c r="F52" s="23">
        <v>41641</v>
      </c>
      <c r="G52" s="24">
        <v>31374.5</v>
      </c>
      <c r="H52" s="18">
        <f t="shared" si="0"/>
        <v>0</v>
      </c>
    </row>
    <row r="53" spans="1:9" x14ac:dyDescent="0.25">
      <c r="A53" s="19">
        <v>41641</v>
      </c>
      <c r="B53" s="20">
        <v>181</v>
      </c>
      <c r="C53" s="20" t="s">
        <v>9</v>
      </c>
      <c r="D53" s="21" t="s">
        <v>17</v>
      </c>
      <c r="E53" s="22">
        <v>45496.5</v>
      </c>
      <c r="F53" s="23">
        <v>41645</v>
      </c>
      <c r="G53" s="24">
        <v>45496.5</v>
      </c>
      <c r="H53" s="18">
        <f t="shared" si="0"/>
        <v>0</v>
      </c>
      <c r="I53" s="21" t="s">
        <v>21</v>
      </c>
    </row>
    <row r="54" spans="1:9" x14ac:dyDescent="0.25">
      <c r="A54" s="19">
        <v>41641</v>
      </c>
      <c r="B54" s="20">
        <v>182</v>
      </c>
      <c r="C54" s="20" t="s">
        <v>9</v>
      </c>
      <c r="D54" s="21" t="s">
        <v>63</v>
      </c>
      <c r="E54" s="22">
        <v>2091</v>
      </c>
      <c r="F54" s="23">
        <v>41641</v>
      </c>
      <c r="G54" s="24">
        <v>2091</v>
      </c>
      <c r="H54" s="18">
        <f t="shared" si="0"/>
        <v>0</v>
      </c>
      <c r="I54" s="21" t="s">
        <v>21</v>
      </c>
    </row>
    <row r="55" spans="1:9" x14ac:dyDescent="0.25">
      <c r="A55" s="19">
        <v>41641</v>
      </c>
      <c r="B55" s="20">
        <v>183</v>
      </c>
      <c r="C55" s="20" t="s">
        <v>9</v>
      </c>
      <c r="D55" s="21" t="s">
        <v>8</v>
      </c>
      <c r="E55" s="22">
        <v>2769</v>
      </c>
      <c r="F55" s="23">
        <v>41641</v>
      </c>
      <c r="G55" s="24">
        <v>2769</v>
      </c>
      <c r="H55" s="18">
        <f t="shared" si="0"/>
        <v>0</v>
      </c>
      <c r="I55" s="21" t="s">
        <v>8</v>
      </c>
    </row>
    <row r="56" spans="1:9" x14ac:dyDescent="0.25">
      <c r="A56" s="19">
        <v>41641</v>
      </c>
      <c r="B56" s="20">
        <v>184</v>
      </c>
      <c r="C56" s="20" t="s">
        <v>9</v>
      </c>
      <c r="D56" s="21" t="s">
        <v>64</v>
      </c>
      <c r="E56" s="22">
        <v>12372</v>
      </c>
      <c r="F56" s="23">
        <v>41641</v>
      </c>
      <c r="G56" s="24">
        <v>12372</v>
      </c>
      <c r="H56" s="18">
        <f t="shared" si="0"/>
        <v>0</v>
      </c>
      <c r="I56" s="21" t="s">
        <v>65</v>
      </c>
    </row>
    <row r="57" spans="1:9" x14ac:dyDescent="0.25">
      <c r="A57" s="19">
        <v>41641</v>
      </c>
      <c r="B57" s="20">
        <v>185</v>
      </c>
      <c r="C57" s="20" t="s">
        <v>9</v>
      </c>
      <c r="D57" s="21" t="s">
        <v>66</v>
      </c>
      <c r="E57" s="22">
        <v>1262</v>
      </c>
      <c r="F57" s="23">
        <v>41641</v>
      </c>
      <c r="G57" s="24">
        <v>1262</v>
      </c>
      <c r="H57" s="18">
        <f t="shared" si="0"/>
        <v>0</v>
      </c>
      <c r="I57" s="21" t="s">
        <v>15</v>
      </c>
    </row>
    <row r="58" spans="1:9" x14ac:dyDescent="0.25">
      <c r="A58" s="19">
        <v>41641</v>
      </c>
      <c r="B58" s="20">
        <v>186</v>
      </c>
      <c r="C58" s="20" t="s">
        <v>9</v>
      </c>
      <c r="D58" s="21" t="s">
        <v>67</v>
      </c>
      <c r="E58" s="22">
        <v>4377.5</v>
      </c>
      <c r="F58" s="23">
        <v>41646</v>
      </c>
      <c r="G58" s="24">
        <v>4377.5</v>
      </c>
      <c r="H58" s="18">
        <f t="shared" si="0"/>
        <v>0</v>
      </c>
      <c r="I58" s="21" t="s">
        <v>15</v>
      </c>
    </row>
    <row r="59" spans="1:9" x14ac:dyDescent="0.25">
      <c r="A59" s="19">
        <v>41641</v>
      </c>
      <c r="B59" s="20">
        <v>187</v>
      </c>
      <c r="C59" s="20" t="s">
        <v>9</v>
      </c>
      <c r="D59" s="21" t="s">
        <v>68</v>
      </c>
      <c r="E59" s="22">
        <v>14522.5</v>
      </c>
      <c r="F59" s="23">
        <v>41661</v>
      </c>
      <c r="G59" s="24">
        <v>14522.5</v>
      </c>
      <c r="H59" s="18">
        <f t="shared" si="0"/>
        <v>0</v>
      </c>
      <c r="I59" s="21" t="s">
        <v>65</v>
      </c>
    </row>
    <row r="60" spans="1:9" x14ac:dyDescent="0.25">
      <c r="A60" s="19">
        <v>41641</v>
      </c>
      <c r="B60" s="20">
        <v>188</v>
      </c>
      <c r="C60" s="20" t="s">
        <v>9</v>
      </c>
      <c r="D60" s="21" t="s">
        <v>69</v>
      </c>
      <c r="E60" s="22">
        <v>814</v>
      </c>
      <c r="F60" s="23">
        <v>41641</v>
      </c>
      <c r="G60" s="24">
        <v>814</v>
      </c>
      <c r="H60" s="18">
        <f t="shared" si="0"/>
        <v>0</v>
      </c>
    </row>
    <row r="61" spans="1:9" x14ac:dyDescent="0.25">
      <c r="A61" s="19">
        <v>41641</v>
      </c>
      <c r="B61" s="20">
        <v>189</v>
      </c>
      <c r="C61" s="20" t="s">
        <v>9</v>
      </c>
      <c r="D61" s="21" t="s">
        <v>69</v>
      </c>
      <c r="E61" s="22">
        <v>521</v>
      </c>
      <c r="F61" s="23">
        <v>41641</v>
      </c>
      <c r="G61" s="24">
        <v>521</v>
      </c>
      <c r="H61" s="18">
        <f t="shared" si="0"/>
        <v>0</v>
      </c>
    </row>
    <row r="62" spans="1:9" x14ac:dyDescent="0.25">
      <c r="A62" s="19">
        <v>41641</v>
      </c>
      <c r="B62" s="20">
        <v>190</v>
      </c>
      <c r="C62" s="20" t="s">
        <v>9</v>
      </c>
      <c r="D62" s="21" t="s">
        <v>70</v>
      </c>
      <c r="E62" s="22">
        <v>6173</v>
      </c>
      <c r="F62" s="23">
        <v>41641</v>
      </c>
      <c r="G62" s="24">
        <v>6173</v>
      </c>
      <c r="H62" s="18">
        <f t="shared" si="0"/>
        <v>0</v>
      </c>
    </row>
    <row r="63" spans="1:9" x14ac:dyDescent="0.25">
      <c r="A63" s="19">
        <v>41641</v>
      </c>
      <c r="B63" s="20">
        <v>191</v>
      </c>
      <c r="C63" s="20" t="s">
        <v>9</v>
      </c>
      <c r="D63" s="21" t="s">
        <v>71</v>
      </c>
      <c r="E63" s="22">
        <v>12857</v>
      </c>
      <c r="F63" s="23">
        <v>41641</v>
      </c>
      <c r="G63" s="24">
        <v>12857</v>
      </c>
      <c r="H63" s="18">
        <f t="shared" si="0"/>
        <v>0</v>
      </c>
      <c r="I63" s="21" t="s">
        <v>37</v>
      </c>
    </row>
    <row r="64" spans="1:9" x14ac:dyDescent="0.25">
      <c r="A64" s="19">
        <v>41641</v>
      </c>
      <c r="B64" s="20">
        <v>192</v>
      </c>
      <c r="C64" s="20" t="s">
        <v>9</v>
      </c>
      <c r="D64" s="21" t="s">
        <v>41</v>
      </c>
      <c r="E64" s="22">
        <v>18320</v>
      </c>
      <c r="F64" s="23">
        <v>41641</v>
      </c>
      <c r="G64" s="24">
        <v>18320</v>
      </c>
      <c r="H64" s="18">
        <f t="shared" si="0"/>
        <v>0</v>
      </c>
      <c r="I64" s="21" t="s">
        <v>37</v>
      </c>
    </row>
    <row r="65" spans="1:9" x14ac:dyDescent="0.25">
      <c r="A65" s="19">
        <v>41641</v>
      </c>
      <c r="B65" s="20">
        <v>193</v>
      </c>
      <c r="C65" s="20" t="s">
        <v>9</v>
      </c>
      <c r="D65" s="21" t="s">
        <v>72</v>
      </c>
      <c r="E65" s="22">
        <v>9896</v>
      </c>
      <c r="F65" s="23">
        <v>41641</v>
      </c>
      <c r="G65" s="24">
        <v>9896</v>
      </c>
      <c r="H65" s="18">
        <f t="shared" si="0"/>
        <v>0</v>
      </c>
    </row>
    <row r="66" spans="1:9" x14ac:dyDescent="0.25">
      <c r="A66" s="19">
        <v>41641</v>
      </c>
      <c r="B66" s="20">
        <v>194</v>
      </c>
      <c r="C66" s="20" t="s">
        <v>9</v>
      </c>
      <c r="D66" s="21" t="s">
        <v>73</v>
      </c>
      <c r="E66" s="22">
        <v>5100</v>
      </c>
      <c r="F66" s="23">
        <v>41641</v>
      </c>
      <c r="G66" s="24">
        <v>5100</v>
      </c>
      <c r="H66" s="18">
        <f t="shared" si="0"/>
        <v>0</v>
      </c>
    </row>
    <row r="67" spans="1:9" x14ac:dyDescent="0.25">
      <c r="A67" s="19">
        <v>41641</v>
      </c>
      <c r="B67" s="20">
        <v>195</v>
      </c>
      <c r="C67" s="20" t="s">
        <v>9</v>
      </c>
      <c r="D67" s="21" t="s">
        <v>74</v>
      </c>
      <c r="E67" s="22">
        <v>1328.5</v>
      </c>
      <c r="F67" s="23">
        <v>41641</v>
      </c>
      <c r="G67" s="24">
        <v>1328.5</v>
      </c>
      <c r="H67" s="18">
        <f t="shared" si="0"/>
        <v>0</v>
      </c>
    </row>
    <row r="68" spans="1:9" x14ac:dyDescent="0.25">
      <c r="A68" s="19">
        <v>41641</v>
      </c>
      <c r="B68" s="20">
        <v>196</v>
      </c>
      <c r="C68" s="20" t="s">
        <v>9</v>
      </c>
      <c r="D68" s="21" t="s">
        <v>75</v>
      </c>
      <c r="E68" s="22">
        <v>984</v>
      </c>
      <c r="F68" s="23">
        <v>41641</v>
      </c>
      <c r="G68" s="24">
        <v>984</v>
      </c>
      <c r="H68" s="18">
        <f t="shared" ref="H68:H131" si="1">E68-G68</f>
        <v>0</v>
      </c>
    </row>
    <row r="69" spans="1:9" x14ac:dyDescent="0.25">
      <c r="A69" s="19">
        <v>41641</v>
      </c>
      <c r="B69" s="20">
        <v>197</v>
      </c>
      <c r="C69" s="20" t="s">
        <v>9</v>
      </c>
      <c r="D69" s="21" t="s">
        <v>76</v>
      </c>
      <c r="E69" s="22">
        <v>3294</v>
      </c>
      <c r="F69" s="23">
        <v>41641</v>
      </c>
      <c r="G69" s="24">
        <v>3294</v>
      </c>
      <c r="H69" s="18">
        <f t="shared" si="1"/>
        <v>0</v>
      </c>
    </row>
    <row r="70" spans="1:9" x14ac:dyDescent="0.25">
      <c r="A70" s="19">
        <v>41641</v>
      </c>
      <c r="B70" s="20">
        <v>198</v>
      </c>
      <c r="C70" s="20" t="s">
        <v>9</v>
      </c>
      <c r="D70" s="21" t="s">
        <v>44</v>
      </c>
      <c r="E70" s="22">
        <v>4000</v>
      </c>
      <c r="F70" s="23">
        <v>41654</v>
      </c>
      <c r="G70" s="24">
        <v>4000</v>
      </c>
      <c r="H70" s="18">
        <f t="shared" si="1"/>
        <v>0</v>
      </c>
      <c r="I70" s="21" t="s">
        <v>45</v>
      </c>
    </row>
    <row r="71" spans="1:9" x14ac:dyDescent="0.25">
      <c r="A71" s="19">
        <v>41641</v>
      </c>
      <c r="B71" s="20">
        <v>199</v>
      </c>
      <c r="C71" s="20" t="s">
        <v>9</v>
      </c>
      <c r="D71" s="21" t="s">
        <v>8</v>
      </c>
      <c r="E71" s="22">
        <v>470</v>
      </c>
      <c r="F71" s="23">
        <v>41641</v>
      </c>
      <c r="G71" s="24">
        <v>470</v>
      </c>
      <c r="H71" s="18">
        <f t="shared" si="1"/>
        <v>0</v>
      </c>
    </row>
    <row r="72" spans="1:9" x14ac:dyDescent="0.25">
      <c r="A72" s="19">
        <v>41641</v>
      </c>
      <c r="B72" s="20">
        <v>200</v>
      </c>
      <c r="C72" s="20" t="s">
        <v>9</v>
      </c>
      <c r="D72" s="21" t="s">
        <v>16</v>
      </c>
      <c r="E72" s="22">
        <v>24525.5</v>
      </c>
      <c r="F72" s="23">
        <v>41666</v>
      </c>
      <c r="G72" s="24">
        <v>24525.5</v>
      </c>
      <c r="H72" s="18">
        <f t="shared" si="1"/>
        <v>0</v>
      </c>
    </row>
    <row r="73" spans="1:9" x14ac:dyDescent="0.25">
      <c r="A73" s="19">
        <v>41641</v>
      </c>
      <c r="B73" s="20">
        <v>201</v>
      </c>
      <c r="C73" s="20" t="s">
        <v>9</v>
      </c>
      <c r="D73" s="21" t="s">
        <v>77</v>
      </c>
      <c r="E73" s="22">
        <v>22957</v>
      </c>
      <c r="F73" s="23">
        <v>41641</v>
      </c>
      <c r="G73" s="24">
        <v>22957</v>
      </c>
      <c r="H73" s="18">
        <f t="shared" si="1"/>
        <v>0</v>
      </c>
      <c r="I73" s="21" t="s">
        <v>15</v>
      </c>
    </row>
    <row r="74" spans="1:9" x14ac:dyDescent="0.25">
      <c r="A74" s="19">
        <v>41641</v>
      </c>
      <c r="B74" s="20">
        <v>202</v>
      </c>
      <c r="C74" s="20" t="s">
        <v>9</v>
      </c>
      <c r="D74" s="21" t="s">
        <v>78</v>
      </c>
      <c r="E74" s="22">
        <v>4290</v>
      </c>
      <c r="F74" s="23">
        <v>41641</v>
      </c>
      <c r="G74" s="24">
        <v>4290</v>
      </c>
      <c r="H74" s="18">
        <f t="shared" si="1"/>
        <v>0</v>
      </c>
      <c r="I74" s="21" t="s">
        <v>15</v>
      </c>
    </row>
    <row r="75" spans="1:9" x14ac:dyDescent="0.25">
      <c r="A75" s="19">
        <v>41641</v>
      </c>
      <c r="B75" s="20">
        <v>203</v>
      </c>
      <c r="C75" s="20" t="s">
        <v>9</v>
      </c>
      <c r="D75" s="21" t="s">
        <v>79</v>
      </c>
      <c r="E75" s="22">
        <v>27399.5</v>
      </c>
      <c r="F75" s="23">
        <v>41642</v>
      </c>
      <c r="G75" s="24">
        <v>27399.5</v>
      </c>
      <c r="H75" s="18">
        <f t="shared" si="1"/>
        <v>0</v>
      </c>
      <c r="I75" s="21" t="s">
        <v>21</v>
      </c>
    </row>
    <row r="76" spans="1:9" x14ac:dyDescent="0.25">
      <c r="A76" s="19">
        <v>41641</v>
      </c>
      <c r="B76" s="20">
        <v>204</v>
      </c>
      <c r="C76" s="20" t="s">
        <v>9</v>
      </c>
      <c r="D76" s="21" t="s">
        <v>80</v>
      </c>
      <c r="E76" s="22">
        <v>1879.5</v>
      </c>
      <c r="F76" s="23">
        <v>41641</v>
      </c>
      <c r="G76" s="24">
        <v>1879.5</v>
      </c>
      <c r="H76" s="18">
        <f t="shared" si="1"/>
        <v>0</v>
      </c>
      <c r="I76" s="21" t="s">
        <v>15</v>
      </c>
    </row>
    <row r="77" spans="1:9" x14ac:dyDescent="0.25">
      <c r="A77" s="19">
        <v>41641</v>
      </c>
      <c r="B77" s="20">
        <v>205</v>
      </c>
      <c r="C77" s="20" t="s">
        <v>9</v>
      </c>
      <c r="D77" s="29" t="s">
        <v>53</v>
      </c>
      <c r="E77" s="30">
        <v>0</v>
      </c>
      <c r="G77" s="24"/>
      <c r="H77" s="18">
        <f t="shared" si="1"/>
        <v>0</v>
      </c>
      <c r="I77" s="21" t="s">
        <v>81</v>
      </c>
    </row>
    <row r="78" spans="1:9" x14ac:dyDescent="0.25">
      <c r="A78" s="19">
        <v>41641</v>
      </c>
      <c r="B78" s="20">
        <v>206</v>
      </c>
      <c r="C78" s="20" t="s">
        <v>9</v>
      </c>
      <c r="D78" s="21" t="s">
        <v>8</v>
      </c>
      <c r="E78" s="22">
        <v>457.5</v>
      </c>
      <c r="F78" s="23">
        <v>41641</v>
      </c>
      <c r="G78" s="24">
        <v>457.5</v>
      </c>
      <c r="H78" s="18">
        <f t="shared" si="1"/>
        <v>0</v>
      </c>
      <c r="I78" s="21" t="s">
        <v>8</v>
      </c>
    </row>
    <row r="79" spans="1:9" x14ac:dyDescent="0.25">
      <c r="A79" s="19">
        <v>41641</v>
      </c>
      <c r="B79" s="20">
        <v>207</v>
      </c>
      <c r="C79" s="20" t="s">
        <v>9</v>
      </c>
      <c r="D79" s="21" t="s">
        <v>82</v>
      </c>
      <c r="E79" s="22">
        <v>5749.2</v>
      </c>
      <c r="F79" s="23">
        <v>41641</v>
      </c>
      <c r="G79" s="24">
        <v>5749.2</v>
      </c>
      <c r="H79" s="18">
        <f t="shared" si="1"/>
        <v>0</v>
      </c>
      <c r="I79" s="21" t="s">
        <v>15</v>
      </c>
    </row>
    <row r="80" spans="1:9" x14ac:dyDescent="0.25">
      <c r="A80" s="19">
        <v>41641</v>
      </c>
      <c r="B80" s="20">
        <v>208</v>
      </c>
      <c r="C80" s="20" t="s">
        <v>9</v>
      </c>
      <c r="D80" s="21" t="s">
        <v>83</v>
      </c>
      <c r="E80" s="22">
        <v>1720</v>
      </c>
      <c r="F80" s="23">
        <v>41641</v>
      </c>
      <c r="G80" s="24">
        <v>1720</v>
      </c>
      <c r="H80" s="18">
        <f t="shared" si="1"/>
        <v>0</v>
      </c>
      <c r="I80" s="21" t="s">
        <v>15</v>
      </c>
    </row>
    <row r="81" spans="1:10" x14ac:dyDescent="0.25">
      <c r="A81" s="19">
        <v>41641</v>
      </c>
      <c r="B81" s="20">
        <v>209</v>
      </c>
      <c r="C81" s="20" t="s">
        <v>9</v>
      </c>
      <c r="D81" s="21" t="s">
        <v>84</v>
      </c>
      <c r="E81" s="22">
        <v>2033</v>
      </c>
      <c r="F81" s="23">
        <v>41641</v>
      </c>
      <c r="G81" s="24">
        <v>2033</v>
      </c>
      <c r="H81" s="18">
        <f t="shared" si="1"/>
        <v>0</v>
      </c>
      <c r="I81" s="21" t="s">
        <v>15</v>
      </c>
    </row>
    <row r="82" spans="1:10" x14ac:dyDescent="0.25">
      <c r="A82" s="19">
        <v>41641</v>
      </c>
      <c r="B82" s="20">
        <v>210</v>
      </c>
      <c r="C82" s="20" t="s">
        <v>9</v>
      </c>
      <c r="D82" s="21" t="s">
        <v>8</v>
      </c>
      <c r="E82" s="22">
        <v>1791.5</v>
      </c>
      <c r="F82" s="23">
        <v>41641</v>
      </c>
      <c r="G82" s="24">
        <v>1791.5</v>
      </c>
      <c r="H82" s="18">
        <f t="shared" si="1"/>
        <v>0</v>
      </c>
      <c r="I82" s="21" t="s">
        <v>8</v>
      </c>
    </row>
    <row r="83" spans="1:10" x14ac:dyDescent="0.25">
      <c r="A83" s="31">
        <v>41642</v>
      </c>
      <c r="B83" s="32">
        <v>211</v>
      </c>
      <c r="C83" s="20" t="s">
        <v>9</v>
      </c>
      <c r="D83" s="33" t="s">
        <v>85</v>
      </c>
      <c r="E83" s="34">
        <v>32562</v>
      </c>
      <c r="F83" s="35">
        <v>41642</v>
      </c>
      <c r="G83" s="34">
        <v>32562</v>
      </c>
      <c r="H83" s="36">
        <f t="shared" si="1"/>
        <v>0</v>
      </c>
      <c r="I83" s="34"/>
      <c r="J83" s="27"/>
    </row>
    <row r="84" spans="1:10" x14ac:dyDescent="0.25">
      <c r="A84" s="31">
        <v>41642</v>
      </c>
      <c r="B84" s="32">
        <v>212</v>
      </c>
      <c r="C84" s="20" t="s">
        <v>9</v>
      </c>
      <c r="D84" s="33" t="s">
        <v>86</v>
      </c>
      <c r="E84" s="34">
        <v>15494.5</v>
      </c>
      <c r="F84" s="35">
        <v>41643</v>
      </c>
      <c r="G84" s="34">
        <v>15494.5</v>
      </c>
      <c r="H84" s="36">
        <f t="shared" si="1"/>
        <v>0</v>
      </c>
      <c r="I84" s="33" t="s">
        <v>21</v>
      </c>
      <c r="J84" s="27"/>
    </row>
    <row r="85" spans="1:10" x14ac:dyDescent="0.25">
      <c r="A85" s="31">
        <v>41642</v>
      </c>
      <c r="B85" s="32">
        <v>213</v>
      </c>
      <c r="C85" s="20" t="s">
        <v>9</v>
      </c>
      <c r="D85" s="33" t="s">
        <v>87</v>
      </c>
      <c r="E85" s="34">
        <v>7589</v>
      </c>
      <c r="F85" s="35">
        <v>41642</v>
      </c>
      <c r="G85" s="34">
        <v>7589</v>
      </c>
      <c r="H85" s="36">
        <f t="shared" si="1"/>
        <v>0</v>
      </c>
      <c r="I85" s="33" t="s">
        <v>21</v>
      </c>
      <c r="J85" s="27"/>
    </row>
    <row r="86" spans="1:10" x14ac:dyDescent="0.25">
      <c r="A86" s="31">
        <v>41642</v>
      </c>
      <c r="B86" s="32">
        <v>214</v>
      </c>
      <c r="C86" s="20" t="s">
        <v>9</v>
      </c>
      <c r="D86" s="33" t="s">
        <v>88</v>
      </c>
      <c r="E86" s="34">
        <v>4598</v>
      </c>
      <c r="F86" s="35">
        <v>41642</v>
      </c>
      <c r="G86" s="34">
        <v>4598</v>
      </c>
      <c r="H86" s="36">
        <f t="shared" si="1"/>
        <v>0</v>
      </c>
      <c r="I86" s="33" t="s">
        <v>27</v>
      </c>
      <c r="J86" s="27"/>
    </row>
    <row r="87" spans="1:10" x14ac:dyDescent="0.25">
      <c r="A87" s="31">
        <v>41642</v>
      </c>
      <c r="B87" s="32">
        <v>215</v>
      </c>
      <c r="C87" s="20" t="s">
        <v>9</v>
      </c>
      <c r="D87" s="33" t="s">
        <v>89</v>
      </c>
      <c r="E87" s="34">
        <v>10219.5</v>
      </c>
      <c r="F87" s="37" t="s">
        <v>90</v>
      </c>
      <c r="G87" s="34">
        <v>10219.5</v>
      </c>
      <c r="H87" s="36">
        <f t="shared" si="1"/>
        <v>0</v>
      </c>
      <c r="I87" s="33" t="s">
        <v>21</v>
      </c>
      <c r="J87" s="27"/>
    </row>
    <row r="88" spans="1:10" x14ac:dyDescent="0.25">
      <c r="A88" s="31">
        <v>41642</v>
      </c>
      <c r="B88" s="32">
        <v>216</v>
      </c>
      <c r="C88" s="20" t="s">
        <v>9</v>
      </c>
      <c r="D88" s="33" t="s">
        <v>91</v>
      </c>
      <c r="E88" s="34">
        <v>8793</v>
      </c>
      <c r="F88" s="35">
        <v>41642</v>
      </c>
      <c r="G88" s="34">
        <v>8793</v>
      </c>
      <c r="H88" s="36">
        <f t="shared" si="1"/>
        <v>0</v>
      </c>
      <c r="I88" s="33" t="s">
        <v>27</v>
      </c>
      <c r="J88" s="27"/>
    </row>
    <row r="89" spans="1:10" x14ac:dyDescent="0.25">
      <c r="A89" s="31">
        <v>41642</v>
      </c>
      <c r="B89" s="32">
        <v>217</v>
      </c>
      <c r="C89" s="20" t="s">
        <v>9</v>
      </c>
      <c r="D89" s="33" t="s">
        <v>92</v>
      </c>
      <c r="E89" s="34">
        <v>6557.5</v>
      </c>
      <c r="F89" s="35">
        <v>41642</v>
      </c>
      <c r="G89" s="34">
        <v>6557.5</v>
      </c>
      <c r="H89" s="36">
        <f t="shared" si="1"/>
        <v>0</v>
      </c>
      <c r="I89" s="33" t="s">
        <v>27</v>
      </c>
      <c r="J89" s="27"/>
    </row>
    <row r="90" spans="1:10" x14ac:dyDescent="0.25">
      <c r="A90" s="31">
        <v>41642</v>
      </c>
      <c r="B90" s="32">
        <v>218</v>
      </c>
      <c r="C90" s="20" t="s">
        <v>9</v>
      </c>
      <c r="D90" s="33" t="s">
        <v>93</v>
      </c>
      <c r="E90" s="34">
        <v>5901</v>
      </c>
      <c r="F90" s="35">
        <v>41642</v>
      </c>
      <c r="G90" s="34">
        <v>5901</v>
      </c>
      <c r="H90" s="36">
        <f t="shared" si="1"/>
        <v>0</v>
      </c>
      <c r="I90" s="33" t="s">
        <v>27</v>
      </c>
      <c r="J90" s="27"/>
    </row>
    <row r="91" spans="1:10" x14ac:dyDescent="0.25">
      <c r="A91" s="31">
        <v>41642</v>
      </c>
      <c r="B91" s="32">
        <v>219</v>
      </c>
      <c r="C91" s="20" t="s">
        <v>9</v>
      </c>
      <c r="D91" s="33" t="s">
        <v>60</v>
      </c>
      <c r="E91" s="34">
        <v>2305</v>
      </c>
      <c r="F91" s="38" t="s">
        <v>61</v>
      </c>
      <c r="G91" s="34">
        <v>2305</v>
      </c>
      <c r="H91" s="36">
        <f t="shared" si="1"/>
        <v>0</v>
      </c>
      <c r="I91" s="33"/>
      <c r="J91" s="27"/>
    </row>
    <row r="92" spans="1:10" x14ac:dyDescent="0.25">
      <c r="A92" s="31">
        <v>41642</v>
      </c>
      <c r="B92" s="32">
        <v>220</v>
      </c>
      <c r="C92" s="20" t="s">
        <v>9</v>
      </c>
      <c r="D92" s="33" t="s">
        <v>94</v>
      </c>
      <c r="E92" s="34">
        <v>14492</v>
      </c>
      <c r="F92" s="39" t="s">
        <v>95</v>
      </c>
      <c r="G92" s="40">
        <f>12500+1992</f>
        <v>14492</v>
      </c>
      <c r="H92" s="36">
        <f t="shared" si="1"/>
        <v>0</v>
      </c>
      <c r="I92" s="33" t="s">
        <v>65</v>
      </c>
      <c r="J92" s="27"/>
    </row>
    <row r="93" spans="1:10" x14ac:dyDescent="0.25">
      <c r="A93" s="31">
        <v>41642</v>
      </c>
      <c r="B93" s="32">
        <v>221</v>
      </c>
      <c r="C93" s="20" t="s">
        <v>9</v>
      </c>
      <c r="D93" s="33" t="s">
        <v>96</v>
      </c>
      <c r="E93" s="34">
        <v>47167.5</v>
      </c>
      <c r="F93" s="35">
        <v>41645</v>
      </c>
      <c r="G93" s="41">
        <v>44023</v>
      </c>
      <c r="H93" s="42">
        <f t="shared" si="1"/>
        <v>3144.5</v>
      </c>
      <c r="I93" s="33" t="s">
        <v>65</v>
      </c>
      <c r="J93" s="27" t="s">
        <v>97</v>
      </c>
    </row>
    <row r="94" spans="1:10" x14ac:dyDescent="0.25">
      <c r="A94" s="31">
        <v>41642</v>
      </c>
      <c r="B94" s="32">
        <v>222</v>
      </c>
      <c r="C94" s="20" t="s">
        <v>9</v>
      </c>
      <c r="D94" s="33" t="s">
        <v>8</v>
      </c>
      <c r="E94" s="34">
        <v>1031</v>
      </c>
      <c r="F94" s="35">
        <v>41642</v>
      </c>
      <c r="G94" s="34">
        <v>1031</v>
      </c>
      <c r="H94" s="36">
        <f t="shared" si="1"/>
        <v>0</v>
      </c>
      <c r="I94" s="33" t="s">
        <v>8</v>
      </c>
      <c r="J94" s="27"/>
    </row>
    <row r="95" spans="1:10" x14ac:dyDescent="0.25">
      <c r="A95" s="31">
        <v>41642</v>
      </c>
      <c r="B95" s="32">
        <v>223</v>
      </c>
      <c r="C95" s="20" t="s">
        <v>9</v>
      </c>
      <c r="D95" s="33" t="s">
        <v>98</v>
      </c>
      <c r="E95" s="34">
        <v>11344</v>
      </c>
      <c r="F95" s="35">
        <v>41642</v>
      </c>
      <c r="G95" s="34">
        <v>11344</v>
      </c>
      <c r="H95" s="36">
        <f t="shared" si="1"/>
        <v>0</v>
      </c>
      <c r="I95" s="33" t="s">
        <v>12</v>
      </c>
      <c r="J95" s="27"/>
    </row>
    <row r="96" spans="1:10" x14ac:dyDescent="0.25">
      <c r="A96" s="31">
        <v>41642</v>
      </c>
      <c r="B96" s="32">
        <v>224</v>
      </c>
      <c r="C96" s="20" t="s">
        <v>9</v>
      </c>
      <c r="D96" s="33" t="s">
        <v>99</v>
      </c>
      <c r="E96" s="34">
        <v>953</v>
      </c>
      <c r="F96" s="35">
        <v>41642</v>
      </c>
      <c r="G96" s="34">
        <v>953</v>
      </c>
      <c r="H96" s="36">
        <f t="shared" si="1"/>
        <v>0</v>
      </c>
      <c r="I96" s="33" t="s">
        <v>27</v>
      </c>
      <c r="J96" s="27"/>
    </row>
    <row r="97" spans="1:10" x14ac:dyDescent="0.25">
      <c r="A97" s="31">
        <v>41642</v>
      </c>
      <c r="B97" s="32">
        <v>225</v>
      </c>
      <c r="C97" s="20" t="s">
        <v>9</v>
      </c>
      <c r="D97" s="33" t="s">
        <v>100</v>
      </c>
      <c r="E97" s="34">
        <v>24494</v>
      </c>
      <c r="F97" s="35">
        <v>41642</v>
      </c>
      <c r="G97" s="34">
        <v>24494</v>
      </c>
      <c r="H97" s="36">
        <f t="shared" si="1"/>
        <v>0</v>
      </c>
      <c r="I97" s="33" t="s">
        <v>27</v>
      </c>
      <c r="J97" s="27"/>
    </row>
    <row r="98" spans="1:10" x14ac:dyDescent="0.25">
      <c r="A98" s="31">
        <v>41642</v>
      </c>
      <c r="B98" s="32">
        <v>226</v>
      </c>
      <c r="C98" s="20" t="s">
        <v>9</v>
      </c>
      <c r="D98" s="33" t="s">
        <v>101</v>
      </c>
      <c r="E98" s="34">
        <v>8039</v>
      </c>
      <c r="F98" s="37" t="s">
        <v>102</v>
      </c>
      <c r="G98" s="34">
        <v>8039</v>
      </c>
      <c r="H98" s="36">
        <f t="shared" si="1"/>
        <v>0</v>
      </c>
      <c r="I98" s="33" t="s">
        <v>27</v>
      </c>
      <c r="J98" s="27"/>
    </row>
    <row r="99" spans="1:10" x14ac:dyDescent="0.25">
      <c r="A99" s="31">
        <v>41642</v>
      </c>
      <c r="B99" s="32">
        <v>227</v>
      </c>
      <c r="C99" s="20" t="s">
        <v>9</v>
      </c>
      <c r="D99" s="33" t="s">
        <v>103</v>
      </c>
      <c r="E99" s="34">
        <v>7530</v>
      </c>
      <c r="F99" s="35">
        <v>41642</v>
      </c>
      <c r="G99" s="34">
        <v>7530</v>
      </c>
      <c r="H99" s="36">
        <f t="shared" si="1"/>
        <v>0</v>
      </c>
      <c r="I99" s="33"/>
      <c r="J99" s="27"/>
    </row>
    <row r="100" spans="1:10" x14ac:dyDescent="0.25">
      <c r="A100" s="31">
        <v>41642</v>
      </c>
      <c r="B100" s="32">
        <v>228</v>
      </c>
      <c r="C100" s="20" t="s">
        <v>9</v>
      </c>
      <c r="D100" s="33" t="s">
        <v>70</v>
      </c>
      <c r="E100" s="34">
        <v>5364</v>
      </c>
      <c r="F100" s="35">
        <v>41642</v>
      </c>
      <c r="G100" s="34">
        <v>5364</v>
      </c>
      <c r="H100" s="36">
        <f t="shared" si="1"/>
        <v>0</v>
      </c>
      <c r="I100" s="33"/>
      <c r="J100" s="27"/>
    </row>
    <row r="101" spans="1:10" x14ac:dyDescent="0.25">
      <c r="A101" s="31">
        <v>41642</v>
      </c>
      <c r="B101" s="32">
        <v>229</v>
      </c>
      <c r="C101" s="20" t="s">
        <v>9</v>
      </c>
      <c r="D101" s="33" t="s">
        <v>104</v>
      </c>
      <c r="E101" s="34">
        <v>727.5</v>
      </c>
      <c r="F101" s="35">
        <v>41642</v>
      </c>
      <c r="G101" s="34">
        <v>727.5</v>
      </c>
      <c r="H101" s="36">
        <f t="shared" si="1"/>
        <v>0</v>
      </c>
      <c r="I101" s="33"/>
      <c r="J101" s="27"/>
    </row>
    <row r="102" spans="1:10" x14ac:dyDescent="0.25">
      <c r="A102" s="31">
        <v>41642</v>
      </c>
      <c r="B102" s="32">
        <v>230</v>
      </c>
      <c r="C102" s="20" t="s">
        <v>9</v>
      </c>
      <c r="D102" s="33" t="s">
        <v>19</v>
      </c>
      <c r="E102" s="34">
        <v>31303</v>
      </c>
      <c r="F102" s="38">
        <v>41684</v>
      </c>
      <c r="G102" s="40">
        <v>31303</v>
      </c>
      <c r="H102" s="36">
        <f t="shared" si="1"/>
        <v>0</v>
      </c>
      <c r="I102" s="33" t="s">
        <v>105</v>
      </c>
      <c r="J102" s="27"/>
    </row>
    <row r="103" spans="1:10" x14ac:dyDescent="0.25">
      <c r="A103" s="31">
        <v>41642</v>
      </c>
      <c r="B103" s="32">
        <v>231</v>
      </c>
      <c r="C103" s="20" t="s">
        <v>9</v>
      </c>
      <c r="D103" s="33" t="s">
        <v>19</v>
      </c>
      <c r="E103" s="34">
        <v>31303</v>
      </c>
      <c r="F103" s="38">
        <v>41684</v>
      </c>
      <c r="G103" s="40">
        <v>31303</v>
      </c>
      <c r="H103" s="36">
        <f t="shared" si="1"/>
        <v>0</v>
      </c>
      <c r="I103" s="33"/>
      <c r="J103" s="27"/>
    </row>
    <row r="104" spans="1:10" x14ac:dyDescent="0.25">
      <c r="A104" s="31">
        <v>41642</v>
      </c>
      <c r="B104" s="32">
        <v>232</v>
      </c>
      <c r="C104" s="20" t="s">
        <v>9</v>
      </c>
      <c r="D104" s="33" t="s">
        <v>14</v>
      </c>
      <c r="E104" s="34">
        <v>7106</v>
      </c>
      <c r="F104" s="35">
        <v>41642</v>
      </c>
      <c r="G104" s="34">
        <v>7106</v>
      </c>
      <c r="H104" s="36">
        <f t="shared" si="1"/>
        <v>0</v>
      </c>
      <c r="I104" s="33" t="s">
        <v>30</v>
      </c>
      <c r="J104" s="27"/>
    </row>
    <row r="105" spans="1:10" x14ac:dyDescent="0.25">
      <c r="A105" s="31">
        <v>41642</v>
      </c>
      <c r="B105" s="32">
        <v>233</v>
      </c>
      <c r="C105" s="20" t="s">
        <v>9</v>
      </c>
      <c r="D105" s="33" t="s">
        <v>39</v>
      </c>
      <c r="E105" s="34">
        <v>14680</v>
      </c>
      <c r="F105" s="37" t="s">
        <v>40</v>
      </c>
      <c r="G105" s="34">
        <v>14680</v>
      </c>
      <c r="H105" s="36">
        <f t="shared" si="1"/>
        <v>0</v>
      </c>
      <c r="I105" s="33"/>
      <c r="J105" s="27"/>
    </row>
    <row r="106" spans="1:10" x14ac:dyDescent="0.25">
      <c r="A106" s="31">
        <v>41642</v>
      </c>
      <c r="B106" s="32">
        <v>234</v>
      </c>
      <c r="C106" s="20" t="s">
        <v>9</v>
      </c>
      <c r="D106" s="33" t="s">
        <v>106</v>
      </c>
      <c r="E106" s="34">
        <v>280723</v>
      </c>
      <c r="F106" s="35">
        <v>41645</v>
      </c>
      <c r="G106" s="34">
        <v>280723</v>
      </c>
      <c r="H106" s="36">
        <f t="shared" si="1"/>
        <v>0</v>
      </c>
      <c r="I106" s="33"/>
      <c r="J106" s="27"/>
    </row>
    <row r="107" spans="1:10" x14ac:dyDescent="0.25">
      <c r="A107" s="31">
        <v>41642</v>
      </c>
      <c r="B107" s="32">
        <v>235</v>
      </c>
      <c r="C107" s="20" t="s">
        <v>9</v>
      </c>
      <c r="D107" s="33" t="s">
        <v>106</v>
      </c>
      <c r="E107" s="34">
        <v>188962</v>
      </c>
      <c r="F107" s="35">
        <v>41647</v>
      </c>
      <c r="G107" s="34">
        <v>188962</v>
      </c>
      <c r="H107" s="36">
        <f t="shared" si="1"/>
        <v>0</v>
      </c>
      <c r="I107" s="33"/>
      <c r="J107" s="27"/>
    </row>
    <row r="108" spans="1:10" x14ac:dyDescent="0.25">
      <c r="A108" s="31">
        <v>41642</v>
      </c>
      <c r="B108" s="32">
        <v>236</v>
      </c>
      <c r="C108" s="20" t="s">
        <v>9</v>
      </c>
      <c r="D108" s="33" t="s">
        <v>19</v>
      </c>
      <c r="E108" s="34">
        <v>298073</v>
      </c>
      <c r="F108" s="39" t="s">
        <v>4921</v>
      </c>
      <c r="G108" s="40">
        <f>78832.65+165443.14+53797.21</f>
        <v>298073</v>
      </c>
      <c r="H108" s="36">
        <f t="shared" si="1"/>
        <v>0</v>
      </c>
      <c r="I108" s="33"/>
      <c r="J108" s="27"/>
    </row>
    <row r="109" spans="1:10" x14ac:dyDescent="0.25">
      <c r="A109" s="31">
        <v>41642</v>
      </c>
      <c r="B109" s="32">
        <v>237</v>
      </c>
      <c r="C109" s="20" t="s">
        <v>9</v>
      </c>
      <c r="D109" s="33" t="s">
        <v>106</v>
      </c>
      <c r="E109" s="34">
        <v>341788.5</v>
      </c>
      <c r="F109" s="35">
        <v>41662</v>
      </c>
      <c r="G109" s="34">
        <v>341788.5</v>
      </c>
      <c r="H109" s="36">
        <f t="shared" si="1"/>
        <v>0</v>
      </c>
      <c r="I109" s="33"/>
      <c r="J109" s="27"/>
    </row>
    <row r="110" spans="1:10" x14ac:dyDescent="0.25">
      <c r="A110" s="31">
        <v>41642</v>
      </c>
      <c r="B110" s="32">
        <v>238</v>
      </c>
      <c r="C110" s="20" t="s">
        <v>9</v>
      </c>
      <c r="D110" s="33" t="s">
        <v>19</v>
      </c>
      <c r="E110" s="34">
        <v>147128</v>
      </c>
      <c r="F110" s="38">
        <v>41684</v>
      </c>
      <c r="G110" s="40">
        <v>147128</v>
      </c>
      <c r="H110" s="36">
        <f t="shared" si="1"/>
        <v>0</v>
      </c>
      <c r="I110" s="33"/>
      <c r="J110" s="27"/>
    </row>
    <row r="111" spans="1:10" x14ac:dyDescent="0.25">
      <c r="A111" s="31">
        <v>41642</v>
      </c>
      <c r="B111" s="32">
        <v>239</v>
      </c>
      <c r="C111" s="20" t="s">
        <v>9</v>
      </c>
      <c r="D111" s="33" t="s">
        <v>106</v>
      </c>
      <c r="E111" s="34">
        <v>425750</v>
      </c>
      <c r="F111" s="35">
        <v>41647</v>
      </c>
      <c r="G111" s="34">
        <v>425750</v>
      </c>
      <c r="H111" s="36">
        <f t="shared" si="1"/>
        <v>0</v>
      </c>
      <c r="I111" s="33"/>
      <c r="J111" s="27"/>
    </row>
    <row r="112" spans="1:10" x14ac:dyDescent="0.25">
      <c r="A112" s="31">
        <v>41642</v>
      </c>
      <c r="B112" s="32">
        <v>240</v>
      </c>
      <c r="C112" s="20" t="s">
        <v>9</v>
      </c>
      <c r="D112" s="33" t="s">
        <v>107</v>
      </c>
      <c r="E112" s="34">
        <v>26631.5</v>
      </c>
      <c r="F112" s="35">
        <v>41652</v>
      </c>
      <c r="G112" s="34">
        <v>26631.5</v>
      </c>
      <c r="H112" s="36">
        <f t="shared" si="1"/>
        <v>0</v>
      </c>
      <c r="I112" s="33" t="s">
        <v>30</v>
      </c>
      <c r="J112" s="27"/>
    </row>
    <row r="113" spans="1:10" x14ac:dyDescent="0.25">
      <c r="A113" s="31">
        <v>41642</v>
      </c>
      <c r="B113" s="32">
        <v>241</v>
      </c>
      <c r="C113" s="20" t="s">
        <v>9</v>
      </c>
      <c r="D113" s="33" t="s">
        <v>20</v>
      </c>
      <c r="E113" s="34">
        <v>3056</v>
      </c>
      <c r="F113" s="35">
        <v>41645</v>
      </c>
      <c r="G113" s="34">
        <v>3056</v>
      </c>
      <c r="H113" s="36">
        <f t="shared" si="1"/>
        <v>0</v>
      </c>
      <c r="I113" s="33"/>
      <c r="J113" s="27"/>
    </row>
    <row r="114" spans="1:10" x14ac:dyDescent="0.25">
      <c r="A114" s="31">
        <v>41642</v>
      </c>
      <c r="B114" s="32">
        <v>242</v>
      </c>
      <c r="C114" s="20" t="s">
        <v>9</v>
      </c>
      <c r="D114" s="33" t="s">
        <v>108</v>
      </c>
      <c r="E114" s="34">
        <v>13292</v>
      </c>
      <c r="F114" s="35">
        <v>41642</v>
      </c>
      <c r="G114" s="34">
        <v>13292</v>
      </c>
      <c r="H114" s="36">
        <f t="shared" si="1"/>
        <v>0</v>
      </c>
      <c r="I114" s="33"/>
      <c r="J114" s="27"/>
    </row>
    <row r="115" spans="1:10" x14ac:dyDescent="0.25">
      <c r="A115" s="31">
        <v>41642</v>
      </c>
      <c r="B115" s="32">
        <v>243</v>
      </c>
      <c r="C115" s="20" t="s">
        <v>9</v>
      </c>
      <c r="D115" s="33" t="s">
        <v>109</v>
      </c>
      <c r="E115" s="34">
        <v>5199.5</v>
      </c>
      <c r="F115" s="35">
        <v>41642</v>
      </c>
      <c r="G115" s="34">
        <v>5199.5</v>
      </c>
      <c r="H115" s="36">
        <f t="shared" si="1"/>
        <v>0</v>
      </c>
      <c r="I115" s="33"/>
      <c r="J115" s="27"/>
    </row>
    <row r="116" spans="1:10" x14ac:dyDescent="0.25">
      <c r="A116" s="31">
        <v>41642</v>
      </c>
      <c r="B116" s="32">
        <v>244</v>
      </c>
      <c r="C116" s="20" t="s">
        <v>9</v>
      </c>
      <c r="D116" s="33" t="s">
        <v>29</v>
      </c>
      <c r="E116" s="34">
        <v>14253</v>
      </c>
      <c r="F116" s="35">
        <v>41642</v>
      </c>
      <c r="G116" s="34">
        <v>14253</v>
      </c>
      <c r="H116" s="36">
        <f t="shared" si="1"/>
        <v>0</v>
      </c>
      <c r="I116" s="33" t="s">
        <v>30</v>
      </c>
      <c r="J116" s="27"/>
    </row>
    <row r="117" spans="1:10" x14ac:dyDescent="0.25">
      <c r="A117" s="31">
        <v>41642</v>
      </c>
      <c r="B117" s="32">
        <v>245</v>
      </c>
      <c r="C117" s="20" t="s">
        <v>9</v>
      </c>
      <c r="D117" s="43" t="s">
        <v>70</v>
      </c>
      <c r="E117" s="44">
        <v>14560</v>
      </c>
      <c r="F117" s="45">
        <v>41645</v>
      </c>
      <c r="G117" s="44">
        <v>14560</v>
      </c>
      <c r="H117" s="18">
        <f t="shared" si="1"/>
        <v>0</v>
      </c>
      <c r="I117" s="43"/>
      <c r="J117" s="46"/>
    </row>
    <row r="118" spans="1:10" x14ac:dyDescent="0.25">
      <c r="A118" s="31">
        <v>41642</v>
      </c>
      <c r="B118" s="32">
        <v>246</v>
      </c>
      <c r="C118" s="20" t="s">
        <v>9</v>
      </c>
      <c r="D118" s="33" t="s">
        <v>8</v>
      </c>
      <c r="E118" s="34">
        <v>2180</v>
      </c>
      <c r="F118" s="35">
        <v>41642</v>
      </c>
      <c r="G118" s="34">
        <v>2180</v>
      </c>
      <c r="H118" s="36">
        <f t="shared" si="1"/>
        <v>0</v>
      </c>
      <c r="I118" s="33" t="s">
        <v>8</v>
      </c>
      <c r="J118" s="27"/>
    </row>
    <row r="119" spans="1:10" x14ac:dyDescent="0.25">
      <c r="A119" s="31">
        <v>41642</v>
      </c>
      <c r="B119" s="32">
        <v>247</v>
      </c>
      <c r="C119" s="20" t="s">
        <v>9</v>
      </c>
      <c r="D119" s="33" t="s">
        <v>110</v>
      </c>
      <c r="E119" s="34">
        <v>22520.05</v>
      </c>
      <c r="F119" s="35">
        <v>41654</v>
      </c>
      <c r="G119" s="34">
        <v>22520.05</v>
      </c>
      <c r="H119" s="36">
        <f t="shared" si="1"/>
        <v>0</v>
      </c>
      <c r="I119" s="33" t="s">
        <v>15</v>
      </c>
      <c r="J119" s="27"/>
    </row>
    <row r="120" spans="1:10" x14ac:dyDescent="0.25">
      <c r="A120" s="31">
        <v>41642</v>
      </c>
      <c r="B120" s="32">
        <v>248</v>
      </c>
      <c r="C120" s="20" t="s">
        <v>9</v>
      </c>
      <c r="D120" s="33" t="s">
        <v>111</v>
      </c>
      <c r="E120" s="34">
        <v>24852</v>
      </c>
      <c r="F120" s="35">
        <v>41651</v>
      </c>
      <c r="G120" s="34">
        <v>24852</v>
      </c>
      <c r="H120" s="36">
        <f t="shared" si="1"/>
        <v>0</v>
      </c>
      <c r="I120" s="33" t="s">
        <v>12</v>
      </c>
      <c r="J120" s="27"/>
    </row>
    <row r="121" spans="1:10" x14ac:dyDescent="0.25">
      <c r="A121" s="31">
        <v>41642</v>
      </c>
      <c r="B121" s="32">
        <v>249</v>
      </c>
      <c r="C121" s="20" t="s">
        <v>9</v>
      </c>
      <c r="D121" s="33" t="s">
        <v>8</v>
      </c>
      <c r="E121" s="34">
        <v>1207</v>
      </c>
      <c r="F121" s="35">
        <v>41642</v>
      </c>
      <c r="G121" s="34">
        <v>1207</v>
      </c>
      <c r="H121" s="36">
        <f t="shared" si="1"/>
        <v>0</v>
      </c>
      <c r="I121" s="33" t="s">
        <v>8</v>
      </c>
      <c r="J121" s="27"/>
    </row>
    <row r="122" spans="1:10" x14ac:dyDescent="0.25">
      <c r="A122" s="31">
        <v>41642</v>
      </c>
      <c r="B122" s="32">
        <v>250</v>
      </c>
      <c r="C122" s="20" t="s">
        <v>9</v>
      </c>
      <c r="D122" s="33" t="s">
        <v>32</v>
      </c>
      <c r="E122" s="34">
        <v>6975</v>
      </c>
      <c r="F122" s="35">
        <v>41643</v>
      </c>
      <c r="G122" s="34">
        <v>6975</v>
      </c>
      <c r="H122" s="36">
        <f t="shared" si="1"/>
        <v>0</v>
      </c>
      <c r="I122" s="33" t="s">
        <v>30</v>
      </c>
      <c r="J122" s="27"/>
    </row>
    <row r="123" spans="1:10" x14ac:dyDescent="0.25">
      <c r="A123" s="31">
        <v>41642</v>
      </c>
      <c r="B123" s="32">
        <v>251</v>
      </c>
      <c r="C123" s="20" t="s">
        <v>9</v>
      </c>
      <c r="D123" s="33" t="s">
        <v>13</v>
      </c>
      <c r="E123" s="34">
        <v>6936</v>
      </c>
      <c r="F123" s="35">
        <v>41645</v>
      </c>
      <c r="G123" s="34">
        <v>6936</v>
      </c>
      <c r="H123" s="36">
        <f t="shared" si="1"/>
        <v>0</v>
      </c>
      <c r="I123" s="33" t="s">
        <v>12</v>
      </c>
      <c r="J123" s="27"/>
    </row>
    <row r="124" spans="1:10" x14ac:dyDescent="0.25">
      <c r="A124" s="31">
        <v>41642</v>
      </c>
      <c r="B124" s="32">
        <v>252</v>
      </c>
      <c r="C124" s="20" t="s">
        <v>9</v>
      </c>
      <c r="D124" s="33" t="s">
        <v>112</v>
      </c>
      <c r="E124" s="34">
        <v>4039.5</v>
      </c>
      <c r="F124" s="35">
        <v>41642</v>
      </c>
      <c r="G124" s="34">
        <v>4039.5</v>
      </c>
      <c r="H124" s="36">
        <f t="shared" si="1"/>
        <v>0</v>
      </c>
      <c r="I124" s="33"/>
      <c r="J124" s="27"/>
    </row>
    <row r="125" spans="1:10" x14ac:dyDescent="0.25">
      <c r="A125" s="31">
        <v>41642</v>
      </c>
      <c r="B125" s="32">
        <v>253</v>
      </c>
      <c r="C125" s="20" t="s">
        <v>9</v>
      </c>
      <c r="D125" s="33" t="s">
        <v>113</v>
      </c>
      <c r="E125" s="34">
        <v>10779.5</v>
      </c>
      <c r="F125" s="47" t="s">
        <v>114</v>
      </c>
      <c r="G125" s="34">
        <f>10000+779.5</f>
        <v>10779.5</v>
      </c>
      <c r="H125" s="36">
        <f t="shared" si="1"/>
        <v>0</v>
      </c>
      <c r="I125" s="33"/>
      <c r="J125" s="27"/>
    </row>
    <row r="126" spans="1:10" x14ac:dyDescent="0.25">
      <c r="A126" s="31">
        <v>41642</v>
      </c>
      <c r="B126" s="32">
        <v>254</v>
      </c>
      <c r="C126" s="20" t="s">
        <v>9</v>
      </c>
      <c r="D126" s="33" t="s">
        <v>115</v>
      </c>
      <c r="E126" s="34">
        <v>213</v>
      </c>
      <c r="F126" s="35">
        <v>41642</v>
      </c>
      <c r="G126" s="34">
        <v>213</v>
      </c>
      <c r="H126" s="36">
        <f t="shared" si="1"/>
        <v>0</v>
      </c>
      <c r="I126" s="33"/>
      <c r="J126" s="27"/>
    </row>
    <row r="127" spans="1:10" x14ac:dyDescent="0.25">
      <c r="A127" s="31">
        <v>41642</v>
      </c>
      <c r="B127" s="32">
        <v>255</v>
      </c>
      <c r="C127" s="20" t="s">
        <v>9</v>
      </c>
      <c r="D127" s="33" t="s">
        <v>116</v>
      </c>
      <c r="E127" s="34">
        <v>6425</v>
      </c>
      <c r="F127" s="35">
        <v>41642</v>
      </c>
      <c r="G127" s="34">
        <v>6425</v>
      </c>
      <c r="H127" s="36">
        <f t="shared" si="1"/>
        <v>0</v>
      </c>
      <c r="I127" s="33"/>
      <c r="J127" s="27"/>
    </row>
    <row r="128" spans="1:10" x14ac:dyDescent="0.25">
      <c r="A128" s="31">
        <v>41642</v>
      </c>
      <c r="B128" s="32">
        <v>256</v>
      </c>
      <c r="C128" s="20" t="s">
        <v>9</v>
      </c>
      <c r="D128" s="33" t="s">
        <v>57</v>
      </c>
      <c r="E128" s="34">
        <v>1640</v>
      </c>
      <c r="F128" s="35">
        <v>41642</v>
      </c>
      <c r="G128" s="34">
        <v>1640</v>
      </c>
      <c r="H128" s="36">
        <f t="shared" si="1"/>
        <v>0</v>
      </c>
      <c r="I128" s="33" t="s">
        <v>30</v>
      </c>
      <c r="J128" s="27"/>
    </row>
    <row r="129" spans="1:10" x14ac:dyDescent="0.25">
      <c r="A129" s="31">
        <v>41642</v>
      </c>
      <c r="B129" s="32">
        <v>257</v>
      </c>
      <c r="C129" s="20" t="s">
        <v>9</v>
      </c>
      <c r="D129" s="33" t="s">
        <v>17</v>
      </c>
      <c r="E129" s="34">
        <v>28469</v>
      </c>
      <c r="F129" s="35">
        <v>41645</v>
      </c>
      <c r="G129" s="34">
        <v>28469</v>
      </c>
      <c r="H129" s="36">
        <f t="shared" si="1"/>
        <v>0</v>
      </c>
      <c r="I129" s="33" t="s">
        <v>37</v>
      </c>
      <c r="J129" s="27"/>
    </row>
    <row r="130" spans="1:10" x14ac:dyDescent="0.25">
      <c r="A130" s="31">
        <v>41642</v>
      </c>
      <c r="B130" s="32">
        <v>258</v>
      </c>
      <c r="C130" s="20" t="s">
        <v>9</v>
      </c>
      <c r="D130" s="33" t="s">
        <v>117</v>
      </c>
      <c r="E130" s="34">
        <v>1060</v>
      </c>
      <c r="F130" s="35">
        <v>41645</v>
      </c>
      <c r="G130" s="34">
        <v>1060</v>
      </c>
      <c r="H130" s="36">
        <f t="shared" si="1"/>
        <v>0</v>
      </c>
      <c r="I130" s="33" t="s">
        <v>37</v>
      </c>
      <c r="J130" s="27"/>
    </row>
    <row r="131" spans="1:10" x14ac:dyDescent="0.25">
      <c r="A131" s="31">
        <v>41642</v>
      </c>
      <c r="B131" s="32">
        <v>259</v>
      </c>
      <c r="C131" s="20" t="s">
        <v>9</v>
      </c>
      <c r="D131" s="48" t="s">
        <v>53</v>
      </c>
      <c r="E131" s="49">
        <v>0</v>
      </c>
      <c r="F131" s="35"/>
      <c r="G131" s="34">
        <v>0</v>
      </c>
      <c r="H131" s="36">
        <f t="shared" si="1"/>
        <v>0</v>
      </c>
      <c r="I131" s="33"/>
      <c r="J131" s="27" t="s">
        <v>118</v>
      </c>
    </row>
    <row r="132" spans="1:10" x14ac:dyDescent="0.25">
      <c r="A132" s="31">
        <v>41642</v>
      </c>
      <c r="B132" s="32">
        <v>260</v>
      </c>
      <c r="C132" s="20" t="s">
        <v>9</v>
      </c>
      <c r="D132" s="33" t="s">
        <v>119</v>
      </c>
      <c r="E132" s="34">
        <v>4472</v>
      </c>
      <c r="F132" s="35">
        <v>41642</v>
      </c>
      <c r="G132" s="34">
        <v>4472</v>
      </c>
      <c r="H132" s="36">
        <f t="shared" ref="H132:H195" si="2">E132-G132</f>
        <v>0</v>
      </c>
      <c r="I132" s="33" t="s">
        <v>120</v>
      </c>
      <c r="J132" s="27"/>
    </row>
    <row r="133" spans="1:10" x14ac:dyDescent="0.25">
      <c r="A133" s="31">
        <v>41642</v>
      </c>
      <c r="B133" s="32">
        <v>261</v>
      </c>
      <c r="C133" s="20" t="s">
        <v>9</v>
      </c>
      <c r="D133" s="33" t="s">
        <v>46</v>
      </c>
      <c r="E133" s="34">
        <v>3304</v>
      </c>
      <c r="F133" s="35">
        <v>41645</v>
      </c>
      <c r="G133" s="34">
        <v>3304</v>
      </c>
      <c r="H133" s="36">
        <f t="shared" si="2"/>
        <v>0</v>
      </c>
      <c r="I133" s="33" t="s">
        <v>120</v>
      </c>
      <c r="J133" s="27"/>
    </row>
    <row r="134" spans="1:10" x14ac:dyDescent="0.25">
      <c r="A134" s="31">
        <v>41642</v>
      </c>
      <c r="B134" s="32">
        <v>262</v>
      </c>
      <c r="C134" s="20" t="s">
        <v>9</v>
      </c>
      <c r="D134" s="33" t="s">
        <v>49</v>
      </c>
      <c r="E134" s="34">
        <v>5441</v>
      </c>
      <c r="F134" s="35">
        <v>41642</v>
      </c>
      <c r="G134" s="34">
        <v>5441</v>
      </c>
      <c r="H134" s="36">
        <f t="shared" si="2"/>
        <v>0</v>
      </c>
      <c r="I134" s="33"/>
      <c r="J134" s="27"/>
    </row>
    <row r="135" spans="1:10" x14ac:dyDescent="0.25">
      <c r="A135" s="31">
        <v>41642</v>
      </c>
      <c r="B135" s="32">
        <v>263</v>
      </c>
      <c r="C135" s="20" t="s">
        <v>9</v>
      </c>
      <c r="D135" s="33" t="s">
        <v>121</v>
      </c>
      <c r="E135" s="34">
        <v>1176</v>
      </c>
      <c r="F135" s="35">
        <v>41642</v>
      </c>
      <c r="G135" s="34">
        <v>1176</v>
      </c>
      <c r="H135" s="36">
        <f t="shared" si="2"/>
        <v>0</v>
      </c>
      <c r="I135" s="33" t="s">
        <v>120</v>
      </c>
      <c r="J135" s="33"/>
    </row>
    <row r="136" spans="1:10" x14ac:dyDescent="0.25">
      <c r="A136" s="31">
        <v>41642</v>
      </c>
      <c r="B136" s="32">
        <v>264</v>
      </c>
      <c r="C136" s="20" t="s">
        <v>9</v>
      </c>
      <c r="D136" s="33" t="s">
        <v>14</v>
      </c>
      <c r="E136" s="34">
        <v>3054</v>
      </c>
      <c r="F136" s="35">
        <v>41642</v>
      </c>
      <c r="G136" s="34">
        <v>3054</v>
      </c>
      <c r="H136" s="36">
        <f t="shared" si="2"/>
        <v>0</v>
      </c>
      <c r="I136" s="33"/>
      <c r="J136" s="27"/>
    </row>
    <row r="137" spans="1:10" x14ac:dyDescent="0.25">
      <c r="A137" s="31">
        <v>41642</v>
      </c>
      <c r="B137" s="32">
        <v>265</v>
      </c>
      <c r="C137" s="20" t="s">
        <v>9</v>
      </c>
      <c r="D137" s="33" t="s">
        <v>42</v>
      </c>
      <c r="E137" s="34">
        <v>4000</v>
      </c>
      <c r="F137" s="35">
        <v>41657</v>
      </c>
      <c r="G137" s="34">
        <v>4000</v>
      </c>
      <c r="H137" s="36">
        <f t="shared" si="2"/>
        <v>0</v>
      </c>
      <c r="I137" s="33" t="s">
        <v>120</v>
      </c>
    </row>
    <row r="138" spans="1:10" x14ac:dyDescent="0.25">
      <c r="A138" s="31">
        <v>41642</v>
      </c>
      <c r="B138" s="32">
        <v>266</v>
      </c>
      <c r="C138" s="20" t="s">
        <v>9</v>
      </c>
      <c r="D138" s="33" t="s">
        <v>43</v>
      </c>
      <c r="E138" s="34">
        <v>3200</v>
      </c>
      <c r="F138" s="35">
        <v>41657</v>
      </c>
      <c r="G138" s="34">
        <v>3200</v>
      </c>
      <c r="H138" s="36">
        <f t="shared" si="2"/>
        <v>0</v>
      </c>
      <c r="I138" s="27" t="s">
        <v>120</v>
      </c>
      <c r="J138" s="27"/>
    </row>
    <row r="139" spans="1:10" x14ac:dyDescent="0.25">
      <c r="A139" s="31">
        <v>41642</v>
      </c>
      <c r="B139" s="32">
        <v>267</v>
      </c>
      <c r="C139" s="20" t="s">
        <v>9</v>
      </c>
      <c r="D139" s="33" t="s">
        <v>44</v>
      </c>
      <c r="E139" s="50">
        <v>8000</v>
      </c>
      <c r="F139" s="51">
        <v>41654</v>
      </c>
      <c r="G139" s="50">
        <v>8000</v>
      </c>
      <c r="H139" s="52">
        <f t="shared" si="2"/>
        <v>0</v>
      </c>
      <c r="I139" s="27" t="s">
        <v>120</v>
      </c>
    </row>
    <row r="140" spans="1:10" x14ac:dyDescent="0.25">
      <c r="A140" s="31">
        <v>41642</v>
      </c>
      <c r="B140" s="32">
        <v>268</v>
      </c>
      <c r="C140" s="20" t="s">
        <v>9</v>
      </c>
      <c r="D140" s="33" t="s">
        <v>122</v>
      </c>
      <c r="E140" s="50">
        <v>2800</v>
      </c>
      <c r="F140" s="51">
        <v>41654</v>
      </c>
      <c r="G140" s="50">
        <v>2800</v>
      </c>
      <c r="H140" s="52">
        <f t="shared" si="2"/>
        <v>0</v>
      </c>
      <c r="I140" s="27" t="s">
        <v>120</v>
      </c>
    </row>
    <row r="141" spans="1:10" x14ac:dyDescent="0.25">
      <c r="A141" s="31">
        <v>41642</v>
      </c>
      <c r="B141" s="32">
        <v>269</v>
      </c>
      <c r="C141" s="20" t="s">
        <v>9</v>
      </c>
      <c r="D141" s="33" t="s">
        <v>123</v>
      </c>
      <c r="E141" s="50">
        <v>5907</v>
      </c>
      <c r="F141" s="51">
        <v>41642</v>
      </c>
      <c r="G141" s="50">
        <v>5907</v>
      </c>
      <c r="H141" s="52">
        <f t="shared" si="2"/>
        <v>0</v>
      </c>
      <c r="I141" s="27"/>
      <c r="J141" s="27"/>
    </row>
    <row r="142" spans="1:10" x14ac:dyDescent="0.25">
      <c r="A142" s="31">
        <v>41642</v>
      </c>
      <c r="B142" s="32">
        <v>270</v>
      </c>
      <c r="C142" s="20" t="s">
        <v>9</v>
      </c>
      <c r="D142" s="33" t="s">
        <v>124</v>
      </c>
      <c r="E142" s="34">
        <v>11645.5</v>
      </c>
      <c r="F142" s="35">
        <v>41642</v>
      </c>
      <c r="G142" s="34">
        <v>11645.5</v>
      </c>
      <c r="H142" s="36">
        <f t="shared" si="2"/>
        <v>0</v>
      </c>
      <c r="I142" s="27" t="s">
        <v>30</v>
      </c>
      <c r="J142" s="27"/>
    </row>
    <row r="143" spans="1:10" x14ac:dyDescent="0.25">
      <c r="A143" s="31">
        <v>41642</v>
      </c>
      <c r="B143" s="32">
        <v>271</v>
      </c>
      <c r="C143" s="20" t="s">
        <v>9</v>
      </c>
      <c r="D143" s="33" t="s">
        <v>12</v>
      </c>
      <c r="E143" s="34">
        <v>35982.01</v>
      </c>
      <c r="F143" s="47" t="s">
        <v>125</v>
      </c>
      <c r="G143" s="34">
        <f>33200+2782</f>
        <v>35982</v>
      </c>
      <c r="H143" s="36">
        <f t="shared" si="2"/>
        <v>1.0000000002037268E-2</v>
      </c>
      <c r="I143" s="27"/>
      <c r="J143" s="27"/>
    </row>
    <row r="144" spans="1:10" x14ac:dyDescent="0.25">
      <c r="A144" s="31">
        <v>41642</v>
      </c>
      <c r="B144" s="32">
        <v>272</v>
      </c>
      <c r="C144" s="20" t="s">
        <v>9</v>
      </c>
      <c r="D144" s="27" t="s">
        <v>66</v>
      </c>
      <c r="E144" s="34">
        <v>1234</v>
      </c>
      <c r="F144" s="35">
        <v>41642</v>
      </c>
      <c r="G144" s="34">
        <v>1234</v>
      </c>
      <c r="H144" s="36">
        <f t="shared" si="2"/>
        <v>0</v>
      </c>
      <c r="I144" s="27" t="s">
        <v>120</v>
      </c>
      <c r="J144" s="27"/>
    </row>
    <row r="145" spans="1:10" x14ac:dyDescent="0.25">
      <c r="A145" s="31">
        <v>41642</v>
      </c>
      <c r="B145" s="32">
        <v>273</v>
      </c>
      <c r="C145" s="20" t="s">
        <v>9</v>
      </c>
      <c r="D145" s="27" t="s">
        <v>126</v>
      </c>
      <c r="E145" s="34">
        <v>54355</v>
      </c>
      <c r="F145" s="47" t="s">
        <v>127</v>
      </c>
      <c r="G145" s="34">
        <f>40093+14262</f>
        <v>54355</v>
      </c>
      <c r="H145" s="36">
        <f t="shared" si="2"/>
        <v>0</v>
      </c>
      <c r="I145" s="27" t="s">
        <v>65</v>
      </c>
      <c r="J145" s="27"/>
    </row>
    <row r="146" spans="1:10" x14ac:dyDescent="0.25">
      <c r="A146" s="31">
        <v>41642</v>
      </c>
      <c r="B146" s="32">
        <v>274</v>
      </c>
      <c r="C146" s="20" t="s">
        <v>9</v>
      </c>
      <c r="D146" s="27" t="s">
        <v>128</v>
      </c>
      <c r="E146" s="50">
        <v>31411</v>
      </c>
      <c r="F146" s="51">
        <v>41642</v>
      </c>
      <c r="G146" s="50">
        <v>31411</v>
      </c>
      <c r="H146" s="52">
        <f t="shared" si="2"/>
        <v>0</v>
      </c>
      <c r="I146" s="27" t="s">
        <v>27</v>
      </c>
      <c r="J146" s="27"/>
    </row>
    <row r="147" spans="1:10" x14ac:dyDescent="0.25">
      <c r="A147" s="31">
        <v>41642</v>
      </c>
      <c r="B147" s="32">
        <v>275</v>
      </c>
      <c r="C147" s="20" t="s">
        <v>9</v>
      </c>
      <c r="D147" s="27" t="s">
        <v>8</v>
      </c>
      <c r="E147" s="50">
        <v>2327</v>
      </c>
      <c r="F147" s="51">
        <v>41642</v>
      </c>
      <c r="G147" s="50">
        <v>2327</v>
      </c>
      <c r="H147" s="52">
        <f t="shared" si="2"/>
        <v>0</v>
      </c>
      <c r="I147" s="27" t="s">
        <v>8</v>
      </c>
      <c r="J147" s="27"/>
    </row>
    <row r="148" spans="1:10" x14ac:dyDescent="0.25">
      <c r="A148" s="31">
        <v>41642</v>
      </c>
      <c r="B148" s="32">
        <v>276</v>
      </c>
      <c r="C148" s="20" t="s">
        <v>9</v>
      </c>
      <c r="D148" s="27" t="s">
        <v>41</v>
      </c>
      <c r="E148" s="50">
        <v>28435</v>
      </c>
      <c r="F148" s="51">
        <v>41642</v>
      </c>
      <c r="G148" s="50">
        <v>28435</v>
      </c>
      <c r="H148" s="52">
        <f t="shared" si="2"/>
        <v>0</v>
      </c>
      <c r="I148" s="27" t="s">
        <v>15</v>
      </c>
      <c r="J148" s="46"/>
    </row>
    <row r="149" spans="1:10" x14ac:dyDescent="0.25">
      <c r="A149" s="31">
        <v>41642</v>
      </c>
      <c r="B149" s="32">
        <v>277</v>
      </c>
      <c r="C149" s="20" t="s">
        <v>9</v>
      </c>
      <c r="D149" s="27" t="s">
        <v>129</v>
      </c>
      <c r="E149" s="50">
        <v>1699</v>
      </c>
      <c r="F149" s="51">
        <v>41642</v>
      </c>
      <c r="G149" s="50">
        <v>1699</v>
      </c>
      <c r="H149" s="52">
        <f t="shared" si="2"/>
        <v>0</v>
      </c>
      <c r="I149" s="27"/>
      <c r="J149" s="46"/>
    </row>
    <row r="150" spans="1:10" x14ac:dyDescent="0.25">
      <c r="A150" s="31">
        <v>41642</v>
      </c>
      <c r="B150" s="32">
        <v>278</v>
      </c>
      <c r="C150" s="20" t="s">
        <v>9</v>
      </c>
      <c r="D150" s="53" t="s">
        <v>130</v>
      </c>
      <c r="E150" s="49">
        <v>0</v>
      </c>
      <c r="F150" s="54" t="s">
        <v>131</v>
      </c>
      <c r="G150" s="34"/>
      <c r="H150" s="36">
        <f t="shared" si="2"/>
        <v>0</v>
      </c>
      <c r="I150" s="27" t="s">
        <v>37</v>
      </c>
      <c r="J150" s="46" t="s">
        <v>132</v>
      </c>
    </row>
    <row r="151" spans="1:10" x14ac:dyDescent="0.25">
      <c r="A151" s="31">
        <v>41642</v>
      </c>
      <c r="B151" s="32">
        <v>279</v>
      </c>
      <c r="C151" s="20" t="s">
        <v>9</v>
      </c>
      <c r="D151" s="53" t="s">
        <v>130</v>
      </c>
      <c r="E151" s="49">
        <v>0</v>
      </c>
      <c r="F151" s="54" t="s">
        <v>131</v>
      </c>
      <c r="G151" s="34"/>
      <c r="H151" s="36">
        <f t="shared" si="2"/>
        <v>0</v>
      </c>
      <c r="I151" s="27" t="s">
        <v>37</v>
      </c>
      <c r="J151" s="46" t="s">
        <v>132</v>
      </c>
    </row>
    <row r="152" spans="1:10" x14ac:dyDescent="0.25">
      <c r="A152" s="31">
        <v>41642</v>
      </c>
      <c r="B152" s="32">
        <v>280</v>
      </c>
      <c r="C152" s="20" t="s">
        <v>9</v>
      </c>
      <c r="D152" s="27" t="s">
        <v>133</v>
      </c>
      <c r="E152" s="50">
        <v>12969</v>
      </c>
      <c r="F152" s="51">
        <v>41642</v>
      </c>
      <c r="G152" s="50">
        <v>12969</v>
      </c>
      <c r="H152" s="52">
        <f t="shared" si="2"/>
        <v>0</v>
      </c>
      <c r="I152" s="27"/>
      <c r="J152" s="46"/>
    </row>
    <row r="153" spans="1:10" x14ac:dyDescent="0.25">
      <c r="A153" s="31">
        <v>41642</v>
      </c>
      <c r="B153" s="32">
        <v>281</v>
      </c>
      <c r="C153" s="20" t="s">
        <v>9</v>
      </c>
      <c r="D153" s="27" t="s">
        <v>134</v>
      </c>
      <c r="E153" s="50">
        <v>4119.5</v>
      </c>
      <c r="F153" s="51">
        <v>41642</v>
      </c>
      <c r="G153" s="50">
        <v>4119.5</v>
      </c>
      <c r="H153" s="52">
        <f t="shared" si="2"/>
        <v>0</v>
      </c>
      <c r="I153" s="27" t="s">
        <v>12</v>
      </c>
      <c r="J153" s="46"/>
    </row>
    <row r="154" spans="1:10" x14ac:dyDescent="0.25">
      <c r="A154" s="31">
        <v>41642</v>
      </c>
      <c r="B154" s="32">
        <v>282</v>
      </c>
      <c r="C154" s="20" t="s">
        <v>9</v>
      </c>
      <c r="D154" s="27" t="s">
        <v>135</v>
      </c>
      <c r="E154" s="50">
        <v>5387</v>
      </c>
      <c r="F154" s="51">
        <v>41642</v>
      </c>
      <c r="G154" s="50">
        <v>5387</v>
      </c>
      <c r="H154" s="52">
        <f t="shared" si="2"/>
        <v>0</v>
      </c>
      <c r="I154" s="27"/>
      <c r="J154" s="46"/>
    </row>
    <row r="155" spans="1:10" x14ac:dyDescent="0.25">
      <c r="A155" s="31">
        <v>41642</v>
      </c>
      <c r="B155" s="32">
        <v>283</v>
      </c>
      <c r="C155" s="20" t="s">
        <v>9</v>
      </c>
      <c r="D155" s="27" t="s">
        <v>136</v>
      </c>
      <c r="E155" s="50">
        <v>2276.5</v>
      </c>
      <c r="F155" s="51">
        <v>41642</v>
      </c>
      <c r="G155" s="50">
        <v>2276.5</v>
      </c>
      <c r="H155" s="52">
        <f t="shared" si="2"/>
        <v>0</v>
      </c>
      <c r="I155" s="27"/>
      <c r="J155" s="46"/>
    </row>
    <row r="156" spans="1:10" x14ac:dyDescent="0.25">
      <c r="A156" s="31">
        <v>41642</v>
      </c>
      <c r="B156" s="32">
        <v>284</v>
      </c>
      <c r="C156" s="20" t="s">
        <v>9</v>
      </c>
      <c r="D156" s="27" t="s">
        <v>137</v>
      </c>
      <c r="E156" s="34">
        <v>13451</v>
      </c>
      <c r="F156" s="47" t="s">
        <v>138</v>
      </c>
      <c r="G156" s="34">
        <f>12600+851</f>
        <v>13451</v>
      </c>
      <c r="H156" s="36">
        <f t="shared" si="2"/>
        <v>0</v>
      </c>
      <c r="I156" s="27" t="s">
        <v>37</v>
      </c>
      <c r="J156" s="46"/>
    </row>
    <row r="157" spans="1:10" x14ac:dyDescent="0.25">
      <c r="A157" s="31">
        <v>41642</v>
      </c>
      <c r="B157" s="32">
        <v>285</v>
      </c>
      <c r="C157" s="20" t="s">
        <v>9</v>
      </c>
      <c r="D157" s="27" t="s">
        <v>98</v>
      </c>
      <c r="E157" s="50">
        <v>9789</v>
      </c>
      <c r="F157" s="51">
        <v>41642</v>
      </c>
      <c r="G157" s="50">
        <v>9789</v>
      </c>
      <c r="H157" s="52">
        <f t="shared" si="2"/>
        <v>0</v>
      </c>
      <c r="I157" s="27" t="s">
        <v>12</v>
      </c>
      <c r="J157" s="46"/>
    </row>
    <row r="158" spans="1:10" x14ac:dyDescent="0.25">
      <c r="A158" s="31">
        <v>41642</v>
      </c>
      <c r="B158" s="32">
        <v>286</v>
      </c>
      <c r="C158" s="20" t="s">
        <v>9</v>
      </c>
      <c r="D158" s="27" t="s">
        <v>75</v>
      </c>
      <c r="E158" s="34">
        <v>642.6</v>
      </c>
      <c r="F158" s="35">
        <v>41642</v>
      </c>
      <c r="G158" s="34">
        <v>642.6</v>
      </c>
      <c r="H158" s="36">
        <f t="shared" si="2"/>
        <v>0</v>
      </c>
      <c r="I158" s="27"/>
      <c r="J158" s="46"/>
    </row>
    <row r="159" spans="1:10" x14ac:dyDescent="0.25">
      <c r="A159" s="31">
        <v>41642</v>
      </c>
      <c r="B159" s="32">
        <v>287</v>
      </c>
      <c r="C159" s="20" t="s">
        <v>9</v>
      </c>
      <c r="D159" s="27" t="s">
        <v>139</v>
      </c>
      <c r="E159" s="50">
        <v>19045.5</v>
      </c>
      <c r="F159" s="51">
        <v>41642</v>
      </c>
      <c r="G159" s="50">
        <v>19045.5</v>
      </c>
      <c r="H159" s="52">
        <f t="shared" si="2"/>
        <v>0</v>
      </c>
      <c r="I159" s="27" t="s">
        <v>12</v>
      </c>
      <c r="J159" s="46"/>
    </row>
    <row r="160" spans="1:10" x14ac:dyDescent="0.25">
      <c r="A160" s="31">
        <v>41642</v>
      </c>
      <c r="B160" s="32">
        <v>288</v>
      </c>
      <c r="C160" s="20" t="s">
        <v>9</v>
      </c>
      <c r="D160" s="27" t="s">
        <v>25</v>
      </c>
      <c r="E160" s="50">
        <v>7896.5</v>
      </c>
      <c r="F160" s="51">
        <v>41642</v>
      </c>
      <c r="G160" s="50">
        <v>7896.5</v>
      </c>
      <c r="H160" s="52">
        <f t="shared" si="2"/>
        <v>0</v>
      </c>
      <c r="I160" s="27" t="s">
        <v>12</v>
      </c>
      <c r="J160" s="46"/>
    </row>
    <row r="161" spans="1:10" x14ac:dyDescent="0.25">
      <c r="A161" s="31">
        <v>41642</v>
      </c>
      <c r="B161" s="32">
        <v>289</v>
      </c>
      <c r="C161" s="20" t="s">
        <v>9</v>
      </c>
      <c r="D161" s="27" t="s">
        <v>12</v>
      </c>
      <c r="E161" s="50">
        <v>30</v>
      </c>
      <c r="F161" s="51">
        <v>41648</v>
      </c>
      <c r="G161" s="50">
        <v>30</v>
      </c>
      <c r="H161" s="52">
        <f t="shared" si="2"/>
        <v>0</v>
      </c>
      <c r="I161" s="27"/>
      <c r="J161" s="46"/>
    </row>
    <row r="162" spans="1:10" x14ac:dyDescent="0.25">
      <c r="A162" s="31">
        <v>41642</v>
      </c>
      <c r="B162" s="32">
        <v>290</v>
      </c>
      <c r="C162" s="20" t="s">
        <v>9</v>
      </c>
      <c r="D162" s="27" t="s">
        <v>16</v>
      </c>
      <c r="E162" s="50">
        <v>5805</v>
      </c>
      <c r="F162" s="51">
        <v>41666</v>
      </c>
      <c r="G162" s="50">
        <v>5805</v>
      </c>
      <c r="H162" s="52">
        <f t="shared" si="2"/>
        <v>0</v>
      </c>
      <c r="I162" s="27"/>
      <c r="J162" s="46"/>
    </row>
    <row r="163" spans="1:10" x14ac:dyDescent="0.25">
      <c r="A163" s="31">
        <v>41642</v>
      </c>
      <c r="B163" s="32">
        <v>291</v>
      </c>
      <c r="C163" s="20" t="s">
        <v>9</v>
      </c>
      <c r="D163" s="27" t="s">
        <v>140</v>
      </c>
      <c r="E163" s="50">
        <v>1680.2</v>
      </c>
      <c r="F163" s="51">
        <v>41642</v>
      </c>
      <c r="G163" s="50">
        <v>1680.2</v>
      </c>
      <c r="H163" s="52">
        <f t="shared" si="2"/>
        <v>0</v>
      </c>
      <c r="I163" s="27"/>
      <c r="J163" s="46"/>
    </row>
    <row r="164" spans="1:10" x14ac:dyDescent="0.25">
      <c r="A164" s="31">
        <v>41642</v>
      </c>
      <c r="B164" s="32">
        <v>292</v>
      </c>
      <c r="C164" s="20" t="s">
        <v>9</v>
      </c>
      <c r="D164" s="27" t="s">
        <v>141</v>
      </c>
      <c r="E164" s="50">
        <v>9324</v>
      </c>
      <c r="F164" s="51">
        <v>41642</v>
      </c>
      <c r="G164" s="50">
        <v>9324</v>
      </c>
      <c r="H164" s="52">
        <f t="shared" si="2"/>
        <v>0</v>
      </c>
      <c r="I164" s="27"/>
      <c r="J164" s="46"/>
    </row>
    <row r="165" spans="1:10" x14ac:dyDescent="0.25">
      <c r="A165" s="31">
        <v>41642</v>
      </c>
      <c r="B165" s="32">
        <v>293</v>
      </c>
      <c r="C165" s="20" t="s">
        <v>9</v>
      </c>
      <c r="D165" s="27" t="s">
        <v>74</v>
      </c>
      <c r="E165" s="50">
        <v>13076</v>
      </c>
      <c r="F165" s="51">
        <v>41642</v>
      </c>
      <c r="G165" s="50">
        <v>13076</v>
      </c>
      <c r="H165" s="52">
        <f t="shared" si="2"/>
        <v>0</v>
      </c>
      <c r="I165" s="27"/>
      <c r="J165" s="46"/>
    </row>
    <row r="166" spans="1:10" x14ac:dyDescent="0.25">
      <c r="A166" s="31">
        <v>41642</v>
      </c>
      <c r="B166" s="32">
        <v>294</v>
      </c>
      <c r="C166" s="20" t="s">
        <v>9</v>
      </c>
      <c r="D166" s="27" t="s">
        <v>99</v>
      </c>
      <c r="E166" s="50">
        <v>9064.5</v>
      </c>
      <c r="F166" s="51">
        <v>41643</v>
      </c>
      <c r="G166" s="50">
        <v>9064.5</v>
      </c>
      <c r="H166" s="52">
        <f t="shared" si="2"/>
        <v>0</v>
      </c>
      <c r="I166" s="27" t="s">
        <v>65</v>
      </c>
      <c r="J166" s="46"/>
    </row>
    <row r="167" spans="1:10" x14ac:dyDescent="0.25">
      <c r="A167" s="31">
        <v>41642</v>
      </c>
      <c r="B167" s="32">
        <v>295</v>
      </c>
      <c r="C167" s="20" t="s">
        <v>9</v>
      </c>
      <c r="D167" s="27" t="s">
        <v>142</v>
      </c>
      <c r="E167" s="50">
        <v>985</v>
      </c>
      <c r="F167" s="51">
        <v>41643</v>
      </c>
      <c r="G167" s="50">
        <v>985</v>
      </c>
      <c r="H167" s="52">
        <f t="shared" si="2"/>
        <v>0</v>
      </c>
      <c r="I167" s="27" t="s">
        <v>65</v>
      </c>
      <c r="J167" s="46"/>
    </row>
    <row r="168" spans="1:10" x14ac:dyDescent="0.25">
      <c r="A168" s="31">
        <v>41642</v>
      </c>
      <c r="B168" s="32">
        <v>296</v>
      </c>
      <c r="C168" s="20" t="s">
        <v>9</v>
      </c>
      <c r="D168" s="27" t="s">
        <v>78</v>
      </c>
      <c r="E168" s="34">
        <v>3570</v>
      </c>
      <c r="F168" s="35">
        <v>41643</v>
      </c>
      <c r="G168" s="34">
        <v>3570</v>
      </c>
      <c r="H168" s="36">
        <f t="shared" si="2"/>
        <v>0</v>
      </c>
      <c r="I168" s="27" t="s">
        <v>65</v>
      </c>
      <c r="J168" s="46" t="s">
        <v>143</v>
      </c>
    </row>
    <row r="169" spans="1:10" x14ac:dyDescent="0.25">
      <c r="A169" s="31">
        <v>41642</v>
      </c>
      <c r="B169" s="32">
        <v>297</v>
      </c>
      <c r="C169" s="20" t="s">
        <v>9</v>
      </c>
      <c r="D169" s="27" t="s">
        <v>80</v>
      </c>
      <c r="E169" s="50">
        <v>2205</v>
      </c>
      <c r="F169" s="51">
        <v>41643</v>
      </c>
      <c r="G169" s="50">
        <v>2205</v>
      </c>
      <c r="H169" s="52">
        <f t="shared" si="2"/>
        <v>0</v>
      </c>
      <c r="I169" s="27" t="s">
        <v>65</v>
      </c>
      <c r="J169" s="46"/>
    </row>
    <row r="170" spans="1:10" x14ac:dyDescent="0.25">
      <c r="A170" s="31">
        <v>41642</v>
      </c>
      <c r="B170" s="32">
        <v>298</v>
      </c>
      <c r="C170" s="20" t="s">
        <v>9</v>
      </c>
      <c r="D170" s="27" t="s">
        <v>144</v>
      </c>
      <c r="E170" s="50">
        <v>4442.5</v>
      </c>
      <c r="F170" s="51">
        <v>41643</v>
      </c>
      <c r="G170" s="50">
        <v>4442.5</v>
      </c>
      <c r="H170" s="52">
        <f t="shared" si="2"/>
        <v>0</v>
      </c>
      <c r="I170" s="27" t="s">
        <v>65</v>
      </c>
      <c r="J170" s="46"/>
    </row>
    <row r="171" spans="1:10" x14ac:dyDescent="0.25">
      <c r="A171" s="31">
        <v>41642</v>
      </c>
      <c r="B171" s="32">
        <v>299</v>
      </c>
      <c r="C171" s="20" t="s">
        <v>9</v>
      </c>
      <c r="D171" s="27" t="s">
        <v>145</v>
      </c>
      <c r="E171" s="50">
        <v>2061</v>
      </c>
      <c r="F171" s="51">
        <v>41643</v>
      </c>
      <c r="G171" s="50">
        <v>2061</v>
      </c>
      <c r="H171" s="52">
        <f t="shared" si="2"/>
        <v>0</v>
      </c>
      <c r="I171" s="27" t="s">
        <v>65</v>
      </c>
      <c r="J171" s="46"/>
    </row>
    <row r="172" spans="1:10" x14ac:dyDescent="0.25">
      <c r="A172" s="31">
        <v>41642</v>
      </c>
      <c r="B172" s="32">
        <v>300</v>
      </c>
      <c r="C172" s="20" t="s">
        <v>9</v>
      </c>
      <c r="D172" s="27" t="s">
        <v>146</v>
      </c>
      <c r="E172" s="50">
        <v>6755.5</v>
      </c>
      <c r="F172" s="51">
        <v>41642</v>
      </c>
      <c r="G172" s="50">
        <v>6755.5</v>
      </c>
      <c r="H172" s="52">
        <f t="shared" si="2"/>
        <v>0</v>
      </c>
      <c r="I172" s="27" t="s">
        <v>15</v>
      </c>
      <c r="J172" s="46"/>
    </row>
    <row r="173" spans="1:10" x14ac:dyDescent="0.25">
      <c r="A173" s="31">
        <v>41643</v>
      </c>
      <c r="B173" s="32">
        <v>301</v>
      </c>
      <c r="C173" s="32" t="s">
        <v>9</v>
      </c>
      <c r="D173" s="33" t="s">
        <v>17</v>
      </c>
      <c r="E173" s="34">
        <v>1124</v>
      </c>
      <c r="F173" s="35">
        <v>41645</v>
      </c>
      <c r="G173" s="34">
        <v>1124</v>
      </c>
      <c r="H173" s="36">
        <f t="shared" si="2"/>
        <v>0</v>
      </c>
      <c r="I173" s="34" t="s">
        <v>15</v>
      </c>
      <c r="J173" s="27"/>
    </row>
    <row r="174" spans="1:10" x14ac:dyDescent="0.25">
      <c r="A174" s="31">
        <v>41643</v>
      </c>
      <c r="B174" s="32">
        <v>302</v>
      </c>
      <c r="C174" s="32" t="s">
        <v>9</v>
      </c>
      <c r="D174" s="33" t="s">
        <v>20</v>
      </c>
      <c r="E174" s="34">
        <v>7984.5</v>
      </c>
      <c r="F174" s="35">
        <v>41645</v>
      </c>
      <c r="G174" s="34">
        <v>7984.5</v>
      </c>
      <c r="H174" s="36">
        <f t="shared" si="2"/>
        <v>0</v>
      </c>
      <c r="I174" s="33"/>
      <c r="J174" s="27"/>
    </row>
    <row r="175" spans="1:10" x14ac:dyDescent="0.25">
      <c r="A175" s="31">
        <v>41643</v>
      </c>
      <c r="B175" s="32">
        <v>303</v>
      </c>
      <c r="C175" s="32" t="s">
        <v>9</v>
      </c>
      <c r="D175" s="33" t="s">
        <v>147</v>
      </c>
      <c r="E175" s="34">
        <v>45214</v>
      </c>
      <c r="F175" s="35">
        <v>41647</v>
      </c>
      <c r="G175" s="34">
        <v>45214</v>
      </c>
      <c r="H175" s="36">
        <f t="shared" si="2"/>
        <v>0</v>
      </c>
      <c r="I175" s="33" t="s">
        <v>37</v>
      </c>
      <c r="J175" s="27"/>
    </row>
    <row r="176" spans="1:10" x14ac:dyDescent="0.25">
      <c r="A176" s="31">
        <v>41643</v>
      </c>
      <c r="B176" s="32">
        <v>304</v>
      </c>
      <c r="C176" s="32" t="s">
        <v>9</v>
      </c>
      <c r="D176" s="33" t="s">
        <v>8</v>
      </c>
      <c r="E176" s="34">
        <v>751.5</v>
      </c>
      <c r="F176" s="35">
        <v>41643</v>
      </c>
      <c r="G176" s="34">
        <v>751.5</v>
      </c>
      <c r="H176" s="36">
        <f t="shared" si="2"/>
        <v>0</v>
      </c>
      <c r="I176" s="33" t="s">
        <v>8</v>
      </c>
      <c r="J176" s="27"/>
    </row>
    <row r="177" spans="1:10" x14ac:dyDescent="0.25">
      <c r="A177" s="31">
        <v>41643</v>
      </c>
      <c r="B177" s="32">
        <v>305</v>
      </c>
      <c r="C177" s="32" t="s">
        <v>9</v>
      </c>
      <c r="D177" s="33" t="s">
        <v>148</v>
      </c>
      <c r="E177" s="34">
        <v>4273.5</v>
      </c>
      <c r="F177" s="35">
        <v>41643</v>
      </c>
      <c r="G177" s="34">
        <v>4273.5</v>
      </c>
      <c r="H177" s="36">
        <f t="shared" si="2"/>
        <v>0</v>
      </c>
      <c r="I177" s="33" t="s">
        <v>37</v>
      </c>
      <c r="J177" s="27"/>
    </row>
    <row r="178" spans="1:10" x14ac:dyDescent="0.25">
      <c r="A178" s="31">
        <v>41643</v>
      </c>
      <c r="B178" s="32">
        <v>306</v>
      </c>
      <c r="C178" s="32" t="s">
        <v>9</v>
      </c>
      <c r="D178" s="33" t="s">
        <v>93</v>
      </c>
      <c r="E178" s="34">
        <v>5628</v>
      </c>
      <c r="F178" s="35">
        <v>41644</v>
      </c>
      <c r="G178" s="34">
        <v>5628</v>
      </c>
      <c r="H178" s="36">
        <f t="shared" si="2"/>
        <v>0</v>
      </c>
      <c r="I178" s="33" t="s">
        <v>27</v>
      </c>
      <c r="J178" s="27"/>
    </row>
    <row r="179" spans="1:10" x14ac:dyDescent="0.25">
      <c r="A179" s="31">
        <v>41643</v>
      </c>
      <c r="B179" s="32">
        <v>307</v>
      </c>
      <c r="C179" s="32" t="s">
        <v>9</v>
      </c>
      <c r="D179" s="33" t="s">
        <v>149</v>
      </c>
      <c r="E179" s="34">
        <v>14562.5</v>
      </c>
      <c r="F179" s="35">
        <v>41644</v>
      </c>
      <c r="G179" s="34">
        <v>14562.5</v>
      </c>
      <c r="H179" s="36">
        <f t="shared" si="2"/>
        <v>0</v>
      </c>
      <c r="I179" s="33" t="s">
        <v>27</v>
      </c>
      <c r="J179" s="27"/>
    </row>
    <row r="180" spans="1:10" x14ac:dyDescent="0.25">
      <c r="A180" s="31">
        <v>41643</v>
      </c>
      <c r="B180" s="32">
        <v>308</v>
      </c>
      <c r="C180" s="32" t="s">
        <v>9</v>
      </c>
      <c r="D180" s="33" t="s">
        <v>101</v>
      </c>
      <c r="E180" s="34">
        <v>19089</v>
      </c>
      <c r="F180" s="37" t="s">
        <v>150</v>
      </c>
      <c r="G180" s="34">
        <v>19089</v>
      </c>
      <c r="H180" s="36">
        <f t="shared" si="2"/>
        <v>0</v>
      </c>
      <c r="I180" s="33" t="s">
        <v>27</v>
      </c>
      <c r="J180" s="27"/>
    </row>
    <row r="181" spans="1:10" x14ac:dyDescent="0.25">
      <c r="A181" s="31">
        <v>41643</v>
      </c>
      <c r="B181" s="32">
        <v>309</v>
      </c>
      <c r="C181" s="32" t="s">
        <v>9</v>
      </c>
      <c r="D181" s="33" t="s">
        <v>151</v>
      </c>
      <c r="E181" s="34">
        <v>1020.5</v>
      </c>
      <c r="F181" s="35">
        <v>41643</v>
      </c>
      <c r="G181" s="34">
        <v>1020.5</v>
      </c>
      <c r="H181" s="36">
        <f t="shared" si="2"/>
        <v>0</v>
      </c>
      <c r="I181" s="33"/>
      <c r="J181" s="27"/>
    </row>
    <row r="182" spans="1:10" x14ac:dyDescent="0.25">
      <c r="A182" s="31">
        <v>41643</v>
      </c>
      <c r="B182" s="32">
        <v>310</v>
      </c>
      <c r="C182" s="32" t="s">
        <v>9</v>
      </c>
      <c r="D182" s="33" t="s">
        <v>152</v>
      </c>
      <c r="E182" s="34">
        <v>7503</v>
      </c>
      <c r="F182" s="35">
        <v>41643</v>
      </c>
      <c r="G182" s="34">
        <v>7503</v>
      </c>
      <c r="H182" s="36">
        <f t="shared" si="2"/>
        <v>0</v>
      </c>
      <c r="I182" s="33"/>
      <c r="J182" s="27"/>
    </row>
    <row r="183" spans="1:10" x14ac:dyDescent="0.25">
      <c r="A183" s="31">
        <v>41643</v>
      </c>
      <c r="B183" s="32">
        <v>311</v>
      </c>
      <c r="C183" s="32" t="s">
        <v>9</v>
      </c>
      <c r="D183" s="33" t="s">
        <v>13</v>
      </c>
      <c r="E183" s="34">
        <v>7719.5</v>
      </c>
      <c r="F183" s="35">
        <v>41645</v>
      </c>
      <c r="G183" s="34">
        <v>7719.5</v>
      </c>
      <c r="H183" s="36">
        <f t="shared" si="2"/>
        <v>0</v>
      </c>
      <c r="I183" s="33" t="s">
        <v>30</v>
      </c>
      <c r="J183" s="27"/>
    </row>
    <row r="184" spans="1:10" x14ac:dyDescent="0.25">
      <c r="A184" s="31">
        <v>41643</v>
      </c>
      <c r="B184" s="32">
        <v>312</v>
      </c>
      <c r="C184" s="32" t="s">
        <v>9</v>
      </c>
      <c r="D184" s="33" t="s">
        <v>153</v>
      </c>
      <c r="E184" s="34">
        <v>16590</v>
      </c>
      <c r="F184" s="38" t="s">
        <v>154</v>
      </c>
      <c r="G184" s="34">
        <v>16590</v>
      </c>
      <c r="H184" s="36">
        <f t="shared" si="2"/>
        <v>0</v>
      </c>
      <c r="I184" s="33" t="s">
        <v>27</v>
      </c>
      <c r="J184" s="27"/>
    </row>
    <row r="185" spans="1:10" x14ac:dyDescent="0.25">
      <c r="A185" s="31">
        <v>41643</v>
      </c>
      <c r="B185" s="32">
        <v>313</v>
      </c>
      <c r="C185" s="32" t="s">
        <v>9</v>
      </c>
      <c r="D185" s="33" t="s">
        <v>155</v>
      </c>
      <c r="E185" s="34">
        <v>35802</v>
      </c>
      <c r="F185" s="37" t="s">
        <v>156</v>
      </c>
      <c r="G185" s="34">
        <v>35802</v>
      </c>
      <c r="H185" s="36">
        <f t="shared" si="2"/>
        <v>0</v>
      </c>
      <c r="I185" s="33" t="s">
        <v>30</v>
      </c>
      <c r="J185" s="27"/>
    </row>
    <row r="186" spans="1:10" x14ac:dyDescent="0.25">
      <c r="A186" s="31">
        <v>41643</v>
      </c>
      <c r="B186" s="32">
        <v>314</v>
      </c>
      <c r="C186" s="32" t="s">
        <v>9</v>
      </c>
      <c r="D186" s="33" t="s">
        <v>91</v>
      </c>
      <c r="E186" s="34">
        <v>9126</v>
      </c>
      <c r="F186" s="35">
        <v>41644</v>
      </c>
      <c r="G186" s="34">
        <v>9126</v>
      </c>
      <c r="H186" s="36">
        <f t="shared" si="2"/>
        <v>0</v>
      </c>
      <c r="I186" s="33" t="s">
        <v>27</v>
      </c>
      <c r="J186" s="27"/>
    </row>
    <row r="187" spans="1:10" x14ac:dyDescent="0.25">
      <c r="A187" s="31">
        <v>41643</v>
      </c>
      <c r="B187" s="32">
        <v>315</v>
      </c>
      <c r="C187" s="32" t="s">
        <v>9</v>
      </c>
      <c r="D187" s="33" t="s">
        <v>85</v>
      </c>
      <c r="E187" s="34">
        <v>20958</v>
      </c>
      <c r="F187" s="35">
        <v>41644</v>
      </c>
      <c r="G187" s="34">
        <v>20958</v>
      </c>
      <c r="H187" s="36">
        <f t="shared" si="2"/>
        <v>0</v>
      </c>
      <c r="I187" s="33" t="s">
        <v>27</v>
      </c>
      <c r="J187" s="27"/>
    </row>
    <row r="188" spans="1:10" x14ac:dyDescent="0.25">
      <c r="A188" s="31">
        <v>41643</v>
      </c>
      <c r="B188" s="32">
        <v>316</v>
      </c>
      <c r="C188" s="32" t="s">
        <v>9</v>
      </c>
      <c r="D188" s="33" t="s">
        <v>62</v>
      </c>
      <c r="E188" s="34">
        <v>29895.5</v>
      </c>
      <c r="F188" s="35">
        <v>41645</v>
      </c>
      <c r="G188" s="34">
        <v>29895.5</v>
      </c>
      <c r="H188" s="36">
        <f t="shared" si="2"/>
        <v>0</v>
      </c>
      <c r="I188" s="33" t="s">
        <v>15</v>
      </c>
      <c r="J188" s="27"/>
    </row>
    <row r="189" spans="1:10" x14ac:dyDescent="0.25">
      <c r="A189" s="31">
        <v>41643</v>
      </c>
      <c r="B189" s="32">
        <v>317</v>
      </c>
      <c r="C189" s="32" t="s">
        <v>9</v>
      </c>
      <c r="D189" s="33" t="s">
        <v>92</v>
      </c>
      <c r="E189" s="34">
        <v>5769</v>
      </c>
      <c r="F189" s="35">
        <v>41644</v>
      </c>
      <c r="G189" s="34">
        <v>5769</v>
      </c>
      <c r="H189" s="36">
        <f t="shared" si="2"/>
        <v>0</v>
      </c>
      <c r="I189" s="33" t="s">
        <v>27</v>
      </c>
      <c r="J189" s="27"/>
    </row>
    <row r="190" spans="1:10" x14ac:dyDescent="0.25">
      <c r="A190" s="31">
        <v>41643</v>
      </c>
      <c r="B190" s="32">
        <v>318</v>
      </c>
      <c r="C190" s="32" t="s">
        <v>9</v>
      </c>
      <c r="D190" s="33" t="s">
        <v>100</v>
      </c>
      <c r="E190" s="34">
        <v>21528</v>
      </c>
      <c r="F190" s="35">
        <v>41644</v>
      </c>
      <c r="G190" s="34">
        <v>21528</v>
      </c>
      <c r="H190" s="36">
        <f t="shared" si="2"/>
        <v>0</v>
      </c>
      <c r="I190" s="33" t="s">
        <v>27</v>
      </c>
      <c r="J190" s="27"/>
    </row>
    <row r="191" spans="1:10" x14ac:dyDescent="0.25">
      <c r="A191" s="31">
        <v>41643</v>
      </c>
      <c r="B191" s="32">
        <v>319</v>
      </c>
      <c r="C191" s="32" t="s">
        <v>9</v>
      </c>
      <c r="D191" s="33" t="s">
        <v>157</v>
      </c>
      <c r="E191" s="34">
        <v>35039</v>
      </c>
      <c r="F191" s="37" t="s">
        <v>158</v>
      </c>
      <c r="G191" s="34">
        <v>35039</v>
      </c>
      <c r="H191" s="36">
        <f t="shared" si="2"/>
        <v>0</v>
      </c>
      <c r="I191" s="33" t="s">
        <v>27</v>
      </c>
      <c r="J191" s="27"/>
    </row>
    <row r="192" spans="1:10" x14ac:dyDescent="0.25">
      <c r="A192" s="31">
        <v>41643</v>
      </c>
      <c r="B192" s="32">
        <v>320</v>
      </c>
      <c r="C192" s="32" t="s">
        <v>9</v>
      </c>
      <c r="D192" s="33" t="s">
        <v>159</v>
      </c>
      <c r="E192" s="34">
        <v>6762</v>
      </c>
      <c r="F192" s="35">
        <v>41643</v>
      </c>
      <c r="G192" s="34">
        <v>6762</v>
      </c>
      <c r="H192" s="36">
        <f t="shared" si="2"/>
        <v>0</v>
      </c>
      <c r="I192" s="33"/>
      <c r="J192" s="27"/>
    </row>
    <row r="193" spans="1:10" x14ac:dyDescent="0.25">
      <c r="A193" s="31">
        <v>41643</v>
      </c>
      <c r="B193" s="32">
        <v>321</v>
      </c>
      <c r="C193" s="32" t="s">
        <v>9</v>
      </c>
      <c r="D193" s="33" t="s">
        <v>14</v>
      </c>
      <c r="E193" s="34">
        <v>12041.5</v>
      </c>
      <c r="F193" s="35">
        <v>41643</v>
      </c>
      <c r="G193" s="34">
        <v>12041.5</v>
      </c>
      <c r="H193" s="36">
        <f t="shared" si="2"/>
        <v>0</v>
      </c>
      <c r="I193" s="33" t="s">
        <v>12</v>
      </c>
      <c r="J193" s="27"/>
    </row>
    <row r="194" spans="1:10" x14ac:dyDescent="0.25">
      <c r="A194" s="31">
        <v>41643</v>
      </c>
      <c r="B194" s="32">
        <v>322</v>
      </c>
      <c r="C194" s="32" t="s">
        <v>9</v>
      </c>
      <c r="D194" s="33" t="s">
        <v>160</v>
      </c>
      <c r="E194" s="34">
        <v>103208</v>
      </c>
      <c r="F194" s="37" t="s">
        <v>161</v>
      </c>
      <c r="G194" s="34">
        <v>103208</v>
      </c>
      <c r="H194" s="36">
        <f t="shared" si="2"/>
        <v>0</v>
      </c>
      <c r="I194" s="33" t="s">
        <v>162</v>
      </c>
      <c r="J194" s="27"/>
    </row>
    <row r="195" spans="1:10" x14ac:dyDescent="0.25">
      <c r="A195" s="31">
        <v>41643</v>
      </c>
      <c r="B195" s="32">
        <v>323</v>
      </c>
      <c r="C195" s="32" t="s">
        <v>9</v>
      </c>
      <c r="D195" s="33" t="s">
        <v>163</v>
      </c>
      <c r="E195" s="34">
        <v>4611</v>
      </c>
      <c r="F195" s="35">
        <v>41645</v>
      </c>
      <c r="G195" s="34">
        <v>4611</v>
      </c>
      <c r="H195" s="36">
        <f t="shared" si="2"/>
        <v>0</v>
      </c>
      <c r="I195" s="33" t="s">
        <v>162</v>
      </c>
      <c r="J195" s="27"/>
    </row>
    <row r="196" spans="1:10" x14ac:dyDescent="0.25">
      <c r="A196" s="31">
        <v>41643</v>
      </c>
      <c r="B196" s="32">
        <v>324</v>
      </c>
      <c r="C196" s="32" t="s">
        <v>9</v>
      </c>
      <c r="D196" s="33" t="s">
        <v>164</v>
      </c>
      <c r="E196" s="34">
        <v>3745.5</v>
      </c>
      <c r="F196" s="37" t="s">
        <v>165</v>
      </c>
      <c r="G196" s="34">
        <v>3745.5</v>
      </c>
      <c r="H196" s="36">
        <f t="shared" ref="H196:H259" si="3">E196-G196</f>
        <v>0</v>
      </c>
      <c r="I196" s="33" t="s">
        <v>162</v>
      </c>
      <c r="J196" s="27"/>
    </row>
    <row r="197" spans="1:10" x14ac:dyDescent="0.25">
      <c r="A197" s="31">
        <v>41643</v>
      </c>
      <c r="B197" s="32">
        <v>325</v>
      </c>
      <c r="C197" s="32" t="s">
        <v>9</v>
      </c>
      <c r="D197" s="33" t="s">
        <v>166</v>
      </c>
      <c r="E197" s="34">
        <v>4394.5</v>
      </c>
      <c r="F197" s="35">
        <v>41645</v>
      </c>
      <c r="G197" s="34">
        <v>4394.5</v>
      </c>
      <c r="H197" s="36">
        <f t="shared" si="3"/>
        <v>0</v>
      </c>
      <c r="I197" s="33" t="s">
        <v>162</v>
      </c>
      <c r="J197" s="27"/>
    </row>
    <row r="198" spans="1:10" x14ac:dyDescent="0.25">
      <c r="A198" s="31">
        <v>41643</v>
      </c>
      <c r="B198" s="32">
        <v>326</v>
      </c>
      <c r="C198" s="32" t="s">
        <v>9</v>
      </c>
      <c r="D198" s="33" t="s">
        <v>167</v>
      </c>
      <c r="E198" s="34">
        <v>3291.5</v>
      </c>
      <c r="F198" s="35">
        <v>41645</v>
      </c>
      <c r="G198" s="34">
        <v>3291.5</v>
      </c>
      <c r="H198" s="36">
        <f t="shared" si="3"/>
        <v>0</v>
      </c>
      <c r="I198" s="33" t="s">
        <v>162</v>
      </c>
      <c r="J198" s="27"/>
    </row>
    <row r="199" spans="1:10" x14ac:dyDescent="0.25">
      <c r="A199" s="31">
        <v>41643</v>
      </c>
      <c r="B199" s="32">
        <v>327</v>
      </c>
      <c r="C199" s="32" t="s">
        <v>9</v>
      </c>
      <c r="D199" s="33" t="s">
        <v>168</v>
      </c>
      <c r="E199" s="34">
        <v>28823</v>
      </c>
      <c r="F199" s="35">
        <v>41645</v>
      </c>
      <c r="G199" s="34">
        <v>28823</v>
      </c>
      <c r="H199" s="36">
        <f t="shared" si="3"/>
        <v>0</v>
      </c>
      <c r="I199" s="33" t="s">
        <v>162</v>
      </c>
      <c r="J199" s="27"/>
    </row>
    <row r="200" spans="1:10" x14ac:dyDescent="0.25">
      <c r="A200" s="31">
        <v>41643</v>
      </c>
      <c r="B200" s="32">
        <v>328</v>
      </c>
      <c r="C200" s="32" t="s">
        <v>9</v>
      </c>
      <c r="D200" s="33" t="s">
        <v>169</v>
      </c>
      <c r="E200" s="34">
        <v>13473</v>
      </c>
      <c r="F200" s="55" t="s">
        <v>170</v>
      </c>
      <c r="G200" s="34">
        <v>13473</v>
      </c>
      <c r="H200" s="36">
        <f t="shared" si="3"/>
        <v>0</v>
      </c>
      <c r="I200" s="33" t="s">
        <v>162</v>
      </c>
      <c r="J200" s="27" t="s">
        <v>171</v>
      </c>
    </row>
    <row r="201" spans="1:10" x14ac:dyDescent="0.25">
      <c r="A201" s="31">
        <v>41643</v>
      </c>
      <c r="B201" s="32">
        <v>329</v>
      </c>
      <c r="C201" s="32" t="s">
        <v>9</v>
      </c>
      <c r="D201" s="33" t="s">
        <v>172</v>
      </c>
      <c r="E201" s="34">
        <v>6137.5</v>
      </c>
      <c r="F201" s="35">
        <v>41645</v>
      </c>
      <c r="G201" s="34">
        <v>6137.5</v>
      </c>
      <c r="H201" s="36">
        <f t="shared" si="3"/>
        <v>0</v>
      </c>
      <c r="I201" s="33" t="s">
        <v>162</v>
      </c>
      <c r="J201" s="27"/>
    </row>
    <row r="202" spans="1:10" x14ac:dyDescent="0.25">
      <c r="A202" s="31">
        <v>41643</v>
      </c>
      <c r="B202" s="32">
        <v>330</v>
      </c>
      <c r="C202" s="32" t="s">
        <v>9</v>
      </c>
      <c r="D202" s="33" t="s">
        <v>160</v>
      </c>
      <c r="E202" s="34">
        <v>9527</v>
      </c>
      <c r="F202" s="37" t="s">
        <v>173</v>
      </c>
      <c r="G202" s="34">
        <v>9527</v>
      </c>
      <c r="H202" s="36">
        <f t="shared" si="3"/>
        <v>0</v>
      </c>
      <c r="I202" s="33" t="s">
        <v>162</v>
      </c>
      <c r="J202" s="27"/>
    </row>
    <row r="203" spans="1:10" x14ac:dyDescent="0.25">
      <c r="A203" s="31">
        <v>41643</v>
      </c>
      <c r="B203" s="32">
        <v>331</v>
      </c>
      <c r="C203" s="32" t="s">
        <v>9</v>
      </c>
      <c r="D203" s="33" t="s">
        <v>174</v>
      </c>
      <c r="E203" s="34">
        <v>3591.5</v>
      </c>
      <c r="F203" s="35">
        <v>41645</v>
      </c>
      <c r="G203" s="34">
        <v>3591.5</v>
      </c>
      <c r="H203" s="36">
        <f t="shared" si="3"/>
        <v>0</v>
      </c>
      <c r="I203" s="33" t="s">
        <v>162</v>
      </c>
      <c r="J203" s="27"/>
    </row>
    <row r="204" spans="1:10" x14ac:dyDescent="0.25">
      <c r="A204" s="31">
        <v>41643</v>
      </c>
      <c r="B204" s="32">
        <v>332</v>
      </c>
      <c r="C204" s="32" t="s">
        <v>9</v>
      </c>
      <c r="D204" s="33" t="s">
        <v>174</v>
      </c>
      <c r="E204" s="34">
        <v>1436.5</v>
      </c>
      <c r="F204" s="35">
        <v>41645</v>
      </c>
      <c r="G204" s="34">
        <v>1436.5</v>
      </c>
      <c r="H204" s="36">
        <f t="shared" si="3"/>
        <v>0</v>
      </c>
      <c r="I204" s="33" t="s">
        <v>162</v>
      </c>
      <c r="J204" s="27"/>
    </row>
    <row r="205" spans="1:10" x14ac:dyDescent="0.25">
      <c r="A205" s="31">
        <v>41643</v>
      </c>
      <c r="B205" s="32">
        <v>333</v>
      </c>
      <c r="C205" s="32" t="s">
        <v>9</v>
      </c>
      <c r="D205" s="33" t="s">
        <v>175</v>
      </c>
      <c r="E205" s="34">
        <v>25654.5</v>
      </c>
      <c r="F205" s="35">
        <v>41645</v>
      </c>
      <c r="G205" s="34">
        <v>25654.5</v>
      </c>
      <c r="H205" s="36">
        <f t="shared" si="3"/>
        <v>0</v>
      </c>
      <c r="I205" s="33" t="s">
        <v>162</v>
      </c>
      <c r="J205" s="27" t="s">
        <v>143</v>
      </c>
    </row>
    <row r="206" spans="1:10" x14ac:dyDescent="0.25">
      <c r="A206" s="31">
        <v>41643</v>
      </c>
      <c r="B206" s="32">
        <v>334</v>
      </c>
      <c r="C206" s="32" t="s">
        <v>9</v>
      </c>
      <c r="D206" s="33" t="s">
        <v>175</v>
      </c>
      <c r="E206" s="34">
        <v>5427.86</v>
      </c>
      <c r="F206" s="35">
        <v>41645</v>
      </c>
      <c r="G206" s="34">
        <v>5427.8</v>
      </c>
      <c r="H206" s="36">
        <f t="shared" si="3"/>
        <v>5.9999999999490683E-2</v>
      </c>
      <c r="I206" s="33"/>
      <c r="J206" s="27"/>
    </row>
    <row r="207" spans="1:10" x14ac:dyDescent="0.25">
      <c r="A207" s="31">
        <v>41643</v>
      </c>
      <c r="B207" s="32">
        <v>335</v>
      </c>
      <c r="C207" s="32" t="s">
        <v>9</v>
      </c>
      <c r="D207" s="43" t="s">
        <v>176</v>
      </c>
      <c r="E207" s="44">
        <v>11178</v>
      </c>
      <c r="F207" s="45">
        <v>41656</v>
      </c>
      <c r="G207" s="44">
        <v>11178</v>
      </c>
      <c r="H207" s="18">
        <f t="shared" si="3"/>
        <v>0</v>
      </c>
      <c r="I207" s="43"/>
      <c r="J207" s="46"/>
    </row>
    <row r="208" spans="1:10" x14ac:dyDescent="0.25">
      <c r="A208" s="31">
        <v>41643</v>
      </c>
      <c r="B208" s="32">
        <v>336</v>
      </c>
      <c r="C208" s="32" t="s">
        <v>9</v>
      </c>
      <c r="D208" s="33" t="s">
        <v>176</v>
      </c>
      <c r="E208" s="34">
        <v>9381.6</v>
      </c>
      <c r="F208" s="35">
        <v>41656</v>
      </c>
      <c r="G208" s="34">
        <v>9381.6</v>
      </c>
      <c r="H208" s="36">
        <f t="shared" si="3"/>
        <v>0</v>
      </c>
      <c r="I208" s="33"/>
      <c r="J208" s="27"/>
    </row>
    <row r="209" spans="1:10" x14ac:dyDescent="0.25">
      <c r="A209" s="31">
        <v>41643</v>
      </c>
      <c r="B209" s="32">
        <v>337</v>
      </c>
      <c r="C209" s="32" t="s">
        <v>9</v>
      </c>
      <c r="D209" s="46" t="s">
        <v>177</v>
      </c>
      <c r="E209" s="56">
        <v>3135</v>
      </c>
      <c r="F209" s="57">
        <v>41649</v>
      </c>
      <c r="G209" s="56">
        <v>3135</v>
      </c>
      <c r="H209" s="58">
        <f t="shared" si="3"/>
        <v>0</v>
      </c>
      <c r="I209" s="46"/>
      <c r="J209" s="27"/>
    </row>
    <row r="210" spans="1:10" x14ac:dyDescent="0.25">
      <c r="A210" s="31">
        <v>41643</v>
      </c>
      <c r="B210" s="32">
        <v>338</v>
      </c>
      <c r="C210" s="32" t="s">
        <v>9</v>
      </c>
      <c r="D210" s="33" t="s">
        <v>178</v>
      </c>
      <c r="E210" s="34">
        <v>3537.7</v>
      </c>
      <c r="F210" s="35">
        <v>41654</v>
      </c>
      <c r="G210" s="34">
        <v>3537.7</v>
      </c>
      <c r="H210" s="36">
        <f t="shared" si="3"/>
        <v>0</v>
      </c>
      <c r="I210" s="33" t="s">
        <v>162</v>
      </c>
      <c r="J210" s="27"/>
    </row>
    <row r="211" spans="1:10" x14ac:dyDescent="0.25">
      <c r="A211" s="31">
        <v>41643</v>
      </c>
      <c r="B211" s="32">
        <v>339</v>
      </c>
      <c r="C211" s="32" t="s">
        <v>9</v>
      </c>
      <c r="D211" s="33" t="s">
        <v>175</v>
      </c>
      <c r="E211" s="34">
        <v>4953.6000000000004</v>
      </c>
      <c r="F211" s="35">
        <v>41645</v>
      </c>
      <c r="G211" s="34">
        <v>4953.6000000000004</v>
      </c>
      <c r="H211" s="36">
        <f t="shared" si="3"/>
        <v>0</v>
      </c>
      <c r="I211" s="33" t="s">
        <v>162</v>
      </c>
      <c r="J211" s="27"/>
    </row>
    <row r="212" spans="1:10" x14ac:dyDescent="0.25">
      <c r="A212" s="31">
        <v>41643</v>
      </c>
      <c r="B212" s="32">
        <v>340</v>
      </c>
      <c r="C212" s="32" t="s">
        <v>9</v>
      </c>
      <c r="D212" s="33" t="s">
        <v>168</v>
      </c>
      <c r="E212" s="34">
        <v>421</v>
      </c>
      <c r="F212" s="35">
        <v>41645</v>
      </c>
      <c r="G212" s="34">
        <v>421</v>
      </c>
      <c r="H212" s="36">
        <f t="shared" si="3"/>
        <v>0</v>
      </c>
      <c r="I212" s="33" t="s">
        <v>162</v>
      </c>
      <c r="J212" s="27"/>
    </row>
    <row r="213" spans="1:10" x14ac:dyDescent="0.25">
      <c r="A213" s="31">
        <v>41643</v>
      </c>
      <c r="B213" s="32">
        <v>341</v>
      </c>
      <c r="C213" s="32" t="s">
        <v>9</v>
      </c>
      <c r="D213" s="33" t="s">
        <v>16</v>
      </c>
      <c r="E213" s="34">
        <v>101639</v>
      </c>
      <c r="F213" s="35">
        <v>41666</v>
      </c>
      <c r="G213" s="34">
        <v>101639</v>
      </c>
      <c r="H213" s="36">
        <f t="shared" si="3"/>
        <v>0</v>
      </c>
      <c r="I213" s="33"/>
      <c r="J213" s="27"/>
    </row>
    <row r="214" spans="1:10" x14ac:dyDescent="0.25">
      <c r="A214" s="31">
        <v>41643</v>
      </c>
      <c r="B214" s="32">
        <v>342</v>
      </c>
      <c r="C214" s="32" t="s">
        <v>9</v>
      </c>
      <c r="D214" s="33" t="s">
        <v>179</v>
      </c>
      <c r="E214" s="34">
        <v>20544</v>
      </c>
      <c r="F214" s="35">
        <v>41645</v>
      </c>
      <c r="G214" s="34">
        <v>20544</v>
      </c>
      <c r="H214" s="36">
        <f t="shared" si="3"/>
        <v>0</v>
      </c>
      <c r="I214" s="33" t="s">
        <v>12</v>
      </c>
      <c r="J214" s="27"/>
    </row>
    <row r="215" spans="1:10" x14ac:dyDescent="0.25">
      <c r="A215" s="31">
        <v>41643</v>
      </c>
      <c r="B215" s="32">
        <v>343</v>
      </c>
      <c r="C215" s="32" t="s">
        <v>9</v>
      </c>
      <c r="D215" s="33" t="s">
        <v>180</v>
      </c>
      <c r="E215" s="34">
        <v>23932</v>
      </c>
      <c r="F215" s="35">
        <v>41643</v>
      </c>
      <c r="G215" s="34">
        <v>23932</v>
      </c>
      <c r="H215" s="36">
        <f t="shared" si="3"/>
        <v>0</v>
      </c>
      <c r="I215" s="33" t="s">
        <v>37</v>
      </c>
      <c r="J215" s="27"/>
    </row>
    <row r="216" spans="1:10" x14ac:dyDescent="0.25">
      <c r="A216" s="31">
        <v>41643</v>
      </c>
      <c r="B216" s="32">
        <v>344</v>
      </c>
      <c r="C216" s="32" t="s">
        <v>9</v>
      </c>
      <c r="D216" s="33" t="s">
        <v>181</v>
      </c>
      <c r="E216" s="34">
        <v>2337</v>
      </c>
      <c r="F216" s="35">
        <v>41643</v>
      </c>
      <c r="G216" s="34">
        <v>2337</v>
      </c>
      <c r="H216" s="36">
        <f t="shared" si="3"/>
        <v>0</v>
      </c>
      <c r="I216" s="33" t="s">
        <v>37</v>
      </c>
      <c r="J216" s="27"/>
    </row>
    <row r="217" spans="1:10" x14ac:dyDescent="0.25">
      <c r="A217" s="31">
        <v>41643</v>
      </c>
      <c r="B217" s="32">
        <v>345</v>
      </c>
      <c r="C217" s="32" t="s">
        <v>9</v>
      </c>
      <c r="D217" s="33" t="s">
        <v>115</v>
      </c>
      <c r="E217" s="34">
        <v>1796</v>
      </c>
      <c r="F217" s="35">
        <v>41643</v>
      </c>
      <c r="G217" s="34">
        <v>1796</v>
      </c>
      <c r="H217" s="36">
        <f t="shared" si="3"/>
        <v>0</v>
      </c>
      <c r="I217" s="33"/>
      <c r="J217" s="27"/>
    </row>
    <row r="218" spans="1:10" x14ac:dyDescent="0.25">
      <c r="A218" s="31">
        <v>41643</v>
      </c>
      <c r="B218" s="32">
        <v>346</v>
      </c>
      <c r="C218" s="32" t="s">
        <v>9</v>
      </c>
      <c r="D218" s="33" t="s">
        <v>123</v>
      </c>
      <c r="E218" s="34">
        <v>5868.2</v>
      </c>
      <c r="F218" s="35">
        <v>41645</v>
      </c>
      <c r="G218" s="34">
        <v>5868.2</v>
      </c>
      <c r="H218" s="36">
        <f t="shared" si="3"/>
        <v>0</v>
      </c>
      <c r="I218" s="33"/>
      <c r="J218" s="27"/>
    </row>
    <row r="219" spans="1:10" x14ac:dyDescent="0.25">
      <c r="A219" s="31">
        <v>41643</v>
      </c>
      <c r="B219" s="32">
        <v>347</v>
      </c>
      <c r="C219" s="32" t="s">
        <v>9</v>
      </c>
      <c r="D219" s="33" t="s">
        <v>182</v>
      </c>
      <c r="E219" s="34">
        <v>576</v>
      </c>
      <c r="F219" s="35">
        <v>41645</v>
      </c>
      <c r="G219" s="34">
        <v>576</v>
      </c>
      <c r="H219" s="36">
        <f t="shared" si="3"/>
        <v>0</v>
      </c>
      <c r="I219" s="33" t="s">
        <v>30</v>
      </c>
      <c r="J219" s="27"/>
    </row>
    <row r="220" spans="1:10" x14ac:dyDescent="0.25">
      <c r="A220" s="31">
        <v>41643</v>
      </c>
      <c r="B220" s="32">
        <v>348</v>
      </c>
      <c r="C220" s="32" t="s">
        <v>9</v>
      </c>
      <c r="D220" s="33" t="s">
        <v>33</v>
      </c>
      <c r="E220" s="34">
        <v>2713</v>
      </c>
      <c r="F220" s="35">
        <v>41643</v>
      </c>
      <c r="G220" s="34">
        <v>2713</v>
      </c>
      <c r="H220" s="36">
        <f t="shared" si="3"/>
        <v>0</v>
      </c>
      <c r="I220" s="33"/>
      <c r="J220" s="27"/>
    </row>
    <row r="221" spans="1:10" x14ac:dyDescent="0.25">
      <c r="A221" s="31">
        <v>41643</v>
      </c>
      <c r="B221" s="32">
        <v>349</v>
      </c>
      <c r="C221" s="32" t="s">
        <v>9</v>
      </c>
      <c r="D221" s="33" t="s">
        <v>17</v>
      </c>
      <c r="E221" s="34">
        <v>27853</v>
      </c>
      <c r="F221" s="35">
        <v>41645</v>
      </c>
      <c r="G221" s="34">
        <v>27853</v>
      </c>
      <c r="H221" s="36">
        <f t="shared" si="3"/>
        <v>0</v>
      </c>
      <c r="I221" s="33" t="s">
        <v>15</v>
      </c>
      <c r="J221" s="27"/>
    </row>
    <row r="222" spans="1:10" x14ac:dyDescent="0.25">
      <c r="A222" s="31">
        <v>41643</v>
      </c>
      <c r="B222" s="32">
        <v>350</v>
      </c>
      <c r="C222" s="32" t="s">
        <v>9</v>
      </c>
      <c r="D222" s="33" t="s">
        <v>152</v>
      </c>
      <c r="E222" s="34">
        <v>2816</v>
      </c>
      <c r="F222" s="35">
        <v>41643</v>
      </c>
      <c r="G222" s="34">
        <v>2816</v>
      </c>
      <c r="H222" s="36">
        <f t="shared" si="3"/>
        <v>0</v>
      </c>
      <c r="I222" s="33"/>
      <c r="J222" s="27"/>
    </row>
    <row r="223" spans="1:10" x14ac:dyDescent="0.25">
      <c r="A223" s="31">
        <v>41643</v>
      </c>
      <c r="B223" s="32">
        <v>351</v>
      </c>
      <c r="C223" s="32" t="s">
        <v>9</v>
      </c>
      <c r="D223" s="33" t="s">
        <v>68</v>
      </c>
      <c r="E223" s="34">
        <v>3253</v>
      </c>
      <c r="F223" s="35">
        <v>41643</v>
      </c>
      <c r="G223" s="34">
        <v>3253</v>
      </c>
      <c r="H223" s="36">
        <f t="shared" si="3"/>
        <v>0</v>
      </c>
      <c r="I223" s="33" t="s">
        <v>37</v>
      </c>
      <c r="J223" s="27"/>
    </row>
    <row r="224" spans="1:10" x14ac:dyDescent="0.25">
      <c r="A224" s="31">
        <v>41643</v>
      </c>
      <c r="B224" s="32">
        <v>352</v>
      </c>
      <c r="C224" s="32" t="s">
        <v>9</v>
      </c>
      <c r="D224" s="33" t="s">
        <v>29</v>
      </c>
      <c r="E224" s="34">
        <v>15058.5</v>
      </c>
      <c r="F224" s="35">
        <v>41645</v>
      </c>
      <c r="G224" s="34">
        <v>15058.5</v>
      </c>
      <c r="H224" s="36">
        <f t="shared" si="3"/>
        <v>0</v>
      </c>
      <c r="I224" s="33" t="s">
        <v>30</v>
      </c>
      <c r="J224" s="27"/>
    </row>
    <row r="225" spans="1:10" x14ac:dyDescent="0.25">
      <c r="A225" s="31">
        <v>41643</v>
      </c>
      <c r="B225" s="32">
        <v>353</v>
      </c>
      <c r="C225" s="32" t="s">
        <v>9</v>
      </c>
      <c r="D225" s="33" t="s">
        <v>8</v>
      </c>
      <c r="E225" s="34">
        <v>338</v>
      </c>
      <c r="F225" s="35">
        <v>41643</v>
      </c>
      <c r="G225" s="34">
        <v>338</v>
      </c>
      <c r="H225" s="36">
        <f t="shared" si="3"/>
        <v>0</v>
      </c>
      <c r="I225" s="33" t="s">
        <v>8</v>
      </c>
      <c r="J225" s="33"/>
    </row>
    <row r="226" spans="1:10" x14ac:dyDescent="0.25">
      <c r="A226" s="31">
        <v>41643</v>
      </c>
      <c r="B226" s="32">
        <v>354</v>
      </c>
      <c r="C226" s="32" t="s">
        <v>9</v>
      </c>
      <c r="D226" s="33" t="s">
        <v>8</v>
      </c>
      <c r="E226" s="34">
        <v>2348</v>
      </c>
      <c r="F226" s="35">
        <v>41643</v>
      </c>
      <c r="G226" s="34">
        <v>2348</v>
      </c>
      <c r="H226" s="36">
        <f t="shared" si="3"/>
        <v>0</v>
      </c>
      <c r="I226" s="33" t="s">
        <v>8</v>
      </c>
      <c r="J226" s="27"/>
    </row>
    <row r="227" spans="1:10" x14ac:dyDescent="0.25">
      <c r="A227" s="31">
        <v>41643</v>
      </c>
      <c r="B227" s="32">
        <v>355</v>
      </c>
      <c r="C227" s="32" t="s">
        <v>9</v>
      </c>
      <c r="D227" s="33" t="s">
        <v>8</v>
      </c>
      <c r="E227" s="34">
        <v>6590.5</v>
      </c>
      <c r="F227" s="35">
        <v>41643</v>
      </c>
      <c r="G227" s="34">
        <v>6590.5</v>
      </c>
      <c r="H227" s="36">
        <f t="shared" si="3"/>
        <v>0</v>
      </c>
      <c r="I227" s="33" t="s">
        <v>8</v>
      </c>
      <c r="J227" s="27"/>
    </row>
    <row r="228" spans="1:10" x14ac:dyDescent="0.25">
      <c r="A228" s="31">
        <v>41643</v>
      </c>
      <c r="B228" s="32">
        <v>356</v>
      </c>
      <c r="C228" s="32" t="s">
        <v>9</v>
      </c>
      <c r="D228" s="27" t="s">
        <v>183</v>
      </c>
      <c r="E228" s="34">
        <v>30270</v>
      </c>
      <c r="F228" s="35">
        <v>41643</v>
      </c>
      <c r="G228" s="34">
        <v>30270</v>
      </c>
      <c r="H228" s="36">
        <f t="shared" si="3"/>
        <v>0</v>
      </c>
      <c r="I228" s="27"/>
      <c r="J228" s="27"/>
    </row>
    <row r="229" spans="1:10" x14ac:dyDescent="0.25">
      <c r="A229" s="31">
        <v>41643</v>
      </c>
      <c r="B229" s="32">
        <v>357</v>
      </c>
      <c r="C229" s="32" t="s">
        <v>9</v>
      </c>
      <c r="D229" s="27" t="s">
        <v>184</v>
      </c>
      <c r="E229" s="50">
        <v>8654</v>
      </c>
      <c r="F229" s="51">
        <v>41645</v>
      </c>
      <c r="G229" s="50">
        <v>8654</v>
      </c>
      <c r="H229" s="52">
        <f t="shared" si="3"/>
        <v>0</v>
      </c>
      <c r="I229" s="27"/>
      <c r="J229" s="27"/>
    </row>
    <row r="230" spans="1:10" x14ac:dyDescent="0.25">
      <c r="A230" s="31">
        <v>41643</v>
      </c>
      <c r="B230" s="32">
        <v>358</v>
      </c>
      <c r="C230" s="32" t="s">
        <v>9</v>
      </c>
      <c r="D230" s="27" t="s">
        <v>47</v>
      </c>
      <c r="E230" s="50">
        <v>4484</v>
      </c>
      <c r="F230" s="51">
        <v>41643</v>
      </c>
      <c r="G230" s="50">
        <v>4484</v>
      </c>
      <c r="H230" s="52">
        <f t="shared" si="3"/>
        <v>0</v>
      </c>
      <c r="I230" s="27" t="s">
        <v>30</v>
      </c>
      <c r="J230" s="27"/>
    </row>
    <row r="231" spans="1:10" x14ac:dyDescent="0.25">
      <c r="A231" s="31">
        <v>41643</v>
      </c>
      <c r="B231" s="32">
        <v>359</v>
      </c>
      <c r="C231" s="32" t="s">
        <v>9</v>
      </c>
      <c r="D231" s="27" t="s">
        <v>57</v>
      </c>
      <c r="E231" s="50">
        <v>1600</v>
      </c>
      <c r="F231" s="51">
        <v>41643</v>
      </c>
      <c r="G231" s="50">
        <v>1600</v>
      </c>
      <c r="H231" s="52">
        <f t="shared" si="3"/>
        <v>0</v>
      </c>
      <c r="I231" s="27" t="s">
        <v>30</v>
      </c>
      <c r="J231" s="27"/>
    </row>
    <row r="232" spans="1:10" x14ac:dyDescent="0.25">
      <c r="A232" s="31">
        <v>41643</v>
      </c>
      <c r="B232" s="32">
        <v>360</v>
      </c>
      <c r="C232" s="32" t="s">
        <v>9</v>
      </c>
      <c r="D232" s="27" t="s">
        <v>55</v>
      </c>
      <c r="E232" s="34">
        <v>11333.6</v>
      </c>
      <c r="F232" s="35">
        <v>41643</v>
      </c>
      <c r="G232" s="34">
        <v>11333.6</v>
      </c>
      <c r="H232" s="36">
        <f t="shared" si="3"/>
        <v>0</v>
      </c>
      <c r="I232" s="27"/>
      <c r="J232" s="27"/>
    </row>
    <row r="233" spans="1:10" x14ac:dyDescent="0.25">
      <c r="A233" s="31">
        <v>41643</v>
      </c>
      <c r="B233" s="32">
        <v>361</v>
      </c>
      <c r="C233" s="32" t="s">
        <v>9</v>
      </c>
      <c r="D233" s="27" t="s">
        <v>44</v>
      </c>
      <c r="E233" s="34">
        <v>8000</v>
      </c>
      <c r="F233" s="35">
        <v>41654</v>
      </c>
      <c r="G233" s="34">
        <v>8000</v>
      </c>
      <c r="H233" s="36">
        <f t="shared" si="3"/>
        <v>0</v>
      </c>
      <c r="I233" s="27" t="s">
        <v>120</v>
      </c>
      <c r="J233" s="27"/>
    </row>
    <row r="234" spans="1:10" x14ac:dyDescent="0.25">
      <c r="A234" s="31">
        <v>41643</v>
      </c>
      <c r="B234" s="32">
        <v>362</v>
      </c>
      <c r="C234" s="32" t="s">
        <v>9</v>
      </c>
      <c r="D234" s="27" t="s">
        <v>43</v>
      </c>
      <c r="E234" s="34">
        <v>2000</v>
      </c>
      <c r="F234" s="35">
        <v>41657</v>
      </c>
      <c r="G234" s="34">
        <v>2000</v>
      </c>
      <c r="H234" s="36">
        <f t="shared" si="3"/>
        <v>0</v>
      </c>
      <c r="I234" s="27" t="s">
        <v>120</v>
      </c>
      <c r="J234" s="46"/>
    </row>
    <row r="235" spans="1:10" x14ac:dyDescent="0.25">
      <c r="A235" s="31">
        <v>41643</v>
      </c>
      <c r="B235" s="32">
        <v>363</v>
      </c>
      <c r="C235" s="32" t="s">
        <v>9</v>
      </c>
      <c r="D235" s="27" t="s">
        <v>48</v>
      </c>
      <c r="E235" s="50">
        <v>792</v>
      </c>
      <c r="F235" s="51">
        <v>41644</v>
      </c>
      <c r="G235" s="50">
        <v>792</v>
      </c>
      <c r="H235" s="52">
        <f t="shared" si="3"/>
        <v>0</v>
      </c>
      <c r="I235" s="27" t="s">
        <v>120</v>
      </c>
      <c r="J235" s="27"/>
    </row>
    <row r="236" spans="1:10" x14ac:dyDescent="0.25">
      <c r="A236" s="31">
        <v>41643</v>
      </c>
      <c r="B236" s="32">
        <v>364</v>
      </c>
      <c r="C236" s="32" t="s">
        <v>9</v>
      </c>
      <c r="D236" s="27" t="s">
        <v>8</v>
      </c>
      <c r="E236" s="50">
        <v>304</v>
      </c>
      <c r="F236" s="51">
        <v>41643</v>
      </c>
      <c r="G236" s="50">
        <v>304</v>
      </c>
      <c r="H236" s="52">
        <f t="shared" si="3"/>
        <v>0</v>
      </c>
      <c r="I236" s="27" t="s">
        <v>8</v>
      </c>
      <c r="J236" s="27"/>
    </row>
    <row r="237" spans="1:10" x14ac:dyDescent="0.25">
      <c r="A237" s="31">
        <v>41643</v>
      </c>
      <c r="B237" s="32">
        <v>365</v>
      </c>
      <c r="C237" s="32" t="s">
        <v>9</v>
      </c>
      <c r="D237" s="27" t="s">
        <v>185</v>
      </c>
      <c r="E237" s="50">
        <v>9957.6</v>
      </c>
      <c r="F237" s="51">
        <v>41643</v>
      </c>
      <c r="G237" s="50">
        <v>9957.6</v>
      </c>
      <c r="H237" s="52">
        <f t="shared" si="3"/>
        <v>0</v>
      </c>
      <c r="I237" s="27"/>
      <c r="J237" s="27"/>
    </row>
    <row r="238" spans="1:10" x14ac:dyDescent="0.25">
      <c r="A238" s="31">
        <v>41643</v>
      </c>
      <c r="B238" s="32">
        <v>366</v>
      </c>
      <c r="C238" s="32" t="s">
        <v>9</v>
      </c>
      <c r="D238" s="27" t="s">
        <v>42</v>
      </c>
      <c r="E238" s="50">
        <v>2000</v>
      </c>
      <c r="F238" s="51">
        <v>41657</v>
      </c>
      <c r="G238" s="50">
        <v>2000</v>
      </c>
      <c r="H238" s="52">
        <f t="shared" si="3"/>
        <v>0</v>
      </c>
      <c r="I238" s="27" t="s">
        <v>120</v>
      </c>
    </row>
    <row r="239" spans="1:10" x14ac:dyDescent="0.25">
      <c r="A239" s="31">
        <v>41643</v>
      </c>
      <c r="B239" s="32">
        <v>367</v>
      </c>
      <c r="C239" s="32" t="s">
        <v>9</v>
      </c>
      <c r="D239" s="27" t="s">
        <v>122</v>
      </c>
      <c r="E239" s="50">
        <v>2000</v>
      </c>
      <c r="F239" s="51">
        <v>41654</v>
      </c>
      <c r="G239" s="50">
        <v>2000</v>
      </c>
      <c r="H239" s="52">
        <f t="shared" si="3"/>
        <v>0</v>
      </c>
      <c r="I239" s="27" t="s">
        <v>120</v>
      </c>
    </row>
    <row r="240" spans="1:10" x14ac:dyDescent="0.25">
      <c r="A240" s="31">
        <v>41643</v>
      </c>
      <c r="B240" s="32">
        <v>368</v>
      </c>
      <c r="C240" s="32" t="s">
        <v>9</v>
      </c>
      <c r="D240" s="27" t="s">
        <v>119</v>
      </c>
      <c r="E240" s="50">
        <v>3930</v>
      </c>
      <c r="F240" s="51">
        <v>41644</v>
      </c>
      <c r="G240" s="50">
        <v>3930</v>
      </c>
      <c r="H240" s="52">
        <f t="shared" si="3"/>
        <v>0</v>
      </c>
      <c r="I240" s="27" t="s">
        <v>120</v>
      </c>
      <c r="J240" s="46"/>
    </row>
    <row r="241" spans="1:10" x14ac:dyDescent="0.25">
      <c r="A241" s="59">
        <v>41643</v>
      </c>
      <c r="B241" s="60">
        <v>368.67028003613399</v>
      </c>
      <c r="C241" s="60" t="s">
        <v>9</v>
      </c>
      <c r="D241" s="61" t="s">
        <v>44</v>
      </c>
      <c r="E241" s="62">
        <v>5260.6562782294404</v>
      </c>
      <c r="F241" s="63">
        <v>41654</v>
      </c>
      <c r="G241" s="62">
        <v>4000</v>
      </c>
      <c r="H241" s="64">
        <f t="shared" si="3"/>
        <v>1260.6562782294404</v>
      </c>
      <c r="I241" s="27" t="s">
        <v>120</v>
      </c>
      <c r="J241" s="27"/>
    </row>
    <row r="242" spans="1:10" x14ac:dyDescent="0.25">
      <c r="A242" s="31">
        <v>41643</v>
      </c>
      <c r="B242" s="32">
        <v>369</v>
      </c>
      <c r="C242" s="32" t="s">
        <v>9</v>
      </c>
      <c r="D242" s="27" t="s">
        <v>51</v>
      </c>
      <c r="E242" s="50">
        <v>2332</v>
      </c>
      <c r="F242" s="51">
        <v>41644</v>
      </c>
      <c r="G242" s="50">
        <v>2332</v>
      </c>
      <c r="H242" s="52">
        <f t="shared" si="3"/>
        <v>0</v>
      </c>
      <c r="I242" s="27" t="s">
        <v>120</v>
      </c>
      <c r="J242" s="46"/>
    </row>
    <row r="243" spans="1:10" x14ac:dyDescent="0.25">
      <c r="A243" s="31">
        <v>41643</v>
      </c>
      <c r="B243" s="32">
        <v>370</v>
      </c>
      <c r="C243" s="32" t="s">
        <v>9</v>
      </c>
      <c r="D243" s="27" t="s">
        <v>12</v>
      </c>
      <c r="E243" s="50">
        <v>492</v>
      </c>
      <c r="F243" s="51">
        <v>41643</v>
      </c>
      <c r="G243" s="50">
        <v>492</v>
      </c>
      <c r="H243" s="52">
        <f t="shared" si="3"/>
        <v>0</v>
      </c>
      <c r="I243" s="27"/>
      <c r="J243" s="46"/>
    </row>
    <row r="244" spans="1:10" x14ac:dyDescent="0.25">
      <c r="A244" s="31">
        <v>41643</v>
      </c>
      <c r="B244" s="32">
        <v>371</v>
      </c>
      <c r="C244" s="32" t="s">
        <v>9</v>
      </c>
      <c r="D244" s="27" t="s">
        <v>186</v>
      </c>
      <c r="E244" s="50">
        <v>3857.5</v>
      </c>
      <c r="F244" s="51">
        <v>41652</v>
      </c>
      <c r="G244" s="50">
        <v>3857.5</v>
      </c>
      <c r="H244" s="52">
        <f t="shared" si="3"/>
        <v>0</v>
      </c>
      <c r="I244" s="27" t="s">
        <v>21</v>
      </c>
      <c r="J244" s="46"/>
    </row>
    <row r="245" spans="1:10" x14ac:dyDescent="0.25">
      <c r="A245" s="31">
        <v>41643</v>
      </c>
      <c r="B245" s="32">
        <v>372</v>
      </c>
      <c r="C245" s="32" t="s">
        <v>9</v>
      </c>
      <c r="D245" s="27" t="s">
        <v>187</v>
      </c>
      <c r="E245" s="50">
        <v>1316</v>
      </c>
      <c r="F245" s="51">
        <v>41643</v>
      </c>
      <c r="G245" s="50">
        <v>1316</v>
      </c>
      <c r="H245" s="52">
        <f t="shared" si="3"/>
        <v>0</v>
      </c>
      <c r="I245" s="27"/>
      <c r="J245" s="46"/>
    </row>
    <row r="246" spans="1:10" x14ac:dyDescent="0.25">
      <c r="A246" s="31">
        <v>41643</v>
      </c>
      <c r="B246" s="32">
        <v>373</v>
      </c>
      <c r="C246" s="32" t="s">
        <v>9</v>
      </c>
      <c r="D246" s="27" t="s">
        <v>8</v>
      </c>
      <c r="E246" s="50">
        <v>452</v>
      </c>
      <c r="F246" s="51">
        <v>41643</v>
      </c>
      <c r="G246" s="50">
        <v>452</v>
      </c>
      <c r="H246" s="52">
        <f t="shared" si="3"/>
        <v>0</v>
      </c>
      <c r="I246" s="27" t="s">
        <v>8</v>
      </c>
      <c r="J246" s="46"/>
    </row>
    <row r="247" spans="1:10" x14ac:dyDescent="0.25">
      <c r="A247" s="31">
        <v>41643</v>
      </c>
      <c r="B247" s="32">
        <v>374</v>
      </c>
      <c r="C247" s="32" t="s">
        <v>9</v>
      </c>
      <c r="D247" s="27" t="s">
        <v>8</v>
      </c>
      <c r="E247" s="34">
        <v>1127</v>
      </c>
      <c r="F247" s="35">
        <v>41643</v>
      </c>
      <c r="G247" s="34">
        <v>1127</v>
      </c>
      <c r="H247" s="36">
        <f t="shared" si="3"/>
        <v>0</v>
      </c>
      <c r="I247" s="27" t="s">
        <v>8</v>
      </c>
      <c r="J247" s="46"/>
    </row>
    <row r="248" spans="1:10" x14ac:dyDescent="0.25">
      <c r="A248" s="31">
        <v>41643</v>
      </c>
      <c r="B248" s="32">
        <v>375</v>
      </c>
      <c r="C248" s="32" t="s">
        <v>9</v>
      </c>
      <c r="D248" s="27" t="s">
        <v>41</v>
      </c>
      <c r="E248" s="50">
        <v>25605</v>
      </c>
      <c r="F248" s="51">
        <v>41643</v>
      </c>
      <c r="G248" s="50">
        <v>25605</v>
      </c>
      <c r="H248" s="52">
        <f t="shared" si="3"/>
        <v>0</v>
      </c>
      <c r="I248" s="27" t="s">
        <v>65</v>
      </c>
      <c r="J248" s="46"/>
    </row>
    <row r="249" spans="1:10" x14ac:dyDescent="0.25">
      <c r="A249" s="31">
        <v>41643</v>
      </c>
      <c r="B249" s="32">
        <v>376</v>
      </c>
      <c r="C249" s="32" t="s">
        <v>9</v>
      </c>
      <c r="D249" s="27" t="s">
        <v>136</v>
      </c>
      <c r="E249" s="34">
        <v>2707</v>
      </c>
      <c r="F249" s="35">
        <v>41643</v>
      </c>
      <c r="G249" s="34">
        <v>2707</v>
      </c>
      <c r="H249" s="36">
        <f t="shared" si="3"/>
        <v>0</v>
      </c>
      <c r="I249" s="27"/>
      <c r="J249" s="46"/>
    </row>
    <row r="250" spans="1:10" x14ac:dyDescent="0.25">
      <c r="A250" s="31">
        <v>41643</v>
      </c>
      <c r="B250" s="32">
        <v>377</v>
      </c>
      <c r="C250" s="32" t="s">
        <v>9</v>
      </c>
      <c r="D250" s="27" t="s">
        <v>46</v>
      </c>
      <c r="E250" s="50">
        <v>3004</v>
      </c>
      <c r="F250" s="51">
        <v>41643</v>
      </c>
      <c r="G250" s="50">
        <v>3004</v>
      </c>
      <c r="H250" s="52">
        <f t="shared" si="3"/>
        <v>0</v>
      </c>
      <c r="I250" s="27" t="s">
        <v>65</v>
      </c>
      <c r="J250" s="46"/>
    </row>
    <row r="251" spans="1:10" x14ac:dyDescent="0.25">
      <c r="A251" s="31">
        <v>41643</v>
      </c>
      <c r="B251" s="32">
        <v>378</v>
      </c>
      <c r="C251" s="32" t="s">
        <v>9</v>
      </c>
      <c r="D251" s="27" t="s">
        <v>8</v>
      </c>
      <c r="E251" s="50">
        <v>181.5</v>
      </c>
      <c r="F251" s="51">
        <v>41643</v>
      </c>
      <c r="G251" s="50">
        <v>181.5</v>
      </c>
      <c r="H251" s="52">
        <f t="shared" si="3"/>
        <v>0</v>
      </c>
      <c r="I251" s="27" t="s">
        <v>8</v>
      </c>
      <c r="J251" s="46"/>
    </row>
    <row r="252" spans="1:10" x14ac:dyDescent="0.25">
      <c r="A252" s="31">
        <v>41643</v>
      </c>
      <c r="B252" s="32">
        <v>379</v>
      </c>
      <c r="C252" s="32" t="s">
        <v>9</v>
      </c>
      <c r="D252" s="27" t="s">
        <v>146</v>
      </c>
      <c r="E252" s="50">
        <v>4574</v>
      </c>
      <c r="F252" s="51">
        <v>41643</v>
      </c>
      <c r="G252" s="50">
        <v>4574</v>
      </c>
      <c r="H252" s="52">
        <f t="shared" si="3"/>
        <v>0</v>
      </c>
      <c r="I252" s="27" t="s">
        <v>37</v>
      </c>
      <c r="J252" s="46"/>
    </row>
    <row r="253" spans="1:10" x14ac:dyDescent="0.25">
      <c r="A253" s="31">
        <v>41643</v>
      </c>
      <c r="B253" s="32">
        <v>380</v>
      </c>
      <c r="C253" s="32" t="s">
        <v>9</v>
      </c>
      <c r="D253" s="27" t="s">
        <v>188</v>
      </c>
      <c r="E253" s="50">
        <v>210</v>
      </c>
      <c r="F253" s="51">
        <v>41643</v>
      </c>
      <c r="G253" s="50">
        <v>210</v>
      </c>
      <c r="H253" s="52">
        <f t="shared" si="3"/>
        <v>0</v>
      </c>
      <c r="I253" s="27" t="s">
        <v>37</v>
      </c>
      <c r="J253" s="46"/>
    </row>
    <row r="254" spans="1:10" x14ac:dyDescent="0.25">
      <c r="A254" s="31">
        <v>41643</v>
      </c>
      <c r="B254" s="32">
        <v>381</v>
      </c>
      <c r="C254" s="32" t="s">
        <v>9</v>
      </c>
      <c r="D254" s="27" t="s">
        <v>28</v>
      </c>
      <c r="E254" s="50">
        <v>3811</v>
      </c>
      <c r="F254" s="51">
        <v>41643</v>
      </c>
      <c r="G254" s="50">
        <v>3811</v>
      </c>
      <c r="H254" s="52">
        <f t="shared" si="3"/>
        <v>0</v>
      </c>
      <c r="I254" s="27"/>
      <c r="J254" s="46"/>
    </row>
    <row r="255" spans="1:10" x14ac:dyDescent="0.25">
      <c r="A255" s="31">
        <v>41643</v>
      </c>
      <c r="B255" s="32">
        <v>382</v>
      </c>
      <c r="C255" s="32" t="s">
        <v>9</v>
      </c>
      <c r="D255" s="27" t="s">
        <v>74</v>
      </c>
      <c r="E255" s="50">
        <v>1059.5</v>
      </c>
      <c r="F255" s="51">
        <v>41643</v>
      </c>
      <c r="G255" s="50">
        <v>1059.5</v>
      </c>
      <c r="H255" s="52">
        <f t="shared" si="3"/>
        <v>0</v>
      </c>
      <c r="I255" s="27"/>
      <c r="J255" s="46"/>
    </row>
    <row r="256" spans="1:10" x14ac:dyDescent="0.25">
      <c r="A256" s="31">
        <v>41643</v>
      </c>
      <c r="B256" s="32">
        <v>383</v>
      </c>
      <c r="C256" s="32" t="s">
        <v>9</v>
      </c>
      <c r="D256" s="27" t="s">
        <v>189</v>
      </c>
      <c r="E256" s="50">
        <v>1560.5</v>
      </c>
      <c r="F256" s="51">
        <v>41643</v>
      </c>
      <c r="G256" s="50">
        <v>1560.5</v>
      </c>
      <c r="H256" s="52">
        <f t="shared" si="3"/>
        <v>0</v>
      </c>
      <c r="I256" s="27"/>
      <c r="J256" s="46"/>
    </row>
    <row r="257" spans="1:10" x14ac:dyDescent="0.25">
      <c r="A257" s="31">
        <v>41644</v>
      </c>
      <c r="B257" s="32">
        <v>384</v>
      </c>
      <c r="C257" s="32" t="s">
        <v>9</v>
      </c>
      <c r="D257" s="33" t="s">
        <v>190</v>
      </c>
      <c r="E257" s="34">
        <v>5040</v>
      </c>
      <c r="F257" s="35">
        <v>41644</v>
      </c>
      <c r="G257" s="34">
        <v>5040</v>
      </c>
      <c r="H257" s="52">
        <f t="shared" si="3"/>
        <v>0</v>
      </c>
      <c r="I257" s="34" t="s">
        <v>15</v>
      </c>
      <c r="J257" s="27"/>
    </row>
    <row r="258" spans="1:10" x14ac:dyDescent="0.25">
      <c r="A258" s="31">
        <v>41644</v>
      </c>
      <c r="B258" s="32">
        <v>385</v>
      </c>
      <c r="C258" s="32" t="s">
        <v>9</v>
      </c>
      <c r="D258" s="33" t="s">
        <v>144</v>
      </c>
      <c r="E258" s="34">
        <v>5078</v>
      </c>
      <c r="F258" s="35">
        <v>41644</v>
      </c>
      <c r="G258" s="34">
        <v>5078</v>
      </c>
      <c r="H258" s="52">
        <f t="shared" si="3"/>
        <v>0</v>
      </c>
      <c r="I258" s="33" t="s">
        <v>15</v>
      </c>
      <c r="J258" s="27"/>
    </row>
    <row r="259" spans="1:10" x14ac:dyDescent="0.25">
      <c r="A259" s="31">
        <v>41644</v>
      </c>
      <c r="B259" s="32">
        <v>386</v>
      </c>
      <c r="C259" s="32" t="s">
        <v>9</v>
      </c>
      <c r="D259" s="33" t="s">
        <v>191</v>
      </c>
      <c r="E259" s="34">
        <v>3370.5</v>
      </c>
      <c r="F259" s="35">
        <v>41644</v>
      </c>
      <c r="G259" s="34">
        <v>3370.5</v>
      </c>
      <c r="H259" s="36">
        <f t="shared" si="3"/>
        <v>0</v>
      </c>
      <c r="I259" s="33" t="s">
        <v>15</v>
      </c>
      <c r="J259" s="27"/>
    </row>
    <row r="260" spans="1:10" x14ac:dyDescent="0.25">
      <c r="A260" s="31">
        <v>41644</v>
      </c>
      <c r="B260" s="32">
        <v>387</v>
      </c>
      <c r="C260" s="32" t="s">
        <v>9</v>
      </c>
      <c r="D260" s="33" t="s">
        <v>99</v>
      </c>
      <c r="E260" s="34">
        <v>7117.5</v>
      </c>
      <c r="F260" s="35">
        <v>41644</v>
      </c>
      <c r="G260" s="34">
        <v>7117.5</v>
      </c>
      <c r="H260" s="36">
        <f t="shared" ref="H260:H323" si="4">E260-G260</f>
        <v>0</v>
      </c>
      <c r="I260" s="33" t="s">
        <v>15</v>
      </c>
      <c r="J260" s="27"/>
    </row>
    <row r="261" spans="1:10" x14ac:dyDescent="0.25">
      <c r="A261" s="31">
        <v>41644</v>
      </c>
      <c r="B261" s="32">
        <v>388</v>
      </c>
      <c r="C261" s="32" t="s">
        <v>9</v>
      </c>
      <c r="D261" s="33" t="s">
        <v>192</v>
      </c>
      <c r="E261" s="34">
        <v>1570</v>
      </c>
      <c r="F261" s="35">
        <v>41644</v>
      </c>
      <c r="G261" s="34">
        <v>1570</v>
      </c>
      <c r="H261" s="36">
        <f t="shared" si="4"/>
        <v>0</v>
      </c>
      <c r="I261" s="33" t="s">
        <v>15</v>
      </c>
      <c r="J261" s="27"/>
    </row>
    <row r="262" spans="1:10" x14ac:dyDescent="0.25">
      <c r="A262" s="31">
        <v>41644</v>
      </c>
      <c r="B262" s="32">
        <v>389</v>
      </c>
      <c r="C262" s="32" t="s">
        <v>9</v>
      </c>
      <c r="D262" s="33" t="s">
        <v>193</v>
      </c>
      <c r="E262" s="34">
        <v>7599.7</v>
      </c>
      <c r="F262" s="35">
        <v>41644</v>
      </c>
      <c r="G262" s="34">
        <v>7599.7</v>
      </c>
      <c r="H262" s="36">
        <f t="shared" si="4"/>
        <v>0</v>
      </c>
      <c r="I262" s="33" t="s">
        <v>15</v>
      </c>
      <c r="J262" s="27"/>
    </row>
    <row r="263" spans="1:10" x14ac:dyDescent="0.25">
      <c r="A263" s="31">
        <v>41644</v>
      </c>
      <c r="B263" s="32">
        <v>390</v>
      </c>
      <c r="C263" s="32" t="s">
        <v>9</v>
      </c>
      <c r="D263" s="33" t="s">
        <v>142</v>
      </c>
      <c r="E263" s="34">
        <v>966</v>
      </c>
      <c r="F263" s="35">
        <v>41644</v>
      </c>
      <c r="G263" s="34">
        <v>966</v>
      </c>
      <c r="H263" s="36">
        <f t="shared" si="4"/>
        <v>0</v>
      </c>
      <c r="I263" s="33" t="s">
        <v>15</v>
      </c>
      <c r="J263" s="27"/>
    </row>
    <row r="264" spans="1:10" x14ac:dyDescent="0.25">
      <c r="A264" s="31">
        <v>41644</v>
      </c>
      <c r="B264" s="32">
        <v>391</v>
      </c>
      <c r="C264" s="32" t="s">
        <v>9</v>
      </c>
      <c r="D264" s="33" t="s">
        <v>194</v>
      </c>
      <c r="E264" s="34">
        <v>5308.25</v>
      </c>
      <c r="F264" s="35">
        <v>41644</v>
      </c>
      <c r="G264" s="34">
        <v>5308.25</v>
      </c>
      <c r="H264" s="36">
        <f t="shared" si="4"/>
        <v>0</v>
      </c>
      <c r="I264" s="33" t="s">
        <v>15</v>
      </c>
      <c r="J264" s="27"/>
    </row>
    <row r="265" spans="1:10" x14ac:dyDescent="0.25">
      <c r="A265" s="31">
        <v>41644</v>
      </c>
      <c r="B265" s="32">
        <v>392</v>
      </c>
      <c r="C265" s="32" t="s">
        <v>9</v>
      </c>
      <c r="D265" s="33" t="s">
        <v>33</v>
      </c>
      <c r="E265" s="34">
        <v>5052.5</v>
      </c>
      <c r="F265" s="35">
        <v>41644</v>
      </c>
      <c r="G265" s="34">
        <v>5052.5</v>
      </c>
      <c r="H265" s="36">
        <f t="shared" si="4"/>
        <v>0</v>
      </c>
      <c r="I265" s="33" t="s">
        <v>15</v>
      </c>
      <c r="J265" s="27"/>
    </row>
    <row r="266" spans="1:10" x14ac:dyDescent="0.25">
      <c r="A266" s="31">
        <v>41644</v>
      </c>
      <c r="B266" s="32">
        <v>393</v>
      </c>
      <c r="C266" s="32" t="s">
        <v>9</v>
      </c>
      <c r="D266" s="33" t="s">
        <v>195</v>
      </c>
      <c r="E266" s="34">
        <v>1524.5</v>
      </c>
      <c r="F266" s="35">
        <v>41644</v>
      </c>
      <c r="G266" s="34">
        <v>1524.5</v>
      </c>
      <c r="H266" s="36">
        <f t="shared" si="4"/>
        <v>0</v>
      </c>
      <c r="I266" s="33" t="s">
        <v>15</v>
      </c>
      <c r="J266" s="27"/>
    </row>
    <row r="267" spans="1:10" x14ac:dyDescent="0.25">
      <c r="A267" s="31">
        <v>41644</v>
      </c>
      <c r="B267" s="32">
        <v>394</v>
      </c>
      <c r="C267" s="32" t="s">
        <v>9</v>
      </c>
      <c r="D267" s="48" t="s">
        <v>53</v>
      </c>
      <c r="E267" s="49">
        <v>0</v>
      </c>
      <c r="F267" s="35"/>
      <c r="G267" s="34">
        <v>0</v>
      </c>
      <c r="H267" s="36">
        <f t="shared" si="4"/>
        <v>0</v>
      </c>
      <c r="I267" s="33"/>
      <c r="J267" s="27" t="s">
        <v>196</v>
      </c>
    </row>
    <row r="268" spans="1:10" x14ac:dyDescent="0.25">
      <c r="A268" s="31">
        <v>41644</v>
      </c>
      <c r="B268" s="32">
        <v>395</v>
      </c>
      <c r="C268" s="32" t="s">
        <v>9</v>
      </c>
      <c r="D268" s="33" t="s">
        <v>16</v>
      </c>
      <c r="E268" s="34">
        <v>7121</v>
      </c>
      <c r="F268" s="35">
        <v>41666</v>
      </c>
      <c r="G268" s="34">
        <v>7121</v>
      </c>
      <c r="H268" s="36">
        <f t="shared" si="4"/>
        <v>0</v>
      </c>
      <c r="I268" s="33"/>
      <c r="J268" s="27"/>
    </row>
    <row r="269" spans="1:10" x14ac:dyDescent="0.25">
      <c r="A269" s="31">
        <v>41644</v>
      </c>
      <c r="B269" s="32">
        <v>396</v>
      </c>
      <c r="C269" s="32" t="s">
        <v>9</v>
      </c>
      <c r="D269" s="33" t="s">
        <v>106</v>
      </c>
      <c r="E269" s="34">
        <v>344800</v>
      </c>
      <c r="F269" s="65" t="s">
        <v>197</v>
      </c>
      <c r="G269" s="34">
        <v>344800</v>
      </c>
      <c r="H269" s="36">
        <f t="shared" si="4"/>
        <v>0</v>
      </c>
      <c r="I269" s="33"/>
      <c r="J269" s="27"/>
    </row>
    <row r="270" spans="1:10" x14ac:dyDescent="0.25">
      <c r="A270" s="31">
        <v>41644</v>
      </c>
      <c r="B270" s="32">
        <v>397</v>
      </c>
      <c r="C270" s="32" t="s">
        <v>9</v>
      </c>
      <c r="D270" s="33" t="s">
        <v>11</v>
      </c>
      <c r="E270" s="34">
        <v>21611</v>
      </c>
      <c r="F270" s="35">
        <v>41646</v>
      </c>
      <c r="G270" s="34">
        <v>21611</v>
      </c>
      <c r="H270" s="36">
        <f t="shared" si="4"/>
        <v>0</v>
      </c>
      <c r="I270" s="33" t="s">
        <v>12</v>
      </c>
      <c r="J270" s="27"/>
    </row>
    <row r="271" spans="1:10" x14ac:dyDescent="0.25">
      <c r="A271" s="31">
        <v>41644</v>
      </c>
      <c r="B271" s="32">
        <v>398</v>
      </c>
      <c r="C271" s="32" t="s">
        <v>9</v>
      </c>
      <c r="D271" s="33" t="s">
        <v>98</v>
      </c>
      <c r="E271" s="34">
        <v>14843.5</v>
      </c>
      <c r="F271" s="35">
        <v>41645</v>
      </c>
      <c r="G271" s="34">
        <v>14843.5</v>
      </c>
      <c r="H271" s="36">
        <f t="shared" si="4"/>
        <v>0</v>
      </c>
      <c r="I271" s="33" t="s">
        <v>12</v>
      </c>
      <c r="J271" s="27"/>
    </row>
    <row r="272" spans="1:10" x14ac:dyDescent="0.25">
      <c r="A272" s="31">
        <v>41644</v>
      </c>
      <c r="B272" s="32">
        <v>399</v>
      </c>
      <c r="C272" s="32" t="s">
        <v>9</v>
      </c>
      <c r="D272" s="33" t="s">
        <v>25</v>
      </c>
      <c r="E272" s="34">
        <v>11233.5</v>
      </c>
      <c r="F272" s="35">
        <v>41645</v>
      </c>
      <c r="G272" s="34">
        <v>11233.5</v>
      </c>
      <c r="H272" s="36">
        <f t="shared" si="4"/>
        <v>0</v>
      </c>
      <c r="I272" s="33" t="s">
        <v>12</v>
      </c>
      <c r="J272" s="27"/>
    </row>
    <row r="273" spans="1:10" x14ac:dyDescent="0.25">
      <c r="A273" s="31">
        <v>41644</v>
      </c>
      <c r="B273" s="32">
        <v>400</v>
      </c>
      <c r="C273" s="32" t="s">
        <v>9</v>
      </c>
      <c r="D273" s="33" t="s">
        <v>8</v>
      </c>
      <c r="E273" s="34">
        <v>1085.5</v>
      </c>
      <c r="F273" s="35">
        <v>41644</v>
      </c>
      <c r="G273" s="34">
        <v>1085.5</v>
      </c>
      <c r="H273" s="36">
        <f t="shared" si="4"/>
        <v>0</v>
      </c>
      <c r="I273" s="33" t="s">
        <v>8</v>
      </c>
      <c r="J273" s="27"/>
    </row>
    <row r="274" spans="1:10" x14ac:dyDescent="0.25">
      <c r="A274" s="31">
        <v>41644</v>
      </c>
      <c r="B274" s="32">
        <v>401</v>
      </c>
      <c r="C274" s="32" t="s">
        <v>9</v>
      </c>
      <c r="D274" s="33" t="s">
        <v>62</v>
      </c>
      <c r="E274" s="34">
        <v>24202.5</v>
      </c>
      <c r="F274" s="35">
        <v>41645</v>
      </c>
      <c r="G274" s="34">
        <v>24202.5</v>
      </c>
      <c r="H274" s="36">
        <f t="shared" si="4"/>
        <v>0</v>
      </c>
      <c r="I274" s="33" t="s">
        <v>12</v>
      </c>
      <c r="J274" s="27"/>
    </row>
    <row r="275" spans="1:10" x14ac:dyDescent="0.25">
      <c r="A275" s="31">
        <v>41644</v>
      </c>
      <c r="B275" s="32">
        <v>402</v>
      </c>
      <c r="C275" s="32" t="s">
        <v>9</v>
      </c>
      <c r="D275" s="33" t="s">
        <v>186</v>
      </c>
      <c r="E275" s="34">
        <v>1122.5</v>
      </c>
      <c r="F275" s="35">
        <v>41652</v>
      </c>
      <c r="G275" s="34">
        <v>1122.5</v>
      </c>
      <c r="H275" s="36">
        <f t="shared" si="4"/>
        <v>0</v>
      </c>
      <c r="I275" s="33"/>
      <c r="J275" s="27"/>
    </row>
    <row r="276" spans="1:10" x14ac:dyDescent="0.25">
      <c r="A276" s="31">
        <v>41644</v>
      </c>
      <c r="B276" s="32">
        <v>403</v>
      </c>
      <c r="C276" s="32" t="s">
        <v>9</v>
      </c>
      <c r="D276" s="33" t="s">
        <v>14</v>
      </c>
      <c r="E276" s="34">
        <v>9682</v>
      </c>
      <c r="F276" s="66">
        <v>41757</v>
      </c>
      <c r="G276" s="67">
        <v>9682</v>
      </c>
      <c r="H276" s="36">
        <f t="shared" si="4"/>
        <v>0</v>
      </c>
      <c r="I276" s="33" t="s">
        <v>30</v>
      </c>
      <c r="J276" s="27"/>
    </row>
    <row r="277" spans="1:10" x14ac:dyDescent="0.25">
      <c r="A277" s="31">
        <v>41644</v>
      </c>
      <c r="B277" s="32">
        <v>404</v>
      </c>
      <c r="C277" s="32" t="s">
        <v>9</v>
      </c>
      <c r="D277" s="33" t="s">
        <v>198</v>
      </c>
      <c r="E277" s="34">
        <v>13929.5</v>
      </c>
      <c r="F277" s="35">
        <v>41644</v>
      </c>
      <c r="G277" s="34">
        <v>13929.5</v>
      </c>
      <c r="H277" s="36">
        <f t="shared" si="4"/>
        <v>0</v>
      </c>
      <c r="I277" s="33"/>
      <c r="J277" s="27"/>
    </row>
    <row r="278" spans="1:10" x14ac:dyDescent="0.25">
      <c r="A278" s="31">
        <v>41644</v>
      </c>
      <c r="B278" s="32">
        <v>405</v>
      </c>
      <c r="C278" s="32" t="s">
        <v>9</v>
      </c>
      <c r="D278" s="33" t="s">
        <v>199</v>
      </c>
      <c r="E278" s="34">
        <v>1433</v>
      </c>
      <c r="F278" s="35">
        <v>41644</v>
      </c>
      <c r="G278" s="34">
        <v>1433</v>
      </c>
      <c r="H278" s="36">
        <f t="shared" si="4"/>
        <v>0</v>
      </c>
      <c r="I278" s="33"/>
      <c r="J278" s="27"/>
    </row>
    <row r="279" spans="1:10" x14ac:dyDescent="0.25">
      <c r="A279" s="31">
        <v>41644</v>
      </c>
      <c r="B279" s="32">
        <v>406</v>
      </c>
      <c r="C279" s="32" t="s">
        <v>9</v>
      </c>
      <c r="D279" s="33" t="s">
        <v>200</v>
      </c>
      <c r="E279" s="34">
        <v>24047</v>
      </c>
      <c r="F279" s="37" t="s">
        <v>201</v>
      </c>
      <c r="G279" s="34">
        <v>24047</v>
      </c>
      <c r="H279" s="36">
        <f t="shared" si="4"/>
        <v>0</v>
      </c>
      <c r="I279" s="33"/>
      <c r="J279" s="27"/>
    </row>
    <row r="280" spans="1:10" x14ac:dyDescent="0.25">
      <c r="A280" s="31">
        <v>41644</v>
      </c>
      <c r="B280" s="32">
        <v>407</v>
      </c>
      <c r="C280" s="32" t="s">
        <v>9</v>
      </c>
      <c r="D280" s="33" t="s">
        <v>13</v>
      </c>
      <c r="E280" s="34">
        <v>6560</v>
      </c>
      <c r="F280" s="35">
        <v>41645</v>
      </c>
      <c r="G280" s="34">
        <v>6560</v>
      </c>
      <c r="H280" s="36">
        <f t="shared" si="4"/>
        <v>0</v>
      </c>
      <c r="I280" s="33"/>
      <c r="J280" s="27"/>
    </row>
    <row r="281" spans="1:10" x14ac:dyDescent="0.25">
      <c r="A281" s="31">
        <v>41644</v>
      </c>
      <c r="B281" s="32">
        <v>408</v>
      </c>
      <c r="C281" s="32" t="s">
        <v>9</v>
      </c>
      <c r="D281" s="33" t="s">
        <v>202</v>
      </c>
      <c r="E281" s="34">
        <v>3203.5</v>
      </c>
      <c r="F281" s="35">
        <v>41644</v>
      </c>
      <c r="G281" s="34">
        <v>3203.5</v>
      </c>
      <c r="H281" s="36">
        <f t="shared" si="4"/>
        <v>0</v>
      </c>
      <c r="I281" s="33"/>
      <c r="J281" s="27"/>
    </row>
    <row r="282" spans="1:10" x14ac:dyDescent="0.25">
      <c r="A282" s="31">
        <v>41644</v>
      </c>
      <c r="B282" s="32">
        <v>409</v>
      </c>
      <c r="C282" s="32" t="s">
        <v>9</v>
      </c>
      <c r="D282" s="33" t="s">
        <v>106</v>
      </c>
      <c r="E282" s="34">
        <v>92012.800000000003</v>
      </c>
      <c r="F282" s="35">
        <v>41655</v>
      </c>
      <c r="G282" s="34">
        <v>92012.800000000003</v>
      </c>
      <c r="H282" s="36">
        <f t="shared" si="4"/>
        <v>0</v>
      </c>
      <c r="I282" s="33" t="s">
        <v>65</v>
      </c>
      <c r="J282" s="27"/>
    </row>
    <row r="283" spans="1:10" x14ac:dyDescent="0.25">
      <c r="A283" s="31">
        <v>41644</v>
      </c>
      <c r="B283" s="32">
        <v>410</v>
      </c>
      <c r="C283" s="32" t="s">
        <v>9</v>
      </c>
      <c r="D283" s="33" t="s">
        <v>116</v>
      </c>
      <c r="E283" s="34">
        <v>953</v>
      </c>
      <c r="F283" s="35">
        <v>41644</v>
      </c>
      <c r="G283" s="34">
        <v>953</v>
      </c>
      <c r="H283" s="36">
        <f t="shared" si="4"/>
        <v>0</v>
      </c>
      <c r="I283" s="33"/>
      <c r="J283" s="27"/>
    </row>
    <row r="284" spans="1:10" x14ac:dyDescent="0.25">
      <c r="A284" s="31">
        <v>41644</v>
      </c>
      <c r="B284" s="32">
        <v>411</v>
      </c>
      <c r="C284" s="32" t="s">
        <v>9</v>
      </c>
      <c r="D284" s="33" t="s">
        <v>18</v>
      </c>
      <c r="E284" s="34">
        <v>5926.5</v>
      </c>
      <c r="F284" s="35">
        <v>41644</v>
      </c>
      <c r="G284" s="34">
        <v>5926.5</v>
      </c>
      <c r="H284" s="36">
        <f t="shared" si="4"/>
        <v>0</v>
      </c>
      <c r="I284" s="33"/>
      <c r="J284" s="27"/>
    </row>
    <row r="285" spans="1:10" x14ac:dyDescent="0.25">
      <c r="A285" s="31">
        <v>41644</v>
      </c>
      <c r="B285" s="32">
        <v>412</v>
      </c>
      <c r="C285" s="32" t="s">
        <v>9</v>
      </c>
      <c r="D285" s="33" t="s">
        <v>129</v>
      </c>
      <c r="E285" s="34">
        <v>1159.5</v>
      </c>
      <c r="F285" s="35">
        <v>41644</v>
      </c>
      <c r="G285" s="34">
        <v>1159.5</v>
      </c>
      <c r="H285" s="36">
        <f t="shared" si="4"/>
        <v>0</v>
      </c>
      <c r="I285" s="33"/>
      <c r="J285" s="27"/>
    </row>
    <row r="286" spans="1:10" x14ac:dyDescent="0.25">
      <c r="A286" s="31">
        <v>41644</v>
      </c>
      <c r="B286" s="32">
        <v>413</v>
      </c>
      <c r="C286" s="32" t="s">
        <v>9</v>
      </c>
      <c r="D286" s="33" t="s">
        <v>11</v>
      </c>
      <c r="E286" s="34">
        <v>23807.5</v>
      </c>
      <c r="F286" s="47" t="s">
        <v>203</v>
      </c>
      <c r="G286" s="34">
        <v>23807.5</v>
      </c>
      <c r="H286" s="36">
        <f t="shared" si="4"/>
        <v>0</v>
      </c>
      <c r="I286" s="33" t="s">
        <v>12</v>
      </c>
      <c r="J286" s="27"/>
    </row>
    <row r="287" spans="1:10" x14ac:dyDescent="0.25">
      <c r="A287" s="31">
        <v>41644</v>
      </c>
      <c r="B287" s="32">
        <v>414</v>
      </c>
      <c r="C287" s="32" t="s">
        <v>9</v>
      </c>
      <c r="D287" s="33" t="s">
        <v>74</v>
      </c>
      <c r="E287" s="34">
        <v>993.5</v>
      </c>
      <c r="F287" s="35">
        <v>41644</v>
      </c>
      <c r="G287" s="34">
        <v>993.5</v>
      </c>
      <c r="H287" s="36">
        <f t="shared" si="4"/>
        <v>0</v>
      </c>
      <c r="I287" s="33"/>
      <c r="J287" s="27"/>
    </row>
    <row r="288" spans="1:10" x14ac:dyDescent="0.25">
      <c r="A288" s="31">
        <v>41644</v>
      </c>
      <c r="B288" s="32">
        <v>415</v>
      </c>
      <c r="C288" s="32" t="s">
        <v>9</v>
      </c>
      <c r="D288" s="33" t="s">
        <v>55</v>
      </c>
      <c r="E288" s="34">
        <v>12336</v>
      </c>
      <c r="F288" s="35">
        <v>41644</v>
      </c>
      <c r="G288" s="34">
        <v>12336</v>
      </c>
      <c r="H288" s="36">
        <f t="shared" si="4"/>
        <v>0</v>
      </c>
      <c r="I288" s="33"/>
      <c r="J288" s="27"/>
    </row>
    <row r="289" spans="1:10" x14ac:dyDescent="0.25">
      <c r="A289" s="31">
        <v>41644</v>
      </c>
      <c r="B289" s="32">
        <v>416</v>
      </c>
      <c r="C289" s="32" t="s">
        <v>9</v>
      </c>
      <c r="D289" s="33" t="s">
        <v>204</v>
      </c>
      <c r="E289" s="34">
        <v>7149.5</v>
      </c>
      <c r="F289" s="35">
        <v>41645</v>
      </c>
      <c r="G289" s="34">
        <v>7149.5</v>
      </c>
      <c r="H289" s="36">
        <f t="shared" si="4"/>
        <v>0</v>
      </c>
      <c r="I289" s="33"/>
      <c r="J289" s="27"/>
    </row>
    <row r="290" spans="1:10" x14ac:dyDescent="0.25">
      <c r="A290" s="31">
        <v>41644</v>
      </c>
      <c r="B290" s="32">
        <v>417</v>
      </c>
      <c r="C290" s="32" t="s">
        <v>9</v>
      </c>
      <c r="D290" s="33" t="s">
        <v>204</v>
      </c>
      <c r="E290" s="34">
        <v>8627</v>
      </c>
      <c r="F290" s="35">
        <v>41645</v>
      </c>
      <c r="G290" s="34">
        <v>8627</v>
      </c>
      <c r="H290" s="36">
        <f t="shared" si="4"/>
        <v>0</v>
      </c>
      <c r="I290" s="33" t="s">
        <v>30</v>
      </c>
      <c r="J290" s="27"/>
    </row>
    <row r="291" spans="1:10" x14ac:dyDescent="0.25">
      <c r="A291" s="31">
        <v>41644</v>
      </c>
      <c r="B291" s="32">
        <v>418</v>
      </c>
      <c r="C291" s="32" t="s">
        <v>9</v>
      </c>
      <c r="D291" s="43" t="s">
        <v>58</v>
      </c>
      <c r="E291" s="44">
        <v>160</v>
      </c>
      <c r="F291" s="45">
        <v>41645</v>
      </c>
      <c r="G291" s="44">
        <v>160</v>
      </c>
      <c r="H291" s="18">
        <f t="shared" si="4"/>
        <v>0</v>
      </c>
      <c r="I291" s="43" t="s">
        <v>30</v>
      </c>
      <c r="J291" s="46"/>
    </row>
    <row r="292" spans="1:10" x14ac:dyDescent="0.25">
      <c r="A292" s="31">
        <v>41644</v>
      </c>
      <c r="B292" s="32">
        <v>419</v>
      </c>
      <c r="C292" s="32" t="s">
        <v>9</v>
      </c>
      <c r="D292" s="33" t="s">
        <v>42</v>
      </c>
      <c r="E292" s="34">
        <v>1600</v>
      </c>
      <c r="F292" s="35">
        <v>41657</v>
      </c>
      <c r="G292" s="34">
        <v>1600</v>
      </c>
      <c r="H292" s="36">
        <f t="shared" si="4"/>
        <v>0</v>
      </c>
      <c r="I292" s="33" t="s">
        <v>30</v>
      </c>
    </row>
    <row r="293" spans="1:10" x14ac:dyDescent="0.25">
      <c r="A293" s="31">
        <v>41644</v>
      </c>
      <c r="B293" s="32">
        <v>420</v>
      </c>
      <c r="C293" s="32" t="s">
        <v>9</v>
      </c>
      <c r="D293" s="43" t="s">
        <v>43</v>
      </c>
      <c r="E293" s="56">
        <v>1600</v>
      </c>
      <c r="F293" s="57">
        <v>41657</v>
      </c>
      <c r="G293" s="56">
        <v>1600</v>
      </c>
      <c r="H293" s="58">
        <f t="shared" si="4"/>
        <v>0</v>
      </c>
      <c r="I293" s="46" t="s">
        <v>30</v>
      </c>
    </row>
    <row r="294" spans="1:10" x14ac:dyDescent="0.25">
      <c r="A294" s="31">
        <v>41644</v>
      </c>
      <c r="B294" s="32">
        <v>421</v>
      </c>
      <c r="C294" s="32" t="s">
        <v>9</v>
      </c>
      <c r="D294" s="33" t="s">
        <v>115</v>
      </c>
      <c r="E294" s="34">
        <v>3559</v>
      </c>
      <c r="F294" s="35">
        <v>41644</v>
      </c>
      <c r="G294" s="34">
        <v>3559</v>
      </c>
      <c r="H294" s="36">
        <f t="shared" si="4"/>
        <v>0</v>
      </c>
      <c r="I294" s="33"/>
      <c r="J294" s="27"/>
    </row>
    <row r="295" spans="1:10" x14ac:dyDescent="0.25">
      <c r="A295" s="31">
        <v>41644</v>
      </c>
      <c r="B295" s="32">
        <v>422</v>
      </c>
      <c r="C295" s="32" t="s">
        <v>9</v>
      </c>
      <c r="D295" s="33" t="s">
        <v>205</v>
      </c>
      <c r="E295" s="34">
        <v>2862</v>
      </c>
      <c r="F295" s="35">
        <v>41645</v>
      </c>
      <c r="G295" s="34">
        <v>2862</v>
      </c>
      <c r="H295" s="36">
        <f t="shared" si="4"/>
        <v>0</v>
      </c>
      <c r="I295" s="33" t="s">
        <v>30</v>
      </c>
      <c r="J295" s="27"/>
    </row>
    <row r="296" spans="1:10" x14ac:dyDescent="0.25">
      <c r="A296" s="31">
        <v>41644</v>
      </c>
      <c r="B296" s="32">
        <v>423</v>
      </c>
      <c r="C296" s="32" t="s">
        <v>9</v>
      </c>
      <c r="D296" s="33" t="s">
        <v>206</v>
      </c>
      <c r="E296" s="34">
        <v>1890</v>
      </c>
      <c r="F296" s="35">
        <v>41645</v>
      </c>
      <c r="G296" s="34">
        <v>1890</v>
      </c>
      <c r="H296" s="36">
        <f t="shared" si="4"/>
        <v>0</v>
      </c>
      <c r="I296" s="33" t="s">
        <v>30</v>
      </c>
      <c r="J296" s="27"/>
    </row>
    <row r="297" spans="1:10" x14ac:dyDescent="0.25">
      <c r="A297" s="31">
        <v>41644</v>
      </c>
      <c r="B297" s="32">
        <v>424</v>
      </c>
      <c r="C297" s="32" t="s">
        <v>9</v>
      </c>
      <c r="D297" s="48" t="s">
        <v>53</v>
      </c>
      <c r="E297" s="49">
        <v>0</v>
      </c>
      <c r="F297" s="35"/>
      <c r="G297" s="34"/>
      <c r="H297" s="36">
        <f t="shared" si="4"/>
        <v>0</v>
      </c>
      <c r="I297" s="33"/>
      <c r="J297" s="27" t="s">
        <v>207</v>
      </c>
    </row>
    <row r="298" spans="1:10" x14ac:dyDescent="0.25">
      <c r="A298" s="31">
        <v>41644</v>
      </c>
      <c r="B298" s="32">
        <v>425</v>
      </c>
      <c r="C298" s="32" t="s">
        <v>9</v>
      </c>
      <c r="D298" s="33" t="s">
        <v>17</v>
      </c>
      <c r="E298" s="34">
        <v>36948.5</v>
      </c>
      <c r="F298" s="35">
        <v>41645</v>
      </c>
      <c r="G298" s="34">
        <v>36948.5</v>
      </c>
      <c r="H298" s="36">
        <f t="shared" si="4"/>
        <v>0</v>
      </c>
      <c r="I298" s="33" t="s">
        <v>21</v>
      </c>
      <c r="J298" s="27"/>
    </row>
    <row r="299" spans="1:10" x14ac:dyDescent="0.25">
      <c r="A299" s="31">
        <v>41644</v>
      </c>
      <c r="B299" s="32">
        <v>426</v>
      </c>
      <c r="C299" s="32" t="s">
        <v>9</v>
      </c>
      <c r="D299" s="33" t="s">
        <v>44</v>
      </c>
      <c r="E299" s="34">
        <v>6000</v>
      </c>
      <c r="F299" s="35">
        <v>41654</v>
      </c>
      <c r="G299" s="34">
        <v>6000</v>
      </c>
      <c r="H299" s="36">
        <f t="shared" si="4"/>
        <v>0</v>
      </c>
      <c r="I299" s="33" t="s">
        <v>15</v>
      </c>
      <c r="J299" s="27"/>
    </row>
    <row r="300" spans="1:10" x14ac:dyDescent="0.25">
      <c r="A300" s="31">
        <v>41644</v>
      </c>
      <c r="B300" s="32">
        <v>427</v>
      </c>
      <c r="C300" s="32" t="s">
        <v>9</v>
      </c>
      <c r="D300" s="33" t="s">
        <v>122</v>
      </c>
      <c r="E300" s="34">
        <v>800</v>
      </c>
      <c r="F300" s="35">
        <v>41654</v>
      </c>
      <c r="G300" s="34">
        <v>800</v>
      </c>
      <c r="H300" s="36">
        <f t="shared" si="4"/>
        <v>0</v>
      </c>
      <c r="I300" s="33" t="s">
        <v>15</v>
      </c>
    </row>
    <row r="301" spans="1:10" x14ac:dyDescent="0.25">
      <c r="A301" s="31">
        <v>41644</v>
      </c>
      <c r="B301" s="32">
        <v>428</v>
      </c>
      <c r="C301" s="32" t="s">
        <v>9</v>
      </c>
      <c r="D301" s="33" t="s">
        <v>46</v>
      </c>
      <c r="E301" s="34">
        <v>944</v>
      </c>
      <c r="F301" s="35">
        <v>41644</v>
      </c>
      <c r="G301" s="34">
        <v>944</v>
      </c>
      <c r="H301" s="36">
        <f t="shared" si="4"/>
        <v>0</v>
      </c>
      <c r="I301" s="33" t="s">
        <v>15</v>
      </c>
      <c r="J301" s="27"/>
    </row>
    <row r="302" spans="1:10" x14ac:dyDescent="0.25">
      <c r="A302" s="31">
        <v>41644</v>
      </c>
      <c r="B302" s="32">
        <v>429</v>
      </c>
      <c r="C302" s="32" t="s">
        <v>9</v>
      </c>
      <c r="D302" s="33" t="s">
        <v>141</v>
      </c>
      <c r="E302" s="34">
        <v>9144</v>
      </c>
      <c r="F302" s="35">
        <v>41644</v>
      </c>
      <c r="G302" s="34">
        <v>9144</v>
      </c>
      <c r="H302" s="36">
        <f t="shared" si="4"/>
        <v>0</v>
      </c>
      <c r="I302" s="33"/>
      <c r="J302" s="27"/>
    </row>
    <row r="303" spans="1:10" x14ac:dyDescent="0.25">
      <c r="A303" s="31">
        <v>41644</v>
      </c>
      <c r="B303" s="32">
        <v>430</v>
      </c>
      <c r="C303" s="32" t="s">
        <v>9</v>
      </c>
      <c r="D303" s="33" t="s">
        <v>188</v>
      </c>
      <c r="E303" s="34">
        <v>7578.5</v>
      </c>
      <c r="F303" s="35">
        <v>41659</v>
      </c>
      <c r="G303" s="34">
        <v>7578.5</v>
      </c>
      <c r="H303" s="36">
        <f t="shared" si="4"/>
        <v>0</v>
      </c>
      <c r="I303" s="33"/>
      <c r="J303" s="27"/>
    </row>
    <row r="304" spans="1:10" x14ac:dyDescent="0.25">
      <c r="A304" s="31">
        <v>41644</v>
      </c>
      <c r="B304" s="32">
        <v>431</v>
      </c>
      <c r="C304" s="32" t="s">
        <v>9</v>
      </c>
      <c r="D304" s="33" t="s">
        <v>123</v>
      </c>
      <c r="E304" s="34">
        <v>3379.5</v>
      </c>
      <c r="F304" s="35">
        <v>41644</v>
      </c>
      <c r="G304" s="34">
        <v>3379.5</v>
      </c>
      <c r="H304" s="36">
        <f t="shared" si="4"/>
        <v>0</v>
      </c>
      <c r="I304" s="33"/>
      <c r="J304" s="27"/>
    </row>
    <row r="305" spans="1:10" x14ac:dyDescent="0.25">
      <c r="A305" s="31">
        <v>41644</v>
      </c>
      <c r="B305" s="32">
        <v>432</v>
      </c>
      <c r="C305" s="32" t="s">
        <v>9</v>
      </c>
      <c r="D305" s="33" t="s">
        <v>188</v>
      </c>
      <c r="E305" s="34">
        <v>598.5</v>
      </c>
      <c r="F305" s="35">
        <v>41644</v>
      </c>
      <c r="G305" s="34">
        <v>598.5</v>
      </c>
      <c r="H305" s="36">
        <f t="shared" si="4"/>
        <v>0</v>
      </c>
      <c r="I305" s="33"/>
      <c r="J305" s="27"/>
    </row>
    <row r="306" spans="1:10" x14ac:dyDescent="0.25">
      <c r="A306" s="31">
        <v>41644</v>
      </c>
      <c r="B306" s="32">
        <v>433</v>
      </c>
      <c r="C306" s="32" t="s">
        <v>9</v>
      </c>
      <c r="D306" s="33" t="s">
        <v>36</v>
      </c>
      <c r="E306" s="34">
        <v>24607.5</v>
      </c>
      <c r="F306" s="47" t="s">
        <v>208</v>
      </c>
      <c r="G306" s="34">
        <f>17500+7107.5</f>
        <v>24607.5</v>
      </c>
      <c r="H306" s="36">
        <f t="shared" si="4"/>
        <v>0</v>
      </c>
      <c r="I306" s="33"/>
      <c r="J306" s="27"/>
    </row>
    <row r="307" spans="1:10" x14ac:dyDescent="0.25">
      <c r="A307" s="31">
        <v>41644</v>
      </c>
      <c r="B307" s="32">
        <v>434</v>
      </c>
      <c r="C307" s="32" t="s">
        <v>9</v>
      </c>
      <c r="D307" s="33" t="s">
        <v>68</v>
      </c>
      <c r="E307" s="34">
        <v>3291</v>
      </c>
      <c r="F307" s="55" t="s">
        <v>209</v>
      </c>
      <c r="G307" s="34">
        <v>3291</v>
      </c>
      <c r="H307" s="36">
        <f t="shared" si="4"/>
        <v>0</v>
      </c>
      <c r="I307" s="33" t="s">
        <v>37</v>
      </c>
      <c r="J307" s="27" t="s">
        <v>210</v>
      </c>
    </row>
    <row r="308" spans="1:10" x14ac:dyDescent="0.25">
      <c r="A308" s="31">
        <v>41644</v>
      </c>
      <c r="B308" s="32">
        <v>435</v>
      </c>
      <c r="C308" s="32" t="s">
        <v>9</v>
      </c>
      <c r="D308" s="33" t="s">
        <v>211</v>
      </c>
      <c r="E308" s="34">
        <v>1279</v>
      </c>
      <c r="F308" s="35">
        <v>41644</v>
      </c>
      <c r="G308" s="34">
        <v>1279</v>
      </c>
      <c r="H308" s="36">
        <f t="shared" si="4"/>
        <v>0</v>
      </c>
      <c r="I308" s="33"/>
      <c r="J308" s="27"/>
    </row>
    <row r="309" spans="1:10" x14ac:dyDescent="0.25">
      <c r="A309" s="31">
        <v>41644</v>
      </c>
      <c r="B309" s="32">
        <v>436</v>
      </c>
      <c r="C309" s="32" t="s">
        <v>9</v>
      </c>
      <c r="D309" s="33" t="s">
        <v>144</v>
      </c>
      <c r="E309" s="34">
        <v>4588.5</v>
      </c>
      <c r="F309" s="35">
        <v>41644</v>
      </c>
      <c r="G309" s="34">
        <v>4588.5</v>
      </c>
      <c r="H309" s="36">
        <f t="shared" si="4"/>
        <v>0</v>
      </c>
      <c r="I309" s="33" t="s">
        <v>15</v>
      </c>
      <c r="J309" s="33"/>
    </row>
    <row r="310" spans="1:10" x14ac:dyDescent="0.25">
      <c r="A310" s="31">
        <v>41644</v>
      </c>
      <c r="B310" s="32">
        <v>437</v>
      </c>
      <c r="C310" s="32" t="s">
        <v>9</v>
      </c>
      <c r="D310" s="33" t="s">
        <v>119</v>
      </c>
      <c r="E310" s="34">
        <v>1755</v>
      </c>
      <c r="F310" s="35">
        <v>41644</v>
      </c>
      <c r="G310" s="34">
        <v>1755</v>
      </c>
      <c r="H310" s="36">
        <f t="shared" si="4"/>
        <v>0</v>
      </c>
      <c r="I310" s="33" t="s">
        <v>15</v>
      </c>
      <c r="J310" s="27"/>
    </row>
    <row r="311" spans="1:10" x14ac:dyDescent="0.25">
      <c r="A311" s="31">
        <v>41644</v>
      </c>
      <c r="B311" s="32">
        <v>438</v>
      </c>
      <c r="C311" s="32" t="s">
        <v>9</v>
      </c>
      <c r="D311" s="33" t="s">
        <v>148</v>
      </c>
      <c r="E311" s="34">
        <v>1281.5999999999999</v>
      </c>
      <c r="F311" s="35">
        <v>41645</v>
      </c>
      <c r="G311" s="34">
        <v>1281.5999999999999</v>
      </c>
      <c r="H311" s="36">
        <f t="shared" si="4"/>
        <v>0</v>
      </c>
      <c r="I311" s="33" t="s">
        <v>27</v>
      </c>
      <c r="J311" s="27"/>
    </row>
    <row r="312" spans="1:10" x14ac:dyDescent="0.25">
      <c r="A312" s="31">
        <v>41644</v>
      </c>
      <c r="B312" s="32">
        <v>439</v>
      </c>
      <c r="C312" s="32" t="s">
        <v>9</v>
      </c>
      <c r="D312" s="27" t="s">
        <v>140</v>
      </c>
      <c r="E312" s="34">
        <v>1054</v>
      </c>
      <c r="F312" s="35">
        <v>41644</v>
      </c>
      <c r="G312" s="34">
        <v>1054</v>
      </c>
      <c r="H312" s="36">
        <f t="shared" si="4"/>
        <v>0</v>
      </c>
      <c r="I312" s="27"/>
      <c r="J312" s="27"/>
    </row>
    <row r="313" spans="1:10" x14ac:dyDescent="0.25">
      <c r="A313" s="31">
        <v>41644</v>
      </c>
      <c r="B313" s="32">
        <v>440</v>
      </c>
      <c r="C313" s="32" t="s">
        <v>9</v>
      </c>
      <c r="D313" s="27" t="s">
        <v>41</v>
      </c>
      <c r="E313" s="50">
        <v>15489</v>
      </c>
      <c r="F313" s="51">
        <v>41645</v>
      </c>
      <c r="G313" s="50">
        <v>15489</v>
      </c>
      <c r="H313" s="52">
        <f t="shared" si="4"/>
        <v>0</v>
      </c>
      <c r="I313" s="27" t="s">
        <v>27</v>
      </c>
      <c r="J313" s="27"/>
    </row>
    <row r="314" spans="1:10" x14ac:dyDescent="0.25">
      <c r="A314" s="31">
        <v>41644</v>
      </c>
      <c r="B314" s="32">
        <v>441</v>
      </c>
      <c r="C314" s="32" t="s">
        <v>9</v>
      </c>
      <c r="D314" s="27" t="s">
        <v>212</v>
      </c>
      <c r="E314" s="50">
        <v>750</v>
      </c>
      <c r="F314" s="51">
        <v>41644</v>
      </c>
      <c r="G314" s="50">
        <v>750</v>
      </c>
      <c r="H314" s="52">
        <f t="shared" si="4"/>
        <v>0</v>
      </c>
      <c r="I314" s="27"/>
      <c r="J314" s="27"/>
    </row>
    <row r="315" spans="1:10" x14ac:dyDescent="0.25">
      <c r="A315" s="31">
        <v>41644</v>
      </c>
      <c r="B315" s="32">
        <v>442</v>
      </c>
      <c r="C315" s="32" t="s">
        <v>9</v>
      </c>
      <c r="D315" s="27" t="s">
        <v>115</v>
      </c>
      <c r="E315" s="50">
        <v>1435.5</v>
      </c>
      <c r="F315" s="51">
        <v>41644</v>
      </c>
      <c r="G315" s="50">
        <v>1435.5</v>
      </c>
      <c r="H315" s="52">
        <f t="shared" si="4"/>
        <v>0</v>
      </c>
      <c r="I315" s="27"/>
      <c r="J315" s="27"/>
    </row>
    <row r="316" spans="1:10" x14ac:dyDescent="0.25">
      <c r="A316" s="31">
        <v>41644</v>
      </c>
      <c r="B316" s="32">
        <v>443</v>
      </c>
      <c r="C316" s="32" t="s">
        <v>9</v>
      </c>
      <c r="D316" s="27" t="s">
        <v>136</v>
      </c>
      <c r="E316" s="34">
        <v>1461.5</v>
      </c>
      <c r="F316" s="35">
        <v>41644</v>
      </c>
      <c r="G316" s="34">
        <v>1461.5</v>
      </c>
      <c r="H316" s="36">
        <f t="shared" si="4"/>
        <v>0</v>
      </c>
      <c r="I316" s="27"/>
      <c r="J316" s="27"/>
    </row>
    <row r="317" spans="1:10" x14ac:dyDescent="0.25">
      <c r="A317" s="31">
        <v>41644</v>
      </c>
      <c r="B317" s="32">
        <v>444</v>
      </c>
      <c r="C317" s="32" t="s">
        <v>9</v>
      </c>
      <c r="D317" s="27" t="s">
        <v>185</v>
      </c>
      <c r="E317" s="34">
        <v>9075.6</v>
      </c>
      <c r="F317" s="35">
        <v>41645</v>
      </c>
      <c r="G317" s="34">
        <v>9075.6</v>
      </c>
      <c r="H317" s="36">
        <f t="shared" si="4"/>
        <v>0</v>
      </c>
      <c r="I317" s="27" t="s">
        <v>65</v>
      </c>
      <c r="J317" s="27"/>
    </row>
    <row r="318" spans="1:10" x14ac:dyDescent="0.25">
      <c r="A318" s="31">
        <v>41644</v>
      </c>
      <c r="B318" s="32">
        <v>445</v>
      </c>
      <c r="C318" s="32" t="s">
        <v>9</v>
      </c>
      <c r="D318" s="27" t="s">
        <v>75</v>
      </c>
      <c r="E318" s="34">
        <v>407.5</v>
      </c>
      <c r="F318" s="35">
        <v>41644</v>
      </c>
      <c r="G318" s="34">
        <v>407.5</v>
      </c>
      <c r="H318" s="36">
        <f t="shared" si="4"/>
        <v>0</v>
      </c>
      <c r="I318" s="27"/>
      <c r="J318" s="27"/>
    </row>
    <row r="319" spans="1:10" x14ac:dyDescent="0.25">
      <c r="A319" s="31">
        <v>41644</v>
      </c>
      <c r="B319" s="32">
        <v>446</v>
      </c>
      <c r="C319" s="32" t="s">
        <v>9</v>
      </c>
      <c r="D319" s="27" t="s">
        <v>213</v>
      </c>
      <c r="E319" s="50">
        <v>1862.5</v>
      </c>
      <c r="F319" s="51">
        <v>41645</v>
      </c>
      <c r="G319" s="50">
        <v>1862.5</v>
      </c>
      <c r="H319" s="52">
        <f t="shared" si="4"/>
        <v>0</v>
      </c>
      <c r="I319" s="27" t="s">
        <v>12</v>
      </c>
      <c r="J319" s="27"/>
    </row>
    <row r="320" spans="1:10" x14ac:dyDescent="0.25">
      <c r="A320" s="31">
        <v>41644</v>
      </c>
      <c r="B320" s="32">
        <v>447</v>
      </c>
      <c r="C320" s="32" t="s">
        <v>9</v>
      </c>
      <c r="D320" s="27" t="s">
        <v>152</v>
      </c>
      <c r="E320" s="50">
        <v>7512</v>
      </c>
      <c r="F320" s="51">
        <v>41644</v>
      </c>
      <c r="G320" s="50">
        <v>7512</v>
      </c>
      <c r="H320" s="52">
        <f t="shared" si="4"/>
        <v>0</v>
      </c>
      <c r="I320" s="27"/>
      <c r="J320" s="27"/>
    </row>
    <row r="321" spans="1:10" x14ac:dyDescent="0.25">
      <c r="A321" s="31">
        <v>41645</v>
      </c>
      <c r="B321" s="32">
        <v>448</v>
      </c>
      <c r="C321" s="32" t="s">
        <v>9</v>
      </c>
      <c r="D321" s="33" t="s">
        <v>213</v>
      </c>
      <c r="E321" s="34">
        <v>371.5</v>
      </c>
      <c r="F321" s="35">
        <v>41645</v>
      </c>
      <c r="G321" s="34">
        <v>371.5</v>
      </c>
      <c r="H321" s="36">
        <f t="shared" si="4"/>
        <v>0</v>
      </c>
      <c r="I321" s="34" t="s">
        <v>12</v>
      </c>
      <c r="J321" s="27"/>
    </row>
    <row r="322" spans="1:10" x14ac:dyDescent="0.25">
      <c r="A322" s="31">
        <v>41645</v>
      </c>
      <c r="B322" s="32">
        <v>449</v>
      </c>
      <c r="C322" s="32" t="s">
        <v>9</v>
      </c>
      <c r="D322" s="33" t="s">
        <v>14</v>
      </c>
      <c r="E322" s="34">
        <v>9971</v>
      </c>
      <c r="F322" s="35">
        <v>41645</v>
      </c>
      <c r="G322" s="34">
        <v>9971</v>
      </c>
      <c r="H322" s="36">
        <f t="shared" si="4"/>
        <v>0</v>
      </c>
      <c r="I322" s="33" t="s">
        <v>15</v>
      </c>
      <c r="J322" s="27"/>
    </row>
    <row r="323" spans="1:10" x14ac:dyDescent="0.25">
      <c r="A323" s="31">
        <v>41645</v>
      </c>
      <c r="B323" s="32">
        <v>450</v>
      </c>
      <c r="C323" s="32" t="s">
        <v>9</v>
      </c>
      <c r="D323" s="33" t="s">
        <v>148</v>
      </c>
      <c r="E323" s="34">
        <v>3305.5</v>
      </c>
      <c r="F323" s="35">
        <v>41647</v>
      </c>
      <c r="G323" s="34">
        <v>3305.5</v>
      </c>
      <c r="H323" s="36">
        <f t="shared" si="4"/>
        <v>0</v>
      </c>
      <c r="I323" s="33" t="s">
        <v>27</v>
      </c>
      <c r="J323" s="27"/>
    </row>
    <row r="324" spans="1:10" x14ac:dyDescent="0.25">
      <c r="A324" s="31">
        <v>41645</v>
      </c>
      <c r="B324" s="32">
        <v>451</v>
      </c>
      <c r="C324" s="32" t="s">
        <v>9</v>
      </c>
      <c r="D324" s="33" t="s">
        <v>106</v>
      </c>
      <c r="E324" s="34">
        <v>50209.279999999999</v>
      </c>
      <c r="F324" s="35">
        <v>41662</v>
      </c>
      <c r="G324" s="34">
        <v>50209.279999999999</v>
      </c>
      <c r="H324" s="36">
        <f t="shared" ref="H324:H387" si="5">E324-G324</f>
        <v>0</v>
      </c>
      <c r="I324" s="33" t="s">
        <v>15</v>
      </c>
      <c r="J324" s="27"/>
    </row>
    <row r="325" spans="1:10" x14ac:dyDescent="0.25">
      <c r="A325" s="31">
        <v>41645</v>
      </c>
      <c r="B325" s="32">
        <v>452</v>
      </c>
      <c r="C325" s="32" t="s">
        <v>9</v>
      </c>
      <c r="D325" s="33" t="s">
        <v>8</v>
      </c>
      <c r="E325" s="34">
        <v>345.6</v>
      </c>
      <c r="F325" s="35">
        <v>41645</v>
      </c>
      <c r="G325" s="34">
        <v>345.6</v>
      </c>
      <c r="H325" s="36">
        <f t="shared" si="5"/>
        <v>0</v>
      </c>
      <c r="I325" s="33" t="s">
        <v>8</v>
      </c>
      <c r="J325" s="27"/>
    </row>
    <row r="326" spans="1:10" x14ac:dyDescent="0.25">
      <c r="A326" s="31">
        <v>41645</v>
      </c>
      <c r="B326" s="32">
        <v>453</v>
      </c>
      <c r="C326" s="32" t="s">
        <v>9</v>
      </c>
      <c r="D326" s="33" t="s">
        <v>20</v>
      </c>
      <c r="E326" s="34">
        <v>2811.6</v>
      </c>
      <c r="F326" s="47" t="s">
        <v>214</v>
      </c>
      <c r="G326" s="34">
        <f>900+1911.5</f>
        <v>2811.5</v>
      </c>
      <c r="H326" s="36">
        <f t="shared" si="5"/>
        <v>9.9999999999909051E-2</v>
      </c>
      <c r="I326" s="33"/>
      <c r="J326" s="27"/>
    </row>
    <row r="327" spans="1:10" x14ac:dyDescent="0.25">
      <c r="A327" s="31">
        <v>41645</v>
      </c>
      <c r="B327" s="32">
        <v>454</v>
      </c>
      <c r="C327" s="32" t="s">
        <v>9</v>
      </c>
      <c r="D327" s="33" t="s">
        <v>215</v>
      </c>
      <c r="E327" s="34">
        <v>2959.5</v>
      </c>
      <c r="F327" s="35">
        <v>41645</v>
      </c>
      <c r="G327" s="34">
        <v>2959.5</v>
      </c>
      <c r="H327" s="36">
        <f t="shared" si="5"/>
        <v>0</v>
      </c>
      <c r="I327" s="33"/>
      <c r="J327" s="27"/>
    </row>
    <row r="328" spans="1:10" x14ac:dyDescent="0.25">
      <c r="A328" s="31">
        <v>41645</v>
      </c>
      <c r="B328" s="32">
        <v>455</v>
      </c>
      <c r="C328" s="32" t="s">
        <v>9</v>
      </c>
      <c r="D328" s="33" t="s">
        <v>216</v>
      </c>
      <c r="E328" s="34">
        <v>22701</v>
      </c>
      <c r="F328" s="35">
        <v>41645</v>
      </c>
      <c r="G328" s="34">
        <v>22701</v>
      </c>
      <c r="H328" s="36">
        <f t="shared" si="5"/>
        <v>0</v>
      </c>
      <c r="I328" s="33"/>
      <c r="J328" s="27"/>
    </row>
    <row r="329" spans="1:10" x14ac:dyDescent="0.25">
      <c r="A329" s="31">
        <v>41645</v>
      </c>
      <c r="B329" s="32">
        <v>456</v>
      </c>
      <c r="C329" s="32" t="s">
        <v>9</v>
      </c>
      <c r="D329" s="33" t="s">
        <v>17</v>
      </c>
      <c r="E329" s="34">
        <v>45316.5</v>
      </c>
      <c r="F329" s="35">
        <v>41645</v>
      </c>
      <c r="G329" s="34">
        <v>45316.5</v>
      </c>
      <c r="H329" s="36">
        <f t="shared" si="5"/>
        <v>0</v>
      </c>
      <c r="I329" s="33" t="s">
        <v>21</v>
      </c>
      <c r="J329" s="27"/>
    </row>
    <row r="330" spans="1:10" x14ac:dyDescent="0.25">
      <c r="A330" s="31">
        <v>41645</v>
      </c>
      <c r="B330" s="32">
        <v>457</v>
      </c>
      <c r="C330" s="32" t="s">
        <v>9</v>
      </c>
      <c r="D330" s="33" t="s">
        <v>19</v>
      </c>
      <c r="E330" s="34">
        <v>16094.5</v>
      </c>
      <c r="F330" s="35">
        <v>41646</v>
      </c>
      <c r="G330" s="34">
        <v>16094.5</v>
      </c>
      <c r="H330" s="36">
        <f t="shared" si="5"/>
        <v>0</v>
      </c>
      <c r="I330" s="33" t="s">
        <v>30</v>
      </c>
      <c r="J330" s="27"/>
    </row>
    <row r="331" spans="1:10" x14ac:dyDescent="0.25">
      <c r="A331" s="31">
        <v>41645</v>
      </c>
      <c r="B331" s="32">
        <v>458</v>
      </c>
      <c r="C331" s="32" t="s">
        <v>9</v>
      </c>
      <c r="D331" s="33" t="s">
        <v>130</v>
      </c>
      <c r="E331" s="34">
        <v>6044.5</v>
      </c>
      <c r="F331" s="35">
        <v>41652</v>
      </c>
      <c r="G331" s="34">
        <v>6044.5</v>
      </c>
      <c r="H331" s="36">
        <f t="shared" si="5"/>
        <v>0</v>
      </c>
      <c r="I331" s="33" t="s">
        <v>21</v>
      </c>
      <c r="J331" s="27"/>
    </row>
    <row r="332" spans="1:10" x14ac:dyDescent="0.25">
      <c r="A332" s="31">
        <v>41645</v>
      </c>
      <c r="B332" s="32">
        <v>459</v>
      </c>
      <c r="C332" s="32" t="s">
        <v>9</v>
      </c>
      <c r="D332" s="33" t="s">
        <v>33</v>
      </c>
      <c r="E332" s="34">
        <v>7507.5</v>
      </c>
      <c r="F332" s="35">
        <v>41645</v>
      </c>
      <c r="G332" s="34">
        <v>7507.5</v>
      </c>
      <c r="H332" s="36">
        <f t="shared" si="5"/>
        <v>0</v>
      </c>
      <c r="I332" s="33" t="s">
        <v>217</v>
      </c>
      <c r="J332" s="27"/>
    </row>
    <row r="333" spans="1:10" x14ac:dyDescent="0.25">
      <c r="A333" s="31">
        <v>41645</v>
      </c>
      <c r="B333" s="32">
        <v>460</v>
      </c>
      <c r="C333" s="32" t="s">
        <v>9</v>
      </c>
      <c r="D333" s="33" t="s">
        <v>8</v>
      </c>
      <c r="E333" s="34">
        <v>2261.6</v>
      </c>
      <c r="F333" s="35">
        <v>41645</v>
      </c>
      <c r="G333" s="34">
        <v>2261.6</v>
      </c>
      <c r="H333" s="36">
        <f t="shared" si="5"/>
        <v>0</v>
      </c>
      <c r="I333" s="33" t="s">
        <v>8</v>
      </c>
      <c r="J333" s="27"/>
    </row>
    <row r="334" spans="1:10" x14ac:dyDescent="0.25">
      <c r="A334" s="31">
        <v>41645</v>
      </c>
      <c r="B334" s="32">
        <v>461</v>
      </c>
      <c r="C334" s="32" t="s">
        <v>9</v>
      </c>
      <c r="D334" s="33" t="s">
        <v>218</v>
      </c>
      <c r="E334" s="34">
        <v>17369.650000000001</v>
      </c>
      <c r="F334" s="35">
        <v>41654</v>
      </c>
      <c r="G334" s="34">
        <v>17369.650000000001</v>
      </c>
      <c r="H334" s="36">
        <f t="shared" si="5"/>
        <v>0</v>
      </c>
      <c r="I334" s="33" t="s">
        <v>30</v>
      </c>
      <c r="J334" s="27"/>
    </row>
    <row r="335" spans="1:10" x14ac:dyDescent="0.25">
      <c r="A335" s="31">
        <v>41645</v>
      </c>
      <c r="B335" s="32">
        <v>462</v>
      </c>
      <c r="C335" s="32" t="s">
        <v>9</v>
      </c>
      <c r="D335" s="33" t="s">
        <v>44</v>
      </c>
      <c r="E335" s="34">
        <v>4800</v>
      </c>
      <c r="F335" s="47" t="s">
        <v>219</v>
      </c>
      <c r="G335" s="34">
        <f>4340+460</f>
        <v>4800</v>
      </c>
      <c r="H335" s="36">
        <f t="shared" si="5"/>
        <v>0</v>
      </c>
      <c r="I335" s="33" t="s">
        <v>45</v>
      </c>
      <c r="J335" s="27"/>
    </row>
    <row r="336" spans="1:10" x14ac:dyDescent="0.25">
      <c r="A336" s="31">
        <v>41645</v>
      </c>
      <c r="B336" s="32">
        <v>463</v>
      </c>
      <c r="C336" s="32" t="s">
        <v>9</v>
      </c>
      <c r="D336" s="33" t="s">
        <v>42</v>
      </c>
      <c r="E336" s="34">
        <v>2000</v>
      </c>
      <c r="F336" s="35">
        <v>41657</v>
      </c>
      <c r="G336" s="34">
        <v>2000</v>
      </c>
      <c r="H336" s="36">
        <f t="shared" si="5"/>
        <v>0</v>
      </c>
      <c r="I336" s="33" t="s">
        <v>45</v>
      </c>
    </row>
    <row r="337" spans="1:10" x14ac:dyDescent="0.25">
      <c r="A337" s="31">
        <v>41645</v>
      </c>
      <c r="B337" s="32">
        <v>464</v>
      </c>
      <c r="C337" s="32" t="s">
        <v>9</v>
      </c>
      <c r="D337" s="33" t="s">
        <v>46</v>
      </c>
      <c r="E337" s="34">
        <v>3304</v>
      </c>
      <c r="F337" s="35">
        <v>41645</v>
      </c>
      <c r="G337" s="34">
        <v>3304</v>
      </c>
      <c r="H337" s="36">
        <f t="shared" si="5"/>
        <v>0</v>
      </c>
      <c r="I337" s="33" t="s">
        <v>45</v>
      </c>
      <c r="J337" s="27"/>
    </row>
    <row r="338" spans="1:10" x14ac:dyDescent="0.25">
      <c r="A338" s="31">
        <v>41645</v>
      </c>
      <c r="B338" s="32">
        <v>465</v>
      </c>
      <c r="C338" s="32" t="s">
        <v>9</v>
      </c>
      <c r="D338" s="33" t="s">
        <v>220</v>
      </c>
      <c r="E338" s="34">
        <v>2393.5</v>
      </c>
      <c r="F338" s="39" t="s">
        <v>221</v>
      </c>
      <c r="G338" s="40">
        <v>2393.5</v>
      </c>
      <c r="H338" s="36">
        <f t="shared" si="5"/>
        <v>0</v>
      </c>
      <c r="I338" s="33" t="s">
        <v>45</v>
      </c>
      <c r="J338" s="27"/>
    </row>
    <row r="339" spans="1:10" x14ac:dyDescent="0.25">
      <c r="A339" s="31">
        <v>41645</v>
      </c>
      <c r="B339" s="32">
        <v>466</v>
      </c>
      <c r="C339" s="32" t="s">
        <v>9</v>
      </c>
      <c r="D339" s="33" t="s">
        <v>16</v>
      </c>
      <c r="E339" s="34">
        <v>151398</v>
      </c>
      <c r="F339" s="35">
        <v>41666</v>
      </c>
      <c r="G339" s="34">
        <v>151398</v>
      </c>
      <c r="H339" s="36">
        <f t="shared" si="5"/>
        <v>0</v>
      </c>
      <c r="I339" s="33"/>
      <c r="J339" s="27"/>
    </row>
    <row r="340" spans="1:10" x14ac:dyDescent="0.25">
      <c r="A340" s="31">
        <v>41645</v>
      </c>
      <c r="B340" s="32">
        <v>467</v>
      </c>
      <c r="C340" s="32" t="s">
        <v>9</v>
      </c>
      <c r="D340" s="33" t="s">
        <v>106</v>
      </c>
      <c r="E340" s="34">
        <v>137065</v>
      </c>
      <c r="F340" s="35">
        <v>41655</v>
      </c>
      <c r="G340" s="34">
        <v>137065</v>
      </c>
      <c r="H340" s="36">
        <f t="shared" si="5"/>
        <v>0</v>
      </c>
      <c r="I340" s="33"/>
      <c r="J340" s="27"/>
    </row>
    <row r="341" spans="1:10" x14ac:dyDescent="0.25">
      <c r="A341" s="31">
        <v>41645</v>
      </c>
      <c r="B341" s="32">
        <v>468</v>
      </c>
      <c r="C341" s="32" t="s">
        <v>9</v>
      </c>
      <c r="D341" s="33" t="s">
        <v>47</v>
      </c>
      <c r="E341" s="34">
        <v>3415.5</v>
      </c>
      <c r="F341" s="35">
        <v>41648</v>
      </c>
      <c r="G341" s="34">
        <v>3415.5</v>
      </c>
      <c r="H341" s="36">
        <f t="shared" si="5"/>
        <v>0</v>
      </c>
      <c r="I341" s="33" t="s">
        <v>30</v>
      </c>
      <c r="J341" s="27"/>
    </row>
    <row r="342" spans="1:10" x14ac:dyDescent="0.25">
      <c r="A342" s="31">
        <v>41645</v>
      </c>
      <c r="B342" s="32">
        <v>469</v>
      </c>
      <c r="C342" s="32" t="s">
        <v>9</v>
      </c>
      <c r="D342" s="33" t="s">
        <v>55</v>
      </c>
      <c r="E342" s="34">
        <v>10178</v>
      </c>
      <c r="F342" s="35">
        <v>41645</v>
      </c>
      <c r="G342" s="34">
        <v>10178</v>
      </c>
      <c r="H342" s="36">
        <f t="shared" si="5"/>
        <v>0</v>
      </c>
      <c r="I342" s="33"/>
      <c r="J342" s="27"/>
    </row>
    <row r="343" spans="1:10" x14ac:dyDescent="0.25">
      <c r="A343" s="31">
        <v>41645</v>
      </c>
      <c r="B343" s="32">
        <v>470</v>
      </c>
      <c r="C343" s="32" t="s">
        <v>9</v>
      </c>
      <c r="D343" s="33" t="s">
        <v>222</v>
      </c>
      <c r="E343" s="34">
        <v>2672</v>
      </c>
      <c r="F343" s="35">
        <v>41645</v>
      </c>
      <c r="G343" s="34">
        <v>2672</v>
      </c>
      <c r="H343" s="36">
        <f t="shared" si="5"/>
        <v>0</v>
      </c>
      <c r="I343" s="33"/>
      <c r="J343" s="27"/>
    </row>
    <row r="344" spans="1:10" x14ac:dyDescent="0.25">
      <c r="A344" s="31">
        <v>41645</v>
      </c>
      <c r="B344" s="32">
        <v>471</v>
      </c>
      <c r="C344" s="32" t="s">
        <v>9</v>
      </c>
      <c r="D344" s="33" t="s">
        <v>64</v>
      </c>
      <c r="E344" s="34">
        <v>15157</v>
      </c>
      <c r="F344" s="35">
        <v>41645</v>
      </c>
      <c r="G344" s="34">
        <v>15157</v>
      </c>
      <c r="H344" s="36">
        <f t="shared" si="5"/>
        <v>0</v>
      </c>
      <c r="I344" s="33" t="s">
        <v>65</v>
      </c>
      <c r="J344" s="27"/>
    </row>
    <row r="345" spans="1:10" x14ac:dyDescent="0.25">
      <c r="A345" s="31">
        <v>41645</v>
      </c>
      <c r="B345" s="32">
        <v>472</v>
      </c>
      <c r="C345" s="32" t="s">
        <v>9</v>
      </c>
      <c r="D345" s="33" t="s">
        <v>188</v>
      </c>
      <c r="E345" s="34">
        <v>5533.5</v>
      </c>
      <c r="F345" s="35">
        <v>41645</v>
      </c>
      <c r="G345" s="34">
        <v>5533.5</v>
      </c>
      <c r="H345" s="36">
        <f t="shared" si="5"/>
        <v>0</v>
      </c>
      <c r="I345" s="33"/>
      <c r="J345" s="27"/>
    </row>
    <row r="346" spans="1:10" x14ac:dyDescent="0.25">
      <c r="A346" s="31">
        <v>41645</v>
      </c>
      <c r="B346" s="32">
        <v>473</v>
      </c>
      <c r="C346" s="32" t="s">
        <v>9</v>
      </c>
      <c r="D346" s="33" t="s">
        <v>51</v>
      </c>
      <c r="E346" s="34">
        <v>1883.2</v>
      </c>
      <c r="F346" s="35">
        <v>41645</v>
      </c>
      <c r="G346" s="34">
        <v>1883.2</v>
      </c>
      <c r="H346" s="36">
        <f t="shared" si="5"/>
        <v>0</v>
      </c>
      <c r="I346" s="33" t="s">
        <v>45</v>
      </c>
      <c r="J346" s="27"/>
    </row>
    <row r="347" spans="1:10" x14ac:dyDescent="0.25">
      <c r="A347" s="31">
        <v>41645</v>
      </c>
      <c r="B347" s="32">
        <v>474</v>
      </c>
      <c r="C347" s="32" t="s">
        <v>9</v>
      </c>
      <c r="D347" s="33" t="s">
        <v>8</v>
      </c>
      <c r="E347" s="34">
        <v>819</v>
      </c>
      <c r="F347" s="35">
        <v>41645</v>
      </c>
      <c r="G347" s="34">
        <v>819</v>
      </c>
      <c r="H347" s="36">
        <f t="shared" si="5"/>
        <v>0</v>
      </c>
      <c r="I347" s="33" t="s">
        <v>8</v>
      </c>
      <c r="J347" s="27"/>
    </row>
    <row r="348" spans="1:10" x14ac:dyDescent="0.25">
      <c r="A348" s="31">
        <v>41645</v>
      </c>
      <c r="B348" s="32">
        <v>475</v>
      </c>
      <c r="C348" s="32" t="s">
        <v>9</v>
      </c>
      <c r="D348" s="33" t="s">
        <v>220</v>
      </c>
      <c r="E348" s="34">
        <v>5409.5</v>
      </c>
      <c r="F348" s="35">
        <v>41645</v>
      </c>
      <c r="G348" s="34">
        <v>5409.5</v>
      </c>
      <c r="H348" s="36">
        <f t="shared" si="5"/>
        <v>0</v>
      </c>
      <c r="I348" s="33" t="s">
        <v>45</v>
      </c>
      <c r="J348" s="27"/>
    </row>
    <row r="349" spans="1:10" x14ac:dyDescent="0.25">
      <c r="A349" s="31">
        <v>41645</v>
      </c>
      <c r="B349" s="32">
        <v>476</v>
      </c>
      <c r="C349" s="32" t="s">
        <v>9</v>
      </c>
      <c r="D349" s="48" t="s">
        <v>53</v>
      </c>
      <c r="E349" s="49">
        <v>0</v>
      </c>
      <c r="F349" s="35"/>
      <c r="G349" s="34">
        <v>0</v>
      </c>
      <c r="H349" s="36">
        <f t="shared" si="5"/>
        <v>0</v>
      </c>
      <c r="I349" s="33"/>
      <c r="J349" s="27" t="s">
        <v>223</v>
      </c>
    </row>
    <row r="350" spans="1:10" x14ac:dyDescent="0.25">
      <c r="A350" s="31">
        <v>41645</v>
      </c>
      <c r="B350" s="32">
        <v>477</v>
      </c>
      <c r="C350" s="32" t="s">
        <v>9</v>
      </c>
      <c r="D350" s="33" t="s">
        <v>54</v>
      </c>
      <c r="E350" s="34">
        <v>20998.2</v>
      </c>
      <c r="F350" s="35">
        <v>41645</v>
      </c>
      <c r="G350" s="34">
        <v>20998.2</v>
      </c>
      <c r="H350" s="36">
        <f t="shared" si="5"/>
        <v>0</v>
      </c>
      <c r="I350" s="33"/>
      <c r="J350" s="27"/>
    </row>
    <row r="351" spans="1:10" x14ac:dyDescent="0.25">
      <c r="A351" s="31">
        <v>41645</v>
      </c>
      <c r="B351" s="32">
        <v>478</v>
      </c>
      <c r="C351" s="32" t="s">
        <v>9</v>
      </c>
      <c r="D351" s="33" t="s">
        <v>66</v>
      </c>
      <c r="E351" s="34">
        <v>1405</v>
      </c>
      <c r="F351" s="35">
        <v>41645</v>
      </c>
      <c r="G351" s="34">
        <v>1405</v>
      </c>
      <c r="H351" s="36">
        <f t="shared" si="5"/>
        <v>0</v>
      </c>
      <c r="I351" s="33" t="s">
        <v>45</v>
      </c>
      <c r="J351" s="27"/>
    </row>
    <row r="352" spans="1:10" x14ac:dyDescent="0.25">
      <c r="A352" s="31">
        <v>41645</v>
      </c>
      <c r="B352" s="32">
        <v>479</v>
      </c>
      <c r="C352" s="32" t="s">
        <v>9</v>
      </c>
      <c r="D352" s="33" t="s">
        <v>54</v>
      </c>
      <c r="E352" s="34">
        <v>934</v>
      </c>
      <c r="F352" s="35">
        <v>41645</v>
      </c>
      <c r="G352" s="34">
        <v>934</v>
      </c>
      <c r="H352" s="36">
        <f t="shared" si="5"/>
        <v>0</v>
      </c>
      <c r="I352" s="33"/>
      <c r="J352" s="27"/>
    </row>
    <row r="353" spans="1:10" x14ac:dyDescent="0.25">
      <c r="A353" s="31">
        <v>41645</v>
      </c>
      <c r="B353" s="32">
        <v>480</v>
      </c>
      <c r="C353" s="32" t="s">
        <v>9</v>
      </c>
      <c r="D353" s="33" t="s">
        <v>8</v>
      </c>
      <c r="E353" s="34">
        <v>10000.5</v>
      </c>
      <c r="F353" s="35">
        <v>41645</v>
      </c>
      <c r="G353" s="34">
        <v>10000.5</v>
      </c>
      <c r="H353" s="36">
        <f t="shared" si="5"/>
        <v>0</v>
      </c>
      <c r="I353" s="33" t="s">
        <v>8</v>
      </c>
      <c r="J353" s="27"/>
    </row>
    <row r="354" spans="1:10" x14ac:dyDescent="0.25">
      <c r="A354" s="31">
        <v>41645</v>
      </c>
      <c r="B354" s="32">
        <v>481</v>
      </c>
      <c r="C354" s="32" t="s">
        <v>9</v>
      </c>
      <c r="D354" s="33" t="s">
        <v>20</v>
      </c>
      <c r="E354" s="34">
        <v>2262</v>
      </c>
      <c r="F354" s="35">
        <v>41645</v>
      </c>
      <c r="G354" s="34">
        <v>2262</v>
      </c>
      <c r="H354" s="36">
        <f t="shared" si="5"/>
        <v>0</v>
      </c>
      <c r="I354" s="33"/>
      <c r="J354" s="27"/>
    </row>
    <row r="355" spans="1:10" x14ac:dyDescent="0.25">
      <c r="A355" s="31">
        <v>41645</v>
      </c>
      <c r="B355" s="32">
        <v>482</v>
      </c>
      <c r="C355" s="32" t="s">
        <v>9</v>
      </c>
      <c r="D355" s="43" t="s">
        <v>137</v>
      </c>
      <c r="E355" s="44">
        <v>21867.599999999999</v>
      </c>
      <c r="F355" s="68" t="s">
        <v>224</v>
      </c>
      <c r="G355" s="44">
        <v>21867</v>
      </c>
      <c r="H355" s="18">
        <f t="shared" si="5"/>
        <v>0.59999999999854481</v>
      </c>
      <c r="I355" s="43" t="s">
        <v>8</v>
      </c>
      <c r="J355" s="46"/>
    </row>
    <row r="356" spans="1:10" x14ac:dyDescent="0.25">
      <c r="A356" s="31">
        <v>41645</v>
      </c>
      <c r="B356" s="32">
        <v>483</v>
      </c>
      <c r="C356" s="32" t="s">
        <v>9</v>
      </c>
      <c r="D356" s="33" t="s">
        <v>41</v>
      </c>
      <c r="E356" s="34">
        <v>6637</v>
      </c>
      <c r="F356" s="35">
        <v>41645</v>
      </c>
      <c r="G356" s="34">
        <v>6637</v>
      </c>
      <c r="H356" s="36">
        <f t="shared" si="5"/>
        <v>0</v>
      </c>
      <c r="I356" s="33" t="s">
        <v>21</v>
      </c>
      <c r="J356" s="27"/>
    </row>
    <row r="357" spans="1:10" x14ac:dyDescent="0.25">
      <c r="A357" s="31">
        <v>41645</v>
      </c>
      <c r="B357" s="32">
        <v>484</v>
      </c>
      <c r="C357" s="32" t="s">
        <v>9</v>
      </c>
      <c r="D357" s="46" t="s">
        <v>225</v>
      </c>
      <c r="E357" s="44">
        <v>4884</v>
      </c>
      <c r="F357" s="69" t="s">
        <v>226</v>
      </c>
      <c r="G357" s="70">
        <v>4884</v>
      </c>
      <c r="H357" s="58">
        <f t="shared" si="5"/>
        <v>0</v>
      </c>
      <c r="I357" s="46" t="s">
        <v>21</v>
      </c>
      <c r="J357" s="27" t="s">
        <v>227</v>
      </c>
    </row>
    <row r="358" spans="1:10" x14ac:dyDescent="0.25">
      <c r="A358" s="31">
        <v>41645</v>
      </c>
      <c r="B358" s="32">
        <v>485</v>
      </c>
      <c r="C358" s="32" t="s">
        <v>9</v>
      </c>
      <c r="D358" s="33" t="s">
        <v>136</v>
      </c>
      <c r="E358" s="34">
        <v>1419</v>
      </c>
      <c r="F358" s="35">
        <v>41645</v>
      </c>
      <c r="G358" s="34">
        <v>1419</v>
      </c>
      <c r="H358" s="36">
        <f t="shared" si="5"/>
        <v>0</v>
      </c>
      <c r="I358" s="33"/>
      <c r="J358" s="46"/>
    </row>
    <row r="359" spans="1:10" x14ac:dyDescent="0.25">
      <c r="A359" s="31">
        <v>41645</v>
      </c>
      <c r="B359" s="32">
        <v>486</v>
      </c>
      <c r="C359" s="32" t="s">
        <v>9</v>
      </c>
      <c r="D359" s="33" t="s">
        <v>106</v>
      </c>
      <c r="E359" s="34">
        <v>1878.5</v>
      </c>
      <c r="F359" s="35">
        <v>41655</v>
      </c>
      <c r="G359" s="34">
        <v>1878.5</v>
      </c>
      <c r="H359" s="36">
        <f t="shared" si="5"/>
        <v>0</v>
      </c>
      <c r="I359" s="33"/>
      <c r="J359" s="27"/>
    </row>
    <row r="360" spans="1:10" x14ac:dyDescent="0.25">
      <c r="A360" s="31">
        <v>41645</v>
      </c>
      <c r="B360" s="32">
        <v>487</v>
      </c>
      <c r="C360" s="32" t="s">
        <v>9</v>
      </c>
      <c r="D360" s="33" t="s">
        <v>124</v>
      </c>
      <c r="E360" s="34">
        <v>7752</v>
      </c>
      <c r="F360" s="35">
        <v>41645</v>
      </c>
      <c r="G360" s="34">
        <v>7752</v>
      </c>
      <c r="H360" s="36">
        <f t="shared" si="5"/>
        <v>0</v>
      </c>
      <c r="I360" s="33" t="s">
        <v>217</v>
      </c>
      <c r="J360" s="27"/>
    </row>
    <row r="361" spans="1:10" x14ac:dyDescent="0.25">
      <c r="A361" s="31">
        <v>41645</v>
      </c>
      <c r="B361" s="32">
        <v>488</v>
      </c>
      <c r="C361" s="32" t="s">
        <v>9</v>
      </c>
      <c r="D361" s="33" t="s">
        <v>57</v>
      </c>
      <c r="E361" s="34">
        <v>630</v>
      </c>
      <c r="F361" s="35">
        <v>41645</v>
      </c>
      <c r="G361" s="34">
        <v>630</v>
      </c>
      <c r="H361" s="36">
        <f t="shared" si="5"/>
        <v>0</v>
      </c>
      <c r="I361" s="33" t="s">
        <v>217</v>
      </c>
      <c r="J361" s="27"/>
    </row>
    <row r="362" spans="1:10" x14ac:dyDescent="0.25">
      <c r="A362" s="31">
        <v>41645</v>
      </c>
      <c r="B362" s="32">
        <v>489</v>
      </c>
      <c r="C362" s="32" t="s">
        <v>9</v>
      </c>
      <c r="D362" s="33" t="s">
        <v>32</v>
      </c>
      <c r="E362" s="34">
        <v>7939.5</v>
      </c>
      <c r="F362" s="35">
        <v>41645</v>
      </c>
      <c r="G362" s="34">
        <v>7939.5</v>
      </c>
      <c r="H362" s="36">
        <f t="shared" si="5"/>
        <v>0</v>
      </c>
      <c r="I362" s="33" t="s">
        <v>217</v>
      </c>
      <c r="J362" s="27"/>
    </row>
    <row r="363" spans="1:10" x14ac:dyDescent="0.25">
      <c r="A363" s="31">
        <v>41645</v>
      </c>
      <c r="B363" s="32">
        <v>490</v>
      </c>
      <c r="C363" s="32" t="s">
        <v>9</v>
      </c>
      <c r="D363" s="33" t="s">
        <v>228</v>
      </c>
      <c r="E363" s="34">
        <v>2760.5</v>
      </c>
      <c r="F363" s="35">
        <v>41645</v>
      </c>
      <c r="G363" s="34">
        <v>2760.5</v>
      </c>
      <c r="H363" s="36">
        <f t="shared" si="5"/>
        <v>0</v>
      </c>
      <c r="I363" s="33" t="s">
        <v>217</v>
      </c>
      <c r="J363" s="27"/>
    </row>
    <row r="364" spans="1:10" x14ac:dyDescent="0.25">
      <c r="A364" s="31">
        <v>41646</v>
      </c>
      <c r="B364" s="32">
        <v>491</v>
      </c>
      <c r="C364" s="32" t="s">
        <v>9</v>
      </c>
      <c r="D364" s="33" t="s">
        <v>229</v>
      </c>
      <c r="E364" s="34">
        <v>28067.5</v>
      </c>
      <c r="F364" s="35">
        <v>41648</v>
      </c>
      <c r="G364" s="34">
        <v>28067.5</v>
      </c>
      <c r="H364" s="36">
        <f t="shared" si="5"/>
        <v>0</v>
      </c>
      <c r="I364" s="34" t="s">
        <v>65</v>
      </c>
      <c r="J364" s="27"/>
    </row>
    <row r="365" spans="1:10" x14ac:dyDescent="0.25">
      <c r="A365" s="31">
        <v>41646</v>
      </c>
      <c r="B365" s="32">
        <v>492</v>
      </c>
      <c r="C365" s="32" t="s">
        <v>9</v>
      </c>
      <c r="D365" s="33" t="s">
        <v>230</v>
      </c>
      <c r="E365" s="34">
        <v>134.5</v>
      </c>
      <c r="F365" s="35">
        <v>41649</v>
      </c>
      <c r="G365" s="34">
        <v>134.5</v>
      </c>
      <c r="H365" s="36">
        <f t="shared" si="5"/>
        <v>0</v>
      </c>
      <c r="I365" s="33"/>
      <c r="J365" s="27"/>
    </row>
    <row r="366" spans="1:10" x14ac:dyDescent="0.25">
      <c r="A366" s="31">
        <v>41646</v>
      </c>
      <c r="B366" s="32">
        <v>493</v>
      </c>
      <c r="C366" s="32" t="s">
        <v>9</v>
      </c>
      <c r="D366" s="33" t="s">
        <v>99</v>
      </c>
      <c r="E366" s="34">
        <v>6548</v>
      </c>
      <c r="F366" s="35">
        <v>41646</v>
      </c>
      <c r="G366" s="34">
        <v>6548</v>
      </c>
      <c r="H366" s="36">
        <f t="shared" si="5"/>
        <v>0</v>
      </c>
      <c r="I366" s="33" t="s">
        <v>30</v>
      </c>
      <c r="J366" s="27"/>
    </row>
    <row r="367" spans="1:10" x14ac:dyDescent="0.25">
      <c r="A367" s="31">
        <v>41646</v>
      </c>
      <c r="B367" s="32">
        <v>494</v>
      </c>
      <c r="C367" s="32" t="s">
        <v>9</v>
      </c>
      <c r="D367" s="33" t="s">
        <v>191</v>
      </c>
      <c r="E367" s="34">
        <v>1890</v>
      </c>
      <c r="F367" s="35">
        <v>41646</v>
      </c>
      <c r="G367" s="34">
        <v>1890</v>
      </c>
      <c r="H367" s="36">
        <f t="shared" si="5"/>
        <v>0</v>
      </c>
      <c r="I367" s="33" t="s">
        <v>30</v>
      </c>
      <c r="J367" s="27"/>
    </row>
    <row r="368" spans="1:10" x14ac:dyDescent="0.25">
      <c r="A368" s="31">
        <v>41646</v>
      </c>
      <c r="B368" s="32">
        <v>495</v>
      </c>
      <c r="C368" s="32" t="s">
        <v>9</v>
      </c>
      <c r="D368" s="33" t="s">
        <v>231</v>
      </c>
      <c r="E368" s="34">
        <v>1378.5</v>
      </c>
      <c r="F368" s="35">
        <v>41646</v>
      </c>
      <c r="G368" s="34">
        <v>1378.5</v>
      </c>
      <c r="H368" s="36">
        <f t="shared" si="5"/>
        <v>0</v>
      </c>
      <c r="I368" s="33" t="s">
        <v>30</v>
      </c>
      <c r="J368" s="27"/>
    </row>
    <row r="369" spans="1:10" x14ac:dyDescent="0.25">
      <c r="A369" s="31">
        <v>41646</v>
      </c>
      <c r="B369" s="32">
        <v>496</v>
      </c>
      <c r="C369" s="32" t="s">
        <v>9</v>
      </c>
      <c r="D369" s="33" t="s">
        <v>232</v>
      </c>
      <c r="E369" s="34">
        <v>3420</v>
      </c>
      <c r="F369" s="35">
        <v>41646</v>
      </c>
      <c r="G369" s="34">
        <v>3420</v>
      </c>
      <c r="H369" s="36">
        <f t="shared" si="5"/>
        <v>0</v>
      </c>
      <c r="I369" s="33" t="s">
        <v>30</v>
      </c>
      <c r="J369" s="27"/>
    </row>
    <row r="370" spans="1:10" x14ac:dyDescent="0.25">
      <c r="A370" s="31">
        <v>41646</v>
      </c>
      <c r="B370" s="32">
        <v>497</v>
      </c>
      <c r="C370" s="32" t="s">
        <v>9</v>
      </c>
      <c r="D370" s="33" t="s">
        <v>233</v>
      </c>
      <c r="E370" s="34">
        <v>1616</v>
      </c>
      <c r="F370" s="35">
        <v>41646</v>
      </c>
      <c r="G370" s="34">
        <v>1616</v>
      </c>
      <c r="H370" s="36">
        <f t="shared" si="5"/>
        <v>0</v>
      </c>
      <c r="I370" s="33" t="s">
        <v>30</v>
      </c>
      <c r="J370" s="27"/>
    </row>
    <row r="371" spans="1:10" x14ac:dyDescent="0.25">
      <c r="A371" s="31">
        <v>41646</v>
      </c>
      <c r="B371" s="32">
        <v>498</v>
      </c>
      <c r="C371" s="32" t="s">
        <v>9</v>
      </c>
      <c r="D371" s="33" t="s">
        <v>234</v>
      </c>
      <c r="E371" s="34">
        <v>670.5</v>
      </c>
      <c r="F371" s="35">
        <v>7.1</v>
      </c>
      <c r="G371" s="34">
        <v>670.5</v>
      </c>
      <c r="H371" s="36">
        <f t="shared" si="5"/>
        <v>0</v>
      </c>
      <c r="I371" s="33" t="s">
        <v>30</v>
      </c>
      <c r="J371" s="27"/>
    </row>
    <row r="372" spans="1:10" x14ac:dyDescent="0.25">
      <c r="A372" s="31">
        <v>41646</v>
      </c>
      <c r="B372" s="32">
        <v>499</v>
      </c>
      <c r="C372" s="32" t="s">
        <v>9</v>
      </c>
      <c r="D372" s="33" t="s">
        <v>235</v>
      </c>
      <c r="E372" s="34">
        <v>4983</v>
      </c>
      <c r="F372" s="47" t="s">
        <v>236</v>
      </c>
      <c r="G372" s="34">
        <v>4983</v>
      </c>
      <c r="H372" s="36">
        <f t="shared" si="5"/>
        <v>0</v>
      </c>
      <c r="I372" s="33" t="s">
        <v>30</v>
      </c>
      <c r="J372" s="27"/>
    </row>
    <row r="373" spans="1:10" x14ac:dyDescent="0.25">
      <c r="A373" s="31">
        <v>41646</v>
      </c>
      <c r="B373" s="32">
        <v>500</v>
      </c>
      <c r="C373" s="32" t="s">
        <v>9</v>
      </c>
      <c r="D373" s="33" t="s">
        <v>86</v>
      </c>
      <c r="E373" s="34">
        <v>4637</v>
      </c>
      <c r="F373" s="35">
        <v>41647</v>
      </c>
      <c r="G373" s="34">
        <v>4637</v>
      </c>
      <c r="H373" s="36">
        <f t="shared" si="5"/>
        <v>0</v>
      </c>
      <c r="I373" s="33" t="s">
        <v>30</v>
      </c>
      <c r="J373" s="27"/>
    </row>
    <row r="374" spans="1:10" x14ac:dyDescent="0.25">
      <c r="A374" s="31">
        <v>41646</v>
      </c>
      <c r="B374" s="32">
        <v>501</v>
      </c>
      <c r="C374" s="32" t="s">
        <v>9</v>
      </c>
      <c r="D374" s="33" t="s">
        <v>8</v>
      </c>
      <c r="E374" s="34">
        <v>1094</v>
      </c>
      <c r="F374" s="35">
        <v>41646</v>
      </c>
      <c r="G374" s="34">
        <v>1094</v>
      </c>
      <c r="H374" s="36">
        <f t="shared" si="5"/>
        <v>0</v>
      </c>
      <c r="I374" s="33" t="s">
        <v>8</v>
      </c>
      <c r="J374" s="27"/>
    </row>
    <row r="375" spans="1:10" x14ac:dyDescent="0.25">
      <c r="A375" s="31">
        <v>41646</v>
      </c>
      <c r="B375" s="32">
        <v>502</v>
      </c>
      <c r="C375" s="32" t="s">
        <v>9</v>
      </c>
      <c r="D375" s="33" t="s">
        <v>98</v>
      </c>
      <c r="E375" s="34">
        <v>14860</v>
      </c>
      <c r="F375" s="35">
        <v>41646</v>
      </c>
      <c r="G375" s="34">
        <v>14860</v>
      </c>
      <c r="H375" s="36">
        <f t="shared" si="5"/>
        <v>0</v>
      </c>
      <c r="I375" s="33" t="s">
        <v>65</v>
      </c>
      <c r="J375" s="27"/>
    </row>
    <row r="376" spans="1:10" x14ac:dyDescent="0.25">
      <c r="A376" s="31">
        <v>41646</v>
      </c>
      <c r="B376" s="32">
        <v>503</v>
      </c>
      <c r="C376" s="32" t="s">
        <v>9</v>
      </c>
      <c r="D376" s="33" t="s">
        <v>25</v>
      </c>
      <c r="E376" s="34">
        <v>19067</v>
      </c>
      <c r="F376" s="35">
        <v>41646</v>
      </c>
      <c r="G376" s="34">
        <v>19067</v>
      </c>
      <c r="H376" s="36">
        <f t="shared" si="5"/>
        <v>0</v>
      </c>
      <c r="I376" s="33" t="s">
        <v>65</v>
      </c>
      <c r="J376" s="27"/>
    </row>
    <row r="377" spans="1:10" x14ac:dyDescent="0.25">
      <c r="A377" s="31">
        <v>41646</v>
      </c>
      <c r="B377" s="32">
        <v>504</v>
      </c>
      <c r="C377" s="32" t="s">
        <v>9</v>
      </c>
      <c r="D377" s="33" t="s">
        <v>68</v>
      </c>
      <c r="E377" s="34">
        <v>5332</v>
      </c>
      <c r="F377" s="35">
        <v>41646</v>
      </c>
      <c r="G377" s="34">
        <v>5332</v>
      </c>
      <c r="H377" s="36">
        <f t="shared" si="5"/>
        <v>0</v>
      </c>
      <c r="I377" s="33" t="s">
        <v>65</v>
      </c>
      <c r="J377" s="27"/>
    </row>
    <row r="378" spans="1:10" x14ac:dyDescent="0.25">
      <c r="A378" s="31">
        <v>41646</v>
      </c>
      <c r="B378" s="32">
        <v>505</v>
      </c>
      <c r="C378" s="32" t="s">
        <v>9</v>
      </c>
      <c r="D378" s="33" t="s">
        <v>14</v>
      </c>
      <c r="E378" s="34">
        <v>7909</v>
      </c>
      <c r="F378" s="35">
        <v>41646</v>
      </c>
      <c r="G378" s="34">
        <v>7909</v>
      </c>
      <c r="H378" s="36">
        <f t="shared" si="5"/>
        <v>0</v>
      </c>
      <c r="I378" s="33" t="s">
        <v>217</v>
      </c>
      <c r="J378" s="27"/>
    </row>
    <row r="379" spans="1:10" x14ac:dyDescent="0.25">
      <c r="A379" s="31">
        <v>41646</v>
      </c>
      <c r="B379" s="32">
        <v>506</v>
      </c>
      <c r="C379" s="32" t="s">
        <v>9</v>
      </c>
      <c r="D379" s="33" t="s">
        <v>152</v>
      </c>
      <c r="E379" s="34">
        <v>6919</v>
      </c>
      <c r="F379" s="35">
        <v>41646</v>
      </c>
      <c r="G379" s="34">
        <v>6919</v>
      </c>
      <c r="H379" s="36">
        <f t="shared" si="5"/>
        <v>0</v>
      </c>
      <c r="I379" s="33"/>
      <c r="J379" s="27"/>
    </row>
    <row r="380" spans="1:10" x14ac:dyDescent="0.25">
      <c r="A380" s="31">
        <v>41646</v>
      </c>
      <c r="B380" s="32">
        <v>507</v>
      </c>
      <c r="C380" s="32" t="s">
        <v>9</v>
      </c>
      <c r="D380" s="33" t="s">
        <v>237</v>
      </c>
      <c r="E380" s="34">
        <v>4919.5</v>
      </c>
      <c r="F380" s="35">
        <v>41646</v>
      </c>
      <c r="G380" s="34">
        <v>4919.5</v>
      </c>
      <c r="H380" s="36">
        <f t="shared" si="5"/>
        <v>0</v>
      </c>
      <c r="I380" s="33" t="s">
        <v>217</v>
      </c>
      <c r="J380" s="27"/>
    </row>
    <row r="381" spans="1:10" x14ac:dyDescent="0.25">
      <c r="A381" s="31">
        <v>41646</v>
      </c>
      <c r="B381" s="32">
        <v>508</v>
      </c>
      <c r="C381" s="32" t="s">
        <v>9</v>
      </c>
      <c r="D381" s="33" t="s">
        <v>238</v>
      </c>
      <c r="E381" s="34">
        <v>1052</v>
      </c>
      <c r="F381" s="66" t="s">
        <v>239</v>
      </c>
      <c r="G381" s="34">
        <v>1052</v>
      </c>
      <c r="H381" s="36">
        <f t="shared" si="5"/>
        <v>0</v>
      </c>
      <c r="I381" s="33"/>
      <c r="J381" s="27"/>
    </row>
    <row r="382" spans="1:10" x14ac:dyDescent="0.25">
      <c r="A382" s="31">
        <v>41646</v>
      </c>
      <c r="B382" s="32">
        <v>509</v>
      </c>
      <c r="C382" s="32" t="s">
        <v>9</v>
      </c>
      <c r="D382" s="33" t="s">
        <v>92</v>
      </c>
      <c r="E382" s="34">
        <v>14444</v>
      </c>
      <c r="F382" s="35">
        <v>41647</v>
      </c>
      <c r="G382" s="34">
        <v>14444</v>
      </c>
      <c r="H382" s="36">
        <f t="shared" si="5"/>
        <v>0</v>
      </c>
      <c r="I382" s="33" t="s">
        <v>27</v>
      </c>
      <c r="J382" s="27"/>
    </row>
    <row r="383" spans="1:10" x14ac:dyDescent="0.25">
      <c r="A383" s="31">
        <v>41646</v>
      </c>
      <c r="B383" s="32">
        <v>510</v>
      </c>
      <c r="C383" s="32" t="s">
        <v>9</v>
      </c>
      <c r="D383" s="33" t="s">
        <v>85</v>
      </c>
      <c r="E383" s="34">
        <v>21815</v>
      </c>
      <c r="F383" s="35">
        <v>41647</v>
      </c>
      <c r="G383" s="34">
        <v>21815</v>
      </c>
      <c r="H383" s="36">
        <f t="shared" si="5"/>
        <v>0</v>
      </c>
      <c r="I383" s="33"/>
      <c r="J383" s="27"/>
    </row>
    <row r="384" spans="1:10" x14ac:dyDescent="0.25">
      <c r="A384" s="31">
        <v>41646</v>
      </c>
      <c r="B384" s="32">
        <v>511</v>
      </c>
      <c r="C384" s="32" t="s">
        <v>9</v>
      </c>
      <c r="D384" s="33" t="s">
        <v>240</v>
      </c>
      <c r="E384" s="34">
        <v>20952</v>
      </c>
      <c r="F384" s="37" t="s">
        <v>241</v>
      </c>
      <c r="G384" s="34">
        <v>20952</v>
      </c>
      <c r="H384" s="36">
        <f t="shared" si="5"/>
        <v>0</v>
      </c>
      <c r="I384" s="33" t="s">
        <v>27</v>
      </c>
      <c r="J384" s="27"/>
    </row>
    <row r="385" spans="1:10" x14ac:dyDescent="0.25">
      <c r="A385" s="31">
        <v>41646</v>
      </c>
      <c r="B385" s="32">
        <v>512</v>
      </c>
      <c r="C385" s="32" t="s">
        <v>9</v>
      </c>
      <c r="D385" s="33" t="s">
        <v>242</v>
      </c>
      <c r="E385" s="34">
        <v>10664</v>
      </c>
      <c r="F385" s="37" t="s">
        <v>243</v>
      </c>
      <c r="G385" s="34">
        <v>10664</v>
      </c>
      <c r="H385" s="36">
        <f t="shared" si="5"/>
        <v>0</v>
      </c>
      <c r="I385" s="33" t="s">
        <v>27</v>
      </c>
      <c r="J385" s="27"/>
    </row>
    <row r="386" spans="1:10" x14ac:dyDescent="0.25">
      <c r="A386" s="31">
        <v>41646</v>
      </c>
      <c r="B386" s="32">
        <v>513</v>
      </c>
      <c r="C386" s="32" t="s">
        <v>9</v>
      </c>
      <c r="D386" s="33" t="s">
        <v>244</v>
      </c>
      <c r="E386" s="34">
        <v>8480</v>
      </c>
      <c r="F386" s="35">
        <v>41661</v>
      </c>
      <c r="G386" s="34">
        <v>8480</v>
      </c>
      <c r="H386" s="36">
        <f t="shared" si="5"/>
        <v>0</v>
      </c>
      <c r="I386" s="33" t="s">
        <v>27</v>
      </c>
      <c r="J386" s="27"/>
    </row>
    <row r="387" spans="1:10" x14ac:dyDescent="0.25">
      <c r="A387" s="31">
        <v>41646</v>
      </c>
      <c r="B387" s="32">
        <v>514</v>
      </c>
      <c r="C387" s="32" t="s">
        <v>9</v>
      </c>
      <c r="D387" s="33" t="s">
        <v>245</v>
      </c>
      <c r="E387" s="34">
        <v>38898.5</v>
      </c>
      <c r="F387" s="35">
        <v>41647</v>
      </c>
      <c r="G387" s="34">
        <v>38898.5</v>
      </c>
      <c r="H387" s="36">
        <f t="shared" si="5"/>
        <v>0</v>
      </c>
      <c r="I387" s="33"/>
      <c r="J387" s="27"/>
    </row>
    <row r="388" spans="1:10" x14ac:dyDescent="0.25">
      <c r="A388" s="31">
        <v>41646</v>
      </c>
      <c r="B388" s="32">
        <v>515</v>
      </c>
      <c r="C388" s="32" t="s">
        <v>9</v>
      </c>
      <c r="D388" s="33" t="s">
        <v>109</v>
      </c>
      <c r="E388" s="34">
        <v>6123</v>
      </c>
      <c r="F388" s="35">
        <v>41648</v>
      </c>
      <c r="G388" s="34">
        <v>6123</v>
      </c>
      <c r="H388" s="36">
        <f t="shared" ref="H388:H451" si="6">E388-G388</f>
        <v>0</v>
      </c>
      <c r="I388" s="33" t="s">
        <v>12</v>
      </c>
      <c r="J388" s="27"/>
    </row>
    <row r="389" spans="1:10" x14ac:dyDescent="0.25">
      <c r="A389" s="31">
        <v>41646</v>
      </c>
      <c r="B389" s="32">
        <v>516</v>
      </c>
      <c r="C389" s="32" t="s">
        <v>9</v>
      </c>
      <c r="D389" s="33" t="s">
        <v>13</v>
      </c>
      <c r="E389" s="34">
        <v>3512</v>
      </c>
      <c r="F389" s="35">
        <v>41656</v>
      </c>
      <c r="G389" s="34">
        <v>3512</v>
      </c>
      <c r="H389" s="36">
        <f t="shared" si="6"/>
        <v>0</v>
      </c>
      <c r="I389" s="33" t="s">
        <v>30</v>
      </c>
      <c r="J389" s="27"/>
    </row>
    <row r="390" spans="1:10" x14ac:dyDescent="0.25">
      <c r="A390" s="31">
        <v>41646</v>
      </c>
      <c r="B390" s="32">
        <v>517</v>
      </c>
      <c r="C390" s="32" t="s">
        <v>9</v>
      </c>
      <c r="D390" s="33" t="s">
        <v>246</v>
      </c>
      <c r="E390" s="34">
        <v>5056</v>
      </c>
      <c r="F390" s="35">
        <v>41647</v>
      </c>
      <c r="G390" s="34">
        <v>5056</v>
      </c>
      <c r="H390" s="36">
        <f t="shared" si="6"/>
        <v>0</v>
      </c>
      <c r="I390" s="33" t="s">
        <v>27</v>
      </c>
      <c r="J390" s="27"/>
    </row>
    <row r="391" spans="1:10" x14ac:dyDescent="0.25">
      <c r="A391" s="31">
        <v>41646</v>
      </c>
      <c r="B391" s="32">
        <v>518</v>
      </c>
      <c r="C391" s="32" t="s">
        <v>9</v>
      </c>
      <c r="D391" s="33" t="s">
        <v>149</v>
      </c>
      <c r="E391" s="34">
        <v>1674</v>
      </c>
      <c r="F391" s="35">
        <v>41650</v>
      </c>
      <c r="G391" s="34">
        <v>1674</v>
      </c>
      <c r="H391" s="36">
        <f t="shared" si="6"/>
        <v>0</v>
      </c>
      <c r="I391" s="33" t="s">
        <v>27</v>
      </c>
      <c r="J391" s="27"/>
    </row>
    <row r="392" spans="1:10" x14ac:dyDescent="0.25">
      <c r="A392" s="31">
        <v>41646</v>
      </c>
      <c r="B392" s="32">
        <v>519</v>
      </c>
      <c r="C392" s="32" t="s">
        <v>9</v>
      </c>
      <c r="D392" s="33" t="s">
        <v>99</v>
      </c>
      <c r="E392" s="34">
        <v>953</v>
      </c>
      <c r="F392" s="35">
        <v>41647</v>
      </c>
      <c r="G392" s="34">
        <v>953</v>
      </c>
      <c r="H392" s="36">
        <f t="shared" si="6"/>
        <v>0</v>
      </c>
      <c r="I392" s="33" t="s">
        <v>27</v>
      </c>
      <c r="J392" s="27"/>
    </row>
    <row r="393" spans="1:10" x14ac:dyDescent="0.25">
      <c r="A393" s="31">
        <v>41646</v>
      </c>
      <c r="B393" s="32">
        <v>520</v>
      </c>
      <c r="C393" s="32" t="s">
        <v>9</v>
      </c>
      <c r="D393" s="48" t="s">
        <v>53</v>
      </c>
      <c r="E393" s="49">
        <v>0</v>
      </c>
      <c r="F393" s="35"/>
      <c r="G393" s="34"/>
      <c r="H393" s="36">
        <f t="shared" si="6"/>
        <v>0</v>
      </c>
      <c r="I393" s="33"/>
      <c r="J393" s="27" t="s">
        <v>247</v>
      </c>
    </row>
    <row r="394" spans="1:10" x14ac:dyDescent="0.25">
      <c r="A394" s="31">
        <v>41646</v>
      </c>
      <c r="B394" s="32">
        <v>521</v>
      </c>
      <c r="C394" s="32" t="s">
        <v>9</v>
      </c>
      <c r="D394" s="33" t="s">
        <v>20</v>
      </c>
      <c r="E394" s="34">
        <v>8383</v>
      </c>
      <c r="F394" s="35">
        <v>41649</v>
      </c>
      <c r="G394" s="34">
        <v>8383</v>
      </c>
      <c r="H394" s="36">
        <f t="shared" si="6"/>
        <v>0</v>
      </c>
      <c r="I394" s="33"/>
      <c r="J394" s="27"/>
    </row>
    <row r="395" spans="1:10" x14ac:dyDescent="0.25">
      <c r="A395" s="31">
        <v>41646</v>
      </c>
      <c r="B395" s="32">
        <v>522</v>
      </c>
      <c r="C395" s="32" t="s">
        <v>9</v>
      </c>
      <c r="D395" s="33" t="s">
        <v>232</v>
      </c>
      <c r="E395" s="34">
        <v>4446</v>
      </c>
      <c r="F395" s="35">
        <v>41647</v>
      </c>
      <c r="G395" s="34">
        <v>4446</v>
      </c>
      <c r="H395" s="36">
        <f t="shared" si="6"/>
        <v>0</v>
      </c>
      <c r="I395" s="33" t="s">
        <v>15</v>
      </c>
      <c r="J395" s="27"/>
    </row>
    <row r="396" spans="1:10" x14ac:dyDescent="0.25">
      <c r="A396" s="31">
        <v>41646</v>
      </c>
      <c r="B396" s="32">
        <v>523</v>
      </c>
      <c r="C396" s="32" t="s">
        <v>9</v>
      </c>
      <c r="D396" s="33" t="s">
        <v>44</v>
      </c>
      <c r="E396" s="34">
        <v>3040</v>
      </c>
      <c r="F396" s="35">
        <v>41667</v>
      </c>
      <c r="G396" s="34">
        <v>3040</v>
      </c>
      <c r="H396" s="36">
        <f t="shared" si="6"/>
        <v>0</v>
      </c>
      <c r="I396" s="33" t="s">
        <v>45</v>
      </c>
      <c r="J396" s="27"/>
    </row>
    <row r="397" spans="1:10" x14ac:dyDescent="0.25">
      <c r="A397" s="31">
        <v>41646</v>
      </c>
      <c r="B397" s="32">
        <v>524</v>
      </c>
      <c r="C397" s="32" t="s">
        <v>9</v>
      </c>
      <c r="D397" s="33" t="s">
        <v>42</v>
      </c>
      <c r="E397" s="34">
        <v>1140</v>
      </c>
      <c r="F397" s="35">
        <v>41657</v>
      </c>
      <c r="G397" s="34">
        <v>1140</v>
      </c>
      <c r="H397" s="36">
        <f t="shared" si="6"/>
        <v>0</v>
      </c>
      <c r="I397" s="33" t="s">
        <v>45</v>
      </c>
      <c r="J397" s="27"/>
    </row>
    <row r="398" spans="1:10" x14ac:dyDescent="0.25">
      <c r="A398" s="31">
        <v>41646</v>
      </c>
      <c r="B398" s="32">
        <v>525</v>
      </c>
      <c r="C398" s="32" t="s">
        <v>9</v>
      </c>
      <c r="D398" s="43" t="s">
        <v>43</v>
      </c>
      <c r="E398" s="44">
        <v>1520</v>
      </c>
      <c r="F398" s="45">
        <v>41657</v>
      </c>
      <c r="G398" s="44">
        <v>1520</v>
      </c>
      <c r="H398" s="18">
        <f t="shared" si="6"/>
        <v>0</v>
      </c>
      <c r="I398" s="43" t="s">
        <v>45</v>
      </c>
    </row>
    <row r="399" spans="1:10" x14ac:dyDescent="0.25">
      <c r="A399" s="31">
        <v>41646</v>
      </c>
      <c r="B399" s="32">
        <v>526</v>
      </c>
      <c r="C399" s="32" t="s">
        <v>9</v>
      </c>
      <c r="D399" s="33" t="s">
        <v>220</v>
      </c>
      <c r="E399" s="34">
        <v>3206</v>
      </c>
      <c r="F399" s="35">
        <v>41646</v>
      </c>
      <c r="G399" s="34">
        <v>3206</v>
      </c>
      <c r="H399" s="36">
        <f t="shared" si="6"/>
        <v>0</v>
      </c>
      <c r="I399" s="33" t="s">
        <v>45</v>
      </c>
      <c r="J399" s="27"/>
    </row>
    <row r="400" spans="1:10" x14ac:dyDescent="0.25">
      <c r="A400" s="31">
        <v>41646</v>
      </c>
      <c r="B400" s="32">
        <v>527</v>
      </c>
      <c r="C400" s="32" t="s">
        <v>9</v>
      </c>
      <c r="D400" s="46" t="s">
        <v>123</v>
      </c>
      <c r="E400" s="56">
        <v>5804</v>
      </c>
      <c r="F400" s="57">
        <v>41649</v>
      </c>
      <c r="G400" s="56">
        <v>5804</v>
      </c>
      <c r="H400" s="58">
        <f t="shared" si="6"/>
        <v>0</v>
      </c>
      <c r="I400" s="46"/>
      <c r="J400" s="27"/>
    </row>
    <row r="401" spans="1:10" x14ac:dyDescent="0.25">
      <c r="A401" s="31">
        <v>41646</v>
      </c>
      <c r="B401" s="32">
        <v>528</v>
      </c>
      <c r="C401" s="32" t="s">
        <v>9</v>
      </c>
      <c r="D401" s="33" t="s">
        <v>8</v>
      </c>
      <c r="E401" s="34">
        <v>413</v>
      </c>
      <c r="F401" s="35">
        <v>41646</v>
      </c>
      <c r="G401" s="34">
        <v>413</v>
      </c>
      <c r="H401" s="36">
        <f t="shared" si="6"/>
        <v>0</v>
      </c>
      <c r="I401" s="33" t="s">
        <v>8</v>
      </c>
      <c r="J401" s="46"/>
    </row>
    <row r="402" spans="1:10" x14ac:dyDescent="0.25">
      <c r="A402" s="31">
        <v>41646</v>
      </c>
      <c r="B402" s="32">
        <v>529</v>
      </c>
      <c r="C402" s="32" t="s">
        <v>9</v>
      </c>
      <c r="D402" s="33" t="s">
        <v>8</v>
      </c>
      <c r="E402" s="34">
        <v>319.5</v>
      </c>
      <c r="F402" s="35">
        <v>41646</v>
      </c>
      <c r="G402" s="34">
        <v>319.5</v>
      </c>
      <c r="H402" s="36">
        <f t="shared" si="6"/>
        <v>0</v>
      </c>
      <c r="I402" s="33" t="s">
        <v>8</v>
      </c>
      <c r="J402" s="27"/>
    </row>
    <row r="403" spans="1:10" x14ac:dyDescent="0.25">
      <c r="A403" s="31">
        <v>41646</v>
      </c>
      <c r="B403" s="32">
        <v>530</v>
      </c>
      <c r="C403" s="32" t="s">
        <v>9</v>
      </c>
      <c r="D403" s="33" t="s">
        <v>115</v>
      </c>
      <c r="E403" s="34">
        <v>2472</v>
      </c>
      <c r="F403" s="35">
        <v>41646</v>
      </c>
      <c r="G403" s="34">
        <v>2472</v>
      </c>
      <c r="H403" s="36">
        <f t="shared" si="6"/>
        <v>0</v>
      </c>
      <c r="I403" s="33"/>
      <c r="J403" s="27"/>
    </row>
    <row r="404" spans="1:10" x14ac:dyDescent="0.25">
      <c r="A404" s="31">
        <v>41646</v>
      </c>
      <c r="B404" s="32">
        <v>531</v>
      </c>
      <c r="C404" s="32" t="s">
        <v>9</v>
      </c>
      <c r="D404" s="33" t="s">
        <v>248</v>
      </c>
      <c r="E404" s="34">
        <v>1020</v>
      </c>
      <c r="F404" s="35">
        <v>41646</v>
      </c>
      <c r="G404" s="34">
        <v>1020</v>
      </c>
      <c r="H404" s="36">
        <f t="shared" si="6"/>
        <v>0</v>
      </c>
      <c r="I404" s="33" t="s">
        <v>45</v>
      </c>
      <c r="J404" s="27"/>
    </row>
    <row r="405" spans="1:10" x14ac:dyDescent="0.25">
      <c r="A405" s="31">
        <v>41646</v>
      </c>
      <c r="B405" s="32">
        <v>532</v>
      </c>
      <c r="C405" s="32" t="s">
        <v>9</v>
      </c>
      <c r="D405" s="33" t="s">
        <v>64</v>
      </c>
      <c r="E405" s="34">
        <v>2685.5</v>
      </c>
      <c r="F405" s="35">
        <v>41646</v>
      </c>
      <c r="G405" s="34">
        <v>2685.5</v>
      </c>
      <c r="H405" s="36">
        <f t="shared" si="6"/>
        <v>0</v>
      </c>
      <c r="I405" s="33" t="s">
        <v>65</v>
      </c>
      <c r="J405" s="27"/>
    </row>
    <row r="406" spans="1:10" x14ac:dyDescent="0.25">
      <c r="A406" s="31">
        <v>41646</v>
      </c>
      <c r="B406" s="32">
        <v>533</v>
      </c>
      <c r="C406" s="32" t="s">
        <v>9</v>
      </c>
      <c r="D406" s="33" t="s">
        <v>180</v>
      </c>
      <c r="E406" s="34">
        <v>26314.5</v>
      </c>
      <c r="F406" s="47" t="s">
        <v>249</v>
      </c>
      <c r="G406" s="34">
        <v>26314.5</v>
      </c>
      <c r="H406" s="36">
        <f t="shared" si="6"/>
        <v>0</v>
      </c>
      <c r="I406" s="33" t="s">
        <v>65</v>
      </c>
      <c r="J406" s="27"/>
    </row>
    <row r="407" spans="1:10" x14ac:dyDescent="0.25">
      <c r="A407" s="31">
        <v>41646</v>
      </c>
      <c r="B407" s="32">
        <v>534</v>
      </c>
      <c r="C407" s="32" t="s">
        <v>9</v>
      </c>
      <c r="D407" s="33" t="s">
        <v>47</v>
      </c>
      <c r="E407" s="34">
        <v>2457</v>
      </c>
      <c r="F407" s="35">
        <v>41646</v>
      </c>
      <c r="G407" s="34">
        <v>2457</v>
      </c>
      <c r="H407" s="36">
        <f t="shared" si="6"/>
        <v>0</v>
      </c>
      <c r="I407" s="33" t="s">
        <v>30</v>
      </c>
      <c r="J407" s="46"/>
    </row>
    <row r="408" spans="1:10" x14ac:dyDescent="0.25">
      <c r="A408" s="31">
        <v>41646</v>
      </c>
      <c r="B408" s="32">
        <v>535</v>
      </c>
      <c r="C408" s="32" t="s">
        <v>9</v>
      </c>
      <c r="D408" s="33" t="s">
        <v>116</v>
      </c>
      <c r="E408" s="34">
        <v>2337</v>
      </c>
      <c r="F408" s="35">
        <v>41646</v>
      </c>
      <c r="G408" s="34">
        <v>2337</v>
      </c>
      <c r="H408" s="36">
        <f t="shared" si="6"/>
        <v>0</v>
      </c>
      <c r="I408" s="33"/>
      <c r="J408" s="46"/>
    </row>
    <row r="409" spans="1:10" x14ac:dyDescent="0.25">
      <c r="A409" s="31">
        <v>41646</v>
      </c>
      <c r="B409" s="32">
        <v>536</v>
      </c>
      <c r="C409" s="32" t="s">
        <v>9</v>
      </c>
      <c r="D409" s="33" t="s">
        <v>29</v>
      </c>
      <c r="E409" s="34">
        <v>10608</v>
      </c>
      <c r="F409" s="35">
        <v>41648</v>
      </c>
      <c r="G409" s="34">
        <v>10608</v>
      </c>
      <c r="H409" s="36">
        <f t="shared" si="6"/>
        <v>0</v>
      </c>
      <c r="I409" s="33" t="s">
        <v>30</v>
      </c>
      <c r="J409" s="46"/>
    </row>
    <row r="410" spans="1:10" x14ac:dyDescent="0.25">
      <c r="A410" s="31">
        <v>41646</v>
      </c>
      <c r="B410" s="32">
        <v>537</v>
      </c>
      <c r="C410" s="32" t="s">
        <v>9</v>
      </c>
      <c r="D410" s="33" t="s">
        <v>29</v>
      </c>
      <c r="E410" s="34">
        <v>1069</v>
      </c>
      <c r="F410" s="35">
        <v>41648</v>
      </c>
      <c r="G410" s="34">
        <v>1069</v>
      </c>
      <c r="H410" s="36">
        <f t="shared" si="6"/>
        <v>0</v>
      </c>
      <c r="I410" s="33" t="s">
        <v>30</v>
      </c>
      <c r="J410" s="46"/>
    </row>
    <row r="411" spans="1:10" x14ac:dyDescent="0.25">
      <c r="A411" s="31">
        <v>41646</v>
      </c>
      <c r="B411" s="32">
        <v>538</v>
      </c>
      <c r="C411" s="32" t="s">
        <v>9</v>
      </c>
      <c r="D411" s="33" t="s">
        <v>35</v>
      </c>
      <c r="E411" s="34">
        <v>3246.5</v>
      </c>
      <c r="F411" s="35">
        <v>41646</v>
      </c>
      <c r="G411" s="34">
        <v>3246.5</v>
      </c>
      <c r="H411" s="36">
        <f t="shared" si="6"/>
        <v>0</v>
      </c>
      <c r="I411" s="33" t="s">
        <v>30</v>
      </c>
      <c r="J411" s="46"/>
    </row>
    <row r="412" spans="1:10" x14ac:dyDescent="0.25">
      <c r="A412" s="31">
        <v>41646</v>
      </c>
      <c r="B412" s="32">
        <v>539</v>
      </c>
      <c r="C412" s="32" t="s">
        <v>9</v>
      </c>
      <c r="D412" s="33" t="s">
        <v>250</v>
      </c>
      <c r="E412" s="34">
        <v>18175</v>
      </c>
      <c r="F412" s="38">
        <v>41674</v>
      </c>
      <c r="G412" s="40">
        <v>18175</v>
      </c>
      <c r="H412" s="36">
        <f t="shared" si="6"/>
        <v>0</v>
      </c>
      <c r="I412" s="33" t="s">
        <v>12</v>
      </c>
      <c r="J412" s="46"/>
    </row>
    <row r="413" spans="1:10" x14ac:dyDescent="0.25">
      <c r="A413" s="31">
        <v>41646</v>
      </c>
      <c r="B413" s="32">
        <v>540</v>
      </c>
      <c r="C413" s="32" t="s">
        <v>9</v>
      </c>
      <c r="D413" s="33" t="s">
        <v>54</v>
      </c>
      <c r="E413" s="34">
        <v>10213</v>
      </c>
      <c r="F413" s="35">
        <v>41647</v>
      </c>
      <c r="G413" s="34">
        <v>10213</v>
      </c>
      <c r="H413" s="36">
        <f t="shared" si="6"/>
        <v>0</v>
      </c>
      <c r="I413" s="33" t="s">
        <v>30</v>
      </c>
      <c r="J413" s="46"/>
    </row>
    <row r="414" spans="1:10" x14ac:dyDescent="0.25">
      <c r="A414" s="31">
        <v>41646</v>
      </c>
      <c r="B414" s="32">
        <v>541</v>
      </c>
      <c r="C414" s="32" t="s">
        <v>9</v>
      </c>
      <c r="D414" s="33" t="s">
        <v>251</v>
      </c>
      <c r="E414" s="34">
        <v>7592.5</v>
      </c>
      <c r="F414" s="35">
        <v>41646</v>
      </c>
      <c r="G414" s="34">
        <v>7592.5</v>
      </c>
      <c r="H414" s="36">
        <f t="shared" si="6"/>
        <v>0</v>
      </c>
      <c r="I414" s="33" t="s">
        <v>30</v>
      </c>
      <c r="J414" s="46"/>
    </row>
    <row r="415" spans="1:10" x14ac:dyDescent="0.25">
      <c r="A415" s="31">
        <v>41646</v>
      </c>
      <c r="B415" s="32">
        <v>542</v>
      </c>
      <c r="C415" s="32" t="s">
        <v>9</v>
      </c>
      <c r="D415" s="33" t="s">
        <v>34</v>
      </c>
      <c r="E415" s="34">
        <v>3466</v>
      </c>
      <c r="F415" s="35">
        <v>41646</v>
      </c>
      <c r="G415" s="34">
        <v>3466</v>
      </c>
      <c r="H415" s="36">
        <f t="shared" si="6"/>
        <v>0</v>
      </c>
      <c r="I415" s="33" t="s">
        <v>30</v>
      </c>
      <c r="J415" s="46"/>
    </row>
    <row r="416" spans="1:10" x14ac:dyDescent="0.25">
      <c r="A416" s="31">
        <v>41646</v>
      </c>
      <c r="B416" s="32">
        <v>543</v>
      </c>
      <c r="C416" s="32" t="s">
        <v>9</v>
      </c>
      <c r="D416" s="33" t="s">
        <v>62</v>
      </c>
      <c r="E416" s="34">
        <v>8816</v>
      </c>
      <c r="F416" s="35">
        <v>41646</v>
      </c>
      <c r="G416" s="34">
        <v>8816</v>
      </c>
      <c r="H416" s="36">
        <f t="shared" si="6"/>
        <v>0</v>
      </c>
      <c r="I416" s="33"/>
      <c r="J416" s="46"/>
    </row>
    <row r="417" spans="1:10" x14ac:dyDescent="0.25">
      <c r="A417" s="31">
        <v>41646</v>
      </c>
      <c r="B417" s="32">
        <v>544</v>
      </c>
      <c r="C417" s="32" t="s">
        <v>9</v>
      </c>
      <c r="D417" s="33" t="s">
        <v>252</v>
      </c>
      <c r="E417" s="34">
        <v>1936</v>
      </c>
      <c r="F417" s="35">
        <v>41646</v>
      </c>
      <c r="G417" s="34">
        <v>1936</v>
      </c>
      <c r="H417" s="36">
        <f t="shared" si="6"/>
        <v>0</v>
      </c>
      <c r="I417" s="33" t="s">
        <v>45</v>
      </c>
      <c r="J417" s="46"/>
    </row>
    <row r="418" spans="1:10" x14ac:dyDescent="0.25">
      <c r="A418" s="31">
        <v>41646</v>
      </c>
      <c r="B418" s="32">
        <v>545</v>
      </c>
      <c r="C418" s="32" t="s">
        <v>9</v>
      </c>
      <c r="D418" s="33" t="s">
        <v>55</v>
      </c>
      <c r="E418" s="34">
        <v>6371.4</v>
      </c>
      <c r="F418" s="35">
        <v>41646</v>
      </c>
      <c r="G418" s="34">
        <v>6371.4</v>
      </c>
      <c r="H418" s="36">
        <f t="shared" si="6"/>
        <v>0</v>
      </c>
      <c r="I418" s="33"/>
      <c r="J418" s="46"/>
    </row>
    <row r="419" spans="1:10" x14ac:dyDescent="0.25">
      <c r="A419" s="31">
        <v>41646</v>
      </c>
      <c r="B419" s="32">
        <v>546</v>
      </c>
      <c r="C419" s="32" t="s">
        <v>9</v>
      </c>
      <c r="D419" s="33" t="s">
        <v>253</v>
      </c>
      <c r="E419" s="34">
        <v>3817.5</v>
      </c>
      <c r="F419" s="35">
        <v>41646</v>
      </c>
      <c r="G419" s="34">
        <v>3817.5</v>
      </c>
      <c r="H419" s="36">
        <f t="shared" si="6"/>
        <v>0</v>
      </c>
      <c r="I419" s="33" t="s">
        <v>21</v>
      </c>
      <c r="J419" s="46"/>
    </row>
    <row r="420" spans="1:10" x14ac:dyDescent="0.25">
      <c r="A420" s="31">
        <v>41646</v>
      </c>
      <c r="B420" s="32">
        <v>547</v>
      </c>
      <c r="C420" s="32" t="s">
        <v>9</v>
      </c>
      <c r="D420" s="33" t="s">
        <v>115</v>
      </c>
      <c r="E420" s="34">
        <v>763.5</v>
      </c>
      <c r="F420" s="35">
        <v>41646</v>
      </c>
      <c r="G420" s="34">
        <v>763.5</v>
      </c>
      <c r="H420" s="36">
        <f t="shared" si="6"/>
        <v>0</v>
      </c>
      <c r="I420" s="33"/>
      <c r="J420" s="46"/>
    </row>
    <row r="421" spans="1:10" x14ac:dyDescent="0.25">
      <c r="A421" s="31">
        <v>41646</v>
      </c>
      <c r="B421" s="32">
        <v>548</v>
      </c>
      <c r="C421" s="32" t="s">
        <v>9</v>
      </c>
      <c r="D421" s="33" t="s">
        <v>50</v>
      </c>
      <c r="E421" s="34">
        <v>17188.5</v>
      </c>
      <c r="F421" s="35">
        <v>41659</v>
      </c>
      <c r="G421" s="34">
        <v>17188.5</v>
      </c>
      <c r="H421" s="36">
        <f t="shared" si="6"/>
        <v>0</v>
      </c>
      <c r="I421" s="33"/>
      <c r="J421" s="46"/>
    </row>
    <row r="422" spans="1:10" x14ac:dyDescent="0.25">
      <c r="A422" s="31">
        <v>41646</v>
      </c>
      <c r="B422" s="32">
        <v>549</v>
      </c>
      <c r="C422" s="32" t="s">
        <v>9</v>
      </c>
      <c r="D422" s="33" t="s">
        <v>254</v>
      </c>
      <c r="E422" s="34">
        <v>1329</v>
      </c>
      <c r="F422" s="35">
        <v>41646</v>
      </c>
      <c r="G422" s="34">
        <v>1329</v>
      </c>
      <c r="H422" s="36">
        <f t="shared" si="6"/>
        <v>0</v>
      </c>
      <c r="I422" s="33"/>
      <c r="J422" s="46"/>
    </row>
    <row r="423" spans="1:10" x14ac:dyDescent="0.25">
      <c r="A423" s="31">
        <v>41646</v>
      </c>
      <c r="B423" s="32">
        <v>550</v>
      </c>
      <c r="C423" s="32" t="s">
        <v>9</v>
      </c>
      <c r="D423" s="33" t="s">
        <v>254</v>
      </c>
      <c r="E423" s="34">
        <v>3490.5</v>
      </c>
      <c r="F423" s="35">
        <v>41652</v>
      </c>
      <c r="G423" s="34">
        <v>3490.5</v>
      </c>
      <c r="H423" s="36">
        <f t="shared" si="6"/>
        <v>0</v>
      </c>
      <c r="I423" s="33" t="s">
        <v>21</v>
      </c>
      <c r="J423" s="46"/>
    </row>
    <row r="424" spans="1:10" x14ac:dyDescent="0.25">
      <c r="A424" s="31">
        <v>41646</v>
      </c>
      <c r="B424" s="32">
        <v>551</v>
      </c>
      <c r="C424" s="32" t="s">
        <v>9</v>
      </c>
      <c r="D424" s="33" t="s">
        <v>17</v>
      </c>
      <c r="E424" s="34">
        <v>28329</v>
      </c>
      <c r="F424" s="35">
        <v>41652</v>
      </c>
      <c r="G424" s="34">
        <v>28329</v>
      </c>
      <c r="H424" s="36">
        <f t="shared" si="6"/>
        <v>0</v>
      </c>
      <c r="I424" s="33" t="s">
        <v>21</v>
      </c>
      <c r="J424" s="46"/>
    </row>
    <row r="425" spans="1:10" x14ac:dyDescent="0.25">
      <c r="A425" s="31">
        <v>41646</v>
      </c>
      <c r="B425" s="32">
        <v>552</v>
      </c>
      <c r="C425" s="32" t="s">
        <v>9</v>
      </c>
      <c r="D425" s="33" t="s">
        <v>255</v>
      </c>
      <c r="E425" s="34">
        <v>8830.5</v>
      </c>
      <c r="F425" s="47" t="s">
        <v>256</v>
      </c>
      <c r="G425" s="34">
        <v>8830.5</v>
      </c>
      <c r="H425" s="36">
        <f t="shared" si="6"/>
        <v>0</v>
      </c>
      <c r="I425" s="33" t="s">
        <v>21</v>
      </c>
      <c r="J425" s="46"/>
    </row>
    <row r="426" spans="1:10" x14ac:dyDescent="0.25">
      <c r="A426" s="31">
        <v>41646</v>
      </c>
      <c r="B426" s="32">
        <v>553</v>
      </c>
      <c r="C426" s="32" t="s">
        <v>9</v>
      </c>
      <c r="D426" s="33" t="s">
        <v>257</v>
      </c>
      <c r="E426" s="34">
        <v>12916</v>
      </c>
      <c r="F426" s="35">
        <v>41647</v>
      </c>
      <c r="G426" s="34">
        <v>12916</v>
      </c>
      <c r="H426" s="36">
        <f t="shared" si="6"/>
        <v>0</v>
      </c>
      <c r="I426" s="33" t="s">
        <v>217</v>
      </c>
      <c r="J426" s="46"/>
    </row>
    <row r="427" spans="1:10" x14ac:dyDescent="0.25">
      <c r="A427" s="31">
        <v>41646</v>
      </c>
      <c r="B427" s="32">
        <v>554</v>
      </c>
      <c r="C427" s="32" t="s">
        <v>9</v>
      </c>
      <c r="D427" s="33" t="s">
        <v>190</v>
      </c>
      <c r="E427" s="34">
        <v>3444</v>
      </c>
      <c r="F427" s="35">
        <v>41647</v>
      </c>
      <c r="G427" s="34">
        <v>3444</v>
      </c>
      <c r="H427" s="36">
        <f t="shared" si="6"/>
        <v>0</v>
      </c>
      <c r="I427" s="33" t="s">
        <v>217</v>
      </c>
      <c r="J427" s="46"/>
    </row>
    <row r="428" spans="1:10" x14ac:dyDescent="0.25">
      <c r="A428" s="31">
        <v>41646</v>
      </c>
      <c r="B428" s="32">
        <v>555</v>
      </c>
      <c r="C428" s="32" t="s">
        <v>9</v>
      </c>
      <c r="D428" s="33" t="s">
        <v>191</v>
      </c>
      <c r="E428" s="34">
        <v>1464</v>
      </c>
      <c r="F428" s="35">
        <v>41647</v>
      </c>
      <c r="G428" s="34">
        <v>1464</v>
      </c>
      <c r="H428" s="36">
        <f t="shared" si="6"/>
        <v>0</v>
      </c>
      <c r="I428" s="33" t="s">
        <v>217</v>
      </c>
      <c r="J428" s="46"/>
    </row>
    <row r="429" spans="1:10" x14ac:dyDescent="0.25">
      <c r="A429" s="31">
        <v>41646</v>
      </c>
      <c r="B429" s="32">
        <v>556</v>
      </c>
      <c r="C429" s="32" t="s">
        <v>9</v>
      </c>
      <c r="D429" s="33" t="s">
        <v>233</v>
      </c>
      <c r="E429" s="34">
        <v>1601.5</v>
      </c>
      <c r="F429" s="35">
        <v>41647</v>
      </c>
      <c r="G429" s="34">
        <v>1601.5</v>
      </c>
      <c r="H429" s="36">
        <f t="shared" si="6"/>
        <v>0</v>
      </c>
      <c r="I429" s="33" t="s">
        <v>217</v>
      </c>
      <c r="J429" s="46"/>
    </row>
    <row r="430" spans="1:10" x14ac:dyDescent="0.25">
      <c r="A430" s="31">
        <v>41646</v>
      </c>
      <c r="B430" s="32">
        <v>557</v>
      </c>
      <c r="C430" s="32" t="s">
        <v>9</v>
      </c>
      <c r="D430" s="33" t="s">
        <v>258</v>
      </c>
      <c r="E430" s="34">
        <v>3369</v>
      </c>
      <c r="F430" s="35">
        <v>41647</v>
      </c>
      <c r="G430" s="34">
        <v>3369</v>
      </c>
      <c r="H430" s="36">
        <f t="shared" si="6"/>
        <v>0</v>
      </c>
      <c r="I430" s="33" t="s">
        <v>217</v>
      </c>
      <c r="J430" s="46"/>
    </row>
    <row r="431" spans="1:10" x14ac:dyDescent="0.25">
      <c r="A431" s="31">
        <v>41646</v>
      </c>
      <c r="B431" s="32">
        <v>558</v>
      </c>
      <c r="C431" s="32" t="s">
        <v>9</v>
      </c>
      <c r="D431" s="33" t="s">
        <v>99</v>
      </c>
      <c r="E431" s="34">
        <v>6996.5</v>
      </c>
      <c r="F431" s="35">
        <v>41647</v>
      </c>
      <c r="G431" s="34">
        <v>6996.5</v>
      </c>
      <c r="H431" s="36">
        <f t="shared" si="6"/>
        <v>0</v>
      </c>
      <c r="I431" s="33" t="s">
        <v>217</v>
      </c>
      <c r="J431" s="46"/>
    </row>
    <row r="432" spans="1:10" x14ac:dyDescent="0.25">
      <c r="A432" s="31">
        <v>41646</v>
      </c>
      <c r="B432" s="32">
        <v>559</v>
      </c>
      <c r="C432" s="32" t="s">
        <v>9</v>
      </c>
      <c r="D432" s="33" t="s">
        <v>206</v>
      </c>
      <c r="E432" s="34">
        <v>630</v>
      </c>
      <c r="F432" s="35">
        <v>41647</v>
      </c>
      <c r="G432" s="34">
        <v>630</v>
      </c>
      <c r="H432" s="36">
        <f t="shared" si="6"/>
        <v>0</v>
      </c>
      <c r="I432" s="33" t="s">
        <v>217</v>
      </c>
      <c r="J432" s="46"/>
    </row>
    <row r="433" spans="1:10" x14ac:dyDescent="0.25">
      <c r="A433" s="31">
        <v>41646</v>
      </c>
      <c r="B433" s="32">
        <v>560</v>
      </c>
      <c r="C433" s="32" t="s">
        <v>9</v>
      </c>
      <c r="D433" s="48" t="s">
        <v>53</v>
      </c>
      <c r="E433" s="49">
        <v>0</v>
      </c>
      <c r="F433" s="35"/>
      <c r="G433" s="34"/>
      <c r="H433" s="36">
        <f t="shared" si="6"/>
        <v>0</v>
      </c>
      <c r="I433" s="33" t="s">
        <v>259</v>
      </c>
      <c r="J433" s="46"/>
    </row>
    <row r="434" spans="1:10" x14ac:dyDescent="0.25">
      <c r="A434" s="31">
        <v>41646</v>
      </c>
      <c r="B434" s="32">
        <v>561</v>
      </c>
      <c r="C434" s="32" t="s">
        <v>9</v>
      </c>
      <c r="D434" s="33" t="s">
        <v>22</v>
      </c>
      <c r="E434" s="34">
        <v>1017</v>
      </c>
      <c r="F434" s="35">
        <v>41646</v>
      </c>
      <c r="G434" s="34">
        <v>1017</v>
      </c>
      <c r="H434" s="36">
        <f t="shared" si="6"/>
        <v>0</v>
      </c>
      <c r="I434" s="33"/>
      <c r="J434" s="46"/>
    </row>
    <row r="435" spans="1:10" x14ac:dyDescent="0.25">
      <c r="A435" s="31">
        <v>41646</v>
      </c>
      <c r="B435" s="32">
        <v>562</v>
      </c>
      <c r="C435" s="32" t="s">
        <v>9</v>
      </c>
      <c r="D435" s="33" t="s">
        <v>260</v>
      </c>
      <c r="E435" s="34">
        <v>1416</v>
      </c>
      <c r="F435" s="35">
        <v>41646</v>
      </c>
      <c r="G435" s="34">
        <v>1416</v>
      </c>
      <c r="H435" s="36">
        <f t="shared" si="6"/>
        <v>0</v>
      </c>
      <c r="I435" s="33" t="s">
        <v>217</v>
      </c>
      <c r="J435" s="46"/>
    </row>
    <row r="436" spans="1:10" x14ac:dyDescent="0.25">
      <c r="A436" s="31">
        <v>41646</v>
      </c>
      <c r="B436" s="32">
        <v>563</v>
      </c>
      <c r="C436" s="32" t="s">
        <v>9</v>
      </c>
      <c r="D436" s="33" t="s">
        <v>147</v>
      </c>
      <c r="E436" s="34">
        <v>3708</v>
      </c>
      <c r="F436" s="35">
        <v>41647</v>
      </c>
      <c r="G436" s="34">
        <v>3708</v>
      </c>
      <c r="H436" s="36">
        <f t="shared" si="6"/>
        <v>0</v>
      </c>
      <c r="I436" s="33" t="s">
        <v>217</v>
      </c>
      <c r="J436" s="46"/>
    </row>
    <row r="437" spans="1:10" x14ac:dyDescent="0.25">
      <c r="A437" s="31">
        <v>41646</v>
      </c>
      <c r="B437" s="32">
        <v>564</v>
      </c>
      <c r="C437" s="32" t="s">
        <v>9</v>
      </c>
      <c r="D437" s="33" t="s">
        <v>106</v>
      </c>
      <c r="E437" s="34">
        <v>6955</v>
      </c>
      <c r="F437" s="35">
        <v>41655</v>
      </c>
      <c r="G437" s="34">
        <v>6955</v>
      </c>
      <c r="H437" s="36">
        <f t="shared" si="6"/>
        <v>0</v>
      </c>
      <c r="I437" s="33"/>
      <c r="J437" s="46"/>
    </row>
    <row r="438" spans="1:10" x14ac:dyDescent="0.25">
      <c r="A438" s="31">
        <v>41646</v>
      </c>
      <c r="B438" s="32">
        <v>565</v>
      </c>
      <c r="C438" s="32" t="s">
        <v>9</v>
      </c>
      <c r="D438" s="33" t="s">
        <v>8</v>
      </c>
      <c r="E438" s="34">
        <v>891</v>
      </c>
      <c r="F438" s="35">
        <v>41646</v>
      </c>
      <c r="G438" s="34">
        <v>891</v>
      </c>
      <c r="H438" s="36">
        <f t="shared" si="6"/>
        <v>0</v>
      </c>
      <c r="I438" s="33" t="s">
        <v>8</v>
      </c>
      <c r="J438" s="46"/>
    </row>
    <row r="439" spans="1:10" x14ac:dyDescent="0.25">
      <c r="A439" s="31">
        <v>41646</v>
      </c>
      <c r="B439" s="32">
        <v>566</v>
      </c>
      <c r="C439" s="32" t="s">
        <v>9</v>
      </c>
      <c r="D439" s="33" t="s">
        <v>133</v>
      </c>
      <c r="E439" s="34">
        <v>8299</v>
      </c>
      <c r="F439" s="35">
        <v>41646</v>
      </c>
      <c r="G439" s="34">
        <v>8299</v>
      </c>
      <c r="H439" s="36">
        <f t="shared" si="6"/>
        <v>0</v>
      </c>
      <c r="I439" s="33"/>
      <c r="J439" s="46"/>
    </row>
    <row r="440" spans="1:10" x14ac:dyDescent="0.25">
      <c r="A440" s="31">
        <v>41646</v>
      </c>
      <c r="B440" s="32">
        <v>567</v>
      </c>
      <c r="C440" s="32" t="s">
        <v>9</v>
      </c>
      <c r="D440" s="33" t="s">
        <v>74</v>
      </c>
      <c r="E440" s="34">
        <v>1164.5</v>
      </c>
      <c r="F440" s="35">
        <v>41646</v>
      </c>
      <c r="G440" s="34">
        <v>1164.5</v>
      </c>
      <c r="H440" s="36">
        <f t="shared" si="6"/>
        <v>0</v>
      </c>
      <c r="I440" s="33"/>
      <c r="J440" s="46"/>
    </row>
    <row r="441" spans="1:10" x14ac:dyDescent="0.25">
      <c r="A441" s="31">
        <v>41647</v>
      </c>
      <c r="B441" s="32">
        <v>568</v>
      </c>
      <c r="C441" s="32" t="s">
        <v>9</v>
      </c>
      <c r="D441" s="33" t="s">
        <v>106</v>
      </c>
      <c r="E441" s="34">
        <v>206465</v>
      </c>
      <c r="F441" s="35">
        <v>41655</v>
      </c>
      <c r="G441" s="34">
        <v>206465</v>
      </c>
      <c r="H441" s="36">
        <f t="shared" si="6"/>
        <v>0</v>
      </c>
      <c r="I441" s="34"/>
      <c r="J441" s="27"/>
    </row>
    <row r="442" spans="1:10" x14ac:dyDescent="0.25">
      <c r="A442" s="31">
        <v>41647</v>
      </c>
      <c r="B442" s="32">
        <v>569</v>
      </c>
      <c r="C442" s="32" t="s">
        <v>9</v>
      </c>
      <c r="D442" s="33" t="s">
        <v>106</v>
      </c>
      <c r="E442" s="34">
        <v>134464</v>
      </c>
      <c r="F442" s="35">
        <v>41655</v>
      </c>
      <c r="G442" s="34">
        <v>134464</v>
      </c>
      <c r="H442" s="36">
        <f t="shared" si="6"/>
        <v>0</v>
      </c>
      <c r="I442" s="33"/>
      <c r="J442" s="27"/>
    </row>
    <row r="443" spans="1:10" x14ac:dyDescent="0.25">
      <c r="A443" s="31">
        <v>41647</v>
      </c>
      <c r="B443" s="32">
        <v>570</v>
      </c>
      <c r="C443" s="32" t="s">
        <v>9</v>
      </c>
      <c r="D443" s="33" t="s">
        <v>96</v>
      </c>
      <c r="E443" s="34">
        <v>28099.5</v>
      </c>
      <c r="F443" s="35">
        <v>41648</v>
      </c>
      <c r="G443" s="34">
        <v>28099.5</v>
      </c>
      <c r="H443" s="36">
        <f t="shared" si="6"/>
        <v>0</v>
      </c>
      <c r="I443" s="33" t="s">
        <v>12</v>
      </c>
      <c r="J443" s="27"/>
    </row>
    <row r="444" spans="1:10" x14ac:dyDescent="0.25">
      <c r="A444" s="31">
        <v>41647</v>
      </c>
      <c r="B444" s="32">
        <v>571</v>
      </c>
      <c r="C444" s="32" t="s">
        <v>9</v>
      </c>
      <c r="D444" s="33" t="s">
        <v>185</v>
      </c>
      <c r="E444" s="34">
        <v>5483</v>
      </c>
      <c r="F444" s="35">
        <v>41648</v>
      </c>
      <c r="G444" s="34">
        <v>5483</v>
      </c>
      <c r="H444" s="36">
        <f t="shared" si="6"/>
        <v>0</v>
      </c>
      <c r="I444" s="33" t="s">
        <v>12</v>
      </c>
      <c r="J444" s="27"/>
    </row>
    <row r="445" spans="1:10" x14ac:dyDescent="0.25">
      <c r="A445" s="31">
        <v>41647</v>
      </c>
      <c r="B445" s="32">
        <v>572</v>
      </c>
      <c r="C445" s="32" t="s">
        <v>9</v>
      </c>
      <c r="D445" s="33" t="s">
        <v>54</v>
      </c>
      <c r="E445" s="34">
        <v>33680.400000000001</v>
      </c>
      <c r="F445" s="35">
        <v>41647</v>
      </c>
      <c r="G445" s="34">
        <v>33680.400000000001</v>
      </c>
      <c r="H445" s="36">
        <f t="shared" si="6"/>
        <v>0</v>
      </c>
      <c r="I445" s="33"/>
      <c r="J445" s="27"/>
    </row>
    <row r="446" spans="1:10" x14ac:dyDescent="0.25">
      <c r="A446" s="31">
        <v>41647</v>
      </c>
      <c r="B446" s="32">
        <v>573</v>
      </c>
      <c r="C446" s="32" t="s">
        <v>9</v>
      </c>
      <c r="D446" s="33" t="s">
        <v>74</v>
      </c>
      <c r="E446" s="34">
        <v>1159</v>
      </c>
      <c r="F446" s="35">
        <v>41647</v>
      </c>
      <c r="G446" s="34">
        <v>1159</v>
      </c>
      <c r="H446" s="36">
        <f t="shared" si="6"/>
        <v>0</v>
      </c>
      <c r="I446" s="33"/>
      <c r="J446" s="27"/>
    </row>
    <row r="447" spans="1:10" x14ac:dyDescent="0.25">
      <c r="A447" s="31">
        <v>41647</v>
      </c>
      <c r="B447" s="32">
        <v>574</v>
      </c>
      <c r="C447" s="32" t="s">
        <v>9</v>
      </c>
      <c r="D447" s="33" t="s">
        <v>261</v>
      </c>
      <c r="E447" s="34">
        <v>1137</v>
      </c>
      <c r="F447" s="35">
        <v>41647</v>
      </c>
      <c r="G447" s="34">
        <v>1137</v>
      </c>
      <c r="H447" s="36">
        <f t="shared" si="6"/>
        <v>0</v>
      </c>
      <c r="I447" s="33"/>
      <c r="J447" s="27"/>
    </row>
    <row r="448" spans="1:10" x14ac:dyDescent="0.25">
      <c r="A448" s="31">
        <v>41647</v>
      </c>
      <c r="B448" s="32">
        <v>575</v>
      </c>
      <c r="C448" s="32" t="s">
        <v>9</v>
      </c>
      <c r="D448" s="33" t="s">
        <v>198</v>
      </c>
      <c r="E448" s="34">
        <v>8617.2000000000007</v>
      </c>
      <c r="F448" s="35">
        <v>41647</v>
      </c>
      <c r="G448" s="34">
        <v>8617.2000000000007</v>
      </c>
      <c r="H448" s="36">
        <f t="shared" si="6"/>
        <v>0</v>
      </c>
      <c r="I448" s="33"/>
      <c r="J448" s="27"/>
    </row>
    <row r="449" spans="1:10" x14ac:dyDescent="0.25">
      <c r="A449" s="31">
        <v>41647</v>
      </c>
      <c r="B449" s="32">
        <v>576</v>
      </c>
      <c r="C449" s="32" t="s">
        <v>9</v>
      </c>
      <c r="D449" s="33" t="s">
        <v>262</v>
      </c>
      <c r="E449" s="34">
        <v>140</v>
      </c>
      <c r="F449" s="35" t="s">
        <v>4099</v>
      </c>
      <c r="G449" s="34">
        <v>140</v>
      </c>
      <c r="H449" s="36">
        <f t="shared" si="6"/>
        <v>0</v>
      </c>
      <c r="I449" s="33"/>
      <c r="J449" s="27"/>
    </row>
    <row r="450" spans="1:10" x14ac:dyDescent="0.25">
      <c r="A450" s="31">
        <v>41647</v>
      </c>
      <c r="B450" s="32">
        <v>577</v>
      </c>
      <c r="C450" s="32" t="s">
        <v>9</v>
      </c>
      <c r="D450" s="33" t="s">
        <v>8</v>
      </c>
      <c r="E450" s="34">
        <v>677.5</v>
      </c>
      <c r="F450" s="35">
        <v>41647</v>
      </c>
      <c r="G450" s="34">
        <v>677.5</v>
      </c>
      <c r="H450" s="36">
        <f t="shared" si="6"/>
        <v>0</v>
      </c>
      <c r="I450" s="33" t="s">
        <v>8</v>
      </c>
      <c r="J450" s="27"/>
    </row>
    <row r="451" spans="1:10" ht="45.75" x14ac:dyDescent="0.25">
      <c r="A451" s="31">
        <v>41647</v>
      </c>
      <c r="B451" s="32">
        <v>578</v>
      </c>
      <c r="C451" s="32" t="s">
        <v>9</v>
      </c>
      <c r="D451" s="33" t="s">
        <v>25</v>
      </c>
      <c r="E451" s="34">
        <v>21918</v>
      </c>
      <c r="F451" s="72" t="s">
        <v>263</v>
      </c>
      <c r="G451" s="34">
        <f>3918+11000+7000</f>
        <v>21918</v>
      </c>
      <c r="H451" s="36">
        <f t="shared" si="6"/>
        <v>0</v>
      </c>
      <c r="I451" s="33" t="s">
        <v>65</v>
      </c>
      <c r="J451" s="27" t="s">
        <v>264</v>
      </c>
    </row>
    <row r="452" spans="1:10" x14ac:dyDescent="0.25">
      <c r="A452" s="31">
        <v>41647</v>
      </c>
      <c r="B452" s="32">
        <v>579</v>
      </c>
      <c r="C452" s="32" t="s">
        <v>9</v>
      </c>
      <c r="D452" s="33" t="s">
        <v>134</v>
      </c>
      <c r="E452" s="34">
        <v>7751</v>
      </c>
      <c r="F452" s="35">
        <v>41647</v>
      </c>
      <c r="G452" s="34">
        <v>7751</v>
      </c>
      <c r="H452" s="36">
        <f t="shared" ref="H452:H515" si="7">E452-G452</f>
        <v>0</v>
      </c>
      <c r="I452" s="33" t="s">
        <v>65</v>
      </c>
      <c r="J452" s="27"/>
    </row>
    <row r="453" spans="1:10" x14ac:dyDescent="0.25">
      <c r="A453" s="31">
        <v>41647</v>
      </c>
      <c r="B453" s="32">
        <v>580</v>
      </c>
      <c r="C453" s="32" t="s">
        <v>9</v>
      </c>
      <c r="D453" s="33" t="s">
        <v>265</v>
      </c>
      <c r="E453" s="34">
        <v>56309.599999999999</v>
      </c>
      <c r="F453" s="37" t="s">
        <v>266</v>
      </c>
      <c r="G453" s="34">
        <v>56309.599999999999</v>
      </c>
      <c r="H453" s="36">
        <f t="shared" si="7"/>
        <v>0</v>
      </c>
      <c r="I453" s="33" t="s">
        <v>30</v>
      </c>
      <c r="J453" s="27"/>
    </row>
    <row r="454" spans="1:10" x14ac:dyDescent="0.25">
      <c r="A454" s="31">
        <v>41647</v>
      </c>
      <c r="B454" s="32">
        <v>581</v>
      </c>
      <c r="C454" s="32" t="s">
        <v>9</v>
      </c>
      <c r="D454" s="33" t="s">
        <v>267</v>
      </c>
      <c r="E454" s="34">
        <v>1354</v>
      </c>
      <c r="F454" s="35">
        <v>41647</v>
      </c>
      <c r="G454" s="34">
        <v>1354</v>
      </c>
      <c r="H454" s="36">
        <f t="shared" si="7"/>
        <v>0</v>
      </c>
      <c r="I454" s="33"/>
      <c r="J454" s="27"/>
    </row>
    <row r="455" spans="1:10" x14ac:dyDescent="0.25">
      <c r="A455" s="31">
        <v>41647</v>
      </c>
      <c r="B455" s="32">
        <v>582</v>
      </c>
      <c r="C455" s="32" t="s">
        <v>9</v>
      </c>
      <c r="D455" s="33" t="s">
        <v>160</v>
      </c>
      <c r="E455" s="34">
        <v>88203</v>
      </c>
      <c r="F455" s="38" t="s">
        <v>268</v>
      </c>
      <c r="G455" s="34">
        <v>88203</v>
      </c>
      <c r="H455" s="36">
        <f t="shared" si="7"/>
        <v>0</v>
      </c>
      <c r="I455" s="33" t="s">
        <v>162</v>
      </c>
      <c r="J455" s="27"/>
    </row>
    <row r="456" spans="1:10" x14ac:dyDescent="0.25">
      <c r="A456" s="31">
        <v>41647</v>
      </c>
      <c r="B456" s="32">
        <v>583</v>
      </c>
      <c r="C456" s="32" t="s">
        <v>9</v>
      </c>
      <c r="D456" s="33" t="s">
        <v>269</v>
      </c>
      <c r="E456" s="34">
        <v>17636</v>
      </c>
      <c r="F456" s="55" t="s">
        <v>270</v>
      </c>
      <c r="G456" s="34">
        <v>17636</v>
      </c>
      <c r="H456" s="36">
        <f t="shared" si="7"/>
        <v>0</v>
      </c>
      <c r="I456" s="33" t="s">
        <v>162</v>
      </c>
      <c r="J456" s="27" t="s">
        <v>271</v>
      </c>
    </row>
    <row r="457" spans="1:10" x14ac:dyDescent="0.25">
      <c r="A457" s="31">
        <v>41647</v>
      </c>
      <c r="B457" s="32">
        <v>584</v>
      </c>
      <c r="C457" s="32" t="s">
        <v>9</v>
      </c>
      <c r="D457" s="33" t="s">
        <v>272</v>
      </c>
      <c r="E457" s="34">
        <v>10507</v>
      </c>
      <c r="F457" s="38" t="s">
        <v>273</v>
      </c>
      <c r="G457" s="34">
        <v>10507</v>
      </c>
      <c r="H457" s="36">
        <f t="shared" si="7"/>
        <v>0</v>
      </c>
      <c r="I457" s="33" t="s">
        <v>162</v>
      </c>
      <c r="J457" s="27"/>
    </row>
    <row r="458" spans="1:10" x14ac:dyDescent="0.25">
      <c r="A458" s="31">
        <v>41647</v>
      </c>
      <c r="B458" s="32">
        <v>585</v>
      </c>
      <c r="C458" s="32" t="s">
        <v>9</v>
      </c>
      <c r="D458" s="33" t="s">
        <v>17</v>
      </c>
      <c r="E458" s="34">
        <v>491617</v>
      </c>
      <c r="F458" s="47" t="s">
        <v>274</v>
      </c>
      <c r="G458" s="34">
        <f>250000+241617</f>
        <v>491617</v>
      </c>
      <c r="H458" s="36">
        <f t="shared" si="7"/>
        <v>0</v>
      </c>
      <c r="I458" s="33"/>
      <c r="J458" s="27"/>
    </row>
    <row r="459" spans="1:10" x14ac:dyDescent="0.25">
      <c r="A459" s="31">
        <v>41647</v>
      </c>
      <c r="B459" s="32">
        <v>586</v>
      </c>
      <c r="C459" s="32" t="s">
        <v>9</v>
      </c>
      <c r="D459" s="33" t="s">
        <v>168</v>
      </c>
      <c r="E459" s="34">
        <v>14962</v>
      </c>
      <c r="F459" s="35">
        <v>41648</v>
      </c>
      <c r="G459" s="34">
        <v>14962</v>
      </c>
      <c r="H459" s="36">
        <f t="shared" si="7"/>
        <v>0</v>
      </c>
      <c r="I459" s="33" t="s">
        <v>162</v>
      </c>
      <c r="J459" s="27"/>
    </row>
    <row r="460" spans="1:10" x14ac:dyDescent="0.25">
      <c r="A460" s="31">
        <v>41647</v>
      </c>
      <c r="B460" s="32">
        <v>587</v>
      </c>
      <c r="C460" s="32" t="s">
        <v>9</v>
      </c>
      <c r="D460" s="33" t="s">
        <v>163</v>
      </c>
      <c r="E460" s="34">
        <v>11747</v>
      </c>
      <c r="F460" s="35">
        <v>41648</v>
      </c>
      <c r="G460" s="34">
        <v>11747</v>
      </c>
      <c r="H460" s="36">
        <f t="shared" si="7"/>
        <v>0</v>
      </c>
      <c r="I460" s="33" t="s">
        <v>162</v>
      </c>
      <c r="J460" s="27" t="s">
        <v>275</v>
      </c>
    </row>
    <row r="461" spans="1:10" x14ac:dyDescent="0.25">
      <c r="A461" s="31">
        <v>41647</v>
      </c>
      <c r="B461" s="32">
        <v>588</v>
      </c>
      <c r="C461" s="32" t="s">
        <v>9</v>
      </c>
      <c r="D461" s="33" t="s">
        <v>169</v>
      </c>
      <c r="E461" s="34">
        <v>14725.5</v>
      </c>
      <c r="F461" s="35">
        <v>41648</v>
      </c>
      <c r="G461" s="34">
        <v>14725.5</v>
      </c>
      <c r="H461" s="36">
        <f t="shared" si="7"/>
        <v>0</v>
      </c>
      <c r="I461" s="33" t="s">
        <v>162</v>
      </c>
      <c r="J461" s="27"/>
    </row>
    <row r="462" spans="1:10" x14ac:dyDescent="0.25">
      <c r="A462" s="31">
        <v>41647</v>
      </c>
      <c r="B462" s="32">
        <v>589</v>
      </c>
      <c r="C462" s="32" t="s">
        <v>9</v>
      </c>
      <c r="D462" s="33" t="s">
        <v>82</v>
      </c>
      <c r="E462" s="34">
        <v>23423.5</v>
      </c>
      <c r="F462" s="35">
        <v>41647</v>
      </c>
      <c r="G462" s="34">
        <v>23423.5</v>
      </c>
      <c r="H462" s="36">
        <f t="shared" si="7"/>
        <v>0</v>
      </c>
      <c r="I462" s="33" t="s">
        <v>30</v>
      </c>
      <c r="J462" s="27"/>
    </row>
    <row r="463" spans="1:10" x14ac:dyDescent="0.25">
      <c r="A463" s="31">
        <v>41647</v>
      </c>
      <c r="B463" s="32">
        <v>590</v>
      </c>
      <c r="C463" s="32" t="s">
        <v>9</v>
      </c>
      <c r="D463" s="33" t="s">
        <v>99</v>
      </c>
      <c r="E463" s="34">
        <v>6394</v>
      </c>
      <c r="F463" s="35">
        <v>41648</v>
      </c>
      <c r="G463" s="34">
        <v>6394</v>
      </c>
      <c r="H463" s="36">
        <f t="shared" si="7"/>
        <v>0</v>
      </c>
      <c r="I463" s="33" t="s">
        <v>162</v>
      </c>
      <c r="J463" s="27"/>
    </row>
    <row r="464" spans="1:10" x14ac:dyDescent="0.25">
      <c r="A464" s="31">
        <v>41647</v>
      </c>
      <c r="B464" s="32">
        <v>591</v>
      </c>
      <c r="C464" s="32" t="s">
        <v>9</v>
      </c>
      <c r="D464" s="33" t="s">
        <v>276</v>
      </c>
      <c r="E464" s="34">
        <v>14943.5</v>
      </c>
      <c r="F464" s="35">
        <v>41648</v>
      </c>
      <c r="G464" s="34">
        <v>14943.5</v>
      </c>
      <c r="H464" s="36">
        <f t="shared" si="7"/>
        <v>0</v>
      </c>
      <c r="I464" s="33" t="s">
        <v>162</v>
      </c>
      <c r="J464" s="27"/>
    </row>
    <row r="465" spans="1:10" x14ac:dyDescent="0.25">
      <c r="A465" s="31">
        <v>41647</v>
      </c>
      <c r="B465" s="32">
        <v>592</v>
      </c>
      <c r="C465" s="32" t="s">
        <v>9</v>
      </c>
      <c r="D465" s="33" t="s">
        <v>277</v>
      </c>
      <c r="E465" s="34">
        <v>4277.5</v>
      </c>
      <c r="F465" s="35">
        <v>41648</v>
      </c>
      <c r="G465" s="34">
        <v>4277.5</v>
      </c>
      <c r="H465" s="36">
        <f t="shared" si="7"/>
        <v>0</v>
      </c>
      <c r="I465" s="33" t="s">
        <v>162</v>
      </c>
      <c r="J465" s="27"/>
    </row>
    <row r="466" spans="1:10" x14ac:dyDescent="0.25">
      <c r="A466" s="31">
        <v>41647</v>
      </c>
      <c r="B466" s="32">
        <v>593</v>
      </c>
      <c r="C466" s="32" t="s">
        <v>9</v>
      </c>
      <c r="D466" s="33" t="s">
        <v>175</v>
      </c>
      <c r="E466" s="34">
        <v>16686.5</v>
      </c>
      <c r="F466" s="38" t="s">
        <v>278</v>
      </c>
      <c r="G466" s="34">
        <v>16686.5</v>
      </c>
      <c r="H466" s="36">
        <f t="shared" si="7"/>
        <v>0</v>
      </c>
      <c r="I466" s="33" t="s">
        <v>162</v>
      </c>
      <c r="J466" s="27"/>
    </row>
    <row r="467" spans="1:10" x14ac:dyDescent="0.25">
      <c r="A467" s="31">
        <v>41647</v>
      </c>
      <c r="B467" s="32">
        <v>594</v>
      </c>
      <c r="C467" s="32" t="s">
        <v>9</v>
      </c>
      <c r="D467" s="33" t="s">
        <v>175</v>
      </c>
      <c r="E467" s="34">
        <v>32182</v>
      </c>
      <c r="F467" s="38" t="s">
        <v>279</v>
      </c>
      <c r="G467" s="34">
        <v>32182</v>
      </c>
      <c r="H467" s="36">
        <f>E467-G467</f>
        <v>0</v>
      </c>
      <c r="I467" s="33" t="s">
        <v>162</v>
      </c>
      <c r="J467" s="27"/>
    </row>
    <row r="468" spans="1:10" x14ac:dyDescent="0.25">
      <c r="A468" s="31">
        <v>41647</v>
      </c>
      <c r="B468" s="32">
        <v>595</v>
      </c>
      <c r="C468" s="32" t="s">
        <v>9</v>
      </c>
      <c r="D468" s="33" t="s">
        <v>237</v>
      </c>
      <c r="E468" s="34">
        <v>1402.5</v>
      </c>
      <c r="F468" s="35">
        <v>41647</v>
      </c>
      <c r="G468" s="34">
        <v>1402.5</v>
      </c>
      <c r="H468" s="36">
        <f t="shared" si="7"/>
        <v>0</v>
      </c>
      <c r="I468" s="33" t="s">
        <v>21</v>
      </c>
      <c r="J468" s="27"/>
    </row>
    <row r="469" spans="1:10" x14ac:dyDescent="0.25">
      <c r="A469" s="31">
        <v>41647</v>
      </c>
      <c r="B469" s="32">
        <v>596</v>
      </c>
      <c r="C469" s="32" t="s">
        <v>9</v>
      </c>
      <c r="D469" s="33" t="s">
        <v>8</v>
      </c>
      <c r="E469" s="34">
        <v>694</v>
      </c>
      <c r="F469" s="35">
        <v>41647</v>
      </c>
      <c r="G469" s="34">
        <v>694</v>
      </c>
      <c r="H469" s="36">
        <f t="shared" si="7"/>
        <v>0</v>
      </c>
      <c r="I469" s="33" t="s">
        <v>8</v>
      </c>
      <c r="J469" s="27"/>
    </row>
    <row r="470" spans="1:10" x14ac:dyDescent="0.25">
      <c r="A470" s="31">
        <v>41647</v>
      </c>
      <c r="B470" s="32">
        <v>597</v>
      </c>
      <c r="C470" s="32" t="s">
        <v>9</v>
      </c>
      <c r="D470" s="33" t="s">
        <v>280</v>
      </c>
      <c r="E470" s="34">
        <v>24011</v>
      </c>
      <c r="F470" s="35">
        <v>41664</v>
      </c>
      <c r="G470" s="34">
        <v>24011</v>
      </c>
      <c r="H470" s="36">
        <f t="shared" si="7"/>
        <v>0</v>
      </c>
      <c r="I470" s="33" t="s">
        <v>21</v>
      </c>
      <c r="J470" s="27"/>
    </row>
    <row r="471" spans="1:10" x14ac:dyDescent="0.25">
      <c r="A471" s="31">
        <v>41647</v>
      </c>
      <c r="B471" s="32">
        <v>598</v>
      </c>
      <c r="C471" s="32" t="s">
        <v>9</v>
      </c>
      <c r="D471" s="33" t="s">
        <v>269</v>
      </c>
      <c r="E471" s="34">
        <v>3636</v>
      </c>
      <c r="F471" s="35">
        <v>41647</v>
      </c>
      <c r="G471" s="34">
        <v>3636</v>
      </c>
      <c r="H471" s="36">
        <f t="shared" si="7"/>
        <v>0</v>
      </c>
      <c r="I471" s="33"/>
      <c r="J471" s="27"/>
    </row>
    <row r="472" spans="1:10" x14ac:dyDescent="0.25">
      <c r="A472" s="31">
        <v>41647</v>
      </c>
      <c r="B472" s="32">
        <v>599</v>
      </c>
      <c r="C472" s="32" t="s">
        <v>9</v>
      </c>
      <c r="D472" s="33" t="s">
        <v>59</v>
      </c>
      <c r="E472" s="34">
        <v>11277</v>
      </c>
      <c r="F472" s="37" t="s">
        <v>281</v>
      </c>
      <c r="G472" s="34">
        <v>11277</v>
      </c>
      <c r="H472" s="36">
        <f t="shared" si="7"/>
        <v>0</v>
      </c>
      <c r="I472" s="33" t="s">
        <v>21</v>
      </c>
      <c r="J472" s="27"/>
    </row>
    <row r="473" spans="1:10" x14ac:dyDescent="0.25">
      <c r="A473" s="31">
        <v>41647</v>
      </c>
      <c r="B473" s="32">
        <v>600</v>
      </c>
      <c r="C473" s="32" t="s">
        <v>9</v>
      </c>
      <c r="D473" s="33" t="s">
        <v>14</v>
      </c>
      <c r="E473" s="34">
        <v>7579</v>
      </c>
      <c r="F473" s="35">
        <v>41647</v>
      </c>
      <c r="G473" s="34">
        <v>7579</v>
      </c>
      <c r="H473" s="36">
        <f t="shared" si="7"/>
        <v>0</v>
      </c>
      <c r="I473" s="33" t="s">
        <v>21</v>
      </c>
      <c r="J473" s="27"/>
    </row>
    <row r="474" spans="1:10" x14ac:dyDescent="0.25">
      <c r="A474" s="31">
        <v>41647</v>
      </c>
      <c r="B474" s="32">
        <v>601</v>
      </c>
      <c r="C474" s="32" t="s">
        <v>9</v>
      </c>
      <c r="D474" s="33" t="s">
        <v>175</v>
      </c>
      <c r="E474" s="34">
        <v>5361.5</v>
      </c>
      <c r="F474" s="38" t="s">
        <v>282</v>
      </c>
      <c r="G474" s="34">
        <v>5361.57</v>
      </c>
      <c r="H474" s="36">
        <f t="shared" si="7"/>
        <v>-6.9999999999708962E-2</v>
      </c>
      <c r="I474" s="33" t="s">
        <v>162</v>
      </c>
      <c r="J474" s="27"/>
    </row>
    <row r="475" spans="1:10" x14ac:dyDescent="0.25">
      <c r="A475" s="31">
        <v>41647</v>
      </c>
      <c r="B475" s="32">
        <v>602</v>
      </c>
      <c r="C475" s="32" t="s">
        <v>9</v>
      </c>
      <c r="D475" s="43" t="s">
        <v>115</v>
      </c>
      <c r="E475" s="44">
        <v>2260.5</v>
      </c>
      <c r="F475" s="45">
        <v>41647</v>
      </c>
      <c r="G475" s="44">
        <v>2260.5</v>
      </c>
      <c r="H475" s="18">
        <f t="shared" si="7"/>
        <v>0</v>
      </c>
      <c r="I475" s="43"/>
      <c r="J475" s="46"/>
    </row>
    <row r="476" spans="1:10" x14ac:dyDescent="0.25">
      <c r="A476" s="31">
        <v>41647</v>
      </c>
      <c r="B476" s="32">
        <v>603</v>
      </c>
      <c r="C476" s="32" t="s">
        <v>9</v>
      </c>
      <c r="D476" s="33" t="s">
        <v>283</v>
      </c>
      <c r="E476" s="34">
        <v>7279</v>
      </c>
      <c r="F476" s="35">
        <v>41647</v>
      </c>
      <c r="G476" s="34">
        <v>7279</v>
      </c>
      <c r="H476" s="36">
        <f t="shared" si="7"/>
        <v>0</v>
      </c>
      <c r="I476" s="33"/>
      <c r="J476" s="27"/>
    </row>
    <row r="477" spans="1:10" x14ac:dyDescent="0.25">
      <c r="A477" s="31">
        <v>41647</v>
      </c>
      <c r="B477" s="32">
        <v>604</v>
      </c>
      <c r="C477" s="32" t="s">
        <v>9</v>
      </c>
      <c r="D477" s="43" t="s">
        <v>63</v>
      </c>
      <c r="E477" s="44">
        <v>2738.5</v>
      </c>
      <c r="F477" s="45">
        <v>41647</v>
      </c>
      <c r="G477" s="44">
        <v>2738.5</v>
      </c>
      <c r="H477" s="58">
        <f t="shared" si="7"/>
        <v>0</v>
      </c>
      <c r="I477" s="46" t="s">
        <v>21</v>
      </c>
      <c r="J477" s="27"/>
    </row>
    <row r="478" spans="1:10" x14ac:dyDescent="0.25">
      <c r="A478" s="31">
        <v>41647</v>
      </c>
      <c r="B478" s="32">
        <v>605</v>
      </c>
      <c r="C478" s="32" t="s">
        <v>9</v>
      </c>
      <c r="D478" s="33" t="s">
        <v>152</v>
      </c>
      <c r="E478" s="34">
        <v>6215.5</v>
      </c>
      <c r="F478" s="35">
        <v>41647</v>
      </c>
      <c r="G478" s="34">
        <v>6215.5</v>
      </c>
      <c r="H478" s="36">
        <f t="shared" si="7"/>
        <v>0</v>
      </c>
      <c r="I478" s="33"/>
      <c r="J478" s="46"/>
    </row>
    <row r="479" spans="1:10" x14ac:dyDescent="0.25">
      <c r="A479" s="31">
        <v>41647</v>
      </c>
      <c r="B479" s="32">
        <v>606</v>
      </c>
      <c r="C479" s="32" t="s">
        <v>9</v>
      </c>
      <c r="D479" s="33" t="s">
        <v>265</v>
      </c>
      <c r="E479" s="34">
        <v>28802.5</v>
      </c>
      <c r="F479" s="38" t="s">
        <v>284</v>
      </c>
      <c r="G479" s="34">
        <v>28802.5</v>
      </c>
      <c r="H479" s="36">
        <f t="shared" si="7"/>
        <v>0</v>
      </c>
      <c r="I479" s="33" t="s">
        <v>65</v>
      </c>
      <c r="J479" s="27" t="s">
        <v>285</v>
      </c>
    </row>
    <row r="480" spans="1:10" x14ac:dyDescent="0.25">
      <c r="A480" s="31">
        <v>41647</v>
      </c>
      <c r="B480" s="32">
        <v>607</v>
      </c>
      <c r="C480" s="32" t="s">
        <v>9</v>
      </c>
      <c r="D480" s="33" t="s">
        <v>185</v>
      </c>
      <c r="E480" s="34">
        <v>3985</v>
      </c>
      <c r="F480" s="35">
        <v>41647</v>
      </c>
      <c r="G480" s="34">
        <v>3985</v>
      </c>
      <c r="H480" s="36">
        <f t="shared" si="7"/>
        <v>0</v>
      </c>
      <c r="I480" s="33"/>
      <c r="J480" s="27"/>
    </row>
    <row r="481" spans="1:10" x14ac:dyDescent="0.25">
      <c r="A481" s="31">
        <v>41647</v>
      </c>
      <c r="B481" s="32">
        <v>608</v>
      </c>
      <c r="C481" s="32" t="s">
        <v>9</v>
      </c>
      <c r="D481" s="33" t="s">
        <v>286</v>
      </c>
      <c r="E481" s="34">
        <v>837</v>
      </c>
      <c r="F481" s="35">
        <v>41647</v>
      </c>
      <c r="G481" s="34">
        <v>837</v>
      </c>
      <c r="H481" s="36">
        <f t="shared" si="7"/>
        <v>0</v>
      </c>
      <c r="I481" s="33"/>
      <c r="J481" s="27"/>
    </row>
    <row r="482" spans="1:10" x14ac:dyDescent="0.25">
      <c r="A482" s="31">
        <v>41647</v>
      </c>
      <c r="B482" s="32">
        <v>609</v>
      </c>
      <c r="C482" s="32" t="s">
        <v>9</v>
      </c>
      <c r="D482" s="33" t="s">
        <v>163</v>
      </c>
      <c r="E482" s="34">
        <v>2625</v>
      </c>
      <c r="F482" s="35">
        <v>41647</v>
      </c>
      <c r="G482" s="34">
        <v>2625</v>
      </c>
      <c r="H482" s="36">
        <f t="shared" si="7"/>
        <v>0</v>
      </c>
      <c r="I482" s="33"/>
      <c r="J482" s="27"/>
    </row>
    <row r="483" spans="1:10" x14ac:dyDescent="0.25">
      <c r="A483" s="31">
        <v>41647</v>
      </c>
      <c r="B483" s="32">
        <v>610</v>
      </c>
      <c r="C483" s="32" t="s">
        <v>9</v>
      </c>
      <c r="D483" s="33" t="s">
        <v>8</v>
      </c>
      <c r="E483" s="34">
        <v>1510</v>
      </c>
      <c r="F483" s="35">
        <v>41647</v>
      </c>
      <c r="G483" s="34">
        <v>1510</v>
      </c>
      <c r="H483" s="36">
        <f t="shared" si="7"/>
        <v>0</v>
      </c>
      <c r="I483" s="33" t="s">
        <v>8</v>
      </c>
      <c r="J483" s="27"/>
    </row>
    <row r="484" spans="1:10" x14ac:dyDescent="0.25">
      <c r="A484" s="31">
        <v>41647</v>
      </c>
      <c r="B484" s="32">
        <v>611</v>
      </c>
      <c r="C484" s="32" t="s">
        <v>9</v>
      </c>
      <c r="D484" s="33" t="s">
        <v>8</v>
      </c>
      <c r="E484" s="34">
        <v>63</v>
      </c>
      <c r="F484" s="35">
        <v>41647</v>
      </c>
      <c r="G484" s="34">
        <v>63</v>
      </c>
      <c r="H484" s="36">
        <f t="shared" si="7"/>
        <v>0</v>
      </c>
      <c r="I484" s="33" t="s">
        <v>8</v>
      </c>
      <c r="J484" s="46"/>
    </row>
    <row r="485" spans="1:10" x14ac:dyDescent="0.25">
      <c r="A485" s="31">
        <v>41647</v>
      </c>
      <c r="B485" s="32">
        <v>612</v>
      </c>
      <c r="C485" s="32" t="s">
        <v>9</v>
      </c>
      <c r="D485" s="33" t="s">
        <v>29</v>
      </c>
      <c r="E485" s="34">
        <v>9841</v>
      </c>
      <c r="F485" s="35">
        <v>41649</v>
      </c>
      <c r="G485" s="34">
        <v>9841</v>
      </c>
      <c r="H485" s="36">
        <f t="shared" si="7"/>
        <v>0</v>
      </c>
      <c r="I485" s="33" t="s">
        <v>30</v>
      </c>
      <c r="J485" s="46"/>
    </row>
    <row r="486" spans="1:10" x14ac:dyDescent="0.25">
      <c r="A486" s="31">
        <v>41647</v>
      </c>
      <c r="B486" s="32">
        <v>613</v>
      </c>
      <c r="C486" s="32" t="s">
        <v>9</v>
      </c>
      <c r="D486" s="33" t="s">
        <v>8</v>
      </c>
      <c r="E486" s="34">
        <v>355</v>
      </c>
      <c r="F486" s="35">
        <v>41647</v>
      </c>
      <c r="G486" s="34">
        <v>355</v>
      </c>
      <c r="H486" s="36">
        <f t="shared" si="7"/>
        <v>0</v>
      </c>
      <c r="I486" s="33" t="s">
        <v>8</v>
      </c>
      <c r="J486" s="46"/>
    </row>
    <row r="487" spans="1:10" x14ac:dyDescent="0.25">
      <c r="A487" s="31">
        <v>41647</v>
      </c>
      <c r="B487" s="32">
        <v>614</v>
      </c>
      <c r="C487" s="32" t="s">
        <v>9</v>
      </c>
      <c r="D487" s="33" t="s">
        <v>287</v>
      </c>
      <c r="E487" s="34">
        <v>21417</v>
      </c>
      <c r="F487" s="35">
        <v>41648</v>
      </c>
      <c r="G487" s="34">
        <v>21417</v>
      </c>
      <c r="H487" s="36">
        <f t="shared" si="7"/>
        <v>0</v>
      </c>
      <c r="I487" s="33" t="s">
        <v>30</v>
      </c>
      <c r="J487" s="46"/>
    </row>
    <row r="488" spans="1:10" x14ac:dyDescent="0.25">
      <c r="A488" s="31">
        <v>41647</v>
      </c>
      <c r="B488" s="32">
        <v>615</v>
      </c>
      <c r="C488" s="32" t="s">
        <v>9</v>
      </c>
      <c r="D488" s="33" t="s">
        <v>44</v>
      </c>
      <c r="E488" s="34">
        <v>2400</v>
      </c>
      <c r="F488" s="35">
        <v>41667</v>
      </c>
      <c r="G488" s="34">
        <v>2400</v>
      </c>
      <c r="H488" s="36">
        <f t="shared" si="7"/>
        <v>0</v>
      </c>
      <c r="I488" s="33" t="s">
        <v>45</v>
      </c>
      <c r="J488" s="27"/>
    </row>
    <row r="489" spans="1:10" x14ac:dyDescent="0.25">
      <c r="A489" s="31">
        <v>41647</v>
      </c>
      <c r="B489" s="32">
        <v>616</v>
      </c>
      <c r="C489" s="32" t="s">
        <v>9</v>
      </c>
      <c r="D489" s="33" t="s">
        <v>42</v>
      </c>
      <c r="E489" s="34">
        <v>1200</v>
      </c>
      <c r="F489" s="35">
        <v>41657</v>
      </c>
      <c r="G489" s="34">
        <v>1200</v>
      </c>
      <c r="H489" s="36">
        <f t="shared" si="7"/>
        <v>0</v>
      </c>
      <c r="I489" s="33" t="s">
        <v>45</v>
      </c>
      <c r="J489" s="27"/>
    </row>
    <row r="490" spans="1:10" x14ac:dyDescent="0.25">
      <c r="A490" s="31">
        <v>41647</v>
      </c>
      <c r="B490" s="32">
        <v>617</v>
      </c>
      <c r="C490" s="32" t="s">
        <v>9</v>
      </c>
      <c r="D490" s="33" t="s">
        <v>276</v>
      </c>
      <c r="E490" s="34">
        <v>6807</v>
      </c>
      <c r="F490" s="35">
        <v>41652</v>
      </c>
      <c r="G490" s="34">
        <v>6807</v>
      </c>
      <c r="H490" s="36">
        <f t="shared" si="7"/>
        <v>0</v>
      </c>
      <c r="I490" s="33"/>
      <c r="J490" s="46"/>
    </row>
    <row r="491" spans="1:10" x14ac:dyDescent="0.25">
      <c r="A491" s="31">
        <v>41647</v>
      </c>
      <c r="B491" s="32">
        <v>618</v>
      </c>
      <c r="C491" s="32" t="s">
        <v>9</v>
      </c>
      <c r="D491" s="33" t="s">
        <v>13</v>
      </c>
      <c r="E491" s="34">
        <v>4187</v>
      </c>
      <c r="F491" s="35">
        <v>41656</v>
      </c>
      <c r="G491" s="34">
        <v>4187</v>
      </c>
      <c r="H491" s="36">
        <f t="shared" si="7"/>
        <v>0</v>
      </c>
      <c r="I491" s="33" t="s">
        <v>27</v>
      </c>
      <c r="J491" s="46"/>
    </row>
    <row r="492" spans="1:10" x14ac:dyDescent="0.25">
      <c r="A492" s="31">
        <v>41647</v>
      </c>
      <c r="B492" s="32">
        <v>619</v>
      </c>
      <c r="C492" s="32" t="s">
        <v>9</v>
      </c>
      <c r="D492" s="33" t="s">
        <v>47</v>
      </c>
      <c r="E492" s="34">
        <v>3377</v>
      </c>
      <c r="F492" s="35">
        <v>41648</v>
      </c>
      <c r="G492" s="34">
        <v>3377</v>
      </c>
      <c r="H492" s="36">
        <f t="shared" si="7"/>
        <v>0</v>
      </c>
      <c r="I492" s="33" t="s">
        <v>30</v>
      </c>
      <c r="J492" s="46"/>
    </row>
    <row r="493" spans="1:10" x14ac:dyDescent="0.25">
      <c r="A493" s="31">
        <v>41647</v>
      </c>
      <c r="B493" s="32">
        <v>620</v>
      </c>
      <c r="C493" s="32" t="s">
        <v>9</v>
      </c>
      <c r="D493" s="33" t="s">
        <v>288</v>
      </c>
      <c r="E493" s="34">
        <v>2072</v>
      </c>
      <c r="F493" s="35">
        <v>41648</v>
      </c>
      <c r="G493" s="34">
        <v>2072</v>
      </c>
      <c r="H493" s="36">
        <f t="shared" si="7"/>
        <v>0</v>
      </c>
      <c r="I493" s="33" t="s">
        <v>30</v>
      </c>
      <c r="J493" s="46"/>
    </row>
    <row r="494" spans="1:10" x14ac:dyDescent="0.25">
      <c r="A494" s="31">
        <v>41647</v>
      </c>
      <c r="B494" s="32">
        <v>621</v>
      </c>
      <c r="C494" s="32" t="s">
        <v>9</v>
      </c>
      <c r="D494" s="33" t="s">
        <v>35</v>
      </c>
      <c r="E494" s="34">
        <v>3358</v>
      </c>
      <c r="F494" s="35">
        <v>41648</v>
      </c>
      <c r="G494" s="34">
        <v>3358</v>
      </c>
      <c r="H494" s="36">
        <f t="shared" si="7"/>
        <v>0</v>
      </c>
      <c r="I494" s="33" t="s">
        <v>30</v>
      </c>
      <c r="J494" s="46"/>
    </row>
    <row r="495" spans="1:10" x14ac:dyDescent="0.25">
      <c r="A495" s="31">
        <v>41647</v>
      </c>
      <c r="B495" s="32">
        <v>622</v>
      </c>
      <c r="C495" s="32" t="s">
        <v>9</v>
      </c>
      <c r="D495" s="33" t="s">
        <v>34</v>
      </c>
      <c r="E495" s="34">
        <v>2594</v>
      </c>
      <c r="F495" s="35">
        <v>41648</v>
      </c>
      <c r="G495" s="34">
        <v>2594</v>
      </c>
      <c r="H495" s="36">
        <f t="shared" si="7"/>
        <v>0</v>
      </c>
      <c r="I495" s="33" t="s">
        <v>30</v>
      </c>
      <c r="J495" s="46"/>
    </row>
    <row r="496" spans="1:10" x14ac:dyDescent="0.25">
      <c r="A496" s="31">
        <v>41647</v>
      </c>
      <c r="B496" s="32">
        <v>623</v>
      </c>
      <c r="C496" s="32" t="s">
        <v>9</v>
      </c>
      <c r="D496" s="33" t="s">
        <v>109</v>
      </c>
      <c r="E496" s="34">
        <v>6765</v>
      </c>
      <c r="F496" s="35">
        <v>41647</v>
      </c>
      <c r="G496" s="34">
        <v>6765</v>
      </c>
      <c r="H496" s="36">
        <f t="shared" si="7"/>
        <v>0</v>
      </c>
      <c r="I496" s="33" t="s">
        <v>37</v>
      </c>
      <c r="J496" s="46"/>
    </row>
    <row r="497" spans="1:10" x14ac:dyDescent="0.25">
      <c r="A497" s="31">
        <v>41647</v>
      </c>
      <c r="B497" s="32">
        <v>624</v>
      </c>
      <c r="C497" s="32" t="s">
        <v>9</v>
      </c>
      <c r="D497" s="33" t="s">
        <v>289</v>
      </c>
      <c r="E497" s="34">
        <v>1282</v>
      </c>
      <c r="F497" s="35">
        <v>41648</v>
      </c>
      <c r="G497" s="34">
        <v>1282</v>
      </c>
      <c r="H497" s="36">
        <f t="shared" si="7"/>
        <v>0</v>
      </c>
      <c r="I497" s="33" t="s">
        <v>30</v>
      </c>
      <c r="J497" s="46"/>
    </row>
    <row r="498" spans="1:10" x14ac:dyDescent="0.25">
      <c r="A498" s="31">
        <v>41647</v>
      </c>
      <c r="B498" s="32">
        <v>625</v>
      </c>
      <c r="C498" s="32" t="s">
        <v>9</v>
      </c>
      <c r="D498" s="33" t="s">
        <v>288</v>
      </c>
      <c r="E498" s="34">
        <v>1344</v>
      </c>
      <c r="F498" s="35">
        <v>41647</v>
      </c>
      <c r="G498" s="34">
        <v>1344</v>
      </c>
      <c r="H498" s="36">
        <f t="shared" si="7"/>
        <v>0</v>
      </c>
      <c r="I498" s="33" t="s">
        <v>45</v>
      </c>
      <c r="J498" s="46"/>
    </row>
    <row r="499" spans="1:10" x14ac:dyDescent="0.25">
      <c r="A499" s="31">
        <v>41647</v>
      </c>
      <c r="B499" s="32">
        <v>626</v>
      </c>
      <c r="C499" s="32" t="s">
        <v>9</v>
      </c>
      <c r="D499" s="33" t="s">
        <v>290</v>
      </c>
      <c r="E499" s="34">
        <v>1406</v>
      </c>
      <c r="F499" s="35">
        <v>41647</v>
      </c>
      <c r="G499" s="34">
        <v>1406</v>
      </c>
      <c r="H499" s="36">
        <f t="shared" si="7"/>
        <v>0</v>
      </c>
      <c r="I499" s="33" t="s">
        <v>37</v>
      </c>
      <c r="J499" s="46"/>
    </row>
    <row r="500" spans="1:10" x14ac:dyDescent="0.25">
      <c r="A500" s="31">
        <v>41647</v>
      </c>
      <c r="B500" s="32">
        <v>627</v>
      </c>
      <c r="C500" s="32" t="s">
        <v>9</v>
      </c>
      <c r="D500" s="33" t="s">
        <v>291</v>
      </c>
      <c r="E500" s="34">
        <v>366</v>
      </c>
      <c r="F500" s="35">
        <v>41648</v>
      </c>
      <c r="G500" s="34">
        <v>366</v>
      </c>
      <c r="H500" s="36">
        <f t="shared" si="7"/>
        <v>0</v>
      </c>
      <c r="I500" s="33" t="s">
        <v>30</v>
      </c>
      <c r="J500" s="46"/>
    </row>
    <row r="501" spans="1:10" x14ac:dyDescent="0.25">
      <c r="A501" s="31">
        <v>41647</v>
      </c>
      <c r="B501" s="32">
        <v>628</v>
      </c>
      <c r="C501" s="32" t="s">
        <v>9</v>
      </c>
      <c r="D501" s="33" t="s">
        <v>16</v>
      </c>
      <c r="E501" s="34">
        <v>40320</v>
      </c>
      <c r="F501" s="35">
        <v>41666</v>
      </c>
      <c r="G501" s="34">
        <v>40320</v>
      </c>
      <c r="H501" s="36">
        <f t="shared" si="7"/>
        <v>0</v>
      </c>
      <c r="I501" s="33" t="s">
        <v>37</v>
      </c>
      <c r="J501" s="46"/>
    </row>
    <row r="502" spans="1:10" x14ac:dyDescent="0.25">
      <c r="A502" s="31">
        <v>41647</v>
      </c>
      <c r="B502" s="32">
        <v>629</v>
      </c>
      <c r="C502" s="32" t="s">
        <v>9</v>
      </c>
      <c r="D502" s="33" t="s">
        <v>292</v>
      </c>
      <c r="E502" s="34">
        <v>4817</v>
      </c>
      <c r="F502" s="35">
        <v>41648</v>
      </c>
      <c r="G502" s="34">
        <v>4817</v>
      </c>
      <c r="H502" s="36">
        <f t="shared" si="7"/>
        <v>0</v>
      </c>
      <c r="I502" s="33" t="s">
        <v>30</v>
      </c>
      <c r="J502" s="46"/>
    </row>
    <row r="503" spans="1:10" x14ac:dyDescent="0.25">
      <c r="A503" s="31">
        <v>41647</v>
      </c>
      <c r="B503" s="32">
        <v>630</v>
      </c>
      <c r="C503" s="32" t="s">
        <v>9</v>
      </c>
      <c r="D503" s="33" t="s">
        <v>220</v>
      </c>
      <c r="E503" s="34">
        <v>10046.5</v>
      </c>
      <c r="F503" s="47" t="s">
        <v>293</v>
      </c>
      <c r="G503" s="34">
        <f>7546+2500.5</f>
        <v>10046.5</v>
      </c>
      <c r="H503" s="36">
        <f t="shared" si="7"/>
        <v>0</v>
      </c>
      <c r="I503" s="33" t="s">
        <v>45</v>
      </c>
      <c r="J503" s="46"/>
    </row>
    <row r="504" spans="1:10" x14ac:dyDescent="0.25">
      <c r="A504" s="31">
        <v>41647</v>
      </c>
      <c r="B504" s="32">
        <v>631</v>
      </c>
      <c r="C504" s="32" t="s">
        <v>9</v>
      </c>
      <c r="D504" s="33" t="s">
        <v>123</v>
      </c>
      <c r="E504" s="34">
        <v>2205</v>
      </c>
      <c r="F504" s="35">
        <v>41647</v>
      </c>
      <c r="G504" s="34">
        <v>2205</v>
      </c>
      <c r="H504" s="36">
        <f t="shared" si="7"/>
        <v>0</v>
      </c>
      <c r="I504" s="33"/>
      <c r="J504" s="46"/>
    </row>
    <row r="505" spans="1:10" x14ac:dyDescent="0.25">
      <c r="A505" s="31">
        <v>41647</v>
      </c>
      <c r="B505" s="32">
        <v>632</v>
      </c>
      <c r="C505" s="32" t="s">
        <v>9</v>
      </c>
      <c r="D505" s="33" t="s">
        <v>119</v>
      </c>
      <c r="E505" s="34">
        <v>2714</v>
      </c>
      <c r="F505" s="35">
        <v>41647</v>
      </c>
      <c r="G505" s="34">
        <v>2714</v>
      </c>
      <c r="H505" s="36">
        <f t="shared" si="7"/>
        <v>0</v>
      </c>
      <c r="I505" s="33" t="s">
        <v>45</v>
      </c>
      <c r="J505" s="46"/>
    </row>
    <row r="506" spans="1:10" x14ac:dyDescent="0.25">
      <c r="A506" s="31">
        <v>41647</v>
      </c>
      <c r="B506" s="32">
        <v>633</v>
      </c>
      <c r="C506" s="32" t="s">
        <v>9</v>
      </c>
      <c r="D506" s="33" t="s">
        <v>51</v>
      </c>
      <c r="E506" s="34">
        <v>2094</v>
      </c>
      <c r="F506" s="35">
        <v>41647</v>
      </c>
      <c r="G506" s="34">
        <v>2094</v>
      </c>
      <c r="H506" s="36">
        <f t="shared" si="7"/>
        <v>0</v>
      </c>
      <c r="I506" s="33" t="s">
        <v>217</v>
      </c>
      <c r="J506" s="46"/>
    </row>
    <row r="507" spans="1:10" x14ac:dyDescent="0.25">
      <c r="A507" s="31">
        <v>41647</v>
      </c>
      <c r="B507" s="32">
        <v>634</v>
      </c>
      <c r="C507" s="32" t="s">
        <v>9</v>
      </c>
      <c r="D507" s="33" t="s">
        <v>144</v>
      </c>
      <c r="E507" s="34">
        <v>3663</v>
      </c>
      <c r="F507" s="35">
        <v>41647</v>
      </c>
      <c r="G507" s="34">
        <v>3663</v>
      </c>
      <c r="H507" s="36">
        <f t="shared" si="7"/>
        <v>0</v>
      </c>
      <c r="I507" s="33" t="s">
        <v>37</v>
      </c>
      <c r="J507" s="46"/>
    </row>
    <row r="508" spans="1:10" x14ac:dyDescent="0.25">
      <c r="A508" s="31">
        <v>41647</v>
      </c>
      <c r="B508" s="32">
        <v>635</v>
      </c>
      <c r="C508" s="32" t="s">
        <v>9</v>
      </c>
      <c r="D508" s="33" t="s">
        <v>294</v>
      </c>
      <c r="E508" s="34">
        <v>5116</v>
      </c>
      <c r="F508" s="35">
        <v>41648</v>
      </c>
      <c r="G508" s="34">
        <v>5116</v>
      </c>
      <c r="H508" s="36">
        <f t="shared" si="7"/>
        <v>0</v>
      </c>
      <c r="I508" s="33" t="s">
        <v>30</v>
      </c>
      <c r="J508" s="46"/>
    </row>
    <row r="509" spans="1:10" x14ac:dyDescent="0.25">
      <c r="A509" s="31">
        <v>41647</v>
      </c>
      <c r="B509" s="32">
        <v>636</v>
      </c>
      <c r="C509" s="32" t="s">
        <v>9</v>
      </c>
      <c r="D509" s="33" t="s">
        <v>55</v>
      </c>
      <c r="E509" s="34">
        <v>9473</v>
      </c>
      <c r="F509" s="35">
        <v>41647</v>
      </c>
      <c r="G509" s="34">
        <v>9473</v>
      </c>
      <c r="H509" s="36">
        <f t="shared" si="7"/>
        <v>0</v>
      </c>
      <c r="I509" s="33"/>
      <c r="J509" s="46"/>
    </row>
    <row r="510" spans="1:10" x14ac:dyDescent="0.25">
      <c r="A510" s="31">
        <v>41647</v>
      </c>
      <c r="B510" s="32">
        <v>637</v>
      </c>
      <c r="C510" s="32" t="s">
        <v>9</v>
      </c>
      <c r="D510" s="33" t="s">
        <v>251</v>
      </c>
      <c r="E510" s="34">
        <v>7888</v>
      </c>
      <c r="F510" s="35">
        <v>41648</v>
      </c>
      <c r="G510" s="34">
        <v>7888</v>
      </c>
      <c r="H510" s="36">
        <f t="shared" si="7"/>
        <v>0</v>
      </c>
      <c r="I510" s="33" t="s">
        <v>30</v>
      </c>
      <c r="J510" s="46"/>
    </row>
    <row r="511" spans="1:10" x14ac:dyDescent="0.25">
      <c r="A511" s="31">
        <v>41647</v>
      </c>
      <c r="B511" s="32">
        <v>638</v>
      </c>
      <c r="C511" s="32" t="s">
        <v>9</v>
      </c>
      <c r="D511" s="33" t="s">
        <v>130</v>
      </c>
      <c r="E511" s="34">
        <v>5038</v>
      </c>
      <c r="F511" s="35">
        <v>41652</v>
      </c>
      <c r="G511" s="34">
        <v>5038</v>
      </c>
      <c r="H511" s="36">
        <f t="shared" si="7"/>
        <v>0</v>
      </c>
      <c r="I511" s="33" t="s">
        <v>65</v>
      </c>
      <c r="J511" s="46"/>
    </row>
    <row r="512" spans="1:10" x14ac:dyDescent="0.25">
      <c r="A512" s="31">
        <v>41647</v>
      </c>
      <c r="B512" s="32">
        <v>639</v>
      </c>
      <c r="C512" s="32" t="s">
        <v>9</v>
      </c>
      <c r="D512" s="33" t="s">
        <v>8</v>
      </c>
      <c r="E512" s="34">
        <v>2651</v>
      </c>
      <c r="F512" s="35">
        <v>41647</v>
      </c>
      <c r="G512" s="34">
        <v>2651</v>
      </c>
      <c r="H512" s="36">
        <f t="shared" si="7"/>
        <v>0</v>
      </c>
      <c r="I512" s="33" t="s">
        <v>8</v>
      </c>
      <c r="J512" s="46"/>
    </row>
    <row r="513" spans="1:10" x14ac:dyDescent="0.25">
      <c r="A513" s="31">
        <v>41647</v>
      </c>
      <c r="B513" s="32">
        <v>640</v>
      </c>
      <c r="C513" s="32" t="s">
        <v>9</v>
      </c>
      <c r="D513" s="33" t="s">
        <v>17</v>
      </c>
      <c r="E513" s="34">
        <v>44943</v>
      </c>
      <c r="F513" s="35">
        <v>41652</v>
      </c>
      <c r="G513" s="34">
        <v>44943</v>
      </c>
      <c r="H513" s="36">
        <f t="shared" si="7"/>
        <v>0</v>
      </c>
      <c r="I513" s="33" t="s">
        <v>65</v>
      </c>
      <c r="J513" s="46"/>
    </row>
    <row r="514" spans="1:10" x14ac:dyDescent="0.25">
      <c r="A514" s="31">
        <v>41647</v>
      </c>
      <c r="B514" s="32">
        <v>641</v>
      </c>
      <c r="C514" s="32" t="s">
        <v>9</v>
      </c>
      <c r="D514" s="33" t="s">
        <v>50</v>
      </c>
      <c r="E514" s="34">
        <v>1576</v>
      </c>
      <c r="F514" s="35">
        <v>41659</v>
      </c>
      <c r="G514" s="34">
        <v>1576</v>
      </c>
      <c r="H514" s="36">
        <f t="shared" si="7"/>
        <v>0</v>
      </c>
      <c r="I514" s="33" t="s">
        <v>65</v>
      </c>
      <c r="J514" s="46"/>
    </row>
    <row r="515" spans="1:10" x14ac:dyDescent="0.25">
      <c r="A515" s="31">
        <v>41647</v>
      </c>
      <c r="B515" s="32">
        <v>642</v>
      </c>
      <c r="C515" s="32" t="s">
        <v>9</v>
      </c>
      <c r="D515" s="33" t="s">
        <v>62</v>
      </c>
      <c r="E515" s="34">
        <v>32873</v>
      </c>
      <c r="F515" s="35">
        <v>41647</v>
      </c>
      <c r="G515" s="34">
        <v>32873</v>
      </c>
      <c r="H515" s="36">
        <f t="shared" si="7"/>
        <v>0</v>
      </c>
      <c r="I515" s="33"/>
      <c r="J515" s="46"/>
    </row>
    <row r="516" spans="1:10" x14ac:dyDescent="0.25">
      <c r="A516" s="31">
        <v>41647</v>
      </c>
      <c r="B516" s="32">
        <v>643</v>
      </c>
      <c r="C516" s="32" t="s">
        <v>9</v>
      </c>
      <c r="D516" s="33" t="s">
        <v>50</v>
      </c>
      <c r="E516" s="34">
        <v>8214</v>
      </c>
      <c r="F516" s="35">
        <v>41659</v>
      </c>
      <c r="G516" s="34">
        <v>8214</v>
      </c>
      <c r="H516" s="36">
        <f t="shared" ref="H516:H579" si="8">E516-G516</f>
        <v>0</v>
      </c>
      <c r="I516" s="33"/>
      <c r="J516" s="46"/>
    </row>
    <row r="517" spans="1:10" x14ac:dyDescent="0.25">
      <c r="A517" s="31">
        <v>41647</v>
      </c>
      <c r="B517" s="32">
        <v>644</v>
      </c>
      <c r="C517" s="32" t="s">
        <v>9</v>
      </c>
      <c r="D517" s="33" t="s">
        <v>237</v>
      </c>
      <c r="E517" s="34">
        <v>4995</v>
      </c>
      <c r="F517" s="35">
        <v>41647</v>
      </c>
      <c r="G517" s="34">
        <v>4995</v>
      </c>
      <c r="H517" s="36">
        <f t="shared" si="8"/>
        <v>0</v>
      </c>
      <c r="I517" s="33" t="s">
        <v>65</v>
      </c>
      <c r="J517" s="46"/>
    </row>
    <row r="518" spans="1:10" x14ac:dyDescent="0.25">
      <c r="A518" s="31">
        <v>41647</v>
      </c>
      <c r="B518" s="32">
        <v>645</v>
      </c>
      <c r="C518" s="32" t="s">
        <v>9</v>
      </c>
      <c r="D518" s="33" t="s">
        <v>295</v>
      </c>
      <c r="E518" s="34">
        <v>18782</v>
      </c>
      <c r="F518" s="35">
        <v>41662</v>
      </c>
      <c r="G518" s="34">
        <v>18782</v>
      </c>
      <c r="H518" s="36">
        <f t="shared" si="8"/>
        <v>0</v>
      </c>
      <c r="I518" s="33" t="s">
        <v>65</v>
      </c>
      <c r="J518" s="46"/>
    </row>
    <row r="519" spans="1:10" x14ac:dyDescent="0.25">
      <c r="A519" s="31">
        <v>41647</v>
      </c>
      <c r="B519" s="32">
        <v>646</v>
      </c>
      <c r="C519" s="32" t="s">
        <v>9</v>
      </c>
      <c r="D519" s="33" t="s">
        <v>12</v>
      </c>
      <c r="E519" s="34">
        <v>12094</v>
      </c>
      <c r="F519" s="35">
        <v>41647</v>
      </c>
      <c r="G519" s="34">
        <v>12094</v>
      </c>
      <c r="H519" s="36">
        <f t="shared" si="8"/>
        <v>0</v>
      </c>
      <c r="I519" s="33"/>
      <c r="J519" s="46"/>
    </row>
    <row r="520" spans="1:10" x14ac:dyDescent="0.25">
      <c r="A520" s="31">
        <v>41647</v>
      </c>
      <c r="B520" s="32">
        <v>647</v>
      </c>
      <c r="C520" s="32" t="s">
        <v>9</v>
      </c>
      <c r="D520" s="33" t="s">
        <v>296</v>
      </c>
      <c r="E520" s="34">
        <v>476.5</v>
      </c>
      <c r="F520" s="35">
        <v>41647</v>
      </c>
      <c r="G520" s="34">
        <v>476.5</v>
      </c>
      <c r="H520" s="36">
        <f t="shared" si="8"/>
        <v>0</v>
      </c>
      <c r="I520" s="33"/>
      <c r="J520" s="46"/>
    </row>
    <row r="521" spans="1:10" x14ac:dyDescent="0.25">
      <c r="A521" s="31">
        <v>41647</v>
      </c>
      <c r="B521" s="32">
        <v>648</v>
      </c>
      <c r="C521" s="32" t="s">
        <v>9</v>
      </c>
      <c r="D521" s="33" t="s">
        <v>136</v>
      </c>
      <c r="E521" s="34">
        <v>515</v>
      </c>
      <c r="F521" s="35">
        <v>41647</v>
      </c>
      <c r="G521" s="34">
        <v>515</v>
      </c>
      <c r="H521" s="36">
        <f t="shared" si="8"/>
        <v>0</v>
      </c>
      <c r="I521" s="33"/>
      <c r="J521" s="46"/>
    </row>
    <row r="522" spans="1:10" x14ac:dyDescent="0.25">
      <c r="A522" s="31">
        <v>41647</v>
      </c>
      <c r="B522" s="32">
        <v>649</v>
      </c>
      <c r="C522" s="32" t="s">
        <v>9</v>
      </c>
      <c r="D522" s="33" t="s">
        <v>19</v>
      </c>
      <c r="E522" s="34">
        <v>22075</v>
      </c>
      <c r="F522" s="38">
        <v>41684</v>
      </c>
      <c r="G522" s="40">
        <v>22075</v>
      </c>
      <c r="H522" s="36">
        <f t="shared" si="8"/>
        <v>0</v>
      </c>
      <c r="I522" s="33" t="s">
        <v>21</v>
      </c>
      <c r="J522" s="46"/>
    </row>
    <row r="523" spans="1:10" x14ac:dyDescent="0.25">
      <c r="A523" s="31">
        <v>41647</v>
      </c>
      <c r="B523" s="32">
        <v>650</v>
      </c>
      <c r="C523" s="32" t="s">
        <v>9</v>
      </c>
      <c r="D523" s="33" t="s">
        <v>297</v>
      </c>
      <c r="E523" s="34">
        <v>4431</v>
      </c>
      <c r="F523" s="37" t="s">
        <v>298</v>
      </c>
      <c r="G523" s="34">
        <v>4431</v>
      </c>
      <c r="H523" s="36">
        <f t="shared" si="8"/>
        <v>0</v>
      </c>
      <c r="I523" s="33"/>
      <c r="J523" s="46"/>
    </row>
    <row r="524" spans="1:10" x14ac:dyDescent="0.25">
      <c r="A524" s="31">
        <v>41647</v>
      </c>
      <c r="B524" s="32">
        <v>651</v>
      </c>
      <c r="C524" s="32" t="s">
        <v>9</v>
      </c>
      <c r="D524" s="33" t="s">
        <v>299</v>
      </c>
      <c r="E524" s="34">
        <v>4478</v>
      </c>
      <c r="F524" s="35">
        <v>41647</v>
      </c>
      <c r="G524" s="34">
        <v>4478</v>
      </c>
      <c r="H524" s="36">
        <f t="shared" si="8"/>
        <v>0</v>
      </c>
      <c r="I524" s="33"/>
      <c r="J524" s="46"/>
    </row>
    <row r="525" spans="1:10" x14ac:dyDescent="0.25">
      <c r="A525" s="31">
        <v>41647</v>
      </c>
      <c r="B525" s="32">
        <v>652</v>
      </c>
      <c r="C525" s="32" t="s">
        <v>9</v>
      </c>
      <c r="D525" s="33" t="s">
        <v>8</v>
      </c>
      <c r="E525" s="34">
        <v>78</v>
      </c>
      <c r="F525" s="35">
        <v>41647</v>
      </c>
      <c r="G525" s="34">
        <v>78</v>
      </c>
      <c r="H525" s="36">
        <f t="shared" si="8"/>
        <v>0</v>
      </c>
      <c r="I525" s="33" t="s">
        <v>8</v>
      </c>
      <c r="J525" s="46"/>
    </row>
    <row r="526" spans="1:10" x14ac:dyDescent="0.25">
      <c r="A526" s="31">
        <v>41647</v>
      </c>
      <c r="B526" s="32">
        <v>653</v>
      </c>
      <c r="C526" s="32" t="s">
        <v>9</v>
      </c>
      <c r="D526" s="33" t="s">
        <v>8</v>
      </c>
      <c r="E526" s="34">
        <v>2457</v>
      </c>
      <c r="F526" s="35">
        <v>41647</v>
      </c>
      <c r="G526" s="34">
        <v>2457</v>
      </c>
      <c r="H526" s="36">
        <f t="shared" si="8"/>
        <v>0</v>
      </c>
      <c r="I526" s="33" t="s">
        <v>8</v>
      </c>
      <c r="J526" s="46"/>
    </row>
    <row r="527" spans="1:10" x14ac:dyDescent="0.25">
      <c r="A527" s="31">
        <v>41647</v>
      </c>
      <c r="B527" s="32">
        <v>654</v>
      </c>
      <c r="C527" s="32" t="s">
        <v>9</v>
      </c>
      <c r="D527" s="33" t="s">
        <v>8</v>
      </c>
      <c r="E527" s="34">
        <v>2241</v>
      </c>
      <c r="F527" s="35">
        <v>41647</v>
      </c>
      <c r="G527" s="34">
        <v>2241</v>
      </c>
      <c r="H527" s="36">
        <f t="shared" si="8"/>
        <v>0</v>
      </c>
      <c r="I527" s="33" t="s">
        <v>8</v>
      </c>
      <c r="J527" s="46"/>
    </row>
    <row r="528" spans="1:10" x14ac:dyDescent="0.25">
      <c r="A528" s="31">
        <v>41647</v>
      </c>
      <c r="B528" s="32">
        <v>655</v>
      </c>
      <c r="C528" s="32" t="s">
        <v>9</v>
      </c>
      <c r="D528" s="33" t="s">
        <v>147</v>
      </c>
      <c r="E528" s="34">
        <v>8726</v>
      </c>
      <c r="F528" s="35">
        <v>41650</v>
      </c>
      <c r="G528" s="34">
        <v>8726</v>
      </c>
      <c r="H528" s="36">
        <f t="shared" si="8"/>
        <v>0</v>
      </c>
      <c r="I528" s="33"/>
      <c r="J528" s="46"/>
    </row>
    <row r="529" spans="1:10" x14ac:dyDescent="0.25">
      <c r="A529" s="31">
        <v>41647</v>
      </c>
      <c r="B529" s="32">
        <v>656</v>
      </c>
      <c r="C529" s="32" t="s">
        <v>9</v>
      </c>
      <c r="D529" s="33" t="s">
        <v>218</v>
      </c>
      <c r="E529" s="34">
        <v>18144</v>
      </c>
      <c r="F529" s="35">
        <v>41654</v>
      </c>
      <c r="G529" s="34">
        <v>18144</v>
      </c>
      <c r="H529" s="36">
        <f t="shared" si="8"/>
        <v>0</v>
      </c>
      <c r="I529" s="33" t="s">
        <v>21</v>
      </c>
      <c r="J529" s="46"/>
    </row>
    <row r="530" spans="1:10" x14ac:dyDescent="0.25">
      <c r="A530" s="31">
        <v>41647</v>
      </c>
      <c r="B530" s="32">
        <v>657</v>
      </c>
      <c r="C530" s="32" t="s">
        <v>9</v>
      </c>
      <c r="D530" s="33" t="s">
        <v>8</v>
      </c>
      <c r="E530" s="34">
        <v>297</v>
      </c>
      <c r="F530" s="35">
        <v>41647</v>
      </c>
      <c r="G530" s="34">
        <v>297</v>
      </c>
      <c r="H530" s="36">
        <f t="shared" si="8"/>
        <v>0</v>
      </c>
      <c r="I530" s="33" t="s">
        <v>8</v>
      </c>
      <c r="J530" s="46"/>
    </row>
    <row r="531" spans="1:10" x14ac:dyDescent="0.25">
      <c r="A531" s="31">
        <v>41647</v>
      </c>
      <c r="B531" s="32">
        <v>658</v>
      </c>
      <c r="C531" s="32" t="s">
        <v>9</v>
      </c>
      <c r="D531" s="33" t="s">
        <v>186</v>
      </c>
      <c r="E531" s="34">
        <v>2801</v>
      </c>
      <c r="F531" s="35">
        <v>41652</v>
      </c>
      <c r="G531" s="34">
        <v>2801</v>
      </c>
      <c r="H531" s="36">
        <f t="shared" si="8"/>
        <v>0</v>
      </c>
      <c r="I531" s="33"/>
      <c r="J531" s="46"/>
    </row>
    <row r="532" spans="1:10" x14ac:dyDescent="0.25">
      <c r="A532" s="31">
        <v>41647</v>
      </c>
      <c r="B532" s="32">
        <v>659</v>
      </c>
      <c r="C532" s="32" t="s">
        <v>9</v>
      </c>
      <c r="D532" s="33" t="s">
        <v>23</v>
      </c>
      <c r="E532" s="34">
        <v>1110</v>
      </c>
      <c r="F532" s="35">
        <v>41647</v>
      </c>
      <c r="G532" s="34">
        <v>1110</v>
      </c>
      <c r="H532" s="36">
        <f t="shared" si="8"/>
        <v>0</v>
      </c>
      <c r="I532" s="33"/>
      <c r="J532" s="46"/>
    </row>
    <row r="533" spans="1:10" x14ac:dyDescent="0.25">
      <c r="A533" s="31">
        <v>41647</v>
      </c>
      <c r="B533" s="32">
        <v>660</v>
      </c>
      <c r="C533" s="32" t="s">
        <v>9</v>
      </c>
      <c r="D533" s="33" t="s">
        <v>8</v>
      </c>
      <c r="E533" s="34">
        <v>710</v>
      </c>
      <c r="F533" s="35">
        <v>41647</v>
      </c>
      <c r="G533" s="34">
        <v>710</v>
      </c>
      <c r="H533" s="36">
        <f t="shared" si="8"/>
        <v>0</v>
      </c>
      <c r="I533" s="33" t="s">
        <v>8</v>
      </c>
      <c r="J533" s="46"/>
    </row>
    <row r="534" spans="1:10" x14ac:dyDescent="0.25">
      <c r="A534" s="31">
        <v>41648</v>
      </c>
      <c r="B534" s="32">
        <v>661</v>
      </c>
      <c r="C534" s="32" t="s">
        <v>9</v>
      </c>
      <c r="D534" s="33" t="s">
        <v>300</v>
      </c>
      <c r="E534" s="34">
        <v>3239</v>
      </c>
      <c r="F534" s="35">
        <v>41648</v>
      </c>
      <c r="G534" s="34">
        <v>3239</v>
      </c>
      <c r="H534" s="36">
        <f t="shared" si="8"/>
        <v>0</v>
      </c>
      <c r="I534" s="34" t="s">
        <v>65</v>
      </c>
      <c r="J534" s="27"/>
    </row>
    <row r="535" spans="1:10" x14ac:dyDescent="0.25">
      <c r="A535" s="31">
        <v>41648</v>
      </c>
      <c r="B535" s="32">
        <v>662</v>
      </c>
      <c r="C535" s="32" t="s">
        <v>9</v>
      </c>
      <c r="D535" s="33" t="s">
        <v>301</v>
      </c>
      <c r="E535" s="34">
        <v>10243</v>
      </c>
      <c r="F535" s="35">
        <v>41648</v>
      </c>
      <c r="G535" s="34">
        <v>10243</v>
      </c>
      <c r="H535" s="36">
        <f t="shared" si="8"/>
        <v>0</v>
      </c>
      <c r="I535" s="33" t="s">
        <v>27</v>
      </c>
      <c r="J535" s="27"/>
    </row>
    <row r="536" spans="1:10" x14ac:dyDescent="0.25">
      <c r="A536" s="31">
        <v>41648</v>
      </c>
      <c r="B536" s="32">
        <v>663</v>
      </c>
      <c r="C536" s="32" t="s">
        <v>9</v>
      </c>
      <c r="D536" s="48" t="s">
        <v>53</v>
      </c>
      <c r="E536" s="49">
        <v>0</v>
      </c>
      <c r="F536" s="35"/>
      <c r="G536" s="34"/>
      <c r="H536" s="36">
        <f t="shared" si="8"/>
        <v>0</v>
      </c>
      <c r="I536" s="33" t="s">
        <v>302</v>
      </c>
      <c r="J536" s="27" t="s">
        <v>303</v>
      </c>
    </row>
    <row r="537" spans="1:10" x14ac:dyDescent="0.25">
      <c r="A537" s="31">
        <v>41648</v>
      </c>
      <c r="B537" s="32">
        <v>664</v>
      </c>
      <c r="C537" s="32" t="s">
        <v>9</v>
      </c>
      <c r="D537" s="33" t="s">
        <v>304</v>
      </c>
      <c r="E537" s="34">
        <v>14400</v>
      </c>
      <c r="F537" s="35">
        <v>41648</v>
      </c>
      <c r="G537" s="34">
        <v>14400</v>
      </c>
      <c r="H537" s="36">
        <f t="shared" si="8"/>
        <v>0</v>
      </c>
      <c r="I537" s="33" t="s">
        <v>65</v>
      </c>
      <c r="J537" s="27"/>
    </row>
    <row r="538" spans="1:10" x14ac:dyDescent="0.25">
      <c r="A538" s="31">
        <v>41648</v>
      </c>
      <c r="B538" s="32">
        <v>665</v>
      </c>
      <c r="C538" s="32" t="s">
        <v>9</v>
      </c>
      <c r="D538" s="33" t="s">
        <v>80</v>
      </c>
      <c r="E538" s="34">
        <v>2084</v>
      </c>
      <c r="F538" s="35">
        <v>41648</v>
      </c>
      <c r="G538" s="34">
        <v>2084</v>
      </c>
      <c r="H538" s="36">
        <f t="shared" si="8"/>
        <v>0</v>
      </c>
      <c r="I538" s="33" t="s">
        <v>65</v>
      </c>
      <c r="J538" s="27"/>
    </row>
    <row r="539" spans="1:10" x14ac:dyDescent="0.25">
      <c r="A539" s="31">
        <v>41648</v>
      </c>
      <c r="B539" s="32">
        <v>666</v>
      </c>
      <c r="C539" s="32" t="s">
        <v>9</v>
      </c>
      <c r="D539" s="33" t="s">
        <v>206</v>
      </c>
      <c r="E539" s="34">
        <v>1170</v>
      </c>
      <c r="F539" s="35">
        <v>41648</v>
      </c>
      <c r="G539" s="34">
        <v>1170</v>
      </c>
      <c r="H539" s="36">
        <f t="shared" si="8"/>
        <v>0</v>
      </c>
      <c r="I539" s="33" t="s">
        <v>65</v>
      </c>
      <c r="J539" s="27"/>
    </row>
    <row r="540" spans="1:10" x14ac:dyDescent="0.25">
      <c r="A540" s="31">
        <v>41648</v>
      </c>
      <c r="B540" s="32">
        <v>667</v>
      </c>
      <c r="C540" s="32" t="s">
        <v>9</v>
      </c>
      <c r="D540" s="33" t="s">
        <v>305</v>
      </c>
      <c r="E540" s="34">
        <v>387</v>
      </c>
      <c r="F540" s="35">
        <v>41648</v>
      </c>
      <c r="G540" s="34">
        <v>387</v>
      </c>
      <c r="H540" s="36">
        <f t="shared" si="8"/>
        <v>0</v>
      </c>
      <c r="I540" s="33" t="s">
        <v>65</v>
      </c>
      <c r="J540" s="27"/>
    </row>
    <row r="541" spans="1:10" x14ac:dyDescent="0.25">
      <c r="A541" s="31">
        <v>41648</v>
      </c>
      <c r="B541" s="32">
        <v>668</v>
      </c>
      <c r="C541" s="32" t="s">
        <v>9</v>
      </c>
      <c r="D541" s="33" t="s">
        <v>98</v>
      </c>
      <c r="E541" s="34">
        <v>10777</v>
      </c>
      <c r="F541" s="35">
        <v>41648</v>
      </c>
      <c r="G541" s="34">
        <v>10777</v>
      </c>
      <c r="H541" s="36">
        <f t="shared" si="8"/>
        <v>0</v>
      </c>
      <c r="I541" s="33" t="s">
        <v>217</v>
      </c>
      <c r="J541" s="27"/>
    </row>
    <row r="542" spans="1:10" x14ac:dyDescent="0.25">
      <c r="A542" s="31">
        <v>41648</v>
      </c>
      <c r="B542" s="32">
        <v>669</v>
      </c>
      <c r="C542" s="32" t="s">
        <v>9</v>
      </c>
      <c r="D542" s="33" t="s">
        <v>27</v>
      </c>
      <c r="E542" s="34">
        <v>2368</v>
      </c>
      <c r="F542" s="35">
        <v>41648</v>
      </c>
      <c r="G542" s="34">
        <v>2368</v>
      </c>
      <c r="H542" s="36">
        <f t="shared" si="8"/>
        <v>0</v>
      </c>
      <c r="I542" s="33" t="s">
        <v>27</v>
      </c>
      <c r="J542" s="27"/>
    </row>
    <row r="543" spans="1:10" x14ac:dyDescent="0.25">
      <c r="A543" s="31">
        <v>41648</v>
      </c>
      <c r="B543" s="32">
        <v>670</v>
      </c>
      <c r="C543" s="32" t="s">
        <v>9</v>
      </c>
      <c r="D543" s="33" t="s">
        <v>92</v>
      </c>
      <c r="E543" s="34">
        <v>1724</v>
      </c>
      <c r="F543" s="35">
        <v>41648</v>
      </c>
      <c r="G543" s="34">
        <v>1724</v>
      </c>
      <c r="H543" s="36">
        <f t="shared" si="8"/>
        <v>0</v>
      </c>
      <c r="I543" s="33" t="s">
        <v>27</v>
      </c>
      <c r="J543" s="27"/>
    </row>
    <row r="544" spans="1:10" x14ac:dyDescent="0.25">
      <c r="A544" s="31">
        <v>41648</v>
      </c>
      <c r="B544" s="32">
        <v>671</v>
      </c>
      <c r="C544" s="32" t="s">
        <v>9</v>
      </c>
      <c r="D544" s="33" t="s">
        <v>115</v>
      </c>
      <c r="E544" s="34">
        <v>1981</v>
      </c>
      <c r="F544" s="35">
        <v>41648</v>
      </c>
      <c r="G544" s="34">
        <v>1981</v>
      </c>
      <c r="H544" s="36">
        <f t="shared" si="8"/>
        <v>0</v>
      </c>
      <c r="I544" s="33"/>
      <c r="J544" s="27"/>
    </row>
    <row r="545" spans="1:10" x14ac:dyDescent="0.25">
      <c r="A545" s="31">
        <v>41648</v>
      </c>
      <c r="B545" s="32">
        <v>672</v>
      </c>
      <c r="C545" s="32" t="s">
        <v>9</v>
      </c>
      <c r="D545" s="48" t="s">
        <v>53</v>
      </c>
      <c r="E545" s="49">
        <v>0</v>
      </c>
      <c r="F545" s="35"/>
      <c r="G545" s="34"/>
      <c r="H545" s="36">
        <f t="shared" si="8"/>
        <v>0</v>
      </c>
      <c r="I545" s="33" t="s">
        <v>302</v>
      </c>
      <c r="J545" s="27" t="s">
        <v>306</v>
      </c>
    </row>
    <row r="546" spans="1:10" x14ac:dyDescent="0.25">
      <c r="A546" s="31">
        <v>41648</v>
      </c>
      <c r="B546" s="32">
        <v>673</v>
      </c>
      <c r="C546" s="32" t="s">
        <v>9</v>
      </c>
      <c r="D546" s="33" t="s">
        <v>307</v>
      </c>
      <c r="E546" s="34">
        <v>9046</v>
      </c>
      <c r="F546" s="35">
        <v>41648</v>
      </c>
      <c r="G546" s="34">
        <v>9046</v>
      </c>
      <c r="H546" s="36">
        <f t="shared" si="8"/>
        <v>0</v>
      </c>
      <c r="I546" s="33" t="s">
        <v>65</v>
      </c>
      <c r="J546" s="27"/>
    </row>
    <row r="547" spans="1:10" x14ac:dyDescent="0.25">
      <c r="A547" s="31">
        <v>41648</v>
      </c>
      <c r="B547" s="32">
        <v>674</v>
      </c>
      <c r="C547" s="32" t="s">
        <v>9</v>
      </c>
      <c r="D547" s="33" t="s">
        <v>101</v>
      </c>
      <c r="E547" s="34">
        <v>18312</v>
      </c>
      <c r="F547" s="37" t="s">
        <v>308</v>
      </c>
      <c r="G547" s="34">
        <v>18312</v>
      </c>
      <c r="H547" s="36">
        <f t="shared" si="8"/>
        <v>0</v>
      </c>
      <c r="I547" s="33" t="s">
        <v>27</v>
      </c>
      <c r="J547" s="27"/>
    </row>
    <row r="548" spans="1:10" x14ac:dyDescent="0.25">
      <c r="A548" s="31">
        <v>41648</v>
      </c>
      <c r="B548" s="32">
        <v>675</v>
      </c>
      <c r="C548" s="32" t="s">
        <v>9</v>
      </c>
      <c r="D548" s="33" t="s">
        <v>244</v>
      </c>
      <c r="E548" s="34">
        <v>9278</v>
      </c>
      <c r="F548" s="37" t="s">
        <v>309</v>
      </c>
      <c r="G548" s="40">
        <v>9278</v>
      </c>
      <c r="H548" s="36">
        <f t="shared" si="8"/>
        <v>0</v>
      </c>
      <c r="I548" s="33"/>
      <c r="J548" s="27"/>
    </row>
    <row r="549" spans="1:10" x14ac:dyDescent="0.25">
      <c r="A549" s="31">
        <v>41648</v>
      </c>
      <c r="B549" s="32">
        <v>676</v>
      </c>
      <c r="C549" s="32" t="s">
        <v>9</v>
      </c>
      <c r="D549" s="33" t="s">
        <v>310</v>
      </c>
      <c r="E549" s="34">
        <v>14552.5</v>
      </c>
      <c r="F549" s="37" t="s">
        <v>311</v>
      </c>
      <c r="G549" s="34">
        <v>14552.5</v>
      </c>
      <c r="H549" s="36">
        <f t="shared" si="8"/>
        <v>0</v>
      </c>
      <c r="I549" s="33" t="s">
        <v>27</v>
      </c>
      <c r="J549" s="27"/>
    </row>
    <row r="550" spans="1:10" x14ac:dyDescent="0.25">
      <c r="A550" s="31">
        <v>41648</v>
      </c>
      <c r="B550" s="32">
        <v>677</v>
      </c>
      <c r="C550" s="32" t="s">
        <v>9</v>
      </c>
      <c r="D550" s="33" t="s">
        <v>312</v>
      </c>
      <c r="E550" s="34">
        <v>3988</v>
      </c>
      <c r="F550" s="35">
        <v>41648</v>
      </c>
      <c r="G550" s="34">
        <v>3988</v>
      </c>
      <c r="H550" s="36">
        <f t="shared" si="8"/>
        <v>0</v>
      </c>
      <c r="I550" s="33"/>
      <c r="J550" s="27"/>
    </row>
    <row r="551" spans="1:10" x14ac:dyDescent="0.25">
      <c r="A551" s="31">
        <v>41648</v>
      </c>
      <c r="B551" s="32">
        <v>678</v>
      </c>
      <c r="C551" s="32" t="s">
        <v>9</v>
      </c>
      <c r="D551" s="33" t="s">
        <v>96</v>
      </c>
      <c r="E551" s="34">
        <v>57409.5</v>
      </c>
      <c r="F551" s="35">
        <v>41648</v>
      </c>
      <c r="G551" s="34">
        <v>57409.5</v>
      </c>
      <c r="H551" s="36">
        <f t="shared" si="8"/>
        <v>0</v>
      </c>
      <c r="I551" s="33" t="s">
        <v>37</v>
      </c>
      <c r="J551" s="27"/>
    </row>
    <row r="552" spans="1:10" x14ac:dyDescent="0.25">
      <c r="A552" s="31">
        <v>41648</v>
      </c>
      <c r="B552" s="32">
        <v>679</v>
      </c>
      <c r="C552" s="32" t="s">
        <v>9</v>
      </c>
      <c r="D552" s="33" t="s">
        <v>136</v>
      </c>
      <c r="E552" s="34">
        <v>403</v>
      </c>
      <c r="F552" s="35">
        <v>41648</v>
      </c>
      <c r="G552" s="34">
        <v>403</v>
      </c>
      <c r="H552" s="36">
        <f t="shared" si="8"/>
        <v>0</v>
      </c>
      <c r="I552" s="33"/>
      <c r="J552" s="27"/>
    </row>
    <row r="553" spans="1:10" x14ac:dyDescent="0.25">
      <c r="A553" s="31">
        <v>41648</v>
      </c>
      <c r="B553" s="32">
        <v>680</v>
      </c>
      <c r="C553" s="32" t="s">
        <v>9</v>
      </c>
      <c r="D553" s="33" t="s">
        <v>14</v>
      </c>
      <c r="E553" s="34">
        <v>4702.5</v>
      </c>
      <c r="F553" s="35">
        <v>41649</v>
      </c>
      <c r="G553" s="34">
        <v>4702.5</v>
      </c>
      <c r="H553" s="36">
        <f t="shared" si="8"/>
        <v>0</v>
      </c>
      <c r="I553" s="33"/>
      <c r="J553" s="27"/>
    </row>
    <row r="554" spans="1:10" x14ac:dyDescent="0.25">
      <c r="A554" s="31">
        <v>41648</v>
      </c>
      <c r="B554" s="32">
        <v>681</v>
      </c>
      <c r="C554" s="32" t="s">
        <v>9</v>
      </c>
      <c r="D554" s="33" t="s">
        <v>180</v>
      </c>
      <c r="E554" s="34">
        <v>22450.5</v>
      </c>
      <c r="F554" s="35">
        <v>41648</v>
      </c>
      <c r="G554" s="34">
        <v>22450.5</v>
      </c>
      <c r="H554" s="36">
        <f t="shared" si="8"/>
        <v>0</v>
      </c>
      <c r="I554" s="33" t="s">
        <v>30</v>
      </c>
      <c r="J554" s="27"/>
    </row>
    <row r="555" spans="1:10" x14ac:dyDescent="0.25">
      <c r="A555" s="31">
        <v>41648</v>
      </c>
      <c r="B555" s="32">
        <v>682</v>
      </c>
      <c r="C555" s="32" t="s">
        <v>9</v>
      </c>
      <c r="D555" s="33" t="s">
        <v>98</v>
      </c>
      <c r="E555" s="34">
        <v>4665.5</v>
      </c>
      <c r="F555" s="35">
        <v>41654</v>
      </c>
      <c r="G555" s="34">
        <v>4665.5</v>
      </c>
      <c r="H555" s="36">
        <f t="shared" si="8"/>
        <v>0</v>
      </c>
      <c r="I555" s="33" t="s">
        <v>30</v>
      </c>
      <c r="J555" s="27"/>
    </row>
    <row r="556" spans="1:10" x14ac:dyDescent="0.25">
      <c r="A556" s="31">
        <v>41648</v>
      </c>
      <c r="B556" s="32">
        <v>683</v>
      </c>
      <c r="C556" s="32" t="s">
        <v>9</v>
      </c>
      <c r="D556" s="33" t="s">
        <v>99</v>
      </c>
      <c r="E556" s="34">
        <v>5523</v>
      </c>
      <c r="F556" s="35">
        <v>41648</v>
      </c>
      <c r="G556" s="34">
        <v>5523</v>
      </c>
      <c r="H556" s="36">
        <f t="shared" si="8"/>
        <v>0</v>
      </c>
      <c r="I556" s="33" t="s">
        <v>65</v>
      </c>
      <c r="J556" s="27"/>
    </row>
    <row r="557" spans="1:10" x14ac:dyDescent="0.25">
      <c r="A557" s="31">
        <v>41648</v>
      </c>
      <c r="B557" s="32">
        <v>684</v>
      </c>
      <c r="C557" s="32" t="s">
        <v>9</v>
      </c>
      <c r="D557" s="33" t="s">
        <v>20</v>
      </c>
      <c r="E557" s="34">
        <v>6033.5</v>
      </c>
      <c r="F557" s="47" t="s">
        <v>313</v>
      </c>
      <c r="G557" s="34">
        <f>1400+4633.5</f>
        <v>6033.5</v>
      </c>
      <c r="H557" s="36">
        <f t="shared" si="8"/>
        <v>0</v>
      </c>
      <c r="I557" s="33"/>
      <c r="J557" s="27"/>
    </row>
    <row r="558" spans="1:10" x14ac:dyDescent="0.25">
      <c r="A558" s="31">
        <v>41648</v>
      </c>
      <c r="B558" s="32">
        <v>685</v>
      </c>
      <c r="C558" s="32" t="s">
        <v>9</v>
      </c>
      <c r="D558" s="33" t="s">
        <v>13</v>
      </c>
      <c r="E558" s="34">
        <v>3139</v>
      </c>
      <c r="F558" s="35">
        <v>41656</v>
      </c>
      <c r="G558" s="34">
        <v>3139</v>
      </c>
      <c r="H558" s="36">
        <f t="shared" si="8"/>
        <v>0</v>
      </c>
      <c r="I558" s="33" t="s">
        <v>27</v>
      </c>
      <c r="J558" s="27"/>
    </row>
    <row r="559" spans="1:10" x14ac:dyDescent="0.25">
      <c r="A559" s="31">
        <v>41648</v>
      </c>
      <c r="B559" s="32">
        <v>686</v>
      </c>
      <c r="C559" s="32" t="s">
        <v>9</v>
      </c>
      <c r="D559" s="33" t="s">
        <v>144</v>
      </c>
      <c r="E559" s="34">
        <v>3655.6</v>
      </c>
      <c r="F559" s="35">
        <v>41648</v>
      </c>
      <c r="G559" s="34">
        <v>3655.6</v>
      </c>
      <c r="H559" s="36">
        <f t="shared" si="8"/>
        <v>0</v>
      </c>
      <c r="I559" s="33" t="s">
        <v>217</v>
      </c>
      <c r="J559" s="27"/>
    </row>
    <row r="560" spans="1:10" x14ac:dyDescent="0.25">
      <c r="A560" s="31">
        <v>41648</v>
      </c>
      <c r="B560" s="32">
        <v>687</v>
      </c>
      <c r="C560" s="32" t="s">
        <v>9</v>
      </c>
      <c r="D560" s="33" t="s">
        <v>47</v>
      </c>
      <c r="E560" s="34">
        <v>4303.5</v>
      </c>
      <c r="F560" s="35">
        <v>41648</v>
      </c>
      <c r="G560" s="34">
        <v>4303.5</v>
      </c>
      <c r="H560" s="36">
        <f t="shared" si="8"/>
        <v>0</v>
      </c>
      <c r="I560" s="33" t="s">
        <v>30</v>
      </c>
      <c r="J560" s="27"/>
    </row>
    <row r="561" spans="1:10" x14ac:dyDescent="0.25">
      <c r="A561" s="31">
        <v>41648</v>
      </c>
      <c r="B561" s="32">
        <v>688</v>
      </c>
      <c r="C561" s="32" t="s">
        <v>9</v>
      </c>
      <c r="D561" s="33" t="s">
        <v>123</v>
      </c>
      <c r="E561" s="34">
        <v>2017</v>
      </c>
      <c r="F561" s="35">
        <v>41648</v>
      </c>
      <c r="G561" s="34">
        <v>2017</v>
      </c>
      <c r="H561" s="36">
        <f t="shared" si="8"/>
        <v>0</v>
      </c>
      <c r="I561" s="33"/>
      <c r="J561" s="27"/>
    </row>
    <row r="562" spans="1:10" x14ac:dyDescent="0.25">
      <c r="A562" s="31">
        <v>41648</v>
      </c>
      <c r="B562" s="32">
        <v>689</v>
      </c>
      <c r="C562" s="32" t="s">
        <v>9</v>
      </c>
      <c r="D562" s="33" t="s">
        <v>260</v>
      </c>
      <c r="E562" s="34">
        <v>1416</v>
      </c>
      <c r="F562" s="35">
        <v>41648</v>
      </c>
      <c r="G562" s="34">
        <v>1416</v>
      </c>
      <c r="H562" s="36">
        <f t="shared" si="8"/>
        <v>0</v>
      </c>
      <c r="I562" s="33" t="s">
        <v>217</v>
      </c>
      <c r="J562" s="27"/>
    </row>
    <row r="563" spans="1:10" x14ac:dyDescent="0.25">
      <c r="A563" s="31">
        <v>41648</v>
      </c>
      <c r="B563" s="32">
        <v>690</v>
      </c>
      <c r="C563" s="32" t="s">
        <v>9</v>
      </c>
      <c r="D563" s="33" t="s">
        <v>314</v>
      </c>
      <c r="E563" s="34">
        <v>2280</v>
      </c>
      <c r="F563" s="35">
        <v>41667</v>
      </c>
      <c r="G563" s="34">
        <v>2280</v>
      </c>
      <c r="H563" s="36">
        <f t="shared" si="8"/>
        <v>0</v>
      </c>
      <c r="I563" s="33" t="s">
        <v>45</v>
      </c>
    </row>
    <row r="564" spans="1:10" x14ac:dyDescent="0.25">
      <c r="A564" s="31">
        <v>41648</v>
      </c>
      <c r="B564" s="32">
        <v>691</v>
      </c>
      <c r="C564" s="32" t="s">
        <v>9</v>
      </c>
      <c r="D564" s="33" t="s">
        <v>315</v>
      </c>
      <c r="E564" s="34">
        <v>480</v>
      </c>
      <c r="F564" s="35">
        <v>41648</v>
      </c>
      <c r="G564" s="34">
        <v>480</v>
      </c>
      <c r="H564" s="36">
        <f t="shared" si="8"/>
        <v>0</v>
      </c>
      <c r="I564" s="33" t="s">
        <v>30</v>
      </c>
      <c r="J564" s="27"/>
    </row>
    <row r="565" spans="1:10" x14ac:dyDescent="0.25">
      <c r="A565" s="31">
        <v>41648</v>
      </c>
      <c r="B565" s="32">
        <v>692</v>
      </c>
      <c r="C565" s="32" t="s">
        <v>9</v>
      </c>
      <c r="D565" s="33" t="s">
        <v>43</v>
      </c>
      <c r="E565" s="34">
        <v>1900</v>
      </c>
      <c r="F565" s="35">
        <v>41657</v>
      </c>
      <c r="G565" s="34">
        <v>1900</v>
      </c>
      <c r="H565" s="36">
        <f t="shared" si="8"/>
        <v>0</v>
      </c>
      <c r="I565" s="33" t="s">
        <v>45</v>
      </c>
    </row>
    <row r="566" spans="1:10" x14ac:dyDescent="0.25">
      <c r="A566" s="31">
        <v>41648</v>
      </c>
      <c r="B566" s="32">
        <v>693</v>
      </c>
      <c r="C566" s="32" t="s">
        <v>9</v>
      </c>
      <c r="D566" s="33" t="s">
        <v>42</v>
      </c>
      <c r="E566" s="34">
        <v>1520</v>
      </c>
      <c r="F566" s="35">
        <v>41657</v>
      </c>
      <c r="G566" s="34">
        <v>1520</v>
      </c>
      <c r="H566" s="36">
        <f t="shared" si="8"/>
        <v>0</v>
      </c>
      <c r="I566" s="33" t="s">
        <v>45</v>
      </c>
      <c r="J566" s="27"/>
    </row>
    <row r="567" spans="1:10" x14ac:dyDescent="0.25">
      <c r="A567" s="31">
        <v>41648</v>
      </c>
      <c r="B567" s="32">
        <v>694</v>
      </c>
      <c r="C567" s="32" t="s">
        <v>9</v>
      </c>
      <c r="D567" s="33" t="s">
        <v>316</v>
      </c>
      <c r="E567" s="34">
        <v>1050</v>
      </c>
      <c r="F567" s="35">
        <v>41648</v>
      </c>
      <c r="G567" s="34">
        <v>1050</v>
      </c>
      <c r="H567" s="36">
        <f t="shared" si="8"/>
        <v>0</v>
      </c>
      <c r="I567" s="33" t="s">
        <v>30</v>
      </c>
      <c r="J567" s="27"/>
    </row>
    <row r="568" spans="1:10" x14ac:dyDescent="0.25">
      <c r="A568" s="31">
        <v>41648</v>
      </c>
      <c r="B568" s="32">
        <v>695</v>
      </c>
      <c r="C568" s="32" t="s">
        <v>9</v>
      </c>
      <c r="D568" s="43" t="s">
        <v>33</v>
      </c>
      <c r="E568" s="44">
        <v>4426.5</v>
      </c>
      <c r="F568" s="45">
        <v>41648</v>
      </c>
      <c r="G568" s="44">
        <v>4426.5</v>
      </c>
      <c r="H568" s="18">
        <f t="shared" si="8"/>
        <v>0</v>
      </c>
      <c r="I568" s="43" t="s">
        <v>217</v>
      </c>
      <c r="J568" s="46"/>
    </row>
    <row r="569" spans="1:10" x14ac:dyDescent="0.25">
      <c r="A569" s="31">
        <v>41648</v>
      </c>
      <c r="B569" s="32">
        <v>696</v>
      </c>
      <c r="C569" s="32" t="s">
        <v>9</v>
      </c>
      <c r="D569" s="33" t="s">
        <v>220</v>
      </c>
      <c r="E569" s="34">
        <v>3786</v>
      </c>
      <c r="F569" s="35">
        <v>41649</v>
      </c>
      <c r="G569" s="34">
        <v>3786</v>
      </c>
      <c r="H569" s="36">
        <f t="shared" si="8"/>
        <v>0</v>
      </c>
      <c r="I569" s="33" t="s">
        <v>45</v>
      </c>
      <c r="J569" s="27"/>
    </row>
    <row r="570" spans="1:10" x14ac:dyDescent="0.25">
      <c r="A570" s="31">
        <v>41648</v>
      </c>
      <c r="B570" s="32">
        <v>697</v>
      </c>
      <c r="C570" s="32" t="s">
        <v>9</v>
      </c>
      <c r="D570" s="46" t="s">
        <v>116</v>
      </c>
      <c r="E570" s="56">
        <v>4065.5</v>
      </c>
      <c r="F570" s="57">
        <v>41648</v>
      </c>
      <c r="G570" s="56">
        <v>4065.5</v>
      </c>
      <c r="H570" s="58">
        <f t="shared" si="8"/>
        <v>0</v>
      </c>
      <c r="I570" s="46"/>
      <c r="J570" s="27"/>
    </row>
    <row r="571" spans="1:10" x14ac:dyDescent="0.25">
      <c r="A571" s="31">
        <v>41648</v>
      </c>
      <c r="B571" s="32">
        <v>698</v>
      </c>
      <c r="C571" s="32" t="s">
        <v>9</v>
      </c>
      <c r="D571" s="33" t="s">
        <v>253</v>
      </c>
      <c r="E571" s="34">
        <v>3204</v>
      </c>
      <c r="F571" s="35">
        <v>41649</v>
      </c>
      <c r="G571" s="34">
        <v>3204</v>
      </c>
      <c r="H571" s="36">
        <f t="shared" si="8"/>
        <v>0</v>
      </c>
      <c r="I571" s="33" t="s">
        <v>21</v>
      </c>
      <c r="J571" s="46"/>
    </row>
    <row r="572" spans="1:10" x14ac:dyDescent="0.25">
      <c r="A572" s="31">
        <v>41648</v>
      </c>
      <c r="B572" s="32">
        <v>699</v>
      </c>
      <c r="C572" s="32" t="s">
        <v>9</v>
      </c>
      <c r="D572" s="33" t="s">
        <v>29</v>
      </c>
      <c r="E572" s="34">
        <v>11889</v>
      </c>
      <c r="F572" s="35">
        <v>41649</v>
      </c>
      <c r="G572" s="34">
        <v>11889</v>
      </c>
      <c r="H572" s="36">
        <f t="shared" si="8"/>
        <v>0</v>
      </c>
      <c r="I572" s="33" t="s">
        <v>30</v>
      </c>
      <c r="J572" s="27"/>
    </row>
    <row r="573" spans="1:10" x14ac:dyDescent="0.25">
      <c r="A573" s="31">
        <v>41648</v>
      </c>
      <c r="B573" s="32">
        <v>700</v>
      </c>
      <c r="C573" s="32" t="s">
        <v>9</v>
      </c>
      <c r="D573" s="33" t="s">
        <v>50</v>
      </c>
      <c r="E573" s="34">
        <v>4742</v>
      </c>
      <c r="F573" s="35">
        <v>41648</v>
      </c>
      <c r="G573" s="34">
        <v>4742</v>
      </c>
      <c r="H573" s="36">
        <f t="shared" si="8"/>
        <v>0</v>
      </c>
      <c r="I573" s="33"/>
      <c r="J573" s="27"/>
    </row>
    <row r="574" spans="1:10" x14ac:dyDescent="0.25">
      <c r="A574" s="31">
        <v>41648</v>
      </c>
      <c r="B574" s="32">
        <v>701</v>
      </c>
      <c r="C574" s="32" t="s">
        <v>9</v>
      </c>
      <c r="D574" s="33" t="s">
        <v>317</v>
      </c>
      <c r="E574" s="34">
        <v>2851</v>
      </c>
      <c r="F574" s="35">
        <v>41648</v>
      </c>
      <c r="G574" s="34">
        <v>2851</v>
      </c>
      <c r="H574" s="36">
        <f t="shared" si="8"/>
        <v>0</v>
      </c>
      <c r="I574" s="33" t="s">
        <v>21</v>
      </c>
      <c r="J574" s="27"/>
    </row>
    <row r="575" spans="1:10" x14ac:dyDescent="0.25">
      <c r="A575" s="31">
        <v>41648</v>
      </c>
      <c r="B575" s="32">
        <v>702</v>
      </c>
      <c r="C575" s="32" t="s">
        <v>9</v>
      </c>
      <c r="D575" s="33" t="s">
        <v>206</v>
      </c>
      <c r="E575" s="34">
        <v>468</v>
      </c>
      <c r="F575" s="35">
        <v>41648</v>
      </c>
      <c r="G575" s="34">
        <v>468</v>
      </c>
      <c r="H575" s="36">
        <f t="shared" si="8"/>
        <v>0</v>
      </c>
      <c r="I575" s="33" t="s">
        <v>30</v>
      </c>
      <c r="J575" s="27"/>
    </row>
    <row r="576" spans="1:10" x14ac:dyDescent="0.25">
      <c r="A576" s="31">
        <v>41648</v>
      </c>
      <c r="B576" s="32">
        <v>703</v>
      </c>
      <c r="C576" s="32" t="s">
        <v>9</v>
      </c>
      <c r="D576" s="33" t="s">
        <v>115</v>
      </c>
      <c r="E576" s="34">
        <v>573</v>
      </c>
      <c r="F576" s="35">
        <v>41648</v>
      </c>
      <c r="G576" s="34">
        <v>573</v>
      </c>
      <c r="H576" s="36">
        <f t="shared" si="8"/>
        <v>0</v>
      </c>
      <c r="I576" s="33"/>
      <c r="J576" s="27"/>
    </row>
    <row r="577" spans="1:10" x14ac:dyDescent="0.25">
      <c r="A577" s="31">
        <v>41648</v>
      </c>
      <c r="B577" s="32">
        <v>704</v>
      </c>
      <c r="C577" s="32" t="s">
        <v>9</v>
      </c>
      <c r="D577" s="33" t="s">
        <v>318</v>
      </c>
      <c r="E577" s="34">
        <v>5618</v>
      </c>
      <c r="F577" s="35">
        <v>41648</v>
      </c>
      <c r="G577" s="34">
        <v>5618</v>
      </c>
      <c r="H577" s="36">
        <f t="shared" si="8"/>
        <v>0</v>
      </c>
      <c r="I577" s="33"/>
      <c r="J577" s="46"/>
    </row>
    <row r="578" spans="1:10" x14ac:dyDescent="0.25">
      <c r="A578" s="31">
        <v>41648</v>
      </c>
      <c r="B578" s="32">
        <v>705</v>
      </c>
      <c r="C578" s="32" t="s">
        <v>9</v>
      </c>
      <c r="D578" s="33" t="s">
        <v>183</v>
      </c>
      <c r="E578" s="34">
        <v>16559</v>
      </c>
      <c r="F578" s="35">
        <v>41648</v>
      </c>
      <c r="G578" s="34">
        <v>16559</v>
      </c>
      <c r="H578" s="36">
        <f t="shared" si="8"/>
        <v>0</v>
      </c>
      <c r="I578" s="33" t="s">
        <v>30</v>
      </c>
      <c r="J578" s="46"/>
    </row>
    <row r="579" spans="1:10" x14ac:dyDescent="0.25">
      <c r="A579" s="31">
        <v>41648</v>
      </c>
      <c r="B579" s="32">
        <v>706</v>
      </c>
      <c r="C579" s="32" t="s">
        <v>9</v>
      </c>
      <c r="D579" s="33" t="s">
        <v>319</v>
      </c>
      <c r="E579" s="34">
        <v>10000</v>
      </c>
      <c r="F579" s="35">
        <v>41648</v>
      </c>
      <c r="G579" s="34">
        <v>10000</v>
      </c>
      <c r="H579" s="36">
        <f t="shared" si="8"/>
        <v>0</v>
      </c>
      <c r="I579" s="33" t="s">
        <v>27</v>
      </c>
      <c r="J579" s="46"/>
    </row>
    <row r="580" spans="1:10" x14ac:dyDescent="0.25">
      <c r="A580" s="31">
        <v>41648</v>
      </c>
      <c r="B580" s="32">
        <v>707</v>
      </c>
      <c r="C580" s="32" t="s">
        <v>9</v>
      </c>
      <c r="D580" s="33" t="s">
        <v>106</v>
      </c>
      <c r="E580" s="34">
        <v>2000</v>
      </c>
      <c r="F580" s="35">
        <v>41655</v>
      </c>
      <c r="G580" s="34">
        <v>2000</v>
      </c>
      <c r="H580" s="36">
        <f t="shared" ref="H580:H643" si="9">E580-G580</f>
        <v>0</v>
      </c>
      <c r="I580" s="33" t="s">
        <v>27</v>
      </c>
      <c r="J580" s="46"/>
    </row>
    <row r="581" spans="1:10" x14ac:dyDescent="0.25">
      <c r="A581" s="31">
        <v>41648</v>
      </c>
      <c r="B581" s="32">
        <v>708</v>
      </c>
      <c r="C581" s="32" t="s">
        <v>9</v>
      </c>
      <c r="D581" s="33" t="s">
        <v>16</v>
      </c>
      <c r="E581" s="34">
        <v>137516.4</v>
      </c>
      <c r="F581" s="35">
        <v>41666</v>
      </c>
      <c r="G581" s="34">
        <v>137516.4</v>
      </c>
      <c r="H581" s="36">
        <f t="shared" si="9"/>
        <v>0</v>
      </c>
      <c r="I581" s="33" t="s">
        <v>65</v>
      </c>
      <c r="J581" s="46"/>
    </row>
    <row r="582" spans="1:10" x14ac:dyDescent="0.25">
      <c r="A582" s="31">
        <v>41648</v>
      </c>
      <c r="B582" s="32">
        <v>709</v>
      </c>
      <c r="C582" s="32" t="s">
        <v>9</v>
      </c>
      <c r="D582" s="33" t="s">
        <v>320</v>
      </c>
      <c r="E582" s="34">
        <v>3365</v>
      </c>
      <c r="F582" s="35">
        <v>41648</v>
      </c>
      <c r="G582" s="34">
        <v>3365</v>
      </c>
      <c r="H582" s="36">
        <f t="shared" si="9"/>
        <v>0</v>
      </c>
      <c r="I582" s="33"/>
      <c r="J582" s="46"/>
    </row>
    <row r="583" spans="1:10" x14ac:dyDescent="0.25">
      <c r="A583" s="31">
        <v>41648</v>
      </c>
      <c r="B583" s="32">
        <v>710</v>
      </c>
      <c r="C583" s="32" t="s">
        <v>9</v>
      </c>
      <c r="D583" s="33" t="s">
        <v>228</v>
      </c>
      <c r="E583" s="34">
        <v>3343</v>
      </c>
      <c r="F583" s="35">
        <v>41648</v>
      </c>
      <c r="G583" s="34">
        <v>3343</v>
      </c>
      <c r="H583" s="36">
        <f t="shared" si="9"/>
        <v>0</v>
      </c>
      <c r="I583" s="33" t="s">
        <v>30</v>
      </c>
      <c r="J583" s="46"/>
    </row>
    <row r="584" spans="1:10" x14ac:dyDescent="0.25">
      <c r="A584" s="31">
        <v>41648</v>
      </c>
      <c r="B584" s="32">
        <v>711</v>
      </c>
      <c r="C584" s="32" t="s">
        <v>9</v>
      </c>
      <c r="D584" s="33" t="s">
        <v>55</v>
      </c>
      <c r="E584" s="34">
        <v>8688</v>
      </c>
      <c r="F584" s="35">
        <v>41648</v>
      </c>
      <c r="G584" s="34">
        <v>8688</v>
      </c>
      <c r="H584" s="36">
        <f t="shared" si="9"/>
        <v>0</v>
      </c>
      <c r="I584" s="33"/>
      <c r="J584" s="46"/>
    </row>
    <row r="585" spans="1:10" x14ac:dyDescent="0.25">
      <c r="A585" s="31">
        <v>41648</v>
      </c>
      <c r="B585" s="32">
        <v>712</v>
      </c>
      <c r="C585" s="32" t="s">
        <v>9</v>
      </c>
      <c r="D585" s="33" t="s">
        <v>312</v>
      </c>
      <c r="E585" s="34">
        <v>5624</v>
      </c>
      <c r="F585" s="35">
        <v>41648</v>
      </c>
      <c r="G585" s="34">
        <v>5624</v>
      </c>
      <c r="H585" s="36">
        <f t="shared" si="9"/>
        <v>0</v>
      </c>
      <c r="I585" s="33" t="s">
        <v>27</v>
      </c>
      <c r="J585" s="46"/>
    </row>
    <row r="586" spans="1:10" x14ac:dyDescent="0.25">
      <c r="A586" s="31">
        <v>41648</v>
      </c>
      <c r="B586" s="32">
        <v>713</v>
      </c>
      <c r="C586" s="32" t="s">
        <v>9</v>
      </c>
      <c r="D586" s="33" t="s">
        <v>262</v>
      </c>
      <c r="E586" s="34">
        <v>1287.5</v>
      </c>
      <c r="F586" s="35">
        <v>41649</v>
      </c>
      <c r="G586" s="34">
        <v>1287.5</v>
      </c>
      <c r="H586" s="36">
        <f t="shared" si="9"/>
        <v>0</v>
      </c>
      <c r="I586" s="33" t="s">
        <v>45</v>
      </c>
      <c r="J586" s="46"/>
    </row>
    <row r="587" spans="1:10" x14ac:dyDescent="0.25">
      <c r="A587" s="31">
        <v>41648</v>
      </c>
      <c r="B587" s="32">
        <v>714</v>
      </c>
      <c r="C587" s="32" t="s">
        <v>9</v>
      </c>
      <c r="D587" s="33" t="s">
        <v>68</v>
      </c>
      <c r="E587" s="34">
        <v>5616</v>
      </c>
      <c r="F587" s="35">
        <v>41648</v>
      </c>
      <c r="G587" s="34">
        <v>5616</v>
      </c>
      <c r="H587" s="36">
        <f t="shared" si="9"/>
        <v>0</v>
      </c>
      <c r="I587" s="33" t="s">
        <v>27</v>
      </c>
      <c r="J587" s="46"/>
    </row>
    <row r="588" spans="1:10" x14ac:dyDescent="0.25">
      <c r="A588" s="31">
        <v>41648</v>
      </c>
      <c r="B588" s="32">
        <v>715</v>
      </c>
      <c r="C588" s="32" t="s">
        <v>9</v>
      </c>
      <c r="D588" s="33" t="s">
        <v>35</v>
      </c>
      <c r="E588" s="34">
        <v>3184</v>
      </c>
      <c r="F588" s="35">
        <v>41648</v>
      </c>
      <c r="G588" s="34">
        <v>3184</v>
      </c>
      <c r="H588" s="36">
        <f t="shared" si="9"/>
        <v>0</v>
      </c>
      <c r="I588" s="33"/>
      <c r="J588" s="46"/>
    </row>
    <row r="589" spans="1:10" x14ac:dyDescent="0.25">
      <c r="A589" s="31">
        <v>41648</v>
      </c>
      <c r="B589" s="32">
        <v>716</v>
      </c>
      <c r="C589" s="32" t="s">
        <v>9</v>
      </c>
      <c r="D589" s="33" t="s">
        <v>66</v>
      </c>
      <c r="E589" s="34">
        <v>2508</v>
      </c>
      <c r="F589" s="35">
        <v>41649</v>
      </c>
      <c r="G589" s="34">
        <v>2508</v>
      </c>
      <c r="H589" s="36">
        <f t="shared" si="9"/>
        <v>0</v>
      </c>
      <c r="I589" s="33" t="s">
        <v>45</v>
      </c>
      <c r="J589" s="46"/>
    </row>
    <row r="590" spans="1:10" ht="34.5" x14ac:dyDescent="0.25">
      <c r="A590" s="31">
        <v>41648</v>
      </c>
      <c r="B590" s="32">
        <v>717</v>
      </c>
      <c r="C590" s="32" t="s">
        <v>9</v>
      </c>
      <c r="D590" s="33" t="s">
        <v>321</v>
      </c>
      <c r="E590" s="34">
        <v>10284.6</v>
      </c>
      <c r="F590" s="75" t="s">
        <v>322</v>
      </c>
      <c r="G590" s="34">
        <f>5500+2000+1000+1000+784.6</f>
        <v>10284.6</v>
      </c>
      <c r="H590" s="36">
        <f t="shared" si="9"/>
        <v>0</v>
      </c>
      <c r="I590" s="33"/>
      <c r="J590" s="46"/>
    </row>
    <row r="591" spans="1:10" x14ac:dyDescent="0.25">
      <c r="A591" s="31">
        <v>41648</v>
      </c>
      <c r="B591" s="32">
        <v>718</v>
      </c>
      <c r="C591" s="32" t="s">
        <v>9</v>
      </c>
      <c r="D591" s="33" t="s">
        <v>323</v>
      </c>
      <c r="E591" s="34">
        <v>767</v>
      </c>
      <c r="F591" s="35">
        <v>41649</v>
      </c>
      <c r="G591" s="34">
        <v>767</v>
      </c>
      <c r="H591" s="36">
        <f t="shared" si="9"/>
        <v>0</v>
      </c>
      <c r="I591" s="33" t="s">
        <v>45</v>
      </c>
      <c r="J591" s="46"/>
    </row>
    <row r="592" spans="1:10" x14ac:dyDescent="0.25">
      <c r="A592" s="31">
        <v>41648</v>
      </c>
      <c r="B592" s="32">
        <v>719</v>
      </c>
      <c r="C592" s="32" t="s">
        <v>9</v>
      </c>
      <c r="D592" s="48" t="s">
        <v>53</v>
      </c>
      <c r="E592" s="49">
        <v>0</v>
      </c>
      <c r="F592" s="35"/>
      <c r="G592" s="34"/>
      <c r="H592" s="36">
        <f t="shared" si="9"/>
        <v>0</v>
      </c>
      <c r="I592" s="33" t="s">
        <v>324</v>
      </c>
      <c r="J592" s="46" t="s">
        <v>325</v>
      </c>
    </row>
    <row r="593" spans="1:10" x14ac:dyDescent="0.25">
      <c r="A593" s="31">
        <v>41648</v>
      </c>
      <c r="B593" s="32">
        <v>720</v>
      </c>
      <c r="C593" s="32" t="s">
        <v>9</v>
      </c>
      <c r="D593" s="33" t="s">
        <v>251</v>
      </c>
      <c r="E593" s="34">
        <v>14104</v>
      </c>
      <c r="F593" s="35">
        <v>41648</v>
      </c>
      <c r="G593" s="34">
        <v>14104</v>
      </c>
      <c r="H593" s="36">
        <f t="shared" si="9"/>
        <v>0</v>
      </c>
      <c r="I593" s="33" t="s">
        <v>21</v>
      </c>
      <c r="J593" s="46"/>
    </row>
    <row r="594" spans="1:10" x14ac:dyDescent="0.25">
      <c r="A594" s="31">
        <v>41648</v>
      </c>
      <c r="B594" s="32">
        <v>721</v>
      </c>
      <c r="C594" s="32" t="s">
        <v>9</v>
      </c>
      <c r="D594" s="33" t="s">
        <v>22</v>
      </c>
      <c r="E594" s="34">
        <v>461</v>
      </c>
      <c r="F594" s="35">
        <v>41648</v>
      </c>
      <c r="G594" s="34">
        <v>461</v>
      </c>
      <c r="H594" s="36">
        <f t="shared" si="9"/>
        <v>0</v>
      </c>
      <c r="I594" s="33"/>
      <c r="J594" s="46"/>
    </row>
    <row r="595" spans="1:10" x14ac:dyDescent="0.25">
      <c r="A595" s="31">
        <v>41648</v>
      </c>
      <c r="B595" s="32">
        <v>722</v>
      </c>
      <c r="C595" s="32" t="s">
        <v>9</v>
      </c>
      <c r="D595" s="33" t="s">
        <v>152</v>
      </c>
      <c r="E595" s="34">
        <v>10853</v>
      </c>
      <c r="F595" s="39" t="s">
        <v>326</v>
      </c>
      <c r="G595" s="40">
        <f>9500+1353</f>
        <v>10853</v>
      </c>
      <c r="H595" s="36">
        <f t="shared" si="9"/>
        <v>0</v>
      </c>
      <c r="I595" s="33"/>
      <c r="J595" s="46"/>
    </row>
    <row r="596" spans="1:10" x14ac:dyDescent="0.25">
      <c r="A596" s="31">
        <v>41648</v>
      </c>
      <c r="B596" s="32">
        <v>723</v>
      </c>
      <c r="C596" s="32" t="s">
        <v>9</v>
      </c>
      <c r="D596" s="33" t="s">
        <v>17</v>
      </c>
      <c r="E596" s="34">
        <v>20419.599999999999</v>
      </c>
      <c r="F596" s="35">
        <v>41652</v>
      </c>
      <c r="G596" s="34">
        <v>20419.599999999999</v>
      </c>
      <c r="H596" s="36">
        <f t="shared" si="9"/>
        <v>0</v>
      </c>
      <c r="I596" s="33"/>
      <c r="J596" s="46"/>
    </row>
    <row r="597" spans="1:10" x14ac:dyDescent="0.25">
      <c r="A597" s="31">
        <v>41648</v>
      </c>
      <c r="B597" s="32">
        <v>724</v>
      </c>
      <c r="C597" s="32" t="s">
        <v>9</v>
      </c>
      <c r="D597" s="33" t="s">
        <v>327</v>
      </c>
      <c r="E597" s="34">
        <v>9087.5</v>
      </c>
      <c r="F597" s="35">
        <v>41648</v>
      </c>
      <c r="G597" s="34">
        <v>9087.5</v>
      </c>
      <c r="H597" s="36">
        <f t="shared" si="9"/>
        <v>0</v>
      </c>
      <c r="I597" s="33"/>
      <c r="J597" s="46"/>
    </row>
    <row r="598" spans="1:10" x14ac:dyDescent="0.25">
      <c r="A598" s="31">
        <v>41648</v>
      </c>
      <c r="B598" s="32">
        <v>725</v>
      </c>
      <c r="C598" s="32" t="s">
        <v>9</v>
      </c>
      <c r="D598" s="33" t="s">
        <v>28</v>
      </c>
      <c r="E598" s="34">
        <v>5457.5</v>
      </c>
      <c r="F598" s="35">
        <v>41648</v>
      </c>
      <c r="G598" s="34">
        <v>5457.5</v>
      </c>
      <c r="H598" s="36">
        <f t="shared" si="9"/>
        <v>0</v>
      </c>
      <c r="I598" s="33"/>
      <c r="J598" s="46"/>
    </row>
    <row r="599" spans="1:10" x14ac:dyDescent="0.25">
      <c r="A599" s="31">
        <v>41648</v>
      </c>
      <c r="B599" s="32">
        <v>726</v>
      </c>
      <c r="C599" s="32" t="s">
        <v>9</v>
      </c>
      <c r="D599" s="33" t="s">
        <v>74</v>
      </c>
      <c r="E599" s="34">
        <v>1281</v>
      </c>
      <c r="F599" s="35">
        <v>41648</v>
      </c>
      <c r="G599" s="34">
        <v>1281</v>
      </c>
      <c r="H599" s="36">
        <f t="shared" si="9"/>
        <v>0</v>
      </c>
      <c r="I599" s="33"/>
      <c r="J599" s="46"/>
    </row>
    <row r="600" spans="1:10" x14ac:dyDescent="0.25">
      <c r="A600" s="31">
        <v>41648</v>
      </c>
      <c r="B600" s="32">
        <v>727</v>
      </c>
      <c r="C600" s="32" t="s">
        <v>9</v>
      </c>
      <c r="D600" s="33" t="s">
        <v>124</v>
      </c>
      <c r="E600" s="34">
        <v>9545.6</v>
      </c>
      <c r="F600" s="35">
        <v>41649</v>
      </c>
      <c r="G600" s="34">
        <v>9545.6</v>
      </c>
      <c r="H600" s="36">
        <f t="shared" si="9"/>
        <v>0</v>
      </c>
      <c r="I600" s="33" t="s">
        <v>12</v>
      </c>
      <c r="J600" s="46"/>
    </row>
    <row r="601" spans="1:10" x14ac:dyDescent="0.25">
      <c r="A601" s="31">
        <v>41648</v>
      </c>
      <c r="B601" s="32">
        <v>728</v>
      </c>
      <c r="C601" s="32" t="s">
        <v>9</v>
      </c>
      <c r="D601" s="33" t="s">
        <v>106</v>
      </c>
      <c r="E601" s="34">
        <v>10948</v>
      </c>
      <c r="F601" s="35">
        <v>41655</v>
      </c>
      <c r="G601" s="34">
        <v>10948</v>
      </c>
      <c r="H601" s="36">
        <f t="shared" si="9"/>
        <v>0</v>
      </c>
      <c r="I601" s="33" t="s">
        <v>12</v>
      </c>
      <c r="J601" s="46"/>
    </row>
    <row r="602" spans="1:10" x14ac:dyDescent="0.25">
      <c r="A602" s="31">
        <v>41648</v>
      </c>
      <c r="B602" s="32">
        <v>729</v>
      </c>
      <c r="C602" s="32" t="s">
        <v>9</v>
      </c>
      <c r="D602" s="33" t="s">
        <v>312</v>
      </c>
      <c r="E602" s="34">
        <v>484</v>
      </c>
      <c r="F602" s="35">
        <v>41649</v>
      </c>
      <c r="G602" s="34">
        <v>484</v>
      </c>
      <c r="H602" s="36">
        <f t="shared" si="9"/>
        <v>0</v>
      </c>
      <c r="I602" s="33" t="s">
        <v>12</v>
      </c>
      <c r="J602" s="46"/>
    </row>
    <row r="603" spans="1:10" x14ac:dyDescent="0.25">
      <c r="A603" s="31">
        <v>41648</v>
      </c>
      <c r="B603" s="32">
        <v>730</v>
      </c>
      <c r="C603" s="32" t="s">
        <v>9</v>
      </c>
      <c r="D603" s="33" t="s">
        <v>328</v>
      </c>
      <c r="E603" s="34">
        <v>4581</v>
      </c>
      <c r="F603" s="35">
        <v>41648</v>
      </c>
      <c r="G603" s="34">
        <v>4581</v>
      </c>
      <c r="H603" s="36">
        <f t="shared" si="9"/>
        <v>0</v>
      </c>
      <c r="I603" s="33"/>
      <c r="J603" s="46"/>
    </row>
    <row r="604" spans="1:10" x14ac:dyDescent="0.25">
      <c r="A604" s="31">
        <v>41648</v>
      </c>
      <c r="B604" s="32">
        <v>731</v>
      </c>
      <c r="C604" s="32" t="s">
        <v>9</v>
      </c>
      <c r="D604" s="33" t="s">
        <v>329</v>
      </c>
      <c r="E604" s="34">
        <v>660</v>
      </c>
      <c r="F604" s="35">
        <v>41648</v>
      </c>
      <c r="G604" s="34">
        <v>660</v>
      </c>
      <c r="H604" s="36">
        <f t="shared" si="9"/>
        <v>0</v>
      </c>
      <c r="I604" s="33"/>
      <c r="J604" s="46"/>
    </row>
    <row r="605" spans="1:10" x14ac:dyDescent="0.25">
      <c r="A605" s="31">
        <v>41648</v>
      </c>
      <c r="B605" s="32">
        <v>732</v>
      </c>
      <c r="C605" s="32" t="s">
        <v>9</v>
      </c>
      <c r="D605" s="33" t="s">
        <v>199</v>
      </c>
      <c r="E605" s="34">
        <v>926</v>
      </c>
      <c r="F605" s="35">
        <v>41648</v>
      </c>
      <c r="G605" s="34">
        <v>926</v>
      </c>
      <c r="H605" s="36">
        <f t="shared" si="9"/>
        <v>0</v>
      </c>
      <c r="I605" s="33"/>
      <c r="J605" s="46"/>
    </row>
    <row r="606" spans="1:10" x14ac:dyDescent="0.25">
      <c r="A606" s="31">
        <v>41648</v>
      </c>
      <c r="B606" s="32">
        <v>733</v>
      </c>
      <c r="C606" s="32" t="s">
        <v>9</v>
      </c>
      <c r="D606" s="33" t="s">
        <v>152</v>
      </c>
      <c r="E606" s="34">
        <v>3840</v>
      </c>
      <c r="F606" s="35">
        <v>41648</v>
      </c>
      <c r="G606" s="34">
        <v>3840</v>
      </c>
      <c r="H606" s="36">
        <f t="shared" si="9"/>
        <v>0</v>
      </c>
      <c r="I606" s="33"/>
      <c r="J606" s="46"/>
    </row>
    <row r="607" spans="1:10" x14ac:dyDescent="0.25">
      <c r="A607" s="31">
        <v>41648</v>
      </c>
      <c r="B607" s="32">
        <v>734</v>
      </c>
      <c r="C607" s="32" t="s">
        <v>9</v>
      </c>
      <c r="D607" s="33" t="s">
        <v>147</v>
      </c>
      <c r="E607" s="34">
        <v>5029.5</v>
      </c>
      <c r="F607" s="35">
        <v>41648</v>
      </c>
      <c r="G607" s="34">
        <v>5029.5</v>
      </c>
      <c r="H607" s="36">
        <f t="shared" si="9"/>
        <v>0</v>
      </c>
      <c r="I607" s="33"/>
      <c r="J607" s="46"/>
    </row>
    <row r="608" spans="1:10" x14ac:dyDescent="0.25">
      <c r="A608" s="31">
        <v>41648</v>
      </c>
      <c r="B608" s="32">
        <v>735</v>
      </c>
      <c r="C608" s="32" t="s">
        <v>9</v>
      </c>
      <c r="D608" s="33" t="s">
        <v>74</v>
      </c>
      <c r="E608" s="34">
        <v>2458.6</v>
      </c>
      <c r="F608" s="35">
        <v>41648</v>
      </c>
      <c r="G608" s="34">
        <v>2458.6</v>
      </c>
      <c r="H608" s="36">
        <f t="shared" si="9"/>
        <v>0</v>
      </c>
      <c r="I608" s="33"/>
      <c r="J608" s="46"/>
    </row>
    <row r="609" spans="1:10" x14ac:dyDescent="0.25">
      <c r="A609" s="31">
        <v>41649</v>
      </c>
      <c r="B609" s="32">
        <v>736</v>
      </c>
      <c r="C609" s="32" t="s">
        <v>9</v>
      </c>
      <c r="D609" s="33" t="s">
        <v>19</v>
      </c>
      <c r="E609" s="34">
        <v>486522.3</v>
      </c>
      <c r="F609" s="47" t="s">
        <v>4922</v>
      </c>
      <c r="G609" s="34">
        <f>138186.79+342000+6335.51</f>
        <v>486522.30000000005</v>
      </c>
      <c r="H609" s="36">
        <f t="shared" si="9"/>
        <v>0</v>
      </c>
      <c r="I609" s="34"/>
      <c r="J609" s="27"/>
    </row>
    <row r="610" spans="1:10" x14ac:dyDescent="0.25">
      <c r="A610" s="31">
        <v>41649</v>
      </c>
      <c r="B610" s="32">
        <v>737</v>
      </c>
      <c r="C610" s="32" t="s">
        <v>9</v>
      </c>
      <c r="D610" s="33" t="s">
        <v>330</v>
      </c>
      <c r="E610" s="34">
        <v>4600</v>
      </c>
      <c r="F610" s="35">
        <v>41649</v>
      </c>
      <c r="G610" s="34">
        <v>4600</v>
      </c>
      <c r="H610" s="36">
        <f t="shared" si="9"/>
        <v>0</v>
      </c>
      <c r="I610" s="33" t="s">
        <v>30</v>
      </c>
      <c r="J610" s="27"/>
    </row>
    <row r="611" spans="1:10" x14ac:dyDescent="0.25">
      <c r="A611" s="31">
        <v>41649</v>
      </c>
      <c r="B611" s="32">
        <v>738</v>
      </c>
      <c r="C611" s="32" t="s">
        <v>9</v>
      </c>
      <c r="D611" s="33" t="s">
        <v>62</v>
      </c>
      <c r="E611" s="34">
        <v>22497.5</v>
      </c>
      <c r="F611" s="35">
        <v>41649</v>
      </c>
      <c r="G611" s="34">
        <v>22497.5</v>
      </c>
      <c r="H611" s="36">
        <f t="shared" si="9"/>
        <v>0</v>
      </c>
      <c r="I611" s="33" t="s">
        <v>37</v>
      </c>
      <c r="J611" s="27"/>
    </row>
    <row r="612" spans="1:10" x14ac:dyDescent="0.25">
      <c r="A612" s="31">
        <v>41649</v>
      </c>
      <c r="B612" s="32">
        <v>739</v>
      </c>
      <c r="C612" s="32" t="s">
        <v>9</v>
      </c>
      <c r="D612" s="33" t="s">
        <v>331</v>
      </c>
      <c r="E612" s="34">
        <v>22476</v>
      </c>
      <c r="F612" s="35">
        <v>41649</v>
      </c>
      <c r="G612" s="34">
        <v>22476</v>
      </c>
      <c r="H612" s="36">
        <f t="shared" si="9"/>
        <v>0</v>
      </c>
      <c r="I612" s="33" t="s">
        <v>30</v>
      </c>
      <c r="J612" s="27"/>
    </row>
    <row r="613" spans="1:10" x14ac:dyDescent="0.25">
      <c r="A613" s="31">
        <v>41649</v>
      </c>
      <c r="B613" s="32">
        <v>740</v>
      </c>
      <c r="C613" s="32" t="s">
        <v>9</v>
      </c>
      <c r="D613" s="33" t="s">
        <v>332</v>
      </c>
      <c r="E613" s="34">
        <v>1617</v>
      </c>
      <c r="F613" s="35">
        <v>41649</v>
      </c>
      <c r="G613" s="34">
        <v>1617</v>
      </c>
      <c r="H613" s="36">
        <f t="shared" si="9"/>
        <v>0</v>
      </c>
      <c r="I613" s="33" t="s">
        <v>30</v>
      </c>
      <c r="J613" s="27"/>
    </row>
    <row r="614" spans="1:10" x14ac:dyDescent="0.25">
      <c r="A614" s="31">
        <v>41649</v>
      </c>
      <c r="B614" s="32">
        <v>741</v>
      </c>
      <c r="C614" s="32" t="s">
        <v>9</v>
      </c>
      <c r="D614" s="33" t="s">
        <v>333</v>
      </c>
      <c r="E614" s="34">
        <v>1232</v>
      </c>
      <c r="F614" s="35">
        <v>41649</v>
      </c>
      <c r="G614" s="34">
        <v>1232</v>
      </c>
      <c r="H614" s="36">
        <f t="shared" si="9"/>
        <v>0</v>
      </c>
      <c r="I614" s="33"/>
      <c r="J614" s="27"/>
    </row>
    <row r="615" spans="1:10" x14ac:dyDescent="0.25">
      <c r="A615" s="31">
        <v>41649</v>
      </c>
      <c r="B615" s="32">
        <v>742</v>
      </c>
      <c r="C615" s="32" t="s">
        <v>9</v>
      </c>
      <c r="D615" s="33" t="s">
        <v>14</v>
      </c>
      <c r="E615" s="34">
        <v>7657</v>
      </c>
      <c r="F615" s="35">
        <v>41649</v>
      </c>
      <c r="G615" s="34">
        <v>7657</v>
      </c>
      <c r="H615" s="36">
        <f t="shared" si="9"/>
        <v>0</v>
      </c>
      <c r="I615" s="33" t="s">
        <v>217</v>
      </c>
      <c r="J615" s="27"/>
    </row>
    <row r="616" spans="1:10" x14ac:dyDescent="0.25">
      <c r="A616" s="31">
        <v>41649</v>
      </c>
      <c r="B616" s="32">
        <v>743</v>
      </c>
      <c r="C616" s="32" t="s">
        <v>9</v>
      </c>
      <c r="D616" s="33" t="s">
        <v>152</v>
      </c>
      <c r="E616" s="34">
        <v>7629</v>
      </c>
      <c r="F616" s="35">
        <v>41649</v>
      </c>
      <c r="G616" s="34">
        <v>7629</v>
      </c>
      <c r="H616" s="36">
        <f t="shared" si="9"/>
        <v>0</v>
      </c>
      <c r="I616" s="33"/>
      <c r="J616" s="27"/>
    </row>
    <row r="617" spans="1:10" x14ac:dyDescent="0.25">
      <c r="A617" s="31">
        <v>41649</v>
      </c>
      <c r="B617" s="32">
        <v>744</v>
      </c>
      <c r="C617" s="32" t="s">
        <v>9</v>
      </c>
      <c r="D617" s="33" t="s">
        <v>334</v>
      </c>
      <c r="E617" s="34">
        <v>18962</v>
      </c>
      <c r="F617" s="35">
        <v>41649</v>
      </c>
      <c r="G617" s="34">
        <v>18962</v>
      </c>
      <c r="H617" s="36">
        <f t="shared" si="9"/>
        <v>0</v>
      </c>
      <c r="I617" s="33"/>
      <c r="J617" s="27"/>
    </row>
    <row r="618" spans="1:10" x14ac:dyDescent="0.25">
      <c r="A618" s="31">
        <v>41649</v>
      </c>
      <c r="B618" s="32">
        <v>745</v>
      </c>
      <c r="C618" s="32" t="s">
        <v>9</v>
      </c>
      <c r="D618" s="33" t="s">
        <v>335</v>
      </c>
      <c r="E618" s="34">
        <v>98</v>
      </c>
      <c r="F618" s="35">
        <v>41650</v>
      </c>
      <c r="G618" s="34">
        <v>98</v>
      </c>
      <c r="H618" s="36">
        <f t="shared" si="9"/>
        <v>0</v>
      </c>
      <c r="I618" s="33"/>
      <c r="J618" s="27"/>
    </row>
    <row r="619" spans="1:10" x14ac:dyDescent="0.25">
      <c r="A619" s="31">
        <v>41649</v>
      </c>
      <c r="B619" s="32">
        <v>746</v>
      </c>
      <c r="C619" s="32" t="s">
        <v>9</v>
      </c>
      <c r="D619" s="33" t="s">
        <v>269</v>
      </c>
      <c r="E619" s="34">
        <v>3722.5</v>
      </c>
      <c r="F619" s="35">
        <v>41649</v>
      </c>
      <c r="G619" s="34">
        <v>3722.5</v>
      </c>
      <c r="H619" s="36">
        <f t="shared" si="9"/>
        <v>0</v>
      </c>
      <c r="I619" s="33"/>
      <c r="J619" s="27"/>
    </row>
    <row r="620" spans="1:10" x14ac:dyDescent="0.25">
      <c r="A620" s="31">
        <v>41649</v>
      </c>
      <c r="B620" s="32">
        <v>747</v>
      </c>
      <c r="C620" s="32" t="s">
        <v>9</v>
      </c>
      <c r="D620" s="33" t="s">
        <v>336</v>
      </c>
      <c r="E620" s="34">
        <v>4857.5</v>
      </c>
      <c r="F620" s="35">
        <v>41652</v>
      </c>
      <c r="G620" s="34">
        <v>4857.5</v>
      </c>
      <c r="H620" s="36">
        <f t="shared" si="9"/>
        <v>0</v>
      </c>
      <c r="I620" s="33" t="s">
        <v>21</v>
      </c>
      <c r="J620" s="27"/>
    </row>
    <row r="621" spans="1:10" x14ac:dyDescent="0.25">
      <c r="A621" s="31">
        <v>41649</v>
      </c>
      <c r="B621" s="32">
        <v>748</v>
      </c>
      <c r="C621" s="32" t="s">
        <v>9</v>
      </c>
      <c r="D621" s="33" t="s">
        <v>17</v>
      </c>
      <c r="E621" s="34">
        <v>60250.5</v>
      </c>
      <c r="F621" s="35">
        <v>41652</v>
      </c>
      <c r="G621" s="34">
        <v>60250.5</v>
      </c>
      <c r="H621" s="36">
        <f t="shared" si="9"/>
        <v>0</v>
      </c>
      <c r="I621" s="33" t="s">
        <v>21</v>
      </c>
      <c r="J621" s="27"/>
    </row>
    <row r="622" spans="1:10" x14ac:dyDescent="0.25">
      <c r="A622" s="31">
        <v>41649</v>
      </c>
      <c r="B622" s="32">
        <v>749</v>
      </c>
      <c r="C622" s="32" t="s">
        <v>9</v>
      </c>
      <c r="D622" s="33" t="s">
        <v>13</v>
      </c>
      <c r="E622" s="34">
        <v>4157</v>
      </c>
      <c r="F622" s="35">
        <v>41656</v>
      </c>
      <c r="G622" s="34">
        <v>4157</v>
      </c>
      <c r="H622" s="36">
        <f t="shared" si="9"/>
        <v>0</v>
      </c>
      <c r="I622" s="33" t="s">
        <v>21</v>
      </c>
      <c r="J622" s="27"/>
    </row>
    <row r="623" spans="1:10" x14ac:dyDescent="0.25">
      <c r="A623" s="31">
        <v>41649</v>
      </c>
      <c r="B623" s="32">
        <v>750</v>
      </c>
      <c r="C623" s="32" t="s">
        <v>9</v>
      </c>
      <c r="D623" s="33" t="s">
        <v>34</v>
      </c>
      <c r="E623" s="34">
        <v>2636</v>
      </c>
      <c r="F623" s="35">
        <v>41649</v>
      </c>
      <c r="G623" s="34">
        <v>2636</v>
      </c>
      <c r="H623" s="36">
        <f t="shared" si="9"/>
        <v>0</v>
      </c>
      <c r="I623" s="33" t="s">
        <v>30</v>
      </c>
      <c r="J623" s="27"/>
    </row>
    <row r="624" spans="1:10" x14ac:dyDescent="0.25">
      <c r="A624" s="31">
        <v>41649</v>
      </c>
      <c r="B624" s="32">
        <v>751</v>
      </c>
      <c r="C624" s="32" t="s">
        <v>9</v>
      </c>
      <c r="D624" s="33" t="s">
        <v>35</v>
      </c>
      <c r="E624" s="34">
        <v>2822</v>
      </c>
      <c r="F624" s="35">
        <v>41649</v>
      </c>
      <c r="G624" s="34">
        <v>2822</v>
      </c>
      <c r="H624" s="36">
        <f t="shared" si="9"/>
        <v>0</v>
      </c>
      <c r="I624" s="33" t="s">
        <v>30</v>
      </c>
      <c r="J624" s="27"/>
    </row>
    <row r="625" spans="1:10" x14ac:dyDescent="0.25">
      <c r="A625" s="31">
        <v>41649</v>
      </c>
      <c r="B625" s="32">
        <v>752</v>
      </c>
      <c r="C625" s="32" t="s">
        <v>9</v>
      </c>
      <c r="D625" s="33" t="s">
        <v>50</v>
      </c>
      <c r="E625" s="34">
        <v>3326</v>
      </c>
      <c r="F625" s="35">
        <v>41659</v>
      </c>
      <c r="G625" s="34">
        <v>3326</v>
      </c>
      <c r="H625" s="36">
        <f t="shared" si="9"/>
        <v>0</v>
      </c>
      <c r="I625" s="33" t="s">
        <v>21</v>
      </c>
      <c r="J625" s="27"/>
    </row>
    <row r="626" spans="1:10" x14ac:dyDescent="0.25">
      <c r="A626" s="31">
        <v>41649</v>
      </c>
      <c r="B626" s="32">
        <v>753</v>
      </c>
      <c r="C626" s="32" t="s">
        <v>9</v>
      </c>
      <c r="D626" s="33" t="s">
        <v>286</v>
      </c>
      <c r="E626" s="34">
        <v>1551</v>
      </c>
      <c r="F626" s="35">
        <v>41649</v>
      </c>
      <c r="G626" s="34">
        <v>1551</v>
      </c>
      <c r="H626" s="36">
        <f t="shared" si="9"/>
        <v>0</v>
      </c>
      <c r="I626" s="33"/>
      <c r="J626" s="27"/>
    </row>
    <row r="627" spans="1:10" x14ac:dyDescent="0.25">
      <c r="A627" s="31">
        <v>41649</v>
      </c>
      <c r="B627" s="32">
        <v>754</v>
      </c>
      <c r="C627" s="32" t="s">
        <v>9</v>
      </c>
      <c r="D627" s="33" t="s">
        <v>123</v>
      </c>
      <c r="E627" s="34">
        <v>11424</v>
      </c>
      <c r="F627" s="47" t="s">
        <v>337</v>
      </c>
      <c r="G627" s="34">
        <f>6400+5024</f>
        <v>11424</v>
      </c>
      <c r="H627" s="36">
        <f t="shared" si="9"/>
        <v>0</v>
      </c>
      <c r="I627" s="33"/>
      <c r="J627" s="27"/>
    </row>
    <row r="628" spans="1:10" x14ac:dyDescent="0.25">
      <c r="A628" s="31">
        <v>41649</v>
      </c>
      <c r="B628" s="32">
        <v>755</v>
      </c>
      <c r="C628" s="32" t="s">
        <v>9</v>
      </c>
      <c r="D628" s="33" t="s">
        <v>29</v>
      </c>
      <c r="E628" s="34">
        <v>13912</v>
      </c>
      <c r="F628" s="35">
        <v>41650</v>
      </c>
      <c r="G628" s="34">
        <v>13912</v>
      </c>
      <c r="H628" s="36">
        <f t="shared" si="9"/>
        <v>0</v>
      </c>
      <c r="I628" s="33" t="s">
        <v>30</v>
      </c>
      <c r="J628" s="27"/>
    </row>
    <row r="629" spans="1:10" x14ac:dyDescent="0.25">
      <c r="A629" s="31">
        <v>41649</v>
      </c>
      <c r="B629" s="32">
        <v>756</v>
      </c>
      <c r="C629" s="32" t="s">
        <v>9</v>
      </c>
      <c r="D629" s="33" t="s">
        <v>338</v>
      </c>
      <c r="E629" s="34">
        <v>548</v>
      </c>
      <c r="F629" s="35">
        <v>41649</v>
      </c>
      <c r="G629" s="34">
        <v>548</v>
      </c>
      <c r="H629" s="36">
        <f t="shared" si="9"/>
        <v>0</v>
      </c>
      <c r="I629" s="33" t="s">
        <v>30</v>
      </c>
      <c r="J629" s="27"/>
    </row>
    <row r="630" spans="1:10" x14ac:dyDescent="0.25">
      <c r="A630" s="31">
        <v>41649</v>
      </c>
      <c r="B630" s="32">
        <v>757</v>
      </c>
      <c r="C630" s="32" t="s">
        <v>9</v>
      </c>
      <c r="D630" s="33" t="s">
        <v>44</v>
      </c>
      <c r="E630" s="34">
        <v>5700</v>
      </c>
      <c r="F630" s="35">
        <v>41667</v>
      </c>
      <c r="G630" s="34">
        <v>5700</v>
      </c>
      <c r="H630" s="36">
        <f t="shared" si="9"/>
        <v>0</v>
      </c>
      <c r="I630" s="33" t="s">
        <v>45</v>
      </c>
      <c r="J630" s="27"/>
    </row>
    <row r="631" spans="1:10" x14ac:dyDescent="0.25">
      <c r="A631" s="31">
        <v>41649</v>
      </c>
      <c r="B631" s="32">
        <v>758</v>
      </c>
      <c r="C631" s="32" t="s">
        <v>9</v>
      </c>
      <c r="D631" s="33" t="s">
        <v>43</v>
      </c>
      <c r="E631" s="34">
        <v>3200</v>
      </c>
      <c r="F631" s="35">
        <v>41657</v>
      </c>
      <c r="G631" s="34">
        <v>3200</v>
      </c>
      <c r="H631" s="36">
        <f t="shared" si="9"/>
        <v>0</v>
      </c>
      <c r="I631" s="33" t="s">
        <v>45</v>
      </c>
    </row>
    <row r="632" spans="1:10" x14ac:dyDescent="0.25">
      <c r="A632" s="31">
        <v>41649</v>
      </c>
      <c r="B632" s="32">
        <v>759</v>
      </c>
      <c r="C632" s="32" t="s">
        <v>9</v>
      </c>
      <c r="D632" s="33" t="s">
        <v>42</v>
      </c>
      <c r="E632" s="34">
        <v>2660</v>
      </c>
      <c r="F632" s="35">
        <v>41657</v>
      </c>
      <c r="G632" s="34">
        <v>2660</v>
      </c>
      <c r="H632" s="36">
        <f t="shared" si="9"/>
        <v>0</v>
      </c>
      <c r="I632" s="33" t="s">
        <v>45</v>
      </c>
      <c r="J632" s="27"/>
    </row>
    <row r="633" spans="1:10" x14ac:dyDescent="0.25">
      <c r="A633" s="31">
        <v>41649</v>
      </c>
      <c r="B633" s="32">
        <v>760</v>
      </c>
      <c r="C633" s="32" t="s">
        <v>9</v>
      </c>
      <c r="D633" s="33" t="s">
        <v>253</v>
      </c>
      <c r="E633" s="34">
        <v>6012</v>
      </c>
      <c r="F633" s="35">
        <v>41649</v>
      </c>
      <c r="G633" s="34">
        <v>6012</v>
      </c>
      <c r="H633" s="36">
        <f t="shared" si="9"/>
        <v>0</v>
      </c>
      <c r="I633" s="33" t="s">
        <v>21</v>
      </c>
      <c r="J633" s="27"/>
    </row>
    <row r="634" spans="1:10" x14ac:dyDescent="0.25">
      <c r="A634" s="31">
        <v>41649</v>
      </c>
      <c r="B634" s="32">
        <v>761</v>
      </c>
      <c r="C634" s="32" t="s">
        <v>9</v>
      </c>
      <c r="D634" s="33" t="s">
        <v>339</v>
      </c>
      <c r="E634" s="34">
        <v>974</v>
      </c>
      <c r="F634" s="35">
        <v>41649</v>
      </c>
      <c r="G634" s="34">
        <v>974</v>
      </c>
      <c r="H634" s="36">
        <f t="shared" si="9"/>
        <v>0</v>
      </c>
      <c r="I634" s="33"/>
      <c r="J634" s="27"/>
    </row>
    <row r="635" spans="1:10" x14ac:dyDescent="0.25">
      <c r="A635" s="31">
        <v>41649</v>
      </c>
      <c r="B635" s="32">
        <v>762</v>
      </c>
      <c r="C635" s="32" t="s">
        <v>9</v>
      </c>
      <c r="D635" s="33" t="s">
        <v>76</v>
      </c>
      <c r="E635" s="34">
        <v>956</v>
      </c>
      <c r="F635" s="35">
        <v>41649</v>
      </c>
      <c r="G635" s="34">
        <v>956</v>
      </c>
      <c r="H635" s="36">
        <f t="shared" si="9"/>
        <v>0</v>
      </c>
      <c r="I635" s="33"/>
      <c r="J635" s="27"/>
    </row>
    <row r="636" spans="1:10" x14ac:dyDescent="0.25">
      <c r="A636" s="31">
        <v>41649</v>
      </c>
      <c r="B636" s="32">
        <v>763</v>
      </c>
      <c r="C636" s="32" t="s">
        <v>9</v>
      </c>
      <c r="D636" s="33" t="s">
        <v>98</v>
      </c>
      <c r="E636" s="34">
        <v>13715</v>
      </c>
      <c r="F636" s="35">
        <v>41649</v>
      </c>
      <c r="G636" s="34">
        <v>13715</v>
      </c>
      <c r="H636" s="36">
        <f t="shared" si="9"/>
        <v>0</v>
      </c>
      <c r="I636" s="33" t="s">
        <v>217</v>
      </c>
      <c r="J636" s="27"/>
    </row>
    <row r="637" spans="1:10" x14ac:dyDescent="0.25">
      <c r="A637" s="31">
        <v>41649</v>
      </c>
      <c r="B637" s="32">
        <v>764</v>
      </c>
      <c r="C637" s="32" t="s">
        <v>9</v>
      </c>
      <c r="D637" s="33" t="s">
        <v>54</v>
      </c>
      <c r="E637" s="34">
        <v>18863</v>
      </c>
      <c r="F637" s="35">
        <v>41649</v>
      </c>
      <c r="G637" s="34">
        <v>18863</v>
      </c>
      <c r="H637" s="36">
        <f t="shared" si="9"/>
        <v>0</v>
      </c>
      <c r="I637" s="33" t="s">
        <v>30</v>
      </c>
      <c r="J637" s="27"/>
    </row>
    <row r="638" spans="1:10" x14ac:dyDescent="0.25">
      <c r="A638" s="31">
        <v>41649</v>
      </c>
      <c r="B638" s="32">
        <v>765</v>
      </c>
      <c r="C638" s="32" t="s">
        <v>9</v>
      </c>
      <c r="D638" s="33" t="s">
        <v>48</v>
      </c>
      <c r="E638" s="34">
        <v>792</v>
      </c>
      <c r="F638" s="35">
        <v>41649</v>
      </c>
      <c r="G638" s="34">
        <v>792</v>
      </c>
      <c r="H638" s="36">
        <f t="shared" si="9"/>
        <v>0</v>
      </c>
      <c r="I638" s="33" t="s">
        <v>45</v>
      </c>
      <c r="J638" s="27"/>
    </row>
    <row r="639" spans="1:10" x14ac:dyDescent="0.25">
      <c r="A639" s="31">
        <v>41649</v>
      </c>
      <c r="B639" s="32">
        <v>766</v>
      </c>
      <c r="C639" s="32" t="s">
        <v>9</v>
      </c>
      <c r="D639" s="33" t="s">
        <v>115</v>
      </c>
      <c r="E639" s="34">
        <v>2355.5</v>
      </c>
      <c r="F639" s="35">
        <v>41649</v>
      </c>
      <c r="G639" s="34">
        <v>2355.5</v>
      </c>
      <c r="H639" s="36">
        <f t="shared" si="9"/>
        <v>0</v>
      </c>
      <c r="I639" s="33"/>
      <c r="J639" s="27"/>
    </row>
    <row r="640" spans="1:10" x14ac:dyDescent="0.25">
      <c r="A640" s="31">
        <v>41649</v>
      </c>
      <c r="B640" s="32">
        <v>767</v>
      </c>
      <c r="C640" s="32" t="s">
        <v>9</v>
      </c>
      <c r="D640" s="33" t="s">
        <v>47</v>
      </c>
      <c r="E640" s="34">
        <v>4024</v>
      </c>
      <c r="F640" s="35">
        <v>41650</v>
      </c>
      <c r="G640" s="34">
        <v>4024</v>
      </c>
      <c r="H640" s="36">
        <f t="shared" si="9"/>
        <v>0</v>
      </c>
      <c r="I640" s="33" t="s">
        <v>30</v>
      </c>
      <c r="J640" s="27"/>
    </row>
    <row r="641" spans="1:10" x14ac:dyDescent="0.25">
      <c r="A641" s="31">
        <v>41649</v>
      </c>
      <c r="B641" s="32">
        <v>768</v>
      </c>
      <c r="C641" s="32" t="s">
        <v>9</v>
      </c>
      <c r="D641" s="33" t="s">
        <v>57</v>
      </c>
      <c r="E641" s="34">
        <v>1560</v>
      </c>
      <c r="F641" s="35">
        <v>41649</v>
      </c>
      <c r="G641" s="34">
        <v>1560</v>
      </c>
      <c r="H641" s="36">
        <f t="shared" si="9"/>
        <v>0</v>
      </c>
      <c r="I641" s="33" t="s">
        <v>30</v>
      </c>
      <c r="J641" s="27"/>
    </row>
    <row r="642" spans="1:10" x14ac:dyDescent="0.25">
      <c r="A642" s="31">
        <v>41649</v>
      </c>
      <c r="B642" s="32">
        <v>769</v>
      </c>
      <c r="C642" s="32" t="s">
        <v>9</v>
      </c>
      <c r="D642" s="33" t="s">
        <v>51</v>
      </c>
      <c r="E642" s="34">
        <v>2136</v>
      </c>
      <c r="F642" s="35">
        <v>41649</v>
      </c>
      <c r="G642" s="34">
        <v>2136</v>
      </c>
      <c r="H642" s="36">
        <f t="shared" si="9"/>
        <v>0</v>
      </c>
      <c r="I642" s="33" t="s">
        <v>45</v>
      </c>
      <c r="J642" s="27"/>
    </row>
    <row r="643" spans="1:10" x14ac:dyDescent="0.25">
      <c r="A643" s="31">
        <v>41649</v>
      </c>
      <c r="B643" s="32">
        <v>770</v>
      </c>
      <c r="C643" s="32" t="s">
        <v>9</v>
      </c>
      <c r="D643" s="43" t="s">
        <v>301</v>
      </c>
      <c r="E643" s="44">
        <v>28325</v>
      </c>
      <c r="F643" s="45">
        <v>41650</v>
      </c>
      <c r="G643" s="44">
        <v>28325</v>
      </c>
      <c r="H643" s="18">
        <f t="shared" si="9"/>
        <v>0</v>
      </c>
      <c r="I643" s="43" t="s">
        <v>27</v>
      </c>
      <c r="J643" s="46"/>
    </row>
    <row r="644" spans="1:10" x14ac:dyDescent="0.25">
      <c r="A644" s="31">
        <v>41649</v>
      </c>
      <c r="B644" s="32">
        <v>771</v>
      </c>
      <c r="C644" s="32" t="s">
        <v>9</v>
      </c>
      <c r="D644" s="33" t="s">
        <v>119</v>
      </c>
      <c r="E644" s="34">
        <v>3937.5</v>
      </c>
      <c r="F644" s="35">
        <v>41649</v>
      </c>
      <c r="G644" s="34">
        <v>3937.5</v>
      </c>
      <c r="H644" s="36">
        <f t="shared" ref="H644:H707" si="10">E644-G644</f>
        <v>0</v>
      </c>
      <c r="I644" s="33" t="s">
        <v>45</v>
      </c>
      <c r="J644" s="27"/>
    </row>
    <row r="645" spans="1:10" x14ac:dyDescent="0.25">
      <c r="A645" s="31">
        <v>41649</v>
      </c>
      <c r="B645" s="32">
        <v>772</v>
      </c>
      <c r="C645" s="32" t="s">
        <v>9</v>
      </c>
      <c r="D645" s="43" t="s">
        <v>16</v>
      </c>
      <c r="E645" s="44">
        <v>114858</v>
      </c>
      <c r="F645" s="45">
        <v>41666</v>
      </c>
      <c r="G645" s="44">
        <v>114858</v>
      </c>
      <c r="H645" s="18">
        <f t="shared" si="10"/>
        <v>0</v>
      </c>
      <c r="I645" s="43" t="s">
        <v>65</v>
      </c>
      <c r="J645" s="27"/>
    </row>
    <row r="646" spans="1:10" x14ac:dyDescent="0.25">
      <c r="A646" s="31">
        <v>41649</v>
      </c>
      <c r="B646" s="32">
        <v>773</v>
      </c>
      <c r="C646" s="32" t="s">
        <v>9</v>
      </c>
      <c r="D646" s="33" t="s">
        <v>8</v>
      </c>
      <c r="E646" s="34">
        <v>420</v>
      </c>
      <c r="F646" s="35">
        <v>41649</v>
      </c>
      <c r="G646" s="34">
        <v>420</v>
      </c>
      <c r="H646" s="36">
        <f t="shared" si="10"/>
        <v>0</v>
      </c>
      <c r="I646" s="33" t="s">
        <v>8</v>
      </c>
      <c r="J646" s="46"/>
    </row>
    <row r="647" spans="1:10" x14ac:dyDescent="0.25">
      <c r="A647" s="31">
        <v>41649</v>
      </c>
      <c r="B647" s="32">
        <v>774</v>
      </c>
      <c r="C647" s="32" t="s">
        <v>9</v>
      </c>
      <c r="D647" s="33" t="s">
        <v>340</v>
      </c>
      <c r="E647" s="34">
        <v>26705</v>
      </c>
      <c r="F647" s="35">
        <v>41650</v>
      </c>
      <c r="G647" s="34">
        <v>26705</v>
      </c>
      <c r="H647" s="36">
        <f t="shared" si="10"/>
        <v>0</v>
      </c>
      <c r="I647" s="33" t="s">
        <v>27</v>
      </c>
      <c r="J647" s="27"/>
    </row>
    <row r="648" spans="1:10" x14ac:dyDescent="0.25">
      <c r="A648" s="31">
        <v>41649</v>
      </c>
      <c r="B648" s="32">
        <v>775</v>
      </c>
      <c r="C648" s="32" t="s">
        <v>9</v>
      </c>
      <c r="D648" s="33" t="s">
        <v>12</v>
      </c>
      <c r="E648" s="34">
        <v>764.5</v>
      </c>
      <c r="F648" s="35">
        <v>41649</v>
      </c>
      <c r="G648" s="34">
        <v>764.5</v>
      </c>
      <c r="H648" s="36">
        <f t="shared" si="10"/>
        <v>0</v>
      </c>
      <c r="I648" s="33"/>
      <c r="J648" s="27"/>
    </row>
    <row r="649" spans="1:10" x14ac:dyDescent="0.25">
      <c r="A649" s="31">
        <v>41649</v>
      </c>
      <c r="B649" s="32">
        <v>776</v>
      </c>
      <c r="C649" s="32" t="s">
        <v>9</v>
      </c>
      <c r="D649" s="33" t="s">
        <v>251</v>
      </c>
      <c r="E649" s="34">
        <v>18447</v>
      </c>
      <c r="F649" s="35">
        <v>41649</v>
      </c>
      <c r="G649" s="34">
        <v>18447</v>
      </c>
      <c r="H649" s="36">
        <f t="shared" si="10"/>
        <v>0</v>
      </c>
      <c r="I649" s="33" t="s">
        <v>37</v>
      </c>
      <c r="J649" s="27"/>
    </row>
    <row r="650" spans="1:10" x14ac:dyDescent="0.25">
      <c r="A650" s="31">
        <v>41649</v>
      </c>
      <c r="B650" s="32">
        <v>777</v>
      </c>
      <c r="C650" s="32" t="s">
        <v>9</v>
      </c>
      <c r="D650" s="33" t="s">
        <v>68</v>
      </c>
      <c r="E650" s="34">
        <v>3794</v>
      </c>
      <c r="F650" s="35">
        <v>41649</v>
      </c>
      <c r="G650" s="34">
        <v>3794</v>
      </c>
      <c r="H650" s="36">
        <f t="shared" si="10"/>
        <v>0</v>
      </c>
      <c r="I650" s="33" t="s">
        <v>217</v>
      </c>
      <c r="J650" s="27"/>
    </row>
    <row r="651" spans="1:10" x14ac:dyDescent="0.25">
      <c r="A651" s="31">
        <v>41649</v>
      </c>
      <c r="B651" s="32">
        <v>778</v>
      </c>
      <c r="C651" s="32" t="s">
        <v>9</v>
      </c>
      <c r="D651" s="33" t="s">
        <v>101</v>
      </c>
      <c r="E651" s="34">
        <v>23188</v>
      </c>
      <c r="F651" s="37" t="s">
        <v>341</v>
      </c>
      <c r="G651" s="34">
        <v>23188</v>
      </c>
      <c r="H651" s="36">
        <f t="shared" si="10"/>
        <v>0</v>
      </c>
      <c r="I651" s="33" t="s">
        <v>27</v>
      </c>
      <c r="J651" s="27"/>
    </row>
    <row r="652" spans="1:10" x14ac:dyDescent="0.25">
      <c r="A652" s="31">
        <v>41649</v>
      </c>
      <c r="B652" s="32">
        <v>779</v>
      </c>
      <c r="C652" s="32" t="s">
        <v>9</v>
      </c>
      <c r="D652" s="33" t="s">
        <v>331</v>
      </c>
      <c r="E652" s="34">
        <v>26785</v>
      </c>
      <c r="F652" s="47" t="s">
        <v>342</v>
      </c>
      <c r="G652" s="34">
        <f>5068+21717</f>
        <v>26785</v>
      </c>
      <c r="H652" s="36">
        <f t="shared" si="10"/>
        <v>0</v>
      </c>
      <c r="I652" s="33" t="s">
        <v>217</v>
      </c>
      <c r="J652" s="46"/>
    </row>
    <row r="653" spans="1:10" x14ac:dyDescent="0.25">
      <c r="A653" s="31">
        <v>41649</v>
      </c>
      <c r="B653" s="32">
        <v>780</v>
      </c>
      <c r="C653" s="32" t="s">
        <v>9</v>
      </c>
      <c r="D653" s="33" t="s">
        <v>343</v>
      </c>
      <c r="E653" s="34">
        <v>8635.5</v>
      </c>
      <c r="F653" s="35">
        <v>41650</v>
      </c>
      <c r="G653" s="34">
        <v>8635.5</v>
      </c>
      <c r="H653" s="36">
        <f t="shared" si="10"/>
        <v>0</v>
      </c>
      <c r="I653" s="33" t="s">
        <v>27</v>
      </c>
      <c r="J653" s="46"/>
    </row>
    <row r="654" spans="1:10" x14ac:dyDescent="0.25">
      <c r="A654" s="31">
        <v>41649</v>
      </c>
      <c r="B654" s="32">
        <v>781</v>
      </c>
      <c r="C654" s="32" t="s">
        <v>9</v>
      </c>
      <c r="D654" s="33" t="s">
        <v>55</v>
      </c>
      <c r="E654" s="34">
        <v>12991.5</v>
      </c>
      <c r="F654" s="35">
        <v>41649</v>
      </c>
      <c r="G654" s="34">
        <v>12991.5</v>
      </c>
      <c r="H654" s="36">
        <f t="shared" si="10"/>
        <v>0</v>
      </c>
      <c r="I654" s="33"/>
      <c r="J654" s="46"/>
    </row>
    <row r="655" spans="1:10" x14ac:dyDescent="0.25">
      <c r="A655" s="31">
        <v>41649</v>
      </c>
      <c r="B655" s="32">
        <v>782</v>
      </c>
      <c r="C655" s="32" t="s">
        <v>9</v>
      </c>
      <c r="D655" s="33" t="s">
        <v>93</v>
      </c>
      <c r="E655" s="34">
        <v>9152</v>
      </c>
      <c r="F655" s="35">
        <v>41650</v>
      </c>
      <c r="G655" s="34">
        <v>9152</v>
      </c>
      <c r="H655" s="36">
        <f t="shared" si="10"/>
        <v>0</v>
      </c>
      <c r="I655" s="33" t="s">
        <v>27</v>
      </c>
      <c r="J655" s="46"/>
    </row>
    <row r="656" spans="1:10" x14ac:dyDescent="0.25">
      <c r="A656" s="31">
        <v>41649</v>
      </c>
      <c r="B656" s="32">
        <v>783</v>
      </c>
      <c r="C656" s="32" t="s">
        <v>9</v>
      </c>
      <c r="D656" s="33" t="s">
        <v>62</v>
      </c>
      <c r="E656" s="34">
        <v>16056</v>
      </c>
      <c r="F656" s="35">
        <v>41653</v>
      </c>
      <c r="G656" s="34">
        <v>16056</v>
      </c>
      <c r="H656" s="36">
        <f t="shared" si="10"/>
        <v>0</v>
      </c>
      <c r="I656" s="33" t="s">
        <v>217</v>
      </c>
      <c r="J656" s="46"/>
    </row>
    <row r="657" spans="1:10" x14ac:dyDescent="0.25">
      <c r="A657" s="31">
        <v>41649</v>
      </c>
      <c r="B657" s="32">
        <v>784</v>
      </c>
      <c r="C657" s="32" t="s">
        <v>9</v>
      </c>
      <c r="D657" s="33" t="s">
        <v>304</v>
      </c>
      <c r="E657" s="34">
        <v>14540</v>
      </c>
      <c r="F657" s="35">
        <v>41650</v>
      </c>
      <c r="G657" s="34">
        <v>14540</v>
      </c>
      <c r="H657" s="36">
        <f t="shared" si="10"/>
        <v>0</v>
      </c>
      <c r="I657" s="33" t="s">
        <v>12</v>
      </c>
      <c r="J657" s="46"/>
    </row>
    <row r="658" spans="1:10" x14ac:dyDescent="0.25">
      <c r="A658" s="31">
        <v>41649</v>
      </c>
      <c r="B658" s="32">
        <v>785</v>
      </c>
      <c r="C658" s="32" t="s">
        <v>9</v>
      </c>
      <c r="D658" s="33" t="s">
        <v>129</v>
      </c>
      <c r="E658" s="34">
        <v>609</v>
      </c>
      <c r="F658" s="35">
        <v>41649</v>
      </c>
      <c r="G658" s="34">
        <v>609</v>
      </c>
      <c r="H658" s="36">
        <f t="shared" si="10"/>
        <v>0</v>
      </c>
      <c r="I658" s="33"/>
      <c r="J658" s="46"/>
    </row>
    <row r="659" spans="1:10" x14ac:dyDescent="0.25">
      <c r="A659" s="31">
        <v>41649</v>
      </c>
      <c r="B659" s="32">
        <v>786</v>
      </c>
      <c r="C659" s="32" t="s">
        <v>9</v>
      </c>
      <c r="D659" s="33" t="s">
        <v>310</v>
      </c>
      <c r="E659" s="34">
        <v>39336</v>
      </c>
      <c r="F659" s="37" t="s">
        <v>344</v>
      </c>
      <c r="G659" s="34">
        <v>39336</v>
      </c>
      <c r="H659" s="36">
        <f t="shared" si="10"/>
        <v>0</v>
      </c>
      <c r="I659" s="33" t="s">
        <v>27</v>
      </c>
      <c r="J659" s="46"/>
    </row>
    <row r="660" spans="1:10" x14ac:dyDescent="0.25">
      <c r="A660" s="31">
        <v>41649</v>
      </c>
      <c r="B660" s="32">
        <v>787</v>
      </c>
      <c r="C660" s="32" t="s">
        <v>9</v>
      </c>
      <c r="D660" s="33" t="s">
        <v>244</v>
      </c>
      <c r="E660" s="34">
        <v>11227</v>
      </c>
      <c r="F660" s="37" t="s">
        <v>345</v>
      </c>
      <c r="G660" s="40">
        <v>11227</v>
      </c>
      <c r="H660" s="36">
        <f t="shared" si="10"/>
        <v>0</v>
      </c>
      <c r="I660" s="33" t="s">
        <v>27</v>
      </c>
      <c r="J660" s="46"/>
    </row>
    <row r="661" spans="1:10" x14ac:dyDescent="0.25">
      <c r="A661" s="31">
        <v>41649</v>
      </c>
      <c r="B661" s="32">
        <v>788</v>
      </c>
      <c r="C661" s="32" t="s">
        <v>9</v>
      </c>
      <c r="D661" s="33" t="s">
        <v>88</v>
      </c>
      <c r="E661" s="34">
        <v>5469.5</v>
      </c>
      <c r="F661" s="35">
        <v>41650</v>
      </c>
      <c r="G661" s="34">
        <v>5469.5</v>
      </c>
      <c r="H661" s="36">
        <f t="shared" si="10"/>
        <v>0</v>
      </c>
      <c r="I661" s="33" t="s">
        <v>27</v>
      </c>
      <c r="J661" s="46"/>
    </row>
    <row r="662" spans="1:10" x14ac:dyDescent="0.25">
      <c r="A662" s="31">
        <v>41649</v>
      </c>
      <c r="B662" s="32">
        <v>789</v>
      </c>
      <c r="C662" s="32" t="s">
        <v>9</v>
      </c>
      <c r="D662" s="33" t="s">
        <v>346</v>
      </c>
      <c r="E662" s="34">
        <v>1142</v>
      </c>
      <c r="F662" s="35">
        <v>41650</v>
      </c>
      <c r="G662" s="34">
        <v>1142</v>
      </c>
      <c r="H662" s="36">
        <f t="shared" si="10"/>
        <v>0</v>
      </c>
      <c r="I662" s="33" t="s">
        <v>27</v>
      </c>
      <c r="J662" s="46"/>
    </row>
    <row r="663" spans="1:10" x14ac:dyDescent="0.25">
      <c r="A663" s="31">
        <v>41649</v>
      </c>
      <c r="B663" s="32">
        <v>790</v>
      </c>
      <c r="C663" s="32" t="s">
        <v>9</v>
      </c>
      <c r="D663" s="33" t="s">
        <v>260</v>
      </c>
      <c r="E663" s="34">
        <v>2360</v>
      </c>
      <c r="F663" s="35">
        <v>41649</v>
      </c>
      <c r="G663" s="34">
        <v>2360</v>
      </c>
      <c r="H663" s="36">
        <f t="shared" si="10"/>
        <v>0</v>
      </c>
      <c r="I663" s="33" t="s">
        <v>162</v>
      </c>
      <c r="J663" s="46"/>
    </row>
    <row r="664" spans="1:10" x14ac:dyDescent="0.25">
      <c r="A664" s="31">
        <v>41649</v>
      </c>
      <c r="B664" s="32">
        <v>791</v>
      </c>
      <c r="C664" s="32" t="s">
        <v>9</v>
      </c>
      <c r="D664" s="33" t="s">
        <v>129</v>
      </c>
      <c r="E664" s="34">
        <v>1229</v>
      </c>
      <c r="F664" s="35">
        <v>41649</v>
      </c>
      <c r="G664" s="34">
        <v>1229</v>
      </c>
      <c r="H664" s="36">
        <f t="shared" si="10"/>
        <v>0</v>
      </c>
      <c r="I664" s="33"/>
      <c r="J664" s="46"/>
    </row>
    <row r="665" spans="1:10" x14ac:dyDescent="0.25">
      <c r="A665" s="31">
        <v>41649</v>
      </c>
      <c r="B665" s="32">
        <v>792</v>
      </c>
      <c r="C665" s="32" t="s">
        <v>9</v>
      </c>
      <c r="D665" s="33" t="s">
        <v>347</v>
      </c>
      <c r="E665" s="34">
        <v>3009</v>
      </c>
      <c r="F665" s="35">
        <v>41650</v>
      </c>
      <c r="G665" s="34">
        <v>3009</v>
      </c>
      <c r="H665" s="36">
        <f t="shared" si="10"/>
        <v>0</v>
      </c>
      <c r="I665" s="33" t="s">
        <v>12</v>
      </c>
      <c r="J665" s="46"/>
    </row>
    <row r="666" spans="1:10" x14ac:dyDescent="0.25">
      <c r="A666" s="31">
        <v>41649</v>
      </c>
      <c r="B666" s="32">
        <v>793</v>
      </c>
      <c r="C666" s="32" t="s">
        <v>9</v>
      </c>
      <c r="D666" s="33" t="s">
        <v>334</v>
      </c>
      <c r="E666" s="34">
        <v>33479</v>
      </c>
      <c r="F666" s="35">
        <v>41650</v>
      </c>
      <c r="G666" s="34">
        <v>33479</v>
      </c>
      <c r="H666" s="36">
        <f t="shared" si="10"/>
        <v>0</v>
      </c>
      <c r="I666" s="33" t="s">
        <v>27</v>
      </c>
      <c r="J666" s="46"/>
    </row>
    <row r="667" spans="1:10" x14ac:dyDescent="0.25">
      <c r="A667" s="31">
        <v>41649</v>
      </c>
      <c r="B667" s="32">
        <v>794</v>
      </c>
      <c r="C667" s="32" t="s">
        <v>9</v>
      </c>
      <c r="D667" s="33" t="s">
        <v>233</v>
      </c>
      <c r="E667" s="34">
        <v>2240</v>
      </c>
      <c r="F667" s="35">
        <v>41650</v>
      </c>
      <c r="G667" s="34">
        <v>2240</v>
      </c>
      <c r="H667" s="36">
        <f t="shared" si="10"/>
        <v>0</v>
      </c>
      <c r="I667" s="33" t="s">
        <v>12</v>
      </c>
      <c r="J667" s="46"/>
    </row>
    <row r="668" spans="1:10" x14ac:dyDescent="0.25">
      <c r="A668" s="31">
        <v>41649</v>
      </c>
      <c r="B668" s="32">
        <v>795</v>
      </c>
      <c r="C668" s="32" t="s">
        <v>9</v>
      </c>
      <c r="D668" s="33" t="s">
        <v>136</v>
      </c>
      <c r="E668" s="34">
        <v>2327</v>
      </c>
      <c r="F668" s="35">
        <v>41649</v>
      </c>
      <c r="G668" s="34">
        <v>2327</v>
      </c>
      <c r="H668" s="36">
        <f t="shared" si="10"/>
        <v>0</v>
      </c>
      <c r="I668" s="33"/>
      <c r="J668" s="46"/>
    </row>
    <row r="669" spans="1:10" x14ac:dyDescent="0.25">
      <c r="A669" s="31">
        <v>41649</v>
      </c>
      <c r="B669" s="32">
        <v>796</v>
      </c>
      <c r="C669" s="32" t="s">
        <v>9</v>
      </c>
      <c r="D669" s="33" t="s">
        <v>348</v>
      </c>
      <c r="E669" s="34">
        <v>1233</v>
      </c>
      <c r="F669" s="35">
        <v>41650</v>
      </c>
      <c r="G669" s="34">
        <v>1233</v>
      </c>
      <c r="H669" s="36">
        <f t="shared" si="10"/>
        <v>0</v>
      </c>
      <c r="I669" s="33" t="s">
        <v>12</v>
      </c>
      <c r="J669" s="46"/>
    </row>
    <row r="670" spans="1:10" x14ac:dyDescent="0.25">
      <c r="A670" s="31">
        <v>41649</v>
      </c>
      <c r="B670" s="32">
        <v>797</v>
      </c>
      <c r="C670" s="32" t="s">
        <v>9</v>
      </c>
      <c r="D670" s="33" t="s">
        <v>8</v>
      </c>
      <c r="E670" s="34">
        <v>2553.5</v>
      </c>
      <c r="F670" s="35">
        <v>41649</v>
      </c>
      <c r="G670" s="34">
        <v>2553.5</v>
      </c>
      <c r="H670" s="36">
        <f t="shared" si="10"/>
        <v>0</v>
      </c>
      <c r="I670" s="33" t="s">
        <v>8</v>
      </c>
      <c r="J670" s="46"/>
    </row>
    <row r="671" spans="1:10" x14ac:dyDescent="0.25">
      <c r="A671" s="31">
        <v>41649</v>
      </c>
      <c r="B671" s="32">
        <v>798</v>
      </c>
      <c r="C671" s="32" t="s">
        <v>9</v>
      </c>
      <c r="D671" s="33" t="s">
        <v>349</v>
      </c>
      <c r="E671" s="34">
        <v>5588.5</v>
      </c>
      <c r="F671" s="35">
        <v>41650</v>
      </c>
      <c r="G671" s="34">
        <v>5588.5</v>
      </c>
      <c r="H671" s="36">
        <f t="shared" si="10"/>
        <v>0</v>
      </c>
      <c r="I671" s="33" t="s">
        <v>12</v>
      </c>
      <c r="J671" s="46"/>
    </row>
    <row r="672" spans="1:10" x14ac:dyDescent="0.25">
      <c r="A672" s="31">
        <v>41649</v>
      </c>
      <c r="B672" s="32">
        <v>799</v>
      </c>
      <c r="C672" s="32" t="s">
        <v>9</v>
      </c>
      <c r="D672" s="33" t="s">
        <v>144</v>
      </c>
      <c r="E672" s="34">
        <v>2447</v>
      </c>
      <c r="F672" s="35">
        <v>41650</v>
      </c>
      <c r="G672" s="34">
        <v>2447</v>
      </c>
      <c r="H672" s="36">
        <f t="shared" si="10"/>
        <v>0</v>
      </c>
      <c r="I672" s="33" t="s">
        <v>12</v>
      </c>
      <c r="J672" s="46"/>
    </row>
    <row r="673" spans="1:10" x14ac:dyDescent="0.25">
      <c r="A673" s="31">
        <v>41649</v>
      </c>
      <c r="B673" s="32">
        <v>800</v>
      </c>
      <c r="C673" s="32" t="s">
        <v>9</v>
      </c>
      <c r="D673" s="33" t="s">
        <v>334</v>
      </c>
      <c r="E673" s="34">
        <v>4869</v>
      </c>
      <c r="F673" s="35">
        <v>41650</v>
      </c>
      <c r="G673" s="34">
        <v>4869</v>
      </c>
      <c r="H673" s="36">
        <f t="shared" si="10"/>
        <v>0</v>
      </c>
      <c r="I673" s="33" t="s">
        <v>27</v>
      </c>
      <c r="J673" s="46"/>
    </row>
    <row r="674" spans="1:10" x14ac:dyDescent="0.25">
      <c r="A674" s="31">
        <v>41649</v>
      </c>
      <c r="B674" s="32">
        <v>801</v>
      </c>
      <c r="C674" s="32" t="s">
        <v>9</v>
      </c>
      <c r="D674" s="33" t="s">
        <v>350</v>
      </c>
      <c r="E674" s="34">
        <v>3052</v>
      </c>
      <c r="F674" s="35">
        <v>41650</v>
      </c>
      <c r="G674" s="34">
        <v>3052</v>
      </c>
      <c r="H674" s="36">
        <f t="shared" si="10"/>
        <v>0</v>
      </c>
      <c r="I674" s="33" t="s">
        <v>12</v>
      </c>
      <c r="J674" s="46"/>
    </row>
    <row r="675" spans="1:10" x14ac:dyDescent="0.25">
      <c r="A675" s="31">
        <v>41649</v>
      </c>
      <c r="B675" s="32">
        <v>802</v>
      </c>
      <c r="C675" s="32" t="s">
        <v>9</v>
      </c>
      <c r="D675" s="33" t="s">
        <v>351</v>
      </c>
      <c r="E675" s="34">
        <v>3616</v>
      </c>
      <c r="F675" s="35">
        <v>41650</v>
      </c>
      <c r="G675" s="34">
        <v>3616</v>
      </c>
      <c r="H675" s="36">
        <f t="shared" si="10"/>
        <v>0</v>
      </c>
      <c r="I675" s="33" t="s">
        <v>12</v>
      </c>
      <c r="J675" s="46"/>
    </row>
    <row r="676" spans="1:10" x14ac:dyDescent="0.25">
      <c r="A676" s="31">
        <v>41649</v>
      </c>
      <c r="B676" s="32">
        <v>803</v>
      </c>
      <c r="C676" s="32" t="s">
        <v>9</v>
      </c>
      <c r="D676" s="33" t="s">
        <v>8</v>
      </c>
      <c r="E676" s="34">
        <v>571</v>
      </c>
      <c r="F676" s="35">
        <v>41649</v>
      </c>
      <c r="G676" s="34">
        <v>571</v>
      </c>
      <c r="H676" s="36">
        <f t="shared" si="10"/>
        <v>0</v>
      </c>
      <c r="I676" s="33" t="s">
        <v>8</v>
      </c>
      <c r="J676" s="46"/>
    </row>
    <row r="677" spans="1:10" x14ac:dyDescent="0.25">
      <c r="A677" s="31">
        <v>41649</v>
      </c>
      <c r="B677" s="32">
        <v>804</v>
      </c>
      <c r="C677" s="32" t="s">
        <v>9</v>
      </c>
      <c r="D677" s="33" t="s">
        <v>352</v>
      </c>
      <c r="E677" s="34">
        <v>3392</v>
      </c>
      <c r="F677" s="35">
        <v>41650</v>
      </c>
      <c r="G677" s="34">
        <v>3392</v>
      </c>
      <c r="H677" s="36">
        <f t="shared" si="10"/>
        <v>0</v>
      </c>
      <c r="I677" s="33" t="s">
        <v>12</v>
      </c>
      <c r="J677" s="46"/>
    </row>
    <row r="678" spans="1:10" x14ac:dyDescent="0.25">
      <c r="A678" s="31">
        <v>41649</v>
      </c>
      <c r="B678" s="32">
        <v>805</v>
      </c>
      <c r="C678" s="32" t="s">
        <v>9</v>
      </c>
      <c r="D678" s="33" t="s">
        <v>353</v>
      </c>
      <c r="E678" s="34">
        <v>3352</v>
      </c>
      <c r="F678" s="35">
        <v>41650</v>
      </c>
      <c r="G678" s="34">
        <v>3352</v>
      </c>
      <c r="H678" s="36">
        <f t="shared" si="10"/>
        <v>0</v>
      </c>
      <c r="I678" s="33" t="s">
        <v>12</v>
      </c>
      <c r="J678" s="46"/>
    </row>
    <row r="679" spans="1:10" x14ac:dyDescent="0.25">
      <c r="A679" s="31">
        <v>41649</v>
      </c>
      <c r="B679" s="32">
        <v>806</v>
      </c>
      <c r="C679" s="32" t="s">
        <v>9</v>
      </c>
      <c r="D679" s="33" t="s">
        <v>133</v>
      </c>
      <c r="E679" s="34">
        <v>12248</v>
      </c>
      <c r="F679" s="35">
        <v>41649</v>
      </c>
      <c r="G679" s="34">
        <v>12248</v>
      </c>
      <c r="H679" s="36">
        <f t="shared" si="10"/>
        <v>0</v>
      </c>
      <c r="I679" s="33"/>
      <c r="J679" s="46"/>
    </row>
    <row r="680" spans="1:10" x14ac:dyDescent="0.25">
      <c r="A680" s="31">
        <v>41650</v>
      </c>
      <c r="B680" s="32">
        <v>807</v>
      </c>
      <c r="C680" s="32" t="s">
        <v>9</v>
      </c>
      <c r="D680" s="33" t="s">
        <v>16</v>
      </c>
      <c r="E680" s="76">
        <v>4864</v>
      </c>
      <c r="F680" s="77">
        <v>41650</v>
      </c>
      <c r="G680" s="76">
        <v>4864</v>
      </c>
      <c r="H680" s="36">
        <f t="shared" si="10"/>
        <v>0</v>
      </c>
      <c r="I680" s="33" t="s">
        <v>12</v>
      </c>
    </row>
    <row r="681" spans="1:10" x14ac:dyDescent="0.25">
      <c r="A681" s="31">
        <v>41650</v>
      </c>
      <c r="B681" s="32">
        <v>808</v>
      </c>
      <c r="C681" s="32" t="s">
        <v>9</v>
      </c>
      <c r="D681" s="33" t="s">
        <v>86</v>
      </c>
      <c r="E681" s="34">
        <v>5209</v>
      </c>
      <c r="F681" s="77">
        <v>41650</v>
      </c>
      <c r="G681" s="34">
        <v>5209</v>
      </c>
      <c r="H681" s="36">
        <f t="shared" si="10"/>
        <v>0</v>
      </c>
      <c r="I681" s="78" t="s">
        <v>12</v>
      </c>
    </row>
    <row r="682" spans="1:10" x14ac:dyDescent="0.25">
      <c r="A682" s="31">
        <v>41650</v>
      </c>
      <c r="B682" s="32">
        <v>809</v>
      </c>
      <c r="C682" s="32" t="s">
        <v>9</v>
      </c>
      <c r="D682" s="33" t="s">
        <v>20</v>
      </c>
      <c r="E682" s="34">
        <v>11928</v>
      </c>
      <c r="F682" s="23">
        <v>41653</v>
      </c>
      <c r="G682" s="34">
        <v>11928</v>
      </c>
      <c r="H682" s="36">
        <f t="shared" si="10"/>
        <v>0</v>
      </c>
    </row>
    <row r="683" spans="1:10" x14ac:dyDescent="0.25">
      <c r="A683" s="31">
        <v>41650</v>
      </c>
      <c r="B683" s="32">
        <v>810</v>
      </c>
      <c r="C683" s="32" t="s">
        <v>9</v>
      </c>
      <c r="D683" s="33" t="s">
        <v>160</v>
      </c>
      <c r="E683" s="34">
        <v>75875.5</v>
      </c>
      <c r="F683" s="26" t="s">
        <v>354</v>
      </c>
      <c r="G683" s="34">
        <v>75875.5</v>
      </c>
      <c r="H683" s="36">
        <f t="shared" si="10"/>
        <v>0</v>
      </c>
      <c r="I683" s="33" t="s">
        <v>162</v>
      </c>
    </row>
    <row r="684" spans="1:10" x14ac:dyDescent="0.25">
      <c r="A684" s="31">
        <v>41650</v>
      </c>
      <c r="B684" s="32">
        <v>811</v>
      </c>
      <c r="C684" s="32" t="s">
        <v>9</v>
      </c>
      <c r="D684" s="33" t="s">
        <v>269</v>
      </c>
      <c r="E684" s="34">
        <v>4038</v>
      </c>
      <c r="F684" s="23">
        <v>41652</v>
      </c>
      <c r="G684" s="34">
        <v>4038</v>
      </c>
      <c r="H684" s="36">
        <f t="shared" si="10"/>
        <v>0</v>
      </c>
      <c r="I684" s="33" t="s">
        <v>162</v>
      </c>
    </row>
    <row r="685" spans="1:10" x14ac:dyDescent="0.25">
      <c r="A685" s="31">
        <v>41650</v>
      </c>
      <c r="B685" s="32">
        <v>812</v>
      </c>
      <c r="C685" s="32" t="s">
        <v>9</v>
      </c>
      <c r="D685" s="33" t="s">
        <v>355</v>
      </c>
      <c r="E685" s="34">
        <v>4200</v>
      </c>
      <c r="F685" s="23">
        <v>41652</v>
      </c>
      <c r="G685" s="34">
        <v>4200</v>
      </c>
      <c r="H685" s="36">
        <f t="shared" si="10"/>
        <v>0</v>
      </c>
      <c r="I685" s="33" t="s">
        <v>21</v>
      </c>
    </row>
    <row r="686" spans="1:10" x14ac:dyDescent="0.25">
      <c r="A686" s="31">
        <v>41650</v>
      </c>
      <c r="B686" s="32">
        <v>813</v>
      </c>
      <c r="C686" s="32" t="s">
        <v>9</v>
      </c>
      <c r="D686" s="33" t="s">
        <v>66</v>
      </c>
      <c r="E686" s="34">
        <v>1888</v>
      </c>
      <c r="F686" s="79" t="s">
        <v>356</v>
      </c>
      <c r="G686" s="34">
        <v>1888</v>
      </c>
      <c r="H686" s="36">
        <f t="shared" si="10"/>
        <v>0</v>
      </c>
      <c r="I686" s="33" t="s">
        <v>21</v>
      </c>
      <c r="J686" s="21" t="s">
        <v>264</v>
      </c>
    </row>
    <row r="687" spans="1:10" x14ac:dyDescent="0.25">
      <c r="A687" s="31">
        <v>41650</v>
      </c>
      <c r="B687" s="32">
        <v>814</v>
      </c>
      <c r="C687" s="32" t="s">
        <v>9</v>
      </c>
      <c r="D687" s="33" t="s">
        <v>8</v>
      </c>
      <c r="E687" s="34">
        <v>1418</v>
      </c>
      <c r="F687" s="23">
        <v>41650</v>
      </c>
      <c r="G687" s="34">
        <v>1418</v>
      </c>
      <c r="H687" s="36">
        <f t="shared" si="10"/>
        <v>0</v>
      </c>
      <c r="I687" s="33" t="s">
        <v>8</v>
      </c>
    </row>
    <row r="688" spans="1:10" x14ac:dyDescent="0.25">
      <c r="A688" s="31">
        <v>41650</v>
      </c>
      <c r="B688" s="32">
        <v>815</v>
      </c>
      <c r="C688" s="32" t="s">
        <v>9</v>
      </c>
      <c r="D688" s="33" t="s">
        <v>160</v>
      </c>
      <c r="E688" s="34">
        <v>5119.5</v>
      </c>
      <c r="F688" s="26" t="s">
        <v>357</v>
      </c>
      <c r="G688" s="34">
        <v>5119.5</v>
      </c>
      <c r="H688" s="36">
        <f t="shared" si="10"/>
        <v>0</v>
      </c>
      <c r="I688" s="33" t="s">
        <v>162</v>
      </c>
    </row>
    <row r="689" spans="1:10" x14ac:dyDescent="0.25">
      <c r="A689" s="31">
        <v>41650</v>
      </c>
      <c r="B689" s="32">
        <v>816</v>
      </c>
      <c r="C689" s="32" t="s">
        <v>9</v>
      </c>
      <c r="D689" s="33" t="s">
        <v>358</v>
      </c>
      <c r="E689" s="34">
        <v>9867</v>
      </c>
      <c r="F689" s="23">
        <v>41654</v>
      </c>
      <c r="G689" s="34">
        <v>9867</v>
      </c>
      <c r="H689" s="36">
        <f t="shared" si="10"/>
        <v>0</v>
      </c>
      <c r="I689" s="33" t="s">
        <v>162</v>
      </c>
    </row>
    <row r="690" spans="1:10" x14ac:dyDescent="0.25">
      <c r="A690" s="31">
        <v>41650</v>
      </c>
      <c r="B690" s="32">
        <v>817</v>
      </c>
      <c r="C690" s="32" t="s">
        <v>9</v>
      </c>
      <c r="D690" s="33" t="s">
        <v>99</v>
      </c>
      <c r="E690" s="34">
        <v>2239</v>
      </c>
      <c r="F690" s="23">
        <v>41652</v>
      </c>
      <c r="G690" s="34">
        <v>2239</v>
      </c>
      <c r="H690" s="36">
        <f t="shared" si="10"/>
        <v>0</v>
      </c>
      <c r="I690" s="33" t="s">
        <v>162</v>
      </c>
    </row>
    <row r="691" spans="1:10" x14ac:dyDescent="0.25">
      <c r="A691" s="31">
        <v>41650</v>
      </c>
      <c r="B691" s="32">
        <v>818</v>
      </c>
      <c r="C691" s="32" t="s">
        <v>9</v>
      </c>
      <c r="D691" s="33" t="s">
        <v>359</v>
      </c>
      <c r="E691" s="34">
        <v>12345.5</v>
      </c>
      <c r="F691" s="77">
        <v>41652</v>
      </c>
      <c r="G691" s="34">
        <v>12345.5</v>
      </c>
      <c r="H691" s="36">
        <f t="shared" si="10"/>
        <v>0</v>
      </c>
    </row>
    <row r="692" spans="1:10" x14ac:dyDescent="0.25">
      <c r="A692" s="31">
        <v>41650</v>
      </c>
      <c r="B692" s="32">
        <v>819</v>
      </c>
      <c r="C692" s="32" t="s">
        <v>9</v>
      </c>
      <c r="D692" s="48" t="s">
        <v>53</v>
      </c>
      <c r="E692" s="49">
        <v>0</v>
      </c>
      <c r="G692" s="34"/>
      <c r="H692" s="36">
        <f t="shared" si="10"/>
        <v>0</v>
      </c>
      <c r="I692" s="33" t="s">
        <v>324</v>
      </c>
      <c r="J692" s="21" t="s">
        <v>360</v>
      </c>
    </row>
    <row r="693" spans="1:10" x14ac:dyDescent="0.25">
      <c r="A693" s="31">
        <v>41650</v>
      </c>
      <c r="B693" s="32">
        <v>820</v>
      </c>
      <c r="C693" s="32" t="s">
        <v>9</v>
      </c>
      <c r="D693" s="33" t="s">
        <v>361</v>
      </c>
      <c r="E693" s="34">
        <v>1967</v>
      </c>
      <c r="F693" s="23">
        <v>41652</v>
      </c>
      <c r="G693" s="34">
        <v>1967</v>
      </c>
      <c r="H693" s="36">
        <f t="shared" si="10"/>
        <v>0</v>
      </c>
      <c r="I693" s="33" t="s">
        <v>162</v>
      </c>
    </row>
    <row r="694" spans="1:10" x14ac:dyDescent="0.25">
      <c r="A694" s="31">
        <v>41650</v>
      </c>
      <c r="B694" s="32">
        <v>821</v>
      </c>
      <c r="C694" s="32" t="s">
        <v>9</v>
      </c>
      <c r="D694" s="33" t="s">
        <v>362</v>
      </c>
      <c r="E694" s="34">
        <v>9060</v>
      </c>
      <c r="F694" s="79" t="s">
        <v>363</v>
      </c>
      <c r="G694" s="34">
        <f>7500+1560</f>
        <v>9060</v>
      </c>
      <c r="H694" s="36">
        <f t="shared" si="10"/>
        <v>0</v>
      </c>
      <c r="I694" s="33" t="s">
        <v>162</v>
      </c>
      <c r="J694" s="21" t="s">
        <v>364</v>
      </c>
    </row>
    <row r="695" spans="1:10" x14ac:dyDescent="0.25">
      <c r="A695" s="31">
        <v>41650</v>
      </c>
      <c r="B695" s="32">
        <v>822</v>
      </c>
      <c r="C695" s="32" t="s">
        <v>9</v>
      </c>
      <c r="D695" s="33" t="s">
        <v>365</v>
      </c>
      <c r="E695" s="34">
        <v>4706</v>
      </c>
      <c r="F695" s="23">
        <v>41652</v>
      </c>
      <c r="G695" s="34">
        <v>4706</v>
      </c>
      <c r="H695" s="36">
        <f t="shared" si="10"/>
        <v>0</v>
      </c>
      <c r="I695" s="33" t="s">
        <v>162</v>
      </c>
    </row>
    <row r="696" spans="1:10" x14ac:dyDescent="0.25">
      <c r="A696" s="31">
        <v>41650</v>
      </c>
      <c r="B696" s="32">
        <v>823</v>
      </c>
      <c r="C696" s="32" t="s">
        <v>9</v>
      </c>
      <c r="D696" s="33" t="s">
        <v>168</v>
      </c>
      <c r="E696" s="34">
        <v>19235</v>
      </c>
      <c r="F696" s="23">
        <v>41652</v>
      </c>
      <c r="G696" s="34">
        <v>19235</v>
      </c>
      <c r="H696" s="36">
        <f t="shared" si="10"/>
        <v>0</v>
      </c>
      <c r="I696" s="33" t="s">
        <v>162</v>
      </c>
    </row>
    <row r="697" spans="1:10" x14ac:dyDescent="0.25">
      <c r="A697" s="31">
        <v>41650</v>
      </c>
      <c r="B697" s="32">
        <v>824</v>
      </c>
      <c r="C697" s="32" t="s">
        <v>9</v>
      </c>
      <c r="D697" s="33" t="s">
        <v>169</v>
      </c>
      <c r="E697" s="34">
        <v>11455</v>
      </c>
      <c r="F697" s="23">
        <v>41652</v>
      </c>
      <c r="G697" s="34">
        <v>11455</v>
      </c>
      <c r="H697" s="36">
        <f t="shared" si="10"/>
        <v>0</v>
      </c>
      <c r="I697" s="33" t="s">
        <v>162</v>
      </c>
    </row>
    <row r="698" spans="1:10" x14ac:dyDescent="0.25">
      <c r="A698" s="31">
        <v>41650</v>
      </c>
      <c r="B698" s="32">
        <v>825</v>
      </c>
      <c r="C698" s="32" t="s">
        <v>9</v>
      </c>
      <c r="D698" s="33" t="s">
        <v>22</v>
      </c>
      <c r="E698" s="34">
        <v>14678.5</v>
      </c>
      <c r="F698" s="23">
        <v>41652</v>
      </c>
      <c r="G698" s="34">
        <v>14678.5</v>
      </c>
      <c r="H698" s="36">
        <f t="shared" si="10"/>
        <v>0</v>
      </c>
      <c r="I698" s="33" t="s">
        <v>162</v>
      </c>
    </row>
    <row r="699" spans="1:10" x14ac:dyDescent="0.25">
      <c r="A699" s="31">
        <v>41650</v>
      </c>
      <c r="B699" s="32">
        <v>826</v>
      </c>
      <c r="C699" s="32" t="s">
        <v>9</v>
      </c>
      <c r="D699" s="33" t="s">
        <v>237</v>
      </c>
      <c r="E699" s="34">
        <v>8754</v>
      </c>
      <c r="F699" s="23">
        <v>41652</v>
      </c>
      <c r="G699" s="34">
        <v>8754</v>
      </c>
      <c r="H699" s="36">
        <f t="shared" si="10"/>
        <v>0</v>
      </c>
      <c r="I699" s="33" t="s">
        <v>65</v>
      </c>
    </row>
    <row r="700" spans="1:10" x14ac:dyDescent="0.25">
      <c r="A700" s="31">
        <v>41650</v>
      </c>
      <c r="B700" s="32">
        <v>827</v>
      </c>
      <c r="C700" s="32" t="s">
        <v>9</v>
      </c>
      <c r="D700" s="33" t="s">
        <v>28</v>
      </c>
      <c r="E700" s="34">
        <v>630</v>
      </c>
      <c r="F700" s="23">
        <v>41650</v>
      </c>
      <c r="G700" s="34">
        <v>630</v>
      </c>
      <c r="H700" s="36">
        <f t="shared" si="10"/>
        <v>0</v>
      </c>
    </row>
    <row r="701" spans="1:10" x14ac:dyDescent="0.25">
      <c r="A701" s="31">
        <v>41650</v>
      </c>
      <c r="B701" s="32">
        <v>828</v>
      </c>
      <c r="C701" s="32" t="s">
        <v>9</v>
      </c>
      <c r="D701" s="33" t="s">
        <v>269</v>
      </c>
      <c r="E701" s="34">
        <v>5766</v>
      </c>
      <c r="F701" s="23">
        <v>41652</v>
      </c>
      <c r="G701" s="34">
        <v>5766</v>
      </c>
      <c r="H701" s="36">
        <f t="shared" si="10"/>
        <v>0</v>
      </c>
      <c r="I701" s="33" t="s">
        <v>162</v>
      </c>
    </row>
    <row r="702" spans="1:10" x14ac:dyDescent="0.25">
      <c r="A702" s="31">
        <v>41650</v>
      </c>
      <c r="B702" s="32">
        <v>829</v>
      </c>
      <c r="C702" s="32" t="s">
        <v>9</v>
      </c>
      <c r="D702" s="33" t="s">
        <v>8</v>
      </c>
      <c r="E702" s="34">
        <v>701</v>
      </c>
      <c r="F702" s="23">
        <v>41650</v>
      </c>
      <c r="G702" s="34">
        <v>701</v>
      </c>
      <c r="H702" s="36">
        <f t="shared" si="10"/>
        <v>0</v>
      </c>
      <c r="I702" s="33" t="s">
        <v>8</v>
      </c>
    </row>
    <row r="703" spans="1:10" x14ac:dyDescent="0.25">
      <c r="A703" s="31">
        <v>41650</v>
      </c>
      <c r="B703" s="32">
        <v>830</v>
      </c>
      <c r="C703" s="32" t="s">
        <v>9</v>
      </c>
      <c r="D703" s="33" t="s">
        <v>366</v>
      </c>
      <c r="E703" s="34">
        <v>9079</v>
      </c>
      <c r="F703" s="23">
        <v>41650</v>
      </c>
      <c r="G703" s="34">
        <v>9079</v>
      </c>
      <c r="H703" s="36">
        <f t="shared" si="10"/>
        <v>0</v>
      </c>
      <c r="I703" s="33" t="s">
        <v>37</v>
      </c>
    </row>
    <row r="704" spans="1:10" x14ac:dyDescent="0.25">
      <c r="A704" s="31">
        <v>41650</v>
      </c>
      <c r="B704" s="32">
        <v>831</v>
      </c>
      <c r="C704" s="32" t="s">
        <v>9</v>
      </c>
      <c r="D704" s="33" t="s">
        <v>59</v>
      </c>
      <c r="E704" s="34">
        <v>3213.5</v>
      </c>
      <c r="F704" s="23">
        <v>41653</v>
      </c>
      <c r="G704" s="34">
        <v>3213.5</v>
      </c>
      <c r="H704" s="36">
        <f t="shared" si="10"/>
        <v>0</v>
      </c>
      <c r="I704" s="33" t="s">
        <v>21</v>
      </c>
    </row>
    <row r="705" spans="1:9" x14ac:dyDescent="0.25">
      <c r="A705" s="31">
        <v>41650</v>
      </c>
      <c r="B705" s="32">
        <v>832</v>
      </c>
      <c r="C705" s="32" t="s">
        <v>9</v>
      </c>
      <c r="D705" s="33" t="s">
        <v>218</v>
      </c>
      <c r="E705" s="34">
        <v>16041.6</v>
      </c>
      <c r="F705" s="23">
        <v>41674</v>
      </c>
      <c r="G705" s="34">
        <v>16041.6</v>
      </c>
      <c r="H705" s="36">
        <f t="shared" si="10"/>
        <v>0</v>
      </c>
      <c r="I705" s="33" t="s">
        <v>21</v>
      </c>
    </row>
    <row r="706" spans="1:9" x14ac:dyDescent="0.25">
      <c r="A706" s="31">
        <v>41650</v>
      </c>
      <c r="B706" s="32">
        <v>833</v>
      </c>
      <c r="C706" s="32" t="s">
        <v>9</v>
      </c>
      <c r="D706" s="33" t="s">
        <v>367</v>
      </c>
      <c r="E706" s="34">
        <v>3533</v>
      </c>
      <c r="F706" s="23">
        <v>41650</v>
      </c>
      <c r="G706" s="34">
        <v>3533</v>
      </c>
      <c r="H706" s="36">
        <f t="shared" si="10"/>
        <v>0</v>
      </c>
    </row>
    <row r="707" spans="1:9" x14ac:dyDescent="0.25">
      <c r="A707" s="31">
        <v>41650</v>
      </c>
      <c r="B707" s="32">
        <v>834</v>
      </c>
      <c r="C707" s="32" t="s">
        <v>9</v>
      </c>
      <c r="D707" s="33" t="s">
        <v>186</v>
      </c>
      <c r="E707" s="34">
        <v>2216</v>
      </c>
      <c r="F707" s="23">
        <v>41653</v>
      </c>
      <c r="G707" s="34">
        <v>2216</v>
      </c>
      <c r="H707" s="36">
        <f t="shared" si="10"/>
        <v>0</v>
      </c>
      <c r="I707" s="33" t="s">
        <v>21</v>
      </c>
    </row>
    <row r="708" spans="1:9" x14ac:dyDescent="0.25">
      <c r="A708" s="31">
        <v>41650</v>
      </c>
      <c r="B708" s="32">
        <v>835</v>
      </c>
      <c r="C708" s="32" t="s">
        <v>9</v>
      </c>
      <c r="D708" s="33" t="s">
        <v>8</v>
      </c>
      <c r="E708" s="34">
        <v>1106.5</v>
      </c>
      <c r="F708" s="23">
        <v>41650</v>
      </c>
      <c r="G708" s="34">
        <v>1106.5</v>
      </c>
      <c r="H708" s="36">
        <f t="shared" ref="H708:H771" si="11">E708-G708</f>
        <v>0</v>
      </c>
      <c r="I708" s="33" t="s">
        <v>8</v>
      </c>
    </row>
    <row r="709" spans="1:9" x14ac:dyDescent="0.25">
      <c r="A709" s="31">
        <v>41650</v>
      </c>
      <c r="B709" s="32">
        <v>836</v>
      </c>
      <c r="C709" s="32" t="s">
        <v>9</v>
      </c>
      <c r="D709" s="33" t="s">
        <v>106</v>
      </c>
      <c r="E709" s="34">
        <v>204210</v>
      </c>
      <c r="F709" s="23">
        <v>41662</v>
      </c>
      <c r="G709" s="34">
        <v>204210</v>
      </c>
      <c r="H709" s="36">
        <f t="shared" si="11"/>
        <v>0</v>
      </c>
    </row>
    <row r="710" spans="1:9" x14ac:dyDescent="0.25">
      <c r="A710" s="31">
        <v>41650</v>
      </c>
      <c r="B710" s="32">
        <v>837</v>
      </c>
      <c r="C710" s="32" t="s">
        <v>9</v>
      </c>
      <c r="D710" s="33" t="s">
        <v>106</v>
      </c>
      <c r="E710" s="34">
        <v>194693</v>
      </c>
      <c r="F710" s="23">
        <v>41662</v>
      </c>
      <c r="G710" s="34">
        <v>194693</v>
      </c>
      <c r="H710" s="36">
        <f t="shared" si="11"/>
        <v>0</v>
      </c>
    </row>
    <row r="711" spans="1:9" x14ac:dyDescent="0.25">
      <c r="A711" s="31">
        <v>41650</v>
      </c>
      <c r="B711" s="32">
        <v>838</v>
      </c>
      <c r="C711" s="32" t="s">
        <v>9</v>
      </c>
      <c r="D711" s="33" t="s">
        <v>175</v>
      </c>
      <c r="E711" s="34">
        <v>19285.5</v>
      </c>
      <c r="F711" s="26" t="s">
        <v>368</v>
      </c>
      <c r="G711" s="34">
        <v>19285.5</v>
      </c>
      <c r="H711" s="36">
        <f t="shared" si="11"/>
        <v>0</v>
      </c>
      <c r="I711" s="21" t="s">
        <v>162</v>
      </c>
    </row>
    <row r="712" spans="1:9" x14ac:dyDescent="0.25">
      <c r="A712" s="31">
        <v>41650</v>
      </c>
      <c r="B712" s="32">
        <v>839</v>
      </c>
      <c r="C712" s="32" t="s">
        <v>9</v>
      </c>
      <c r="D712" s="33" t="s">
        <v>160</v>
      </c>
      <c r="E712" s="34">
        <v>42577.64</v>
      </c>
      <c r="F712" s="26" t="s">
        <v>369</v>
      </c>
      <c r="G712" s="34">
        <v>42577.64</v>
      </c>
      <c r="H712" s="36">
        <f t="shared" si="11"/>
        <v>0</v>
      </c>
      <c r="I712" s="21" t="s">
        <v>162</v>
      </c>
    </row>
    <row r="713" spans="1:9" x14ac:dyDescent="0.25">
      <c r="A713" s="31">
        <v>41650</v>
      </c>
      <c r="B713" s="32">
        <v>840</v>
      </c>
      <c r="C713" s="32" t="s">
        <v>9</v>
      </c>
      <c r="D713" s="33" t="s">
        <v>152</v>
      </c>
      <c r="E713" s="34">
        <v>7614</v>
      </c>
      <c r="F713" s="77">
        <v>41650</v>
      </c>
      <c r="G713" s="34">
        <v>7614</v>
      </c>
      <c r="H713" s="36">
        <f t="shared" si="11"/>
        <v>0</v>
      </c>
    </row>
    <row r="714" spans="1:9" x14ac:dyDescent="0.25">
      <c r="A714" s="31">
        <v>41650</v>
      </c>
      <c r="B714" s="32">
        <v>841</v>
      </c>
      <c r="C714" s="32" t="s">
        <v>9</v>
      </c>
      <c r="D714" s="33" t="s">
        <v>14</v>
      </c>
      <c r="E714" s="34">
        <v>6260.5</v>
      </c>
      <c r="F714" s="77">
        <v>41650</v>
      </c>
      <c r="G714" s="34">
        <v>6260.5</v>
      </c>
      <c r="H714" s="36">
        <f t="shared" si="11"/>
        <v>0</v>
      </c>
      <c r="I714" s="21" t="s">
        <v>37</v>
      </c>
    </row>
    <row r="715" spans="1:9" x14ac:dyDescent="0.25">
      <c r="A715" s="31">
        <v>41650</v>
      </c>
      <c r="B715" s="32">
        <v>842</v>
      </c>
      <c r="C715" s="32" t="s">
        <v>9</v>
      </c>
      <c r="D715" s="33" t="s">
        <v>8</v>
      </c>
      <c r="E715" s="34">
        <v>336</v>
      </c>
      <c r="F715" s="77">
        <v>41650</v>
      </c>
      <c r="G715" s="34">
        <v>336</v>
      </c>
      <c r="H715" s="36">
        <f t="shared" si="11"/>
        <v>0</v>
      </c>
      <c r="I715" s="21" t="s">
        <v>8</v>
      </c>
    </row>
    <row r="716" spans="1:9" x14ac:dyDescent="0.25">
      <c r="A716" s="31">
        <v>41650</v>
      </c>
      <c r="B716" s="32">
        <v>843</v>
      </c>
      <c r="C716" s="32" t="s">
        <v>9</v>
      </c>
      <c r="D716" s="33" t="s">
        <v>370</v>
      </c>
      <c r="E716" s="34">
        <v>1281</v>
      </c>
      <c r="F716" s="23">
        <v>41652</v>
      </c>
      <c r="G716" s="34">
        <v>1281</v>
      </c>
      <c r="H716" s="36">
        <f t="shared" si="11"/>
        <v>0</v>
      </c>
      <c r="I716" s="21" t="s">
        <v>162</v>
      </c>
    </row>
    <row r="717" spans="1:9" x14ac:dyDescent="0.25">
      <c r="A717" s="31">
        <v>41650</v>
      </c>
      <c r="B717" s="32">
        <v>844</v>
      </c>
      <c r="C717" s="32" t="s">
        <v>9</v>
      </c>
      <c r="D717" s="33" t="s">
        <v>269</v>
      </c>
      <c r="E717" s="34">
        <v>2757.5</v>
      </c>
      <c r="F717" s="23">
        <v>41650</v>
      </c>
      <c r="G717" s="34">
        <v>2757.5</v>
      </c>
      <c r="H717" s="36">
        <f t="shared" si="11"/>
        <v>0</v>
      </c>
    </row>
    <row r="718" spans="1:9" x14ac:dyDescent="0.25">
      <c r="A718" s="31">
        <v>41650</v>
      </c>
      <c r="B718" s="32">
        <v>845</v>
      </c>
      <c r="C718" s="32" t="s">
        <v>9</v>
      </c>
      <c r="D718" s="33" t="s">
        <v>367</v>
      </c>
      <c r="E718" s="34">
        <v>1363</v>
      </c>
      <c r="F718" s="23">
        <v>41652</v>
      </c>
      <c r="G718" s="34">
        <v>1363</v>
      </c>
      <c r="H718" s="36">
        <f t="shared" si="11"/>
        <v>0</v>
      </c>
      <c r="I718" s="21" t="s">
        <v>371</v>
      </c>
    </row>
    <row r="719" spans="1:9" x14ac:dyDescent="0.25">
      <c r="A719" s="31">
        <v>41650</v>
      </c>
      <c r="B719" s="32">
        <v>846</v>
      </c>
      <c r="C719" s="32" t="s">
        <v>9</v>
      </c>
      <c r="D719" s="33" t="s">
        <v>147</v>
      </c>
      <c r="E719" s="34">
        <v>7915.2</v>
      </c>
      <c r="F719" s="23">
        <v>41650</v>
      </c>
      <c r="G719" s="34">
        <v>7915.2</v>
      </c>
      <c r="H719" s="36">
        <f t="shared" si="11"/>
        <v>0</v>
      </c>
    </row>
    <row r="720" spans="1:9" ht="23.25" x14ac:dyDescent="0.25">
      <c r="A720" s="31">
        <v>41650</v>
      </c>
      <c r="B720" s="32">
        <v>847</v>
      </c>
      <c r="C720" s="32" t="s">
        <v>9</v>
      </c>
      <c r="D720" s="33" t="s">
        <v>11</v>
      </c>
      <c r="E720" s="34">
        <v>63402</v>
      </c>
      <c r="F720" s="80" t="s">
        <v>372</v>
      </c>
      <c r="G720" s="34">
        <f>2657.5+17900+42844.5</f>
        <v>63402</v>
      </c>
      <c r="H720" s="36">
        <f t="shared" si="11"/>
        <v>0</v>
      </c>
      <c r="I720" s="21" t="s">
        <v>65</v>
      </c>
    </row>
    <row r="721" spans="1:10" x14ac:dyDescent="0.25">
      <c r="A721" s="31">
        <v>41650</v>
      </c>
      <c r="B721" s="32">
        <v>848</v>
      </c>
      <c r="C721" s="32" t="s">
        <v>9</v>
      </c>
      <c r="D721" s="33" t="s">
        <v>373</v>
      </c>
      <c r="E721" s="34">
        <v>23979</v>
      </c>
      <c r="F721" s="23">
        <v>41650</v>
      </c>
      <c r="G721" s="34">
        <v>23979</v>
      </c>
      <c r="H721" s="36">
        <f t="shared" si="11"/>
        <v>0</v>
      </c>
      <c r="I721" s="21" t="s">
        <v>12</v>
      </c>
    </row>
    <row r="722" spans="1:10" x14ac:dyDescent="0.25">
      <c r="A722" s="31">
        <v>41650</v>
      </c>
      <c r="B722" s="32">
        <v>849</v>
      </c>
      <c r="C722" s="32" t="s">
        <v>9</v>
      </c>
      <c r="D722" s="33" t="s">
        <v>13</v>
      </c>
      <c r="E722" s="34">
        <v>5951</v>
      </c>
      <c r="F722" s="23">
        <v>41653</v>
      </c>
      <c r="G722" s="34">
        <v>5951</v>
      </c>
      <c r="H722" s="36">
        <f t="shared" si="11"/>
        <v>0</v>
      </c>
      <c r="I722" s="21" t="s">
        <v>21</v>
      </c>
    </row>
    <row r="723" spans="1:10" x14ac:dyDescent="0.25">
      <c r="A723" s="31">
        <v>41650</v>
      </c>
      <c r="B723" s="32">
        <v>850</v>
      </c>
      <c r="C723" s="32" t="s">
        <v>9</v>
      </c>
      <c r="D723" s="33" t="s">
        <v>260</v>
      </c>
      <c r="E723" s="34">
        <v>2360</v>
      </c>
      <c r="F723" s="23">
        <v>41652</v>
      </c>
      <c r="G723" s="34">
        <v>2360</v>
      </c>
      <c r="H723" s="36">
        <f t="shared" si="11"/>
        <v>0</v>
      </c>
      <c r="I723" s="21" t="s">
        <v>21</v>
      </c>
    </row>
    <row r="724" spans="1:10" x14ac:dyDescent="0.25">
      <c r="A724" s="31">
        <v>41650</v>
      </c>
      <c r="B724" s="32">
        <v>851</v>
      </c>
      <c r="C724" s="32" t="s">
        <v>9</v>
      </c>
      <c r="D724" s="33" t="s">
        <v>33</v>
      </c>
      <c r="E724" s="34">
        <v>10753</v>
      </c>
      <c r="F724" s="77">
        <v>41650</v>
      </c>
      <c r="G724" s="34">
        <v>10753</v>
      </c>
      <c r="H724" s="36">
        <f t="shared" si="11"/>
        <v>0</v>
      </c>
    </row>
    <row r="725" spans="1:10" x14ac:dyDescent="0.25">
      <c r="A725" s="31">
        <v>41650</v>
      </c>
      <c r="B725" s="32">
        <v>852</v>
      </c>
      <c r="C725" s="32" t="s">
        <v>9</v>
      </c>
      <c r="D725" s="33" t="s">
        <v>374</v>
      </c>
      <c r="E725" s="34">
        <v>15120</v>
      </c>
      <c r="F725" s="77">
        <v>41650</v>
      </c>
      <c r="G725" s="34">
        <v>15120</v>
      </c>
      <c r="H725" s="36">
        <f t="shared" si="11"/>
        <v>0</v>
      </c>
    </row>
    <row r="726" spans="1:10" x14ac:dyDescent="0.25">
      <c r="A726" s="31">
        <v>41650</v>
      </c>
      <c r="B726" s="32">
        <v>853</v>
      </c>
      <c r="C726" s="32" t="s">
        <v>9</v>
      </c>
      <c r="D726" s="33" t="s">
        <v>35</v>
      </c>
      <c r="E726" s="34">
        <v>23474</v>
      </c>
      <c r="F726" s="23">
        <v>41657</v>
      </c>
      <c r="G726" s="34">
        <v>23474</v>
      </c>
      <c r="H726" s="36">
        <f t="shared" si="11"/>
        <v>0</v>
      </c>
      <c r="I726" s="21" t="s">
        <v>30</v>
      </c>
    </row>
    <row r="727" spans="1:10" x14ac:dyDescent="0.25">
      <c r="A727" s="31">
        <v>41650</v>
      </c>
      <c r="B727" s="32">
        <v>854</v>
      </c>
      <c r="C727" s="32" t="s">
        <v>9</v>
      </c>
      <c r="D727" s="33" t="s">
        <v>44</v>
      </c>
      <c r="E727" s="34">
        <v>5700</v>
      </c>
      <c r="F727" s="23">
        <v>41667</v>
      </c>
      <c r="G727" s="34">
        <v>5700</v>
      </c>
      <c r="H727" s="36">
        <f t="shared" si="11"/>
        <v>0</v>
      </c>
      <c r="I727" s="21" t="s">
        <v>45</v>
      </c>
      <c r="J727" s="46"/>
    </row>
    <row r="728" spans="1:10" x14ac:dyDescent="0.25">
      <c r="A728" s="31">
        <v>41650</v>
      </c>
      <c r="B728" s="32">
        <v>855</v>
      </c>
      <c r="C728" s="32" t="s">
        <v>9</v>
      </c>
      <c r="D728" s="33" t="s">
        <v>43</v>
      </c>
      <c r="E728" s="34">
        <v>1900</v>
      </c>
      <c r="F728" s="23">
        <v>41657</v>
      </c>
      <c r="G728" s="34">
        <v>1900</v>
      </c>
      <c r="H728" s="36">
        <f t="shared" si="11"/>
        <v>0</v>
      </c>
      <c r="I728" s="21" t="s">
        <v>45</v>
      </c>
    </row>
    <row r="729" spans="1:10" x14ac:dyDescent="0.25">
      <c r="A729" s="31">
        <v>41650</v>
      </c>
      <c r="B729" s="32">
        <v>856</v>
      </c>
      <c r="C729" s="32" t="s">
        <v>9</v>
      </c>
      <c r="D729" s="33" t="s">
        <v>42</v>
      </c>
      <c r="E729" s="34">
        <v>1140</v>
      </c>
      <c r="F729" s="23">
        <v>41657</v>
      </c>
      <c r="G729" s="34">
        <v>1140</v>
      </c>
      <c r="H729" s="36">
        <f t="shared" si="11"/>
        <v>0</v>
      </c>
      <c r="I729" s="21" t="s">
        <v>45</v>
      </c>
      <c r="J729" s="27"/>
    </row>
    <row r="730" spans="1:10" x14ac:dyDescent="0.25">
      <c r="A730" s="31">
        <v>41650</v>
      </c>
      <c r="B730" s="32">
        <v>857</v>
      </c>
      <c r="C730" s="32" t="s">
        <v>9</v>
      </c>
      <c r="D730" s="33" t="s">
        <v>122</v>
      </c>
      <c r="E730" s="34">
        <v>2660</v>
      </c>
      <c r="F730" s="23">
        <v>41657</v>
      </c>
      <c r="G730" s="34">
        <v>2660</v>
      </c>
      <c r="H730" s="36">
        <f t="shared" si="11"/>
        <v>0</v>
      </c>
      <c r="I730" s="21" t="s">
        <v>45</v>
      </c>
    </row>
    <row r="731" spans="1:10" x14ac:dyDescent="0.25">
      <c r="A731" s="31">
        <v>41650</v>
      </c>
      <c r="B731" s="32">
        <v>858</v>
      </c>
      <c r="C731" s="32" t="s">
        <v>9</v>
      </c>
      <c r="D731" s="33" t="s">
        <v>29</v>
      </c>
      <c r="E731" s="34">
        <v>18035</v>
      </c>
      <c r="F731" s="25" t="s">
        <v>375</v>
      </c>
      <c r="G731" s="34">
        <f>13535+4500</f>
        <v>18035</v>
      </c>
      <c r="H731" s="36">
        <f t="shared" si="11"/>
        <v>0</v>
      </c>
      <c r="I731" s="21" t="s">
        <v>30</v>
      </c>
    </row>
    <row r="732" spans="1:10" x14ac:dyDescent="0.25">
      <c r="A732" s="31">
        <v>41650</v>
      </c>
      <c r="B732" s="32">
        <v>859</v>
      </c>
      <c r="C732" s="32" t="s">
        <v>9</v>
      </c>
      <c r="D732" s="33" t="s">
        <v>8</v>
      </c>
      <c r="E732" s="34">
        <v>1541</v>
      </c>
      <c r="F732" s="77">
        <v>41650</v>
      </c>
      <c r="G732" s="34">
        <v>1541</v>
      </c>
      <c r="H732" s="36">
        <f t="shared" si="11"/>
        <v>0</v>
      </c>
      <c r="I732" s="21" t="s">
        <v>8</v>
      </c>
    </row>
    <row r="733" spans="1:10" x14ac:dyDescent="0.25">
      <c r="A733" s="31">
        <v>41650</v>
      </c>
      <c r="B733" s="32">
        <v>860</v>
      </c>
      <c r="C733" s="32" t="s">
        <v>9</v>
      </c>
      <c r="D733" s="33" t="s">
        <v>34</v>
      </c>
      <c r="E733" s="34">
        <v>4142</v>
      </c>
      <c r="F733" s="77">
        <v>41650</v>
      </c>
      <c r="G733" s="34">
        <v>4142</v>
      </c>
      <c r="H733" s="36">
        <f t="shared" si="11"/>
        <v>0</v>
      </c>
      <c r="I733" s="21" t="s">
        <v>30</v>
      </c>
    </row>
    <row r="734" spans="1:10" x14ac:dyDescent="0.25">
      <c r="A734" s="31">
        <v>41650</v>
      </c>
      <c r="B734" s="32">
        <v>861</v>
      </c>
      <c r="C734" s="32" t="s">
        <v>9</v>
      </c>
      <c r="D734" s="33" t="s">
        <v>17</v>
      </c>
      <c r="E734" s="34">
        <v>23305</v>
      </c>
      <c r="F734" s="23">
        <v>41654</v>
      </c>
      <c r="G734" s="34">
        <v>23305</v>
      </c>
      <c r="H734" s="36">
        <f t="shared" si="11"/>
        <v>0</v>
      </c>
      <c r="I734" s="21" t="s">
        <v>21</v>
      </c>
    </row>
    <row r="735" spans="1:10" x14ac:dyDescent="0.25">
      <c r="A735" s="31">
        <v>41650</v>
      </c>
      <c r="B735" s="32">
        <v>862</v>
      </c>
      <c r="C735" s="32" t="s">
        <v>9</v>
      </c>
      <c r="D735" s="33" t="s">
        <v>130</v>
      </c>
      <c r="E735" s="34">
        <v>6105.5</v>
      </c>
      <c r="F735" s="23">
        <v>41652</v>
      </c>
      <c r="G735" s="34">
        <v>6105.5</v>
      </c>
      <c r="H735" s="36">
        <f t="shared" si="11"/>
        <v>0</v>
      </c>
      <c r="I735" s="21" t="s">
        <v>21</v>
      </c>
    </row>
    <row r="736" spans="1:10" x14ac:dyDescent="0.25">
      <c r="A736" s="31">
        <v>41650</v>
      </c>
      <c r="B736" s="32">
        <v>863</v>
      </c>
      <c r="C736" s="32" t="s">
        <v>9</v>
      </c>
      <c r="D736" s="33" t="s">
        <v>180</v>
      </c>
      <c r="E736" s="34">
        <v>23403.24</v>
      </c>
      <c r="F736" s="77">
        <v>41650</v>
      </c>
      <c r="G736" s="34">
        <v>23403.24</v>
      </c>
      <c r="H736" s="36">
        <f t="shared" si="11"/>
        <v>0</v>
      </c>
      <c r="I736" s="21" t="s">
        <v>217</v>
      </c>
    </row>
    <row r="737" spans="1:9" x14ac:dyDescent="0.25">
      <c r="A737" s="31">
        <v>41650</v>
      </c>
      <c r="B737" s="32">
        <v>864</v>
      </c>
      <c r="C737" s="32" t="s">
        <v>9</v>
      </c>
      <c r="D737" s="33" t="s">
        <v>108</v>
      </c>
      <c r="E737" s="34">
        <v>14956.5</v>
      </c>
      <c r="F737" s="77">
        <v>41650</v>
      </c>
      <c r="G737" s="34">
        <v>14956.5</v>
      </c>
      <c r="H737" s="36">
        <f t="shared" si="11"/>
        <v>0</v>
      </c>
    </row>
    <row r="738" spans="1:9" x14ac:dyDescent="0.25">
      <c r="A738" s="31">
        <v>41650</v>
      </c>
      <c r="B738" s="32">
        <v>865</v>
      </c>
      <c r="C738" s="32" t="s">
        <v>9</v>
      </c>
      <c r="D738" s="33" t="s">
        <v>116</v>
      </c>
      <c r="E738" s="34">
        <v>1755</v>
      </c>
      <c r="F738" s="77">
        <v>41650</v>
      </c>
      <c r="G738" s="34">
        <v>1755</v>
      </c>
      <c r="H738" s="36">
        <f t="shared" si="11"/>
        <v>0</v>
      </c>
    </row>
    <row r="739" spans="1:9" x14ac:dyDescent="0.25">
      <c r="A739" s="31">
        <v>41650</v>
      </c>
      <c r="B739" s="32">
        <v>866</v>
      </c>
      <c r="C739" s="32" t="s">
        <v>9</v>
      </c>
      <c r="D739" s="33" t="s">
        <v>376</v>
      </c>
      <c r="E739" s="34">
        <v>4667</v>
      </c>
      <c r="F739" s="77">
        <v>41650</v>
      </c>
      <c r="G739" s="34">
        <v>4667</v>
      </c>
      <c r="H739" s="36">
        <f t="shared" si="11"/>
        <v>0</v>
      </c>
      <c r="I739" s="21" t="s">
        <v>217</v>
      </c>
    </row>
    <row r="740" spans="1:9" x14ac:dyDescent="0.25">
      <c r="A740" s="31">
        <v>41650</v>
      </c>
      <c r="B740" s="32">
        <v>867</v>
      </c>
      <c r="C740" s="32" t="s">
        <v>9</v>
      </c>
      <c r="D740" s="33" t="s">
        <v>55</v>
      </c>
      <c r="E740" s="34">
        <v>9108.5</v>
      </c>
      <c r="F740" s="77">
        <v>41650</v>
      </c>
      <c r="G740" s="34">
        <v>9108.5</v>
      </c>
      <c r="H740" s="36">
        <f t="shared" si="11"/>
        <v>0</v>
      </c>
    </row>
    <row r="741" spans="1:9" x14ac:dyDescent="0.25">
      <c r="A741" s="31">
        <v>41650</v>
      </c>
      <c r="B741" s="32">
        <v>868</v>
      </c>
      <c r="C741" s="32" t="s">
        <v>9</v>
      </c>
      <c r="D741" s="33" t="s">
        <v>64</v>
      </c>
      <c r="E741" s="34">
        <v>4116.6000000000004</v>
      </c>
      <c r="F741" s="77">
        <v>41650</v>
      </c>
      <c r="G741" s="34">
        <v>4116.6000000000004</v>
      </c>
      <c r="H741" s="36">
        <f t="shared" si="11"/>
        <v>0</v>
      </c>
      <c r="I741" s="21" t="s">
        <v>217</v>
      </c>
    </row>
    <row r="742" spans="1:9" x14ac:dyDescent="0.25">
      <c r="A742" s="31">
        <v>41650</v>
      </c>
      <c r="B742" s="32">
        <v>869</v>
      </c>
      <c r="C742" s="32" t="s">
        <v>9</v>
      </c>
      <c r="D742" s="33" t="s">
        <v>251</v>
      </c>
      <c r="E742" s="34">
        <v>8364</v>
      </c>
      <c r="F742" s="23">
        <v>41652</v>
      </c>
      <c r="G742" s="34">
        <v>8364</v>
      </c>
      <c r="H742" s="36">
        <f t="shared" si="11"/>
        <v>0</v>
      </c>
      <c r="I742" s="21" t="s">
        <v>30</v>
      </c>
    </row>
    <row r="743" spans="1:9" x14ac:dyDescent="0.25">
      <c r="A743" s="31">
        <v>41650</v>
      </c>
      <c r="B743" s="32">
        <v>870</v>
      </c>
      <c r="C743" s="32" t="s">
        <v>9</v>
      </c>
      <c r="D743" s="33" t="s">
        <v>54</v>
      </c>
      <c r="E743" s="34">
        <v>10683.5</v>
      </c>
      <c r="F743" s="23">
        <v>41652</v>
      </c>
      <c r="G743" s="34">
        <v>10683.5</v>
      </c>
      <c r="H743" s="36">
        <f t="shared" si="11"/>
        <v>0</v>
      </c>
      <c r="I743" s="21" t="s">
        <v>30</v>
      </c>
    </row>
    <row r="744" spans="1:9" x14ac:dyDescent="0.25">
      <c r="A744" s="31">
        <v>41650</v>
      </c>
      <c r="B744" s="32">
        <v>871</v>
      </c>
      <c r="C744" s="32" t="s">
        <v>9</v>
      </c>
      <c r="D744" s="33" t="s">
        <v>377</v>
      </c>
      <c r="E744" s="34">
        <v>5907.8</v>
      </c>
      <c r="F744" s="77">
        <v>41650</v>
      </c>
      <c r="G744" s="34">
        <v>5907.8</v>
      </c>
      <c r="H744" s="36">
        <f t="shared" si="11"/>
        <v>0</v>
      </c>
    </row>
    <row r="745" spans="1:9" x14ac:dyDescent="0.25">
      <c r="A745" s="31">
        <v>41650</v>
      </c>
      <c r="B745" s="32">
        <v>872</v>
      </c>
      <c r="C745" s="32" t="s">
        <v>9</v>
      </c>
      <c r="D745" s="33" t="s">
        <v>199</v>
      </c>
      <c r="E745" s="34">
        <v>6063</v>
      </c>
      <c r="F745" s="77">
        <v>41650</v>
      </c>
      <c r="G745" s="34">
        <v>6063</v>
      </c>
      <c r="H745" s="36">
        <f t="shared" si="11"/>
        <v>0</v>
      </c>
      <c r="I745" s="21" t="s">
        <v>45</v>
      </c>
    </row>
    <row r="746" spans="1:9" x14ac:dyDescent="0.25">
      <c r="A746" s="31">
        <v>41650</v>
      </c>
      <c r="B746" s="32">
        <v>873</v>
      </c>
      <c r="C746" s="32" t="s">
        <v>9</v>
      </c>
      <c r="D746" s="33" t="s">
        <v>136</v>
      </c>
      <c r="E746" s="34">
        <v>62</v>
      </c>
      <c r="F746" s="77">
        <v>41650</v>
      </c>
      <c r="G746" s="34">
        <v>62</v>
      </c>
      <c r="H746" s="36">
        <f t="shared" si="11"/>
        <v>0</v>
      </c>
    </row>
    <row r="747" spans="1:9" x14ac:dyDescent="0.25">
      <c r="A747" s="31">
        <v>41650</v>
      </c>
      <c r="B747" s="32">
        <v>874</v>
      </c>
      <c r="C747" s="32" t="s">
        <v>9</v>
      </c>
      <c r="D747" s="33" t="s">
        <v>123</v>
      </c>
      <c r="E747" s="34">
        <v>4115</v>
      </c>
      <c r="F747" s="77">
        <v>41650</v>
      </c>
      <c r="G747" s="34">
        <v>4115</v>
      </c>
      <c r="H747" s="36">
        <f t="shared" si="11"/>
        <v>0</v>
      </c>
    </row>
    <row r="748" spans="1:9" x14ac:dyDescent="0.25">
      <c r="A748" s="31">
        <v>41650</v>
      </c>
      <c r="B748" s="32">
        <v>875</v>
      </c>
      <c r="C748" s="32" t="s">
        <v>9</v>
      </c>
      <c r="D748" s="33" t="s">
        <v>68</v>
      </c>
      <c r="E748" s="34">
        <v>3679</v>
      </c>
      <c r="F748" s="77">
        <v>41650</v>
      </c>
      <c r="G748" s="34">
        <v>3679</v>
      </c>
      <c r="H748" s="36">
        <f t="shared" si="11"/>
        <v>0</v>
      </c>
      <c r="I748" s="21" t="s">
        <v>217</v>
      </c>
    </row>
    <row r="749" spans="1:9" x14ac:dyDescent="0.25">
      <c r="A749" s="31">
        <v>41650</v>
      </c>
      <c r="B749" s="32">
        <v>876</v>
      </c>
      <c r="C749" s="32" t="s">
        <v>9</v>
      </c>
      <c r="D749" s="33" t="s">
        <v>220</v>
      </c>
      <c r="E749" s="34">
        <v>5290.5</v>
      </c>
      <c r="F749" s="77">
        <v>41650</v>
      </c>
      <c r="G749" s="34">
        <v>5290.5</v>
      </c>
      <c r="H749" s="36">
        <f t="shared" si="11"/>
        <v>0</v>
      </c>
      <c r="I749" s="21" t="s">
        <v>45</v>
      </c>
    </row>
    <row r="750" spans="1:9" x14ac:dyDescent="0.25">
      <c r="A750" s="31">
        <v>41650</v>
      </c>
      <c r="B750" s="32">
        <v>877</v>
      </c>
      <c r="C750" s="32" t="s">
        <v>9</v>
      </c>
      <c r="D750" s="33" t="s">
        <v>16</v>
      </c>
      <c r="E750" s="34">
        <v>2520</v>
      </c>
      <c r="F750" s="77">
        <v>41650</v>
      </c>
      <c r="G750" s="34">
        <v>2520</v>
      </c>
      <c r="H750" s="36">
        <f t="shared" si="11"/>
        <v>0</v>
      </c>
      <c r="I750" s="21" t="s">
        <v>37</v>
      </c>
    </row>
    <row r="751" spans="1:9" x14ac:dyDescent="0.25">
      <c r="A751" s="31">
        <v>41650</v>
      </c>
      <c r="B751" s="32">
        <v>878</v>
      </c>
      <c r="C751" s="32" t="s">
        <v>9</v>
      </c>
      <c r="D751" s="33" t="s">
        <v>215</v>
      </c>
      <c r="E751" s="34">
        <v>1198</v>
      </c>
      <c r="F751" s="77">
        <v>41650</v>
      </c>
      <c r="G751" s="34">
        <v>1198</v>
      </c>
      <c r="H751" s="36">
        <f t="shared" si="11"/>
        <v>0</v>
      </c>
    </row>
    <row r="752" spans="1:9" x14ac:dyDescent="0.25">
      <c r="A752" s="31">
        <v>41650</v>
      </c>
      <c r="B752" s="32">
        <v>879</v>
      </c>
      <c r="C752" s="32" t="s">
        <v>9</v>
      </c>
      <c r="D752" s="33" t="s">
        <v>211</v>
      </c>
      <c r="E752" s="34">
        <v>2026</v>
      </c>
      <c r="F752" s="77">
        <v>41650</v>
      </c>
      <c r="G752" s="34">
        <v>2026</v>
      </c>
      <c r="H752" s="36">
        <f t="shared" si="11"/>
        <v>0</v>
      </c>
    </row>
    <row r="753" spans="1:10" x14ac:dyDescent="0.25">
      <c r="A753" s="31">
        <v>41650</v>
      </c>
      <c r="B753" s="32">
        <v>880</v>
      </c>
      <c r="C753" s="32" t="s">
        <v>9</v>
      </c>
      <c r="D753" s="33" t="s">
        <v>8</v>
      </c>
      <c r="E753" s="34">
        <v>4618</v>
      </c>
      <c r="F753" s="77">
        <v>41650</v>
      </c>
      <c r="G753" s="34">
        <v>4618</v>
      </c>
      <c r="H753" s="36">
        <f t="shared" si="11"/>
        <v>0</v>
      </c>
      <c r="I753" s="21" t="s">
        <v>8</v>
      </c>
    </row>
    <row r="754" spans="1:10" x14ac:dyDescent="0.25">
      <c r="A754" s="31">
        <v>41650</v>
      </c>
      <c r="B754" s="32">
        <v>881</v>
      </c>
      <c r="C754" s="32" t="s">
        <v>9</v>
      </c>
      <c r="D754" s="33" t="s">
        <v>39</v>
      </c>
      <c r="E754" s="34">
        <v>59733.3</v>
      </c>
      <c r="F754" s="81" t="s">
        <v>378</v>
      </c>
      <c r="G754" s="34">
        <v>59733.3</v>
      </c>
      <c r="H754" s="36">
        <f t="shared" si="11"/>
        <v>0</v>
      </c>
      <c r="J754" s="21" t="s">
        <v>379</v>
      </c>
    </row>
    <row r="755" spans="1:10" x14ac:dyDescent="0.25">
      <c r="A755" s="31">
        <v>41650</v>
      </c>
      <c r="B755" s="32">
        <v>882</v>
      </c>
      <c r="C755" s="32" t="s">
        <v>9</v>
      </c>
      <c r="D755" s="33" t="s">
        <v>380</v>
      </c>
      <c r="E755" s="34">
        <v>6804</v>
      </c>
      <c r="F755" s="23">
        <v>41657</v>
      </c>
      <c r="G755" s="34">
        <v>6804</v>
      </c>
      <c r="H755" s="36">
        <f t="shared" si="11"/>
        <v>0</v>
      </c>
    </row>
    <row r="756" spans="1:10" x14ac:dyDescent="0.25">
      <c r="A756" s="31">
        <v>41650</v>
      </c>
      <c r="B756" s="32">
        <v>883</v>
      </c>
      <c r="C756" s="32" t="s">
        <v>9</v>
      </c>
      <c r="D756" s="33" t="s">
        <v>52</v>
      </c>
      <c r="E756" s="34">
        <v>2783</v>
      </c>
      <c r="F756" s="77">
        <v>41650</v>
      </c>
      <c r="G756" s="34">
        <v>2783</v>
      </c>
      <c r="H756" s="36">
        <f t="shared" si="11"/>
        <v>0</v>
      </c>
      <c r="I756" s="21" t="s">
        <v>45</v>
      </c>
      <c r="J756" s="21" t="s">
        <v>381</v>
      </c>
    </row>
    <row r="757" spans="1:10" x14ac:dyDescent="0.25">
      <c r="A757" s="31">
        <v>41650</v>
      </c>
      <c r="B757" s="32">
        <v>884</v>
      </c>
      <c r="C757" s="32" t="s">
        <v>9</v>
      </c>
      <c r="D757" s="33" t="s">
        <v>74</v>
      </c>
      <c r="E757" s="34">
        <v>2657</v>
      </c>
      <c r="F757" s="77">
        <v>41650</v>
      </c>
      <c r="G757" s="34">
        <v>2657</v>
      </c>
      <c r="H757" s="36">
        <f t="shared" si="11"/>
        <v>0</v>
      </c>
    </row>
    <row r="758" spans="1:10" x14ac:dyDescent="0.25">
      <c r="A758" s="31">
        <v>41650</v>
      </c>
      <c r="B758" s="32">
        <v>885</v>
      </c>
      <c r="C758" s="32" t="s">
        <v>9</v>
      </c>
      <c r="D758" s="33" t="s">
        <v>186</v>
      </c>
      <c r="E758" s="34">
        <v>5796</v>
      </c>
      <c r="F758" s="23">
        <v>41653</v>
      </c>
      <c r="G758" s="34">
        <v>5796</v>
      </c>
      <c r="H758" s="36">
        <f t="shared" si="11"/>
        <v>0</v>
      </c>
    </row>
    <row r="759" spans="1:10" x14ac:dyDescent="0.25">
      <c r="A759" s="31">
        <v>41650</v>
      </c>
      <c r="B759" s="32">
        <v>886</v>
      </c>
      <c r="C759" s="32" t="s">
        <v>9</v>
      </c>
      <c r="D759" s="33" t="s">
        <v>304</v>
      </c>
      <c r="E759" s="34">
        <v>784</v>
      </c>
      <c r="F759" s="23">
        <v>41652</v>
      </c>
      <c r="G759" s="34">
        <v>784</v>
      </c>
      <c r="H759" s="36">
        <f t="shared" si="11"/>
        <v>0</v>
      </c>
      <c r="I759" s="21" t="s">
        <v>65</v>
      </c>
    </row>
    <row r="760" spans="1:10" x14ac:dyDescent="0.25">
      <c r="A760" s="31">
        <v>41650</v>
      </c>
      <c r="B760" s="32">
        <v>887</v>
      </c>
      <c r="C760" s="32" t="s">
        <v>9</v>
      </c>
      <c r="D760" s="33" t="s">
        <v>251</v>
      </c>
      <c r="E760" s="34">
        <v>4039.5</v>
      </c>
      <c r="F760" s="23">
        <v>41652</v>
      </c>
      <c r="G760" s="34">
        <v>4039.5</v>
      </c>
      <c r="H760" s="36">
        <f t="shared" si="11"/>
        <v>0</v>
      </c>
      <c r="I760" s="21" t="s">
        <v>65</v>
      </c>
    </row>
    <row r="761" spans="1:10" x14ac:dyDescent="0.25">
      <c r="A761" s="31">
        <v>41650</v>
      </c>
      <c r="B761" s="32">
        <v>888</v>
      </c>
      <c r="C761" s="32" t="s">
        <v>9</v>
      </c>
      <c r="D761" s="33" t="s">
        <v>179</v>
      </c>
      <c r="E761" s="34">
        <v>25049.5</v>
      </c>
      <c r="F761" s="23">
        <v>41653</v>
      </c>
      <c r="G761" s="34">
        <v>25049.5</v>
      </c>
      <c r="H761" s="36">
        <f t="shared" si="11"/>
        <v>0</v>
      </c>
    </row>
    <row r="762" spans="1:10" x14ac:dyDescent="0.25">
      <c r="A762" s="31">
        <v>41650</v>
      </c>
      <c r="B762" s="32">
        <v>889</v>
      </c>
      <c r="C762" s="32" t="s">
        <v>9</v>
      </c>
      <c r="D762" s="33" t="s">
        <v>382</v>
      </c>
      <c r="E762" s="34">
        <v>1754</v>
      </c>
      <c r="F762" s="23">
        <v>41652</v>
      </c>
      <c r="G762" s="34">
        <v>1754</v>
      </c>
      <c r="H762" s="36">
        <f t="shared" si="11"/>
        <v>0</v>
      </c>
      <c r="I762" s="21" t="s">
        <v>65</v>
      </c>
    </row>
    <row r="763" spans="1:10" x14ac:dyDescent="0.25">
      <c r="A763" s="31">
        <v>41650</v>
      </c>
      <c r="B763" s="32">
        <v>890</v>
      </c>
      <c r="C763" s="32" t="s">
        <v>9</v>
      </c>
      <c r="D763" s="33" t="s">
        <v>233</v>
      </c>
      <c r="E763" s="34">
        <v>1566</v>
      </c>
      <c r="F763" s="23">
        <v>41652</v>
      </c>
      <c r="G763" s="34">
        <v>1566</v>
      </c>
      <c r="H763" s="36">
        <f t="shared" si="11"/>
        <v>0</v>
      </c>
      <c r="I763" s="21" t="s">
        <v>65</v>
      </c>
    </row>
    <row r="764" spans="1:10" x14ac:dyDescent="0.25">
      <c r="A764" s="31">
        <v>41650</v>
      </c>
      <c r="B764" s="32">
        <v>891</v>
      </c>
      <c r="C764" s="32" t="s">
        <v>9</v>
      </c>
      <c r="D764" s="33" t="s">
        <v>8</v>
      </c>
      <c r="E764" s="34">
        <v>508.5</v>
      </c>
      <c r="F764" s="23">
        <v>41650</v>
      </c>
      <c r="G764" s="34">
        <v>508.5</v>
      </c>
      <c r="H764" s="36">
        <f t="shared" si="11"/>
        <v>0</v>
      </c>
      <c r="I764" s="21" t="s">
        <v>8</v>
      </c>
    </row>
    <row r="765" spans="1:10" x14ac:dyDescent="0.25">
      <c r="A765" s="31">
        <v>41650</v>
      </c>
      <c r="B765" s="32">
        <v>892</v>
      </c>
      <c r="C765" s="32" t="s">
        <v>9</v>
      </c>
      <c r="D765" s="33" t="s">
        <v>383</v>
      </c>
      <c r="E765" s="34">
        <v>193.5</v>
      </c>
      <c r="F765" s="23">
        <v>41650</v>
      </c>
      <c r="G765" s="34">
        <v>193.5</v>
      </c>
      <c r="H765" s="36">
        <f t="shared" si="11"/>
        <v>0</v>
      </c>
    </row>
    <row r="766" spans="1:10" x14ac:dyDescent="0.25">
      <c r="A766" s="31">
        <v>41650</v>
      </c>
      <c r="B766" s="32">
        <v>893</v>
      </c>
      <c r="C766" s="32" t="s">
        <v>9</v>
      </c>
      <c r="D766" s="33" t="s">
        <v>218</v>
      </c>
      <c r="E766" s="34">
        <v>19164</v>
      </c>
      <c r="F766" s="79" t="s">
        <v>384</v>
      </c>
      <c r="G766" s="34">
        <v>19164</v>
      </c>
      <c r="H766" s="36">
        <f t="shared" si="11"/>
        <v>0</v>
      </c>
      <c r="I766" s="21" t="s">
        <v>65</v>
      </c>
      <c r="J766" s="21" t="s">
        <v>385</v>
      </c>
    </row>
    <row r="767" spans="1:10" x14ac:dyDescent="0.25">
      <c r="A767" s="31">
        <v>41650</v>
      </c>
      <c r="B767" s="32">
        <v>894</v>
      </c>
      <c r="C767" s="32" t="s">
        <v>9</v>
      </c>
      <c r="D767" s="33" t="s">
        <v>99</v>
      </c>
      <c r="E767" s="34">
        <v>2329</v>
      </c>
      <c r="F767" s="23">
        <v>41652</v>
      </c>
      <c r="G767" s="34">
        <v>2329</v>
      </c>
      <c r="H767" s="36">
        <f t="shared" si="11"/>
        <v>0</v>
      </c>
      <c r="I767" s="21" t="s">
        <v>65</v>
      </c>
    </row>
    <row r="768" spans="1:10" x14ac:dyDescent="0.25">
      <c r="A768" s="31">
        <v>41650</v>
      </c>
      <c r="B768" s="32">
        <v>895</v>
      </c>
      <c r="C768" s="32" t="s">
        <v>9</v>
      </c>
      <c r="D768" s="33" t="s">
        <v>231</v>
      </c>
      <c r="E768" s="34">
        <v>1102</v>
      </c>
      <c r="F768" s="23">
        <v>41652</v>
      </c>
      <c r="G768" s="34">
        <v>1102</v>
      </c>
      <c r="H768" s="36">
        <f t="shared" si="11"/>
        <v>0</v>
      </c>
      <c r="I768" s="21" t="s">
        <v>65</v>
      </c>
    </row>
    <row r="769" spans="1:10" x14ac:dyDescent="0.25">
      <c r="A769" s="31">
        <v>41650</v>
      </c>
      <c r="B769" s="32">
        <v>896</v>
      </c>
      <c r="C769" s="32" t="s">
        <v>9</v>
      </c>
      <c r="D769" s="33" t="s">
        <v>386</v>
      </c>
      <c r="E769" s="34">
        <v>1087</v>
      </c>
      <c r="F769" s="79" t="s">
        <v>387</v>
      </c>
      <c r="G769" s="34">
        <v>1087</v>
      </c>
      <c r="H769" s="36">
        <f t="shared" si="11"/>
        <v>0</v>
      </c>
      <c r="I769" s="21" t="s">
        <v>65</v>
      </c>
      <c r="J769" s="21" t="s">
        <v>388</v>
      </c>
    </row>
    <row r="770" spans="1:10" x14ac:dyDescent="0.25">
      <c r="A770" s="31">
        <v>41650</v>
      </c>
      <c r="B770" s="32">
        <v>897</v>
      </c>
      <c r="C770" s="32" t="s">
        <v>9</v>
      </c>
      <c r="D770" s="33" t="s">
        <v>19</v>
      </c>
      <c r="E770" s="34">
        <v>31983.5</v>
      </c>
      <c r="F770" s="26">
        <v>41684</v>
      </c>
      <c r="G770" s="40">
        <v>31983.5</v>
      </c>
      <c r="H770" s="36">
        <f t="shared" si="11"/>
        <v>0</v>
      </c>
      <c r="I770" s="21" t="s">
        <v>152</v>
      </c>
    </row>
    <row r="771" spans="1:10" x14ac:dyDescent="0.25">
      <c r="A771" s="31">
        <v>41650</v>
      </c>
      <c r="B771" s="32">
        <v>898</v>
      </c>
      <c r="C771" s="32" t="s">
        <v>9</v>
      </c>
      <c r="D771" s="33" t="s">
        <v>22</v>
      </c>
      <c r="E771" s="34">
        <v>1550</v>
      </c>
      <c r="F771" s="23">
        <v>41650</v>
      </c>
      <c r="G771" s="34">
        <v>1550</v>
      </c>
      <c r="H771" s="36">
        <f t="shared" si="11"/>
        <v>0</v>
      </c>
    </row>
    <row r="772" spans="1:10" x14ac:dyDescent="0.25">
      <c r="A772" s="31">
        <v>41650</v>
      </c>
      <c r="B772" s="32">
        <v>899</v>
      </c>
      <c r="C772" s="32" t="s">
        <v>9</v>
      </c>
      <c r="D772" s="33" t="s">
        <v>133</v>
      </c>
      <c r="E772" s="34">
        <v>16993.5</v>
      </c>
      <c r="F772" s="25" t="s">
        <v>389</v>
      </c>
      <c r="G772" s="34">
        <f>13000+3993.5</f>
        <v>16993.5</v>
      </c>
      <c r="H772" s="36">
        <f t="shared" ref="H772:H835" si="12">E772-G772</f>
        <v>0</v>
      </c>
    </row>
    <row r="773" spans="1:10" x14ac:dyDescent="0.25">
      <c r="A773" s="31">
        <v>41650</v>
      </c>
      <c r="B773" s="32">
        <v>900</v>
      </c>
      <c r="C773" s="32" t="s">
        <v>9</v>
      </c>
      <c r="D773" s="48" t="s">
        <v>53</v>
      </c>
      <c r="E773" s="49">
        <v>0</v>
      </c>
      <c r="G773" s="34"/>
      <c r="H773" s="36">
        <f t="shared" si="12"/>
        <v>0</v>
      </c>
      <c r="I773" s="21" t="s">
        <v>81</v>
      </c>
      <c r="J773" s="21" t="s">
        <v>390</v>
      </c>
    </row>
    <row r="774" spans="1:10" x14ac:dyDescent="0.25">
      <c r="A774" s="31">
        <v>41650</v>
      </c>
      <c r="B774" s="32">
        <v>901</v>
      </c>
      <c r="C774" s="32" t="s">
        <v>9</v>
      </c>
      <c r="D774" s="33" t="s">
        <v>14</v>
      </c>
      <c r="E774" s="34">
        <v>1206.5</v>
      </c>
      <c r="F774" s="77">
        <v>41650</v>
      </c>
      <c r="G774" s="34">
        <v>1206.5</v>
      </c>
      <c r="H774" s="36">
        <f t="shared" si="12"/>
        <v>0</v>
      </c>
    </row>
    <row r="775" spans="1:10" x14ac:dyDescent="0.25">
      <c r="A775" s="31">
        <v>41650</v>
      </c>
      <c r="B775" s="32">
        <v>902</v>
      </c>
      <c r="C775" s="32" t="s">
        <v>9</v>
      </c>
      <c r="D775" s="33" t="s">
        <v>8</v>
      </c>
      <c r="E775" s="34">
        <v>370.5</v>
      </c>
      <c r="F775" s="77">
        <v>41650</v>
      </c>
      <c r="G775" s="34">
        <v>370.5</v>
      </c>
      <c r="H775" s="36">
        <f t="shared" si="12"/>
        <v>0</v>
      </c>
      <c r="I775" s="21" t="s">
        <v>8</v>
      </c>
    </row>
    <row r="776" spans="1:10" x14ac:dyDescent="0.25">
      <c r="A776" s="31">
        <v>41650</v>
      </c>
      <c r="B776" s="32">
        <v>903</v>
      </c>
      <c r="C776" s="32" t="s">
        <v>9</v>
      </c>
      <c r="D776" s="33" t="s">
        <v>8</v>
      </c>
      <c r="E776" s="34">
        <v>264</v>
      </c>
      <c r="F776" s="77">
        <v>41650</v>
      </c>
      <c r="G776" s="34">
        <v>264</v>
      </c>
      <c r="H776" s="36">
        <f t="shared" si="12"/>
        <v>0</v>
      </c>
      <c r="I776" s="21" t="s">
        <v>8</v>
      </c>
    </row>
    <row r="777" spans="1:10" x14ac:dyDescent="0.25">
      <c r="A777" s="31">
        <v>41650</v>
      </c>
      <c r="B777" s="32">
        <v>904</v>
      </c>
      <c r="C777" s="32" t="s">
        <v>9</v>
      </c>
      <c r="D777" s="33" t="s">
        <v>16</v>
      </c>
      <c r="E777" s="34">
        <v>83912.5</v>
      </c>
      <c r="F777" s="23">
        <v>41666</v>
      </c>
      <c r="G777" s="34">
        <v>83912.5</v>
      </c>
      <c r="H777" s="36">
        <f t="shared" si="12"/>
        <v>0</v>
      </c>
      <c r="I777" s="21" t="s">
        <v>37</v>
      </c>
    </row>
    <row r="778" spans="1:10" x14ac:dyDescent="0.25">
      <c r="A778" s="31">
        <v>41650</v>
      </c>
      <c r="B778" s="32">
        <v>905</v>
      </c>
      <c r="C778" s="32" t="s">
        <v>9</v>
      </c>
      <c r="D778" s="33" t="s">
        <v>8</v>
      </c>
      <c r="E778" s="34">
        <v>431.5</v>
      </c>
      <c r="F778" s="23">
        <v>41650</v>
      </c>
      <c r="G778" s="34">
        <v>431.5</v>
      </c>
      <c r="H778" s="36">
        <f t="shared" si="12"/>
        <v>0</v>
      </c>
      <c r="I778" s="21" t="s">
        <v>8</v>
      </c>
    </row>
    <row r="779" spans="1:10" x14ac:dyDescent="0.25">
      <c r="A779" s="31">
        <v>41650</v>
      </c>
      <c r="B779" s="32">
        <v>906</v>
      </c>
      <c r="C779" s="32" t="s">
        <v>9</v>
      </c>
      <c r="D779" s="33" t="s">
        <v>25</v>
      </c>
      <c r="E779" s="34">
        <v>5803</v>
      </c>
      <c r="F779" s="23">
        <v>41652</v>
      </c>
      <c r="G779" s="34">
        <v>5803</v>
      </c>
      <c r="H779" s="36">
        <f t="shared" si="12"/>
        <v>0</v>
      </c>
      <c r="I779" s="21" t="s">
        <v>217</v>
      </c>
    </row>
    <row r="780" spans="1:10" x14ac:dyDescent="0.25">
      <c r="A780" s="31">
        <v>41650</v>
      </c>
      <c r="B780" s="32">
        <v>907</v>
      </c>
      <c r="C780" s="32" t="s">
        <v>9</v>
      </c>
      <c r="D780" s="33" t="s">
        <v>120</v>
      </c>
      <c r="E780" s="34">
        <v>1680</v>
      </c>
      <c r="F780" s="23">
        <v>41652</v>
      </c>
      <c r="G780" s="34">
        <v>1680</v>
      </c>
      <c r="H780" s="36">
        <f t="shared" si="12"/>
        <v>0</v>
      </c>
      <c r="I780" s="21" t="s">
        <v>217</v>
      </c>
    </row>
    <row r="781" spans="1:10" x14ac:dyDescent="0.25">
      <c r="A781" s="31">
        <v>41650</v>
      </c>
      <c r="B781" s="32">
        <v>908</v>
      </c>
      <c r="C781" s="32" t="s">
        <v>9</v>
      </c>
      <c r="D781" s="33" t="s">
        <v>98</v>
      </c>
      <c r="E781" s="34">
        <v>10290.5</v>
      </c>
      <c r="F781" s="23">
        <v>41652</v>
      </c>
      <c r="G781" s="34">
        <v>10290.5</v>
      </c>
      <c r="H781" s="36">
        <f t="shared" si="12"/>
        <v>0</v>
      </c>
      <c r="I781" s="21" t="s">
        <v>217</v>
      </c>
    </row>
    <row r="782" spans="1:10" x14ac:dyDescent="0.25">
      <c r="A782" s="31">
        <v>41650</v>
      </c>
      <c r="B782" s="32">
        <v>909</v>
      </c>
      <c r="C782" s="32" t="s">
        <v>9</v>
      </c>
      <c r="D782" s="33" t="s">
        <v>62</v>
      </c>
      <c r="E782" s="34">
        <v>20184</v>
      </c>
      <c r="F782" s="23">
        <v>41653</v>
      </c>
      <c r="G782" s="34">
        <v>20184</v>
      </c>
      <c r="H782" s="36">
        <f t="shared" si="12"/>
        <v>0</v>
      </c>
      <c r="I782" s="21" t="s">
        <v>217</v>
      </c>
    </row>
    <row r="783" spans="1:10" x14ac:dyDescent="0.25">
      <c r="A783" s="31">
        <v>41650</v>
      </c>
      <c r="B783" s="32">
        <v>910</v>
      </c>
      <c r="C783" s="32" t="s">
        <v>9</v>
      </c>
      <c r="D783" s="33" t="s">
        <v>8</v>
      </c>
      <c r="E783" s="34">
        <v>712</v>
      </c>
      <c r="F783" s="77">
        <v>41650</v>
      </c>
      <c r="G783" s="34">
        <v>712</v>
      </c>
      <c r="H783" s="36">
        <f t="shared" si="12"/>
        <v>0</v>
      </c>
      <c r="I783" s="21" t="s">
        <v>8</v>
      </c>
    </row>
    <row r="784" spans="1:10" x14ac:dyDescent="0.25">
      <c r="A784" s="31">
        <v>41650</v>
      </c>
      <c r="B784" s="32">
        <v>911</v>
      </c>
      <c r="C784" s="32" t="s">
        <v>9</v>
      </c>
      <c r="D784" s="33" t="s">
        <v>8</v>
      </c>
      <c r="E784" s="34">
        <v>808</v>
      </c>
      <c r="F784" s="77">
        <v>41650</v>
      </c>
      <c r="G784" s="34">
        <v>808</v>
      </c>
      <c r="H784" s="36">
        <f t="shared" si="12"/>
        <v>0</v>
      </c>
      <c r="I784" s="21" t="s">
        <v>8</v>
      </c>
    </row>
    <row r="785" spans="1:10" x14ac:dyDescent="0.25">
      <c r="A785" s="31">
        <v>41650</v>
      </c>
      <c r="B785" s="32">
        <v>912</v>
      </c>
      <c r="C785" s="32" t="s">
        <v>9</v>
      </c>
      <c r="D785" s="33" t="s">
        <v>391</v>
      </c>
      <c r="E785" s="34">
        <v>2326.5</v>
      </c>
      <c r="F785" s="77">
        <v>41650</v>
      </c>
      <c r="G785" s="34">
        <v>2326.5</v>
      </c>
      <c r="H785" s="36">
        <f t="shared" si="12"/>
        <v>0</v>
      </c>
      <c r="I785" s="21" t="s">
        <v>8</v>
      </c>
    </row>
    <row r="786" spans="1:10" x14ac:dyDescent="0.25">
      <c r="A786" s="31">
        <v>41650</v>
      </c>
      <c r="B786" s="32">
        <v>913</v>
      </c>
      <c r="C786" s="32" t="s">
        <v>9</v>
      </c>
      <c r="D786" s="33" t="s">
        <v>8</v>
      </c>
      <c r="E786" s="34">
        <v>883.5</v>
      </c>
      <c r="F786" s="77">
        <v>41650</v>
      </c>
      <c r="G786" s="34">
        <v>883.5</v>
      </c>
      <c r="H786" s="36">
        <f t="shared" si="12"/>
        <v>0</v>
      </c>
      <c r="I786" s="21" t="s">
        <v>8</v>
      </c>
    </row>
    <row r="787" spans="1:10" x14ac:dyDescent="0.25">
      <c r="A787" s="31">
        <v>41650</v>
      </c>
      <c r="B787" s="32">
        <v>914</v>
      </c>
      <c r="C787" s="32" t="s">
        <v>9</v>
      </c>
      <c r="D787" s="33" t="s">
        <v>391</v>
      </c>
      <c r="E787" s="34">
        <v>220</v>
      </c>
      <c r="F787" s="77">
        <v>41650</v>
      </c>
      <c r="G787" s="34">
        <v>220</v>
      </c>
      <c r="H787" s="36">
        <f t="shared" si="12"/>
        <v>0</v>
      </c>
      <c r="I787" s="21" t="s">
        <v>8</v>
      </c>
    </row>
    <row r="788" spans="1:10" x14ac:dyDescent="0.25">
      <c r="A788" s="31">
        <v>41650</v>
      </c>
      <c r="B788" s="32">
        <v>915</v>
      </c>
      <c r="C788" s="32" t="s">
        <v>9</v>
      </c>
      <c r="D788" s="33" t="s">
        <v>392</v>
      </c>
      <c r="E788" s="34">
        <v>2083.5</v>
      </c>
      <c r="F788" s="77">
        <v>41650</v>
      </c>
      <c r="G788" s="34">
        <v>2083.5</v>
      </c>
      <c r="H788" s="36">
        <f t="shared" si="12"/>
        <v>0</v>
      </c>
    </row>
    <row r="789" spans="1:10" x14ac:dyDescent="0.25">
      <c r="A789" s="31">
        <v>41650</v>
      </c>
      <c r="B789" s="32">
        <v>916</v>
      </c>
      <c r="C789" s="32" t="s">
        <v>9</v>
      </c>
      <c r="D789" s="33" t="s">
        <v>136</v>
      </c>
      <c r="E789" s="34">
        <v>2860.5</v>
      </c>
      <c r="F789" s="77">
        <v>41650</v>
      </c>
      <c r="G789" s="34">
        <v>2860.5</v>
      </c>
      <c r="H789" s="36">
        <f t="shared" si="12"/>
        <v>0</v>
      </c>
    </row>
    <row r="790" spans="1:10" x14ac:dyDescent="0.25">
      <c r="A790" s="31">
        <v>41650</v>
      </c>
      <c r="B790" s="32">
        <v>917</v>
      </c>
      <c r="C790" s="32" t="s">
        <v>9</v>
      </c>
      <c r="D790" s="33" t="s">
        <v>20</v>
      </c>
      <c r="E790" s="34">
        <v>1120.5</v>
      </c>
      <c r="F790" s="23">
        <v>41651</v>
      </c>
      <c r="G790" s="34">
        <v>1120.5</v>
      </c>
      <c r="H790" s="36">
        <f t="shared" si="12"/>
        <v>0</v>
      </c>
    </row>
    <row r="791" spans="1:10" x14ac:dyDescent="0.25">
      <c r="A791" s="31">
        <v>41650</v>
      </c>
      <c r="B791" s="32">
        <v>918</v>
      </c>
      <c r="C791" s="32" t="s">
        <v>9</v>
      </c>
      <c r="D791" s="48" t="s">
        <v>393</v>
      </c>
      <c r="E791" s="49">
        <v>0</v>
      </c>
      <c r="F791" s="77">
        <v>41655</v>
      </c>
      <c r="G791" s="34">
        <v>0</v>
      </c>
      <c r="H791" s="36">
        <f t="shared" si="12"/>
        <v>0</v>
      </c>
      <c r="I791" s="21" t="s">
        <v>12</v>
      </c>
      <c r="J791" s="21" t="s">
        <v>394</v>
      </c>
    </row>
    <row r="792" spans="1:10" x14ac:dyDescent="0.25">
      <c r="A792" s="31">
        <v>41650</v>
      </c>
      <c r="B792" s="32">
        <v>919</v>
      </c>
      <c r="C792" s="32" t="s">
        <v>9</v>
      </c>
      <c r="D792" s="33" t="s">
        <v>395</v>
      </c>
      <c r="E792" s="34">
        <v>24886</v>
      </c>
      <c r="F792" s="23">
        <v>41650</v>
      </c>
      <c r="G792" s="34">
        <v>24886</v>
      </c>
      <c r="H792" s="36">
        <f t="shared" si="12"/>
        <v>0</v>
      </c>
    </row>
    <row r="793" spans="1:10" x14ac:dyDescent="0.25">
      <c r="A793" s="31">
        <v>41651</v>
      </c>
      <c r="B793" s="32">
        <v>920</v>
      </c>
      <c r="C793" s="32" t="s">
        <v>9</v>
      </c>
      <c r="D793" s="33" t="s">
        <v>14</v>
      </c>
      <c r="E793" s="76">
        <v>5659.5</v>
      </c>
      <c r="F793" s="77">
        <v>41653</v>
      </c>
      <c r="G793" s="34">
        <v>5659.5</v>
      </c>
      <c r="H793" s="36">
        <f t="shared" si="12"/>
        <v>0</v>
      </c>
      <c r="I793" s="21" t="s">
        <v>12</v>
      </c>
    </row>
    <row r="794" spans="1:10" x14ac:dyDescent="0.25">
      <c r="A794" s="31">
        <v>41651</v>
      </c>
      <c r="B794" s="32">
        <v>921</v>
      </c>
      <c r="C794" s="32" t="s">
        <v>9</v>
      </c>
      <c r="D794" s="33" t="s">
        <v>396</v>
      </c>
      <c r="E794" s="34">
        <v>412</v>
      </c>
      <c r="F794" s="23">
        <v>41652</v>
      </c>
      <c r="G794" s="34">
        <v>412</v>
      </c>
      <c r="H794" s="36">
        <f t="shared" si="12"/>
        <v>0</v>
      </c>
      <c r="I794" s="78"/>
    </row>
    <row r="795" spans="1:10" x14ac:dyDescent="0.25">
      <c r="A795" s="31">
        <v>41651</v>
      </c>
      <c r="B795" s="32">
        <v>922</v>
      </c>
      <c r="C795" s="32" t="s">
        <v>9</v>
      </c>
      <c r="D795" s="33" t="s">
        <v>63</v>
      </c>
      <c r="E795" s="34">
        <v>1809.5</v>
      </c>
      <c r="F795" s="23">
        <v>41652</v>
      </c>
      <c r="G795" s="34">
        <v>1809.5</v>
      </c>
      <c r="H795" s="36">
        <f t="shared" si="12"/>
        <v>0</v>
      </c>
      <c r="I795" s="21" t="s">
        <v>21</v>
      </c>
    </row>
    <row r="796" spans="1:10" x14ac:dyDescent="0.25">
      <c r="A796" s="31">
        <v>41651</v>
      </c>
      <c r="B796" s="32">
        <v>923</v>
      </c>
      <c r="C796" s="32" t="s">
        <v>9</v>
      </c>
      <c r="D796" s="33" t="s">
        <v>23</v>
      </c>
      <c r="E796" s="34">
        <v>989</v>
      </c>
      <c r="F796" s="77">
        <v>41651</v>
      </c>
      <c r="G796" s="34">
        <v>989</v>
      </c>
      <c r="H796" s="36">
        <f t="shared" si="12"/>
        <v>0</v>
      </c>
    </row>
    <row r="797" spans="1:10" x14ac:dyDescent="0.25">
      <c r="A797" s="31">
        <v>41651</v>
      </c>
      <c r="B797" s="32">
        <v>924</v>
      </c>
      <c r="C797" s="32" t="s">
        <v>9</v>
      </c>
      <c r="D797" s="33" t="s">
        <v>33</v>
      </c>
      <c r="E797" s="34">
        <v>4805</v>
      </c>
      <c r="F797" s="77">
        <v>41651</v>
      </c>
      <c r="G797" s="34">
        <v>4805</v>
      </c>
      <c r="H797" s="36">
        <f t="shared" si="12"/>
        <v>0</v>
      </c>
    </row>
    <row r="798" spans="1:10" x14ac:dyDescent="0.25">
      <c r="A798" s="31">
        <v>41651</v>
      </c>
      <c r="B798" s="32">
        <v>925</v>
      </c>
      <c r="C798" s="32" t="s">
        <v>9</v>
      </c>
      <c r="D798" s="33" t="s">
        <v>383</v>
      </c>
      <c r="E798" s="34">
        <v>2367.5</v>
      </c>
      <c r="F798" s="77">
        <v>41651</v>
      </c>
      <c r="G798" s="34">
        <v>2367.5</v>
      </c>
      <c r="H798" s="36">
        <f t="shared" si="12"/>
        <v>0</v>
      </c>
    </row>
    <row r="799" spans="1:10" x14ac:dyDescent="0.25">
      <c r="A799" s="31">
        <v>41651</v>
      </c>
      <c r="B799" s="32">
        <v>926</v>
      </c>
      <c r="C799" s="32" t="s">
        <v>9</v>
      </c>
      <c r="D799" s="33" t="s">
        <v>129</v>
      </c>
      <c r="E799" s="34">
        <v>649.5</v>
      </c>
      <c r="F799" s="77">
        <v>41651</v>
      </c>
      <c r="G799" s="34">
        <v>649.5</v>
      </c>
      <c r="H799" s="36">
        <f t="shared" si="12"/>
        <v>0</v>
      </c>
    </row>
    <row r="800" spans="1:10" x14ac:dyDescent="0.25">
      <c r="A800" s="31">
        <v>41651</v>
      </c>
      <c r="B800" s="32">
        <v>927</v>
      </c>
      <c r="C800" s="32" t="s">
        <v>9</v>
      </c>
      <c r="D800" s="33" t="s">
        <v>115</v>
      </c>
      <c r="E800" s="34">
        <v>257</v>
      </c>
      <c r="F800" s="77">
        <v>41651</v>
      </c>
      <c r="G800" s="34">
        <v>257</v>
      </c>
      <c r="H800" s="36">
        <f t="shared" si="12"/>
        <v>0</v>
      </c>
    </row>
    <row r="801" spans="1:10" x14ac:dyDescent="0.25">
      <c r="A801" s="31">
        <v>41651</v>
      </c>
      <c r="B801" s="32">
        <v>928</v>
      </c>
      <c r="C801" s="32" t="s">
        <v>9</v>
      </c>
      <c r="D801" s="33" t="s">
        <v>11</v>
      </c>
      <c r="E801" s="34">
        <v>48045.5</v>
      </c>
      <c r="F801" s="83" t="s">
        <v>397</v>
      </c>
      <c r="G801" s="40">
        <f>43439+4606.5</f>
        <v>48045.5</v>
      </c>
      <c r="H801" s="36">
        <f t="shared" si="12"/>
        <v>0</v>
      </c>
      <c r="I801" s="21" t="s">
        <v>65</v>
      </c>
    </row>
    <row r="802" spans="1:10" x14ac:dyDescent="0.25">
      <c r="A802" s="31">
        <v>41651</v>
      </c>
      <c r="B802" s="32">
        <v>929</v>
      </c>
      <c r="C802" s="32" t="s">
        <v>9</v>
      </c>
      <c r="D802" s="33" t="s">
        <v>115</v>
      </c>
      <c r="E802" s="34">
        <v>25180.5</v>
      </c>
      <c r="F802" s="23">
        <v>41651</v>
      </c>
      <c r="G802" s="34">
        <v>25180.5</v>
      </c>
      <c r="H802" s="36">
        <f t="shared" si="12"/>
        <v>0</v>
      </c>
      <c r="I802" s="21" t="s">
        <v>37</v>
      </c>
    </row>
    <row r="803" spans="1:10" x14ac:dyDescent="0.25">
      <c r="A803" s="31">
        <v>41651</v>
      </c>
      <c r="B803" s="32">
        <v>930</v>
      </c>
      <c r="C803" s="32" t="s">
        <v>9</v>
      </c>
      <c r="D803" s="33" t="s">
        <v>64</v>
      </c>
      <c r="E803" s="34">
        <v>7200</v>
      </c>
      <c r="F803" s="23">
        <v>41652</v>
      </c>
      <c r="G803" s="34">
        <v>7200</v>
      </c>
      <c r="H803" s="36">
        <f t="shared" si="12"/>
        <v>0</v>
      </c>
      <c r="I803" s="21" t="s">
        <v>65</v>
      </c>
    </row>
    <row r="804" spans="1:10" x14ac:dyDescent="0.25">
      <c r="A804" s="31">
        <v>41651</v>
      </c>
      <c r="B804" s="32">
        <v>931</v>
      </c>
      <c r="C804" s="32" t="s">
        <v>9</v>
      </c>
      <c r="D804" s="33" t="s">
        <v>29</v>
      </c>
      <c r="E804" s="34">
        <v>11402.5</v>
      </c>
      <c r="F804" s="23">
        <v>41653</v>
      </c>
      <c r="G804" s="34">
        <v>11402.5</v>
      </c>
      <c r="H804" s="36">
        <f t="shared" si="12"/>
        <v>0</v>
      </c>
      <c r="I804" s="21" t="s">
        <v>12</v>
      </c>
    </row>
    <row r="805" spans="1:10" x14ac:dyDescent="0.25">
      <c r="A805" s="31">
        <v>41651</v>
      </c>
      <c r="B805" s="32">
        <v>932</v>
      </c>
      <c r="C805" s="32" t="s">
        <v>9</v>
      </c>
      <c r="D805" s="33" t="s">
        <v>111</v>
      </c>
      <c r="E805" s="34">
        <v>11078</v>
      </c>
      <c r="F805" s="23">
        <v>41655</v>
      </c>
      <c r="G805" s="34">
        <v>11078</v>
      </c>
      <c r="H805" s="36">
        <f t="shared" si="12"/>
        <v>0</v>
      </c>
      <c r="I805" s="21" t="s">
        <v>21</v>
      </c>
    </row>
    <row r="806" spans="1:10" x14ac:dyDescent="0.25">
      <c r="A806" s="31">
        <v>41651</v>
      </c>
      <c r="B806" s="32">
        <v>933</v>
      </c>
      <c r="C806" s="32" t="s">
        <v>9</v>
      </c>
      <c r="D806" s="33" t="s">
        <v>260</v>
      </c>
      <c r="E806" s="34">
        <v>1416</v>
      </c>
      <c r="F806" s="23">
        <v>41651</v>
      </c>
      <c r="G806" s="34">
        <v>1416</v>
      </c>
      <c r="H806" s="36">
        <f t="shared" si="12"/>
        <v>0</v>
      </c>
      <c r="I806" s="21" t="s">
        <v>27</v>
      </c>
    </row>
    <row r="807" spans="1:10" x14ac:dyDescent="0.25">
      <c r="A807" s="31">
        <v>41651</v>
      </c>
      <c r="B807" s="32">
        <v>934</v>
      </c>
      <c r="C807" s="32" t="s">
        <v>9</v>
      </c>
      <c r="D807" s="33" t="s">
        <v>44</v>
      </c>
      <c r="E807" s="34">
        <v>5700</v>
      </c>
      <c r="F807" s="23">
        <v>41667</v>
      </c>
      <c r="G807" s="34">
        <v>5700</v>
      </c>
      <c r="H807" s="36">
        <f t="shared" si="12"/>
        <v>0</v>
      </c>
      <c r="I807" s="21" t="s">
        <v>27</v>
      </c>
      <c r="J807" s="46"/>
    </row>
    <row r="808" spans="1:10" x14ac:dyDescent="0.25">
      <c r="A808" s="31">
        <v>41651</v>
      </c>
      <c r="B808" s="32">
        <v>935</v>
      </c>
      <c r="C808" s="32" t="s">
        <v>9</v>
      </c>
      <c r="D808" s="33" t="s">
        <v>42</v>
      </c>
      <c r="E808" s="34">
        <v>1900</v>
      </c>
      <c r="F808" s="23">
        <v>41657</v>
      </c>
      <c r="G808" s="34">
        <v>1900</v>
      </c>
      <c r="H808" s="36">
        <f t="shared" si="12"/>
        <v>0</v>
      </c>
      <c r="I808" s="21" t="s">
        <v>27</v>
      </c>
      <c r="J808" s="27"/>
    </row>
    <row r="809" spans="1:10" x14ac:dyDescent="0.25">
      <c r="A809" s="31">
        <v>41651</v>
      </c>
      <c r="B809" s="32">
        <v>936</v>
      </c>
      <c r="C809" s="32" t="s">
        <v>9</v>
      </c>
      <c r="D809" s="33" t="s">
        <v>43</v>
      </c>
      <c r="E809" s="34">
        <v>1900</v>
      </c>
      <c r="F809" s="23">
        <v>41657</v>
      </c>
      <c r="G809" s="34">
        <v>1900</v>
      </c>
      <c r="H809" s="36">
        <f t="shared" si="12"/>
        <v>0</v>
      </c>
      <c r="I809" s="21" t="s">
        <v>27</v>
      </c>
    </row>
    <row r="810" spans="1:10" x14ac:dyDescent="0.25">
      <c r="A810" s="31">
        <v>41651</v>
      </c>
      <c r="B810" s="32">
        <v>937</v>
      </c>
      <c r="C810" s="32" t="s">
        <v>9</v>
      </c>
      <c r="D810" s="33" t="s">
        <v>36</v>
      </c>
      <c r="E810" s="34">
        <v>17927.5</v>
      </c>
      <c r="F810" s="23">
        <v>41651</v>
      </c>
      <c r="G810" s="34">
        <v>17927.5</v>
      </c>
      <c r="H810" s="36">
        <f t="shared" si="12"/>
        <v>0</v>
      </c>
    </row>
    <row r="811" spans="1:10" x14ac:dyDescent="0.25">
      <c r="A811" s="31">
        <v>41651</v>
      </c>
      <c r="B811" s="32">
        <v>938</v>
      </c>
      <c r="C811" s="32" t="s">
        <v>9</v>
      </c>
      <c r="D811" s="33" t="s">
        <v>13</v>
      </c>
      <c r="E811" s="34">
        <v>5624</v>
      </c>
      <c r="F811" s="23">
        <v>41653</v>
      </c>
      <c r="G811" s="34">
        <v>5624</v>
      </c>
      <c r="H811" s="36">
        <f t="shared" si="12"/>
        <v>0</v>
      </c>
      <c r="I811" s="21" t="s">
        <v>21</v>
      </c>
    </row>
    <row r="812" spans="1:10" x14ac:dyDescent="0.25">
      <c r="A812" s="31">
        <v>41651</v>
      </c>
      <c r="B812" s="32">
        <v>939</v>
      </c>
      <c r="C812" s="32" t="s">
        <v>9</v>
      </c>
      <c r="D812" s="33" t="s">
        <v>20</v>
      </c>
      <c r="E812" s="34">
        <v>2962</v>
      </c>
      <c r="F812" s="23">
        <v>41651</v>
      </c>
      <c r="G812" s="34">
        <v>2962</v>
      </c>
      <c r="H812" s="36">
        <f t="shared" si="12"/>
        <v>0</v>
      </c>
    </row>
    <row r="813" spans="1:10" x14ac:dyDescent="0.25">
      <c r="A813" s="31">
        <v>41651</v>
      </c>
      <c r="B813" s="32">
        <v>940</v>
      </c>
      <c r="C813" s="32" t="s">
        <v>9</v>
      </c>
      <c r="D813" s="33" t="s">
        <v>17</v>
      </c>
      <c r="E813" s="34">
        <v>17641.5</v>
      </c>
      <c r="F813" s="23">
        <v>41654</v>
      </c>
      <c r="G813" s="34">
        <v>17641.5</v>
      </c>
      <c r="H813" s="36">
        <f t="shared" si="12"/>
        <v>0</v>
      </c>
      <c r="I813" s="21" t="s">
        <v>21</v>
      </c>
    </row>
    <row r="814" spans="1:10" x14ac:dyDescent="0.25">
      <c r="A814" s="31">
        <v>41651</v>
      </c>
      <c r="B814" s="32">
        <v>941</v>
      </c>
      <c r="C814" s="32" t="s">
        <v>9</v>
      </c>
      <c r="D814" s="33" t="s">
        <v>50</v>
      </c>
      <c r="E814" s="34">
        <v>11058</v>
      </c>
      <c r="F814" s="23">
        <v>41659</v>
      </c>
      <c r="G814" s="34">
        <v>11058</v>
      </c>
      <c r="H814" s="36">
        <f t="shared" si="12"/>
        <v>0</v>
      </c>
    </row>
    <row r="815" spans="1:10" x14ac:dyDescent="0.25">
      <c r="A815" s="31">
        <v>41651</v>
      </c>
      <c r="B815" s="32">
        <v>942</v>
      </c>
      <c r="C815" s="32" t="s">
        <v>9</v>
      </c>
      <c r="D815" s="33" t="s">
        <v>130</v>
      </c>
      <c r="E815" s="34">
        <v>6206.5</v>
      </c>
      <c r="F815" s="23">
        <v>41652</v>
      </c>
      <c r="G815" s="34">
        <v>6206.5</v>
      </c>
      <c r="H815" s="36">
        <f t="shared" si="12"/>
        <v>0</v>
      </c>
      <c r="I815" s="21" t="s">
        <v>21</v>
      </c>
    </row>
    <row r="816" spans="1:10" x14ac:dyDescent="0.25">
      <c r="A816" s="31">
        <v>41651</v>
      </c>
      <c r="B816" s="32">
        <v>943</v>
      </c>
      <c r="C816" s="32" t="s">
        <v>9</v>
      </c>
      <c r="D816" s="33" t="s">
        <v>55</v>
      </c>
      <c r="E816" s="34">
        <v>14841</v>
      </c>
      <c r="F816" s="25" t="s">
        <v>398</v>
      </c>
      <c r="G816" s="34">
        <f>13000+1841</f>
        <v>14841</v>
      </c>
      <c r="H816" s="36">
        <f t="shared" si="12"/>
        <v>0</v>
      </c>
    </row>
    <row r="817" spans="1:10" x14ac:dyDescent="0.25">
      <c r="A817" s="31">
        <v>41651</v>
      </c>
      <c r="B817" s="32">
        <v>944</v>
      </c>
      <c r="C817" s="32" t="s">
        <v>9</v>
      </c>
      <c r="D817" s="33" t="s">
        <v>251</v>
      </c>
      <c r="E817" s="34">
        <v>9173</v>
      </c>
      <c r="F817" s="23">
        <v>41653</v>
      </c>
      <c r="G817" s="34">
        <v>9173</v>
      </c>
      <c r="H817" s="36">
        <f t="shared" si="12"/>
        <v>0</v>
      </c>
      <c r="I817" s="21" t="s">
        <v>12</v>
      </c>
    </row>
    <row r="818" spans="1:10" x14ac:dyDescent="0.25">
      <c r="A818" s="31">
        <v>41651</v>
      </c>
      <c r="B818" s="32">
        <v>945</v>
      </c>
      <c r="C818" s="32" t="s">
        <v>9</v>
      </c>
      <c r="D818" s="33" t="s">
        <v>33</v>
      </c>
      <c r="E818" s="34">
        <v>6708</v>
      </c>
      <c r="F818" s="77">
        <v>41651</v>
      </c>
      <c r="G818" s="34">
        <v>6708</v>
      </c>
      <c r="H818" s="36">
        <f t="shared" si="12"/>
        <v>0</v>
      </c>
      <c r="I818" s="21" t="s">
        <v>37</v>
      </c>
    </row>
    <row r="819" spans="1:10" x14ac:dyDescent="0.25">
      <c r="A819" s="31">
        <v>41651</v>
      </c>
      <c r="B819" s="32">
        <v>946</v>
      </c>
      <c r="C819" s="32" t="s">
        <v>9</v>
      </c>
      <c r="D819" s="33" t="s">
        <v>48</v>
      </c>
      <c r="E819" s="34">
        <v>963.5</v>
      </c>
      <c r="F819" s="77">
        <v>41651</v>
      </c>
      <c r="G819" s="34">
        <v>963.5</v>
      </c>
      <c r="H819" s="36">
        <f t="shared" si="12"/>
        <v>0</v>
      </c>
      <c r="I819" s="21" t="s">
        <v>27</v>
      </c>
    </row>
    <row r="820" spans="1:10" x14ac:dyDescent="0.25">
      <c r="A820" s="31">
        <v>41651</v>
      </c>
      <c r="B820" s="32">
        <v>947</v>
      </c>
      <c r="C820" s="32" t="s">
        <v>9</v>
      </c>
      <c r="D820" s="33" t="s">
        <v>47</v>
      </c>
      <c r="E820" s="34">
        <v>4488</v>
      </c>
      <c r="F820" s="23">
        <v>41653</v>
      </c>
      <c r="G820" s="34">
        <v>4488</v>
      </c>
      <c r="H820" s="36">
        <f t="shared" si="12"/>
        <v>0</v>
      </c>
      <c r="I820" s="21" t="s">
        <v>12</v>
      </c>
    </row>
    <row r="821" spans="1:10" x14ac:dyDescent="0.25">
      <c r="A821" s="31">
        <v>41651</v>
      </c>
      <c r="B821" s="32">
        <v>948</v>
      </c>
      <c r="C821" s="32" t="s">
        <v>9</v>
      </c>
      <c r="D821" s="33" t="s">
        <v>57</v>
      </c>
      <c r="E821" s="34">
        <v>1470</v>
      </c>
      <c r="F821" s="23">
        <v>41653</v>
      </c>
      <c r="G821" s="34">
        <v>1470</v>
      </c>
      <c r="H821" s="36">
        <f t="shared" si="12"/>
        <v>0</v>
      </c>
      <c r="I821" s="21" t="s">
        <v>12</v>
      </c>
    </row>
    <row r="822" spans="1:10" x14ac:dyDescent="0.25">
      <c r="A822" s="31">
        <v>41651</v>
      </c>
      <c r="B822" s="32">
        <v>949</v>
      </c>
      <c r="C822" s="32" t="s">
        <v>9</v>
      </c>
      <c r="D822" s="33" t="s">
        <v>36</v>
      </c>
      <c r="E822" s="34">
        <v>24764.5</v>
      </c>
      <c r="F822" s="23">
        <v>41652</v>
      </c>
      <c r="G822" s="34">
        <v>24764.5</v>
      </c>
      <c r="H822" s="36">
        <f t="shared" si="12"/>
        <v>0</v>
      </c>
    </row>
    <row r="823" spans="1:10" x14ac:dyDescent="0.25">
      <c r="A823" s="31">
        <v>41651</v>
      </c>
      <c r="B823" s="32">
        <v>950</v>
      </c>
      <c r="C823" s="32" t="s">
        <v>9</v>
      </c>
      <c r="D823" s="33" t="s">
        <v>144</v>
      </c>
      <c r="E823" s="34">
        <v>3488.5</v>
      </c>
      <c r="F823" s="77">
        <v>41651</v>
      </c>
      <c r="G823" s="34">
        <v>3488.5</v>
      </c>
      <c r="H823" s="36">
        <f t="shared" si="12"/>
        <v>0</v>
      </c>
      <c r="I823" s="21" t="s">
        <v>37</v>
      </c>
    </row>
    <row r="824" spans="1:10" x14ac:dyDescent="0.25">
      <c r="A824" s="31">
        <v>41651</v>
      </c>
      <c r="B824" s="32">
        <v>951</v>
      </c>
      <c r="C824" s="32" t="s">
        <v>9</v>
      </c>
      <c r="D824" s="33" t="s">
        <v>269</v>
      </c>
      <c r="E824" s="34">
        <v>10364.5</v>
      </c>
      <c r="F824" s="77">
        <v>41651</v>
      </c>
      <c r="G824" s="34">
        <v>10364.5</v>
      </c>
      <c r="H824" s="36">
        <f t="shared" si="12"/>
        <v>0</v>
      </c>
    </row>
    <row r="825" spans="1:10" x14ac:dyDescent="0.25">
      <c r="A825" s="31">
        <v>41651</v>
      </c>
      <c r="B825" s="32">
        <v>952</v>
      </c>
      <c r="C825" s="32" t="s">
        <v>9</v>
      </c>
      <c r="D825" s="33" t="s">
        <v>269</v>
      </c>
      <c r="E825" s="34">
        <v>210</v>
      </c>
      <c r="F825" s="77">
        <v>41651</v>
      </c>
      <c r="G825" s="34">
        <v>210</v>
      </c>
      <c r="H825" s="36">
        <f t="shared" si="12"/>
        <v>0</v>
      </c>
    </row>
    <row r="826" spans="1:10" x14ac:dyDescent="0.25">
      <c r="A826" s="31">
        <v>41651</v>
      </c>
      <c r="B826" s="32">
        <v>953</v>
      </c>
      <c r="C826" s="32" t="s">
        <v>9</v>
      </c>
      <c r="D826" s="33" t="s">
        <v>367</v>
      </c>
      <c r="E826" s="34">
        <v>1619</v>
      </c>
      <c r="F826" s="25" t="s">
        <v>399</v>
      </c>
      <c r="G826" s="34">
        <f>1220+399</f>
        <v>1619</v>
      </c>
      <c r="H826" s="36">
        <f t="shared" si="12"/>
        <v>0</v>
      </c>
    </row>
    <row r="827" spans="1:10" x14ac:dyDescent="0.25">
      <c r="A827" s="31">
        <v>41651</v>
      </c>
      <c r="B827" s="32">
        <v>954</v>
      </c>
      <c r="C827" s="32" t="s">
        <v>9</v>
      </c>
      <c r="D827" s="33" t="s">
        <v>99</v>
      </c>
      <c r="E827" s="34">
        <v>395</v>
      </c>
      <c r="F827" s="77">
        <v>41651</v>
      </c>
      <c r="G827" s="34">
        <v>395</v>
      </c>
      <c r="H827" s="36">
        <f t="shared" si="12"/>
        <v>0</v>
      </c>
    </row>
    <row r="828" spans="1:10" x14ac:dyDescent="0.25">
      <c r="A828" s="31">
        <v>41651</v>
      </c>
      <c r="B828" s="32">
        <v>955</v>
      </c>
      <c r="C828" s="32" t="s">
        <v>9</v>
      </c>
      <c r="D828" s="33" t="s">
        <v>20</v>
      </c>
      <c r="E828" s="34">
        <v>1517.5</v>
      </c>
      <c r="F828" s="23">
        <v>41653</v>
      </c>
      <c r="G828" s="34">
        <v>1517.5</v>
      </c>
      <c r="H828" s="36">
        <f t="shared" si="12"/>
        <v>0</v>
      </c>
    </row>
    <row r="829" spans="1:10" x14ac:dyDescent="0.25">
      <c r="A829" s="31">
        <v>41651</v>
      </c>
      <c r="B829" s="32">
        <v>956</v>
      </c>
      <c r="C829" s="32" t="s">
        <v>9</v>
      </c>
      <c r="D829" s="33" t="s">
        <v>186</v>
      </c>
      <c r="E829" s="34">
        <v>13191</v>
      </c>
      <c r="F829" s="23">
        <v>41653</v>
      </c>
      <c r="G829" s="34">
        <v>13191</v>
      </c>
      <c r="H829" s="36">
        <f t="shared" si="12"/>
        <v>0</v>
      </c>
      <c r="J829" s="21" t="s">
        <v>400</v>
      </c>
    </row>
    <row r="830" spans="1:10" x14ac:dyDescent="0.25">
      <c r="A830" s="31">
        <v>41651</v>
      </c>
      <c r="B830" s="32">
        <v>957</v>
      </c>
      <c r="C830" s="32" t="s">
        <v>9</v>
      </c>
      <c r="D830" s="33" t="s">
        <v>136</v>
      </c>
      <c r="E830" s="34">
        <v>1291.5</v>
      </c>
      <c r="F830" s="77">
        <v>41651</v>
      </c>
      <c r="G830" s="34">
        <v>1291.5</v>
      </c>
      <c r="H830" s="36">
        <f t="shared" si="12"/>
        <v>0</v>
      </c>
    </row>
    <row r="831" spans="1:10" x14ac:dyDescent="0.25">
      <c r="A831" s="31">
        <v>41651</v>
      </c>
      <c r="B831" s="32">
        <v>958</v>
      </c>
      <c r="C831" s="32" t="s">
        <v>9</v>
      </c>
      <c r="D831" s="33" t="s">
        <v>51</v>
      </c>
      <c r="E831" s="34">
        <v>1925.5</v>
      </c>
      <c r="F831" s="25" t="s">
        <v>401</v>
      </c>
      <c r="G831" s="34">
        <f>1200+725.5</f>
        <v>1925.5</v>
      </c>
      <c r="H831" s="36">
        <f t="shared" si="12"/>
        <v>0</v>
      </c>
    </row>
    <row r="832" spans="1:10" x14ac:dyDescent="0.25">
      <c r="A832" s="31">
        <v>41651</v>
      </c>
      <c r="B832" s="32">
        <v>959</v>
      </c>
      <c r="C832" s="32" t="s">
        <v>9</v>
      </c>
      <c r="D832" s="33" t="s">
        <v>8</v>
      </c>
      <c r="E832" s="34">
        <v>621.5</v>
      </c>
      <c r="F832" s="77">
        <v>41651</v>
      </c>
      <c r="G832" s="34">
        <v>621.5</v>
      </c>
      <c r="H832" s="36">
        <f t="shared" si="12"/>
        <v>0</v>
      </c>
      <c r="I832" s="21" t="s">
        <v>8</v>
      </c>
    </row>
    <row r="833" spans="1:10" x14ac:dyDescent="0.25">
      <c r="A833" s="31">
        <v>41651</v>
      </c>
      <c r="B833" s="32">
        <v>960</v>
      </c>
      <c r="C833" s="32" t="s">
        <v>9</v>
      </c>
      <c r="D833" s="33" t="s">
        <v>269</v>
      </c>
      <c r="E833" s="34">
        <v>3578.5</v>
      </c>
      <c r="F833" s="77">
        <v>41651</v>
      </c>
      <c r="G833" s="34">
        <v>3578.5</v>
      </c>
      <c r="H833" s="36">
        <f t="shared" si="12"/>
        <v>0</v>
      </c>
    </row>
    <row r="834" spans="1:10" x14ac:dyDescent="0.25">
      <c r="A834" s="31">
        <v>41651</v>
      </c>
      <c r="B834" s="32">
        <v>961</v>
      </c>
      <c r="C834" s="32" t="s">
        <v>9</v>
      </c>
      <c r="D834" s="33" t="s">
        <v>267</v>
      </c>
      <c r="E834" s="34">
        <v>1416</v>
      </c>
      <c r="F834" s="77">
        <v>41651</v>
      </c>
      <c r="G834" s="34">
        <v>1416</v>
      </c>
      <c r="H834" s="36">
        <f t="shared" si="12"/>
        <v>0</v>
      </c>
    </row>
    <row r="835" spans="1:10" x14ac:dyDescent="0.25">
      <c r="A835" s="31">
        <v>41651</v>
      </c>
      <c r="B835" s="32">
        <v>962</v>
      </c>
      <c r="C835" s="32" t="s">
        <v>9</v>
      </c>
      <c r="D835" s="33" t="s">
        <v>8</v>
      </c>
      <c r="E835" s="34">
        <v>1194</v>
      </c>
      <c r="F835" s="77">
        <v>41651</v>
      </c>
      <c r="G835" s="34">
        <v>1194</v>
      </c>
      <c r="H835" s="36">
        <f t="shared" si="12"/>
        <v>0</v>
      </c>
      <c r="I835" s="21" t="s">
        <v>8</v>
      </c>
    </row>
    <row r="836" spans="1:10" x14ac:dyDescent="0.25">
      <c r="A836" s="31">
        <v>41651</v>
      </c>
      <c r="B836" s="32">
        <v>963</v>
      </c>
      <c r="C836" s="32" t="s">
        <v>9</v>
      </c>
      <c r="D836" s="33" t="s">
        <v>8</v>
      </c>
      <c r="E836" s="34">
        <v>351</v>
      </c>
      <c r="F836" s="77">
        <v>41651</v>
      </c>
      <c r="G836" s="34">
        <v>351</v>
      </c>
      <c r="H836" s="36">
        <f t="shared" ref="H836:H875" si="13">E836-G836</f>
        <v>0</v>
      </c>
      <c r="I836" s="21" t="s">
        <v>8</v>
      </c>
    </row>
    <row r="837" spans="1:10" x14ac:dyDescent="0.25">
      <c r="A837" s="31">
        <v>41651</v>
      </c>
      <c r="B837" s="32">
        <v>964</v>
      </c>
      <c r="C837" s="32" t="s">
        <v>9</v>
      </c>
      <c r="D837" s="33" t="s">
        <v>186</v>
      </c>
      <c r="E837" s="34">
        <v>6924</v>
      </c>
      <c r="F837" s="23">
        <v>41653</v>
      </c>
      <c r="G837" s="34">
        <v>6924</v>
      </c>
      <c r="H837" s="36">
        <f t="shared" si="13"/>
        <v>0</v>
      </c>
    </row>
    <row r="838" spans="1:10" x14ac:dyDescent="0.25">
      <c r="A838" s="31">
        <v>41651</v>
      </c>
      <c r="B838" s="32">
        <v>965</v>
      </c>
      <c r="C838" s="32" t="s">
        <v>9</v>
      </c>
      <c r="D838" s="33" t="s">
        <v>152</v>
      </c>
      <c r="E838" s="34">
        <v>6018</v>
      </c>
      <c r="F838" s="23">
        <v>41651</v>
      </c>
      <c r="G838" s="34">
        <v>6018</v>
      </c>
      <c r="H838" s="36">
        <f t="shared" si="13"/>
        <v>0</v>
      </c>
    </row>
    <row r="839" spans="1:10" x14ac:dyDescent="0.25">
      <c r="A839" s="31">
        <v>41652</v>
      </c>
      <c r="B839" s="32">
        <v>966</v>
      </c>
      <c r="C839" s="32" t="s">
        <v>9</v>
      </c>
      <c r="D839" s="33" t="s">
        <v>14</v>
      </c>
      <c r="E839" s="34">
        <v>2078.5</v>
      </c>
      <c r="F839" s="35">
        <v>41652</v>
      </c>
      <c r="G839" s="34">
        <v>2078.5</v>
      </c>
      <c r="H839" s="36">
        <f t="shared" si="13"/>
        <v>0</v>
      </c>
      <c r="I839" s="34" t="s">
        <v>27</v>
      </c>
      <c r="J839" s="27"/>
    </row>
    <row r="840" spans="1:10" x14ac:dyDescent="0.25">
      <c r="A840" s="31">
        <v>41652</v>
      </c>
      <c r="B840" s="32">
        <v>967</v>
      </c>
      <c r="C840" s="32" t="s">
        <v>9</v>
      </c>
      <c r="D840" s="33" t="s">
        <v>20</v>
      </c>
      <c r="E840" s="34">
        <v>7953</v>
      </c>
      <c r="F840" s="47" t="s">
        <v>402</v>
      </c>
      <c r="G840" s="34">
        <f>500+7453</f>
        <v>7953</v>
      </c>
      <c r="H840" s="36">
        <f t="shared" si="13"/>
        <v>0</v>
      </c>
      <c r="I840" s="33"/>
      <c r="J840" s="27"/>
    </row>
    <row r="841" spans="1:10" x14ac:dyDescent="0.25">
      <c r="A841" s="31">
        <v>41652</v>
      </c>
      <c r="B841" s="32">
        <v>968</v>
      </c>
      <c r="C841" s="32" t="s">
        <v>9</v>
      </c>
      <c r="D841" s="33" t="s">
        <v>176</v>
      </c>
      <c r="E841" s="34">
        <v>15137</v>
      </c>
      <c r="F841" s="35">
        <v>41652</v>
      </c>
      <c r="G841" s="34">
        <v>15137</v>
      </c>
      <c r="H841" s="36">
        <f t="shared" si="13"/>
        <v>0</v>
      </c>
      <c r="I841" s="33"/>
      <c r="J841" s="27"/>
    </row>
    <row r="842" spans="1:10" x14ac:dyDescent="0.25">
      <c r="A842" s="31">
        <v>41652</v>
      </c>
      <c r="B842" s="32">
        <v>969</v>
      </c>
      <c r="C842" s="32" t="s">
        <v>9</v>
      </c>
      <c r="D842" s="33" t="s">
        <v>13</v>
      </c>
      <c r="E842" s="34">
        <v>1885</v>
      </c>
      <c r="F842" s="35">
        <v>41653</v>
      </c>
      <c r="G842" s="34">
        <v>1885</v>
      </c>
      <c r="H842" s="36">
        <f t="shared" si="13"/>
        <v>0</v>
      </c>
      <c r="I842" s="33" t="s">
        <v>21</v>
      </c>
      <c r="J842" s="27"/>
    </row>
    <row r="843" spans="1:10" x14ac:dyDescent="0.25">
      <c r="A843" s="31">
        <v>41652</v>
      </c>
      <c r="B843" s="32">
        <v>970</v>
      </c>
      <c r="C843" s="32" t="s">
        <v>9</v>
      </c>
      <c r="D843" s="33" t="s">
        <v>129</v>
      </c>
      <c r="E843" s="34">
        <v>959</v>
      </c>
      <c r="F843" s="35">
        <v>41652</v>
      </c>
      <c r="G843" s="34">
        <v>959</v>
      </c>
      <c r="H843" s="36">
        <f t="shared" si="13"/>
        <v>0</v>
      </c>
      <c r="I843" s="33"/>
      <c r="J843" s="27"/>
    </row>
    <row r="844" spans="1:10" x14ac:dyDescent="0.25">
      <c r="A844" s="31">
        <v>41652</v>
      </c>
      <c r="B844" s="32">
        <v>971</v>
      </c>
      <c r="C844" s="32" t="s">
        <v>9</v>
      </c>
      <c r="D844" s="33" t="s">
        <v>44</v>
      </c>
      <c r="E844" s="34">
        <v>3800</v>
      </c>
      <c r="F844" s="84" t="s">
        <v>403</v>
      </c>
      <c r="G844" s="34">
        <f>3280+520</f>
        <v>3800</v>
      </c>
      <c r="H844" s="36">
        <f t="shared" si="13"/>
        <v>0</v>
      </c>
      <c r="I844" s="33" t="s">
        <v>45</v>
      </c>
      <c r="J844" s="27"/>
    </row>
    <row r="845" spans="1:10" x14ac:dyDescent="0.25">
      <c r="A845" s="31">
        <v>41652</v>
      </c>
      <c r="B845" s="32">
        <v>972</v>
      </c>
      <c r="C845" s="32" t="s">
        <v>9</v>
      </c>
      <c r="D845" s="33" t="s">
        <v>43</v>
      </c>
      <c r="E845" s="34">
        <v>1520</v>
      </c>
      <c r="F845" s="35">
        <v>41667</v>
      </c>
      <c r="G845" s="34">
        <v>1520</v>
      </c>
      <c r="H845" s="36">
        <f t="shared" si="13"/>
        <v>0</v>
      </c>
      <c r="I845" s="33" t="s">
        <v>30</v>
      </c>
    </row>
    <row r="846" spans="1:10" x14ac:dyDescent="0.25">
      <c r="A846" s="31">
        <v>41652</v>
      </c>
      <c r="B846" s="32">
        <v>973</v>
      </c>
      <c r="C846" s="32" t="s">
        <v>9</v>
      </c>
      <c r="D846" s="33" t="s">
        <v>42</v>
      </c>
      <c r="E846" s="34">
        <v>1520</v>
      </c>
      <c r="F846" s="35">
        <v>41667</v>
      </c>
      <c r="G846" s="34">
        <v>1520</v>
      </c>
      <c r="H846" s="36">
        <f t="shared" si="13"/>
        <v>0</v>
      </c>
      <c r="I846" s="33" t="s">
        <v>30</v>
      </c>
    </row>
    <row r="847" spans="1:10" x14ac:dyDescent="0.25">
      <c r="A847" s="31">
        <v>41652</v>
      </c>
      <c r="B847" s="32">
        <v>974</v>
      </c>
      <c r="C847" s="32" t="s">
        <v>9</v>
      </c>
      <c r="D847" s="33" t="s">
        <v>338</v>
      </c>
      <c r="E847" s="34">
        <v>444</v>
      </c>
      <c r="F847" s="35">
        <v>41652</v>
      </c>
      <c r="G847" s="34">
        <v>444</v>
      </c>
      <c r="H847" s="36">
        <f t="shared" si="13"/>
        <v>0</v>
      </c>
      <c r="I847" s="33" t="s">
        <v>30</v>
      </c>
      <c r="J847" s="27"/>
    </row>
    <row r="848" spans="1:10" x14ac:dyDescent="0.25">
      <c r="A848" s="31">
        <v>41652</v>
      </c>
      <c r="B848" s="32">
        <v>975</v>
      </c>
      <c r="C848" s="32" t="s">
        <v>9</v>
      </c>
      <c r="D848" s="33" t="s">
        <v>29</v>
      </c>
      <c r="E848" s="34">
        <v>12531.5</v>
      </c>
      <c r="F848" s="47" t="s">
        <v>404</v>
      </c>
      <c r="G848" s="34">
        <f>10531.5+2000</f>
        <v>12531.5</v>
      </c>
      <c r="H848" s="36">
        <f t="shared" si="13"/>
        <v>0</v>
      </c>
      <c r="I848" s="33" t="s">
        <v>30</v>
      </c>
      <c r="J848" s="27"/>
    </row>
    <row r="849" spans="1:10" x14ac:dyDescent="0.25">
      <c r="A849" s="31">
        <v>41652</v>
      </c>
      <c r="B849" s="32">
        <v>976</v>
      </c>
      <c r="C849" s="32" t="s">
        <v>9</v>
      </c>
      <c r="D849" s="33" t="s">
        <v>76</v>
      </c>
      <c r="E849" s="34">
        <v>1809</v>
      </c>
      <c r="F849" s="35">
        <v>41652</v>
      </c>
      <c r="G849" s="34">
        <v>1809</v>
      </c>
      <c r="H849" s="36">
        <f t="shared" si="13"/>
        <v>0</v>
      </c>
      <c r="I849" s="33"/>
      <c r="J849" s="27"/>
    </row>
    <row r="850" spans="1:10" x14ac:dyDescent="0.25">
      <c r="A850" s="31">
        <v>41652</v>
      </c>
      <c r="B850" s="32">
        <v>977</v>
      </c>
      <c r="C850" s="32" t="s">
        <v>9</v>
      </c>
      <c r="D850" s="33" t="s">
        <v>34</v>
      </c>
      <c r="E850" s="34">
        <v>2454</v>
      </c>
      <c r="F850" s="35">
        <v>41652</v>
      </c>
      <c r="G850" s="34">
        <v>2454</v>
      </c>
      <c r="H850" s="36">
        <f t="shared" si="13"/>
        <v>0</v>
      </c>
      <c r="I850" s="33" t="s">
        <v>30</v>
      </c>
      <c r="J850" s="27"/>
    </row>
    <row r="851" spans="1:10" x14ac:dyDescent="0.25">
      <c r="A851" s="31">
        <v>41652</v>
      </c>
      <c r="B851" s="32">
        <v>978</v>
      </c>
      <c r="C851" s="32" t="s">
        <v>9</v>
      </c>
      <c r="D851" s="33" t="s">
        <v>253</v>
      </c>
      <c r="E851" s="34">
        <v>6163</v>
      </c>
      <c r="F851" s="35">
        <v>41652</v>
      </c>
      <c r="G851" s="34">
        <v>6163</v>
      </c>
      <c r="H851" s="36">
        <f t="shared" si="13"/>
        <v>0</v>
      </c>
      <c r="I851" s="33" t="s">
        <v>30</v>
      </c>
      <c r="J851" s="27"/>
    </row>
    <row r="852" spans="1:10" x14ac:dyDescent="0.25">
      <c r="A852" s="31">
        <v>41652</v>
      </c>
      <c r="B852" s="32">
        <v>979</v>
      </c>
      <c r="C852" s="32" t="s">
        <v>9</v>
      </c>
      <c r="D852" s="33" t="s">
        <v>47</v>
      </c>
      <c r="E852" s="34">
        <v>4349.5</v>
      </c>
      <c r="F852" s="35">
        <v>41653</v>
      </c>
      <c r="G852" s="34">
        <v>4349.5</v>
      </c>
      <c r="H852" s="36">
        <f t="shared" si="13"/>
        <v>0</v>
      </c>
      <c r="I852" s="33" t="s">
        <v>30</v>
      </c>
      <c r="J852" s="27"/>
    </row>
    <row r="853" spans="1:10" x14ac:dyDescent="0.25">
      <c r="A853" s="31">
        <v>41652</v>
      </c>
      <c r="B853" s="32">
        <v>980</v>
      </c>
      <c r="C853" s="32" t="s">
        <v>9</v>
      </c>
      <c r="D853" s="33" t="s">
        <v>16</v>
      </c>
      <c r="E853" s="34">
        <v>57679.199999999997</v>
      </c>
      <c r="F853" s="38">
        <v>41710</v>
      </c>
      <c r="G853" s="40">
        <v>57679.199999999997</v>
      </c>
      <c r="H853" s="36">
        <f t="shared" si="13"/>
        <v>0</v>
      </c>
      <c r="I853" s="33"/>
      <c r="J853" s="27"/>
    </row>
    <row r="854" spans="1:10" x14ac:dyDescent="0.25">
      <c r="A854" s="31">
        <v>41652</v>
      </c>
      <c r="B854" s="32">
        <v>981</v>
      </c>
      <c r="C854" s="32" t="s">
        <v>9</v>
      </c>
      <c r="D854" s="33" t="s">
        <v>99</v>
      </c>
      <c r="E854" s="34">
        <v>28903</v>
      </c>
      <c r="F854" s="35">
        <v>41652</v>
      </c>
      <c r="G854" s="34">
        <v>28903</v>
      </c>
      <c r="H854" s="36">
        <f t="shared" si="13"/>
        <v>0</v>
      </c>
      <c r="I854" s="33" t="s">
        <v>27</v>
      </c>
      <c r="J854" s="27"/>
    </row>
    <row r="855" spans="1:10" x14ac:dyDescent="0.25">
      <c r="A855" s="31">
        <v>41652</v>
      </c>
      <c r="B855" s="32">
        <v>982</v>
      </c>
      <c r="C855" s="32" t="s">
        <v>9</v>
      </c>
      <c r="D855" s="33" t="s">
        <v>124</v>
      </c>
      <c r="E855" s="34">
        <v>122</v>
      </c>
      <c r="F855" s="35">
        <v>41652</v>
      </c>
      <c r="G855" s="34">
        <v>122</v>
      </c>
      <c r="H855" s="36">
        <f t="shared" si="13"/>
        <v>0</v>
      </c>
      <c r="I855" s="33" t="s">
        <v>30</v>
      </c>
      <c r="J855" s="27"/>
    </row>
    <row r="856" spans="1:10" x14ac:dyDescent="0.25">
      <c r="A856" s="31">
        <v>41652</v>
      </c>
      <c r="B856" s="32">
        <v>983</v>
      </c>
      <c r="C856" s="32" t="s">
        <v>9</v>
      </c>
      <c r="D856" s="33" t="s">
        <v>54</v>
      </c>
      <c r="E856" s="34">
        <v>12986.5</v>
      </c>
      <c r="F856" s="35">
        <v>41653</v>
      </c>
      <c r="G856" s="34">
        <v>12986.5</v>
      </c>
      <c r="H856" s="36">
        <f t="shared" si="13"/>
        <v>0</v>
      </c>
      <c r="I856" s="33" t="s">
        <v>30</v>
      </c>
      <c r="J856" s="27"/>
    </row>
    <row r="857" spans="1:10" x14ac:dyDescent="0.25">
      <c r="A857" s="31">
        <v>41652</v>
      </c>
      <c r="B857" s="32">
        <v>984</v>
      </c>
      <c r="C857" s="32" t="s">
        <v>9</v>
      </c>
      <c r="D857" s="33" t="s">
        <v>57</v>
      </c>
      <c r="E857" s="34">
        <v>780</v>
      </c>
      <c r="F857" s="35">
        <v>41652</v>
      </c>
      <c r="G857" s="34">
        <v>780</v>
      </c>
      <c r="H857" s="36">
        <f t="shared" si="13"/>
        <v>0</v>
      </c>
      <c r="I857" s="33" t="s">
        <v>30</v>
      </c>
      <c r="J857" s="27"/>
    </row>
    <row r="858" spans="1:10" x14ac:dyDescent="0.25">
      <c r="A858" s="31">
        <v>41652</v>
      </c>
      <c r="B858" s="32">
        <v>985</v>
      </c>
      <c r="C858" s="32" t="s">
        <v>9</v>
      </c>
      <c r="D858" s="33" t="s">
        <v>17</v>
      </c>
      <c r="E858" s="34">
        <v>476509.01</v>
      </c>
      <c r="F858" s="35">
        <v>41657</v>
      </c>
      <c r="G858" s="34">
        <v>476509</v>
      </c>
      <c r="H858" s="36">
        <f t="shared" si="13"/>
        <v>1.0000000009313226E-2</v>
      </c>
      <c r="I858" s="33"/>
      <c r="J858" s="27"/>
    </row>
    <row r="859" spans="1:10" x14ac:dyDescent="0.25">
      <c r="A859" s="31">
        <v>41652</v>
      </c>
      <c r="B859" s="32">
        <v>986</v>
      </c>
      <c r="C859" s="32" t="s">
        <v>9</v>
      </c>
      <c r="D859" s="33" t="s">
        <v>22</v>
      </c>
      <c r="E859" s="34">
        <v>1084.5</v>
      </c>
      <c r="F859" s="35">
        <v>41652</v>
      </c>
      <c r="G859" s="34">
        <v>1084.5</v>
      </c>
      <c r="H859" s="36">
        <f t="shared" si="13"/>
        <v>0</v>
      </c>
      <c r="I859" s="33"/>
      <c r="J859" s="27"/>
    </row>
    <row r="860" spans="1:10" x14ac:dyDescent="0.25">
      <c r="A860" s="31">
        <v>41652</v>
      </c>
      <c r="B860" s="32">
        <v>987</v>
      </c>
      <c r="C860" s="32" t="s">
        <v>9</v>
      </c>
      <c r="D860" s="33" t="s">
        <v>405</v>
      </c>
      <c r="E860" s="34">
        <v>3852</v>
      </c>
      <c r="F860" s="35">
        <v>41652</v>
      </c>
      <c r="G860" s="34">
        <v>3852</v>
      </c>
      <c r="H860" s="36">
        <f t="shared" si="13"/>
        <v>0</v>
      </c>
      <c r="I860" s="33"/>
      <c r="J860" s="27"/>
    </row>
    <row r="861" spans="1:10" x14ac:dyDescent="0.25">
      <c r="A861" s="31">
        <v>41652</v>
      </c>
      <c r="B861" s="32">
        <v>988</v>
      </c>
      <c r="C861" s="32" t="s">
        <v>9</v>
      </c>
      <c r="D861" s="33" t="s">
        <v>49</v>
      </c>
      <c r="E861" s="34">
        <v>914</v>
      </c>
      <c r="F861" s="35">
        <v>41652</v>
      </c>
      <c r="G861" s="34">
        <v>914</v>
      </c>
      <c r="H861" s="36">
        <f t="shared" si="13"/>
        <v>0</v>
      </c>
      <c r="I861" s="33"/>
      <c r="J861" s="27"/>
    </row>
    <row r="862" spans="1:10" x14ac:dyDescent="0.25">
      <c r="A862" s="31">
        <v>41652</v>
      </c>
      <c r="B862" s="32">
        <v>989</v>
      </c>
      <c r="C862" s="32" t="s">
        <v>9</v>
      </c>
      <c r="D862" s="33" t="s">
        <v>149</v>
      </c>
      <c r="E862" s="34">
        <v>14453.5</v>
      </c>
      <c r="F862" s="35">
        <v>41652</v>
      </c>
      <c r="G862" s="34">
        <v>14453.5</v>
      </c>
      <c r="H862" s="36">
        <f t="shared" si="13"/>
        <v>0</v>
      </c>
      <c r="I862" s="33"/>
      <c r="J862" s="27"/>
    </row>
    <row r="863" spans="1:10" x14ac:dyDescent="0.25">
      <c r="A863" s="31">
        <v>41652</v>
      </c>
      <c r="B863" s="32">
        <v>990</v>
      </c>
      <c r="C863" s="32" t="s">
        <v>9</v>
      </c>
      <c r="D863" s="33" t="s">
        <v>215</v>
      </c>
      <c r="E863" s="34">
        <v>3161</v>
      </c>
      <c r="F863" s="35">
        <v>41652</v>
      </c>
      <c r="G863" s="34">
        <v>3161</v>
      </c>
      <c r="H863" s="36">
        <f t="shared" si="13"/>
        <v>0</v>
      </c>
      <c r="I863" s="33"/>
      <c r="J863" s="27"/>
    </row>
    <row r="864" spans="1:10" x14ac:dyDescent="0.25">
      <c r="A864" s="31">
        <v>41652</v>
      </c>
      <c r="B864" s="32">
        <v>991</v>
      </c>
      <c r="C864" s="32" t="s">
        <v>9</v>
      </c>
      <c r="D864" s="33" t="s">
        <v>55</v>
      </c>
      <c r="E864" s="34">
        <v>11559</v>
      </c>
      <c r="F864" s="35">
        <v>41652</v>
      </c>
      <c r="G864" s="34">
        <v>11559</v>
      </c>
      <c r="H864" s="36">
        <f t="shared" si="13"/>
        <v>0</v>
      </c>
      <c r="I864" s="33"/>
      <c r="J864" s="27"/>
    </row>
    <row r="865" spans="1:10" x14ac:dyDescent="0.25">
      <c r="A865" s="31">
        <v>41652</v>
      </c>
      <c r="B865" s="32">
        <v>992</v>
      </c>
      <c r="C865" s="32" t="s">
        <v>9</v>
      </c>
      <c r="D865" s="33" t="s">
        <v>152</v>
      </c>
      <c r="E865" s="34">
        <v>19988.5</v>
      </c>
      <c r="F865" s="35">
        <v>41652</v>
      </c>
      <c r="G865" s="34">
        <v>19988.5</v>
      </c>
      <c r="H865" s="36">
        <f t="shared" si="13"/>
        <v>0</v>
      </c>
      <c r="I865" s="33"/>
      <c r="J865" s="27"/>
    </row>
    <row r="866" spans="1:10" x14ac:dyDescent="0.25">
      <c r="A866" s="31">
        <v>41652</v>
      </c>
      <c r="B866" s="32">
        <v>993</v>
      </c>
      <c r="C866" s="32" t="s">
        <v>9</v>
      </c>
      <c r="D866" s="33" t="s">
        <v>58</v>
      </c>
      <c r="E866" s="34">
        <v>1303</v>
      </c>
      <c r="F866" s="35">
        <v>41652</v>
      </c>
      <c r="G866" s="34">
        <v>1303</v>
      </c>
      <c r="H866" s="36">
        <f t="shared" si="13"/>
        <v>0</v>
      </c>
      <c r="I866" s="33" t="s">
        <v>30</v>
      </c>
      <c r="J866" s="27"/>
    </row>
    <row r="867" spans="1:10" x14ac:dyDescent="0.25">
      <c r="A867" s="31">
        <v>41652</v>
      </c>
      <c r="B867" s="32">
        <v>994</v>
      </c>
      <c r="C867" s="32" t="s">
        <v>9</v>
      </c>
      <c r="D867" s="33" t="s">
        <v>50</v>
      </c>
      <c r="E867" s="34">
        <v>7143</v>
      </c>
      <c r="F867" s="35">
        <v>41659</v>
      </c>
      <c r="G867" s="34">
        <v>7143</v>
      </c>
      <c r="H867" s="36">
        <f t="shared" si="13"/>
        <v>0</v>
      </c>
      <c r="I867" s="33"/>
      <c r="J867" s="27"/>
    </row>
    <row r="868" spans="1:10" x14ac:dyDescent="0.25">
      <c r="A868" s="31">
        <v>41652</v>
      </c>
      <c r="B868" s="32">
        <v>995</v>
      </c>
      <c r="C868" s="32" t="s">
        <v>9</v>
      </c>
      <c r="D868" s="33" t="s">
        <v>294</v>
      </c>
      <c r="E868" s="34">
        <v>1909.5</v>
      </c>
      <c r="F868" s="35">
        <v>41653</v>
      </c>
      <c r="G868" s="34">
        <v>1909.5</v>
      </c>
      <c r="H868" s="36">
        <f t="shared" si="13"/>
        <v>0</v>
      </c>
      <c r="I868" s="33" t="s">
        <v>30</v>
      </c>
      <c r="J868" s="27"/>
    </row>
    <row r="869" spans="1:10" x14ac:dyDescent="0.25">
      <c r="A869" s="31">
        <v>41652</v>
      </c>
      <c r="B869" s="32">
        <v>996</v>
      </c>
      <c r="C869" s="32" t="s">
        <v>9</v>
      </c>
      <c r="D869" s="33" t="s">
        <v>96</v>
      </c>
      <c r="E869" s="34">
        <v>46233</v>
      </c>
      <c r="F869" s="35">
        <v>41659</v>
      </c>
      <c r="G869" s="34">
        <v>46233</v>
      </c>
      <c r="H869" s="36">
        <f t="shared" si="13"/>
        <v>0</v>
      </c>
      <c r="I869" s="33" t="s">
        <v>27</v>
      </c>
      <c r="J869" s="27"/>
    </row>
    <row r="870" spans="1:10" x14ac:dyDescent="0.25">
      <c r="A870" s="31">
        <v>41652</v>
      </c>
      <c r="B870" s="32">
        <v>997</v>
      </c>
      <c r="C870" s="32" t="s">
        <v>9</v>
      </c>
      <c r="D870" s="33" t="s">
        <v>251</v>
      </c>
      <c r="E870" s="34">
        <v>6170.5</v>
      </c>
      <c r="F870" s="35">
        <v>41652</v>
      </c>
      <c r="G870" s="34">
        <v>6170.5</v>
      </c>
      <c r="H870" s="36">
        <f t="shared" si="13"/>
        <v>0</v>
      </c>
      <c r="I870" s="33" t="s">
        <v>30</v>
      </c>
      <c r="J870" s="27"/>
    </row>
    <row r="871" spans="1:10" x14ac:dyDescent="0.25">
      <c r="A871" s="31">
        <v>41652</v>
      </c>
      <c r="B871" s="32">
        <v>998</v>
      </c>
      <c r="C871" s="32" t="s">
        <v>9</v>
      </c>
      <c r="D871" s="33" t="s">
        <v>115</v>
      </c>
      <c r="E871" s="34">
        <v>480</v>
      </c>
      <c r="F871" s="35">
        <v>41652</v>
      </c>
      <c r="G871" s="34">
        <v>480</v>
      </c>
      <c r="H871" s="36">
        <f t="shared" si="13"/>
        <v>0</v>
      </c>
      <c r="I871" s="33"/>
      <c r="J871" s="27"/>
    </row>
    <row r="872" spans="1:10" x14ac:dyDescent="0.25">
      <c r="A872" s="31">
        <v>41652</v>
      </c>
      <c r="B872" s="32">
        <v>999</v>
      </c>
      <c r="C872" s="32" t="s">
        <v>9</v>
      </c>
      <c r="D872" s="33" t="s">
        <v>51</v>
      </c>
      <c r="E872" s="34">
        <v>2200</v>
      </c>
      <c r="F872" s="35">
        <v>41661</v>
      </c>
      <c r="G872" s="34">
        <v>2200</v>
      </c>
      <c r="H872" s="36">
        <f t="shared" si="13"/>
        <v>0</v>
      </c>
      <c r="I872" s="33" t="s">
        <v>45</v>
      </c>
      <c r="J872" s="27"/>
    </row>
    <row r="873" spans="1:10" x14ac:dyDescent="0.25">
      <c r="A873" s="31">
        <v>41652</v>
      </c>
      <c r="B873" s="32">
        <v>1000</v>
      </c>
      <c r="C873" s="85" t="s">
        <v>406</v>
      </c>
      <c r="D873" s="43" t="s">
        <v>109</v>
      </c>
      <c r="E873" s="44">
        <v>4354.5</v>
      </c>
      <c r="F873" s="45">
        <v>41652</v>
      </c>
      <c r="G873" s="44">
        <v>4354.5</v>
      </c>
      <c r="H873" s="36">
        <f t="shared" si="13"/>
        <v>0</v>
      </c>
      <c r="I873" s="33"/>
      <c r="J873" s="27"/>
    </row>
    <row r="874" spans="1:10" x14ac:dyDescent="0.25">
      <c r="A874" s="31">
        <v>41652</v>
      </c>
      <c r="B874" s="32">
        <v>1</v>
      </c>
      <c r="C874" s="32" t="s">
        <v>407</v>
      </c>
      <c r="D874" s="33" t="s">
        <v>288</v>
      </c>
      <c r="E874" s="34">
        <v>1346</v>
      </c>
      <c r="F874" s="35">
        <v>41652</v>
      </c>
      <c r="G874" s="34">
        <v>1346</v>
      </c>
      <c r="H874" s="36">
        <f t="shared" si="13"/>
        <v>0</v>
      </c>
      <c r="I874" s="33" t="s">
        <v>45</v>
      </c>
      <c r="J874" s="27"/>
    </row>
    <row r="875" spans="1:10" x14ac:dyDescent="0.25">
      <c r="A875" s="31">
        <v>41652</v>
      </c>
      <c r="B875" s="32">
        <v>2</v>
      </c>
      <c r="C875" s="32" t="s">
        <v>407</v>
      </c>
      <c r="D875" s="43" t="s">
        <v>237</v>
      </c>
      <c r="E875" s="44">
        <v>6531.5</v>
      </c>
      <c r="F875" s="45">
        <v>41652</v>
      </c>
      <c r="G875" s="44">
        <v>6531.5</v>
      </c>
      <c r="H875" s="36">
        <f t="shared" si="13"/>
        <v>0</v>
      </c>
      <c r="I875" s="43" t="s">
        <v>21</v>
      </c>
      <c r="J875" s="27"/>
    </row>
    <row r="876" spans="1:10" x14ac:dyDescent="0.25">
      <c r="A876" s="31">
        <v>41652</v>
      </c>
      <c r="B876" s="32">
        <v>3</v>
      </c>
      <c r="C876" s="32" t="s">
        <v>407</v>
      </c>
      <c r="D876" s="33" t="s">
        <v>89</v>
      </c>
      <c r="E876" s="34">
        <v>775</v>
      </c>
      <c r="F876" s="35">
        <v>41652</v>
      </c>
      <c r="G876" s="34">
        <v>775</v>
      </c>
      <c r="H876" s="36">
        <f t="shared" ref="H876:H937" si="14">E876-G876</f>
        <v>0</v>
      </c>
      <c r="I876" s="33"/>
      <c r="J876" s="46"/>
    </row>
    <row r="877" spans="1:10" x14ac:dyDescent="0.25">
      <c r="A877" s="31">
        <v>41652</v>
      </c>
      <c r="B877" s="32">
        <v>4</v>
      </c>
      <c r="C877" s="32" t="s">
        <v>407</v>
      </c>
      <c r="D877" s="33" t="s">
        <v>408</v>
      </c>
      <c r="E877" s="34">
        <v>10944</v>
      </c>
      <c r="F877" s="35">
        <v>41652</v>
      </c>
      <c r="G877" s="34">
        <v>10944</v>
      </c>
      <c r="H877" s="36">
        <f t="shared" si="14"/>
        <v>0</v>
      </c>
      <c r="I877" s="33" t="s">
        <v>21</v>
      </c>
      <c r="J877" s="27"/>
    </row>
    <row r="878" spans="1:10" x14ac:dyDescent="0.25">
      <c r="A878" s="31">
        <v>41652</v>
      </c>
      <c r="B878" s="32">
        <v>5</v>
      </c>
      <c r="C878" s="32" t="s">
        <v>407</v>
      </c>
      <c r="D878" s="33" t="s">
        <v>253</v>
      </c>
      <c r="E878" s="34">
        <v>3864.5</v>
      </c>
      <c r="F878" s="35">
        <v>41652</v>
      </c>
      <c r="G878" s="34">
        <v>3864.5</v>
      </c>
      <c r="H878" s="36">
        <f t="shared" si="14"/>
        <v>0</v>
      </c>
      <c r="I878" s="33" t="s">
        <v>21</v>
      </c>
      <c r="J878" s="27"/>
    </row>
    <row r="879" spans="1:10" x14ac:dyDescent="0.25">
      <c r="A879" s="31">
        <v>41652</v>
      </c>
      <c r="B879" s="32">
        <v>6</v>
      </c>
      <c r="C879" s="32" t="s">
        <v>407</v>
      </c>
      <c r="D879" s="33" t="s">
        <v>130</v>
      </c>
      <c r="E879" s="34">
        <v>2932</v>
      </c>
      <c r="F879" s="35">
        <v>41652</v>
      </c>
      <c r="G879" s="34">
        <v>2932</v>
      </c>
      <c r="H879" s="36">
        <f t="shared" si="14"/>
        <v>0</v>
      </c>
      <c r="I879" s="33" t="s">
        <v>21</v>
      </c>
      <c r="J879" s="27"/>
    </row>
    <row r="880" spans="1:10" x14ac:dyDescent="0.25">
      <c r="A880" s="31">
        <v>41652</v>
      </c>
      <c r="B880" s="32">
        <v>7</v>
      </c>
      <c r="C880" s="32" t="s">
        <v>407</v>
      </c>
      <c r="D880" s="33" t="s">
        <v>380</v>
      </c>
      <c r="E880" s="34">
        <v>6105.5</v>
      </c>
      <c r="F880" s="35">
        <v>41652</v>
      </c>
      <c r="G880" s="34">
        <v>6105.5</v>
      </c>
      <c r="H880" s="36">
        <f t="shared" si="14"/>
        <v>0</v>
      </c>
      <c r="I880" s="33" t="s">
        <v>21</v>
      </c>
      <c r="J880" s="27"/>
    </row>
    <row r="881" spans="1:10" x14ac:dyDescent="0.25">
      <c r="A881" s="31">
        <v>41652</v>
      </c>
      <c r="B881" s="32">
        <v>8</v>
      </c>
      <c r="C881" s="32" t="s">
        <v>407</v>
      </c>
      <c r="D881" s="33" t="s">
        <v>409</v>
      </c>
      <c r="E881" s="34">
        <v>2809.5</v>
      </c>
      <c r="F881" s="35">
        <v>41652</v>
      </c>
      <c r="G881" s="34">
        <v>2809.5</v>
      </c>
      <c r="H881" s="36">
        <f t="shared" si="14"/>
        <v>0</v>
      </c>
      <c r="I881" s="33"/>
      <c r="J881" s="27"/>
    </row>
    <row r="882" spans="1:10" x14ac:dyDescent="0.25">
      <c r="A882" s="31">
        <v>41652</v>
      </c>
      <c r="B882" s="32">
        <v>9</v>
      </c>
      <c r="C882" s="32" t="s">
        <v>407</v>
      </c>
      <c r="D882" s="33" t="s">
        <v>50</v>
      </c>
      <c r="E882" s="34">
        <v>5437.5</v>
      </c>
      <c r="F882" s="35">
        <v>41659</v>
      </c>
      <c r="G882" s="34">
        <v>5437.5</v>
      </c>
      <c r="H882" s="36">
        <f t="shared" si="14"/>
        <v>0</v>
      </c>
      <c r="I882" s="33" t="s">
        <v>21</v>
      </c>
      <c r="J882" s="46"/>
    </row>
    <row r="883" spans="1:10" x14ac:dyDescent="0.25">
      <c r="A883" s="31">
        <v>41652</v>
      </c>
      <c r="B883" s="32">
        <v>10</v>
      </c>
      <c r="C883" s="32" t="s">
        <v>407</v>
      </c>
      <c r="D883" s="33" t="s">
        <v>235</v>
      </c>
      <c r="E883" s="34">
        <v>3680.2</v>
      </c>
      <c r="F883" s="35">
        <v>41653</v>
      </c>
      <c r="G883" s="34">
        <v>3680.5</v>
      </c>
      <c r="H883" s="36">
        <f t="shared" si="14"/>
        <v>-0.3000000000001819</v>
      </c>
      <c r="I883" s="33" t="s">
        <v>65</v>
      </c>
      <c r="J883" s="46"/>
    </row>
    <row r="884" spans="1:10" x14ac:dyDescent="0.25">
      <c r="A884" s="31">
        <v>41652</v>
      </c>
      <c r="B884" s="32">
        <v>11</v>
      </c>
      <c r="C884" s="32" t="s">
        <v>407</v>
      </c>
      <c r="D884" s="33" t="s">
        <v>186</v>
      </c>
      <c r="E884" s="34">
        <v>3625</v>
      </c>
      <c r="F884" s="35">
        <v>41654</v>
      </c>
      <c r="G884" s="34">
        <v>3625</v>
      </c>
      <c r="H884" s="36">
        <f t="shared" si="14"/>
        <v>0</v>
      </c>
      <c r="I884" s="33"/>
      <c r="J884" s="46" t="s">
        <v>410</v>
      </c>
    </row>
    <row r="885" spans="1:10" x14ac:dyDescent="0.25">
      <c r="A885" s="31">
        <v>41652</v>
      </c>
      <c r="B885" s="32">
        <v>12</v>
      </c>
      <c r="C885" s="32" t="s">
        <v>407</v>
      </c>
      <c r="D885" s="33" t="s">
        <v>145</v>
      </c>
      <c r="E885" s="34">
        <v>3069.5</v>
      </c>
      <c r="F885" s="35">
        <v>41653</v>
      </c>
      <c r="G885" s="34">
        <v>3069.5</v>
      </c>
      <c r="H885" s="36">
        <f t="shared" si="14"/>
        <v>0</v>
      </c>
      <c r="I885" s="33" t="s">
        <v>65</v>
      </c>
      <c r="J885" s="46" t="s">
        <v>411</v>
      </c>
    </row>
    <row r="886" spans="1:10" x14ac:dyDescent="0.25">
      <c r="A886" s="31">
        <v>41652</v>
      </c>
      <c r="B886" s="32">
        <v>13</v>
      </c>
      <c r="C886" s="32" t="s">
        <v>407</v>
      </c>
      <c r="D886" s="33" t="s">
        <v>348</v>
      </c>
      <c r="E886" s="34">
        <v>3588</v>
      </c>
      <c r="F886" s="35">
        <v>41653</v>
      </c>
      <c r="G886" s="34">
        <v>3588</v>
      </c>
      <c r="H886" s="36">
        <f t="shared" si="14"/>
        <v>0</v>
      </c>
      <c r="I886" s="33" t="s">
        <v>65</v>
      </c>
      <c r="J886" s="46"/>
    </row>
    <row r="887" spans="1:10" x14ac:dyDescent="0.25">
      <c r="A887" s="31">
        <v>41652</v>
      </c>
      <c r="B887" s="32">
        <v>14</v>
      </c>
      <c r="C887" s="32" t="s">
        <v>407</v>
      </c>
      <c r="D887" s="33" t="s">
        <v>190</v>
      </c>
      <c r="E887" s="34">
        <v>2000</v>
      </c>
      <c r="F887" s="35">
        <v>41653</v>
      </c>
      <c r="G887" s="34">
        <v>2000</v>
      </c>
      <c r="H887" s="36">
        <f t="shared" si="14"/>
        <v>0</v>
      </c>
      <c r="I887" s="33" t="s">
        <v>65</v>
      </c>
      <c r="J887" s="46"/>
    </row>
    <row r="888" spans="1:10" x14ac:dyDescent="0.25">
      <c r="A888" s="31">
        <v>41652</v>
      </c>
      <c r="B888" s="32">
        <v>15</v>
      </c>
      <c r="C888" s="32" t="s">
        <v>407</v>
      </c>
      <c r="D888" s="33" t="s">
        <v>191</v>
      </c>
      <c r="E888" s="34">
        <v>1180</v>
      </c>
      <c r="F888" s="35">
        <v>41653</v>
      </c>
      <c r="G888" s="34">
        <v>1180</v>
      </c>
      <c r="H888" s="36">
        <f t="shared" si="14"/>
        <v>0</v>
      </c>
      <c r="I888" s="33" t="s">
        <v>65</v>
      </c>
      <c r="J888" s="46"/>
    </row>
    <row r="889" spans="1:10" x14ac:dyDescent="0.25">
      <c r="A889" s="31">
        <v>41652</v>
      </c>
      <c r="B889" s="32">
        <v>16</v>
      </c>
      <c r="C889" s="32" t="s">
        <v>407</v>
      </c>
      <c r="D889" s="33" t="s">
        <v>412</v>
      </c>
      <c r="E889" s="34">
        <v>1976.5</v>
      </c>
      <c r="F889" s="35">
        <v>41652</v>
      </c>
      <c r="G889" s="34">
        <v>1976.5</v>
      </c>
      <c r="H889" s="36">
        <f t="shared" si="14"/>
        <v>0</v>
      </c>
      <c r="I889" s="33" t="s">
        <v>217</v>
      </c>
      <c r="J889" s="46"/>
    </row>
    <row r="890" spans="1:10" x14ac:dyDescent="0.25">
      <c r="A890" s="31">
        <v>41652</v>
      </c>
      <c r="B890" s="32">
        <v>17</v>
      </c>
      <c r="C890" s="32" t="s">
        <v>407</v>
      </c>
      <c r="D890" s="33" t="s">
        <v>260</v>
      </c>
      <c r="E890" s="34">
        <v>960</v>
      </c>
      <c r="F890" s="35">
        <v>41652</v>
      </c>
      <c r="G890" s="34">
        <v>960</v>
      </c>
      <c r="H890" s="36">
        <f t="shared" si="14"/>
        <v>0</v>
      </c>
      <c r="I890" s="33" t="s">
        <v>217</v>
      </c>
      <c r="J890" s="46"/>
    </row>
    <row r="891" spans="1:10" x14ac:dyDescent="0.25">
      <c r="A891" s="31">
        <v>41652</v>
      </c>
      <c r="B891" s="32">
        <v>18</v>
      </c>
      <c r="C891" s="32" t="s">
        <v>407</v>
      </c>
      <c r="D891" s="33" t="s">
        <v>233</v>
      </c>
      <c r="E891" s="34">
        <v>2270.5</v>
      </c>
      <c r="F891" s="35">
        <v>41653</v>
      </c>
      <c r="G891" s="34">
        <v>2270.5</v>
      </c>
      <c r="H891" s="36">
        <f t="shared" si="14"/>
        <v>0</v>
      </c>
      <c r="I891" s="33" t="s">
        <v>65</v>
      </c>
      <c r="J891" s="46"/>
    </row>
    <row r="892" spans="1:10" x14ac:dyDescent="0.25">
      <c r="A892" s="31">
        <v>41652</v>
      </c>
      <c r="B892" s="32">
        <v>19</v>
      </c>
      <c r="C892" s="32" t="s">
        <v>407</v>
      </c>
      <c r="D892" s="33" t="s">
        <v>144</v>
      </c>
      <c r="E892" s="34">
        <v>4000</v>
      </c>
      <c r="F892" s="35">
        <v>41653</v>
      </c>
      <c r="G892" s="34">
        <v>4000</v>
      </c>
      <c r="H892" s="36">
        <f t="shared" si="14"/>
        <v>0</v>
      </c>
      <c r="I892" s="33" t="s">
        <v>65</v>
      </c>
      <c r="J892" s="46"/>
    </row>
    <row r="893" spans="1:10" x14ac:dyDescent="0.25">
      <c r="A893" s="31">
        <v>41652</v>
      </c>
      <c r="B893" s="32">
        <v>20</v>
      </c>
      <c r="C893" s="32" t="s">
        <v>407</v>
      </c>
      <c r="D893" s="33" t="s">
        <v>413</v>
      </c>
      <c r="E893" s="34">
        <v>1106</v>
      </c>
      <c r="F893" s="35">
        <v>41653</v>
      </c>
      <c r="G893" s="34">
        <v>1106</v>
      </c>
      <c r="H893" s="36">
        <f t="shared" si="14"/>
        <v>0</v>
      </c>
      <c r="I893" s="33" t="s">
        <v>65</v>
      </c>
      <c r="J893" s="46"/>
    </row>
    <row r="894" spans="1:10" x14ac:dyDescent="0.25">
      <c r="A894" s="31">
        <v>41652</v>
      </c>
      <c r="B894" s="32">
        <v>21</v>
      </c>
      <c r="C894" s="32" t="s">
        <v>407</v>
      </c>
      <c r="D894" s="33" t="s">
        <v>228</v>
      </c>
      <c r="E894" s="34">
        <v>2471</v>
      </c>
      <c r="F894" s="35">
        <v>41653</v>
      </c>
      <c r="G894" s="34">
        <v>2471</v>
      </c>
      <c r="H894" s="36">
        <f t="shared" si="14"/>
        <v>0</v>
      </c>
      <c r="I894" s="33" t="s">
        <v>65</v>
      </c>
      <c r="J894" s="46"/>
    </row>
    <row r="895" spans="1:10" x14ac:dyDescent="0.25">
      <c r="A895" s="31">
        <v>41652</v>
      </c>
      <c r="B895" s="32">
        <v>22</v>
      </c>
      <c r="C895" s="32" t="s">
        <v>407</v>
      </c>
      <c r="D895" s="33" t="s">
        <v>133</v>
      </c>
      <c r="E895" s="34">
        <v>8652</v>
      </c>
      <c r="F895" s="47" t="s">
        <v>414</v>
      </c>
      <c r="G895" s="34">
        <f>3800+4852</f>
        <v>8652</v>
      </c>
      <c r="H895" s="36">
        <f t="shared" si="14"/>
        <v>0</v>
      </c>
      <c r="I895" s="33"/>
      <c r="J895" s="46"/>
    </row>
    <row r="896" spans="1:10" x14ac:dyDescent="0.25">
      <c r="A896" s="31">
        <v>41652</v>
      </c>
      <c r="B896" s="32">
        <v>23</v>
      </c>
      <c r="C896" s="32" t="s">
        <v>407</v>
      </c>
      <c r="D896" s="33" t="s">
        <v>86</v>
      </c>
      <c r="E896" s="34">
        <v>16424</v>
      </c>
      <c r="F896" s="35">
        <v>41652</v>
      </c>
      <c r="G896" s="34">
        <v>16424</v>
      </c>
      <c r="H896" s="36">
        <f t="shared" si="14"/>
        <v>0</v>
      </c>
      <c r="I896" s="33"/>
      <c r="J896" s="46"/>
    </row>
    <row r="897" spans="1:10" x14ac:dyDescent="0.25">
      <c r="A897" s="31">
        <v>41652</v>
      </c>
      <c r="B897" s="32">
        <v>24</v>
      </c>
      <c r="C897" s="32" t="s">
        <v>407</v>
      </c>
      <c r="D897" s="33" t="s">
        <v>304</v>
      </c>
      <c r="E897" s="34">
        <v>14339</v>
      </c>
      <c r="F897" s="55" t="s">
        <v>415</v>
      </c>
      <c r="G897" s="34">
        <v>14339</v>
      </c>
      <c r="H897" s="36">
        <f t="shared" si="14"/>
        <v>0</v>
      </c>
      <c r="I897" s="33" t="s">
        <v>65</v>
      </c>
      <c r="J897" s="46" t="s">
        <v>416</v>
      </c>
    </row>
    <row r="898" spans="1:10" x14ac:dyDescent="0.25">
      <c r="A898" s="31">
        <v>41652</v>
      </c>
      <c r="B898" s="32">
        <v>25</v>
      </c>
      <c r="C898" s="32" t="s">
        <v>407</v>
      </c>
      <c r="D898" s="33" t="s">
        <v>11</v>
      </c>
      <c r="E898" s="34">
        <v>73393.5</v>
      </c>
      <c r="F898" s="35">
        <v>41680</v>
      </c>
      <c r="G898" s="34">
        <v>73393.5</v>
      </c>
      <c r="H898" s="36">
        <f t="shared" si="14"/>
        <v>0</v>
      </c>
      <c r="I898" s="33" t="s">
        <v>37</v>
      </c>
      <c r="J898" s="46"/>
    </row>
    <row r="899" spans="1:10" x14ac:dyDescent="0.25">
      <c r="A899" s="31">
        <v>41652</v>
      </c>
      <c r="B899" s="32">
        <v>26</v>
      </c>
      <c r="C899" s="32" t="s">
        <v>407</v>
      </c>
      <c r="D899" s="33" t="s">
        <v>198</v>
      </c>
      <c r="E899" s="34">
        <v>14155.6</v>
      </c>
      <c r="F899" s="35">
        <v>41653</v>
      </c>
      <c r="G899" s="34">
        <v>14155.6</v>
      </c>
      <c r="H899" s="36">
        <f t="shared" si="14"/>
        <v>0</v>
      </c>
      <c r="I899" s="33" t="s">
        <v>65</v>
      </c>
      <c r="J899" s="46"/>
    </row>
    <row r="900" spans="1:10" x14ac:dyDescent="0.25">
      <c r="A900" s="31">
        <v>41652</v>
      </c>
      <c r="B900" s="32">
        <v>27</v>
      </c>
      <c r="C900" s="32" t="s">
        <v>407</v>
      </c>
      <c r="D900" s="33" t="s">
        <v>86</v>
      </c>
      <c r="E900" s="34">
        <v>170</v>
      </c>
      <c r="F900" s="35">
        <v>41652</v>
      </c>
      <c r="G900" s="34">
        <v>170</v>
      </c>
      <c r="H900" s="36">
        <f t="shared" si="14"/>
        <v>0</v>
      </c>
      <c r="I900" s="33"/>
      <c r="J900" s="46"/>
    </row>
    <row r="901" spans="1:10" x14ac:dyDescent="0.25">
      <c r="A901" s="31">
        <v>41652</v>
      </c>
      <c r="B901" s="32">
        <v>28</v>
      </c>
      <c r="C901" s="32" t="s">
        <v>407</v>
      </c>
      <c r="D901" s="33" t="s">
        <v>392</v>
      </c>
      <c r="E901" s="34">
        <v>1968</v>
      </c>
      <c r="F901" s="35">
        <v>41652</v>
      </c>
      <c r="G901" s="34">
        <v>1968</v>
      </c>
      <c r="H901" s="36">
        <f t="shared" si="14"/>
        <v>0</v>
      </c>
      <c r="I901" s="33"/>
      <c r="J901" s="46"/>
    </row>
    <row r="902" spans="1:10" x14ac:dyDescent="0.25">
      <c r="A902" s="31">
        <v>41652</v>
      </c>
      <c r="B902" s="32">
        <v>29</v>
      </c>
      <c r="C902" s="32" t="s">
        <v>407</v>
      </c>
      <c r="D902" s="33" t="s">
        <v>417</v>
      </c>
      <c r="E902" s="34">
        <v>5625.5</v>
      </c>
      <c r="F902" s="35">
        <v>41653</v>
      </c>
      <c r="G902" s="34">
        <v>5625.5</v>
      </c>
      <c r="H902" s="36">
        <f t="shared" si="14"/>
        <v>0</v>
      </c>
      <c r="I902" s="33" t="s">
        <v>37</v>
      </c>
      <c r="J902" s="46"/>
    </row>
    <row r="903" spans="1:10" x14ac:dyDescent="0.25">
      <c r="A903" s="31">
        <v>41652</v>
      </c>
      <c r="B903" s="32">
        <v>30</v>
      </c>
      <c r="C903" s="32" t="s">
        <v>407</v>
      </c>
      <c r="D903" s="33" t="s">
        <v>307</v>
      </c>
      <c r="E903" s="34">
        <v>5738</v>
      </c>
      <c r="F903" s="35">
        <v>41653</v>
      </c>
      <c r="G903" s="34">
        <v>5738</v>
      </c>
      <c r="H903" s="36">
        <f t="shared" si="14"/>
        <v>0</v>
      </c>
      <c r="I903" s="33" t="s">
        <v>65</v>
      </c>
      <c r="J903" s="46"/>
    </row>
    <row r="904" spans="1:10" x14ac:dyDescent="0.25">
      <c r="A904" s="31">
        <v>41652</v>
      </c>
      <c r="B904" s="32">
        <v>31</v>
      </c>
      <c r="C904" s="32" t="s">
        <v>407</v>
      </c>
      <c r="D904" s="33" t="s">
        <v>98</v>
      </c>
      <c r="E904" s="34">
        <v>11811.5</v>
      </c>
      <c r="F904" s="35">
        <v>41653</v>
      </c>
      <c r="G904" s="34">
        <v>11811.5</v>
      </c>
      <c r="H904" s="36">
        <f t="shared" si="14"/>
        <v>0</v>
      </c>
      <c r="I904" s="33" t="s">
        <v>37</v>
      </c>
      <c r="J904" s="46"/>
    </row>
    <row r="905" spans="1:10" x14ac:dyDescent="0.25">
      <c r="A905" s="31">
        <v>41652</v>
      </c>
      <c r="B905" s="32">
        <v>32</v>
      </c>
      <c r="C905" s="32" t="s">
        <v>407</v>
      </c>
      <c r="D905" s="33" t="s">
        <v>370</v>
      </c>
      <c r="E905" s="34">
        <v>20541</v>
      </c>
      <c r="F905" s="35">
        <v>41654</v>
      </c>
      <c r="G905" s="34">
        <v>20541</v>
      </c>
      <c r="H905" s="36">
        <f t="shared" si="14"/>
        <v>0</v>
      </c>
      <c r="I905" s="33" t="s">
        <v>162</v>
      </c>
      <c r="J905" s="46"/>
    </row>
    <row r="906" spans="1:10" x14ac:dyDescent="0.25">
      <c r="A906" s="31">
        <v>41652</v>
      </c>
      <c r="B906" s="32">
        <v>33</v>
      </c>
      <c r="C906" s="32" t="s">
        <v>407</v>
      </c>
      <c r="D906" s="33" t="s">
        <v>99</v>
      </c>
      <c r="E906" s="34">
        <v>7428.6</v>
      </c>
      <c r="F906" s="35">
        <v>41654</v>
      </c>
      <c r="G906" s="34">
        <v>7428.6</v>
      </c>
      <c r="H906" s="36">
        <f t="shared" si="14"/>
        <v>0</v>
      </c>
      <c r="I906" s="33" t="s">
        <v>162</v>
      </c>
      <c r="J906" s="46"/>
    </row>
    <row r="907" spans="1:10" x14ac:dyDescent="0.25">
      <c r="A907" s="31">
        <v>41652</v>
      </c>
      <c r="B907" s="32">
        <v>34</v>
      </c>
      <c r="C907" s="32" t="s">
        <v>407</v>
      </c>
      <c r="D907" s="33" t="s">
        <v>163</v>
      </c>
      <c r="E907" s="34">
        <v>1770.5</v>
      </c>
      <c r="F907" s="35">
        <v>41654</v>
      </c>
      <c r="G907" s="34">
        <v>1770.5</v>
      </c>
      <c r="H907" s="36">
        <f t="shared" si="14"/>
        <v>0</v>
      </c>
      <c r="I907" s="33" t="s">
        <v>162</v>
      </c>
      <c r="J907" s="46"/>
    </row>
    <row r="908" spans="1:10" x14ac:dyDescent="0.25">
      <c r="A908" s="31">
        <v>41652</v>
      </c>
      <c r="B908" s="32">
        <v>35</v>
      </c>
      <c r="C908" s="32" t="s">
        <v>407</v>
      </c>
      <c r="D908" s="33" t="s">
        <v>418</v>
      </c>
      <c r="E908" s="34">
        <v>7766.5</v>
      </c>
      <c r="F908" s="37" t="s">
        <v>419</v>
      </c>
      <c r="G908" s="34">
        <v>7766.5</v>
      </c>
      <c r="H908" s="36">
        <f t="shared" si="14"/>
        <v>0</v>
      </c>
      <c r="I908" s="33" t="s">
        <v>162</v>
      </c>
      <c r="J908" s="46"/>
    </row>
    <row r="909" spans="1:10" x14ac:dyDescent="0.25">
      <c r="A909" s="31">
        <v>41652</v>
      </c>
      <c r="B909" s="32">
        <v>36</v>
      </c>
      <c r="C909" s="32" t="s">
        <v>407</v>
      </c>
      <c r="D909" s="33" t="s">
        <v>22</v>
      </c>
      <c r="E909" s="34">
        <v>11817</v>
      </c>
      <c r="F909" s="35">
        <v>41654</v>
      </c>
      <c r="G909" s="34">
        <v>11817</v>
      </c>
      <c r="H909" s="36">
        <f t="shared" si="14"/>
        <v>0</v>
      </c>
      <c r="I909" s="33" t="s">
        <v>162</v>
      </c>
      <c r="J909" s="46"/>
    </row>
    <row r="910" spans="1:10" x14ac:dyDescent="0.25">
      <c r="A910" s="31">
        <v>41652</v>
      </c>
      <c r="B910" s="32">
        <v>37</v>
      </c>
      <c r="C910" s="32" t="s">
        <v>407</v>
      </c>
      <c r="D910" s="33" t="s">
        <v>169</v>
      </c>
      <c r="E910" s="34">
        <v>13153.5</v>
      </c>
      <c r="F910" s="35">
        <v>41654</v>
      </c>
      <c r="G910" s="34">
        <v>13153.5</v>
      </c>
      <c r="H910" s="36">
        <f t="shared" si="14"/>
        <v>0</v>
      </c>
      <c r="I910" s="33" t="s">
        <v>162</v>
      </c>
      <c r="J910" s="46"/>
    </row>
    <row r="911" spans="1:10" x14ac:dyDescent="0.25">
      <c r="A911" s="31">
        <v>41652</v>
      </c>
      <c r="B911" s="32">
        <v>38</v>
      </c>
      <c r="C911" s="32" t="s">
        <v>407</v>
      </c>
      <c r="D911" s="33" t="s">
        <v>358</v>
      </c>
      <c r="E911" s="34">
        <v>10044</v>
      </c>
      <c r="F911" s="35">
        <v>41657</v>
      </c>
      <c r="G911" s="34">
        <v>10044</v>
      </c>
      <c r="H911" s="36">
        <f t="shared" si="14"/>
        <v>0</v>
      </c>
      <c r="I911" s="33" t="s">
        <v>162</v>
      </c>
      <c r="J911" s="46"/>
    </row>
    <row r="912" spans="1:10" x14ac:dyDescent="0.25">
      <c r="A912" s="31">
        <v>41652</v>
      </c>
      <c r="B912" s="32">
        <v>39</v>
      </c>
      <c r="C912" s="32" t="s">
        <v>407</v>
      </c>
      <c r="D912" s="33" t="s">
        <v>168</v>
      </c>
      <c r="E912" s="34">
        <v>17253</v>
      </c>
      <c r="F912" s="35">
        <v>41654</v>
      </c>
      <c r="G912" s="34">
        <v>17253</v>
      </c>
      <c r="H912" s="36">
        <f t="shared" si="14"/>
        <v>0</v>
      </c>
      <c r="I912" s="33" t="s">
        <v>162</v>
      </c>
      <c r="J912" s="46"/>
    </row>
    <row r="913" spans="1:10" x14ac:dyDescent="0.25">
      <c r="A913" s="31">
        <v>41652</v>
      </c>
      <c r="B913" s="32">
        <v>40</v>
      </c>
      <c r="C913" s="32" t="s">
        <v>407</v>
      </c>
      <c r="D913" s="33" t="s">
        <v>277</v>
      </c>
      <c r="E913" s="34">
        <v>4616.8</v>
      </c>
      <c r="F913" s="35">
        <v>41654</v>
      </c>
      <c r="G913" s="34">
        <v>4616.8</v>
      </c>
      <c r="H913" s="36">
        <f t="shared" si="14"/>
        <v>0</v>
      </c>
      <c r="I913" s="33" t="s">
        <v>162</v>
      </c>
      <c r="J913" s="46"/>
    </row>
    <row r="914" spans="1:10" x14ac:dyDescent="0.25">
      <c r="A914" s="31">
        <v>41652</v>
      </c>
      <c r="B914" s="32">
        <v>41</v>
      </c>
      <c r="C914" s="32" t="s">
        <v>407</v>
      </c>
      <c r="D914" s="33" t="s">
        <v>420</v>
      </c>
      <c r="E914" s="34">
        <v>14950.5</v>
      </c>
      <c r="F914" s="35">
        <v>41654</v>
      </c>
      <c r="G914" s="34">
        <v>14950.5</v>
      </c>
      <c r="H914" s="36">
        <f t="shared" si="14"/>
        <v>0</v>
      </c>
      <c r="I914" s="33" t="s">
        <v>162</v>
      </c>
      <c r="J914" s="46"/>
    </row>
    <row r="915" spans="1:10" x14ac:dyDescent="0.25">
      <c r="A915" s="31">
        <v>41652</v>
      </c>
      <c r="B915" s="32">
        <v>42</v>
      </c>
      <c r="C915" s="32" t="s">
        <v>407</v>
      </c>
      <c r="D915" s="33" t="s">
        <v>160</v>
      </c>
      <c r="E915" s="34">
        <v>79202</v>
      </c>
      <c r="F915" s="37" t="s">
        <v>421</v>
      </c>
      <c r="G915" s="34">
        <v>79202</v>
      </c>
      <c r="H915" s="36">
        <f t="shared" si="14"/>
        <v>0</v>
      </c>
      <c r="I915" s="33" t="s">
        <v>162</v>
      </c>
      <c r="J915" s="46"/>
    </row>
    <row r="916" spans="1:10" x14ac:dyDescent="0.25">
      <c r="A916" s="31">
        <v>41652</v>
      </c>
      <c r="B916" s="32">
        <v>43</v>
      </c>
      <c r="C916" s="32" t="s">
        <v>407</v>
      </c>
      <c r="D916" s="33" t="s">
        <v>178</v>
      </c>
      <c r="E916" s="34">
        <v>840</v>
      </c>
      <c r="F916" s="35">
        <v>41654</v>
      </c>
      <c r="G916" s="34">
        <v>840</v>
      </c>
      <c r="H916" s="36">
        <f t="shared" si="14"/>
        <v>0</v>
      </c>
      <c r="I916" s="33" t="s">
        <v>162</v>
      </c>
      <c r="J916" s="46"/>
    </row>
    <row r="917" spans="1:10" x14ac:dyDescent="0.25">
      <c r="A917" s="31">
        <v>41652</v>
      </c>
      <c r="B917" s="32">
        <v>44</v>
      </c>
      <c r="C917" s="32" t="s">
        <v>407</v>
      </c>
      <c r="D917" s="33" t="s">
        <v>186</v>
      </c>
      <c r="E917" s="34">
        <v>3689.2</v>
      </c>
      <c r="F917" s="35">
        <v>41653</v>
      </c>
      <c r="G917" s="34">
        <v>3689.2</v>
      </c>
      <c r="H917" s="36">
        <f t="shared" si="14"/>
        <v>0</v>
      </c>
      <c r="I917" s="33"/>
      <c r="J917" s="46"/>
    </row>
    <row r="918" spans="1:10" x14ac:dyDescent="0.25">
      <c r="A918" s="31">
        <v>41652</v>
      </c>
      <c r="B918" s="32">
        <v>45</v>
      </c>
      <c r="C918" s="32" t="s">
        <v>407</v>
      </c>
      <c r="D918" s="33" t="s">
        <v>93</v>
      </c>
      <c r="E918" s="34">
        <v>8166.5</v>
      </c>
      <c r="F918" s="35">
        <v>41653</v>
      </c>
      <c r="G918" s="34">
        <v>8166.5</v>
      </c>
      <c r="H918" s="36">
        <f t="shared" si="14"/>
        <v>0</v>
      </c>
      <c r="I918" s="33" t="s">
        <v>27</v>
      </c>
      <c r="J918" s="46"/>
    </row>
    <row r="919" spans="1:10" x14ac:dyDescent="0.25">
      <c r="A919" s="31">
        <v>41652</v>
      </c>
      <c r="B919" s="32">
        <v>46</v>
      </c>
      <c r="C919" s="32" t="s">
        <v>407</v>
      </c>
      <c r="D919" s="33" t="s">
        <v>101</v>
      </c>
      <c r="E919" s="34">
        <v>27847.5</v>
      </c>
      <c r="F919" s="37" t="s">
        <v>422</v>
      </c>
      <c r="G919" s="34">
        <v>27847.5</v>
      </c>
      <c r="H919" s="36">
        <f t="shared" si="14"/>
        <v>0</v>
      </c>
      <c r="I919" s="33" t="s">
        <v>27</v>
      </c>
      <c r="J919" s="46"/>
    </row>
    <row r="920" spans="1:10" x14ac:dyDescent="0.25">
      <c r="A920" s="31">
        <v>41652</v>
      </c>
      <c r="B920" s="32">
        <v>47</v>
      </c>
      <c r="C920" s="32" t="s">
        <v>407</v>
      </c>
      <c r="D920" s="33" t="s">
        <v>240</v>
      </c>
      <c r="E920" s="34">
        <v>34166</v>
      </c>
      <c r="F920" s="37" t="s">
        <v>423</v>
      </c>
      <c r="G920" s="34">
        <v>34166</v>
      </c>
      <c r="H920" s="36">
        <f t="shared" si="14"/>
        <v>0</v>
      </c>
      <c r="I920" s="33" t="s">
        <v>27</v>
      </c>
      <c r="J920" s="46"/>
    </row>
    <row r="921" spans="1:10" x14ac:dyDescent="0.25">
      <c r="A921" s="31">
        <v>41652</v>
      </c>
      <c r="B921" s="32">
        <v>48</v>
      </c>
      <c r="C921" s="32" t="s">
        <v>407</v>
      </c>
      <c r="D921" s="33" t="s">
        <v>244</v>
      </c>
      <c r="E921" s="34">
        <v>17727.599999999999</v>
      </c>
      <c r="F921" s="37" t="s">
        <v>424</v>
      </c>
      <c r="G921" s="40">
        <v>17727.599999999999</v>
      </c>
      <c r="H921" s="36">
        <f t="shared" si="14"/>
        <v>0</v>
      </c>
      <c r="I921" s="33" t="s">
        <v>27</v>
      </c>
      <c r="J921" s="46"/>
    </row>
    <row r="922" spans="1:10" x14ac:dyDescent="0.25">
      <c r="A922" s="31">
        <v>41652</v>
      </c>
      <c r="B922" s="32">
        <v>49</v>
      </c>
      <c r="C922" s="32" t="s">
        <v>407</v>
      </c>
      <c r="D922" s="33" t="s">
        <v>301</v>
      </c>
      <c r="E922" s="34">
        <v>23261</v>
      </c>
      <c r="F922" s="35">
        <v>41653</v>
      </c>
      <c r="G922" s="34">
        <v>23261</v>
      </c>
      <c r="H922" s="36">
        <f t="shared" si="14"/>
        <v>0</v>
      </c>
      <c r="I922" s="33" t="s">
        <v>27</v>
      </c>
      <c r="J922" s="46"/>
    </row>
    <row r="923" spans="1:10" x14ac:dyDescent="0.25">
      <c r="A923" s="31">
        <v>41652</v>
      </c>
      <c r="B923" s="32">
        <v>50</v>
      </c>
      <c r="C923" s="32" t="s">
        <v>407</v>
      </c>
      <c r="D923" s="48" t="s">
        <v>53</v>
      </c>
      <c r="E923" s="49">
        <v>0</v>
      </c>
      <c r="F923" s="35"/>
      <c r="G923" s="34"/>
      <c r="H923" s="36">
        <f t="shared" si="14"/>
        <v>0</v>
      </c>
      <c r="I923" s="33" t="s">
        <v>324</v>
      </c>
      <c r="J923" s="46" t="s">
        <v>425</v>
      </c>
    </row>
    <row r="924" spans="1:10" x14ac:dyDescent="0.25">
      <c r="A924" s="31">
        <v>41652</v>
      </c>
      <c r="B924" s="32">
        <v>51</v>
      </c>
      <c r="C924" s="32" t="s">
        <v>407</v>
      </c>
      <c r="D924" s="33" t="s">
        <v>59</v>
      </c>
      <c r="E924" s="34">
        <v>6306.3</v>
      </c>
      <c r="F924" s="37" t="s">
        <v>426</v>
      </c>
      <c r="G924" s="34">
        <v>6306.3</v>
      </c>
      <c r="H924" s="36">
        <f t="shared" si="14"/>
        <v>0</v>
      </c>
      <c r="I924" s="33" t="s">
        <v>21</v>
      </c>
      <c r="J924" s="46"/>
    </row>
    <row r="925" spans="1:10" x14ac:dyDescent="0.25">
      <c r="A925" s="31">
        <v>41652</v>
      </c>
      <c r="B925" s="32">
        <v>52</v>
      </c>
      <c r="C925" s="32" t="s">
        <v>407</v>
      </c>
      <c r="D925" s="33" t="s">
        <v>175</v>
      </c>
      <c r="E925" s="34">
        <v>23828.5</v>
      </c>
      <c r="F925" s="37" t="s">
        <v>427</v>
      </c>
      <c r="G925" s="34">
        <v>23828.5</v>
      </c>
      <c r="H925" s="36">
        <f t="shared" si="14"/>
        <v>0</v>
      </c>
      <c r="I925" s="33" t="s">
        <v>162</v>
      </c>
      <c r="J925" s="46" t="s">
        <v>428</v>
      </c>
    </row>
    <row r="926" spans="1:10" x14ac:dyDescent="0.25">
      <c r="A926" s="31">
        <v>41652</v>
      </c>
      <c r="B926" s="32">
        <v>53</v>
      </c>
      <c r="C926" s="32" t="s">
        <v>407</v>
      </c>
      <c r="D926" s="33" t="s">
        <v>429</v>
      </c>
      <c r="E926" s="34">
        <v>8534</v>
      </c>
      <c r="F926" s="55" t="s">
        <v>430</v>
      </c>
      <c r="G926" s="34">
        <v>8534</v>
      </c>
      <c r="H926" s="36">
        <f t="shared" si="14"/>
        <v>0</v>
      </c>
      <c r="I926" s="33" t="s">
        <v>27</v>
      </c>
      <c r="J926" s="46" t="s">
        <v>431</v>
      </c>
    </row>
    <row r="927" spans="1:10" x14ac:dyDescent="0.25">
      <c r="A927" s="31">
        <v>41652</v>
      </c>
      <c r="B927" s="32">
        <v>54</v>
      </c>
      <c r="C927" s="32" t="s">
        <v>407</v>
      </c>
      <c r="D927" s="33" t="s">
        <v>432</v>
      </c>
      <c r="E927" s="34">
        <v>1066.5</v>
      </c>
      <c r="F927" s="35">
        <v>41652</v>
      </c>
      <c r="G927" s="34">
        <v>1066.5</v>
      </c>
      <c r="H927" s="36">
        <f t="shared" si="14"/>
        <v>0</v>
      </c>
      <c r="I927" s="33"/>
      <c r="J927" s="46"/>
    </row>
    <row r="928" spans="1:10" x14ac:dyDescent="0.25">
      <c r="A928" s="31">
        <v>41652</v>
      </c>
      <c r="B928" s="32">
        <v>55</v>
      </c>
      <c r="C928" s="32" t="s">
        <v>407</v>
      </c>
      <c r="D928" s="33" t="s">
        <v>433</v>
      </c>
      <c r="E928" s="34">
        <v>490</v>
      </c>
      <c r="F928" s="35">
        <v>41652</v>
      </c>
      <c r="G928" s="34">
        <v>490</v>
      </c>
      <c r="H928" s="36">
        <f t="shared" si="14"/>
        <v>0</v>
      </c>
      <c r="I928" s="33"/>
      <c r="J928" s="46"/>
    </row>
    <row r="929" spans="1:10" x14ac:dyDescent="0.25">
      <c r="A929" s="31">
        <v>41652</v>
      </c>
      <c r="B929" s="32">
        <v>56</v>
      </c>
      <c r="C929" s="32" t="s">
        <v>407</v>
      </c>
      <c r="D929" s="33" t="s">
        <v>432</v>
      </c>
      <c r="E929" s="34">
        <v>48</v>
      </c>
      <c r="F929" s="35">
        <v>41652</v>
      </c>
      <c r="G929" s="34">
        <v>48</v>
      </c>
      <c r="H929" s="36">
        <f t="shared" si="14"/>
        <v>0</v>
      </c>
      <c r="I929" s="33"/>
      <c r="J929" s="46"/>
    </row>
    <row r="930" spans="1:10" x14ac:dyDescent="0.25">
      <c r="A930" s="31">
        <v>41652</v>
      </c>
      <c r="B930" s="32">
        <v>57</v>
      </c>
      <c r="C930" s="32" t="s">
        <v>407</v>
      </c>
      <c r="D930" s="33" t="s">
        <v>370</v>
      </c>
      <c r="E930" s="34">
        <v>14038.5</v>
      </c>
      <c r="F930" s="35">
        <v>41654</v>
      </c>
      <c r="G930" s="34">
        <v>14038.5</v>
      </c>
      <c r="H930" s="36">
        <f t="shared" si="14"/>
        <v>0</v>
      </c>
      <c r="I930" s="33" t="s">
        <v>162</v>
      </c>
      <c r="J930" s="46"/>
    </row>
    <row r="931" spans="1:10" x14ac:dyDescent="0.25">
      <c r="A931" s="31">
        <v>41652</v>
      </c>
      <c r="B931" s="32">
        <v>58</v>
      </c>
      <c r="C931" s="32" t="s">
        <v>407</v>
      </c>
      <c r="D931" s="33" t="s">
        <v>359</v>
      </c>
      <c r="E931" s="34">
        <v>8156.2</v>
      </c>
      <c r="F931" s="35">
        <v>41654</v>
      </c>
      <c r="G931" s="34">
        <v>8156.2</v>
      </c>
      <c r="H931" s="36">
        <f t="shared" si="14"/>
        <v>0</v>
      </c>
      <c r="I931" s="33" t="s">
        <v>162</v>
      </c>
      <c r="J931" s="46"/>
    </row>
    <row r="932" spans="1:10" x14ac:dyDescent="0.25">
      <c r="A932" s="31">
        <v>41652</v>
      </c>
      <c r="B932" s="32">
        <v>59</v>
      </c>
      <c r="C932" s="32" t="s">
        <v>407</v>
      </c>
      <c r="D932" s="33" t="s">
        <v>434</v>
      </c>
      <c r="E932" s="34">
        <v>8028</v>
      </c>
      <c r="F932" s="35">
        <v>41652</v>
      </c>
      <c r="G932" s="34">
        <v>8028</v>
      </c>
      <c r="H932" s="36">
        <f t="shared" si="14"/>
        <v>0</v>
      </c>
      <c r="I932" s="33"/>
      <c r="J932" s="46"/>
    </row>
    <row r="933" spans="1:10" x14ac:dyDescent="0.25">
      <c r="A933" s="31">
        <v>41652</v>
      </c>
      <c r="B933" s="32">
        <v>60</v>
      </c>
      <c r="C933" s="32" t="s">
        <v>407</v>
      </c>
      <c r="D933" s="33" t="s">
        <v>8</v>
      </c>
      <c r="E933" s="34">
        <v>496.5</v>
      </c>
      <c r="F933" s="35">
        <v>41652</v>
      </c>
      <c r="G933" s="34">
        <v>496.5</v>
      </c>
      <c r="H933" s="36">
        <f t="shared" si="14"/>
        <v>0</v>
      </c>
      <c r="I933" s="33" t="s">
        <v>8</v>
      </c>
      <c r="J933" s="46"/>
    </row>
    <row r="934" spans="1:10" x14ac:dyDescent="0.25">
      <c r="A934" s="31">
        <v>41653</v>
      </c>
      <c r="B934" s="32">
        <v>61</v>
      </c>
      <c r="C934" s="32" t="s">
        <v>407</v>
      </c>
      <c r="D934" s="33" t="s">
        <v>133</v>
      </c>
      <c r="E934" s="34">
        <v>10332</v>
      </c>
      <c r="F934" s="35">
        <v>14</v>
      </c>
      <c r="G934" s="34">
        <v>10332</v>
      </c>
      <c r="H934" s="36">
        <f t="shared" si="14"/>
        <v>0</v>
      </c>
      <c r="I934" s="34" t="s">
        <v>27</v>
      </c>
      <c r="J934" s="27"/>
    </row>
    <row r="935" spans="1:10" x14ac:dyDescent="0.25">
      <c r="A935" s="31">
        <v>41653</v>
      </c>
      <c r="B935" s="32">
        <v>62</v>
      </c>
      <c r="C935" s="32" t="s">
        <v>407</v>
      </c>
      <c r="D935" s="33" t="s">
        <v>435</v>
      </c>
      <c r="E935" s="34">
        <v>5313.6</v>
      </c>
      <c r="F935" s="35">
        <v>14</v>
      </c>
      <c r="G935" s="34">
        <v>5313.6</v>
      </c>
      <c r="H935" s="36">
        <f t="shared" si="14"/>
        <v>0</v>
      </c>
      <c r="I935" s="33"/>
      <c r="J935" s="27"/>
    </row>
    <row r="936" spans="1:10" x14ac:dyDescent="0.25">
      <c r="A936" s="31">
        <v>41653</v>
      </c>
      <c r="B936" s="32">
        <v>63</v>
      </c>
      <c r="C936" s="32" t="s">
        <v>407</v>
      </c>
      <c r="D936" s="33" t="s">
        <v>152</v>
      </c>
      <c r="E936" s="34">
        <v>7500</v>
      </c>
      <c r="F936" s="35">
        <v>14</v>
      </c>
      <c r="G936" s="34">
        <v>7500</v>
      </c>
      <c r="H936" s="36">
        <f t="shared" si="14"/>
        <v>0</v>
      </c>
      <c r="I936" s="33"/>
      <c r="J936" s="27"/>
    </row>
    <row r="937" spans="1:10" x14ac:dyDescent="0.25">
      <c r="A937" s="31">
        <v>41653</v>
      </c>
      <c r="B937" s="32">
        <v>64</v>
      </c>
      <c r="C937" s="32" t="s">
        <v>407</v>
      </c>
      <c r="D937" s="33" t="s">
        <v>147</v>
      </c>
      <c r="E937" s="34">
        <v>37961</v>
      </c>
      <c r="F937" s="35">
        <v>41655</v>
      </c>
      <c r="G937" s="34">
        <v>37961</v>
      </c>
      <c r="H937" s="36">
        <f t="shared" si="14"/>
        <v>0</v>
      </c>
      <c r="I937" s="33"/>
      <c r="J937" s="27"/>
    </row>
    <row r="938" spans="1:10" x14ac:dyDescent="0.25">
      <c r="A938" s="31">
        <v>41653</v>
      </c>
      <c r="B938" s="32">
        <v>65</v>
      </c>
      <c r="C938" s="32" t="s">
        <v>407</v>
      </c>
      <c r="D938" s="33" t="s">
        <v>436</v>
      </c>
      <c r="E938" s="34">
        <v>8307.5</v>
      </c>
      <c r="F938" s="35">
        <v>14</v>
      </c>
      <c r="G938" s="34">
        <v>8307.5</v>
      </c>
      <c r="H938" s="36">
        <f t="shared" ref="H938:H1001" si="15">E938-G938</f>
        <v>0</v>
      </c>
      <c r="I938" s="33"/>
      <c r="J938" s="27"/>
    </row>
    <row r="939" spans="1:10" x14ac:dyDescent="0.25">
      <c r="A939" s="31">
        <v>41653</v>
      </c>
      <c r="B939" s="32">
        <v>66</v>
      </c>
      <c r="C939" s="32" t="s">
        <v>407</v>
      </c>
      <c r="D939" s="33" t="s">
        <v>346</v>
      </c>
      <c r="E939" s="34">
        <v>680.5</v>
      </c>
      <c r="F939" s="35">
        <v>14</v>
      </c>
      <c r="G939" s="34">
        <v>680.5</v>
      </c>
      <c r="H939" s="36">
        <f t="shared" si="15"/>
        <v>0</v>
      </c>
      <c r="I939" s="33" t="s">
        <v>27</v>
      </c>
      <c r="J939" s="27"/>
    </row>
    <row r="940" spans="1:10" x14ac:dyDescent="0.25">
      <c r="A940" s="31">
        <v>41653</v>
      </c>
      <c r="B940" s="32">
        <v>67</v>
      </c>
      <c r="C940" s="32" t="s">
        <v>407</v>
      </c>
      <c r="D940" s="33" t="s">
        <v>99</v>
      </c>
      <c r="E940" s="34">
        <v>1905.5</v>
      </c>
      <c r="F940" s="35">
        <v>14</v>
      </c>
      <c r="G940" s="34">
        <v>1905.5</v>
      </c>
      <c r="H940" s="36">
        <f t="shared" si="15"/>
        <v>0</v>
      </c>
      <c r="I940" s="33" t="s">
        <v>27</v>
      </c>
      <c r="J940" s="27"/>
    </row>
    <row r="941" spans="1:10" x14ac:dyDescent="0.25">
      <c r="A941" s="31">
        <v>41653</v>
      </c>
      <c r="B941" s="32">
        <v>68</v>
      </c>
      <c r="C941" s="32" t="s">
        <v>407</v>
      </c>
      <c r="D941" s="33" t="s">
        <v>391</v>
      </c>
      <c r="E941" s="34">
        <v>2753.5</v>
      </c>
      <c r="F941" s="35">
        <v>14</v>
      </c>
      <c r="G941" s="34">
        <v>2753.5</v>
      </c>
      <c r="H941" s="36">
        <f t="shared" si="15"/>
        <v>0</v>
      </c>
      <c r="I941" s="33"/>
      <c r="J941" s="27"/>
    </row>
    <row r="942" spans="1:10" x14ac:dyDescent="0.25">
      <c r="A942" s="31">
        <v>41653</v>
      </c>
      <c r="B942" s="32">
        <v>69</v>
      </c>
      <c r="C942" s="32" t="s">
        <v>407</v>
      </c>
      <c r="D942" s="33" t="s">
        <v>13</v>
      </c>
      <c r="E942" s="34">
        <v>2113</v>
      </c>
      <c r="F942" s="35">
        <v>41656</v>
      </c>
      <c r="G942" s="34">
        <v>2113</v>
      </c>
      <c r="H942" s="36">
        <f t="shared" si="15"/>
        <v>0</v>
      </c>
      <c r="I942" s="33" t="s">
        <v>437</v>
      </c>
      <c r="J942" s="27"/>
    </row>
    <row r="943" spans="1:10" x14ac:dyDescent="0.25">
      <c r="A943" s="31">
        <v>41653</v>
      </c>
      <c r="B943" s="32">
        <v>70</v>
      </c>
      <c r="C943" s="32" t="s">
        <v>407</v>
      </c>
      <c r="D943" s="33" t="s">
        <v>20</v>
      </c>
      <c r="E943" s="34">
        <v>3283</v>
      </c>
      <c r="F943" s="47" t="s">
        <v>438</v>
      </c>
      <c r="G943" s="34">
        <f>1633+1650</f>
        <v>3283</v>
      </c>
      <c r="H943" s="36">
        <f t="shared" si="15"/>
        <v>0</v>
      </c>
      <c r="I943" s="33"/>
      <c r="J943" s="27"/>
    </row>
    <row r="944" spans="1:10" x14ac:dyDescent="0.25">
      <c r="A944" s="31">
        <v>41653</v>
      </c>
      <c r="B944" s="32">
        <v>71</v>
      </c>
      <c r="C944" s="32" t="s">
        <v>407</v>
      </c>
      <c r="D944" s="33" t="s">
        <v>8</v>
      </c>
      <c r="E944" s="34">
        <v>324</v>
      </c>
      <c r="F944" s="35">
        <v>14</v>
      </c>
      <c r="G944" s="34">
        <v>324</v>
      </c>
      <c r="H944" s="36">
        <f t="shared" si="15"/>
        <v>0</v>
      </c>
      <c r="I944" s="33" t="s">
        <v>8</v>
      </c>
      <c r="J944" s="27"/>
    </row>
    <row r="945" spans="1:10" x14ac:dyDescent="0.25">
      <c r="A945" s="31">
        <v>41653</v>
      </c>
      <c r="B945" s="32">
        <v>72</v>
      </c>
      <c r="C945" s="32" t="s">
        <v>407</v>
      </c>
      <c r="D945" s="33" t="s">
        <v>257</v>
      </c>
      <c r="E945" s="34">
        <v>13419</v>
      </c>
      <c r="F945" s="35">
        <v>41654</v>
      </c>
      <c r="G945" s="34">
        <v>13419</v>
      </c>
      <c r="H945" s="36">
        <f t="shared" si="15"/>
        <v>0</v>
      </c>
      <c r="I945" s="33" t="s">
        <v>15</v>
      </c>
      <c r="J945" s="27"/>
    </row>
    <row r="946" spans="1:10" x14ac:dyDescent="0.25">
      <c r="A946" s="31">
        <v>41653</v>
      </c>
      <c r="B946" s="32">
        <v>73</v>
      </c>
      <c r="C946" s="32" t="s">
        <v>407</v>
      </c>
      <c r="D946" s="33" t="s">
        <v>28</v>
      </c>
      <c r="E946" s="34">
        <v>8009</v>
      </c>
      <c r="F946" s="35">
        <v>14</v>
      </c>
      <c r="G946" s="34">
        <v>8009</v>
      </c>
      <c r="H946" s="36">
        <f t="shared" si="15"/>
        <v>0</v>
      </c>
      <c r="I946" s="33"/>
      <c r="J946" s="27"/>
    </row>
    <row r="947" spans="1:10" x14ac:dyDescent="0.25">
      <c r="A947" s="31">
        <v>41653</v>
      </c>
      <c r="B947" s="32">
        <v>74</v>
      </c>
      <c r="C947" s="32" t="s">
        <v>407</v>
      </c>
      <c r="D947" s="33" t="s">
        <v>47</v>
      </c>
      <c r="E947" s="34">
        <v>3826</v>
      </c>
      <c r="F947" s="35">
        <v>14</v>
      </c>
      <c r="G947" s="34">
        <v>3826</v>
      </c>
      <c r="H947" s="36">
        <f t="shared" si="15"/>
        <v>0</v>
      </c>
      <c r="I947" s="33" t="s">
        <v>30</v>
      </c>
      <c r="J947" s="27"/>
    </row>
    <row r="948" spans="1:10" x14ac:dyDescent="0.25">
      <c r="A948" s="31">
        <v>41653</v>
      </c>
      <c r="B948" s="32">
        <v>75</v>
      </c>
      <c r="C948" s="32" t="s">
        <v>407</v>
      </c>
      <c r="D948" s="33" t="s">
        <v>29</v>
      </c>
      <c r="E948" s="34">
        <v>12989</v>
      </c>
      <c r="F948" s="35">
        <v>41654</v>
      </c>
      <c r="G948" s="34">
        <v>12989</v>
      </c>
      <c r="H948" s="36">
        <f t="shared" si="15"/>
        <v>0</v>
      </c>
      <c r="I948" s="33" t="s">
        <v>30</v>
      </c>
      <c r="J948" s="27"/>
    </row>
    <row r="949" spans="1:10" x14ac:dyDescent="0.25">
      <c r="A949" s="31">
        <v>41653</v>
      </c>
      <c r="B949" s="32">
        <v>76</v>
      </c>
      <c r="C949" s="32" t="s">
        <v>407</v>
      </c>
      <c r="D949" s="33" t="s">
        <v>144</v>
      </c>
      <c r="E949" s="34">
        <v>4000</v>
      </c>
      <c r="F949" s="35">
        <v>41654</v>
      </c>
      <c r="G949" s="34">
        <v>4000</v>
      </c>
      <c r="H949" s="36">
        <f t="shared" si="15"/>
        <v>0</v>
      </c>
      <c r="I949" s="33" t="s">
        <v>15</v>
      </c>
      <c r="J949" s="27"/>
    </row>
    <row r="950" spans="1:10" x14ac:dyDescent="0.25">
      <c r="A950" s="31">
        <v>41653</v>
      </c>
      <c r="B950" s="32">
        <v>77</v>
      </c>
      <c r="C950" s="32" t="s">
        <v>407</v>
      </c>
      <c r="D950" s="33" t="s">
        <v>44</v>
      </c>
      <c r="E950" s="34">
        <v>3800</v>
      </c>
      <c r="F950" s="35">
        <v>41668</v>
      </c>
      <c r="G950" s="34">
        <v>3800</v>
      </c>
      <c r="H950" s="36">
        <f t="shared" si="15"/>
        <v>0</v>
      </c>
      <c r="I950" s="33" t="s">
        <v>45</v>
      </c>
      <c r="J950" s="27"/>
    </row>
    <row r="951" spans="1:10" x14ac:dyDescent="0.25">
      <c r="A951" s="31">
        <v>41653</v>
      </c>
      <c r="B951" s="32">
        <v>78</v>
      </c>
      <c r="C951" s="32" t="s">
        <v>407</v>
      </c>
      <c r="D951" s="33" t="s">
        <v>43</v>
      </c>
      <c r="E951" s="34">
        <v>1140</v>
      </c>
      <c r="F951" s="35">
        <v>41667</v>
      </c>
      <c r="G951" s="34">
        <v>1140</v>
      </c>
      <c r="H951" s="36">
        <f t="shared" si="15"/>
        <v>0</v>
      </c>
      <c r="I951" s="33" t="s">
        <v>45</v>
      </c>
    </row>
    <row r="952" spans="1:10" x14ac:dyDescent="0.25">
      <c r="A952" s="31">
        <v>41653</v>
      </c>
      <c r="B952" s="32">
        <v>79</v>
      </c>
      <c r="C952" s="32" t="s">
        <v>407</v>
      </c>
      <c r="D952" s="33" t="s">
        <v>439</v>
      </c>
      <c r="E952" s="34">
        <v>26498</v>
      </c>
      <c r="F952" s="35">
        <v>41654</v>
      </c>
      <c r="G952" s="34">
        <v>26498</v>
      </c>
      <c r="H952" s="36">
        <f t="shared" si="15"/>
        <v>0</v>
      </c>
      <c r="I952" s="33" t="s">
        <v>30</v>
      </c>
      <c r="J952" s="27"/>
    </row>
    <row r="953" spans="1:10" x14ac:dyDescent="0.25">
      <c r="A953" s="31">
        <v>41653</v>
      </c>
      <c r="B953" s="32">
        <v>80</v>
      </c>
      <c r="C953" s="32" t="s">
        <v>407</v>
      </c>
      <c r="D953" s="33" t="s">
        <v>74</v>
      </c>
      <c r="E953" s="34">
        <v>2456.5</v>
      </c>
      <c r="F953" s="35">
        <v>14</v>
      </c>
      <c r="G953" s="34">
        <v>2456.5</v>
      </c>
      <c r="H953" s="36">
        <f t="shared" si="15"/>
        <v>0</v>
      </c>
      <c r="I953" s="33"/>
      <c r="J953" s="27"/>
    </row>
    <row r="954" spans="1:10" x14ac:dyDescent="0.25">
      <c r="A954" s="31">
        <v>41653</v>
      </c>
      <c r="B954" s="32">
        <v>81</v>
      </c>
      <c r="C954" s="32" t="s">
        <v>407</v>
      </c>
      <c r="D954" s="33" t="s">
        <v>42</v>
      </c>
      <c r="E954" s="34">
        <v>1140</v>
      </c>
      <c r="F954" s="35">
        <v>41667</v>
      </c>
      <c r="G954" s="34">
        <v>1140</v>
      </c>
      <c r="H954" s="36">
        <f t="shared" si="15"/>
        <v>0</v>
      </c>
      <c r="I954" s="33" t="s">
        <v>45</v>
      </c>
    </row>
    <row r="955" spans="1:10" x14ac:dyDescent="0.25">
      <c r="A955" s="31">
        <v>41653</v>
      </c>
      <c r="B955" s="32">
        <v>82</v>
      </c>
      <c r="C955" s="32" t="s">
        <v>407</v>
      </c>
      <c r="D955" s="33" t="s">
        <v>440</v>
      </c>
      <c r="E955" s="34">
        <v>5119</v>
      </c>
      <c r="F955" s="35">
        <v>14</v>
      </c>
      <c r="G955" s="34">
        <v>5119</v>
      </c>
      <c r="H955" s="36">
        <f t="shared" si="15"/>
        <v>0</v>
      </c>
      <c r="I955" s="33" t="s">
        <v>217</v>
      </c>
      <c r="J955" s="27"/>
    </row>
    <row r="956" spans="1:10" x14ac:dyDescent="0.25">
      <c r="A956" s="31">
        <v>41653</v>
      </c>
      <c r="B956" s="32">
        <v>83</v>
      </c>
      <c r="C956" s="32" t="s">
        <v>407</v>
      </c>
      <c r="D956" s="33" t="s">
        <v>34</v>
      </c>
      <c r="E956" s="34">
        <v>1908</v>
      </c>
      <c r="F956" s="35">
        <v>14</v>
      </c>
      <c r="G956" s="34">
        <v>1908</v>
      </c>
      <c r="H956" s="36">
        <f t="shared" si="15"/>
        <v>0</v>
      </c>
      <c r="I956" s="33" t="s">
        <v>30</v>
      </c>
      <c r="J956" s="27"/>
    </row>
    <row r="957" spans="1:10" x14ac:dyDescent="0.25">
      <c r="A957" s="31">
        <v>41653</v>
      </c>
      <c r="B957" s="32">
        <v>84</v>
      </c>
      <c r="C957" s="32" t="s">
        <v>407</v>
      </c>
      <c r="D957" s="33" t="s">
        <v>417</v>
      </c>
      <c r="E957" s="34">
        <v>3672</v>
      </c>
      <c r="F957" s="35">
        <v>14</v>
      </c>
      <c r="G957" s="34">
        <v>3672</v>
      </c>
      <c r="H957" s="36">
        <f t="shared" si="15"/>
        <v>0</v>
      </c>
      <c r="I957" s="33" t="s">
        <v>12</v>
      </c>
      <c r="J957" s="27"/>
    </row>
    <row r="958" spans="1:10" x14ac:dyDescent="0.25">
      <c r="A958" s="31">
        <v>41653</v>
      </c>
      <c r="B958" s="32">
        <v>85</v>
      </c>
      <c r="C958" s="32" t="s">
        <v>407</v>
      </c>
      <c r="D958" s="33" t="s">
        <v>262</v>
      </c>
      <c r="E958" s="34">
        <v>1145.4000000000001</v>
      </c>
      <c r="F958" s="35">
        <v>14</v>
      </c>
      <c r="G958" s="34">
        <v>1145.4000000000001</v>
      </c>
      <c r="H958" s="36">
        <f t="shared" si="15"/>
        <v>0</v>
      </c>
      <c r="I958" s="33" t="s">
        <v>45</v>
      </c>
      <c r="J958" s="27"/>
    </row>
    <row r="959" spans="1:10" x14ac:dyDescent="0.25">
      <c r="A959" s="31">
        <v>41653</v>
      </c>
      <c r="B959" s="32">
        <v>86</v>
      </c>
      <c r="C959" s="32" t="s">
        <v>407</v>
      </c>
      <c r="D959" s="33" t="s">
        <v>64</v>
      </c>
      <c r="E959" s="34">
        <v>5366</v>
      </c>
      <c r="F959" s="35">
        <v>14</v>
      </c>
      <c r="G959" s="34">
        <v>5366</v>
      </c>
      <c r="H959" s="36">
        <f t="shared" si="15"/>
        <v>0</v>
      </c>
      <c r="I959" s="33" t="s">
        <v>12</v>
      </c>
      <c r="J959" s="27"/>
    </row>
    <row r="960" spans="1:10" x14ac:dyDescent="0.25">
      <c r="A960" s="31">
        <v>41653</v>
      </c>
      <c r="B960" s="32">
        <v>87</v>
      </c>
      <c r="C960" s="32" t="s">
        <v>407</v>
      </c>
      <c r="D960" s="33" t="s">
        <v>441</v>
      </c>
      <c r="E960" s="34">
        <v>1270</v>
      </c>
      <c r="F960" s="35">
        <v>14</v>
      </c>
      <c r="G960" s="34">
        <v>1270</v>
      </c>
      <c r="H960" s="36">
        <f t="shared" si="15"/>
        <v>0</v>
      </c>
      <c r="I960" s="33" t="s">
        <v>30</v>
      </c>
      <c r="J960" s="27"/>
    </row>
    <row r="961" spans="1:10" x14ac:dyDescent="0.25">
      <c r="A961" s="31">
        <v>41653</v>
      </c>
      <c r="B961" s="32">
        <v>88</v>
      </c>
      <c r="C961" s="32" t="s">
        <v>407</v>
      </c>
      <c r="D961" s="33" t="s">
        <v>115</v>
      </c>
      <c r="E961" s="34">
        <v>616</v>
      </c>
      <c r="F961" s="35">
        <v>14</v>
      </c>
      <c r="G961" s="34">
        <v>616</v>
      </c>
      <c r="H961" s="36">
        <f t="shared" si="15"/>
        <v>0</v>
      </c>
      <c r="I961" s="33"/>
      <c r="J961" s="27"/>
    </row>
    <row r="962" spans="1:10" x14ac:dyDescent="0.25">
      <c r="A962" s="31">
        <v>41653</v>
      </c>
      <c r="B962" s="32">
        <v>89</v>
      </c>
      <c r="C962" s="32" t="s">
        <v>407</v>
      </c>
      <c r="D962" s="48" t="s">
        <v>53</v>
      </c>
      <c r="E962" s="49">
        <v>0</v>
      </c>
      <c r="F962" s="35"/>
      <c r="G962" s="34"/>
      <c r="H962" s="36">
        <f t="shared" si="15"/>
        <v>0</v>
      </c>
      <c r="I962" s="33" t="s">
        <v>81</v>
      </c>
      <c r="J962" s="27" t="s">
        <v>442</v>
      </c>
    </row>
    <row r="963" spans="1:10" x14ac:dyDescent="0.25">
      <c r="A963" s="31">
        <v>41653</v>
      </c>
      <c r="B963" s="32">
        <v>90</v>
      </c>
      <c r="C963" s="32" t="s">
        <v>407</v>
      </c>
      <c r="D963" s="33" t="s">
        <v>55</v>
      </c>
      <c r="E963" s="34">
        <v>11049</v>
      </c>
      <c r="F963" s="35">
        <v>14</v>
      </c>
      <c r="G963" s="34">
        <v>11049</v>
      </c>
      <c r="H963" s="36">
        <f t="shared" si="15"/>
        <v>0</v>
      </c>
      <c r="I963" s="33"/>
      <c r="J963" s="27"/>
    </row>
    <row r="964" spans="1:10" x14ac:dyDescent="0.25">
      <c r="A964" s="31">
        <v>41653</v>
      </c>
      <c r="B964" s="32">
        <v>91</v>
      </c>
      <c r="C964" s="32" t="s">
        <v>407</v>
      </c>
      <c r="D964" s="33" t="s">
        <v>50</v>
      </c>
      <c r="E964" s="34">
        <v>7133.5</v>
      </c>
      <c r="F964" s="35">
        <v>41659</v>
      </c>
      <c r="G964" s="34">
        <v>7133.5</v>
      </c>
      <c r="H964" s="36">
        <f t="shared" si="15"/>
        <v>0</v>
      </c>
      <c r="I964" s="33"/>
      <c r="J964" s="27"/>
    </row>
    <row r="965" spans="1:10" x14ac:dyDescent="0.25">
      <c r="A965" s="31">
        <v>41653</v>
      </c>
      <c r="B965" s="32">
        <v>92</v>
      </c>
      <c r="C965" s="32" t="s">
        <v>407</v>
      </c>
      <c r="D965" s="33" t="s">
        <v>74</v>
      </c>
      <c r="E965" s="34">
        <v>6504</v>
      </c>
      <c r="F965" s="35">
        <v>14</v>
      </c>
      <c r="G965" s="34">
        <v>6504</v>
      </c>
      <c r="H965" s="36">
        <f t="shared" si="15"/>
        <v>0</v>
      </c>
      <c r="I965" s="33"/>
      <c r="J965" s="27"/>
    </row>
    <row r="966" spans="1:10" x14ac:dyDescent="0.25">
      <c r="A966" s="31">
        <v>41653</v>
      </c>
      <c r="B966" s="32">
        <v>93</v>
      </c>
      <c r="C966" s="32" t="s">
        <v>407</v>
      </c>
      <c r="D966" s="33" t="s">
        <v>16</v>
      </c>
      <c r="E966" s="34">
        <v>110213</v>
      </c>
      <c r="F966" s="38">
        <v>41710</v>
      </c>
      <c r="G966" s="40">
        <v>110213</v>
      </c>
      <c r="H966" s="36">
        <f t="shared" si="15"/>
        <v>0</v>
      </c>
      <c r="I966" s="33"/>
      <c r="J966" s="27"/>
    </row>
    <row r="967" spans="1:10" x14ac:dyDescent="0.25">
      <c r="A967" s="31">
        <v>41653</v>
      </c>
      <c r="B967" s="32">
        <v>94</v>
      </c>
      <c r="C967" s="32" t="s">
        <v>407</v>
      </c>
      <c r="D967" s="33" t="s">
        <v>136</v>
      </c>
      <c r="E967" s="34">
        <v>468.5</v>
      </c>
      <c r="F967" s="35">
        <v>14</v>
      </c>
      <c r="G967" s="34">
        <v>468.5</v>
      </c>
      <c r="H967" s="36">
        <f t="shared" si="15"/>
        <v>0</v>
      </c>
      <c r="I967" s="33"/>
      <c r="J967" s="27"/>
    </row>
    <row r="968" spans="1:10" x14ac:dyDescent="0.25">
      <c r="A968" s="31">
        <v>41653</v>
      </c>
      <c r="B968" s="32">
        <v>95</v>
      </c>
      <c r="C968" s="32" t="s">
        <v>407</v>
      </c>
      <c r="D968" s="43" t="s">
        <v>8</v>
      </c>
      <c r="E968" s="44">
        <v>500</v>
      </c>
      <c r="F968" s="45">
        <v>14</v>
      </c>
      <c r="G968" s="44">
        <v>500</v>
      </c>
      <c r="H968" s="18">
        <f t="shared" si="15"/>
        <v>0</v>
      </c>
      <c r="I968" s="43" t="s">
        <v>8</v>
      </c>
      <c r="J968" s="46"/>
    </row>
    <row r="969" spans="1:10" x14ac:dyDescent="0.25">
      <c r="A969" s="31">
        <v>41653</v>
      </c>
      <c r="B969" s="32">
        <v>96</v>
      </c>
      <c r="C969" s="32" t="s">
        <v>407</v>
      </c>
      <c r="D969" s="33" t="s">
        <v>123</v>
      </c>
      <c r="E969" s="34">
        <v>5359</v>
      </c>
      <c r="F969" s="35">
        <v>14</v>
      </c>
      <c r="G969" s="34">
        <v>5359</v>
      </c>
      <c r="H969" s="36">
        <f t="shared" si="15"/>
        <v>0</v>
      </c>
      <c r="I969" s="33"/>
      <c r="J969" s="27"/>
    </row>
    <row r="970" spans="1:10" x14ac:dyDescent="0.25">
      <c r="A970" s="31">
        <v>41653</v>
      </c>
      <c r="B970" s="32">
        <v>97</v>
      </c>
      <c r="C970" s="32" t="s">
        <v>407</v>
      </c>
      <c r="D970" s="43" t="s">
        <v>8</v>
      </c>
      <c r="E970" s="44">
        <v>413</v>
      </c>
      <c r="F970" s="45">
        <v>14</v>
      </c>
      <c r="G970" s="44">
        <v>413</v>
      </c>
      <c r="H970" s="18">
        <f t="shared" si="15"/>
        <v>0</v>
      </c>
      <c r="I970" s="43" t="s">
        <v>8</v>
      </c>
      <c r="J970" s="27"/>
    </row>
    <row r="971" spans="1:10" x14ac:dyDescent="0.25">
      <c r="A971" s="31">
        <v>41653</v>
      </c>
      <c r="B971" s="32">
        <v>98</v>
      </c>
      <c r="C971" s="32" t="s">
        <v>407</v>
      </c>
      <c r="D971" s="33" t="s">
        <v>408</v>
      </c>
      <c r="E971" s="34">
        <v>5479.5</v>
      </c>
      <c r="F971" s="35">
        <v>14</v>
      </c>
      <c r="G971" s="34">
        <v>5479.5</v>
      </c>
      <c r="H971" s="36">
        <f t="shared" si="15"/>
        <v>0</v>
      </c>
      <c r="I971" s="33" t="s">
        <v>437</v>
      </c>
      <c r="J971" s="46"/>
    </row>
    <row r="972" spans="1:10" x14ac:dyDescent="0.25">
      <c r="A972" s="31">
        <v>41653</v>
      </c>
      <c r="B972" s="32">
        <v>99</v>
      </c>
      <c r="C972" s="32" t="s">
        <v>407</v>
      </c>
      <c r="D972" s="33" t="s">
        <v>51</v>
      </c>
      <c r="E972" s="34">
        <v>1752.5</v>
      </c>
      <c r="F972" s="35">
        <v>14</v>
      </c>
      <c r="G972" s="34">
        <v>1752.5</v>
      </c>
      <c r="H972" s="36">
        <f t="shared" si="15"/>
        <v>0</v>
      </c>
      <c r="I972" s="33"/>
      <c r="J972" s="27"/>
    </row>
    <row r="973" spans="1:10" x14ac:dyDescent="0.25">
      <c r="A973" s="31">
        <v>41653</v>
      </c>
      <c r="B973" s="32">
        <v>100</v>
      </c>
      <c r="C973" s="32" t="s">
        <v>407</v>
      </c>
      <c r="D973" s="33" t="s">
        <v>329</v>
      </c>
      <c r="E973" s="34">
        <v>1366</v>
      </c>
      <c r="F973" s="35">
        <v>14</v>
      </c>
      <c r="G973" s="34">
        <v>1366</v>
      </c>
      <c r="H973" s="36">
        <f t="shared" si="15"/>
        <v>0</v>
      </c>
      <c r="I973" s="33"/>
      <c r="J973" s="27"/>
    </row>
    <row r="974" spans="1:10" x14ac:dyDescent="0.25">
      <c r="A974" s="31">
        <v>41653</v>
      </c>
      <c r="B974" s="32">
        <v>101</v>
      </c>
      <c r="C974" s="32" t="s">
        <v>407</v>
      </c>
      <c r="D974" s="33" t="s">
        <v>260</v>
      </c>
      <c r="E974" s="34">
        <v>960</v>
      </c>
      <c r="F974" s="35">
        <v>41659</v>
      </c>
      <c r="G974" s="34">
        <v>960</v>
      </c>
      <c r="H974" s="36">
        <f t="shared" si="15"/>
        <v>0</v>
      </c>
      <c r="I974" s="33" t="s">
        <v>45</v>
      </c>
      <c r="J974" s="27"/>
    </row>
    <row r="975" spans="1:10" x14ac:dyDescent="0.25">
      <c r="A975" s="31">
        <v>41653</v>
      </c>
      <c r="B975" s="32">
        <v>102</v>
      </c>
      <c r="C975" s="32" t="s">
        <v>407</v>
      </c>
      <c r="D975" s="33" t="s">
        <v>96</v>
      </c>
      <c r="E975" s="34">
        <v>52624.6</v>
      </c>
      <c r="F975" s="35">
        <v>41659</v>
      </c>
      <c r="G975" s="34">
        <v>52624.6</v>
      </c>
      <c r="H975" s="36">
        <f t="shared" si="15"/>
        <v>0</v>
      </c>
      <c r="I975" s="33" t="s">
        <v>37</v>
      </c>
      <c r="J975" s="27"/>
    </row>
    <row r="976" spans="1:10" x14ac:dyDescent="0.25">
      <c r="A976" s="31">
        <v>41653</v>
      </c>
      <c r="B976" s="32">
        <v>103</v>
      </c>
      <c r="C976" s="32" t="s">
        <v>407</v>
      </c>
      <c r="D976" s="33" t="s">
        <v>436</v>
      </c>
      <c r="E976" s="34">
        <v>14797.5</v>
      </c>
      <c r="F976" s="35">
        <v>41654</v>
      </c>
      <c r="G976" s="34">
        <v>14797.5</v>
      </c>
      <c r="H976" s="36">
        <f t="shared" si="15"/>
        <v>0</v>
      </c>
      <c r="I976" s="33" t="s">
        <v>437</v>
      </c>
      <c r="J976" s="27"/>
    </row>
    <row r="977" spans="1:10" x14ac:dyDescent="0.25">
      <c r="A977" s="31">
        <v>41653</v>
      </c>
      <c r="B977" s="32">
        <v>104</v>
      </c>
      <c r="C977" s="32" t="s">
        <v>407</v>
      </c>
      <c r="D977" s="33" t="s">
        <v>167</v>
      </c>
      <c r="E977" s="34">
        <v>1893.6</v>
      </c>
      <c r="F977" s="35">
        <v>41653</v>
      </c>
      <c r="G977" s="34">
        <v>1893.6</v>
      </c>
      <c r="H977" s="36">
        <f t="shared" si="15"/>
        <v>0</v>
      </c>
      <c r="I977" s="33"/>
      <c r="J977" s="46"/>
    </row>
    <row r="978" spans="1:10" x14ac:dyDescent="0.25">
      <c r="A978" s="31">
        <v>41653</v>
      </c>
      <c r="B978" s="32">
        <v>105</v>
      </c>
      <c r="C978" s="32" t="s">
        <v>407</v>
      </c>
      <c r="D978" s="33" t="s">
        <v>14</v>
      </c>
      <c r="E978" s="34">
        <v>7937.6</v>
      </c>
      <c r="F978" s="35">
        <v>14</v>
      </c>
      <c r="G978" s="34">
        <v>7937.6</v>
      </c>
      <c r="H978" s="36">
        <f t="shared" si="15"/>
        <v>0</v>
      </c>
      <c r="I978" s="33" t="s">
        <v>12</v>
      </c>
      <c r="J978" s="46"/>
    </row>
    <row r="979" spans="1:10" x14ac:dyDescent="0.25">
      <c r="A979" s="31">
        <v>41653</v>
      </c>
      <c r="B979" s="32">
        <v>106</v>
      </c>
      <c r="C979" s="32" t="s">
        <v>407</v>
      </c>
      <c r="D979" s="33" t="s">
        <v>443</v>
      </c>
      <c r="E979" s="34">
        <v>14522.5</v>
      </c>
      <c r="F979" s="35">
        <v>14</v>
      </c>
      <c r="G979" s="34">
        <v>14522.5</v>
      </c>
      <c r="H979" s="36">
        <f t="shared" si="15"/>
        <v>0</v>
      </c>
      <c r="I979" s="33" t="s">
        <v>12</v>
      </c>
      <c r="J979" s="46"/>
    </row>
    <row r="980" spans="1:10" x14ac:dyDescent="0.25">
      <c r="A980" s="31">
        <v>41653</v>
      </c>
      <c r="B980" s="32">
        <v>107</v>
      </c>
      <c r="C980" s="32" t="s">
        <v>407</v>
      </c>
      <c r="D980" s="33" t="s">
        <v>185</v>
      </c>
      <c r="E980" s="34">
        <v>15000</v>
      </c>
      <c r="F980" s="35">
        <v>14</v>
      </c>
      <c r="G980" s="34">
        <v>15000</v>
      </c>
      <c r="H980" s="36">
        <f t="shared" si="15"/>
        <v>0</v>
      </c>
      <c r="I980" s="33" t="s">
        <v>30</v>
      </c>
      <c r="J980" s="46" t="s">
        <v>444</v>
      </c>
    </row>
    <row r="981" spans="1:10" x14ac:dyDescent="0.25">
      <c r="A981" s="31">
        <v>41653</v>
      </c>
      <c r="B981" s="32">
        <v>108</v>
      </c>
      <c r="C981" s="32" t="s">
        <v>407</v>
      </c>
      <c r="D981" s="33" t="s">
        <v>12</v>
      </c>
      <c r="E981" s="34">
        <v>41</v>
      </c>
      <c r="F981" s="35">
        <v>41653</v>
      </c>
      <c r="G981" s="34">
        <v>41</v>
      </c>
      <c r="H981" s="36">
        <f t="shared" si="15"/>
        <v>0</v>
      </c>
      <c r="I981" s="33"/>
      <c r="J981" s="46"/>
    </row>
    <row r="982" spans="1:10" x14ac:dyDescent="0.25">
      <c r="A982" s="31">
        <v>41653</v>
      </c>
      <c r="B982" s="32">
        <v>109</v>
      </c>
      <c r="C982" s="32" t="s">
        <v>407</v>
      </c>
      <c r="D982" s="33" t="s">
        <v>445</v>
      </c>
      <c r="E982" s="34">
        <v>22037.5</v>
      </c>
      <c r="F982" s="35">
        <v>14</v>
      </c>
      <c r="G982" s="34">
        <v>22037.5</v>
      </c>
      <c r="H982" s="36">
        <f t="shared" si="15"/>
        <v>0</v>
      </c>
      <c r="I982" s="33"/>
      <c r="J982" s="46"/>
    </row>
    <row r="983" spans="1:10" x14ac:dyDescent="0.25">
      <c r="A983" s="31">
        <v>41653</v>
      </c>
      <c r="B983" s="32">
        <v>110</v>
      </c>
      <c r="C983" s="32" t="s">
        <v>407</v>
      </c>
      <c r="D983" s="33" t="s">
        <v>152</v>
      </c>
      <c r="E983" s="34">
        <v>8009.5</v>
      </c>
      <c r="F983" s="35">
        <v>14</v>
      </c>
      <c r="G983" s="34">
        <v>8009.5</v>
      </c>
      <c r="H983" s="36">
        <f t="shared" si="15"/>
        <v>0</v>
      </c>
      <c r="I983" s="33"/>
      <c r="J983" s="46"/>
    </row>
    <row r="984" spans="1:10" x14ac:dyDescent="0.25">
      <c r="A984" s="31">
        <v>41654</v>
      </c>
      <c r="B984" s="32">
        <v>111</v>
      </c>
      <c r="C984" s="32" t="s">
        <v>407</v>
      </c>
      <c r="D984" s="33" t="s">
        <v>20</v>
      </c>
      <c r="E984" s="78">
        <v>6125</v>
      </c>
      <c r="F984" s="23">
        <v>41656</v>
      </c>
      <c r="G984" s="78">
        <v>6125</v>
      </c>
      <c r="H984" s="36">
        <f t="shared" si="15"/>
        <v>0</v>
      </c>
    </row>
    <row r="985" spans="1:10" x14ac:dyDescent="0.25">
      <c r="A985" s="31">
        <v>41654</v>
      </c>
      <c r="B985" s="32">
        <v>112</v>
      </c>
      <c r="C985" s="32" t="s">
        <v>407</v>
      </c>
      <c r="D985" s="33" t="s">
        <v>13</v>
      </c>
      <c r="E985" s="34">
        <v>1928.5</v>
      </c>
      <c r="F985" s="23">
        <v>41656</v>
      </c>
      <c r="G985" s="34">
        <v>1928.5</v>
      </c>
      <c r="H985" s="36">
        <f t="shared" si="15"/>
        <v>0</v>
      </c>
      <c r="I985" s="78" t="s">
        <v>437</v>
      </c>
    </row>
    <row r="986" spans="1:10" x14ac:dyDescent="0.25">
      <c r="A986" s="31">
        <v>41654</v>
      </c>
      <c r="B986" s="32">
        <v>113</v>
      </c>
      <c r="C986" s="32" t="s">
        <v>407</v>
      </c>
      <c r="D986" s="33" t="s">
        <v>30</v>
      </c>
      <c r="E986" s="34">
        <v>2374.9499999999998</v>
      </c>
      <c r="F986" s="25" t="s">
        <v>446</v>
      </c>
      <c r="G986" s="34">
        <f>2000+374.95</f>
        <v>2374.9499999999998</v>
      </c>
      <c r="H986" s="36">
        <f t="shared" si="15"/>
        <v>0</v>
      </c>
      <c r="I986" s="21" t="s">
        <v>30</v>
      </c>
    </row>
    <row r="987" spans="1:10" x14ac:dyDescent="0.25">
      <c r="A987" s="31">
        <v>41654</v>
      </c>
      <c r="B987" s="32">
        <v>114</v>
      </c>
      <c r="C987" s="32" t="s">
        <v>407</v>
      </c>
      <c r="D987" s="33" t="s">
        <v>180</v>
      </c>
      <c r="E987" s="34">
        <v>24533.5</v>
      </c>
      <c r="F987" s="25" t="s">
        <v>447</v>
      </c>
      <c r="G987" s="34">
        <f>5443+19090</f>
        <v>24533</v>
      </c>
      <c r="H987" s="36">
        <f t="shared" si="15"/>
        <v>0.5</v>
      </c>
      <c r="I987" s="21" t="s">
        <v>65</v>
      </c>
    </row>
    <row r="988" spans="1:10" x14ac:dyDescent="0.25">
      <c r="A988" s="31">
        <v>41654</v>
      </c>
      <c r="B988" s="32">
        <v>115</v>
      </c>
      <c r="C988" s="32" t="s">
        <v>407</v>
      </c>
      <c r="D988" s="33" t="s">
        <v>260</v>
      </c>
      <c r="E988" s="34">
        <v>960</v>
      </c>
      <c r="F988" s="23">
        <v>41655</v>
      </c>
      <c r="G988" s="34">
        <v>960</v>
      </c>
      <c r="H988" s="36">
        <f t="shared" si="15"/>
        <v>0</v>
      </c>
      <c r="I988" s="21" t="s">
        <v>12</v>
      </c>
    </row>
    <row r="989" spans="1:10" x14ac:dyDescent="0.25">
      <c r="A989" s="31">
        <v>41654</v>
      </c>
      <c r="B989" s="32">
        <v>116</v>
      </c>
      <c r="C989" s="32" t="s">
        <v>407</v>
      </c>
      <c r="D989" s="33" t="s">
        <v>44</v>
      </c>
      <c r="E989" s="34">
        <v>3800</v>
      </c>
      <c r="F989" s="23">
        <v>41668</v>
      </c>
      <c r="G989" s="34">
        <v>3800</v>
      </c>
      <c r="H989" s="36">
        <f t="shared" si="15"/>
        <v>0</v>
      </c>
      <c r="I989" s="21" t="s">
        <v>12</v>
      </c>
      <c r="J989" s="27"/>
    </row>
    <row r="990" spans="1:10" x14ac:dyDescent="0.25">
      <c r="A990" s="31">
        <v>41654</v>
      </c>
      <c r="B990" s="32">
        <v>117</v>
      </c>
      <c r="C990" s="32" t="s">
        <v>407</v>
      </c>
      <c r="D990" s="33" t="s">
        <v>42</v>
      </c>
      <c r="E990" s="34">
        <v>1520</v>
      </c>
      <c r="F990" s="23">
        <v>41667</v>
      </c>
      <c r="G990" s="34">
        <v>1520</v>
      </c>
      <c r="H990" s="36">
        <f t="shared" si="15"/>
        <v>0</v>
      </c>
      <c r="I990" s="21" t="s">
        <v>30</v>
      </c>
    </row>
    <row r="991" spans="1:10" x14ac:dyDescent="0.25">
      <c r="A991" s="31">
        <v>41654</v>
      </c>
      <c r="B991" s="32">
        <v>118</v>
      </c>
      <c r="C991" s="32" t="s">
        <v>407</v>
      </c>
      <c r="D991" s="33" t="s">
        <v>43</v>
      </c>
      <c r="E991" s="34">
        <v>1520</v>
      </c>
      <c r="F991" s="23">
        <v>41667</v>
      </c>
      <c r="G991" s="34">
        <v>1520</v>
      </c>
      <c r="H991" s="36">
        <f t="shared" si="15"/>
        <v>0</v>
      </c>
      <c r="I991" s="21" t="s">
        <v>30</v>
      </c>
    </row>
    <row r="992" spans="1:10" x14ac:dyDescent="0.25">
      <c r="A992" s="31">
        <v>41654</v>
      </c>
      <c r="B992" s="32">
        <v>119</v>
      </c>
      <c r="C992" s="32" t="s">
        <v>407</v>
      </c>
      <c r="D992" s="33" t="s">
        <v>134</v>
      </c>
      <c r="E992" s="34">
        <v>6176</v>
      </c>
      <c r="F992" s="23">
        <v>41654</v>
      </c>
      <c r="G992" s="34">
        <v>6176</v>
      </c>
      <c r="H992" s="36">
        <f t="shared" si="15"/>
        <v>0</v>
      </c>
      <c r="I992" s="21" t="s">
        <v>65</v>
      </c>
    </row>
    <row r="993" spans="1:9" x14ac:dyDescent="0.25">
      <c r="A993" s="31">
        <v>41654</v>
      </c>
      <c r="B993" s="32">
        <v>120</v>
      </c>
      <c r="C993" s="32" t="s">
        <v>407</v>
      </c>
      <c r="D993" s="33" t="s">
        <v>64</v>
      </c>
      <c r="E993" s="34">
        <v>11121</v>
      </c>
      <c r="F993" s="23">
        <v>41654</v>
      </c>
      <c r="G993" s="34">
        <v>11121</v>
      </c>
      <c r="H993" s="36">
        <f t="shared" si="15"/>
        <v>0</v>
      </c>
      <c r="I993" s="21" t="s">
        <v>65</v>
      </c>
    </row>
    <row r="994" spans="1:9" x14ac:dyDescent="0.25">
      <c r="A994" s="31">
        <v>41654</v>
      </c>
      <c r="B994" s="32">
        <v>121</v>
      </c>
      <c r="C994" s="32" t="s">
        <v>407</v>
      </c>
      <c r="D994" s="33" t="s">
        <v>47</v>
      </c>
      <c r="E994" s="34">
        <v>3573</v>
      </c>
      <c r="F994" s="23">
        <v>41654</v>
      </c>
      <c r="G994" s="34">
        <v>3573</v>
      </c>
      <c r="H994" s="36">
        <f t="shared" si="15"/>
        <v>0</v>
      </c>
      <c r="I994" s="21" t="s">
        <v>30</v>
      </c>
    </row>
    <row r="995" spans="1:9" x14ac:dyDescent="0.25">
      <c r="A995" s="31">
        <v>41654</v>
      </c>
      <c r="B995" s="32">
        <v>122</v>
      </c>
      <c r="C995" s="32" t="s">
        <v>407</v>
      </c>
      <c r="D995" s="33" t="s">
        <v>35</v>
      </c>
      <c r="E995" s="34">
        <v>25297.439999999999</v>
      </c>
      <c r="F995" s="23">
        <v>41664</v>
      </c>
      <c r="G995" s="34">
        <v>25297.439999999999</v>
      </c>
      <c r="H995" s="36">
        <f t="shared" si="15"/>
        <v>0</v>
      </c>
      <c r="I995" s="21" t="s">
        <v>30</v>
      </c>
    </row>
    <row r="996" spans="1:9" x14ac:dyDescent="0.25">
      <c r="A996" s="31">
        <v>41654</v>
      </c>
      <c r="B996" s="32">
        <v>123</v>
      </c>
      <c r="C996" s="32" t="s">
        <v>407</v>
      </c>
      <c r="D996" s="48" t="s">
        <v>53</v>
      </c>
      <c r="E996" s="49">
        <v>0</v>
      </c>
      <c r="G996" s="34"/>
      <c r="H996" s="36">
        <f t="shared" si="15"/>
        <v>0</v>
      </c>
      <c r="I996" s="21" t="s">
        <v>448</v>
      </c>
    </row>
    <row r="997" spans="1:9" x14ac:dyDescent="0.25">
      <c r="A997" s="31">
        <v>41654</v>
      </c>
      <c r="B997" s="32">
        <v>124</v>
      </c>
      <c r="C997" s="32" t="s">
        <v>407</v>
      </c>
      <c r="D997" s="33" t="s">
        <v>144</v>
      </c>
      <c r="E997" s="34">
        <v>4400</v>
      </c>
      <c r="F997" s="23">
        <v>41655</v>
      </c>
      <c r="G997" s="34">
        <v>4400</v>
      </c>
      <c r="H997" s="36">
        <f t="shared" si="15"/>
        <v>0</v>
      </c>
      <c r="I997" s="21" t="s">
        <v>15</v>
      </c>
    </row>
    <row r="998" spans="1:9" x14ac:dyDescent="0.25">
      <c r="A998" s="31">
        <v>41654</v>
      </c>
      <c r="B998" s="32">
        <v>125</v>
      </c>
      <c r="C998" s="32" t="s">
        <v>407</v>
      </c>
      <c r="D998" s="33" t="s">
        <v>148</v>
      </c>
      <c r="E998" s="34">
        <v>1612.5</v>
      </c>
      <c r="F998" s="23">
        <v>41654</v>
      </c>
      <c r="G998" s="34">
        <v>1612.5</v>
      </c>
      <c r="H998" s="36">
        <f t="shared" si="15"/>
        <v>0</v>
      </c>
      <c r="I998" s="21" t="s">
        <v>30</v>
      </c>
    </row>
    <row r="999" spans="1:9" x14ac:dyDescent="0.25">
      <c r="A999" s="31">
        <v>41654</v>
      </c>
      <c r="B999" s="32">
        <v>126</v>
      </c>
      <c r="C999" s="32" t="s">
        <v>407</v>
      </c>
      <c r="D999" s="33" t="s">
        <v>449</v>
      </c>
      <c r="E999" s="34">
        <v>424</v>
      </c>
      <c r="F999" s="23">
        <v>41654</v>
      </c>
      <c r="G999" s="34">
        <v>424</v>
      </c>
      <c r="H999" s="36">
        <f t="shared" si="15"/>
        <v>0</v>
      </c>
      <c r="I999" s="21" t="s">
        <v>30</v>
      </c>
    </row>
    <row r="1000" spans="1:9" x14ac:dyDescent="0.25">
      <c r="A1000" s="31">
        <v>41654</v>
      </c>
      <c r="B1000" s="32">
        <v>127</v>
      </c>
      <c r="C1000" s="32" t="s">
        <v>407</v>
      </c>
      <c r="D1000" s="33" t="s">
        <v>29</v>
      </c>
      <c r="E1000" s="34">
        <v>10999</v>
      </c>
      <c r="F1000" s="23">
        <v>41655</v>
      </c>
      <c r="G1000" s="34">
        <v>10999</v>
      </c>
      <c r="H1000" s="36">
        <f t="shared" si="15"/>
        <v>0</v>
      </c>
      <c r="I1000" s="21" t="s">
        <v>30</v>
      </c>
    </row>
    <row r="1001" spans="1:9" x14ac:dyDescent="0.25">
      <c r="A1001" s="31">
        <v>41654</v>
      </c>
      <c r="B1001" s="32">
        <v>128</v>
      </c>
      <c r="C1001" s="32" t="s">
        <v>407</v>
      </c>
      <c r="D1001" s="33" t="s">
        <v>450</v>
      </c>
      <c r="E1001" s="34">
        <v>2146.5</v>
      </c>
      <c r="F1001" s="23">
        <v>41654</v>
      </c>
      <c r="G1001" s="34">
        <v>2146.5</v>
      </c>
      <c r="H1001" s="36">
        <f t="shared" si="15"/>
        <v>0</v>
      </c>
    </row>
    <row r="1002" spans="1:9" x14ac:dyDescent="0.25">
      <c r="A1002" s="31">
        <v>41654</v>
      </c>
      <c r="B1002" s="32">
        <v>129</v>
      </c>
      <c r="C1002" s="32" t="s">
        <v>407</v>
      </c>
      <c r="D1002" s="33" t="s">
        <v>237</v>
      </c>
      <c r="E1002" s="34">
        <v>7610</v>
      </c>
      <c r="F1002" s="23">
        <v>41654</v>
      </c>
      <c r="G1002" s="34">
        <v>7610</v>
      </c>
      <c r="H1002" s="36">
        <f t="shared" ref="H1002:H1065" si="16">E1002-G1002</f>
        <v>0</v>
      </c>
      <c r="I1002" s="21" t="s">
        <v>21</v>
      </c>
    </row>
    <row r="1003" spans="1:9" x14ac:dyDescent="0.25">
      <c r="A1003" s="31">
        <v>41654</v>
      </c>
      <c r="B1003" s="32">
        <v>130</v>
      </c>
      <c r="C1003" s="32" t="s">
        <v>407</v>
      </c>
      <c r="D1003" s="33" t="s">
        <v>8</v>
      </c>
      <c r="E1003" s="34">
        <v>939</v>
      </c>
      <c r="F1003" s="23">
        <v>41654</v>
      </c>
      <c r="G1003" s="34">
        <v>939</v>
      </c>
      <c r="H1003" s="36">
        <f t="shared" si="16"/>
        <v>0</v>
      </c>
    </row>
    <row r="1004" spans="1:9" x14ac:dyDescent="0.25">
      <c r="A1004" s="31">
        <v>41654</v>
      </c>
      <c r="B1004" s="32">
        <v>131</v>
      </c>
      <c r="C1004" s="32" t="s">
        <v>407</v>
      </c>
      <c r="D1004" s="33" t="s">
        <v>8</v>
      </c>
      <c r="E1004" s="34">
        <v>3224</v>
      </c>
      <c r="F1004" s="23">
        <v>41654</v>
      </c>
      <c r="G1004" s="34">
        <v>3224</v>
      </c>
      <c r="H1004" s="36">
        <f t="shared" si="16"/>
        <v>0</v>
      </c>
      <c r="I1004" s="21" t="s">
        <v>8</v>
      </c>
    </row>
    <row r="1005" spans="1:9" x14ac:dyDescent="0.25">
      <c r="A1005" s="31">
        <v>41654</v>
      </c>
      <c r="B1005" s="32">
        <v>132</v>
      </c>
      <c r="C1005" s="32" t="s">
        <v>407</v>
      </c>
      <c r="D1005" s="33" t="s">
        <v>8</v>
      </c>
      <c r="E1005" s="34">
        <v>963</v>
      </c>
      <c r="F1005" s="23">
        <v>41654</v>
      </c>
      <c r="G1005" s="34">
        <v>963</v>
      </c>
      <c r="H1005" s="36">
        <f t="shared" si="16"/>
        <v>0</v>
      </c>
    </row>
    <row r="1006" spans="1:9" x14ac:dyDescent="0.25">
      <c r="A1006" s="31">
        <v>41654</v>
      </c>
      <c r="B1006" s="32">
        <v>133</v>
      </c>
      <c r="C1006" s="32" t="s">
        <v>407</v>
      </c>
      <c r="D1006" s="33" t="s">
        <v>338</v>
      </c>
      <c r="E1006" s="34">
        <v>568</v>
      </c>
      <c r="F1006" s="23">
        <v>41654</v>
      </c>
      <c r="G1006" s="34">
        <v>568</v>
      </c>
      <c r="H1006" s="36">
        <f t="shared" si="16"/>
        <v>0</v>
      </c>
      <c r="I1006" s="21" t="s">
        <v>30</v>
      </c>
    </row>
    <row r="1007" spans="1:9" x14ac:dyDescent="0.25">
      <c r="A1007" s="31">
        <v>41654</v>
      </c>
      <c r="B1007" s="32">
        <v>134</v>
      </c>
      <c r="C1007" s="32" t="s">
        <v>407</v>
      </c>
      <c r="D1007" s="33" t="s">
        <v>57</v>
      </c>
      <c r="E1007" s="34">
        <v>1365</v>
      </c>
      <c r="F1007" s="23">
        <v>41654</v>
      </c>
      <c r="G1007" s="34">
        <v>1365</v>
      </c>
      <c r="H1007" s="36">
        <f t="shared" si="16"/>
        <v>0</v>
      </c>
      <c r="I1007" s="21" t="s">
        <v>30</v>
      </c>
    </row>
    <row r="1008" spans="1:9" x14ac:dyDescent="0.25">
      <c r="A1008" s="31">
        <v>41654</v>
      </c>
      <c r="B1008" s="32">
        <v>135</v>
      </c>
      <c r="C1008" s="32" t="s">
        <v>407</v>
      </c>
      <c r="D1008" s="33" t="s">
        <v>123</v>
      </c>
      <c r="E1008" s="34">
        <v>2098</v>
      </c>
      <c r="F1008" s="23">
        <v>41655</v>
      </c>
      <c r="G1008" s="34">
        <v>2098</v>
      </c>
      <c r="H1008" s="36">
        <f t="shared" si="16"/>
        <v>0</v>
      </c>
    </row>
    <row r="1009" spans="1:9" x14ac:dyDescent="0.25">
      <c r="A1009" s="31">
        <v>41654</v>
      </c>
      <c r="B1009" s="32">
        <v>136</v>
      </c>
      <c r="C1009" s="32" t="s">
        <v>407</v>
      </c>
      <c r="D1009" s="33" t="s">
        <v>54</v>
      </c>
      <c r="E1009" s="34">
        <v>65379</v>
      </c>
      <c r="F1009" s="23">
        <v>41654</v>
      </c>
      <c r="G1009" s="34">
        <v>65379</v>
      </c>
      <c r="H1009" s="36">
        <f t="shared" si="16"/>
        <v>0</v>
      </c>
      <c r="I1009" s="21" t="s">
        <v>30</v>
      </c>
    </row>
    <row r="1010" spans="1:9" x14ac:dyDescent="0.25">
      <c r="A1010" s="31">
        <v>41654</v>
      </c>
      <c r="B1010" s="32">
        <v>137</v>
      </c>
      <c r="C1010" s="32" t="s">
        <v>407</v>
      </c>
      <c r="D1010" s="33" t="s">
        <v>34</v>
      </c>
      <c r="E1010" s="34">
        <v>1964</v>
      </c>
      <c r="F1010" s="23">
        <v>41654</v>
      </c>
      <c r="G1010" s="34">
        <v>1964</v>
      </c>
      <c r="H1010" s="36">
        <f t="shared" si="16"/>
        <v>0</v>
      </c>
      <c r="I1010" s="21" t="s">
        <v>30</v>
      </c>
    </row>
    <row r="1011" spans="1:9" x14ac:dyDescent="0.25">
      <c r="A1011" s="31">
        <v>41654</v>
      </c>
      <c r="B1011" s="32">
        <v>138</v>
      </c>
      <c r="C1011" s="32" t="s">
        <v>407</v>
      </c>
      <c r="D1011" s="33" t="s">
        <v>451</v>
      </c>
      <c r="E1011" s="34">
        <v>8417</v>
      </c>
      <c r="F1011" s="23">
        <v>41654</v>
      </c>
      <c r="G1011" s="34">
        <v>8417</v>
      </c>
      <c r="H1011" s="36">
        <f t="shared" si="16"/>
        <v>0</v>
      </c>
    </row>
    <row r="1012" spans="1:9" x14ac:dyDescent="0.25">
      <c r="A1012" s="31">
        <v>41654</v>
      </c>
      <c r="B1012" s="32">
        <v>139</v>
      </c>
      <c r="C1012" s="32" t="s">
        <v>407</v>
      </c>
      <c r="D1012" s="33" t="s">
        <v>66</v>
      </c>
      <c r="E1012" s="34">
        <v>1416</v>
      </c>
      <c r="F1012" s="23">
        <v>41655</v>
      </c>
      <c r="G1012" s="34">
        <v>1416</v>
      </c>
      <c r="H1012" s="36">
        <f t="shared" si="16"/>
        <v>0</v>
      </c>
      <c r="I1012" s="21" t="s">
        <v>12</v>
      </c>
    </row>
    <row r="1013" spans="1:9" x14ac:dyDescent="0.25">
      <c r="A1013" s="31">
        <v>41654</v>
      </c>
      <c r="B1013" s="32">
        <v>140</v>
      </c>
      <c r="C1013" s="32" t="s">
        <v>407</v>
      </c>
      <c r="D1013" s="33" t="s">
        <v>51</v>
      </c>
      <c r="E1013" s="34">
        <v>1055</v>
      </c>
      <c r="F1013" s="25" t="s">
        <v>4100</v>
      </c>
      <c r="G1013" s="34">
        <v>1055</v>
      </c>
      <c r="H1013" s="36">
        <f t="shared" si="16"/>
        <v>0</v>
      </c>
      <c r="I1013" s="21" t="s">
        <v>12</v>
      </c>
    </row>
    <row r="1014" spans="1:9" x14ac:dyDescent="0.25">
      <c r="A1014" s="31">
        <v>41654</v>
      </c>
      <c r="B1014" s="32">
        <v>141</v>
      </c>
      <c r="C1014" s="32" t="s">
        <v>407</v>
      </c>
      <c r="D1014" s="33" t="s">
        <v>50</v>
      </c>
      <c r="E1014" s="34">
        <v>8473.56</v>
      </c>
      <c r="F1014" s="23">
        <v>41667</v>
      </c>
      <c r="G1014" s="34">
        <v>8473.56</v>
      </c>
      <c r="H1014" s="36">
        <f t="shared" si="16"/>
        <v>0</v>
      </c>
    </row>
    <row r="1015" spans="1:9" x14ac:dyDescent="0.25">
      <c r="A1015" s="31">
        <v>41654</v>
      </c>
      <c r="B1015" s="32">
        <v>142</v>
      </c>
      <c r="C1015" s="32" t="s">
        <v>407</v>
      </c>
      <c r="D1015" s="33" t="s">
        <v>18</v>
      </c>
      <c r="E1015" s="34">
        <v>841.6</v>
      </c>
      <c r="F1015" s="23">
        <v>41654</v>
      </c>
      <c r="G1015" s="34">
        <v>841.6</v>
      </c>
      <c r="H1015" s="36">
        <f t="shared" si="16"/>
        <v>0</v>
      </c>
    </row>
    <row r="1016" spans="1:9" x14ac:dyDescent="0.25">
      <c r="A1016" s="31">
        <v>41654</v>
      </c>
      <c r="B1016" s="32">
        <v>143</v>
      </c>
      <c r="C1016" s="32" t="s">
        <v>407</v>
      </c>
      <c r="D1016" s="33" t="s">
        <v>68</v>
      </c>
      <c r="E1016" s="34">
        <v>3522.6</v>
      </c>
      <c r="F1016" s="23">
        <v>41654</v>
      </c>
      <c r="G1016" s="34">
        <v>3522.6</v>
      </c>
      <c r="H1016" s="36">
        <f t="shared" si="16"/>
        <v>0</v>
      </c>
      <c r="I1016" s="21" t="s">
        <v>65</v>
      </c>
    </row>
    <row r="1017" spans="1:9" x14ac:dyDescent="0.25">
      <c r="A1017" s="31">
        <v>41654</v>
      </c>
      <c r="B1017" s="32">
        <v>144</v>
      </c>
      <c r="C1017" s="32" t="s">
        <v>407</v>
      </c>
      <c r="D1017" s="33" t="s">
        <v>119</v>
      </c>
      <c r="E1017" s="34">
        <v>3728</v>
      </c>
      <c r="F1017" s="23">
        <v>41655</v>
      </c>
      <c r="G1017" s="34">
        <v>3728</v>
      </c>
      <c r="H1017" s="36">
        <f t="shared" si="16"/>
        <v>0</v>
      </c>
      <c r="I1017" s="21" t="s">
        <v>12</v>
      </c>
    </row>
    <row r="1018" spans="1:9" x14ac:dyDescent="0.25">
      <c r="A1018" s="31">
        <v>41654</v>
      </c>
      <c r="B1018" s="32">
        <v>145</v>
      </c>
      <c r="C1018" s="32" t="s">
        <v>407</v>
      </c>
      <c r="D1018" s="33" t="s">
        <v>17</v>
      </c>
      <c r="E1018" s="34">
        <v>3813</v>
      </c>
      <c r="F1018" s="23">
        <v>41654</v>
      </c>
      <c r="G1018" s="34">
        <v>3813</v>
      </c>
      <c r="H1018" s="36">
        <f t="shared" si="16"/>
        <v>0</v>
      </c>
    </row>
    <row r="1019" spans="1:9" x14ac:dyDescent="0.25">
      <c r="A1019" s="31">
        <v>41654</v>
      </c>
      <c r="B1019" s="32">
        <v>146</v>
      </c>
      <c r="C1019" s="32" t="s">
        <v>407</v>
      </c>
      <c r="D1019" s="33" t="s">
        <v>199</v>
      </c>
      <c r="E1019" s="34">
        <v>1509</v>
      </c>
      <c r="F1019" s="23">
        <v>41654</v>
      </c>
      <c r="G1019" s="34">
        <v>1509</v>
      </c>
      <c r="H1019" s="36">
        <f t="shared" si="16"/>
        <v>0</v>
      </c>
    </row>
    <row r="1020" spans="1:9" x14ac:dyDescent="0.25">
      <c r="A1020" s="31">
        <v>41654</v>
      </c>
      <c r="B1020" s="32">
        <v>147</v>
      </c>
      <c r="C1020" s="32" t="s">
        <v>407</v>
      </c>
      <c r="D1020" s="33" t="s">
        <v>199</v>
      </c>
      <c r="E1020" s="34">
        <v>374</v>
      </c>
      <c r="F1020" s="23">
        <v>41654</v>
      </c>
      <c r="G1020" s="34">
        <v>374</v>
      </c>
      <c r="H1020" s="36">
        <f t="shared" si="16"/>
        <v>0</v>
      </c>
    </row>
    <row r="1021" spans="1:9" x14ac:dyDescent="0.25">
      <c r="A1021" s="31">
        <v>41654</v>
      </c>
      <c r="B1021" s="32">
        <v>148</v>
      </c>
      <c r="C1021" s="32" t="s">
        <v>407</v>
      </c>
      <c r="D1021" s="33" t="s">
        <v>115</v>
      </c>
      <c r="E1021" s="34">
        <v>1421.5</v>
      </c>
      <c r="F1021" s="23">
        <v>41654</v>
      </c>
      <c r="G1021" s="34">
        <v>1421.5</v>
      </c>
      <c r="H1021" s="36">
        <f t="shared" si="16"/>
        <v>0</v>
      </c>
    </row>
    <row r="1022" spans="1:9" x14ac:dyDescent="0.25">
      <c r="A1022" s="31">
        <v>41654</v>
      </c>
      <c r="B1022" s="32">
        <v>149</v>
      </c>
      <c r="C1022" s="32" t="s">
        <v>407</v>
      </c>
      <c r="D1022" s="33" t="s">
        <v>130</v>
      </c>
      <c r="E1022" s="34">
        <v>4289.5</v>
      </c>
      <c r="F1022" s="23">
        <v>41660</v>
      </c>
      <c r="G1022" s="34">
        <v>4289.5</v>
      </c>
      <c r="H1022" s="36">
        <f t="shared" si="16"/>
        <v>0</v>
      </c>
      <c r="I1022" s="21" t="s">
        <v>21</v>
      </c>
    </row>
    <row r="1023" spans="1:9" x14ac:dyDescent="0.25">
      <c r="A1023" s="31">
        <v>41654</v>
      </c>
      <c r="B1023" s="32">
        <v>150</v>
      </c>
      <c r="C1023" s="32" t="s">
        <v>407</v>
      </c>
      <c r="D1023" s="33" t="s">
        <v>62</v>
      </c>
      <c r="E1023" s="34">
        <v>36900.5</v>
      </c>
      <c r="F1023" s="23">
        <v>41654</v>
      </c>
      <c r="G1023" s="34">
        <v>36900.5</v>
      </c>
      <c r="H1023" s="36">
        <f t="shared" si="16"/>
        <v>0</v>
      </c>
    </row>
    <row r="1024" spans="1:9" x14ac:dyDescent="0.25">
      <c r="A1024" s="31">
        <v>41654</v>
      </c>
      <c r="B1024" s="32">
        <v>151</v>
      </c>
      <c r="C1024" s="32" t="s">
        <v>407</v>
      </c>
      <c r="D1024" s="33" t="s">
        <v>251</v>
      </c>
      <c r="E1024" s="34">
        <v>9043</v>
      </c>
      <c r="F1024" s="23">
        <v>41655</v>
      </c>
      <c r="G1024" s="34">
        <v>9043</v>
      </c>
      <c r="H1024" s="36">
        <f t="shared" si="16"/>
        <v>0</v>
      </c>
      <c r="I1024" s="21" t="s">
        <v>217</v>
      </c>
    </row>
    <row r="1025" spans="1:10" x14ac:dyDescent="0.25">
      <c r="A1025" s="31">
        <v>41654</v>
      </c>
      <c r="B1025" s="32">
        <v>152</v>
      </c>
      <c r="C1025" s="32" t="s">
        <v>407</v>
      </c>
      <c r="D1025" s="33" t="s">
        <v>60</v>
      </c>
      <c r="E1025" s="34">
        <v>3769.75</v>
      </c>
      <c r="F1025" s="26" t="s">
        <v>452</v>
      </c>
      <c r="G1025" s="34">
        <v>3769.75</v>
      </c>
      <c r="H1025" s="36">
        <f t="shared" si="16"/>
        <v>0</v>
      </c>
      <c r="I1025" s="21" t="s">
        <v>8</v>
      </c>
    </row>
    <row r="1026" spans="1:10" x14ac:dyDescent="0.25">
      <c r="A1026" s="31">
        <v>41654</v>
      </c>
      <c r="B1026" s="32">
        <v>153</v>
      </c>
      <c r="C1026" s="32" t="s">
        <v>407</v>
      </c>
      <c r="D1026" s="33" t="s">
        <v>50</v>
      </c>
      <c r="E1026" s="34">
        <v>1285.5</v>
      </c>
      <c r="F1026" s="23">
        <v>41682</v>
      </c>
      <c r="G1026" s="34">
        <v>1285.5</v>
      </c>
      <c r="H1026" s="36">
        <f t="shared" si="16"/>
        <v>0</v>
      </c>
      <c r="I1026" s="21" t="s">
        <v>21</v>
      </c>
    </row>
    <row r="1027" spans="1:10" x14ac:dyDescent="0.25">
      <c r="A1027" s="31">
        <v>41654</v>
      </c>
      <c r="B1027" s="32">
        <v>154</v>
      </c>
      <c r="C1027" s="32" t="s">
        <v>407</v>
      </c>
      <c r="D1027" s="33" t="s">
        <v>366</v>
      </c>
      <c r="E1027" s="34">
        <v>5472</v>
      </c>
      <c r="F1027" s="23">
        <v>41654</v>
      </c>
      <c r="G1027" s="34">
        <v>5472</v>
      </c>
      <c r="H1027" s="36">
        <f t="shared" si="16"/>
        <v>0</v>
      </c>
      <c r="I1027" s="21" t="s">
        <v>21</v>
      </c>
    </row>
    <row r="1028" spans="1:10" x14ac:dyDescent="0.25">
      <c r="A1028" s="31">
        <v>41654</v>
      </c>
      <c r="B1028" s="32">
        <v>155</v>
      </c>
      <c r="C1028" s="32" t="s">
        <v>407</v>
      </c>
      <c r="D1028" s="33" t="s">
        <v>12</v>
      </c>
      <c r="E1028" s="34">
        <v>11460.5</v>
      </c>
      <c r="F1028" s="23">
        <v>41654</v>
      </c>
      <c r="G1028" s="34">
        <v>11460.5</v>
      </c>
      <c r="H1028" s="36">
        <f t="shared" si="16"/>
        <v>0</v>
      </c>
    </row>
    <row r="1029" spans="1:10" x14ac:dyDescent="0.25">
      <c r="A1029" s="31">
        <v>41654</v>
      </c>
      <c r="B1029" s="32">
        <v>156</v>
      </c>
      <c r="C1029" s="32" t="s">
        <v>407</v>
      </c>
      <c r="D1029" s="33" t="s">
        <v>83</v>
      </c>
      <c r="E1029" s="34">
        <v>2523.5</v>
      </c>
      <c r="F1029" s="23">
        <v>41654</v>
      </c>
      <c r="G1029" s="34">
        <v>2523.5</v>
      </c>
      <c r="H1029" s="36">
        <f t="shared" si="16"/>
        <v>0</v>
      </c>
      <c r="I1029" s="21" t="s">
        <v>21</v>
      </c>
    </row>
    <row r="1030" spans="1:10" x14ac:dyDescent="0.25">
      <c r="A1030" s="31">
        <v>41654</v>
      </c>
      <c r="B1030" s="32">
        <v>157</v>
      </c>
      <c r="C1030" s="32" t="s">
        <v>407</v>
      </c>
      <c r="D1030" s="33" t="s">
        <v>391</v>
      </c>
      <c r="E1030" s="34">
        <v>2860.5</v>
      </c>
      <c r="F1030" s="23">
        <v>41654</v>
      </c>
      <c r="G1030" s="34">
        <v>2860.5</v>
      </c>
      <c r="H1030" s="36">
        <f t="shared" si="16"/>
        <v>0</v>
      </c>
    </row>
    <row r="1031" spans="1:10" x14ac:dyDescent="0.25">
      <c r="A1031" s="31">
        <v>41654</v>
      </c>
      <c r="B1031" s="32">
        <v>158</v>
      </c>
      <c r="C1031" s="32" t="s">
        <v>407</v>
      </c>
      <c r="D1031" s="33" t="s">
        <v>8</v>
      </c>
      <c r="E1031" s="34">
        <v>445.5</v>
      </c>
      <c r="F1031" s="23">
        <v>41654</v>
      </c>
      <c r="G1031" s="34">
        <v>445.5</v>
      </c>
      <c r="H1031" s="36">
        <f t="shared" si="16"/>
        <v>0</v>
      </c>
      <c r="I1031" s="21" t="s">
        <v>8</v>
      </c>
    </row>
    <row r="1032" spans="1:10" x14ac:dyDescent="0.25">
      <c r="A1032" s="31">
        <v>41654</v>
      </c>
      <c r="B1032" s="32">
        <v>159</v>
      </c>
      <c r="C1032" s="32" t="s">
        <v>407</v>
      </c>
      <c r="D1032" s="33" t="s">
        <v>453</v>
      </c>
      <c r="E1032" s="34">
        <v>16726</v>
      </c>
      <c r="F1032" s="23">
        <v>41654</v>
      </c>
      <c r="G1032" s="34">
        <v>16726</v>
      </c>
      <c r="H1032" s="36">
        <f t="shared" si="16"/>
        <v>0</v>
      </c>
    </row>
    <row r="1033" spans="1:10" x14ac:dyDescent="0.25">
      <c r="A1033" s="31">
        <v>41654</v>
      </c>
      <c r="B1033" s="32">
        <v>160</v>
      </c>
      <c r="C1033" s="32" t="s">
        <v>407</v>
      </c>
      <c r="D1033" s="33" t="s">
        <v>312</v>
      </c>
      <c r="E1033" s="34">
        <v>8092</v>
      </c>
      <c r="F1033" s="23">
        <v>41655</v>
      </c>
      <c r="G1033" s="34">
        <v>8092</v>
      </c>
      <c r="H1033" s="36">
        <f t="shared" si="16"/>
        <v>0</v>
      </c>
      <c r="I1033" s="21" t="s">
        <v>12</v>
      </c>
    </row>
    <row r="1034" spans="1:10" x14ac:dyDescent="0.25">
      <c r="A1034" s="31">
        <v>41654</v>
      </c>
      <c r="B1034" s="32">
        <v>161</v>
      </c>
      <c r="C1034" s="32" t="s">
        <v>407</v>
      </c>
      <c r="D1034" s="48" t="s">
        <v>53</v>
      </c>
      <c r="E1034" s="49">
        <v>0</v>
      </c>
      <c r="G1034" s="34"/>
      <c r="H1034" s="36">
        <f t="shared" si="16"/>
        <v>0</v>
      </c>
      <c r="I1034" s="21" t="s">
        <v>81</v>
      </c>
      <c r="J1034" s="21" t="s">
        <v>454</v>
      </c>
    </row>
    <row r="1035" spans="1:10" x14ac:dyDescent="0.25">
      <c r="A1035" s="31">
        <v>41654</v>
      </c>
      <c r="B1035" s="32">
        <v>162</v>
      </c>
      <c r="C1035" s="32" t="s">
        <v>407</v>
      </c>
      <c r="D1035" s="33" t="s">
        <v>251</v>
      </c>
      <c r="E1035" s="34">
        <v>2546.5</v>
      </c>
      <c r="F1035" s="23">
        <v>41657</v>
      </c>
      <c r="G1035" s="34">
        <v>2546.5</v>
      </c>
      <c r="H1035" s="36">
        <f t="shared" si="16"/>
        <v>0</v>
      </c>
      <c r="I1035" s="21" t="s">
        <v>27</v>
      </c>
    </row>
    <row r="1036" spans="1:10" x14ac:dyDescent="0.25">
      <c r="A1036" s="31">
        <v>41654</v>
      </c>
      <c r="B1036" s="32">
        <v>163</v>
      </c>
      <c r="C1036" s="32" t="s">
        <v>407</v>
      </c>
      <c r="D1036" s="33" t="s">
        <v>198</v>
      </c>
      <c r="E1036" s="34">
        <v>6390</v>
      </c>
      <c r="F1036" s="23">
        <v>41655</v>
      </c>
      <c r="G1036" s="34">
        <v>6390</v>
      </c>
      <c r="H1036" s="36">
        <f t="shared" si="16"/>
        <v>0</v>
      </c>
      <c r="I1036" s="21" t="s">
        <v>27</v>
      </c>
    </row>
    <row r="1037" spans="1:10" x14ac:dyDescent="0.25">
      <c r="A1037" s="31">
        <v>41654</v>
      </c>
      <c r="B1037" s="32">
        <v>164</v>
      </c>
      <c r="C1037" s="32" t="s">
        <v>407</v>
      </c>
      <c r="D1037" s="33" t="s">
        <v>455</v>
      </c>
      <c r="E1037" s="34">
        <v>2072</v>
      </c>
      <c r="F1037" s="23">
        <v>41655</v>
      </c>
      <c r="G1037" s="34">
        <v>2072</v>
      </c>
      <c r="H1037" s="36">
        <f t="shared" si="16"/>
        <v>0</v>
      </c>
      <c r="I1037" s="21" t="s">
        <v>27</v>
      </c>
    </row>
    <row r="1038" spans="1:10" x14ac:dyDescent="0.25">
      <c r="A1038" s="31">
        <v>41654</v>
      </c>
      <c r="B1038" s="32">
        <v>165</v>
      </c>
      <c r="C1038" s="32" t="s">
        <v>407</v>
      </c>
      <c r="D1038" s="33" t="s">
        <v>80</v>
      </c>
      <c r="E1038" s="34">
        <v>1200</v>
      </c>
      <c r="F1038" s="23">
        <v>41655</v>
      </c>
      <c r="G1038" s="34">
        <v>1200</v>
      </c>
      <c r="H1038" s="36">
        <f t="shared" si="16"/>
        <v>0</v>
      </c>
      <c r="I1038" s="21" t="s">
        <v>27</v>
      </c>
    </row>
    <row r="1039" spans="1:10" x14ac:dyDescent="0.25">
      <c r="A1039" s="31">
        <v>41654</v>
      </c>
      <c r="B1039" s="32">
        <v>166</v>
      </c>
      <c r="C1039" s="32" t="s">
        <v>407</v>
      </c>
      <c r="D1039" s="33" t="s">
        <v>456</v>
      </c>
      <c r="E1039" s="34">
        <v>1010</v>
      </c>
      <c r="F1039" s="23">
        <v>41655</v>
      </c>
      <c r="G1039" s="34">
        <v>1010</v>
      </c>
      <c r="H1039" s="36">
        <f t="shared" si="16"/>
        <v>0</v>
      </c>
      <c r="I1039" s="21" t="s">
        <v>12</v>
      </c>
    </row>
    <row r="1040" spans="1:10" x14ac:dyDescent="0.25">
      <c r="A1040" s="31">
        <v>41654</v>
      </c>
      <c r="B1040" s="32">
        <v>167</v>
      </c>
      <c r="C1040" s="32" t="s">
        <v>407</v>
      </c>
      <c r="D1040" s="33" t="s">
        <v>145</v>
      </c>
      <c r="E1040" s="34">
        <v>2654</v>
      </c>
      <c r="F1040" s="23">
        <v>41655</v>
      </c>
      <c r="G1040" s="34">
        <v>2654</v>
      </c>
      <c r="H1040" s="36">
        <f t="shared" si="16"/>
        <v>0</v>
      </c>
      <c r="I1040" s="21" t="s">
        <v>27</v>
      </c>
    </row>
    <row r="1041" spans="1:10" x14ac:dyDescent="0.25">
      <c r="A1041" s="31">
        <v>41654</v>
      </c>
      <c r="B1041" s="32">
        <v>168</v>
      </c>
      <c r="C1041" s="32" t="s">
        <v>407</v>
      </c>
      <c r="D1041" s="33" t="s">
        <v>304</v>
      </c>
      <c r="E1041" s="34">
        <v>14457.6</v>
      </c>
      <c r="F1041" s="23">
        <v>41655</v>
      </c>
      <c r="G1041" s="34">
        <v>14457.6</v>
      </c>
      <c r="H1041" s="36">
        <f t="shared" si="16"/>
        <v>0</v>
      </c>
      <c r="I1041" s="21" t="s">
        <v>12</v>
      </c>
    </row>
    <row r="1042" spans="1:10" x14ac:dyDescent="0.25">
      <c r="A1042" s="31">
        <v>41654</v>
      </c>
      <c r="B1042" s="32">
        <v>169</v>
      </c>
      <c r="C1042" s="32" t="s">
        <v>407</v>
      </c>
      <c r="D1042" s="33" t="s">
        <v>218</v>
      </c>
      <c r="E1042" s="34">
        <v>17584</v>
      </c>
      <c r="F1042" s="23">
        <v>41674</v>
      </c>
      <c r="G1042" s="34">
        <v>17584</v>
      </c>
      <c r="H1042" s="36">
        <f t="shared" si="16"/>
        <v>0</v>
      </c>
      <c r="I1042" s="21" t="s">
        <v>27</v>
      </c>
    </row>
    <row r="1043" spans="1:10" x14ac:dyDescent="0.25">
      <c r="A1043" s="31">
        <v>41654</v>
      </c>
      <c r="B1043" s="32">
        <v>170</v>
      </c>
      <c r="C1043" s="32" t="s">
        <v>407</v>
      </c>
      <c r="D1043" s="33" t="s">
        <v>106</v>
      </c>
      <c r="E1043" s="34">
        <v>401720</v>
      </c>
      <c r="F1043" s="23">
        <v>41664</v>
      </c>
      <c r="G1043" s="34">
        <v>401720</v>
      </c>
      <c r="H1043" s="36">
        <f t="shared" si="16"/>
        <v>0</v>
      </c>
    </row>
    <row r="1044" spans="1:10" x14ac:dyDescent="0.25">
      <c r="A1044" s="31">
        <v>41654</v>
      </c>
      <c r="B1044" s="32">
        <v>171</v>
      </c>
      <c r="C1044" s="32" t="s">
        <v>407</v>
      </c>
      <c r="D1044" s="33" t="s">
        <v>8</v>
      </c>
      <c r="E1044" s="34">
        <v>701.5</v>
      </c>
      <c r="F1044" s="23">
        <v>41654</v>
      </c>
      <c r="G1044" s="34">
        <v>701.5</v>
      </c>
      <c r="H1044" s="36">
        <f t="shared" si="16"/>
        <v>0</v>
      </c>
    </row>
    <row r="1045" spans="1:10" x14ac:dyDescent="0.25">
      <c r="A1045" s="31">
        <v>41654</v>
      </c>
      <c r="B1045" s="32">
        <v>172</v>
      </c>
      <c r="C1045" s="32" t="s">
        <v>407</v>
      </c>
      <c r="D1045" s="33" t="s">
        <v>330</v>
      </c>
      <c r="E1045" s="34">
        <v>4968</v>
      </c>
      <c r="F1045" s="23">
        <v>41654</v>
      </c>
      <c r="G1045" s="34">
        <v>4968</v>
      </c>
      <c r="H1045" s="36">
        <f t="shared" si="16"/>
        <v>0</v>
      </c>
      <c r="I1045" s="21" t="s">
        <v>65</v>
      </c>
    </row>
    <row r="1046" spans="1:10" x14ac:dyDescent="0.25">
      <c r="A1046" s="31">
        <v>41655</v>
      </c>
      <c r="B1046" s="32">
        <v>173</v>
      </c>
      <c r="C1046" s="32" t="s">
        <v>407</v>
      </c>
      <c r="D1046" s="33" t="s">
        <v>106</v>
      </c>
      <c r="E1046" s="78">
        <v>190022</v>
      </c>
      <c r="F1046" s="23">
        <v>41662</v>
      </c>
      <c r="G1046" s="34">
        <v>190022</v>
      </c>
      <c r="H1046" s="36">
        <f t="shared" si="16"/>
        <v>0</v>
      </c>
    </row>
    <row r="1047" spans="1:10" x14ac:dyDescent="0.25">
      <c r="A1047" s="31">
        <v>41655</v>
      </c>
      <c r="B1047" s="32">
        <v>174</v>
      </c>
      <c r="C1047" s="32" t="s">
        <v>407</v>
      </c>
      <c r="D1047" s="33" t="s">
        <v>106</v>
      </c>
      <c r="E1047" s="34">
        <v>158440</v>
      </c>
      <c r="F1047" s="23">
        <v>41662</v>
      </c>
      <c r="G1047" s="34">
        <v>158440</v>
      </c>
      <c r="H1047" s="36">
        <f t="shared" si="16"/>
        <v>0</v>
      </c>
      <c r="I1047" s="78"/>
    </row>
    <row r="1048" spans="1:10" x14ac:dyDescent="0.25">
      <c r="A1048" s="31">
        <v>41655</v>
      </c>
      <c r="B1048" s="32">
        <v>175</v>
      </c>
      <c r="C1048" s="32" t="s">
        <v>407</v>
      </c>
      <c r="D1048" s="33" t="s">
        <v>106</v>
      </c>
      <c r="E1048" s="34">
        <v>130683</v>
      </c>
      <c r="F1048" s="23">
        <v>41662</v>
      </c>
      <c r="G1048" s="34">
        <v>130683</v>
      </c>
      <c r="H1048" s="36">
        <f t="shared" si="16"/>
        <v>0</v>
      </c>
    </row>
    <row r="1049" spans="1:10" x14ac:dyDescent="0.25">
      <c r="A1049" s="31">
        <v>41655</v>
      </c>
      <c r="B1049" s="32">
        <v>176</v>
      </c>
      <c r="C1049" s="32" t="s">
        <v>407</v>
      </c>
      <c r="D1049" s="33" t="s">
        <v>98</v>
      </c>
      <c r="E1049" s="34">
        <v>10972</v>
      </c>
      <c r="F1049" s="25" t="s">
        <v>457</v>
      </c>
      <c r="G1049" s="34">
        <f>2972+8000</f>
        <v>10972</v>
      </c>
      <c r="H1049" s="36">
        <f t="shared" si="16"/>
        <v>0</v>
      </c>
      <c r="I1049" s="21" t="s">
        <v>12</v>
      </c>
    </row>
    <row r="1050" spans="1:10" x14ac:dyDescent="0.25">
      <c r="A1050" s="31">
        <v>41655</v>
      </c>
      <c r="B1050" s="32">
        <v>177</v>
      </c>
      <c r="C1050" s="32" t="s">
        <v>407</v>
      </c>
      <c r="D1050" s="33" t="s">
        <v>63</v>
      </c>
      <c r="E1050" s="34">
        <v>2092.5</v>
      </c>
      <c r="F1050" s="23">
        <v>41655</v>
      </c>
      <c r="G1050" s="34">
        <v>2092.5</v>
      </c>
      <c r="H1050" s="36">
        <f t="shared" si="16"/>
        <v>0</v>
      </c>
      <c r="I1050" s="21" t="s">
        <v>21</v>
      </c>
    </row>
    <row r="1051" spans="1:10" x14ac:dyDescent="0.25">
      <c r="A1051" s="31">
        <v>41655</v>
      </c>
      <c r="B1051" s="32">
        <v>178</v>
      </c>
      <c r="C1051" s="32" t="s">
        <v>407</v>
      </c>
      <c r="D1051" s="33" t="s">
        <v>14</v>
      </c>
      <c r="E1051" s="34">
        <v>6952</v>
      </c>
      <c r="F1051" s="23">
        <v>41655</v>
      </c>
      <c r="G1051" s="34">
        <v>6952</v>
      </c>
      <c r="H1051" s="36">
        <f t="shared" si="16"/>
        <v>0</v>
      </c>
      <c r="I1051" s="21" t="s">
        <v>65</v>
      </c>
    </row>
    <row r="1052" spans="1:10" x14ac:dyDescent="0.25">
      <c r="A1052" s="31">
        <v>41655</v>
      </c>
      <c r="B1052" s="32">
        <v>179</v>
      </c>
      <c r="C1052" s="32" t="s">
        <v>407</v>
      </c>
      <c r="D1052" s="33" t="s">
        <v>8</v>
      </c>
      <c r="E1052" s="34">
        <v>8069.5</v>
      </c>
      <c r="F1052" s="23">
        <v>41655</v>
      </c>
      <c r="G1052" s="34">
        <v>8069.5</v>
      </c>
      <c r="H1052" s="36">
        <f t="shared" si="16"/>
        <v>0</v>
      </c>
      <c r="I1052" s="21" t="s">
        <v>8</v>
      </c>
    </row>
    <row r="1053" spans="1:10" x14ac:dyDescent="0.25">
      <c r="A1053" s="31">
        <v>41655</v>
      </c>
      <c r="B1053" s="32">
        <v>180</v>
      </c>
      <c r="C1053" s="32" t="s">
        <v>407</v>
      </c>
      <c r="D1053" s="33" t="s">
        <v>147</v>
      </c>
      <c r="E1053" s="34">
        <v>9444</v>
      </c>
      <c r="F1053" s="23">
        <v>41658</v>
      </c>
      <c r="G1053" s="34">
        <v>9444</v>
      </c>
      <c r="H1053" s="36">
        <f t="shared" si="16"/>
        <v>0</v>
      </c>
    </row>
    <row r="1054" spans="1:10" x14ac:dyDescent="0.25">
      <c r="A1054" s="31">
        <v>41655</v>
      </c>
      <c r="B1054" s="32">
        <v>181</v>
      </c>
      <c r="C1054" s="32" t="s">
        <v>407</v>
      </c>
      <c r="D1054" s="33" t="s">
        <v>435</v>
      </c>
      <c r="E1054" s="34">
        <v>6013.5</v>
      </c>
      <c r="F1054" s="23">
        <v>41655</v>
      </c>
      <c r="G1054" s="34">
        <v>6013.5</v>
      </c>
      <c r="H1054" s="36">
        <f t="shared" si="16"/>
        <v>0</v>
      </c>
      <c r="I1054" s="21" t="s">
        <v>8</v>
      </c>
    </row>
    <row r="1055" spans="1:10" x14ac:dyDescent="0.25">
      <c r="A1055" s="31">
        <v>41655</v>
      </c>
      <c r="B1055" s="32">
        <v>182</v>
      </c>
      <c r="C1055" s="32" t="s">
        <v>407</v>
      </c>
      <c r="D1055" s="33" t="s">
        <v>44</v>
      </c>
      <c r="E1055" s="34">
        <v>3800</v>
      </c>
      <c r="F1055" s="23">
        <v>41668</v>
      </c>
      <c r="G1055" s="34">
        <v>3800</v>
      </c>
      <c r="H1055" s="36">
        <f t="shared" si="16"/>
        <v>0</v>
      </c>
      <c r="I1055" s="21" t="s">
        <v>30</v>
      </c>
      <c r="J1055" s="27"/>
    </row>
    <row r="1056" spans="1:10" x14ac:dyDescent="0.25">
      <c r="A1056" s="31">
        <v>41655</v>
      </c>
      <c r="B1056" s="32">
        <v>183</v>
      </c>
      <c r="C1056" s="32" t="s">
        <v>407</v>
      </c>
      <c r="D1056" s="33" t="s">
        <v>43</v>
      </c>
      <c r="E1056" s="34">
        <v>1140</v>
      </c>
      <c r="F1056" s="23">
        <v>41667</v>
      </c>
      <c r="G1056" s="34">
        <v>1140</v>
      </c>
      <c r="H1056" s="36">
        <f t="shared" si="16"/>
        <v>0</v>
      </c>
      <c r="I1056" s="21" t="s">
        <v>30</v>
      </c>
      <c r="J1056" s="46"/>
    </row>
    <row r="1057" spans="1:9" x14ac:dyDescent="0.25">
      <c r="A1057" s="31">
        <v>41655</v>
      </c>
      <c r="B1057" s="32">
        <v>184</v>
      </c>
      <c r="C1057" s="32" t="s">
        <v>407</v>
      </c>
      <c r="D1057" s="33" t="s">
        <v>42</v>
      </c>
      <c r="E1057" s="34">
        <v>2660</v>
      </c>
      <c r="F1057" s="23">
        <v>41667</v>
      </c>
      <c r="G1057" s="34">
        <v>2660</v>
      </c>
      <c r="H1057" s="36">
        <f t="shared" si="16"/>
        <v>0</v>
      </c>
      <c r="I1057" s="21" t="s">
        <v>30</v>
      </c>
    </row>
    <row r="1058" spans="1:9" x14ac:dyDescent="0.25">
      <c r="A1058" s="31">
        <v>41655</v>
      </c>
      <c r="B1058" s="32">
        <v>185</v>
      </c>
      <c r="C1058" s="32" t="s">
        <v>407</v>
      </c>
      <c r="D1058" s="33" t="s">
        <v>260</v>
      </c>
      <c r="E1058" s="34">
        <v>2360</v>
      </c>
      <c r="F1058" s="23">
        <v>41655</v>
      </c>
      <c r="G1058" s="34">
        <v>2360</v>
      </c>
      <c r="H1058" s="36">
        <f t="shared" si="16"/>
        <v>0</v>
      </c>
      <c r="I1058" s="21" t="s">
        <v>30</v>
      </c>
    </row>
    <row r="1059" spans="1:9" x14ac:dyDescent="0.25">
      <c r="A1059" s="31">
        <v>41655</v>
      </c>
      <c r="B1059" s="32">
        <v>186</v>
      </c>
      <c r="C1059" s="32" t="s">
        <v>407</v>
      </c>
      <c r="D1059" s="33" t="s">
        <v>20</v>
      </c>
      <c r="E1059" s="34">
        <v>8774</v>
      </c>
      <c r="F1059" s="25" t="s">
        <v>458</v>
      </c>
      <c r="G1059" s="34">
        <f>2000+4500+2274</f>
        <v>8774</v>
      </c>
      <c r="H1059" s="36">
        <f t="shared" si="16"/>
        <v>0</v>
      </c>
    </row>
    <row r="1060" spans="1:9" x14ac:dyDescent="0.25">
      <c r="A1060" s="31">
        <v>41655</v>
      </c>
      <c r="B1060" s="32">
        <v>187</v>
      </c>
      <c r="C1060" s="32" t="s">
        <v>407</v>
      </c>
      <c r="D1060" s="33" t="s">
        <v>180</v>
      </c>
      <c r="E1060" s="34">
        <v>22857.5</v>
      </c>
      <c r="F1060" s="25" t="s">
        <v>459</v>
      </c>
      <c r="G1060" s="34">
        <f>7410+15447.5</f>
        <v>22857.5</v>
      </c>
      <c r="H1060" s="36">
        <f t="shared" si="16"/>
        <v>0</v>
      </c>
      <c r="I1060" s="21" t="s">
        <v>65</v>
      </c>
    </row>
    <row r="1061" spans="1:9" x14ac:dyDescent="0.25">
      <c r="A1061" s="31">
        <v>41655</v>
      </c>
      <c r="B1061" s="32">
        <v>188</v>
      </c>
      <c r="C1061" s="32" t="s">
        <v>407</v>
      </c>
      <c r="D1061" s="33" t="s">
        <v>13</v>
      </c>
      <c r="E1061" s="34">
        <v>2766.5</v>
      </c>
      <c r="F1061" s="23">
        <v>41656</v>
      </c>
      <c r="G1061" s="34">
        <v>2766.5</v>
      </c>
      <c r="H1061" s="36">
        <f t="shared" si="16"/>
        <v>0</v>
      </c>
      <c r="I1061" s="21" t="s">
        <v>37</v>
      </c>
    </row>
    <row r="1062" spans="1:9" x14ac:dyDescent="0.25">
      <c r="A1062" s="31">
        <v>41655</v>
      </c>
      <c r="B1062" s="32">
        <v>189</v>
      </c>
      <c r="C1062" s="32" t="s">
        <v>407</v>
      </c>
      <c r="D1062" s="33" t="s">
        <v>28</v>
      </c>
      <c r="E1062" s="34">
        <v>9038</v>
      </c>
      <c r="F1062" s="23">
        <v>41655</v>
      </c>
      <c r="G1062" s="34">
        <v>9038</v>
      </c>
      <c r="H1062" s="36">
        <f t="shared" si="16"/>
        <v>0</v>
      </c>
    </row>
    <row r="1063" spans="1:9" x14ac:dyDescent="0.25">
      <c r="A1063" s="31">
        <v>41655</v>
      </c>
      <c r="B1063" s="32">
        <v>190</v>
      </c>
      <c r="C1063" s="32" t="s">
        <v>407</v>
      </c>
      <c r="D1063" s="33" t="s">
        <v>149</v>
      </c>
      <c r="E1063" s="34">
        <v>19636</v>
      </c>
      <c r="F1063" s="25" t="s">
        <v>460</v>
      </c>
      <c r="G1063" s="34">
        <f>10636+9000</f>
        <v>19636</v>
      </c>
      <c r="H1063" s="36">
        <f t="shared" si="16"/>
        <v>0</v>
      </c>
      <c r="I1063" s="21" t="s">
        <v>27</v>
      </c>
    </row>
    <row r="1064" spans="1:9" x14ac:dyDescent="0.25">
      <c r="A1064" s="31">
        <v>41655</v>
      </c>
      <c r="B1064" s="32">
        <v>191</v>
      </c>
      <c r="C1064" s="32" t="s">
        <v>407</v>
      </c>
      <c r="D1064" s="33" t="s">
        <v>98</v>
      </c>
      <c r="E1064" s="34">
        <v>3422</v>
      </c>
      <c r="F1064" s="23">
        <v>41655</v>
      </c>
      <c r="G1064" s="34">
        <v>3422</v>
      </c>
      <c r="H1064" s="36">
        <f t="shared" si="16"/>
        <v>0</v>
      </c>
      <c r="I1064" s="21" t="s">
        <v>65</v>
      </c>
    </row>
    <row r="1065" spans="1:9" x14ac:dyDescent="0.25">
      <c r="A1065" s="31">
        <v>41655</v>
      </c>
      <c r="B1065" s="32">
        <v>192</v>
      </c>
      <c r="C1065" s="32" t="s">
        <v>407</v>
      </c>
      <c r="D1065" s="33" t="s">
        <v>92</v>
      </c>
      <c r="E1065" s="34">
        <v>9373</v>
      </c>
      <c r="F1065" s="23">
        <v>41656</v>
      </c>
      <c r="G1065" s="34">
        <v>9373</v>
      </c>
      <c r="H1065" s="36">
        <f t="shared" si="16"/>
        <v>0</v>
      </c>
      <c r="I1065" s="21" t="s">
        <v>27</v>
      </c>
    </row>
    <row r="1066" spans="1:9" x14ac:dyDescent="0.25">
      <c r="A1066" s="31">
        <v>41655</v>
      </c>
      <c r="B1066" s="32">
        <v>193</v>
      </c>
      <c r="C1066" s="32" t="s">
        <v>407</v>
      </c>
      <c r="D1066" s="33" t="s">
        <v>47</v>
      </c>
      <c r="E1066" s="34">
        <v>3597</v>
      </c>
      <c r="F1066" s="23">
        <v>41655</v>
      </c>
      <c r="G1066" s="34">
        <v>3597</v>
      </c>
      <c r="H1066" s="36">
        <f t="shared" ref="H1066:H1129" si="17">E1066-G1066</f>
        <v>0</v>
      </c>
      <c r="I1066" s="21" t="s">
        <v>30</v>
      </c>
    </row>
    <row r="1067" spans="1:9" x14ac:dyDescent="0.25">
      <c r="A1067" s="31">
        <v>41655</v>
      </c>
      <c r="B1067" s="32">
        <v>194</v>
      </c>
      <c r="C1067" s="32" t="s">
        <v>407</v>
      </c>
      <c r="D1067" s="33" t="s">
        <v>29</v>
      </c>
      <c r="E1067" s="34">
        <v>9897</v>
      </c>
      <c r="F1067" s="23">
        <v>41656</v>
      </c>
      <c r="G1067" s="34">
        <v>9897</v>
      </c>
      <c r="H1067" s="36">
        <f t="shared" si="17"/>
        <v>0</v>
      </c>
      <c r="I1067" s="21" t="s">
        <v>30</v>
      </c>
    </row>
    <row r="1068" spans="1:9" x14ac:dyDescent="0.25">
      <c r="A1068" s="31">
        <v>41655</v>
      </c>
      <c r="B1068" s="32">
        <v>195</v>
      </c>
      <c r="C1068" s="32" t="s">
        <v>407</v>
      </c>
      <c r="D1068" s="33" t="s">
        <v>25</v>
      </c>
      <c r="E1068" s="34">
        <v>25676</v>
      </c>
      <c r="F1068" s="25" t="s">
        <v>461</v>
      </c>
      <c r="G1068" s="34">
        <f>10000+5000+5000+5676</f>
        <v>25676</v>
      </c>
      <c r="H1068" s="36">
        <f t="shared" si="17"/>
        <v>0</v>
      </c>
      <c r="I1068" s="21" t="s">
        <v>65</v>
      </c>
    </row>
    <row r="1069" spans="1:9" x14ac:dyDescent="0.25">
      <c r="A1069" s="31">
        <v>41655</v>
      </c>
      <c r="B1069" s="32">
        <v>196</v>
      </c>
      <c r="C1069" s="32" t="s">
        <v>407</v>
      </c>
      <c r="D1069" s="33" t="s">
        <v>301</v>
      </c>
      <c r="E1069" s="34">
        <v>26801</v>
      </c>
      <c r="F1069" s="23">
        <v>41656</v>
      </c>
      <c r="G1069" s="34">
        <v>26801</v>
      </c>
      <c r="H1069" s="36">
        <f t="shared" si="17"/>
        <v>0</v>
      </c>
      <c r="I1069" s="21" t="s">
        <v>27</v>
      </c>
    </row>
    <row r="1070" spans="1:9" x14ac:dyDescent="0.25">
      <c r="A1070" s="31">
        <v>41655</v>
      </c>
      <c r="B1070" s="32">
        <v>197</v>
      </c>
      <c r="C1070" s="32" t="s">
        <v>407</v>
      </c>
      <c r="D1070" s="33" t="s">
        <v>116</v>
      </c>
      <c r="E1070" s="34">
        <v>2818</v>
      </c>
      <c r="F1070" s="23">
        <v>41655</v>
      </c>
      <c r="G1070" s="34">
        <v>2818</v>
      </c>
      <c r="H1070" s="36">
        <f t="shared" si="17"/>
        <v>0</v>
      </c>
    </row>
    <row r="1071" spans="1:9" x14ac:dyDescent="0.25">
      <c r="A1071" s="31">
        <v>41655</v>
      </c>
      <c r="B1071" s="32">
        <v>198</v>
      </c>
      <c r="C1071" s="32" t="s">
        <v>407</v>
      </c>
      <c r="D1071" s="33" t="s">
        <v>54</v>
      </c>
      <c r="E1071" s="34">
        <v>22694</v>
      </c>
      <c r="F1071" s="23">
        <v>41655</v>
      </c>
      <c r="G1071" s="34">
        <v>22694</v>
      </c>
      <c r="H1071" s="36">
        <f t="shared" si="17"/>
        <v>0</v>
      </c>
      <c r="I1071" s="21" t="s">
        <v>30</v>
      </c>
    </row>
    <row r="1072" spans="1:9" x14ac:dyDescent="0.25">
      <c r="A1072" s="31">
        <v>41655</v>
      </c>
      <c r="B1072" s="32">
        <v>199</v>
      </c>
      <c r="C1072" s="32" t="s">
        <v>407</v>
      </c>
      <c r="D1072" s="33" t="s">
        <v>462</v>
      </c>
      <c r="E1072" s="34">
        <v>1290</v>
      </c>
      <c r="F1072" s="23">
        <v>41655</v>
      </c>
      <c r="G1072" s="34">
        <v>1290</v>
      </c>
      <c r="H1072" s="36">
        <f t="shared" si="17"/>
        <v>0</v>
      </c>
      <c r="I1072" s="21" t="s">
        <v>65</v>
      </c>
    </row>
    <row r="1073" spans="1:9" x14ac:dyDescent="0.25">
      <c r="A1073" s="31">
        <v>41655</v>
      </c>
      <c r="B1073" s="32">
        <v>200</v>
      </c>
      <c r="C1073" s="32" t="s">
        <v>407</v>
      </c>
      <c r="D1073" s="33" t="s">
        <v>34</v>
      </c>
      <c r="E1073" s="34">
        <v>2546</v>
      </c>
      <c r="F1073" s="23">
        <v>41655</v>
      </c>
      <c r="G1073" s="34">
        <v>2546</v>
      </c>
      <c r="H1073" s="36">
        <f t="shared" si="17"/>
        <v>0</v>
      </c>
      <c r="I1073" s="21" t="s">
        <v>30</v>
      </c>
    </row>
    <row r="1074" spans="1:9" x14ac:dyDescent="0.25">
      <c r="A1074" s="31">
        <v>41655</v>
      </c>
      <c r="B1074" s="32">
        <v>201</v>
      </c>
      <c r="C1074" s="32" t="s">
        <v>407</v>
      </c>
      <c r="D1074" s="33" t="s">
        <v>116</v>
      </c>
      <c r="E1074" s="34">
        <v>800</v>
      </c>
      <c r="F1074" s="23">
        <v>41655</v>
      </c>
      <c r="G1074" s="34">
        <v>800</v>
      </c>
      <c r="H1074" s="36">
        <f t="shared" si="17"/>
        <v>0</v>
      </c>
    </row>
    <row r="1075" spans="1:9" x14ac:dyDescent="0.25">
      <c r="A1075" s="31">
        <v>41655</v>
      </c>
      <c r="B1075" s="32">
        <v>202</v>
      </c>
      <c r="C1075" s="32" t="s">
        <v>407</v>
      </c>
      <c r="D1075" s="33" t="s">
        <v>123</v>
      </c>
      <c r="E1075" s="34">
        <v>3409</v>
      </c>
      <c r="F1075" s="23">
        <v>41655</v>
      </c>
      <c r="G1075" s="34">
        <v>3409</v>
      </c>
      <c r="H1075" s="36">
        <f t="shared" si="17"/>
        <v>0</v>
      </c>
    </row>
    <row r="1076" spans="1:9" x14ac:dyDescent="0.25">
      <c r="A1076" s="31">
        <v>41655</v>
      </c>
      <c r="B1076" s="32">
        <v>203</v>
      </c>
      <c r="C1076" s="32" t="s">
        <v>407</v>
      </c>
      <c r="D1076" s="33" t="s">
        <v>463</v>
      </c>
      <c r="E1076" s="34">
        <v>1100</v>
      </c>
      <c r="F1076" s="23">
        <v>41655</v>
      </c>
      <c r="G1076" s="34">
        <v>1100</v>
      </c>
      <c r="H1076" s="36">
        <f t="shared" si="17"/>
        <v>0</v>
      </c>
    </row>
    <row r="1077" spans="1:9" x14ac:dyDescent="0.25">
      <c r="A1077" s="31">
        <v>41655</v>
      </c>
      <c r="B1077" s="32">
        <v>204</v>
      </c>
      <c r="C1077" s="32" t="s">
        <v>407</v>
      </c>
      <c r="D1077" s="33" t="s">
        <v>57</v>
      </c>
      <c r="E1077" s="34">
        <v>1365</v>
      </c>
      <c r="F1077" s="23">
        <v>41655</v>
      </c>
      <c r="G1077" s="34">
        <v>1365</v>
      </c>
      <c r="H1077" s="36">
        <f t="shared" si="17"/>
        <v>0</v>
      </c>
      <c r="I1077" s="21" t="s">
        <v>30</v>
      </c>
    </row>
    <row r="1078" spans="1:9" x14ac:dyDescent="0.25">
      <c r="A1078" s="31">
        <v>41655</v>
      </c>
      <c r="B1078" s="32">
        <v>205</v>
      </c>
      <c r="C1078" s="32" t="s">
        <v>407</v>
      </c>
      <c r="D1078" s="33" t="s">
        <v>215</v>
      </c>
      <c r="E1078" s="34">
        <v>2875.5</v>
      </c>
      <c r="F1078" s="23">
        <v>41655</v>
      </c>
      <c r="G1078" s="34">
        <v>2875.5</v>
      </c>
      <c r="H1078" s="36">
        <f t="shared" si="17"/>
        <v>0</v>
      </c>
    </row>
    <row r="1079" spans="1:9" x14ac:dyDescent="0.25">
      <c r="A1079" s="31">
        <v>41655</v>
      </c>
      <c r="B1079" s="32">
        <v>206</v>
      </c>
      <c r="C1079" s="32" t="s">
        <v>407</v>
      </c>
      <c r="D1079" s="33" t="s">
        <v>464</v>
      </c>
      <c r="E1079" s="34">
        <v>19155</v>
      </c>
      <c r="F1079" s="23">
        <v>41656</v>
      </c>
      <c r="G1079" s="34">
        <v>19155</v>
      </c>
      <c r="H1079" s="36">
        <f t="shared" si="17"/>
        <v>0</v>
      </c>
      <c r="I1079" s="21" t="s">
        <v>27</v>
      </c>
    </row>
    <row r="1080" spans="1:9" x14ac:dyDescent="0.25">
      <c r="A1080" s="31">
        <v>41655</v>
      </c>
      <c r="B1080" s="32">
        <v>207</v>
      </c>
      <c r="C1080" s="32" t="s">
        <v>407</v>
      </c>
      <c r="D1080" s="33" t="s">
        <v>50</v>
      </c>
      <c r="E1080" s="34">
        <v>5378.5</v>
      </c>
      <c r="F1080" s="23">
        <v>41655</v>
      </c>
      <c r="G1080" s="34">
        <v>5378.5</v>
      </c>
      <c r="H1080" s="36">
        <f t="shared" si="17"/>
        <v>0</v>
      </c>
    </row>
    <row r="1081" spans="1:9" x14ac:dyDescent="0.25">
      <c r="A1081" s="31">
        <v>41655</v>
      </c>
      <c r="B1081" s="32">
        <v>208</v>
      </c>
      <c r="C1081" s="32" t="s">
        <v>407</v>
      </c>
      <c r="D1081" s="33" t="s">
        <v>68</v>
      </c>
      <c r="E1081" s="34">
        <v>4413.5</v>
      </c>
      <c r="F1081" s="23">
        <v>41655</v>
      </c>
      <c r="G1081" s="34">
        <v>4413.5</v>
      </c>
      <c r="H1081" s="36">
        <f t="shared" si="17"/>
        <v>0</v>
      </c>
      <c r="I1081" s="21" t="s">
        <v>65</v>
      </c>
    </row>
    <row r="1082" spans="1:9" x14ac:dyDescent="0.25">
      <c r="A1082" s="31">
        <v>41655</v>
      </c>
      <c r="B1082" s="32">
        <v>209</v>
      </c>
      <c r="C1082" s="32" t="s">
        <v>407</v>
      </c>
      <c r="D1082" s="33" t="s">
        <v>147</v>
      </c>
      <c r="E1082" s="34">
        <v>14884</v>
      </c>
      <c r="F1082" s="23">
        <v>41655</v>
      </c>
      <c r="G1082" s="34">
        <v>14884</v>
      </c>
      <c r="H1082" s="36">
        <f t="shared" si="17"/>
        <v>0</v>
      </c>
      <c r="I1082" s="21" t="s">
        <v>37</v>
      </c>
    </row>
    <row r="1083" spans="1:9" x14ac:dyDescent="0.25">
      <c r="A1083" s="31">
        <v>41655</v>
      </c>
      <c r="B1083" s="32">
        <v>210</v>
      </c>
      <c r="C1083" s="32" t="s">
        <v>407</v>
      </c>
      <c r="D1083" s="33" t="s">
        <v>50</v>
      </c>
      <c r="E1083" s="34">
        <v>5271</v>
      </c>
      <c r="F1083" s="23">
        <v>41655</v>
      </c>
      <c r="G1083" s="34">
        <v>5271</v>
      </c>
      <c r="H1083" s="36">
        <f t="shared" si="17"/>
        <v>0</v>
      </c>
    </row>
    <row r="1084" spans="1:9" x14ac:dyDescent="0.25">
      <c r="A1084" s="31">
        <v>41655</v>
      </c>
      <c r="B1084" s="32">
        <v>211</v>
      </c>
      <c r="C1084" s="32" t="s">
        <v>407</v>
      </c>
      <c r="D1084" s="33" t="s">
        <v>346</v>
      </c>
      <c r="E1084" s="34">
        <v>2591.5</v>
      </c>
      <c r="F1084" s="23">
        <v>41656</v>
      </c>
      <c r="G1084" s="34">
        <v>2591.5</v>
      </c>
      <c r="H1084" s="36">
        <f t="shared" si="17"/>
        <v>0</v>
      </c>
      <c r="I1084" s="21" t="s">
        <v>27</v>
      </c>
    </row>
    <row r="1085" spans="1:9" x14ac:dyDescent="0.25">
      <c r="A1085" s="31">
        <v>41655</v>
      </c>
      <c r="B1085" s="32">
        <v>212</v>
      </c>
      <c r="C1085" s="32" t="s">
        <v>407</v>
      </c>
      <c r="D1085" s="33" t="s">
        <v>16</v>
      </c>
      <c r="E1085" s="34">
        <v>55399.5</v>
      </c>
      <c r="F1085" s="26">
        <v>41710</v>
      </c>
      <c r="G1085" s="40">
        <v>55399.5</v>
      </c>
      <c r="H1085" s="36">
        <f t="shared" si="17"/>
        <v>0</v>
      </c>
    </row>
    <row r="1086" spans="1:9" x14ac:dyDescent="0.25">
      <c r="A1086" s="31">
        <v>41655</v>
      </c>
      <c r="B1086" s="32">
        <v>213</v>
      </c>
      <c r="C1086" s="32" t="s">
        <v>407</v>
      </c>
      <c r="D1086" s="33" t="s">
        <v>33</v>
      </c>
      <c r="E1086" s="34">
        <v>5801</v>
      </c>
      <c r="F1086" s="23">
        <v>41655</v>
      </c>
      <c r="G1086" s="34">
        <v>5801</v>
      </c>
      <c r="H1086" s="36">
        <f t="shared" si="17"/>
        <v>0</v>
      </c>
      <c r="I1086" s="21" t="s">
        <v>37</v>
      </c>
    </row>
    <row r="1087" spans="1:9" x14ac:dyDescent="0.25">
      <c r="A1087" s="31">
        <v>41655</v>
      </c>
      <c r="B1087" s="32">
        <v>214</v>
      </c>
      <c r="C1087" s="32" t="s">
        <v>407</v>
      </c>
      <c r="D1087" s="33" t="s">
        <v>55</v>
      </c>
      <c r="E1087" s="34">
        <v>8830.5</v>
      </c>
      <c r="F1087" s="23">
        <v>41655</v>
      </c>
      <c r="G1087" s="34">
        <v>8830.5</v>
      </c>
      <c r="H1087" s="36">
        <f t="shared" si="17"/>
        <v>0</v>
      </c>
    </row>
    <row r="1088" spans="1:9" x14ac:dyDescent="0.25">
      <c r="A1088" s="31">
        <v>41655</v>
      </c>
      <c r="B1088" s="32">
        <v>215</v>
      </c>
      <c r="C1088" s="32" t="s">
        <v>407</v>
      </c>
      <c r="D1088" s="33" t="s">
        <v>176</v>
      </c>
      <c r="E1088" s="34">
        <v>2279</v>
      </c>
      <c r="F1088" s="23">
        <v>41655</v>
      </c>
      <c r="G1088" s="34">
        <v>2279</v>
      </c>
      <c r="H1088" s="36">
        <f t="shared" si="17"/>
        <v>0</v>
      </c>
    </row>
    <row r="1089" spans="1:10" x14ac:dyDescent="0.25">
      <c r="A1089" s="31">
        <v>41655</v>
      </c>
      <c r="B1089" s="32">
        <v>216</v>
      </c>
      <c r="C1089" s="32" t="s">
        <v>407</v>
      </c>
      <c r="D1089" s="33" t="s">
        <v>144</v>
      </c>
      <c r="E1089" s="34">
        <v>4256</v>
      </c>
      <c r="F1089" s="23">
        <v>41655</v>
      </c>
      <c r="G1089" s="34">
        <v>4256</v>
      </c>
      <c r="H1089" s="36">
        <f t="shared" si="17"/>
        <v>0</v>
      </c>
      <c r="I1089" s="21" t="s">
        <v>37</v>
      </c>
    </row>
    <row r="1090" spans="1:10" x14ac:dyDescent="0.25">
      <c r="A1090" s="31">
        <v>41655</v>
      </c>
      <c r="B1090" s="32">
        <v>217</v>
      </c>
      <c r="C1090" s="32" t="s">
        <v>407</v>
      </c>
      <c r="D1090" s="33" t="s">
        <v>66</v>
      </c>
      <c r="E1090" s="34">
        <v>1108</v>
      </c>
      <c r="F1090" s="23">
        <v>41655</v>
      </c>
      <c r="G1090" s="34">
        <v>1108</v>
      </c>
      <c r="H1090" s="36">
        <f t="shared" si="17"/>
        <v>0</v>
      </c>
      <c r="I1090" s="21" t="s">
        <v>45</v>
      </c>
    </row>
    <row r="1091" spans="1:10" x14ac:dyDescent="0.25">
      <c r="A1091" s="31">
        <v>41655</v>
      </c>
      <c r="B1091" s="32">
        <v>218</v>
      </c>
      <c r="C1091" s="32" t="s">
        <v>407</v>
      </c>
      <c r="D1091" s="33" t="s">
        <v>48</v>
      </c>
      <c r="E1091" s="34">
        <v>905</v>
      </c>
      <c r="F1091" s="23">
        <v>41655</v>
      </c>
      <c r="G1091" s="34">
        <v>905</v>
      </c>
      <c r="H1091" s="36">
        <f t="shared" si="17"/>
        <v>0</v>
      </c>
      <c r="I1091" s="21" t="s">
        <v>45</v>
      </c>
    </row>
    <row r="1092" spans="1:10" x14ac:dyDescent="0.25">
      <c r="A1092" s="31">
        <v>41655</v>
      </c>
      <c r="B1092" s="32">
        <v>219</v>
      </c>
      <c r="C1092" s="32" t="s">
        <v>407</v>
      </c>
      <c r="D1092" s="33" t="s">
        <v>465</v>
      </c>
      <c r="E1092" s="34">
        <v>7400</v>
      </c>
      <c r="F1092" s="23">
        <v>41655</v>
      </c>
      <c r="G1092" s="34">
        <v>7400</v>
      </c>
      <c r="H1092" s="36">
        <f t="shared" si="17"/>
        <v>0</v>
      </c>
      <c r="I1092" s="21" t="s">
        <v>45</v>
      </c>
    </row>
    <row r="1093" spans="1:10" x14ac:dyDescent="0.25">
      <c r="A1093" s="31">
        <v>41655</v>
      </c>
      <c r="B1093" s="32">
        <v>220</v>
      </c>
      <c r="C1093" s="32" t="s">
        <v>407</v>
      </c>
      <c r="D1093" s="33" t="s">
        <v>36</v>
      </c>
      <c r="E1093" s="34">
        <v>3168</v>
      </c>
      <c r="F1093" s="23">
        <v>41655</v>
      </c>
      <c r="G1093" s="34">
        <v>3168</v>
      </c>
      <c r="H1093" s="36">
        <f t="shared" si="17"/>
        <v>0</v>
      </c>
      <c r="I1093" s="21" t="s">
        <v>37</v>
      </c>
    </row>
    <row r="1094" spans="1:10" x14ac:dyDescent="0.25">
      <c r="A1094" s="31">
        <v>41655</v>
      </c>
      <c r="B1094" s="32">
        <v>221</v>
      </c>
      <c r="C1094" s="32" t="s">
        <v>407</v>
      </c>
      <c r="D1094" s="33" t="s">
        <v>115</v>
      </c>
      <c r="E1094" s="34">
        <v>23334.5</v>
      </c>
      <c r="F1094" s="23">
        <v>41655</v>
      </c>
      <c r="G1094" s="34">
        <v>23334.5</v>
      </c>
      <c r="H1094" s="36">
        <f t="shared" si="17"/>
        <v>0</v>
      </c>
    </row>
    <row r="1095" spans="1:10" x14ac:dyDescent="0.25">
      <c r="A1095" s="31">
        <v>41655</v>
      </c>
      <c r="B1095" s="32">
        <v>222</v>
      </c>
      <c r="C1095" s="32" t="s">
        <v>407</v>
      </c>
      <c r="D1095" s="33" t="s">
        <v>115</v>
      </c>
      <c r="E1095" s="34">
        <v>474</v>
      </c>
      <c r="F1095" s="23">
        <v>41655</v>
      </c>
      <c r="G1095" s="34">
        <v>474</v>
      </c>
      <c r="H1095" s="36">
        <f t="shared" si="17"/>
        <v>0</v>
      </c>
    </row>
    <row r="1096" spans="1:10" x14ac:dyDescent="0.25">
      <c r="A1096" s="31">
        <v>41655</v>
      </c>
      <c r="B1096" s="32">
        <v>223</v>
      </c>
      <c r="C1096" s="32" t="s">
        <v>407</v>
      </c>
      <c r="D1096" s="33" t="s">
        <v>74</v>
      </c>
      <c r="E1096" s="34">
        <v>1049.5</v>
      </c>
      <c r="F1096" s="23">
        <v>41655</v>
      </c>
      <c r="G1096" s="34">
        <v>1049.5</v>
      </c>
      <c r="H1096" s="36">
        <f t="shared" si="17"/>
        <v>0</v>
      </c>
    </row>
    <row r="1097" spans="1:10" x14ac:dyDescent="0.25">
      <c r="A1097" s="31">
        <v>41655</v>
      </c>
      <c r="B1097" s="32">
        <v>224</v>
      </c>
      <c r="C1097" s="32" t="s">
        <v>407</v>
      </c>
      <c r="D1097" s="33" t="s">
        <v>106</v>
      </c>
      <c r="E1097" s="34">
        <v>2100</v>
      </c>
      <c r="F1097" s="23">
        <v>41662</v>
      </c>
      <c r="G1097" s="34">
        <v>2100</v>
      </c>
      <c r="H1097" s="36">
        <f t="shared" si="17"/>
        <v>0</v>
      </c>
      <c r="I1097" s="21" t="s">
        <v>45</v>
      </c>
    </row>
    <row r="1098" spans="1:10" x14ac:dyDescent="0.25">
      <c r="A1098" s="31">
        <v>41655</v>
      </c>
      <c r="B1098" s="32">
        <v>225</v>
      </c>
      <c r="C1098" s="32" t="s">
        <v>407</v>
      </c>
      <c r="D1098" s="33" t="s">
        <v>366</v>
      </c>
      <c r="E1098" s="34">
        <v>5371</v>
      </c>
      <c r="F1098" s="23">
        <v>41655</v>
      </c>
      <c r="G1098" s="34">
        <v>5371</v>
      </c>
      <c r="H1098" s="36">
        <f t="shared" si="17"/>
        <v>0</v>
      </c>
      <c r="I1098" s="21" t="s">
        <v>12</v>
      </c>
    </row>
    <row r="1099" spans="1:10" x14ac:dyDescent="0.25">
      <c r="A1099" s="31">
        <v>41655</v>
      </c>
      <c r="B1099" s="32">
        <v>226</v>
      </c>
      <c r="C1099" s="32" t="s">
        <v>407</v>
      </c>
      <c r="D1099" s="33" t="s">
        <v>133</v>
      </c>
      <c r="E1099" s="34">
        <v>10718.4</v>
      </c>
      <c r="F1099" s="23">
        <v>41655</v>
      </c>
      <c r="G1099" s="34">
        <v>10718.4</v>
      </c>
      <c r="H1099" s="36">
        <f t="shared" si="17"/>
        <v>0</v>
      </c>
    </row>
    <row r="1100" spans="1:10" x14ac:dyDescent="0.25">
      <c r="A1100" s="31">
        <v>41655</v>
      </c>
      <c r="B1100" s="32">
        <v>227</v>
      </c>
      <c r="C1100" s="32" t="s">
        <v>407</v>
      </c>
      <c r="D1100" s="33" t="s">
        <v>99</v>
      </c>
      <c r="E1100" s="34">
        <v>367.5</v>
      </c>
      <c r="F1100" s="23">
        <v>41655</v>
      </c>
      <c r="G1100" s="34">
        <v>367.5</v>
      </c>
      <c r="H1100" s="36">
        <f t="shared" si="17"/>
        <v>0</v>
      </c>
    </row>
    <row r="1101" spans="1:10" x14ac:dyDescent="0.25">
      <c r="A1101" s="31">
        <v>41655</v>
      </c>
      <c r="B1101" s="32">
        <v>228</v>
      </c>
      <c r="C1101" s="32" t="s">
        <v>407</v>
      </c>
      <c r="D1101" s="33" t="s">
        <v>111</v>
      </c>
      <c r="E1101" s="34">
        <v>22363</v>
      </c>
      <c r="F1101" s="23">
        <v>41670</v>
      </c>
      <c r="G1101" s="34">
        <v>22363</v>
      </c>
      <c r="H1101" s="36">
        <f t="shared" si="17"/>
        <v>0</v>
      </c>
      <c r="I1101" s="21" t="s">
        <v>21</v>
      </c>
    </row>
    <row r="1102" spans="1:10" x14ac:dyDescent="0.25">
      <c r="A1102" s="31">
        <v>41655</v>
      </c>
      <c r="B1102" s="32">
        <v>229</v>
      </c>
      <c r="C1102" s="32" t="s">
        <v>407</v>
      </c>
      <c r="D1102" s="33" t="s">
        <v>251</v>
      </c>
      <c r="E1102" s="34">
        <v>7234.5</v>
      </c>
      <c r="F1102" s="23">
        <v>41655</v>
      </c>
      <c r="G1102" s="34">
        <v>7234.5</v>
      </c>
      <c r="H1102" s="36">
        <f t="shared" si="17"/>
        <v>0</v>
      </c>
      <c r="I1102" s="21" t="s">
        <v>217</v>
      </c>
    </row>
    <row r="1103" spans="1:10" x14ac:dyDescent="0.25">
      <c r="A1103" s="31">
        <v>41655</v>
      </c>
      <c r="B1103" s="32">
        <v>230</v>
      </c>
      <c r="C1103" s="32" t="s">
        <v>407</v>
      </c>
      <c r="D1103" s="33" t="s">
        <v>186</v>
      </c>
      <c r="E1103" s="34">
        <v>1755</v>
      </c>
      <c r="F1103" s="23">
        <v>41657</v>
      </c>
      <c r="G1103" s="34">
        <v>1755</v>
      </c>
      <c r="H1103" s="36">
        <f t="shared" si="17"/>
        <v>0</v>
      </c>
    </row>
    <row r="1104" spans="1:10" x14ac:dyDescent="0.25">
      <c r="A1104" s="31">
        <v>41655</v>
      </c>
      <c r="B1104" s="32">
        <v>231</v>
      </c>
      <c r="C1104" s="32" t="s">
        <v>407</v>
      </c>
      <c r="D1104" s="48" t="s">
        <v>53</v>
      </c>
      <c r="E1104" s="49">
        <v>0</v>
      </c>
      <c r="G1104" s="34"/>
      <c r="H1104" s="36">
        <f t="shared" si="17"/>
        <v>0</v>
      </c>
      <c r="I1104" s="21" t="s">
        <v>324</v>
      </c>
      <c r="J1104" s="21" t="s">
        <v>466</v>
      </c>
    </row>
    <row r="1105" spans="1:10" x14ac:dyDescent="0.25">
      <c r="A1105" s="31">
        <v>41655</v>
      </c>
      <c r="B1105" s="32">
        <v>232</v>
      </c>
      <c r="C1105" s="32" t="s">
        <v>407</v>
      </c>
      <c r="D1105" s="33" t="s">
        <v>22</v>
      </c>
      <c r="E1105" s="34">
        <v>6402</v>
      </c>
      <c r="F1105" s="23">
        <v>41659</v>
      </c>
      <c r="G1105" s="34">
        <v>6402</v>
      </c>
      <c r="H1105" s="36">
        <f t="shared" si="17"/>
        <v>0</v>
      </c>
    </row>
    <row r="1106" spans="1:10" x14ac:dyDescent="0.25">
      <c r="A1106" s="31">
        <v>41655</v>
      </c>
      <c r="B1106" s="32">
        <v>233</v>
      </c>
      <c r="C1106" s="32" t="s">
        <v>407</v>
      </c>
      <c r="D1106" s="33" t="s">
        <v>19</v>
      </c>
      <c r="E1106" s="34">
        <v>497479.58</v>
      </c>
      <c r="F1106" s="506" t="s">
        <v>4923</v>
      </c>
      <c r="G1106" s="40">
        <f>2664.49+56994.5+221500+120452.5+1833.01+94035.08</f>
        <v>497479.58</v>
      </c>
      <c r="H1106" s="36">
        <f t="shared" si="17"/>
        <v>0</v>
      </c>
    </row>
    <row r="1107" spans="1:10" x14ac:dyDescent="0.25">
      <c r="A1107" s="31">
        <v>41655</v>
      </c>
      <c r="B1107" s="32">
        <v>234</v>
      </c>
      <c r="C1107" s="32" t="s">
        <v>407</v>
      </c>
      <c r="D1107" s="33" t="s">
        <v>17</v>
      </c>
      <c r="E1107" s="34">
        <v>8815</v>
      </c>
      <c r="F1107" s="23">
        <v>41668</v>
      </c>
      <c r="G1107" s="34">
        <v>8815</v>
      </c>
      <c r="H1107" s="36">
        <f t="shared" si="17"/>
        <v>0</v>
      </c>
      <c r="I1107" s="21" t="s">
        <v>21</v>
      </c>
    </row>
    <row r="1108" spans="1:10" x14ac:dyDescent="0.25">
      <c r="A1108" s="31">
        <v>41655</v>
      </c>
      <c r="B1108" s="32">
        <v>235</v>
      </c>
      <c r="C1108" s="32" t="s">
        <v>407</v>
      </c>
      <c r="D1108" s="33" t="s">
        <v>8</v>
      </c>
      <c r="E1108" s="34">
        <v>4733.5</v>
      </c>
      <c r="F1108" s="23">
        <v>41655</v>
      </c>
      <c r="G1108" s="34">
        <v>4733.5</v>
      </c>
      <c r="H1108" s="36">
        <f t="shared" si="17"/>
        <v>0</v>
      </c>
      <c r="I1108" s="21" t="s">
        <v>8</v>
      </c>
    </row>
    <row r="1109" spans="1:10" x14ac:dyDescent="0.25">
      <c r="A1109" s="31">
        <v>41655</v>
      </c>
      <c r="B1109" s="32">
        <v>236</v>
      </c>
      <c r="C1109" s="32" t="s">
        <v>407</v>
      </c>
      <c r="D1109" s="33" t="s">
        <v>380</v>
      </c>
      <c r="E1109" s="34">
        <v>2619</v>
      </c>
      <c r="F1109" s="23">
        <v>41655</v>
      </c>
      <c r="G1109" s="34">
        <v>2619</v>
      </c>
      <c r="H1109" s="36">
        <f t="shared" si="17"/>
        <v>0</v>
      </c>
      <c r="I1109" s="21" t="s">
        <v>21</v>
      </c>
    </row>
    <row r="1110" spans="1:10" x14ac:dyDescent="0.25">
      <c r="A1110" s="31">
        <v>41655</v>
      </c>
      <c r="B1110" s="32">
        <v>237</v>
      </c>
      <c r="C1110" s="32" t="s">
        <v>407</v>
      </c>
      <c r="D1110" s="33" t="s">
        <v>83</v>
      </c>
      <c r="E1110" s="34">
        <v>2767</v>
      </c>
      <c r="F1110" s="23">
        <v>41655</v>
      </c>
      <c r="G1110" s="34">
        <v>2767</v>
      </c>
      <c r="H1110" s="36">
        <f t="shared" si="17"/>
        <v>0</v>
      </c>
      <c r="I1110" s="21" t="s">
        <v>21</v>
      </c>
    </row>
    <row r="1111" spans="1:10" x14ac:dyDescent="0.25">
      <c r="A1111" s="31">
        <v>41655</v>
      </c>
      <c r="B1111" s="32">
        <v>238</v>
      </c>
      <c r="C1111" s="32" t="s">
        <v>407</v>
      </c>
      <c r="D1111" s="33" t="s">
        <v>8</v>
      </c>
      <c r="E1111" s="34">
        <v>264</v>
      </c>
      <c r="F1111" s="23">
        <v>41655</v>
      </c>
      <c r="G1111" s="34">
        <v>264</v>
      </c>
      <c r="H1111" s="36">
        <f t="shared" si="17"/>
        <v>0</v>
      </c>
    </row>
    <row r="1112" spans="1:10" x14ac:dyDescent="0.25">
      <c r="A1112" s="31">
        <v>41655</v>
      </c>
      <c r="B1112" s="32">
        <v>239</v>
      </c>
      <c r="C1112" s="32" t="s">
        <v>407</v>
      </c>
      <c r="D1112" s="33" t="s">
        <v>19</v>
      </c>
      <c r="E1112" s="34">
        <v>31983.5</v>
      </c>
      <c r="F1112" s="26">
        <v>41684</v>
      </c>
      <c r="G1112" s="40">
        <v>31983.5</v>
      </c>
      <c r="H1112" s="36">
        <f t="shared" si="17"/>
        <v>0</v>
      </c>
      <c r="I1112" s="21" t="s">
        <v>152</v>
      </c>
    </row>
    <row r="1113" spans="1:10" x14ac:dyDescent="0.25">
      <c r="A1113" s="31">
        <v>41655</v>
      </c>
      <c r="B1113" s="32">
        <v>240</v>
      </c>
      <c r="C1113" s="32" t="s">
        <v>407</v>
      </c>
      <c r="D1113" s="33" t="s">
        <v>233</v>
      </c>
      <c r="E1113" s="34">
        <v>1247.5</v>
      </c>
      <c r="F1113" s="23">
        <v>41656</v>
      </c>
      <c r="G1113" s="34">
        <v>1247.5</v>
      </c>
      <c r="H1113" s="36">
        <f t="shared" si="17"/>
        <v>0</v>
      </c>
      <c r="I1113" s="21" t="s">
        <v>12</v>
      </c>
    </row>
    <row r="1114" spans="1:10" x14ac:dyDescent="0.25">
      <c r="A1114" s="31">
        <v>41655</v>
      </c>
      <c r="B1114" s="32">
        <v>241</v>
      </c>
      <c r="C1114" s="32" t="s">
        <v>407</v>
      </c>
      <c r="D1114" s="33" t="s">
        <v>467</v>
      </c>
      <c r="E1114" s="34">
        <v>3965</v>
      </c>
      <c r="F1114" s="23">
        <v>41662</v>
      </c>
      <c r="G1114" s="34">
        <v>3965</v>
      </c>
      <c r="H1114" s="36">
        <f t="shared" si="17"/>
        <v>0</v>
      </c>
      <c r="I1114" s="21" t="s">
        <v>12</v>
      </c>
    </row>
    <row r="1115" spans="1:10" x14ac:dyDescent="0.25">
      <c r="A1115" s="31">
        <v>41655</v>
      </c>
      <c r="B1115" s="32">
        <v>242</v>
      </c>
      <c r="C1115" s="32" t="s">
        <v>407</v>
      </c>
      <c r="D1115" s="33" t="s">
        <v>468</v>
      </c>
      <c r="E1115" s="34">
        <v>11570</v>
      </c>
      <c r="F1115" s="79" t="s">
        <v>469</v>
      </c>
      <c r="G1115" s="34">
        <v>11570</v>
      </c>
      <c r="H1115" s="36">
        <f t="shared" si="17"/>
        <v>0</v>
      </c>
      <c r="I1115" s="21" t="s">
        <v>12</v>
      </c>
      <c r="J1115" s="21" t="s">
        <v>470</v>
      </c>
    </row>
    <row r="1116" spans="1:10" x14ac:dyDescent="0.25">
      <c r="A1116" s="31">
        <v>41655</v>
      </c>
      <c r="B1116" s="32">
        <v>243</v>
      </c>
      <c r="C1116" s="32" t="s">
        <v>407</v>
      </c>
      <c r="D1116" s="33" t="s">
        <v>231</v>
      </c>
      <c r="E1116" s="34">
        <v>1226.5</v>
      </c>
      <c r="F1116" s="23">
        <v>41656</v>
      </c>
      <c r="G1116" s="34">
        <v>1226.5</v>
      </c>
      <c r="H1116" s="36">
        <f t="shared" si="17"/>
        <v>0</v>
      </c>
      <c r="I1116" s="21" t="s">
        <v>12</v>
      </c>
    </row>
    <row r="1117" spans="1:10" x14ac:dyDescent="0.25">
      <c r="A1117" s="31">
        <v>41655</v>
      </c>
      <c r="B1117" s="32">
        <v>244</v>
      </c>
      <c r="C1117" s="32" t="s">
        <v>407</v>
      </c>
      <c r="D1117" s="33" t="s">
        <v>471</v>
      </c>
      <c r="E1117" s="34">
        <v>1716.7</v>
      </c>
      <c r="F1117" s="23">
        <v>41656</v>
      </c>
      <c r="G1117" s="34">
        <v>1716.7</v>
      </c>
      <c r="H1117" s="36">
        <f t="shared" si="17"/>
        <v>0</v>
      </c>
      <c r="I1117" s="21" t="s">
        <v>12</v>
      </c>
    </row>
    <row r="1118" spans="1:10" x14ac:dyDescent="0.25">
      <c r="A1118" s="31">
        <v>41655</v>
      </c>
      <c r="B1118" s="32">
        <v>245</v>
      </c>
      <c r="C1118" s="32" t="s">
        <v>407</v>
      </c>
      <c r="D1118" s="33" t="s">
        <v>472</v>
      </c>
      <c r="E1118" s="34">
        <v>1708</v>
      </c>
      <c r="F1118" s="23">
        <v>41656</v>
      </c>
      <c r="G1118" s="34">
        <v>1708</v>
      </c>
      <c r="H1118" s="36">
        <f t="shared" si="17"/>
        <v>0</v>
      </c>
      <c r="I1118" s="21" t="s">
        <v>12</v>
      </c>
    </row>
    <row r="1119" spans="1:10" x14ac:dyDescent="0.25">
      <c r="A1119" s="31">
        <v>41655</v>
      </c>
      <c r="B1119" s="32">
        <v>246</v>
      </c>
      <c r="C1119" s="32" t="s">
        <v>407</v>
      </c>
      <c r="D1119" s="33" t="s">
        <v>78</v>
      </c>
      <c r="E1119" s="34">
        <v>2100</v>
      </c>
      <c r="F1119" s="23">
        <v>41656</v>
      </c>
      <c r="G1119" s="34">
        <v>2100</v>
      </c>
      <c r="H1119" s="36">
        <f t="shared" si="17"/>
        <v>0</v>
      </c>
      <c r="I1119" s="21" t="s">
        <v>12</v>
      </c>
    </row>
    <row r="1120" spans="1:10" x14ac:dyDescent="0.25">
      <c r="A1120" s="31">
        <v>41655</v>
      </c>
      <c r="B1120" s="32">
        <v>247</v>
      </c>
      <c r="C1120" s="32" t="s">
        <v>407</v>
      </c>
      <c r="D1120" s="33" t="s">
        <v>349</v>
      </c>
      <c r="E1120" s="34">
        <v>680.5</v>
      </c>
      <c r="F1120" s="23">
        <v>41656</v>
      </c>
      <c r="G1120" s="34">
        <v>680.5</v>
      </c>
      <c r="H1120" s="36">
        <f t="shared" si="17"/>
        <v>0</v>
      </c>
      <c r="I1120" s="21" t="s">
        <v>12</v>
      </c>
    </row>
    <row r="1121" spans="1:9" x14ac:dyDescent="0.25">
      <c r="A1121" s="31">
        <v>41655</v>
      </c>
      <c r="B1121" s="32">
        <v>248</v>
      </c>
      <c r="C1121" s="32" t="s">
        <v>407</v>
      </c>
      <c r="D1121" s="33" t="s">
        <v>269</v>
      </c>
      <c r="E1121" s="34">
        <v>2491.5</v>
      </c>
      <c r="F1121" s="23">
        <v>41655</v>
      </c>
      <c r="G1121" s="34">
        <v>2491.5</v>
      </c>
      <c r="H1121" s="36">
        <f t="shared" si="17"/>
        <v>0</v>
      </c>
    </row>
    <row r="1122" spans="1:9" x14ac:dyDescent="0.25">
      <c r="A1122" s="31">
        <v>41655</v>
      </c>
      <c r="B1122" s="32">
        <v>249</v>
      </c>
      <c r="C1122" s="32" t="s">
        <v>407</v>
      </c>
      <c r="D1122" s="33" t="s">
        <v>473</v>
      </c>
      <c r="E1122" s="34">
        <v>1609.5</v>
      </c>
      <c r="F1122" s="23">
        <v>41660</v>
      </c>
      <c r="G1122" s="34">
        <v>1609.5</v>
      </c>
      <c r="H1122" s="36">
        <f t="shared" si="17"/>
        <v>0</v>
      </c>
    </row>
    <row r="1123" spans="1:9" x14ac:dyDescent="0.25">
      <c r="A1123" s="31">
        <v>41655</v>
      </c>
      <c r="B1123" s="32">
        <v>250</v>
      </c>
      <c r="C1123" s="32" t="s">
        <v>407</v>
      </c>
      <c r="D1123" s="33" t="s">
        <v>198</v>
      </c>
      <c r="E1123" s="34">
        <v>6527.5</v>
      </c>
      <c r="F1123" s="23">
        <v>41656</v>
      </c>
      <c r="G1123" s="34">
        <v>6527.5</v>
      </c>
      <c r="H1123" s="36">
        <f t="shared" si="17"/>
        <v>0</v>
      </c>
      <c r="I1123" s="21" t="s">
        <v>12</v>
      </c>
    </row>
    <row r="1124" spans="1:9" x14ac:dyDescent="0.25">
      <c r="A1124" s="31">
        <v>41655</v>
      </c>
      <c r="B1124" s="32">
        <v>251</v>
      </c>
      <c r="C1124" s="32" t="s">
        <v>407</v>
      </c>
      <c r="D1124" s="33" t="s">
        <v>148</v>
      </c>
      <c r="E1124" s="34">
        <v>690</v>
      </c>
      <c r="F1124" s="23">
        <v>41656</v>
      </c>
      <c r="G1124" s="34">
        <v>690</v>
      </c>
      <c r="H1124" s="36">
        <f t="shared" si="17"/>
        <v>0</v>
      </c>
      <c r="I1124" s="21" t="s">
        <v>12</v>
      </c>
    </row>
    <row r="1125" spans="1:9" x14ac:dyDescent="0.25">
      <c r="A1125" s="31">
        <v>41655</v>
      </c>
      <c r="B1125" s="32">
        <v>252</v>
      </c>
      <c r="C1125" s="32" t="s">
        <v>407</v>
      </c>
      <c r="D1125" s="33" t="s">
        <v>160</v>
      </c>
      <c r="E1125" s="34">
        <v>83641.5</v>
      </c>
      <c r="F1125" s="23" t="s">
        <v>474</v>
      </c>
      <c r="G1125" s="34">
        <v>83641.5</v>
      </c>
      <c r="H1125" s="36">
        <f t="shared" si="17"/>
        <v>0</v>
      </c>
      <c r="I1125" s="21" t="s">
        <v>162</v>
      </c>
    </row>
    <row r="1126" spans="1:9" x14ac:dyDescent="0.25">
      <c r="A1126" s="31">
        <v>41655</v>
      </c>
      <c r="B1126" s="32">
        <v>253</v>
      </c>
      <c r="C1126" s="32" t="s">
        <v>407</v>
      </c>
      <c r="D1126" s="33" t="s">
        <v>475</v>
      </c>
      <c r="E1126" s="34">
        <v>604</v>
      </c>
      <c r="F1126" s="23">
        <v>41655</v>
      </c>
      <c r="G1126" s="34">
        <v>604</v>
      </c>
      <c r="H1126" s="36">
        <f t="shared" si="17"/>
        <v>0</v>
      </c>
    </row>
    <row r="1127" spans="1:9" x14ac:dyDescent="0.25">
      <c r="A1127" s="31">
        <v>41655</v>
      </c>
      <c r="B1127" s="32">
        <v>254</v>
      </c>
      <c r="C1127" s="32" t="s">
        <v>407</v>
      </c>
      <c r="D1127" s="33" t="s">
        <v>269</v>
      </c>
      <c r="E1127" s="34">
        <v>20138.5</v>
      </c>
      <c r="F1127" s="23">
        <v>41657</v>
      </c>
      <c r="G1127" s="34">
        <v>20138.5</v>
      </c>
      <c r="H1127" s="36">
        <f t="shared" si="17"/>
        <v>0</v>
      </c>
      <c r="I1127" s="21" t="s">
        <v>162</v>
      </c>
    </row>
    <row r="1128" spans="1:9" x14ac:dyDescent="0.25">
      <c r="A1128" s="31">
        <v>41655</v>
      </c>
      <c r="B1128" s="32">
        <v>255</v>
      </c>
      <c r="C1128" s="32" t="s">
        <v>407</v>
      </c>
      <c r="D1128" s="33" t="s">
        <v>160</v>
      </c>
      <c r="E1128" s="34">
        <v>6369</v>
      </c>
      <c r="F1128" s="26" t="s">
        <v>476</v>
      </c>
      <c r="G1128" s="34">
        <v>6369</v>
      </c>
      <c r="H1128" s="36">
        <f t="shared" si="17"/>
        <v>0</v>
      </c>
      <c r="I1128" s="21" t="s">
        <v>162</v>
      </c>
    </row>
    <row r="1129" spans="1:9" x14ac:dyDescent="0.25">
      <c r="A1129" s="31">
        <v>41655</v>
      </c>
      <c r="B1129" s="32">
        <v>256</v>
      </c>
      <c r="C1129" s="32" t="s">
        <v>407</v>
      </c>
      <c r="D1129" s="33" t="s">
        <v>168</v>
      </c>
      <c r="E1129" s="34">
        <v>20981.599999999999</v>
      </c>
      <c r="F1129" s="23">
        <v>41657</v>
      </c>
      <c r="G1129" s="34">
        <v>20981.599999999999</v>
      </c>
      <c r="H1129" s="36">
        <f t="shared" si="17"/>
        <v>0</v>
      </c>
      <c r="I1129" s="21" t="s">
        <v>162</v>
      </c>
    </row>
    <row r="1130" spans="1:9" x14ac:dyDescent="0.25">
      <c r="A1130" s="31">
        <v>41655</v>
      </c>
      <c r="B1130" s="32">
        <v>257</v>
      </c>
      <c r="C1130" s="32" t="s">
        <v>407</v>
      </c>
      <c r="D1130" s="33" t="s">
        <v>163</v>
      </c>
      <c r="E1130" s="34">
        <v>687</v>
      </c>
      <c r="F1130" s="23">
        <v>41657</v>
      </c>
      <c r="G1130" s="34">
        <v>687</v>
      </c>
      <c r="H1130" s="36">
        <f t="shared" ref="H1130:H1193" si="18">E1130-G1130</f>
        <v>0</v>
      </c>
      <c r="I1130" s="21" t="s">
        <v>162</v>
      </c>
    </row>
    <row r="1131" spans="1:9" x14ac:dyDescent="0.25">
      <c r="A1131" s="31">
        <v>41655</v>
      </c>
      <c r="B1131" s="32">
        <v>258</v>
      </c>
      <c r="C1131" s="32" t="s">
        <v>407</v>
      </c>
      <c r="D1131" s="33" t="s">
        <v>358</v>
      </c>
      <c r="E1131" s="34">
        <v>7266</v>
      </c>
      <c r="F1131" s="23">
        <v>41661</v>
      </c>
      <c r="G1131" s="34">
        <v>7266</v>
      </c>
      <c r="H1131" s="36">
        <f t="shared" si="18"/>
        <v>0</v>
      </c>
      <c r="I1131" s="21" t="s">
        <v>162</v>
      </c>
    </row>
    <row r="1132" spans="1:9" x14ac:dyDescent="0.25">
      <c r="A1132" s="31">
        <v>41655</v>
      </c>
      <c r="B1132" s="32">
        <v>259</v>
      </c>
      <c r="C1132" s="32" t="s">
        <v>407</v>
      </c>
      <c r="D1132" s="33" t="s">
        <v>175</v>
      </c>
      <c r="E1132" s="34">
        <v>26097</v>
      </c>
      <c r="F1132" s="26" t="s">
        <v>477</v>
      </c>
      <c r="G1132" s="34">
        <v>26097</v>
      </c>
      <c r="H1132" s="36">
        <f t="shared" si="18"/>
        <v>0</v>
      </c>
      <c r="I1132" s="21" t="s">
        <v>162</v>
      </c>
    </row>
    <row r="1133" spans="1:9" x14ac:dyDescent="0.25">
      <c r="A1133" s="31">
        <v>41655</v>
      </c>
      <c r="B1133" s="32">
        <v>260</v>
      </c>
      <c r="C1133" s="32" t="s">
        <v>407</v>
      </c>
      <c r="D1133" s="33" t="s">
        <v>370</v>
      </c>
      <c r="E1133" s="34">
        <v>3542</v>
      </c>
      <c r="F1133" s="23">
        <v>41657</v>
      </c>
      <c r="G1133" s="34">
        <v>3542</v>
      </c>
      <c r="H1133" s="36">
        <f t="shared" si="18"/>
        <v>0</v>
      </c>
      <c r="I1133" s="21" t="s">
        <v>162</v>
      </c>
    </row>
    <row r="1134" spans="1:9" x14ac:dyDescent="0.25">
      <c r="A1134" s="31">
        <v>41655</v>
      </c>
      <c r="B1134" s="32">
        <v>261</v>
      </c>
      <c r="C1134" s="32" t="s">
        <v>407</v>
      </c>
      <c r="D1134" s="33" t="s">
        <v>478</v>
      </c>
      <c r="E1134" s="34">
        <v>19060</v>
      </c>
      <c r="F1134" s="23">
        <v>41656</v>
      </c>
      <c r="G1134" s="34">
        <v>19060</v>
      </c>
      <c r="H1134" s="36">
        <f t="shared" si="18"/>
        <v>0</v>
      </c>
      <c r="I1134" s="21" t="s">
        <v>37</v>
      </c>
    </row>
    <row r="1135" spans="1:9" x14ac:dyDescent="0.25">
      <c r="A1135" s="31">
        <v>41655</v>
      </c>
      <c r="B1135" s="32">
        <v>262</v>
      </c>
      <c r="C1135" s="32" t="s">
        <v>407</v>
      </c>
      <c r="D1135" s="33" t="s">
        <v>479</v>
      </c>
      <c r="E1135" s="34">
        <v>16083</v>
      </c>
      <c r="F1135" s="23">
        <v>41656</v>
      </c>
      <c r="G1135" s="34">
        <v>16083</v>
      </c>
      <c r="H1135" s="36">
        <f t="shared" si="18"/>
        <v>0</v>
      </c>
      <c r="I1135" s="21" t="s">
        <v>37</v>
      </c>
    </row>
    <row r="1136" spans="1:9" x14ac:dyDescent="0.25">
      <c r="A1136" s="31">
        <v>41655</v>
      </c>
      <c r="B1136" s="32">
        <v>263</v>
      </c>
      <c r="C1136" s="32" t="s">
        <v>407</v>
      </c>
      <c r="D1136" s="33" t="s">
        <v>22</v>
      </c>
      <c r="E1136" s="34">
        <v>17297.599999999999</v>
      </c>
      <c r="F1136" s="23">
        <v>41657</v>
      </c>
      <c r="G1136" s="34">
        <v>17297.599999999999</v>
      </c>
      <c r="H1136" s="36">
        <f t="shared" si="18"/>
        <v>0</v>
      </c>
      <c r="I1136" s="21" t="s">
        <v>162</v>
      </c>
    </row>
    <row r="1137" spans="1:10" x14ac:dyDescent="0.25">
      <c r="A1137" s="31">
        <v>41655</v>
      </c>
      <c r="B1137" s="32">
        <v>264</v>
      </c>
      <c r="C1137" s="32" t="s">
        <v>407</v>
      </c>
      <c r="D1137" s="33" t="s">
        <v>169</v>
      </c>
      <c r="E1137" s="34">
        <v>7407.5</v>
      </c>
      <c r="F1137" s="23">
        <v>41657</v>
      </c>
      <c r="G1137" s="34">
        <v>7407.5</v>
      </c>
      <c r="H1137" s="36">
        <f t="shared" si="18"/>
        <v>0</v>
      </c>
      <c r="I1137" s="21" t="s">
        <v>162</v>
      </c>
    </row>
    <row r="1138" spans="1:10" x14ac:dyDescent="0.25">
      <c r="A1138" s="31">
        <v>41655</v>
      </c>
      <c r="B1138" s="32">
        <v>265</v>
      </c>
      <c r="C1138" s="32" t="s">
        <v>407</v>
      </c>
      <c r="D1138" s="33" t="s">
        <v>480</v>
      </c>
      <c r="E1138" s="34">
        <v>1813</v>
      </c>
      <c r="F1138" s="26" t="s">
        <v>481</v>
      </c>
      <c r="G1138" s="40">
        <v>1813</v>
      </c>
      <c r="H1138" s="36">
        <f t="shared" si="18"/>
        <v>0</v>
      </c>
      <c r="I1138" s="21" t="s">
        <v>162</v>
      </c>
    </row>
    <row r="1139" spans="1:10" x14ac:dyDescent="0.25">
      <c r="A1139" s="31">
        <v>41655</v>
      </c>
      <c r="B1139" s="32">
        <v>266</v>
      </c>
      <c r="C1139" s="32" t="s">
        <v>407</v>
      </c>
      <c r="D1139" s="48" t="s">
        <v>482</v>
      </c>
      <c r="E1139" s="34">
        <v>0</v>
      </c>
      <c r="F1139" s="88">
        <v>41656</v>
      </c>
      <c r="G1139" s="34"/>
      <c r="H1139" s="36">
        <f t="shared" si="18"/>
        <v>0</v>
      </c>
      <c r="I1139" s="21" t="s">
        <v>37</v>
      </c>
      <c r="J1139" s="21" t="s">
        <v>483</v>
      </c>
    </row>
    <row r="1140" spans="1:10" x14ac:dyDescent="0.25">
      <c r="A1140" s="31">
        <v>41655</v>
      </c>
      <c r="B1140" s="32">
        <v>267</v>
      </c>
      <c r="C1140" s="32" t="s">
        <v>407</v>
      </c>
      <c r="D1140" s="33" t="s">
        <v>361</v>
      </c>
      <c r="E1140" s="34">
        <v>1495</v>
      </c>
      <c r="F1140" s="23">
        <v>41657</v>
      </c>
      <c r="G1140" s="34">
        <v>1495</v>
      </c>
      <c r="H1140" s="36">
        <f t="shared" si="18"/>
        <v>0</v>
      </c>
      <c r="I1140" s="21" t="s">
        <v>162</v>
      </c>
    </row>
    <row r="1141" spans="1:10" x14ac:dyDescent="0.25">
      <c r="A1141" s="31">
        <v>41655</v>
      </c>
      <c r="B1141" s="32">
        <v>268</v>
      </c>
      <c r="C1141" s="32" t="s">
        <v>407</v>
      </c>
      <c r="D1141" s="33" t="s">
        <v>484</v>
      </c>
      <c r="E1141" s="34">
        <v>1143</v>
      </c>
      <c r="F1141" s="23">
        <v>41655</v>
      </c>
      <c r="G1141" s="34">
        <v>1143</v>
      </c>
      <c r="H1141" s="36">
        <f t="shared" si="18"/>
        <v>0</v>
      </c>
    </row>
    <row r="1142" spans="1:10" x14ac:dyDescent="0.25">
      <c r="A1142" s="31">
        <v>41656</v>
      </c>
      <c r="B1142" s="32">
        <v>269</v>
      </c>
      <c r="C1142" s="32" t="s">
        <v>407</v>
      </c>
      <c r="D1142" s="33" t="s">
        <v>14</v>
      </c>
      <c r="E1142" s="78">
        <v>8861.6</v>
      </c>
      <c r="F1142" s="23">
        <v>41656</v>
      </c>
      <c r="G1142" s="34">
        <v>8861.6</v>
      </c>
      <c r="H1142" s="36">
        <f t="shared" si="18"/>
        <v>0</v>
      </c>
      <c r="I1142" s="21" t="s">
        <v>65</v>
      </c>
    </row>
    <row r="1143" spans="1:10" x14ac:dyDescent="0.25">
      <c r="A1143" s="31">
        <v>41656</v>
      </c>
      <c r="B1143" s="32">
        <v>270</v>
      </c>
      <c r="C1143" s="32" t="s">
        <v>407</v>
      </c>
      <c r="D1143" s="33" t="s">
        <v>62</v>
      </c>
      <c r="E1143" s="34">
        <v>31123.5</v>
      </c>
      <c r="F1143" s="23">
        <v>41656</v>
      </c>
      <c r="G1143" s="34">
        <v>31123.5</v>
      </c>
      <c r="H1143" s="36">
        <f t="shared" si="18"/>
        <v>0</v>
      </c>
      <c r="I1143" s="78" t="s">
        <v>30</v>
      </c>
      <c r="J1143" s="21" t="s">
        <v>485</v>
      </c>
    </row>
    <row r="1144" spans="1:10" x14ac:dyDescent="0.25">
      <c r="A1144" s="31">
        <v>41656</v>
      </c>
      <c r="B1144" s="32">
        <v>271</v>
      </c>
      <c r="C1144" s="32" t="s">
        <v>407</v>
      </c>
      <c r="D1144" s="33" t="s">
        <v>8</v>
      </c>
      <c r="E1144" s="34">
        <v>1610</v>
      </c>
      <c r="F1144" s="23">
        <v>41656</v>
      </c>
      <c r="G1144" s="34">
        <v>1610</v>
      </c>
      <c r="H1144" s="36">
        <f t="shared" si="18"/>
        <v>0</v>
      </c>
      <c r="I1144" s="21" t="s">
        <v>8</v>
      </c>
    </row>
    <row r="1145" spans="1:10" x14ac:dyDescent="0.25">
      <c r="A1145" s="31">
        <v>41656</v>
      </c>
      <c r="B1145" s="32">
        <v>272</v>
      </c>
      <c r="C1145" s="32" t="s">
        <v>407</v>
      </c>
      <c r="D1145" s="33" t="s">
        <v>175</v>
      </c>
      <c r="E1145" s="34">
        <v>2489</v>
      </c>
      <c r="F1145" s="26" t="s">
        <v>486</v>
      </c>
      <c r="G1145" s="34">
        <v>2489</v>
      </c>
      <c r="H1145" s="36">
        <f t="shared" si="18"/>
        <v>0</v>
      </c>
      <c r="I1145" s="21" t="s">
        <v>162</v>
      </c>
    </row>
    <row r="1146" spans="1:10" x14ac:dyDescent="0.25">
      <c r="A1146" s="31">
        <v>41656</v>
      </c>
      <c r="B1146" s="32">
        <v>273</v>
      </c>
      <c r="C1146" s="32" t="s">
        <v>407</v>
      </c>
      <c r="D1146" s="33" t="s">
        <v>8</v>
      </c>
      <c r="E1146" s="34">
        <v>1311</v>
      </c>
      <c r="F1146" s="23">
        <v>41656</v>
      </c>
      <c r="G1146" s="34">
        <v>1311</v>
      </c>
      <c r="H1146" s="36">
        <f t="shared" si="18"/>
        <v>0</v>
      </c>
      <c r="I1146" s="21" t="s">
        <v>8</v>
      </c>
    </row>
    <row r="1147" spans="1:10" x14ac:dyDescent="0.25">
      <c r="A1147" s="31">
        <v>41656</v>
      </c>
      <c r="B1147" s="32">
        <v>274</v>
      </c>
      <c r="C1147" s="32" t="s">
        <v>407</v>
      </c>
      <c r="D1147" s="33" t="s">
        <v>28</v>
      </c>
      <c r="E1147" s="34">
        <v>10530</v>
      </c>
      <c r="F1147" s="23">
        <v>41656</v>
      </c>
      <c r="G1147" s="34">
        <v>10530</v>
      </c>
      <c r="H1147" s="36">
        <f t="shared" si="18"/>
        <v>0</v>
      </c>
    </row>
    <row r="1148" spans="1:10" x14ac:dyDescent="0.25">
      <c r="A1148" s="31">
        <v>41656</v>
      </c>
      <c r="B1148" s="32">
        <v>275</v>
      </c>
      <c r="C1148" s="32" t="s">
        <v>407</v>
      </c>
      <c r="D1148" s="33" t="s">
        <v>16</v>
      </c>
      <c r="E1148" s="34">
        <v>183387.5</v>
      </c>
      <c r="F1148" s="26">
        <v>41710</v>
      </c>
      <c r="G1148" s="40">
        <v>183387.5</v>
      </c>
      <c r="H1148" s="36">
        <f t="shared" si="18"/>
        <v>0</v>
      </c>
    </row>
    <row r="1149" spans="1:10" x14ac:dyDescent="0.25">
      <c r="A1149" s="31">
        <v>41656</v>
      </c>
      <c r="B1149" s="32">
        <v>276</v>
      </c>
      <c r="C1149" s="32" t="s">
        <v>407</v>
      </c>
      <c r="D1149" s="33" t="s">
        <v>13</v>
      </c>
      <c r="E1149" s="34">
        <v>3283</v>
      </c>
      <c r="F1149" s="23">
        <v>41662</v>
      </c>
      <c r="G1149" s="34">
        <v>3283</v>
      </c>
      <c r="H1149" s="36">
        <f t="shared" si="18"/>
        <v>0</v>
      </c>
      <c r="I1149" s="21" t="s">
        <v>21</v>
      </c>
    </row>
    <row r="1150" spans="1:10" x14ac:dyDescent="0.25">
      <c r="A1150" s="31">
        <v>41656</v>
      </c>
      <c r="B1150" s="32">
        <v>277</v>
      </c>
      <c r="C1150" s="32" t="s">
        <v>407</v>
      </c>
      <c r="D1150" s="33" t="s">
        <v>149</v>
      </c>
      <c r="E1150" s="34">
        <v>6131.5</v>
      </c>
      <c r="F1150" s="23">
        <v>41656</v>
      </c>
      <c r="G1150" s="34">
        <v>6131.5</v>
      </c>
      <c r="H1150" s="36">
        <f t="shared" si="18"/>
        <v>0</v>
      </c>
    </row>
    <row r="1151" spans="1:10" x14ac:dyDescent="0.25">
      <c r="A1151" s="31">
        <v>41656</v>
      </c>
      <c r="B1151" s="32">
        <v>278</v>
      </c>
      <c r="C1151" s="32" t="s">
        <v>407</v>
      </c>
      <c r="D1151" s="33" t="s">
        <v>54</v>
      </c>
      <c r="E1151" s="34">
        <v>45165</v>
      </c>
      <c r="F1151" s="23">
        <v>41656</v>
      </c>
      <c r="G1151" s="34">
        <v>45165</v>
      </c>
      <c r="H1151" s="36">
        <f t="shared" si="18"/>
        <v>0</v>
      </c>
      <c r="I1151" s="21" t="s">
        <v>217</v>
      </c>
    </row>
    <row r="1152" spans="1:10" x14ac:dyDescent="0.25">
      <c r="A1152" s="31">
        <v>41656</v>
      </c>
      <c r="B1152" s="32">
        <v>279</v>
      </c>
      <c r="C1152" s="32" t="s">
        <v>407</v>
      </c>
      <c r="D1152" s="33" t="s">
        <v>64</v>
      </c>
      <c r="E1152" s="34">
        <v>17353</v>
      </c>
      <c r="F1152" s="23">
        <v>41656</v>
      </c>
      <c r="G1152" s="34">
        <v>17353</v>
      </c>
      <c r="H1152" s="36">
        <f t="shared" si="18"/>
        <v>0</v>
      </c>
      <c r="I1152" s="21" t="s">
        <v>12</v>
      </c>
    </row>
    <row r="1153" spans="1:9" x14ac:dyDescent="0.25">
      <c r="A1153" s="31">
        <v>41656</v>
      </c>
      <c r="B1153" s="32">
        <v>280</v>
      </c>
      <c r="C1153" s="32" t="s">
        <v>407</v>
      </c>
      <c r="D1153" s="33" t="s">
        <v>487</v>
      </c>
      <c r="E1153" s="34">
        <v>230</v>
      </c>
      <c r="F1153" s="23">
        <v>41656</v>
      </c>
      <c r="G1153" s="34">
        <v>230</v>
      </c>
      <c r="H1153" s="36">
        <f t="shared" si="18"/>
        <v>0</v>
      </c>
    </row>
    <row r="1154" spans="1:9" x14ac:dyDescent="0.25">
      <c r="A1154" s="31">
        <v>41656</v>
      </c>
      <c r="B1154" s="32">
        <v>281</v>
      </c>
      <c r="C1154" s="32" t="s">
        <v>407</v>
      </c>
      <c r="D1154" s="33" t="s">
        <v>108</v>
      </c>
      <c r="E1154" s="34">
        <v>12711</v>
      </c>
      <c r="F1154" s="23">
        <v>41656</v>
      </c>
      <c r="G1154" s="34">
        <v>12711</v>
      </c>
      <c r="H1154" s="36">
        <f t="shared" si="18"/>
        <v>0</v>
      </c>
    </row>
    <row r="1155" spans="1:9" x14ac:dyDescent="0.25">
      <c r="A1155" s="31">
        <v>41656</v>
      </c>
      <c r="B1155" s="32">
        <v>282</v>
      </c>
      <c r="C1155" s="32" t="s">
        <v>407</v>
      </c>
      <c r="D1155" s="33" t="s">
        <v>176</v>
      </c>
      <c r="E1155" s="34">
        <v>22185</v>
      </c>
      <c r="F1155" s="23">
        <v>41659</v>
      </c>
      <c r="G1155" s="34">
        <v>22185</v>
      </c>
      <c r="H1155" s="36">
        <f t="shared" si="18"/>
        <v>0</v>
      </c>
    </row>
    <row r="1156" spans="1:9" x14ac:dyDescent="0.25">
      <c r="A1156" s="31">
        <v>41656</v>
      </c>
      <c r="B1156" s="32">
        <v>283</v>
      </c>
      <c r="C1156" s="32" t="s">
        <v>407</v>
      </c>
      <c r="D1156" s="33" t="s">
        <v>386</v>
      </c>
      <c r="E1156" s="34">
        <v>1332</v>
      </c>
      <c r="F1156" s="23">
        <v>41656</v>
      </c>
      <c r="G1156" s="34">
        <v>1332</v>
      </c>
      <c r="H1156" s="36">
        <f t="shared" si="18"/>
        <v>0</v>
      </c>
      <c r="I1156" s="21" t="s">
        <v>217</v>
      </c>
    </row>
    <row r="1157" spans="1:9" x14ac:dyDescent="0.25">
      <c r="A1157" s="31">
        <v>41656</v>
      </c>
      <c r="B1157" s="32">
        <v>284</v>
      </c>
      <c r="C1157" s="32" t="s">
        <v>407</v>
      </c>
      <c r="D1157" s="33" t="s">
        <v>488</v>
      </c>
      <c r="E1157" s="34">
        <v>1903</v>
      </c>
      <c r="F1157" s="23">
        <v>41656</v>
      </c>
      <c r="G1157" s="34">
        <v>1903</v>
      </c>
      <c r="H1157" s="36">
        <f t="shared" si="18"/>
        <v>0</v>
      </c>
    </row>
    <row r="1158" spans="1:9" x14ac:dyDescent="0.25">
      <c r="A1158" s="31">
        <v>41656</v>
      </c>
      <c r="B1158" s="32">
        <v>285</v>
      </c>
      <c r="C1158" s="32" t="s">
        <v>407</v>
      </c>
      <c r="D1158" s="33" t="s">
        <v>8</v>
      </c>
      <c r="E1158" s="34">
        <v>284</v>
      </c>
      <c r="F1158" s="23">
        <v>41656</v>
      </c>
      <c r="G1158" s="34">
        <v>284</v>
      </c>
      <c r="H1158" s="36">
        <f t="shared" si="18"/>
        <v>0</v>
      </c>
      <c r="I1158" s="21" t="s">
        <v>8</v>
      </c>
    </row>
    <row r="1159" spans="1:9" x14ac:dyDescent="0.25">
      <c r="A1159" s="31">
        <v>41656</v>
      </c>
      <c r="B1159" s="32">
        <v>286</v>
      </c>
      <c r="C1159" s="32" t="s">
        <v>407</v>
      </c>
      <c r="D1159" s="33" t="s">
        <v>8</v>
      </c>
      <c r="E1159" s="34">
        <v>867</v>
      </c>
      <c r="F1159" s="23">
        <v>41656</v>
      </c>
      <c r="G1159" s="34">
        <v>867</v>
      </c>
      <c r="H1159" s="36">
        <f t="shared" si="18"/>
        <v>0</v>
      </c>
      <c r="I1159" s="21" t="s">
        <v>8</v>
      </c>
    </row>
    <row r="1160" spans="1:9" x14ac:dyDescent="0.25">
      <c r="A1160" s="31">
        <v>41656</v>
      </c>
      <c r="B1160" s="32">
        <v>287</v>
      </c>
      <c r="C1160" s="32" t="s">
        <v>407</v>
      </c>
      <c r="D1160" s="33" t="s">
        <v>29</v>
      </c>
      <c r="E1160" s="34">
        <v>15366</v>
      </c>
      <c r="F1160" s="23">
        <v>41657</v>
      </c>
      <c r="G1160" s="34">
        <v>15366</v>
      </c>
      <c r="H1160" s="36">
        <f t="shared" si="18"/>
        <v>0</v>
      </c>
      <c r="I1160" s="21" t="s">
        <v>30</v>
      </c>
    </row>
    <row r="1161" spans="1:9" x14ac:dyDescent="0.25">
      <c r="A1161" s="31">
        <v>41656</v>
      </c>
      <c r="B1161" s="32">
        <v>288</v>
      </c>
      <c r="C1161" s="32" t="s">
        <v>407</v>
      </c>
      <c r="D1161" s="33" t="s">
        <v>269</v>
      </c>
      <c r="E1161" s="34">
        <v>2368</v>
      </c>
      <c r="F1161" s="23">
        <v>41656</v>
      </c>
      <c r="G1161" s="34">
        <v>2368</v>
      </c>
      <c r="H1161" s="36">
        <f t="shared" si="18"/>
        <v>0</v>
      </c>
      <c r="I1161" s="21" t="s">
        <v>30</v>
      </c>
    </row>
    <row r="1162" spans="1:9" x14ac:dyDescent="0.25">
      <c r="A1162" s="31">
        <v>41656</v>
      </c>
      <c r="B1162" s="32">
        <v>289</v>
      </c>
      <c r="C1162" s="32" t="s">
        <v>407</v>
      </c>
      <c r="D1162" s="33" t="s">
        <v>489</v>
      </c>
      <c r="E1162" s="34">
        <v>1909.5</v>
      </c>
      <c r="F1162" s="23">
        <v>41656</v>
      </c>
      <c r="G1162" s="34">
        <v>1909.5</v>
      </c>
      <c r="H1162" s="36">
        <f t="shared" si="18"/>
        <v>0</v>
      </c>
      <c r="I1162" s="21" t="s">
        <v>30</v>
      </c>
    </row>
    <row r="1163" spans="1:9" x14ac:dyDescent="0.25">
      <c r="A1163" s="31">
        <v>41656</v>
      </c>
      <c r="B1163" s="32">
        <v>290</v>
      </c>
      <c r="C1163" s="32" t="s">
        <v>407</v>
      </c>
      <c r="D1163" s="33" t="s">
        <v>74</v>
      </c>
      <c r="E1163" s="34">
        <v>2212</v>
      </c>
      <c r="F1163" s="23">
        <v>41656</v>
      </c>
      <c r="G1163" s="34">
        <v>2212</v>
      </c>
      <c r="H1163" s="36">
        <f t="shared" si="18"/>
        <v>0</v>
      </c>
    </row>
    <row r="1164" spans="1:9" x14ac:dyDescent="0.25">
      <c r="A1164" s="31">
        <v>41656</v>
      </c>
      <c r="B1164" s="32">
        <v>291</v>
      </c>
      <c r="C1164" s="32" t="s">
        <v>407</v>
      </c>
      <c r="D1164" s="33" t="s">
        <v>490</v>
      </c>
      <c r="E1164" s="34">
        <v>884</v>
      </c>
      <c r="F1164" s="23">
        <v>41656</v>
      </c>
      <c r="G1164" s="34">
        <v>884</v>
      </c>
      <c r="H1164" s="36">
        <f t="shared" si="18"/>
        <v>0</v>
      </c>
      <c r="I1164" s="21" t="s">
        <v>30</v>
      </c>
    </row>
    <row r="1165" spans="1:9" x14ac:dyDescent="0.25">
      <c r="A1165" s="31">
        <v>41656</v>
      </c>
      <c r="B1165" s="32">
        <v>292</v>
      </c>
      <c r="C1165" s="32" t="s">
        <v>407</v>
      </c>
      <c r="D1165" s="33" t="s">
        <v>55</v>
      </c>
      <c r="E1165" s="34">
        <v>14529</v>
      </c>
      <c r="F1165" s="23">
        <v>41656</v>
      </c>
      <c r="G1165" s="34">
        <v>14529</v>
      </c>
      <c r="H1165" s="36">
        <f t="shared" si="18"/>
        <v>0</v>
      </c>
    </row>
    <row r="1166" spans="1:9" x14ac:dyDescent="0.25">
      <c r="A1166" s="31">
        <v>41656</v>
      </c>
      <c r="B1166" s="32">
        <v>293</v>
      </c>
      <c r="C1166" s="32" t="s">
        <v>407</v>
      </c>
      <c r="D1166" s="33" t="s">
        <v>123</v>
      </c>
      <c r="E1166" s="34">
        <v>2227</v>
      </c>
      <c r="F1166" s="23">
        <v>41656</v>
      </c>
      <c r="G1166" s="34">
        <v>2227</v>
      </c>
      <c r="H1166" s="36">
        <f t="shared" si="18"/>
        <v>0</v>
      </c>
      <c r="I1166" s="21" t="s">
        <v>8</v>
      </c>
    </row>
    <row r="1167" spans="1:9" x14ac:dyDescent="0.25">
      <c r="A1167" s="31">
        <v>41656</v>
      </c>
      <c r="B1167" s="32">
        <v>294</v>
      </c>
      <c r="C1167" s="32" t="s">
        <v>407</v>
      </c>
      <c r="D1167" s="33" t="s">
        <v>215</v>
      </c>
      <c r="E1167" s="34">
        <v>2332</v>
      </c>
      <c r="F1167" s="23">
        <v>41656</v>
      </c>
      <c r="G1167" s="34">
        <v>2332</v>
      </c>
      <c r="H1167" s="36">
        <f t="shared" si="18"/>
        <v>0</v>
      </c>
    </row>
    <row r="1168" spans="1:9" x14ac:dyDescent="0.25">
      <c r="A1168" s="31">
        <v>41656</v>
      </c>
      <c r="B1168" s="32">
        <v>295</v>
      </c>
      <c r="C1168" s="32" t="s">
        <v>407</v>
      </c>
      <c r="D1168" s="33" t="s">
        <v>338</v>
      </c>
      <c r="E1168" s="34">
        <v>585</v>
      </c>
      <c r="F1168" s="23">
        <v>41656</v>
      </c>
      <c r="G1168" s="34">
        <v>585</v>
      </c>
      <c r="H1168" s="36">
        <f t="shared" si="18"/>
        <v>0</v>
      </c>
      <c r="I1168" s="21" t="s">
        <v>30</v>
      </c>
    </row>
    <row r="1169" spans="1:10" x14ac:dyDescent="0.25">
      <c r="A1169" s="31">
        <v>41656</v>
      </c>
      <c r="B1169" s="32">
        <v>296</v>
      </c>
      <c r="C1169" s="32" t="s">
        <v>407</v>
      </c>
      <c r="D1169" s="33" t="s">
        <v>32</v>
      </c>
      <c r="E1169" s="34">
        <v>5928</v>
      </c>
      <c r="F1169" s="23">
        <v>41656</v>
      </c>
      <c r="G1169" s="34">
        <v>5928</v>
      </c>
      <c r="H1169" s="36">
        <f t="shared" si="18"/>
        <v>0</v>
      </c>
      <c r="I1169" s="21" t="s">
        <v>30</v>
      </c>
    </row>
    <row r="1170" spans="1:10" x14ac:dyDescent="0.25">
      <c r="A1170" s="31">
        <v>41656</v>
      </c>
      <c r="B1170" s="32">
        <v>297</v>
      </c>
      <c r="C1170" s="32" t="s">
        <v>407</v>
      </c>
      <c r="D1170" s="33" t="s">
        <v>49</v>
      </c>
      <c r="E1170" s="34">
        <v>3919</v>
      </c>
      <c r="F1170" s="23">
        <v>41656</v>
      </c>
      <c r="G1170" s="34">
        <v>3919</v>
      </c>
      <c r="H1170" s="36">
        <f t="shared" si="18"/>
        <v>0</v>
      </c>
    </row>
    <row r="1171" spans="1:10" x14ac:dyDescent="0.25">
      <c r="A1171" s="31">
        <v>41656</v>
      </c>
      <c r="B1171" s="32">
        <v>298</v>
      </c>
      <c r="C1171" s="32" t="s">
        <v>407</v>
      </c>
      <c r="D1171" s="33" t="s">
        <v>42</v>
      </c>
      <c r="E1171" s="34">
        <v>1140</v>
      </c>
      <c r="F1171" s="23">
        <v>41667</v>
      </c>
      <c r="G1171" s="34">
        <v>1140</v>
      </c>
      <c r="H1171" s="36">
        <f t="shared" si="18"/>
        <v>0</v>
      </c>
      <c r="I1171" s="21" t="s">
        <v>30</v>
      </c>
    </row>
    <row r="1172" spans="1:10" x14ac:dyDescent="0.25">
      <c r="A1172" s="31">
        <v>41656</v>
      </c>
      <c r="B1172" s="32">
        <v>299</v>
      </c>
      <c r="C1172" s="32" t="s">
        <v>407</v>
      </c>
      <c r="D1172" s="33" t="s">
        <v>43</v>
      </c>
      <c r="E1172" s="34">
        <v>1140</v>
      </c>
      <c r="F1172" s="23">
        <v>41667</v>
      </c>
      <c r="G1172" s="34">
        <v>1140</v>
      </c>
      <c r="H1172" s="36">
        <f t="shared" si="18"/>
        <v>0</v>
      </c>
      <c r="I1172" s="21" t="s">
        <v>30</v>
      </c>
      <c r="J1172" s="46"/>
    </row>
    <row r="1173" spans="1:10" x14ac:dyDescent="0.25">
      <c r="A1173" s="31">
        <v>41656</v>
      </c>
      <c r="B1173" s="32">
        <v>300</v>
      </c>
      <c r="C1173" s="32" t="s">
        <v>407</v>
      </c>
      <c r="D1173" s="33" t="s">
        <v>58</v>
      </c>
      <c r="E1173" s="34">
        <v>963</v>
      </c>
      <c r="F1173" s="23">
        <v>41656</v>
      </c>
      <c r="G1173" s="34">
        <v>963</v>
      </c>
      <c r="H1173" s="36">
        <f t="shared" si="18"/>
        <v>0</v>
      </c>
      <c r="I1173" s="21" t="s">
        <v>30</v>
      </c>
    </row>
    <row r="1174" spans="1:10" x14ac:dyDescent="0.25">
      <c r="A1174" s="31">
        <v>41656</v>
      </c>
      <c r="B1174" s="32">
        <v>301</v>
      </c>
      <c r="C1174" s="32" t="s">
        <v>407</v>
      </c>
      <c r="D1174" s="33" t="s">
        <v>251</v>
      </c>
      <c r="E1174" s="34">
        <v>15858</v>
      </c>
      <c r="F1174" s="25" t="s">
        <v>491</v>
      </c>
      <c r="G1174" s="34">
        <f>15800+58</f>
        <v>15858</v>
      </c>
      <c r="H1174" s="36">
        <f t="shared" si="18"/>
        <v>0</v>
      </c>
      <c r="I1174" s="21" t="s">
        <v>21</v>
      </c>
    </row>
    <row r="1175" spans="1:10" x14ac:dyDescent="0.25">
      <c r="A1175" s="31">
        <v>41656</v>
      </c>
      <c r="B1175" s="32">
        <v>302</v>
      </c>
      <c r="C1175" s="32" t="s">
        <v>407</v>
      </c>
      <c r="D1175" s="33" t="s">
        <v>144</v>
      </c>
      <c r="E1175" s="34">
        <v>4750</v>
      </c>
      <c r="F1175" s="23">
        <v>41656</v>
      </c>
      <c r="G1175" s="34">
        <v>4750</v>
      </c>
      <c r="H1175" s="36">
        <f t="shared" si="18"/>
        <v>0</v>
      </c>
      <c r="I1175" s="21" t="s">
        <v>492</v>
      </c>
    </row>
    <row r="1176" spans="1:10" x14ac:dyDescent="0.25">
      <c r="A1176" s="31">
        <v>41656</v>
      </c>
      <c r="B1176" s="32">
        <v>303</v>
      </c>
      <c r="C1176" s="32" t="s">
        <v>407</v>
      </c>
      <c r="D1176" s="33" t="s">
        <v>124</v>
      </c>
      <c r="E1176" s="34">
        <v>9576</v>
      </c>
      <c r="F1176" s="23">
        <v>41656</v>
      </c>
      <c r="G1176" s="34">
        <v>9576</v>
      </c>
      <c r="H1176" s="36">
        <f t="shared" si="18"/>
        <v>0</v>
      </c>
      <c r="I1176" s="21" t="s">
        <v>30</v>
      </c>
    </row>
    <row r="1177" spans="1:10" x14ac:dyDescent="0.25">
      <c r="A1177" s="31">
        <v>41656</v>
      </c>
      <c r="B1177" s="32">
        <v>304</v>
      </c>
      <c r="C1177" s="32" t="s">
        <v>407</v>
      </c>
      <c r="D1177" s="33" t="s">
        <v>12</v>
      </c>
      <c r="E1177" s="34">
        <v>31795</v>
      </c>
      <c r="F1177" s="23">
        <v>41656</v>
      </c>
      <c r="G1177" s="34">
        <v>31795</v>
      </c>
      <c r="H1177" s="36">
        <f t="shared" si="18"/>
        <v>0</v>
      </c>
    </row>
    <row r="1178" spans="1:10" x14ac:dyDescent="0.25">
      <c r="A1178" s="31">
        <v>41656</v>
      </c>
      <c r="B1178" s="32">
        <v>305</v>
      </c>
      <c r="C1178" s="32" t="s">
        <v>407</v>
      </c>
      <c r="D1178" s="33" t="s">
        <v>228</v>
      </c>
      <c r="E1178" s="34">
        <v>800</v>
      </c>
      <c r="F1178" s="23">
        <v>41656</v>
      </c>
      <c r="G1178" s="34">
        <v>800</v>
      </c>
      <c r="H1178" s="36">
        <f t="shared" si="18"/>
        <v>0</v>
      </c>
      <c r="I1178" s="21" t="s">
        <v>30</v>
      </c>
    </row>
    <row r="1179" spans="1:10" x14ac:dyDescent="0.25">
      <c r="A1179" s="31">
        <v>41656</v>
      </c>
      <c r="B1179" s="32">
        <v>306</v>
      </c>
      <c r="C1179" s="32" t="s">
        <v>407</v>
      </c>
      <c r="D1179" s="33" t="s">
        <v>57</v>
      </c>
      <c r="E1179" s="34">
        <v>1170</v>
      </c>
      <c r="F1179" s="23">
        <v>41656</v>
      </c>
      <c r="G1179" s="34">
        <v>1170</v>
      </c>
      <c r="H1179" s="36">
        <f t="shared" si="18"/>
        <v>0</v>
      </c>
      <c r="I1179" s="21" t="s">
        <v>30</v>
      </c>
    </row>
    <row r="1180" spans="1:10" x14ac:dyDescent="0.25">
      <c r="A1180" s="31">
        <v>41656</v>
      </c>
      <c r="B1180" s="32">
        <v>307</v>
      </c>
      <c r="C1180" s="32" t="s">
        <v>407</v>
      </c>
      <c r="D1180" s="33" t="s">
        <v>493</v>
      </c>
      <c r="E1180" s="34">
        <v>1096.5</v>
      </c>
      <c r="F1180" s="23">
        <v>41656</v>
      </c>
      <c r="G1180" s="34">
        <v>1096.5</v>
      </c>
      <c r="H1180" s="36">
        <f t="shared" si="18"/>
        <v>0</v>
      </c>
      <c r="I1180" s="21" t="s">
        <v>30</v>
      </c>
    </row>
    <row r="1181" spans="1:10" x14ac:dyDescent="0.25">
      <c r="A1181" s="31">
        <v>41656</v>
      </c>
      <c r="B1181" s="32">
        <v>308</v>
      </c>
      <c r="C1181" s="32" t="s">
        <v>407</v>
      </c>
      <c r="D1181" s="33" t="s">
        <v>494</v>
      </c>
      <c r="E1181" s="34">
        <v>2701</v>
      </c>
      <c r="F1181" s="23">
        <v>41656</v>
      </c>
      <c r="G1181" s="34">
        <v>2701</v>
      </c>
      <c r="H1181" s="36">
        <f t="shared" si="18"/>
        <v>0</v>
      </c>
      <c r="I1181" s="21" t="s">
        <v>65</v>
      </c>
    </row>
    <row r="1182" spans="1:10" x14ac:dyDescent="0.25">
      <c r="A1182" s="31">
        <v>41656</v>
      </c>
      <c r="B1182" s="32">
        <v>309</v>
      </c>
      <c r="C1182" s="32" t="s">
        <v>407</v>
      </c>
      <c r="D1182" s="33" t="s">
        <v>495</v>
      </c>
      <c r="E1182" s="34">
        <v>1274</v>
      </c>
      <c r="F1182" s="23">
        <v>41656</v>
      </c>
      <c r="G1182" s="34">
        <v>1274</v>
      </c>
      <c r="H1182" s="36">
        <f t="shared" si="18"/>
        <v>0</v>
      </c>
    </row>
    <row r="1183" spans="1:10" x14ac:dyDescent="0.25">
      <c r="A1183" s="31">
        <v>41656</v>
      </c>
      <c r="B1183" s="32">
        <v>310</v>
      </c>
      <c r="C1183" s="32" t="s">
        <v>407</v>
      </c>
      <c r="D1183" s="33" t="s">
        <v>47</v>
      </c>
      <c r="E1183" s="34">
        <v>2044</v>
      </c>
      <c r="F1183" s="23">
        <v>41656</v>
      </c>
      <c r="G1183" s="34">
        <v>2044</v>
      </c>
      <c r="H1183" s="36">
        <f t="shared" si="18"/>
        <v>0</v>
      </c>
      <c r="I1183" s="21" t="s">
        <v>30</v>
      </c>
    </row>
    <row r="1184" spans="1:10" x14ac:dyDescent="0.25">
      <c r="A1184" s="31">
        <v>41656</v>
      </c>
      <c r="B1184" s="32">
        <v>311</v>
      </c>
      <c r="C1184" s="32" t="s">
        <v>407</v>
      </c>
      <c r="D1184" s="33" t="s">
        <v>44</v>
      </c>
      <c r="E1184" s="34">
        <v>7600</v>
      </c>
      <c r="F1184" s="23">
        <v>41668</v>
      </c>
      <c r="G1184" s="34">
        <v>7600</v>
      </c>
      <c r="H1184" s="36">
        <f t="shared" si="18"/>
        <v>0</v>
      </c>
      <c r="I1184" s="21" t="s">
        <v>45</v>
      </c>
      <c r="J1184" s="27"/>
    </row>
    <row r="1185" spans="1:9" x14ac:dyDescent="0.25">
      <c r="A1185" s="31">
        <v>41656</v>
      </c>
      <c r="B1185" s="32">
        <v>312</v>
      </c>
      <c r="C1185" s="32" t="s">
        <v>407</v>
      </c>
      <c r="D1185" s="33" t="s">
        <v>66</v>
      </c>
      <c r="E1185" s="34">
        <v>1216</v>
      </c>
      <c r="F1185" s="23">
        <v>41656</v>
      </c>
      <c r="G1185" s="34">
        <v>1216</v>
      </c>
      <c r="H1185" s="36">
        <f t="shared" si="18"/>
        <v>0</v>
      </c>
      <c r="I1185" s="21" t="s">
        <v>45</v>
      </c>
    </row>
    <row r="1186" spans="1:9" x14ac:dyDescent="0.25">
      <c r="A1186" s="31">
        <v>41656</v>
      </c>
      <c r="B1186" s="32">
        <v>313</v>
      </c>
      <c r="C1186" s="32" t="s">
        <v>407</v>
      </c>
      <c r="D1186" s="33" t="s">
        <v>8</v>
      </c>
      <c r="E1186" s="34">
        <v>5880.5</v>
      </c>
      <c r="F1186" s="23">
        <v>41656</v>
      </c>
      <c r="G1186" s="34">
        <v>5880.5</v>
      </c>
      <c r="H1186" s="36">
        <f t="shared" si="18"/>
        <v>0</v>
      </c>
      <c r="I1186" s="21" t="s">
        <v>8</v>
      </c>
    </row>
    <row r="1187" spans="1:9" x14ac:dyDescent="0.25">
      <c r="A1187" s="31">
        <v>41656</v>
      </c>
      <c r="B1187" s="32">
        <v>314</v>
      </c>
      <c r="C1187" s="32" t="s">
        <v>407</v>
      </c>
      <c r="D1187" s="33" t="s">
        <v>119</v>
      </c>
      <c r="E1187" s="34">
        <v>6096</v>
      </c>
      <c r="F1187" s="79" t="s">
        <v>4101</v>
      </c>
      <c r="G1187" s="34">
        <v>6096</v>
      </c>
      <c r="H1187" s="36">
        <f t="shared" si="18"/>
        <v>0</v>
      </c>
      <c r="I1187" s="21" t="s">
        <v>45</v>
      </c>
    </row>
    <row r="1188" spans="1:9" x14ac:dyDescent="0.25">
      <c r="A1188" s="31">
        <v>41656</v>
      </c>
      <c r="B1188" s="32">
        <v>315</v>
      </c>
      <c r="C1188" s="32" t="s">
        <v>407</v>
      </c>
      <c r="D1188" s="33" t="s">
        <v>48</v>
      </c>
      <c r="E1188" s="34">
        <v>830</v>
      </c>
      <c r="F1188" s="23">
        <v>41656</v>
      </c>
      <c r="G1188" s="34">
        <v>830</v>
      </c>
      <c r="H1188" s="36">
        <f t="shared" si="18"/>
        <v>0</v>
      </c>
      <c r="I1188" s="21" t="s">
        <v>45</v>
      </c>
    </row>
    <row r="1189" spans="1:9" x14ac:dyDescent="0.25">
      <c r="A1189" s="31">
        <v>41656</v>
      </c>
      <c r="B1189" s="32">
        <v>316</v>
      </c>
      <c r="C1189" s="32" t="s">
        <v>407</v>
      </c>
      <c r="D1189" s="33" t="s">
        <v>51</v>
      </c>
      <c r="E1189" s="34">
        <v>1813</v>
      </c>
      <c r="F1189" s="23">
        <v>41656</v>
      </c>
      <c r="G1189" s="34">
        <v>1813</v>
      </c>
      <c r="H1189" s="36">
        <f t="shared" si="18"/>
        <v>0</v>
      </c>
      <c r="I1189" s="21" t="s">
        <v>45</v>
      </c>
    </row>
    <row r="1190" spans="1:9" x14ac:dyDescent="0.25">
      <c r="A1190" s="31">
        <v>41656</v>
      </c>
      <c r="B1190" s="32">
        <v>317</v>
      </c>
      <c r="C1190" s="32" t="s">
        <v>407</v>
      </c>
      <c r="D1190" s="33" t="s">
        <v>473</v>
      </c>
      <c r="E1190" s="34">
        <v>2402</v>
      </c>
      <c r="F1190" s="23">
        <v>41660</v>
      </c>
      <c r="G1190" s="34">
        <v>2402</v>
      </c>
      <c r="H1190" s="36">
        <f t="shared" si="18"/>
        <v>0</v>
      </c>
      <c r="I1190" s="21" t="s">
        <v>65</v>
      </c>
    </row>
    <row r="1191" spans="1:9" x14ac:dyDescent="0.25">
      <c r="A1191" s="31">
        <v>41656</v>
      </c>
      <c r="B1191" s="32">
        <v>318</v>
      </c>
      <c r="C1191" s="32" t="s">
        <v>407</v>
      </c>
      <c r="D1191" s="33" t="s">
        <v>260</v>
      </c>
      <c r="E1191" s="34">
        <v>2832</v>
      </c>
      <c r="F1191" s="23">
        <v>41656</v>
      </c>
      <c r="G1191" s="34">
        <v>2832</v>
      </c>
      <c r="H1191" s="36">
        <f t="shared" si="18"/>
        <v>0</v>
      </c>
      <c r="I1191" s="21" t="s">
        <v>65</v>
      </c>
    </row>
    <row r="1192" spans="1:9" x14ac:dyDescent="0.25">
      <c r="A1192" s="31">
        <v>41656</v>
      </c>
      <c r="B1192" s="32">
        <v>319</v>
      </c>
      <c r="C1192" s="32" t="s">
        <v>407</v>
      </c>
      <c r="D1192" s="33" t="s">
        <v>8</v>
      </c>
      <c r="E1192" s="34">
        <v>300</v>
      </c>
      <c r="F1192" s="23">
        <v>41656</v>
      </c>
      <c r="G1192" s="34">
        <v>300</v>
      </c>
      <c r="H1192" s="36">
        <f t="shared" si="18"/>
        <v>0</v>
      </c>
      <c r="I1192" s="21" t="s">
        <v>8</v>
      </c>
    </row>
    <row r="1193" spans="1:9" x14ac:dyDescent="0.25">
      <c r="A1193" s="31">
        <v>41656</v>
      </c>
      <c r="B1193" s="32">
        <v>320</v>
      </c>
      <c r="C1193" s="32" t="s">
        <v>407</v>
      </c>
      <c r="D1193" s="33" t="s">
        <v>83</v>
      </c>
      <c r="E1193" s="34">
        <v>2598</v>
      </c>
      <c r="F1193" s="23">
        <v>41656</v>
      </c>
      <c r="G1193" s="34">
        <v>2598</v>
      </c>
      <c r="H1193" s="36">
        <f t="shared" si="18"/>
        <v>0</v>
      </c>
      <c r="I1193" s="21" t="s">
        <v>21</v>
      </c>
    </row>
    <row r="1194" spans="1:9" x14ac:dyDescent="0.25">
      <c r="A1194" s="31">
        <v>41656</v>
      </c>
      <c r="B1194" s="32">
        <v>321</v>
      </c>
      <c r="C1194" s="32" t="s">
        <v>407</v>
      </c>
      <c r="D1194" s="33" t="s">
        <v>130</v>
      </c>
      <c r="E1194" s="34">
        <v>4104</v>
      </c>
      <c r="F1194" s="23">
        <v>41660</v>
      </c>
      <c r="G1194" s="34">
        <v>4104</v>
      </c>
      <c r="H1194" s="36">
        <f t="shared" ref="H1194:H1257" si="19">E1194-G1194</f>
        <v>0</v>
      </c>
      <c r="I1194" s="21" t="s">
        <v>21</v>
      </c>
    </row>
    <row r="1195" spans="1:9" x14ac:dyDescent="0.25">
      <c r="A1195" s="31">
        <v>41656</v>
      </c>
      <c r="B1195" s="32">
        <v>322</v>
      </c>
      <c r="C1195" s="32" t="s">
        <v>407</v>
      </c>
      <c r="D1195" s="33" t="s">
        <v>496</v>
      </c>
      <c r="E1195" s="34">
        <v>3077</v>
      </c>
      <c r="F1195" s="23">
        <v>41668</v>
      </c>
      <c r="G1195" s="34">
        <v>3077</v>
      </c>
      <c r="H1195" s="36">
        <f t="shared" si="19"/>
        <v>0</v>
      </c>
      <c r="I1195" s="21" t="s">
        <v>21</v>
      </c>
    </row>
    <row r="1196" spans="1:9" x14ac:dyDescent="0.25">
      <c r="A1196" s="31">
        <v>41656</v>
      </c>
      <c r="B1196" s="32">
        <v>323</v>
      </c>
      <c r="C1196" s="32" t="s">
        <v>407</v>
      </c>
      <c r="D1196" s="33" t="s">
        <v>8</v>
      </c>
      <c r="E1196" s="34">
        <v>1770</v>
      </c>
      <c r="F1196" s="23">
        <v>41656</v>
      </c>
      <c r="G1196" s="34">
        <v>1770</v>
      </c>
      <c r="H1196" s="36">
        <f t="shared" si="19"/>
        <v>0</v>
      </c>
      <c r="I1196" s="21" t="s">
        <v>8</v>
      </c>
    </row>
    <row r="1197" spans="1:9" x14ac:dyDescent="0.25">
      <c r="A1197" s="31">
        <v>41656</v>
      </c>
      <c r="B1197" s="32">
        <v>324</v>
      </c>
      <c r="C1197" s="32" t="s">
        <v>407</v>
      </c>
      <c r="D1197" s="33" t="s">
        <v>8</v>
      </c>
      <c r="E1197" s="34">
        <v>113</v>
      </c>
      <c r="F1197" s="23">
        <v>41656</v>
      </c>
      <c r="G1197" s="34">
        <v>113</v>
      </c>
      <c r="H1197" s="36">
        <f t="shared" si="19"/>
        <v>0</v>
      </c>
      <c r="I1197" s="21" t="s">
        <v>8</v>
      </c>
    </row>
    <row r="1198" spans="1:9" x14ac:dyDescent="0.25">
      <c r="A1198" s="31">
        <v>41656</v>
      </c>
      <c r="B1198" s="32">
        <v>325</v>
      </c>
      <c r="C1198" s="32" t="s">
        <v>407</v>
      </c>
      <c r="D1198" s="33" t="s">
        <v>237</v>
      </c>
      <c r="E1198" s="34">
        <v>8457</v>
      </c>
      <c r="F1198" s="23">
        <v>41656</v>
      </c>
      <c r="G1198" s="34">
        <v>8457</v>
      </c>
      <c r="H1198" s="36">
        <f t="shared" si="19"/>
        <v>0</v>
      </c>
      <c r="I1198" s="21" t="s">
        <v>21</v>
      </c>
    </row>
    <row r="1199" spans="1:9" x14ac:dyDescent="0.25">
      <c r="A1199" s="31">
        <v>41656</v>
      </c>
      <c r="B1199" s="32">
        <v>326</v>
      </c>
      <c r="C1199" s="32" t="s">
        <v>407</v>
      </c>
      <c r="D1199" s="33" t="s">
        <v>136</v>
      </c>
      <c r="E1199" s="34">
        <v>3074</v>
      </c>
      <c r="F1199" s="47" t="s">
        <v>497</v>
      </c>
      <c r="G1199" s="34">
        <f>3000+74</f>
        <v>3074</v>
      </c>
      <c r="H1199" s="36">
        <f t="shared" si="19"/>
        <v>0</v>
      </c>
    </row>
    <row r="1200" spans="1:9" x14ac:dyDescent="0.25">
      <c r="A1200" s="31">
        <v>41656</v>
      </c>
      <c r="B1200" s="32">
        <v>327</v>
      </c>
      <c r="C1200" s="32" t="s">
        <v>407</v>
      </c>
      <c r="D1200" s="33" t="s">
        <v>11</v>
      </c>
      <c r="E1200" s="34">
        <v>44424.5</v>
      </c>
      <c r="F1200" s="23">
        <v>41667</v>
      </c>
      <c r="G1200" s="34">
        <v>44424.5</v>
      </c>
      <c r="H1200" s="36">
        <f t="shared" si="19"/>
        <v>0</v>
      </c>
      <c r="I1200" s="21" t="s">
        <v>37</v>
      </c>
    </row>
    <row r="1201" spans="1:10" x14ac:dyDescent="0.25">
      <c r="A1201" s="31">
        <v>41656</v>
      </c>
      <c r="B1201" s="32">
        <v>328</v>
      </c>
      <c r="C1201" s="32" t="s">
        <v>407</v>
      </c>
      <c r="D1201" s="33" t="s">
        <v>304</v>
      </c>
      <c r="E1201" s="34">
        <v>3327</v>
      </c>
      <c r="F1201" s="23">
        <v>41657</v>
      </c>
      <c r="G1201" s="34">
        <v>3327</v>
      </c>
      <c r="H1201" s="36">
        <f t="shared" si="19"/>
        <v>0</v>
      </c>
      <c r="I1201" s="21" t="s">
        <v>12</v>
      </c>
    </row>
    <row r="1202" spans="1:10" x14ac:dyDescent="0.25">
      <c r="A1202" s="31">
        <v>41656</v>
      </c>
      <c r="B1202" s="32">
        <v>329</v>
      </c>
      <c r="C1202" s="32" t="s">
        <v>407</v>
      </c>
      <c r="D1202" s="33" t="s">
        <v>68</v>
      </c>
      <c r="E1202" s="34">
        <v>1771</v>
      </c>
      <c r="F1202" s="23">
        <v>41656</v>
      </c>
      <c r="G1202" s="34">
        <v>1771</v>
      </c>
      <c r="H1202" s="36">
        <f t="shared" si="19"/>
        <v>0</v>
      </c>
    </row>
    <row r="1203" spans="1:10" x14ac:dyDescent="0.25">
      <c r="A1203" s="31">
        <v>41656</v>
      </c>
      <c r="B1203" s="32">
        <v>330</v>
      </c>
      <c r="C1203" s="32" t="s">
        <v>407</v>
      </c>
      <c r="D1203" s="33" t="s">
        <v>349</v>
      </c>
      <c r="E1203" s="34">
        <v>4950</v>
      </c>
      <c r="F1203" s="23">
        <v>41657</v>
      </c>
      <c r="G1203" s="34">
        <v>4950</v>
      </c>
      <c r="H1203" s="36">
        <f t="shared" si="19"/>
        <v>0</v>
      </c>
      <c r="I1203" s="21" t="s">
        <v>12</v>
      </c>
    </row>
    <row r="1204" spans="1:10" x14ac:dyDescent="0.25">
      <c r="A1204" s="31">
        <v>41656</v>
      </c>
      <c r="B1204" s="32">
        <v>331</v>
      </c>
      <c r="C1204" s="32" t="s">
        <v>407</v>
      </c>
      <c r="D1204" s="33" t="s">
        <v>498</v>
      </c>
      <c r="E1204" s="34">
        <v>589</v>
      </c>
      <c r="F1204" s="23">
        <v>41657</v>
      </c>
      <c r="G1204" s="34">
        <v>589</v>
      </c>
      <c r="H1204" s="36">
        <f t="shared" si="19"/>
        <v>0</v>
      </c>
      <c r="I1204" s="21" t="s">
        <v>12</v>
      </c>
    </row>
    <row r="1205" spans="1:10" x14ac:dyDescent="0.25">
      <c r="A1205" s="31">
        <v>41656</v>
      </c>
      <c r="B1205" s="32">
        <v>332</v>
      </c>
      <c r="C1205" s="32" t="s">
        <v>407</v>
      </c>
      <c r="D1205" s="33" t="s">
        <v>145</v>
      </c>
      <c r="E1205" s="34">
        <v>1198</v>
      </c>
      <c r="F1205" s="23">
        <v>41657</v>
      </c>
      <c r="G1205" s="34">
        <v>1198</v>
      </c>
      <c r="H1205" s="36">
        <f t="shared" si="19"/>
        <v>0</v>
      </c>
      <c r="I1205" s="21" t="s">
        <v>12</v>
      </c>
    </row>
    <row r="1206" spans="1:10" x14ac:dyDescent="0.25">
      <c r="A1206" s="31">
        <v>41656</v>
      </c>
      <c r="B1206" s="32">
        <v>333</v>
      </c>
      <c r="C1206" s="32" t="s">
        <v>407</v>
      </c>
      <c r="D1206" s="33" t="s">
        <v>348</v>
      </c>
      <c r="E1206" s="34">
        <v>8400</v>
      </c>
      <c r="F1206" s="23">
        <v>41657</v>
      </c>
      <c r="G1206" s="34">
        <v>8400</v>
      </c>
      <c r="H1206" s="36">
        <f t="shared" si="19"/>
        <v>0</v>
      </c>
      <c r="I1206" s="21" t="s">
        <v>12</v>
      </c>
    </row>
    <row r="1207" spans="1:10" x14ac:dyDescent="0.25">
      <c r="A1207" s="31">
        <v>41656</v>
      </c>
      <c r="B1207" s="32">
        <v>334</v>
      </c>
      <c r="C1207" s="32" t="s">
        <v>407</v>
      </c>
      <c r="D1207" s="33" t="s">
        <v>235</v>
      </c>
      <c r="E1207" s="34">
        <v>3677.5</v>
      </c>
      <c r="F1207" s="23">
        <v>41657</v>
      </c>
      <c r="G1207" s="34">
        <v>3677.5</v>
      </c>
      <c r="H1207" s="36">
        <f t="shared" si="19"/>
        <v>0</v>
      </c>
      <c r="I1207" s="21" t="s">
        <v>12</v>
      </c>
    </row>
    <row r="1208" spans="1:10" x14ac:dyDescent="0.25">
      <c r="A1208" s="31">
        <v>41656</v>
      </c>
      <c r="B1208" s="32">
        <v>335</v>
      </c>
      <c r="C1208" s="32" t="s">
        <v>407</v>
      </c>
      <c r="D1208" s="33" t="s">
        <v>98</v>
      </c>
      <c r="E1208" s="34">
        <v>12417</v>
      </c>
      <c r="F1208" s="23">
        <v>41656</v>
      </c>
      <c r="G1208" s="34">
        <v>12417</v>
      </c>
      <c r="H1208" s="36">
        <f t="shared" si="19"/>
        <v>0</v>
      </c>
      <c r="I1208" s="21" t="s">
        <v>37</v>
      </c>
    </row>
    <row r="1209" spans="1:10" x14ac:dyDescent="0.25">
      <c r="A1209" s="31">
        <v>41656</v>
      </c>
      <c r="B1209" s="32">
        <v>336</v>
      </c>
      <c r="C1209" s="32" t="s">
        <v>407</v>
      </c>
      <c r="D1209" s="33" t="s">
        <v>78</v>
      </c>
      <c r="E1209" s="34">
        <v>3004</v>
      </c>
      <c r="F1209" s="23">
        <v>41657</v>
      </c>
      <c r="G1209" s="34">
        <v>3004</v>
      </c>
      <c r="H1209" s="36">
        <f t="shared" si="19"/>
        <v>0</v>
      </c>
      <c r="I1209" s="21" t="s">
        <v>12</v>
      </c>
    </row>
    <row r="1210" spans="1:10" x14ac:dyDescent="0.25">
      <c r="A1210" s="31">
        <v>41656</v>
      </c>
      <c r="B1210" s="32">
        <v>337</v>
      </c>
      <c r="C1210" s="32" t="s">
        <v>407</v>
      </c>
      <c r="D1210" s="33" t="s">
        <v>413</v>
      </c>
      <c r="E1210" s="34">
        <v>957</v>
      </c>
      <c r="F1210" s="23">
        <v>41657</v>
      </c>
      <c r="G1210" s="34">
        <v>957</v>
      </c>
      <c r="H1210" s="36">
        <f t="shared" si="19"/>
        <v>0</v>
      </c>
      <c r="I1210" s="21" t="s">
        <v>12</v>
      </c>
    </row>
    <row r="1211" spans="1:10" x14ac:dyDescent="0.25">
      <c r="A1211" s="31">
        <v>41656</v>
      </c>
      <c r="B1211" s="32">
        <v>338</v>
      </c>
      <c r="C1211" s="32" t="s">
        <v>407</v>
      </c>
      <c r="D1211" s="33" t="s">
        <v>80</v>
      </c>
      <c r="E1211" s="34">
        <v>3693.5</v>
      </c>
      <c r="F1211" s="23">
        <v>41657</v>
      </c>
      <c r="G1211" s="34">
        <v>3693.5</v>
      </c>
      <c r="H1211" s="36">
        <f t="shared" si="19"/>
        <v>0</v>
      </c>
      <c r="I1211" s="21" t="s">
        <v>12</v>
      </c>
    </row>
    <row r="1212" spans="1:10" x14ac:dyDescent="0.25">
      <c r="A1212" s="31">
        <v>41656</v>
      </c>
      <c r="B1212" s="32">
        <v>339</v>
      </c>
      <c r="C1212" s="32" t="s">
        <v>407</v>
      </c>
      <c r="D1212" s="48" t="s">
        <v>53</v>
      </c>
      <c r="E1212" s="49">
        <v>0</v>
      </c>
      <c r="G1212" s="34"/>
      <c r="H1212" s="36">
        <f t="shared" si="19"/>
        <v>0</v>
      </c>
      <c r="I1212" s="21" t="s">
        <v>499</v>
      </c>
      <c r="J1212" s="21" t="s">
        <v>500</v>
      </c>
    </row>
    <row r="1213" spans="1:10" x14ac:dyDescent="0.25">
      <c r="A1213" s="31">
        <v>41656</v>
      </c>
      <c r="B1213" s="32">
        <v>340</v>
      </c>
      <c r="C1213" s="32" t="s">
        <v>407</v>
      </c>
      <c r="D1213" s="33" t="s">
        <v>62</v>
      </c>
      <c r="E1213" s="34">
        <v>16618</v>
      </c>
      <c r="F1213" s="23">
        <v>41656</v>
      </c>
      <c r="G1213" s="34">
        <v>16618</v>
      </c>
      <c r="H1213" s="36">
        <f t="shared" si="19"/>
        <v>0</v>
      </c>
      <c r="I1213" s="21" t="s">
        <v>37</v>
      </c>
    </row>
    <row r="1214" spans="1:10" x14ac:dyDescent="0.25">
      <c r="A1214" s="31">
        <v>41656</v>
      </c>
      <c r="B1214" s="32">
        <v>341</v>
      </c>
      <c r="C1214" s="32" t="s">
        <v>407</v>
      </c>
      <c r="D1214" s="33" t="s">
        <v>68</v>
      </c>
      <c r="E1214" s="34">
        <v>3463</v>
      </c>
      <c r="F1214" s="23">
        <v>41656</v>
      </c>
      <c r="G1214" s="34">
        <v>3463</v>
      </c>
      <c r="H1214" s="36">
        <f t="shared" si="19"/>
        <v>0</v>
      </c>
      <c r="I1214" s="21" t="s">
        <v>37</v>
      </c>
    </row>
    <row r="1215" spans="1:10" x14ac:dyDescent="0.25">
      <c r="A1215" s="31">
        <v>41656</v>
      </c>
      <c r="B1215" s="32">
        <v>342</v>
      </c>
      <c r="C1215" s="32" t="s">
        <v>407</v>
      </c>
      <c r="D1215" s="33" t="s">
        <v>22</v>
      </c>
      <c r="E1215" s="34">
        <v>774</v>
      </c>
      <c r="F1215" s="23">
        <v>41656</v>
      </c>
      <c r="G1215" s="34">
        <v>774</v>
      </c>
      <c r="H1215" s="36">
        <f t="shared" si="19"/>
        <v>0</v>
      </c>
    </row>
    <row r="1216" spans="1:10" x14ac:dyDescent="0.25">
      <c r="A1216" s="31">
        <v>41656</v>
      </c>
      <c r="B1216" s="32">
        <v>343</v>
      </c>
      <c r="C1216" s="32" t="s">
        <v>407</v>
      </c>
      <c r="D1216" s="33" t="s">
        <v>148</v>
      </c>
      <c r="E1216" s="34">
        <v>2079</v>
      </c>
      <c r="F1216" s="23">
        <v>41656</v>
      </c>
      <c r="G1216" s="34">
        <v>2079</v>
      </c>
      <c r="H1216" s="36">
        <f t="shared" si="19"/>
        <v>0</v>
      </c>
    </row>
    <row r="1217" spans="1:9" x14ac:dyDescent="0.25">
      <c r="A1217" s="31">
        <v>41656</v>
      </c>
      <c r="B1217" s="32">
        <v>344</v>
      </c>
      <c r="C1217" s="32" t="s">
        <v>407</v>
      </c>
      <c r="D1217" s="33" t="s">
        <v>494</v>
      </c>
      <c r="E1217" s="34">
        <v>1212</v>
      </c>
      <c r="F1217" s="23">
        <v>41656</v>
      </c>
      <c r="G1217" s="34">
        <v>1212</v>
      </c>
      <c r="H1217" s="36">
        <f t="shared" si="19"/>
        <v>0</v>
      </c>
    </row>
    <row r="1218" spans="1:9" x14ac:dyDescent="0.25">
      <c r="A1218" s="31">
        <v>41656</v>
      </c>
      <c r="B1218" s="32">
        <v>345</v>
      </c>
      <c r="C1218" s="32" t="s">
        <v>407</v>
      </c>
      <c r="D1218" s="33" t="s">
        <v>501</v>
      </c>
      <c r="E1218" s="34">
        <v>4313</v>
      </c>
      <c r="F1218" s="23">
        <v>41656</v>
      </c>
      <c r="G1218" s="34">
        <v>4313</v>
      </c>
      <c r="H1218" s="36">
        <f t="shared" si="19"/>
        <v>0</v>
      </c>
    </row>
    <row r="1219" spans="1:9" x14ac:dyDescent="0.25">
      <c r="A1219" s="31">
        <v>41656</v>
      </c>
      <c r="B1219" s="32">
        <v>346</v>
      </c>
      <c r="C1219" s="32" t="s">
        <v>407</v>
      </c>
      <c r="D1219" s="33" t="s">
        <v>20</v>
      </c>
      <c r="E1219" s="34">
        <v>9610</v>
      </c>
      <c r="F1219" s="23">
        <v>41657</v>
      </c>
      <c r="G1219" s="34">
        <v>9610</v>
      </c>
      <c r="H1219" s="36">
        <f t="shared" si="19"/>
        <v>0</v>
      </c>
    </row>
    <row r="1220" spans="1:9" x14ac:dyDescent="0.25">
      <c r="A1220" s="31">
        <v>41656</v>
      </c>
      <c r="B1220" s="32">
        <v>347</v>
      </c>
      <c r="C1220" s="32" t="s">
        <v>407</v>
      </c>
      <c r="D1220" s="33" t="s">
        <v>502</v>
      </c>
      <c r="E1220" s="34">
        <v>2281.5</v>
      </c>
      <c r="F1220" s="23">
        <v>41657</v>
      </c>
      <c r="G1220" s="34">
        <v>2281.5</v>
      </c>
      <c r="H1220" s="36">
        <f t="shared" si="19"/>
        <v>0</v>
      </c>
    </row>
    <row r="1221" spans="1:9" x14ac:dyDescent="0.25">
      <c r="A1221" s="31">
        <v>41656</v>
      </c>
      <c r="B1221" s="32">
        <v>348</v>
      </c>
      <c r="C1221" s="32" t="s">
        <v>407</v>
      </c>
      <c r="D1221" s="33" t="s">
        <v>366</v>
      </c>
      <c r="E1221" s="34">
        <v>6120</v>
      </c>
      <c r="F1221" s="23">
        <v>41656</v>
      </c>
      <c r="G1221" s="34">
        <v>6120</v>
      </c>
      <c r="H1221" s="36">
        <f t="shared" si="19"/>
        <v>0</v>
      </c>
      <c r="I1221" s="21" t="s">
        <v>65</v>
      </c>
    </row>
    <row r="1222" spans="1:9" x14ac:dyDescent="0.25">
      <c r="A1222" s="31">
        <v>41656</v>
      </c>
      <c r="B1222" s="32">
        <v>349</v>
      </c>
      <c r="C1222" s="32" t="s">
        <v>407</v>
      </c>
      <c r="D1222" s="33" t="s">
        <v>8</v>
      </c>
      <c r="E1222" s="34">
        <v>2701</v>
      </c>
      <c r="F1222" s="23">
        <v>41656</v>
      </c>
      <c r="G1222" s="34">
        <v>2701</v>
      </c>
      <c r="H1222" s="36">
        <f t="shared" si="19"/>
        <v>0</v>
      </c>
    </row>
    <row r="1223" spans="1:9" x14ac:dyDescent="0.25">
      <c r="A1223" s="31">
        <v>41656</v>
      </c>
      <c r="B1223" s="32">
        <v>350</v>
      </c>
      <c r="C1223" s="32" t="s">
        <v>407</v>
      </c>
      <c r="D1223" s="33" t="s">
        <v>101</v>
      </c>
      <c r="E1223" s="34">
        <v>37102</v>
      </c>
      <c r="F1223" s="26" t="s">
        <v>503</v>
      </c>
      <c r="G1223" s="40">
        <v>37102</v>
      </c>
      <c r="H1223" s="36">
        <f t="shared" si="19"/>
        <v>0</v>
      </c>
      <c r="I1223" s="21" t="s">
        <v>27</v>
      </c>
    </row>
    <row r="1224" spans="1:9" x14ac:dyDescent="0.25">
      <c r="A1224" s="31">
        <v>41656</v>
      </c>
      <c r="B1224" s="32">
        <v>351</v>
      </c>
      <c r="C1224" s="32" t="s">
        <v>407</v>
      </c>
      <c r="D1224" s="33" t="s">
        <v>310</v>
      </c>
      <c r="E1224" s="34">
        <v>44622</v>
      </c>
      <c r="F1224" s="23">
        <v>41669</v>
      </c>
      <c r="G1224" s="34">
        <v>44622</v>
      </c>
      <c r="H1224" s="36">
        <f t="shared" si="19"/>
        <v>0</v>
      </c>
      <c r="I1224" s="21" t="s">
        <v>27</v>
      </c>
    </row>
    <row r="1225" spans="1:9" x14ac:dyDescent="0.25">
      <c r="A1225" s="31">
        <v>41656</v>
      </c>
      <c r="B1225" s="32">
        <v>352</v>
      </c>
      <c r="C1225" s="32" t="s">
        <v>407</v>
      </c>
      <c r="D1225" s="33" t="s">
        <v>244</v>
      </c>
      <c r="E1225" s="34">
        <v>15821.5</v>
      </c>
      <c r="F1225" s="89" t="s">
        <v>504</v>
      </c>
      <c r="G1225" s="40">
        <v>15821.5</v>
      </c>
      <c r="H1225" s="36">
        <f t="shared" si="19"/>
        <v>0</v>
      </c>
      <c r="I1225" s="21" t="s">
        <v>27</v>
      </c>
    </row>
    <row r="1226" spans="1:9" x14ac:dyDescent="0.25">
      <c r="A1226" s="31">
        <v>41656</v>
      </c>
      <c r="B1226" s="32">
        <v>353</v>
      </c>
      <c r="C1226" s="32" t="s">
        <v>407</v>
      </c>
      <c r="D1226" s="33" t="s">
        <v>92</v>
      </c>
      <c r="E1226" s="34">
        <v>2693</v>
      </c>
      <c r="F1226" s="23">
        <v>41656</v>
      </c>
      <c r="G1226" s="34">
        <v>2693</v>
      </c>
      <c r="H1226" s="36">
        <f t="shared" si="19"/>
        <v>0</v>
      </c>
      <c r="I1226" s="21" t="s">
        <v>27</v>
      </c>
    </row>
    <row r="1227" spans="1:9" x14ac:dyDescent="0.25">
      <c r="A1227" s="31">
        <v>41656</v>
      </c>
      <c r="B1227" s="32">
        <v>354</v>
      </c>
      <c r="C1227" s="32" t="s">
        <v>407</v>
      </c>
      <c r="D1227" s="33" t="s">
        <v>505</v>
      </c>
      <c r="E1227" s="34">
        <v>7862</v>
      </c>
      <c r="F1227" s="23">
        <v>41656</v>
      </c>
      <c r="G1227" s="34">
        <v>7862</v>
      </c>
      <c r="H1227" s="36">
        <f t="shared" si="19"/>
        <v>0</v>
      </c>
    </row>
    <row r="1228" spans="1:9" x14ac:dyDescent="0.25">
      <c r="A1228" s="31">
        <v>41656</v>
      </c>
      <c r="B1228" s="32">
        <v>355</v>
      </c>
      <c r="C1228" s="32" t="s">
        <v>407</v>
      </c>
      <c r="D1228" s="33" t="s">
        <v>91</v>
      </c>
      <c r="E1228" s="34">
        <v>5705</v>
      </c>
      <c r="F1228" s="23">
        <v>41656</v>
      </c>
      <c r="G1228" s="34">
        <v>5705</v>
      </c>
      <c r="H1228" s="36">
        <f t="shared" si="19"/>
        <v>0</v>
      </c>
      <c r="I1228" s="21" t="s">
        <v>27</v>
      </c>
    </row>
    <row r="1229" spans="1:9" x14ac:dyDescent="0.25">
      <c r="A1229" s="31">
        <v>41656</v>
      </c>
      <c r="B1229" s="32">
        <v>356</v>
      </c>
      <c r="C1229" s="32" t="s">
        <v>407</v>
      </c>
      <c r="D1229" s="33" t="s">
        <v>346</v>
      </c>
      <c r="E1229" s="34">
        <v>2755</v>
      </c>
      <c r="F1229" s="23">
        <v>41656</v>
      </c>
      <c r="G1229" s="34">
        <v>2755</v>
      </c>
      <c r="H1229" s="36">
        <f t="shared" si="19"/>
        <v>0</v>
      </c>
      <c r="I1229" s="21" t="s">
        <v>27</v>
      </c>
    </row>
    <row r="1230" spans="1:9" x14ac:dyDescent="0.25">
      <c r="A1230" s="31">
        <v>41656</v>
      </c>
      <c r="B1230" s="32">
        <v>357</v>
      </c>
      <c r="C1230" s="32" t="s">
        <v>407</v>
      </c>
      <c r="D1230" s="33" t="s">
        <v>93</v>
      </c>
      <c r="E1230" s="34">
        <v>5977.5</v>
      </c>
      <c r="F1230" s="23">
        <v>41656</v>
      </c>
      <c r="G1230" s="34">
        <v>5977.5</v>
      </c>
      <c r="H1230" s="36">
        <f t="shared" si="19"/>
        <v>0</v>
      </c>
      <c r="I1230" s="21" t="s">
        <v>27</v>
      </c>
    </row>
    <row r="1231" spans="1:9" x14ac:dyDescent="0.25">
      <c r="A1231" s="31">
        <v>41656</v>
      </c>
      <c r="B1231" s="32">
        <v>358</v>
      </c>
      <c r="C1231" s="32" t="s">
        <v>407</v>
      </c>
      <c r="D1231" s="33" t="s">
        <v>367</v>
      </c>
      <c r="E1231" s="34">
        <v>5019</v>
      </c>
      <c r="F1231" s="25" t="s">
        <v>506</v>
      </c>
      <c r="G1231" s="34">
        <f>4719+300</f>
        <v>5019</v>
      </c>
      <c r="H1231" s="36">
        <f t="shared" si="19"/>
        <v>0</v>
      </c>
    </row>
    <row r="1232" spans="1:9" x14ac:dyDescent="0.25">
      <c r="A1232" s="31">
        <v>41656</v>
      </c>
      <c r="B1232" s="32">
        <v>359</v>
      </c>
      <c r="C1232" s="32" t="s">
        <v>407</v>
      </c>
      <c r="D1232" s="33" t="s">
        <v>88</v>
      </c>
      <c r="E1232" s="34">
        <v>4817</v>
      </c>
      <c r="F1232" s="23">
        <v>41656</v>
      </c>
      <c r="G1232" s="34">
        <v>4817</v>
      </c>
      <c r="H1232" s="36">
        <f t="shared" si="19"/>
        <v>0</v>
      </c>
      <c r="I1232" s="21" t="s">
        <v>27</v>
      </c>
    </row>
    <row r="1233" spans="1:9" x14ac:dyDescent="0.25">
      <c r="A1233" s="31">
        <v>41656</v>
      </c>
      <c r="B1233" s="32">
        <v>360</v>
      </c>
      <c r="C1233" s="32" t="s">
        <v>407</v>
      </c>
      <c r="D1233" s="33" t="s">
        <v>429</v>
      </c>
      <c r="E1233" s="34">
        <v>10819</v>
      </c>
      <c r="F1233" s="23">
        <v>41656</v>
      </c>
      <c r="G1233" s="34">
        <v>10819</v>
      </c>
      <c r="H1233" s="36">
        <f t="shared" si="19"/>
        <v>0</v>
      </c>
      <c r="I1233" s="21" t="s">
        <v>27</v>
      </c>
    </row>
    <row r="1234" spans="1:9" x14ac:dyDescent="0.25">
      <c r="A1234" s="31">
        <v>41656</v>
      </c>
      <c r="B1234" s="32">
        <v>361</v>
      </c>
      <c r="C1234" s="32" t="s">
        <v>407</v>
      </c>
      <c r="D1234" s="33" t="s">
        <v>218</v>
      </c>
      <c r="E1234" s="34">
        <v>17500</v>
      </c>
      <c r="F1234" s="26">
        <v>41674</v>
      </c>
      <c r="G1234" s="40">
        <v>17500</v>
      </c>
      <c r="H1234" s="36">
        <f t="shared" si="19"/>
        <v>0</v>
      </c>
      <c r="I1234" s="21" t="s">
        <v>65</v>
      </c>
    </row>
    <row r="1235" spans="1:9" x14ac:dyDescent="0.25">
      <c r="A1235" s="31">
        <v>41656</v>
      </c>
      <c r="B1235" s="32">
        <v>362</v>
      </c>
      <c r="C1235" s="32" t="s">
        <v>407</v>
      </c>
      <c r="D1235" s="33" t="s">
        <v>70</v>
      </c>
      <c r="E1235" s="34">
        <v>3928</v>
      </c>
      <c r="F1235" s="23">
        <v>41667</v>
      </c>
      <c r="G1235" s="34">
        <v>3928</v>
      </c>
      <c r="H1235" s="36">
        <f t="shared" si="19"/>
        <v>0</v>
      </c>
    </row>
    <row r="1236" spans="1:9" x14ac:dyDescent="0.25">
      <c r="A1236" s="31">
        <v>41656</v>
      </c>
      <c r="B1236" s="32">
        <v>363</v>
      </c>
      <c r="C1236" s="32" t="s">
        <v>407</v>
      </c>
      <c r="D1236" s="33" t="s">
        <v>8</v>
      </c>
      <c r="E1236" s="34">
        <v>569</v>
      </c>
      <c r="F1236" s="23">
        <v>41656</v>
      </c>
      <c r="G1236" s="34">
        <v>569</v>
      </c>
      <c r="H1236" s="36">
        <f t="shared" si="19"/>
        <v>0</v>
      </c>
      <c r="I1236" s="21" t="s">
        <v>8</v>
      </c>
    </row>
    <row r="1237" spans="1:9" x14ac:dyDescent="0.25">
      <c r="A1237" s="31">
        <v>41656</v>
      </c>
      <c r="B1237" s="32">
        <v>364</v>
      </c>
      <c r="C1237" s="32" t="s">
        <v>407</v>
      </c>
      <c r="D1237" s="33" t="s">
        <v>245</v>
      </c>
      <c r="E1237" s="34">
        <v>33218</v>
      </c>
      <c r="F1237" s="23">
        <v>41656</v>
      </c>
      <c r="G1237" s="34">
        <v>33218</v>
      </c>
      <c r="H1237" s="36">
        <f t="shared" si="19"/>
        <v>0</v>
      </c>
      <c r="I1237" s="21" t="s">
        <v>217</v>
      </c>
    </row>
    <row r="1238" spans="1:9" x14ac:dyDescent="0.25">
      <c r="A1238" s="31">
        <v>41656</v>
      </c>
      <c r="B1238" s="32">
        <v>365</v>
      </c>
      <c r="C1238" s="32" t="s">
        <v>407</v>
      </c>
      <c r="D1238" s="33" t="s">
        <v>149</v>
      </c>
      <c r="E1238" s="34">
        <v>7302.5</v>
      </c>
      <c r="F1238" s="23">
        <v>41656</v>
      </c>
      <c r="G1238" s="34">
        <v>7302.5</v>
      </c>
      <c r="H1238" s="36">
        <f t="shared" si="19"/>
        <v>0</v>
      </c>
      <c r="I1238" s="21" t="s">
        <v>217</v>
      </c>
    </row>
    <row r="1239" spans="1:9" x14ac:dyDescent="0.25">
      <c r="A1239" s="31">
        <v>41656</v>
      </c>
      <c r="B1239" s="32">
        <v>366</v>
      </c>
      <c r="C1239" s="32" t="s">
        <v>407</v>
      </c>
      <c r="D1239" s="33" t="s">
        <v>301</v>
      </c>
      <c r="E1239" s="34">
        <v>20464</v>
      </c>
      <c r="F1239" s="23">
        <v>41656</v>
      </c>
      <c r="G1239" s="34">
        <v>20464</v>
      </c>
      <c r="H1239" s="36">
        <f t="shared" si="19"/>
        <v>0</v>
      </c>
      <c r="I1239" s="21" t="s">
        <v>217</v>
      </c>
    </row>
    <row r="1240" spans="1:9" x14ac:dyDescent="0.25">
      <c r="A1240" s="31">
        <v>41656</v>
      </c>
      <c r="B1240" s="32">
        <v>367</v>
      </c>
      <c r="C1240" s="32" t="s">
        <v>407</v>
      </c>
      <c r="D1240" s="33" t="s">
        <v>147</v>
      </c>
      <c r="E1240" s="34">
        <v>12617</v>
      </c>
      <c r="F1240" s="77">
        <v>41660</v>
      </c>
      <c r="G1240" s="34">
        <v>12617</v>
      </c>
      <c r="H1240" s="36">
        <f t="shared" si="19"/>
        <v>0</v>
      </c>
    </row>
    <row r="1241" spans="1:9" x14ac:dyDescent="0.25">
      <c r="A1241" s="31">
        <v>41656</v>
      </c>
      <c r="B1241" s="32">
        <v>368</v>
      </c>
      <c r="C1241" s="32" t="s">
        <v>407</v>
      </c>
      <c r="D1241" s="33" t="s">
        <v>8</v>
      </c>
      <c r="E1241" s="34">
        <v>313</v>
      </c>
      <c r="F1241" s="23">
        <v>41656</v>
      </c>
      <c r="G1241" s="34">
        <v>313</v>
      </c>
      <c r="H1241" s="36">
        <f t="shared" si="19"/>
        <v>0</v>
      </c>
      <c r="I1241" s="21" t="s">
        <v>8</v>
      </c>
    </row>
    <row r="1242" spans="1:9" x14ac:dyDescent="0.25">
      <c r="A1242" s="31">
        <v>41656</v>
      </c>
      <c r="B1242" s="32">
        <v>369</v>
      </c>
      <c r="C1242" s="32" t="s">
        <v>407</v>
      </c>
      <c r="D1242" s="33" t="s">
        <v>269</v>
      </c>
      <c r="E1242" s="34">
        <v>41484</v>
      </c>
      <c r="F1242" s="23">
        <v>41668</v>
      </c>
      <c r="G1242" s="34">
        <v>41484</v>
      </c>
      <c r="H1242" s="36">
        <f t="shared" si="19"/>
        <v>0</v>
      </c>
      <c r="I1242" s="21" t="s">
        <v>65</v>
      </c>
    </row>
    <row r="1243" spans="1:9" x14ac:dyDescent="0.25">
      <c r="A1243" s="31">
        <v>41656</v>
      </c>
      <c r="B1243" s="32">
        <v>370</v>
      </c>
      <c r="C1243" s="32" t="s">
        <v>407</v>
      </c>
      <c r="D1243" s="33" t="s">
        <v>8</v>
      </c>
      <c r="E1243" s="34">
        <v>1538</v>
      </c>
      <c r="F1243" s="23">
        <v>41656</v>
      </c>
      <c r="G1243" s="34">
        <v>1538</v>
      </c>
      <c r="H1243" s="36">
        <f t="shared" si="19"/>
        <v>0</v>
      </c>
      <c r="I1243" s="21" t="s">
        <v>8</v>
      </c>
    </row>
    <row r="1244" spans="1:9" x14ac:dyDescent="0.25">
      <c r="A1244" s="31">
        <v>41656</v>
      </c>
      <c r="B1244" s="32">
        <v>371</v>
      </c>
      <c r="C1244" s="32" t="s">
        <v>407</v>
      </c>
      <c r="D1244" s="33" t="s">
        <v>14</v>
      </c>
      <c r="E1244" s="34">
        <v>8685.5</v>
      </c>
      <c r="F1244" s="23">
        <v>41656</v>
      </c>
      <c r="G1244" s="34">
        <v>8685.5</v>
      </c>
      <c r="H1244" s="36">
        <f t="shared" si="19"/>
        <v>0</v>
      </c>
      <c r="I1244" s="21" t="s">
        <v>65</v>
      </c>
    </row>
    <row r="1245" spans="1:9" x14ac:dyDescent="0.25">
      <c r="A1245" s="31">
        <v>41656</v>
      </c>
      <c r="B1245" s="32">
        <v>372</v>
      </c>
      <c r="C1245" s="32" t="s">
        <v>407</v>
      </c>
      <c r="D1245" s="33" t="s">
        <v>507</v>
      </c>
      <c r="E1245" s="34">
        <v>3595</v>
      </c>
      <c r="F1245" s="23">
        <v>41656</v>
      </c>
      <c r="G1245" s="34">
        <v>3595</v>
      </c>
      <c r="H1245" s="36">
        <f t="shared" si="19"/>
        <v>0</v>
      </c>
    </row>
    <row r="1246" spans="1:9" x14ac:dyDescent="0.25">
      <c r="A1246" s="31">
        <v>41656</v>
      </c>
      <c r="B1246" s="32">
        <v>373</v>
      </c>
      <c r="C1246" s="32" t="s">
        <v>407</v>
      </c>
      <c r="D1246" s="33" t="s">
        <v>508</v>
      </c>
      <c r="E1246" s="34">
        <v>13297</v>
      </c>
      <c r="F1246" s="23">
        <v>41656</v>
      </c>
      <c r="G1246" s="34">
        <v>13297</v>
      </c>
      <c r="H1246" s="36">
        <f t="shared" si="19"/>
        <v>0</v>
      </c>
      <c r="I1246" s="21" t="s">
        <v>37</v>
      </c>
    </row>
    <row r="1247" spans="1:9" x14ac:dyDescent="0.25">
      <c r="A1247" s="31">
        <v>41657</v>
      </c>
      <c r="B1247" s="32">
        <v>374</v>
      </c>
      <c r="C1247" s="32" t="s">
        <v>407</v>
      </c>
      <c r="D1247" s="33" t="s">
        <v>152</v>
      </c>
      <c r="E1247" s="78">
        <v>7605</v>
      </c>
      <c r="F1247" s="23">
        <v>41657</v>
      </c>
      <c r="G1247" s="78">
        <v>7605</v>
      </c>
      <c r="H1247" s="36">
        <f t="shared" si="19"/>
        <v>0</v>
      </c>
    </row>
    <row r="1248" spans="1:9" x14ac:dyDescent="0.25">
      <c r="A1248" s="31">
        <v>41657</v>
      </c>
      <c r="B1248" s="32">
        <v>375</v>
      </c>
      <c r="C1248" s="32" t="s">
        <v>407</v>
      </c>
      <c r="D1248" s="33" t="s">
        <v>435</v>
      </c>
      <c r="E1248" s="34">
        <v>2549</v>
      </c>
      <c r="F1248" s="23">
        <v>41657</v>
      </c>
      <c r="G1248" s="34">
        <v>2549</v>
      </c>
      <c r="H1248" s="36">
        <f t="shared" si="19"/>
        <v>0</v>
      </c>
      <c r="I1248" s="78"/>
    </row>
    <row r="1249" spans="1:10" x14ac:dyDescent="0.25">
      <c r="A1249" s="31">
        <v>41657</v>
      </c>
      <c r="B1249" s="32">
        <v>376</v>
      </c>
      <c r="C1249" s="32" t="s">
        <v>407</v>
      </c>
      <c r="D1249" s="33" t="s">
        <v>509</v>
      </c>
      <c r="E1249" s="34">
        <v>1588</v>
      </c>
      <c r="F1249" s="23">
        <v>41657</v>
      </c>
      <c r="G1249" s="34">
        <v>1588</v>
      </c>
      <c r="H1249" s="36">
        <f t="shared" si="19"/>
        <v>0</v>
      </c>
    </row>
    <row r="1250" spans="1:10" x14ac:dyDescent="0.25">
      <c r="A1250" s="31">
        <v>41657</v>
      </c>
      <c r="B1250" s="32">
        <v>377</v>
      </c>
      <c r="C1250" s="32" t="s">
        <v>407</v>
      </c>
      <c r="D1250" s="33" t="s">
        <v>28</v>
      </c>
      <c r="E1250" s="34">
        <v>19103</v>
      </c>
      <c r="F1250" s="23">
        <v>41657</v>
      </c>
      <c r="G1250" s="34">
        <v>19103</v>
      </c>
      <c r="H1250" s="36">
        <f t="shared" si="19"/>
        <v>0</v>
      </c>
    </row>
    <row r="1251" spans="1:10" x14ac:dyDescent="0.25">
      <c r="A1251" s="31">
        <v>41657</v>
      </c>
      <c r="B1251" s="32">
        <v>378</v>
      </c>
      <c r="C1251" s="32" t="s">
        <v>407</v>
      </c>
      <c r="D1251" s="33" t="s">
        <v>28</v>
      </c>
      <c r="E1251" s="34">
        <v>240</v>
      </c>
      <c r="F1251" s="23">
        <v>41657</v>
      </c>
      <c r="G1251" s="34">
        <v>240</v>
      </c>
      <c r="H1251" s="36">
        <f t="shared" si="19"/>
        <v>0</v>
      </c>
    </row>
    <row r="1252" spans="1:10" x14ac:dyDescent="0.25">
      <c r="A1252" s="31">
        <v>41657</v>
      </c>
      <c r="B1252" s="32">
        <v>379</v>
      </c>
      <c r="C1252" s="32" t="s">
        <v>407</v>
      </c>
      <c r="D1252" s="33" t="s">
        <v>20</v>
      </c>
      <c r="E1252" s="34">
        <v>6481</v>
      </c>
      <c r="F1252" s="25" t="s">
        <v>510</v>
      </c>
      <c r="G1252" s="34">
        <f>6000+481</f>
        <v>6481</v>
      </c>
      <c r="H1252" s="36">
        <f t="shared" si="19"/>
        <v>0</v>
      </c>
    </row>
    <row r="1253" spans="1:10" x14ac:dyDescent="0.25">
      <c r="A1253" s="31">
        <v>41657</v>
      </c>
      <c r="B1253" s="32">
        <v>380</v>
      </c>
      <c r="C1253" s="32" t="s">
        <v>407</v>
      </c>
      <c r="D1253" s="33" t="s">
        <v>28</v>
      </c>
      <c r="E1253" s="34">
        <v>181.5</v>
      </c>
      <c r="F1253" s="23">
        <v>41657</v>
      </c>
      <c r="G1253" s="34">
        <v>181.5</v>
      </c>
      <c r="H1253" s="36">
        <f t="shared" si="19"/>
        <v>0</v>
      </c>
    </row>
    <row r="1254" spans="1:10" x14ac:dyDescent="0.25">
      <c r="A1254" s="31">
        <v>41657</v>
      </c>
      <c r="B1254" s="32">
        <v>381</v>
      </c>
      <c r="C1254" s="32" t="s">
        <v>407</v>
      </c>
      <c r="D1254" s="33" t="s">
        <v>13</v>
      </c>
      <c r="E1254" s="34">
        <v>6513.5</v>
      </c>
      <c r="F1254" s="23">
        <v>41662</v>
      </c>
      <c r="G1254" s="34">
        <v>6513.5</v>
      </c>
      <c r="H1254" s="36">
        <f t="shared" si="19"/>
        <v>0</v>
      </c>
      <c r="I1254" s="21" t="s">
        <v>21</v>
      </c>
    </row>
    <row r="1255" spans="1:10" x14ac:dyDescent="0.25">
      <c r="A1255" s="31">
        <v>41657</v>
      </c>
      <c r="B1255" s="32">
        <v>382</v>
      </c>
      <c r="C1255" s="32" t="s">
        <v>407</v>
      </c>
      <c r="D1255" s="33" t="s">
        <v>147</v>
      </c>
      <c r="E1255" s="34">
        <v>19515.599999999999</v>
      </c>
      <c r="F1255" s="25" t="s">
        <v>511</v>
      </c>
      <c r="G1255" s="34">
        <v>19515.599999999999</v>
      </c>
      <c r="H1255" s="36">
        <f t="shared" si="19"/>
        <v>0</v>
      </c>
      <c r="I1255" s="21" t="s">
        <v>65</v>
      </c>
    </row>
    <row r="1256" spans="1:10" x14ac:dyDescent="0.25">
      <c r="A1256" s="31">
        <v>41657</v>
      </c>
      <c r="B1256" s="32">
        <v>383</v>
      </c>
      <c r="C1256" s="32" t="s">
        <v>407</v>
      </c>
      <c r="D1256" s="33" t="s">
        <v>396</v>
      </c>
      <c r="E1256" s="34">
        <v>516.5</v>
      </c>
      <c r="F1256" s="23">
        <v>41661</v>
      </c>
      <c r="G1256" s="34">
        <v>516.5</v>
      </c>
      <c r="H1256" s="36">
        <f t="shared" si="19"/>
        <v>0</v>
      </c>
    </row>
    <row r="1257" spans="1:10" x14ac:dyDescent="0.25">
      <c r="A1257" s="31">
        <v>41657</v>
      </c>
      <c r="B1257" s="32">
        <v>384</v>
      </c>
      <c r="C1257" s="32" t="s">
        <v>407</v>
      </c>
      <c r="D1257" s="33" t="s">
        <v>8</v>
      </c>
      <c r="E1257" s="34">
        <v>554.5</v>
      </c>
      <c r="F1257" s="23">
        <v>41657</v>
      </c>
      <c r="G1257" s="34">
        <v>554.5</v>
      </c>
      <c r="H1257" s="36">
        <f t="shared" si="19"/>
        <v>0</v>
      </c>
      <c r="I1257" s="21" t="s">
        <v>8</v>
      </c>
    </row>
    <row r="1258" spans="1:10" x14ac:dyDescent="0.25">
      <c r="A1258" s="31">
        <v>41657</v>
      </c>
      <c r="B1258" s="32">
        <v>385</v>
      </c>
      <c r="C1258" s="32" t="s">
        <v>407</v>
      </c>
      <c r="D1258" s="48" t="s">
        <v>53</v>
      </c>
      <c r="E1258" s="49">
        <v>0</v>
      </c>
      <c r="G1258" s="34"/>
      <c r="H1258" s="36">
        <f t="shared" ref="H1258:H1321" si="20">E1258-G1258</f>
        <v>0</v>
      </c>
      <c r="I1258" s="21" t="s">
        <v>512</v>
      </c>
      <c r="J1258" s="21" t="s">
        <v>513</v>
      </c>
    </row>
    <row r="1259" spans="1:10" x14ac:dyDescent="0.25">
      <c r="A1259" s="31">
        <v>41657</v>
      </c>
      <c r="B1259" s="32">
        <v>386</v>
      </c>
      <c r="C1259" s="32" t="s">
        <v>407</v>
      </c>
      <c r="D1259" s="33" t="s">
        <v>44</v>
      </c>
      <c r="E1259" s="34">
        <v>5700</v>
      </c>
      <c r="F1259" s="23">
        <v>41668</v>
      </c>
      <c r="G1259" s="34">
        <v>5700</v>
      </c>
      <c r="H1259" s="36">
        <f t="shared" si="20"/>
        <v>0</v>
      </c>
      <c r="I1259" s="21" t="s">
        <v>45</v>
      </c>
      <c r="J1259" s="27"/>
    </row>
    <row r="1260" spans="1:10" x14ac:dyDescent="0.25">
      <c r="A1260" s="31">
        <v>41657</v>
      </c>
      <c r="B1260" s="32">
        <v>387</v>
      </c>
      <c r="C1260" s="32" t="s">
        <v>407</v>
      </c>
      <c r="D1260" s="33" t="s">
        <v>42</v>
      </c>
      <c r="E1260" s="34">
        <v>1140</v>
      </c>
      <c r="F1260" s="23">
        <v>41667</v>
      </c>
      <c r="G1260" s="34">
        <v>1140</v>
      </c>
      <c r="H1260" s="36">
        <f t="shared" si="20"/>
        <v>0</v>
      </c>
      <c r="I1260" s="21" t="s">
        <v>30</v>
      </c>
    </row>
    <row r="1261" spans="1:10" x14ac:dyDescent="0.25">
      <c r="A1261" s="31">
        <v>41657</v>
      </c>
      <c r="B1261" s="32">
        <v>388</v>
      </c>
      <c r="C1261" s="32" t="s">
        <v>407</v>
      </c>
      <c r="D1261" s="33" t="s">
        <v>43</v>
      </c>
      <c r="E1261" s="34">
        <v>1520</v>
      </c>
      <c r="F1261" s="23">
        <v>41667</v>
      </c>
      <c r="G1261" s="34">
        <v>1520</v>
      </c>
      <c r="H1261" s="36">
        <f t="shared" si="20"/>
        <v>0</v>
      </c>
      <c r="I1261" s="21" t="s">
        <v>30</v>
      </c>
      <c r="J1261" s="46" t="s">
        <v>514</v>
      </c>
    </row>
    <row r="1262" spans="1:10" x14ac:dyDescent="0.25">
      <c r="A1262" s="31">
        <v>41657</v>
      </c>
      <c r="B1262" s="32">
        <v>389</v>
      </c>
      <c r="C1262" s="32" t="s">
        <v>407</v>
      </c>
      <c r="D1262" s="33" t="s">
        <v>122</v>
      </c>
      <c r="E1262" s="34">
        <v>1520</v>
      </c>
      <c r="F1262" s="23">
        <v>41667</v>
      </c>
      <c r="G1262" s="34">
        <v>1520</v>
      </c>
      <c r="H1262" s="36">
        <f t="shared" si="20"/>
        <v>0</v>
      </c>
      <c r="I1262" s="21" t="s">
        <v>45</v>
      </c>
      <c r="J1262" s="27"/>
    </row>
    <row r="1263" spans="1:10" x14ac:dyDescent="0.25">
      <c r="A1263" s="31">
        <v>41657</v>
      </c>
      <c r="B1263" s="32">
        <v>390</v>
      </c>
      <c r="C1263" s="32" t="s">
        <v>407</v>
      </c>
      <c r="D1263" s="33" t="s">
        <v>106</v>
      </c>
      <c r="E1263" s="34">
        <v>13065.5</v>
      </c>
      <c r="F1263" s="23">
        <v>41662</v>
      </c>
      <c r="G1263" s="34">
        <v>13065.5</v>
      </c>
      <c r="H1263" s="36">
        <f t="shared" si="20"/>
        <v>0</v>
      </c>
      <c r="I1263" s="21" t="s">
        <v>12</v>
      </c>
    </row>
    <row r="1264" spans="1:10" x14ac:dyDescent="0.25">
      <c r="A1264" s="31">
        <v>41657</v>
      </c>
      <c r="B1264" s="32">
        <v>391</v>
      </c>
      <c r="C1264" s="32" t="s">
        <v>407</v>
      </c>
      <c r="D1264" s="33" t="s">
        <v>144</v>
      </c>
      <c r="E1264" s="34">
        <v>4632.5</v>
      </c>
      <c r="F1264" s="23">
        <v>41657</v>
      </c>
      <c r="G1264" s="34">
        <v>4632.5</v>
      </c>
      <c r="H1264" s="36">
        <f t="shared" si="20"/>
        <v>0</v>
      </c>
      <c r="I1264" s="21" t="s">
        <v>65</v>
      </c>
    </row>
    <row r="1265" spans="1:9" x14ac:dyDescent="0.25">
      <c r="A1265" s="31">
        <v>41657</v>
      </c>
      <c r="B1265" s="32">
        <v>392</v>
      </c>
      <c r="C1265" s="32" t="s">
        <v>407</v>
      </c>
      <c r="D1265" s="33" t="s">
        <v>78</v>
      </c>
      <c r="E1265" s="34">
        <v>5160</v>
      </c>
      <c r="F1265" s="23">
        <v>41657</v>
      </c>
      <c r="G1265" s="34">
        <v>5160</v>
      </c>
      <c r="H1265" s="36">
        <f t="shared" si="20"/>
        <v>0</v>
      </c>
      <c r="I1265" s="21" t="s">
        <v>65</v>
      </c>
    </row>
    <row r="1266" spans="1:9" x14ac:dyDescent="0.25">
      <c r="A1266" s="31">
        <v>41657</v>
      </c>
      <c r="B1266" s="32">
        <v>393</v>
      </c>
      <c r="C1266" s="32" t="s">
        <v>407</v>
      </c>
      <c r="D1266" s="33" t="s">
        <v>468</v>
      </c>
      <c r="E1266" s="34">
        <v>23715.5</v>
      </c>
      <c r="F1266" s="23">
        <v>41664</v>
      </c>
      <c r="G1266" s="34">
        <v>23715.5</v>
      </c>
      <c r="H1266" s="36">
        <f t="shared" si="20"/>
        <v>0</v>
      </c>
    </row>
    <row r="1267" spans="1:9" x14ac:dyDescent="0.25">
      <c r="A1267" s="31">
        <v>41657</v>
      </c>
      <c r="B1267" s="32">
        <v>394</v>
      </c>
      <c r="C1267" s="32" t="s">
        <v>407</v>
      </c>
      <c r="D1267" s="33" t="s">
        <v>29</v>
      </c>
      <c r="E1267" s="34">
        <v>23819</v>
      </c>
      <c r="F1267" s="35">
        <v>41660</v>
      </c>
      <c r="G1267" s="34">
        <v>23819</v>
      </c>
      <c r="H1267" s="36">
        <f t="shared" si="20"/>
        <v>0</v>
      </c>
      <c r="I1267" s="21" t="s">
        <v>30</v>
      </c>
    </row>
    <row r="1268" spans="1:9" x14ac:dyDescent="0.25">
      <c r="A1268" s="31">
        <v>41657</v>
      </c>
      <c r="B1268" s="32">
        <v>395</v>
      </c>
      <c r="C1268" s="32" t="s">
        <v>407</v>
      </c>
      <c r="D1268" s="33" t="s">
        <v>99</v>
      </c>
      <c r="E1268" s="34">
        <v>2009</v>
      </c>
      <c r="F1268" s="23">
        <v>41657</v>
      </c>
      <c r="G1268" s="34">
        <v>2009</v>
      </c>
      <c r="H1268" s="36">
        <f t="shared" si="20"/>
        <v>0</v>
      </c>
      <c r="I1268" s="21" t="s">
        <v>65</v>
      </c>
    </row>
    <row r="1269" spans="1:9" x14ac:dyDescent="0.25">
      <c r="A1269" s="31">
        <v>41657</v>
      </c>
      <c r="B1269" s="32">
        <v>396</v>
      </c>
      <c r="C1269" s="32" t="s">
        <v>407</v>
      </c>
      <c r="D1269" s="33" t="s">
        <v>20</v>
      </c>
      <c r="E1269" s="34">
        <v>210</v>
      </c>
      <c r="F1269" s="23">
        <v>41657</v>
      </c>
      <c r="G1269" s="34">
        <v>210</v>
      </c>
      <c r="H1269" s="36">
        <f t="shared" si="20"/>
        <v>0</v>
      </c>
    </row>
    <row r="1270" spans="1:9" x14ac:dyDescent="0.25">
      <c r="A1270" s="31">
        <v>41657</v>
      </c>
      <c r="B1270" s="32">
        <v>397</v>
      </c>
      <c r="C1270" s="32" t="s">
        <v>407</v>
      </c>
      <c r="D1270" s="33" t="s">
        <v>35</v>
      </c>
      <c r="E1270" s="34">
        <v>1071</v>
      </c>
      <c r="F1270" s="23">
        <v>41657</v>
      </c>
      <c r="G1270" s="34">
        <v>1071</v>
      </c>
      <c r="H1270" s="36">
        <f t="shared" si="20"/>
        <v>0</v>
      </c>
      <c r="I1270" s="21" t="s">
        <v>30</v>
      </c>
    </row>
    <row r="1271" spans="1:9" x14ac:dyDescent="0.25">
      <c r="A1271" s="31">
        <v>41657</v>
      </c>
      <c r="B1271" s="32">
        <v>398</v>
      </c>
      <c r="C1271" s="32" t="s">
        <v>407</v>
      </c>
      <c r="D1271" s="33" t="s">
        <v>123</v>
      </c>
      <c r="E1271" s="34">
        <v>4007.5</v>
      </c>
      <c r="F1271" s="23">
        <v>41657</v>
      </c>
      <c r="G1271" s="34">
        <v>4007.5</v>
      </c>
      <c r="H1271" s="36">
        <f t="shared" si="20"/>
        <v>0</v>
      </c>
      <c r="I1271" s="21" t="s">
        <v>8</v>
      </c>
    </row>
    <row r="1272" spans="1:9" x14ac:dyDescent="0.25">
      <c r="A1272" s="31">
        <v>41657</v>
      </c>
      <c r="B1272" s="32">
        <v>399</v>
      </c>
      <c r="C1272" s="32" t="s">
        <v>407</v>
      </c>
      <c r="D1272" s="33" t="s">
        <v>515</v>
      </c>
      <c r="E1272" s="34">
        <v>1150</v>
      </c>
      <c r="F1272" s="23">
        <v>41657</v>
      </c>
      <c r="G1272" s="34">
        <v>1150</v>
      </c>
      <c r="H1272" s="36">
        <f t="shared" si="20"/>
        <v>0</v>
      </c>
      <c r="I1272" s="21" t="s">
        <v>45</v>
      </c>
    </row>
    <row r="1273" spans="1:9" x14ac:dyDescent="0.25">
      <c r="A1273" s="31">
        <v>41657</v>
      </c>
      <c r="B1273" s="32">
        <v>400</v>
      </c>
      <c r="C1273" s="32" t="s">
        <v>407</v>
      </c>
      <c r="D1273" s="33" t="s">
        <v>58</v>
      </c>
      <c r="E1273" s="34">
        <v>1123</v>
      </c>
      <c r="F1273" s="23">
        <v>41657</v>
      </c>
      <c r="G1273" s="34">
        <v>1123</v>
      </c>
      <c r="H1273" s="36">
        <f t="shared" si="20"/>
        <v>0</v>
      </c>
      <c r="I1273" s="21" t="s">
        <v>30</v>
      </c>
    </row>
    <row r="1274" spans="1:9" x14ac:dyDescent="0.25">
      <c r="A1274" s="31">
        <v>41657</v>
      </c>
      <c r="B1274" s="32">
        <v>401</v>
      </c>
      <c r="C1274" s="32" t="s">
        <v>407</v>
      </c>
      <c r="D1274" s="33" t="s">
        <v>34</v>
      </c>
      <c r="E1274" s="34">
        <v>4036</v>
      </c>
      <c r="F1274" s="25" t="s">
        <v>516</v>
      </c>
      <c r="G1274" s="34">
        <f>2000+2036</f>
        <v>4036</v>
      </c>
      <c r="H1274" s="36">
        <f t="shared" si="20"/>
        <v>0</v>
      </c>
      <c r="I1274" s="21" t="s">
        <v>30</v>
      </c>
    </row>
    <row r="1275" spans="1:9" x14ac:dyDescent="0.25">
      <c r="A1275" s="31">
        <v>41657</v>
      </c>
      <c r="B1275" s="32">
        <v>402</v>
      </c>
      <c r="C1275" s="32" t="s">
        <v>407</v>
      </c>
      <c r="D1275" s="33" t="s">
        <v>55</v>
      </c>
      <c r="E1275" s="34">
        <v>8784</v>
      </c>
      <c r="F1275" s="23">
        <v>41657</v>
      </c>
      <c r="G1275" s="34">
        <v>8784</v>
      </c>
      <c r="H1275" s="36">
        <f t="shared" si="20"/>
        <v>0</v>
      </c>
      <c r="I1275" s="21" t="s">
        <v>8</v>
      </c>
    </row>
    <row r="1276" spans="1:9" x14ac:dyDescent="0.25">
      <c r="A1276" s="31">
        <v>41657</v>
      </c>
      <c r="B1276" s="32">
        <v>403</v>
      </c>
      <c r="C1276" s="32" t="s">
        <v>407</v>
      </c>
      <c r="D1276" s="33" t="s">
        <v>12</v>
      </c>
      <c r="E1276" s="34">
        <v>182</v>
      </c>
      <c r="F1276" s="23">
        <v>41657</v>
      </c>
      <c r="G1276" s="34">
        <v>182</v>
      </c>
      <c r="H1276" s="36">
        <f t="shared" si="20"/>
        <v>0</v>
      </c>
    </row>
    <row r="1277" spans="1:9" x14ac:dyDescent="0.25">
      <c r="A1277" s="31">
        <v>41657</v>
      </c>
      <c r="B1277" s="32">
        <v>404</v>
      </c>
      <c r="C1277" s="32" t="s">
        <v>407</v>
      </c>
      <c r="D1277" s="33" t="s">
        <v>377</v>
      </c>
      <c r="E1277" s="34">
        <v>5253</v>
      </c>
      <c r="F1277" s="23">
        <v>41657</v>
      </c>
      <c r="G1277" s="34">
        <v>5253</v>
      </c>
      <c r="H1277" s="36">
        <f t="shared" si="20"/>
        <v>0</v>
      </c>
    </row>
    <row r="1278" spans="1:9" x14ac:dyDescent="0.25">
      <c r="A1278" s="31">
        <v>41657</v>
      </c>
      <c r="B1278" s="32">
        <v>405</v>
      </c>
      <c r="C1278" s="32" t="s">
        <v>407</v>
      </c>
      <c r="D1278" s="33" t="s">
        <v>517</v>
      </c>
      <c r="E1278" s="34">
        <v>736.5</v>
      </c>
      <c r="F1278" s="23">
        <v>41657</v>
      </c>
      <c r="G1278" s="34">
        <v>736.5</v>
      </c>
      <c r="H1278" s="36">
        <f t="shared" si="20"/>
        <v>0</v>
      </c>
    </row>
    <row r="1279" spans="1:9" x14ac:dyDescent="0.25">
      <c r="A1279" s="31">
        <v>41657</v>
      </c>
      <c r="B1279" s="32">
        <v>406</v>
      </c>
      <c r="C1279" s="32" t="s">
        <v>407</v>
      </c>
      <c r="D1279" s="33" t="s">
        <v>287</v>
      </c>
      <c r="E1279" s="34">
        <v>4256</v>
      </c>
      <c r="F1279" s="23">
        <v>41657</v>
      </c>
      <c r="G1279" s="34">
        <v>4256</v>
      </c>
      <c r="H1279" s="36">
        <f t="shared" si="20"/>
        <v>0</v>
      </c>
      <c r="I1279" s="21" t="s">
        <v>30</v>
      </c>
    </row>
    <row r="1280" spans="1:9" x14ac:dyDescent="0.25">
      <c r="A1280" s="31">
        <v>41657</v>
      </c>
      <c r="B1280" s="32">
        <v>407</v>
      </c>
      <c r="C1280" s="32" t="s">
        <v>407</v>
      </c>
      <c r="D1280" s="33" t="s">
        <v>413</v>
      </c>
      <c r="E1280" s="34">
        <v>1573</v>
      </c>
      <c r="F1280" s="23">
        <v>41657</v>
      </c>
      <c r="G1280" s="34">
        <v>1573</v>
      </c>
      <c r="H1280" s="36">
        <f t="shared" si="20"/>
        <v>0</v>
      </c>
      <c r="I1280" s="21" t="s">
        <v>65</v>
      </c>
    </row>
    <row r="1281" spans="1:9" x14ac:dyDescent="0.25">
      <c r="A1281" s="31">
        <v>41657</v>
      </c>
      <c r="B1281" s="32">
        <v>408</v>
      </c>
      <c r="C1281" s="32" t="s">
        <v>407</v>
      </c>
      <c r="D1281" s="33" t="s">
        <v>52</v>
      </c>
      <c r="E1281" s="34">
        <v>1831.5</v>
      </c>
      <c r="F1281" s="23">
        <v>41657</v>
      </c>
      <c r="G1281" s="34">
        <v>1831.5</v>
      </c>
      <c r="H1281" s="36">
        <f t="shared" si="20"/>
        <v>0</v>
      </c>
      <c r="I1281" s="21" t="s">
        <v>45</v>
      </c>
    </row>
    <row r="1282" spans="1:9" x14ac:dyDescent="0.25">
      <c r="A1282" s="31">
        <v>41657</v>
      </c>
      <c r="B1282" s="32">
        <v>409</v>
      </c>
      <c r="C1282" s="32" t="s">
        <v>407</v>
      </c>
      <c r="D1282" s="33" t="s">
        <v>33</v>
      </c>
      <c r="E1282" s="34">
        <v>6999.5</v>
      </c>
      <c r="F1282" s="23">
        <v>41657</v>
      </c>
      <c r="G1282" s="34">
        <v>6999.5</v>
      </c>
      <c r="H1282" s="36">
        <f t="shared" si="20"/>
        <v>0</v>
      </c>
      <c r="I1282" s="21" t="s">
        <v>65</v>
      </c>
    </row>
    <row r="1283" spans="1:9" x14ac:dyDescent="0.25">
      <c r="A1283" s="31">
        <v>41657</v>
      </c>
      <c r="B1283" s="32">
        <v>410</v>
      </c>
      <c r="C1283" s="32" t="s">
        <v>407</v>
      </c>
      <c r="D1283" s="33" t="s">
        <v>233</v>
      </c>
      <c r="E1283" s="34">
        <v>1906.5</v>
      </c>
      <c r="F1283" s="23">
        <v>41657</v>
      </c>
      <c r="G1283" s="34">
        <v>1906.5</v>
      </c>
      <c r="H1283" s="36">
        <f t="shared" si="20"/>
        <v>0</v>
      </c>
      <c r="I1283" s="21" t="s">
        <v>65</v>
      </c>
    </row>
    <row r="1284" spans="1:9" x14ac:dyDescent="0.25">
      <c r="A1284" s="31">
        <v>41657</v>
      </c>
      <c r="B1284" s="32">
        <v>411</v>
      </c>
      <c r="C1284" s="32" t="s">
        <v>407</v>
      </c>
      <c r="D1284" s="33" t="s">
        <v>54</v>
      </c>
      <c r="E1284" s="34">
        <v>30433.5</v>
      </c>
      <c r="F1284" s="23">
        <v>41657</v>
      </c>
      <c r="G1284" s="34">
        <v>30433.5</v>
      </c>
      <c r="H1284" s="36">
        <f t="shared" si="20"/>
        <v>0</v>
      </c>
      <c r="I1284" s="21" t="s">
        <v>30</v>
      </c>
    </row>
    <row r="1285" spans="1:9" x14ac:dyDescent="0.25">
      <c r="A1285" s="31">
        <v>41657</v>
      </c>
      <c r="B1285" s="32">
        <v>412</v>
      </c>
      <c r="C1285" s="32" t="s">
        <v>407</v>
      </c>
      <c r="D1285" s="33" t="s">
        <v>80</v>
      </c>
      <c r="E1285" s="34">
        <v>2048</v>
      </c>
      <c r="F1285" s="23">
        <v>41657</v>
      </c>
      <c r="G1285" s="34">
        <v>2048</v>
      </c>
      <c r="H1285" s="36">
        <f t="shared" si="20"/>
        <v>0</v>
      </c>
      <c r="I1285" s="21" t="s">
        <v>65</v>
      </c>
    </row>
    <row r="1286" spans="1:9" x14ac:dyDescent="0.25">
      <c r="A1286" s="31">
        <v>41657</v>
      </c>
      <c r="B1286" s="32">
        <v>413</v>
      </c>
      <c r="C1286" s="32" t="s">
        <v>407</v>
      </c>
      <c r="D1286" s="33" t="s">
        <v>218</v>
      </c>
      <c r="E1286" s="34">
        <v>17535</v>
      </c>
      <c r="F1286" s="26">
        <v>41674</v>
      </c>
      <c r="G1286" s="40">
        <v>17535</v>
      </c>
      <c r="H1286" s="36">
        <f t="shared" si="20"/>
        <v>0</v>
      </c>
      <c r="I1286" s="21" t="s">
        <v>37</v>
      </c>
    </row>
    <row r="1287" spans="1:9" x14ac:dyDescent="0.25">
      <c r="A1287" s="31">
        <v>41657</v>
      </c>
      <c r="B1287" s="32">
        <v>414</v>
      </c>
      <c r="C1287" s="32" t="s">
        <v>407</v>
      </c>
      <c r="D1287" s="33" t="s">
        <v>47</v>
      </c>
      <c r="E1287" s="34">
        <v>2477</v>
      </c>
      <c r="F1287" s="23">
        <v>41660</v>
      </c>
      <c r="G1287" s="34">
        <v>2477</v>
      </c>
      <c r="H1287" s="36">
        <f t="shared" si="20"/>
        <v>0</v>
      </c>
    </row>
    <row r="1288" spans="1:9" x14ac:dyDescent="0.25">
      <c r="A1288" s="31">
        <v>41657</v>
      </c>
      <c r="B1288" s="32">
        <v>415</v>
      </c>
      <c r="C1288" s="32" t="s">
        <v>407</v>
      </c>
      <c r="D1288" s="33" t="s">
        <v>380</v>
      </c>
      <c r="E1288" s="34">
        <v>7578.5</v>
      </c>
      <c r="F1288" s="23">
        <v>41660</v>
      </c>
      <c r="G1288" s="34">
        <v>7578.5</v>
      </c>
      <c r="H1288" s="36">
        <f t="shared" si="20"/>
        <v>0</v>
      </c>
      <c r="I1288" s="21" t="s">
        <v>21</v>
      </c>
    </row>
    <row r="1289" spans="1:9" x14ac:dyDescent="0.25">
      <c r="A1289" s="31">
        <v>41657</v>
      </c>
      <c r="B1289" s="32">
        <v>416</v>
      </c>
      <c r="C1289" s="32" t="s">
        <v>407</v>
      </c>
      <c r="D1289" s="33" t="s">
        <v>130</v>
      </c>
      <c r="E1289" s="34">
        <v>5163.2</v>
      </c>
      <c r="F1289" s="23">
        <v>41660</v>
      </c>
      <c r="G1289" s="34">
        <v>5163.2</v>
      </c>
      <c r="H1289" s="36">
        <f t="shared" si="20"/>
        <v>0</v>
      </c>
      <c r="I1289" s="21" t="s">
        <v>37</v>
      </c>
    </row>
    <row r="1290" spans="1:9" x14ac:dyDescent="0.25">
      <c r="A1290" s="31">
        <v>41657</v>
      </c>
      <c r="B1290" s="32">
        <v>417</v>
      </c>
      <c r="C1290" s="32" t="s">
        <v>407</v>
      </c>
      <c r="D1290" s="33" t="s">
        <v>83</v>
      </c>
      <c r="E1290" s="34">
        <v>4081</v>
      </c>
      <c r="F1290" s="23">
        <v>41659</v>
      </c>
      <c r="G1290" s="34">
        <v>4081</v>
      </c>
      <c r="H1290" s="36">
        <f t="shared" si="20"/>
        <v>0</v>
      </c>
      <c r="I1290" s="21" t="s">
        <v>21</v>
      </c>
    </row>
    <row r="1291" spans="1:9" x14ac:dyDescent="0.25">
      <c r="A1291" s="31">
        <v>41657</v>
      </c>
      <c r="B1291" s="32">
        <v>418</v>
      </c>
      <c r="C1291" s="32" t="s">
        <v>407</v>
      </c>
      <c r="D1291" s="33" t="s">
        <v>57</v>
      </c>
      <c r="E1291" s="34">
        <v>1365</v>
      </c>
      <c r="F1291" s="35">
        <v>41657</v>
      </c>
      <c r="G1291" s="34">
        <v>1365</v>
      </c>
      <c r="H1291" s="36">
        <f t="shared" si="20"/>
        <v>0</v>
      </c>
      <c r="I1291" s="21" t="s">
        <v>30</v>
      </c>
    </row>
    <row r="1292" spans="1:9" x14ac:dyDescent="0.25">
      <c r="A1292" s="31">
        <v>41657</v>
      </c>
      <c r="B1292" s="32">
        <v>419</v>
      </c>
      <c r="C1292" s="32" t="s">
        <v>407</v>
      </c>
      <c r="D1292" s="33" t="s">
        <v>17</v>
      </c>
      <c r="E1292" s="34">
        <v>96650.95</v>
      </c>
      <c r="F1292" s="23">
        <v>41668</v>
      </c>
      <c r="G1292" s="34">
        <v>96650.95</v>
      </c>
      <c r="H1292" s="36">
        <f t="shared" si="20"/>
        <v>0</v>
      </c>
      <c r="I1292" s="21" t="s">
        <v>37</v>
      </c>
    </row>
    <row r="1293" spans="1:9" x14ac:dyDescent="0.25">
      <c r="A1293" s="31">
        <v>41657</v>
      </c>
      <c r="B1293" s="32">
        <v>420</v>
      </c>
      <c r="C1293" s="32" t="s">
        <v>407</v>
      </c>
      <c r="D1293" s="33" t="s">
        <v>251</v>
      </c>
      <c r="E1293" s="34">
        <v>7961.5</v>
      </c>
      <c r="F1293" s="23">
        <v>41657</v>
      </c>
      <c r="G1293" s="34">
        <v>7961.5</v>
      </c>
      <c r="H1293" s="36">
        <f t="shared" si="20"/>
        <v>0</v>
      </c>
      <c r="I1293" s="21" t="s">
        <v>37</v>
      </c>
    </row>
    <row r="1294" spans="1:9" x14ac:dyDescent="0.25">
      <c r="A1294" s="31">
        <v>41657</v>
      </c>
      <c r="B1294" s="32">
        <v>421</v>
      </c>
      <c r="C1294" s="32" t="s">
        <v>407</v>
      </c>
      <c r="D1294" s="33" t="s">
        <v>349</v>
      </c>
      <c r="E1294" s="34">
        <v>19319</v>
      </c>
      <c r="F1294" s="23">
        <v>41659</v>
      </c>
      <c r="G1294" s="34">
        <v>19319</v>
      </c>
      <c r="H1294" s="36">
        <f t="shared" si="20"/>
        <v>0</v>
      </c>
      <c r="I1294" s="21" t="s">
        <v>217</v>
      </c>
    </row>
    <row r="1295" spans="1:9" x14ac:dyDescent="0.25">
      <c r="A1295" s="31">
        <v>41657</v>
      </c>
      <c r="B1295" s="32">
        <v>422</v>
      </c>
      <c r="C1295" s="32" t="s">
        <v>407</v>
      </c>
      <c r="D1295" s="33" t="s">
        <v>496</v>
      </c>
      <c r="E1295" s="34">
        <v>2197</v>
      </c>
      <c r="F1295" s="23">
        <v>41668</v>
      </c>
      <c r="G1295" s="34">
        <v>2197</v>
      </c>
      <c r="H1295" s="36">
        <f t="shared" si="20"/>
        <v>0</v>
      </c>
      <c r="I1295" s="21" t="s">
        <v>217</v>
      </c>
    </row>
    <row r="1296" spans="1:9" x14ac:dyDescent="0.25">
      <c r="A1296" s="31">
        <v>41657</v>
      </c>
      <c r="B1296" s="32">
        <v>423</v>
      </c>
      <c r="C1296" s="32" t="s">
        <v>407</v>
      </c>
      <c r="D1296" s="33" t="s">
        <v>332</v>
      </c>
      <c r="E1296" s="34">
        <v>1525</v>
      </c>
      <c r="F1296" s="23">
        <v>41659</v>
      </c>
      <c r="G1296" s="34">
        <v>1525</v>
      </c>
      <c r="H1296" s="36">
        <f t="shared" si="20"/>
        <v>0</v>
      </c>
      <c r="I1296" s="21" t="s">
        <v>217</v>
      </c>
    </row>
    <row r="1297" spans="1:14" x14ac:dyDescent="0.25">
      <c r="A1297" s="31">
        <v>41657</v>
      </c>
      <c r="B1297" s="32">
        <v>424</v>
      </c>
      <c r="C1297" s="32" t="s">
        <v>407</v>
      </c>
      <c r="D1297" s="33" t="s">
        <v>260</v>
      </c>
      <c r="E1297" s="34">
        <v>2832</v>
      </c>
      <c r="F1297" s="23">
        <v>41659</v>
      </c>
      <c r="G1297" s="34">
        <v>2832</v>
      </c>
      <c r="H1297" s="36">
        <f t="shared" si="20"/>
        <v>0</v>
      </c>
      <c r="I1297" s="21" t="s">
        <v>217</v>
      </c>
    </row>
    <row r="1298" spans="1:14" x14ac:dyDescent="0.25">
      <c r="A1298" s="31">
        <v>41657</v>
      </c>
      <c r="B1298" s="32">
        <v>425</v>
      </c>
      <c r="C1298" s="32" t="s">
        <v>407</v>
      </c>
      <c r="D1298" s="33" t="s">
        <v>11</v>
      </c>
      <c r="E1298" s="34">
        <v>21661.3</v>
      </c>
      <c r="F1298" s="23">
        <v>41667</v>
      </c>
      <c r="G1298" s="34">
        <v>21661.3</v>
      </c>
      <c r="H1298" s="36">
        <f t="shared" si="20"/>
        <v>0</v>
      </c>
      <c r="I1298" s="21" t="s">
        <v>21</v>
      </c>
    </row>
    <row r="1299" spans="1:14" x14ac:dyDescent="0.25">
      <c r="A1299" s="31">
        <v>41657</v>
      </c>
      <c r="B1299" s="32">
        <v>426</v>
      </c>
      <c r="C1299" s="32" t="s">
        <v>407</v>
      </c>
      <c r="D1299" s="33" t="s">
        <v>68</v>
      </c>
      <c r="E1299" s="34">
        <v>2793.6</v>
      </c>
      <c r="F1299" s="23">
        <v>41659</v>
      </c>
      <c r="G1299" s="34">
        <v>2793.6</v>
      </c>
      <c r="H1299" s="36">
        <f t="shared" si="20"/>
        <v>0</v>
      </c>
      <c r="I1299" s="21" t="s">
        <v>21</v>
      </c>
    </row>
    <row r="1300" spans="1:14" x14ac:dyDescent="0.25">
      <c r="A1300" s="31">
        <v>41657</v>
      </c>
      <c r="B1300" s="32">
        <v>427</v>
      </c>
      <c r="C1300" s="32" t="s">
        <v>407</v>
      </c>
      <c r="D1300" s="33" t="s">
        <v>64</v>
      </c>
      <c r="E1300" s="34">
        <v>14984.5</v>
      </c>
      <c r="F1300" s="23">
        <v>41659</v>
      </c>
      <c r="G1300" s="34">
        <v>14984.5</v>
      </c>
      <c r="H1300" s="36">
        <f t="shared" si="20"/>
        <v>0</v>
      </c>
      <c r="I1300" s="21" t="s">
        <v>21</v>
      </c>
    </row>
    <row r="1301" spans="1:14" x14ac:dyDescent="0.25">
      <c r="A1301" s="31">
        <v>41657</v>
      </c>
      <c r="B1301" s="32">
        <v>428</v>
      </c>
      <c r="C1301" s="32" t="s">
        <v>407</v>
      </c>
      <c r="D1301" s="33" t="s">
        <v>98</v>
      </c>
      <c r="E1301" s="34">
        <v>11316.8</v>
      </c>
      <c r="F1301" s="25" t="s">
        <v>518</v>
      </c>
      <c r="G1301" s="34">
        <f>10100+1216.8</f>
        <v>11316.8</v>
      </c>
      <c r="H1301" s="36">
        <f t="shared" si="20"/>
        <v>0</v>
      </c>
      <c r="I1301" s="21" t="s">
        <v>21</v>
      </c>
    </row>
    <row r="1302" spans="1:14" x14ac:dyDescent="0.25">
      <c r="A1302" s="31">
        <v>41657</v>
      </c>
      <c r="B1302" s="32">
        <v>429</v>
      </c>
      <c r="C1302" s="32" t="s">
        <v>407</v>
      </c>
      <c r="D1302" s="33" t="s">
        <v>22</v>
      </c>
      <c r="E1302" s="34">
        <v>9012</v>
      </c>
      <c r="F1302" s="23">
        <v>41657</v>
      </c>
      <c r="G1302" s="34">
        <v>9012</v>
      </c>
      <c r="H1302" s="36">
        <f t="shared" si="20"/>
        <v>0</v>
      </c>
    </row>
    <row r="1303" spans="1:14" x14ac:dyDescent="0.25">
      <c r="A1303" s="31">
        <v>41657</v>
      </c>
      <c r="B1303" s="32">
        <v>430</v>
      </c>
      <c r="C1303" s="32" t="s">
        <v>407</v>
      </c>
      <c r="D1303" s="48" t="s">
        <v>53</v>
      </c>
      <c r="E1303" s="49">
        <v>0</v>
      </c>
      <c r="G1303" s="34"/>
      <c r="H1303" s="36">
        <f t="shared" si="20"/>
        <v>0</v>
      </c>
      <c r="I1303" s="21" t="s">
        <v>324</v>
      </c>
      <c r="J1303" s="21" t="s">
        <v>519</v>
      </c>
    </row>
    <row r="1304" spans="1:14" x14ac:dyDescent="0.25">
      <c r="A1304" s="31">
        <v>41657</v>
      </c>
      <c r="B1304" s="32">
        <v>431</v>
      </c>
      <c r="C1304" s="32" t="s">
        <v>407</v>
      </c>
      <c r="D1304" s="33" t="s">
        <v>62</v>
      </c>
      <c r="E1304" s="34">
        <v>18440</v>
      </c>
      <c r="F1304" s="23">
        <v>41660</v>
      </c>
      <c r="G1304" s="34">
        <v>18440</v>
      </c>
      <c r="H1304" s="36">
        <f t="shared" si="20"/>
        <v>0</v>
      </c>
      <c r="I1304" s="21" t="s">
        <v>30</v>
      </c>
    </row>
    <row r="1305" spans="1:14" x14ac:dyDescent="0.25">
      <c r="A1305" s="31">
        <v>41657</v>
      </c>
      <c r="B1305" s="32">
        <v>432</v>
      </c>
      <c r="C1305" s="32" t="s">
        <v>407</v>
      </c>
      <c r="D1305" s="48" t="s">
        <v>53</v>
      </c>
      <c r="E1305" s="49">
        <v>0</v>
      </c>
      <c r="F1305" s="28"/>
      <c r="G1305" s="34"/>
      <c r="H1305" s="36">
        <f t="shared" si="20"/>
        <v>0</v>
      </c>
      <c r="I1305" s="28" t="s">
        <v>520</v>
      </c>
      <c r="J1305" s="28" t="s">
        <v>521</v>
      </c>
    </row>
    <row r="1306" spans="1:14" s="28" customFormat="1" x14ac:dyDescent="0.25">
      <c r="A1306" s="31">
        <v>41657</v>
      </c>
      <c r="B1306" s="32">
        <v>433</v>
      </c>
      <c r="C1306" s="32" t="s">
        <v>407</v>
      </c>
      <c r="D1306" s="33" t="s">
        <v>522</v>
      </c>
      <c r="E1306" s="34">
        <v>18324.5</v>
      </c>
      <c r="F1306" s="23">
        <v>41657</v>
      </c>
      <c r="G1306" s="34">
        <v>18324.5</v>
      </c>
      <c r="H1306" s="36">
        <f t="shared" si="20"/>
        <v>0</v>
      </c>
      <c r="I1306" s="21"/>
      <c r="J1306" s="21"/>
      <c r="K1306" s="21"/>
      <c r="L1306" s="21"/>
      <c r="M1306" s="21"/>
      <c r="N1306" s="21"/>
    </row>
    <row r="1307" spans="1:14" x14ac:dyDescent="0.25">
      <c r="A1307" s="31">
        <v>41657</v>
      </c>
      <c r="B1307" s="32">
        <v>434</v>
      </c>
      <c r="C1307" s="32" t="s">
        <v>407</v>
      </c>
      <c r="D1307" s="33" t="s">
        <v>8</v>
      </c>
      <c r="E1307" s="34">
        <v>558</v>
      </c>
      <c r="F1307" s="23">
        <v>41657</v>
      </c>
      <c r="G1307" s="34">
        <v>558</v>
      </c>
      <c r="H1307" s="36">
        <f t="shared" si="20"/>
        <v>0</v>
      </c>
      <c r="I1307" s="21" t="s">
        <v>8</v>
      </c>
    </row>
    <row r="1308" spans="1:14" x14ac:dyDescent="0.25">
      <c r="A1308" s="31">
        <v>41657</v>
      </c>
      <c r="B1308" s="32">
        <v>435</v>
      </c>
      <c r="C1308" s="32" t="s">
        <v>407</v>
      </c>
      <c r="D1308" s="33" t="s">
        <v>523</v>
      </c>
      <c r="E1308" s="34">
        <v>9502.5</v>
      </c>
      <c r="F1308" s="23">
        <v>41664</v>
      </c>
      <c r="G1308" s="34">
        <v>9502.5</v>
      </c>
      <c r="H1308" s="36">
        <f t="shared" si="20"/>
        <v>0</v>
      </c>
    </row>
    <row r="1309" spans="1:14" x14ac:dyDescent="0.25">
      <c r="A1309" s="31">
        <v>41657</v>
      </c>
      <c r="B1309" s="32">
        <v>436</v>
      </c>
      <c r="C1309" s="32" t="s">
        <v>407</v>
      </c>
      <c r="D1309" s="33" t="s">
        <v>63</v>
      </c>
      <c r="E1309" s="34">
        <v>2355.6</v>
      </c>
      <c r="F1309" s="23">
        <v>41659</v>
      </c>
      <c r="G1309" s="34">
        <v>2355.6</v>
      </c>
      <c r="H1309" s="36">
        <f t="shared" si="20"/>
        <v>0</v>
      </c>
      <c r="I1309" s="21" t="s">
        <v>21</v>
      </c>
      <c r="K1309" s="28"/>
      <c r="L1309" s="28"/>
      <c r="M1309" s="28"/>
      <c r="N1309" s="28"/>
    </row>
    <row r="1310" spans="1:14" x14ac:dyDescent="0.25">
      <c r="A1310" s="31">
        <v>41657</v>
      </c>
      <c r="B1310" s="32">
        <v>437</v>
      </c>
      <c r="C1310" s="32" t="s">
        <v>407</v>
      </c>
      <c r="D1310" s="33" t="s">
        <v>28</v>
      </c>
      <c r="E1310" s="34">
        <v>777.6</v>
      </c>
      <c r="F1310" s="23">
        <v>41657</v>
      </c>
      <c r="G1310" s="34">
        <v>777.6</v>
      </c>
      <c r="H1310" s="36">
        <f t="shared" si="20"/>
        <v>0</v>
      </c>
    </row>
    <row r="1311" spans="1:14" x14ac:dyDescent="0.25">
      <c r="A1311" s="31">
        <v>41657</v>
      </c>
      <c r="B1311" s="32">
        <v>438</v>
      </c>
      <c r="C1311" s="32" t="s">
        <v>407</v>
      </c>
      <c r="D1311" s="33" t="s">
        <v>51</v>
      </c>
      <c r="E1311" s="34">
        <v>1668</v>
      </c>
      <c r="F1311" s="23">
        <v>41657</v>
      </c>
      <c r="G1311" s="34">
        <v>1668</v>
      </c>
      <c r="H1311" s="36">
        <f t="shared" si="20"/>
        <v>0</v>
      </c>
    </row>
    <row r="1312" spans="1:14" x14ac:dyDescent="0.25">
      <c r="A1312" s="31">
        <v>41657</v>
      </c>
      <c r="B1312" s="32">
        <v>439</v>
      </c>
      <c r="C1312" s="32" t="s">
        <v>407</v>
      </c>
      <c r="D1312" s="33" t="s">
        <v>524</v>
      </c>
      <c r="E1312" s="34">
        <v>1050</v>
      </c>
      <c r="F1312" s="25" t="s">
        <v>525</v>
      </c>
      <c r="G1312" s="34">
        <f>500+550</f>
        <v>1050</v>
      </c>
      <c r="H1312" s="36">
        <f t="shared" si="20"/>
        <v>0</v>
      </c>
    </row>
    <row r="1313" spans="1:9" x14ac:dyDescent="0.25">
      <c r="A1313" s="31">
        <v>41657</v>
      </c>
      <c r="B1313" s="32">
        <v>440</v>
      </c>
      <c r="C1313" s="32" t="s">
        <v>407</v>
      </c>
      <c r="D1313" s="33" t="s">
        <v>136</v>
      </c>
      <c r="E1313" s="34">
        <v>2948.5</v>
      </c>
      <c r="F1313" s="23">
        <v>41657</v>
      </c>
      <c r="G1313" s="34">
        <v>2948.5</v>
      </c>
      <c r="H1313" s="36">
        <f t="shared" si="20"/>
        <v>0</v>
      </c>
    </row>
    <row r="1314" spans="1:9" x14ac:dyDescent="0.25">
      <c r="A1314" s="31">
        <v>41657</v>
      </c>
      <c r="B1314" s="32">
        <v>441</v>
      </c>
      <c r="C1314" s="32" t="s">
        <v>407</v>
      </c>
      <c r="D1314" s="33" t="s">
        <v>494</v>
      </c>
      <c r="E1314" s="34">
        <v>4747</v>
      </c>
      <c r="F1314" s="23">
        <v>41657</v>
      </c>
      <c r="G1314" s="34">
        <v>4747</v>
      </c>
      <c r="H1314" s="36">
        <f t="shared" si="20"/>
        <v>0</v>
      </c>
      <c r="I1314" s="21" t="s">
        <v>12</v>
      </c>
    </row>
    <row r="1315" spans="1:9" x14ac:dyDescent="0.25">
      <c r="A1315" s="31">
        <v>41657</v>
      </c>
      <c r="B1315" s="32">
        <v>442</v>
      </c>
      <c r="C1315" s="32" t="s">
        <v>407</v>
      </c>
      <c r="D1315" s="33" t="s">
        <v>20</v>
      </c>
      <c r="E1315" s="34">
        <v>2964.5</v>
      </c>
      <c r="F1315" s="23">
        <v>41659</v>
      </c>
      <c r="G1315" s="34">
        <v>2964.5</v>
      </c>
      <c r="H1315" s="36">
        <f t="shared" si="20"/>
        <v>0</v>
      </c>
    </row>
    <row r="1316" spans="1:9" x14ac:dyDescent="0.25">
      <c r="A1316" s="31">
        <v>41657</v>
      </c>
      <c r="B1316" s="32">
        <v>443</v>
      </c>
      <c r="C1316" s="32" t="s">
        <v>407</v>
      </c>
      <c r="D1316" s="33" t="s">
        <v>8</v>
      </c>
      <c r="E1316" s="34">
        <v>971</v>
      </c>
      <c r="F1316" s="23">
        <v>41657</v>
      </c>
      <c r="G1316" s="34">
        <v>971</v>
      </c>
      <c r="H1316" s="36">
        <f t="shared" si="20"/>
        <v>0</v>
      </c>
      <c r="I1316" s="21" t="s">
        <v>8</v>
      </c>
    </row>
    <row r="1317" spans="1:9" x14ac:dyDescent="0.25">
      <c r="A1317" s="31">
        <v>41657</v>
      </c>
      <c r="B1317" s="32">
        <v>444</v>
      </c>
      <c r="C1317" s="32" t="s">
        <v>407</v>
      </c>
      <c r="D1317" s="33" t="s">
        <v>17</v>
      </c>
      <c r="E1317" s="34">
        <v>241742.69</v>
      </c>
      <c r="F1317" s="23">
        <v>41668</v>
      </c>
      <c r="G1317" s="34">
        <v>241742.69</v>
      </c>
      <c r="H1317" s="36">
        <f t="shared" si="20"/>
        <v>0</v>
      </c>
    </row>
    <row r="1318" spans="1:9" x14ac:dyDescent="0.25">
      <c r="A1318" s="31">
        <v>41657</v>
      </c>
      <c r="B1318" s="32">
        <v>445</v>
      </c>
      <c r="C1318" s="32" t="s">
        <v>407</v>
      </c>
      <c r="D1318" s="33" t="s">
        <v>198</v>
      </c>
      <c r="E1318" s="34">
        <v>8746.5</v>
      </c>
      <c r="F1318" s="23">
        <v>41658</v>
      </c>
      <c r="G1318" s="34">
        <v>8746.5</v>
      </c>
      <c r="H1318" s="36">
        <f t="shared" si="20"/>
        <v>0</v>
      </c>
      <c r="I1318" s="21" t="s">
        <v>12</v>
      </c>
    </row>
    <row r="1319" spans="1:9" x14ac:dyDescent="0.25">
      <c r="A1319" s="31">
        <v>41657</v>
      </c>
      <c r="B1319" s="32">
        <v>446</v>
      </c>
      <c r="C1319" s="32" t="s">
        <v>407</v>
      </c>
      <c r="D1319" s="33" t="s">
        <v>18</v>
      </c>
      <c r="E1319" s="34">
        <v>2125.5</v>
      </c>
      <c r="F1319" s="23">
        <v>41657</v>
      </c>
      <c r="G1319" s="34">
        <v>2125.5</v>
      </c>
      <c r="H1319" s="36">
        <f t="shared" si="20"/>
        <v>0</v>
      </c>
    </row>
    <row r="1320" spans="1:9" x14ac:dyDescent="0.25">
      <c r="A1320" s="31">
        <v>41657</v>
      </c>
      <c r="B1320" s="32">
        <v>447</v>
      </c>
      <c r="C1320" s="32" t="s">
        <v>407</v>
      </c>
      <c r="D1320" s="33" t="s">
        <v>24</v>
      </c>
      <c r="E1320" s="34">
        <v>725.9</v>
      </c>
      <c r="F1320" s="23">
        <v>41657</v>
      </c>
      <c r="G1320" s="34">
        <v>725.9</v>
      </c>
      <c r="H1320" s="36">
        <f t="shared" si="20"/>
        <v>0</v>
      </c>
    </row>
    <row r="1321" spans="1:9" x14ac:dyDescent="0.25">
      <c r="A1321" s="31">
        <v>41657</v>
      </c>
      <c r="B1321" s="32">
        <v>448</v>
      </c>
      <c r="C1321" s="32" t="s">
        <v>407</v>
      </c>
      <c r="D1321" s="33" t="s">
        <v>8</v>
      </c>
      <c r="E1321" s="34">
        <v>256</v>
      </c>
      <c r="F1321" s="23">
        <v>41657</v>
      </c>
      <c r="G1321" s="34">
        <v>256</v>
      </c>
      <c r="H1321" s="36">
        <f t="shared" si="20"/>
        <v>0</v>
      </c>
      <c r="I1321" s="21" t="s">
        <v>8</v>
      </c>
    </row>
    <row r="1322" spans="1:9" x14ac:dyDescent="0.25">
      <c r="A1322" s="31">
        <v>41657</v>
      </c>
      <c r="B1322" s="32">
        <v>449</v>
      </c>
      <c r="C1322" s="32" t="s">
        <v>407</v>
      </c>
      <c r="D1322" s="33" t="s">
        <v>14</v>
      </c>
      <c r="E1322" s="34">
        <v>8351.5</v>
      </c>
      <c r="F1322" s="23">
        <v>41658</v>
      </c>
      <c r="G1322" s="34">
        <v>8351.5</v>
      </c>
      <c r="H1322" s="36">
        <f t="shared" ref="H1322:H1385" si="21">E1322-G1322</f>
        <v>0</v>
      </c>
      <c r="I1322" s="21" t="s">
        <v>12</v>
      </c>
    </row>
    <row r="1323" spans="1:9" x14ac:dyDescent="0.25">
      <c r="A1323" s="31">
        <v>41657</v>
      </c>
      <c r="B1323" s="32">
        <v>450</v>
      </c>
      <c r="C1323" s="32" t="s">
        <v>407</v>
      </c>
      <c r="D1323" s="33" t="s">
        <v>8</v>
      </c>
      <c r="E1323" s="34">
        <v>2296</v>
      </c>
      <c r="F1323" s="23">
        <v>41657</v>
      </c>
      <c r="G1323" s="34">
        <v>2296</v>
      </c>
      <c r="H1323" s="36">
        <f t="shared" si="21"/>
        <v>0</v>
      </c>
      <c r="I1323" s="21" t="s">
        <v>8</v>
      </c>
    </row>
    <row r="1324" spans="1:9" x14ac:dyDescent="0.25">
      <c r="A1324" s="31">
        <v>41657</v>
      </c>
      <c r="B1324" s="32">
        <v>451</v>
      </c>
      <c r="C1324" s="32" t="s">
        <v>407</v>
      </c>
      <c r="D1324" s="33" t="s">
        <v>106</v>
      </c>
      <c r="E1324" s="34">
        <v>176070</v>
      </c>
      <c r="F1324" s="23">
        <v>41664</v>
      </c>
      <c r="G1324" s="34">
        <v>176070</v>
      </c>
      <c r="H1324" s="36">
        <f t="shared" si="21"/>
        <v>0</v>
      </c>
      <c r="I1324" s="21" t="s">
        <v>37</v>
      </c>
    </row>
    <row r="1325" spans="1:9" x14ac:dyDescent="0.25">
      <c r="A1325" s="31">
        <v>41657</v>
      </c>
      <c r="B1325" s="32">
        <v>452</v>
      </c>
      <c r="C1325" s="32" t="s">
        <v>407</v>
      </c>
      <c r="D1325" s="33" t="s">
        <v>106</v>
      </c>
      <c r="E1325" s="34">
        <v>154628</v>
      </c>
      <c r="F1325" s="23">
        <v>41662</v>
      </c>
      <c r="G1325" s="34">
        <v>154628</v>
      </c>
      <c r="H1325" s="36">
        <f t="shared" si="21"/>
        <v>0</v>
      </c>
      <c r="I1325" s="21" t="s">
        <v>37</v>
      </c>
    </row>
    <row r="1326" spans="1:9" x14ac:dyDescent="0.25">
      <c r="A1326" s="31">
        <v>41657</v>
      </c>
      <c r="B1326" s="32">
        <v>453</v>
      </c>
      <c r="C1326" s="32" t="s">
        <v>407</v>
      </c>
      <c r="D1326" s="33" t="s">
        <v>106</v>
      </c>
      <c r="E1326" s="34">
        <v>308832</v>
      </c>
      <c r="F1326" s="23">
        <v>41664</v>
      </c>
      <c r="G1326" s="34">
        <v>308832</v>
      </c>
      <c r="H1326" s="36">
        <f t="shared" si="21"/>
        <v>0</v>
      </c>
      <c r="I1326" s="21" t="s">
        <v>37</v>
      </c>
    </row>
    <row r="1327" spans="1:9" x14ac:dyDescent="0.25">
      <c r="A1327" s="31">
        <v>41657</v>
      </c>
      <c r="B1327" s="32">
        <v>454</v>
      </c>
      <c r="C1327" s="32" t="s">
        <v>407</v>
      </c>
      <c r="D1327" s="33" t="s">
        <v>99</v>
      </c>
      <c r="E1327" s="34">
        <v>230</v>
      </c>
      <c r="F1327" s="23">
        <v>41657</v>
      </c>
      <c r="G1327" s="34">
        <v>230</v>
      </c>
      <c r="H1327" s="36">
        <f t="shared" si="21"/>
        <v>0</v>
      </c>
      <c r="I1327" s="21" t="s">
        <v>65</v>
      </c>
    </row>
    <row r="1328" spans="1:9" x14ac:dyDescent="0.25">
      <c r="A1328" s="31">
        <v>41658</v>
      </c>
      <c r="B1328" s="32">
        <v>455</v>
      </c>
      <c r="C1328" s="32" t="s">
        <v>407</v>
      </c>
      <c r="D1328" s="33" t="s">
        <v>20</v>
      </c>
      <c r="E1328" s="78">
        <v>18</v>
      </c>
      <c r="F1328" s="26">
        <v>41713</v>
      </c>
      <c r="G1328" s="40">
        <v>18</v>
      </c>
      <c r="H1328" s="36">
        <f t="shared" si="21"/>
        <v>0</v>
      </c>
    </row>
    <row r="1329" spans="1:10" x14ac:dyDescent="0.25">
      <c r="A1329" s="31">
        <v>41658</v>
      </c>
      <c r="B1329" s="32">
        <v>456</v>
      </c>
      <c r="C1329" s="32" t="s">
        <v>407</v>
      </c>
      <c r="D1329" s="33" t="s">
        <v>55</v>
      </c>
      <c r="E1329" s="34">
        <v>3789.5</v>
      </c>
      <c r="F1329" s="23">
        <v>41659</v>
      </c>
      <c r="G1329" s="34">
        <v>3789.5</v>
      </c>
      <c r="H1329" s="36">
        <f t="shared" si="21"/>
        <v>0</v>
      </c>
      <c r="I1329" s="78"/>
    </row>
    <row r="1330" spans="1:10" x14ac:dyDescent="0.25">
      <c r="A1330" s="31">
        <v>41658</v>
      </c>
      <c r="B1330" s="32">
        <v>457</v>
      </c>
      <c r="C1330" s="32" t="s">
        <v>407</v>
      </c>
      <c r="D1330" s="33" t="s">
        <v>129</v>
      </c>
      <c r="E1330" s="34">
        <v>1012</v>
      </c>
      <c r="F1330" s="23">
        <v>41658</v>
      </c>
      <c r="G1330" s="34">
        <v>1012</v>
      </c>
      <c r="H1330" s="36">
        <f t="shared" si="21"/>
        <v>0</v>
      </c>
    </row>
    <row r="1331" spans="1:10" x14ac:dyDescent="0.25">
      <c r="A1331" s="31">
        <v>41658</v>
      </c>
      <c r="B1331" s="32">
        <v>458</v>
      </c>
      <c r="C1331" s="32" t="s">
        <v>407</v>
      </c>
      <c r="D1331" s="33" t="s">
        <v>122</v>
      </c>
      <c r="E1331" s="34">
        <v>1900</v>
      </c>
      <c r="F1331" s="23">
        <v>41667</v>
      </c>
      <c r="G1331" s="34">
        <v>1900</v>
      </c>
      <c r="H1331" s="36">
        <f t="shared" si="21"/>
        <v>0</v>
      </c>
      <c r="I1331" s="21" t="s">
        <v>27</v>
      </c>
      <c r="J1331" s="27"/>
    </row>
    <row r="1332" spans="1:10" x14ac:dyDescent="0.25">
      <c r="A1332" s="31">
        <v>41658</v>
      </c>
      <c r="B1332" s="32">
        <v>459</v>
      </c>
      <c r="C1332" s="32" t="s">
        <v>407</v>
      </c>
      <c r="D1332" s="33" t="s">
        <v>44</v>
      </c>
      <c r="E1332" s="34">
        <v>5700</v>
      </c>
      <c r="F1332" s="23">
        <v>41668</v>
      </c>
      <c r="G1332" s="34">
        <v>5700</v>
      </c>
      <c r="H1332" s="36">
        <f t="shared" si="21"/>
        <v>0</v>
      </c>
      <c r="I1332" s="21" t="s">
        <v>27</v>
      </c>
      <c r="J1332" s="27"/>
    </row>
    <row r="1333" spans="1:10" x14ac:dyDescent="0.25">
      <c r="A1333" s="31">
        <v>41658</v>
      </c>
      <c r="B1333" s="32">
        <v>460</v>
      </c>
      <c r="C1333" s="32" t="s">
        <v>407</v>
      </c>
      <c r="D1333" s="33" t="s">
        <v>43</v>
      </c>
      <c r="E1333" s="34">
        <v>1900</v>
      </c>
      <c r="F1333" s="23">
        <v>41667</v>
      </c>
      <c r="G1333" s="34">
        <v>1900</v>
      </c>
      <c r="H1333" s="36">
        <f t="shared" si="21"/>
        <v>0</v>
      </c>
      <c r="I1333" s="21" t="s">
        <v>27</v>
      </c>
      <c r="J1333" s="46"/>
    </row>
    <row r="1334" spans="1:10" x14ac:dyDescent="0.25">
      <c r="A1334" s="31">
        <v>41658</v>
      </c>
      <c r="B1334" s="32">
        <v>461</v>
      </c>
      <c r="C1334" s="32" t="s">
        <v>407</v>
      </c>
      <c r="D1334" s="33" t="s">
        <v>42</v>
      </c>
      <c r="E1334" s="34">
        <v>1520</v>
      </c>
      <c r="F1334" s="23">
        <v>41667</v>
      </c>
      <c r="G1334" s="34">
        <v>1520</v>
      </c>
      <c r="H1334" s="36">
        <f t="shared" si="21"/>
        <v>0</v>
      </c>
      <c r="I1334" s="21" t="s">
        <v>27</v>
      </c>
    </row>
    <row r="1335" spans="1:10" x14ac:dyDescent="0.25">
      <c r="A1335" s="31">
        <v>41658</v>
      </c>
      <c r="B1335" s="32">
        <v>462</v>
      </c>
      <c r="C1335" s="32" t="s">
        <v>407</v>
      </c>
      <c r="D1335" s="33" t="s">
        <v>260</v>
      </c>
      <c r="E1335" s="34">
        <v>1416</v>
      </c>
      <c r="F1335" s="23">
        <v>41658</v>
      </c>
      <c r="G1335" s="34">
        <v>1416</v>
      </c>
      <c r="H1335" s="36">
        <f t="shared" si="21"/>
        <v>0</v>
      </c>
    </row>
    <row r="1336" spans="1:10" x14ac:dyDescent="0.25">
      <c r="A1336" s="31">
        <v>41658</v>
      </c>
      <c r="B1336" s="32">
        <v>463</v>
      </c>
      <c r="C1336" s="32" t="s">
        <v>407</v>
      </c>
      <c r="D1336" s="33" t="s">
        <v>13</v>
      </c>
      <c r="E1336" s="34">
        <v>6581.6</v>
      </c>
      <c r="F1336" s="23">
        <v>41662</v>
      </c>
      <c r="G1336" s="34">
        <v>6581.6</v>
      </c>
      <c r="H1336" s="36">
        <f t="shared" si="21"/>
        <v>0</v>
      </c>
      <c r="I1336" s="21" t="s">
        <v>21</v>
      </c>
    </row>
    <row r="1337" spans="1:10" x14ac:dyDescent="0.25">
      <c r="A1337" s="31">
        <v>41658</v>
      </c>
      <c r="B1337" s="32">
        <v>464</v>
      </c>
      <c r="C1337" s="32" t="s">
        <v>407</v>
      </c>
      <c r="D1337" s="33" t="s">
        <v>468</v>
      </c>
      <c r="E1337" s="34">
        <v>11362</v>
      </c>
      <c r="F1337" s="23">
        <v>41658</v>
      </c>
      <c r="G1337" s="34">
        <v>11362</v>
      </c>
      <c r="H1337" s="36">
        <f t="shared" si="21"/>
        <v>0</v>
      </c>
    </row>
    <row r="1338" spans="1:10" x14ac:dyDescent="0.25">
      <c r="A1338" s="31">
        <v>41658</v>
      </c>
      <c r="B1338" s="32">
        <v>465</v>
      </c>
      <c r="C1338" s="32" t="s">
        <v>407</v>
      </c>
      <c r="D1338" s="33" t="s">
        <v>115</v>
      </c>
      <c r="E1338" s="34">
        <v>1652</v>
      </c>
      <c r="F1338" s="23">
        <v>41658</v>
      </c>
      <c r="G1338" s="34">
        <v>1652</v>
      </c>
      <c r="H1338" s="36">
        <f t="shared" si="21"/>
        <v>0</v>
      </c>
    </row>
    <row r="1339" spans="1:10" x14ac:dyDescent="0.25">
      <c r="A1339" s="31">
        <v>41658</v>
      </c>
      <c r="B1339" s="32">
        <v>466</v>
      </c>
      <c r="C1339" s="32" t="s">
        <v>407</v>
      </c>
      <c r="D1339" s="33" t="s">
        <v>49</v>
      </c>
      <c r="E1339" s="34">
        <v>6306.5</v>
      </c>
      <c r="F1339" s="23">
        <v>41658</v>
      </c>
      <c r="G1339" s="34">
        <v>6306.5</v>
      </c>
      <c r="H1339" s="36">
        <f t="shared" si="21"/>
        <v>0</v>
      </c>
    </row>
    <row r="1340" spans="1:10" x14ac:dyDescent="0.25">
      <c r="A1340" s="31">
        <v>41658</v>
      </c>
      <c r="B1340" s="32">
        <v>467</v>
      </c>
      <c r="C1340" s="32" t="s">
        <v>407</v>
      </c>
      <c r="D1340" s="33" t="s">
        <v>17</v>
      </c>
      <c r="E1340" s="34">
        <v>2566</v>
      </c>
      <c r="F1340" s="23">
        <v>41668</v>
      </c>
      <c r="G1340" s="34">
        <v>2566</v>
      </c>
      <c r="H1340" s="36">
        <f t="shared" si="21"/>
        <v>0</v>
      </c>
    </row>
    <row r="1341" spans="1:10" x14ac:dyDescent="0.25">
      <c r="A1341" s="31">
        <v>41658</v>
      </c>
      <c r="B1341" s="32">
        <v>468</v>
      </c>
      <c r="C1341" s="32" t="s">
        <v>407</v>
      </c>
      <c r="D1341" s="33" t="s">
        <v>130</v>
      </c>
      <c r="E1341" s="34">
        <v>7767.5</v>
      </c>
      <c r="F1341" s="23">
        <v>41660</v>
      </c>
      <c r="G1341" s="34">
        <v>7767.5</v>
      </c>
      <c r="H1341" s="36">
        <f t="shared" si="21"/>
        <v>0</v>
      </c>
      <c r="I1341" s="21" t="s">
        <v>21</v>
      </c>
    </row>
    <row r="1342" spans="1:10" x14ac:dyDescent="0.25">
      <c r="A1342" s="31">
        <v>41658</v>
      </c>
      <c r="B1342" s="32">
        <v>469</v>
      </c>
      <c r="C1342" s="32" t="s">
        <v>407</v>
      </c>
      <c r="D1342" s="33" t="s">
        <v>83</v>
      </c>
      <c r="E1342" s="34">
        <v>2925.2</v>
      </c>
      <c r="F1342" s="23">
        <v>41660</v>
      </c>
      <c r="G1342" s="34">
        <v>2925.2</v>
      </c>
      <c r="H1342" s="36">
        <f t="shared" si="21"/>
        <v>0</v>
      </c>
      <c r="I1342" s="21" t="s">
        <v>21</v>
      </c>
    </row>
    <row r="1343" spans="1:10" x14ac:dyDescent="0.25">
      <c r="A1343" s="31">
        <v>41658</v>
      </c>
      <c r="B1343" s="32">
        <v>470</v>
      </c>
      <c r="C1343" s="32" t="s">
        <v>407</v>
      </c>
      <c r="D1343" s="33" t="s">
        <v>48</v>
      </c>
      <c r="E1343" s="34">
        <v>922.8</v>
      </c>
      <c r="F1343" s="23">
        <v>41658</v>
      </c>
      <c r="G1343" s="34">
        <v>922.8</v>
      </c>
      <c r="H1343" s="36">
        <f t="shared" si="21"/>
        <v>0</v>
      </c>
      <c r="I1343" s="21" t="s">
        <v>27</v>
      </c>
    </row>
    <row r="1344" spans="1:10" x14ac:dyDescent="0.25">
      <c r="A1344" s="31">
        <v>41658</v>
      </c>
      <c r="B1344" s="32">
        <v>471</v>
      </c>
      <c r="C1344" s="32" t="s">
        <v>407</v>
      </c>
      <c r="D1344" s="33" t="s">
        <v>55</v>
      </c>
      <c r="E1344" s="34">
        <v>10916.8</v>
      </c>
      <c r="F1344" s="23">
        <v>41658</v>
      </c>
      <c r="G1344" s="34">
        <v>10916.8</v>
      </c>
      <c r="H1344" s="36">
        <f t="shared" si="21"/>
        <v>0</v>
      </c>
    </row>
    <row r="1345" spans="1:10" x14ac:dyDescent="0.25">
      <c r="A1345" s="31">
        <v>41658</v>
      </c>
      <c r="B1345" s="32">
        <v>472</v>
      </c>
      <c r="C1345" s="32" t="s">
        <v>407</v>
      </c>
      <c r="D1345" s="33" t="s">
        <v>526</v>
      </c>
      <c r="E1345" s="34">
        <v>6407.5</v>
      </c>
      <c r="F1345" s="23">
        <v>41658</v>
      </c>
      <c r="G1345" s="34">
        <v>6407.5</v>
      </c>
      <c r="H1345" s="36">
        <f t="shared" si="21"/>
        <v>0</v>
      </c>
    </row>
    <row r="1346" spans="1:10" x14ac:dyDescent="0.25">
      <c r="A1346" s="31">
        <v>41658</v>
      </c>
      <c r="B1346" s="32">
        <v>473</v>
      </c>
      <c r="C1346" s="32" t="s">
        <v>407</v>
      </c>
      <c r="D1346" s="33" t="s">
        <v>68</v>
      </c>
      <c r="E1346" s="34">
        <v>3542.5</v>
      </c>
      <c r="F1346" s="23">
        <v>41659</v>
      </c>
      <c r="G1346" s="34">
        <v>3542.5</v>
      </c>
      <c r="H1346" s="36">
        <f t="shared" si="21"/>
        <v>0</v>
      </c>
      <c r="I1346" s="21" t="s">
        <v>65</v>
      </c>
    </row>
    <row r="1347" spans="1:10" x14ac:dyDescent="0.25">
      <c r="A1347" s="31">
        <v>41658</v>
      </c>
      <c r="B1347" s="32">
        <v>474</v>
      </c>
      <c r="C1347" s="32" t="s">
        <v>407</v>
      </c>
      <c r="D1347" s="33" t="s">
        <v>124</v>
      </c>
      <c r="E1347" s="34">
        <v>7714</v>
      </c>
      <c r="F1347" s="23">
        <v>41659</v>
      </c>
      <c r="G1347" s="34">
        <v>7714</v>
      </c>
      <c r="H1347" s="36">
        <f t="shared" si="21"/>
        <v>0</v>
      </c>
      <c r="I1347" s="21" t="s">
        <v>12</v>
      </c>
    </row>
    <row r="1348" spans="1:10" x14ac:dyDescent="0.25">
      <c r="A1348" s="31">
        <v>41658</v>
      </c>
      <c r="B1348" s="32">
        <v>475</v>
      </c>
      <c r="C1348" s="32" t="s">
        <v>407</v>
      </c>
      <c r="D1348" s="33" t="s">
        <v>29</v>
      </c>
      <c r="E1348" s="34">
        <v>10147.200000000001</v>
      </c>
      <c r="F1348" s="23">
        <v>41659</v>
      </c>
      <c r="G1348" s="34">
        <v>10147.200000000001</v>
      </c>
      <c r="H1348" s="36">
        <f t="shared" si="21"/>
        <v>0</v>
      </c>
      <c r="I1348" s="21" t="s">
        <v>12</v>
      </c>
    </row>
    <row r="1349" spans="1:10" x14ac:dyDescent="0.25">
      <c r="A1349" s="31">
        <v>41658</v>
      </c>
      <c r="B1349" s="32">
        <v>476</v>
      </c>
      <c r="C1349" s="32" t="s">
        <v>407</v>
      </c>
      <c r="D1349" s="33" t="s">
        <v>47</v>
      </c>
      <c r="E1349" s="34">
        <v>4016</v>
      </c>
      <c r="F1349" s="79" t="s">
        <v>527</v>
      </c>
      <c r="G1349" s="34">
        <v>4016</v>
      </c>
      <c r="H1349" s="36">
        <f t="shared" si="21"/>
        <v>0</v>
      </c>
      <c r="I1349" s="21" t="s">
        <v>12</v>
      </c>
      <c r="J1349" s="21" t="s">
        <v>528</v>
      </c>
    </row>
    <row r="1350" spans="1:10" x14ac:dyDescent="0.25">
      <c r="A1350" s="31">
        <v>41658</v>
      </c>
      <c r="B1350" s="32">
        <v>477</v>
      </c>
      <c r="C1350" s="32" t="s">
        <v>407</v>
      </c>
      <c r="D1350" s="33" t="s">
        <v>35</v>
      </c>
      <c r="E1350" s="34">
        <v>1269.5999999999999</v>
      </c>
      <c r="F1350" s="23">
        <v>41659</v>
      </c>
      <c r="G1350" s="34">
        <v>1269.5999999999999</v>
      </c>
      <c r="H1350" s="36">
        <f t="shared" si="21"/>
        <v>0</v>
      </c>
      <c r="I1350" s="21" t="s">
        <v>12</v>
      </c>
    </row>
    <row r="1351" spans="1:10" x14ac:dyDescent="0.25">
      <c r="A1351" s="31">
        <v>41658</v>
      </c>
      <c r="B1351" s="32">
        <v>478</v>
      </c>
      <c r="C1351" s="32" t="s">
        <v>407</v>
      </c>
      <c r="D1351" s="33" t="s">
        <v>529</v>
      </c>
      <c r="E1351" s="34">
        <v>680.5</v>
      </c>
      <c r="F1351" s="23">
        <v>41668</v>
      </c>
      <c r="G1351" s="34">
        <v>680.5</v>
      </c>
      <c r="H1351" s="36">
        <f t="shared" si="21"/>
        <v>0</v>
      </c>
      <c r="I1351" s="21" t="s">
        <v>37</v>
      </c>
    </row>
    <row r="1352" spans="1:10" x14ac:dyDescent="0.25">
      <c r="A1352" s="31">
        <v>41658</v>
      </c>
      <c r="B1352" s="32">
        <v>479</v>
      </c>
      <c r="C1352" s="32" t="s">
        <v>407</v>
      </c>
      <c r="D1352" s="33" t="s">
        <v>12</v>
      </c>
      <c r="E1352" s="34">
        <v>275.5</v>
      </c>
      <c r="F1352" s="23">
        <v>41660</v>
      </c>
      <c r="G1352" s="34">
        <v>275.5</v>
      </c>
      <c r="H1352" s="36">
        <f t="shared" si="21"/>
        <v>0</v>
      </c>
      <c r="I1352" s="21" t="s">
        <v>12</v>
      </c>
    </row>
    <row r="1353" spans="1:10" x14ac:dyDescent="0.25">
      <c r="A1353" s="31">
        <v>41658</v>
      </c>
      <c r="B1353" s="32">
        <v>480</v>
      </c>
      <c r="C1353" s="32" t="s">
        <v>407</v>
      </c>
      <c r="D1353" s="33" t="s">
        <v>11</v>
      </c>
      <c r="E1353" s="34">
        <v>49945.02</v>
      </c>
      <c r="F1353" s="23">
        <v>41667</v>
      </c>
      <c r="G1353" s="34">
        <v>49945.02</v>
      </c>
      <c r="H1353" s="36">
        <f t="shared" si="21"/>
        <v>0</v>
      </c>
      <c r="I1353" s="21" t="s">
        <v>65</v>
      </c>
    </row>
    <row r="1354" spans="1:10" x14ac:dyDescent="0.25">
      <c r="A1354" s="31">
        <v>41658</v>
      </c>
      <c r="B1354" s="32">
        <v>481</v>
      </c>
      <c r="C1354" s="32" t="s">
        <v>407</v>
      </c>
      <c r="D1354" s="33" t="s">
        <v>89</v>
      </c>
      <c r="E1354" s="34">
        <v>1159.5</v>
      </c>
      <c r="F1354" s="26" t="s">
        <v>530</v>
      </c>
      <c r="G1354" s="34">
        <v>1159.5</v>
      </c>
      <c r="H1354" s="36">
        <f t="shared" si="21"/>
        <v>0</v>
      </c>
    </row>
    <row r="1355" spans="1:10" x14ac:dyDescent="0.25">
      <c r="A1355" s="31">
        <v>41658</v>
      </c>
      <c r="B1355" s="32">
        <v>482</v>
      </c>
      <c r="C1355" s="32" t="s">
        <v>407</v>
      </c>
      <c r="D1355" s="33" t="s">
        <v>531</v>
      </c>
      <c r="E1355" s="34">
        <v>4431</v>
      </c>
      <c r="F1355" s="23">
        <v>41658</v>
      </c>
      <c r="G1355" s="34">
        <v>4431</v>
      </c>
      <c r="H1355" s="36">
        <f t="shared" si="21"/>
        <v>0</v>
      </c>
    </row>
    <row r="1356" spans="1:10" x14ac:dyDescent="0.25">
      <c r="A1356" s="31">
        <v>41658</v>
      </c>
      <c r="B1356" s="32">
        <v>483</v>
      </c>
      <c r="C1356" s="32" t="s">
        <v>407</v>
      </c>
      <c r="D1356" s="21" t="s">
        <v>99</v>
      </c>
      <c r="E1356" s="34">
        <v>357</v>
      </c>
      <c r="F1356" s="23">
        <v>41658</v>
      </c>
      <c r="G1356" s="34">
        <v>357</v>
      </c>
      <c r="H1356" s="36">
        <f t="shared" si="21"/>
        <v>0</v>
      </c>
    </row>
    <row r="1357" spans="1:10" x14ac:dyDescent="0.25">
      <c r="A1357" s="31">
        <v>41658</v>
      </c>
      <c r="B1357" s="32">
        <v>484</v>
      </c>
      <c r="C1357" s="32" t="s">
        <v>407</v>
      </c>
      <c r="D1357" s="33" t="s">
        <v>14</v>
      </c>
      <c r="E1357" s="34">
        <v>6820</v>
      </c>
      <c r="F1357" s="23">
        <v>41659</v>
      </c>
      <c r="G1357" s="34">
        <v>6820</v>
      </c>
      <c r="H1357" s="36">
        <f t="shared" si="21"/>
        <v>0</v>
      </c>
      <c r="I1357" s="21" t="s">
        <v>27</v>
      </c>
    </row>
    <row r="1358" spans="1:10" x14ac:dyDescent="0.25">
      <c r="A1358" s="31">
        <v>41658</v>
      </c>
      <c r="B1358" s="32">
        <v>485</v>
      </c>
      <c r="C1358" s="32" t="s">
        <v>407</v>
      </c>
      <c r="D1358" s="33" t="s">
        <v>269</v>
      </c>
      <c r="E1358" s="34">
        <v>4226.5</v>
      </c>
      <c r="F1358" s="23">
        <v>41658</v>
      </c>
      <c r="G1358" s="34">
        <v>4226.5</v>
      </c>
      <c r="H1358" s="36">
        <f t="shared" si="21"/>
        <v>0</v>
      </c>
    </row>
    <row r="1359" spans="1:10" x14ac:dyDescent="0.25">
      <c r="A1359" s="31">
        <v>41658</v>
      </c>
      <c r="B1359" s="32">
        <v>486</v>
      </c>
      <c r="C1359" s="32" t="s">
        <v>407</v>
      </c>
      <c r="D1359" s="33" t="s">
        <v>136</v>
      </c>
      <c r="E1359" s="34">
        <v>842.5</v>
      </c>
      <c r="F1359" s="23">
        <v>41658</v>
      </c>
      <c r="G1359" s="34">
        <v>842.5</v>
      </c>
      <c r="H1359" s="36">
        <f t="shared" si="21"/>
        <v>0</v>
      </c>
    </row>
    <row r="1360" spans="1:10" x14ac:dyDescent="0.25">
      <c r="A1360" s="31">
        <v>41658</v>
      </c>
      <c r="B1360" s="32">
        <v>487</v>
      </c>
      <c r="C1360" s="32" t="s">
        <v>407</v>
      </c>
      <c r="D1360" s="33" t="s">
        <v>20</v>
      </c>
      <c r="E1360" s="34">
        <v>1534.5</v>
      </c>
      <c r="F1360" s="23">
        <v>41659</v>
      </c>
      <c r="G1360" s="34">
        <v>1534.5</v>
      </c>
      <c r="H1360" s="36">
        <f t="shared" si="21"/>
        <v>0</v>
      </c>
    </row>
    <row r="1361" spans="1:10" x14ac:dyDescent="0.25">
      <c r="A1361" s="31">
        <v>41658</v>
      </c>
      <c r="B1361" s="32">
        <v>488</v>
      </c>
      <c r="C1361" s="32" t="s">
        <v>407</v>
      </c>
      <c r="D1361" s="33" t="s">
        <v>237</v>
      </c>
      <c r="E1361" s="34">
        <v>6986</v>
      </c>
      <c r="F1361" s="77">
        <v>41659</v>
      </c>
      <c r="G1361" s="34">
        <v>6986</v>
      </c>
      <c r="H1361" s="36">
        <f t="shared" si="21"/>
        <v>0</v>
      </c>
      <c r="I1361" s="21" t="s">
        <v>21</v>
      </c>
      <c r="J1361" s="21" t="s">
        <v>532</v>
      </c>
    </row>
    <row r="1362" spans="1:10" x14ac:dyDescent="0.25">
      <c r="A1362" s="31">
        <v>41658</v>
      </c>
      <c r="B1362" s="32">
        <v>489</v>
      </c>
      <c r="C1362" s="32" t="s">
        <v>407</v>
      </c>
      <c r="D1362" s="33" t="s">
        <v>86</v>
      </c>
      <c r="E1362" s="34">
        <v>16776</v>
      </c>
      <c r="F1362" s="23">
        <v>41658</v>
      </c>
      <c r="G1362" s="34">
        <v>16776</v>
      </c>
      <c r="H1362" s="36">
        <f t="shared" si="21"/>
        <v>0</v>
      </c>
    </row>
    <row r="1363" spans="1:10" x14ac:dyDescent="0.25">
      <c r="A1363" s="31">
        <v>41658</v>
      </c>
      <c r="B1363" s="32">
        <v>490</v>
      </c>
      <c r="C1363" s="32" t="s">
        <v>407</v>
      </c>
      <c r="D1363" s="33" t="s">
        <v>533</v>
      </c>
      <c r="E1363" s="34">
        <v>245</v>
      </c>
      <c r="F1363" s="23">
        <v>41659</v>
      </c>
      <c r="G1363" s="34">
        <v>245</v>
      </c>
      <c r="H1363" s="36">
        <f t="shared" si="21"/>
        <v>0</v>
      </c>
    </row>
    <row r="1364" spans="1:10" x14ac:dyDescent="0.25">
      <c r="A1364" s="31">
        <v>41658</v>
      </c>
      <c r="B1364" s="32">
        <v>491</v>
      </c>
      <c r="C1364" s="32" t="s">
        <v>407</v>
      </c>
      <c r="D1364" s="33" t="s">
        <v>186</v>
      </c>
      <c r="E1364" s="34">
        <v>2088</v>
      </c>
      <c r="F1364" s="23">
        <v>41660</v>
      </c>
      <c r="G1364" s="34">
        <v>2088</v>
      </c>
      <c r="H1364" s="36">
        <f t="shared" si="21"/>
        <v>0</v>
      </c>
    </row>
    <row r="1365" spans="1:10" x14ac:dyDescent="0.25">
      <c r="A1365" s="31">
        <v>41658</v>
      </c>
      <c r="B1365" s="32">
        <v>492</v>
      </c>
      <c r="C1365" s="32" t="s">
        <v>407</v>
      </c>
      <c r="D1365" s="33" t="s">
        <v>152</v>
      </c>
      <c r="E1365" s="34">
        <v>6582</v>
      </c>
      <c r="F1365" s="23">
        <v>41658</v>
      </c>
      <c r="G1365" s="34">
        <v>6582</v>
      </c>
      <c r="H1365" s="36">
        <f t="shared" si="21"/>
        <v>0</v>
      </c>
    </row>
    <row r="1366" spans="1:10" x14ac:dyDescent="0.25">
      <c r="A1366" s="31">
        <v>41659</v>
      </c>
      <c r="B1366" s="32">
        <v>493</v>
      </c>
      <c r="C1366" s="32" t="s">
        <v>407</v>
      </c>
      <c r="D1366" s="33" t="s">
        <v>20</v>
      </c>
      <c r="E1366" s="76">
        <v>8915.5</v>
      </c>
      <c r="F1366" s="83" t="s">
        <v>534</v>
      </c>
      <c r="G1366" s="90">
        <f>2915.5+6000</f>
        <v>8915.5</v>
      </c>
      <c r="H1366" s="36">
        <f t="shared" si="21"/>
        <v>0</v>
      </c>
      <c r="I1366" s="28"/>
    </row>
    <row r="1367" spans="1:10" x14ac:dyDescent="0.25">
      <c r="A1367" s="31">
        <v>41659</v>
      </c>
      <c r="B1367" s="32">
        <v>494</v>
      </c>
      <c r="C1367" s="32" t="s">
        <v>407</v>
      </c>
      <c r="D1367" s="33" t="s">
        <v>115</v>
      </c>
      <c r="E1367" s="34">
        <v>244</v>
      </c>
      <c r="F1367" s="23">
        <v>41659</v>
      </c>
      <c r="G1367" s="34">
        <v>244</v>
      </c>
      <c r="H1367" s="36">
        <f t="shared" si="21"/>
        <v>0</v>
      </c>
      <c r="I1367" s="78"/>
    </row>
    <row r="1368" spans="1:10" x14ac:dyDescent="0.25">
      <c r="A1368" s="31">
        <v>41659</v>
      </c>
      <c r="B1368" s="32">
        <v>495</v>
      </c>
      <c r="C1368" s="32" t="s">
        <v>407</v>
      </c>
      <c r="D1368" s="33" t="s">
        <v>13</v>
      </c>
      <c r="E1368" s="34">
        <v>1907.6</v>
      </c>
      <c r="F1368" s="23">
        <v>41662</v>
      </c>
      <c r="G1368" s="34">
        <v>1907.6</v>
      </c>
      <c r="H1368" s="36">
        <f t="shared" si="21"/>
        <v>0</v>
      </c>
      <c r="I1368" s="21" t="s">
        <v>21</v>
      </c>
    </row>
    <row r="1369" spans="1:10" x14ac:dyDescent="0.25">
      <c r="A1369" s="31">
        <v>41659</v>
      </c>
      <c r="B1369" s="32">
        <v>496</v>
      </c>
      <c r="C1369" s="32" t="s">
        <v>407</v>
      </c>
      <c r="D1369" s="33" t="s">
        <v>16</v>
      </c>
      <c r="E1369" s="34">
        <v>120163.51</v>
      </c>
      <c r="F1369" s="91">
        <v>41710</v>
      </c>
      <c r="G1369" s="92">
        <v>120163.51</v>
      </c>
      <c r="H1369" s="36">
        <f t="shared" si="21"/>
        <v>0</v>
      </c>
    </row>
    <row r="1370" spans="1:10" x14ac:dyDescent="0.25">
      <c r="A1370" s="31">
        <v>41659</v>
      </c>
      <c r="B1370" s="32">
        <v>497</v>
      </c>
      <c r="C1370" s="32" t="s">
        <v>407</v>
      </c>
      <c r="D1370" s="33" t="s">
        <v>338</v>
      </c>
      <c r="E1370" s="34">
        <v>510</v>
      </c>
      <c r="F1370" s="23">
        <v>41660</v>
      </c>
      <c r="G1370" s="34">
        <v>510</v>
      </c>
      <c r="H1370" s="36">
        <f t="shared" si="21"/>
        <v>0</v>
      </c>
      <c r="I1370" s="21" t="s">
        <v>30</v>
      </c>
    </row>
    <row r="1371" spans="1:10" x14ac:dyDescent="0.25">
      <c r="A1371" s="31">
        <v>41659</v>
      </c>
      <c r="B1371" s="32">
        <v>498</v>
      </c>
      <c r="C1371" s="32" t="s">
        <v>407</v>
      </c>
      <c r="D1371" s="33" t="s">
        <v>34</v>
      </c>
      <c r="E1371" s="34">
        <v>2116</v>
      </c>
      <c r="F1371" s="23">
        <v>41660</v>
      </c>
      <c r="G1371" s="34">
        <v>2116</v>
      </c>
      <c r="H1371" s="36">
        <f t="shared" si="21"/>
        <v>0</v>
      </c>
      <c r="I1371" s="21" t="s">
        <v>30</v>
      </c>
    </row>
    <row r="1372" spans="1:10" x14ac:dyDescent="0.25">
      <c r="A1372" s="31">
        <v>41659</v>
      </c>
      <c r="B1372" s="32">
        <v>499</v>
      </c>
      <c r="C1372" s="32" t="s">
        <v>407</v>
      </c>
      <c r="D1372" s="33" t="s">
        <v>349</v>
      </c>
      <c r="E1372" s="34">
        <v>2391</v>
      </c>
      <c r="F1372" s="23">
        <v>41659</v>
      </c>
      <c r="G1372" s="34">
        <v>2391</v>
      </c>
      <c r="H1372" s="36">
        <f t="shared" si="21"/>
        <v>0</v>
      </c>
    </row>
    <row r="1373" spans="1:10" x14ac:dyDescent="0.25">
      <c r="A1373" s="31">
        <v>41659</v>
      </c>
      <c r="B1373" s="32">
        <v>500</v>
      </c>
      <c r="C1373" s="32" t="s">
        <v>407</v>
      </c>
      <c r="D1373" s="33" t="s">
        <v>8</v>
      </c>
      <c r="E1373" s="34">
        <v>1132</v>
      </c>
      <c r="F1373" s="23">
        <v>41659</v>
      </c>
      <c r="G1373" s="34">
        <v>1132</v>
      </c>
      <c r="H1373" s="36">
        <f t="shared" si="21"/>
        <v>0</v>
      </c>
    </row>
    <row r="1374" spans="1:10" x14ac:dyDescent="0.25">
      <c r="A1374" s="31">
        <v>41659</v>
      </c>
      <c r="B1374" s="32">
        <v>501</v>
      </c>
      <c r="C1374" s="32" t="s">
        <v>407</v>
      </c>
      <c r="D1374" s="33" t="s">
        <v>144</v>
      </c>
      <c r="E1374" s="34">
        <v>2761</v>
      </c>
      <c r="F1374" s="23">
        <v>41659</v>
      </c>
      <c r="G1374" s="34">
        <v>2761</v>
      </c>
      <c r="H1374" s="36">
        <f t="shared" si="21"/>
        <v>0</v>
      </c>
      <c r="I1374" s="21" t="s">
        <v>217</v>
      </c>
    </row>
    <row r="1375" spans="1:10" x14ac:dyDescent="0.25">
      <c r="A1375" s="31">
        <v>41659</v>
      </c>
      <c r="B1375" s="32">
        <v>502</v>
      </c>
      <c r="C1375" s="32" t="s">
        <v>407</v>
      </c>
      <c r="D1375" s="33" t="s">
        <v>116</v>
      </c>
      <c r="E1375" s="34">
        <v>953</v>
      </c>
      <c r="F1375" s="23">
        <v>41659</v>
      </c>
      <c r="G1375" s="34">
        <v>953</v>
      </c>
      <c r="H1375" s="36">
        <f t="shared" si="21"/>
        <v>0</v>
      </c>
    </row>
    <row r="1376" spans="1:10" x14ac:dyDescent="0.25">
      <c r="A1376" s="31">
        <v>41659</v>
      </c>
      <c r="B1376" s="32">
        <v>503</v>
      </c>
      <c r="C1376" s="32" t="s">
        <v>407</v>
      </c>
      <c r="D1376" s="33" t="s">
        <v>83</v>
      </c>
      <c r="E1376" s="34">
        <v>6493.2</v>
      </c>
      <c r="F1376" s="23">
        <v>41660</v>
      </c>
      <c r="G1376" s="34">
        <v>6493.2</v>
      </c>
      <c r="H1376" s="36">
        <f t="shared" si="21"/>
        <v>0</v>
      </c>
    </row>
    <row r="1377" spans="1:10" x14ac:dyDescent="0.25">
      <c r="A1377" s="31">
        <v>41659</v>
      </c>
      <c r="B1377" s="32">
        <v>504</v>
      </c>
      <c r="C1377" s="32" t="s">
        <v>407</v>
      </c>
      <c r="D1377" s="33" t="s">
        <v>366</v>
      </c>
      <c r="E1377" s="34">
        <v>3600</v>
      </c>
      <c r="F1377" s="23">
        <v>41659</v>
      </c>
      <c r="G1377" s="34">
        <v>3600</v>
      </c>
      <c r="H1377" s="36">
        <f t="shared" si="21"/>
        <v>0</v>
      </c>
    </row>
    <row r="1378" spans="1:10" x14ac:dyDescent="0.25">
      <c r="A1378" s="31">
        <v>41659</v>
      </c>
      <c r="B1378" s="32">
        <v>505</v>
      </c>
      <c r="C1378" s="32" t="s">
        <v>407</v>
      </c>
      <c r="D1378" s="33" t="s">
        <v>74</v>
      </c>
      <c r="E1378" s="34">
        <v>1192</v>
      </c>
      <c r="F1378" s="23">
        <v>41659</v>
      </c>
      <c r="G1378" s="34">
        <v>1192</v>
      </c>
      <c r="H1378" s="36">
        <f t="shared" si="21"/>
        <v>0</v>
      </c>
    </row>
    <row r="1379" spans="1:10" x14ac:dyDescent="0.25">
      <c r="A1379" s="31">
        <v>41659</v>
      </c>
      <c r="B1379" s="32">
        <v>506</v>
      </c>
      <c r="C1379" s="32" t="s">
        <v>407</v>
      </c>
      <c r="D1379" s="33" t="s">
        <v>22</v>
      </c>
      <c r="E1379" s="34">
        <v>4641.5</v>
      </c>
      <c r="F1379" s="23">
        <v>41659</v>
      </c>
      <c r="G1379" s="34">
        <v>4641.5</v>
      </c>
      <c r="H1379" s="36">
        <f t="shared" si="21"/>
        <v>0</v>
      </c>
    </row>
    <row r="1380" spans="1:10" x14ac:dyDescent="0.25">
      <c r="A1380" s="31">
        <v>41659</v>
      </c>
      <c r="B1380" s="32">
        <v>507</v>
      </c>
      <c r="C1380" s="32" t="s">
        <v>407</v>
      </c>
      <c r="D1380" s="33" t="s">
        <v>535</v>
      </c>
      <c r="E1380" s="34">
        <v>3110.5</v>
      </c>
      <c r="F1380" s="23">
        <v>41659</v>
      </c>
      <c r="G1380" s="34">
        <v>3110.5</v>
      </c>
      <c r="H1380" s="36">
        <f t="shared" si="21"/>
        <v>0</v>
      </c>
    </row>
    <row r="1381" spans="1:10" x14ac:dyDescent="0.25">
      <c r="A1381" s="31">
        <v>41659</v>
      </c>
      <c r="B1381" s="32">
        <v>508</v>
      </c>
      <c r="C1381" s="32" t="s">
        <v>407</v>
      </c>
      <c r="D1381" s="33" t="s">
        <v>49</v>
      </c>
      <c r="E1381" s="34">
        <v>5757.5</v>
      </c>
      <c r="F1381" s="93" t="s">
        <v>536</v>
      </c>
      <c r="G1381" s="67">
        <v>5757.5</v>
      </c>
      <c r="H1381" s="36">
        <f t="shared" si="21"/>
        <v>0</v>
      </c>
    </row>
    <row r="1382" spans="1:10" x14ac:dyDescent="0.25">
      <c r="A1382" s="31">
        <v>41659</v>
      </c>
      <c r="B1382" s="32">
        <v>509</v>
      </c>
      <c r="C1382" s="32" t="s">
        <v>407</v>
      </c>
      <c r="D1382" s="33" t="s">
        <v>54</v>
      </c>
      <c r="E1382" s="34">
        <v>37083.699999999997</v>
      </c>
      <c r="F1382" s="23">
        <v>41660</v>
      </c>
      <c r="G1382" s="34">
        <v>37083.699999999997</v>
      </c>
      <c r="H1382" s="36">
        <f t="shared" si="21"/>
        <v>0</v>
      </c>
      <c r="I1382" s="21" t="s">
        <v>30</v>
      </c>
    </row>
    <row r="1383" spans="1:10" x14ac:dyDescent="0.25">
      <c r="A1383" s="31">
        <v>41659</v>
      </c>
      <c r="B1383" s="32">
        <v>510</v>
      </c>
      <c r="C1383" s="32" t="s">
        <v>407</v>
      </c>
      <c r="D1383" s="33" t="s">
        <v>14</v>
      </c>
      <c r="E1383" s="34">
        <v>1483</v>
      </c>
      <c r="F1383" s="23">
        <v>41659</v>
      </c>
      <c r="G1383" s="34">
        <v>1483</v>
      </c>
      <c r="H1383" s="36">
        <f t="shared" si="21"/>
        <v>0</v>
      </c>
    </row>
    <row r="1384" spans="1:10" x14ac:dyDescent="0.25">
      <c r="A1384" s="31">
        <v>41659</v>
      </c>
      <c r="B1384" s="32">
        <v>511</v>
      </c>
      <c r="C1384" s="32" t="s">
        <v>407</v>
      </c>
      <c r="D1384" s="33" t="s">
        <v>526</v>
      </c>
      <c r="E1384" s="34">
        <v>2236</v>
      </c>
      <c r="F1384" s="23">
        <v>41659</v>
      </c>
      <c r="G1384" s="34">
        <v>2236</v>
      </c>
      <c r="H1384" s="36">
        <f t="shared" si="21"/>
        <v>0</v>
      </c>
    </row>
    <row r="1385" spans="1:10" x14ac:dyDescent="0.25">
      <c r="A1385" s="31">
        <v>41659</v>
      </c>
      <c r="B1385" s="32">
        <v>512</v>
      </c>
      <c r="C1385" s="32" t="s">
        <v>407</v>
      </c>
      <c r="D1385" s="33" t="s">
        <v>129</v>
      </c>
      <c r="E1385" s="34">
        <v>905</v>
      </c>
      <c r="F1385" s="23">
        <v>41659</v>
      </c>
      <c r="G1385" s="34">
        <v>905</v>
      </c>
      <c r="H1385" s="36">
        <f t="shared" si="21"/>
        <v>0</v>
      </c>
    </row>
    <row r="1386" spans="1:10" x14ac:dyDescent="0.25">
      <c r="A1386" s="31">
        <v>41659</v>
      </c>
      <c r="B1386" s="32">
        <v>513</v>
      </c>
      <c r="C1386" s="32" t="s">
        <v>407</v>
      </c>
      <c r="D1386" s="33" t="s">
        <v>29</v>
      </c>
      <c r="E1386" s="34">
        <v>5929</v>
      </c>
      <c r="F1386" s="23">
        <v>41661</v>
      </c>
      <c r="G1386" s="34">
        <v>5929</v>
      </c>
      <c r="H1386" s="36">
        <f t="shared" ref="H1386:H1449" si="22">E1386-G1386</f>
        <v>0</v>
      </c>
      <c r="I1386" s="21" t="s">
        <v>30</v>
      </c>
    </row>
    <row r="1387" spans="1:10" x14ac:dyDescent="0.25">
      <c r="A1387" s="31">
        <v>41659</v>
      </c>
      <c r="B1387" s="32">
        <v>514</v>
      </c>
      <c r="C1387" s="32" t="s">
        <v>407</v>
      </c>
      <c r="D1387" s="33" t="s">
        <v>43</v>
      </c>
      <c r="E1387" s="34">
        <v>1140</v>
      </c>
      <c r="F1387" s="26">
        <v>41678</v>
      </c>
      <c r="G1387" s="40">
        <v>1140</v>
      </c>
      <c r="H1387" s="36">
        <f t="shared" si="22"/>
        <v>0</v>
      </c>
      <c r="I1387" s="21" t="s">
        <v>30</v>
      </c>
      <c r="J1387" s="46"/>
    </row>
    <row r="1388" spans="1:10" x14ac:dyDescent="0.25">
      <c r="A1388" s="31">
        <v>41659</v>
      </c>
      <c r="B1388" s="32">
        <v>515</v>
      </c>
      <c r="C1388" s="32" t="s">
        <v>407</v>
      </c>
      <c r="D1388" s="33" t="s">
        <v>42</v>
      </c>
      <c r="E1388" s="34">
        <v>1520</v>
      </c>
      <c r="F1388" s="26">
        <v>41678</v>
      </c>
      <c r="G1388" s="40">
        <v>1520</v>
      </c>
      <c r="H1388" s="36">
        <f t="shared" si="22"/>
        <v>0</v>
      </c>
      <c r="I1388" s="21" t="s">
        <v>30</v>
      </c>
    </row>
    <row r="1389" spans="1:10" x14ac:dyDescent="0.25">
      <c r="A1389" s="31">
        <v>41659</v>
      </c>
      <c r="B1389" s="32">
        <v>516</v>
      </c>
      <c r="C1389" s="32" t="s">
        <v>407</v>
      </c>
      <c r="D1389" s="33" t="s">
        <v>35</v>
      </c>
      <c r="E1389" s="34">
        <v>1320.2</v>
      </c>
      <c r="F1389" s="23">
        <v>41660</v>
      </c>
      <c r="G1389" s="34">
        <v>1320.2</v>
      </c>
      <c r="H1389" s="36">
        <f t="shared" si="22"/>
        <v>0</v>
      </c>
      <c r="I1389" s="21" t="s">
        <v>30</v>
      </c>
    </row>
    <row r="1390" spans="1:10" x14ac:dyDescent="0.25">
      <c r="A1390" s="31">
        <v>41659</v>
      </c>
      <c r="B1390" s="32">
        <v>517</v>
      </c>
      <c r="C1390" s="32" t="s">
        <v>407</v>
      </c>
      <c r="D1390" s="33" t="s">
        <v>57</v>
      </c>
      <c r="E1390" s="34">
        <v>1170</v>
      </c>
      <c r="F1390" s="23">
        <v>41660</v>
      </c>
      <c r="G1390" s="34">
        <v>1170</v>
      </c>
      <c r="H1390" s="36">
        <f t="shared" si="22"/>
        <v>0</v>
      </c>
      <c r="I1390" s="21" t="s">
        <v>30</v>
      </c>
    </row>
    <row r="1391" spans="1:10" x14ac:dyDescent="0.25">
      <c r="A1391" s="31">
        <v>41659</v>
      </c>
      <c r="B1391" s="32">
        <v>518</v>
      </c>
      <c r="C1391" s="32" t="s">
        <v>407</v>
      </c>
      <c r="D1391" s="33" t="s">
        <v>29</v>
      </c>
      <c r="E1391" s="34">
        <v>7313</v>
      </c>
      <c r="F1391" s="23">
        <v>41661</v>
      </c>
      <c r="G1391" s="34">
        <v>7313</v>
      </c>
      <c r="H1391" s="36">
        <f t="shared" si="22"/>
        <v>0</v>
      </c>
      <c r="I1391" s="21" t="s">
        <v>30</v>
      </c>
    </row>
    <row r="1392" spans="1:10" x14ac:dyDescent="0.25">
      <c r="A1392" s="31">
        <v>41659</v>
      </c>
      <c r="B1392" s="32">
        <v>519</v>
      </c>
      <c r="C1392" s="32" t="s">
        <v>407</v>
      </c>
      <c r="D1392" s="33" t="s">
        <v>28</v>
      </c>
      <c r="E1392" s="34">
        <v>1050</v>
      </c>
      <c r="F1392" s="23">
        <v>41659</v>
      </c>
      <c r="G1392" s="34">
        <v>1050</v>
      </c>
      <c r="H1392" s="36">
        <f t="shared" si="22"/>
        <v>0</v>
      </c>
    </row>
    <row r="1393" spans="1:14" x14ac:dyDescent="0.25">
      <c r="A1393" s="31">
        <v>41659</v>
      </c>
      <c r="B1393" s="32">
        <v>520</v>
      </c>
      <c r="C1393" s="32" t="s">
        <v>407</v>
      </c>
      <c r="D1393" s="33" t="s">
        <v>80</v>
      </c>
      <c r="E1393" s="34">
        <v>2424.5</v>
      </c>
      <c r="F1393" s="77">
        <v>41660</v>
      </c>
      <c r="G1393" s="34">
        <v>2424.5</v>
      </c>
      <c r="H1393" s="36">
        <f t="shared" si="22"/>
        <v>0</v>
      </c>
      <c r="I1393" s="21" t="s">
        <v>30</v>
      </c>
    </row>
    <row r="1394" spans="1:14" x14ac:dyDescent="0.25">
      <c r="A1394" s="31">
        <v>41659</v>
      </c>
      <c r="B1394" s="32">
        <v>521</v>
      </c>
      <c r="C1394" s="32" t="s">
        <v>407</v>
      </c>
      <c r="D1394" s="33" t="s">
        <v>33</v>
      </c>
      <c r="E1394" s="34">
        <v>7532.2</v>
      </c>
      <c r="F1394" s="23">
        <v>41659</v>
      </c>
      <c r="G1394" s="34">
        <v>7532.2</v>
      </c>
      <c r="H1394" s="36">
        <f t="shared" si="22"/>
        <v>0</v>
      </c>
      <c r="I1394" s="21" t="s">
        <v>65</v>
      </c>
    </row>
    <row r="1395" spans="1:14" x14ac:dyDescent="0.25">
      <c r="A1395" s="31">
        <v>41659</v>
      </c>
      <c r="B1395" s="32">
        <v>522</v>
      </c>
      <c r="C1395" s="32" t="s">
        <v>407</v>
      </c>
      <c r="D1395" s="33" t="s">
        <v>78</v>
      </c>
      <c r="E1395" s="34">
        <v>2129</v>
      </c>
      <c r="F1395" s="23">
        <v>41660</v>
      </c>
      <c r="G1395" s="34">
        <v>2129</v>
      </c>
      <c r="H1395" s="36">
        <f t="shared" si="22"/>
        <v>0</v>
      </c>
      <c r="I1395" s="21" t="s">
        <v>30</v>
      </c>
    </row>
    <row r="1396" spans="1:14" x14ac:dyDescent="0.25">
      <c r="A1396" s="31">
        <v>41659</v>
      </c>
      <c r="B1396" s="32">
        <v>523</v>
      </c>
      <c r="C1396" s="32" t="s">
        <v>407</v>
      </c>
      <c r="D1396" s="33" t="s">
        <v>58</v>
      </c>
      <c r="E1396" s="34">
        <v>444</v>
      </c>
      <c r="F1396" s="23">
        <v>41660</v>
      </c>
      <c r="G1396" s="34">
        <v>444</v>
      </c>
      <c r="H1396" s="36">
        <f t="shared" si="22"/>
        <v>0</v>
      </c>
      <c r="I1396" s="21" t="s">
        <v>30</v>
      </c>
    </row>
    <row r="1397" spans="1:14" x14ac:dyDescent="0.25">
      <c r="A1397" s="31">
        <v>41659</v>
      </c>
      <c r="B1397" s="32">
        <v>524</v>
      </c>
      <c r="C1397" s="32" t="s">
        <v>407</v>
      </c>
      <c r="D1397" s="33" t="s">
        <v>413</v>
      </c>
      <c r="E1397" s="34">
        <v>720</v>
      </c>
      <c r="F1397" s="23">
        <v>41660</v>
      </c>
      <c r="G1397" s="34">
        <v>720</v>
      </c>
      <c r="H1397" s="36">
        <f t="shared" si="22"/>
        <v>0</v>
      </c>
      <c r="I1397" s="21" t="s">
        <v>30</v>
      </c>
    </row>
    <row r="1398" spans="1:14" x14ac:dyDescent="0.25">
      <c r="A1398" s="31">
        <v>41659</v>
      </c>
      <c r="B1398" s="32">
        <v>525</v>
      </c>
      <c r="C1398" s="32" t="s">
        <v>407</v>
      </c>
      <c r="D1398" s="33" t="s">
        <v>66</v>
      </c>
      <c r="E1398" s="34">
        <v>1034</v>
      </c>
      <c r="F1398" s="23">
        <v>41659</v>
      </c>
      <c r="G1398" s="34">
        <v>1034</v>
      </c>
      <c r="H1398" s="36">
        <f t="shared" si="22"/>
        <v>0</v>
      </c>
      <c r="I1398" s="21" t="s">
        <v>162</v>
      </c>
    </row>
    <row r="1399" spans="1:14" x14ac:dyDescent="0.25">
      <c r="A1399" s="31">
        <v>41659</v>
      </c>
      <c r="B1399" s="32">
        <v>526</v>
      </c>
      <c r="C1399" s="32" t="s">
        <v>407</v>
      </c>
      <c r="D1399" s="33" t="s">
        <v>304</v>
      </c>
      <c r="E1399" s="34">
        <v>8978.5</v>
      </c>
      <c r="F1399" s="23">
        <v>41659</v>
      </c>
      <c r="G1399" s="34">
        <v>8978.5</v>
      </c>
      <c r="H1399" s="36">
        <f t="shared" si="22"/>
        <v>0</v>
      </c>
      <c r="I1399" s="21" t="s">
        <v>65</v>
      </c>
    </row>
    <row r="1400" spans="1:14" ht="26.25" customHeight="1" x14ac:dyDescent="0.25">
      <c r="A1400" s="31">
        <v>41659</v>
      </c>
      <c r="B1400" s="32">
        <v>527</v>
      </c>
      <c r="C1400" s="32" t="s">
        <v>407</v>
      </c>
      <c r="D1400" s="33" t="s">
        <v>522</v>
      </c>
      <c r="E1400" s="34">
        <v>30086</v>
      </c>
      <c r="F1400" s="94" t="s">
        <v>537</v>
      </c>
      <c r="G1400" s="34">
        <f>25086+4700+300</f>
        <v>30086</v>
      </c>
      <c r="H1400" s="36">
        <f t="shared" si="22"/>
        <v>0</v>
      </c>
    </row>
    <row r="1401" spans="1:14" x14ac:dyDescent="0.25">
      <c r="A1401" s="31">
        <v>41659</v>
      </c>
      <c r="B1401" s="32">
        <v>528</v>
      </c>
      <c r="C1401" s="32" t="s">
        <v>407</v>
      </c>
      <c r="D1401" s="33" t="s">
        <v>149</v>
      </c>
      <c r="E1401" s="34">
        <v>7541.5</v>
      </c>
      <c r="F1401" s="23">
        <v>41659</v>
      </c>
      <c r="G1401" s="34">
        <v>7541.5</v>
      </c>
      <c r="H1401" s="36">
        <f t="shared" si="22"/>
        <v>0</v>
      </c>
    </row>
    <row r="1402" spans="1:14" x14ac:dyDescent="0.25">
      <c r="A1402" s="31">
        <v>41659</v>
      </c>
      <c r="B1402" s="32">
        <v>529</v>
      </c>
      <c r="C1402" s="32" t="s">
        <v>407</v>
      </c>
      <c r="D1402" s="33" t="s">
        <v>44</v>
      </c>
      <c r="E1402" s="34">
        <v>3420</v>
      </c>
      <c r="F1402" s="26">
        <v>41678</v>
      </c>
      <c r="G1402" s="40">
        <v>3420</v>
      </c>
      <c r="H1402" s="36">
        <f t="shared" si="22"/>
        <v>0</v>
      </c>
      <c r="I1402" s="21" t="s">
        <v>45</v>
      </c>
      <c r="J1402" s="27"/>
    </row>
    <row r="1403" spans="1:14" x14ac:dyDescent="0.25">
      <c r="A1403" s="31">
        <v>41659</v>
      </c>
      <c r="B1403" s="32">
        <v>530</v>
      </c>
      <c r="C1403" s="32" t="s">
        <v>407</v>
      </c>
      <c r="D1403" s="33" t="s">
        <v>55</v>
      </c>
      <c r="E1403" s="34">
        <v>19431.400000000001</v>
      </c>
      <c r="F1403" s="23">
        <v>41659</v>
      </c>
      <c r="G1403" s="34">
        <v>19431.400000000001</v>
      </c>
      <c r="H1403" s="36">
        <f t="shared" si="22"/>
        <v>0</v>
      </c>
    </row>
    <row r="1404" spans="1:14" x14ac:dyDescent="0.25">
      <c r="A1404" s="31">
        <v>41659</v>
      </c>
      <c r="B1404" s="32">
        <v>531</v>
      </c>
      <c r="C1404" s="32" t="s">
        <v>407</v>
      </c>
      <c r="D1404" s="33" t="s">
        <v>133</v>
      </c>
      <c r="E1404" s="34">
        <v>9155</v>
      </c>
      <c r="F1404" s="23">
        <v>41659</v>
      </c>
      <c r="G1404" s="34">
        <v>9155</v>
      </c>
      <c r="H1404" s="36">
        <f t="shared" si="22"/>
        <v>0</v>
      </c>
    </row>
    <row r="1405" spans="1:14" ht="57" x14ac:dyDescent="0.25">
      <c r="A1405" s="31">
        <v>41659</v>
      </c>
      <c r="B1405" s="32">
        <v>532</v>
      </c>
      <c r="C1405" s="32" t="s">
        <v>407</v>
      </c>
      <c r="D1405" s="33" t="s">
        <v>321</v>
      </c>
      <c r="E1405" s="34">
        <v>5407</v>
      </c>
      <c r="F1405" s="80" t="s">
        <v>538</v>
      </c>
      <c r="G1405" s="34">
        <v>5407</v>
      </c>
      <c r="H1405" s="36">
        <f t="shared" si="22"/>
        <v>0</v>
      </c>
      <c r="I1405" s="28"/>
      <c r="J1405" s="28"/>
      <c r="K1405" s="28"/>
      <c r="L1405" s="28"/>
      <c r="M1405" s="28"/>
      <c r="N1405" s="28"/>
    </row>
    <row r="1406" spans="1:14" x14ac:dyDescent="0.25">
      <c r="A1406" s="31">
        <v>41659</v>
      </c>
      <c r="B1406" s="32">
        <v>533</v>
      </c>
      <c r="C1406" s="32" t="s">
        <v>407</v>
      </c>
      <c r="D1406" s="33" t="s">
        <v>51</v>
      </c>
      <c r="E1406" s="34">
        <v>1936</v>
      </c>
      <c r="F1406" s="23">
        <v>41659</v>
      </c>
      <c r="G1406" s="34">
        <v>1936</v>
      </c>
      <c r="H1406" s="36">
        <f t="shared" si="22"/>
        <v>0</v>
      </c>
      <c r="I1406" s="21" t="s">
        <v>45</v>
      </c>
    </row>
    <row r="1407" spans="1:14" x14ac:dyDescent="0.25">
      <c r="A1407" s="31">
        <v>41659</v>
      </c>
      <c r="B1407" s="32">
        <v>534</v>
      </c>
      <c r="C1407" s="32" t="s">
        <v>407</v>
      </c>
      <c r="D1407" s="33" t="s">
        <v>332</v>
      </c>
      <c r="E1407" s="34">
        <v>1470</v>
      </c>
      <c r="F1407" s="23">
        <v>41659</v>
      </c>
      <c r="G1407" s="34">
        <v>1470</v>
      </c>
      <c r="H1407" s="36">
        <f t="shared" si="22"/>
        <v>0</v>
      </c>
      <c r="I1407" s="21" t="s">
        <v>45</v>
      </c>
    </row>
    <row r="1408" spans="1:14" x14ac:dyDescent="0.25">
      <c r="A1408" s="31">
        <v>41659</v>
      </c>
      <c r="B1408" s="32">
        <v>535</v>
      </c>
      <c r="C1408" s="32" t="s">
        <v>407</v>
      </c>
      <c r="D1408" s="33" t="s">
        <v>149</v>
      </c>
      <c r="E1408" s="34">
        <v>10796</v>
      </c>
      <c r="F1408" s="23">
        <v>41663</v>
      </c>
      <c r="G1408" s="34">
        <v>10796</v>
      </c>
      <c r="H1408" s="36">
        <f t="shared" si="22"/>
        <v>0</v>
      </c>
      <c r="I1408" s="21" t="s">
        <v>27</v>
      </c>
    </row>
    <row r="1409" spans="1:10" x14ac:dyDescent="0.25">
      <c r="A1409" s="31">
        <v>41659</v>
      </c>
      <c r="B1409" s="32">
        <v>536</v>
      </c>
      <c r="C1409" s="32" t="s">
        <v>407</v>
      </c>
      <c r="D1409" s="33" t="s">
        <v>130</v>
      </c>
      <c r="E1409" s="34">
        <v>2993.5</v>
      </c>
      <c r="F1409" s="23">
        <v>41660</v>
      </c>
      <c r="G1409" s="34">
        <v>2993.5</v>
      </c>
      <c r="H1409" s="36">
        <f t="shared" si="22"/>
        <v>0</v>
      </c>
      <c r="I1409" s="21" t="s">
        <v>21</v>
      </c>
    </row>
    <row r="1410" spans="1:10" x14ac:dyDescent="0.25">
      <c r="A1410" s="31">
        <v>41659</v>
      </c>
      <c r="B1410" s="32">
        <v>537</v>
      </c>
      <c r="C1410" s="32" t="s">
        <v>407</v>
      </c>
      <c r="D1410" s="33" t="s">
        <v>301</v>
      </c>
      <c r="E1410" s="34">
        <v>14977.5</v>
      </c>
      <c r="F1410" s="23">
        <v>41659</v>
      </c>
      <c r="G1410" s="34">
        <v>14977.5</v>
      </c>
      <c r="H1410" s="36">
        <f t="shared" si="22"/>
        <v>0</v>
      </c>
      <c r="I1410" s="21" t="s">
        <v>27</v>
      </c>
    </row>
    <row r="1411" spans="1:10" x14ac:dyDescent="0.25">
      <c r="A1411" s="31">
        <v>41659</v>
      </c>
      <c r="B1411" s="32">
        <v>538</v>
      </c>
      <c r="C1411" s="32" t="s">
        <v>407</v>
      </c>
      <c r="D1411" s="33" t="s">
        <v>17</v>
      </c>
      <c r="E1411" s="34">
        <v>3433</v>
      </c>
      <c r="F1411" s="23">
        <v>41668</v>
      </c>
      <c r="G1411" s="34">
        <v>3433</v>
      </c>
      <c r="H1411" s="36">
        <f t="shared" si="22"/>
        <v>0</v>
      </c>
      <c r="I1411" s="21" t="s">
        <v>21</v>
      </c>
    </row>
    <row r="1412" spans="1:10" x14ac:dyDescent="0.25">
      <c r="A1412" s="31">
        <v>41659</v>
      </c>
      <c r="B1412" s="32">
        <v>539</v>
      </c>
      <c r="C1412" s="32" t="s">
        <v>407</v>
      </c>
      <c r="D1412" s="33" t="s">
        <v>8</v>
      </c>
      <c r="E1412" s="34">
        <v>766.6</v>
      </c>
      <c r="F1412" s="23">
        <v>41659</v>
      </c>
      <c r="G1412" s="34">
        <v>766.6</v>
      </c>
      <c r="H1412" s="36">
        <f t="shared" si="22"/>
        <v>0</v>
      </c>
      <c r="I1412" s="21" t="s">
        <v>8</v>
      </c>
    </row>
    <row r="1413" spans="1:10" x14ac:dyDescent="0.25">
      <c r="A1413" s="31">
        <v>41659</v>
      </c>
      <c r="B1413" s="32">
        <v>540</v>
      </c>
      <c r="C1413" s="32" t="s">
        <v>407</v>
      </c>
      <c r="D1413" s="33" t="s">
        <v>101</v>
      </c>
      <c r="E1413" s="34">
        <v>30386.799999999999</v>
      </c>
      <c r="F1413" s="89" t="s">
        <v>539</v>
      </c>
      <c r="G1413" s="40">
        <v>30386.799999999999</v>
      </c>
      <c r="H1413" s="36">
        <f t="shared" si="22"/>
        <v>0</v>
      </c>
      <c r="I1413" s="21" t="s">
        <v>27</v>
      </c>
    </row>
    <row r="1414" spans="1:10" x14ac:dyDescent="0.25">
      <c r="A1414" s="31">
        <v>41659</v>
      </c>
      <c r="B1414" s="32">
        <v>541</v>
      </c>
      <c r="C1414" s="32" t="s">
        <v>407</v>
      </c>
      <c r="D1414" s="33" t="s">
        <v>380</v>
      </c>
      <c r="E1414" s="34">
        <v>2335.1999999999998</v>
      </c>
      <c r="F1414" s="23">
        <v>41660</v>
      </c>
      <c r="G1414" s="34">
        <v>2335.1999999999998</v>
      </c>
      <c r="H1414" s="36">
        <f t="shared" si="22"/>
        <v>0</v>
      </c>
      <c r="I1414" s="21" t="s">
        <v>21</v>
      </c>
    </row>
    <row r="1415" spans="1:10" x14ac:dyDescent="0.25">
      <c r="A1415" s="31">
        <v>41659</v>
      </c>
      <c r="B1415" s="32">
        <v>542</v>
      </c>
      <c r="C1415" s="32" t="s">
        <v>407</v>
      </c>
      <c r="D1415" s="33" t="s">
        <v>59</v>
      </c>
      <c r="E1415" s="34">
        <v>10321.200000000001</v>
      </c>
      <c r="F1415" s="89" t="s">
        <v>540</v>
      </c>
      <c r="G1415" s="34">
        <v>10321.200000000001</v>
      </c>
      <c r="H1415" s="36">
        <f t="shared" si="22"/>
        <v>0</v>
      </c>
      <c r="I1415" s="21" t="s">
        <v>21</v>
      </c>
    </row>
    <row r="1416" spans="1:10" ht="34.5" x14ac:dyDescent="0.25">
      <c r="A1416" s="31">
        <v>41659</v>
      </c>
      <c r="B1416" s="32">
        <v>543</v>
      </c>
      <c r="C1416" s="32" t="s">
        <v>407</v>
      </c>
      <c r="D1416" s="33" t="s">
        <v>186</v>
      </c>
      <c r="E1416" s="34">
        <v>6199</v>
      </c>
      <c r="F1416" s="95" t="s">
        <v>541</v>
      </c>
      <c r="G1416" s="34">
        <v>6199</v>
      </c>
      <c r="H1416" s="36">
        <f t="shared" si="22"/>
        <v>0</v>
      </c>
      <c r="I1416" s="21" t="s">
        <v>21</v>
      </c>
      <c r="J1416" s="21" t="s">
        <v>542</v>
      </c>
    </row>
    <row r="1417" spans="1:10" x14ac:dyDescent="0.25">
      <c r="A1417" s="31">
        <v>41659</v>
      </c>
      <c r="B1417" s="32">
        <v>544</v>
      </c>
      <c r="C1417" s="32" t="s">
        <v>407</v>
      </c>
      <c r="D1417" s="33" t="s">
        <v>245</v>
      </c>
      <c r="E1417" s="34">
        <v>20758.45</v>
      </c>
      <c r="F1417" s="23">
        <v>41659</v>
      </c>
      <c r="G1417" s="34">
        <v>20758.45</v>
      </c>
      <c r="H1417" s="36">
        <f t="shared" si="22"/>
        <v>0</v>
      </c>
      <c r="I1417" s="21" t="s">
        <v>27</v>
      </c>
    </row>
    <row r="1418" spans="1:10" x14ac:dyDescent="0.25">
      <c r="A1418" s="31">
        <v>41659</v>
      </c>
      <c r="B1418" s="32">
        <v>545</v>
      </c>
      <c r="C1418" s="32" t="s">
        <v>407</v>
      </c>
      <c r="D1418" s="33" t="s">
        <v>99</v>
      </c>
      <c r="E1418" s="34">
        <v>953</v>
      </c>
      <c r="F1418" s="23">
        <v>41659</v>
      </c>
      <c r="G1418" s="34">
        <v>953</v>
      </c>
      <c r="H1418" s="36">
        <f t="shared" si="22"/>
        <v>0</v>
      </c>
      <c r="I1418" s="21" t="s">
        <v>27</v>
      </c>
    </row>
    <row r="1419" spans="1:10" x14ac:dyDescent="0.25">
      <c r="A1419" s="31">
        <v>41659</v>
      </c>
      <c r="B1419" s="32">
        <v>546</v>
      </c>
      <c r="C1419" s="32" t="s">
        <v>407</v>
      </c>
      <c r="D1419" s="33" t="s">
        <v>74</v>
      </c>
      <c r="E1419" s="34">
        <v>7173.5</v>
      </c>
      <c r="F1419" s="23">
        <v>41659</v>
      </c>
      <c r="G1419" s="34">
        <v>7173.5</v>
      </c>
      <c r="H1419" s="36">
        <f t="shared" si="22"/>
        <v>0</v>
      </c>
    </row>
    <row r="1420" spans="1:10" x14ac:dyDescent="0.25">
      <c r="A1420" s="31">
        <v>41659</v>
      </c>
      <c r="B1420" s="32">
        <v>547</v>
      </c>
      <c r="C1420" s="32" t="s">
        <v>407</v>
      </c>
      <c r="D1420" s="33" t="s">
        <v>260</v>
      </c>
      <c r="E1420" s="34">
        <v>1416</v>
      </c>
      <c r="F1420" s="23">
        <v>41659</v>
      </c>
      <c r="G1420" s="34">
        <v>1416</v>
      </c>
      <c r="H1420" s="36">
        <f t="shared" si="22"/>
        <v>0</v>
      </c>
      <c r="I1420" s="21" t="s">
        <v>543</v>
      </c>
    </row>
    <row r="1421" spans="1:10" x14ac:dyDescent="0.25">
      <c r="A1421" s="31">
        <v>41659</v>
      </c>
      <c r="B1421" s="32">
        <v>548</v>
      </c>
      <c r="C1421" s="32" t="s">
        <v>407</v>
      </c>
      <c r="D1421" s="33" t="s">
        <v>93</v>
      </c>
      <c r="E1421" s="34">
        <v>9478</v>
      </c>
      <c r="F1421" s="23">
        <v>41659</v>
      </c>
      <c r="G1421" s="34">
        <v>9478</v>
      </c>
      <c r="H1421" s="36">
        <f t="shared" si="22"/>
        <v>0</v>
      </c>
      <c r="I1421" s="21" t="s">
        <v>27</v>
      </c>
    </row>
    <row r="1422" spans="1:10" x14ac:dyDescent="0.25">
      <c r="A1422" s="31">
        <v>41659</v>
      </c>
      <c r="B1422" s="32">
        <v>549</v>
      </c>
      <c r="C1422" s="32" t="s">
        <v>407</v>
      </c>
      <c r="D1422" s="33" t="s">
        <v>92</v>
      </c>
      <c r="E1422" s="34">
        <v>7168</v>
      </c>
      <c r="F1422" s="23">
        <v>41659</v>
      </c>
      <c r="G1422" s="34">
        <v>7168</v>
      </c>
      <c r="H1422" s="36">
        <f t="shared" si="22"/>
        <v>0</v>
      </c>
      <c r="I1422" s="21" t="s">
        <v>27</v>
      </c>
    </row>
    <row r="1423" spans="1:10" x14ac:dyDescent="0.25">
      <c r="A1423" s="31">
        <v>41659</v>
      </c>
      <c r="B1423" s="32">
        <v>550</v>
      </c>
      <c r="C1423" s="32" t="s">
        <v>407</v>
      </c>
      <c r="D1423" s="33" t="s">
        <v>544</v>
      </c>
      <c r="E1423" s="34">
        <v>9272</v>
      </c>
      <c r="F1423" s="23">
        <v>41659</v>
      </c>
      <c r="G1423" s="34">
        <v>9272</v>
      </c>
      <c r="H1423" s="36">
        <f t="shared" si="22"/>
        <v>0</v>
      </c>
      <c r="I1423" s="21" t="s">
        <v>27</v>
      </c>
    </row>
    <row r="1424" spans="1:10" x14ac:dyDescent="0.25">
      <c r="A1424" s="31">
        <v>41659</v>
      </c>
      <c r="B1424" s="32">
        <v>551</v>
      </c>
      <c r="C1424" s="32" t="s">
        <v>407</v>
      </c>
      <c r="D1424" s="33" t="s">
        <v>346</v>
      </c>
      <c r="E1424" s="34">
        <v>2675.5</v>
      </c>
      <c r="F1424" s="23">
        <v>41659</v>
      </c>
      <c r="G1424" s="34">
        <v>2675.5</v>
      </c>
      <c r="H1424" s="36">
        <f t="shared" si="22"/>
        <v>0</v>
      </c>
      <c r="I1424" s="21" t="s">
        <v>27</v>
      </c>
    </row>
    <row r="1425" spans="1:10" x14ac:dyDescent="0.25">
      <c r="A1425" s="31">
        <v>41659</v>
      </c>
      <c r="B1425" s="32">
        <v>552</v>
      </c>
      <c r="C1425" s="32" t="s">
        <v>407</v>
      </c>
      <c r="D1425" s="33" t="s">
        <v>496</v>
      </c>
      <c r="E1425" s="34">
        <v>1020</v>
      </c>
      <c r="F1425" s="23">
        <v>41659</v>
      </c>
      <c r="G1425" s="34">
        <v>1020</v>
      </c>
      <c r="H1425" s="36">
        <f t="shared" si="22"/>
        <v>0</v>
      </c>
      <c r="I1425" s="21" t="s">
        <v>45</v>
      </c>
    </row>
    <row r="1426" spans="1:10" x14ac:dyDescent="0.25">
      <c r="A1426" s="31">
        <v>41659</v>
      </c>
      <c r="B1426" s="32">
        <v>553</v>
      </c>
      <c r="C1426" s="32" t="s">
        <v>407</v>
      </c>
      <c r="D1426" s="33" t="s">
        <v>28</v>
      </c>
      <c r="E1426" s="34">
        <v>14200</v>
      </c>
      <c r="F1426" s="23">
        <v>41659</v>
      </c>
      <c r="G1426" s="34">
        <v>14200</v>
      </c>
      <c r="H1426" s="36">
        <f t="shared" si="22"/>
        <v>0</v>
      </c>
    </row>
    <row r="1427" spans="1:10" x14ac:dyDescent="0.25">
      <c r="A1427" s="31">
        <v>41659</v>
      </c>
      <c r="B1427" s="32">
        <v>554</v>
      </c>
      <c r="C1427" s="32" t="s">
        <v>407</v>
      </c>
      <c r="D1427" s="33" t="s">
        <v>96</v>
      </c>
      <c r="E1427" s="34">
        <v>36519</v>
      </c>
      <c r="F1427" s="23">
        <v>41659</v>
      </c>
      <c r="G1427" s="34">
        <v>36519</v>
      </c>
      <c r="H1427" s="36">
        <f t="shared" si="22"/>
        <v>0</v>
      </c>
      <c r="I1427" s="21" t="s">
        <v>37</v>
      </c>
    </row>
    <row r="1428" spans="1:10" x14ac:dyDescent="0.25">
      <c r="A1428" s="31">
        <v>41659</v>
      </c>
      <c r="B1428" s="32">
        <v>555</v>
      </c>
      <c r="C1428" s="32" t="s">
        <v>407</v>
      </c>
      <c r="D1428" s="33" t="s">
        <v>88</v>
      </c>
      <c r="E1428" s="34">
        <v>4554</v>
      </c>
      <c r="F1428" s="23">
        <v>41659</v>
      </c>
      <c r="G1428" s="34">
        <v>4554</v>
      </c>
      <c r="H1428" s="36">
        <f t="shared" si="22"/>
        <v>0</v>
      </c>
      <c r="I1428" s="21" t="s">
        <v>27</v>
      </c>
    </row>
    <row r="1429" spans="1:10" x14ac:dyDescent="0.25">
      <c r="A1429" s="31">
        <v>41659</v>
      </c>
      <c r="B1429" s="32">
        <v>556</v>
      </c>
      <c r="C1429" s="32" t="s">
        <v>407</v>
      </c>
      <c r="D1429" s="33" t="s">
        <v>136</v>
      </c>
      <c r="E1429" s="34">
        <v>482.5</v>
      </c>
      <c r="F1429" s="23">
        <v>41659</v>
      </c>
      <c r="G1429" s="34">
        <v>482.5</v>
      </c>
      <c r="H1429" s="36">
        <f t="shared" si="22"/>
        <v>0</v>
      </c>
    </row>
    <row r="1430" spans="1:10" x14ac:dyDescent="0.25">
      <c r="A1430" s="31">
        <v>41659</v>
      </c>
      <c r="B1430" s="32">
        <v>557</v>
      </c>
      <c r="C1430" s="32" t="s">
        <v>407</v>
      </c>
      <c r="D1430" s="33" t="s">
        <v>23</v>
      </c>
      <c r="E1430" s="34">
        <v>1891.5</v>
      </c>
      <c r="F1430" s="23">
        <v>41659</v>
      </c>
      <c r="G1430" s="34">
        <v>1891.5</v>
      </c>
      <c r="H1430" s="36">
        <f t="shared" si="22"/>
        <v>0</v>
      </c>
    </row>
    <row r="1431" spans="1:10" x14ac:dyDescent="0.25">
      <c r="A1431" s="31">
        <v>41659</v>
      </c>
      <c r="B1431" s="32">
        <v>558</v>
      </c>
      <c r="C1431" s="32" t="s">
        <v>407</v>
      </c>
      <c r="D1431" s="33" t="s">
        <v>99</v>
      </c>
      <c r="E1431" s="34">
        <v>7937</v>
      </c>
      <c r="F1431" s="23">
        <v>41661</v>
      </c>
      <c r="G1431" s="34">
        <v>7937</v>
      </c>
      <c r="H1431" s="36">
        <f t="shared" si="22"/>
        <v>0</v>
      </c>
      <c r="I1431" s="21" t="s">
        <v>162</v>
      </c>
    </row>
    <row r="1432" spans="1:10" x14ac:dyDescent="0.25">
      <c r="A1432" s="31">
        <v>41659</v>
      </c>
      <c r="B1432" s="32">
        <v>559</v>
      </c>
      <c r="C1432" s="32" t="s">
        <v>407</v>
      </c>
      <c r="D1432" s="33" t="s">
        <v>169</v>
      </c>
      <c r="E1432" s="34">
        <v>12266.5</v>
      </c>
      <c r="F1432" s="77">
        <v>41661</v>
      </c>
      <c r="G1432" s="34">
        <v>12266.5</v>
      </c>
      <c r="H1432" s="36">
        <f t="shared" si="22"/>
        <v>0</v>
      </c>
      <c r="I1432" s="21" t="s">
        <v>162</v>
      </c>
    </row>
    <row r="1433" spans="1:10" x14ac:dyDescent="0.25">
      <c r="A1433" s="31">
        <v>41659</v>
      </c>
      <c r="B1433" s="32">
        <v>560</v>
      </c>
      <c r="C1433" s="32" t="s">
        <v>407</v>
      </c>
      <c r="D1433" s="33" t="s">
        <v>545</v>
      </c>
      <c r="E1433" s="34">
        <v>7177</v>
      </c>
      <c r="F1433" s="23">
        <v>41661</v>
      </c>
      <c r="G1433" s="34">
        <v>7177</v>
      </c>
      <c r="H1433" s="36">
        <f t="shared" si="22"/>
        <v>0</v>
      </c>
      <c r="I1433" s="21" t="s">
        <v>162</v>
      </c>
    </row>
    <row r="1434" spans="1:10" x14ac:dyDescent="0.25">
      <c r="A1434" s="31">
        <v>41659</v>
      </c>
      <c r="B1434" s="32">
        <v>561</v>
      </c>
      <c r="C1434" s="32" t="s">
        <v>407</v>
      </c>
      <c r="D1434" s="33" t="s">
        <v>185</v>
      </c>
      <c r="E1434" s="34">
        <v>7359</v>
      </c>
      <c r="F1434" s="23">
        <v>41659</v>
      </c>
      <c r="G1434" s="34">
        <v>7359</v>
      </c>
      <c r="H1434" s="36">
        <f t="shared" si="22"/>
        <v>0</v>
      </c>
      <c r="I1434" s="21" t="s">
        <v>37</v>
      </c>
      <c r="J1434" s="21" t="s">
        <v>546</v>
      </c>
    </row>
    <row r="1435" spans="1:10" x14ac:dyDescent="0.25">
      <c r="A1435" s="31">
        <v>41659</v>
      </c>
      <c r="B1435" s="32">
        <v>562</v>
      </c>
      <c r="C1435" s="32" t="s">
        <v>407</v>
      </c>
      <c r="D1435" s="33" t="s">
        <v>473</v>
      </c>
      <c r="E1435" s="34">
        <v>1562</v>
      </c>
      <c r="F1435" s="23">
        <v>41660</v>
      </c>
      <c r="G1435" s="34">
        <v>1562</v>
      </c>
      <c r="H1435" s="36">
        <f t="shared" si="22"/>
        <v>0</v>
      </c>
    </row>
    <row r="1436" spans="1:10" x14ac:dyDescent="0.25">
      <c r="A1436" s="31">
        <v>41659</v>
      </c>
      <c r="B1436" s="32">
        <v>563</v>
      </c>
      <c r="C1436" s="32" t="s">
        <v>407</v>
      </c>
      <c r="D1436" s="33" t="s">
        <v>547</v>
      </c>
      <c r="E1436" s="34">
        <v>8278.5</v>
      </c>
      <c r="F1436" s="23">
        <v>41664</v>
      </c>
      <c r="G1436" s="34">
        <v>8278.5</v>
      </c>
      <c r="H1436" s="36">
        <f t="shared" si="22"/>
        <v>0</v>
      </c>
      <c r="I1436" s="21" t="s">
        <v>162</v>
      </c>
    </row>
    <row r="1437" spans="1:10" x14ac:dyDescent="0.25">
      <c r="A1437" s="31">
        <v>41659</v>
      </c>
      <c r="B1437" s="32">
        <v>564</v>
      </c>
      <c r="C1437" s="32" t="s">
        <v>407</v>
      </c>
      <c r="D1437" s="33" t="s">
        <v>8</v>
      </c>
      <c r="E1437" s="34">
        <v>1034</v>
      </c>
      <c r="F1437" s="23">
        <v>41659</v>
      </c>
      <c r="G1437" s="34">
        <v>1034</v>
      </c>
      <c r="H1437" s="36">
        <f t="shared" si="22"/>
        <v>0</v>
      </c>
      <c r="I1437" s="21" t="s">
        <v>8</v>
      </c>
    </row>
    <row r="1438" spans="1:10" x14ac:dyDescent="0.25">
      <c r="A1438" s="31">
        <v>41659</v>
      </c>
      <c r="B1438" s="32">
        <v>565</v>
      </c>
      <c r="C1438" s="32" t="s">
        <v>407</v>
      </c>
      <c r="D1438" s="33" t="s">
        <v>548</v>
      </c>
      <c r="E1438" s="34">
        <v>25262</v>
      </c>
      <c r="F1438" s="23">
        <v>41659</v>
      </c>
      <c r="G1438" s="34">
        <v>25262</v>
      </c>
      <c r="H1438" s="36">
        <f t="shared" si="22"/>
        <v>0</v>
      </c>
      <c r="I1438" s="21" t="s">
        <v>37</v>
      </c>
    </row>
    <row r="1439" spans="1:10" x14ac:dyDescent="0.25">
      <c r="A1439" s="31">
        <v>41659</v>
      </c>
      <c r="B1439" s="32">
        <v>566</v>
      </c>
      <c r="C1439" s="32" t="s">
        <v>407</v>
      </c>
      <c r="D1439" s="33" t="s">
        <v>549</v>
      </c>
      <c r="E1439" s="34">
        <v>7102.2</v>
      </c>
      <c r="F1439" s="23">
        <v>41659</v>
      </c>
      <c r="G1439" s="34">
        <v>7102.2</v>
      </c>
      <c r="H1439" s="36">
        <f t="shared" si="22"/>
        <v>0</v>
      </c>
      <c r="I1439" s="21" t="s">
        <v>37</v>
      </c>
    </row>
    <row r="1440" spans="1:10" x14ac:dyDescent="0.25">
      <c r="A1440" s="31">
        <v>41659</v>
      </c>
      <c r="B1440" s="32">
        <v>567</v>
      </c>
      <c r="C1440" s="32" t="s">
        <v>407</v>
      </c>
      <c r="D1440" s="33" t="s">
        <v>11</v>
      </c>
      <c r="E1440" s="34">
        <v>25114</v>
      </c>
      <c r="F1440" s="23">
        <v>41667</v>
      </c>
      <c r="G1440" s="34">
        <v>25114</v>
      </c>
      <c r="H1440" s="36">
        <f t="shared" si="22"/>
        <v>0</v>
      </c>
      <c r="I1440" s="21" t="s">
        <v>65</v>
      </c>
    </row>
    <row r="1441" spans="1:10" x14ac:dyDescent="0.25">
      <c r="A1441" s="31">
        <v>41659</v>
      </c>
      <c r="B1441" s="32">
        <v>568</v>
      </c>
      <c r="C1441" s="32" t="s">
        <v>407</v>
      </c>
      <c r="D1441" s="33" t="s">
        <v>160</v>
      </c>
      <c r="E1441" s="34">
        <v>119128</v>
      </c>
      <c r="F1441" s="89" t="s">
        <v>550</v>
      </c>
      <c r="G1441" s="34">
        <v>119128</v>
      </c>
      <c r="H1441" s="36">
        <f t="shared" si="22"/>
        <v>0</v>
      </c>
      <c r="I1441" s="21" t="s">
        <v>162</v>
      </c>
    </row>
    <row r="1442" spans="1:10" x14ac:dyDescent="0.25">
      <c r="A1442" s="31">
        <v>41659</v>
      </c>
      <c r="B1442" s="32">
        <v>569</v>
      </c>
      <c r="C1442" s="32" t="s">
        <v>407</v>
      </c>
      <c r="D1442" s="33" t="s">
        <v>178</v>
      </c>
      <c r="E1442" s="34">
        <v>4329</v>
      </c>
      <c r="F1442" s="23">
        <v>41661</v>
      </c>
      <c r="G1442" s="34">
        <v>4329</v>
      </c>
      <c r="H1442" s="36">
        <f t="shared" si="22"/>
        <v>0</v>
      </c>
    </row>
    <row r="1443" spans="1:10" x14ac:dyDescent="0.25">
      <c r="A1443" s="31">
        <v>41659</v>
      </c>
      <c r="B1443" s="32">
        <v>570</v>
      </c>
      <c r="C1443" s="32" t="s">
        <v>407</v>
      </c>
      <c r="D1443" s="33" t="s">
        <v>180</v>
      </c>
      <c r="E1443" s="34">
        <v>25646.5</v>
      </c>
      <c r="F1443" s="25" t="s">
        <v>551</v>
      </c>
      <c r="G1443" s="34">
        <f>9090+16556.5</f>
        <v>25646.5</v>
      </c>
      <c r="H1443" s="36">
        <f t="shared" si="22"/>
        <v>0</v>
      </c>
      <c r="I1443" s="21" t="s">
        <v>65</v>
      </c>
    </row>
    <row r="1444" spans="1:10" x14ac:dyDescent="0.25">
      <c r="A1444" s="31">
        <v>41659</v>
      </c>
      <c r="B1444" s="32">
        <v>571</v>
      </c>
      <c r="C1444" s="32" t="s">
        <v>407</v>
      </c>
      <c r="D1444" s="33" t="s">
        <v>160</v>
      </c>
      <c r="E1444" s="34">
        <v>16689</v>
      </c>
      <c r="F1444" s="89" t="s">
        <v>552</v>
      </c>
      <c r="G1444" s="34">
        <v>16689</v>
      </c>
      <c r="H1444" s="36">
        <f t="shared" si="22"/>
        <v>0</v>
      </c>
      <c r="I1444" s="21" t="s">
        <v>162</v>
      </c>
    </row>
    <row r="1445" spans="1:10" x14ac:dyDescent="0.25">
      <c r="A1445" s="31">
        <v>41659</v>
      </c>
      <c r="B1445" s="32">
        <v>572</v>
      </c>
      <c r="C1445" s="32" t="s">
        <v>407</v>
      </c>
      <c r="D1445" s="33" t="s">
        <v>68</v>
      </c>
      <c r="E1445" s="34">
        <v>4886.3999999999996</v>
      </c>
      <c r="F1445" s="23">
        <v>41659</v>
      </c>
      <c r="G1445" s="34">
        <v>4886.3999999999996</v>
      </c>
      <c r="H1445" s="36">
        <f t="shared" si="22"/>
        <v>0</v>
      </c>
      <c r="I1445" s="21" t="s">
        <v>65</v>
      </c>
    </row>
    <row r="1446" spans="1:10" x14ac:dyDescent="0.25">
      <c r="A1446" s="31">
        <v>41659</v>
      </c>
      <c r="B1446" s="32">
        <v>573</v>
      </c>
      <c r="C1446" s="32" t="s">
        <v>407</v>
      </c>
      <c r="D1446" s="33" t="s">
        <v>553</v>
      </c>
      <c r="E1446" s="34">
        <v>11377</v>
      </c>
      <c r="F1446" s="77">
        <v>41661</v>
      </c>
      <c r="G1446" s="34">
        <v>11377</v>
      </c>
      <c r="H1446" s="36">
        <f t="shared" si="22"/>
        <v>0</v>
      </c>
      <c r="I1446" s="21" t="s">
        <v>162</v>
      </c>
      <c r="J1446" s="21" t="s">
        <v>554</v>
      </c>
    </row>
    <row r="1447" spans="1:10" x14ac:dyDescent="0.25">
      <c r="A1447" s="31">
        <v>41659</v>
      </c>
      <c r="B1447" s="32">
        <v>574</v>
      </c>
      <c r="C1447" s="32" t="s">
        <v>407</v>
      </c>
      <c r="D1447" s="33" t="s">
        <v>22</v>
      </c>
      <c r="E1447" s="34">
        <v>16917.5</v>
      </c>
      <c r="F1447" s="23">
        <v>41661</v>
      </c>
      <c r="G1447" s="34">
        <v>16917.5</v>
      </c>
      <c r="H1447" s="36">
        <f t="shared" si="22"/>
        <v>0</v>
      </c>
      <c r="I1447" s="21" t="s">
        <v>162</v>
      </c>
    </row>
    <row r="1448" spans="1:10" x14ac:dyDescent="0.25">
      <c r="A1448" s="31">
        <v>41659</v>
      </c>
      <c r="B1448" s="32">
        <v>575</v>
      </c>
      <c r="C1448" s="32" t="s">
        <v>407</v>
      </c>
      <c r="D1448" s="33" t="s">
        <v>98</v>
      </c>
      <c r="E1448" s="34">
        <v>11599.8</v>
      </c>
      <c r="F1448" s="23">
        <v>41659</v>
      </c>
      <c r="G1448" s="34">
        <v>11599.8</v>
      </c>
      <c r="H1448" s="36">
        <f t="shared" si="22"/>
        <v>0</v>
      </c>
      <c r="I1448" s="21" t="s">
        <v>65</v>
      </c>
    </row>
    <row r="1449" spans="1:10" x14ac:dyDescent="0.25">
      <c r="A1449" s="31">
        <v>41659</v>
      </c>
      <c r="B1449" s="32">
        <v>576</v>
      </c>
      <c r="C1449" s="32" t="s">
        <v>407</v>
      </c>
      <c r="D1449" s="33" t="s">
        <v>168</v>
      </c>
      <c r="E1449" s="34">
        <v>14060</v>
      </c>
      <c r="F1449" s="23">
        <v>41661</v>
      </c>
      <c r="G1449" s="34">
        <v>14060</v>
      </c>
      <c r="H1449" s="36">
        <f t="shared" si="22"/>
        <v>0</v>
      </c>
      <c r="I1449" s="21" t="s">
        <v>162</v>
      </c>
    </row>
    <row r="1450" spans="1:10" x14ac:dyDescent="0.25">
      <c r="A1450" s="31">
        <v>41659</v>
      </c>
      <c r="B1450" s="32">
        <v>577</v>
      </c>
      <c r="C1450" s="32" t="s">
        <v>407</v>
      </c>
      <c r="D1450" s="33" t="s">
        <v>129</v>
      </c>
      <c r="E1450" s="34">
        <v>1015</v>
      </c>
      <c r="F1450" s="23">
        <v>41659</v>
      </c>
      <c r="G1450" s="34">
        <v>1015</v>
      </c>
      <c r="H1450" s="36">
        <f t="shared" ref="H1450:H1513" si="23">E1450-G1450</f>
        <v>0</v>
      </c>
    </row>
    <row r="1451" spans="1:10" x14ac:dyDescent="0.25">
      <c r="A1451" s="31">
        <v>41659</v>
      </c>
      <c r="B1451" s="32">
        <v>578</v>
      </c>
      <c r="C1451" s="32" t="s">
        <v>407</v>
      </c>
      <c r="D1451" s="33" t="s">
        <v>269</v>
      </c>
      <c r="E1451" s="34">
        <v>19546</v>
      </c>
      <c r="F1451" s="23">
        <v>41661</v>
      </c>
      <c r="G1451" s="34">
        <v>19546</v>
      </c>
      <c r="H1451" s="36">
        <f t="shared" si="23"/>
        <v>0</v>
      </c>
      <c r="I1451" s="21" t="s">
        <v>162</v>
      </c>
    </row>
    <row r="1452" spans="1:10" x14ac:dyDescent="0.25">
      <c r="A1452" s="31">
        <v>41659</v>
      </c>
      <c r="B1452" s="32">
        <v>579</v>
      </c>
      <c r="C1452" s="32" t="s">
        <v>407</v>
      </c>
      <c r="D1452" s="33" t="s">
        <v>175</v>
      </c>
      <c r="E1452" s="34">
        <v>16456.5</v>
      </c>
      <c r="F1452" s="89" t="s">
        <v>555</v>
      </c>
      <c r="G1452" s="34">
        <v>16456.5</v>
      </c>
      <c r="H1452" s="36">
        <f t="shared" si="23"/>
        <v>0</v>
      </c>
      <c r="I1452" s="21" t="s">
        <v>162</v>
      </c>
    </row>
    <row r="1453" spans="1:10" x14ac:dyDescent="0.25">
      <c r="A1453" s="31">
        <v>41659</v>
      </c>
      <c r="B1453" s="32">
        <v>580</v>
      </c>
      <c r="C1453" s="32" t="s">
        <v>407</v>
      </c>
      <c r="D1453" s="33" t="s">
        <v>175</v>
      </c>
      <c r="E1453" s="34">
        <v>17104.5</v>
      </c>
      <c r="F1453" s="89" t="s">
        <v>555</v>
      </c>
      <c r="G1453" s="34">
        <v>17104.5</v>
      </c>
      <c r="H1453" s="36">
        <f t="shared" si="23"/>
        <v>0</v>
      </c>
      <c r="I1453" s="21" t="s">
        <v>162</v>
      </c>
    </row>
    <row r="1454" spans="1:10" x14ac:dyDescent="0.25">
      <c r="A1454" s="31">
        <v>41659</v>
      </c>
      <c r="B1454" s="32">
        <v>581</v>
      </c>
      <c r="C1454" s="32" t="s">
        <v>407</v>
      </c>
      <c r="D1454" s="33" t="s">
        <v>370</v>
      </c>
      <c r="E1454" s="34">
        <v>35298.400000000001</v>
      </c>
      <c r="F1454" s="23">
        <v>41661</v>
      </c>
      <c r="G1454" s="34">
        <v>35298</v>
      </c>
      <c r="H1454" s="36">
        <f t="shared" si="23"/>
        <v>0.40000000000145519</v>
      </c>
      <c r="I1454" s="21" t="s">
        <v>162</v>
      </c>
    </row>
    <row r="1455" spans="1:10" x14ac:dyDescent="0.25">
      <c r="A1455" s="31">
        <v>41659</v>
      </c>
      <c r="B1455" s="32">
        <v>582</v>
      </c>
      <c r="C1455" s="32" t="s">
        <v>407</v>
      </c>
      <c r="D1455" s="33" t="s">
        <v>14</v>
      </c>
      <c r="E1455" s="34">
        <v>3311</v>
      </c>
      <c r="F1455" s="23">
        <v>41660</v>
      </c>
      <c r="G1455" s="34">
        <v>3311</v>
      </c>
      <c r="H1455" s="36">
        <f t="shared" si="23"/>
        <v>0</v>
      </c>
      <c r="I1455" s="21" t="s">
        <v>21</v>
      </c>
    </row>
    <row r="1456" spans="1:10" x14ac:dyDescent="0.25">
      <c r="A1456" s="31">
        <v>41659</v>
      </c>
      <c r="B1456" s="32">
        <v>583</v>
      </c>
      <c r="C1456" s="32" t="s">
        <v>407</v>
      </c>
      <c r="D1456" s="33" t="s">
        <v>147</v>
      </c>
      <c r="E1456" s="34">
        <v>39777.1</v>
      </c>
      <c r="F1456" s="23">
        <v>41660</v>
      </c>
      <c r="G1456" s="34">
        <v>39777.1</v>
      </c>
      <c r="H1456" s="36">
        <f t="shared" si="23"/>
        <v>0</v>
      </c>
      <c r="I1456" s="21" t="s">
        <v>21</v>
      </c>
    </row>
    <row r="1457" spans="1:9" x14ac:dyDescent="0.25">
      <c r="A1457" s="31">
        <v>41659</v>
      </c>
      <c r="B1457" s="32">
        <v>584</v>
      </c>
      <c r="C1457" s="32" t="s">
        <v>407</v>
      </c>
      <c r="D1457" s="33" t="s">
        <v>16</v>
      </c>
      <c r="E1457" s="34">
        <v>8277.4</v>
      </c>
      <c r="F1457" s="26">
        <v>41710</v>
      </c>
      <c r="G1457" s="40">
        <v>8277.4</v>
      </c>
      <c r="H1457" s="36">
        <f t="shared" si="23"/>
        <v>0</v>
      </c>
      <c r="I1457" s="21" t="s">
        <v>21</v>
      </c>
    </row>
    <row r="1458" spans="1:9" x14ac:dyDescent="0.25">
      <c r="A1458" s="31">
        <v>41659</v>
      </c>
      <c r="B1458" s="32">
        <v>585</v>
      </c>
      <c r="C1458" s="32" t="s">
        <v>407</v>
      </c>
      <c r="D1458" s="33" t="s">
        <v>412</v>
      </c>
      <c r="E1458" s="34">
        <v>676</v>
      </c>
      <c r="F1458" s="23">
        <v>41660</v>
      </c>
      <c r="G1458" s="34">
        <v>676</v>
      </c>
      <c r="H1458" s="36">
        <f t="shared" si="23"/>
        <v>0</v>
      </c>
      <c r="I1458" s="21" t="s">
        <v>21</v>
      </c>
    </row>
    <row r="1459" spans="1:9" x14ac:dyDescent="0.25">
      <c r="A1459" s="31">
        <v>41659</v>
      </c>
      <c r="B1459" s="32">
        <v>586</v>
      </c>
      <c r="C1459" s="32" t="s">
        <v>407</v>
      </c>
      <c r="D1459" s="33" t="s">
        <v>8</v>
      </c>
      <c r="E1459" s="34">
        <v>630</v>
      </c>
      <c r="F1459" s="35">
        <v>41659</v>
      </c>
      <c r="G1459" s="34">
        <v>630</v>
      </c>
      <c r="H1459" s="36">
        <f t="shared" si="23"/>
        <v>0</v>
      </c>
      <c r="I1459" s="21" t="s">
        <v>8</v>
      </c>
    </row>
    <row r="1460" spans="1:9" x14ac:dyDescent="0.25">
      <c r="A1460" s="31">
        <v>41659</v>
      </c>
      <c r="B1460" s="32">
        <v>587</v>
      </c>
      <c r="C1460" s="32" t="s">
        <v>407</v>
      </c>
      <c r="D1460" s="33" t="s">
        <v>359</v>
      </c>
      <c r="E1460" s="34">
        <v>4932</v>
      </c>
      <c r="F1460" s="23">
        <v>41661</v>
      </c>
      <c r="G1460" s="34">
        <v>4932</v>
      </c>
      <c r="H1460" s="36">
        <f t="shared" si="23"/>
        <v>0</v>
      </c>
      <c r="I1460" s="21" t="s">
        <v>162</v>
      </c>
    </row>
    <row r="1461" spans="1:9" x14ac:dyDescent="0.25">
      <c r="A1461" s="31">
        <v>41659</v>
      </c>
      <c r="B1461" s="32">
        <v>588</v>
      </c>
      <c r="C1461" s="32" t="s">
        <v>407</v>
      </c>
      <c r="D1461" s="33" t="s">
        <v>152</v>
      </c>
      <c r="E1461" s="34">
        <v>6534.4</v>
      </c>
      <c r="F1461" s="23">
        <v>41659</v>
      </c>
      <c r="G1461" s="34">
        <v>6534.4</v>
      </c>
      <c r="H1461" s="36">
        <f t="shared" si="23"/>
        <v>0</v>
      </c>
    </row>
    <row r="1462" spans="1:9" x14ac:dyDescent="0.25">
      <c r="A1462" s="31">
        <v>41660</v>
      </c>
      <c r="B1462" s="32">
        <v>589</v>
      </c>
      <c r="C1462" s="32" t="s">
        <v>407</v>
      </c>
      <c r="D1462" s="33" t="s">
        <v>233</v>
      </c>
      <c r="E1462" s="78">
        <v>2878</v>
      </c>
      <c r="F1462" s="23">
        <v>41660</v>
      </c>
      <c r="G1462" s="34">
        <v>2878</v>
      </c>
      <c r="H1462" s="36">
        <f t="shared" si="23"/>
        <v>0</v>
      </c>
    </row>
    <row r="1463" spans="1:9" x14ac:dyDescent="0.25">
      <c r="A1463" s="31">
        <v>41660</v>
      </c>
      <c r="B1463" s="32">
        <v>590</v>
      </c>
      <c r="C1463" s="32" t="s">
        <v>407</v>
      </c>
      <c r="D1463" s="33" t="s">
        <v>13</v>
      </c>
      <c r="E1463" s="34">
        <v>1883</v>
      </c>
      <c r="F1463" s="23">
        <v>41662</v>
      </c>
      <c r="G1463" s="34">
        <v>1883</v>
      </c>
      <c r="H1463" s="36">
        <f t="shared" si="23"/>
        <v>0</v>
      </c>
      <c r="I1463" s="78" t="s">
        <v>21</v>
      </c>
    </row>
    <row r="1464" spans="1:9" x14ac:dyDescent="0.25">
      <c r="A1464" s="31">
        <v>41660</v>
      </c>
      <c r="B1464" s="32">
        <v>591</v>
      </c>
      <c r="C1464" s="32" t="s">
        <v>407</v>
      </c>
      <c r="D1464" s="33" t="s">
        <v>8</v>
      </c>
      <c r="E1464" s="34">
        <v>556</v>
      </c>
      <c r="F1464" s="23">
        <v>41660</v>
      </c>
      <c r="G1464" s="34">
        <v>556</v>
      </c>
      <c r="H1464" s="36">
        <f t="shared" si="23"/>
        <v>0</v>
      </c>
      <c r="I1464" s="21" t="s">
        <v>8</v>
      </c>
    </row>
    <row r="1465" spans="1:9" x14ac:dyDescent="0.25">
      <c r="A1465" s="31">
        <v>41660</v>
      </c>
      <c r="B1465" s="32">
        <v>592</v>
      </c>
      <c r="C1465" s="32" t="s">
        <v>407</v>
      </c>
      <c r="D1465" s="33" t="s">
        <v>123</v>
      </c>
      <c r="E1465" s="34">
        <v>7310.5</v>
      </c>
      <c r="F1465" s="23">
        <v>41660</v>
      </c>
      <c r="G1465" s="34">
        <v>7310.5</v>
      </c>
      <c r="H1465" s="36">
        <f t="shared" si="23"/>
        <v>0</v>
      </c>
      <c r="I1465" s="21" t="s">
        <v>8</v>
      </c>
    </row>
    <row r="1466" spans="1:9" x14ac:dyDescent="0.25">
      <c r="A1466" s="31">
        <v>41660</v>
      </c>
      <c r="B1466" s="32">
        <v>593</v>
      </c>
      <c r="C1466" s="32" t="s">
        <v>407</v>
      </c>
      <c r="D1466" s="33" t="s">
        <v>25</v>
      </c>
      <c r="E1466" s="34">
        <v>5717</v>
      </c>
      <c r="F1466" s="23">
        <v>41660</v>
      </c>
      <c r="G1466" s="34">
        <v>5717</v>
      </c>
      <c r="H1466" s="36">
        <f t="shared" si="23"/>
        <v>0</v>
      </c>
      <c r="I1466" s="21" t="s">
        <v>217</v>
      </c>
    </row>
    <row r="1467" spans="1:9" x14ac:dyDescent="0.25">
      <c r="A1467" s="31">
        <v>41660</v>
      </c>
      <c r="B1467" s="32">
        <v>594</v>
      </c>
      <c r="C1467" s="32" t="s">
        <v>407</v>
      </c>
      <c r="D1467" s="33" t="s">
        <v>68</v>
      </c>
      <c r="E1467" s="34">
        <v>4387</v>
      </c>
      <c r="F1467" s="23">
        <v>41660</v>
      </c>
      <c r="G1467" s="34">
        <v>4387</v>
      </c>
      <c r="H1467" s="36">
        <f t="shared" si="23"/>
        <v>0</v>
      </c>
      <c r="I1467" s="21" t="s">
        <v>217</v>
      </c>
    </row>
    <row r="1468" spans="1:9" x14ac:dyDescent="0.25">
      <c r="A1468" s="31">
        <v>41660</v>
      </c>
      <c r="B1468" s="32">
        <v>595</v>
      </c>
      <c r="C1468" s="32" t="s">
        <v>407</v>
      </c>
      <c r="D1468" s="33" t="s">
        <v>8</v>
      </c>
      <c r="E1468" s="34">
        <v>734</v>
      </c>
      <c r="F1468" s="23">
        <v>41660</v>
      </c>
      <c r="G1468" s="34">
        <v>734</v>
      </c>
      <c r="H1468" s="36">
        <f t="shared" si="23"/>
        <v>0</v>
      </c>
      <c r="I1468" s="21" t="s">
        <v>8</v>
      </c>
    </row>
    <row r="1469" spans="1:9" x14ac:dyDescent="0.25">
      <c r="A1469" s="31">
        <v>41660</v>
      </c>
      <c r="B1469" s="32">
        <v>596</v>
      </c>
      <c r="C1469" s="32" t="s">
        <v>407</v>
      </c>
      <c r="D1469" s="33" t="s">
        <v>434</v>
      </c>
      <c r="E1469" s="34">
        <v>2705</v>
      </c>
      <c r="F1469" s="23">
        <v>41660</v>
      </c>
      <c r="G1469" s="34">
        <v>2705</v>
      </c>
      <c r="H1469" s="36">
        <f t="shared" si="23"/>
        <v>0</v>
      </c>
      <c r="I1469" s="21" t="s">
        <v>217</v>
      </c>
    </row>
    <row r="1470" spans="1:9" x14ac:dyDescent="0.25">
      <c r="A1470" s="31">
        <v>41660</v>
      </c>
      <c r="B1470" s="32">
        <v>597</v>
      </c>
      <c r="C1470" s="32" t="s">
        <v>407</v>
      </c>
      <c r="D1470" s="33" t="s">
        <v>47</v>
      </c>
      <c r="E1470" s="34">
        <v>4807</v>
      </c>
      <c r="F1470" s="23">
        <v>41661</v>
      </c>
      <c r="G1470" s="34">
        <v>4807</v>
      </c>
      <c r="H1470" s="36">
        <f t="shared" si="23"/>
        <v>0</v>
      </c>
      <c r="I1470" s="21" t="s">
        <v>30</v>
      </c>
    </row>
    <row r="1471" spans="1:9" x14ac:dyDescent="0.25">
      <c r="A1471" s="31">
        <v>41660</v>
      </c>
      <c r="B1471" s="32">
        <v>598</v>
      </c>
      <c r="C1471" s="32" t="s">
        <v>407</v>
      </c>
      <c r="D1471" s="33" t="s">
        <v>8</v>
      </c>
      <c r="E1471" s="34">
        <v>3851</v>
      </c>
      <c r="F1471" s="23">
        <v>41660</v>
      </c>
      <c r="G1471" s="34">
        <v>3851</v>
      </c>
      <c r="H1471" s="36">
        <f t="shared" si="23"/>
        <v>0</v>
      </c>
      <c r="I1471" s="21" t="s">
        <v>8</v>
      </c>
    </row>
    <row r="1472" spans="1:9" x14ac:dyDescent="0.25">
      <c r="A1472" s="31">
        <v>41660</v>
      </c>
      <c r="B1472" s="32">
        <v>599</v>
      </c>
      <c r="C1472" s="32" t="s">
        <v>407</v>
      </c>
      <c r="D1472" s="33" t="s">
        <v>8</v>
      </c>
      <c r="E1472" s="34">
        <v>295</v>
      </c>
      <c r="F1472" s="23">
        <v>41660</v>
      </c>
      <c r="G1472" s="34">
        <v>295</v>
      </c>
      <c r="H1472" s="36">
        <f t="shared" si="23"/>
        <v>0</v>
      </c>
      <c r="I1472" s="21" t="s">
        <v>8</v>
      </c>
    </row>
    <row r="1473" spans="1:10" x14ac:dyDescent="0.25">
      <c r="A1473" s="31">
        <v>41660</v>
      </c>
      <c r="B1473" s="32">
        <v>600</v>
      </c>
      <c r="C1473" s="32" t="s">
        <v>407</v>
      </c>
      <c r="D1473" s="33" t="s">
        <v>29</v>
      </c>
      <c r="E1473" s="34">
        <v>11854</v>
      </c>
      <c r="F1473" s="23">
        <v>41662</v>
      </c>
      <c r="G1473" s="34">
        <v>11854</v>
      </c>
      <c r="H1473" s="36">
        <f t="shared" si="23"/>
        <v>0</v>
      </c>
      <c r="I1473" s="21" t="s">
        <v>30</v>
      </c>
    </row>
    <row r="1474" spans="1:10" ht="24.75" x14ac:dyDescent="0.25">
      <c r="A1474" s="31">
        <v>41660</v>
      </c>
      <c r="B1474" s="32">
        <v>601</v>
      </c>
      <c r="C1474" s="32" t="s">
        <v>407</v>
      </c>
      <c r="D1474" s="33" t="s">
        <v>49</v>
      </c>
      <c r="E1474" s="34">
        <v>5205</v>
      </c>
      <c r="F1474" s="96" t="s">
        <v>556</v>
      </c>
      <c r="G1474" s="67">
        <v>5205</v>
      </c>
      <c r="H1474" s="36">
        <f t="shared" si="23"/>
        <v>0</v>
      </c>
    </row>
    <row r="1475" spans="1:10" x14ac:dyDescent="0.25">
      <c r="A1475" s="31">
        <v>41660</v>
      </c>
      <c r="B1475" s="32">
        <v>602</v>
      </c>
      <c r="C1475" s="32" t="s">
        <v>407</v>
      </c>
      <c r="D1475" s="33" t="s">
        <v>33</v>
      </c>
      <c r="E1475" s="34">
        <v>4256.3999999999996</v>
      </c>
      <c r="F1475" s="25" t="s">
        <v>557</v>
      </c>
      <c r="G1475" s="34">
        <v>4256.3999999999996</v>
      </c>
      <c r="H1475" s="36">
        <f t="shared" si="23"/>
        <v>0</v>
      </c>
      <c r="I1475" s="21" t="s">
        <v>65</v>
      </c>
      <c r="J1475" s="21" t="s">
        <v>558</v>
      </c>
    </row>
    <row r="1476" spans="1:10" x14ac:dyDescent="0.25">
      <c r="A1476" s="31">
        <v>41660</v>
      </c>
      <c r="B1476" s="32">
        <v>603</v>
      </c>
      <c r="C1476" s="32" t="s">
        <v>407</v>
      </c>
      <c r="D1476" s="33" t="s">
        <v>54</v>
      </c>
      <c r="E1476" s="34">
        <v>18144</v>
      </c>
      <c r="F1476" s="77">
        <v>41661</v>
      </c>
      <c r="G1476" s="34">
        <v>18144</v>
      </c>
      <c r="H1476" s="36">
        <f t="shared" si="23"/>
        <v>0</v>
      </c>
      <c r="I1476" s="21" t="s">
        <v>30</v>
      </c>
    </row>
    <row r="1477" spans="1:10" x14ac:dyDescent="0.25">
      <c r="A1477" s="31">
        <v>41660</v>
      </c>
      <c r="B1477" s="32">
        <v>604</v>
      </c>
      <c r="C1477" s="32" t="s">
        <v>407</v>
      </c>
      <c r="D1477" s="33" t="s">
        <v>300</v>
      </c>
      <c r="E1477" s="34">
        <v>3734</v>
      </c>
      <c r="F1477" s="23">
        <v>41660</v>
      </c>
      <c r="G1477" s="34">
        <v>3734</v>
      </c>
      <c r="H1477" s="36">
        <f t="shared" si="23"/>
        <v>0</v>
      </c>
      <c r="I1477" s="21" t="s">
        <v>65</v>
      </c>
    </row>
    <row r="1478" spans="1:10" x14ac:dyDescent="0.25">
      <c r="A1478" s="31">
        <v>41660</v>
      </c>
      <c r="B1478" s="32">
        <v>605</v>
      </c>
      <c r="C1478" s="32" t="s">
        <v>407</v>
      </c>
      <c r="D1478" s="33" t="s">
        <v>348</v>
      </c>
      <c r="E1478" s="34">
        <v>1664</v>
      </c>
      <c r="F1478" s="23">
        <v>41660</v>
      </c>
      <c r="G1478" s="34">
        <v>1664</v>
      </c>
      <c r="H1478" s="36">
        <f t="shared" si="23"/>
        <v>0</v>
      </c>
      <c r="I1478" s="21" t="s">
        <v>65</v>
      </c>
    </row>
    <row r="1479" spans="1:10" x14ac:dyDescent="0.25">
      <c r="A1479" s="31">
        <v>41660</v>
      </c>
      <c r="B1479" s="32">
        <v>606</v>
      </c>
      <c r="C1479" s="32" t="s">
        <v>407</v>
      </c>
      <c r="D1479" s="33" t="s">
        <v>473</v>
      </c>
      <c r="E1479" s="34">
        <v>2939</v>
      </c>
      <c r="F1479" s="23">
        <v>41668</v>
      </c>
      <c r="G1479" s="34">
        <v>2939</v>
      </c>
      <c r="H1479" s="36">
        <f t="shared" si="23"/>
        <v>0</v>
      </c>
      <c r="I1479" s="21" t="s">
        <v>27</v>
      </c>
    </row>
    <row r="1480" spans="1:10" x14ac:dyDescent="0.25">
      <c r="A1480" s="31">
        <v>41660</v>
      </c>
      <c r="B1480" s="32">
        <v>607</v>
      </c>
      <c r="C1480" s="32" t="s">
        <v>407</v>
      </c>
      <c r="D1480" s="33" t="s">
        <v>233</v>
      </c>
      <c r="E1480" s="34">
        <v>1462</v>
      </c>
      <c r="F1480" s="23">
        <v>41660</v>
      </c>
      <c r="G1480" s="34">
        <v>1462</v>
      </c>
      <c r="H1480" s="36">
        <f t="shared" si="23"/>
        <v>0</v>
      </c>
      <c r="I1480" s="21" t="s">
        <v>65</v>
      </c>
    </row>
    <row r="1481" spans="1:10" x14ac:dyDescent="0.25">
      <c r="A1481" s="31">
        <v>41660</v>
      </c>
      <c r="B1481" s="32">
        <v>608</v>
      </c>
      <c r="C1481" s="32" t="s">
        <v>407</v>
      </c>
      <c r="D1481" s="33" t="s">
        <v>304</v>
      </c>
      <c r="E1481" s="34">
        <v>14529.5</v>
      </c>
      <c r="F1481" s="23">
        <v>41660</v>
      </c>
      <c r="G1481" s="34">
        <v>14529.5</v>
      </c>
      <c r="H1481" s="36">
        <f t="shared" si="23"/>
        <v>0</v>
      </c>
      <c r="I1481" s="21" t="s">
        <v>65</v>
      </c>
    </row>
    <row r="1482" spans="1:10" x14ac:dyDescent="0.25">
      <c r="A1482" s="31">
        <v>41660</v>
      </c>
      <c r="B1482" s="32">
        <v>609</v>
      </c>
      <c r="C1482" s="32" t="s">
        <v>407</v>
      </c>
      <c r="D1482" s="33" t="s">
        <v>257</v>
      </c>
      <c r="E1482" s="34">
        <v>13235</v>
      </c>
      <c r="F1482" s="23">
        <v>41660</v>
      </c>
      <c r="G1482" s="34">
        <v>13235</v>
      </c>
      <c r="H1482" s="36">
        <f t="shared" si="23"/>
        <v>0</v>
      </c>
      <c r="I1482" s="21" t="s">
        <v>65</v>
      </c>
    </row>
    <row r="1483" spans="1:10" x14ac:dyDescent="0.25">
      <c r="A1483" s="31">
        <v>41660</v>
      </c>
      <c r="B1483" s="32">
        <v>610</v>
      </c>
      <c r="C1483" s="32" t="s">
        <v>407</v>
      </c>
      <c r="D1483" s="33" t="s">
        <v>62</v>
      </c>
      <c r="E1483" s="34">
        <v>8020</v>
      </c>
      <c r="F1483" s="23">
        <v>41660</v>
      </c>
      <c r="G1483" s="34">
        <v>8020</v>
      </c>
      <c r="H1483" s="36">
        <f t="shared" si="23"/>
        <v>0</v>
      </c>
    </row>
    <row r="1484" spans="1:10" x14ac:dyDescent="0.25">
      <c r="A1484" s="31">
        <v>41660</v>
      </c>
      <c r="B1484" s="32">
        <v>611</v>
      </c>
      <c r="C1484" s="32" t="s">
        <v>407</v>
      </c>
      <c r="D1484" s="33" t="s">
        <v>36</v>
      </c>
      <c r="E1484" s="34">
        <v>5984</v>
      </c>
      <c r="F1484" s="23">
        <v>41664</v>
      </c>
      <c r="G1484" s="34">
        <v>5984</v>
      </c>
      <c r="H1484" s="36">
        <f t="shared" si="23"/>
        <v>0</v>
      </c>
      <c r="I1484" s="21" t="s">
        <v>65</v>
      </c>
    </row>
    <row r="1485" spans="1:10" x14ac:dyDescent="0.25">
      <c r="A1485" s="31">
        <v>41660</v>
      </c>
      <c r="B1485" s="32">
        <v>612</v>
      </c>
      <c r="C1485" s="32" t="s">
        <v>407</v>
      </c>
      <c r="D1485" s="33" t="s">
        <v>144</v>
      </c>
      <c r="E1485" s="34">
        <v>3621.5</v>
      </c>
      <c r="F1485" s="23">
        <v>41660</v>
      </c>
      <c r="G1485" s="34">
        <v>3621.5</v>
      </c>
      <c r="H1485" s="36">
        <f t="shared" si="23"/>
        <v>0</v>
      </c>
      <c r="I1485" s="21" t="s">
        <v>65</v>
      </c>
    </row>
    <row r="1486" spans="1:10" x14ac:dyDescent="0.25">
      <c r="A1486" s="31">
        <v>41660</v>
      </c>
      <c r="B1486" s="32">
        <v>613</v>
      </c>
      <c r="C1486" s="32" t="s">
        <v>407</v>
      </c>
      <c r="D1486" s="33" t="s">
        <v>34</v>
      </c>
      <c r="E1486" s="34">
        <v>2062</v>
      </c>
      <c r="F1486" s="23">
        <v>41660</v>
      </c>
      <c r="G1486" s="34">
        <v>2062</v>
      </c>
      <c r="H1486" s="36">
        <f t="shared" si="23"/>
        <v>0</v>
      </c>
      <c r="I1486" s="21" t="s">
        <v>30</v>
      </c>
    </row>
    <row r="1487" spans="1:10" x14ac:dyDescent="0.25">
      <c r="A1487" s="31">
        <v>41660</v>
      </c>
      <c r="B1487" s="32">
        <v>614</v>
      </c>
      <c r="C1487" s="32" t="s">
        <v>407</v>
      </c>
      <c r="D1487" s="33" t="s">
        <v>35</v>
      </c>
      <c r="E1487" s="34">
        <v>4160</v>
      </c>
      <c r="F1487" s="23">
        <v>41660</v>
      </c>
      <c r="G1487" s="34">
        <v>4160</v>
      </c>
      <c r="H1487" s="36">
        <f t="shared" si="23"/>
        <v>0</v>
      </c>
      <c r="I1487" s="21" t="s">
        <v>30</v>
      </c>
    </row>
    <row r="1488" spans="1:10" x14ac:dyDescent="0.25">
      <c r="A1488" s="31">
        <v>41660</v>
      </c>
      <c r="B1488" s="32">
        <v>615</v>
      </c>
      <c r="C1488" s="32" t="s">
        <v>407</v>
      </c>
      <c r="D1488" s="33" t="s">
        <v>57</v>
      </c>
      <c r="E1488" s="34">
        <v>858</v>
      </c>
      <c r="F1488" s="23">
        <v>41660</v>
      </c>
      <c r="G1488" s="34">
        <v>858</v>
      </c>
      <c r="H1488" s="36">
        <f t="shared" si="23"/>
        <v>0</v>
      </c>
      <c r="I1488" s="21" t="s">
        <v>30</v>
      </c>
    </row>
    <row r="1489" spans="1:10" x14ac:dyDescent="0.25">
      <c r="A1489" s="31">
        <v>41660</v>
      </c>
      <c r="B1489" s="32">
        <v>616</v>
      </c>
      <c r="C1489" s="32" t="s">
        <v>407</v>
      </c>
      <c r="D1489" s="33" t="s">
        <v>441</v>
      </c>
      <c r="E1489" s="34">
        <v>1312</v>
      </c>
      <c r="F1489" s="23">
        <v>41660</v>
      </c>
      <c r="G1489" s="34">
        <v>1312</v>
      </c>
      <c r="H1489" s="36">
        <f t="shared" si="23"/>
        <v>0</v>
      </c>
      <c r="I1489" s="21" t="s">
        <v>30</v>
      </c>
    </row>
    <row r="1490" spans="1:10" x14ac:dyDescent="0.25">
      <c r="A1490" s="31">
        <v>41660</v>
      </c>
      <c r="B1490" s="32">
        <v>617</v>
      </c>
      <c r="C1490" s="32" t="s">
        <v>407</v>
      </c>
      <c r="D1490" s="33" t="s">
        <v>66</v>
      </c>
      <c r="E1490" s="34">
        <v>1616</v>
      </c>
      <c r="F1490" s="23">
        <v>41660</v>
      </c>
      <c r="G1490" s="34">
        <v>1616</v>
      </c>
      <c r="H1490" s="36">
        <f t="shared" si="23"/>
        <v>0</v>
      </c>
      <c r="I1490" s="21" t="s">
        <v>45</v>
      </c>
    </row>
    <row r="1491" spans="1:10" x14ac:dyDescent="0.25">
      <c r="A1491" s="31">
        <v>41660</v>
      </c>
      <c r="B1491" s="32">
        <v>618</v>
      </c>
      <c r="C1491" s="32" t="s">
        <v>407</v>
      </c>
      <c r="D1491" s="33" t="s">
        <v>33</v>
      </c>
      <c r="E1491" s="34">
        <v>626.5</v>
      </c>
      <c r="F1491" s="23">
        <v>41662</v>
      </c>
      <c r="G1491" s="34">
        <v>626.5</v>
      </c>
      <c r="H1491" s="36">
        <f t="shared" si="23"/>
        <v>0</v>
      </c>
      <c r="I1491" s="21" t="s">
        <v>65</v>
      </c>
    </row>
    <row r="1492" spans="1:10" x14ac:dyDescent="0.25">
      <c r="A1492" s="31">
        <v>41660</v>
      </c>
      <c r="B1492" s="32">
        <v>619</v>
      </c>
      <c r="C1492" s="32" t="s">
        <v>407</v>
      </c>
      <c r="D1492" s="33" t="s">
        <v>42</v>
      </c>
      <c r="E1492" s="34">
        <v>1520</v>
      </c>
      <c r="F1492" s="26">
        <v>41678</v>
      </c>
      <c r="G1492" s="40">
        <v>1520</v>
      </c>
      <c r="H1492" s="36">
        <f t="shared" si="23"/>
        <v>0</v>
      </c>
      <c r="I1492" s="21" t="s">
        <v>30</v>
      </c>
    </row>
    <row r="1493" spans="1:10" x14ac:dyDescent="0.25">
      <c r="A1493" s="31">
        <v>41660</v>
      </c>
      <c r="B1493" s="32">
        <v>620</v>
      </c>
      <c r="C1493" s="32" t="s">
        <v>407</v>
      </c>
      <c r="D1493" s="33" t="s">
        <v>44</v>
      </c>
      <c r="E1493" s="34">
        <v>3420</v>
      </c>
      <c r="F1493" s="26">
        <v>41678</v>
      </c>
      <c r="G1493" s="40">
        <v>3420</v>
      </c>
      <c r="H1493" s="36">
        <f t="shared" si="23"/>
        <v>0</v>
      </c>
      <c r="I1493" s="21" t="s">
        <v>45</v>
      </c>
      <c r="J1493" s="46"/>
    </row>
    <row r="1494" spans="1:10" x14ac:dyDescent="0.25">
      <c r="A1494" s="31">
        <v>41660</v>
      </c>
      <c r="B1494" s="32">
        <v>621</v>
      </c>
      <c r="C1494" s="32" t="s">
        <v>407</v>
      </c>
      <c r="D1494" s="33" t="s">
        <v>52</v>
      </c>
      <c r="E1494" s="34">
        <v>3512</v>
      </c>
      <c r="F1494" s="23">
        <v>41660</v>
      </c>
      <c r="G1494" s="34">
        <v>3512</v>
      </c>
      <c r="H1494" s="36">
        <f t="shared" si="23"/>
        <v>0</v>
      </c>
      <c r="I1494" s="21" t="s">
        <v>45</v>
      </c>
    </row>
    <row r="1495" spans="1:10" x14ac:dyDescent="0.25">
      <c r="A1495" s="31">
        <v>41660</v>
      </c>
      <c r="B1495" s="32">
        <v>622</v>
      </c>
      <c r="C1495" s="32" t="s">
        <v>407</v>
      </c>
      <c r="D1495" s="33" t="s">
        <v>43</v>
      </c>
      <c r="E1495" s="34">
        <v>1520</v>
      </c>
      <c r="F1495" s="26">
        <v>41678</v>
      </c>
      <c r="G1495" s="40">
        <v>1520</v>
      </c>
      <c r="H1495" s="36">
        <f t="shared" si="23"/>
        <v>0</v>
      </c>
      <c r="I1495" s="21" t="s">
        <v>30</v>
      </c>
      <c r="J1495" s="46"/>
    </row>
    <row r="1496" spans="1:10" x14ac:dyDescent="0.25">
      <c r="A1496" s="31">
        <v>41660</v>
      </c>
      <c r="B1496" s="32">
        <v>623</v>
      </c>
      <c r="C1496" s="32" t="s">
        <v>407</v>
      </c>
      <c r="D1496" s="33" t="s">
        <v>260</v>
      </c>
      <c r="E1496" s="34">
        <v>480</v>
      </c>
      <c r="F1496" s="23">
        <v>41660</v>
      </c>
      <c r="G1496" s="34">
        <v>480</v>
      </c>
      <c r="H1496" s="36">
        <f t="shared" si="23"/>
        <v>0</v>
      </c>
      <c r="I1496" s="21" t="s">
        <v>45</v>
      </c>
    </row>
    <row r="1497" spans="1:10" x14ac:dyDescent="0.25">
      <c r="A1497" s="31">
        <v>41660</v>
      </c>
      <c r="B1497" s="32">
        <v>624</v>
      </c>
      <c r="C1497" s="32" t="s">
        <v>407</v>
      </c>
      <c r="D1497" s="33" t="s">
        <v>559</v>
      </c>
      <c r="E1497" s="34">
        <v>1454</v>
      </c>
      <c r="F1497" s="23">
        <v>41660</v>
      </c>
      <c r="G1497" s="34">
        <v>1454</v>
      </c>
      <c r="H1497" s="36">
        <f t="shared" si="23"/>
        <v>0</v>
      </c>
      <c r="I1497" s="21" t="s">
        <v>30</v>
      </c>
    </row>
    <row r="1498" spans="1:10" x14ac:dyDescent="0.25">
      <c r="A1498" s="31">
        <v>41660</v>
      </c>
      <c r="B1498" s="32">
        <v>625</v>
      </c>
      <c r="C1498" s="32" t="s">
        <v>407</v>
      </c>
      <c r="D1498" s="33" t="s">
        <v>560</v>
      </c>
      <c r="E1498" s="34">
        <v>14312</v>
      </c>
      <c r="F1498" s="23">
        <v>41660</v>
      </c>
      <c r="G1498" s="34">
        <v>14312</v>
      </c>
      <c r="H1498" s="36">
        <f t="shared" si="23"/>
        <v>0</v>
      </c>
      <c r="I1498" s="21" t="s">
        <v>45</v>
      </c>
    </row>
    <row r="1499" spans="1:10" x14ac:dyDescent="0.25">
      <c r="A1499" s="31">
        <v>41660</v>
      </c>
      <c r="B1499" s="32">
        <v>626</v>
      </c>
      <c r="C1499" s="32" t="s">
        <v>407</v>
      </c>
      <c r="D1499" s="33" t="s">
        <v>16</v>
      </c>
      <c r="E1499" s="34">
        <v>10588</v>
      </c>
      <c r="F1499" s="26">
        <v>41710</v>
      </c>
      <c r="G1499" s="40">
        <v>10588</v>
      </c>
      <c r="H1499" s="36">
        <f t="shared" si="23"/>
        <v>0</v>
      </c>
      <c r="I1499" s="21" t="s">
        <v>65</v>
      </c>
    </row>
    <row r="1500" spans="1:10" x14ac:dyDescent="0.25">
      <c r="A1500" s="31">
        <v>41660</v>
      </c>
      <c r="B1500" s="32">
        <v>627</v>
      </c>
      <c r="C1500" s="32" t="s">
        <v>407</v>
      </c>
      <c r="D1500" s="33" t="s">
        <v>133</v>
      </c>
      <c r="E1500" s="34">
        <v>12894</v>
      </c>
      <c r="F1500" s="23">
        <v>41660</v>
      </c>
      <c r="G1500" s="34">
        <v>12894</v>
      </c>
      <c r="H1500" s="36">
        <f t="shared" si="23"/>
        <v>0</v>
      </c>
    </row>
    <row r="1501" spans="1:10" x14ac:dyDescent="0.25">
      <c r="A1501" s="31">
        <v>41660</v>
      </c>
      <c r="B1501" s="32">
        <v>628</v>
      </c>
      <c r="C1501" s="32" t="s">
        <v>407</v>
      </c>
      <c r="D1501" s="33" t="s">
        <v>8</v>
      </c>
      <c r="E1501" s="34">
        <v>259.5</v>
      </c>
      <c r="F1501" s="23">
        <v>41660</v>
      </c>
      <c r="G1501" s="34">
        <v>259.5</v>
      </c>
      <c r="H1501" s="36">
        <f t="shared" si="23"/>
        <v>0</v>
      </c>
      <c r="I1501" s="21" t="s">
        <v>8</v>
      </c>
    </row>
    <row r="1502" spans="1:10" x14ac:dyDescent="0.25">
      <c r="A1502" s="31">
        <v>41660</v>
      </c>
      <c r="B1502" s="32">
        <v>629</v>
      </c>
      <c r="C1502" s="32" t="s">
        <v>407</v>
      </c>
      <c r="D1502" s="33" t="s">
        <v>255</v>
      </c>
      <c r="E1502" s="34">
        <v>9386.9</v>
      </c>
      <c r="F1502" s="23">
        <v>41660</v>
      </c>
      <c r="G1502" s="34">
        <v>9386.9</v>
      </c>
      <c r="H1502" s="36">
        <f t="shared" si="23"/>
        <v>0</v>
      </c>
      <c r="I1502" s="21" t="s">
        <v>21</v>
      </c>
    </row>
    <row r="1503" spans="1:10" x14ac:dyDescent="0.25">
      <c r="A1503" s="31">
        <v>41660</v>
      </c>
      <c r="B1503" s="32">
        <v>630</v>
      </c>
      <c r="C1503" s="32" t="s">
        <v>407</v>
      </c>
      <c r="D1503" s="33" t="s">
        <v>494</v>
      </c>
      <c r="E1503" s="34">
        <v>26</v>
      </c>
      <c r="F1503" s="23">
        <v>41660</v>
      </c>
      <c r="G1503" s="34">
        <v>26</v>
      </c>
      <c r="H1503" s="36">
        <f t="shared" si="23"/>
        <v>0</v>
      </c>
    </row>
    <row r="1504" spans="1:10" x14ac:dyDescent="0.25">
      <c r="A1504" s="31">
        <v>41660</v>
      </c>
      <c r="B1504" s="32">
        <v>631</v>
      </c>
      <c r="C1504" s="32" t="s">
        <v>407</v>
      </c>
      <c r="D1504" s="33" t="s">
        <v>366</v>
      </c>
      <c r="E1504" s="34">
        <v>5544</v>
      </c>
      <c r="F1504" s="23">
        <v>41660</v>
      </c>
      <c r="G1504" s="34">
        <v>5544</v>
      </c>
      <c r="H1504" s="36">
        <f t="shared" si="23"/>
        <v>0</v>
      </c>
      <c r="I1504" s="21" t="s">
        <v>21</v>
      </c>
    </row>
    <row r="1505" spans="1:10" x14ac:dyDescent="0.25">
      <c r="A1505" s="31">
        <v>41660</v>
      </c>
      <c r="B1505" s="32">
        <v>632</v>
      </c>
      <c r="C1505" s="32" t="s">
        <v>407</v>
      </c>
      <c r="D1505" s="33" t="s">
        <v>51</v>
      </c>
      <c r="E1505" s="34">
        <v>550</v>
      </c>
      <c r="F1505" s="23">
        <v>41660</v>
      </c>
      <c r="G1505" s="34">
        <v>550</v>
      </c>
      <c r="H1505" s="36">
        <f t="shared" si="23"/>
        <v>0</v>
      </c>
    </row>
    <row r="1506" spans="1:10" x14ac:dyDescent="0.25">
      <c r="A1506" s="31">
        <v>41660</v>
      </c>
      <c r="B1506" s="32">
        <v>633</v>
      </c>
      <c r="C1506" s="32" t="s">
        <v>407</v>
      </c>
      <c r="D1506" s="48" t="s">
        <v>53</v>
      </c>
      <c r="E1506" s="49">
        <v>0</v>
      </c>
      <c r="G1506" s="34"/>
      <c r="H1506" s="36">
        <f t="shared" si="23"/>
        <v>0</v>
      </c>
      <c r="I1506" s="21" t="s">
        <v>81</v>
      </c>
      <c r="J1506" s="21" t="s">
        <v>561</v>
      </c>
    </row>
    <row r="1507" spans="1:10" x14ac:dyDescent="0.25">
      <c r="A1507" s="31">
        <v>41660</v>
      </c>
      <c r="B1507" s="32">
        <v>634</v>
      </c>
      <c r="C1507" s="32" t="s">
        <v>407</v>
      </c>
      <c r="D1507" s="33" t="s">
        <v>478</v>
      </c>
      <c r="E1507" s="34">
        <v>14701</v>
      </c>
      <c r="F1507" s="23">
        <v>41660</v>
      </c>
      <c r="G1507" s="34">
        <v>14701</v>
      </c>
      <c r="H1507" s="36">
        <f t="shared" si="23"/>
        <v>0</v>
      </c>
      <c r="I1507" s="21" t="s">
        <v>37</v>
      </c>
    </row>
    <row r="1508" spans="1:10" x14ac:dyDescent="0.25">
      <c r="A1508" s="31">
        <v>41660</v>
      </c>
      <c r="B1508" s="32">
        <v>635</v>
      </c>
      <c r="C1508" s="32" t="s">
        <v>407</v>
      </c>
      <c r="D1508" s="48" t="s">
        <v>53</v>
      </c>
      <c r="E1508" s="49">
        <v>0</v>
      </c>
      <c r="G1508" s="34"/>
      <c r="H1508" s="36">
        <f t="shared" si="23"/>
        <v>0</v>
      </c>
      <c r="I1508" s="21" t="s">
        <v>520</v>
      </c>
      <c r="J1508" s="21" t="s">
        <v>442</v>
      </c>
    </row>
    <row r="1509" spans="1:10" x14ac:dyDescent="0.25">
      <c r="A1509" s="31">
        <v>41660</v>
      </c>
      <c r="B1509" s="32">
        <v>636</v>
      </c>
      <c r="C1509" s="32" t="s">
        <v>407</v>
      </c>
      <c r="D1509" s="33" t="s">
        <v>346</v>
      </c>
      <c r="E1509" s="34">
        <v>1737.5</v>
      </c>
      <c r="F1509" s="23">
        <v>41663</v>
      </c>
      <c r="G1509" s="34">
        <v>1737.5</v>
      </c>
      <c r="H1509" s="36">
        <f t="shared" si="23"/>
        <v>0</v>
      </c>
      <c r="I1509" s="21" t="s">
        <v>27</v>
      </c>
    </row>
    <row r="1510" spans="1:10" x14ac:dyDescent="0.25">
      <c r="A1510" s="31">
        <v>41660</v>
      </c>
      <c r="B1510" s="32">
        <v>637</v>
      </c>
      <c r="C1510" s="32" t="s">
        <v>407</v>
      </c>
      <c r="D1510" s="33" t="s">
        <v>91</v>
      </c>
      <c r="E1510" s="34">
        <v>3330</v>
      </c>
      <c r="F1510" s="23">
        <v>41663</v>
      </c>
      <c r="G1510" s="34">
        <v>3330</v>
      </c>
      <c r="H1510" s="36">
        <f t="shared" si="23"/>
        <v>0</v>
      </c>
      <c r="I1510" s="21" t="s">
        <v>27</v>
      </c>
    </row>
    <row r="1511" spans="1:10" x14ac:dyDescent="0.25">
      <c r="A1511" s="31">
        <v>41660</v>
      </c>
      <c r="B1511" s="32">
        <v>638</v>
      </c>
      <c r="C1511" s="32" t="s">
        <v>407</v>
      </c>
      <c r="D1511" s="33" t="s">
        <v>92</v>
      </c>
      <c r="E1511" s="34">
        <v>2531</v>
      </c>
      <c r="F1511" s="23">
        <v>41663</v>
      </c>
      <c r="G1511" s="34">
        <v>2531</v>
      </c>
      <c r="H1511" s="36">
        <f t="shared" si="23"/>
        <v>0</v>
      </c>
      <c r="I1511" s="21" t="s">
        <v>27</v>
      </c>
    </row>
    <row r="1512" spans="1:10" x14ac:dyDescent="0.25">
      <c r="A1512" s="31">
        <v>41660</v>
      </c>
      <c r="B1512" s="32">
        <v>639</v>
      </c>
      <c r="C1512" s="32" t="s">
        <v>407</v>
      </c>
      <c r="D1512" s="33" t="s">
        <v>100</v>
      </c>
      <c r="E1512" s="34">
        <v>15510.5</v>
      </c>
      <c r="F1512" s="23">
        <v>41663</v>
      </c>
      <c r="G1512" s="34">
        <v>15510.5</v>
      </c>
      <c r="H1512" s="36">
        <f t="shared" si="23"/>
        <v>0</v>
      </c>
      <c r="I1512" s="21" t="s">
        <v>27</v>
      </c>
    </row>
    <row r="1513" spans="1:10" x14ac:dyDescent="0.25">
      <c r="A1513" s="31">
        <v>41660</v>
      </c>
      <c r="B1513" s="32">
        <v>640</v>
      </c>
      <c r="C1513" s="32" t="s">
        <v>407</v>
      </c>
      <c r="D1513" s="33" t="s">
        <v>100</v>
      </c>
      <c r="E1513" s="34">
        <v>2497</v>
      </c>
      <c r="F1513" s="23">
        <v>41663</v>
      </c>
      <c r="G1513" s="34">
        <v>2497</v>
      </c>
      <c r="H1513" s="36">
        <f t="shared" si="23"/>
        <v>0</v>
      </c>
      <c r="I1513" s="21" t="s">
        <v>27</v>
      </c>
    </row>
    <row r="1514" spans="1:10" x14ac:dyDescent="0.25">
      <c r="A1514" s="31">
        <v>41660</v>
      </c>
      <c r="B1514" s="32">
        <v>641</v>
      </c>
      <c r="C1514" s="32" t="s">
        <v>407</v>
      </c>
      <c r="D1514" s="48" t="s">
        <v>53</v>
      </c>
      <c r="E1514" s="49">
        <v>0</v>
      </c>
      <c r="G1514" s="34"/>
      <c r="H1514" s="36">
        <f t="shared" ref="H1514:H1577" si="24">E1514-G1514</f>
        <v>0</v>
      </c>
      <c r="I1514" s="21" t="s">
        <v>520</v>
      </c>
      <c r="J1514" s="21" t="s">
        <v>562</v>
      </c>
    </row>
    <row r="1515" spans="1:10" x14ac:dyDescent="0.25">
      <c r="A1515" s="31">
        <v>41660</v>
      </c>
      <c r="B1515" s="32">
        <v>642</v>
      </c>
      <c r="C1515" s="32" t="s">
        <v>407</v>
      </c>
      <c r="D1515" s="33" t="s">
        <v>136</v>
      </c>
      <c r="E1515" s="34">
        <v>535</v>
      </c>
      <c r="F1515" s="23">
        <v>41660</v>
      </c>
      <c r="G1515" s="34">
        <v>535</v>
      </c>
      <c r="H1515" s="36">
        <f t="shared" si="24"/>
        <v>0</v>
      </c>
    </row>
    <row r="1516" spans="1:10" x14ac:dyDescent="0.25">
      <c r="A1516" s="31">
        <v>41660</v>
      </c>
      <c r="B1516" s="32">
        <v>643</v>
      </c>
      <c r="C1516" s="32" t="s">
        <v>407</v>
      </c>
      <c r="D1516" s="33" t="s">
        <v>74</v>
      </c>
      <c r="E1516" s="34">
        <v>1111.5</v>
      </c>
      <c r="F1516" s="23">
        <v>41660</v>
      </c>
      <c r="G1516" s="34">
        <v>1111.5</v>
      </c>
      <c r="H1516" s="36">
        <f t="shared" si="24"/>
        <v>0</v>
      </c>
    </row>
    <row r="1517" spans="1:10" x14ac:dyDescent="0.25">
      <c r="A1517" s="31">
        <v>41660</v>
      </c>
      <c r="B1517" s="32">
        <v>644</v>
      </c>
      <c r="C1517" s="32" t="s">
        <v>407</v>
      </c>
      <c r="D1517" s="33" t="s">
        <v>89</v>
      </c>
      <c r="E1517" s="34">
        <v>111298.24000000001</v>
      </c>
      <c r="F1517" s="26" t="s">
        <v>563</v>
      </c>
      <c r="G1517" s="34">
        <v>111298.24000000001</v>
      </c>
      <c r="H1517" s="36">
        <f t="shared" si="24"/>
        <v>0</v>
      </c>
      <c r="I1517" s="21" t="s">
        <v>217</v>
      </c>
    </row>
    <row r="1518" spans="1:10" x14ac:dyDescent="0.25">
      <c r="A1518" s="31">
        <v>41660</v>
      </c>
      <c r="B1518" s="32">
        <v>645</v>
      </c>
      <c r="C1518" s="32" t="s">
        <v>407</v>
      </c>
      <c r="D1518" s="33" t="s">
        <v>69</v>
      </c>
      <c r="E1518" s="34">
        <v>1666</v>
      </c>
      <c r="F1518" s="23">
        <v>41660</v>
      </c>
      <c r="G1518" s="34">
        <v>1666</v>
      </c>
      <c r="H1518" s="36">
        <f t="shared" si="24"/>
        <v>0</v>
      </c>
    </row>
    <row r="1519" spans="1:10" x14ac:dyDescent="0.25">
      <c r="A1519" s="31">
        <v>41660</v>
      </c>
      <c r="B1519" s="32">
        <v>646</v>
      </c>
      <c r="C1519" s="32" t="s">
        <v>407</v>
      </c>
      <c r="D1519" s="33" t="s">
        <v>8</v>
      </c>
      <c r="E1519" s="34">
        <v>550</v>
      </c>
      <c r="F1519" s="23">
        <v>41660</v>
      </c>
      <c r="G1519" s="34">
        <v>550</v>
      </c>
      <c r="H1519" s="36">
        <f t="shared" si="24"/>
        <v>0</v>
      </c>
      <c r="I1519" s="21" t="s">
        <v>8</v>
      </c>
    </row>
    <row r="1520" spans="1:10" x14ac:dyDescent="0.25">
      <c r="A1520" s="31">
        <v>41660</v>
      </c>
      <c r="B1520" s="32">
        <v>647</v>
      </c>
      <c r="C1520" s="32" t="s">
        <v>407</v>
      </c>
      <c r="D1520" s="33" t="s">
        <v>564</v>
      </c>
      <c r="E1520" s="34">
        <v>4952</v>
      </c>
      <c r="F1520" s="23">
        <v>41660</v>
      </c>
      <c r="G1520" s="34">
        <v>4952</v>
      </c>
      <c r="H1520" s="36">
        <f t="shared" si="24"/>
        <v>0</v>
      </c>
    </row>
    <row r="1521" spans="1:10" x14ac:dyDescent="0.25">
      <c r="A1521" s="31">
        <v>41660</v>
      </c>
      <c r="B1521" s="32">
        <v>648</v>
      </c>
      <c r="C1521" s="32" t="s">
        <v>407</v>
      </c>
      <c r="D1521" s="33" t="s">
        <v>152</v>
      </c>
      <c r="E1521" s="34">
        <v>11259.5</v>
      </c>
      <c r="F1521" s="23">
        <v>41661</v>
      </c>
      <c r="G1521" s="34">
        <v>11259.5</v>
      </c>
      <c r="H1521" s="36">
        <f t="shared" si="24"/>
        <v>0</v>
      </c>
      <c r="I1521" s="21" t="s">
        <v>21</v>
      </c>
    </row>
    <row r="1522" spans="1:10" x14ac:dyDescent="0.25">
      <c r="A1522" s="31">
        <v>41660</v>
      </c>
      <c r="B1522" s="32">
        <v>649</v>
      </c>
      <c r="C1522" s="32" t="s">
        <v>407</v>
      </c>
      <c r="D1522" s="33" t="s">
        <v>21</v>
      </c>
      <c r="E1522" s="34">
        <v>38</v>
      </c>
      <c r="F1522" s="23">
        <v>41662</v>
      </c>
      <c r="G1522" s="34">
        <v>38</v>
      </c>
      <c r="H1522" s="36">
        <f t="shared" si="24"/>
        <v>0</v>
      </c>
    </row>
    <row r="1523" spans="1:10" x14ac:dyDescent="0.25">
      <c r="A1523" s="31">
        <v>41660</v>
      </c>
      <c r="B1523" s="32">
        <v>650</v>
      </c>
      <c r="C1523" s="32" t="s">
        <v>407</v>
      </c>
      <c r="D1523" s="33" t="s">
        <v>269</v>
      </c>
      <c r="E1523" s="34">
        <v>3578.5</v>
      </c>
      <c r="F1523" s="23">
        <v>41660</v>
      </c>
      <c r="G1523" s="34">
        <v>3578.5</v>
      </c>
      <c r="H1523" s="36">
        <f t="shared" si="24"/>
        <v>0</v>
      </c>
    </row>
    <row r="1524" spans="1:10" x14ac:dyDescent="0.25">
      <c r="A1524" s="31">
        <v>41661</v>
      </c>
      <c r="B1524" s="32">
        <v>651</v>
      </c>
      <c r="C1524" s="32" t="s">
        <v>407</v>
      </c>
      <c r="D1524" s="33" t="s">
        <v>11</v>
      </c>
      <c r="E1524" s="34">
        <v>45213.54</v>
      </c>
      <c r="F1524" s="35">
        <v>41667</v>
      </c>
      <c r="G1524" s="34">
        <v>45213.54</v>
      </c>
      <c r="H1524" s="36">
        <f t="shared" si="24"/>
        <v>0</v>
      </c>
      <c r="I1524" s="34" t="s">
        <v>37</v>
      </c>
      <c r="J1524" s="27"/>
    </row>
    <row r="1525" spans="1:10" x14ac:dyDescent="0.25">
      <c r="A1525" s="31">
        <v>41661</v>
      </c>
      <c r="B1525" s="32">
        <v>652</v>
      </c>
      <c r="C1525" s="32" t="s">
        <v>407</v>
      </c>
      <c r="D1525" s="33" t="s">
        <v>391</v>
      </c>
      <c r="E1525" s="34">
        <v>2714</v>
      </c>
      <c r="F1525" s="35">
        <v>41661</v>
      </c>
      <c r="G1525" s="34">
        <v>2714</v>
      </c>
      <c r="H1525" s="36">
        <f t="shared" si="24"/>
        <v>0</v>
      </c>
      <c r="I1525" s="33"/>
      <c r="J1525" s="27"/>
    </row>
    <row r="1526" spans="1:10" x14ac:dyDescent="0.25">
      <c r="A1526" s="31">
        <v>41661</v>
      </c>
      <c r="B1526" s="32">
        <v>653</v>
      </c>
      <c r="C1526" s="32" t="s">
        <v>407</v>
      </c>
      <c r="D1526" s="33" t="s">
        <v>111</v>
      </c>
      <c r="E1526" s="34">
        <v>11152</v>
      </c>
      <c r="F1526" s="35">
        <v>41661</v>
      </c>
      <c r="G1526" s="34">
        <v>11152</v>
      </c>
      <c r="H1526" s="36">
        <f t="shared" si="24"/>
        <v>0</v>
      </c>
      <c r="I1526" s="33" t="s">
        <v>217</v>
      </c>
      <c r="J1526" s="27"/>
    </row>
    <row r="1527" spans="1:10" x14ac:dyDescent="0.25">
      <c r="A1527" s="31">
        <v>41661</v>
      </c>
      <c r="B1527" s="32">
        <v>654</v>
      </c>
      <c r="C1527" s="32" t="s">
        <v>407</v>
      </c>
      <c r="D1527" s="33" t="s">
        <v>14</v>
      </c>
      <c r="E1527" s="34">
        <v>6987.5</v>
      </c>
      <c r="F1527" s="35">
        <v>41662</v>
      </c>
      <c r="G1527" s="34">
        <v>6987.5</v>
      </c>
      <c r="H1527" s="36">
        <f t="shared" si="24"/>
        <v>0</v>
      </c>
      <c r="I1527" s="33" t="s">
        <v>30</v>
      </c>
      <c r="J1527" s="27"/>
    </row>
    <row r="1528" spans="1:10" x14ac:dyDescent="0.25">
      <c r="A1528" s="31">
        <v>41661</v>
      </c>
      <c r="B1528" s="32">
        <v>655</v>
      </c>
      <c r="C1528" s="32" t="s">
        <v>407</v>
      </c>
      <c r="D1528" s="33" t="s">
        <v>436</v>
      </c>
      <c r="E1528" s="34">
        <v>10768</v>
      </c>
      <c r="F1528" s="35">
        <v>41662</v>
      </c>
      <c r="G1528" s="34">
        <v>10768</v>
      </c>
      <c r="H1528" s="36">
        <f t="shared" si="24"/>
        <v>0</v>
      </c>
      <c r="I1528" s="33" t="s">
        <v>8</v>
      </c>
      <c r="J1528" s="27"/>
    </row>
    <row r="1529" spans="1:10" x14ac:dyDescent="0.25">
      <c r="A1529" s="31">
        <v>41661</v>
      </c>
      <c r="B1529" s="32">
        <v>656</v>
      </c>
      <c r="C1529" s="32" t="s">
        <v>407</v>
      </c>
      <c r="D1529" s="33" t="s">
        <v>269</v>
      </c>
      <c r="E1529" s="34">
        <v>3089</v>
      </c>
      <c r="F1529" s="35">
        <v>41662</v>
      </c>
      <c r="G1529" s="34">
        <v>3089</v>
      </c>
      <c r="H1529" s="36">
        <f t="shared" si="24"/>
        <v>0</v>
      </c>
      <c r="I1529" s="33"/>
      <c r="J1529" s="27"/>
    </row>
    <row r="1530" spans="1:10" x14ac:dyDescent="0.25">
      <c r="A1530" s="31">
        <v>41661</v>
      </c>
      <c r="B1530" s="32">
        <v>657</v>
      </c>
      <c r="C1530" s="32" t="s">
        <v>407</v>
      </c>
      <c r="D1530" s="33" t="s">
        <v>20</v>
      </c>
      <c r="E1530" s="34">
        <v>4068</v>
      </c>
      <c r="F1530" s="97">
        <v>41662</v>
      </c>
      <c r="G1530" s="73">
        <v>450</v>
      </c>
      <c r="H1530" s="74">
        <f t="shared" si="24"/>
        <v>3618</v>
      </c>
      <c r="I1530" s="33" t="s">
        <v>8</v>
      </c>
      <c r="J1530" s="27"/>
    </row>
    <row r="1531" spans="1:10" x14ac:dyDescent="0.25">
      <c r="A1531" s="31">
        <v>41661</v>
      </c>
      <c r="B1531" s="32">
        <v>658</v>
      </c>
      <c r="C1531" s="32" t="s">
        <v>407</v>
      </c>
      <c r="D1531" s="33" t="s">
        <v>16</v>
      </c>
      <c r="E1531" s="34">
        <v>54231</v>
      </c>
      <c r="F1531" s="39" t="s">
        <v>565</v>
      </c>
      <c r="G1531" s="40">
        <v>54231</v>
      </c>
      <c r="H1531" s="36">
        <f t="shared" si="24"/>
        <v>0</v>
      </c>
      <c r="I1531" s="33"/>
      <c r="J1531" s="27" t="s">
        <v>566</v>
      </c>
    </row>
    <row r="1532" spans="1:10" x14ac:dyDescent="0.25">
      <c r="A1532" s="31">
        <v>41661</v>
      </c>
      <c r="B1532" s="32">
        <v>659</v>
      </c>
      <c r="C1532" s="32" t="s">
        <v>407</v>
      </c>
      <c r="D1532" s="33" t="s">
        <v>287</v>
      </c>
      <c r="E1532" s="34">
        <v>21994</v>
      </c>
      <c r="F1532" s="35">
        <v>41661</v>
      </c>
      <c r="G1532" s="34">
        <v>21994</v>
      </c>
      <c r="H1532" s="36">
        <f t="shared" si="24"/>
        <v>0</v>
      </c>
      <c r="I1532" s="33" t="s">
        <v>30</v>
      </c>
      <c r="J1532" s="27"/>
    </row>
    <row r="1533" spans="1:10" x14ac:dyDescent="0.25">
      <c r="A1533" s="31">
        <v>41661</v>
      </c>
      <c r="B1533" s="32">
        <v>660</v>
      </c>
      <c r="C1533" s="32" t="s">
        <v>407</v>
      </c>
      <c r="D1533" s="33" t="s">
        <v>13</v>
      </c>
      <c r="E1533" s="34">
        <v>1938</v>
      </c>
      <c r="F1533" s="35">
        <v>41662</v>
      </c>
      <c r="G1533" s="34">
        <v>1938</v>
      </c>
      <c r="H1533" s="36">
        <f t="shared" si="24"/>
        <v>0</v>
      </c>
      <c r="I1533" s="33" t="s">
        <v>21</v>
      </c>
      <c r="J1533" s="27"/>
    </row>
    <row r="1534" spans="1:10" x14ac:dyDescent="0.25">
      <c r="A1534" s="31">
        <v>41661</v>
      </c>
      <c r="B1534" s="32">
        <v>661</v>
      </c>
      <c r="C1534" s="32" t="s">
        <v>407</v>
      </c>
      <c r="D1534" s="33" t="s">
        <v>29</v>
      </c>
      <c r="E1534" s="34">
        <v>10590</v>
      </c>
      <c r="F1534" s="35">
        <v>41663</v>
      </c>
      <c r="G1534" s="34">
        <v>10590</v>
      </c>
      <c r="H1534" s="36">
        <f t="shared" si="24"/>
        <v>0</v>
      </c>
      <c r="I1534" s="33" t="s">
        <v>30</v>
      </c>
      <c r="J1534" s="27"/>
    </row>
    <row r="1535" spans="1:10" x14ac:dyDescent="0.25">
      <c r="A1535" s="31">
        <v>41661</v>
      </c>
      <c r="B1535" s="32">
        <v>662</v>
      </c>
      <c r="C1535" s="32" t="s">
        <v>407</v>
      </c>
      <c r="D1535" s="33" t="s">
        <v>567</v>
      </c>
      <c r="E1535" s="34">
        <v>3777.5</v>
      </c>
      <c r="F1535" s="35">
        <v>41661</v>
      </c>
      <c r="G1535" s="34">
        <v>3777.5</v>
      </c>
      <c r="H1535" s="36">
        <f t="shared" si="24"/>
        <v>0</v>
      </c>
      <c r="I1535" s="33" t="s">
        <v>30</v>
      </c>
      <c r="J1535" s="27"/>
    </row>
    <row r="1536" spans="1:10" x14ac:dyDescent="0.25">
      <c r="A1536" s="31">
        <v>41661</v>
      </c>
      <c r="B1536" s="32">
        <v>663</v>
      </c>
      <c r="C1536" s="32" t="s">
        <v>407</v>
      </c>
      <c r="D1536" s="33" t="s">
        <v>47</v>
      </c>
      <c r="E1536" s="34">
        <v>3633.5</v>
      </c>
      <c r="F1536" s="35">
        <v>41662</v>
      </c>
      <c r="G1536" s="34">
        <v>3633.5</v>
      </c>
      <c r="H1536" s="36">
        <f t="shared" si="24"/>
        <v>0</v>
      </c>
      <c r="I1536" s="33" t="s">
        <v>30</v>
      </c>
      <c r="J1536" s="27"/>
    </row>
    <row r="1537" spans="1:10" x14ac:dyDescent="0.25">
      <c r="A1537" s="31">
        <v>41661</v>
      </c>
      <c r="B1537" s="32">
        <v>664</v>
      </c>
      <c r="C1537" s="32" t="s">
        <v>407</v>
      </c>
      <c r="D1537" s="33" t="s">
        <v>42</v>
      </c>
      <c r="E1537" s="34">
        <v>2280</v>
      </c>
      <c r="F1537" s="38">
        <v>41678</v>
      </c>
      <c r="G1537" s="40">
        <v>2280</v>
      </c>
      <c r="H1537" s="36">
        <f t="shared" si="24"/>
        <v>0</v>
      </c>
      <c r="I1537" s="33" t="s">
        <v>30</v>
      </c>
    </row>
    <row r="1538" spans="1:10" x14ac:dyDescent="0.25">
      <c r="A1538" s="31">
        <v>41661</v>
      </c>
      <c r="B1538" s="32">
        <v>665</v>
      </c>
      <c r="C1538" s="32" t="s">
        <v>407</v>
      </c>
      <c r="D1538" s="33" t="s">
        <v>32</v>
      </c>
      <c r="E1538" s="34">
        <v>8800</v>
      </c>
      <c r="F1538" s="35">
        <v>41662</v>
      </c>
      <c r="G1538" s="34">
        <v>8800</v>
      </c>
      <c r="H1538" s="36">
        <f t="shared" si="24"/>
        <v>0</v>
      </c>
      <c r="I1538" s="33" t="s">
        <v>217</v>
      </c>
      <c r="J1538" s="27"/>
    </row>
    <row r="1539" spans="1:10" x14ac:dyDescent="0.25">
      <c r="A1539" s="31">
        <v>41661</v>
      </c>
      <c r="B1539" s="32">
        <v>666</v>
      </c>
      <c r="C1539" s="32" t="s">
        <v>407</v>
      </c>
      <c r="D1539" s="33" t="s">
        <v>183</v>
      </c>
      <c r="E1539" s="34">
        <v>15015</v>
      </c>
      <c r="F1539" s="35">
        <v>41662</v>
      </c>
      <c r="G1539" s="34">
        <v>15015</v>
      </c>
      <c r="H1539" s="36">
        <f t="shared" si="24"/>
        <v>0</v>
      </c>
      <c r="I1539" s="33" t="s">
        <v>30</v>
      </c>
      <c r="J1539" s="27"/>
    </row>
    <row r="1540" spans="1:10" x14ac:dyDescent="0.25">
      <c r="A1540" s="31">
        <v>41661</v>
      </c>
      <c r="B1540" s="32">
        <v>667</v>
      </c>
      <c r="C1540" s="32" t="s">
        <v>407</v>
      </c>
      <c r="D1540" s="33" t="s">
        <v>83</v>
      </c>
      <c r="E1540" s="34">
        <v>5588</v>
      </c>
      <c r="F1540" s="35">
        <v>41661</v>
      </c>
      <c r="G1540" s="34">
        <v>5588</v>
      </c>
      <c r="H1540" s="36">
        <f t="shared" si="24"/>
        <v>0</v>
      </c>
      <c r="I1540" s="33"/>
      <c r="J1540" s="27"/>
    </row>
    <row r="1541" spans="1:10" x14ac:dyDescent="0.25">
      <c r="A1541" s="31">
        <v>41661</v>
      </c>
      <c r="B1541" s="32">
        <v>668</v>
      </c>
      <c r="C1541" s="32" t="s">
        <v>407</v>
      </c>
      <c r="D1541" s="33" t="s">
        <v>124</v>
      </c>
      <c r="E1541" s="34">
        <v>7919</v>
      </c>
      <c r="F1541" s="35">
        <v>41661</v>
      </c>
      <c r="G1541" s="34">
        <v>7919</v>
      </c>
      <c r="H1541" s="36">
        <f t="shared" si="24"/>
        <v>0</v>
      </c>
      <c r="I1541" s="33" t="s">
        <v>30</v>
      </c>
      <c r="J1541" s="27"/>
    </row>
    <row r="1542" spans="1:10" x14ac:dyDescent="0.25">
      <c r="A1542" s="31">
        <v>41661</v>
      </c>
      <c r="B1542" s="32">
        <v>669</v>
      </c>
      <c r="C1542" s="32" t="s">
        <v>407</v>
      </c>
      <c r="D1542" s="33" t="s">
        <v>22</v>
      </c>
      <c r="E1542" s="34">
        <v>11457</v>
      </c>
      <c r="F1542" s="35">
        <v>41663</v>
      </c>
      <c r="G1542" s="34">
        <v>11457</v>
      </c>
      <c r="H1542" s="36">
        <f t="shared" si="24"/>
        <v>0</v>
      </c>
      <c r="I1542" s="33" t="s">
        <v>15</v>
      </c>
      <c r="J1542" s="27"/>
    </row>
    <row r="1543" spans="1:10" x14ac:dyDescent="0.25">
      <c r="A1543" s="31">
        <v>41661</v>
      </c>
      <c r="B1543" s="32">
        <v>670</v>
      </c>
      <c r="C1543" s="32" t="s">
        <v>407</v>
      </c>
      <c r="D1543" s="33" t="s">
        <v>74</v>
      </c>
      <c r="E1543" s="34">
        <v>594</v>
      </c>
      <c r="F1543" s="35">
        <v>41661</v>
      </c>
      <c r="G1543" s="34">
        <v>594</v>
      </c>
      <c r="H1543" s="36">
        <f t="shared" si="24"/>
        <v>0</v>
      </c>
      <c r="I1543" s="33"/>
      <c r="J1543" s="27"/>
    </row>
    <row r="1544" spans="1:10" x14ac:dyDescent="0.25">
      <c r="A1544" s="31">
        <v>41661</v>
      </c>
      <c r="B1544" s="32">
        <v>671</v>
      </c>
      <c r="C1544" s="32" t="s">
        <v>407</v>
      </c>
      <c r="D1544" s="33" t="s">
        <v>116</v>
      </c>
      <c r="E1544" s="34">
        <v>3729</v>
      </c>
      <c r="F1544" s="35">
        <v>41661</v>
      </c>
      <c r="G1544" s="34">
        <v>3729</v>
      </c>
      <c r="H1544" s="36">
        <f t="shared" si="24"/>
        <v>0</v>
      </c>
      <c r="I1544" s="33"/>
      <c r="J1544" s="27"/>
    </row>
    <row r="1545" spans="1:10" x14ac:dyDescent="0.25">
      <c r="A1545" s="31">
        <v>41661</v>
      </c>
      <c r="B1545" s="32">
        <v>672</v>
      </c>
      <c r="C1545" s="32" t="s">
        <v>407</v>
      </c>
      <c r="D1545" s="33" t="s">
        <v>57</v>
      </c>
      <c r="E1545" s="34">
        <v>858</v>
      </c>
      <c r="F1545" s="35">
        <v>41661</v>
      </c>
      <c r="G1545" s="34">
        <v>858</v>
      </c>
      <c r="H1545" s="36">
        <f t="shared" si="24"/>
        <v>0</v>
      </c>
      <c r="I1545" s="33" t="s">
        <v>30</v>
      </c>
      <c r="J1545" s="27"/>
    </row>
    <row r="1546" spans="1:10" x14ac:dyDescent="0.25">
      <c r="A1546" s="31">
        <v>41661</v>
      </c>
      <c r="B1546" s="32">
        <v>673</v>
      </c>
      <c r="C1546" s="32" t="s">
        <v>407</v>
      </c>
      <c r="D1546" s="33" t="s">
        <v>568</v>
      </c>
      <c r="E1546" s="34">
        <v>2477</v>
      </c>
      <c r="F1546" s="47" t="s">
        <v>569</v>
      </c>
      <c r="G1546" s="34">
        <f>2200+277</f>
        <v>2477</v>
      </c>
      <c r="H1546" s="36">
        <f t="shared" si="24"/>
        <v>0</v>
      </c>
      <c r="I1546" s="33"/>
      <c r="J1546" s="27"/>
    </row>
    <row r="1547" spans="1:10" x14ac:dyDescent="0.25">
      <c r="A1547" s="31">
        <v>41661</v>
      </c>
      <c r="B1547" s="32">
        <v>674</v>
      </c>
      <c r="C1547" s="32" t="s">
        <v>407</v>
      </c>
      <c r="D1547" s="33" t="s">
        <v>34</v>
      </c>
      <c r="E1547" s="34">
        <v>2184</v>
      </c>
      <c r="F1547" s="35">
        <v>41661</v>
      </c>
      <c r="G1547" s="34">
        <v>2184</v>
      </c>
      <c r="H1547" s="36">
        <f t="shared" si="24"/>
        <v>0</v>
      </c>
      <c r="I1547" s="33" t="s">
        <v>30</v>
      </c>
      <c r="J1547" s="27"/>
    </row>
    <row r="1548" spans="1:10" x14ac:dyDescent="0.25">
      <c r="A1548" s="31">
        <v>41661</v>
      </c>
      <c r="B1548" s="32">
        <v>675</v>
      </c>
      <c r="C1548" s="32" t="s">
        <v>407</v>
      </c>
      <c r="D1548" s="33" t="s">
        <v>441</v>
      </c>
      <c r="E1548" s="34">
        <v>4632</v>
      </c>
      <c r="F1548" s="35">
        <v>41661</v>
      </c>
      <c r="G1548" s="34">
        <v>4632</v>
      </c>
      <c r="H1548" s="36">
        <f t="shared" si="24"/>
        <v>0</v>
      </c>
      <c r="I1548" s="33" t="s">
        <v>30</v>
      </c>
      <c r="J1548" s="27"/>
    </row>
    <row r="1549" spans="1:10" x14ac:dyDescent="0.25">
      <c r="A1549" s="31">
        <v>41661</v>
      </c>
      <c r="B1549" s="32">
        <v>676</v>
      </c>
      <c r="C1549" s="32" t="s">
        <v>407</v>
      </c>
      <c r="D1549" s="33" t="s">
        <v>136</v>
      </c>
      <c r="E1549" s="34">
        <v>350</v>
      </c>
      <c r="F1549" s="35">
        <v>41661</v>
      </c>
      <c r="G1549" s="34">
        <v>350</v>
      </c>
      <c r="H1549" s="36">
        <f t="shared" si="24"/>
        <v>0</v>
      </c>
      <c r="I1549" s="33"/>
      <c r="J1549" s="27"/>
    </row>
    <row r="1550" spans="1:10" x14ac:dyDescent="0.25">
      <c r="A1550" s="31">
        <v>41661</v>
      </c>
      <c r="B1550" s="32">
        <v>677</v>
      </c>
      <c r="C1550" s="32" t="s">
        <v>407</v>
      </c>
      <c r="D1550" s="33" t="s">
        <v>35</v>
      </c>
      <c r="E1550" s="34">
        <v>1289</v>
      </c>
      <c r="F1550" s="35">
        <v>41661</v>
      </c>
      <c r="G1550" s="34">
        <v>1289</v>
      </c>
      <c r="H1550" s="36">
        <f t="shared" si="24"/>
        <v>0</v>
      </c>
      <c r="I1550" s="33" t="s">
        <v>30</v>
      </c>
      <c r="J1550" s="27"/>
    </row>
    <row r="1551" spans="1:10" x14ac:dyDescent="0.25">
      <c r="A1551" s="31">
        <v>41661</v>
      </c>
      <c r="B1551" s="32">
        <v>678</v>
      </c>
      <c r="C1551" s="32" t="s">
        <v>407</v>
      </c>
      <c r="D1551" s="33" t="s">
        <v>62</v>
      </c>
      <c r="E1551" s="34">
        <v>29221</v>
      </c>
      <c r="F1551" s="35">
        <v>41661</v>
      </c>
      <c r="G1551" s="34">
        <v>29221</v>
      </c>
      <c r="H1551" s="36">
        <f t="shared" si="24"/>
        <v>0</v>
      </c>
      <c r="I1551" s="33"/>
      <c r="J1551" s="27"/>
    </row>
    <row r="1552" spans="1:10" x14ac:dyDescent="0.25">
      <c r="A1552" s="31">
        <v>41661</v>
      </c>
      <c r="B1552" s="32">
        <v>679</v>
      </c>
      <c r="C1552" s="32" t="s">
        <v>407</v>
      </c>
      <c r="D1552" s="33" t="s">
        <v>123</v>
      </c>
      <c r="E1552" s="34">
        <v>2389</v>
      </c>
      <c r="F1552" s="35">
        <v>41661</v>
      </c>
      <c r="G1552" s="34">
        <v>2389</v>
      </c>
      <c r="H1552" s="36">
        <f t="shared" si="24"/>
        <v>0</v>
      </c>
      <c r="I1552" s="33"/>
      <c r="J1552" s="27"/>
    </row>
    <row r="1553" spans="1:10" x14ac:dyDescent="0.25">
      <c r="A1553" s="31">
        <v>41661</v>
      </c>
      <c r="B1553" s="32">
        <v>680</v>
      </c>
      <c r="C1553" s="32" t="s">
        <v>407</v>
      </c>
      <c r="D1553" s="33" t="s">
        <v>58</v>
      </c>
      <c r="E1553" s="34">
        <v>1149.5</v>
      </c>
      <c r="F1553" s="35">
        <v>41661</v>
      </c>
      <c r="G1553" s="34">
        <v>1149.5</v>
      </c>
      <c r="H1553" s="36">
        <f t="shared" si="24"/>
        <v>0</v>
      </c>
      <c r="I1553" s="33" t="s">
        <v>30</v>
      </c>
      <c r="J1553" s="27"/>
    </row>
    <row r="1554" spans="1:10" x14ac:dyDescent="0.25">
      <c r="A1554" s="31">
        <v>41661</v>
      </c>
      <c r="B1554" s="32">
        <v>681</v>
      </c>
      <c r="C1554" s="32" t="s">
        <v>407</v>
      </c>
      <c r="D1554" s="33" t="s">
        <v>36</v>
      </c>
      <c r="E1554" s="34">
        <v>21906</v>
      </c>
      <c r="F1554" s="35">
        <v>41666</v>
      </c>
      <c r="G1554" s="34">
        <v>21906</v>
      </c>
      <c r="H1554" s="36">
        <f t="shared" si="24"/>
        <v>0</v>
      </c>
      <c r="I1554" s="33" t="s">
        <v>15</v>
      </c>
      <c r="J1554" s="27"/>
    </row>
    <row r="1555" spans="1:10" x14ac:dyDescent="0.25">
      <c r="A1555" s="31">
        <v>41661</v>
      </c>
      <c r="B1555" s="32">
        <v>682</v>
      </c>
      <c r="C1555" s="32" t="s">
        <v>407</v>
      </c>
      <c r="D1555" s="33" t="s">
        <v>260</v>
      </c>
      <c r="E1555" s="34">
        <v>1416</v>
      </c>
      <c r="F1555" s="35">
        <v>41661</v>
      </c>
      <c r="G1555" s="34">
        <v>1416</v>
      </c>
      <c r="H1555" s="36">
        <f t="shared" si="24"/>
        <v>0</v>
      </c>
      <c r="I1555" s="33" t="s">
        <v>15</v>
      </c>
      <c r="J1555" s="27"/>
    </row>
    <row r="1556" spans="1:10" x14ac:dyDescent="0.25">
      <c r="A1556" s="31">
        <v>41661</v>
      </c>
      <c r="B1556" s="32">
        <v>683</v>
      </c>
      <c r="C1556" s="32" t="s">
        <v>407</v>
      </c>
      <c r="D1556" s="33" t="s">
        <v>66</v>
      </c>
      <c r="E1556" s="34">
        <v>1899</v>
      </c>
      <c r="F1556" s="35">
        <v>41661</v>
      </c>
      <c r="G1556" s="34">
        <v>1899</v>
      </c>
      <c r="H1556" s="36">
        <f t="shared" si="24"/>
        <v>0</v>
      </c>
      <c r="I1556" s="33" t="s">
        <v>15</v>
      </c>
      <c r="J1556" s="27"/>
    </row>
    <row r="1557" spans="1:10" x14ac:dyDescent="0.25">
      <c r="A1557" s="31">
        <v>41661</v>
      </c>
      <c r="B1557" s="32">
        <v>684</v>
      </c>
      <c r="C1557" s="32" t="s">
        <v>407</v>
      </c>
      <c r="D1557" s="33" t="s">
        <v>237</v>
      </c>
      <c r="E1557" s="34">
        <v>7683</v>
      </c>
      <c r="F1557" s="35">
        <v>41661</v>
      </c>
      <c r="G1557" s="34">
        <v>7683</v>
      </c>
      <c r="H1557" s="36">
        <f t="shared" si="24"/>
        <v>0</v>
      </c>
      <c r="I1557" s="33" t="s">
        <v>21</v>
      </c>
      <c r="J1557" s="27"/>
    </row>
    <row r="1558" spans="1:10" x14ac:dyDescent="0.25">
      <c r="A1558" s="31">
        <v>41661</v>
      </c>
      <c r="B1558" s="32">
        <v>685</v>
      </c>
      <c r="C1558" s="32" t="s">
        <v>407</v>
      </c>
      <c r="D1558" s="43" t="s">
        <v>134</v>
      </c>
      <c r="E1558" s="44">
        <v>7333</v>
      </c>
      <c r="F1558" s="45">
        <v>41661</v>
      </c>
      <c r="G1558" s="44">
        <v>7333</v>
      </c>
      <c r="H1558" s="18">
        <f t="shared" si="24"/>
        <v>0</v>
      </c>
      <c r="I1558" s="43" t="s">
        <v>65</v>
      </c>
      <c r="J1558" s="46"/>
    </row>
    <row r="1559" spans="1:10" x14ac:dyDescent="0.25">
      <c r="A1559" s="31">
        <v>41661</v>
      </c>
      <c r="B1559" s="32">
        <v>686</v>
      </c>
      <c r="C1559" s="32" t="s">
        <v>407</v>
      </c>
      <c r="D1559" s="33" t="s">
        <v>98</v>
      </c>
      <c r="E1559" s="34">
        <v>9514</v>
      </c>
      <c r="F1559" s="35">
        <v>41661</v>
      </c>
      <c r="G1559" s="34">
        <v>9514</v>
      </c>
      <c r="H1559" s="36">
        <f t="shared" si="24"/>
        <v>0</v>
      </c>
      <c r="I1559" s="33" t="s">
        <v>65</v>
      </c>
      <c r="J1559" s="27"/>
    </row>
    <row r="1560" spans="1:10" x14ac:dyDescent="0.25">
      <c r="A1560" s="31">
        <v>41661</v>
      </c>
      <c r="B1560" s="32">
        <v>687</v>
      </c>
      <c r="C1560" s="32" t="s">
        <v>407</v>
      </c>
      <c r="D1560" s="43" t="s">
        <v>8</v>
      </c>
      <c r="E1560" s="44">
        <v>431</v>
      </c>
      <c r="F1560" s="45">
        <v>41661</v>
      </c>
      <c r="G1560" s="44">
        <v>431</v>
      </c>
      <c r="H1560" s="18">
        <f t="shared" si="24"/>
        <v>0</v>
      </c>
      <c r="I1560" s="43" t="s">
        <v>8</v>
      </c>
      <c r="J1560" s="27"/>
    </row>
    <row r="1561" spans="1:10" x14ac:dyDescent="0.25">
      <c r="A1561" s="31">
        <v>41661</v>
      </c>
      <c r="B1561" s="32">
        <v>688</v>
      </c>
      <c r="C1561" s="32" t="s">
        <v>407</v>
      </c>
      <c r="D1561" s="33" t="s">
        <v>64</v>
      </c>
      <c r="E1561" s="34">
        <v>9516</v>
      </c>
      <c r="F1561" s="35">
        <v>41661</v>
      </c>
      <c r="G1561" s="34">
        <v>9516</v>
      </c>
      <c r="H1561" s="36">
        <f t="shared" si="24"/>
        <v>0</v>
      </c>
      <c r="I1561" s="33" t="s">
        <v>65</v>
      </c>
      <c r="J1561" s="46"/>
    </row>
    <row r="1562" spans="1:10" x14ac:dyDescent="0.25">
      <c r="A1562" s="31">
        <v>41661</v>
      </c>
      <c r="B1562" s="32">
        <v>689</v>
      </c>
      <c r="C1562" s="32" t="s">
        <v>407</v>
      </c>
      <c r="D1562" s="33" t="s">
        <v>496</v>
      </c>
      <c r="E1562" s="34">
        <v>5584</v>
      </c>
      <c r="F1562" s="35">
        <v>41661</v>
      </c>
      <c r="G1562" s="34">
        <v>5584</v>
      </c>
      <c r="H1562" s="36">
        <f t="shared" si="24"/>
        <v>0</v>
      </c>
      <c r="I1562" s="33" t="s">
        <v>217</v>
      </c>
      <c r="J1562" s="27"/>
    </row>
    <row r="1563" spans="1:10" x14ac:dyDescent="0.25">
      <c r="A1563" s="31">
        <v>41661</v>
      </c>
      <c r="B1563" s="32">
        <v>690</v>
      </c>
      <c r="C1563" s="32" t="s">
        <v>407</v>
      </c>
      <c r="D1563" s="33" t="s">
        <v>570</v>
      </c>
      <c r="E1563" s="34">
        <v>2863</v>
      </c>
      <c r="F1563" s="35">
        <v>41661</v>
      </c>
      <c r="G1563" s="34">
        <v>2863</v>
      </c>
      <c r="H1563" s="36">
        <f t="shared" si="24"/>
        <v>0</v>
      </c>
      <c r="I1563" s="33" t="s">
        <v>217</v>
      </c>
      <c r="J1563" s="27"/>
    </row>
    <row r="1564" spans="1:10" x14ac:dyDescent="0.25">
      <c r="A1564" s="31">
        <v>41661</v>
      </c>
      <c r="B1564" s="32">
        <v>691</v>
      </c>
      <c r="C1564" s="32" t="s">
        <v>407</v>
      </c>
      <c r="D1564" s="33" t="s">
        <v>44</v>
      </c>
      <c r="E1564" s="34">
        <v>2280</v>
      </c>
      <c r="F1564" s="38">
        <v>41678</v>
      </c>
      <c r="G1564" s="40">
        <v>2280</v>
      </c>
      <c r="H1564" s="36">
        <f t="shared" si="24"/>
        <v>0</v>
      </c>
      <c r="I1564" s="33" t="s">
        <v>45</v>
      </c>
      <c r="J1564" s="46"/>
    </row>
    <row r="1565" spans="1:10" x14ac:dyDescent="0.25">
      <c r="A1565" s="31">
        <v>41661</v>
      </c>
      <c r="B1565" s="32">
        <v>692</v>
      </c>
      <c r="C1565" s="32" t="s">
        <v>407</v>
      </c>
      <c r="D1565" s="33" t="s">
        <v>130</v>
      </c>
      <c r="E1565" s="34">
        <v>4906</v>
      </c>
      <c r="F1565" s="35">
        <v>41666</v>
      </c>
      <c r="G1565" s="34">
        <v>4906</v>
      </c>
      <c r="H1565" s="36">
        <f t="shared" si="24"/>
        <v>0</v>
      </c>
      <c r="I1565" s="33" t="s">
        <v>21</v>
      </c>
      <c r="J1565" s="27"/>
    </row>
    <row r="1566" spans="1:10" x14ac:dyDescent="0.25">
      <c r="A1566" s="31">
        <v>41661</v>
      </c>
      <c r="B1566" s="32">
        <v>693</v>
      </c>
      <c r="C1566" s="32" t="s">
        <v>407</v>
      </c>
      <c r="D1566" s="33" t="s">
        <v>122</v>
      </c>
      <c r="E1566" s="34">
        <v>1140</v>
      </c>
      <c r="F1566" s="38">
        <v>41678</v>
      </c>
      <c r="G1566" s="40">
        <v>1140</v>
      </c>
      <c r="H1566" s="36">
        <f t="shared" si="24"/>
        <v>0</v>
      </c>
      <c r="I1566" s="33" t="s">
        <v>45</v>
      </c>
      <c r="J1566" s="27"/>
    </row>
    <row r="1567" spans="1:10" x14ac:dyDescent="0.25">
      <c r="A1567" s="31">
        <v>41661</v>
      </c>
      <c r="B1567" s="32">
        <v>694</v>
      </c>
      <c r="C1567" s="32" t="s">
        <v>407</v>
      </c>
      <c r="D1567" s="33" t="s">
        <v>380</v>
      </c>
      <c r="E1567" s="34">
        <v>2772</v>
      </c>
      <c r="F1567" s="35">
        <v>41661</v>
      </c>
      <c r="G1567" s="34">
        <v>2772</v>
      </c>
      <c r="H1567" s="36">
        <f t="shared" si="24"/>
        <v>0</v>
      </c>
      <c r="I1567" s="33" t="s">
        <v>21</v>
      </c>
      <c r="J1567" s="46"/>
    </row>
    <row r="1568" spans="1:10" x14ac:dyDescent="0.25">
      <c r="A1568" s="31">
        <v>41661</v>
      </c>
      <c r="B1568" s="32">
        <v>695</v>
      </c>
      <c r="C1568" s="32" t="s">
        <v>407</v>
      </c>
      <c r="D1568" s="33" t="s">
        <v>55</v>
      </c>
      <c r="E1568" s="34">
        <v>7291</v>
      </c>
      <c r="F1568" s="35">
        <v>41661</v>
      </c>
      <c r="G1568" s="34">
        <v>7291</v>
      </c>
      <c r="H1568" s="36">
        <f t="shared" si="24"/>
        <v>0</v>
      </c>
      <c r="I1568" s="33"/>
      <c r="J1568" s="46"/>
    </row>
    <row r="1569" spans="1:10" ht="23.25" x14ac:dyDescent="0.25">
      <c r="A1569" s="31">
        <v>41661</v>
      </c>
      <c r="B1569" s="32">
        <v>696</v>
      </c>
      <c r="C1569" s="32" t="s">
        <v>407</v>
      </c>
      <c r="D1569" s="33" t="s">
        <v>68</v>
      </c>
      <c r="E1569" s="34">
        <v>14478</v>
      </c>
      <c r="F1569" s="98" t="s">
        <v>571</v>
      </c>
      <c r="G1569" s="67">
        <v>14478</v>
      </c>
      <c r="H1569" s="36">
        <f t="shared" si="24"/>
        <v>0</v>
      </c>
      <c r="I1569" s="33" t="s">
        <v>65</v>
      </c>
      <c r="J1569" s="46"/>
    </row>
    <row r="1570" spans="1:10" x14ac:dyDescent="0.25">
      <c r="A1570" s="31">
        <v>41661</v>
      </c>
      <c r="B1570" s="32">
        <v>697</v>
      </c>
      <c r="C1570" s="32" t="s">
        <v>407</v>
      </c>
      <c r="D1570" s="33" t="s">
        <v>51</v>
      </c>
      <c r="E1570" s="34">
        <v>2129.5</v>
      </c>
      <c r="F1570" s="35">
        <v>41661</v>
      </c>
      <c r="G1570" s="34">
        <v>2129.5</v>
      </c>
      <c r="H1570" s="36">
        <f t="shared" si="24"/>
        <v>0</v>
      </c>
      <c r="I1570" s="33" t="s">
        <v>45</v>
      </c>
      <c r="J1570" s="46"/>
    </row>
    <row r="1571" spans="1:10" x14ac:dyDescent="0.25">
      <c r="A1571" s="31">
        <v>41661</v>
      </c>
      <c r="B1571" s="32">
        <v>698</v>
      </c>
      <c r="C1571" s="32" t="s">
        <v>407</v>
      </c>
      <c r="D1571" s="33" t="s">
        <v>250</v>
      </c>
      <c r="E1571" s="34">
        <v>10389</v>
      </c>
      <c r="F1571" s="35">
        <v>41661</v>
      </c>
      <c r="G1571" s="34">
        <v>10389</v>
      </c>
      <c r="H1571" s="36">
        <f t="shared" si="24"/>
        <v>0</v>
      </c>
      <c r="I1571" s="33" t="s">
        <v>21</v>
      </c>
      <c r="J1571" s="46"/>
    </row>
    <row r="1572" spans="1:10" x14ac:dyDescent="0.25">
      <c r="A1572" s="31">
        <v>41661</v>
      </c>
      <c r="B1572" s="32">
        <v>699</v>
      </c>
      <c r="C1572" s="32" t="s">
        <v>407</v>
      </c>
      <c r="D1572" s="33" t="s">
        <v>572</v>
      </c>
      <c r="E1572" s="34">
        <v>2182</v>
      </c>
      <c r="F1572" s="35">
        <v>41661</v>
      </c>
      <c r="G1572" s="34">
        <v>2182</v>
      </c>
      <c r="H1572" s="36">
        <f t="shared" si="24"/>
        <v>0</v>
      </c>
      <c r="I1572" s="33" t="s">
        <v>45</v>
      </c>
      <c r="J1572" s="46"/>
    </row>
    <row r="1573" spans="1:10" x14ac:dyDescent="0.25">
      <c r="A1573" s="31">
        <v>41661</v>
      </c>
      <c r="B1573" s="32">
        <v>700</v>
      </c>
      <c r="C1573" s="32" t="s">
        <v>407</v>
      </c>
      <c r="D1573" s="33" t="s">
        <v>17</v>
      </c>
      <c r="E1573" s="34">
        <v>52385</v>
      </c>
      <c r="F1573" s="35">
        <v>41668</v>
      </c>
      <c r="G1573" s="34">
        <v>52385</v>
      </c>
      <c r="H1573" s="36">
        <f t="shared" si="24"/>
        <v>0</v>
      </c>
      <c r="I1573" s="33" t="s">
        <v>162</v>
      </c>
      <c r="J1573" s="46"/>
    </row>
    <row r="1574" spans="1:10" x14ac:dyDescent="0.25">
      <c r="A1574" s="31">
        <v>41661</v>
      </c>
      <c r="B1574" s="32">
        <v>701</v>
      </c>
      <c r="C1574" s="32" t="s">
        <v>407</v>
      </c>
      <c r="D1574" s="33" t="s">
        <v>133</v>
      </c>
      <c r="E1574" s="34">
        <v>47414.5</v>
      </c>
      <c r="F1574" s="47" t="s">
        <v>573</v>
      </c>
      <c r="G1574" s="34">
        <f>46000+1414.5</f>
        <v>47414.5</v>
      </c>
      <c r="H1574" s="36">
        <f t="shared" si="24"/>
        <v>0</v>
      </c>
      <c r="I1574" s="33"/>
      <c r="J1574" s="46"/>
    </row>
    <row r="1575" spans="1:10" x14ac:dyDescent="0.25">
      <c r="A1575" s="31">
        <v>41661</v>
      </c>
      <c r="B1575" s="32">
        <v>702</v>
      </c>
      <c r="C1575" s="32" t="s">
        <v>407</v>
      </c>
      <c r="D1575" s="33" t="s">
        <v>296</v>
      </c>
      <c r="E1575" s="34">
        <v>198</v>
      </c>
      <c r="F1575" s="35">
        <v>41661</v>
      </c>
      <c r="G1575" s="34">
        <v>198</v>
      </c>
      <c r="H1575" s="36">
        <f t="shared" si="24"/>
        <v>0</v>
      </c>
      <c r="I1575" s="33"/>
      <c r="J1575" s="46"/>
    </row>
    <row r="1576" spans="1:10" x14ac:dyDescent="0.25">
      <c r="A1576" s="31">
        <v>41661</v>
      </c>
      <c r="B1576" s="32">
        <v>703</v>
      </c>
      <c r="C1576" s="32" t="s">
        <v>407</v>
      </c>
      <c r="D1576" s="48" t="s">
        <v>53</v>
      </c>
      <c r="E1576" s="49">
        <v>0</v>
      </c>
      <c r="F1576" s="35"/>
      <c r="G1576" s="34"/>
      <c r="H1576" s="36">
        <f t="shared" si="24"/>
        <v>0</v>
      </c>
      <c r="I1576" s="33" t="s">
        <v>512</v>
      </c>
      <c r="J1576" s="46"/>
    </row>
    <row r="1577" spans="1:10" x14ac:dyDescent="0.25">
      <c r="A1577" s="31">
        <v>41661</v>
      </c>
      <c r="B1577" s="32">
        <v>704</v>
      </c>
      <c r="C1577" s="32" t="s">
        <v>407</v>
      </c>
      <c r="D1577" s="33" t="s">
        <v>228</v>
      </c>
      <c r="E1577" s="34">
        <v>2356</v>
      </c>
      <c r="F1577" s="35">
        <v>41661</v>
      </c>
      <c r="G1577" s="34">
        <v>2356</v>
      </c>
      <c r="H1577" s="36">
        <f t="shared" si="24"/>
        <v>0</v>
      </c>
      <c r="I1577" s="33" t="s">
        <v>21</v>
      </c>
      <c r="J1577" s="46"/>
    </row>
    <row r="1578" spans="1:10" x14ac:dyDescent="0.25">
      <c r="A1578" s="31">
        <v>41661</v>
      </c>
      <c r="B1578" s="32">
        <v>705</v>
      </c>
      <c r="C1578" s="32" t="s">
        <v>407</v>
      </c>
      <c r="D1578" s="33" t="s">
        <v>12</v>
      </c>
      <c r="E1578" s="34">
        <v>9938</v>
      </c>
      <c r="F1578" s="35">
        <v>41661</v>
      </c>
      <c r="G1578" s="34">
        <v>9938</v>
      </c>
      <c r="H1578" s="36">
        <f t="shared" ref="H1578:H1641" si="25">E1578-G1578</f>
        <v>0</v>
      </c>
      <c r="I1578" s="33"/>
      <c r="J1578" s="46"/>
    </row>
    <row r="1579" spans="1:10" x14ac:dyDescent="0.25">
      <c r="A1579" s="31">
        <v>41661</v>
      </c>
      <c r="B1579" s="32">
        <v>706</v>
      </c>
      <c r="C1579" s="32" t="s">
        <v>407</v>
      </c>
      <c r="D1579" s="33" t="s">
        <v>523</v>
      </c>
      <c r="E1579" s="34">
        <v>9936</v>
      </c>
      <c r="F1579" s="35">
        <v>41661</v>
      </c>
      <c r="G1579" s="34">
        <v>9936</v>
      </c>
      <c r="H1579" s="36">
        <f t="shared" si="25"/>
        <v>0</v>
      </c>
      <c r="I1579" s="33"/>
      <c r="J1579" s="46"/>
    </row>
    <row r="1580" spans="1:10" x14ac:dyDescent="0.25">
      <c r="A1580" s="31">
        <v>41661</v>
      </c>
      <c r="B1580" s="32">
        <v>707</v>
      </c>
      <c r="C1580" s="32" t="s">
        <v>407</v>
      </c>
      <c r="D1580" s="33" t="s">
        <v>60</v>
      </c>
      <c r="E1580" s="34">
        <v>5361</v>
      </c>
      <c r="F1580" s="37" t="s">
        <v>574</v>
      </c>
      <c r="G1580" s="34">
        <v>5361</v>
      </c>
      <c r="H1580" s="36">
        <f t="shared" si="25"/>
        <v>0</v>
      </c>
      <c r="I1580" s="33"/>
      <c r="J1580" s="46"/>
    </row>
    <row r="1581" spans="1:10" x14ac:dyDescent="0.25">
      <c r="A1581" s="31">
        <v>41661</v>
      </c>
      <c r="B1581" s="32">
        <v>708</v>
      </c>
      <c r="C1581" s="32" t="s">
        <v>407</v>
      </c>
      <c r="D1581" s="33" t="s">
        <v>299</v>
      </c>
      <c r="E1581" s="34">
        <v>4785</v>
      </c>
      <c r="F1581" s="35">
        <v>41661</v>
      </c>
      <c r="G1581" s="34">
        <v>4785</v>
      </c>
      <c r="H1581" s="36">
        <f t="shared" si="25"/>
        <v>0</v>
      </c>
      <c r="I1581" s="33"/>
      <c r="J1581" s="46"/>
    </row>
    <row r="1582" spans="1:10" x14ac:dyDescent="0.25">
      <c r="A1582" s="31">
        <v>41661</v>
      </c>
      <c r="B1582" s="32">
        <v>709</v>
      </c>
      <c r="C1582" s="32" t="s">
        <v>407</v>
      </c>
      <c r="D1582" s="33" t="s">
        <v>149</v>
      </c>
      <c r="E1582" s="34">
        <v>11194</v>
      </c>
      <c r="F1582" s="35">
        <v>41663</v>
      </c>
      <c r="G1582" s="34">
        <v>11194</v>
      </c>
      <c r="H1582" s="36">
        <f t="shared" si="25"/>
        <v>0</v>
      </c>
      <c r="I1582" s="33" t="s">
        <v>27</v>
      </c>
      <c r="J1582" s="46"/>
    </row>
    <row r="1583" spans="1:10" x14ac:dyDescent="0.25">
      <c r="A1583" s="31">
        <v>41661</v>
      </c>
      <c r="B1583" s="32">
        <v>710</v>
      </c>
      <c r="C1583" s="32" t="s">
        <v>407</v>
      </c>
      <c r="D1583" s="33" t="s">
        <v>85</v>
      </c>
      <c r="E1583" s="34">
        <v>26532</v>
      </c>
      <c r="F1583" s="35">
        <v>41663</v>
      </c>
      <c r="G1583" s="34">
        <v>26532</v>
      </c>
      <c r="H1583" s="36">
        <f t="shared" si="25"/>
        <v>0</v>
      </c>
      <c r="I1583" s="33" t="s">
        <v>27</v>
      </c>
      <c r="J1583" s="27"/>
    </row>
    <row r="1584" spans="1:10" x14ac:dyDescent="0.25">
      <c r="A1584" s="31">
        <v>41661</v>
      </c>
      <c r="B1584" s="32">
        <v>711</v>
      </c>
      <c r="C1584" s="32" t="s">
        <v>407</v>
      </c>
      <c r="D1584" s="33" t="s">
        <v>55</v>
      </c>
      <c r="E1584" s="34">
        <v>4267</v>
      </c>
      <c r="F1584" s="35">
        <v>41661</v>
      </c>
      <c r="G1584" s="34">
        <v>4267</v>
      </c>
      <c r="H1584" s="36">
        <f t="shared" si="25"/>
        <v>0</v>
      </c>
      <c r="I1584" s="33"/>
      <c r="J1584" s="27"/>
    </row>
    <row r="1585" spans="1:10" x14ac:dyDescent="0.25">
      <c r="A1585" s="31">
        <v>41661</v>
      </c>
      <c r="B1585" s="32">
        <v>712</v>
      </c>
      <c r="C1585" s="32" t="s">
        <v>407</v>
      </c>
      <c r="D1585" s="33" t="s">
        <v>575</v>
      </c>
      <c r="E1585" s="34">
        <v>1370</v>
      </c>
      <c r="F1585" s="35">
        <v>41661</v>
      </c>
      <c r="G1585" s="34">
        <v>1370</v>
      </c>
      <c r="H1585" s="36">
        <f t="shared" si="25"/>
        <v>0</v>
      </c>
      <c r="I1585" s="33"/>
      <c r="J1585" s="27"/>
    </row>
    <row r="1586" spans="1:10" x14ac:dyDescent="0.25">
      <c r="A1586" s="31">
        <v>41661</v>
      </c>
      <c r="B1586" s="32">
        <v>713</v>
      </c>
      <c r="C1586" s="32" t="s">
        <v>407</v>
      </c>
      <c r="D1586" s="33" t="s">
        <v>149</v>
      </c>
      <c r="E1586" s="34">
        <v>168</v>
      </c>
      <c r="F1586" s="35">
        <v>41663</v>
      </c>
      <c r="G1586" s="34">
        <v>168</v>
      </c>
      <c r="H1586" s="36">
        <f t="shared" si="25"/>
        <v>0</v>
      </c>
      <c r="I1586" s="33" t="s">
        <v>27</v>
      </c>
      <c r="J1586" s="27"/>
    </row>
    <row r="1587" spans="1:10" x14ac:dyDescent="0.25">
      <c r="A1587" s="31">
        <v>41661</v>
      </c>
      <c r="B1587" s="32">
        <v>714</v>
      </c>
      <c r="C1587" s="32" t="s">
        <v>407</v>
      </c>
      <c r="D1587" s="33" t="s">
        <v>576</v>
      </c>
      <c r="E1587" s="34">
        <v>931</v>
      </c>
      <c r="F1587" s="35">
        <v>41661</v>
      </c>
      <c r="G1587" s="34">
        <v>931</v>
      </c>
      <c r="H1587" s="36">
        <f t="shared" si="25"/>
        <v>0</v>
      </c>
      <c r="I1587" s="33" t="s">
        <v>162</v>
      </c>
      <c r="J1587" s="27"/>
    </row>
    <row r="1588" spans="1:10" x14ac:dyDescent="0.25">
      <c r="A1588" s="31">
        <v>41661</v>
      </c>
      <c r="B1588" s="32">
        <v>715</v>
      </c>
      <c r="C1588" s="32" t="s">
        <v>407</v>
      </c>
      <c r="D1588" s="33" t="s">
        <v>8</v>
      </c>
      <c r="E1588" s="34">
        <v>84</v>
      </c>
      <c r="F1588" s="35">
        <v>41661</v>
      </c>
      <c r="G1588" s="34">
        <v>84</v>
      </c>
      <c r="H1588" s="36">
        <f t="shared" si="25"/>
        <v>0</v>
      </c>
      <c r="I1588" s="33"/>
      <c r="J1588" s="27"/>
    </row>
    <row r="1589" spans="1:10" x14ac:dyDescent="0.25">
      <c r="A1589" s="31">
        <v>41661</v>
      </c>
      <c r="B1589" s="32">
        <v>716</v>
      </c>
      <c r="C1589" s="32" t="s">
        <v>407</v>
      </c>
      <c r="D1589" s="33" t="s">
        <v>137</v>
      </c>
      <c r="E1589" s="34">
        <v>5523</v>
      </c>
      <c r="F1589" s="35">
        <v>41661</v>
      </c>
      <c r="G1589" s="34">
        <v>5523</v>
      </c>
      <c r="H1589" s="36">
        <f t="shared" si="25"/>
        <v>0</v>
      </c>
      <c r="I1589" s="33"/>
      <c r="J1589" s="27"/>
    </row>
    <row r="1590" spans="1:10" x14ac:dyDescent="0.25">
      <c r="A1590" s="31">
        <v>41662</v>
      </c>
      <c r="B1590" s="32">
        <v>717</v>
      </c>
      <c r="C1590" s="32" t="s">
        <v>407</v>
      </c>
      <c r="D1590" s="33" t="s">
        <v>570</v>
      </c>
      <c r="E1590" s="50">
        <v>2190</v>
      </c>
      <c r="F1590" s="51">
        <v>41662</v>
      </c>
      <c r="G1590" s="34">
        <v>2190</v>
      </c>
      <c r="H1590" s="36">
        <f t="shared" si="25"/>
        <v>0</v>
      </c>
      <c r="I1590" s="27" t="s">
        <v>15</v>
      </c>
      <c r="J1590" s="27"/>
    </row>
    <row r="1591" spans="1:10" x14ac:dyDescent="0.25">
      <c r="A1591" s="31">
        <v>41662</v>
      </c>
      <c r="B1591" s="32">
        <v>718</v>
      </c>
      <c r="C1591" s="32" t="s">
        <v>407</v>
      </c>
      <c r="D1591" s="33" t="s">
        <v>316</v>
      </c>
      <c r="E1591" s="34">
        <v>1150</v>
      </c>
      <c r="F1591" s="51">
        <v>41662</v>
      </c>
      <c r="G1591" s="34">
        <v>1150</v>
      </c>
      <c r="H1591" s="36">
        <f t="shared" si="25"/>
        <v>0</v>
      </c>
      <c r="I1591" s="50" t="s">
        <v>217</v>
      </c>
      <c r="J1591" s="27"/>
    </row>
    <row r="1592" spans="1:10" x14ac:dyDescent="0.25">
      <c r="A1592" s="31">
        <v>41662</v>
      </c>
      <c r="B1592" s="32">
        <v>719</v>
      </c>
      <c r="C1592" s="32" t="s">
        <v>407</v>
      </c>
      <c r="D1592" s="33" t="s">
        <v>307</v>
      </c>
      <c r="E1592" s="34">
        <v>15906.5</v>
      </c>
      <c r="F1592" s="47" t="s">
        <v>577</v>
      </c>
      <c r="G1592" s="34">
        <f>4237.5+9950+1719</f>
        <v>15906.5</v>
      </c>
      <c r="H1592" s="36">
        <f t="shared" si="25"/>
        <v>0</v>
      </c>
      <c r="I1592" s="27" t="s">
        <v>15</v>
      </c>
      <c r="J1592" s="27" t="s">
        <v>578</v>
      </c>
    </row>
    <row r="1593" spans="1:10" x14ac:dyDescent="0.25">
      <c r="A1593" s="31">
        <v>41662</v>
      </c>
      <c r="B1593" s="32">
        <v>720</v>
      </c>
      <c r="C1593" s="32" t="s">
        <v>407</v>
      </c>
      <c r="D1593" s="33" t="s">
        <v>92</v>
      </c>
      <c r="E1593" s="34">
        <v>5014.5</v>
      </c>
      <c r="F1593" s="35">
        <v>41663</v>
      </c>
      <c r="G1593" s="34">
        <v>5014.5</v>
      </c>
      <c r="H1593" s="36">
        <f t="shared" si="25"/>
        <v>0</v>
      </c>
      <c r="I1593" s="27" t="s">
        <v>27</v>
      </c>
      <c r="J1593" s="27"/>
    </row>
    <row r="1594" spans="1:10" x14ac:dyDescent="0.25">
      <c r="A1594" s="31">
        <v>41662</v>
      </c>
      <c r="B1594" s="32">
        <v>721</v>
      </c>
      <c r="C1594" s="32" t="s">
        <v>407</v>
      </c>
      <c r="D1594" s="33" t="s">
        <v>144</v>
      </c>
      <c r="E1594" s="34">
        <v>3049</v>
      </c>
      <c r="F1594" s="51">
        <v>41662</v>
      </c>
      <c r="G1594" s="34">
        <v>3049</v>
      </c>
      <c r="H1594" s="36">
        <f t="shared" si="25"/>
        <v>0</v>
      </c>
      <c r="I1594" s="27" t="s">
        <v>15</v>
      </c>
      <c r="J1594" s="27"/>
    </row>
    <row r="1595" spans="1:10" x14ac:dyDescent="0.25">
      <c r="A1595" s="31">
        <v>41662</v>
      </c>
      <c r="B1595" s="32">
        <v>722</v>
      </c>
      <c r="C1595" s="32" t="s">
        <v>407</v>
      </c>
      <c r="D1595" s="33" t="s">
        <v>80</v>
      </c>
      <c r="E1595" s="34">
        <v>1305</v>
      </c>
      <c r="F1595" s="51">
        <v>41662</v>
      </c>
      <c r="G1595" s="34">
        <v>1305</v>
      </c>
      <c r="H1595" s="36">
        <f t="shared" si="25"/>
        <v>0</v>
      </c>
      <c r="I1595" s="27" t="s">
        <v>15</v>
      </c>
      <c r="J1595" s="27"/>
    </row>
    <row r="1596" spans="1:10" x14ac:dyDescent="0.25">
      <c r="A1596" s="31">
        <v>41662</v>
      </c>
      <c r="B1596" s="32">
        <v>723</v>
      </c>
      <c r="C1596" s="32" t="s">
        <v>407</v>
      </c>
      <c r="D1596" s="33" t="s">
        <v>579</v>
      </c>
      <c r="E1596" s="34">
        <v>356</v>
      </c>
      <c r="F1596" s="51">
        <v>41662</v>
      </c>
      <c r="G1596" s="34">
        <v>356</v>
      </c>
      <c r="H1596" s="36">
        <f t="shared" si="25"/>
        <v>0</v>
      </c>
      <c r="I1596" s="27"/>
      <c r="J1596" s="27"/>
    </row>
    <row r="1597" spans="1:10" x14ac:dyDescent="0.25">
      <c r="A1597" s="31">
        <v>41662</v>
      </c>
      <c r="B1597" s="32">
        <v>724</v>
      </c>
      <c r="C1597" s="32" t="s">
        <v>407</v>
      </c>
      <c r="D1597" s="33" t="s">
        <v>152</v>
      </c>
      <c r="E1597" s="34">
        <v>7200</v>
      </c>
      <c r="F1597" s="51">
        <v>41662</v>
      </c>
      <c r="G1597" s="34">
        <v>7200</v>
      </c>
      <c r="H1597" s="36">
        <f t="shared" si="25"/>
        <v>0</v>
      </c>
      <c r="I1597" s="27" t="s">
        <v>15</v>
      </c>
      <c r="J1597" s="27"/>
    </row>
    <row r="1598" spans="1:10" x14ac:dyDescent="0.25">
      <c r="A1598" s="31">
        <v>41662</v>
      </c>
      <c r="B1598" s="32">
        <v>725</v>
      </c>
      <c r="C1598" s="32" t="s">
        <v>407</v>
      </c>
      <c r="D1598" s="33" t="s">
        <v>580</v>
      </c>
      <c r="E1598" s="34">
        <v>14457.5</v>
      </c>
      <c r="F1598" s="51">
        <v>41662</v>
      </c>
      <c r="G1598" s="34">
        <v>14457.5</v>
      </c>
      <c r="H1598" s="36">
        <f t="shared" si="25"/>
        <v>0</v>
      </c>
      <c r="I1598" s="27" t="s">
        <v>15</v>
      </c>
      <c r="J1598" s="27"/>
    </row>
    <row r="1599" spans="1:10" x14ac:dyDescent="0.25">
      <c r="A1599" s="31">
        <v>41662</v>
      </c>
      <c r="B1599" s="32">
        <v>726</v>
      </c>
      <c r="C1599" s="32" t="s">
        <v>407</v>
      </c>
      <c r="D1599" s="48" t="s">
        <v>581</v>
      </c>
      <c r="E1599" s="49">
        <v>0</v>
      </c>
      <c r="F1599" s="54" t="s">
        <v>582</v>
      </c>
      <c r="G1599" s="34">
        <v>0</v>
      </c>
      <c r="H1599" s="36">
        <f t="shared" si="25"/>
        <v>0</v>
      </c>
      <c r="I1599" s="27" t="s">
        <v>15</v>
      </c>
      <c r="J1599" s="27"/>
    </row>
    <row r="1600" spans="1:10" x14ac:dyDescent="0.25">
      <c r="A1600" s="31">
        <v>41662</v>
      </c>
      <c r="B1600" s="32">
        <v>727</v>
      </c>
      <c r="C1600" s="32" t="s">
        <v>407</v>
      </c>
      <c r="D1600" s="33" t="s">
        <v>310</v>
      </c>
      <c r="E1600" s="34">
        <v>41835</v>
      </c>
      <c r="F1600" s="99" t="s">
        <v>583</v>
      </c>
      <c r="G1600" s="40">
        <v>41835</v>
      </c>
      <c r="H1600" s="36">
        <f t="shared" si="25"/>
        <v>0</v>
      </c>
      <c r="I1600" s="27" t="s">
        <v>27</v>
      </c>
      <c r="J1600" s="27"/>
    </row>
    <row r="1601" spans="1:10" x14ac:dyDescent="0.25">
      <c r="A1601" s="31">
        <v>41662</v>
      </c>
      <c r="B1601" s="32">
        <v>728</v>
      </c>
      <c r="C1601" s="32" t="s">
        <v>407</v>
      </c>
      <c r="D1601" s="33" t="s">
        <v>244</v>
      </c>
      <c r="E1601" s="34">
        <v>16721</v>
      </c>
      <c r="F1601" s="99" t="s">
        <v>584</v>
      </c>
      <c r="G1601" s="40">
        <v>16721</v>
      </c>
      <c r="H1601" s="36">
        <f t="shared" si="25"/>
        <v>0</v>
      </c>
      <c r="I1601" s="27" t="s">
        <v>27</v>
      </c>
      <c r="J1601" s="27"/>
    </row>
    <row r="1602" spans="1:10" x14ac:dyDescent="0.25">
      <c r="A1602" s="31">
        <v>41662</v>
      </c>
      <c r="B1602" s="32">
        <v>729</v>
      </c>
      <c r="C1602" s="32" t="s">
        <v>407</v>
      </c>
      <c r="D1602" s="33" t="s">
        <v>110</v>
      </c>
      <c r="E1602" s="34">
        <v>14000</v>
      </c>
      <c r="F1602" s="100">
        <v>41674</v>
      </c>
      <c r="G1602" s="40">
        <v>14000</v>
      </c>
      <c r="H1602" s="36">
        <f t="shared" si="25"/>
        <v>0</v>
      </c>
      <c r="I1602" s="27" t="s">
        <v>217</v>
      </c>
      <c r="J1602" s="27"/>
    </row>
    <row r="1603" spans="1:10" x14ac:dyDescent="0.25">
      <c r="A1603" s="31">
        <v>41662</v>
      </c>
      <c r="B1603" s="32">
        <v>730</v>
      </c>
      <c r="C1603" s="32" t="s">
        <v>407</v>
      </c>
      <c r="D1603" s="33" t="s">
        <v>585</v>
      </c>
      <c r="E1603" s="34">
        <v>18468</v>
      </c>
      <c r="F1603" s="100">
        <v>41680</v>
      </c>
      <c r="G1603" s="40">
        <v>18468</v>
      </c>
      <c r="H1603" s="36">
        <f t="shared" si="25"/>
        <v>0</v>
      </c>
      <c r="I1603" s="27" t="s">
        <v>217</v>
      </c>
      <c r="J1603" s="27"/>
    </row>
    <row r="1604" spans="1:10" x14ac:dyDescent="0.25">
      <c r="A1604" s="31">
        <v>41662</v>
      </c>
      <c r="B1604" s="32">
        <v>731</v>
      </c>
      <c r="C1604" s="32" t="s">
        <v>407</v>
      </c>
      <c r="D1604" s="33" t="s">
        <v>334</v>
      </c>
      <c r="E1604" s="34">
        <v>9687.5</v>
      </c>
      <c r="F1604" s="51">
        <v>41663</v>
      </c>
      <c r="G1604" s="34">
        <v>9687.5</v>
      </c>
      <c r="H1604" s="36">
        <f t="shared" si="25"/>
        <v>0</v>
      </c>
      <c r="I1604" s="27" t="s">
        <v>27</v>
      </c>
      <c r="J1604" s="27"/>
    </row>
    <row r="1605" spans="1:10" x14ac:dyDescent="0.25">
      <c r="A1605" s="31">
        <v>41662</v>
      </c>
      <c r="B1605" s="32">
        <v>732</v>
      </c>
      <c r="C1605" s="32" t="s">
        <v>407</v>
      </c>
      <c r="D1605" s="33" t="s">
        <v>490</v>
      </c>
      <c r="E1605" s="34">
        <v>2072</v>
      </c>
      <c r="F1605" s="51">
        <v>41662</v>
      </c>
      <c r="G1605" s="34">
        <v>2072</v>
      </c>
      <c r="H1605" s="36">
        <f t="shared" si="25"/>
        <v>0</v>
      </c>
      <c r="I1605" s="27" t="s">
        <v>217</v>
      </c>
      <c r="J1605" s="27"/>
    </row>
    <row r="1606" spans="1:10" x14ac:dyDescent="0.25">
      <c r="A1606" s="31">
        <v>41662</v>
      </c>
      <c r="B1606" s="32">
        <v>733</v>
      </c>
      <c r="C1606" s="32" t="s">
        <v>407</v>
      </c>
      <c r="D1606" s="33" t="s">
        <v>63</v>
      </c>
      <c r="E1606" s="34">
        <v>2368</v>
      </c>
      <c r="F1606" s="51">
        <v>41662</v>
      </c>
      <c r="G1606" s="34">
        <v>2368</v>
      </c>
      <c r="H1606" s="36">
        <f t="shared" si="25"/>
        <v>0</v>
      </c>
      <c r="I1606" s="27" t="s">
        <v>21</v>
      </c>
      <c r="J1606" s="27"/>
    </row>
    <row r="1607" spans="1:10" x14ac:dyDescent="0.25">
      <c r="A1607" s="31">
        <v>41662</v>
      </c>
      <c r="B1607" s="32">
        <v>734</v>
      </c>
      <c r="C1607" s="32" t="s">
        <v>407</v>
      </c>
      <c r="D1607" s="33" t="s">
        <v>330</v>
      </c>
      <c r="E1607" s="34">
        <v>4883</v>
      </c>
      <c r="F1607" s="47" t="s">
        <v>586</v>
      </c>
      <c r="G1607" s="34">
        <f>4750+133</f>
        <v>4883</v>
      </c>
      <c r="H1607" s="36">
        <f t="shared" si="25"/>
        <v>0</v>
      </c>
      <c r="I1607" s="27" t="s">
        <v>21</v>
      </c>
      <c r="J1607" s="27"/>
    </row>
    <row r="1608" spans="1:10" x14ac:dyDescent="0.25">
      <c r="A1608" s="31">
        <v>41662</v>
      </c>
      <c r="B1608" s="32">
        <v>735</v>
      </c>
      <c r="C1608" s="32" t="s">
        <v>407</v>
      </c>
      <c r="D1608" s="33" t="s">
        <v>479</v>
      </c>
      <c r="E1608" s="34">
        <v>8622</v>
      </c>
      <c r="F1608" s="51">
        <v>41662</v>
      </c>
      <c r="G1608" s="34">
        <v>8622</v>
      </c>
      <c r="H1608" s="36">
        <f t="shared" si="25"/>
        <v>0</v>
      </c>
      <c r="I1608" s="27" t="s">
        <v>21</v>
      </c>
      <c r="J1608" s="27"/>
    </row>
    <row r="1609" spans="1:10" x14ac:dyDescent="0.25">
      <c r="A1609" s="31">
        <v>41662</v>
      </c>
      <c r="B1609" s="32">
        <v>736</v>
      </c>
      <c r="C1609" s="32" t="s">
        <v>407</v>
      </c>
      <c r="D1609" s="33" t="s">
        <v>14</v>
      </c>
      <c r="E1609" s="34">
        <v>4536</v>
      </c>
      <c r="F1609" s="51">
        <v>41662</v>
      </c>
      <c r="G1609" s="34">
        <v>4536</v>
      </c>
      <c r="H1609" s="36">
        <f t="shared" si="25"/>
        <v>0</v>
      </c>
      <c r="I1609" s="27" t="s">
        <v>162</v>
      </c>
      <c r="J1609" s="27"/>
    </row>
    <row r="1610" spans="1:10" x14ac:dyDescent="0.25">
      <c r="A1610" s="31">
        <v>41662</v>
      </c>
      <c r="B1610" s="32">
        <v>737</v>
      </c>
      <c r="C1610" s="32" t="s">
        <v>407</v>
      </c>
      <c r="D1610" s="33" t="s">
        <v>587</v>
      </c>
      <c r="E1610" s="34">
        <v>10176</v>
      </c>
      <c r="F1610" s="51">
        <v>41662</v>
      </c>
      <c r="G1610" s="34">
        <v>10176</v>
      </c>
      <c r="H1610" s="36">
        <f t="shared" si="25"/>
        <v>0</v>
      </c>
      <c r="I1610" s="27"/>
      <c r="J1610" s="27"/>
    </row>
    <row r="1611" spans="1:10" x14ac:dyDescent="0.25">
      <c r="A1611" s="31">
        <v>41662</v>
      </c>
      <c r="B1611" s="32">
        <v>738</v>
      </c>
      <c r="C1611" s="32" t="s">
        <v>407</v>
      </c>
      <c r="D1611" s="33" t="s">
        <v>8</v>
      </c>
      <c r="E1611" s="34">
        <v>28</v>
      </c>
      <c r="F1611" s="51">
        <v>41662</v>
      </c>
      <c r="G1611" s="34">
        <v>28</v>
      </c>
      <c r="H1611" s="36">
        <f t="shared" si="25"/>
        <v>0</v>
      </c>
      <c r="I1611" s="27" t="s">
        <v>8</v>
      </c>
      <c r="J1611" s="27"/>
    </row>
    <row r="1612" spans="1:10" x14ac:dyDescent="0.25">
      <c r="A1612" s="31">
        <v>41662</v>
      </c>
      <c r="B1612" s="32">
        <v>739</v>
      </c>
      <c r="C1612" s="32" t="s">
        <v>407</v>
      </c>
      <c r="D1612" s="33" t="s">
        <v>159</v>
      </c>
      <c r="E1612" s="34">
        <v>5925</v>
      </c>
      <c r="F1612" s="51">
        <v>41662</v>
      </c>
      <c r="G1612" s="34">
        <v>5925</v>
      </c>
      <c r="H1612" s="36">
        <f t="shared" si="25"/>
        <v>0</v>
      </c>
      <c r="I1612" s="27"/>
      <c r="J1612" s="27"/>
    </row>
    <row r="1613" spans="1:10" x14ac:dyDescent="0.25">
      <c r="A1613" s="31">
        <v>41662</v>
      </c>
      <c r="B1613" s="32">
        <v>740</v>
      </c>
      <c r="C1613" s="32" t="s">
        <v>407</v>
      </c>
      <c r="D1613" s="33" t="s">
        <v>16</v>
      </c>
      <c r="E1613" s="34">
        <v>77405</v>
      </c>
      <c r="F1613" s="100">
        <v>41710</v>
      </c>
      <c r="G1613" s="40">
        <v>77405</v>
      </c>
      <c r="H1613" s="36">
        <f t="shared" si="25"/>
        <v>0</v>
      </c>
      <c r="I1613" s="27" t="s">
        <v>37</v>
      </c>
      <c r="J1613" s="27"/>
    </row>
    <row r="1614" spans="1:10" x14ac:dyDescent="0.25">
      <c r="A1614" s="31">
        <v>41662</v>
      </c>
      <c r="B1614" s="32">
        <v>741</v>
      </c>
      <c r="C1614" s="32" t="s">
        <v>407</v>
      </c>
      <c r="D1614" s="33" t="s">
        <v>13</v>
      </c>
      <c r="E1614" s="34">
        <v>3230</v>
      </c>
      <c r="F1614" s="51">
        <v>41664</v>
      </c>
      <c r="G1614" s="34">
        <v>3230</v>
      </c>
      <c r="H1614" s="36">
        <f t="shared" si="25"/>
        <v>0</v>
      </c>
      <c r="I1614" s="27" t="s">
        <v>21</v>
      </c>
      <c r="J1614" s="27"/>
    </row>
    <row r="1615" spans="1:10" x14ac:dyDescent="0.25">
      <c r="A1615" s="31">
        <v>41662</v>
      </c>
      <c r="B1615" s="32">
        <v>742</v>
      </c>
      <c r="C1615" s="32" t="s">
        <v>407</v>
      </c>
      <c r="D1615" s="33" t="s">
        <v>20</v>
      </c>
      <c r="E1615" s="34">
        <v>3310</v>
      </c>
      <c r="F1615" s="51">
        <v>41662</v>
      </c>
      <c r="G1615" s="34">
        <v>3310</v>
      </c>
      <c r="H1615" s="36">
        <f t="shared" si="25"/>
        <v>0</v>
      </c>
      <c r="I1615" s="27"/>
      <c r="J1615" s="27"/>
    </row>
    <row r="1616" spans="1:10" x14ac:dyDescent="0.25">
      <c r="A1616" s="31">
        <v>41662</v>
      </c>
      <c r="B1616" s="32">
        <v>743</v>
      </c>
      <c r="C1616" s="32" t="s">
        <v>407</v>
      </c>
      <c r="D1616" s="33" t="s">
        <v>269</v>
      </c>
      <c r="E1616" s="34">
        <v>8800</v>
      </c>
      <c r="F1616" s="51">
        <v>41662</v>
      </c>
      <c r="G1616" s="34">
        <v>8800</v>
      </c>
      <c r="H1616" s="36">
        <f t="shared" si="25"/>
        <v>0</v>
      </c>
      <c r="I1616" s="27"/>
      <c r="J1616" s="27"/>
    </row>
    <row r="1617" spans="1:10" x14ac:dyDescent="0.25">
      <c r="A1617" s="31">
        <v>41662</v>
      </c>
      <c r="B1617" s="32">
        <v>744</v>
      </c>
      <c r="C1617" s="32" t="s">
        <v>407</v>
      </c>
      <c r="D1617" s="33" t="s">
        <v>28</v>
      </c>
      <c r="E1617" s="34">
        <v>11601.5</v>
      </c>
      <c r="F1617" s="51">
        <v>41662</v>
      </c>
      <c r="G1617" s="34">
        <v>11601.5</v>
      </c>
      <c r="H1617" s="36">
        <f t="shared" si="25"/>
        <v>0</v>
      </c>
      <c r="I1617" s="27"/>
      <c r="J1617" s="27"/>
    </row>
    <row r="1618" spans="1:10" x14ac:dyDescent="0.25">
      <c r="A1618" s="31">
        <v>41662</v>
      </c>
      <c r="B1618" s="32">
        <v>745</v>
      </c>
      <c r="C1618" s="32" t="s">
        <v>407</v>
      </c>
      <c r="D1618" s="33" t="s">
        <v>29</v>
      </c>
      <c r="E1618" s="34">
        <v>12749</v>
      </c>
      <c r="F1618" s="51">
        <v>41664</v>
      </c>
      <c r="G1618" s="34">
        <v>12749</v>
      </c>
      <c r="H1618" s="36">
        <f t="shared" si="25"/>
        <v>0</v>
      </c>
      <c r="I1618" s="27" t="s">
        <v>30</v>
      </c>
    </row>
    <row r="1619" spans="1:10" x14ac:dyDescent="0.25">
      <c r="A1619" s="31">
        <v>41662</v>
      </c>
      <c r="B1619" s="32">
        <v>746</v>
      </c>
      <c r="C1619" s="32" t="s">
        <v>407</v>
      </c>
      <c r="D1619" s="33" t="s">
        <v>34</v>
      </c>
      <c r="E1619" s="34">
        <v>3409.5</v>
      </c>
      <c r="F1619" s="51">
        <v>41662</v>
      </c>
      <c r="G1619" s="34">
        <v>3409.5</v>
      </c>
      <c r="H1619" s="36">
        <f t="shared" si="25"/>
        <v>0</v>
      </c>
      <c r="I1619" s="27" t="s">
        <v>30</v>
      </c>
      <c r="J1619" s="27"/>
    </row>
    <row r="1620" spans="1:10" x14ac:dyDescent="0.25">
      <c r="A1620" s="31">
        <v>41662</v>
      </c>
      <c r="B1620" s="32">
        <v>747</v>
      </c>
      <c r="C1620" s="32" t="s">
        <v>407</v>
      </c>
      <c r="D1620" s="33" t="s">
        <v>588</v>
      </c>
      <c r="E1620" s="34">
        <v>8936</v>
      </c>
      <c r="F1620" s="51">
        <v>41662</v>
      </c>
      <c r="G1620" s="34">
        <v>8936</v>
      </c>
      <c r="H1620" s="36">
        <f t="shared" si="25"/>
        <v>0</v>
      </c>
      <c r="I1620" s="27"/>
      <c r="J1620" s="27"/>
    </row>
    <row r="1621" spans="1:10" x14ac:dyDescent="0.25">
      <c r="A1621" s="31">
        <v>41662</v>
      </c>
      <c r="B1621" s="32">
        <v>748</v>
      </c>
      <c r="C1621" s="32" t="s">
        <v>407</v>
      </c>
      <c r="D1621" s="33" t="s">
        <v>123</v>
      </c>
      <c r="E1621" s="34">
        <v>4228</v>
      </c>
      <c r="F1621" s="51">
        <v>41662</v>
      </c>
      <c r="G1621" s="34">
        <v>4228</v>
      </c>
      <c r="H1621" s="36">
        <f t="shared" si="25"/>
        <v>0</v>
      </c>
      <c r="I1621" s="27"/>
      <c r="J1621" s="27"/>
    </row>
    <row r="1622" spans="1:10" x14ac:dyDescent="0.25">
      <c r="A1622" s="31">
        <v>41662</v>
      </c>
      <c r="B1622" s="32">
        <v>749</v>
      </c>
      <c r="C1622" s="32" t="s">
        <v>407</v>
      </c>
      <c r="D1622" s="33" t="s">
        <v>47</v>
      </c>
      <c r="E1622" s="34">
        <v>2356.5</v>
      </c>
      <c r="F1622" s="51">
        <v>41663</v>
      </c>
      <c r="G1622" s="34">
        <v>2356.5</v>
      </c>
      <c r="H1622" s="36">
        <f t="shared" si="25"/>
        <v>0</v>
      </c>
      <c r="I1622" s="27" t="s">
        <v>30</v>
      </c>
      <c r="J1622" s="27" t="s">
        <v>589</v>
      </c>
    </row>
    <row r="1623" spans="1:10" x14ac:dyDescent="0.25">
      <c r="A1623" s="31">
        <v>41662</v>
      </c>
      <c r="B1623" s="32">
        <v>750</v>
      </c>
      <c r="C1623" s="32" t="s">
        <v>407</v>
      </c>
      <c r="D1623" s="33" t="s">
        <v>8</v>
      </c>
      <c r="E1623" s="34">
        <v>957.5</v>
      </c>
      <c r="F1623" s="51">
        <v>41662</v>
      </c>
      <c r="G1623" s="34">
        <v>957.5</v>
      </c>
      <c r="H1623" s="36">
        <f t="shared" si="25"/>
        <v>0</v>
      </c>
      <c r="I1623" s="27" t="s">
        <v>8</v>
      </c>
      <c r="J1623" s="27"/>
    </row>
    <row r="1624" spans="1:10" x14ac:dyDescent="0.25">
      <c r="A1624" s="31">
        <v>41662</v>
      </c>
      <c r="B1624" s="32">
        <v>751</v>
      </c>
      <c r="C1624" s="32" t="s">
        <v>407</v>
      </c>
      <c r="D1624" s="33" t="s">
        <v>590</v>
      </c>
      <c r="E1624" s="34">
        <v>22895</v>
      </c>
      <c r="F1624" s="39" t="s">
        <v>591</v>
      </c>
      <c r="G1624" s="40">
        <f>15127+7768</f>
        <v>22895</v>
      </c>
      <c r="H1624" s="36">
        <f t="shared" si="25"/>
        <v>0</v>
      </c>
      <c r="I1624" s="27" t="s">
        <v>217</v>
      </c>
      <c r="J1624" s="27"/>
    </row>
    <row r="1625" spans="1:10" x14ac:dyDescent="0.25">
      <c r="A1625" s="31">
        <v>41662</v>
      </c>
      <c r="B1625" s="32">
        <v>752</v>
      </c>
      <c r="C1625" s="32" t="s">
        <v>407</v>
      </c>
      <c r="D1625" s="33" t="s">
        <v>42</v>
      </c>
      <c r="E1625" s="34">
        <v>1140</v>
      </c>
      <c r="F1625" s="100">
        <v>41678</v>
      </c>
      <c r="G1625" s="40">
        <v>1140</v>
      </c>
      <c r="H1625" s="36">
        <f t="shared" si="25"/>
        <v>0</v>
      </c>
      <c r="I1625" s="27" t="s">
        <v>30</v>
      </c>
      <c r="J1625" s="27"/>
    </row>
    <row r="1626" spans="1:10" x14ac:dyDescent="0.25">
      <c r="A1626" s="31">
        <v>41662</v>
      </c>
      <c r="B1626" s="32">
        <v>753</v>
      </c>
      <c r="C1626" s="32" t="s">
        <v>407</v>
      </c>
      <c r="D1626" s="33" t="s">
        <v>8</v>
      </c>
      <c r="E1626" s="34">
        <v>389.5</v>
      </c>
      <c r="F1626" s="51">
        <v>41662</v>
      </c>
      <c r="G1626" s="34">
        <v>389.5</v>
      </c>
      <c r="H1626" s="36">
        <f t="shared" si="25"/>
        <v>0</v>
      </c>
      <c r="I1626" s="27" t="s">
        <v>8</v>
      </c>
      <c r="J1626" s="27"/>
    </row>
    <row r="1627" spans="1:10" x14ac:dyDescent="0.25">
      <c r="A1627" s="31">
        <v>41662</v>
      </c>
      <c r="B1627" s="32">
        <v>754</v>
      </c>
      <c r="C1627" s="32" t="s">
        <v>407</v>
      </c>
      <c r="D1627" s="33" t="s">
        <v>43</v>
      </c>
      <c r="E1627" s="34">
        <v>1140</v>
      </c>
      <c r="F1627" s="100">
        <v>41678</v>
      </c>
      <c r="G1627" s="40">
        <v>1140</v>
      </c>
      <c r="H1627" s="36">
        <f t="shared" si="25"/>
        <v>0</v>
      </c>
      <c r="I1627" s="27" t="s">
        <v>30</v>
      </c>
    </row>
    <row r="1628" spans="1:10" x14ac:dyDescent="0.25">
      <c r="A1628" s="31">
        <v>41662</v>
      </c>
      <c r="B1628" s="32">
        <v>755</v>
      </c>
      <c r="C1628" s="32" t="s">
        <v>407</v>
      </c>
      <c r="D1628" s="33" t="s">
        <v>115</v>
      </c>
      <c r="E1628" s="34">
        <v>450.5</v>
      </c>
      <c r="F1628" s="51">
        <v>41662</v>
      </c>
      <c r="G1628" s="34">
        <v>450.5</v>
      </c>
      <c r="H1628" s="36">
        <f t="shared" si="25"/>
        <v>0</v>
      </c>
      <c r="I1628" s="27"/>
      <c r="J1628" s="27"/>
    </row>
    <row r="1629" spans="1:10" x14ac:dyDescent="0.25">
      <c r="A1629" s="31">
        <v>41662</v>
      </c>
      <c r="B1629" s="32">
        <v>756</v>
      </c>
      <c r="C1629" s="32" t="s">
        <v>407</v>
      </c>
      <c r="D1629" s="33" t="s">
        <v>57</v>
      </c>
      <c r="E1629" s="34">
        <v>780</v>
      </c>
      <c r="F1629" s="51">
        <v>41662</v>
      </c>
      <c r="G1629" s="34">
        <v>780</v>
      </c>
      <c r="H1629" s="36">
        <f t="shared" si="25"/>
        <v>0</v>
      </c>
      <c r="I1629" s="27" t="s">
        <v>30</v>
      </c>
      <c r="J1629" s="27"/>
    </row>
    <row r="1630" spans="1:10" x14ac:dyDescent="0.25">
      <c r="A1630" s="31">
        <v>41662</v>
      </c>
      <c r="B1630" s="32">
        <v>757</v>
      </c>
      <c r="C1630" s="32" t="s">
        <v>407</v>
      </c>
      <c r="D1630" s="48" t="s">
        <v>53</v>
      </c>
      <c r="E1630" s="49">
        <v>0</v>
      </c>
      <c r="F1630" s="51"/>
      <c r="G1630" s="34"/>
      <c r="H1630" s="36">
        <f t="shared" si="25"/>
        <v>0</v>
      </c>
      <c r="I1630" s="27" t="s">
        <v>324</v>
      </c>
      <c r="J1630" s="27"/>
    </row>
    <row r="1631" spans="1:10" x14ac:dyDescent="0.25">
      <c r="A1631" s="31">
        <v>41662</v>
      </c>
      <c r="B1631" s="32">
        <v>758</v>
      </c>
      <c r="C1631" s="32" t="s">
        <v>407</v>
      </c>
      <c r="D1631" s="33" t="s">
        <v>50</v>
      </c>
      <c r="E1631" s="34">
        <v>5808</v>
      </c>
      <c r="F1631" s="51">
        <v>41662</v>
      </c>
      <c r="G1631" s="34">
        <v>5808</v>
      </c>
      <c r="H1631" s="36">
        <f t="shared" si="25"/>
        <v>0</v>
      </c>
      <c r="I1631" s="27"/>
      <c r="J1631" s="27"/>
    </row>
    <row r="1632" spans="1:10" x14ac:dyDescent="0.25">
      <c r="A1632" s="31">
        <v>41662</v>
      </c>
      <c r="B1632" s="32">
        <v>759</v>
      </c>
      <c r="C1632" s="32" t="s">
        <v>407</v>
      </c>
      <c r="D1632" s="33" t="s">
        <v>592</v>
      </c>
      <c r="E1632" s="34">
        <v>4462</v>
      </c>
      <c r="F1632" s="51">
        <v>41662</v>
      </c>
      <c r="G1632" s="34">
        <v>4462</v>
      </c>
      <c r="H1632" s="36">
        <f t="shared" si="25"/>
        <v>0</v>
      </c>
      <c r="I1632" s="27"/>
      <c r="J1632" s="27"/>
    </row>
    <row r="1633" spans="1:10" x14ac:dyDescent="0.25">
      <c r="A1633" s="31">
        <v>41662</v>
      </c>
      <c r="B1633" s="32">
        <v>760</v>
      </c>
      <c r="C1633" s="32" t="s">
        <v>407</v>
      </c>
      <c r="D1633" s="33" t="s">
        <v>250</v>
      </c>
      <c r="E1633" s="34">
        <v>7502.5</v>
      </c>
      <c r="F1633" s="51">
        <v>41662</v>
      </c>
      <c r="G1633" s="34">
        <v>7502.5</v>
      </c>
      <c r="H1633" s="36">
        <f t="shared" si="25"/>
        <v>0</v>
      </c>
      <c r="I1633" s="27" t="s">
        <v>30</v>
      </c>
      <c r="J1633" s="27"/>
    </row>
    <row r="1634" spans="1:10" x14ac:dyDescent="0.25">
      <c r="A1634" s="31">
        <v>41662</v>
      </c>
      <c r="B1634" s="32">
        <v>761</v>
      </c>
      <c r="C1634" s="32" t="s">
        <v>407</v>
      </c>
      <c r="D1634" s="33" t="s">
        <v>55</v>
      </c>
      <c r="E1634" s="34">
        <v>6711.2</v>
      </c>
      <c r="F1634" s="51">
        <v>41662</v>
      </c>
      <c r="G1634" s="34">
        <v>6711.2</v>
      </c>
      <c r="H1634" s="36">
        <f t="shared" si="25"/>
        <v>0</v>
      </c>
      <c r="I1634" s="27" t="s">
        <v>21</v>
      </c>
      <c r="J1634" s="27"/>
    </row>
    <row r="1635" spans="1:10" x14ac:dyDescent="0.25">
      <c r="A1635" s="31">
        <v>41662</v>
      </c>
      <c r="B1635" s="32">
        <v>762</v>
      </c>
      <c r="C1635" s="32" t="s">
        <v>407</v>
      </c>
      <c r="D1635" s="33" t="s">
        <v>320</v>
      </c>
      <c r="E1635" s="34">
        <v>3147.5</v>
      </c>
      <c r="F1635" s="51">
        <v>41662</v>
      </c>
      <c r="G1635" s="34">
        <v>3147.5</v>
      </c>
      <c r="H1635" s="36">
        <f t="shared" si="25"/>
        <v>0</v>
      </c>
      <c r="I1635" s="27"/>
      <c r="J1635" s="27"/>
    </row>
    <row r="1636" spans="1:10" x14ac:dyDescent="0.25">
      <c r="A1636" s="31">
        <v>41662</v>
      </c>
      <c r="B1636" s="32">
        <v>763</v>
      </c>
      <c r="C1636" s="32" t="s">
        <v>407</v>
      </c>
      <c r="D1636" s="33" t="s">
        <v>260</v>
      </c>
      <c r="E1636" s="34">
        <v>1400</v>
      </c>
      <c r="F1636" s="51">
        <v>41662</v>
      </c>
      <c r="G1636" s="34">
        <v>1400</v>
      </c>
      <c r="H1636" s="36">
        <f t="shared" si="25"/>
        <v>0</v>
      </c>
      <c r="I1636" s="27" t="s">
        <v>30</v>
      </c>
      <c r="J1636" s="27"/>
    </row>
    <row r="1637" spans="1:10" ht="45.75" x14ac:dyDescent="0.25">
      <c r="A1637" s="31">
        <v>41662</v>
      </c>
      <c r="B1637" s="32">
        <v>764</v>
      </c>
      <c r="C1637" s="32" t="s">
        <v>407</v>
      </c>
      <c r="D1637" s="33" t="s">
        <v>307</v>
      </c>
      <c r="E1637" s="34">
        <v>19671.5</v>
      </c>
      <c r="F1637" s="75" t="s">
        <v>593</v>
      </c>
      <c r="G1637" s="34">
        <f>1902.5+4000+650+5000+5000+3000+119</f>
        <v>19671.5</v>
      </c>
      <c r="H1637" s="36">
        <f t="shared" si="25"/>
        <v>0</v>
      </c>
      <c r="I1637" s="27" t="s">
        <v>15</v>
      </c>
      <c r="J1637" s="27"/>
    </row>
    <row r="1638" spans="1:10" x14ac:dyDescent="0.25">
      <c r="A1638" s="31">
        <v>41662</v>
      </c>
      <c r="B1638" s="32">
        <v>765</v>
      </c>
      <c r="C1638" s="32" t="s">
        <v>407</v>
      </c>
      <c r="D1638" s="33" t="s">
        <v>307</v>
      </c>
      <c r="E1638" s="34">
        <v>9924</v>
      </c>
      <c r="F1638" s="39" t="s">
        <v>594</v>
      </c>
      <c r="G1638" s="34">
        <f>6826.5+3097.5</f>
        <v>9924</v>
      </c>
      <c r="H1638" s="36">
        <f t="shared" si="25"/>
        <v>0</v>
      </c>
      <c r="I1638" s="33" t="s">
        <v>15</v>
      </c>
      <c r="J1638" s="27" t="s">
        <v>595</v>
      </c>
    </row>
    <row r="1639" spans="1:10" x14ac:dyDescent="0.25">
      <c r="A1639" s="31">
        <v>41662</v>
      </c>
      <c r="B1639" s="32">
        <v>766</v>
      </c>
      <c r="C1639" s="32" t="s">
        <v>407</v>
      </c>
      <c r="D1639" s="33" t="s">
        <v>366</v>
      </c>
      <c r="E1639" s="34">
        <v>3751</v>
      </c>
      <c r="F1639" s="51">
        <v>41662</v>
      </c>
      <c r="G1639" s="34">
        <v>3751</v>
      </c>
      <c r="H1639" s="36">
        <f t="shared" si="25"/>
        <v>0</v>
      </c>
      <c r="I1639" s="27" t="s">
        <v>65</v>
      </c>
      <c r="J1639" s="27"/>
    </row>
    <row r="1640" spans="1:10" x14ac:dyDescent="0.25">
      <c r="A1640" s="31">
        <v>41662</v>
      </c>
      <c r="B1640" s="32">
        <v>767</v>
      </c>
      <c r="C1640" s="32" t="s">
        <v>407</v>
      </c>
      <c r="D1640" s="33" t="s">
        <v>596</v>
      </c>
      <c r="E1640" s="34">
        <v>13197</v>
      </c>
      <c r="F1640" s="51">
        <v>41662</v>
      </c>
      <c r="G1640" s="34">
        <v>13197</v>
      </c>
      <c r="H1640" s="36">
        <f t="shared" si="25"/>
        <v>0</v>
      </c>
      <c r="I1640" s="27" t="s">
        <v>65</v>
      </c>
      <c r="J1640" s="27"/>
    </row>
    <row r="1641" spans="1:10" x14ac:dyDescent="0.25">
      <c r="A1641" s="31">
        <v>41662</v>
      </c>
      <c r="B1641" s="32">
        <v>768</v>
      </c>
      <c r="C1641" s="32" t="s">
        <v>407</v>
      </c>
      <c r="D1641" s="33" t="s">
        <v>11</v>
      </c>
      <c r="E1641" s="34">
        <v>71111</v>
      </c>
      <c r="F1641" s="51">
        <v>41667</v>
      </c>
      <c r="G1641" s="34">
        <v>71111</v>
      </c>
      <c r="H1641" s="36">
        <f t="shared" si="25"/>
        <v>0</v>
      </c>
      <c r="I1641" s="27" t="s">
        <v>37</v>
      </c>
      <c r="J1641" s="27"/>
    </row>
    <row r="1642" spans="1:10" x14ac:dyDescent="0.25">
      <c r="A1642" s="31">
        <v>41662</v>
      </c>
      <c r="B1642" s="32">
        <v>769</v>
      </c>
      <c r="C1642" s="32" t="s">
        <v>407</v>
      </c>
      <c r="D1642" s="33" t="s">
        <v>144</v>
      </c>
      <c r="E1642" s="34">
        <v>3290</v>
      </c>
      <c r="F1642" s="51">
        <v>41663</v>
      </c>
      <c r="G1642" s="34">
        <v>3290</v>
      </c>
      <c r="H1642" s="36">
        <f t="shared" ref="H1642:H1705" si="26">E1642-G1642</f>
        <v>0</v>
      </c>
      <c r="I1642" s="27" t="s">
        <v>12</v>
      </c>
      <c r="J1642" s="27"/>
    </row>
    <row r="1643" spans="1:10" x14ac:dyDescent="0.25">
      <c r="A1643" s="31">
        <v>41662</v>
      </c>
      <c r="B1643" s="32">
        <v>770</v>
      </c>
      <c r="C1643" s="32" t="s">
        <v>407</v>
      </c>
      <c r="D1643" s="33" t="s">
        <v>70</v>
      </c>
      <c r="E1643" s="34">
        <v>6240</v>
      </c>
      <c r="F1643" s="51">
        <v>41667</v>
      </c>
      <c r="G1643" s="34">
        <v>6240</v>
      </c>
      <c r="H1643" s="36">
        <f t="shared" si="26"/>
        <v>0</v>
      </c>
      <c r="I1643" s="27"/>
      <c r="J1643" s="27"/>
    </row>
    <row r="1644" spans="1:10" x14ac:dyDescent="0.25">
      <c r="A1644" s="31">
        <v>41662</v>
      </c>
      <c r="B1644" s="32">
        <v>771</v>
      </c>
      <c r="C1644" s="32" t="s">
        <v>407</v>
      </c>
      <c r="D1644" s="33" t="s">
        <v>50</v>
      </c>
      <c r="E1644" s="34">
        <v>5870</v>
      </c>
      <c r="F1644" s="51">
        <v>41667</v>
      </c>
      <c r="G1644" s="34">
        <v>5870</v>
      </c>
      <c r="H1644" s="36">
        <f t="shared" si="26"/>
        <v>0</v>
      </c>
      <c r="I1644" s="27"/>
      <c r="J1644" s="27"/>
    </row>
    <row r="1645" spans="1:10" x14ac:dyDescent="0.25">
      <c r="A1645" s="31">
        <v>41662</v>
      </c>
      <c r="B1645" s="32">
        <v>772</v>
      </c>
      <c r="C1645" s="32" t="s">
        <v>407</v>
      </c>
      <c r="D1645" s="48" t="s">
        <v>53</v>
      </c>
      <c r="E1645" s="49">
        <v>0</v>
      </c>
      <c r="F1645" s="51"/>
      <c r="G1645" s="34">
        <v>0</v>
      </c>
      <c r="H1645" s="36">
        <f t="shared" si="26"/>
        <v>0</v>
      </c>
      <c r="I1645" s="27" t="s">
        <v>512</v>
      </c>
      <c r="J1645" s="46"/>
    </row>
    <row r="1646" spans="1:10" x14ac:dyDescent="0.25">
      <c r="A1646" s="31">
        <v>41662</v>
      </c>
      <c r="B1646" s="32">
        <v>773</v>
      </c>
      <c r="C1646" s="32" t="s">
        <v>407</v>
      </c>
      <c r="D1646" s="33" t="s">
        <v>8</v>
      </c>
      <c r="E1646" s="34">
        <v>2880.5</v>
      </c>
      <c r="F1646" s="51">
        <v>41662</v>
      </c>
      <c r="G1646" s="34">
        <v>2880.5</v>
      </c>
      <c r="H1646" s="36">
        <f t="shared" si="26"/>
        <v>0</v>
      </c>
      <c r="I1646" s="27" t="s">
        <v>8</v>
      </c>
      <c r="J1646" s="46"/>
    </row>
    <row r="1647" spans="1:10" x14ac:dyDescent="0.25">
      <c r="A1647" s="31">
        <v>41662</v>
      </c>
      <c r="B1647" s="32">
        <v>774</v>
      </c>
      <c r="C1647" s="32" t="s">
        <v>407</v>
      </c>
      <c r="D1647" s="33" t="s">
        <v>502</v>
      </c>
      <c r="E1647" s="34">
        <v>6335</v>
      </c>
      <c r="F1647" s="51">
        <v>41664</v>
      </c>
      <c r="G1647" s="34">
        <v>6335</v>
      </c>
      <c r="H1647" s="36">
        <f t="shared" si="26"/>
        <v>0</v>
      </c>
      <c r="I1647" s="27" t="s">
        <v>21</v>
      </c>
      <c r="J1647" s="46"/>
    </row>
    <row r="1648" spans="1:10" x14ac:dyDescent="0.25">
      <c r="A1648" s="31">
        <v>41662</v>
      </c>
      <c r="B1648" s="32">
        <v>775</v>
      </c>
      <c r="C1648" s="32" t="s">
        <v>407</v>
      </c>
      <c r="D1648" s="33" t="s">
        <v>119</v>
      </c>
      <c r="E1648" s="34">
        <v>2550</v>
      </c>
      <c r="F1648" s="51">
        <v>41662</v>
      </c>
      <c r="G1648" s="34">
        <v>2550</v>
      </c>
      <c r="H1648" s="36">
        <f t="shared" si="26"/>
        <v>0</v>
      </c>
      <c r="I1648" s="27" t="s">
        <v>45</v>
      </c>
      <c r="J1648" s="46"/>
    </row>
    <row r="1649" spans="1:10" x14ac:dyDescent="0.25">
      <c r="A1649" s="31">
        <v>41662</v>
      </c>
      <c r="B1649" s="32">
        <v>776</v>
      </c>
      <c r="C1649" s="32" t="s">
        <v>407</v>
      </c>
      <c r="D1649" s="33" t="s">
        <v>597</v>
      </c>
      <c r="E1649" s="34">
        <v>1772</v>
      </c>
      <c r="F1649" s="51">
        <v>41663</v>
      </c>
      <c r="G1649" s="34">
        <v>1772</v>
      </c>
      <c r="H1649" s="36">
        <f t="shared" si="26"/>
        <v>0</v>
      </c>
      <c r="I1649" s="27" t="s">
        <v>15</v>
      </c>
      <c r="J1649" s="46"/>
    </row>
    <row r="1650" spans="1:10" x14ac:dyDescent="0.25">
      <c r="A1650" s="31">
        <v>41662</v>
      </c>
      <c r="B1650" s="32">
        <v>777</v>
      </c>
      <c r="C1650" s="32" t="s">
        <v>407</v>
      </c>
      <c r="D1650" s="33" t="s">
        <v>48</v>
      </c>
      <c r="E1650" s="34">
        <v>838.5</v>
      </c>
      <c r="F1650" s="51">
        <v>41662</v>
      </c>
      <c r="G1650" s="34">
        <v>838.5</v>
      </c>
      <c r="H1650" s="36">
        <f t="shared" si="26"/>
        <v>0</v>
      </c>
      <c r="I1650" s="27" t="s">
        <v>45</v>
      </c>
    </row>
    <row r="1651" spans="1:10" x14ac:dyDescent="0.25">
      <c r="A1651" s="31">
        <v>41662</v>
      </c>
      <c r="B1651" s="32">
        <v>778</v>
      </c>
      <c r="C1651" s="32" t="s">
        <v>407</v>
      </c>
      <c r="D1651" s="33" t="s">
        <v>78</v>
      </c>
      <c r="E1651" s="34">
        <v>3338</v>
      </c>
      <c r="F1651" s="51">
        <v>41663</v>
      </c>
      <c r="G1651" s="34">
        <v>3338</v>
      </c>
      <c r="H1651" s="36">
        <f t="shared" si="26"/>
        <v>0</v>
      </c>
      <c r="I1651" s="27" t="s">
        <v>15</v>
      </c>
      <c r="J1651" s="46"/>
    </row>
    <row r="1652" spans="1:10" x14ac:dyDescent="0.25">
      <c r="A1652" s="31">
        <v>41662</v>
      </c>
      <c r="B1652" s="32">
        <v>779</v>
      </c>
      <c r="C1652" s="32" t="s">
        <v>407</v>
      </c>
      <c r="D1652" s="33" t="s">
        <v>312</v>
      </c>
      <c r="E1652" s="34">
        <v>7744</v>
      </c>
      <c r="F1652" s="35">
        <v>41663</v>
      </c>
      <c r="G1652" s="34">
        <v>7744</v>
      </c>
      <c r="H1652" s="36">
        <f t="shared" si="26"/>
        <v>0</v>
      </c>
      <c r="I1652" s="27" t="s">
        <v>15</v>
      </c>
      <c r="J1652" s="46"/>
    </row>
    <row r="1653" spans="1:10" x14ac:dyDescent="0.25">
      <c r="A1653" s="31">
        <v>41662</v>
      </c>
      <c r="B1653" s="32">
        <v>780</v>
      </c>
      <c r="C1653" s="32" t="s">
        <v>407</v>
      </c>
      <c r="D1653" s="33" t="s">
        <v>349</v>
      </c>
      <c r="E1653" s="34">
        <v>1804</v>
      </c>
      <c r="F1653" s="51">
        <v>41663</v>
      </c>
      <c r="G1653" s="34">
        <v>1804</v>
      </c>
      <c r="H1653" s="36">
        <f t="shared" si="26"/>
        <v>0</v>
      </c>
      <c r="I1653" s="27" t="s">
        <v>15</v>
      </c>
      <c r="J1653" s="46"/>
    </row>
    <row r="1654" spans="1:10" x14ac:dyDescent="0.25">
      <c r="A1654" s="31">
        <v>41662</v>
      </c>
      <c r="B1654" s="32">
        <v>781</v>
      </c>
      <c r="C1654" s="32" t="s">
        <v>407</v>
      </c>
      <c r="D1654" s="33" t="s">
        <v>288</v>
      </c>
      <c r="E1654" s="34">
        <v>1266</v>
      </c>
      <c r="F1654" s="51">
        <v>41662</v>
      </c>
      <c r="G1654" s="34">
        <v>1266</v>
      </c>
      <c r="H1654" s="36">
        <f t="shared" si="26"/>
        <v>0</v>
      </c>
      <c r="I1654" s="27" t="s">
        <v>45</v>
      </c>
      <c r="J1654" s="46"/>
    </row>
    <row r="1655" spans="1:10" x14ac:dyDescent="0.25">
      <c r="A1655" s="31">
        <v>41662</v>
      </c>
      <c r="B1655" s="32">
        <v>782</v>
      </c>
      <c r="C1655" s="32" t="s">
        <v>407</v>
      </c>
      <c r="D1655" s="33" t="s">
        <v>8</v>
      </c>
      <c r="E1655" s="34">
        <v>496.5</v>
      </c>
      <c r="F1655" s="51">
        <v>41662</v>
      </c>
      <c r="G1655" s="34">
        <v>496.5</v>
      </c>
      <c r="H1655" s="36">
        <f t="shared" si="26"/>
        <v>0</v>
      </c>
      <c r="I1655" s="27" t="s">
        <v>8</v>
      </c>
      <c r="J1655" s="46"/>
    </row>
    <row r="1656" spans="1:10" x14ac:dyDescent="0.25">
      <c r="A1656" s="31">
        <v>41662</v>
      </c>
      <c r="B1656" s="32">
        <v>783</v>
      </c>
      <c r="C1656" s="32" t="s">
        <v>407</v>
      </c>
      <c r="D1656" s="33" t="s">
        <v>598</v>
      </c>
      <c r="E1656" s="34">
        <v>630</v>
      </c>
      <c r="F1656" s="51">
        <v>41663</v>
      </c>
      <c r="G1656" s="34">
        <v>630</v>
      </c>
      <c r="H1656" s="36">
        <f t="shared" si="26"/>
        <v>0</v>
      </c>
      <c r="I1656" s="27" t="s">
        <v>15</v>
      </c>
      <c r="J1656" s="46"/>
    </row>
    <row r="1657" spans="1:10" x14ac:dyDescent="0.25">
      <c r="A1657" s="31">
        <v>41662</v>
      </c>
      <c r="B1657" s="32">
        <v>784</v>
      </c>
      <c r="C1657" s="32" t="s">
        <v>407</v>
      </c>
      <c r="D1657" s="33" t="s">
        <v>599</v>
      </c>
      <c r="E1657" s="34">
        <v>2280</v>
      </c>
      <c r="F1657" s="51">
        <v>41647</v>
      </c>
      <c r="G1657" s="34">
        <v>2280</v>
      </c>
      <c r="H1657" s="36">
        <f t="shared" si="26"/>
        <v>0</v>
      </c>
      <c r="I1657" s="27" t="s">
        <v>45</v>
      </c>
      <c r="J1657" s="46"/>
    </row>
    <row r="1658" spans="1:10" x14ac:dyDescent="0.25">
      <c r="A1658" s="31">
        <v>41662</v>
      </c>
      <c r="B1658" s="32">
        <v>785</v>
      </c>
      <c r="C1658" s="32" t="s">
        <v>407</v>
      </c>
      <c r="D1658" s="33" t="s">
        <v>473</v>
      </c>
      <c r="E1658" s="34">
        <v>1489</v>
      </c>
      <c r="F1658" s="51">
        <v>41668</v>
      </c>
      <c r="G1658" s="34">
        <v>1489</v>
      </c>
      <c r="H1658" s="36">
        <f t="shared" si="26"/>
        <v>0</v>
      </c>
      <c r="I1658" s="27" t="s">
        <v>15</v>
      </c>
      <c r="J1658" s="46"/>
    </row>
    <row r="1659" spans="1:10" x14ac:dyDescent="0.25">
      <c r="A1659" s="31">
        <v>41662</v>
      </c>
      <c r="B1659" s="32">
        <v>786</v>
      </c>
      <c r="C1659" s="32" t="s">
        <v>407</v>
      </c>
      <c r="D1659" s="33" t="s">
        <v>600</v>
      </c>
      <c r="E1659" s="34">
        <v>9755</v>
      </c>
      <c r="F1659" s="51">
        <v>41668</v>
      </c>
      <c r="G1659" s="34">
        <v>9755</v>
      </c>
      <c r="H1659" s="36">
        <f t="shared" si="26"/>
        <v>0</v>
      </c>
      <c r="I1659" s="27" t="s">
        <v>21</v>
      </c>
      <c r="J1659" s="46"/>
    </row>
    <row r="1660" spans="1:10" x14ac:dyDescent="0.25">
      <c r="A1660" s="31">
        <v>41662</v>
      </c>
      <c r="B1660" s="32">
        <v>787</v>
      </c>
      <c r="C1660" s="32" t="s">
        <v>407</v>
      </c>
      <c r="D1660" s="33" t="s">
        <v>130</v>
      </c>
      <c r="E1660" s="34">
        <v>6568.5</v>
      </c>
      <c r="F1660" s="51">
        <v>41666</v>
      </c>
      <c r="G1660" s="34">
        <v>6568.5</v>
      </c>
      <c r="H1660" s="36">
        <f t="shared" si="26"/>
        <v>0</v>
      </c>
      <c r="I1660" s="27" t="s">
        <v>21</v>
      </c>
      <c r="J1660" s="46"/>
    </row>
    <row r="1661" spans="1:10" x14ac:dyDescent="0.25">
      <c r="A1661" s="31">
        <v>41662</v>
      </c>
      <c r="B1661" s="32">
        <v>788</v>
      </c>
      <c r="C1661" s="32" t="s">
        <v>407</v>
      </c>
      <c r="D1661" s="33" t="s">
        <v>8</v>
      </c>
      <c r="E1661" s="34">
        <v>605</v>
      </c>
      <c r="F1661" s="51">
        <v>41662</v>
      </c>
      <c r="G1661" s="34">
        <v>605</v>
      </c>
      <c r="H1661" s="36">
        <f t="shared" si="26"/>
        <v>0</v>
      </c>
      <c r="I1661" s="27" t="s">
        <v>8</v>
      </c>
      <c r="J1661" s="46"/>
    </row>
    <row r="1662" spans="1:10" x14ac:dyDescent="0.25">
      <c r="A1662" s="31">
        <v>41662</v>
      </c>
      <c r="B1662" s="32">
        <v>789</v>
      </c>
      <c r="C1662" s="32" t="s">
        <v>407</v>
      </c>
      <c r="D1662" s="33" t="s">
        <v>22</v>
      </c>
      <c r="E1662" s="34">
        <v>386</v>
      </c>
      <c r="F1662" s="51">
        <v>23</v>
      </c>
      <c r="G1662" s="34">
        <v>386</v>
      </c>
      <c r="H1662" s="36">
        <f t="shared" si="26"/>
        <v>0</v>
      </c>
      <c r="I1662" s="27"/>
      <c r="J1662" s="46"/>
    </row>
    <row r="1663" spans="1:10" x14ac:dyDescent="0.25">
      <c r="A1663" s="31">
        <v>41662</v>
      </c>
      <c r="B1663" s="32">
        <v>790</v>
      </c>
      <c r="C1663" s="32" t="s">
        <v>407</v>
      </c>
      <c r="D1663" s="33" t="s">
        <v>184</v>
      </c>
      <c r="E1663" s="34">
        <v>3003</v>
      </c>
      <c r="F1663" s="51">
        <v>41662</v>
      </c>
      <c r="G1663" s="34">
        <v>3003</v>
      </c>
      <c r="H1663" s="36">
        <f t="shared" si="26"/>
        <v>0</v>
      </c>
      <c r="I1663" s="27" t="s">
        <v>21</v>
      </c>
      <c r="J1663" s="46"/>
    </row>
    <row r="1664" spans="1:10" x14ac:dyDescent="0.25">
      <c r="A1664" s="31">
        <v>41662</v>
      </c>
      <c r="B1664" s="32">
        <v>791</v>
      </c>
      <c r="C1664" s="32" t="s">
        <v>407</v>
      </c>
      <c r="D1664" s="33" t="s">
        <v>67</v>
      </c>
      <c r="E1664" s="34">
        <v>2419</v>
      </c>
      <c r="F1664" s="51">
        <v>41670</v>
      </c>
      <c r="G1664" s="34">
        <v>2419</v>
      </c>
      <c r="H1664" s="36">
        <f t="shared" si="26"/>
        <v>0</v>
      </c>
      <c r="I1664" s="27" t="s">
        <v>21</v>
      </c>
      <c r="J1664" s="46"/>
    </row>
    <row r="1665" spans="1:10" x14ac:dyDescent="0.25">
      <c r="A1665" s="31">
        <v>41662</v>
      </c>
      <c r="B1665" s="32">
        <v>792</v>
      </c>
      <c r="C1665" s="32" t="s">
        <v>407</v>
      </c>
      <c r="D1665" s="33" t="s">
        <v>8</v>
      </c>
      <c r="E1665" s="34">
        <v>305</v>
      </c>
      <c r="F1665" s="51">
        <v>41662</v>
      </c>
      <c r="G1665" s="34">
        <v>305</v>
      </c>
      <c r="H1665" s="36">
        <f t="shared" si="26"/>
        <v>0</v>
      </c>
      <c r="I1665" s="27" t="s">
        <v>8</v>
      </c>
      <c r="J1665" s="46"/>
    </row>
    <row r="1666" spans="1:10" x14ac:dyDescent="0.25">
      <c r="A1666" s="31">
        <v>41662</v>
      </c>
      <c r="B1666" s="32">
        <v>793</v>
      </c>
      <c r="C1666" s="32" t="s">
        <v>407</v>
      </c>
      <c r="D1666" s="33" t="s">
        <v>601</v>
      </c>
      <c r="E1666" s="34">
        <v>3444</v>
      </c>
      <c r="F1666" s="51">
        <v>41662</v>
      </c>
      <c r="G1666" s="34">
        <v>3444</v>
      </c>
      <c r="H1666" s="36">
        <f t="shared" si="26"/>
        <v>0</v>
      </c>
      <c r="I1666" s="27" t="s">
        <v>12</v>
      </c>
      <c r="J1666" s="46"/>
    </row>
    <row r="1667" spans="1:10" x14ac:dyDescent="0.25">
      <c r="A1667" s="31">
        <v>41662</v>
      </c>
      <c r="B1667" s="32">
        <v>794</v>
      </c>
      <c r="C1667" s="32" t="s">
        <v>407</v>
      </c>
      <c r="D1667" s="33" t="s">
        <v>147</v>
      </c>
      <c r="E1667" s="34">
        <v>3724</v>
      </c>
      <c r="F1667" s="51">
        <v>41667</v>
      </c>
      <c r="G1667" s="34">
        <v>3724</v>
      </c>
      <c r="H1667" s="36">
        <f t="shared" si="26"/>
        <v>0</v>
      </c>
      <c r="I1667" s="27"/>
      <c r="J1667" s="46"/>
    </row>
    <row r="1668" spans="1:10" x14ac:dyDescent="0.25">
      <c r="A1668" s="31">
        <v>41662</v>
      </c>
      <c r="B1668" s="32">
        <v>795</v>
      </c>
      <c r="C1668" s="32" t="s">
        <v>407</v>
      </c>
      <c r="D1668" s="33" t="s">
        <v>160</v>
      </c>
      <c r="E1668" s="34">
        <v>86106</v>
      </c>
      <c r="F1668" s="99" t="s">
        <v>602</v>
      </c>
      <c r="G1668" s="40">
        <v>86106</v>
      </c>
      <c r="H1668" s="36">
        <f t="shared" si="26"/>
        <v>0</v>
      </c>
      <c r="I1668" s="27" t="s">
        <v>162</v>
      </c>
      <c r="J1668" s="46"/>
    </row>
    <row r="1669" spans="1:10" x14ac:dyDescent="0.25">
      <c r="A1669" s="31">
        <v>41662</v>
      </c>
      <c r="B1669" s="32">
        <v>796</v>
      </c>
      <c r="C1669" s="32" t="s">
        <v>407</v>
      </c>
      <c r="D1669" s="33" t="s">
        <v>140</v>
      </c>
      <c r="E1669" s="34">
        <v>4662</v>
      </c>
      <c r="F1669" s="51">
        <v>41662</v>
      </c>
      <c r="G1669" s="34">
        <v>4662</v>
      </c>
      <c r="H1669" s="36">
        <f t="shared" si="26"/>
        <v>0</v>
      </c>
      <c r="I1669" s="27"/>
      <c r="J1669" s="46"/>
    </row>
    <row r="1670" spans="1:10" x14ac:dyDescent="0.25">
      <c r="A1670" s="31">
        <v>41662</v>
      </c>
      <c r="B1670" s="32">
        <v>797</v>
      </c>
      <c r="C1670" s="32" t="s">
        <v>407</v>
      </c>
      <c r="D1670" s="33" t="s">
        <v>20</v>
      </c>
      <c r="E1670" s="34">
        <v>10614</v>
      </c>
      <c r="F1670" s="51">
        <v>41664</v>
      </c>
      <c r="G1670" s="34">
        <v>10614</v>
      </c>
      <c r="H1670" s="36">
        <f t="shared" si="26"/>
        <v>0</v>
      </c>
      <c r="I1670" s="27"/>
      <c r="J1670" s="46"/>
    </row>
    <row r="1671" spans="1:10" x14ac:dyDescent="0.25">
      <c r="A1671" s="31">
        <v>41662</v>
      </c>
      <c r="B1671" s="32">
        <v>798</v>
      </c>
      <c r="C1671" s="32" t="s">
        <v>407</v>
      </c>
      <c r="D1671" s="33" t="s">
        <v>160</v>
      </c>
      <c r="E1671" s="34">
        <v>13816</v>
      </c>
      <c r="F1671" s="99" t="s">
        <v>603</v>
      </c>
      <c r="G1671" s="40">
        <v>13816</v>
      </c>
      <c r="H1671" s="36">
        <f t="shared" si="26"/>
        <v>0</v>
      </c>
      <c r="I1671" s="27" t="s">
        <v>162</v>
      </c>
      <c r="J1671" s="46"/>
    </row>
    <row r="1672" spans="1:10" x14ac:dyDescent="0.25">
      <c r="A1672" s="31">
        <v>41662</v>
      </c>
      <c r="B1672" s="32">
        <v>799</v>
      </c>
      <c r="C1672" s="32" t="s">
        <v>407</v>
      </c>
      <c r="D1672" s="33" t="s">
        <v>8</v>
      </c>
      <c r="E1672" s="34">
        <v>384</v>
      </c>
      <c r="F1672" s="51">
        <v>41662</v>
      </c>
      <c r="G1672" s="34">
        <v>384</v>
      </c>
      <c r="H1672" s="36">
        <f t="shared" si="26"/>
        <v>0</v>
      </c>
      <c r="I1672" s="27" t="s">
        <v>8</v>
      </c>
      <c r="J1672" s="46"/>
    </row>
    <row r="1673" spans="1:10" x14ac:dyDescent="0.25">
      <c r="A1673" s="31">
        <v>41662</v>
      </c>
      <c r="B1673" s="32">
        <v>800</v>
      </c>
      <c r="C1673" s="32" t="s">
        <v>407</v>
      </c>
      <c r="D1673" s="33" t="s">
        <v>604</v>
      </c>
      <c r="E1673" s="34">
        <v>15400</v>
      </c>
      <c r="F1673" s="51">
        <v>41664</v>
      </c>
      <c r="G1673" s="34">
        <v>15400</v>
      </c>
      <c r="H1673" s="36">
        <f t="shared" si="26"/>
        <v>0</v>
      </c>
      <c r="I1673" s="27" t="s">
        <v>162</v>
      </c>
      <c r="J1673" s="46"/>
    </row>
    <row r="1674" spans="1:10" x14ac:dyDescent="0.25">
      <c r="A1674" s="31">
        <v>41662</v>
      </c>
      <c r="B1674" s="32">
        <v>801</v>
      </c>
      <c r="C1674" s="32" t="s">
        <v>407</v>
      </c>
      <c r="D1674" s="33" t="s">
        <v>22</v>
      </c>
      <c r="E1674" s="34">
        <v>15375.5</v>
      </c>
      <c r="F1674" s="35">
        <v>41664</v>
      </c>
      <c r="G1674" s="34">
        <v>15375.5</v>
      </c>
      <c r="H1674" s="36">
        <f t="shared" si="26"/>
        <v>0</v>
      </c>
      <c r="I1674" s="27" t="s">
        <v>45</v>
      </c>
      <c r="J1674" s="46"/>
    </row>
    <row r="1675" spans="1:10" x14ac:dyDescent="0.25">
      <c r="A1675" s="31">
        <v>41662</v>
      </c>
      <c r="B1675" s="32">
        <v>802</v>
      </c>
      <c r="C1675" s="32" t="s">
        <v>407</v>
      </c>
      <c r="D1675" s="33" t="s">
        <v>147</v>
      </c>
      <c r="E1675" s="34">
        <v>31371.5</v>
      </c>
      <c r="F1675" s="35">
        <v>41667</v>
      </c>
      <c r="G1675" s="34">
        <v>31371.5</v>
      </c>
      <c r="H1675" s="36">
        <f t="shared" si="26"/>
        <v>0</v>
      </c>
      <c r="I1675" s="27"/>
      <c r="J1675" s="46"/>
    </row>
    <row r="1676" spans="1:10" x14ac:dyDescent="0.25">
      <c r="A1676" s="31">
        <v>41662</v>
      </c>
      <c r="B1676" s="32">
        <v>803</v>
      </c>
      <c r="C1676" s="32" t="s">
        <v>407</v>
      </c>
      <c r="D1676" s="33" t="s">
        <v>269</v>
      </c>
      <c r="E1676" s="34">
        <v>3664</v>
      </c>
      <c r="F1676" s="51">
        <v>41662</v>
      </c>
      <c r="G1676" s="34">
        <v>3664</v>
      </c>
      <c r="H1676" s="36">
        <f t="shared" si="26"/>
        <v>0</v>
      </c>
      <c r="I1676" s="27"/>
      <c r="J1676" s="46"/>
    </row>
    <row r="1677" spans="1:10" x14ac:dyDescent="0.25">
      <c r="A1677" s="31">
        <v>41662</v>
      </c>
      <c r="B1677" s="32">
        <v>804</v>
      </c>
      <c r="C1677" s="32" t="s">
        <v>407</v>
      </c>
      <c r="D1677" s="33" t="s">
        <v>605</v>
      </c>
      <c r="E1677" s="34">
        <v>5900</v>
      </c>
      <c r="F1677" s="51">
        <v>41662</v>
      </c>
      <c r="G1677" s="34">
        <v>5900</v>
      </c>
      <c r="H1677" s="36">
        <f t="shared" si="26"/>
        <v>0</v>
      </c>
      <c r="I1677" s="27" t="s">
        <v>45</v>
      </c>
      <c r="J1677" s="46"/>
    </row>
    <row r="1678" spans="1:10" x14ac:dyDescent="0.25">
      <c r="A1678" s="31">
        <v>41662</v>
      </c>
      <c r="B1678" s="32">
        <v>805</v>
      </c>
      <c r="C1678" s="32" t="s">
        <v>407</v>
      </c>
      <c r="D1678" s="33" t="s">
        <v>358</v>
      </c>
      <c r="E1678" s="34">
        <v>9669.5</v>
      </c>
      <c r="F1678" s="51">
        <v>41668</v>
      </c>
      <c r="G1678" s="34">
        <v>9669.5</v>
      </c>
      <c r="H1678" s="36">
        <f t="shared" si="26"/>
        <v>0</v>
      </c>
      <c r="I1678" s="27" t="s">
        <v>162</v>
      </c>
      <c r="J1678" s="46"/>
    </row>
    <row r="1679" spans="1:10" x14ac:dyDescent="0.25">
      <c r="A1679" s="31">
        <v>41662</v>
      </c>
      <c r="B1679" s="32">
        <v>806</v>
      </c>
      <c r="C1679" s="32" t="s">
        <v>407</v>
      </c>
      <c r="D1679" s="33" t="s">
        <v>606</v>
      </c>
      <c r="E1679" s="34">
        <v>1377</v>
      </c>
      <c r="F1679" s="51">
        <v>41664</v>
      </c>
      <c r="G1679" s="34">
        <v>1377</v>
      </c>
      <c r="H1679" s="36">
        <f t="shared" si="26"/>
        <v>0</v>
      </c>
      <c r="I1679" s="27" t="s">
        <v>162</v>
      </c>
      <c r="J1679" s="46" t="s">
        <v>607</v>
      </c>
    </row>
    <row r="1680" spans="1:10" x14ac:dyDescent="0.25">
      <c r="A1680" s="31">
        <v>41662</v>
      </c>
      <c r="B1680" s="32">
        <v>807</v>
      </c>
      <c r="C1680" s="32" t="s">
        <v>407</v>
      </c>
      <c r="D1680" s="33" t="s">
        <v>608</v>
      </c>
      <c r="E1680" s="34">
        <v>6424</v>
      </c>
      <c r="F1680" s="51">
        <v>41664</v>
      </c>
      <c r="G1680" s="34">
        <v>6424</v>
      </c>
      <c r="H1680" s="36">
        <f t="shared" si="26"/>
        <v>0</v>
      </c>
      <c r="I1680" s="27" t="s">
        <v>162</v>
      </c>
      <c r="J1680" s="46"/>
    </row>
    <row r="1681" spans="1:10" x14ac:dyDescent="0.25">
      <c r="A1681" s="31">
        <v>41662</v>
      </c>
      <c r="B1681" s="32">
        <v>808</v>
      </c>
      <c r="C1681" s="32" t="s">
        <v>407</v>
      </c>
      <c r="D1681" s="33" t="s">
        <v>169</v>
      </c>
      <c r="E1681" s="34">
        <v>12760</v>
      </c>
      <c r="F1681" s="51">
        <v>41664</v>
      </c>
      <c r="G1681" s="34">
        <v>12760</v>
      </c>
      <c r="H1681" s="36">
        <f t="shared" si="26"/>
        <v>0</v>
      </c>
      <c r="I1681" s="27" t="s">
        <v>162</v>
      </c>
      <c r="J1681" s="46"/>
    </row>
    <row r="1682" spans="1:10" x14ac:dyDescent="0.25">
      <c r="A1682" s="31">
        <v>41662</v>
      </c>
      <c r="B1682" s="32">
        <v>809</v>
      </c>
      <c r="C1682" s="32" t="s">
        <v>407</v>
      </c>
      <c r="D1682" s="33" t="s">
        <v>609</v>
      </c>
      <c r="E1682" s="34">
        <v>8404</v>
      </c>
      <c r="F1682" s="51">
        <v>41662</v>
      </c>
      <c r="G1682" s="34">
        <v>8404</v>
      </c>
      <c r="H1682" s="36">
        <f t="shared" si="26"/>
        <v>0</v>
      </c>
      <c r="I1682" s="27"/>
      <c r="J1682" s="46"/>
    </row>
    <row r="1683" spans="1:10" x14ac:dyDescent="0.25">
      <c r="A1683" s="31">
        <v>41662</v>
      </c>
      <c r="B1683" s="32">
        <v>810</v>
      </c>
      <c r="C1683" s="32" t="s">
        <v>407</v>
      </c>
      <c r="D1683" s="33" t="s">
        <v>272</v>
      </c>
      <c r="E1683" s="34">
        <v>12538.5</v>
      </c>
      <c r="F1683" s="99" t="s">
        <v>610</v>
      </c>
      <c r="G1683" s="40">
        <v>12538.5</v>
      </c>
      <c r="H1683" s="36">
        <f t="shared" si="26"/>
        <v>0</v>
      </c>
      <c r="I1683" s="27" t="s">
        <v>162</v>
      </c>
      <c r="J1683" s="46"/>
    </row>
    <row r="1684" spans="1:10" x14ac:dyDescent="0.25">
      <c r="A1684" s="31">
        <v>41662</v>
      </c>
      <c r="B1684" s="32">
        <v>811</v>
      </c>
      <c r="C1684" s="32" t="s">
        <v>407</v>
      </c>
      <c r="D1684" s="33" t="s">
        <v>370</v>
      </c>
      <c r="E1684" s="34">
        <v>19475</v>
      </c>
      <c r="F1684" s="51">
        <v>41664</v>
      </c>
      <c r="G1684" s="34">
        <v>19475</v>
      </c>
      <c r="H1684" s="36">
        <f t="shared" si="26"/>
        <v>0</v>
      </c>
      <c r="I1684" s="27" t="s">
        <v>162</v>
      </c>
      <c r="J1684" s="46"/>
    </row>
    <row r="1685" spans="1:10" x14ac:dyDescent="0.25">
      <c r="A1685" s="31">
        <v>41662</v>
      </c>
      <c r="B1685" s="32">
        <v>812</v>
      </c>
      <c r="C1685" s="32" t="s">
        <v>407</v>
      </c>
      <c r="D1685" s="33" t="s">
        <v>8</v>
      </c>
      <c r="E1685" s="34">
        <v>680</v>
      </c>
      <c r="F1685" s="51">
        <v>41662</v>
      </c>
      <c r="G1685" s="34">
        <v>680</v>
      </c>
      <c r="H1685" s="36">
        <f t="shared" si="26"/>
        <v>0</v>
      </c>
      <c r="I1685" s="27" t="s">
        <v>8</v>
      </c>
      <c r="J1685" s="46"/>
    </row>
    <row r="1686" spans="1:10" x14ac:dyDescent="0.25">
      <c r="A1686" s="31">
        <v>41662</v>
      </c>
      <c r="B1686" s="32">
        <v>813</v>
      </c>
      <c r="C1686" s="32" t="s">
        <v>407</v>
      </c>
      <c r="D1686" s="48" t="s">
        <v>53</v>
      </c>
      <c r="E1686" s="49">
        <v>0</v>
      </c>
      <c r="F1686" s="51"/>
      <c r="G1686" s="34">
        <v>0</v>
      </c>
      <c r="H1686" s="36">
        <f t="shared" si="26"/>
        <v>0</v>
      </c>
      <c r="I1686" s="27" t="s">
        <v>512</v>
      </c>
      <c r="J1686" s="46"/>
    </row>
    <row r="1687" spans="1:10" x14ac:dyDescent="0.25">
      <c r="A1687" s="31">
        <v>41662</v>
      </c>
      <c r="B1687" s="32">
        <v>814</v>
      </c>
      <c r="C1687" s="32" t="s">
        <v>407</v>
      </c>
      <c r="D1687" s="33" t="s">
        <v>19</v>
      </c>
      <c r="E1687" s="34">
        <v>31983.5</v>
      </c>
      <c r="F1687" s="507">
        <v>41670</v>
      </c>
      <c r="G1687" s="34">
        <v>31983.5</v>
      </c>
      <c r="H1687" s="36">
        <f t="shared" si="26"/>
        <v>0</v>
      </c>
      <c r="I1687" s="27" t="s">
        <v>37</v>
      </c>
      <c r="J1687" s="46"/>
    </row>
    <row r="1688" spans="1:10" x14ac:dyDescent="0.25">
      <c r="A1688" s="31">
        <v>41662</v>
      </c>
      <c r="B1688" s="32">
        <v>815</v>
      </c>
      <c r="C1688" s="32" t="s">
        <v>407</v>
      </c>
      <c r="D1688" s="33" t="s">
        <v>89</v>
      </c>
      <c r="E1688" s="34">
        <v>31043</v>
      </c>
      <c r="F1688" s="99" t="s">
        <v>611</v>
      </c>
      <c r="G1688" s="34">
        <v>31043</v>
      </c>
      <c r="H1688" s="36">
        <f t="shared" si="26"/>
        <v>0</v>
      </c>
      <c r="I1688" s="27" t="s">
        <v>37</v>
      </c>
      <c r="J1688" s="46"/>
    </row>
    <row r="1689" spans="1:10" x14ac:dyDescent="0.25">
      <c r="A1689" s="31">
        <v>41662</v>
      </c>
      <c r="B1689" s="32">
        <v>816</v>
      </c>
      <c r="C1689" s="32" t="s">
        <v>407</v>
      </c>
      <c r="D1689" s="33" t="s">
        <v>601</v>
      </c>
      <c r="E1689" s="34">
        <v>2566</v>
      </c>
      <c r="F1689" s="51">
        <v>41662</v>
      </c>
      <c r="G1689" s="34">
        <v>2566</v>
      </c>
      <c r="H1689" s="36">
        <f t="shared" si="26"/>
        <v>0</v>
      </c>
      <c r="I1689" s="27"/>
    </row>
    <row r="1690" spans="1:10" x14ac:dyDescent="0.25">
      <c r="A1690" s="31">
        <v>41662</v>
      </c>
      <c r="B1690" s="32">
        <v>817</v>
      </c>
      <c r="C1690" s="32" t="s">
        <v>407</v>
      </c>
      <c r="D1690" s="33" t="s">
        <v>8</v>
      </c>
      <c r="E1690" s="34">
        <v>1226</v>
      </c>
      <c r="F1690" s="51">
        <v>41662</v>
      </c>
      <c r="G1690" s="34">
        <v>1226</v>
      </c>
      <c r="H1690" s="36">
        <f t="shared" si="26"/>
        <v>0</v>
      </c>
      <c r="I1690" s="27" t="s">
        <v>8</v>
      </c>
    </row>
    <row r="1691" spans="1:10" x14ac:dyDescent="0.25">
      <c r="A1691" s="31">
        <v>41662</v>
      </c>
      <c r="B1691" s="32">
        <v>818</v>
      </c>
      <c r="C1691" s="32" t="s">
        <v>407</v>
      </c>
      <c r="D1691" s="33" t="s">
        <v>14</v>
      </c>
      <c r="E1691" s="34">
        <v>4420</v>
      </c>
      <c r="F1691" s="51">
        <v>41663</v>
      </c>
      <c r="G1691" s="34">
        <v>4420</v>
      </c>
      <c r="H1691" s="36">
        <f t="shared" si="26"/>
        <v>0</v>
      </c>
      <c r="I1691" s="27" t="s">
        <v>37</v>
      </c>
    </row>
    <row r="1692" spans="1:10" x14ac:dyDescent="0.25">
      <c r="A1692" s="31">
        <v>41662</v>
      </c>
      <c r="B1692" s="32">
        <v>819</v>
      </c>
      <c r="C1692" s="32" t="s">
        <v>407</v>
      </c>
      <c r="D1692" s="33" t="s">
        <v>175</v>
      </c>
      <c r="E1692" s="34">
        <v>8177</v>
      </c>
      <c r="F1692" s="99" t="s">
        <v>612</v>
      </c>
      <c r="G1692" s="34">
        <v>8177</v>
      </c>
      <c r="H1692" s="36">
        <f t="shared" si="26"/>
        <v>0</v>
      </c>
      <c r="I1692" s="27" t="s">
        <v>162</v>
      </c>
    </row>
    <row r="1693" spans="1:10" x14ac:dyDescent="0.25">
      <c r="A1693" s="31">
        <v>41662</v>
      </c>
      <c r="B1693" s="32">
        <v>820</v>
      </c>
      <c r="C1693" s="32" t="s">
        <v>407</v>
      </c>
      <c r="D1693" s="33" t="s">
        <v>598</v>
      </c>
      <c r="E1693" s="34">
        <v>9644</v>
      </c>
      <c r="F1693" s="51">
        <v>41663</v>
      </c>
      <c r="G1693" s="34">
        <v>9644</v>
      </c>
      <c r="H1693" s="36">
        <f t="shared" si="26"/>
        <v>0</v>
      </c>
      <c r="I1693" s="27" t="s">
        <v>37</v>
      </c>
    </row>
    <row r="1694" spans="1:10" x14ac:dyDescent="0.25">
      <c r="A1694" s="31">
        <v>41662</v>
      </c>
      <c r="B1694" s="32">
        <v>821</v>
      </c>
      <c r="C1694" s="32" t="s">
        <v>407</v>
      </c>
      <c r="D1694" s="33" t="s">
        <v>160</v>
      </c>
      <c r="E1694" s="34">
        <v>178</v>
      </c>
      <c r="F1694" s="51">
        <v>41664</v>
      </c>
      <c r="G1694" s="34">
        <v>178</v>
      </c>
      <c r="H1694" s="36">
        <f t="shared" si="26"/>
        <v>0</v>
      </c>
      <c r="I1694" s="27" t="s">
        <v>162</v>
      </c>
      <c r="J1694" s="46"/>
    </row>
    <row r="1695" spans="1:10" x14ac:dyDescent="0.25">
      <c r="A1695" s="31">
        <v>41662</v>
      </c>
      <c r="B1695" s="32">
        <v>822</v>
      </c>
      <c r="C1695" s="32" t="s">
        <v>407</v>
      </c>
      <c r="D1695" s="33" t="s">
        <v>49</v>
      </c>
      <c r="E1695" s="34">
        <v>331</v>
      </c>
      <c r="F1695" s="51">
        <v>41662</v>
      </c>
      <c r="G1695" s="34">
        <v>331</v>
      </c>
      <c r="H1695" s="36">
        <f t="shared" si="26"/>
        <v>0</v>
      </c>
      <c r="I1695" s="27"/>
    </row>
    <row r="1696" spans="1:10" x14ac:dyDescent="0.25">
      <c r="A1696" s="31">
        <v>41663</v>
      </c>
      <c r="B1696" s="32">
        <v>823</v>
      </c>
      <c r="C1696" s="32" t="s">
        <v>407</v>
      </c>
      <c r="D1696" s="33" t="s">
        <v>8</v>
      </c>
      <c r="E1696" s="78">
        <v>913.5</v>
      </c>
      <c r="F1696" s="23">
        <v>41664</v>
      </c>
      <c r="G1696" s="34">
        <v>913.5</v>
      </c>
      <c r="H1696" s="36">
        <f t="shared" si="26"/>
        <v>0</v>
      </c>
      <c r="I1696" s="33" t="s">
        <v>8</v>
      </c>
    </row>
    <row r="1697" spans="1:9" x14ac:dyDescent="0.25">
      <c r="A1697" s="31">
        <v>41663</v>
      </c>
      <c r="B1697" s="32">
        <v>824</v>
      </c>
      <c r="C1697" s="32" t="s">
        <v>407</v>
      </c>
      <c r="D1697" s="33" t="s">
        <v>62</v>
      </c>
      <c r="E1697" s="34">
        <v>34004.5</v>
      </c>
      <c r="F1697" s="101" t="s">
        <v>613</v>
      </c>
      <c r="G1697" s="34">
        <v>34004.5</v>
      </c>
      <c r="H1697" s="36">
        <f t="shared" si="26"/>
        <v>0</v>
      </c>
      <c r="I1697" s="78" t="s">
        <v>30</v>
      </c>
    </row>
    <row r="1698" spans="1:9" x14ac:dyDescent="0.25">
      <c r="A1698" s="31">
        <v>41663</v>
      </c>
      <c r="B1698" s="32">
        <v>825</v>
      </c>
      <c r="C1698" s="32" t="s">
        <v>407</v>
      </c>
      <c r="D1698" s="33" t="s">
        <v>168</v>
      </c>
      <c r="E1698" s="34">
        <v>18196</v>
      </c>
      <c r="F1698" s="23">
        <v>41664</v>
      </c>
      <c r="G1698" s="34">
        <v>18196</v>
      </c>
      <c r="H1698" s="36">
        <f t="shared" si="26"/>
        <v>0</v>
      </c>
      <c r="I1698" s="33" t="s">
        <v>162</v>
      </c>
    </row>
    <row r="1699" spans="1:9" x14ac:dyDescent="0.25">
      <c r="A1699" s="31">
        <v>41663</v>
      </c>
      <c r="B1699" s="32">
        <v>826</v>
      </c>
      <c r="C1699" s="32" t="s">
        <v>407</v>
      </c>
      <c r="D1699" s="33" t="s">
        <v>20</v>
      </c>
      <c r="E1699" s="34">
        <v>2793.5</v>
      </c>
      <c r="F1699" s="25" t="s">
        <v>614</v>
      </c>
      <c r="G1699" s="34">
        <f>850+1300+643.5</f>
        <v>2793.5</v>
      </c>
      <c r="H1699" s="36">
        <f t="shared" si="26"/>
        <v>0</v>
      </c>
    </row>
    <row r="1700" spans="1:9" x14ac:dyDescent="0.25">
      <c r="A1700" s="31">
        <v>41663</v>
      </c>
      <c r="B1700" s="32">
        <v>827</v>
      </c>
      <c r="C1700" s="32" t="s">
        <v>407</v>
      </c>
      <c r="D1700" s="33" t="s">
        <v>144</v>
      </c>
      <c r="E1700" s="34">
        <v>4097</v>
      </c>
      <c r="F1700" s="23">
        <v>41663</v>
      </c>
      <c r="G1700" s="34">
        <v>4097</v>
      </c>
      <c r="H1700" s="36">
        <f t="shared" si="26"/>
        <v>0</v>
      </c>
      <c r="I1700" s="33" t="s">
        <v>12</v>
      </c>
    </row>
    <row r="1701" spans="1:9" x14ac:dyDescent="0.25">
      <c r="A1701" s="31">
        <v>41663</v>
      </c>
      <c r="B1701" s="32">
        <v>828</v>
      </c>
      <c r="C1701" s="32" t="s">
        <v>407</v>
      </c>
      <c r="D1701" s="33" t="s">
        <v>44</v>
      </c>
      <c r="E1701" s="34">
        <v>5700</v>
      </c>
      <c r="F1701" s="26">
        <v>41678</v>
      </c>
      <c r="G1701" s="40">
        <v>5700</v>
      </c>
      <c r="H1701" s="36">
        <f t="shared" si="26"/>
        <v>0</v>
      </c>
      <c r="I1701" s="33" t="s">
        <v>15</v>
      </c>
    </row>
    <row r="1702" spans="1:9" x14ac:dyDescent="0.25">
      <c r="A1702" s="31">
        <v>41663</v>
      </c>
      <c r="B1702" s="32">
        <v>829</v>
      </c>
      <c r="C1702" s="32" t="s">
        <v>407</v>
      </c>
      <c r="D1702" s="33" t="s">
        <v>43</v>
      </c>
      <c r="E1702" s="34">
        <v>1900</v>
      </c>
      <c r="F1702" s="26">
        <v>41678</v>
      </c>
      <c r="G1702" s="40">
        <v>1900</v>
      </c>
      <c r="H1702" s="36">
        <f t="shared" si="26"/>
        <v>0</v>
      </c>
      <c r="I1702" s="33" t="s">
        <v>30</v>
      </c>
    </row>
    <row r="1703" spans="1:9" x14ac:dyDescent="0.25">
      <c r="A1703" s="31">
        <v>41663</v>
      </c>
      <c r="B1703" s="32">
        <v>830</v>
      </c>
      <c r="C1703" s="32" t="s">
        <v>407</v>
      </c>
      <c r="D1703" s="33" t="s">
        <v>42</v>
      </c>
      <c r="E1703" s="34">
        <v>2660</v>
      </c>
      <c r="F1703" s="26">
        <v>41678</v>
      </c>
      <c r="G1703" s="40">
        <v>2660</v>
      </c>
      <c r="H1703" s="36">
        <f t="shared" si="26"/>
        <v>0</v>
      </c>
      <c r="I1703" s="33" t="s">
        <v>30</v>
      </c>
    </row>
    <row r="1704" spans="1:9" x14ac:dyDescent="0.25">
      <c r="A1704" s="31">
        <v>41663</v>
      </c>
      <c r="B1704" s="32">
        <v>831</v>
      </c>
      <c r="C1704" s="32" t="s">
        <v>407</v>
      </c>
      <c r="D1704" s="33" t="s">
        <v>615</v>
      </c>
      <c r="E1704" s="34">
        <v>48608</v>
      </c>
      <c r="F1704" s="23">
        <v>41663</v>
      </c>
      <c r="G1704" s="34">
        <v>48608</v>
      </c>
      <c r="H1704" s="36">
        <f t="shared" si="26"/>
        <v>0</v>
      </c>
      <c r="I1704" s="33" t="s">
        <v>27</v>
      </c>
    </row>
    <row r="1705" spans="1:9" x14ac:dyDescent="0.25">
      <c r="A1705" s="31">
        <v>41663</v>
      </c>
      <c r="B1705" s="32">
        <v>832</v>
      </c>
      <c r="C1705" s="32" t="s">
        <v>407</v>
      </c>
      <c r="D1705" s="33" t="s">
        <v>16</v>
      </c>
      <c r="E1705" s="34">
        <v>216459.81</v>
      </c>
      <c r="F1705" s="26">
        <v>41710</v>
      </c>
      <c r="G1705" s="40">
        <v>216459.81</v>
      </c>
      <c r="H1705" s="36">
        <f t="shared" si="26"/>
        <v>0</v>
      </c>
    </row>
    <row r="1706" spans="1:9" x14ac:dyDescent="0.25">
      <c r="A1706" s="31">
        <v>41663</v>
      </c>
      <c r="B1706" s="32">
        <v>833</v>
      </c>
      <c r="C1706" s="32" t="s">
        <v>407</v>
      </c>
      <c r="D1706" s="33" t="s">
        <v>188</v>
      </c>
      <c r="E1706" s="34">
        <v>22529</v>
      </c>
      <c r="F1706" s="23">
        <v>41667</v>
      </c>
      <c r="G1706" s="34">
        <v>22529</v>
      </c>
      <c r="H1706" s="36">
        <f t="shared" ref="H1706:H1769" si="27">E1706-G1706</f>
        <v>0</v>
      </c>
      <c r="I1706" s="33" t="s">
        <v>21</v>
      </c>
    </row>
    <row r="1707" spans="1:9" x14ac:dyDescent="0.25">
      <c r="A1707" s="31">
        <v>41663</v>
      </c>
      <c r="B1707" s="32">
        <v>834</v>
      </c>
      <c r="C1707" s="32" t="s">
        <v>407</v>
      </c>
      <c r="D1707" s="33" t="s">
        <v>47</v>
      </c>
      <c r="E1707" s="34">
        <v>2859.5</v>
      </c>
      <c r="F1707" s="23">
        <v>41663</v>
      </c>
      <c r="G1707" s="34">
        <v>2859.5</v>
      </c>
      <c r="H1707" s="36">
        <f t="shared" si="27"/>
        <v>0</v>
      </c>
      <c r="I1707" s="33" t="s">
        <v>30</v>
      </c>
    </row>
    <row r="1708" spans="1:9" x14ac:dyDescent="0.25">
      <c r="A1708" s="31">
        <v>41663</v>
      </c>
      <c r="B1708" s="32">
        <v>835</v>
      </c>
      <c r="C1708" s="32" t="s">
        <v>407</v>
      </c>
      <c r="D1708" s="33" t="s">
        <v>108</v>
      </c>
      <c r="E1708" s="34">
        <v>18257</v>
      </c>
      <c r="F1708" s="23">
        <v>41663</v>
      </c>
      <c r="G1708" s="34">
        <v>18257</v>
      </c>
      <c r="H1708" s="36">
        <f t="shared" si="27"/>
        <v>0</v>
      </c>
    </row>
    <row r="1709" spans="1:9" x14ac:dyDescent="0.25">
      <c r="A1709" s="31">
        <v>41663</v>
      </c>
      <c r="B1709" s="32">
        <v>836</v>
      </c>
      <c r="C1709" s="32" t="s">
        <v>407</v>
      </c>
      <c r="D1709" s="33" t="s">
        <v>64</v>
      </c>
      <c r="E1709" s="34">
        <v>17542</v>
      </c>
      <c r="F1709" s="23">
        <v>41663</v>
      </c>
      <c r="G1709" s="34">
        <v>17542</v>
      </c>
      <c r="H1709" s="36">
        <f t="shared" si="27"/>
        <v>0</v>
      </c>
      <c r="I1709" s="33" t="s">
        <v>217</v>
      </c>
    </row>
    <row r="1710" spans="1:9" x14ac:dyDescent="0.25">
      <c r="A1710" s="31">
        <v>41663</v>
      </c>
      <c r="B1710" s="32">
        <v>837</v>
      </c>
      <c r="C1710" s="32" t="s">
        <v>407</v>
      </c>
      <c r="D1710" s="33" t="s">
        <v>13</v>
      </c>
      <c r="E1710" s="34">
        <v>5723</v>
      </c>
      <c r="F1710" s="23">
        <v>41667</v>
      </c>
      <c r="G1710" s="34">
        <v>5723</v>
      </c>
      <c r="H1710" s="36">
        <f t="shared" si="27"/>
        <v>0</v>
      </c>
      <c r="I1710" s="33" t="s">
        <v>21</v>
      </c>
    </row>
    <row r="1711" spans="1:9" x14ac:dyDescent="0.25">
      <c r="A1711" s="31">
        <v>41663</v>
      </c>
      <c r="B1711" s="32">
        <v>838</v>
      </c>
      <c r="C1711" s="32" t="s">
        <v>407</v>
      </c>
      <c r="D1711" s="33" t="s">
        <v>8</v>
      </c>
      <c r="E1711" s="34">
        <v>484</v>
      </c>
      <c r="F1711" s="23">
        <v>41663</v>
      </c>
      <c r="G1711" s="34">
        <v>484</v>
      </c>
      <c r="H1711" s="36">
        <f t="shared" si="27"/>
        <v>0</v>
      </c>
      <c r="I1711" s="33" t="s">
        <v>8</v>
      </c>
    </row>
    <row r="1712" spans="1:9" x14ac:dyDescent="0.25">
      <c r="A1712" s="31">
        <v>41663</v>
      </c>
      <c r="B1712" s="32">
        <v>839</v>
      </c>
      <c r="C1712" s="32" t="s">
        <v>407</v>
      </c>
      <c r="D1712" s="33" t="s">
        <v>130</v>
      </c>
      <c r="E1712" s="34">
        <v>6398</v>
      </c>
      <c r="F1712" s="23">
        <v>41666</v>
      </c>
      <c r="G1712" s="34">
        <v>6398</v>
      </c>
      <c r="H1712" s="36">
        <f t="shared" si="27"/>
        <v>0</v>
      </c>
      <c r="I1712" s="33" t="s">
        <v>21</v>
      </c>
    </row>
    <row r="1713" spans="1:10" x14ac:dyDescent="0.25">
      <c r="A1713" s="31">
        <v>41663</v>
      </c>
      <c r="B1713" s="32">
        <v>840</v>
      </c>
      <c r="C1713" s="32" t="s">
        <v>407</v>
      </c>
      <c r="D1713" s="33" t="s">
        <v>49</v>
      </c>
      <c r="E1713" s="34">
        <v>1847</v>
      </c>
      <c r="F1713" s="26">
        <v>41676</v>
      </c>
      <c r="G1713" s="40">
        <v>1847</v>
      </c>
      <c r="H1713" s="36">
        <f t="shared" si="27"/>
        <v>0</v>
      </c>
    </row>
    <row r="1714" spans="1:10" x14ac:dyDescent="0.25">
      <c r="A1714" s="31">
        <v>41663</v>
      </c>
      <c r="B1714" s="32">
        <v>841</v>
      </c>
      <c r="C1714" s="32" t="s">
        <v>407</v>
      </c>
      <c r="D1714" s="33" t="s">
        <v>488</v>
      </c>
      <c r="E1714" s="34">
        <v>1228</v>
      </c>
      <c r="F1714" s="23">
        <v>41663</v>
      </c>
      <c r="G1714" s="34">
        <v>1228</v>
      </c>
      <c r="H1714" s="36">
        <f t="shared" si="27"/>
        <v>0</v>
      </c>
      <c r="J1714" s="21" t="s">
        <v>616</v>
      </c>
    </row>
    <row r="1715" spans="1:10" x14ac:dyDescent="0.25">
      <c r="A1715" s="31">
        <v>41663</v>
      </c>
      <c r="B1715" s="32">
        <v>842</v>
      </c>
      <c r="C1715" s="32" t="s">
        <v>407</v>
      </c>
      <c r="D1715" s="33" t="s">
        <v>116</v>
      </c>
      <c r="E1715" s="34">
        <v>4666</v>
      </c>
      <c r="F1715" s="23">
        <v>41663</v>
      </c>
      <c r="G1715" s="34">
        <v>4666</v>
      </c>
      <c r="H1715" s="36">
        <f t="shared" si="27"/>
        <v>0</v>
      </c>
    </row>
    <row r="1716" spans="1:10" x14ac:dyDescent="0.25">
      <c r="A1716" s="31">
        <v>41663</v>
      </c>
      <c r="B1716" s="32">
        <v>843</v>
      </c>
      <c r="C1716" s="32" t="s">
        <v>407</v>
      </c>
      <c r="D1716" s="33" t="s">
        <v>29</v>
      </c>
      <c r="E1716" s="34">
        <v>19452</v>
      </c>
      <c r="F1716" s="25" t="s">
        <v>617</v>
      </c>
      <c r="G1716" s="34">
        <f>10000+9452</f>
        <v>19452</v>
      </c>
      <c r="H1716" s="36">
        <f t="shared" si="27"/>
        <v>0</v>
      </c>
      <c r="I1716" s="21" t="s">
        <v>30</v>
      </c>
    </row>
    <row r="1717" spans="1:10" x14ac:dyDescent="0.25">
      <c r="A1717" s="31">
        <v>41663</v>
      </c>
      <c r="B1717" s="32">
        <v>844</v>
      </c>
      <c r="C1717" s="32" t="s">
        <v>407</v>
      </c>
      <c r="D1717" s="33" t="s">
        <v>24</v>
      </c>
      <c r="E1717" s="34">
        <v>836.8</v>
      </c>
      <c r="F1717" s="23">
        <v>41663</v>
      </c>
      <c r="G1717" s="34">
        <v>836.8</v>
      </c>
      <c r="H1717" s="36">
        <f t="shared" si="27"/>
        <v>0</v>
      </c>
    </row>
    <row r="1718" spans="1:10" x14ac:dyDescent="0.25">
      <c r="A1718" s="31">
        <v>41663</v>
      </c>
      <c r="B1718" s="32">
        <v>845</v>
      </c>
      <c r="C1718" s="32" t="s">
        <v>407</v>
      </c>
      <c r="D1718" s="33" t="s">
        <v>57</v>
      </c>
      <c r="E1718" s="34">
        <v>390</v>
      </c>
      <c r="F1718" s="23">
        <v>41663</v>
      </c>
      <c r="G1718" s="34">
        <v>390</v>
      </c>
      <c r="H1718" s="36">
        <f t="shared" si="27"/>
        <v>0</v>
      </c>
      <c r="I1718" s="21" t="s">
        <v>30</v>
      </c>
    </row>
    <row r="1719" spans="1:10" x14ac:dyDescent="0.25">
      <c r="A1719" s="31">
        <v>41663</v>
      </c>
      <c r="B1719" s="32">
        <v>846</v>
      </c>
      <c r="C1719" s="32" t="s">
        <v>407</v>
      </c>
      <c r="D1719" s="33" t="s">
        <v>55</v>
      </c>
      <c r="E1719" s="34">
        <v>12257.5</v>
      </c>
      <c r="F1719" s="25" t="s">
        <v>618</v>
      </c>
      <c r="G1719" s="34">
        <f>10000+2257.5</f>
        <v>12257.5</v>
      </c>
      <c r="H1719" s="36">
        <f t="shared" si="27"/>
        <v>0</v>
      </c>
    </row>
    <row r="1720" spans="1:10" x14ac:dyDescent="0.25">
      <c r="A1720" s="31">
        <v>41663</v>
      </c>
      <c r="B1720" s="32">
        <v>847</v>
      </c>
      <c r="C1720" s="32" t="s">
        <v>407</v>
      </c>
      <c r="D1720" s="33" t="s">
        <v>129</v>
      </c>
      <c r="E1720" s="34">
        <v>884</v>
      </c>
      <c r="F1720" s="23">
        <v>41663</v>
      </c>
      <c r="G1720" s="34">
        <v>884</v>
      </c>
      <c r="H1720" s="36">
        <f t="shared" si="27"/>
        <v>0</v>
      </c>
    </row>
    <row r="1721" spans="1:10" x14ac:dyDescent="0.25">
      <c r="A1721" s="31">
        <v>41663</v>
      </c>
      <c r="B1721" s="32">
        <v>848</v>
      </c>
      <c r="C1721" s="32" t="s">
        <v>407</v>
      </c>
      <c r="D1721" s="33" t="s">
        <v>64</v>
      </c>
      <c r="E1721" s="34">
        <v>2748</v>
      </c>
      <c r="F1721" s="23">
        <v>41663</v>
      </c>
      <c r="G1721" s="34">
        <v>2748</v>
      </c>
      <c r="H1721" s="36">
        <f t="shared" si="27"/>
        <v>0</v>
      </c>
      <c r="I1721" s="21" t="s">
        <v>217</v>
      </c>
    </row>
    <row r="1722" spans="1:10" x14ac:dyDescent="0.25">
      <c r="A1722" s="31">
        <v>41663</v>
      </c>
      <c r="B1722" s="32">
        <v>849</v>
      </c>
      <c r="C1722" s="32" t="s">
        <v>407</v>
      </c>
      <c r="D1722" s="48" t="s">
        <v>53</v>
      </c>
      <c r="E1722" s="49">
        <v>0</v>
      </c>
      <c r="G1722" s="34"/>
      <c r="H1722" s="36">
        <f t="shared" si="27"/>
        <v>0</v>
      </c>
      <c r="I1722" s="21" t="s">
        <v>520</v>
      </c>
      <c r="J1722" s="21" t="s">
        <v>619</v>
      </c>
    </row>
    <row r="1723" spans="1:10" x14ac:dyDescent="0.25">
      <c r="A1723" s="31">
        <v>41663</v>
      </c>
      <c r="B1723" s="32">
        <v>850</v>
      </c>
      <c r="C1723" s="32" t="s">
        <v>407</v>
      </c>
      <c r="D1723" s="33" t="s">
        <v>123</v>
      </c>
      <c r="E1723" s="34">
        <v>3711</v>
      </c>
      <c r="F1723" s="23">
        <v>41663</v>
      </c>
      <c r="G1723" s="34">
        <v>3711</v>
      </c>
      <c r="H1723" s="36">
        <f t="shared" si="27"/>
        <v>0</v>
      </c>
    </row>
    <row r="1724" spans="1:10" x14ac:dyDescent="0.25">
      <c r="A1724" s="31">
        <v>41663</v>
      </c>
      <c r="B1724" s="32">
        <v>851</v>
      </c>
      <c r="C1724" s="32" t="s">
        <v>407</v>
      </c>
      <c r="D1724" s="33" t="s">
        <v>98</v>
      </c>
      <c r="E1724" s="34">
        <v>15447</v>
      </c>
      <c r="F1724" s="23">
        <v>41663</v>
      </c>
      <c r="G1724" s="34">
        <v>15447</v>
      </c>
      <c r="H1724" s="36">
        <f t="shared" si="27"/>
        <v>0</v>
      </c>
      <c r="I1724" s="21" t="s">
        <v>217</v>
      </c>
    </row>
    <row r="1725" spans="1:10" x14ac:dyDescent="0.25">
      <c r="A1725" s="31">
        <v>41663</v>
      </c>
      <c r="B1725" s="32">
        <v>852</v>
      </c>
      <c r="C1725" s="32" t="s">
        <v>407</v>
      </c>
      <c r="D1725" s="33" t="s">
        <v>66</v>
      </c>
      <c r="E1725" s="34">
        <v>1859.5</v>
      </c>
      <c r="F1725" s="23">
        <v>41663</v>
      </c>
      <c r="G1725" s="34">
        <v>1859.5</v>
      </c>
      <c r="H1725" s="36">
        <f t="shared" si="27"/>
        <v>0</v>
      </c>
      <c r="I1725" s="21" t="s">
        <v>15</v>
      </c>
    </row>
    <row r="1726" spans="1:10" x14ac:dyDescent="0.25">
      <c r="A1726" s="31">
        <v>41663</v>
      </c>
      <c r="B1726" s="32">
        <v>853</v>
      </c>
      <c r="C1726" s="32" t="s">
        <v>407</v>
      </c>
      <c r="D1726" s="33" t="s">
        <v>18</v>
      </c>
      <c r="E1726" s="34">
        <v>2657.4</v>
      </c>
      <c r="F1726" s="23">
        <v>41663</v>
      </c>
      <c r="G1726" s="34">
        <v>2657.4</v>
      </c>
      <c r="H1726" s="36">
        <f t="shared" si="27"/>
        <v>0</v>
      </c>
    </row>
    <row r="1727" spans="1:10" x14ac:dyDescent="0.25">
      <c r="A1727" s="31">
        <v>41663</v>
      </c>
      <c r="B1727" s="32">
        <v>854</v>
      </c>
      <c r="C1727" s="32" t="s">
        <v>407</v>
      </c>
      <c r="D1727" s="33" t="s">
        <v>115</v>
      </c>
      <c r="E1727" s="34">
        <v>422.5</v>
      </c>
      <c r="F1727" s="23">
        <v>41663</v>
      </c>
      <c r="G1727" s="34">
        <v>422.5</v>
      </c>
      <c r="H1727" s="36">
        <f t="shared" si="27"/>
        <v>0</v>
      </c>
    </row>
    <row r="1728" spans="1:10" x14ac:dyDescent="0.25">
      <c r="A1728" s="31">
        <v>41663</v>
      </c>
      <c r="B1728" s="32">
        <v>855</v>
      </c>
      <c r="C1728" s="32" t="s">
        <v>407</v>
      </c>
      <c r="D1728" s="33" t="s">
        <v>58</v>
      </c>
      <c r="E1728" s="34">
        <v>1836</v>
      </c>
      <c r="F1728" s="23">
        <v>41663</v>
      </c>
      <c r="G1728" s="34">
        <v>1836</v>
      </c>
      <c r="H1728" s="36">
        <f t="shared" si="27"/>
        <v>0</v>
      </c>
      <c r="I1728" s="21" t="s">
        <v>30</v>
      </c>
    </row>
    <row r="1729" spans="1:10" x14ac:dyDescent="0.25">
      <c r="A1729" s="31">
        <v>41663</v>
      </c>
      <c r="B1729" s="32">
        <v>856</v>
      </c>
      <c r="C1729" s="32" t="s">
        <v>407</v>
      </c>
      <c r="D1729" s="33" t="s">
        <v>48</v>
      </c>
      <c r="E1729" s="34">
        <v>878</v>
      </c>
      <c r="F1729" s="23">
        <v>41663</v>
      </c>
      <c r="G1729" s="34">
        <v>878</v>
      </c>
      <c r="H1729" s="36">
        <f t="shared" si="27"/>
        <v>0</v>
      </c>
      <c r="I1729" s="21" t="s">
        <v>15</v>
      </c>
      <c r="J1729" s="21" t="s">
        <v>620</v>
      </c>
    </row>
    <row r="1730" spans="1:10" x14ac:dyDescent="0.25">
      <c r="A1730" s="31">
        <v>41663</v>
      </c>
      <c r="B1730" s="32">
        <v>857</v>
      </c>
      <c r="C1730" s="32" t="s">
        <v>407</v>
      </c>
      <c r="D1730" s="33" t="s">
        <v>62</v>
      </c>
      <c r="E1730" s="34">
        <v>12236.8</v>
      </c>
      <c r="F1730" s="23">
        <v>41663</v>
      </c>
      <c r="G1730" s="34">
        <v>12236.8</v>
      </c>
      <c r="H1730" s="36">
        <f t="shared" si="27"/>
        <v>0</v>
      </c>
      <c r="I1730" s="21" t="s">
        <v>217</v>
      </c>
    </row>
    <row r="1731" spans="1:10" x14ac:dyDescent="0.25">
      <c r="A1731" s="31">
        <v>41663</v>
      </c>
      <c r="B1731" s="32">
        <v>858</v>
      </c>
      <c r="C1731" s="32" t="s">
        <v>407</v>
      </c>
      <c r="D1731" s="33" t="s">
        <v>338</v>
      </c>
      <c r="E1731" s="34">
        <v>446</v>
      </c>
      <c r="F1731" s="23">
        <v>41664</v>
      </c>
      <c r="G1731" s="34">
        <v>446</v>
      </c>
      <c r="H1731" s="36">
        <f t="shared" si="27"/>
        <v>0</v>
      </c>
      <c r="I1731" s="21" t="s">
        <v>30</v>
      </c>
    </row>
    <row r="1732" spans="1:10" x14ac:dyDescent="0.25">
      <c r="A1732" s="31">
        <v>41663</v>
      </c>
      <c r="B1732" s="32">
        <v>859</v>
      </c>
      <c r="C1732" s="32" t="s">
        <v>407</v>
      </c>
      <c r="D1732" s="33" t="s">
        <v>51</v>
      </c>
      <c r="E1732" s="34">
        <v>2182</v>
      </c>
      <c r="F1732" s="23">
        <v>41666</v>
      </c>
      <c r="G1732" s="34">
        <v>2182</v>
      </c>
      <c r="H1732" s="36">
        <f t="shared" si="27"/>
        <v>0</v>
      </c>
      <c r="I1732" s="21" t="s">
        <v>15</v>
      </c>
    </row>
    <row r="1733" spans="1:10" x14ac:dyDescent="0.25">
      <c r="A1733" s="31">
        <v>41663</v>
      </c>
      <c r="B1733" s="32">
        <v>860</v>
      </c>
      <c r="C1733" s="32" t="s">
        <v>407</v>
      </c>
      <c r="D1733" s="33" t="s">
        <v>66</v>
      </c>
      <c r="E1733" s="34">
        <v>308</v>
      </c>
      <c r="F1733" s="23">
        <v>41663</v>
      </c>
      <c r="G1733" s="34">
        <v>308</v>
      </c>
      <c r="H1733" s="36">
        <f t="shared" si="27"/>
        <v>0</v>
      </c>
      <c r="I1733" s="21" t="s">
        <v>30</v>
      </c>
    </row>
    <row r="1734" spans="1:10" x14ac:dyDescent="0.25">
      <c r="A1734" s="31">
        <v>41663</v>
      </c>
      <c r="B1734" s="32">
        <v>861</v>
      </c>
      <c r="C1734" s="32" t="s">
        <v>407</v>
      </c>
      <c r="D1734" s="33" t="s">
        <v>183</v>
      </c>
      <c r="E1734" s="34">
        <v>5372</v>
      </c>
      <c r="F1734" s="23">
        <v>41663</v>
      </c>
      <c r="G1734" s="34">
        <v>5372</v>
      </c>
      <c r="H1734" s="36">
        <f t="shared" si="27"/>
        <v>0</v>
      </c>
      <c r="I1734" s="21" t="s">
        <v>30</v>
      </c>
    </row>
    <row r="1735" spans="1:10" x14ac:dyDescent="0.25">
      <c r="A1735" s="31">
        <v>41663</v>
      </c>
      <c r="B1735" s="32">
        <v>862</v>
      </c>
      <c r="C1735" s="32" t="s">
        <v>407</v>
      </c>
      <c r="D1735" s="33" t="s">
        <v>149</v>
      </c>
      <c r="E1735" s="34">
        <v>7210</v>
      </c>
      <c r="F1735" s="23">
        <v>41663</v>
      </c>
      <c r="G1735" s="34">
        <v>7210</v>
      </c>
      <c r="H1735" s="36">
        <f t="shared" si="27"/>
        <v>0</v>
      </c>
    </row>
    <row r="1736" spans="1:10" x14ac:dyDescent="0.25">
      <c r="A1736" s="31">
        <v>41663</v>
      </c>
      <c r="B1736" s="32">
        <v>863</v>
      </c>
      <c r="C1736" s="32" t="s">
        <v>407</v>
      </c>
      <c r="D1736" s="33" t="s">
        <v>12</v>
      </c>
      <c r="E1736" s="34">
        <v>215</v>
      </c>
      <c r="F1736" s="23">
        <v>41663</v>
      </c>
      <c r="G1736" s="34">
        <v>215</v>
      </c>
      <c r="H1736" s="36">
        <f t="shared" si="27"/>
        <v>0</v>
      </c>
    </row>
    <row r="1737" spans="1:10" x14ac:dyDescent="0.25">
      <c r="A1737" s="31">
        <v>41663</v>
      </c>
      <c r="B1737" s="32">
        <v>864</v>
      </c>
      <c r="C1737" s="32" t="s">
        <v>407</v>
      </c>
      <c r="D1737" s="48" t="s">
        <v>53</v>
      </c>
      <c r="E1737" s="49">
        <v>0</v>
      </c>
      <c r="G1737" s="34">
        <v>0</v>
      </c>
      <c r="H1737" s="36">
        <f t="shared" si="27"/>
        <v>0</v>
      </c>
      <c r="I1737" s="21" t="s">
        <v>520</v>
      </c>
    </row>
    <row r="1738" spans="1:10" x14ac:dyDescent="0.25">
      <c r="A1738" s="31">
        <v>41663</v>
      </c>
      <c r="B1738" s="32">
        <v>865</v>
      </c>
      <c r="C1738" s="32" t="s">
        <v>407</v>
      </c>
      <c r="D1738" s="33" t="s">
        <v>8</v>
      </c>
      <c r="E1738" s="34">
        <v>878</v>
      </c>
      <c r="F1738" s="23">
        <v>41663</v>
      </c>
      <c r="G1738" s="34">
        <v>878</v>
      </c>
      <c r="H1738" s="36">
        <f t="shared" si="27"/>
        <v>0</v>
      </c>
      <c r="I1738" s="21" t="s">
        <v>8</v>
      </c>
    </row>
    <row r="1739" spans="1:10" x14ac:dyDescent="0.25">
      <c r="A1739" s="31">
        <v>41663</v>
      </c>
      <c r="B1739" s="32">
        <v>866</v>
      </c>
      <c r="C1739" s="32" t="s">
        <v>407</v>
      </c>
      <c r="D1739" s="33" t="s">
        <v>8</v>
      </c>
      <c r="E1739" s="34">
        <v>2748</v>
      </c>
      <c r="F1739" s="23">
        <v>41663</v>
      </c>
      <c r="G1739" s="34">
        <v>2748</v>
      </c>
      <c r="H1739" s="36">
        <f t="shared" si="27"/>
        <v>0</v>
      </c>
      <c r="I1739" s="21" t="s">
        <v>8</v>
      </c>
    </row>
    <row r="1740" spans="1:10" x14ac:dyDescent="0.25">
      <c r="A1740" s="31">
        <v>41663</v>
      </c>
      <c r="B1740" s="32">
        <v>867</v>
      </c>
      <c r="C1740" s="32" t="s">
        <v>407</v>
      </c>
      <c r="D1740" s="33" t="s">
        <v>473</v>
      </c>
      <c r="E1740" s="34">
        <v>2999</v>
      </c>
      <c r="F1740" s="23">
        <v>41668</v>
      </c>
      <c r="G1740" s="34">
        <v>2999</v>
      </c>
      <c r="H1740" s="36">
        <f t="shared" si="27"/>
        <v>0</v>
      </c>
      <c r="I1740" s="21" t="s">
        <v>15</v>
      </c>
    </row>
    <row r="1741" spans="1:10" x14ac:dyDescent="0.25">
      <c r="A1741" s="31">
        <v>41663</v>
      </c>
      <c r="B1741" s="32">
        <v>868</v>
      </c>
      <c r="C1741" s="32" t="s">
        <v>407</v>
      </c>
      <c r="D1741" s="33" t="s">
        <v>136</v>
      </c>
      <c r="E1741" s="34">
        <v>2561</v>
      </c>
      <c r="F1741" s="23">
        <v>41663</v>
      </c>
      <c r="G1741" s="34">
        <v>2561</v>
      </c>
      <c r="H1741" s="36">
        <f t="shared" si="27"/>
        <v>0</v>
      </c>
    </row>
    <row r="1742" spans="1:10" x14ac:dyDescent="0.25">
      <c r="A1742" s="31">
        <v>41663</v>
      </c>
      <c r="B1742" s="32">
        <v>869</v>
      </c>
      <c r="C1742" s="32" t="s">
        <v>407</v>
      </c>
      <c r="D1742" s="33" t="s">
        <v>8</v>
      </c>
      <c r="E1742" s="34">
        <v>165.5</v>
      </c>
      <c r="F1742" s="23">
        <v>41663</v>
      </c>
      <c r="G1742" s="34">
        <v>165.5</v>
      </c>
      <c r="H1742" s="36">
        <f t="shared" si="27"/>
        <v>0</v>
      </c>
    </row>
    <row r="1743" spans="1:10" x14ac:dyDescent="0.25">
      <c r="A1743" s="31">
        <v>41663</v>
      </c>
      <c r="B1743" s="32">
        <v>870</v>
      </c>
      <c r="C1743" s="32" t="s">
        <v>407</v>
      </c>
      <c r="D1743" s="33" t="s">
        <v>34</v>
      </c>
      <c r="E1743" s="34">
        <v>3389</v>
      </c>
      <c r="F1743" s="23">
        <v>41664</v>
      </c>
      <c r="G1743" s="34">
        <v>3389</v>
      </c>
      <c r="H1743" s="36">
        <f t="shared" si="27"/>
        <v>0</v>
      </c>
      <c r="I1743" s="21" t="s">
        <v>30</v>
      </c>
    </row>
    <row r="1744" spans="1:10" x14ac:dyDescent="0.25">
      <c r="A1744" s="31">
        <v>41663</v>
      </c>
      <c r="B1744" s="32">
        <v>871</v>
      </c>
      <c r="C1744" s="32" t="s">
        <v>407</v>
      </c>
      <c r="D1744" s="33" t="s">
        <v>22</v>
      </c>
      <c r="E1744" s="34">
        <v>9234</v>
      </c>
      <c r="F1744" s="23">
        <v>41666</v>
      </c>
      <c r="G1744" s="34">
        <v>9234</v>
      </c>
      <c r="H1744" s="36">
        <f t="shared" si="27"/>
        <v>0</v>
      </c>
      <c r="J1744" s="21" t="s">
        <v>621</v>
      </c>
    </row>
    <row r="1745" spans="1:9" x14ac:dyDescent="0.25">
      <c r="A1745" s="31">
        <v>41663</v>
      </c>
      <c r="B1745" s="32">
        <v>872</v>
      </c>
      <c r="C1745" s="32" t="s">
        <v>407</v>
      </c>
      <c r="D1745" s="33" t="s">
        <v>8</v>
      </c>
      <c r="E1745" s="34">
        <v>1384</v>
      </c>
      <c r="F1745" s="23">
        <v>41663</v>
      </c>
      <c r="G1745" s="34">
        <v>1384</v>
      </c>
      <c r="H1745" s="36">
        <f t="shared" si="27"/>
        <v>0</v>
      </c>
      <c r="I1745" s="21" t="s">
        <v>8</v>
      </c>
    </row>
    <row r="1746" spans="1:9" x14ac:dyDescent="0.25">
      <c r="A1746" s="31">
        <v>41663</v>
      </c>
      <c r="B1746" s="32">
        <v>873</v>
      </c>
      <c r="C1746" s="32" t="s">
        <v>407</v>
      </c>
      <c r="D1746" s="33" t="s">
        <v>35</v>
      </c>
      <c r="E1746" s="34">
        <v>1300</v>
      </c>
      <c r="F1746" s="23">
        <v>41663</v>
      </c>
      <c r="G1746" s="34">
        <v>1300</v>
      </c>
      <c r="H1746" s="36">
        <f t="shared" si="27"/>
        <v>0</v>
      </c>
      <c r="I1746" s="21" t="s">
        <v>30</v>
      </c>
    </row>
    <row r="1747" spans="1:9" x14ac:dyDescent="0.25">
      <c r="A1747" s="31">
        <v>41663</v>
      </c>
      <c r="B1747" s="32">
        <v>874</v>
      </c>
      <c r="C1747" s="32" t="s">
        <v>407</v>
      </c>
      <c r="D1747" s="33" t="s">
        <v>250</v>
      </c>
      <c r="E1747" s="34">
        <v>10965.5</v>
      </c>
      <c r="F1747" s="23">
        <v>41663</v>
      </c>
      <c r="G1747" s="34">
        <v>10965.5</v>
      </c>
      <c r="H1747" s="36">
        <f t="shared" si="27"/>
        <v>0</v>
      </c>
      <c r="I1747" s="21" t="s">
        <v>30</v>
      </c>
    </row>
    <row r="1748" spans="1:9" x14ac:dyDescent="0.25">
      <c r="A1748" s="31">
        <v>41663</v>
      </c>
      <c r="B1748" s="32">
        <v>875</v>
      </c>
      <c r="C1748" s="32" t="s">
        <v>407</v>
      </c>
      <c r="D1748" s="33" t="s">
        <v>468</v>
      </c>
      <c r="E1748" s="34">
        <v>7779.5</v>
      </c>
      <c r="F1748" s="23">
        <v>41664</v>
      </c>
      <c r="G1748" s="34">
        <v>7779.5</v>
      </c>
      <c r="H1748" s="36">
        <f t="shared" si="27"/>
        <v>0</v>
      </c>
      <c r="I1748" s="21" t="s">
        <v>65</v>
      </c>
    </row>
    <row r="1749" spans="1:9" x14ac:dyDescent="0.25">
      <c r="A1749" s="31">
        <v>41663</v>
      </c>
      <c r="B1749" s="32">
        <v>876</v>
      </c>
      <c r="C1749" s="32" t="s">
        <v>407</v>
      </c>
      <c r="D1749" s="33" t="s">
        <v>233</v>
      </c>
      <c r="E1749" s="34">
        <v>1178.5</v>
      </c>
      <c r="F1749" s="23">
        <v>41664</v>
      </c>
      <c r="G1749" s="34">
        <v>1178.5</v>
      </c>
      <c r="H1749" s="36">
        <f t="shared" si="27"/>
        <v>0</v>
      </c>
      <c r="I1749" s="21" t="s">
        <v>65</v>
      </c>
    </row>
    <row r="1750" spans="1:9" x14ac:dyDescent="0.25">
      <c r="A1750" s="31">
        <v>41663</v>
      </c>
      <c r="B1750" s="32">
        <v>877</v>
      </c>
      <c r="C1750" s="32" t="s">
        <v>407</v>
      </c>
      <c r="D1750" s="33" t="s">
        <v>8</v>
      </c>
      <c r="E1750" s="34">
        <v>6545</v>
      </c>
      <c r="F1750" s="23">
        <v>41663</v>
      </c>
      <c r="G1750" s="34">
        <v>6545</v>
      </c>
      <c r="H1750" s="36">
        <f t="shared" si="27"/>
        <v>0</v>
      </c>
      <c r="I1750" s="21" t="s">
        <v>8</v>
      </c>
    </row>
    <row r="1751" spans="1:9" x14ac:dyDescent="0.25">
      <c r="A1751" s="31">
        <v>41663</v>
      </c>
      <c r="B1751" s="32">
        <v>878</v>
      </c>
      <c r="C1751" s="32" t="s">
        <v>407</v>
      </c>
      <c r="D1751" s="33" t="s">
        <v>498</v>
      </c>
      <c r="E1751" s="34">
        <v>705</v>
      </c>
      <c r="F1751" s="23">
        <v>41664</v>
      </c>
      <c r="G1751" s="34">
        <v>705</v>
      </c>
      <c r="H1751" s="36">
        <f t="shared" si="27"/>
        <v>0</v>
      </c>
      <c r="I1751" s="21" t="s">
        <v>65</v>
      </c>
    </row>
    <row r="1752" spans="1:9" x14ac:dyDescent="0.25">
      <c r="A1752" s="31">
        <v>41663</v>
      </c>
      <c r="B1752" s="32">
        <v>879</v>
      </c>
      <c r="C1752" s="32" t="s">
        <v>407</v>
      </c>
      <c r="D1752" s="48" t="s">
        <v>53</v>
      </c>
      <c r="E1752" s="49">
        <v>0</v>
      </c>
      <c r="G1752" s="34">
        <v>0</v>
      </c>
      <c r="H1752" s="36">
        <f t="shared" si="27"/>
        <v>0</v>
      </c>
      <c r="I1752" s="21" t="s">
        <v>520</v>
      </c>
    </row>
    <row r="1753" spans="1:9" x14ac:dyDescent="0.25">
      <c r="A1753" s="31">
        <v>41663</v>
      </c>
      <c r="B1753" s="32">
        <v>880</v>
      </c>
      <c r="C1753" s="32" t="s">
        <v>407</v>
      </c>
      <c r="D1753" s="33" t="s">
        <v>8</v>
      </c>
      <c r="E1753" s="34">
        <v>282</v>
      </c>
      <c r="F1753" s="23">
        <v>41663</v>
      </c>
      <c r="G1753" s="34">
        <v>282</v>
      </c>
      <c r="H1753" s="36">
        <f t="shared" si="27"/>
        <v>0</v>
      </c>
      <c r="I1753" s="21" t="s">
        <v>8</v>
      </c>
    </row>
    <row r="1754" spans="1:9" x14ac:dyDescent="0.25">
      <c r="A1754" s="31">
        <v>41663</v>
      </c>
      <c r="B1754" s="32">
        <v>881</v>
      </c>
      <c r="C1754" s="32" t="s">
        <v>407</v>
      </c>
      <c r="D1754" s="33" t="s">
        <v>235</v>
      </c>
      <c r="E1754" s="34">
        <v>3742</v>
      </c>
      <c r="F1754" s="83" t="s">
        <v>622</v>
      </c>
      <c r="G1754" s="40">
        <f>2000+1742</f>
        <v>3742</v>
      </c>
      <c r="H1754" s="36">
        <f t="shared" si="27"/>
        <v>0</v>
      </c>
      <c r="I1754" s="21" t="s">
        <v>65</v>
      </c>
    </row>
    <row r="1755" spans="1:9" x14ac:dyDescent="0.25">
      <c r="A1755" s="31">
        <v>41663</v>
      </c>
      <c r="B1755" s="32">
        <v>882</v>
      </c>
      <c r="C1755" s="32" t="s">
        <v>407</v>
      </c>
      <c r="D1755" s="33" t="s">
        <v>386</v>
      </c>
      <c r="E1755" s="34">
        <v>1222</v>
      </c>
      <c r="F1755" s="23">
        <v>41664</v>
      </c>
      <c r="G1755" s="34">
        <v>1222</v>
      </c>
      <c r="H1755" s="36">
        <f t="shared" si="27"/>
        <v>0</v>
      </c>
      <c r="I1755" s="21" t="s">
        <v>65</v>
      </c>
    </row>
    <row r="1756" spans="1:9" x14ac:dyDescent="0.25">
      <c r="A1756" s="31">
        <v>41663</v>
      </c>
      <c r="B1756" s="32">
        <v>883</v>
      </c>
      <c r="C1756" s="32" t="s">
        <v>407</v>
      </c>
      <c r="D1756" s="33" t="s">
        <v>78</v>
      </c>
      <c r="E1756" s="34">
        <v>1952</v>
      </c>
      <c r="F1756" s="23">
        <v>41664</v>
      </c>
      <c r="G1756" s="34">
        <v>1952</v>
      </c>
      <c r="H1756" s="36">
        <f t="shared" si="27"/>
        <v>0</v>
      </c>
      <c r="I1756" s="21" t="s">
        <v>65</v>
      </c>
    </row>
    <row r="1757" spans="1:9" x14ac:dyDescent="0.25">
      <c r="A1757" s="31">
        <v>41663</v>
      </c>
      <c r="B1757" s="32">
        <v>884</v>
      </c>
      <c r="C1757" s="32" t="s">
        <v>407</v>
      </c>
      <c r="D1757" s="33" t="s">
        <v>80</v>
      </c>
      <c r="E1757" s="34">
        <v>1548</v>
      </c>
      <c r="F1757" s="23">
        <v>41664</v>
      </c>
      <c r="G1757" s="34">
        <v>1548</v>
      </c>
      <c r="H1757" s="36">
        <f t="shared" si="27"/>
        <v>0</v>
      </c>
      <c r="I1757" s="21" t="s">
        <v>65</v>
      </c>
    </row>
    <row r="1758" spans="1:9" x14ac:dyDescent="0.25">
      <c r="A1758" s="31">
        <v>41663</v>
      </c>
      <c r="B1758" s="32">
        <v>885</v>
      </c>
      <c r="C1758" s="32" t="s">
        <v>407</v>
      </c>
      <c r="D1758" s="33" t="s">
        <v>623</v>
      </c>
      <c r="E1758" s="34">
        <v>1980</v>
      </c>
      <c r="F1758" s="23">
        <v>41664</v>
      </c>
      <c r="G1758" s="34">
        <v>1980</v>
      </c>
      <c r="H1758" s="36">
        <f t="shared" si="27"/>
        <v>0</v>
      </c>
      <c r="I1758" s="21" t="s">
        <v>65</v>
      </c>
    </row>
    <row r="1759" spans="1:9" x14ac:dyDescent="0.25">
      <c r="A1759" s="31">
        <v>41663</v>
      </c>
      <c r="B1759" s="32">
        <v>886</v>
      </c>
      <c r="C1759" s="32" t="s">
        <v>407</v>
      </c>
      <c r="D1759" s="33" t="s">
        <v>28</v>
      </c>
      <c r="E1759" s="34">
        <v>6486</v>
      </c>
      <c r="F1759" s="23">
        <v>41663</v>
      </c>
      <c r="G1759" s="34">
        <v>6486</v>
      </c>
      <c r="H1759" s="36">
        <f t="shared" si="27"/>
        <v>0</v>
      </c>
    </row>
    <row r="1760" spans="1:9" x14ac:dyDescent="0.25">
      <c r="A1760" s="31">
        <v>41663</v>
      </c>
      <c r="B1760" s="32">
        <v>887</v>
      </c>
      <c r="C1760" s="32" t="s">
        <v>407</v>
      </c>
      <c r="D1760" s="33" t="s">
        <v>413</v>
      </c>
      <c r="E1760" s="34">
        <v>318</v>
      </c>
      <c r="F1760" s="23">
        <v>41664</v>
      </c>
      <c r="G1760" s="34">
        <v>318</v>
      </c>
      <c r="H1760" s="36">
        <f t="shared" si="27"/>
        <v>0</v>
      </c>
      <c r="I1760" s="21" t="s">
        <v>65</v>
      </c>
    </row>
    <row r="1761" spans="1:10" x14ac:dyDescent="0.25">
      <c r="A1761" s="31">
        <v>41663</v>
      </c>
      <c r="B1761" s="32">
        <v>888</v>
      </c>
      <c r="C1761" s="32" t="s">
        <v>407</v>
      </c>
      <c r="D1761" s="33" t="s">
        <v>300</v>
      </c>
      <c r="E1761" s="34">
        <v>2961</v>
      </c>
      <c r="F1761" s="23">
        <v>41664</v>
      </c>
      <c r="G1761" s="34">
        <v>2961</v>
      </c>
      <c r="H1761" s="36">
        <f t="shared" si="27"/>
        <v>0</v>
      </c>
      <c r="I1761" s="21" t="s">
        <v>65</v>
      </c>
    </row>
    <row r="1762" spans="1:10" x14ac:dyDescent="0.25">
      <c r="A1762" s="31">
        <v>41663</v>
      </c>
      <c r="B1762" s="32">
        <v>889</v>
      </c>
      <c r="C1762" s="32" t="s">
        <v>407</v>
      </c>
      <c r="D1762" s="33" t="s">
        <v>508</v>
      </c>
      <c r="E1762" s="34">
        <v>19045.5</v>
      </c>
      <c r="F1762" s="23">
        <v>41663</v>
      </c>
      <c r="G1762" s="34">
        <v>19045.5</v>
      </c>
      <c r="H1762" s="36">
        <f t="shared" si="27"/>
        <v>0</v>
      </c>
    </row>
    <row r="1763" spans="1:10" x14ac:dyDescent="0.25">
      <c r="A1763" s="31">
        <v>41663</v>
      </c>
      <c r="B1763" s="32">
        <v>890</v>
      </c>
      <c r="C1763" s="32" t="s">
        <v>407</v>
      </c>
      <c r="D1763" s="33" t="s">
        <v>74</v>
      </c>
      <c r="E1763" s="34">
        <v>4237</v>
      </c>
      <c r="F1763" s="23">
        <v>41663</v>
      </c>
      <c r="G1763" s="34">
        <v>4237</v>
      </c>
      <c r="H1763" s="36">
        <f t="shared" si="27"/>
        <v>0</v>
      </c>
    </row>
    <row r="1764" spans="1:10" x14ac:dyDescent="0.25">
      <c r="A1764" s="31">
        <v>41663</v>
      </c>
      <c r="B1764" s="32">
        <v>891</v>
      </c>
      <c r="C1764" s="32" t="s">
        <v>407</v>
      </c>
      <c r="D1764" s="33" t="s">
        <v>366</v>
      </c>
      <c r="E1764" s="34">
        <v>5522</v>
      </c>
      <c r="F1764" s="23">
        <v>41663</v>
      </c>
      <c r="G1764" s="34">
        <v>5522</v>
      </c>
      <c r="H1764" s="36">
        <f t="shared" si="27"/>
        <v>0</v>
      </c>
      <c r="I1764" s="21" t="s">
        <v>27</v>
      </c>
    </row>
    <row r="1765" spans="1:10" x14ac:dyDescent="0.25">
      <c r="A1765" s="31">
        <v>41663</v>
      </c>
      <c r="B1765" s="32">
        <v>892</v>
      </c>
      <c r="C1765" s="32" t="s">
        <v>407</v>
      </c>
      <c r="D1765" s="33" t="s">
        <v>8</v>
      </c>
      <c r="E1765" s="34">
        <v>4551</v>
      </c>
      <c r="F1765" s="23">
        <v>41663</v>
      </c>
      <c r="G1765" s="34">
        <v>4551</v>
      </c>
      <c r="H1765" s="36">
        <f t="shared" si="27"/>
        <v>0</v>
      </c>
    </row>
    <row r="1766" spans="1:10" x14ac:dyDescent="0.25">
      <c r="A1766" s="31">
        <v>41663</v>
      </c>
      <c r="B1766" s="32">
        <v>893</v>
      </c>
      <c r="C1766" s="32" t="s">
        <v>407</v>
      </c>
      <c r="D1766" s="33" t="s">
        <v>147</v>
      </c>
      <c r="E1766" s="34">
        <v>4164</v>
      </c>
      <c r="F1766" s="102" t="s">
        <v>624</v>
      </c>
      <c r="G1766" s="34">
        <v>4164</v>
      </c>
      <c r="H1766" s="36">
        <f t="shared" si="27"/>
        <v>0</v>
      </c>
    </row>
    <row r="1767" spans="1:10" x14ac:dyDescent="0.25">
      <c r="A1767" s="31">
        <v>41663</v>
      </c>
      <c r="B1767" s="32">
        <v>894</v>
      </c>
      <c r="C1767" s="32" t="s">
        <v>407</v>
      </c>
      <c r="D1767" s="33" t="s">
        <v>8</v>
      </c>
      <c r="E1767" s="34">
        <v>417</v>
      </c>
      <c r="F1767" s="23">
        <v>41663</v>
      </c>
      <c r="G1767" s="34">
        <v>417</v>
      </c>
      <c r="H1767" s="36">
        <f t="shared" si="27"/>
        <v>0</v>
      </c>
      <c r="I1767" s="21" t="s">
        <v>8</v>
      </c>
    </row>
    <row r="1768" spans="1:10" x14ac:dyDescent="0.25">
      <c r="A1768" s="31">
        <v>41663</v>
      </c>
      <c r="B1768" s="32">
        <v>895</v>
      </c>
      <c r="C1768" s="32" t="s">
        <v>407</v>
      </c>
      <c r="D1768" s="33" t="s">
        <v>8</v>
      </c>
      <c r="E1768" s="34">
        <v>207</v>
      </c>
      <c r="F1768" s="23">
        <v>41663</v>
      </c>
      <c r="G1768" s="34">
        <v>207</v>
      </c>
      <c r="H1768" s="36">
        <f t="shared" si="27"/>
        <v>0</v>
      </c>
      <c r="I1768" s="21" t="s">
        <v>8</v>
      </c>
    </row>
    <row r="1769" spans="1:10" x14ac:dyDescent="0.25">
      <c r="A1769" s="31">
        <v>41663</v>
      </c>
      <c r="B1769" s="32">
        <v>896</v>
      </c>
      <c r="C1769" s="32" t="s">
        <v>407</v>
      </c>
      <c r="D1769" s="33" t="s">
        <v>502</v>
      </c>
      <c r="E1769" s="34">
        <v>2839</v>
      </c>
      <c r="F1769" s="23">
        <v>41664</v>
      </c>
      <c r="G1769" s="34">
        <v>2839</v>
      </c>
      <c r="H1769" s="36">
        <f t="shared" si="27"/>
        <v>0</v>
      </c>
    </row>
    <row r="1770" spans="1:10" x14ac:dyDescent="0.25">
      <c r="A1770" s="31">
        <v>41663</v>
      </c>
      <c r="B1770" s="32">
        <v>897</v>
      </c>
      <c r="C1770" s="32" t="s">
        <v>407</v>
      </c>
      <c r="D1770" s="33" t="s">
        <v>36</v>
      </c>
      <c r="E1770" s="34">
        <v>13840</v>
      </c>
      <c r="F1770" s="23">
        <v>41663</v>
      </c>
      <c r="G1770" s="34">
        <v>13840</v>
      </c>
      <c r="H1770" s="36">
        <f t="shared" ref="H1770:H1833" si="28">E1770-G1770</f>
        <v>0</v>
      </c>
    </row>
    <row r="1771" spans="1:10" x14ac:dyDescent="0.25">
      <c r="A1771" s="31">
        <v>41663</v>
      </c>
      <c r="B1771" s="32">
        <v>898</v>
      </c>
      <c r="C1771" s="32" t="s">
        <v>407</v>
      </c>
      <c r="D1771" s="33" t="s">
        <v>25</v>
      </c>
      <c r="E1771" s="34">
        <v>31689</v>
      </c>
      <c r="F1771" s="83" t="s">
        <v>625</v>
      </c>
      <c r="G1771" s="40">
        <v>31689</v>
      </c>
      <c r="H1771" s="36">
        <f t="shared" si="28"/>
        <v>0</v>
      </c>
      <c r="I1771" s="21" t="s">
        <v>21</v>
      </c>
    </row>
    <row r="1772" spans="1:10" x14ac:dyDescent="0.25">
      <c r="A1772" s="31">
        <v>41663</v>
      </c>
      <c r="B1772" s="32">
        <v>899</v>
      </c>
      <c r="C1772" s="32" t="s">
        <v>407</v>
      </c>
      <c r="D1772" s="33" t="s">
        <v>626</v>
      </c>
      <c r="E1772" s="34">
        <v>15837</v>
      </c>
      <c r="F1772" s="23">
        <v>41664</v>
      </c>
      <c r="G1772" s="34">
        <v>15837</v>
      </c>
      <c r="H1772" s="36">
        <f t="shared" si="28"/>
        <v>0</v>
      </c>
      <c r="I1772" s="21" t="s">
        <v>37</v>
      </c>
    </row>
    <row r="1773" spans="1:10" x14ac:dyDescent="0.25">
      <c r="A1773" s="31">
        <v>41663</v>
      </c>
      <c r="B1773" s="32">
        <v>900</v>
      </c>
      <c r="C1773" s="32" t="s">
        <v>407</v>
      </c>
      <c r="D1773" s="33" t="s">
        <v>137</v>
      </c>
      <c r="E1773" s="34">
        <v>2752</v>
      </c>
      <c r="F1773" s="23">
        <v>41663</v>
      </c>
      <c r="G1773" s="34">
        <v>2752</v>
      </c>
      <c r="H1773" s="36">
        <f t="shared" si="28"/>
        <v>0</v>
      </c>
    </row>
    <row r="1774" spans="1:10" x14ac:dyDescent="0.25">
      <c r="A1774" s="31">
        <v>41663</v>
      </c>
      <c r="B1774" s="32">
        <v>901</v>
      </c>
      <c r="C1774" s="32" t="s">
        <v>407</v>
      </c>
      <c r="D1774" s="33" t="s">
        <v>74</v>
      </c>
      <c r="E1774" s="34">
        <v>2516</v>
      </c>
      <c r="F1774" s="23">
        <v>41663</v>
      </c>
      <c r="G1774" s="34">
        <v>2516</v>
      </c>
      <c r="H1774" s="36">
        <f t="shared" si="28"/>
        <v>0</v>
      </c>
    </row>
    <row r="1775" spans="1:10" x14ac:dyDescent="0.25">
      <c r="A1775" s="31">
        <v>41663</v>
      </c>
      <c r="B1775" s="32">
        <v>902</v>
      </c>
      <c r="C1775" s="32" t="s">
        <v>407</v>
      </c>
      <c r="D1775" s="33" t="s">
        <v>85</v>
      </c>
      <c r="E1775" s="34">
        <v>30136</v>
      </c>
      <c r="F1775" s="23">
        <v>41664</v>
      </c>
      <c r="G1775" s="34">
        <v>30136</v>
      </c>
      <c r="H1775" s="36">
        <f t="shared" si="28"/>
        <v>0</v>
      </c>
      <c r="I1775" s="21" t="s">
        <v>27</v>
      </c>
      <c r="J1775" s="21" t="s">
        <v>627</v>
      </c>
    </row>
    <row r="1776" spans="1:10" x14ac:dyDescent="0.25">
      <c r="A1776" s="31">
        <v>41663</v>
      </c>
      <c r="B1776" s="32">
        <v>903</v>
      </c>
      <c r="C1776" s="32" t="s">
        <v>407</v>
      </c>
      <c r="D1776" s="33" t="s">
        <v>92</v>
      </c>
      <c r="E1776" s="34">
        <v>11644.5</v>
      </c>
      <c r="F1776" s="23">
        <v>41664</v>
      </c>
      <c r="G1776" s="34">
        <v>11644.5</v>
      </c>
      <c r="H1776" s="36">
        <f t="shared" si="28"/>
        <v>0</v>
      </c>
      <c r="I1776" s="21" t="s">
        <v>27</v>
      </c>
    </row>
    <row r="1777" spans="1:13" x14ac:dyDescent="0.25">
      <c r="A1777" s="31">
        <v>41663</v>
      </c>
      <c r="B1777" s="32">
        <v>904</v>
      </c>
      <c r="C1777" s="32" t="s">
        <v>407</v>
      </c>
      <c r="D1777" s="33" t="s">
        <v>93</v>
      </c>
      <c r="E1777" s="34">
        <v>7457.1</v>
      </c>
      <c r="F1777" s="23">
        <v>41664</v>
      </c>
      <c r="G1777" s="34">
        <v>7457.1</v>
      </c>
      <c r="H1777" s="36">
        <f t="shared" si="28"/>
        <v>0</v>
      </c>
      <c r="I1777" s="21" t="s">
        <v>27</v>
      </c>
    </row>
    <row r="1778" spans="1:13" x14ac:dyDescent="0.25">
      <c r="A1778" s="31">
        <v>41663</v>
      </c>
      <c r="B1778" s="32">
        <v>905</v>
      </c>
      <c r="C1778" s="32" t="s">
        <v>407</v>
      </c>
      <c r="D1778" s="33" t="s">
        <v>383</v>
      </c>
      <c r="E1778" s="34">
        <v>316</v>
      </c>
      <c r="F1778" s="23">
        <v>41663</v>
      </c>
      <c r="G1778" s="34">
        <v>316</v>
      </c>
      <c r="H1778" s="36">
        <f t="shared" si="28"/>
        <v>0</v>
      </c>
    </row>
    <row r="1779" spans="1:13" x14ac:dyDescent="0.25">
      <c r="A1779" s="31">
        <v>41664</v>
      </c>
      <c r="B1779" s="32">
        <v>906</v>
      </c>
      <c r="C1779" s="32" t="s">
        <v>407</v>
      </c>
      <c r="D1779" s="33" t="s">
        <v>310</v>
      </c>
      <c r="E1779" s="78">
        <v>42186.5</v>
      </c>
      <c r="F1779" s="89" t="s">
        <v>628</v>
      </c>
      <c r="G1779" s="40">
        <v>42186.5</v>
      </c>
      <c r="H1779" s="36">
        <f t="shared" si="28"/>
        <v>0</v>
      </c>
      <c r="I1779" s="78" t="s">
        <v>27</v>
      </c>
    </row>
    <row r="1780" spans="1:13" x14ac:dyDescent="0.25">
      <c r="A1780" s="31">
        <v>41664</v>
      </c>
      <c r="B1780" s="32">
        <v>907</v>
      </c>
      <c r="C1780" s="32" t="s">
        <v>407</v>
      </c>
      <c r="D1780" s="33" t="s">
        <v>244</v>
      </c>
      <c r="E1780" s="34">
        <v>16091.5</v>
      </c>
      <c r="F1780" s="89" t="s">
        <v>629</v>
      </c>
      <c r="G1780" s="40">
        <v>16091.5</v>
      </c>
      <c r="H1780" s="36">
        <f t="shared" si="28"/>
        <v>0</v>
      </c>
      <c r="I1780" s="78" t="s">
        <v>27</v>
      </c>
    </row>
    <row r="1781" spans="1:13" x14ac:dyDescent="0.25">
      <c r="A1781" s="31">
        <v>41664</v>
      </c>
      <c r="B1781" s="32">
        <v>908</v>
      </c>
      <c r="C1781" s="32" t="s">
        <v>407</v>
      </c>
      <c r="D1781" s="33" t="s">
        <v>101</v>
      </c>
      <c r="E1781" s="34">
        <v>41849.5</v>
      </c>
      <c r="F1781" s="26" t="s">
        <v>630</v>
      </c>
      <c r="G1781" s="34">
        <v>41849.5</v>
      </c>
      <c r="H1781" s="36">
        <f t="shared" si="28"/>
        <v>0</v>
      </c>
      <c r="I1781" s="21" t="s">
        <v>27</v>
      </c>
    </row>
    <row r="1782" spans="1:13" x14ac:dyDescent="0.25">
      <c r="A1782" s="31">
        <v>41664</v>
      </c>
      <c r="B1782" s="32">
        <v>909</v>
      </c>
      <c r="C1782" s="32" t="s">
        <v>407</v>
      </c>
      <c r="D1782" s="33" t="s">
        <v>631</v>
      </c>
      <c r="E1782" s="34">
        <v>1719.5</v>
      </c>
      <c r="F1782" s="23">
        <v>41664</v>
      </c>
      <c r="G1782" s="34">
        <v>1719.5</v>
      </c>
      <c r="H1782" s="36">
        <f t="shared" si="28"/>
        <v>0</v>
      </c>
    </row>
    <row r="1783" spans="1:13" x14ac:dyDescent="0.25">
      <c r="A1783" s="31">
        <v>41664</v>
      </c>
      <c r="B1783" s="32">
        <v>910</v>
      </c>
      <c r="C1783" s="32" t="s">
        <v>407</v>
      </c>
      <c r="D1783" s="33" t="s">
        <v>334</v>
      </c>
      <c r="E1783" s="34">
        <v>2825.6</v>
      </c>
      <c r="F1783" s="79" t="s">
        <v>632</v>
      </c>
      <c r="G1783" s="34">
        <v>2365.1999999999998</v>
      </c>
      <c r="H1783" s="103">
        <f t="shared" si="28"/>
        <v>460.40000000000009</v>
      </c>
      <c r="I1783" s="104" t="s">
        <v>27</v>
      </c>
      <c r="J1783" s="105" t="s">
        <v>633</v>
      </c>
      <c r="K1783" s="104"/>
      <c r="L1783" s="104"/>
      <c r="M1783" s="104"/>
    </row>
    <row r="1784" spans="1:13" x14ac:dyDescent="0.25">
      <c r="A1784" s="31">
        <v>41664</v>
      </c>
      <c r="B1784" s="32">
        <v>911</v>
      </c>
      <c r="C1784" s="32" t="s">
        <v>407</v>
      </c>
      <c r="D1784" s="33" t="s">
        <v>631</v>
      </c>
      <c r="E1784" s="34">
        <v>85.5</v>
      </c>
      <c r="F1784" s="23">
        <v>41664</v>
      </c>
      <c r="G1784" s="34">
        <v>85.5</v>
      </c>
      <c r="H1784" s="36">
        <f t="shared" si="28"/>
        <v>0</v>
      </c>
    </row>
    <row r="1785" spans="1:13" x14ac:dyDescent="0.25">
      <c r="A1785" s="31">
        <v>41664</v>
      </c>
      <c r="B1785" s="32">
        <v>912</v>
      </c>
      <c r="C1785" s="32" t="s">
        <v>407</v>
      </c>
      <c r="D1785" s="33" t="s">
        <v>20</v>
      </c>
      <c r="E1785" s="34">
        <v>11315.85</v>
      </c>
      <c r="F1785" s="23">
        <v>41664</v>
      </c>
      <c r="G1785" s="34">
        <v>11315.85</v>
      </c>
      <c r="H1785" s="36">
        <f t="shared" si="28"/>
        <v>0</v>
      </c>
      <c r="I1785" s="21" t="s">
        <v>8</v>
      </c>
    </row>
    <row r="1786" spans="1:13" x14ac:dyDescent="0.25">
      <c r="A1786" s="31">
        <v>41664</v>
      </c>
      <c r="B1786" s="32">
        <v>913</v>
      </c>
      <c r="C1786" s="32" t="s">
        <v>407</v>
      </c>
      <c r="D1786" s="33" t="s">
        <v>14</v>
      </c>
      <c r="E1786" s="34">
        <v>1425.5</v>
      </c>
      <c r="F1786" s="23">
        <v>41664</v>
      </c>
      <c r="G1786" s="34">
        <v>1425.5</v>
      </c>
      <c r="H1786" s="36">
        <f t="shared" si="28"/>
        <v>0</v>
      </c>
    </row>
    <row r="1787" spans="1:13" x14ac:dyDescent="0.25">
      <c r="A1787" s="31">
        <v>41664</v>
      </c>
      <c r="B1787" s="32">
        <v>914</v>
      </c>
      <c r="C1787" s="32" t="s">
        <v>407</v>
      </c>
      <c r="D1787" s="33" t="s">
        <v>8</v>
      </c>
      <c r="E1787" s="34">
        <v>1210</v>
      </c>
      <c r="F1787" s="23">
        <v>41664</v>
      </c>
      <c r="G1787" s="34">
        <v>1210</v>
      </c>
      <c r="H1787" s="36">
        <f t="shared" si="28"/>
        <v>0</v>
      </c>
      <c r="I1787" s="21" t="s">
        <v>8</v>
      </c>
    </row>
    <row r="1788" spans="1:13" x14ac:dyDescent="0.25">
      <c r="A1788" s="31">
        <v>41664</v>
      </c>
      <c r="B1788" s="32">
        <v>915</v>
      </c>
      <c r="C1788" s="32" t="s">
        <v>407</v>
      </c>
      <c r="D1788" s="33" t="s">
        <v>17</v>
      </c>
      <c r="E1788" s="34">
        <v>230</v>
      </c>
      <c r="F1788" s="23">
        <v>41664</v>
      </c>
      <c r="G1788" s="34">
        <v>230</v>
      </c>
      <c r="H1788" s="36">
        <f t="shared" si="28"/>
        <v>0</v>
      </c>
      <c r="I1788" s="21" t="s">
        <v>21</v>
      </c>
    </row>
    <row r="1789" spans="1:13" x14ac:dyDescent="0.25">
      <c r="A1789" s="31">
        <v>41664</v>
      </c>
      <c r="B1789" s="32">
        <v>916</v>
      </c>
      <c r="C1789" s="32" t="s">
        <v>407</v>
      </c>
      <c r="D1789" s="33" t="s">
        <v>16</v>
      </c>
      <c r="E1789" s="34">
        <v>12362</v>
      </c>
      <c r="F1789" s="26">
        <v>41710</v>
      </c>
      <c r="G1789" s="40">
        <v>12362</v>
      </c>
      <c r="H1789" s="36">
        <f t="shared" si="28"/>
        <v>0</v>
      </c>
      <c r="I1789" s="21" t="s">
        <v>30</v>
      </c>
    </row>
    <row r="1790" spans="1:13" x14ac:dyDescent="0.25">
      <c r="A1790" s="31">
        <v>41664</v>
      </c>
      <c r="B1790" s="32">
        <v>917</v>
      </c>
      <c r="C1790" s="32" t="s">
        <v>407</v>
      </c>
      <c r="D1790" s="33" t="s">
        <v>346</v>
      </c>
      <c r="E1790" s="34">
        <v>2136</v>
      </c>
      <c r="F1790" s="23">
        <v>41664</v>
      </c>
      <c r="G1790" s="34">
        <v>2136</v>
      </c>
      <c r="H1790" s="36">
        <f t="shared" si="28"/>
        <v>0</v>
      </c>
      <c r="I1790" s="21" t="s">
        <v>27</v>
      </c>
    </row>
    <row r="1791" spans="1:13" x14ac:dyDescent="0.25">
      <c r="A1791" s="31">
        <v>41664</v>
      </c>
      <c r="B1791" s="32">
        <v>918</v>
      </c>
      <c r="C1791" s="32" t="s">
        <v>407</v>
      </c>
      <c r="D1791" s="33" t="s">
        <v>88</v>
      </c>
      <c r="E1791" s="34">
        <v>3288</v>
      </c>
      <c r="F1791" s="23">
        <v>41664</v>
      </c>
      <c r="G1791" s="34">
        <v>3288</v>
      </c>
      <c r="H1791" s="36">
        <f t="shared" si="28"/>
        <v>0</v>
      </c>
      <c r="I1791" s="21" t="s">
        <v>27</v>
      </c>
    </row>
    <row r="1792" spans="1:13" x14ac:dyDescent="0.25">
      <c r="A1792" s="31">
        <v>41664</v>
      </c>
      <c r="B1792" s="32">
        <v>919</v>
      </c>
      <c r="C1792" s="32" t="s">
        <v>407</v>
      </c>
      <c r="D1792" s="33" t="s">
        <v>634</v>
      </c>
      <c r="E1792" s="34">
        <v>11311.5</v>
      </c>
      <c r="F1792" s="23">
        <v>41664</v>
      </c>
      <c r="G1792" s="34">
        <v>11311.5</v>
      </c>
      <c r="H1792" s="36">
        <f t="shared" si="28"/>
        <v>0</v>
      </c>
      <c r="I1792" s="21" t="s">
        <v>27</v>
      </c>
    </row>
    <row r="1793" spans="1:9" x14ac:dyDescent="0.25">
      <c r="A1793" s="31">
        <v>41664</v>
      </c>
      <c r="B1793" s="32">
        <v>920</v>
      </c>
      <c r="C1793" s="32" t="s">
        <v>407</v>
      </c>
      <c r="D1793" s="33" t="s">
        <v>8</v>
      </c>
      <c r="E1793" s="34">
        <v>45.6</v>
      </c>
      <c r="F1793" s="23">
        <v>41664</v>
      </c>
      <c r="G1793" s="34">
        <v>45.6</v>
      </c>
      <c r="H1793" s="36">
        <f t="shared" si="28"/>
        <v>0</v>
      </c>
      <c r="I1793" s="21" t="s">
        <v>8</v>
      </c>
    </row>
    <row r="1794" spans="1:9" x14ac:dyDescent="0.25">
      <c r="A1794" s="31">
        <v>41664</v>
      </c>
      <c r="B1794" s="32">
        <v>921</v>
      </c>
      <c r="C1794" s="32" t="s">
        <v>407</v>
      </c>
      <c r="D1794" s="33" t="s">
        <v>245</v>
      </c>
      <c r="E1794" s="34">
        <v>19724.400000000001</v>
      </c>
      <c r="F1794" s="23">
        <v>41664</v>
      </c>
      <c r="G1794" s="34">
        <v>19724.400000000001</v>
      </c>
      <c r="H1794" s="36">
        <f t="shared" si="28"/>
        <v>0</v>
      </c>
      <c r="I1794" s="21" t="s">
        <v>27</v>
      </c>
    </row>
    <row r="1795" spans="1:9" x14ac:dyDescent="0.25">
      <c r="A1795" s="31">
        <v>41664</v>
      </c>
      <c r="B1795" s="32">
        <v>922</v>
      </c>
      <c r="C1795" s="32" t="s">
        <v>407</v>
      </c>
      <c r="D1795" s="33" t="s">
        <v>634</v>
      </c>
      <c r="E1795" s="34">
        <v>343</v>
      </c>
      <c r="F1795" s="23">
        <v>41664</v>
      </c>
      <c r="G1795" s="34">
        <v>343</v>
      </c>
      <c r="H1795" s="36">
        <f t="shared" si="28"/>
        <v>0</v>
      </c>
      <c r="I1795" s="21" t="s">
        <v>27</v>
      </c>
    </row>
    <row r="1796" spans="1:9" x14ac:dyDescent="0.25">
      <c r="A1796" s="31">
        <v>41664</v>
      </c>
      <c r="B1796" s="32">
        <v>923</v>
      </c>
      <c r="C1796" s="32" t="s">
        <v>407</v>
      </c>
      <c r="D1796" s="33" t="s">
        <v>149</v>
      </c>
      <c r="E1796" s="34">
        <v>3996.5</v>
      </c>
      <c r="F1796" s="23">
        <v>41664</v>
      </c>
      <c r="G1796" s="34">
        <v>3996.5</v>
      </c>
      <c r="H1796" s="36">
        <f t="shared" si="28"/>
        <v>0</v>
      </c>
      <c r="I1796" s="21" t="s">
        <v>27</v>
      </c>
    </row>
    <row r="1797" spans="1:9" x14ac:dyDescent="0.25">
      <c r="A1797" s="31">
        <v>41664</v>
      </c>
      <c r="B1797" s="32">
        <v>924</v>
      </c>
      <c r="C1797" s="32" t="s">
        <v>407</v>
      </c>
      <c r="D1797" s="33" t="s">
        <v>147</v>
      </c>
      <c r="E1797" s="34">
        <v>8656.2000000000007</v>
      </c>
      <c r="F1797" s="106" t="s">
        <v>635</v>
      </c>
      <c r="G1797" s="34">
        <v>8656.2000000000007</v>
      </c>
      <c r="H1797" s="36">
        <f t="shared" si="28"/>
        <v>0</v>
      </c>
    </row>
    <row r="1798" spans="1:9" x14ac:dyDescent="0.25">
      <c r="A1798" s="31">
        <v>41664</v>
      </c>
      <c r="B1798" s="32">
        <v>925</v>
      </c>
      <c r="C1798" s="32" t="s">
        <v>407</v>
      </c>
      <c r="D1798" s="33" t="s">
        <v>524</v>
      </c>
      <c r="E1798" s="34">
        <v>9</v>
      </c>
      <c r="F1798" s="23">
        <v>41664</v>
      </c>
      <c r="G1798" s="34">
        <v>9</v>
      </c>
      <c r="H1798" s="36">
        <f t="shared" si="28"/>
        <v>0</v>
      </c>
      <c r="I1798" s="21" t="s">
        <v>8</v>
      </c>
    </row>
    <row r="1799" spans="1:9" x14ac:dyDescent="0.25">
      <c r="A1799" s="31">
        <v>41664</v>
      </c>
      <c r="B1799" s="32">
        <v>926</v>
      </c>
      <c r="C1799" s="32" t="s">
        <v>407</v>
      </c>
      <c r="D1799" s="33" t="s">
        <v>28</v>
      </c>
      <c r="E1799" s="34">
        <v>11436.5</v>
      </c>
      <c r="F1799" s="23">
        <v>41664</v>
      </c>
      <c r="G1799" s="34">
        <v>11436.5</v>
      </c>
      <c r="H1799" s="36">
        <f t="shared" si="28"/>
        <v>0</v>
      </c>
    </row>
    <row r="1800" spans="1:9" x14ac:dyDescent="0.25">
      <c r="A1800" s="31">
        <v>41664</v>
      </c>
      <c r="B1800" s="32">
        <v>927</v>
      </c>
      <c r="C1800" s="32" t="s">
        <v>407</v>
      </c>
      <c r="D1800" s="33" t="s">
        <v>144</v>
      </c>
      <c r="E1800" s="34">
        <v>4286.5</v>
      </c>
      <c r="F1800" s="23">
        <v>41664</v>
      </c>
      <c r="G1800" s="34">
        <v>4286.5</v>
      </c>
      <c r="H1800" s="36">
        <f t="shared" si="28"/>
        <v>0</v>
      </c>
      <c r="I1800" s="21" t="s">
        <v>12</v>
      </c>
    </row>
    <row r="1801" spans="1:9" x14ac:dyDescent="0.25">
      <c r="A1801" s="31">
        <v>41664</v>
      </c>
      <c r="B1801" s="32">
        <v>928</v>
      </c>
      <c r="C1801" s="32" t="s">
        <v>407</v>
      </c>
      <c r="D1801" s="33" t="s">
        <v>13</v>
      </c>
      <c r="E1801" s="34">
        <v>12380.5</v>
      </c>
      <c r="F1801" s="83" t="s">
        <v>636</v>
      </c>
      <c r="G1801" s="40">
        <f>6380.5+6000</f>
        <v>12380.5</v>
      </c>
      <c r="H1801" s="36">
        <f t="shared" si="28"/>
        <v>0</v>
      </c>
      <c r="I1801" s="21" t="s">
        <v>21</v>
      </c>
    </row>
    <row r="1802" spans="1:9" x14ac:dyDescent="0.25">
      <c r="A1802" s="31">
        <v>41664</v>
      </c>
      <c r="B1802" s="32">
        <v>929</v>
      </c>
      <c r="C1802" s="32" t="s">
        <v>407</v>
      </c>
      <c r="D1802" s="33" t="s">
        <v>47</v>
      </c>
      <c r="E1802" s="34">
        <v>4354</v>
      </c>
      <c r="F1802" s="23">
        <v>41666</v>
      </c>
      <c r="G1802" s="34">
        <v>4354</v>
      </c>
      <c r="H1802" s="36">
        <f t="shared" si="28"/>
        <v>0</v>
      </c>
      <c r="I1802" s="21" t="s">
        <v>30</v>
      </c>
    </row>
    <row r="1803" spans="1:9" x14ac:dyDescent="0.25">
      <c r="A1803" s="31">
        <v>41664</v>
      </c>
      <c r="B1803" s="32">
        <v>930</v>
      </c>
      <c r="C1803" s="32" t="s">
        <v>407</v>
      </c>
      <c r="D1803" s="33" t="s">
        <v>35</v>
      </c>
      <c r="E1803" s="34">
        <v>26433</v>
      </c>
      <c r="F1803" s="26">
        <v>41674</v>
      </c>
      <c r="G1803" s="40">
        <v>26433</v>
      </c>
      <c r="H1803" s="36">
        <f t="shared" si="28"/>
        <v>0</v>
      </c>
      <c r="I1803" s="21" t="s">
        <v>30</v>
      </c>
    </row>
    <row r="1804" spans="1:9" x14ac:dyDescent="0.25">
      <c r="A1804" s="31">
        <v>41664</v>
      </c>
      <c r="B1804" s="32">
        <v>931</v>
      </c>
      <c r="C1804" s="32" t="s">
        <v>407</v>
      </c>
      <c r="D1804" s="33" t="s">
        <v>8</v>
      </c>
      <c r="E1804" s="34">
        <v>2219</v>
      </c>
      <c r="F1804" s="23">
        <v>41664</v>
      </c>
      <c r="G1804" s="34">
        <v>2219</v>
      </c>
      <c r="H1804" s="36">
        <f t="shared" si="28"/>
        <v>0</v>
      </c>
      <c r="I1804" s="21" t="s">
        <v>30</v>
      </c>
    </row>
    <row r="1805" spans="1:9" x14ac:dyDescent="0.25">
      <c r="A1805" s="31">
        <v>41664</v>
      </c>
      <c r="B1805" s="32">
        <v>932</v>
      </c>
      <c r="C1805" s="32" t="s">
        <v>407</v>
      </c>
      <c r="D1805" s="33" t="s">
        <v>124</v>
      </c>
      <c r="E1805" s="34">
        <v>8732.5</v>
      </c>
      <c r="F1805" s="23">
        <v>41664</v>
      </c>
      <c r="G1805" s="34">
        <v>8732.5</v>
      </c>
      <c r="H1805" s="36">
        <f t="shared" si="28"/>
        <v>0</v>
      </c>
      <c r="I1805" s="21" t="s">
        <v>30</v>
      </c>
    </row>
    <row r="1806" spans="1:9" x14ac:dyDescent="0.25">
      <c r="A1806" s="31">
        <v>41664</v>
      </c>
      <c r="B1806" s="32">
        <v>933</v>
      </c>
      <c r="C1806" s="32" t="s">
        <v>407</v>
      </c>
      <c r="D1806" s="33" t="s">
        <v>16</v>
      </c>
      <c r="E1806" s="34">
        <v>107378.46</v>
      </c>
      <c r="F1806" s="26">
        <v>41710</v>
      </c>
      <c r="G1806" s="40">
        <v>107378.46</v>
      </c>
      <c r="H1806" s="36">
        <f t="shared" si="28"/>
        <v>0</v>
      </c>
      <c r="I1806" s="21" t="s">
        <v>37</v>
      </c>
    </row>
    <row r="1807" spans="1:9" x14ac:dyDescent="0.25">
      <c r="A1807" s="31">
        <v>41664</v>
      </c>
      <c r="B1807" s="32">
        <v>934</v>
      </c>
      <c r="C1807" s="32" t="s">
        <v>407</v>
      </c>
      <c r="D1807" s="33" t="s">
        <v>83</v>
      </c>
      <c r="E1807" s="34">
        <v>7525</v>
      </c>
      <c r="F1807" s="23">
        <v>41664</v>
      </c>
      <c r="G1807" s="34">
        <v>7525</v>
      </c>
      <c r="H1807" s="36">
        <f t="shared" si="28"/>
        <v>0</v>
      </c>
    </row>
    <row r="1808" spans="1:9" x14ac:dyDescent="0.25">
      <c r="A1808" s="31">
        <v>41664</v>
      </c>
      <c r="B1808" s="32">
        <v>935</v>
      </c>
      <c r="C1808" s="32" t="s">
        <v>407</v>
      </c>
      <c r="D1808" s="33" t="s">
        <v>637</v>
      </c>
      <c r="E1808" s="34">
        <v>1327</v>
      </c>
      <c r="F1808" s="23">
        <v>41664</v>
      </c>
      <c r="G1808" s="34">
        <v>1327</v>
      </c>
      <c r="H1808" s="36">
        <f t="shared" si="28"/>
        <v>0</v>
      </c>
    </row>
    <row r="1809" spans="1:10" x14ac:dyDescent="0.25">
      <c r="A1809" s="31">
        <v>41664</v>
      </c>
      <c r="B1809" s="32">
        <v>936</v>
      </c>
      <c r="C1809" s="32" t="s">
        <v>407</v>
      </c>
      <c r="D1809" s="33" t="s">
        <v>637</v>
      </c>
      <c r="E1809" s="34">
        <v>1019.5</v>
      </c>
      <c r="F1809" s="23">
        <v>41664</v>
      </c>
      <c r="G1809" s="34">
        <v>1019.5</v>
      </c>
      <c r="H1809" s="36">
        <f t="shared" si="28"/>
        <v>0</v>
      </c>
    </row>
    <row r="1810" spans="1:10" x14ac:dyDescent="0.25">
      <c r="A1810" s="31">
        <v>41664</v>
      </c>
      <c r="B1810" s="32">
        <v>937</v>
      </c>
      <c r="C1810" s="32" t="s">
        <v>407</v>
      </c>
      <c r="D1810" s="33" t="s">
        <v>638</v>
      </c>
      <c r="E1810" s="34">
        <v>2073</v>
      </c>
      <c r="F1810" s="23">
        <v>41664</v>
      </c>
      <c r="G1810" s="34">
        <v>2073</v>
      </c>
      <c r="H1810" s="36">
        <f t="shared" si="28"/>
        <v>0</v>
      </c>
    </row>
    <row r="1811" spans="1:10" x14ac:dyDescent="0.25">
      <c r="A1811" s="31">
        <v>41664</v>
      </c>
      <c r="B1811" s="32">
        <v>938</v>
      </c>
      <c r="C1811" s="32" t="s">
        <v>407</v>
      </c>
      <c r="D1811" s="33" t="s">
        <v>82</v>
      </c>
      <c r="E1811" s="34">
        <v>4537</v>
      </c>
      <c r="F1811" s="23">
        <v>41666</v>
      </c>
      <c r="G1811" s="34">
        <v>4537</v>
      </c>
      <c r="H1811" s="36">
        <f t="shared" si="28"/>
        <v>0</v>
      </c>
      <c r="I1811" s="21" t="s">
        <v>21</v>
      </c>
    </row>
    <row r="1812" spans="1:10" x14ac:dyDescent="0.25">
      <c r="A1812" s="31">
        <v>41664</v>
      </c>
      <c r="B1812" s="32">
        <v>939</v>
      </c>
      <c r="C1812" s="32" t="s">
        <v>407</v>
      </c>
      <c r="D1812" s="33" t="s">
        <v>29</v>
      </c>
      <c r="E1812" s="34">
        <v>20225</v>
      </c>
      <c r="F1812" s="25" t="s">
        <v>639</v>
      </c>
      <c r="G1812" s="34">
        <f>2225+8000+10000</f>
        <v>20225</v>
      </c>
      <c r="H1812" s="36">
        <f t="shared" si="28"/>
        <v>0</v>
      </c>
      <c r="I1812" s="21" t="s">
        <v>30</v>
      </c>
    </row>
    <row r="1813" spans="1:10" x14ac:dyDescent="0.25">
      <c r="A1813" s="31">
        <v>41664</v>
      </c>
      <c r="B1813" s="32">
        <v>940</v>
      </c>
      <c r="C1813" s="32" t="s">
        <v>407</v>
      </c>
      <c r="D1813" s="33" t="s">
        <v>111</v>
      </c>
      <c r="E1813" s="34">
        <v>20372</v>
      </c>
      <c r="F1813" s="26">
        <v>41674</v>
      </c>
      <c r="G1813" s="40">
        <v>20372</v>
      </c>
      <c r="H1813" s="36">
        <f t="shared" si="28"/>
        <v>0</v>
      </c>
      <c r="I1813" s="21" t="s">
        <v>21</v>
      </c>
    </row>
    <row r="1814" spans="1:10" x14ac:dyDescent="0.25">
      <c r="A1814" s="31">
        <v>41664</v>
      </c>
      <c r="B1814" s="32">
        <v>941</v>
      </c>
      <c r="C1814" s="32" t="s">
        <v>407</v>
      </c>
      <c r="D1814" s="33" t="s">
        <v>28</v>
      </c>
      <c r="E1814" s="34">
        <v>701</v>
      </c>
      <c r="F1814" s="23">
        <v>41664</v>
      </c>
      <c r="G1814" s="34">
        <v>701</v>
      </c>
      <c r="H1814" s="36">
        <f t="shared" si="28"/>
        <v>0</v>
      </c>
    </row>
    <row r="1815" spans="1:10" x14ac:dyDescent="0.25">
      <c r="A1815" s="31">
        <v>41664</v>
      </c>
      <c r="B1815" s="32">
        <v>942</v>
      </c>
      <c r="C1815" s="32" t="s">
        <v>407</v>
      </c>
      <c r="D1815" s="33" t="s">
        <v>33</v>
      </c>
      <c r="E1815" s="34">
        <v>2623</v>
      </c>
      <c r="F1815" s="23">
        <v>41664</v>
      </c>
      <c r="G1815" s="34">
        <v>2623</v>
      </c>
      <c r="H1815" s="36">
        <f t="shared" si="28"/>
        <v>0</v>
      </c>
    </row>
    <row r="1816" spans="1:10" x14ac:dyDescent="0.25">
      <c r="A1816" s="31">
        <v>41664</v>
      </c>
      <c r="B1816" s="32">
        <v>943</v>
      </c>
      <c r="C1816" s="32" t="s">
        <v>407</v>
      </c>
      <c r="D1816" s="33" t="s">
        <v>36</v>
      </c>
      <c r="E1816" s="34">
        <v>7306</v>
      </c>
      <c r="F1816" s="23">
        <v>41664</v>
      </c>
      <c r="G1816" s="34">
        <v>7306</v>
      </c>
      <c r="H1816" s="36">
        <f t="shared" si="28"/>
        <v>0</v>
      </c>
      <c r="I1816" s="21" t="s">
        <v>217</v>
      </c>
    </row>
    <row r="1817" spans="1:10" x14ac:dyDescent="0.25">
      <c r="A1817" s="31">
        <v>41664</v>
      </c>
      <c r="B1817" s="32">
        <v>944</v>
      </c>
      <c r="C1817" s="32" t="s">
        <v>407</v>
      </c>
      <c r="D1817" s="33" t="s">
        <v>34</v>
      </c>
      <c r="E1817" s="34">
        <v>3636</v>
      </c>
      <c r="F1817" s="23">
        <v>41664</v>
      </c>
      <c r="G1817" s="34">
        <v>3636</v>
      </c>
      <c r="H1817" s="36">
        <f t="shared" si="28"/>
        <v>0</v>
      </c>
      <c r="I1817" s="21" t="s">
        <v>30</v>
      </c>
    </row>
    <row r="1818" spans="1:10" x14ac:dyDescent="0.25">
      <c r="A1818" s="31">
        <v>41664</v>
      </c>
      <c r="B1818" s="32">
        <v>945</v>
      </c>
      <c r="C1818" s="32" t="s">
        <v>407</v>
      </c>
      <c r="D1818" s="33" t="s">
        <v>130</v>
      </c>
      <c r="E1818" s="34">
        <v>10145</v>
      </c>
      <c r="F1818" s="23">
        <v>41666</v>
      </c>
      <c r="G1818" s="34">
        <v>10145</v>
      </c>
      <c r="H1818" s="36">
        <f t="shared" si="28"/>
        <v>0</v>
      </c>
      <c r="I1818" s="21" t="s">
        <v>21</v>
      </c>
    </row>
    <row r="1819" spans="1:10" x14ac:dyDescent="0.25">
      <c r="A1819" s="31">
        <v>41664</v>
      </c>
      <c r="B1819" s="32">
        <v>946</v>
      </c>
      <c r="C1819" s="32" t="s">
        <v>407</v>
      </c>
      <c r="D1819" s="33" t="s">
        <v>54</v>
      </c>
      <c r="E1819" s="34">
        <v>4125.5</v>
      </c>
      <c r="F1819" s="23">
        <v>41664</v>
      </c>
      <c r="G1819" s="34">
        <v>4125.5</v>
      </c>
      <c r="H1819" s="36">
        <f t="shared" si="28"/>
        <v>0</v>
      </c>
      <c r="I1819" s="21" t="s">
        <v>30</v>
      </c>
      <c r="J1819" s="27"/>
    </row>
    <row r="1820" spans="1:10" x14ac:dyDescent="0.25">
      <c r="A1820" s="31">
        <v>41664</v>
      </c>
      <c r="B1820" s="32">
        <v>947</v>
      </c>
      <c r="C1820" s="32" t="s">
        <v>407</v>
      </c>
      <c r="D1820" s="33" t="s">
        <v>57</v>
      </c>
      <c r="E1820" s="34">
        <v>1755</v>
      </c>
      <c r="F1820" s="23">
        <v>41664</v>
      </c>
      <c r="G1820" s="34">
        <v>1755</v>
      </c>
      <c r="H1820" s="36">
        <f t="shared" si="28"/>
        <v>0</v>
      </c>
      <c r="I1820" s="21" t="s">
        <v>45</v>
      </c>
    </row>
    <row r="1821" spans="1:10" x14ac:dyDescent="0.25">
      <c r="A1821" s="31">
        <v>41664</v>
      </c>
      <c r="B1821" s="32">
        <v>948</v>
      </c>
      <c r="C1821" s="32" t="s">
        <v>407</v>
      </c>
      <c r="D1821" s="33" t="s">
        <v>237</v>
      </c>
      <c r="E1821" s="34">
        <v>7866</v>
      </c>
      <c r="F1821" s="23">
        <v>41664</v>
      </c>
      <c r="G1821" s="34">
        <v>7866</v>
      </c>
      <c r="H1821" s="36">
        <f t="shared" si="28"/>
        <v>0</v>
      </c>
      <c r="I1821" s="21" t="s">
        <v>21</v>
      </c>
    </row>
    <row r="1822" spans="1:10" x14ac:dyDescent="0.25">
      <c r="A1822" s="31">
        <v>41664</v>
      </c>
      <c r="B1822" s="32">
        <v>949</v>
      </c>
      <c r="C1822" s="32" t="s">
        <v>407</v>
      </c>
      <c r="D1822" s="33" t="s">
        <v>17</v>
      </c>
      <c r="E1822" s="34">
        <v>4530</v>
      </c>
      <c r="F1822" s="23">
        <v>41668</v>
      </c>
      <c r="G1822" s="34">
        <v>4530</v>
      </c>
      <c r="H1822" s="36">
        <f t="shared" si="28"/>
        <v>0</v>
      </c>
      <c r="I1822" s="21" t="s">
        <v>21</v>
      </c>
      <c r="J1822" s="21" t="s">
        <v>640</v>
      </c>
    </row>
    <row r="1823" spans="1:10" x14ac:dyDescent="0.25">
      <c r="A1823" s="31">
        <v>41664</v>
      </c>
      <c r="B1823" s="32">
        <v>950</v>
      </c>
      <c r="C1823" s="32" t="s">
        <v>407</v>
      </c>
      <c r="D1823" s="33" t="s">
        <v>66</v>
      </c>
      <c r="E1823" s="34">
        <v>447</v>
      </c>
      <c r="F1823" s="23">
        <v>41664</v>
      </c>
      <c r="G1823" s="34">
        <v>447</v>
      </c>
      <c r="H1823" s="36">
        <f t="shared" si="28"/>
        <v>0</v>
      </c>
      <c r="I1823" s="21" t="s">
        <v>45</v>
      </c>
    </row>
    <row r="1824" spans="1:10" x14ac:dyDescent="0.25">
      <c r="A1824" s="31">
        <v>41664</v>
      </c>
      <c r="B1824" s="32">
        <v>951</v>
      </c>
      <c r="C1824" s="32" t="s">
        <v>407</v>
      </c>
      <c r="D1824" s="33" t="s">
        <v>55</v>
      </c>
      <c r="E1824" s="34">
        <v>17369</v>
      </c>
      <c r="F1824" s="23">
        <v>41664</v>
      </c>
      <c r="G1824" s="34">
        <v>17369</v>
      </c>
      <c r="H1824" s="36">
        <f t="shared" si="28"/>
        <v>0</v>
      </c>
    </row>
    <row r="1825" spans="1:10" x14ac:dyDescent="0.25">
      <c r="A1825" s="31">
        <v>41664</v>
      </c>
      <c r="B1825" s="32">
        <v>952</v>
      </c>
      <c r="C1825" s="32" t="s">
        <v>407</v>
      </c>
      <c r="D1825" s="33" t="s">
        <v>501</v>
      </c>
      <c r="E1825" s="34">
        <v>4249</v>
      </c>
      <c r="F1825" s="23">
        <v>41664</v>
      </c>
      <c r="G1825" s="34">
        <v>4249</v>
      </c>
      <c r="H1825" s="36">
        <f t="shared" si="28"/>
        <v>0</v>
      </c>
      <c r="I1825" s="21" t="s">
        <v>8</v>
      </c>
    </row>
    <row r="1826" spans="1:10" x14ac:dyDescent="0.25">
      <c r="A1826" s="31">
        <v>41664</v>
      </c>
      <c r="B1826" s="32">
        <v>953</v>
      </c>
      <c r="C1826" s="32" t="s">
        <v>407</v>
      </c>
      <c r="D1826" s="33" t="s">
        <v>33</v>
      </c>
      <c r="E1826" s="34">
        <v>4149</v>
      </c>
      <c r="F1826" s="23">
        <v>41664</v>
      </c>
      <c r="G1826" s="34">
        <v>4149</v>
      </c>
      <c r="H1826" s="36">
        <f t="shared" si="28"/>
        <v>0</v>
      </c>
      <c r="I1826" s="21" t="s">
        <v>217</v>
      </c>
    </row>
    <row r="1827" spans="1:10" x14ac:dyDescent="0.25">
      <c r="A1827" s="31">
        <v>41664</v>
      </c>
      <c r="B1827" s="32">
        <v>954</v>
      </c>
      <c r="C1827" s="32" t="s">
        <v>407</v>
      </c>
      <c r="D1827" s="33" t="s">
        <v>8</v>
      </c>
      <c r="E1827" s="34">
        <v>1431</v>
      </c>
      <c r="F1827" s="23">
        <v>41664</v>
      </c>
      <c r="G1827" s="34">
        <v>1431</v>
      </c>
      <c r="H1827" s="36">
        <f t="shared" si="28"/>
        <v>0</v>
      </c>
      <c r="I1827" s="21" t="s">
        <v>8</v>
      </c>
    </row>
    <row r="1828" spans="1:10" x14ac:dyDescent="0.25">
      <c r="A1828" s="31">
        <v>41664</v>
      </c>
      <c r="B1828" s="32">
        <v>955</v>
      </c>
      <c r="C1828" s="32" t="s">
        <v>407</v>
      </c>
      <c r="D1828" s="33" t="s">
        <v>44</v>
      </c>
      <c r="E1828" s="34">
        <v>5700</v>
      </c>
      <c r="F1828" s="26">
        <v>41678</v>
      </c>
      <c r="G1828" s="40">
        <v>5700</v>
      </c>
      <c r="H1828" s="36">
        <f t="shared" si="28"/>
        <v>0</v>
      </c>
      <c r="I1828" s="21" t="s">
        <v>45</v>
      </c>
    </row>
    <row r="1829" spans="1:10" x14ac:dyDescent="0.25">
      <c r="A1829" s="31">
        <v>41664</v>
      </c>
      <c r="B1829" s="32">
        <v>956</v>
      </c>
      <c r="C1829" s="32" t="s">
        <v>407</v>
      </c>
      <c r="D1829" s="33" t="s">
        <v>42</v>
      </c>
      <c r="E1829" s="34">
        <v>2280</v>
      </c>
      <c r="F1829" s="26">
        <v>41678</v>
      </c>
      <c r="G1829" s="40">
        <v>2280</v>
      </c>
      <c r="H1829" s="36">
        <f t="shared" si="28"/>
        <v>0</v>
      </c>
      <c r="I1829" s="21" t="s">
        <v>45</v>
      </c>
    </row>
    <row r="1830" spans="1:10" x14ac:dyDescent="0.25">
      <c r="A1830" s="31">
        <v>41664</v>
      </c>
      <c r="B1830" s="32">
        <v>957</v>
      </c>
      <c r="C1830" s="32" t="s">
        <v>407</v>
      </c>
      <c r="D1830" s="33" t="s">
        <v>43</v>
      </c>
      <c r="E1830" s="34">
        <v>1520</v>
      </c>
      <c r="F1830" s="26">
        <v>41678</v>
      </c>
      <c r="G1830" s="40">
        <v>1520</v>
      </c>
      <c r="H1830" s="36">
        <f t="shared" si="28"/>
        <v>0</v>
      </c>
      <c r="I1830" s="21" t="s">
        <v>45</v>
      </c>
    </row>
    <row r="1831" spans="1:10" x14ac:dyDescent="0.25">
      <c r="A1831" s="31">
        <v>41664</v>
      </c>
      <c r="B1831" s="32">
        <v>958</v>
      </c>
      <c r="C1831" s="32" t="s">
        <v>407</v>
      </c>
      <c r="D1831" s="33" t="s">
        <v>136</v>
      </c>
      <c r="E1831" s="34">
        <v>56</v>
      </c>
      <c r="F1831" s="23">
        <v>41664</v>
      </c>
      <c r="G1831" s="34">
        <v>56</v>
      </c>
      <c r="H1831" s="36">
        <f t="shared" si="28"/>
        <v>0</v>
      </c>
    </row>
    <row r="1832" spans="1:10" x14ac:dyDescent="0.25">
      <c r="A1832" s="31">
        <v>41664</v>
      </c>
      <c r="B1832" s="32">
        <v>959</v>
      </c>
      <c r="C1832" s="32" t="s">
        <v>407</v>
      </c>
      <c r="D1832" s="33" t="s">
        <v>496</v>
      </c>
      <c r="E1832" s="34">
        <v>2259</v>
      </c>
      <c r="F1832" s="107">
        <v>41674</v>
      </c>
      <c r="G1832" s="40">
        <v>2259</v>
      </c>
      <c r="H1832" s="36">
        <f t="shared" si="28"/>
        <v>0</v>
      </c>
      <c r="I1832" s="21" t="s">
        <v>15</v>
      </c>
      <c r="J1832" s="21" t="s">
        <v>641</v>
      </c>
    </row>
    <row r="1833" spans="1:10" x14ac:dyDescent="0.25">
      <c r="A1833" s="31">
        <v>41664</v>
      </c>
      <c r="B1833" s="32">
        <v>960</v>
      </c>
      <c r="C1833" s="32" t="s">
        <v>407</v>
      </c>
      <c r="D1833" s="33" t="s">
        <v>570</v>
      </c>
      <c r="E1833" s="34">
        <v>3384</v>
      </c>
      <c r="F1833" s="23">
        <v>41664</v>
      </c>
      <c r="G1833" s="34">
        <v>3384</v>
      </c>
      <c r="H1833" s="36">
        <f t="shared" si="28"/>
        <v>0</v>
      </c>
      <c r="I1833" s="21" t="s">
        <v>15</v>
      </c>
    </row>
    <row r="1834" spans="1:10" x14ac:dyDescent="0.25">
      <c r="A1834" s="31">
        <v>41664</v>
      </c>
      <c r="B1834" s="32">
        <v>961</v>
      </c>
      <c r="C1834" s="32" t="s">
        <v>407</v>
      </c>
      <c r="D1834" s="33" t="s">
        <v>8</v>
      </c>
      <c r="E1834" s="34">
        <v>500</v>
      </c>
      <c r="F1834" s="23">
        <v>41664</v>
      </c>
      <c r="G1834" s="34">
        <v>500</v>
      </c>
      <c r="H1834" s="36">
        <f t="shared" ref="H1834:H1897" si="29">E1834-G1834</f>
        <v>0</v>
      </c>
      <c r="I1834" s="21" t="s">
        <v>8</v>
      </c>
    </row>
    <row r="1835" spans="1:10" x14ac:dyDescent="0.25">
      <c r="A1835" s="31">
        <v>41664</v>
      </c>
      <c r="B1835" s="32">
        <v>962</v>
      </c>
      <c r="C1835" s="32" t="s">
        <v>407</v>
      </c>
      <c r="D1835" s="33" t="s">
        <v>123</v>
      </c>
      <c r="E1835" s="34">
        <v>5377</v>
      </c>
      <c r="F1835" s="25" t="s">
        <v>642</v>
      </c>
      <c r="G1835" s="34">
        <f>2900+2477</f>
        <v>5377</v>
      </c>
      <c r="H1835" s="36">
        <f t="shared" si="29"/>
        <v>0</v>
      </c>
      <c r="I1835" s="21" t="s">
        <v>8</v>
      </c>
    </row>
    <row r="1836" spans="1:10" x14ac:dyDescent="0.25">
      <c r="A1836" s="31">
        <v>41664</v>
      </c>
      <c r="B1836" s="32">
        <v>963</v>
      </c>
      <c r="C1836" s="32" t="s">
        <v>407</v>
      </c>
      <c r="D1836" s="33" t="s">
        <v>494</v>
      </c>
      <c r="E1836" s="34">
        <v>204</v>
      </c>
      <c r="F1836" s="23">
        <v>41664</v>
      </c>
      <c r="G1836" s="34">
        <v>204</v>
      </c>
      <c r="H1836" s="36">
        <f t="shared" si="29"/>
        <v>0</v>
      </c>
    </row>
    <row r="1837" spans="1:10" x14ac:dyDescent="0.25">
      <c r="A1837" s="31">
        <v>41664</v>
      </c>
      <c r="B1837" s="32">
        <v>964</v>
      </c>
      <c r="C1837" s="32" t="s">
        <v>407</v>
      </c>
      <c r="D1837" s="33" t="s">
        <v>110</v>
      </c>
      <c r="E1837" s="34">
        <v>18667</v>
      </c>
      <c r="F1837" s="83" t="s">
        <v>643</v>
      </c>
      <c r="G1837" s="40">
        <f>17339+1328</f>
        <v>18667</v>
      </c>
      <c r="H1837" s="36">
        <f t="shared" si="29"/>
        <v>0</v>
      </c>
      <c r="I1837" s="21" t="s">
        <v>15</v>
      </c>
    </row>
    <row r="1838" spans="1:10" x14ac:dyDescent="0.25">
      <c r="A1838" s="31">
        <v>41664</v>
      </c>
      <c r="B1838" s="32">
        <v>965</v>
      </c>
      <c r="C1838" s="32" t="s">
        <v>407</v>
      </c>
      <c r="D1838" s="33" t="s">
        <v>366</v>
      </c>
      <c r="E1838" s="34">
        <v>5328</v>
      </c>
      <c r="F1838" s="23">
        <v>41664</v>
      </c>
      <c r="G1838" s="34">
        <v>5328</v>
      </c>
      <c r="H1838" s="36">
        <f t="shared" si="29"/>
        <v>0</v>
      </c>
      <c r="I1838" s="21" t="s">
        <v>15</v>
      </c>
    </row>
    <row r="1839" spans="1:10" x14ac:dyDescent="0.25">
      <c r="A1839" s="31">
        <v>41664</v>
      </c>
      <c r="B1839" s="32">
        <v>966</v>
      </c>
      <c r="C1839" s="32" t="s">
        <v>407</v>
      </c>
      <c r="D1839" s="33" t="s">
        <v>8</v>
      </c>
      <c r="E1839" s="34">
        <v>374</v>
      </c>
      <c r="F1839" s="23">
        <v>41664</v>
      </c>
      <c r="G1839" s="34">
        <v>374</v>
      </c>
      <c r="H1839" s="36">
        <f t="shared" si="29"/>
        <v>0</v>
      </c>
      <c r="I1839" s="21" t="s">
        <v>8</v>
      </c>
    </row>
    <row r="1840" spans="1:10" x14ac:dyDescent="0.25">
      <c r="A1840" s="31">
        <v>41664</v>
      </c>
      <c r="B1840" s="32">
        <v>967</v>
      </c>
      <c r="C1840" s="32" t="s">
        <v>407</v>
      </c>
      <c r="D1840" s="33" t="s">
        <v>392</v>
      </c>
      <c r="E1840" s="34">
        <v>3702.5</v>
      </c>
      <c r="F1840" s="23">
        <v>41664</v>
      </c>
      <c r="G1840" s="34">
        <v>3702.5</v>
      </c>
      <c r="H1840" s="36">
        <f t="shared" si="29"/>
        <v>0</v>
      </c>
    </row>
    <row r="1841" spans="1:10" x14ac:dyDescent="0.25">
      <c r="A1841" s="31">
        <v>41664</v>
      </c>
      <c r="B1841" s="32">
        <v>968</v>
      </c>
      <c r="C1841" s="32" t="s">
        <v>407</v>
      </c>
      <c r="D1841" s="48" t="s">
        <v>53</v>
      </c>
      <c r="E1841" s="49">
        <v>0</v>
      </c>
      <c r="G1841" s="34"/>
      <c r="H1841" s="36">
        <f t="shared" si="29"/>
        <v>0</v>
      </c>
      <c r="I1841" s="21" t="s">
        <v>520</v>
      </c>
    </row>
    <row r="1842" spans="1:10" x14ac:dyDescent="0.25">
      <c r="A1842" s="31">
        <v>41664</v>
      </c>
      <c r="B1842" s="32">
        <v>969</v>
      </c>
      <c r="C1842" s="32" t="s">
        <v>407</v>
      </c>
      <c r="D1842" s="33" t="s">
        <v>8</v>
      </c>
      <c r="E1842" s="34">
        <v>1448</v>
      </c>
      <c r="F1842" s="26" t="s">
        <v>644</v>
      </c>
      <c r="G1842" s="34">
        <v>1448</v>
      </c>
      <c r="H1842" s="36">
        <f t="shared" si="29"/>
        <v>0</v>
      </c>
      <c r="I1842" s="21" t="s">
        <v>8</v>
      </c>
      <c r="J1842" s="21" t="s">
        <v>271</v>
      </c>
    </row>
    <row r="1843" spans="1:10" x14ac:dyDescent="0.25">
      <c r="A1843" s="31">
        <v>41664</v>
      </c>
      <c r="B1843" s="32">
        <v>970</v>
      </c>
      <c r="C1843" s="32" t="s">
        <v>407</v>
      </c>
      <c r="D1843" s="33" t="s">
        <v>74</v>
      </c>
      <c r="E1843" s="34">
        <v>6307</v>
      </c>
      <c r="F1843" s="23">
        <v>41664</v>
      </c>
      <c r="G1843" s="34">
        <v>6307</v>
      </c>
      <c r="H1843" s="36">
        <f t="shared" si="29"/>
        <v>0</v>
      </c>
      <c r="I1843" s="21" t="s">
        <v>8</v>
      </c>
    </row>
    <row r="1844" spans="1:10" x14ac:dyDescent="0.25">
      <c r="A1844" s="31">
        <v>41664</v>
      </c>
      <c r="B1844" s="32">
        <v>971</v>
      </c>
      <c r="C1844" s="32" t="s">
        <v>407</v>
      </c>
      <c r="D1844" s="33" t="s">
        <v>133</v>
      </c>
      <c r="E1844" s="34">
        <v>21060.5</v>
      </c>
      <c r="F1844" s="23">
        <v>41664</v>
      </c>
      <c r="G1844" s="34">
        <v>21060.5</v>
      </c>
      <c r="H1844" s="36">
        <f t="shared" si="29"/>
        <v>0</v>
      </c>
      <c r="I1844" s="21" t="s">
        <v>8</v>
      </c>
    </row>
    <row r="1845" spans="1:10" x14ac:dyDescent="0.25">
      <c r="A1845" s="31">
        <v>41664</v>
      </c>
      <c r="B1845" s="32">
        <v>972</v>
      </c>
      <c r="C1845" s="32" t="s">
        <v>407</v>
      </c>
      <c r="D1845" s="33" t="s">
        <v>413</v>
      </c>
      <c r="E1845" s="34">
        <v>1254</v>
      </c>
      <c r="F1845" s="23">
        <v>41664</v>
      </c>
      <c r="G1845" s="34">
        <v>1254</v>
      </c>
      <c r="H1845" s="36">
        <f t="shared" si="29"/>
        <v>0</v>
      </c>
      <c r="I1845" s="21" t="s">
        <v>65</v>
      </c>
    </row>
    <row r="1846" spans="1:10" x14ac:dyDescent="0.25">
      <c r="A1846" s="31">
        <v>41664</v>
      </c>
      <c r="B1846" s="32">
        <v>973</v>
      </c>
      <c r="C1846" s="32" t="s">
        <v>407</v>
      </c>
      <c r="D1846" s="33" t="s">
        <v>80</v>
      </c>
      <c r="E1846" s="34">
        <v>1658</v>
      </c>
      <c r="F1846" s="23">
        <v>41664</v>
      </c>
      <c r="G1846" s="34">
        <v>1658</v>
      </c>
      <c r="H1846" s="36">
        <f t="shared" si="29"/>
        <v>0</v>
      </c>
      <c r="I1846" s="21" t="s">
        <v>65</v>
      </c>
    </row>
    <row r="1847" spans="1:10" x14ac:dyDescent="0.25">
      <c r="A1847" s="31">
        <v>41664</v>
      </c>
      <c r="B1847" s="32">
        <v>974</v>
      </c>
      <c r="C1847" s="32" t="s">
        <v>407</v>
      </c>
      <c r="D1847" s="33" t="s">
        <v>78</v>
      </c>
      <c r="E1847" s="34">
        <v>3936</v>
      </c>
      <c r="F1847" s="23">
        <v>41664</v>
      </c>
      <c r="G1847" s="34">
        <v>3936</v>
      </c>
      <c r="H1847" s="36">
        <f t="shared" si="29"/>
        <v>0</v>
      </c>
      <c r="I1847" s="21" t="s">
        <v>65</v>
      </c>
    </row>
    <row r="1848" spans="1:10" x14ac:dyDescent="0.25">
      <c r="A1848" s="31">
        <v>41664</v>
      </c>
      <c r="B1848" s="32">
        <v>975</v>
      </c>
      <c r="C1848" s="32" t="s">
        <v>407</v>
      </c>
      <c r="D1848" s="33" t="s">
        <v>349</v>
      </c>
      <c r="E1848" s="34">
        <v>5394.4</v>
      </c>
      <c r="F1848" s="23">
        <v>41664</v>
      </c>
      <c r="G1848" s="34">
        <v>5394.4</v>
      </c>
      <c r="H1848" s="36">
        <f t="shared" si="29"/>
        <v>0</v>
      </c>
      <c r="I1848" s="21" t="s">
        <v>65</v>
      </c>
      <c r="J1848" s="21" t="s">
        <v>645</v>
      </c>
    </row>
    <row r="1849" spans="1:10" x14ac:dyDescent="0.25">
      <c r="A1849" s="31">
        <v>41664</v>
      </c>
      <c r="B1849" s="32">
        <v>976</v>
      </c>
      <c r="C1849" s="32" t="s">
        <v>407</v>
      </c>
      <c r="D1849" s="33" t="s">
        <v>33</v>
      </c>
      <c r="E1849" s="34">
        <v>1486.8</v>
      </c>
      <c r="F1849" s="23">
        <v>41664</v>
      </c>
      <c r="G1849" s="34">
        <v>1486.8</v>
      </c>
      <c r="H1849" s="36">
        <f t="shared" si="29"/>
        <v>0</v>
      </c>
      <c r="I1849" s="21" t="s">
        <v>65</v>
      </c>
    </row>
    <row r="1850" spans="1:10" x14ac:dyDescent="0.25">
      <c r="A1850" s="31">
        <v>41664</v>
      </c>
      <c r="B1850" s="32">
        <v>977</v>
      </c>
      <c r="C1850" s="32" t="s">
        <v>407</v>
      </c>
      <c r="D1850" s="33" t="s">
        <v>193</v>
      </c>
      <c r="E1850" s="34">
        <v>1393</v>
      </c>
      <c r="F1850" s="23">
        <v>41664</v>
      </c>
      <c r="G1850" s="34">
        <v>1393</v>
      </c>
      <c r="H1850" s="36">
        <f t="shared" si="29"/>
        <v>0</v>
      </c>
      <c r="I1850" s="21" t="s">
        <v>65</v>
      </c>
    </row>
    <row r="1851" spans="1:10" x14ac:dyDescent="0.25">
      <c r="A1851" s="31">
        <v>41664</v>
      </c>
      <c r="B1851" s="32">
        <v>978</v>
      </c>
      <c r="C1851" s="32" t="s">
        <v>407</v>
      </c>
      <c r="D1851" s="33" t="s">
        <v>348</v>
      </c>
      <c r="E1851" s="34">
        <v>6888</v>
      </c>
      <c r="F1851" s="79" t="s">
        <v>646</v>
      </c>
      <c r="G1851" s="34">
        <v>6888</v>
      </c>
      <c r="H1851" s="36">
        <f t="shared" si="29"/>
        <v>0</v>
      </c>
      <c r="I1851" s="21" t="s">
        <v>65</v>
      </c>
    </row>
    <row r="1852" spans="1:10" x14ac:dyDescent="0.25">
      <c r="A1852" s="31">
        <v>41664</v>
      </c>
      <c r="B1852" s="32">
        <v>979</v>
      </c>
      <c r="C1852" s="32" t="s">
        <v>407</v>
      </c>
      <c r="D1852" s="33" t="s">
        <v>468</v>
      </c>
      <c r="E1852" s="34">
        <v>11066.5</v>
      </c>
      <c r="F1852" s="107">
        <v>41674</v>
      </c>
      <c r="G1852" s="40">
        <v>11066.5</v>
      </c>
      <c r="H1852" s="36">
        <f t="shared" si="29"/>
        <v>0</v>
      </c>
      <c r="I1852" s="21" t="s">
        <v>65</v>
      </c>
    </row>
    <row r="1853" spans="1:10" x14ac:dyDescent="0.25">
      <c r="A1853" s="31">
        <v>41664</v>
      </c>
      <c r="B1853" s="32">
        <v>980</v>
      </c>
      <c r="C1853" s="32" t="s">
        <v>407</v>
      </c>
      <c r="D1853" s="33" t="s">
        <v>136</v>
      </c>
      <c r="E1853" s="34">
        <v>3196.5</v>
      </c>
      <c r="F1853" s="23">
        <v>41664</v>
      </c>
      <c r="G1853" s="34">
        <v>3196.5</v>
      </c>
      <c r="H1853" s="36">
        <f t="shared" si="29"/>
        <v>0</v>
      </c>
    </row>
    <row r="1854" spans="1:10" x14ac:dyDescent="0.25">
      <c r="A1854" s="31">
        <v>41664</v>
      </c>
      <c r="B1854" s="32">
        <v>981</v>
      </c>
      <c r="C1854" s="32" t="s">
        <v>407</v>
      </c>
      <c r="D1854" s="33" t="s">
        <v>98</v>
      </c>
      <c r="E1854" s="34">
        <v>13467.2</v>
      </c>
      <c r="F1854" s="23">
        <v>41664</v>
      </c>
      <c r="G1854" s="34">
        <v>13467.2</v>
      </c>
      <c r="H1854" s="36">
        <f t="shared" si="29"/>
        <v>0</v>
      </c>
      <c r="I1854" s="21" t="s">
        <v>37</v>
      </c>
    </row>
    <row r="1855" spans="1:10" x14ac:dyDescent="0.25">
      <c r="A1855" s="31">
        <v>41664</v>
      </c>
      <c r="B1855" s="32">
        <v>982</v>
      </c>
      <c r="C1855" s="32" t="s">
        <v>407</v>
      </c>
      <c r="D1855" s="33" t="s">
        <v>64</v>
      </c>
      <c r="E1855" s="34">
        <v>9813.5</v>
      </c>
      <c r="F1855" s="23">
        <v>41664</v>
      </c>
      <c r="G1855" s="34">
        <v>9813.5</v>
      </c>
      <c r="H1855" s="36">
        <f t="shared" si="29"/>
        <v>0</v>
      </c>
      <c r="I1855" s="21" t="s">
        <v>37</v>
      </c>
    </row>
    <row r="1856" spans="1:10" x14ac:dyDescent="0.25">
      <c r="A1856" s="31">
        <v>41664</v>
      </c>
      <c r="B1856" s="32">
        <v>983</v>
      </c>
      <c r="C1856" s="32" t="s">
        <v>407</v>
      </c>
      <c r="D1856" s="33" t="s">
        <v>647</v>
      </c>
      <c r="E1856" s="34">
        <v>1299.5</v>
      </c>
      <c r="F1856" s="23">
        <v>41664</v>
      </c>
      <c r="G1856" s="34">
        <v>1299.5</v>
      </c>
      <c r="H1856" s="36">
        <f t="shared" si="29"/>
        <v>0</v>
      </c>
      <c r="I1856" s="21" t="s">
        <v>37</v>
      </c>
    </row>
    <row r="1857" spans="1:10" x14ac:dyDescent="0.25">
      <c r="A1857" s="31">
        <v>41664</v>
      </c>
      <c r="B1857" s="32">
        <v>984</v>
      </c>
      <c r="C1857" s="32" t="s">
        <v>407</v>
      </c>
      <c r="D1857" s="48" t="s">
        <v>53</v>
      </c>
      <c r="E1857" s="49">
        <v>0</v>
      </c>
      <c r="G1857" s="34"/>
      <c r="H1857" s="36">
        <f t="shared" si="29"/>
        <v>0</v>
      </c>
      <c r="I1857" s="21" t="s">
        <v>302</v>
      </c>
    </row>
    <row r="1858" spans="1:10" x14ac:dyDescent="0.25">
      <c r="A1858" s="31">
        <v>41664</v>
      </c>
      <c r="B1858" s="32">
        <v>985</v>
      </c>
      <c r="C1858" s="32" t="s">
        <v>407</v>
      </c>
      <c r="D1858" s="33" t="s">
        <v>106</v>
      </c>
      <c r="E1858" s="34">
        <v>19598.5</v>
      </c>
      <c r="F1858" s="26">
        <v>41690</v>
      </c>
      <c r="G1858" s="40">
        <v>19598.5</v>
      </c>
      <c r="H1858" s="36">
        <f t="shared" si="29"/>
        <v>0</v>
      </c>
      <c r="I1858" s="21" t="s">
        <v>37</v>
      </c>
    </row>
    <row r="1859" spans="1:10" x14ac:dyDescent="0.25">
      <c r="A1859" s="31">
        <v>41664</v>
      </c>
      <c r="B1859" s="32">
        <v>986</v>
      </c>
      <c r="C1859" s="32" t="s">
        <v>407</v>
      </c>
      <c r="D1859" s="33" t="s">
        <v>99</v>
      </c>
      <c r="E1859" s="34">
        <v>364</v>
      </c>
      <c r="F1859" s="23">
        <v>41664</v>
      </c>
      <c r="G1859" s="34">
        <v>364</v>
      </c>
      <c r="H1859" s="36">
        <f t="shared" si="29"/>
        <v>0</v>
      </c>
    </row>
    <row r="1860" spans="1:10" x14ac:dyDescent="0.25">
      <c r="A1860" s="31">
        <v>41664</v>
      </c>
      <c r="B1860" s="32">
        <v>987</v>
      </c>
      <c r="C1860" s="32" t="s">
        <v>407</v>
      </c>
      <c r="D1860" s="33" t="s">
        <v>20</v>
      </c>
      <c r="E1860" s="34">
        <v>10805</v>
      </c>
      <c r="F1860" s="23">
        <v>41666</v>
      </c>
      <c r="G1860" s="34">
        <v>10805</v>
      </c>
      <c r="H1860" s="36">
        <f t="shared" si="29"/>
        <v>0</v>
      </c>
    </row>
    <row r="1861" spans="1:10" x14ac:dyDescent="0.25">
      <c r="A1861" s="31">
        <v>41664</v>
      </c>
      <c r="B1861" s="32">
        <v>988</v>
      </c>
      <c r="C1861" s="32" t="s">
        <v>407</v>
      </c>
      <c r="D1861" s="33" t="s">
        <v>494</v>
      </c>
      <c r="E1861" s="34">
        <v>2581</v>
      </c>
      <c r="F1861" s="23">
        <v>41664</v>
      </c>
      <c r="G1861" s="34">
        <v>2581</v>
      </c>
      <c r="H1861" s="36">
        <f t="shared" si="29"/>
        <v>0</v>
      </c>
      <c r="I1861" s="21" t="s">
        <v>45</v>
      </c>
    </row>
    <row r="1862" spans="1:10" x14ac:dyDescent="0.25">
      <c r="A1862" s="31">
        <v>41664</v>
      </c>
      <c r="B1862" s="32">
        <v>989</v>
      </c>
      <c r="C1862" s="32" t="s">
        <v>407</v>
      </c>
      <c r="D1862" s="33" t="s">
        <v>106</v>
      </c>
      <c r="E1862" s="34">
        <v>340100</v>
      </c>
      <c r="F1862" s="107">
        <v>41682</v>
      </c>
      <c r="G1862" s="40">
        <v>340100</v>
      </c>
      <c r="H1862" s="36">
        <f t="shared" si="29"/>
        <v>0</v>
      </c>
      <c r="I1862" s="21" t="s">
        <v>37</v>
      </c>
    </row>
    <row r="1863" spans="1:10" x14ac:dyDescent="0.25">
      <c r="A1863" s="31">
        <v>41664</v>
      </c>
      <c r="B1863" s="32">
        <v>990</v>
      </c>
      <c r="C1863" s="32" t="s">
        <v>407</v>
      </c>
      <c r="D1863" s="33" t="s">
        <v>106</v>
      </c>
      <c r="E1863" s="34">
        <v>181104</v>
      </c>
      <c r="F1863" s="107">
        <v>41674</v>
      </c>
      <c r="G1863" s="40">
        <v>181104</v>
      </c>
      <c r="H1863" s="36">
        <f t="shared" si="29"/>
        <v>0</v>
      </c>
      <c r="I1863" s="21" t="s">
        <v>37</v>
      </c>
    </row>
    <row r="1864" spans="1:10" x14ac:dyDescent="0.25">
      <c r="A1864" s="31">
        <v>41664</v>
      </c>
      <c r="B1864" s="32">
        <v>991</v>
      </c>
      <c r="C1864" s="32" t="s">
        <v>407</v>
      </c>
      <c r="D1864" s="33" t="s">
        <v>106</v>
      </c>
      <c r="E1864" s="34">
        <v>143031</v>
      </c>
      <c r="F1864" s="107">
        <v>41674</v>
      </c>
      <c r="G1864" s="40">
        <v>143031</v>
      </c>
      <c r="H1864" s="36">
        <f t="shared" si="29"/>
        <v>0</v>
      </c>
      <c r="I1864" s="21" t="s">
        <v>37</v>
      </c>
      <c r="J1864" s="46"/>
    </row>
    <row r="1865" spans="1:10" x14ac:dyDescent="0.25">
      <c r="A1865" s="31">
        <v>41664</v>
      </c>
      <c r="B1865" s="32">
        <v>992</v>
      </c>
      <c r="C1865" s="32" t="s">
        <v>407</v>
      </c>
      <c r="D1865" s="33" t="s">
        <v>106</v>
      </c>
      <c r="E1865" s="34">
        <v>302388</v>
      </c>
      <c r="F1865" s="107">
        <v>41674</v>
      </c>
      <c r="G1865" s="40">
        <v>302388</v>
      </c>
      <c r="H1865" s="36">
        <f t="shared" si="29"/>
        <v>0</v>
      </c>
      <c r="I1865" s="21" t="s">
        <v>37</v>
      </c>
    </row>
    <row r="1866" spans="1:10" x14ac:dyDescent="0.25">
      <c r="A1866" s="31">
        <v>41664</v>
      </c>
      <c r="B1866" s="32">
        <v>993</v>
      </c>
      <c r="C1866" s="32" t="s">
        <v>407</v>
      </c>
      <c r="D1866" s="33" t="s">
        <v>106</v>
      </c>
      <c r="E1866" s="34">
        <v>228304</v>
      </c>
      <c r="F1866" s="107">
        <v>41674</v>
      </c>
      <c r="G1866" s="40">
        <v>228304</v>
      </c>
      <c r="H1866" s="36">
        <f t="shared" si="29"/>
        <v>0</v>
      </c>
      <c r="I1866" s="21" t="s">
        <v>37</v>
      </c>
    </row>
    <row r="1867" spans="1:10" x14ac:dyDescent="0.25">
      <c r="A1867" s="31">
        <v>41664</v>
      </c>
      <c r="B1867" s="32">
        <v>994</v>
      </c>
      <c r="C1867" s="32" t="s">
        <v>407</v>
      </c>
      <c r="D1867" s="33" t="s">
        <v>106</v>
      </c>
      <c r="E1867" s="34">
        <v>172186</v>
      </c>
      <c r="F1867" s="107">
        <v>41674</v>
      </c>
      <c r="G1867" s="40">
        <v>172186</v>
      </c>
      <c r="H1867" s="36">
        <f t="shared" si="29"/>
        <v>0</v>
      </c>
      <c r="I1867" s="21" t="s">
        <v>37</v>
      </c>
    </row>
    <row r="1868" spans="1:10" x14ac:dyDescent="0.25">
      <c r="A1868" s="31">
        <v>41664</v>
      </c>
      <c r="B1868" s="32">
        <v>995</v>
      </c>
      <c r="C1868" s="32" t="s">
        <v>407</v>
      </c>
      <c r="D1868" s="33" t="s">
        <v>62</v>
      </c>
      <c r="E1868" s="34">
        <v>20112</v>
      </c>
      <c r="F1868" s="23">
        <v>41667</v>
      </c>
      <c r="G1868" s="34">
        <v>20112</v>
      </c>
      <c r="H1868" s="36">
        <f t="shared" si="29"/>
        <v>0</v>
      </c>
      <c r="I1868" s="21" t="s">
        <v>37</v>
      </c>
    </row>
    <row r="1869" spans="1:10" x14ac:dyDescent="0.25">
      <c r="A1869" s="31">
        <v>41664</v>
      </c>
      <c r="B1869" s="32">
        <v>996</v>
      </c>
      <c r="C1869" s="32" t="s">
        <v>407</v>
      </c>
      <c r="D1869" s="33" t="s">
        <v>17</v>
      </c>
      <c r="E1869" s="34">
        <v>5533</v>
      </c>
      <c r="F1869" s="23">
        <v>41668</v>
      </c>
      <c r="G1869" s="34">
        <v>5533</v>
      </c>
      <c r="H1869" s="36">
        <f t="shared" si="29"/>
        <v>0</v>
      </c>
      <c r="I1869" s="21" t="s">
        <v>45</v>
      </c>
    </row>
    <row r="1870" spans="1:10" x14ac:dyDescent="0.25">
      <c r="A1870" s="31">
        <v>41664</v>
      </c>
      <c r="B1870" s="32">
        <v>997</v>
      </c>
      <c r="C1870" s="32" t="s">
        <v>407</v>
      </c>
      <c r="D1870" s="33" t="s">
        <v>523</v>
      </c>
      <c r="E1870" s="34">
        <v>13550</v>
      </c>
      <c r="F1870" s="107">
        <v>41671</v>
      </c>
      <c r="G1870" s="40">
        <v>13550</v>
      </c>
      <c r="H1870" s="36">
        <f t="shared" si="29"/>
        <v>0</v>
      </c>
    </row>
    <row r="1871" spans="1:10" x14ac:dyDescent="0.25">
      <c r="A1871" s="31">
        <v>41664</v>
      </c>
      <c r="B1871" s="32">
        <v>998</v>
      </c>
      <c r="C1871" s="32" t="s">
        <v>407</v>
      </c>
      <c r="D1871" s="33" t="s">
        <v>19</v>
      </c>
      <c r="E1871" s="34">
        <v>537507.4</v>
      </c>
      <c r="F1871" s="506" t="s">
        <v>4924</v>
      </c>
      <c r="G1871" s="40">
        <f>189988.82+291750+55768.58</f>
        <v>537507.4</v>
      </c>
      <c r="H1871" s="36">
        <f t="shared" si="29"/>
        <v>0</v>
      </c>
    </row>
    <row r="1872" spans="1:10" x14ac:dyDescent="0.25">
      <c r="A1872" s="31">
        <v>41664</v>
      </c>
      <c r="B1872" s="32">
        <v>999</v>
      </c>
      <c r="C1872" s="32" t="s">
        <v>407</v>
      </c>
      <c r="D1872" s="33" t="s">
        <v>648</v>
      </c>
      <c r="E1872" s="34">
        <v>327</v>
      </c>
      <c r="F1872" s="23">
        <v>41664</v>
      </c>
      <c r="G1872" s="34">
        <v>327</v>
      </c>
      <c r="H1872" s="36">
        <f t="shared" si="29"/>
        <v>0</v>
      </c>
    </row>
    <row r="1873" spans="1:10" x14ac:dyDescent="0.25">
      <c r="A1873" s="31">
        <v>41664</v>
      </c>
      <c r="B1873" s="32">
        <v>1000</v>
      </c>
      <c r="C1873" s="32" t="s">
        <v>407</v>
      </c>
      <c r="D1873" s="33" t="s">
        <v>649</v>
      </c>
      <c r="E1873" s="34">
        <v>516</v>
      </c>
      <c r="F1873" s="23">
        <v>41664</v>
      </c>
      <c r="G1873" s="34">
        <v>516</v>
      </c>
      <c r="H1873" s="36">
        <f t="shared" si="29"/>
        <v>0</v>
      </c>
      <c r="J1873" s="27"/>
    </row>
    <row r="1874" spans="1:10" x14ac:dyDescent="0.25">
      <c r="A1874" s="31">
        <v>41665</v>
      </c>
      <c r="B1874" s="32">
        <v>1</v>
      </c>
      <c r="C1874" s="32" t="s">
        <v>650</v>
      </c>
      <c r="D1874" s="33" t="s">
        <v>106</v>
      </c>
      <c r="E1874" s="76">
        <v>13972.5</v>
      </c>
      <c r="F1874" s="107">
        <v>41674</v>
      </c>
      <c r="G1874" s="40">
        <v>13972.5</v>
      </c>
      <c r="H1874" s="36">
        <f t="shared" si="29"/>
        <v>0</v>
      </c>
      <c r="I1874" s="21" t="s">
        <v>21</v>
      </c>
    </row>
    <row r="1875" spans="1:10" x14ac:dyDescent="0.25">
      <c r="A1875" s="31">
        <v>41665</v>
      </c>
      <c r="B1875" s="32">
        <v>2</v>
      </c>
      <c r="C1875" s="32" t="s">
        <v>650</v>
      </c>
      <c r="D1875" s="33" t="s">
        <v>8</v>
      </c>
      <c r="E1875" s="34">
        <v>1236</v>
      </c>
      <c r="F1875" s="23">
        <v>41665</v>
      </c>
      <c r="G1875" s="34">
        <v>1236</v>
      </c>
      <c r="H1875" s="36">
        <f t="shared" si="29"/>
        <v>0</v>
      </c>
      <c r="I1875" s="78" t="s">
        <v>8</v>
      </c>
    </row>
    <row r="1876" spans="1:10" x14ac:dyDescent="0.25">
      <c r="A1876" s="31">
        <v>41665</v>
      </c>
      <c r="B1876" s="32">
        <v>3</v>
      </c>
      <c r="C1876" s="32" t="s">
        <v>650</v>
      </c>
      <c r="D1876" s="33" t="s">
        <v>651</v>
      </c>
      <c r="E1876" s="34">
        <v>8416</v>
      </c>
      <c r="F1876" s="23">
        <v>41665</v>
      </c>
      <c r="G1876" s="34">
        <v>8416</v>
      </c>
      <c r="H1876" s="36">
        <f t="shared" si="29"/>
        <v>0</v>
      </c>
    </row>
    <row r="1877" spans="1:10" x14ac:dyDescent="0.25">
      <c r="A1877" s="31">
        <v>41665</v>
      </c>
      <c r="B1877" s="32">
        <v>4</v>
      </c>
      <c r="C1877" s="32" t="s">
        <v>650</v>
      </c>
      <c r="D1877" s="33" t="s">
        <v>63</v>
      </c>
      <c r="E1877" s="34">
        <v>1675</v>
      </c>
      <c r="F1877" s="23">
        <v>41666</v>
      </c>
      <c r="G1877" s="34">
        <v>1675</v>
      </c>
      <c r="H1877" s="36">
        <f t="shared" si="29"/>
        <v>0</v>
      </c>
      <c r="I1877" s="21" t="s">
        <v>21</v>
      </c>
    </row>
    <row r="1878" spans="1:10" x14ac:dyDescent="0.25">
      <c r="A1878" s="31">
        <v>41665</v>
      </c>
      <c r="B1878" s="32">
        <v>5</v>
      </c>
      <c r="C1878" s="32" t="s">
        <v>650</v>
      </c>
      <c r="D1878" s="33" t="s">
        <v>20</v>
      </c>
      <c r="E1878" s="34">
        <v>27</v>
      </c>
      <c r="F1878" s="23">
        <v>41665</v>
      </c>
      <c r="G1878" s="34">
        <v>27</v>
      </c>
      <c r="H1878" s="36">
        <f t="shared" si="29"/>
        <v>0</v>
      </c>
    </row>
    <row r="1879" spans="1:10" x14ac:dyDescent="0.25">
      <c r="A1879" s="31">
        <v>41665</v>
      </c>
      <c r="B1879" s="32">
        <v>6</v>
      </c>
      <c r="C1879" s="32" t="s">
        <v>650</v>
      </c>
      <c r="D1879" s="33" t="s">
        <v>18</v>
      </c>
      <c r="E1879" s="34">
        <v>2714.5</v>
      </c>
      <c r="F1879" s="23">
        <v>41665</v>
      </c>
      <c r="G1879" s="34">
        <v>2714.5</v>
      </c>
      <c r="H1879" s="36">
        <f t="shared" si="29"/>
        <v>0</v>
      </c>
    </row>
    <row r="1880" spans="1:10" x14ac:dyDescent="0.25">
      <c r="A1880" s="31">
        <v>41665</v>
      </c>
      <c r="B1880" s="32">
        <v>7</v>
      </c>
      <c r="C1880" s="32" t="s">
        <v>650</v>
      </c>
      <c r="D1880" s="33" t="s">
        <v>8</v>
      </c>
      <c r="E1880" s="34">
        <v>386.5</v>
      </c>
      <c r="F1880" s="23">
        <v>41665</v>
      </c>
      <c r="G1880" s="34">
        <v>386.5</v>
      </c>
      <c r="H1880" s="36">
        <f t="shared" si="29"/>
        <v>0</v>
      </c>
      <c r="I1880" s="21" t="s">
        <v>8</v>
      </c>
    </row>
    <row r="1881" spans="1:10" x14ac:dyDescent="0.25">
      <c r="A1881" s="31">
        <v>41665</v>
      </c>
      <c r="B1881" s="32">
        <v>8</v>
      </c>
      <c r="C1881" s="32" t="s">
        <v>650</v>
      </c>
      <c r="D1881" s="33" t="s">
        <v>44</v>
      </c>
      <c r="E1881" s="34">
        <v>6460</v>
      </c>
      <c r="F1881" s="107">
        <v>41678</v>
      </c>
      <c r="G1881" s="40">
        <v>6460</v>
      </c>
      <c r="H1881" s="108">
        <f t="shared" si="29"/>
        <v>0</v>
      </c>
      <c r="I1881" s="21" t="s">
        <v>65</v>
      </c>
    </row>
    <row r="1882" spans="1:10" x14ac:dyDescent="0.25">
      <c r="A1882" s="31">
        <v>41665</v>
      </c>
      <c r="B1882" s="32">
        <v>9</v>
      </c>
      <c r="C1882" s="32" t="s">
        <v>650</v>
      </c>
      <c r="D1882" s="33" t="s">
        <v>42</v>
      </c>
      <c r="E1882" s="34">
        <v>1140</v>
      </c>
      <c r="F1882" s="107">
        <v>41678</v>
      </c>
      <c r="G1882" s="40">
        <v>1140</v>
      </c>
      <c r="H1882" s="108">
        <f t="shared" si="29"/>
        <v>0</v>
      </c>
      <c r="I1882" s="21" t="s">
        <v>65</v>
      </c>
    </row>
    <row r="1883" spans="1:10" x14ac:dyDescent="0.25">
      <c r="A1883" s="31">
        <v>41665</v>
      </c>
      <c r="B1883" s="32">
        <v>10</v>
      </c>
      <c r="C1883" s="32" t="s">
        <v>650</v>
      </c>
      <c r="D1883" s="33" t="s">
        <v>43</v>
      </c>
      <c r="E1883" s="34">
        <v>1520</v>
      </c>
      <c r="F1883" s="107">
        <v>41678</v>
      </c>
      <c r="G1883" s="40">
        <v>1520</v>
      </c>
      <c r="H1883" s="108">
        <f t="shared" si="29"/>
        <v>0</v>
      </c>
      <c r="I1883" s="21" t="s">
        <v>65</v>
      </c>
    </row>
    <row r="1884" spans="1:10" x14ac:dyDescent="0.25">
      <c r="A1884" s="31">
        <v>41665</v>
      </c>
      <c r="B1884" s="32">
        <v>11</v>
      </c>
      <c r="C1884" s="32" t="s">
        <v>650</v>
      </c>
      <c r="D1884" s="33" t="s">
        <v>106</v>
      </c>
      <c r="E1884" s="34">
        <v>2300</v>
      </c>
      <c r="F1884" s="107">
        <v>41674</v>
      </c>
      <c r="G1884" s="40">
        <v>2300</v>
      </c>
      <c r="H1884" s="108">
        <f t="shared" si="29"/>
        <v>0</v>
      </c>
      <c r="I1884" s="21" t="s">
        <v>12</v>
      </c>
    </row>
    <row r="1885" spans="1:10" x14ac:dyDescent="0.25">
      <c r="A1885" s="31">
        <v>41665</v>
      </c>
      <c r="B1885" s="32">
        <v>12</v>
      </c>
      <c r="C1885" s="32" t="s">
        <v>650</v>
      </c>
      <c r="D1885" s="33" t="s">
        <v>68</v>
      </c>
      <c r="E1885" s="34">
        <v>3917</v>
      </c>
      <c r="F1885" s="23">
        <v>41666</v>
      </c>
      <c r="G1885" s="34">
        <v>3917</v>
      </c>
      <c r="H1885" s="36">
        <f t="shared" si="29"/>
        <v>0</v>
      </c>
      <c r="I1885" s="21" t="s">
        <v>37</v>
      </c>
    </row>
    <row r="1886" spans="1:10" x14ac:dyDescent="0.25">
      <c r="A1886" s="31">
        <v>41665</v>
      </c>
      <c r="B1886" s="32">
        <v>13</v>
      </c>
      <c r="C1886" s="32" t="s">
        <v>650</v>
      </c>
      <c r="D1886" s="33" t="s">
        <v>130</v>
      </c>
      <c r="E1886" s="34">
        <v>10651.6</v>
      </c>
      <c r="F1886" s="23">
        <v>41666</v>
      </c>
      <c r="G1886" s="34">
        <v>10651.6</v>
      </c>
      <c r="H1886" s="36">
        <f t="shared" si="29"/>
        <v>0</v>
      </c>
      <c r="I1886" s="21" t="s">
        <v>21</v>
      </c>
    </row>
    <row r="1887" spans="1:10" x14ac:dyDescent="0.25">
      <c r="A1887" s="31">
        <v>41665</v>
      </c>
      <c r="B1887" s="32">
        <v>14</v>
      </c>
      <c r="C1887" s="32" t="s">
        <v>650</v>
      </c>
      <c r="D1887" s="33" t="s">
        <v>83</v>
      </c>
      <c r="E1887" s="34">
        <v>4852.3999999999996</v>
      </c>
      <c r="F1887" s="23">
        <v>41666</v>
      </c>
      <c r="G1887" s="34">
        <v>4852.3999999999996</v>
      </c>
      <c r="H1887" s="36">
        <f t="shared" si="29"/>
        <v>0</v>
      </c>
      <c r="I1887" s="21" t="s">
        <v>21</v>
      </c>
    </row>
    <row r="1888" spans="1:10" x14ac:dyDescent="0.25">
      <c r="A1888" s="31">
        <v>41665</v>
      </c>
      <c r="B1888" s="32">
        <v>15</v>
      </c>
      <c r="C1888" s="32" t="s">
        <v>650</v>
      </c>
      <c r="D1888" s="33" t="s">
        <v>468</v>
      </c>
      <c r="E1888" s="34">
        <v>8345</v>
      </c>
      <c r="F1888" s="107">
        <v>41674</v>
      </c>
      <c r="G1888" s="40">
        <v>8345</v>
      </c>
      <c r="H1888" s="108">
        <f t="shared" si="29"/>
        <v>0</v>
      </c>
      <c r="I1888" s="21" t="s">
        <v>37</v>
      </c>
    </row>
    <row r="1889" spans="1:9" x14ac:dyDescent="0.25">
      <c r="A1889" s="31">
        <v>41665</v>
      </c>
      <c r="B1889" s="32">
        <v>16</v>
      </c>
      <c r="C1889" s="32" t="s">
        <v>650</v>
      </c>
      <c r="D1889" s="33" t="s">
        <v>20</v>
      </c>
      <c r="E1889" s="34">
        <v>5406.5</v>
      </c>
      <c r="F1889" s="25" t="s">
        <v>652</v>
      </c>
      <c r="G1889" s="34">
        <f>4256+1150.5</f>
        <v>5406.5</v>
      </c>
      <c r="H1889" s="36">
        <f t="shared" si="29"/>
        <v>0</v>
      </c>
    </row>
    <row r="1890" spans="1:9" x14ac:dyDescent="0.25">
      <c r="A1890" s="31">
        <v>41665</v>
      </c>
      <c r="B1890" s="32">
        <v>17</v>
      </c>
      <c r="C1890" s="32" t="s">
        <v>650</v>
      </c>
      <c r="D1890" s="33" t="s">
        <v>130</v>
      </c>
      <c r="E1890" s="34">
        <v>205</v>
      </c>
      <c r="F1890" s="23">
        <v>41666</v>
      </c>
      <c r="G1890" s="34">
        <v>205</v>
      </c>
      <c r="H1890" s="36">
        <f t="shared" si="29"/>
        <v>0</v>
      </c>
      <c r="I1890" s="21" t="s">
        <v>21</v>
      </c>
    </row>
    <row r="1891" spans="1:9" x14ac:dyDescent="0.25">
      <c r="A1891" s="31">
        <v>41665</v>
      </c>
      <c r="B1891" s="32">
        <v>18</v>
      </c>
      <c r="C1891" s="32" t="s">
        <v>650</v>
      </c>
      <c r="D1891" s="33" t="s">
        <v>75</v>
      </c>
      <c r="E1891" s="34">
        <v>1362.1</v>
      </c>
      <c r="F1891" s="23">
        <v>41665</v>
      </c>
      <c r="G1891" s="34">
        <v>1362.1</v>
      </c>
      <c r="H1891" s="36">
        <f t="shared" si="29"/>
        <v>0</v>
      </c>
    </row>
    <row r="1892" spans="1:9" x14ac:dyDescent="0.25">
      <c r="A1892" s="31">
        <v>41665</v>
      </c>
      <c r="B1892" s="32">
        <v>19</v>
      </c>
      <c r="C1892" s="32" t="s">
        <v>650</v>
      </c>
      <c r="D1892" s="33" t="s">
        <v>380</v>
      </c>
      <c r="E1892" s="34">
        <v>1746.5</v>
      </c>
      <c r="F1892" s="23">
        <v>41668</v>
      </c>
      <c r="G1892" s="34">
        <v>1746.5</v>
      </c>
      <c r="H1892" s="36">
        <f t="shared" si="29"/>
        <v>0</v>
      </c>
      <c r="I1892" s="21" t="s">
        <v>21</v>
      </c>
    </row>
    <row r="1893" spans="1:9" x14ac:dyDescent="0.25">
      <c r="A1893" s="31">
        <v>41665</v>
      </c>
      <c r="B1893" s="32">
        <v>20</v>
      </c>
      <c r="C1893" s="32" t="s">
        <v>650</v>
      </c>
      <c r="D1893" s="33" t="s">
        <v>8</v>
      </c>
      <c r="E1893" s="34">
        <v>485</v>
      </c>
      <c r="F1893" s="23">
        <v>41665</v>
      </c>
      <c r="G1893" s="34">
        <v>485</v>
      </c>
      <c r="H1893" s="36">
        <f t="shared" si="29"/>
        <v>0</v>
      </c>
      <c r="I1893" s="21" t="s">
        <v>8</v>
      </c>
    </row>
    <row r="1894" spans="1:9" x14ac:dyDescent="0.25">
      <c r="A1894" s="31">
        <v>41665</v>
      </c>
      <c r="B1894" s="32">
        <v>21</v>
      </c>
      <c r="C1894" s="32" t="s">
        <v>650</v>
      </c>
      <c r="D1894" s="33" t="s">
        <v>8</v>
      </c>
      <c r="E1894" s="34">
        <v>3361.5</v>
      </c>
      <c r="F1894" s="23">
        <v>41665</v>
      </c>
      <c r="G1894" s="34">
        <v>3361.5</v>
      </c>
      <c r="H1894" s="36">
        <f t="shared" si="29"/>
        <v>0</v>
      </c>
      <c r="I1894" s="21" t="s">
        <v>8</v>
      </c>
    </row>
    <row r="1895" spans="1:9" x14ac:dyDescent="0.25">
      <c r="A1895" s="31">
        <v>41665</v>
      </c>
      <c r="B1895" s="32">
        <v>22</v>
      </c>
      <c r="C1895" s="32" t="s">
        <v>650</v>
      </c>
      <c r="D1895" s="33" t="s">
        <v>188</v>
      </c>
      <c r="E1895" s="34">
        <v>5559.5</v>
      </c>
      <c r="F1895" s="23">
        <v>41667</v>
      </c>
      <c r="G1895" s="34">
        <v>5559.5</v>
      </c>
      <c r="H1895" s="36">
        <f t="shared" si="29"/>
        <v>0</v>
      </c>
    </row>
    <row r="1896" spans="1:9" x14ac:dyDescent="0.25">
      <c r="A1896" s="31">
        <v>41665</v>
      </c>
      <c r="B1896" s="32">
        <v>23</v>
      </c>
      <c r="C1896" s="32" t="s">
        <v>650</v>
      </c>
      <c r="D1896" s="33" t="s">
        <v>55</v>
      </c>
      <c r="E1896" s="34">
        <v>14770</v>
      </c>
      <c r="F1896" s="23">
        <v>41665</v>
      </c>
      <c r="G1896" s="34">
        <v>14770</v>
      </c>
      <c r="H1896" s="36">
        <f t="shared" si="29"/>
        <v>0</v>
      </c>
      <c r="I1896" s="21" t="s">
        <v>8</v>
      </c>
    </row>
    <row r="1897" spans="1:9" x14ac:dyDescent="0.25">
      <c r="A1897" s="31">
        <v>41665</v>
      </c>
      <c r="B1897" s="32">
        <v>24</v>
      </c>
      <c r="C1897" s="32" t="s">
        <v>650</v>
      </c>
      <c r="D1897" s="33" t="s">
        <v>653</v>
      </c>
      <c r="E1897" s="34">
        <v>1080</v>
      </c>
      <c r="F1897" s="23">
        <v>41665</v>
      </c>
      <c r="G1897" s="34">
        <v>1080</v>
      </c>
      <c r="H1897" s="36">
        <f t="shared" si="29"/>
        <v>0</v>
      </c>
    </row>
    <row r="1898" spans="1:9" x14ac:dyDescent="0.25">
      <c r="A1898" s="31">
        <v>41665</v>
      </c>
      <c r="B1898" s="32">
        <v>25</v>
      </c>
      <c r="C1898" s="32" t="s">
        <v>650</v>
      </c>
      <c r="D1898" s="33" t="s">
        <v>22</v>
      </c>
      <c r="E1898" s="34">
        <v>1440</v>
      </c>
      <c r="F1898" s="23">
        <v>41665</v>
      </c>
      <c r="G1898" s="34">
        <v>1440</v>
      </c>
      <c r="H1898" s="36">
        <f t="shared" ref="H1898:H1961" si="30">E1898-G1898</f>
        <v>0</v>
      </c>
    </row>
    <row r="1899" spans="1:9" x14ac:dyDescent="0.25">
      <c r="A1899" s="31">
        <v>41665</v>
      </c>
      <c r="B1899" s="32">
        <v>26</v>
      </c>
      <c r="C1899" s="32" t="s">
        <v>650</v>
      </c>
      <c r="D1899" s="33" t="s">
        <v>34</v>
      </c>
      <c r="E1899" s="34">
        <v>2320</v>
      </c>
      <c r="F1899" s="23">
        <v>41667</v>
      </c>
      <c r="G1899" s="34">
        <v>2320</v>
      </c>
      <c r="H1899" s="36">
        <f t="shared" si="30"/>
        <v>0</v>
      </c>
      <c r="I1899" s="21" t="s">
        <v>12</v>
      </c>
    </row>
    <row r="1900" spans="1:9" x14ac:dyDescent="0.25">
      <c r="A1900" s="31">
        <v>41665</v>
      </c>
      <c r="B1900" s="32">
        <v>27</v>
      </c>
      <c r="C1900" s="32" t="s">
        <v>650</v>
      </c>
      <c r="D1900" s="33" t="s">
        <v>123</v>
      </c>
      <c r="E1900" s="34">
        <v>2164.5</v>
      </c>
      <c r="F1900" s="23">
        <v>41665</v>
      </c>
      <c r="G1900" s="34">
        <v>2164.5</v>
      </c>
      <c r="H1900" s="36">
        <f t="shared" si="30"/>
        <v>0</v>
      </c>
    </row>
    <row r="1901" spans="1:9" x14ac:dyDescent="0.25">
      <c r="A1901" s="31">
        <v>41665</v>
      </c>
      <c r="B1901" s="32">
        <v>28</v>
      </c>
      <c r="C1901" s="32" t="s">
        <v>650</v>
      </c>
      <c r="D1901" s="33" t="s">
        <v>338</v>
      </c>
      <c r="E1901" s="34">
        <v>590</v>
      </c>
      <c r="F1901" s="23">
        <v>41667</v>
      </c>
      <c r="G1901" s="34">
        <v>590</v>
      </c>
      <c r="H1901" s="36">
        <f t="shared" si="30"/>
        <v>0</v>
      </c>
      <c r="I1901" s="21" t="s">
        <v>12</v>
      </c>
    </row>
    <row r="1902" spans="1:9" x14ac:dyDescent="0.25">
      <c r="A1902" s="31">
        <v>41665</v>
      </c>
      <c r="B1902" s="32">
        <v>29</v>
      </c>
      <c r="C1902" s="32" t="s">
        <v>650</v>
      </c>
      <c r="D1902" s="33" t="s">
        <v>29</v>
      </c>
      <c r="E1902" s="34">
        <v>15401</v>
      </c>
      <c r="F1902" s="23">
        <v>41667</v>
      </c>
      <c r="G1902" s="34">
        <v>15401</v>
      </c>
      <c r="H1902" s="36">
        <f t="shared" si="30"/>
        <v>0</v>
      </c>
      <c r="I1902" s="21" t="s">
        <v>12</v>
      </c>
    </row>
    <row r="1903" spans="1:9" x14ac:dyDescent="0.25">
      <c r="A1903" s="31">
        <v>41665</v>
      </c>
      <c r="B1903" s="32">
        <v>30</v>
      </c>
      <c r="C1903" s="32" t="s">
        <v>650</v>
      </c>
      <c r="D1903" s="33" t="s">
        <v>55</v>
      </c>
      <c r="E1903" s="34">
        <v>2055.4</v>
      </c>
      <c r="F1903" s="23">
        <v>41665</v>
      </c>
      <c r="G1903" s="34">
        <v>2055.4</v>
      </c>
      <c r="H1903" s="36">
        <f t="shared" si="30"/>
        <v>0</v>
      </c>
    </row>
    <row r="1904" spans="1:9" x14ac:dyDescent="0.25">
      <c r="A1904" s="31">
        <v>41665</v>
      </c>
      <c r="B1904" s="32">
        <v>31</v>
      </c>
      <c r="C1904" s="32" t="s">
        <v>650</v>
      </c>
      <c r="D1904" s="33" t="s">
        <v>494</v>
      </c>
      <c r="E1904" s="34">
        <v>1730.6</v>
      </c>
      <c r="F1904" s="23">
        <v>41665</v>
      </c>
      <c r="G1904" s="34">
        <v>1730.6</v>
      </c>
      <c r="H1904" s="36">
        <f t="shared" si="30"/>
        <v>0</v>
      </c>
    </row>
    <row r="1905" spans="1:9" x14ac:dyDescent="0.25">
      <c r="A1905" s="31">
        <v>41665</v>
      </c>
      <c r="B1905" s="32">
        <v>32</v>
      </c>
      <c r="C1905" s="32" t="s">
        <v>650</v>
      </c>
      <c r="D1905" s="33" t="s">
        <v>29</v>
      </c>
      <c r="E1905" s="34">
        <v>798</v>
      </c>
      <c r="F1905" s="23">
        <v>41667</v>
      </c>
      <c r="G1905" s="34">
        <v>798</v>
      </c>
      <c r="H1905" s="36">
        <f t="shared" si="30"/>
        <v>0</v>
      </c>
      <c r="I1905" s="21" t="s">
        <v>12</v>
      </c>
    </row>
    <row r="1906" spans="1:9" x14ac:dyDescent="0.25">
      <c r="A1906" s="31">
        <v>41665</v>
      </c>
      <c r="B1906" s="32">
        <v>33</v>
      </c>
      <c r="C1906" s="32" t="s">
        <v>650</v>
      </c>
      <c r="D1906" s="33" t="s">
        <v>58</v>
      </c>
      <c r="E1906" s="34">
        <v>1150</v>
      </c>
      <c r="F1906" s="23">
        <v>41667</v>
      </c>
      <c r="G1906" s="34">
        <v>1150</v>
      </c>
      <c r="H1906" s="36">
        <f t="shared" si="30"/>
        <v>0</v>
      </c>
      <c r="I1906" s="21" t="s">
        <v>12</v>
      </c>
    </row>
    <row r="1907" spans="1:9" x14ac:dyDescent="0.25">
      <c r="A1907" s="31">
        <v>41665</v>
      </c>
      <c r="B1907" s="32">
        <v>34</v>
      </c>
      <c r="C1907" s="32" t="s">
        <v>650</v>
      </c>
      <c r="D1907" s="33" t="s">
        <v>654</v>
      </c>
      <c r="E1907" s="34">
        <v>2388.65</v>
      </c>
      <c r="F1907" s="23">
        <v>41667</v>
      </c>
      <c r="G1907" s="34">
        <v>2388.65</v>
      </c>
      <c r="H1907" s="36">
        <f t="shared" si="30"/>
        <v>0</v>
      </c>
      <c r="I1907" s="21" t="s">
        <v>12</v>
      </c>
    </row>
    <row r="1908" spans="1:9" x14ac:dyDescent="0.25">
      <c r="A1908" s="31">
        <v>41665</v>
      </c>
      <c r="B1908" s="32">
        <v>35</v>
      </c>
      <c r="C1908" s="32" t="s">
        <v>650</v>
      </c>
      <c r="D1908" s="33" t="s">
        <v>8</v>
      </c>
      <c r="E1908" s="34">
        <v>6059</v>
      </c>
      <c r="F1908" s="23">
        <v>41665</v>
      </c>
      <c r="G1908" s="34">
        <v>6059</v>
      </c>
      <c r="H1908" s="36">
        <f t="shared" si="30"/>
        <v>0</v>
      </c>
      <c r="I1908" s="21" t="s">
        <v>8</v>
      </c>
    </row>
    <row r="1909" spans="1:9" x14ac:dyDescent="0.25">
      <c r="A1909" s="31">
        <v>41665</v>
      </c>
      <c r="B1909" s="32">
        <v>36</v>
      </c>
      <c r="C1909" s="32" t="s">
        <v>650</v>
      </c>
      <c r="D1909" s="33" t="s">
        <v>349</v>
      </c>
      <c r="E1909" s="34">
        <v>29864</v>
      </c>
      <c r="F1909" s="23">
        <v>41665</v>
      </c>
      <c r="G1909" s="34">
        <v>29864</v>
      </c>
      <c r="H1909" s="36">
        <f t="shared" si="30"/>
        <v>0</v>
      </c>
    </row>
    <row r="1910" spans="1:9" x14ac:dyDescent="0.25">
      <c r="A1910" s="31">
        <v>41665</v>
      </c>
      <c r="B1910" s="32">
        <v>37</v>
      </c>
      <c r="C1910" s="32" t="s">
        <v>650</v>
      </c>
      <c r="D1910" s="33" t="s">
        <v>16</v>
      </c>
      <c r="E1910" s="34">
        <v>1353.6</v>
      </c>
      <c r="F1910" s="35">
        <v>41666</v>
      </c>
      <c r="G1910" s="34">
        <v>1353.6</v>
      </c>
      <c r="H1910" s="36">
        <f t="shared" si="30"/>
        <v>0</v>
      </c>
      <c r="I1910" s="21" t="s">
        <v>21</v>
      </c>
    </row>
    <row r="1911" spans="1:9" x14ac:dyDescent="0.25">
      <c r="A1911" s="31">
        <v>41665</v>
      </c>
      <c r="B1911" s="32">
        <v>38</v>
      </c>
      <c r="C1911" s="32" t="s">
        <v>650</v>
      </c>
      <c r="D1911" s="33" t="s">
        <v>59</v>
      </c>
      <c r="E1911" s="34">
        <v>8813.7000000000007</v>
      </c>
      <c r="F1911" s="89" t="s">
        <v>655</v>
      </c>
      <c r="G1911" s="34">
        <v>8813.7000000000007</v>
      </c>
      <c r="H1911" s="36">
        <f t="shared" si="30"/>
        <v>0</v>
      </c>
      <c r="I1911" s="21" t="s">
        <v>21</v>
      </c>
    </row>
    <row r="1912" spans="1:9" x14ac:dyDescent="0.25">
      <c r="A1912" s="31">
        <v>41665</v>
      </c>
      <c r="B1912" s="32">
        <v>39</v>
      </c>
      <c r="C1912" s="32" t="s">
        <v>650</v>
      </c>
      <c r="D1912" s="33" t="s">
        <v>50</v>
      </c>
      <c r="E1912" s="34">
        <v>8449</v>
      </c>
      <c r="F1912" s="23">
        <v>41667</v>
      </c>
      <c r="G1912" s="34">
        <v>8449</v>
      </c>
      <c r="H1912" s="36">
        <f t="shared" si="30"/>
        <v>0</v>
      </c>
      <c r="I1912" s="21" t="s">
        <v>21</v>
      </c>
    </row>
    <row r="1913" spans="1:9" x14ac:dyDescent="0.25">
      <c r="A1913" s="31">
        <v>41665</v>
      </c>
      <c r="B1913" s="32">
        <v>40</v>
      </c>
      <c r="C1913" s="32" t="s">
        <v>650</v>
      </c>
      <c r="D1913" s="33" t="s">
        <v>147</v>
      </c>
      <c r="E1913" s="34">
        <v>8727.6</v>
      </c>
      <c r="F1913" s="77">
        <v>41667</v>
      </c>
      <c r="G1913" s="34">
        <v>8727.6</v>
      </c>
      <c r="H1913" s="36">
        <f t="shared" si="30"/>
        <v>0</v>
      </c>
      <c r="I1913" s="21" t="s">
        <v>65</v>
      </c>
    </row>
    <row r="1914" spans="1:9" x14ac:dyDescent="0.25">
      <c r="A1914" s="31">
        <v>41665</v>
      </c>
      <c r="B1914" s="32">
        <v>41</v>
      </c>
      <c r="C1914" s="32" t="s">
        <v>650</v>
      </c>
      <c r="D1914" s="33" t="s">
        <v>198</v>
      </c>
      <c r="E1914" s="34">
        <v>17157</v>
      </c>
      <c r="F1914" s="25" t="s">
        <v>656</v>
      </c>
      <c r="G1914" s="34">
        <f>16557+600</f>
        <v>17157</v>
      </c>
      <c r="H1914" s="36">
        <f t="shared" si="30"/>
        <v>0</v>
      </c>
      <c r="I1914" s="21" t="s">
        <v>65</v>
      </c>
    </row>
    <row r="1915" spans="1:9" x14ac:dyDescent="0.25">
      <c r="A1915" s="31">
        <v>41665</v>
      </c>
      <c r="B1915" s="32">
        <v>42</v>
      </c>
      <c r="C1915" s="32" t="s">
        <v>650</v>
      </c>
      <c r="D1915" s="33" t="s">
        <v>367</v>
      </c>
      <c r="E1915" s="34">
        <v>1029.5</v>
      </c>
      <c r="F1915" s="23">
        <v>41665</v>
      </c>
      <c r="G1915" s="34">
        <v>1029.5</v>
      </c>
      <c r="H1915" s="36">
        <f t="shared" si="30"/>
        <v>0</v>
      </c>
    </row>
    <row r="1916" spans="1:9" x14ac:dyDescent="0.25">
      <c r="A1916" s="31">
        <v>41665</v>
      </c>
      <c r="B1916" s="32">
        <v>43</v>
      </c>
      <c r="C1916" s="32" t="s">
        <v>650</v>
      </c>
      <c r="D1916" s="33" t="s">
        <v>49</v>
      </c>
      <c r="E1916" s="34">
        <v>2910</v>
      </c>
      <c r="F1916" s="23">
        <v>41665</v>
      </c>
      <c r="G1916" s="34">
        <v>2910</v>
      </c>
      <c r="H1916" s="36">
        <f t="shared" si="30"/>
        <v>0</v>
      </c>
    </row>
    <row r="1917" spans="1:9" x14ac:dyDescent="0.25">
      <c r="A1917" s="31">
        <v>41665</v>
      </c>
      <c r="B1917" s="32">
        <v>44</v>
      </c>
      <c r="C1917" s="32" t="s">
        <v>650</v>
      </c>
      <c r="D1917" s="33" t="s">
        <v>651</v>
      </c>
      <c r="E1917" s="34">
        <v>4963.5</v>
      </c>
      <c r="F1917" s="26">
        <v>41675</v>
      </c>
      <c r="G1917" s="40">
        <v>4963.5</v>
      </c>
      <c r="H1917" s="36">
        <f t="shared" si="30"/>
        <v>0</v>
      </c>
    </row>
    <row r="1918" spans="1:9" x14ac:dyDescent="0.25">
      <c r="A1918" s="31">
        <v>41665</v>
      </c>
      <c r="B1918" s="32">
        <v>45</v>
      </c>
      <c r="C1918" s="32" t="s">
        <v>650</v>
      </c>
      <c r="D1918" s="33" t="s">
        <v>533</v>
      </c>
      <c r="E1918" s="34">
        <v>256</v>
      </c>
      <c r="F1918" s="23">
        <v>41665</v>
      </c>
      <c r="G1918" s="34">
        <v>256</v>
      </c>
      <c r="H1918" s="36">
        <f t="shared" si="30"/>
        <v>0</v>
      </c>
    </row>
    <row r="1919" spans="1:9" x14ac:dyDescent="0.25">
      <c r="A1919" s="31">
        <v>41665</v>
      </c>
      <c r="B1919" s="32">
        <v>46</v>
      </c>
      <c r="C1919" s="32" t="s">
        <v>650</v>
      </c>
      <c r="D1919" s="33" t="s">
        <v>8</v>
      </c>
      <c r="E1919" s="34">
        <v>3061</v>
      </c>
      <c r="F1919" s="23">
        <v>41665</v>
      </c>
      <c r="G1919" s="34">
        <v>3061</v>
      </c>
      <c r="H1919" s="36">
        <f t="shared" si="30"/>
        <v>0</v>
      </c>
      <c r="I1919" s="21" t="s">
        <v>8</v>
      </c>
    </row>
    <row r="1920" spans="1:9" x14ac:dyDescent="0.25">
      <c r="A1920" s="31">
        <v>41666</v>
      </c>
      <c r="B1920" s="32">
        <v>47</v>
      </c>
      <c r="C1920" s="32" t="s">
        <v>650</v>
      </c>
      <c r="D1920" s="33" t="s">
        <v>657</v>
      </c>
      <c r="E1920" s="78">
        <v>320</v>
      </c>
      <c r="F1920" s="23">
        <v>41666</v>
      </c>
      <c r="G1920" s="34">
        <v>320</v>
      </c>
      <c r="H1920" s="36">
        <f t="shared" si="30"/>
        <v>0</v>
      </c>
    </row>
    <row r="1921" spans="1:9" x14ac:dyDescent="0.25">
      <c r="A1921" s="31">
        <v>41666</v>
      </c>
      <c r="B1921" s="32">
        <v>48</v>
      </c>
      <c r="C1921" s="32" t="s">
        <v>650</v>
      </c>
      <c r="D1921" s="33" t="s">
        <v>147</v>
      </c>
      <c r="E1921" s="34">
        <v>20558</v>
      </c>
      <c r="F1921" s="77">
        <v>41667</v>
      </c>
      <c r="G1921" s="34">
        <v>20558</v>
      </c>
      <c r="H1921" s="36">
        <f t="shared" si="30"/>
        <v>0</v>
      </c>
      <c r="I1921" s="78"/>
    </row>
    <row r="1922" spans="1:9" x14ac:dyDescent="0.25">
      <c r="A1922" s="31">
        <v>41666</v>
      </c>
      <c r="B1922" s="32">
        <v>49</v>
      </c>
      <c r="C1922" s="32" t="s">
        <v>650</v>
      </c>
      <c r="D1922" s="33" t="s">
        <v>14</v>
      </c>
      <c r="E1922" s="34">
        <v>2218</v>
      </c>
      <c r="F1922" s="23">
        <v>41666</v>
      </c>
      <c r="G1922" s="34">
        <v>2218</v>
      </c>
      <c r="H1922" s="36">
        <f t="shared" si="30"/>
        <v>0</v>
      </c>
    </row>
    <row r="1923" spans="1:9" x14ac:dyDescent="0.25">
      <c r="A1923" s="31">
        <v>41666</v>
      </c>
      <c r="B1923" s="32">
        <v>50</v>
      </c>
      <c r="C1923" s="32" t="s">
        <v>650</v>
      </c>
      <c r="D1923" s="33" t="s">
        <v>658</v>
      </c>
      <c r="E1923" s="34">
        <v>7752</v>
      </c>
      <c r="F1923" s="23">
        <v>41666</v>
      </c>
      <c r="G1923" s="34">
        <v>7752</v>
      </c>
      <c r="H1923" s="36">
        <f t="shared" si="30"/>
        <v>0</v>
      </c>
      <c r="I1923" s="21" t="s">
        <v>65</v>
      </c>
    </row>
    <row r="1924" spans="1:9" x14ac:dyDescent="0.25">
      <c r="A1924" s="31">
        <v>41666</v>
      </c>
      <c r="B1924" s="32">
        <v>51</v>
      </c>
      <c r="C1924" s="32" t="s">
        <v>650</v>
      </c>
      <c r="D1924" s="33" t="s">
        <v>76</v>
      </c>
      <c r="E1924" s="34">
        <v>710</v>
      </c>
      <c r="F1924" s="23">
        <v>41666</v>
      </c>
      <c r="G1924" s="34">
        <v>710</v>
      </c>
      <c r="H1924" s="36">
        <f t="shared" si="30"/>
        <v>0</v>
      </c>
    </row>
    <row r="1925" spans="1:9" x14ac:dyDescent="0.25">
      <c r="A1925" s="31">
        <v>41666</v>
      </c>
      <c r="B1925" s="32">
        <v>52</v>
      </c>
      <c r="C1925" s="32" t="s">
        <v>650</v>
      </c>
      <c r="D1925" s="33" t="s">
        <v>8</v>
      </c>
      <c r="E1925" s="34">
        <v>545</v>
      </c>
      <c r="F1925" s="23">
        <v>41666</v>
      </c>
      <c r="G1925" s="34">
        <v>545</v>
      </c>
      <c r="H1925" s="36">
        <f t="shared" si="30"/>
        <v>0</v>
      </c>
      <c r="I1925" s="21" t="s">
        <v>8</v>
      </c>
    </row>
    <row r="1926" spans="1:9" x14ac:dyDescent="0.25">
      <c r="A1926" s="31">
        <v>41666</v>
      </c>
      <c r="B1926" s="32">
        <v>53</v>
      </c>
      <c r="C1926" s="32" t="s">
        <v>650</v>
      </c>
      <c r="D1926" s="33" t="s">
        <v>29</v>
      </c>
      <c r="E1926" s="34">
        <v>12258</v>
      </c>
      <c r="F1926" s="23">
        <v>41669</v>
      </c>
      <c r="G1926" s="34">
        <v>12258</v>
      </c>
      <c r="H1926" s="36">
        <f t="shared" si="30"/>
        <v>0</v>
      </c>
      <c r="I1926" s="21" t="s">
        <v>30</v>
      </c>
    </row>
    <row r="1927" spans="1:9" x14ac:dyDescent="0.25">
      <c r="A1927" s="31">
        <v>41666</v>
      </c>
      <c r="B1927" s="32">
        <v>54</v>
      </c>
      <c r="C1927" s="32" t="s">
        <v>650</v>
      </c>
      <c r="D1927" s="33" t="s">
        <v>34</v>
      </c>
      <c r="E1927" s="34">
        <v>1152</v>
      </c>
      <c r="F1927" s="23">
        <v>41666</v>
      </c>
      <c r="G1927" s="34">
        <v>1152</v>
      </c>
      <c r="H1927" s="36">
        <f t="shared" si="30"/>
        <v>0</v>
      </c>
      <c r="I1927" s="21" t="s">
        <v>30</v>
      </c>
    </row>
    <row r="1928" spans="1:9" x14ac:dyDescent="0.25">
      <c r="A1928" s="31">
        <v>41666</v>
      </c>
      <c r="B1928" s="32">
        <v>55</v>
      </c>
      <c r="C1928" s="32" t="s">
        <v>650</v>
      </c>
      <c r="D1928" s="33" t="s">
        <v>34</v>
      </c>
      <c r="E1928" s="34">
        <v>2212</v>
      </c>
      <c r="F1928" s="23">
        <v>41667</v>
      </c>
      <c r="G1928" s="34">
        <v>2212</v>
      </c>
      <c r="H1928" s="36">
        <f t="shared" si="30"/>
        <v>0</v>
      </c>
      <c r="I1928" s="21" t="s">
        <v>30</v>
      </c>
    </row>
    <row r="1929" spans="1:9" x14ac:dyDescent="0.25">
      <c r="A1929" s="31">
        <v>41666</v>
      </c>
      <c r="B1929" s="32">
        <v>56</v>
      </c>
      <c r="C1929" s="32" t="s">
        <v>650</v>
      </c>
      <c r="D1929" s="33" t="s">
        <v>659</v>
      </c>
      <c r="E1929" s="34">
        <v>1650</v>
      </c>
      <c r="F1929" s="23">
        <v>41666</v>
      </c>
      <c r="G1929" s="34">
        <v>1650</v>
      </c>
      <c r="H1929" s="36">
        <f t="shared" si="30"/>
        <v>0</v>
      </c>
      <c r="I1929" s="21" t="s">
        <v>30</v>
      </c>
    </row>
    <row r="1930" spans="1:9" x14ac:dyDescent="0.25">
      <c r="A1930" s="31">
        <v>41666</v>
      </c>
      <c r="B1930" s="32">
        <v>57</v>
      </c>
      <c r="C1930" s="32" t="s">
        <v>650</v>
      </c>
      <c r="D1930" s="33" t="s">
        <v>124</v>
      </c>
      <c r="E1930" s="34">
        <v>5419</v>
      </c>
      <c r="F1930" s="23">
        <v>41666</v>
      </c>
      <c r="G1930" s="34">
        <v>5419</v>
      </c>
      <c r="H1930" s="36">
        <f t="shared" si="30"/>
        <v>0</v>
      </c>
      <c r="I1930" s="21" t="s">
        <v>30</v>
      </c>
    </row>
    <row r="1931" spans="1:9" x14ac:dyDescent="0.25">
      <c r="A1931" s="31">
        <v>41666</v>
      </c>
      <c r="B1931" s="32">
        <v>58</v>
      </c>
      <c r="C1931" s="32" t="s">
        <v>650</v>
      </c>
      <c r="D1931" s="33" t="s">
        <v>575</v>
      </c>
      <c r="E1931" s="34">
        <v>3202</v>
      </c>
      <c r="F1931" s="23">
        <v>41666</v>
      </c>
      <c r="G1931" s="34">
        <v>3202</v>
      </c>
      <c r="H1931" s="36">
        <f t="shared" si="30"/>
        <v>0</v>
      </c>
    </row>
    <row r="1932" spans="1:9" x14ac:dyDescent="0.25">
      <c r="A1932" s="31">
        <v>41666</v>
      </c>
      <c r="B1932" s="32">
        <v>59</v>
      </c>
      <c r="C1932" s="32" t="s">
        <v>650</v>
      </c>
      <c r="D1932" s="33" t="s">
        <v>35</v>
      </c>
      <c r="E1932" s="34">
        <v>1010</v>
      </c>
      <c r="F1932" s="23">
        <v>41666</v>
      </c>
      <c r="G1932" s="34">
        <v>1010</v>
      </c>
      <c r="H1932" s="36">
        <f t="shared" si="30"/>
        <v>0</v>
      </c>
      <c r="I1932" s="21" t="s">
        <v>30</v>
      </c>
    </row>
    <row r="1933" spans="1:9" x14ac:dyDescent="0.25">
      <c r="A1933" s="31">
        <v>41666</v>
      </c>
      <c r="B1933" s="32">
        <v>60</v>
      </c>
      <c r="C1933" s="32" t="s">
        <v>650</v>
      </c>
      <c r="D1933" s="33" t="s">
        <v>33</v>
      </c>
      <c r="E1933" s="34">
        <v>5159.5</v>
      </c>
      <c r="F1933" s="23">
        <v>41666</v>
      </c>
      <c r="G1933" s="34">
        <v>5159.5</v>
      </c>
      <c r="H1933" s="36">
        <f t="shared" si="30"/>
        <v>0</v>
      </c>
    </row>
    <row r="1934" spans="1:9" x14ac:dyDescent="0.25">
      <c r="A1934" s="31">
        <v>41666</v>
      </c>
      <c r="B1934" s="32">
        <v>61</v>
      </c>
      <c r="C1934" s="32" t="s">
        <v>650</v>
      </c>
      <c r="D1934" s="33" t="s">
        <v>47</v>
      </c>
      <c r="E1934" s="34">
        <v>3625</v>
      </c>
      <c r="F1934" s="23">
        <v>41667</v>
      </c>
      <c r="G1934" s="34">
        <v>3625</v>
      </c>
      <c r="H1934" s="36">
        <f t="shared" si="30"/>
        <v>0</v>
      </c>
      <c r="I1934" s="21" t="s">
        <v>30</v>
      </c>
    </row>
    <row r="1935" spans="1:9" x14ac:dyDescent="0.25">
      <c r="A1935" s="31">
        <v>41666</v>
      </c>
      <c r="B1935" s="32">
        <v>62</v>
      </c>
      <c r="C1935" s="32" t="s">
        <v>650</v>
      </c>
      <c r="D1935" s="33" t="s">
        <v>20</v>
      </c>
      <c r="E1935" s="34">
        <v>1231</v>
      </c>
      <c r="F1935" s="23">
        <v>41668</v>
      </c>
      <c r="G1935" s="34">
        <v>1231</v>
      </c>
      <c r="H1935" s="36">
        <f t="shared" si="30"/>
        <v>0</v>
      </c>
      <c r="I1935" s="21" t="s">
        <v>8</v>
      </c>
    </row>
    <row r="1936" spans="1:9" x14ac:dyDescent="0.25">
      <c r="A1936" s="31">
        <v>41666</v>
      </c>
      <c r="B1936" s="32">
        <v>63</v>
      </c>
      <c r="C1936" s="32" t="s">
        <v>650</v>
      </c>
      <c r="D1936" s="33" t="s">
        <v>110</v>
      </c>
      <c r="E1936" s="34">
        <v>18179</v>
      </c>
      <c r="F1936" s="23">
        <v>41690</v>
      </c>
      <c r="G1936" s="34">
        <v>18179</v>
      </c>
      <c r="H1936" s="36">
        <f t="shared" si="30"/>
        <v>0</v>
      </c>
      <c r="I1936" s="21" t="s">
        <v>30</v>
      </c>
    </row>
    <row r="1937" spans="1:10" x14ac:dyDescent="0.25">
      <c r="A1937" s="31">
        <v>41666</v>
      </c>
      <c r="B1937" s="32">
        <v>64</v>
      </c>
      <c r="C1937" s="32" t="s">
        <v>650</v>
      </c>
      <c r="D1937" s="33" t="s">
        <v>18</v>
      </c>
      <c r="E1937" s="34">
        <v>3225.5</v>
      </c>
      <c r="F1937" s="23">
        <v>41666</v>
      </c>
      <c r="G1937" s="34">
        <v>3225.5</v>
      </c>
      <c r="H1937" s="36">
        <f t="shared" si="30"/>
        <v>0</v>
      </c>
    </row>
    <row r="1938" spans="1:10" x14ac:dyDescent="0.25">
      <c r="A1938" s="31">
        <v>41666</v>
      </c>
      <c r="B1938" s="32">
        <v>65</v>
      </c>
      <c r="C1938" s="32" t="s">
        <v>650</v>
      </c>
      <c r="D1938" s="33" t="s">
        <v>660</v>
      </c>
      <c r="E1938" s="34">
        <v>340</v>
      </c>
      <c r="F1938" s="23">
        <v>41666</v>
      </c>
      <c r="G1938" s="34">
        <v>340</v>
      </c>
      <c r="H1938" s="36">
        <f t="shared" si="30"/>
        <v>0</v>
      </c>
    </row>
    <row r="1939" spans="1:10" x14ac:dyDescent="0.25">
      <c r="A1939" s="31">
        <v>41666</v>
      </c>
      <c r="B1939" s="32">
        <v>66</v>
      </c>
      <c r="C1939" s="32" t="s">
        <v>650</v>
      </c>
      <c r="D1939" s="33" t="s">
        <v>215</v>
      </c>
      <c r="E1939" s="34">
        <v>3182.5</v>
      </c>
      <c r="F1939" s="35">
        <v>41666</v>
      </c>
      <c r="G1939" s="34">
        <v>3182.5</v>
      </c>
      <c r="H1939" s="36">
        <f t="shared" si="30"/>
        <v>0</v>
      </c>
    </row>
    <row r="1940" spans="1:10" x14ac:dyDescent="0.25">
      <c r="A1940" s="31">
        <v>41666</v>
      </c>
      <c r="B1940" s="32">
        <v>67</v>
      </c>
      <c r="C1940" s="32" t="s">
        <v>650</v>
      </c>
      <c r="D1940" s="33" t="s">
        <v>54</v>
      </c>
      <c r="E1940" s="34">
        <v>3021</v>
      </c>
      <c r="F1940" s="23">
        <v>41666</v>
      </c>
      <c r="G1940" s="34">
        <v>3021</v>
      </c>
      <c r="H1940" s="36">
        <f t="shared" si="30"/>
        <v>0</v>
      </c>
      <c r="I1940" s="21" t="s">
        <v>30</v>
      </c>
    </row>
    <row r="1941" spans="1:10" x14ac:dyDescent="0.25">
      <c r="A1941" s="31">
        <v>41666</v>
      </c>
      <c r="B1941" s="32">
        <v>68</v>
      </c>
      <c r="C1941" s="32" t="s">
        <v>650</v>
      </c>
      <c r="D1941" s="33" t="s">
        <v>96</v>
      </c>
      <c r="E1941" s="34">
        <v>31514</v>
      </c>
      <c r="F1941" s="26">
        <v>41674</v>
      </c>
      <c r="G1941" s="40">
        <v>31514</v>
      </c>
      <c r="H1941" s="36">
        <f t="shared" si="30"/>
        <v>0</v>
      </c>
      <c r="I1941" s="21" t="s">
        <v>37</v>
      </c>
    </row>
    <row r="1942" spans="1:10" x14ac:dyDescent="0.25">
      <c r="A1942" s="31">
        <v>41666</v>
      </c>
      <c r="B1942" s="32">
        <v>69</v>
      </c>
      <c r="C1942" s="32" t="s">
        <v>650</v>
      </c>
      <c r="D1942" s="33" t="s">
        <v>42</v>
      </c>
      <c r="E1942" s="34">
        <v>1520</v>
      </c>
      <c r="F1942" s="26">
        <v>41687</v>
      </c>
      <c r="G1942" s="40">
        <v>1520</v>
      </c>
      <c r="H1942" s="36">
        <f t="shared" si="30"/>
        <v>0</v>
      </c>
      <c r="I1942" s="21" t="s">
        <v>30</v>
      </c>
    </row>
    <row r="1943" spans="1:10" x14ac:dyDescent="0.25">
      <c r="A1943" s="31">
        <v>41666</v>
      </c>
      <c r="B1943" s="32">
        <v>70</v>
      </c>
      <c r="C1943" s="32" t="s">
        <v>650</v>
      </c>
      <c r="D1943" s="33" t="s">
        <v>43</v>
      </c>
      <c r="E1943" s="34">
        <v>1140</v>
      </c>
      <c r="F1943" s="26">
        <v>41687</v>
      </c>
      <c r="G1943" s="40">
        <v>1140</v>
      </c>
      <c r="H1943" s="36">
        <f t="shared" si="30"/>
        <v>0</v>
      </c>
      <c r="I1943" s="21" t="s">
        <v>30</v>
      </c>
    </row>
    <row r="1944" spans="1:10" x14ac:dyDescent="0.25">
      <c r="A1944" s="31">
        <v>41666</v>
      </c>
      <c r="B1944" s="32">
        <v>71</v>
      </c>
      <c r="C1944" s="32" t="s">
        <v>650</v>
      </c>
      <c r="D1944" s="33" t="s">
        <v>57</v>
      </c>
      <c r="E1944" s="34">
        <v>975</v>
      </c>
      <c r="F1944" s="23">
        <v>41666</v>
      </c>
      <c r="G1944" s="34">
        <v>975</v>
      </c>
      <c r="H1944" s="36">
        <f t="shared" si="30"/>
        <v>0</v>
      </c>
      <c r="I1944" s="21" t="s">
        <v>30</v>
      </c>
    </row>
    <row r="1945" spans="1:10" x14ac:dyDescent="0.25">
      <c r="A1945" s="31">
        <v>41666</v>
      </c>
      <c r="B1945" s="32">
        <v>72</v>
      </c>
      <c r="C1945" s="32" t="s">
        <v>650</v>
      </c>
      <c r="D1945" s="33" t="s">
        <v>260</v>
      </c>
      <c r="E1945" s="34">
        <v>1404</v>
      </c>
      <c r="F1945" s="23">
        <v>41666</v>
      </c>
      <c r="G1945" s="34">
        <v>1404</v>
      </c>
      <c r="H1945" s="36">
        <f t="shared" si="30"/>
        <v>0</v>
      </c>
      <c r="I1945" s="21" t="s">
        <v>30</v>
      </c>
    </row>
    <row r="1946" spans="1:10" x14ac:dyDescent="0.25">
      <c r="A1946" s="31">
        <v>41666</v>
      </c>
      <c r="B1946" s="32">
        <v>73</v>
      </c>
      <c r="C1946" s="32" t="s">
        <v>650</v>
      </c>
      <c r="D1946" s="33" t="s">
        <v>55</v>
      </c>
      <c r="E1946" s="34">
        <v>15246</v>
      </c>
      <c r="F1946" s="23">
        <v>41666</v>
      </c>
      <c r="G1946" s="34">
        <v>15246</v>
      </c>
      <c r="H1946" s="36">
        <f t="shared" si="30"/>
        <v>0</v>
      </c>
      <c r="I1946" s="21" t="s">
        <v>8</v>
      </c>
    </row>
    <row r="1947" spans="1:10" x14ac:dyDescent="0.25">
      <c r="A1947" s="31">
        <v>41666</v>
      </c>
      <c r="B1947" s="32">
        <v>74</v>
      </c>
      <c r="C1947" s="32" t="s">
        <v>650</v>
      </c>
      <c r="D1947" s="33" t="s">
        <v>36</v>
      </c>
      <c r="E1947" s="34">
        <v>32246</v>
      </c>
      <c r="F1947" s="83" t="s">
        <v>661</v>
      </c>
      <c r="G1947" s="40">
        <f>15000+17246</f>
        <v>32246</v>
      </c>
      <c r="H1947" s="36">
        <f t="shared" si="30"/>
        <v>0</v>
      </c>
      <c r="I1947" s="21" t="s">
        <v>65</v>
      </c>
      <c r="J1947" s="21" t="s">
        <v>662</v>
      </c>
    </row>
    <row r="1948" spans="1:10" x14ac:dyDescent="0.25">
      <c r="A1948" s="31">
        <v>41666</v>
      </c>
      <c r="B1948" s="32">
        <v>75</v>
      </c>
      <c r="C1948" s="32" t="s">
        <v>650</v>
      </c>
      <c r="D1948" s="33" t="s">
        <v>92</v>
      </c>
      <c r="E1948" s="34">
        <v>9109.5</v>
      </c>
      <c r="F1948" s="23">
        <v>41667</v>
      </c>
      <c r="G1948" s="34">
        <v>9109.5</v>
      </c>
      <c r="H1948" s="36">
        <f t="shared" si="30"/>
        <v>0</v>
      </c>
      <c r="I1948" s="21" t="s">
        <v>27</v>
      </c>
    </row>
    <row r="1949" spans="1:10" x14ac:dyDescent="0.25">
      <c r="A1949" s="31">
        <v>41666</v>
      </c>
      <c r="B1949" s="32">
        <v>76</v>
      </c>
      <c r="C1949" s="32" t="s">
        <v>650</v>
      </c>
      <c r="D1949" s="33" t="s">
        <v>64</v>
      </c>
      <c r="E1949" s="34">
        <v>12227</v>
      </c>
      <c r="F1949" s="23">
        <v>41666</v>
      </c>
      <c r="G1949" s="34">
        <v>12227</v>
      </c>
      <c r="H1949" s="36">
        <f t="shared" si="30"/>
        <v>0</v>
      </c>
      <c r="I1949" s="21" t="s">
        <v>37</v>
      </c>
    </row>
    <row r="1950" spans="1:10" x14ac:dyDescent="0.25">
      <c r="A1950" s="31">
        <v>41666</v>
      </c>
      <c r="B1950" s="32">
        <v>77</v>
      </c>
      <c r="C1950" s="32" t="s">
        <v>650</v>
      </c>
      <c r="D1950" s="33" t="s">
        <v>517</v>
      </c>
      <c r="E1950" s="34">
        <v>742</v>
      </c>
      <c r="F1950" s="23">
        <v>41666</v>
      </c>
      <c r="G1950" s="34">
        <v>742</v>
      </c>
      <c r="H1950" s="36">
        <f t="shared" si="30"/>
        <v>0</v>
      </c>
    </row>
    <row r="1951" spans="1:10" x14ac:dyDescent="0.25">
      <c r="A1951" s="31">
        <v>41666</v>
      </c>
      <c r="B1951" s="32">
        <v>78</v>
      </c>
      <c r="C1951" s="32" t="s">
        <v>650</v>
      </c>
      <c r="D1951" s="33" t="s">
        <v>245</v>
      </c>
      <c r="E1951" s="34">
        <v>23671</v>
      </c>
      <c r="F1951" s="23">
        <v>41667</v>
      </c>
      <c r="G1951" s="34">
        <v>23671</v>
      </c>
      <c r="H1951" s="36">
        <f t="shared" si="30"/>
        <v>0</v>
      </c>
      <c r="I1951" s="21" t="s">
        <v>27</v>
      </c>
    </row>
    <row r="1952" spans="1:10" x14ac:dyDescent="0.25">
      <c r="A1952" s="31">
        <v>41666</v>
      </c>
      <c r="B1952" s="32">
        <v>79</v>
      </c>
      <c r="C1952" s="32" t="s">
        <v>650</v>
      </c>
      <c r="D1952" s="33" t="s">
        <v>66</v>
      </c>
      <c r="E1952" s="34">
        <v>1306</v>
      </c>
      <c r="F1952" s="23">
        <v>41666</v>
      </c>
      <c r="G1952" s="34">
        <v>1306</v>
      </c>
      <c r="H1952" s="36">
        <f t="shared" si="30"/>
        <v>0</v>
      </c>
      <c r="I1952" s="21" t="s">
        <v>65</v>
      </c>
    </row>
    <row r="1953" spans="1:10" x14ac:dyDescent="0.25">
      <c r="A1953" s="31">
        <v>41666</v>
      </c>
      <c r="B1953" s="32">
        <v>80</v>
      </c>
      <c r="C1953" s="32" t="s">
        <v>650</v>
      </c>
      <c r="D1953" s="33" t="s">
        <v>123</v>
      </c>
      <c r="E1953" s="34">
        <v>995</v>
      </c>
      <c r="F1953" s="23">
        <v>41666</v>
      </c>
      <c r="G1953" s="34">
        <v>995</v>
      </c>
      <c r="H1953" s="36">
        <f t="shared" si="30"/>
        <v>0</v>
      </c>
      <c r="I1953" s="21" t="s">
        <v>8</v>
      </c>
    </row>
    <row r="1954" spans="1:10" x14ac:dyDescent="0.25">
      <c r="A1954" s="31">
        <v>41666</v>
      </c>
      <c r="B1954" s="32">
        <v>81</v>
      </c>
      <c r="C1954" s="32" t="s">
        <v>650</v>
      </c>
      <c r="D1954" s="33" t="s">
        <v>149</v>
      </c>
      <c r="E1954" s="34">
        <v>6000</v>
      </c>
      <c r="F1954" s="23">
        <v>41666</v>
      </c>
      <c r="G1954" s="34">
        <v>6000</v>
      </c>
      <c r="H1954" s="36">
        <f t="shared" si="30"/>
        <v>0</v>
      </c>
      <c r="J1954" s="27"/>
    </row>
    <row r="1955" spans="1:10" x14ac:dyDescent="0.25">
      <c r="A1955" s="31">
        <v>41666</v>
      </c>
      <c r="B1955" s="32">
        <v>82</v>
      </c>
      <c r="C1955" s="32" t="s">
        <v>650</v>
      </c>
      <c r="D1955" s="33" t="s">
        <v>663</v>
      </c>
      <c r="E1955" s="34">
        <v>113</v>
      </c>
      <c r="F1955" s="26">
        <v>41691</v>
      </c>
      <c r="G1955" s="40">
        <v>113</v>
      </c>
      <c r="H1955" s="36">
        <f t="shared" si="30"/>
        <v>0</v>
      </c>
    </row>
    <row r="1956" spans="1:10" x14ac:dyDescent="0.25">
      <c r="A1956" s="31">
        <v>41666</v>
      </c>
      <c r="B1956" s="32">
        <v>83</v>
      </c>
      <c r="C1956" s="32" t="s">
        <v>650</v>
      </c>
      <c r="D1956" s="33" t="s">
        <v>27</v>
      </c>
      <c r="E1956" s="34">
        <v>21399</v>
      </c>
      <c r="F1956" s="79" t="s">
        <v>664</v>
      </c>
      <c r="G1956" s="34">
        <v>21399</v>
      </c>
      <c r="H1956" s="36">
        <f t="shared" si="30"/>
        <v>0</v>
      </c>
    </row>
    <row r="1957" spans="1:10" x14ac:dyDescent="0.25">
      <c r="A1957" s="31">
        <v>41666</v>
      </c>
      <c r="B1957" s="32">
        <v>84</v>
      </c>
      <c r="C1957" s="32" t="s">
        <v>650</v>
      </c>
      <c r="D1957" s="33" t="s">
        <v>366</v>
      </c>
      <c r="E1957" s="34">
        <v>3708</v>
      </c>
      <c r="F1957" s="23">
        <v>41666</v>
      </c>
      <c r="G1957" s="34">
        <v>3708</v>
      </c>
      <c r="H1957" s="36">
        <f t="shared" si="30"/>
        <v>0</v>
      </c>
      <c r="I1957" s="21" t="s">
        <v>21</v>
      </c>
    </row>
    <row r="1958" spans="1:10" x14ac:dyDescent="0.25">
      <c r="A1958" s="31">
        <v>41666</v>
      </c>
      <c r="B1958" s="32">
        <v>85</v>
      </c>
      <c r="C1958" s="32" t="s">
        <v>650</v>
      </c>
      <c r="D1958" s="33" t="s">
        <v>649</v>
      </c>
      <c r="E1958" s="34">
        <v>389</v>
      </c>
      <c r="F1958" s="23">
        <v>41666</v>
      </c>
      <c r="G1958" s="34">
        <v>389</v>
      </c>
      <c r="H1958" s="36">
        <f t="shared" si="30"/>
        <v>0</v>
      </c>
    </row>
    <row r="1959" spans="1:10" x14ac:dyDescent="0.25">
      <c r="A1959" s="31">
        <v>41666</v>
      </c>
      <c r="B1959" s="32">
        <v>86</v>
      </c>
      <c r="C1959" s="32" t="s">
        <v>650</v>
      </c>
      <c r="D1959" s="33" t="s">
        <v>149</v>
      </c>
      <c r="E1959" s="34">
        <v>12694</v>
      </c>
      <c r="F1959" s="23">
        <v>41667</v>
      </c>
      <c r="G1959" s="34">
        <v>12694</v>
      </c>
      <c r="H1959" s="36">
        <f t="shared" si="30"/>
        <v>0</v>
      </c>
      <c r="I1959" s="21" t="s">
        <v>27</v>
      </c>
    </row>
    <row r="1960" spans="1:10" x14ac:dyDescent="0.25">
      <c r="A1960" s="31">
        <v>41666</v>
      </c>
      <c r="B1960" s="32">
        <v>87</v>
      </c>
      <c r="C1960" s="32" t="s">
        <v>650</v>
      </c>
      <c r="D1960" s="33" t="s">
        <v>79</v>
      </c>
      <c r="E1960" s="34">
        <v>18229.5</v>
      </c>
      <c r="F1960" s="26">
        <v>41680</v>
      </c>
      <c r="G1960" s="40">
        <v>18229.5</v>
      </c>
      <c r="H1960" s="36">
        <f t="shared" si="30"/>
        <v>0</v>
      </c>
      <c r="I1960" s="21" t="s">
        <v>21</v>
      </c>
    </row>
    <row r="1961" spans="1:10" x14ac:dyDescent="0.25">
      <c r="A1961" s="31">
        <v>41666</v>
      </c>
      <c r="B1961" s="32">
        <v>88</v>
      </c>
      <c r="C1961" s="32" t="s">
        <v>650</v>
      </c>
      <c r="D1961" s="33" t="s">
        <v>186</v>
      </c>
      <c r="E1961" s="34">
        <v>8218.7999999999993</v>
      </c>
      <c r="F1961" s="23">
        <v>41666</v>
      </c>
      <c r="G1961" s="34">
        <v>8218.8009999999995</v>
      </c>
      <c r="H1961" s="36">
        <f t="shared" si="30"/>
        <v>-1.0000000002037268E-3</v>
      </c>
      <c r="I1961" s="21" t="s">
        <v>21</v>
      </c>
    </row>
    <row r="1962" spans="1:10" x14ac:dyDescent="0.25">
      <c r="A1962" s="31">
        <v>41666</v>
      </c>
      <c r="B1962" s="32">
        <v>89</v>
      </c>
      <c r="C1962" s="32" t="s">
        <v>650</v>
      </c>
      <c r="D1962" s="33" t="s">
        <v>17</v>
      </c>
      <c r="E1962" s="34">
        <v>4470.5</v>
      </c>
      <c r="F1962" s="23">
        <v>41668</v>
      </c>
      <c r="G1962" s="34">
        <v>4470.5</v>
      </c>
      <c r="H1962" s="36">
        <f t="shared" ref="H1962:H2025" si="31">E1962-G1962</f>
        <v>0</v>
      </c>
      <c r="I1962" s="21" t="s">
        <v>21</v>
      </c>
    </row>
    <row r="1963" spans="1:10" x14ac:dyDescent="0.25">
      <c r="A1963" s="31">
        <v>41666</v>
      </c>
      <c r="B1963" s="32">
        <v>90</v>
      </c>
      <c r="C1963" s="32" t="s">
        <v>650</v>
      </c>
      <c r="D1963" s="33" t="s">
        <v>44</v>
      </c>
      <c r="E1963" s="34">
        <v>3420</v>
      </c>
      <c r="F1963" s="38">
        <v>41687</v>
      </c>
      <c r="G1963" s="40">
        <v>3420</v>
      </c>
      <c r="H1963" s="36">
        <f t="shared" si="31"/>
        <v>0</v>
      </c>
      <c r="I1963" s="21" t="s">
        <v>15</v>
      </c>
    </row>
    <row r="1964" spans="1:10" x14ac:dyDescent="0.25">
      <c r="A1964" s="31">
        <v>41666</v>
      </c>
      <c r="B1964" s="32">
        <v>91</v>
      </c>
      <c r="C1964" s="32" t="s">
        <v>650</v>
      </c>
      <c r="D1964" s="33" t="s">
        <v>85</v>
      </c>
      <c r="E1964" s="34">
        <v>7645.5</v>
      </c>
      <c r="F1964" s="23">
        <v>41667</v>
      </c>
      <c r="G1964" s="34">
        <v>7645.5</v>
      </c>
      <c r="H1964" s="36">
        <f t="shared" si="31"/>
        <v>0</v>
      </c>
      <c r="I1964" s="21" t="s">
        <v>27</v>
      </c>
    </row>
    <row r="1965" spans="1:10" x14ac:dyDescent="0.25">
      <c r="A1965" s="31">
        <v>41666</v>
      </c>
      <c r="B1965" s="32">
        <v>92</v>
      </c>
      <c r="C1965" s="32" t="s">
        <v>650</v>
      </c>
      <c r="D1965" s="33" t="s">
        <v>130</v>
      </c>
      <c r="E1965" s="34">
        <v>8806</v>
      </c>
      <c r="F1965" s="23">
        <v>41670</v>
      </c>
      <c r="G1965" s="34">
        <v>8806</v>
      </c>
      <c r="H1965" s="36">
        <f t="shared" si="31"/>
        <v>0</v>
      </c>
      <c r="I1965" s="21" t="s">
        <v>21</v>
      </c>
    </row>
    <row r="1966" spans="1:10" x14ac:dyDescent="0.25">
      <c r="A1966" s="31">
        <v>41666</v>
      </c>
      <c r="B1966" s="32">
        <v>93</v>
      </c>
      <c r="C1966" s="32" t="s">
        <v>650</v>
      </c>
      <c r="D1966" s="33" t="s">
        <v>544</v>
      </c>
      <c r="E1966" s="34">
        <v>16845</v>
      </c>
      <c r="F1966" s="23">
        <v>41667</v>
      </c>
      <c r="G1966" s="34">
        <v>16845</v>
      </c>
      <c r="H1966" s="36">
        <f t="shared" si="31"/>
        <v>0</v>
      </c>
    </row>
    <row r="1967" spans="1:10" x14ac:dyDescent="0.25">
      <c r="A1967" s="31">
        <v>41666</v>
      </c>
      <c r="B1967" s="32">
        <v>94</v>
      </c>
      <c r="C1967" s="32" t="s">
        <v>650</v>
      </c>
      <c r="D1967" s="33" t="s">
        <v>83</v>
      </c>
      <c r="E1967" s="34">
        <v>2918</v>
      </c>
      <c r="F1967" s="23">
        <v>41666</v>
      </c>
      <c r="G1967" s="34">
        <v>2918</v>
      </c>
      <c r="H1967" s="36">
        <f t="shared" si="31"/>
        <v>0</v>
      </c>
      <c r="I1967" s="21" t="s">
        <v>21</v>
      </c>
    </row>
    <row r="1968" spans="1:10" x14ac:dyDescent="0.25">
      <c r="A1968" s="31">
        <v>41666</v>
      </c>
      <c r="B1968" s="32">
        <v>95</v>
      </c>
      <c r="C1968" s="32" t="s">
        <v>650</v>
      </c>
      <c r="D1968" s="33" t="s">
        <v>51</v>
      </c>
      <c r="E1968" s="34">
        <v>1971.5</v>
      </c>
      <c r="F1968" s="23">
        <v>41666</v>
      </c>
      <c r="G1968" s="34">
        <v>1971.5</v>
      </c>
      <c r="H1968" s="36">
        <f t="shared" si="31"/>
        <v>0</v>
      </c>
      <c r="I1968" s="21" t="s">
        <v>15</v>
      </c>
    </row>
    <row r="1969" spans="1:9" x14ac:dyDescent="0.25">
      <c r="A1969" s="31">
        <v>41666</v>
      </c>
      <c r="B1969" s="32">
        <v>96</v>
      </c>
      <c r="C1969" s="32" t="s">
        <v>650</v>
      </c>
      <c r="D1969" s="33" t="s">
        <v>237</v>
      </c>
      <c r="E1969" s="34">
        <v>9430.5</v>
      </c>
      <c r="F1969" s="23">
        <v>41666</v>
      </c>
      <c r="G1969" s="34">
        <v>9430.5</v>
      </c>
      <c r="H1969" s="36">
        <f t="shared" si="31"/>
        <v>0</v>
      </c>
      <c r="I1969" s="21" t="s">
        <v>21</v>
      </c>
    </row>
    <row r="1970" spans="1:9" x14ac:dyDescent="0.25">
      <c r="A1970" s="31">
        <v>41666</v>
      </c>
      <c r="B1970" s="32">
        <v>97</v>
      </c>
      <c r="C1970" s="32" t="s">
        <v>650</v>
      </c>
      <c r="D1970" s="33" t="s">
        <v>28</v>
      </c>
      <c r="E1970" s="34">
        <v>11154</v>
      </c>
      <c r="F1970" s="23">
        <v>41666</v>
      </c>
      <c r="G1970" s="34">
        <v>11154</v>
      </c>
      <c r="H1970" s="36">
        <f t="shared" si="31"/>
        <v>0</v>
      </c>
    </row>
    <row r="1971" spans="1:9" x14ac:dyDescent="0.25">
      <c r="A1971" s="31">
        <v>41666</v>
      </c>
      <c r="B1971" s="32">
        <v>98</v>
      </c>
      <c r="C1971" s="32" t="s">
        <v>650</v>
      </c>
      <c r="D1971" s="33" t="s">
        <v>99</v>
      </c>
      <c r="E1971" s="34">
        <v>953</v>
      </c>
      <c r="F1971" s="23">
        <v>41667</v>
      </c>
      <c r="G1971" s="34">
        <v>953</v>
      </c>
      <c r="H1971" s="36">
        <f t="shared" si="31"/>
        <v>0</v>
      </c>
      <c r="I1971" s="21" t="s">
        <v>27</v>
      </c>
    </row>
    <row r="1972" spans="1:9" x14ac:dyDescent="0.25">
      <c r="A1972" s="31">
        <v>41666</v>
      </c>
      <c r="B1972" s="32">
        <v>99</v>
      </c>
      <c r="C1972" s="32" t="s">
        <v>650</v>
      </c>
      <c r="D1972" s="33" t="s">
        <v>76</v>
      </c>
      <c r="E1972" s="34">
        <v>5555</v>
      </c>
      <c r="F1972" s="23">
        <v>41666</v>
      </c>
      <c r="G1972" s="34">
        <v>5555</v>
      </c>
      <c r="H1972" s="36">
        <f t="shared" si="31"/>
        <v>0</v>
      </c>
      <c r="I1972" s="21" t="s">
        <v>15</v>
      </c>
    </row>
    <row r="1973" spans="1:9" x14ac:dyDescent="0.25">
      <c r="A1973" s="31">
        <v>41666</v>
      </c>
      <c r="B1973" s="32">
        <v>100</v>
      </c>
      <c r="C1973" s="32" t="s">
        <v>650</v>
      </c>
      <c r="D1973" s="33" t="s">
        <v>48</v>
      </c>
      <c r="E1973" s="34">
        <v>755.6</v>
      </c>
      <c r="F1973" s="23">
        <v>41666</v>
      </c>
      <c r="G1973" s="34">
        <v>755.6</v>
      </c>
      <c r="H1973" s="36">
        <f t="shared" si="31"/>
        <v>0</v>
      </c>
      <c r="I1973" s="21" t="s">
        <v>15</v>
      </c>
    </row>
    <row r="1974" spans="1:9" x14ac:dyDescent="0.25">
      <c r="A1974" s="31">
        <v>41666</v>
      </c>
      <c r="B1974" s="32">
        <v>101</v>
      </c>
      <c r="C1974" s="32" t="s">
        <v>650</v>
      </c>
      <c r="D1974" s="33" t="s">
        <v>188</v>
      </c>
      <c r="E1974" s="34">
        <v>5794</v>
      </c>
      <c r="F1974" s="23">
        <v>41667</v>
      </c>
      <c r="G1974" s="34">
        <v>5794</v>
      </c>
      <c r="H1974" s="36">
        <f t="shared" si="31"/>
        <v>0</v>
      </c>
    </row>
    <row r="1975" spans="1:9" x14ac:dyDescent="0.25">
      <c r="A1975" s="31">
        <v>41666</v>
      </c>
      <c r="B1975" s="32">
        <v>102</v>
      </c>
      <c r="C1975" s="32" t="s">
        <v>650</v>
      </c>
      <c r="D1975" s="33" t="s">
        <v>133</v>
      </c>
      <c r="E1975" s="34">
        <v>33780</v>
      </c>
      <c r="F1975" s="23">
        <v>41666</v>
      </c>
      <c r="G1975" s="34">
        <v>33780</v>
      </c>
      <c r="H1975" s="36">
        <f t="shared" si="31"/>
        <v>0</v>
      </c>
    </row>
    <row r="1976" spans="1:9" x14ac:dyDescent="0.25">
      <c r="A1976" s="31">
        <v>41666</v>
      </c>
      <c r="B1976" s="32">
        <v>103</v>
      </c>
      <c r="C1976" s="32" t="s">
        <v>650</v>
      </c>
      <c r="D1976" s="33" t="s">
        <v>85</v>
      </c>
      <c r="E1976" s="34">
        <v>8873.5</v>
      </c>
      <c r="F1976" s="23">
        <v>41667</v>
      </c>
      <c r="G1976" s="34">
        <v>8873.5</v>
      </c>
      <c r="H1976" s="36">
        <f t="shared" si="31"/>
        <v>0</v>
      </c>
      <c r="I1976" s="21" t="s">
        <v>27</v>
      </c>
    </row>
    <row r="1977" spans="1:9" x14ac:dyDescent="0.25">
      <c r="A1977" s="31">
        <v>41666</v>
      </c>
      <c r="B1977" s="32">
        <v>104</v>
      </c>
      <c r="C1977" s="32" t="s">
        <v>650</v>
      </c>
      <c r="D1977" s="33" t="s">
        <v>74</v>
      </c>
      <c r="E1977" s="34">
        <v>8770.5</v>
      </c>
      <c r="F1977" s="23">
        <v>41666</v>
      </c>
      <c r="G1977" s="34">
        <v>8770.5</v>
      </c>
      <c r="H1977" s="36">
        <f t="shared" si="31"/>
        <v>0</v>
      </c>
    </row>
    <row r="1978" spans="1:9" x14ac:dyDescent="0.25">
      <c r="A1978" s="31">
        <v>41666</v>
      </c>
      <c r="B1978" s="32">
        <v>105</v>
      </c>
      <c r="C1978" s="32" t="s">
        <v>650</v>
      </c>
      <c r="D1978" s="33" t="s">
        <v>473</v>
      </c>
      <c r="E1978" s="34">
        <v>1080</v>
      </c>
      <c r="F1978" s="23">
        <v>41666</v>
      </c>
      <c r="G1978" s="34">
        <v>1080</v>
      </c>
      <c r="H1978" s="36">
        <f t="shared" si="31"/>
        <v>0</v>
      </c>
    </row>
    <row r="1979" spans="1:9" x14ac:dyDescent="0.25">
      <c r="A1979" s="31">
        <v>41666</v>
      </c>
      <c r="B1979" s="32">
        <v>106</v>
      </c>
      <c r="C1979" s="32" t="s">
        <v>650</v>
      </c>
      <c r="D1979" s="33" t="s">
        <v>88</v>
      </c>
      <c r="E1979" s="34">
        <v>2064</v>
      </c>
      <c r="F1979" s="23">
        <v>41667</v>
      </c>
      <c r="G1979" s="34">
        <v>2064</v>
      </c>
      <c r="H1979" s="36">
        <f t="shared" si="31"/>
        <v>0</v>
      </c>
      <c r="I1979" s="21" t="s">
        <v>27</v>
      </c>
    </row>
    <row r="1980" spans="1:9" x14ac:dyDescent="0.25">
      <c r="A1980" s="31">
        <v>41666</v>
      </c>
      <c r="B1980" s="32">
        <v>107</v>
      </c>
      <c r="C1980" s="32" t="s">
        <v>650</v>
      </c>
      <c r="D1980" s="33" t="s">
        <v>88</v>
      </c>
      <c r="E1980" s="34">
        <v>3988</v>
      </c>
      <c r="F1980" s="23">
        <v>41667</v>
      </c>
      <c r="G1980" s="34">
        <v>3988</v>
      </c>
      <c r="H1980" s="36">
        <f t="shared" si="31"/>
        <v>0</v>
      </c>
      <c r="I1980" s="21" t="s">
        <v>27</v>
      </c>
    </row>
    <row r="1981" spans="1:9" x14ac:dyDescent="0.25">
      <c r="A1981" s="31">
        <v>41666</v>
      </c>
      <c r="B1981" s="32">
        <v>108</v>
      </c>
      <c r="C1981" s="32" t="s">
        <v>650</v>
      </c>
      <c r="D1981" s="33" t="s">
        <v>346</v>
      </c>
      <c r="E1981" s="34">
        <v>2566</v>
      </c>
      <c r="F1981" s="23">
        <v>41667</v>
      </c>
      <c r="G1981" s="34">
        <v>2566</v>
      </c>
      <c r="H1981" s="36">
        <f t="shared" si="31"/>
        <v>0</v>
      </c>
      <c r="I1981" s="21" t="s">
        <v>27</v>
      </c>
    </row>
    <row r="1982" spans="1:9" x14ac:dyDescent="0.25">
      <c r="A1982" s="31">
        <v>41666</v>
      </c>
      <c r="B1982" s="32">
        <v>109</v>
      </c>
      <c r="C1982" s="32" t="s">
        <v>650</v>
      </c>
      <c r="D1982" s="33" t="s">
        <v>101</v>
      </c>
      <c r="E1982" s="34">
        <v>29826</v>
      </c>
      <c r="F1982" s="26" t="s">
        <v>665</v>
      </c>
      <c r="G1982" s="40">
        <v>29826</v>
      </c>
      <c r="H1982" s="36">
        <f t="shared" si="31"/>
        <v>0</v>
      </c>
      <c r="I1982" s="21" t="s">
        <v>27</v>
      </c>
    </row>
    <row r="1983" spans="1:9" x14ac:dyDescent="0.25">
      <c r="A1983" s="31">
        <v>41666</v>
      </c>
      <c r="B1983" s="32">
        <v>110</v>
      </c>
      <c r="C1983" s="32" t="s">
        <v>650</v>
      </c>
      <c r="D1983" s="33" t="s">
        <v>666</v>
      </c>
      <c r="E1983" s="34">
        <v>16436</v>
      </c>
      <c r="F1983" s="23">
        <v>41667</v>
      </c>
      <c r="G1983" s="34">
        <v>16436</v>
      </c>
      <c r="H1983" s="36">
        <f t="shared" si="31"/>
        <v>0</v>
      </c>
    </row>
    <row r="1984" spans="1:9" x14ac:dyDescent="0.25">
      <c r="A1984" s="31">
        <v>41666</v>
      </c>
      <c r="B1984" s="32">
        <v>111</v>
      </c>
      <c r="C1984" s="32" t="s">
        <v>650</v>
      </c>
      <c r="D1984" s="33" t="s">
        <v>8</v>
      </c>
      <c r="E1984" s="34">
        <v>844</v>
      </c>
      <c r="F1984" s="23">
        <v>41666</v>
      </c>
      <c r="G1984" s="34">
        <v>844</v>
      </c>
      <c r="H1984" s="36">
        <f t="shared" si="31"/>
        <v>0</v>
      </c>
      <c r="I1984" s="21" t="s">
        <v>8</v>
      </c>
    </row>
    <row r="1985" spans="1:10" x14ac:dyDescent="0.25">
      <c r="A1985" s="31">
        <v>41666</v>
      </c>
      <c r="B1985" s="32">
        <v>112</v>
      </c>
      <c r="C1985" s="32" t="s">
        <v>650</v>
      </c>
      <c r="D1985" s="33" t="s">
        <v>667</v>
      </c>
      <c r="E1985" s="34">
        <v>4395</v>
      </c>
      <c r="F1985" s="23">
        <v>41666</v>
      </c>
      <c r="G1985" s="34">
        <v>4395</v>
      </c>
      <c r="H1985" s="36">
        <f t="shared" si="31"/>
        <v>0</v>
      </c>
    </row>
    <row r="1986" spans="1:10" x14ac:dyDescent="0.25">
      <c r="A1986" s="31">
        <v>41666</v>
      </c>
      <c r="B1986" s="32">
        <v>113</v>
      </c>
      <c r="C1986" s="32" t="s">
        <v>650</v>
      </c>
      <c r="D1986" s="21" t="s">
        <v>667</v>
      </c>
      <c r="E1986" s="34">
        <v>460</v>
      </c>
      <c r="F1986" s="23">
        <v>41666</v>
      </c>
      <c r="G1986" s="34">
        <v>460</v>
      </c>
      <c r="H1986" s="36">
        <f t="shared" si="31"/>
        <v>0</v>
      </c>
      <c r="J1986" s="21" t="s">
        <v>668</v>
      </c>
    </row>
    <row r="1987" spans="1:10" x14ac:dyDescent="0.25">
      <c r="A1987" s="31">
        <v>41666</v>
      </c>
      <c r="B1987" s="32">
        <v>114</v>
      </c>
      <c r="C1987" s="32" t="s">
        <v>650</v>
      </c>
      <c r="D1987" s="33" t="s">
        <v>91</v>
      </c>
      <c r="E1987" s="34">
        <v>7507.5</v>
      </c>
      <c r="F1987" s="23">
        <v>41668</v>
      </c>
      <c r="G1987" s="34">
        <v>7507.5</v>
      </c>
      <c r="H1987" s="36">
        <f t="shared" si="31"/>
        <v>0</v>
      </c>
      <c r="I1987" s="21" t="s">
        <v>27</v>
      </c>
    </row>
    <row r="1988" spans="1:10" x14ac:dyDescent="0.25">
      <c r="A1988" s="31">
        <v>41666</v>
      </c>
      <c r="B1988" s="32">
        <v>115</v>
      </c>
      <c r="C1988" s="32" t="s">
        <v>650</v>
      </c>
      <c r="D1988" s="33" t="s">
        <v>93</v>
      </c>
      <c r="E1988" s="34">
        <v>7457</v>
      </c>
      <c r="F1988" s="23">
        <v>41667</v>
      </c>
      <c r="G1988" s="34">
        <v>7457</v>
      </c>
      <c r="H1988" s="36">
        <f t="shared" si="31"/>
        <v>0</v>
      </c>
      <c r="I1988" s="21" t="s">
        <v>27</v>
      </c>
    </row>
    <row r="1989" spans="1:10" x14ac:dyDescent="0.25">
      <c r="A1989" s="31">
        <v>41666</v>
      </c>
      <c r="B1989" s="32">
        <v>116</v>
      </c>
      <c r="C1989" s="32" t="s">
        <v>650</v>
      </c>
      <c r="D1989" s="33" t="s">
        <v>549</v>
      </c>
      <c r="E1989" s="34">
        <v>30388</v>
      </c>
      <c r="F1989" s="23">
        <v>41667</v>
      </c>
      <c r="G1989" s="34">
        <v>30388</v>
      </c>
      <c r="H1989" s="36">
        <f t="shared" si="31"/>
        <v>0</v>
      </c>
      <c r="I1989" s="21" t="s">
        <v>37</v>
      </c>
    </row>
    <row r="1990" spans="1:10" x14ac:dyDescent="0.25">
      <c r="A1990" s="31">
        <v>41666</v>
      </c>
      <c r="B1990" s="32">
        <v>117</v>
      </c>
      <c r="C1990" s="32" t="s">
        <v>650</v>
      </c>
      <c r="D1990" s="33" t="s">
        <v>479</v>
      </c>
      <c r="E1990" s="34">
        <v>4112</v>
      </c>
      <c r="F1990" s="23">
        <v>41667</v>
      </c>
      <c r="G1990" s="34">
        <v>4112</v>
      </c>
      <c r="H1990" s="36">
        <f t="shared" si="31"/>
        <v>0</v>
      </c>
      <c r="I1990" s="21" t="s">
        <v>27</v>
      </c>
    </row>
    <row r="1991" spans="1:10" x14ac:dyDescent="0.25">
      <c r="A1991" s="31">
        <v>41666</v>
      </c>
      <c r="B1991" s="32">
        <v>118</v>
      </c>
      <c r="C1991" s="32" t="s">
        <v>650</v>
      </c>
      <c r="D1991" s="33" t="s">
        <v>233</v>
      </c>
      <c r="E1991" s="34">
        <v>1429.6</v>
      </c>
      <c r="F1991" s="23">
        <v>41667</v>
      </c>
      <c r="G1991" s="34">
        <v>1429.6</v>
      </c>
      <c r="H1991" s="36">
        <f t="shared" si="31"/>
        <v>0</v>
      </c>
      <c r="I1991" s="21" t="s">
        <v>65</v>
      </c>
    </row>
    <row r="1992" spans="1:10" x14ac:dyDescent="0.25">
      <c r="A1992" s="31">
        <v>41666</v>
      </c>
      <c r="B1992" s="32">
        <v>119</v>
      </c>
      <c r="C1992" s="32" t="s">
        <v>650</v>
      </c>
      <c r="D1992" s="33" t="s">
        <v>136</v>
      </c>
      <c r="E1992" s="34">
        <v>1311</v>
      </c>
      <c r="F1992" s="23">
        <v>41666</v>
      </c>
      <c r="G1992" s="34">
        <v>1311</v>
      </c>
      <c r="H1992" s="36">
        <f t="shared" si="31"/>
        <v>0</v>
      </c>
    </row>
    <row r="1993" spans="1:10" x14ac:dyDescent="0.25">
      <c r="A1993" s="31">
        <v>41666</v>
      </c>
      <c r="B1993" s="32">
        <v>120</v>
      </c>
      <c r="C1993" s="32" t="s">
        <v>650</v>
      </c>
      <c r="D1993" s="33" t="s">
        <v>78</v>
      </c>
      <c r="E1993" s="34">
        <v>1940</v>
      </c>
      <c r="F1993" s="23">
        <v>41667</v>
      </c>
      <c r="G1993" s="34">
        <v>1940</v>
      </c>
      <c r="H1993" s="36">
        <f t="shared" si="31"/>
        <v>0</v>
      </c>
      <c r="I1993" s="21" t="s">
        <v>65</v>
      </c>
    </row>
    <row r="1994" spans="1:10" x14ac:dyDescent="0.25">
      <c r="A1994" s="31">
        <v>41666</v>
      </c>
      <c r="B1994" s="32">
        <v>121</v>
      </c>
      <c r="C1994" s="32" t="s">
        <v>650</v>
      </c>
      <c r="D1994" s="33" t="s">
        <v>560</v>
      </c>
      <c r="E1994" s="34">
        <v>11545</v>
      </c>
      <c r="F1994" s="23">
        <v>41667</v>
      </c>
      <c r="G1994" s="34">
        <v>11545</v>
      </c>
      <c r="H1994" s="36">
        <f t="shared" si="31"/>
        <v>0</v>
      </c>
      <c r="I1994" s="21" t="s">
        <v>65</v>
      </c>
    </row>
    <row r="1995" spans="1:10" x14ac:dyDescent="0.25">
      <c r="A1995" s="31">
        <v>41666</v>
      </c>
      <c r="B1995" s="32">
        <v>122</v>
      </c>
      <c r="C1995" s="32" t="s">
        <v>650</v>
      </c>
      <c r="D1995" s="33" t="s">
        <v>304</v>
      </c>
      <c r="E1995" s="34">
        <v>11138.5</v>
      </c>
      <c r="F1995" s="79" t="s">
        <v>669</v>
      </c>
      <c r="G1995" s="34">
        <v>11138.5</v>
      </c>
      <c r="H1995" s="36">
        <f t="shared" si="31"/>
        <v>0</v>
      </c>
      <c r="I1995" s="21" t="s">
        <v>65</v>
      </c>
    </row>
    <row r="1996" spans="1:10" x14ac:dyDescent="0.25">
      <c r="A1996" s="31">
        <v>41666</v>
      </c>
      <c r="B1996" s="32">
        <v>123</v>
      </c>
      <c r="C1996" s="32" t="s">
        <v>650</v>
      </c>
      <c r="D1996" s="33" t="s">
        <v>479</v>
      </c>
      <c r="E1996" s="34">
        <v>10128</v>
      </c>
      <c r="F1996" s="23">
        <v>41666</v>
      </c>
      <c r="G1996" s="34">
        <v>10128</v>
      </c>
      <c r="H1996" s="36">
        <f t="shared" si="31"/>
        <v>0</v>
      </c>
    </row>
    <row r="1997" spans="1:10" x14ac:dyDescent="0.25">
      <c r="A1997" s="31">
        <v>41667</v>
      </c>
      <c r="B1997" s="32">
        <v>124</v>
      </c>
      <c r="C1997" s="32" t="s">
        <v>650</v>
      </c>
      <c r="D1997" s="33" t="s">
        <v>145</v>
      </c>
      <c r="E1997" s="78">
        <v>2700.5</v>
      </c>
      <c r="F1997" s="23">
        <v>41667</v>
      </c>
      <c r="G1997" s="34">
        <v>2700.5</v>
      </c>
      <c r="H1997" s="36">
        <f t="shared" si="31"/>
        <v>0</v>
      </c>
      <c r="I1997" s="21" t="s">
        <v>65</v>
      </c>
    </row>
    <row r="1998" spans="1:10" x14ac:dyDescent="0.25">
      <c r="A1998" s="31">
        <v>41667</v>
      </c>
      <c r="B1998" s="32">
        <v>125</v>
      </c>
      <c r="C1998" s="32" t="s">
        <v>650</v>
      </c>
      <c r="D1998" s="33" t="s">
        <v>80</v>
      </c>
      <c r="E1998" s="34">
        <v>1690</v>
      </c>
      <c r="F1998" s="23">
        <v>41667</v>
      </c>
      <c r="G1998" s="34">
        <v>1690</v>
      </c>
      <c r="H1998" s="36">
        <f t="shared" si="31"/>
        <v>0</v>
      </c>
      <c r="I1998" s="78" t="s">
        <v>65</v>
      </c>
      <c r="J1998" s="21" t="s">
        <v>670</v>
      </c>
    </row>
    <row r="1999" spans="1:10" x14ac:dyDescent="0.25">
      <c r="A1999" s="31">
        <v>41667</v>
      </c>
      <c r="B1999" s="32">
        <v>126</v>
      </c>
      <c r="C1999" s="32" t="s">
        <v>650</v>
      </c>
      <c r="D1999" s="33" t="s">
        <v>16</v>
      </c>
      <c r="E1999" s="34">
        <v>25468.5</v>
      </c>
      <c r="F1999" s="107">
        <v>41710</v>
      </c>
      <c r="G1999" s="40">
        <v>25468.5</v>
      </c>
      <c r="H1999" s="36">
        <f t="shared" si="31"/>
        <v>0</v>
      </c>
      <c r="I1999" s="21" t="s">
        <v>65</v>
      </c>
    </row>
    <row r="2000" spans="1:10" x14ac:dyDescent="0.25">
      <c r="A2000" s="31">
        <v>41667</v>
      </c>
      <c r="B2000" s="32">
        <v>127</v>
      </c>
      <c r="C2000" s="32" t="s">
        <v>650</v>
      </c>
      <c r="D2000" s="33" t="s">
        <v>33</v>
      </c>
      <c r="E2000" s="34">
        <v>4305</v>
      </c>
      <c r="F2000" s="23">
        <v>41667</v>
      </c>
      <c r="G2000" s="34">
        <v>4305</v>
      </c>
      <c r="H2000" s="36">
        <f t="shared" si="31"/>
        <v>0</v>
      </c>
      <c r="I2000" s="21" t="s">
        <v>65</v>
      </c>
    </row>
    <row r="2001" spans="1:10" x14ac:dyDescent="0.25">
      <c r="A2001" s="31">
        <v>41667</v>
      </c>
      <c r="B2001" s="32">
        <v>128</v>
      </c>
      <c r="C2001" s="32" t="s">
        <v>650</v>
      </c>
      <c r="D2001" s="33" t="s">
        <v>200</v>
      </c>
      <c r="E2001" s="34">
        <v>13850</v>
      </c>
      <c r="F2001" s="26" t="s">
        <v>671</v>
      </c>
      <c r="G2001" s="40">
        <v>13850</v>
      </c>
      <c r="H2001" s="36">
        <f t="shared" si="31"/>
        <v>0</v>
      </c>
      <c r="J2001" s="21" t="s">
        <v>672</v>
      </c>
    </row>
    <row r="2002" spans="1:10" x14ac:dyDescent="0.25">
      <c r="A2002" s="31">
        <v>41667</v>
      </c>
      <c r="B2002" s="32">
        <v>129</v>
      </c>
      <c r="C2002" s="32" t="s">
        <v>650</v>
      </c>
      <c r="D2002" s="33" t="s">
        <v>98</v>
      </c>
      <c r="E2002" s="34">
        <v>10195.4</v>
      </c>
      <c r="F2002" s="23">
        <v>41667</v>
      </c>
      <c r="G2002" s="34">
        <v>10195.4</v>
      </c>
      <c r="H2002" s="36">
        <f t="shared" si="31"/>
        <v>0</v>
      </c>
      <c r="I2002" s="21" t="s">
        <v>21</v>
      </c>
    </row>
    <row r="2003" spans="1:10" x14ac:dyDescent="0.25">
      <c r="A2003" s="31">
        <v>41667</v>
      </c>
      <c r="B2003" s="32">
        <v>130</v>
      </c>
      <c r="C2003" s="32" t="s">
        <v>650</v>
      </c>
      <c r="D2003" s="33" t="s">
        <v>68</v>
      </c>
      <c r="E2003" s="34">
        <v>5705.5</v>
      </c>
      <c r="F2003" s="23">
        <v>41667</v>
      </c>
      <c r="G2003" s="34">
        <v>5705.5</v>
      </c>
      <c r="H2003" s="36">
        <f t="shared" si="31"/>
        <v>0</v>
      </c>
      <c r="I2003" s="21" t="s">
        <v>21</v>
      </c>
    </row>
    <row r="2004" spans="1:10" x14ac:dyDescent="0.25">
      <c r="A2004" s="31">
        <v>41667</v>
      </c>
      <c r="B2004" s="32">
        <v>131</v>
      </c>
      <c r="C2004" s="32" t="s">
        <v>650</v>
      </c>
      <c r="D2004" s="33" t="s">
        <v>39</v>
      </c>
      <c r="E2004" s="34">
        <v>2300</v>
      </c>
      <c r="F2004" s="26" t="s">
        <v>673</v>
      </c>
      <c r="G2004" s="40">
        <v>2300</v>
      </c>
      <c r="H2004" s="36">
        <f t="shared" si="31"/>
        <v>0</v>
      </c>
    </row>
    <row r="2005" spans="1:10" x14ac:dyDescent="0.25">
      <c r="A2005" s="31">
        <v>41667</v>
      </c>
      <c r="B2005" s="32">
        <v>132</v>
      </c>
      <c r="C2005" s="32" t="s">
        <v>650</v>
      </c>
      <c r="D2005" s="33" t="s">
        <v>160</v>
      </c>
      <c r="E2005" s="34">
        <v>66311</v>
      </c>
      <c r="F2005" s="89" t="s">
        <v>674</v>
      </c>
      <c r="G2005" s="40">
        <v>66311</v>
      </c>
      <c r="H2005" s="36">
        <f t="shared" si="31"/>
        <v>0</v>
      </c>
      <c r="I2005" s="21" t="s">
        <v>162</v>
      </c>
    </row>
    <row r="2006" spans="1:10" x14ac:dyDescent="0.25">
      <c r="A2006" s="31">
        <v>41667</v>
      </c>
      <c r="B2006" s="32">
        <v>133</v>
      </c>
      <c r="C2006" s="32" t="s">
        <v>650</v>
      </c>
      <c r="D2006" s="33" t="s">
        <v>74</v>
      </c>
      <c r="E2006" s="34">
        <v>1051</v>
      </c>
      <c r="F2006" s="23">
        <v>41667</v>
      </c>
      <c r="G2006" s="34">
        <v>1051</v>
      </c>
      <c r="H2006" s="36">
        <f t="shared" si="31"/>
        <v>0</v>
      </c>
    </row>
    <row r="2007" spans="1:10" x14ac:dyDescent="0.25">
      <c r="A2007" s="31">
        <v>41667</v>
      </c>
      <c r="B2007" s="32">
        <v>134</v>
      </c>
      <c r="C2007" s="32" t="s">
        <v>650</v>
      </c>
      <c r="D2007" s="48" t="s">
        <v>53</v>
      </c>
      <c r="E2007" s="49">
        <v>0</v>
      </c>
      <c r="G2007" s="34"/>
      <c r="H2007" s="36">
        <f t="shared" si="31"/>
        <v>0</v>
      </c>
      <c r="I2007" s="21" t="s">
        <v>302</v>
      </c>
    </row>
    <row r="2008" spans="1:10" x14ac:dyDescent="0.25">
      <c r="A2008" s="31">
        <v>41667</v>
      </c>
      <c r="B2008" s="32">
        <v>135</v>
      </c>
      <c r="C2008" s="32" t="s">
        <v>650</v>
      </c>
      <c r="D2008" s="33" t="s">
        <v>675</v>
      </c>
      <c r="E2008" s="34">
        <v>871.5</v>
      </c>
      <c r="F2008" s="23">
        <v>41667</v>
      </c>
      <c r="G2008" s="34">
        <v>871.5</v>
      </c>
      <c r="H2008" s="36">
        <f t="shared" si="31"/>
        <v>0</v>
      </c>
      <c r="I2008" s="21" t="s">
        <v>30</v>
      </c>
    </row>
    <row r="2009" spans="1:10" x14ac:dyDescent="0.25">
      <c r="A2009" s="31">
        <v>41667</v>
      </c>
      <c r="B2009" s="32">
        <v>136</v>
      </c>
      <c r="C2009" s="32" t="s">
        <v>650</v>
      </c>
      <c r="D2009" s="33" t="s">
        <v>160</v>
      </c>
      <c r="E2009" s="34">
        <v>63319</v>
      </c>
      <c r="F2009" s="81" t="s">
        <v>676</v>
      </c>
      <c r="G2009" s="40">
        <v>63319</v>
      </c>
      <c r="H2009" s="36">
        <f t="shared" si="31"/>
        <v>0</v>
      </c>
      <c r="I2009" s="21" t="s">
        <v>162</v>
      </c>
    </row>
    <row r="2010" spans="1:10" x14ac:dyDescent="0.25">
      <c r="A2010" s="31">
        <v>41667</v>
      </c>
      <c r="B2010" s="32">
        <v>137</v>
      </c>
      <c r="C2010" s="32" t="s">
        <v>650</v>
      </c>
      <c r="D2010" s="33" t="s">
        <v>175</v>
      </c>
      <c r="E2010" s="34">
        <v>52916.33</v>
      </c>
      <c r="F2010" s="109" t="s">
        <v>677</v>
      </c>
      <c r="G2010" s="34">
        <v>52916.33</v>
      </c>
      <c r="H2010" s="36">
        <f t="shared" si="31"/>
        <v>0</v>
      </c>
      <c r="I2010" s="21" t="s">
        <v>162</v>
      </c>
    </row>
    <row r="2011" spans="1:10" x14ac:dyDescent="0.25">
      <c r="A2011" s="31">
        <v>41667</v>
      </c>
      <c r="B2011" s="32">
        <v>138</v>
      </c>
      <c r="C2011" s="32" t="s">
        <v>650</v>
      </c>
      <c r="D2011" s="33" t="s">
        <v>358</v>
      </c>
      <c r="E2011" s="34">
        <v>3150</v>
      </c>
      <c r="F2011" s="26">
        <v>41675</v>
      </c>
      <c r="G2011" s="40">
        <v>3150</v>
      </c>
      <c r="H2011" s="36">
        <f t="shared" si="31"/>
        <v>0</v>
      </c>
      <c r="I2011" s="21" t="s">
        <v>162</v>
      </c>
    </row>
    <row r="2012" spans="1:10" x14ac:dyDescent="0.25">
      <c r="A2012" s="31">
        <v>41667</v>
      </c>
      <c r="B2012" s="32">
        <v>139</v>
      </c>
      <c r="C2012" s="32" t="s">
        <v>650</v>
      </c>
      <c r="D2012" s="33" t="s">
        <v>169</v>
      </c>
      <c r="E2012" s="34">
        <v>10564.5</v>
      </c>
      <c r="F2012" s="23">
        <v>41668</v>
      </c>
      <c r="G2012" s="34">
        <v>10564.5</v>
      </c>
      <c r="H2012" s="36">
        <f t="shared" si="31"/>
        <v>0</v>
      </c>
      <c r="I2012" s="21" t="s">
        <v>678</v>
      </c>
    </row>
    <row r="2013" spans="1:10" x14ac:dyDescent="0.25">
      <c r="A2013" s="31">
        <v>41667</v>
      </c>
      <c r="B2013" s="32">
        <v>140</v>
      </c>
      <c r="C2013" s="32" t="s">
        <v>650</v>
      </c>
      <c r="D2013" s="33" t="s">
        <v>168</v>
      </c>
      <c r="E2013" s="34">
        <v>18779</v>
      </c>
      <c r="F2013" s="23">
        <v>41668</v>
      </c>
      <c r="G2013" s="34">
        <v>18779</v>
      </c>
      <c r="H2013" s="36">
        <f t="shared" si="31"/>
        <v>0</v>
      </c>
      <c r="I2013" s="21" t="s">
        <v>162</v>
      </c>
    </row>
    <row r="2014" spans="1:10" x14ac:dyDescent="0.25">
      <c r="A2014" s="31">
        <v>41667</v>
      </c>
      <c r="B2014" s="32">
        <v>141</v>
      </c>
      <c r="C2014" s="32" t="s">
        <v>650</v>
      </c>
      <c r="D2014" s="33" t="s">
        <v>163</v>
      </c>
      <c r="E2014" s="34">
        <v>12582</v>
      </c>
      <c r="F2014" s="23">
        <v>41668</v>
      </c>
      <c r="G2014" s="34">
        <v>12582</v>
      </c>
      <c r="H2014" s="36">
        <f t="shared" si="31"/>
        <v>0</v>
      </c>
      <c r="I2014" s="21" t="s">
        <v>162</v>
      </c>
    </row>
    <row r="2015" spans="1:10" x14ac:dyDescent="0.25">
      <c r="A2015" s="31">
        <v>41667</v>
      </c>
      <c r="B2015" s="32">
        <v>142</v>
      </c>
      <c r="C2015" s="32" t="s">
        <v>650</v>
      </c>
      <c r="D2015" s="33" t="s">
        <v>545</v>
      </c>
      <c r="E2015" s="34">
        <v>4743</v>
      </c>
      <c r="F2015" s="23">
        <v>41668</v>
      </c>
      <c r="G2015" s="34">
        <v>4743</v>
      </c>
      <c r="H2015" s="36">
        <f t="shared" si="31"/>
        <v>0</v>
      </c>
      <c r="I2015" s="21" t="s">
        <v>162</v>
      </c>
    </row>
    <row r="2016" spans="1:10" x14ac:dyDescent="0.25">
      <c r="A2016" s="31">
        <v>41667</v>
      </c>
      <c r="B2016" s="32">
        <v>143</v>
      </c>
      <c r="C2016" s="32" t="s">
        <v>650</v>
      </c>
      <c r="D2016" s="33" t="s">
        <v>272</v>
      </c>
      <c r="E2016" s="34">
        <v>7316</v>
      </c>
      <c r="F2016" s="89" t="s">
        <v>679</v>
      </c>
      <c r="G2016" s="40">
        <v>7316</v>
      </c>
      <c r="H2016" s="36">
        <f t="shared" si="31"/>
        <v>0</v>
      </c>
      <c r="I2016" s="21" t="s">
        <v>162</v>
      </c>
    </row>
    <row r="2017" spans="1:9" x14ac:dyDescent="0.25">
      <c r="A2017" s="31">
        <v>41667</v>
      </c>
      <c r="B2017" s="32">
        <v>144</v>
      </c>
      <c r="C2017" s="32" t="s">
        <v>650</v>
      </c>
      <c r="D2017" s="33" t="s">
        <v>172</v>
      </c>
      <c r="E2017" s="34">
        <v>7598</v>
      </c>
      <c r="F2017" s="23">
        <v>41668</v>
      </c>
      <c r="G2017" s="34">
        <v>7598</v>
      </c>
      <c r="H2017" s="36">
        <f t="shared" si="31"/>
        <v>0</v>
      </c>
    </row>
    <row r="2018" spans="1:9" x14ac:dyDescent="0.25">
      <c r="A2018" s="31">
        <v>41667</v>
      </c>
      <c r="B2018" s="32">
        <v>145</v>
      </c>
      <c r="C2018" s="32" t="s">
        <v>650</v>
      </c>
      <c r="D2018" s="33" t="s">
        <v>166</v>
      </c>
      <c r="E2018" s="34">
        <v>17718</v>
      </c>
      <c r="F2018" s="23">
        <v>41668</v>
      </c>
      <c r="G2018" s="34">
        <v>17718</v>
      </c>
      <c r="H2018" s="36">
        <f t="shared" si="31"/>
        <v>0</v>
      </c>
      <c r="I2018" s="21" t="s">
        <v>162</v>
      </c>
    </row>
    <row r="2019" spans="1:9" x14ac:dyDescent="0.25">
      <c r="A2019" s="31">
        <v>41667</v>
      </c>
      <c r="B2019" s="32">
        <v>146</v>
      </c>
      <c r="C2019" s="32" t="s">
        <v>650</v>
      </c>
      <c r="D2019" s="33" t="s">
        <v>269</v>
      </c>
      <c r="E2019" s="34">
        <v>12604</v>
      </c>
      <c r="F2019" s="23">
        <v>41668</v>
      </c>
      <c r="G2019" s="34">
        <v>12604</v>
      </c>
      <c r="H2019" s="36">
        <f t="shared" si="31"/>
        <v>0</v>
      </c>
      <c r="I2019" s="21" t="s">
        <v>162</v>
      </c>
    </row>
    <row r="2020" spans="1:9" x14ac:dyDescent="0.25">
      <c r="A2020" s="31">
        <v>41667</v>
      </c>
      <c r="B2020" s="32">
        <v>147</v>
      </c>
      <c r="C2020" s="32" t="s">
        <v>650</v>
      </c>
      <c r="D2020" s="33" t="s">
        <v>370</v>
      </c>
      <c r="E2020" s="34">
        <v>44319</v>
      </c>
      <c r="F2020" s="23">
        <v>41668</v>
      </c>
      <c r="G2020" s="34">
        <v>44319</v>
      </c>
      <c r="H2020" s="36">
        <f t="shared" si="31"/>
        <v>0</v>
      </c>
      <c r="I2020" s="21" t="s">
        <v>162</v>
      </c>
    </row>
    <row r="2021" spans="1:9" x14ac:dyDescent="0.25">
      <c r="A2021" s="31">
        <v>41667</v>
      </c>
      <c r="B2021" s="32">
        <v>148</v>
      </c>
      <c r="C2021" s="32" t="s">
        <v>650</v>
      </c>
      <c r="D2021" s="33" t="s">
        <v>8</v>
      </c>
      <c r="E2021" s="34">
        <v>150</v>
      </c>
      <c r="F2021" s="23">
        <v>41667</v>
      </c>
      <c r="G2021" s="34">
        <v>150</v>
      </c>
      <c r="H2021" s="36">
        <f t="shared" si="31"/>
        <v>0</v>
      </c>
      <c r="I2021" s="21" t="s">
        <v>8</v>
      </c>
    </row>
    <row r="2022" spans="1:9" x14ac:dyDescent="0.25">
      <c r="A2022" s="31">
        <v>41667</v>
      </c>
      <c r="B2022" s="32">
        <v>149</v>
      </c>
      <c r="C2022" s="32" t="s">
        <v>650</v>
      </c>
      <c r="D2022" s="33" t="s">
        <v>20</v>
      </c>
      <c r="E2022" s="34">
        <v>4683</v>
      </c>
      <c r="F2022" s="25" t="s">
        <v>680</v>
      </c>
      <c r="G2022" s="34">
        <f>3070+1613</f>
        <v>4683</v>
      </c>
      <c r="H2022" s="36">
        <f t="shared" si="31"/>
        <v>0</v>
      </c>
      <c r="I2022" s="21" t="s">
        <v>8</v>
      </c>
    </row>
    <row r="2023" spans="1:9" x14ac:dyDescent="0.25">
      <c r="A2023" s="31">
        <v>41667</v>
      </c>
      <c r="B2023" s="32">
        <v>150</v>
      </c>
      <c r="C2023" s="32" t="s">
        <v>650</v>
      </c>
      <c r="D2023" s="33" t="s">
        <v>144</v>
      </c>
      <c r="E2023" s="34">
        <v>3481</v>
      </c>
      <c r="F2023" s="23">
        <v>41667</v>
      </c>
      <c r="G2023" s="34">
        <v>3481</v>
      </c>
      <c r="H2023" s="36">
        <f t="shared" si="31"/>
        <v>0</v>
      </c>
      <c r="I2023" s="21" t="s">
        <v>12</v>
      </c>
    </row>
    <row r="2024" spans="1:9" x14ac:dyDescent="0.25">
      <c r="A2024" s="31">
        <v>41667</v>
      </c>
      <c r="B2024" s="32">
        <v>151</v>
      </c>
      <c r="C2024" s="32" t="s">
        <v>650</v>
      </c>
      <c r="D2024" s="33" t="s">
        <v>13</v>
      </c>
      <c r="E2024" s="34">
        <v>1702</v>
      </c>
      <c r="F2024" s="26">
        <v>41674</v>
      </c>
      <c r="G2024" s="40">
        <v>1702</v>
      </c>
      <c r="H2024" s="36">
        <f t="shared" si="31"/>
        <v>0</v>
      </c>
    </row>
    <row r="2025" spans="1:9" x14ac:dyDescent="0.25">
      <c r="A2025" s="31">
        <v>41667</v>
      </c>
      <c r="B2025" s="32">
        <v>152</v>
      </c>
      <c r="C2025" s="32" t="s">
        <v>650</v>
      </c>
      <c r="D2025" s="33" t="s">
        <v>123</v>
      </c>
      <c r="E2025" s="34">
        <v>6226</v>
      </c>
      <c r="F2025" s="25" t="s">
        <v>681</v>
      </c>
      <c r="G2025" s="34">
        <f>3726+2500</f>
        <v>6226</v>
      </c>
      <c r="H2025" s="36">
        <f t="shared" si="31"/>
        <v>0</v>
      </c>
      <c r="I2025" s="28" t="s">
        <v>8</v>
      </c>
    </row>
    <row r="2026" spans="1:9" x14ac:dyDescent="0.25">
      <c r="A2026" s="31">
        <v>41667</v>
      </c>
      <c r="B2026" s="32">
        <v>153</v>
      </c>
      <c r="C2026" s="32" t="s">
        <v>650</v>
      </c>
      <c r="D2026" s="33" t="s">
        <v>29</v>
      </c>
      <c r="E2026" s="34">
        <v>13269</v>
      </c>
      <c r="F2026" s="23">
        <v>41670</v>
      </c>
      <c r="G2026" s="34">
        <v>13269</v>
      </c>
      <c r="H2026" s="36">
        <f t="shared" ref="H2026:H2089" si="32">E2026-G2026</f>
        <v>0</v>
      </c>
      <c r="I2026" s="21" t="s">
        <v>30</v>
      </c>
    </row>
    <row r="2027" spans="1:9" x14ac:dyDescent="0.25">
      <c r="A2027" s="31">
        <v>41667</v>
      </c>
      <c r="B2027" s="32">
        <v>154</v>
      </c>
      <c r="C2027" s="32" t="s">
        <v>650</v>
      </c>
      <c r="D2027" s="33" t="s">
        <v>682</v>
      </c>
      <c r="E2027" s="34">
        <v>22847</v>
      </c>
      <c r="F2027" s="23">
        <v>41667</v>
      </c>
      <c r="G2027" s="34">
        <v>22847</v>
      </c>
      <c r="H2027" s="36">
        <f t="shared" si="32"/>
        <v>0</v>
      </c>
      <c r="I2027" s="21" t="s">
        <v>217</v>
      </c>
    </row>
    <row r="2028" spans="1:9" x14ac:dyDescent="0.25">
      <c r="A2028" s="31">
        <v>41667</v>
      </c>
      <c r="B2028" s="32">
        <v>155</v>
      </c>
      <c r="C2028" s="32" t="s">
        <v>650</v>
      </c>
      <c r="D2028" s="33" t="s">
        <v>257</v>
      </c>
      <c r="E2028" s="34">
        <v>13504</v>
      </c>
      <c r="F2028" s="23">
        <v>41667</v>
      </c>
      <c r="G2028" s="34">
        <v>13504</v>
      </c>
      <c r="H2028" s="36">
        <f t="shared" si="32"/>
        <v>0</v>
      </c>
      <c r="I2028" s="21" t="s">
        <v>217</v>
      </c>
    </row>
    <row r="2029" spans="1:9" x14ac:dyDescent="0.25">
      <c r="A2029" s="31">
        <v>41667</v>
      </c>
      <c r="B2029" s="32">
        <v>156</v>
      </c>
      <c r="C2029" s="32" t="s">
        <v>650</v>
      </c>
      <c r="D2029" s="33" t="s">
        <v>22</v>
      </c>
      <c r="E2029" s="34">
        <v>1370</v>
      </c>
      <c r="F2029" s="23">
        <v>41667</v>
      </c>
      <c r="G2029" s="34">
        <v>1370</v>
      </c>
      <c r="H2029" s="36">
        <f t="shared" si="32"/>
        <v>0</v>
      </c>
    </row>
    <row r="2030" spans="1:9" x14ac:dyDescent="0.25">
      <c r="A2030" s="31">
        <v>41667</v>
      </c>
      <c r="B2030" s="32">
        <v>157</v>
      </c>
      <c r="C2030" s="32" t="s">
        <v>650</v>
      </c>
      <c r="D2030" s="33" t="s">
        <v>33</v>
      </c>
      <c r="E2030" s="34">
        <v>7196</v>
      </c>
      <c r="F2030" s="23">
        <v>41667</v>
      </c>
      <c r="G2030" s="34">
        <v>7196</v>
      </c>
      <c r="H2030" s="36">
        <f t="shared" si="32"/>
        <v>0</v>
      </c>
    </row>
    <row r="2031" spans="1:9" x14ac:dyDescent="0.25">
      <c r="A2031" s="31">
        <v>41667</v>
      </c>
      <c r="B2031" s="32">
        <v>158</v>
      </c>
      <c r="C2031" s="32" t="s">
        <v>650</v>
      </c>
      <c r="D2031" s="33" t="s">
        <v>34</v>
      </c>
      <c r="E2031" s="34">
        <v>2178</v>
      </c>
      <c r="F2031" s="23">
        <v>41669</v>
      </c>
      <c r="G2031" s="34">
        <v>2178</v>
      </c>
      <c r="H2031" s="36">
        <f t="shared" si="32"/>
        <v>0</v>
      </c>
    </row>
    <row r="2032" spans="1:9" x14ac:dyDescent="0.25">
      <c r="A2032" s="31">
        <v>41667</v>
      </c>
      <c r="B2032" s="32">
        <v>159</v>
      </c>
      <c r="C2032" s="32" t="s">
        <v>650</v>
      </c>
      <c r="D2032" s="33" t="s">
        <v>47</v>
      </c>
      <c r="E2032" s="34">
        <v>2872</v>
      </c>
      <c r="F2032" s="23">
        <v>41667</v>
      </c>
      <c r="G2032" s="34">
        <v>2872</v>
      </c>
      <c r="H2032" s="36">
        <f t="shared" si="32"/>
        <v>0</v>
      </c>
      <c r="I2032" s="21" t="s">
        <v>30</v>
      </c>
    </row>
    <row r="2033" spans="1:10" x14ac:dyDescent="0.25">
      <c r="A2033" s="31">
        <v>41667</v>
      </c>
      <c r="B2033" s="32">
        <v>160</v>
      </c>
      <c r="C2033" s="32" t="s">
        <v>650</v>
      </c>
      <c r="D2033" s="33" t="s">
        <v>163</v>
      </c>
      <c r="E2033" s="34">
        <v>3124</v>
      </c>
      <c r="F2033" s="23">
        <v>41667</v>
      </c>
      <c r="G2033" s="34">
        <v>3124</v>
      </c>
      <c r="H2033" s="36">
        <f t="shared" si="32"/>
        <v>0</v>
      </c>
    </row>
    <row r="2034" spans="1:10" x14ac:dyDescent="0.25">
      <c r="A2034" s="31">
        <v>41667</v>
      </c>
      <c r="B2034" s="32">
        <v>161</v>
      </c>
      <c r="C2034" s="32" t="s">
        <v>650</v>
      </c>
      <c r="D2034" s="33" t="s">
        <v>683</v>
      </c>
      <c r="E2034" s="34">
        <v>250</v>
      </c>
      <c r="F2034" s="23">
        <v>41667</v>
      </c>
      <c r="G2034" s="34">
        <v>250</v>
      </c>
      <c r="H2034" s="36">
        <f t="shared" si="32"/>
        <v>0</v>
      </c>
    </row>
    <row r="2035" spans="1:10" x14ac:dyDescent="0.25">
      <c r="A2035" s="31">
        <v>41667</v>
      </c>
      <c r="B2035" s="32">
        <v>162</v>
      </c>
      <c r="C2035" s="32" t="s">
        <v>650</v>
      </c>
      <c r="D2035" s="48" t="s">
        <v>684</v>
      </c>
      <c r="E2035" s="49">
        <v>0</v>
      </c>
      <c r="F2035" s="110" t="s">
        <v>685</v>
      </c>
      <c r="G2035" s="111"/>
      <c r="H2035" s="36">
        <f t="shared" si="32"/>
        <v>0</v>
      </c>
    </row>
    <row r="2036" spans="1:10" x14ac:dyDescent="0.25">
      <c r="A2036" s="31">
        <v>41667</v>
      </c>
      <c r="B2036" s="32">
        <v>163</v>
      </c>
      <c r="C2036" s="32" t="s">
        <v>650</v>
      </c>
      <c r="D2036" s="33" t="s">
        <v>686</v>
      </c>
      <c r="E2036" s="34">
        <v>298</v>
      </c>
      <c r="F2036" s="23">
        <v>41667</v>
      </c>
      <c r="G2036" s="34">
        <v>298</v>
      </c>
      <c r="H2036" s="36">
        <f t="shared" si="32"/>
        <v>0</v>
      </c>
    </row>
    <row r="2037" spans="1:10" x14ac:dyDescent="0.25">
      <c r="A2037" s="31">
        <v>41667</v>
      </c>
      <c r="B2037" s="32">
        <v>164</v>
      </c>
      <c r="C2037" s="32" t="s">
        <v>650</v>
      </c>
      <c r="D2037" s="33" t="s">
        <v>74</v>
      </c>
      <c r="E2037" s="34">
        <v>1116</v>
      </c>
      <c r="F2037" s="23">
        <v>41667</v>
      </c>
      <c r="G2037" s="34">
        <v>1116</v>
      </c>
      <c r="H2037" s="36">
        <f t="shared" si="32"/>
        <v>0</v>
      </c>
    </row>
    <row r="2038" spans="1:10" x14ac:dyDescent="0.25">
      <c r="A2038" s="31">
        <v>41667</v>
      </c>
      <c r="B2038" s="32">
        <v>165</v>
      </c>
      <c r="C2038" s="32" t="s">
        <v>650</v>
      </c>
      <c r="D2038" s="33" t="s">
        <v>66</v>
      </c>
      <c r="E2038" s="34">
        <v>1016</v>
      </c>
      <c r="F2038" s="23">
        <v>41667</v>
      </c>
      <c r="G2038" s="34">
        <v>1016</v>
      </c>
      <c r="H2038" s="36">
        <f t="shared" si="32"/>
        <v>0</v>
      </c>
      <c r="I2038" s="21" t="s">
        <v>217</v>
      </c>
    </row>
    <row r="2039" spans="1:10" x14ac:dyDescent="0.25">
      <c r="A2039" s="31">
        <v>41667</v>
      </c>
      <c r="B2039" s="32">
        <v>166</v>
      </c>
      <c r="C2039" s="32" t="s">
        <v>650</v>
      </c>
      <c r="D2039" s="33" t="s">
        <v>35</v>
      </c>
      <c r="E2039" s="34">
        <v>1449</v>
      </c>
      <c r="F2039" s="23">
        <v>41668</v>
      </c>
      <c r="G2039" s="34">
        <v>1449</v>
      </c>
      <c r="H2039" s="36">
        <f t="shared" si="32"/>
        <v>0</v>
      </c>
      <c r="I2039" s="21" t="s">
        <v>30</v>
      </c>
    </row>
    <row r="2040" spans="1:10" x14ac:dyDescent="0.25">
      <c r="A2040" s="31">
        <v>41667</v>
      </c>
      <c r="B2040" s="32">
        <v>167</v>
      </c>
      <c r="C2040" s="32" t="s">
        <v>650</v>
      </c>
      <c r="D2040" s="33" t="s">
        <v>260</v>
      </c>
      <c r="E2040" s="34">
        <v>1404</v>
      </c>
      <c r="F2040" s="23">
        <v>41667</v>
      </c>
      <c r="G2040" s="34">
        <v>1404</v>
      </c>
      <c r="H2040" s="36">
        <f t="shared" si="32"/>
        <v>0</v>
      </c>
      <c r="I2040" s="21" t="s">
        <v>217</v>
      </c>
      <c r="J2040" s="27"/>
    </row>
    <row r="2041" spans="1:10" x14ac:dyDescent="0.25">
      <c r="A2041" s="31">
        <v>41667</v>
      </c>
      <c r="B2041" s="32">
        <v>168</v>
      </c>
      <c r="C2041" s="32" t="s">
        <v>650</v>
      </c>
      <c r="D2041" s="33" t="s">
        <v>54</v>
      </c>
      <c r="E2041" s="34">
        <v>7505</v>
      </c>
      <c r="F2041" s="23">
        <v>41667</v>
      </c>
      <c r="G2041" s="34">
        <v>7505</v>
      </c>
      <c r="H2041" s="36">
        <f t="shared" si="32"/>
        <v>0</v>
      </c>
      <c r="I2041" s="21" t="s">
        <v>217</v>
      </c>
    </row>
    <row r="2042" spans="1:10" x14ac:dyDescent="0.25">
      <c r="A2042" s="31">
        <v>41667</v>
      </c>
      <c r="B2042" s="32">
        <v>169</v>
      </c>
      <c r="C2042" s="32" t="s">
        <v>650</v>
      </c>
      <c r="D2042" s="33" t="s">
        <v>8</v>
      </c>
      <c r="E2042" s="34">
        <v>3500</v>
      </c>
      <c r="F2042" s="23">
        <v>41667</v>
      </c>
      <c r="G2042" s="34">
        <v>3500</v>
      </c>
      <c r="H2042" s="36">
        <f t="shared" si="32"/>
        <v>0</v>
      </c>
      <c r="I2042" s="21" t="s">
        <v>8</v>
      </c>
    </row>
    <row r="2043" spans="1:10" x14ac:dyDescent="0.25">
      <c r="A2043" s="31">
        <v>41667</v>
      </c>
      <c r="B2043" s="32">
        <v>170</v>
      </c>
      <c r="C2043" s="32" t="s">
        <v>650</v>
      </c>
      <c r="D2043" s="33" t="s">
        <v>8</v>
      </c>
      <c r="E2043" s="34">
        <v>1182</v>
      </c>
      <c r="F2043" s="23">
        <v>41667</v>
      </c>
      <c r="G2043" s="34">
        <v>1182</v>
      </c>
      <c r="H2043" s="36">
        <f t="shared" si="32"/>
        <v>0</v>
      </c>
      <c r="I2043" s="21" t="s">
        <v>8</v>
      </c>
    </row>
    <row r="2044" spans="1:10" x14ac:dyDescent="0.25">
      <c r="A2044" s="31">
        <v>41667</v>
      </c>
      <c r="B2044" s="32">
        <v>171</v>
      </c>
      <c r="C2044" s="32" t="s">
        <v>650</v>
      </c>
      <c r="D2044" s="33" t="s">
        <v>55</v>
      </c>
      <c r="E2044" s="34">
        <v>10817</v>
      </c>
      <c r="F2044" s="23">
        <v>41667</v>
      </c>
      <c r="G2044" s="34">
        <v>10817</v>
      </c>
      <c r="H2044" s="36">
        <f t="shared" si="32"/>
        <v>0</v>
      </c>
      <c r="I2044" s="21" t="s">
        <v>8</v>
      </c>
    </row>
    <row r="2045" spans="1:10" x14ac:dyDescent="0.25">
      <c r="A2045" s="31">
        <v>41667</v>
      </c>
      <c r="B2045" s="32">
        <v>172</v>
      </c>
      <c r="C2045" s="32" t="s">
        <v>650</v>
      </c>
      <c r="D2045" s="33" t="s">
        <v>42</v>
      </c>
      <c r="E2045" s="34">
        <v>1140</v>
      </c>
      <c r="F2045" s="26">
        <v>41687</v>
      </c>
      <c r="G2045" s="40">
        <v>1140</v>
      </c>
      <c r="H2045" s="36">
        <f t="shared" si="32"/>
        <v>0</v>
      </c>
      <c r="I2045" s="21" t="s">
        <v>30</v>
      </c>
    </row>
    <row r="2046" spans="1:10" x14ac:dyDescent="0.25">
      <c r="A2046" s="31">
        <v>41667</v>
      </c>
      <c r="B2046" s="32">
        <v>173</v>
      </c>
      <c r="C2046" s="32" t="s">
        <v>650</v>
      </c>
      <c r="D2046" s="33" t="s">
        <v>43</v>
      </c>
      <c r="E2046" s="34">
        <v>1140</v>
      </c>
      <c r="F2046" s="26">
        <v>41687</v>
      </c>
      <c r="G2046" s="40">
        <v>1140</v>
      </c>
      <c r="H2046" s="36">
        <f t="shared" si="32"/>
        <v>0</v>
      </c>
      <c r="I2046" s="21" t="s">
        <v>30</v>
      </c>
    </row>
    <row r="2047" spans="1:10" x14ac:dyDescent="0.25">
      <c r="A2047" s="31">
        <v>41667</v>
      </c>
      <c r="B2047" s="32">
        <v>174</v>
      </c>
      <c r="C2047" s="32" t="s">
        <v>650</v>
      </c>
      <c r="D2047" s="33" t="s">
        <v>62</v>
      </c>
      <c r="E2047" s="34">
        <v>8731.2000000000007</v>
      </c>
      <c r="F2047" s="23">
        <v>41667</v>
      </c>
      <c r="G2047" s="34">
        <v>8731.2000000000007</v>
      </c>
      <c r="H2047" s="36">
        <f t="shared" si="32"/>
        <v>0</v>
      </c>
    </row>
    <row r="2048" spans="1:10" x14ac:dyDescent="0.25">
      <c r="A2048" s="31">
        <v>41667</v>
      </c>
      <c r="B2048" s="32">
        <v>175</v>
      </c>
      <c r="C2048" s="32" t="s">
        <v>650</v>
      </c>
      <c r="D2048" s="33" t="s">
        <v>16</v>
      </c>
      <c r="E2048" s="34">
        <v>67723</v>
      </c>
      <c r="F2048" s="26">
        <v>41710</v>
      </c>
      <c r="G2048" s="40">
        <v>67723</v>
      </c>
      <c r="H2048" s="36">
        <f t="shared" si="32"/>
        <v>0</v>
      </c>
      <c r="I2048" s="21" t="s">
        <v>65</v>
      </c>
    </row>
    <row r="2049" spans="1:10" x14ac:dyDescent="0.25">
      <c r="A2049" s="31">
        <v>41667</v>
      </c>
      <c r="B2049" s="32">
        <v>176</v>
      </c>
      <c r="C2049" s="32" t="s">
        <v>650</v>
      </c>
      <c r="D2049" s="33" t="s">
        <v>44</v>
      </c>
      <c r="E2049" s="34">
        <v>3420</v>
      </c>
      <c r="F2049" s="38">
        <v>41687</v>
      </c>
      <c r="G2049" s="40">
        <v>3420</v>
      </c>
      <c r="H2049" s="36">
        <f t="shared" si="32"/>
        <v>0</v>
      </c>
      <c r="I2049" s="21" t="s">
        <v>45</v>
      </c>
    </row>
    <row r="2050" spans="1:10" x14ac:dyDescent="0.25">
      <c r="A2050" s="31">
        <v>41667</v>
      </c>
      <c r="B2050" s="32">
        <v>177</v>
      </c>
      <c r="C2050" s="32" t="s">
        <v>650</v>
      </c>
      <c r="D2050" s="33" t="s">
        <v>366</v>
      </c>
      <c r="E2050" s="34">
        <v>3729.5</v>
      </c>
      <c r="F2050" s="23">
        <v>41668</v>
      </c>
      <c r="G2050" s="34">
        <v>3729.5</v>
      </c>
      <c r="H2050" s="36">
        <f t="shared" si="32"/>
        <v>0</v>
      </c>
      <c r="I2050" s="21" t="s">
        <v>21</v>
      </c>
    </row>
    <row r="2051" spans="1:10" x14ac:dyDescent="0.25">
      <c r="A2051" s="31">
        <v>41667</v>
      </c>
      <c r="B2051" s="32">
        <v>178</v>
      </c>
      <c r="C2051" s="32" t="s">
        <v>650</v>
      </c>
      <c r="D2051" s="33" t="s">
        <v>130</v>
      </c>
      <c r="E2051" s="34">
        <v>6131</v>
      </c>
      <c r="F2051" s="23">
        <v>41670</v>
      </c>
      <c r="G2051" s="34">
        <v>6131</v>
      </c>
      <c r="H2051" s="36">
        <f t="shared" si="32"/>
        <v>0</v>
      </c>
      <c r="I2051" s="21" t="s">
        <v>21</v>
      </c>
    </row>
    <row r="2052" spans="1:10" x14ac:dyDescent="0.25">
      <c r="A2052" s="31">
        <v>41667</v>
      </c>
      <c r="B2052" s="32">
        <v>179</v>
      </c>
      <c r="C2052" s="32" t="s">
        <v>650</v>
      </c>
      <c r="D2052" s="33" t="s">
        <v>188</v>
      </c>
      <c r="E2052" s="34">
        <v>7765</v>
      </c>
      <c r="F2052" s="26">
        <v>41682</v>
      </c>
      <c r="G2052" s="40">
        <v>7765</v>
      </c>
      <c r="H2052" s="36">
        <f t="shared" si="32"/>
        <v>0</v>
      </c>
    </row>
    <row r="2053" spans="1:10" x14ac:dyDescent="0.25">
      <c r="A2053" s="31">
        <v>41667</v>
      </c>
      <c r="B2053" s="32">
        <v>180</v>
      </c>
      <c r="C2053" s="32" t="s">
        <v>650</v>
      </c>
      <c r="D2053" s="33" t="s">
        <v>78</v>
      </c>
      <c r="E2053" s="34">
        <v>2076</v>
      </c>
      <c r="F2053" s="23">
        <v>41668</v>
      </c>
      <c r="G2053" s="34">
        <v>2076</v>
      </c>
      <c r="H2053" s="36">
        <f t="shared" si="32"/>
        <v>0</v>
      </c>
      <c r="I2053" s="21" t="s">
        <v>21</v>
      </c>
    </row>
    <row r="2054" spans="1:10" x14ac:dyDescent="0.25">
      <c r="A2054" s="31">
        <v>41667</v>
      </c>
      <c r="B2054" s="32">
        <v>181</v>
      </c>
      <c r="C2054" s="32" t="s">
        <v>650</v>
      </c>
      <c r="D2054" s="33" t="s">
        <v>517</v>
      </c>
      <c r="E2054" s="34">
        <v>285</v>
      </c>
      <c r="F2054" s="23">
        <v>41667</v>
      </c>
      <c r="G2054" s="34">
        <v>285</v>
      </c>
      <c r="H2054" s="36">
        <f t="shared" si="32"/>
        <v>0</v>
      </c>
    </row>
    <row r="2055" spans="1:10" x14ac:dyDescent="0.25">
      <c r="A2055" s="31">
        <v>41667</v>
      </c>
      <c r="B2055" s="32">
        <v>182</v>
      </c>
      <c r="C2055" s="32" t="s">
        <v>650</v>
      </c>
      <c r="D2055" s="33" t="s">
        <v>80</v>
      </c>
      <c r="E2055" s="34">
        <v>1235</v>
      </c>
      <c r="F2055" s="23">
        <v>41668</v>
      </c>
      <c r="G2055" s="34">
        <v>1235</v>
      </c>
      <c r="H2055" s="36">
        <f t="shared" si="32"/>
        <v>0</v>
      </c>
      <c r="I2055" s="21" t="s">
        <v>21</v>
      </c>
    </row>
    <row r="2056" spans="1:10" x14ac:dyDescent="0.25">
      <c r="A2056" s="31">
        <v>41667</v>
      </c>
      <c r="B2056" s="32">
        <v>183</v>
      </c>
      <c r="C2056" s="32" t="s">
        <v>650</v>
      </c>
      <c r="D2056" s="33" t="s">
        <v>348</v>
      </c>
      <c r="E2056" s="34">
        <v>815</v>
      </c>
      <c r="F2056" s="23">
        <v>41668</v>
      </c>
      <c r="G2056" s="34">
        <v>815</v>
      </c>
      <c r="H2056" s="36">
        <f t="shared" si="32"/>
        <v>0</v>
      </c>
      <c r="I2056" s="21" t="s">
        <v>21</v>
      </c>
    </row>
    <row r="2057" spans="1:10" x14ac:dyDescent="0.25">
      <c r="A2057" s="31">
        <v>41667</v>
      </c>
      <c r="B2057" s="32">
        <v>184</v>
      </c>
      <c r="C2057" s="32" t="s">
        <v>650</v>
      </c>
      <c r="D2057" s="33" t="s">
        <v>687</v>
      </c>
      <c r="E2057" s="34">
        <v>769</v>
      </c>
      <c r="F2057" s="23">
        <v>41668</v>
      </c>
      <c r="G2057" s="34">
        <v>769</v>
      </c>
      <c r="H2057" s="36">
        <f t="shared" si="32"/>
        <v>0</v>
      </c>
      <c r="I2057" s="21" t="s">
        <v>21</v>
      </c>
    </row>
    <row r="2058" spans="1:10" x14ac:dyDescent="0.25">
      <c r="A2058" s="31">
        <v>41667</v>
      </c>
      <c r="B2058" s="32">
        <v>185</v>
      </c>
      <c r="C2058" s="32" t="s">
        <v>650</v>
      </c>
      <c r="D2058" s="33" t="s">
        <v>688</v>
      </c>
      <c r="E2058" s="34">
        <v>2514</v>
      </c>
      <c r="F2058" s="23">
        <v>41668</v>
      </c>
      <c r="G2058" s="34">
        <v>2514</v>
      </c>
      <c r="H2058" s="36">
        <f t="shared" si="32"/>
        <v>0</v>
      </c>
      <c r="I2058" s="21" t="s">
        <v>21</v>
      </c>
    </row>
    <row r="2059" spans="1:10" x14ac:dyDescent="0.25">
      <c r="A2059" s="31">
        <v>41667</v>
      </c>
      <c r="B2059" s="32">
        <v>186</v>
      </c>
      <c r="C2059" s="32" t="s">
        <v>650</v>
      </c>
      <c r="D2059" s="33" t="s">
        <v>304</v>
      </c>
      <c r="E2059" s="34">
        <v>17792</v>
      </c>
      <c r="F2059" s="23">
        <v>41668</v>
      </c>
      <c r="G2059" s="34">
        <v>17792</v>
      </c>
      <c r="H2059" s="36">
        <f t="shared" si="32"/>
        <v>0</v>
      </c>
      <c r="I2059" s="21" t="s">
        <v>21</v>
      </c>
    </row>
    <row r="2060" spans="1:10" x14ac:dyDescent="0.25">
      <c r="A2060" s="31">
        <v>41667</v>
      </c>
      <c r="B2060" s="32">
        <v>187</v>
      </c>
      <c r="C2060" s="32" t="s">
        <v>650</v>
      </c>
      <c r="D2060" s="33" t="s">
        <v>8</v>
      </c>
      <c r="E2060" s="34">
        <v>342.5</v>
      </c>
      <c r="F2060" s="23">
        <v>41667</v>
      </c>
      <c r="G2060" s="34">
        <v>342.5</v>
      </c>
      <c r="H2060" s="36">
        <f t="shared" si="32"/>
        <v>0</v>
      </c>
      <c r="I2060" s="21" t="s">
        <v>8</v>
      </c>
    </row>
    <row r="2061" spans="1:10" x14ac:dyDescent="0.25">
      <c r="A2061" s="31">
        <v>41667</v>
      </c>
      <c r="B2061" s="32">
        <v>188</v>
      </c>
      <c r="C2061" s="32" t="s">
        <v>650</v>
      </c>
      <c r="D2061" s="33" t="s">
        <v>570</v>
      </c>
      <c r="E2061" s="34">
        <v>212</v>
      </c>
      <c r="F2061" s="23">
        <v>41668</v>
      </c>
      <c r="G2061" s="34">
        <v>212</v>
      </c>
      <c r="H2061" s="36">
        <f t="shared" si="32"/>
        <v>0</v>
      </c>
      <c r="I2061" s="21" t="s">
        <v>21</v>
      </c>
    </row>
    <row r="2062" spans="1:10" x14ac:dyDescent="0.25">
      <c r="A2062" s="31">
        <v>41667</v>
      </c>
      <c r="B2062" s="32">
        <v>189</v>
      </c>
      <c r="C2062" s="32" t="s">
        <v>650</v>
      </c>
      <c r="D2062" s="33" t="s">
        <v>58</v>
      </c>
      <c r="E2062" s="34">
        <v>1728</v>
      </c>
      <c r="F2062" s="23">
        <v>41668</v>
      </c>
      <c r="G2062" s="34">
        <v>1728</v>
      </c>
      <c r="H2062" s="36">
        <f t="shared" si="32"/>
        <v>0</v>
      </c>
      <c r="I2062" s="21" t="s">
        <v>45</v>
      </c>
    </row>
    <row r="2063" spans="1:10" x14ac:dyDescent="0.25">
      <c r="A2063" s="31">
        <v>41667</v>
      </c>
      <c r="B2063" s="32">
        <v>190</v>
      </c>
      <c r="C2063" s="32" t="s">
        <v>650</v>
      </c>
      <c r="D2063" s="33" t="s">
        <v>145</v>
      </c>
      <c r="E2063" s="34">
        <v>875.35</v>
      </c>
      <c r="F2063" s="23">
        <v>41668</v>
      </c>
      <c r="G2063" s="34">
        <v>875.35</v>
      </c>
      <c r="H2063" s="36">
        <f t="shared" si="32"/>
        <v>0</v>
      </c>
      <c r="I2063" s="21" t="s">
        <v>21</v>
      </c>
    </row>
    <row r="2064" spans="1:10" x14ac:dyDescent="0.25">
      <c r="A2064" s="31">
        <v>41667</v>
      </c>
      <c r="B2064" s="32">
        <v>191</v>
      </c>
      <c r="C2064" s="32" t="s">
        <v>650</v>
      </c>
      <c r="D2064" s="33" t="s">
        <v>598</v>
      </c>
      <c r="E2064" s="34">
        <v>316</v>
      </c>
      <c r="F2064" s="23">
        <v>41668</v>
      </c>
      <c r="G2064" s="34">
        <v>316</v>
      </c>
      <c r="H2064" s="36">
        <f t="shared" si="32"/>
        <v>0</v>
      </c>
      <c r="I2064" s="21" t="s">
        <v>21</v>
      </c>
      <c r="J2064" s="21" t="s">
        <v>271</v>
      </c>
    </row>
    <row r="2065" spans="1:11" x14ac:dyDescent="0.25">
      <c r="A2065" s="31">
        <v>41667</v>
      </c>
      <c r="B2065" s="32">
        <v>192</v>
      </c>
      <c r="C2065" s="32" t="s">
        <v>650</v>
      </c>
      <c r="D2065" s="33" t="s">
        <v>17</v>
      </c>
      <c r="E2065" s="34">
        <v>565.5</v>
      </c>
      <c r="F2065" s="26">
        <v>41675</v>
      </c>
      <c r="G2065" s="40">
        <v>565.5</v>
      </c>
      <c r="H2065" s="36">
        <f t="shared" si="32"/>
        <v>0</v>
      </c>
      <c r="I2065" s="21" t="s">
        <v>65</v>
      </c>
      <c r="J2065" s="21" t="s">
        <v>689</v>
      </c>
    </row>
    <row r="2066" spans="1:11" x14ac:dyDescent="0.25">
      <c r="A2066" s="31">
        <v>41667</v>
      </c>
      <c r="B2066" s="32">
        <v>193</v>
      </c>
      <c r="C2066" s="32" t="s">
        <v>650</v>
      </c>
      <c r="D2066" s="33" t="s">
        <v>690</v>
      </c>
      <c r="E2066" s="34">
        <v>6622</v>
      </c>
      <c r="F2066" s="23">
        <v>41668</v>
      </c>
      <c r="G2066" s="34">
        <v>6622</v>
      </c>
      <c r="H2066" s="36">
        <f t="shared" si="32"/>
        <v>0</v>
      </c>
      <c r="I2066" s="21" t="s">
        <v>21</v>
      </c>
    </row>
    <row r="2067" spans="1:11" x14ac:dyDescent="0.25">
      <c r="A2067" s="31">
        <v>41667</v>
      </c>
      <c r="B2067" s="32">
        <v>194</v>
      </c>
      <c r="C2067" s="32" t="s">
        <v>650</v>
      </c>
      <c r="D2067" s="33" t="s">
        <v>683</v>
      </c>
      <c r="E2067" s="34">
        <v>400</v>
      </c>
      <c r="F2067" s="23">
        <v>41667</v>
      </c>
      <c r="G2067" s="34">
        <v>400</v>
      </c>
      <c r="H2067" s="36">
        <f t="shared" si="32"/>
        <v>0</v>
      </c>
    </row>
    <row r="2068" spans="1:11" x14ac:dyDescent="0.25">
      <c r="A2068" s="31">
        <v>41667</v>
      </c>
      <c r="B2068" s="32">
        <v>195</v>
      </c>
      <c r="C2068" s="32" t="s">
        <v>650</v>
      </c>
      <c r="D2068" s="33" t="s">
        <v>133</v>
      </c>
      <c r="E2068" s="34">
        <v>19280</v>
      </c>
      <c r="F2068" s="23">
        <v>41667</v>
      </c>
      <c r="G2068" s="34">
        <v>19280</v>
      </c>
      <c r="H2068" s="36">
        <f t="shared" si="32"/>
        <v>0</v>
      </c>
    </row>
    <row r="2069" spans="1:11" x14ac:dyDescent="0.25">
      <c r="A2069" s="31">
        <v>41667</v>
      </c>
      <c r="B2069" s="32">
        <v>196</v>
      </c>
      <c r="C2069" s="32" t="s">
        <v>650</v>
      </c>
      <c r="D2069" s="33" t="s">
        <v>49</v>
      </c>
      <c r="E2069" s="34">
        <v>2843</v>
      </c>
      <c r="F2069" s="23">
        <v>41667</v>
      </c>
      <c r="G2069" s="34">
        <v>2843</v>
      </c>
      <c r="H2069" s="36">
        <f t="shared" si="32"/>
        <v>0</v>
      </c>
    </row>
    <row r="2070" spans="1:11" x14ac:dyDescent="0.25">
      <c r="A2070" s="31">
        <v>41667</v>
      </c>
      <c r="B2070" s="32">
        <v>197</v>
      </c>
      <c r="C2070" s="32" t="s">
        <v>650</v>
      </c>
      <c r="D2070" s="33" t="s">
        <v>250</v>
      </c>
      <c r="E2070" s="34">
        <v>18003.599999999999</v>
      </c>
      <c r="F2070" s="112">
        <v>41725</v>
      </c>
      <c r="G2070" s="67">
        <v>18003.599999999999</v>
      </c>
      <c r="H2070" s="36">
        <f t="shared" si="32"/>
        <v>0</v>
      </c>
      <c r="I2070" s="21" t="s">
        <v>37</v>
      </c>
    </row>
    <row r="2071" spans="1:11" x14ac:dyDescent="0.25">
      <c r="A2071" s="31">
        <v>41667</v>
      </c>
      <c r="B2071" s="32">
        <v>198</v>
      </c>
      <c r="C2071" s="32" t="s">
        <v>650</v>
      </c>
      <c r="D2071" s="33" t="s">
        <v>8</v>
      </c>
      <c r="E2071" s="34">
        <v>319</v>
      </c>
      <c r="F2071" s="23">
        <v>41667</v>
      </c>
      <c r="G2071" s="34">
        <v>319</v>
      </c>
      <c r="H2071" s="36">
        <f t="shared" si="32"/>
        <v>0</v>
      </c>
      <c r="I2071" s="21" t="s">
        <v>8</v>
      </c>
    </row>
    <row r="2072" spans="1:11" x14ac:dyDescent="0.25">
      <c r="A2072" s="31">
        <v>41668</v>
      </c>
      <c r="B2072" s="32">
        <v>199</v>
      </c>
      <c r="C2072" s="32" t="s">
        <v>650</v>
      </c>
      <c r="D2072" s="33" t="s">
        <v>478</v>
      </c>
      <c r="E2072" s="76">
        <v>19014.25</v>
      </c>
      <c r="F2072" s="79" t="s">
        <v>691</v>
      </c>
      <c r="G2072" s="34">
        <v>19014.25</v>
      </c>
      <c r="H2072" s="36">
        <f t="shared" si="32"/>
        <v>0</v>
      </c>
      <c r="I2072" s="21" t="s">
        <v>37</v>
      </c>
    </row>
    <row r="2073" spans="1:11" x14ac:dyDescent="0.25">
      <c r="A2073" s="31">
        <v>41668</v>
      </c>
      <c r="B2073" s="32">
        <v>200</v>
      </c>
      <c r="C2073" s="32" t="s">
        <v>650</v>
      </c>
      <c r="D2073" s="33" t="s">
        <v>479</v>
      </c>
      <c r="E2073" s="34">
        <v>33236</v>
      </c>
      <c r="F2073" s="113" t="s">
        <v>692</v>
      </c>
      <c r="G2073" s="73">
        <v>29716</v>
      </c>
      <c r="H2073" s="74">
        <f t="shared" si="32"/>
        <v>3520</v>
      </c>
      <c r="I2073" s="78" t="s">
        <v>37</v>
      </c>
      <c r="J2073" s="114" t="s">
        <v>693</v>
      </c>
      <c r="K2073" s="114"/>
    </row>
    <row r="2074" spans="1:11" x14ac:dyDescent="0.25">
      <c r="A2074" s="31">
        <v>41668</v>
      </c>
      <c r="B2074" s="32">
        <v>201</v>
      </c>
      <c r="C2074" s="32" t="s">
        <v>650</v>
      </c>
      <c r="D2074" s="33" t="s">
        <v>16</v>
      </c>
      <c r="E2074" s="34">
        <v>1899</v>
      </c>
      <c r="F2074" s="23">
        <v>41668</v>
      </c>
      <c r="G2074" s="34">
        <v>1899</v>
      </c>
      <c r="H2074" s="36">
        <f t="shared" si="32"/>
        <v>0</v>
      </c>
      <c r="I2074" s="21" t="s">
        <v>30</v>
      </c>
    </row>
    <row r="2075" spans="1:11" x14ac:dyDescent="0.25">
      <c r="A2075" s="31">
        <v>41668</v>
      </c>
      <c r="B2075" s="32">
        <v>202</v>
      </c>
      <c r="C2075" s="32" t="s">
        <v>650</v>
      </c>
      <c r="D2075" s="33" t="s">
        <v>330</v>
      </c>
      <c r="E2075" s="34">
        <v>5779.8</v>
      </c>
      <c r="F2075" s="23">
        <v>41668</v>
      </c>
      <c r="G2075" s="34">
        <v>5779.8</v>
      </c>
      <c r="H2075" s="36">
        <f t="shared" si="32"/>
        <v>0</v>
      </c>
      <c r="I2075" s="21" t="s">
        <v>30</v>
      </c>
    </row>
    <row r="2076" spans="1:11" x14ac:dyDescent="0.25">
      <c r="A2076" s="31">
        <v>41668</v>
      </c>
      <c r="B2076" s="32">
        <v>203</v>
      </c>
      <c r="C2076" s="32" t="s">
        <v>650</v>
      </c>
      <c r="D2076" s="33" t="s">
        <v>70</v>
      </c>
      <c r="E2076" s="34">
        <v>17709.599999999999</v>
      </c>
      <c r="F2076" s="26">
        <v>41671</v>
      </c>
      <c r="G2076" s="40">
        <v>17709.599999999999</v>
      </c>
      <c r="H2076" s="36">
        <f t="shared" si="32"/>
        <v>0</v>
      </c>
    </row>
    <row r="2077" spans="1:11" x14ac:dyDescent="0.25">
      <c r="A2077" s="31">
        <v>41668</v>
      </c>
      <c r="B2077" s="32">
        <v>204</v>
      </c>
      <c r="C2077" s="32" t="s">
        <v>650</v>
      </c>
      <c r="D2077" s="33" t="s">
        <v>27</v>
      </c>
      <c r="E2077" s="34">
        <v>7351.5</v>
      </c>
      <c r="F2077" s="23">
        <v>41668</v>
      </c>
      <c r="G2077" s="34">
        <v>7351.5</v>
      </c>
      <c r="H2077" s="36">
        <f t="shared" si="32"/>
        <v>0</v>
      </c>
      <c r="I2077" s="21" t="s">
        <v>27</v>
      </c>
    </row>
    <row r="2078" spans="1:11" x14ac:dyDescent="0.25">
      <c r="A2078" s="31">
        <v>41668</v>
      </c>
      <c r="B2078" s="32">
        <v>205</v>
      </c>
      <c r="C2078" s="32" t="s">
        <v>650</v>
      </c>
      <c r="D2078" s="33" t="s">
        <v>244</v>
      </c>
      <c r="E2078" s="34">
        <v>16096.5</v>
      </c>
      <c r="F2078" s="26" t="s">
        <v>694</v>
      </c>
      <c r="G2078" s="40">
        <v>16096.5</v>
      </c>
      <c r="H2078" s="36">
        <f t="shared" si="32"/>
        <v>0</v>
      </c>
      <c r="I2078" s="21" t="s">
        <v>27</v>
      </c>
    </row>
    <row r="2079" spans="1:11" x14ac:dyDescent="0.25">
      <c r="A2079" s="31">
        <v>41668</v>
      </c>
      <c r="B2079" s="32">
        <v>206</v>
      </c>
      <c r="C2079" s="32" t="s">
        <v>650</v>
      </c>
      <c r="D2079" s="33" t="s">
        <v>92</v>
      </c>
      <c r="E2079" s="34">
        <v>2127.5</v>
      </c>
      <c r="F2079" s="23">
        <v>41668</v>
      </c>
      <c r="G2079" s="34">
        <v>2127.5</v>
      </c>
      <c r="H2079" s="36">
        <f t="shared" si="32"/>
        <v>0</v>
      </c>
      <c r="I2079" s="21" t="s">
        <v>27</v>
      </c>
      <c r="J2079" s="27"/>
    </row>
    <row r="2080" spans="1:11" x14ac:dyDescent="0.25">
      <c r="A2080" s="31">
        <v>41668</v>
      </c>
      <c r="B2080" s="32">
        <v>207</v>
      </c>
      <c r="C2080" s="32" t="s">
        <v>650</v>
      </c>
      <c r="D2080" s="33" t="s">
        <v>346</v>
      </c>
      <c r="E2080" s="34">
        <v>3048</v>
      </c>
      <c r="F2080" s="23">
        <v>41668</v>
      </c>
      <c r="G2080" s="34">
        <v>3048</v>
      </c>
      <c r="H2080" s="36">
        <f t="shared" si="32"/>
        <v>0</v>
      </c>
      <c r="I2080" s="21" t="s">
        <v>27</v>
      </c>
    </row>
    <row r="2081" spans="1:9" x14ac:dyDescent="0.25">
      <c r="A2081" s="31">
        <v>41668</v>
      </c>
      <c r="B2081" s="32">
        <v>208</v>
      </c>
      <c r="C2081" s="32" t="s">
        <v>650</v>
      </c>
      <c r="D2081" s="33" t="s">
        <v>240</v>
      </c>
      <c r="E2081" s="34">
        <v>42089</v>
      </c>
      <c r="F2081" s="26" t="s">
        <v>695</v>
      </c>
      <c r="G2081" s="34">
        <v>42089</v>
      </c>
      <c r="H2081" s="36">
        <f t="shared" si="32"/>
        <v>0</v>
      </c>
      <c r="I2081" s="21" t="s">
        <v>27</v>
      </c>
    </row>
    <row r="2082" spans="1:9" x14ac:dyDescent="0.25">
      <c r="A2082" s="31">
        <v>41668</v>
      </c>
      <c r="B2082" s="32">
        <v>209</v>
      </c>
      <c r="C2082" s="32" t="s">
        <v>650</v>
      </c>
      <c r="D2082" s="33" t="s">
        <v>100</v>
      </c>
      <c r="E2082" s="34">
        <v>19883.5</v>
      </c>
      <c r="F2082" s="23">
        <v>41668</v>
      </c>
      <c r="G2082" s="34">
        <v>19883.5</v>
      </c>
      <c r="H2082" s="36">
        <f t="shared" si="32"/>
        <v>0</v>
      </c>
      <c r="I2082" s="21" t="s">
        <v>27</v>
      </c>
    </row>
    <row r="2083" spans="1:9" x14ac:dyDescent="0.25">
      <c r="A2083" s="31">
        <v>41668</v>
      </c>
      <c r="B2083" s="32">
        <v>210</v>
      </c>
      <c r="C2083" s="32" t="s">
        <v>650</v>
      </c>
      <c r="D2083" s="33" t="s">
        <v>696</v>
      </c>
      <c r="E2083" s="34">
        <v>2525.6</v>
      </c>
      <c r="F2083" s="23">
        <v>41668</v>
      </c>
      <c r="G2083" s="34">
        <v>2525.6</v>
      </c>
      <c r="H2083" s="36">
        <f t="shared" si="32"/>
        <v>0</v>
      </c>
      <c r="I2083" s="21" t="s">
        <v>27</v>
      </c>
    </row>
    <row r="2084" spans="1:9" x14ac:dyDescent="0.25">
      <c r="A2084" s="31">
        <v>41668</v>
      </c>
      <c r="B2084" s="32">
        <v>211</v>
      </c>
      <c r="C2084" s="32" t="s">
        <v>650</v>
      </c>
      <c r="D2084" s="33" t="s">
        <v>8</v>
      </c>
      <c r="E2084" s="34">
        <v>376</v>
      </c>
      <c r="F2084" s="23">
        <v>41668</v>
      </c>
      <c r="G2084" s="34">
        <v>376</v>
      </c>
      <c r="H2084" s="36">
        <f t="shared" si="32"/>
        <v>0</v>
      </c>
      <c r="I2084" s="21" t="s">
        <v>8</v>
      </c>
    </row>
    <row r="2085" spans="1:9" x14ac:dyDescent="0.25">
      <c r="A2085" s="31">
        <v>41668</v>
      </c>
      <c r="B2085" s="32">
        <v>212</v>
      </c>
      <c r="C2085" s="32" t="s">
        <v>650</v>
      </c>
      <c r="D2085" s="33" t="s">
        <v>601</v>
      </c>
      <c r="E2085" s="34">
        <v>8299.5</v>
      </c>
      <c r="F2085" s="25" t="s">
        <v>697</v>
      </c>
      <c r="G2085" s="34">
        <v>8299.5</v>
      </c>
      <c r="H2085" s="36">
        <f t="shared" si="32"/>
        <v>0</v>
      </c>
    </row>
    <row r="2086" spans="1:9" x14ac:dyDescent="0.25">
      <c r="A2086" s="31">
        <v>41668</v>
      </c>
      <c r="B2086" s="32">
        <v>213</v>
      </c>
      <c r="C2086" s="32" t="s">
        <v>650</v>
      </c>
      <c r="D2086" s="33" t="s">
        <v>137</v>
      </c>
      <c r="E2086" s="34">
        <v>868.35</v>
      </c>
      <c r="F2086" s="23">
        <v>41668</v>
      </c>
      <c r="G2086" s="34">
        <v>868.35</v>
      </c>
      <c r="H2086" s="36">
        <f t="shared" si="32"/>
        <v>0</v>
      </c>
    </row>
    <row r="2087" spans="1:9" x14ac:dyDescent="0.25">
      <c r="A2087" s="31">
        <v>41668</v>
      </c>
      <c r="B2087" s="32">
        <v>214</v>
      </c>
      <c r="C2087" s="32" t="s">
        <v>650</v>
      </c>
      <c r="D2087" s="33" t="s">
        <v>44</v>
      </c>
      <c r="E2087" s="34">
        <v>3420</v>
      </c>
      <c r="F2087" s="26">
        <v>41687</v>
      </c>
      <c r="G2087" s="40">
        <v>3420</v>
      </c>
      <c r="H2087" s="36">
        <f t="shared" si="32"/>
        <v>0</v>
      </c>
      <c r="I2087" s="21" t="s">
        <v>45</v>
      </c>
    </row>
    <row r="2088" spans="1:9" x14ac:dyDescent="0.25">
      <c r="A2088" s="31">
        <v>41668</v>
      </c>
      <c r="B2088" s="32">
        <v>215</v>
      </c>
      <c r="C2088" s="32" t="s">
        <v>650</v>
      </c>
      <c r="D2088" s="33" t="s">
        <v>43</v>
      </c>
      <c r="E2088" s="34">
        <v>1520</v>
      </c>
      <c r="F2088" s="26">
        <v>41687</v>
      </c>
      <c r="G2088" s="40">
        <v>1520</v>
      </c>
      <c r="H2088" s="36">
        <f t="shared" si="32"/>
        <v>0</v>
      </c>
      <c r="I2088" s="21" t="s">
        <v>30</v>
      </c>
    </row>
    <row r="2089" spans="1:9" x14ac:dyDescent="0.25">
      <c r="A2089" s="31">
        <v>41668</v>
      </c>
      <c r="B2089" s="32">
        <v>216</v>
      </c>
      <c r="C2089" s="32" t="s">
        <v>650</v>
      </c>
      <c r="D2089" s="33" t="s">
        <v>42</v>
      </c>
      <c r="E2089" s="34">
        <v>1520</v>
      </c>
      <c r="F2089" s="26">
        <v>41687</v>
      </c>
      <c r="G2089" s="40">
        <v>1520</v>
      </c>
      <c r="H2089" s="36">
        <f t="shared" si="32"/>
        <v>0</v>
      </c>
      <c r="I2089" s="21" t="s">
        <v>30</v>
      </c>
    </row>
    <row r="2090" spans="1:9" x14ac:dyDescent="0.25">
      <c r="A2090" s="31">
        <v>41668</v>
      </c>
      <c r="B2090" s="32">
        <v>217</v>
      </c>
      <c r="C2090" s="32" t="s">
        <v>650</v>
      </c>
      <c r="D2090" s="33" t="s">
        <v>13</v>
      </c>
      <c r="E2090" s="34">
        <v>2778</v>
      </c>
      <c r="F2090" s="23">
        <v>41669</v>
      </c>
      <c r="G2090" s="34">
        <v>2778</v>
      </c>
      <c r="H2090" s="36">
        <f t="shared" ref="H2090:H2153" si="33">E2090-G2090</f>
        <v>0</v>
      </c>
      <c r="I2090" s="21" t="s">
        <v>30</v>
      </c>
    </row>
    <row r="2091" spans="1:9" x14ac:dyDescent="0.25">
      <c r="A2091" s="31">
        <v>41668</v>
      </c>
      <c r="B2091" s="32">
        <v>218</v>
      </c>
      <c r="C2091" s="32" t="s">
        <v>650</v>
      </c>
      <c r="D2091" s="33" t="s">
        <v>144</v>
      </c>
      <c r="E2091" s="34">
        <v>2470</v>
      </c>
      <c r="F2091" s="23">
        <v>41668</v>
      </c>
      <c r="G2091" s="34">
        <v>2470</v>
      </c>
      <c r="H2091" s="36">
        <f t="shared" si="33"/>
        <v>0</v>
      </c>
      <c r="I2091" s="21" t="s">
        <v>12</v>
      </c>
    </row>
    <row r="2092" spans="1:9" x14ac:dyDescent="0.25">
      <c r="A2092" s="31">
        <v>41668</v>
      </c>
      <c r="B2092" s="32">
        <v>219</v>
      </c>
      <c r="C2092" s="32" t="s">
        <v>650</v>
      </c>
      <c r="D2092" s="33" t="s">
        <v>20</v>
      </c>
      <c r="E2092" s="34">
        <v>6707</v>
      </c>
      <c r="F2092" s="115" t="s">
        <v>698</v>
      </c>
      <c r="G2092" s="34">
        <f>5900+807</f>
        <v>6707</v>
      </c>
      <c r="H2092" s="36">
        <f t="shared" si="33"/>
        <v>0</v>
      </c>
    </row>
    <row r="2093" spans="1:9" x14ac:dyDescent="0.25">
      <c r="A2093" s="31">
        <v>41668</v>
      </c>
      <c r="B2093" s="32">
        <v>220</v>
      </c>
      <c r="C2093" s="32" t="s">
        <v>650</v>
      </c>
      <c r="D2093" s="33" t="s">
        <v>28</v>
      </c>
      <c r="E2093" s="34">
        <v>1449</v>
      </c>
      <c r="F2093" s="23">
        <v>41668</v>
      </c>
      <c r="G2093" s="34">
        <v>1449</v>
      </c>
      <c r="H2093" s="36">
        <f t="shared" si="33"/>
        <v>0</v>
      </c>
    </row>
    <row r="2094" spans="1:9" x14ac:dyDescent="0.25">
      <c r="A2094" s="31">
        <v>41668</v>
      </c>
      <c r="B2094" s="32">
        <v>221</v>
      </c>
      <c r="C2094" s="32" t="s">
        <v>650</v>
      </c>
      <c r="D2094" s="33" t="s">
        <v>338</v>
      </c>
      <c r="E2094" s="34">
        <v>412</v>
      </c>
      <c r="F2094" s="23">
        <v>41668</v>
      </c>
      <c r="G2094" s="34">
        <v>412</v>
      </c>
      <c r="H2094" s="36">
        <f t="shared" si="33"/>
        <v>0</v>
      </c>
      <c r="I2094" s="21" t="s">
        <v>30</v>
      </c>
    </row>
    <row r="2095" spans="1:9" x14ac:dyDescent="0.25">
      <c r="A2095" s="31">
        <v>41668</v>
      </c>
      <c r="B2095" s="32">
        <v>222</v>
      </c>
      <c r="C2095" s="32" t="s">
        <v>650</v>
      </c>
      <c r="D2095" s="33" t="s">
        <v>47</v>
      </c>
      <c r="E2095" s="34">
        <v>3244</v>
      </c>
      <c r="F2095" s="23">
        <v>41669</v>
      </c>
      <c r="G2095" s="34">
        <v>3244</v>
      </c>
      <c r="H2095" s="36">
        <f t="shared" si="33"/>
        <v>0</v>
      </c>
      <c r="I2095" s="21" t="s">
        <v>30</v>
      </c>
    </row>
    <row r="2096" spans="1:9" x14ac:dyDescent="0.25">
      <c r="A2096" s="31">
        <v>41668</v>
      </c>
      <c r="B2096" s="32">
        <v>223</v>
      </c>
      <c r="C2096" s="32" t="s">
        <v>650</v>
      </c>
      <c r="D2096" s="33" t="s">
        <v>29</v>
      </c>
      <c r="E2096" s="34">
        <v>5942</v>
      </c>
      <c r="F2096" s="23">
        <v>41668</v>
      </c>
      <c r="G2096" s="34">
        <v>5942</v>
      </c>
      <c r="H2096" s="36">
        <f t="shared" si="33"/>
        <v>0</v>
      </c>
      <c r="I2096" s="21" t="s">
        <v>30</v>
      </c>
    </row>
    <row r="2097" spans="1:10" x14ac:dyDescent="0.25">
      <c r="A2097" s="31">
        <v>41668</v>
      </c>
      <c r="B2097" s="32">
        <v>224</v>
      </c>
      <c r="C2097" s="32" t="s">
        <v>650</v>
      </c>
      <c r="D2097" s="33" t="s">
        <v>116</v>
      </c>
      <c r="E2097" s="34">
        <v>5174.5</v>
      </c>
      <c r="F2097" s="23">
        <v>41668</v>
      </c>
      <c r="G2097" s="34">
        <v>5174.5</v>
      </c>
      <c r="H2097" s="36">
        <f t="shared" si="33"/>
        <v>0</v>
      </c>
    </row>
    <row r="2098" spans="1:10" x14ac:dyDescent="0.25">
      <c r="A2098" s="31">
        <v>41668</v>
      </c>
      <c r="B2098" s="32">
        <v>225</v>
      </c>
      <c r="C2098" s="32" t="s">
        <v>650</v>
      </c>
      <c r="D2098" s="33" t="s">
        <v>18</v>
      </c>
      <c r="E2098" s="34">
        <v>3108</v>
      </c>
      <c r="F2098" s="23">
        <v>41668</v>
      </c>
      <c r="G2098" s="34">
        <v>3108</v>
      </c>
      <c r="H2098" s="36">
        <f t="shared" si="33"/>
        <v>0</v>
      </c>
    </row>
    <row r="2099" spans="1:10" x14ac:dyDescent="0.25">
      <c r="A2099" s="31">
        <v>41668</v>
      </c>
      <c r="B2099" s="32">
        <v>226</v>
      </c>
      <c r="C2099" s="32" t="s">
        <v>650</v>
      </c>
      <c r="D2099" s="33" t="s">
        <v>124</v>
      </c>
      <c r="E2099" s="34">
        <v>7098</v>
      </c>
      <c r="F2099" s="23">
        <v>41668</v>
      </c>
      <c r="G2099" s="34">
        <v>7098</v>
      </c>
      <c r="H2099" s="36">
        <f t="shared" si="33"/>
        <v>0</v>
      </c>
      <c r="I2099" s="21" t="s">
        <v>30</v>
      </c>
    </row>
    <row r="2100" spans="1:10" x14ac:dyDescent="0.25">
      <c r="A2100" s="31">
        <v>41668</v>
      </c>
      <c r="B2100" s="32">
        <v>227</v>
      </c>
      <c r="C2100" s="32" t="s">
        <v>650</v>
      </c>
      <c r="D2100" s="33" t="s">
        <v>8</v>
      </c>
      <c r="E2100" s="34">
        <v>575</v>
      </c>
      <c r="F2100" s="23">
        <v>41668</v>
      </c>
      <c r="G2100" s="34">
        <v>575</v>
      </c>
      <c r="H2100" s="36">
        <f t="shared" si="33"/>
        <v>0</v>
      </c>
      <c r="I2100" s="21" t="s">
        <v>8</v>
      </c>
    </row>
    <row r="2101" spans="1:10" x14ac:dyDescent="0.25">
      <c r="A2101" s="31">
        <v>41668</v>
      </c>
      <c r="B2101" s="32">
        <v>228</v>
      </c>
      <c r="C2101" s="32" t="s">
        <v>650</v>
      </c>
      <c r="D2101" s="21" t="s">
        <v>54</v>
      </c>
      <c r="E2101" s="34">
        <v>21380</v>
      </c>
      <c r="F2101" s="23">
        <v>41668</v>
      </c>
      <c r="G2101" s="34">
        <v>21380</v>
      </c>
      <c r="H2101" s="36">
        <f t="shared" si="33"/>
        <v>0</v>
      </c>
      <c r="I2101" s="21" t="s">
        <v>30</v>
      </c>
    </row>
    <row r="2102" spans="1:10" x14ac:dyDescent="0.25">
      <c r="A2102" s="31">
        <v>41668</v>
      </c>
      <c r="B2102" s="32">
        <v>229</v>
      </c>
      <c r="C2102" s="32" t="s">
        <v>650</v>
      </c>
      <c r="D2102" s="33" t="s">
        <v>136</v>
      </c>
      <c r="E2102" s="34">
        <v>1061</v>
      </c>
      <c r="F2102" s="23">
        <v>41668</v>
      </c>
      <c r="G2102" s="34">
        <v>1061</v>
      </c>
      <c r="H2102" s="36">
        <f t="shared" si="33"/>
        <v>0</v>
      </c>
    </row>
    <row r="2103" spans="1:10" x14ac:dyDescent="0.25">
      <c r="A2103" s="31">
        <v>41668</v>
      </c>
      <c r="B2103" s="32">
        <v>230</v>
      </c>
      <c r="C2103" s="32" t="s">
        <v>650</v>
      </c>
      <c r="D2103" s="33" t="s">
        <v>123</v>
      </c>
      <c r="E2103" s="34">
        <v>3531</v>
      </c>
      <c r="F2103" s="25" t="s">
        <v>699</v>
      </c>
      <c r="G2103" s="34">
        <f>3000+531</f>
        <v>3531</v>
      </c>
      <c r="H2103" s="36">
        <f t="shared" si="33"/>
        <v>0</v>
      </c>
    </row>
    <row r="2104" spans="1:10" x14ac:dyDescent="0.25">
      <c r="A2104" s="31">
        <v>41668</v>
      </c>
      <c r="B2104" s="32">
        <v>231</v>
      </c>
      <c r="C2104" s="32" t="s">
        <v>650</v>
      </c>
      <c r="D2104" s="33" t="s">
        <v>33</v>
      </c>
      <c r="E2104" s="34">
        <v>4732</v>
      </c>
      <c r="F2104" s="23">
        <v>41668</v>
      </c>
      <c r="G2104" s="34">
        <v>4732</v>
      </c>
      <c r="H2104" s="36">
        <f t="shared" si="33"/>
        <v>0</v>
      </c>
      <c r="I2104" s="21" t="s">
        <v>65</v>
      </c>
    </row>
    <row r="2105" spans="1:10" x14ac:dyDescent="0.25">
      <c r="A2105" s="31">
        <v>41668</v>
      </c>
      <c r="B2105" s="32">
        <v>232</v>
      </c>
      <c r="C2105" s="32" t="s">
        <v>650</v>
      </c>
      <c r="D2105" s="33" t="s">
        <v>55</v>
      </c>
      <c r="E2105" s="34">
        <v>13000</v>
      </c>
      <c r="F2105" s="23">
        <v>41668</v>
      </c>
      <c r="G2105" s="34">
        <v>13000</v>
      </c>
      <c r="H2105" s="36">
        <f t="shared" si="33"/>
        <v>0</v>
      </c>
    </row>
    <row r="2106" spans="1:10" x14ac:dyDescent="0.25">
      <c r="A2106" s="31">
        <v>41668</v>
      </c>
      <c r="B2106" s="32">
        <v>233</v>
      </c>
      <c r="C2106" s="32" t="s">
        <v>650</v>
      </c>
      <c r="D2106" s="33" t="s">
        <v>8</v>
      </c>
      <c r="E2106" s="34">
        <v>1198</v>
      </c>
      <c r="F2106" s="23">
        <v>41668</v>
      </c>
      <c r="G2106" s="34">
        <v>1198</v>
      </c>
      <c r="H2106" s="36">
        <f t="shared" si="33"/>
        <v>0</v>
      </c>
      <c r="I2106" s="21" t="s">
        <v>8</v>
      </c>
    </row>
    <row r="2107" spans="1:10" x14ac:dyDescent="0.25">
      <c r="A2107" s="31">
        <v>41668</v>
      </c>
      <c r="B2107" s="32">
        <v>234</v>
      </c>
      <c r="C2107" s="32" t="s">
        <v>650</v>
      </c>
      <c r="D2107" s="33" t="s">
        <v>62</v>
      </c>
      <c r="E2107" s="34">
        <v>25479</v>
      </c>
      <c r="F2107" s="23">
        <v>41668</v>
      </c>
      <c r="G2107" s="34">
        <v>25479</v>
      </c>
      <c r="H2107" s="36">
        <f t="shared" si="33"/>
        <v>0</v>
      </c>
    </row>
    <row r="2108" spans="1:10" x14ac:dyDescent="0.25">
      <c r="A2108" s="31">
        <v>41668</v>
      </c>
      <c r="B2108" s="32">
        <v>235</v>
      </c>
      <c r="C2108" s="32" t="s">
        <v>650</v>
      </c>
      <c r="D2108" s="33" t="s">
        <v>106</v>
      </c>
      <c r="E2108" s="34">
        <v>8340</v>
      </c>
      <c r="F2108" s="26">
        <v>41674</v>
      </c>
      <c r="G2108" s="40">
        <v>8340</v>
      </c>
      <c r="H2108" s="36">
        <f t="shared" si="33"/>
        <v>0</v>
      </c>
    </row>
    <row r="2109" spans="1:10" x14ac:dyDescent="0.25">
      <c r="A2109" s="31">
        <v>41668</v>
      </c>
      <c r="B2109" s="32">
        <v>236</v>
      </c>
      <c r="C2109" s="32" t="s">
        <v>650</v>
      </c>
      <c r="D2109" s="33" t="s">
        <v>250</v>
      </c>
      <c r="E2109" s="34">
        <v>8003</v>
      </c>
      <c r="F2109" s="23">
        <v>41668</v>
      </c>
      <c r="G2109" s="34">
        <v>8003</v>
      </c>
      <c r="H2109" s="36">
        <f t="shared" si="33"/>
        <v>0</v>
      </c>
      <c r="I2109" s="21" t="s">
        <v>30</v>
      </c>
      <c r="J2109" s="21" t="s">
        <v>700</v>
      </c>
    </row>
    <row r="2110" spans="1:10" x14ac:dyDescent="0.25">
      <c r="A2110" s="31">
        <v>41668</v>
      </c>
      <c r="B2110" s="32">
        <v>237</v>
      </c>
      <c r="C2110" s="32" t="s">
        <v>650</v>
      </c>
      <c r="D2110" s="33" t="s">
        <v>496</v>
      </c>
      <c r="E2110" s="34">
        <v>580</v>
      </c>
      <c r="F2110" s="26">
        <v>41674</v>
      </c>
      <c r="G2110" s="40">
        <v>580</v>
      </c>
      <c r="H2110" s="36">
        <f t="shared" si="33"/>
        <v>0</v>
      </c>
      <c r="I2110" s="21" t="s">
        <v>30</v>
      </c>
    </row>
    <row r="2111" spans="1:10" x14ac:dyDescent="0.25">
      <c r="A2111" s="31">
        <v>41668</v>
      </c>
      <c r="B2111" s="32">
        <v>238</v>
      </c>
      <c r="C2111" s="32" t="s">
        <v>650</v>
      </c>
      <c r="D2111" s="33" t="s">
        <v>130</v>
      </c>
      <c r="E2111" s="34">
        <v>4838</v>
      </c>
      <c r="F2111" s="23">
        <v>41670</v>
      </c>
      <c r="G2111" s="34">
        <v>4838</v>
      </c>
      <c r="H2111" s="36">
        <f t="shared" si="33"/>
        <v>0</v>
      </c>
      <c r="I2111" s="21" t="s">
        <v>21</v>
      </c>
    </row>
    <row r="2112" spans="1:10" x14ac:dyDescent="0.25">
      <c r="A2112" s="31">
        <v>41668</v>
      </c>
      <c r="B2112" s="32">
        <v>239</v>
      </c>
      <c r="C2112" s="32" t="s">
        <v>650</v>
      </c>
      <c r="D2112" s="33" t="s">
        <v>570</v>
      </c>
      <c r="E2112" s="34">
        <v>2763</v>
      </c>
      <c r="F2112" s="26">
        <v>41674</v>
      </c>
      <c r="G2112" s="40">
        <v>2763</v>
      </c>
      <c r="H2112" s="36">
        <f t="shared" si="33"/>
        <v>0</v>
      </c>
      <c r="I2112" s="21" t="s">
        <v>30</v>
      </c>
    </row>
    <row r="2113" spans="1:10" x14ac:dyDescent="0.25">
      <c r="A2113" s="31">
        <v>41668</v>
      </c>
      <c r="B2113" s="32">
        <v>240</v>
      </c>
      <c r="C2113" s="32" t="s">
        <v>650</v>
      </c>
      <c r="D2113" s="33" t="s">
        <v>83</v>
      </c>
      <c r="E2113" s="34">
        <v>3123</v>
      </c>
      <c r="F2113" s="23">
        <v>41668</v>
      </c>
      <c r="G2113" s="34">
        <v>3123</v>
      </c>
      <c r="H2113" s="36">
        <f t="shared" si="33"/>
        <v>0</v>
      </c>
      <c r="I2113" s="21" t="s">
        <v>21</v>
      </c>
    </row>
    <row r="2114" spans="1:10" x14ac:dyDescent="0.25">
      <c r="A2114" s="31">
        <v>41668</v>
      </c>
      <c r="B2114" s="32">
        <v>241</v>
      </c>
      <c r="C2114" s="32" t="s">
        <v>650</v>
      </c>
      <c r="D2114" s="33" t="s">
        <v>17</v>
      </c>
      <c r="E2114" s="34">
        <v>19051</v>
      </c>
      <c r="F2114" s="23">
        <v>41668</v>
      </c>
      <c r="G2114" s="34">
        <v>19051</v>
      </c>
      <c r="H2114" s="36">
        <f t="shared" si="33"/>
        <v>0</v>
      </c>
      <c r="I2114" s="21" t="s">
        <v>21</v>
      </c>
    </row>
    <row r="2115" spans="1:10" x14ac:dyDescent="0.25">
      <c r="A2115" s="31">
        <v>41668</v>
      </c>
      <c r="B2115" s="32">
        <v>242</v>
      </c>
      <c r="C2115" s="32" t="s">
        <v>650</v>
      </c>
      <c r="D2115" s="33" t="s">
        <v>366</v>
      </c>
      <c r="E2115" s="34">
        <v>3686</v>
      </c>
      <c r="F2115" s="23">
        <v>41668</v>
      </c>
      <c r="G2115" s="34">
        <v>3686</v>
      </c>
      <c r="H2115" s="36">
        <f t="shared" si="33"/>
        <v>0</v>
      </c>
      <c r="I2115" s="21" t="s">
        <v>21</v>
      </c>
      <c r="J2115" s="21" t="s">
        <v>701</v>
      </c>
    </row>
    <row r="2116" spans="1:10" x14ac:dyDescent="0.25">
      <c r="A2116" s="31">
        <v>41668</v>
      </c>
      <c r="B2116" s="32">
        <v>243</v>
      </c>
      <c r="C2116" s="32" t="s">
        <v>650</v>
      </c>
      <c r="D2116" s="33" t="s">
        <v>386</v>
      </c>
      <c r="E2116" s="34">
        <v>1384</v>
      </c>
      <c r="F2116" s="23">
        <v>41668</v>
      </c>
      <c r="G2116" s="34">
        <v>1384</v>
      </c>
      <c r="H2116" s="36">
        <f t="shared" si="33"/>
        <v>0</v>
      </c>
      <c r="I2116" s="21" t="s">
        <v>15</v>
      </c>
    </row>
    <row r="2117" spans="1:10" x14ac:dyDescent="0.25">
      <c r="A2117" s="31">
        <v>41668</v>
      </c>
      <c r="B2117" s="32">
        <v>244</v>
      </c>
      <c r="C2117" s="32" t="s">
        <v>650</v>
      </c>
      <c r="D2117" s="33" t="s">
        <v>60</v>
      </c>
      <c r="E2117" s="34">
        <v>5470</v>
      </c>
      <c r="F2117" s="89" t="s">
        <v>702</v>
      </c>
      <c r="G2117" s="40">
        <v>5470</v>
      </c>
      <c r="H2117" s="36">
        <f t="shared" si="33"/>
        <v>0</v>
      </c>
    </row>
    <row r="2118" spans="1:10" x14ac:dyDescent="0.25">
      <c r="A2118" s="31">
        <v>41668</v>
      </c>
      <c r="B2118" s="32">
        <v>245</v>
      </c>
      <c r="C2118" s="32" t="s">
        <v>650</v>
      </c>
      <c r="D2118" s="33" t="s">
        <v>22</v>
      </c>
      <c r="E2118" s="34">
        <v>6653</v>
      </c>
      <c r="F2118" s="26">
        <v>41673</v>
      </c>
      <c r="G2118" s="40">
        <v>6653</v>
      </c>
      <c r="H2118" s="36">
        <f t="shared" si="33"/>
        <v>0</v>
      </c>
      <c r="I2118" s="21" t="s">
        <v>162</v>
      </c>
    </row>
    <row r="2119" spans="1:10" x14ac:dyDescent="0.25">
      <c r="A2119" s="31">
        <v>41668</v>
      </c>
      <c r="B2119" s="32">
        <v>246</v>
      </c>
      <c r="C2119" s="32" t="s">
        <v>650</v>
      </c>
      <c r="D2119" s="33" t="s">
        <v>703</v>
      </c>
      <c r="E2119" s="34">
        <v>1264</v>
      </c>
      <c r="F2119" s="23">
        <v>41668</v>
      </c>
      <c r="G2119" s="34">
        <v>1264</v>
      </c>
      <c r="H2119" s="36">
        <f t="shared" si="33"/>
        <v>0</v>
      </c>
      <c r="I2119" s="21" t="s">
        <v>162</v>
      </c>
      <c r="J2119" s="21" t="s">
        <v>704</v>
      </c>
    </row>
    <row r="2120" spans="1:10" x14ac:dyDescent="0.25">
      <c r="A2120" s="31">
        <v>41668</v>
      </c>
      <c r="B2120" s="32">
        <v>247</v>
      </c>
      <c r="C2120" s="32" t="s">
        <v>650</v>
      </c>
      <c r="D2120" s="33" t="s">
        <v>64</v>
      </c>
      <c r="E2120" s="34">
        <v>15385</v>
      </c>
      <c r="F2120" s="23">
        <v>41668</v>
      </c>
      <c r="G2120" s="34">
        <v>15385</v>
      </c>
      <c r="H2120" s="36">
        <f t="shared" si="33"/>
        <v>0</v>
      </c>
      <c r="I2120" s="21" t="s">
        <v>65</v>
      </c>
    </row>
    <row r="2121" spans="1:10" x14ac:dyDescent="0.25">
      <c r="A2121" s="31">
        <v>41668</v>
      </c>
      <c r="B2121" s="32">
        <v>248</v>
      </c>
      <c r="C2121" s="32" t="s">
        <v>650</v>
      </c>
      <c r="D2121" s="33" t="s">
        <v>332</v>
      </c>
      <c r="E2121" s="34">
        <v>1544</v>
      </c>
      <c r="F2121" s="23">
        <v>41668</v>
      </c>
      <c r="G2121" s="34">
        <v>1544</v>
      </c>
      <c r="H2121" s="36">
        <f t="shared" si="33"/>
        <v>0</v>
      </c>
      <c r="I2121" s="21" t="s">
        <v>162</v>
      </c>
    </row>
    <row r="2122" spans="1:10" x14ac:dyDescent="0.25">
      <c r="A2122" s="31">
        <v>41668</v>
      </c>
      <c r="B2122" s="32">
        <v>249</v>
      </c>
      <c r="C2122" s="32" t="s">
        <v>650</v>
      </c>
      <c r="D2122" s="33" t="s">
        <v>12</v>
      </c>
      <c r="E2122" s="34">
        <v>294</v>
      </c>
      <c r="F2122" s="23">
        <v>41668</v>
      </c>
      <c r="G2122" s="34">
        <v>294</v>
      </c>
      <c r="H2122" s="36">
        <f t="shared" si="33"/>
        <v>0</v>
      </c>
    </row>
    <row r="2123" spans="1:10" x14ac:dyDescent="0.25">
      <c r="A2123" s="31">
        <v>41668</v>
      </c>
      <c r="B2123" s="32">
        <v>250</v>
      </c>
      <c r="C2123" s="32" t="s">
        <v>650</v>
      </c>
      <c r="D2123" s="116" t="s">
        <v>705</v>
      </c>
      <c r="E2123" s="49">
        <v>0</v>
      </c>
      <c r="F2123" s="82" t="s">
        <v>706</v>
      </c>
      <c r="G2123" s="34">
        <v>0</v>
      </c>
      <c r="H2123" s="36">
        <f t="shared" si="33"/>
        <v>0</v>
      </c>
      <c r="I2123" s="21" t="s">
        <v>45</v>
      </c>
    </row>
    <row r="2124" spans="1:10" x14ac:dyDescent="0.25">
      <c r="A2124" s="31">
        <v>41668</v>
      </c>
      <c r="B2124" s="32">
        <v>251</v>
      </c>
      <c r="C2124" s="32" t="s">
        <v>650</v>
      </c>
      <c r="D2124" s="33" t="s">
        <v>12</v>
      </c>
      <c r="E2124" s="34">
        <v>12493</v>
      </c>
      <c r="F2124" s="23">
        <v>41668</v>
      </c>
      <c r="G2124" s="34">
        <v>12493</v>
      </c>
      <c r="H2124" s="36">
        <f t="shared" si="33"/>
        <v>0</v>
      </c>
    </row>
    <row r="2125" spans="1:10" x14ac:dyDescent="0.25">
      <c r="A2125" s="31">
        <v>41668</v>
      </c>
      <c r="B2125" s="32">
        <v>252</v>
      </c>
      <c r="C2125" s="32" t="s">
        <v>650</v>
      </c>
      <c r="D2125" s="33" t="s">
        <v>8</v>
      </c>
      <c r="E2125" s="34">
        <v>460</v>
      </c>
      <c r="F2125" s="23">
        <v>41668</v>
      </c>
      <c r="G2125" s="34">
        <v>460</v>
      </c>
      <c r="H2125" s="36">
        <f t="shared" si="33"/>
        <v>0</v>
      </c>
      <c r="I2125" s="21" t="s">
        <v>8</v>
      </c>
    </row>
    <row r="2126" spans="1:10" x14ac:dyDescent="0.25">
      <c r="A2126" s="31">
        <v>41668</v>
      </c>
      <c r="B2126" s="32">
        <v>253</v>
      </c>
      <c r="C2126" s="32" t="s">
        <v>650</v>
      </c>
      <c r="D2126" s="33" t="s">
        <v>707</v>
      </c>
      <c r="E2126" s="34">
        <v>22024</v>
      </c>
      <c r="F2126" s="83" t="s">
        <v>708</v>
      </c>
      <c r="G2126" s="40">
        <f>9843.5+12180.5</f>
        <v>22024</v>
      </c>
      <c r="H2126" s="36">
        <f t="shared" si="33"/>
        <v>0</v>
      </c>
      <c r="I2126" s="21" t="s">
        <v>65</v>
      </c>
    </row>
    <row r="2127" spans="1:10" x14ac:dyDescent="0.25">
      <c r="A2127" s="31">
        <v>41668</v>
      </c>
      <c r="B2127" s="32">
        <v>254</v>
      </c>
      <c r="C2127" s="32" t="s">
        <v>650</v>
      </c>
      <c r="D2127" s="33" t="s">
        <v>25</v>
      </c>
      <c r="E2127" s="34">
        <v>3260.2</v>
      </c>
      <c r="F2127" s="23">
        <v>41668</v>
      </c>
      <c r="G2127" s="34">
        <v>3260.2</v>
      </c>
      <c r="H2127" s="36">
        <f t="shared" si="33"/>
        <v>0</v>
      </c>
      <c r="I2127" s="21" t="s">
        <v>217</v>
      </c>
      <c r="J2127" s="21" t="s">
        <v>709</v>
      </c>
    </row>
    <row r="2128" spans="1:10" x14ac:dyDescent="0.25">
      <c r="A2128" s="31">
        <v>41668</v>
      </c>
      <c r="B2128" s="32">
        <v>255</v>
      </c>
      <c r="C2128" s="32" t="s">
        <v>650</v>
      </c>
      <c r="D2128" s="33" t="s">
        <v>68</v>
      </c>
      <c r="E2128" s="34">
        <v>3661</v>
      </c>
      <c r="F2128" s="23">
        <v>41668</v>
      </c>
      <c r="G2128" s="34">
        <v>3661</v>
      </c>
      <c r="H2128" s="36">
        <f t="shared" si="33"/>
        <v>0</v>
      </c>
      <c r="I2128" s="21" t="s">
        <v>65</v>
      </c>
    </row>
    <row r="2129" spans="1:9" x14ac:dyDescent="0.25">
      <c r="A2129" s="31">
        <v>41668</v>
      </c>
      <c r="B2129" s="32">
        <v>256</v>
      </c>
      <c r="C2129" s="32" t="s">
        <v>650</v>
      </c>
      <c r="D2129" s="33" t="s">
        <v>133</v>
      </c>
      <c r="E2129" s="34">
        <v>23946</v>
      </c>
      <c r="F2129" s="23">
        <v>41668</v>
      </c>
      <c r="G2129" s="34">
        <v>23946</v>
      </c>
      <c r="H2129" s="36">
        <f t="shared" si="33"/>
        <v>0</v>
      </c>
      <c r="I2129" s="21" t="s">
        <v>8</v>
      </c>
    </row>
    <row r="2130" spans="1:9" x14ac:dyDescent="0.25">
      <c r="A2130" s="31">
        <v>41668</v>
      </c>
      <c r="B2130" s="32">
        <v>257</v>
      </c>
      <c r="C2130" s="32" t="s">
        <v>650</v>
      </c>
      <c r="D2130" s="33" t="s">
        <v>338</v>
      </c>
      <c r="E2130" s="34">
        <v>5024</v>
      </c>
      <c r="F2130" s="23">
        <v>41668</v>
      </c>
      <c r="G2130" s="34">
        <v>5024</v>
      </c>
      <c r="H2130" s="36">
        <f t="shared" si="33"/>
        <v>0</v>
      </c>
    </row>
    <row r="2131" spans="1:9" x14ac:dyDescent="0.25">
      <c r="A2131" s="31">
        <v>41668</v>
      </c>
      <c r="B2131" s="32">
        <v>258</v>
      </c>
      <c r="C2131" s="32" t="s">
        <v>650</v>
      </c>
      <c r="D2131" s="33" t="s">
        <v>8</v>
      </c>
      <c r="E2131" s="34">
        <v>257</v>
      </c>
      <c r="F2131" s="23">
        <v>41668</v>
      </c>
      <c r="G2131" s="34">
        <v>257</v>
      </c>
      <c r="H2131" s="36">
        <f t="shared" si="33"/>
        <v>0</v>
      </c>
      <c r="I2131" s="21" t="s">
        <v>8</v>
      </c>
    </row>
    <row r="2132" spans="1:9" x14ac:dyDescent="0.25">
      <c r="A2132" s="31">
        <v>41668</v>
      </c>
      <c r="B2132" s="32">
        <v>259</v>
      </c>
      <c r="C2132" s="32" t="s">
        <v>650</v>
      </c>
      <c r="D2132" s="33" t="s">
        <v>16</v>
      </c>
      <c r="E2132" s="34">
        <v>154278</v>
      </c>
      <c r="F2132" s="26">
        <v>41710</v>
      </c>
      <c r="G2132" s="40">
        <v>154278</v>
      </c>
      <c r="H2132" s="36">
        <f t="shared" si="33"/>
        <v>0</v>
      </c>
    </row>
    <row r="2133" spans="1:9" x14ac:dyDescent="0.25">
      <c r="A2133" s="31">
        <v>41668</v>
      </c>
      <c r="B2133" s="32">
        <v>260</v>
      </c>
      <c r="C2133" s="32" t="s">
        <v>650</v>
      </c>
      <c r="D2133" s="33" t="s">
        <v>710</v>
      </c>
      <c r="E2133" s="34">
        <v>24072</v>
      </c>
      <c r="F2133" s="23">
        <v>41668</v>
      </c>
      <c r="G2133" s="34">
        <v>24072</v>
      </c>
      <c r="H2133" s="36">
        <f t="shared" si="33"/>
        <v>0</v>
      </c>
    </row>
    <row r="2134" spans="1:9" x14ac:dyDescent="0.25">
      <c r="A2134" s="31">
        <v>41668</v>
      </c>
      <c r="B2134" s="32">
        <v>261</v>
      </c>
      <c r="C2134" s="32" t="s">
        <v>650</v>
      </c>
      <c r="D2134" s="33" t="s">
        <v>304</v>
      </c>
      <c r="E2134" s="34">
        <v>14393</v>
      </c>
      <c r="F2134" s="23">
        <v>41669</v>
      </c>
      <c r="G2134" s="34">
        <v>14393</v>
      </c>
      <c r="H2134" s="36">
        <f t="shared" si="33"/>
        <v>0</v>
      </c>
      <c r="I2134" s="21" t="s">
        <v>217</v>
      </c>
    </row>
    <row r="2135" spans="1:9" x14ac:dyDescent="0.25">
      <c r="A2135" s="31">
        <v>41668</v>
      </c>
      <c r="B2135" s="32">
        <v>262</v>
      </c>
      <c r="C2135" s="32" t="s">
        <v>650</v>
      </c>
      <c r="D2135" s="33" t="s">
        <v>85</v>
      </c>
      <c r="E2135" s="34">
        <v>26558</v>
      </c>
      <c r="F2135" s="79" t="s">
        <v>711</v>
      </c>
      <c r="G2135" s="34">
        <v>26558</v>
      </c>
      <c r="H2135" s="36">
        <f t="shared" si="33"/>
        <v>0</v>
      </c>
      <c r="I2135" s="21" t="s">
        <v>27</v>
      </c>
    </row>
    <row r="2136" spans="1:9" x14ac:dyDescent="0.25">
      <c r="A2136" s="31">
        <v>41668</v>
      </c>
      <c r="B2136" s="32">
        <v>263</v>
      </c>
      <c r="C2136" s="32" t="s">
        <v>650</v>
      </c>
      <c r="D2136" s="33" t="s">
        <v>147</v>
      </c>
      <c r="E2136" s="34">
        <v>37662.5</v>
      </c>
      <c r="F2136" s="83" t="s">
        <v>712</v>
      </c>
      <c r="G2136" s="40">
        <f>15000+22662.5</f>
        <v>37662.5</v>
      </c>
      <c r="H2136" s="36">
        <f t="shared" si="33"/>
        <v>0</v>
      </c>
      <c r="I2136" s="21" t="s">
        <v>217</v>
      </c>
    </row>
    <row r="2137" spans="1:9" x14ac:dyDescent="0.25">
      <c r="A2137" s="31">
        <v>41668</v>
      </c>
      <c r="B2137" s="32">
        <v>264</v>
      </c>
      <c r="C2137" s="32" t="s">
        <v>650</v>
      </c>
      <c r="D2137" s="33" t="s">
        <v>36</v>
      </c>
      <c r="E2137" s="34">
        <v>9352</v>
      </c>
      <c r="F2137" s="23">
        <v>41668</v>
      </c>
      <c r="G2137" s="34">
        <v>9352</v>
      </c>
      <c r="H2137" s="36">
        <f t="shared" si="33"/>
        <v>0</v>
      </c>
    </row>
    <row r="2138" spans="1:9" x14ac:dyDescent="0.25">
      <c r="A2138" s="31">
        <v>41668</v>
      </c>
      <c r="B2138" s="32">
        <v>265</v>
      </c>
      <c r="C2138" s="32" t="s">
        <v>650</v>
      </c>
      <c r="D2138" s="33" t="s">
        <v>349</v>
      </c>
      <c r="E2138" s="34">
        <v>792</v>
      </c>
      <c r="F2138" s="23">
        <v>41669</v>
      </c>
      <c r="G2138" s="34">
        <v>792</v>
      </c>
      <c r="H2138" s="36">
        <f t="shared" si="33"/>
        <v>0</v>
      </c>
      <c r="I2138" s="21" t="s">
        <v>217</v>
      </c>
    </row>
    <row r="2139" spans="1:9" x14ac:dyDescent="0.25">
      <c r="A2139" s="31">
        <v>41668</v>
      </c>
      <c r="B2139" s="32">
        <v>266</v>
      </c>
      <c r="C2139" s="32" t="s">
        <v>650</v>
      </c>
      <c r="D2139" s="33" t="s">
        <v>78</v>
      </c>
      <c r="E2139" s="34">
        <v>2090</v>
      </c>
      <c r="F2139" s="23">
        <v>41669</v>
      </c>
      <c r="G2139" s="34">
        <v>2090</v>
      </c>
      <c r="H2139" s="36">
        <f t="shared" si="33"/>
        <v>0</v>
      </c>
      <c r="I2139" s="21" t="s">
        <v>217</v>
      </c>
    </row>
    <row r="2140" spans="1:9" x14ac:dyDescent="0.25">
      <c r="A2140" s="31">
        <v>41668</v>
      </c>
      <c r="B2140" s="32">
        <v>267</v>
      </c>
      <c r="C2140" s="32" t="s">
        <v>650</v>
      </c>
      <c r="D2140" s="33" t="s">
        <v>245</v>
      </c>
      <c r="E2140" s="34">
        <v>15662</v>
      </c>
      <c r="F2140" s="23">
        <v>41669</v>
      </c>
      <c r="G2140" s="34">
        <v>15662</v>
      </c>
      <c r="H2140" s="36">
        <f t="shared" si="33"/>
        <v>0</v>
      </c>
      <c r="I2140" s="21" t="s">
        <v>27</v>
      </c>
    </row>
    <row r="2141" spans="1:9" x14ac:dyDescent="0.25">
      <c r="A2141" s="31">
        <v>41668</v>
      </c>
      <c r="B2141" s="32">
        <v>268</v>
      </c>
      <c r="C2141" s="32" t="s">
        <v>650</v>
      </c>
      <c r="D2141" s="33" t="s">
        <v>713</v>
      </c>
      <c r="E2141" s="34">
        <v>7615</v>
      </c>
      <c r="F2141" s="23">
        <v>41669</v>
      </c>
      <c r="G2141" s="34">
        <v>7615</v>
      </c>
      <c r="H2141" s="36">
        <f t="shared" si="33"/>
        <v>0</v>
      </c>
      <c r="I2141" s="21" t="s">
        <v>27</v>
      </c>
    </row>
    <row r="2142" spans="1:9" x14ac:dyDescent="0.25">
      <c r="A2142" s="31">
        <v>41668</v>
      </c>
      <c r="B2142" s="32">
        <v>269</v>
      </c>
      <c r="C2142" s="32" t="s">
        <v>650</v>
      </c>
      <c r="D2142" s="33" t="s">
        <v>92</v>
      </c>
      <c r="E2142" s="34">
        <v>5267</v>
      </c>
      <c r="F2142" s="23">
        <v>41669</v>
      </c>
      <c r="G2142" s="34">
        <v>5267</v>
      </c>
      <c r="H2142" s="36">
        <f t="shared" si="33"/>
        <v>0</v>
      </c>
      <c r="I2142" s="21" t="s">
        <v>27</v>
      </c>
    </row>
    <row r="2143" spans="1:9" x14ac:dyDescent="0.25">
      <c r="A2143" s="31">
        <v>41668</v>
      </c>
      <c r="B2143" s="32">
        <v>270</v>
      </c>
      <c r="C2143" s="32" t="s">
        <v>650</v>
      </c>
      <c r="D2143" s="33" t="s">
        <v>714</v>
      </c>
      <c r="E2143" s="34">
        <v>597</v>
      </c>
      <c r="F2143" s="23">
        <v>41668</v>
      </c>
      <c r="G2143" s="34">
        <v>597</v>
      </c>
      <c r="H2143" s="36">
        <f t="shared" si="33"/>
        <v>0</v>
      </c>
    </row>
    <row r="2144" spans="1:9" x14ac:dyDescent="0.25">
      <c r="A2144" s="31">
        <v>41668</v>
      </c>
      <c r="B2144" s="32">
        <v>271</v>
      </c>
      <c r="C2144" s="32" t="s">
        <v>650</v>
      </c>
      <c r="D2144" s="33" t="s">
        <v>70</v>
      </c>
      <c r="E2144" s="34">
        <v>9296.5</v>
      </c>
      <c r="F2144" s="23">
        <v>41668</v>
      </c>
      <c r="G2144" s="34">
        <v>9296.5</v>
      </c>
      <c r="H2144" s="36">
        <f t="shared" si="33"/>
        <v>0</v>
      </c>
    </row>
    <row r="2145" spans="1:9" x14ac:dyDescent="0.25">
      <c r="A2145" s="31">
        <v>41668</v>
      </c>
      <c r="B2145" s="32">
        <v>272</v>
      </c>
      <c r="C2145" s="32" t="s">
        <v>650</v>
      </c>
      <c r="D2145" s="33" t="s">
        <v>200</v>
      </c>
      <c r="E2145" s="34">
        <v>22645</v>
      </c>
      <c r="F2145" s="26" t="s">
        <v>715</v>
      </c>
      <c r="G2145" s="40">
        <v>22645</v>
      </c>
      <c r="H2145" s="36">
        <f t="shared" si="33"/>
        <v>0</v>
      </c>
    </row>
    <row r="2146" spans="1:9" x14ac:dyDescent="0.25">
      <c r="A2146" s="31">
        <v>41668</v>
      </c>
      <c r="B2146" s="32">
        <v>273</v>
      </c>
      <c r="C2146" s="32" t="s">
        <v>650</v>
      </c>
      <c r="D2146" s="33" t="s">
        <v>137</v>
      </c>
      <c r="E2146" s="34">
        <v>4971</v>
      </c>
      <c r="F2146" s="23">
        <v>41668</v>
      </c>
      <c r="G2146" s="34">
        <v>4971</v>
      </c>
      <c r="H2146" s="36">
        <f t="shared" si="33"/>
        <v>0</v>
      </c>
    </row>
    <row r="2147" spans="1:9" x14ac:dyDescent="0.25">
      <c r="A2147" s="31">
        <v>41668</v>
      </c>
      <c r="B2147" s="32">
        <v>274</v>
      </c>
      <c r="C2147" s="32" t="s">
        <v>650</v>
      </c>
      <c r="D2147" s="33" t="s">
        <v>57</v>
      </c>
      <c r="E2147" s="34">
        <v>390</v>
      </c>
      <c r="F2147" s="23">
        <v>41669</v>
      </c>
      <c r="G2147" s="34">
        <v>390</v>
      </c>
      <c r="H2147" s="36">
        <f t="shared" si="33"/>
        <v>0</v>
      </c>
      <c r="I2147" s="21" t="s">
        <v>30</v>
      </c>
    </row>
    <row r="2148" spans="1:9" x14ac:dyDescent="0.25">
      <c r="A2148" s="31">
        <v>41668</v>
      </c>
      <c r="B2148" s="32">
        <v>275</v>
      </c>
      <c r="C2148" s="32" t="s">
        <v>650</v>
      </c>
      <c r="D2148" s="33" t="s">
        <v>106</v>
      </c>
      <c r="E2148" s="34">
        <v>1151</v>
      </c>
      <c r="F2148" s="26">
        <v>41674</v>
      </c>
      <c r="G2148" s="40">
        <v>1151</v>
      </c>
      <c r="H2148" s="36">
        <f t="shared" si="33"/>
        <v>0</v>
      </c>
    </row>
    <row r="2149" spans="1:9" x14ac:dyDescent="0.25">
      <c r="A2149" s="31">
        <v>41668</v>
      </c>
      <c r="B2149" s="32">
        <v>276</v>
      </c>
      <c r="C2149" s="32" t="s">
        <v>650</v>
      </c>
      <c r="D2149" s="33" t="s">
        <v>163</v>
      </c>
      <c r="E2149" s="34">
        <v>8076</v>
      </c>
      <c r="F2149" s="23">
        <v>41668</v>
      </c>
      <c r="G2149" s="34">
        <v>8076</v>
      </c>
      <c r="H2149" s="36">
        <f t="shared" si="33"/>
        <v>0</v>
      </c>
      <c r="I2149" s="21" t="s">
        <v>15</v>
      </c>
    </row>
    <row r="2150" spans="1:9" x14ac:dyDescent="0.25">
      <c r="A2150" s="31">
        <v>41669</v>
      </c>
      <c r="B2150" s="32">
        <v>277</v>
      </c>
      <c r="C2150" s="32" t="s">
        <v>650</v>
      </c>
      <c r="D2150" s="33" t="s">
        <v>20</v>
      </c>
      <c r="E2150" s="78">
        <v>5100</v>
      </c>
      <c r="F2150" s="23">
        <v>41669</v>
      </c>
      <c r="G2150" s="78">
        <v>5100</v>
      </c>
      <c r="H2150" s="36">
        <f t="shared" si="33"/>
        <v>0</v>
      </c>
    </row>
    <row r="2151" spans="1:9" x14ac:dyDescent="0.25">
      <c r="A2151" s="31">
        <v>41669</v>
      </c>
      <c r="B2151" s="32">
        <v>278</v>
      </c>
      <c r="C2151" s="32" t="s">
        <v>650</v>
      </c>
      <c r="D2151" s="33" t="s">
        <v>28</v>
      </c>
      <c r="E2151" s="34">
        <v>8136.5</v>
      </c>
      <c r="F2151" s="23">
        <v>41669</v>
      </c>
      <c r="G2151" s="34">
        <v>8136.5</v>
      </c>
      <c r="H2151" s="36">
        <f t="shared" si="33"/>
        <v>0</v>
      </c>
      <c r="I2151" s="78"/>
    </row>
    <row r="2152" spans="1:9" x14ac:dyDescent="0.25">
      <c r="A2152" s="31">
        <v>41669</v>
      </c>
      <c r="B2152" s="32">
        <v>279</v>
      </c>
      <c r="C2152" s="32" t="s">
        <v>650</v>
      </c>
      <c r="D2152" s="33" t="s">
        <v>11</v>
      </c>
      <c r="E2152" s="34">
        <v>71352.5</v>
      </c>
      <c r="F2152" s="26">
        <v>41680</v>
      </c>
      <c r="G2152" s="40">
        <v>71352.5</v>
      </c>
      <c r="H2152" s="36">
        <f t="shared" si="33"/>
        <v>0</v>
      </c>
      <c r="I2152" s="21" t="s">
        <v>37</v>
      </c>
    </row>
    <row r="2153" spans="1:9" x14ac:dyDescent="0.25">
      <c r="A2153" s="31">
        <v>41669</v>
      </c>
      <c r="B2153" s="32">
        <v>280</v>
      </c>
      <c r="C2153" s="32" t="s">
        <v>650</v>
      </c>
      <c r="D2153" s="33" t="s">
        <v>144</v>
      </c>
      <c r="E2153" s="34">
        <v>3851</v>
      </c>
      <c r="F2153" s="23">
        <v>41669</v>
      </c>
      <c r="G2153" s="34">
        <v>3851</v>
      </c>
      <c r="H2153" s="36">
        <f t="shared" si="33"/>
        <v>0</v>
      </c>
      <c r="I2153" s="21" t="s">
        <v>12</v>
      </c>
    </row>
    <row r="2154" spans="1:9" x14ac:dyDescent="0.25">
      <c r="A2154" s="31">
        <v>41669</v>
      </c>
      <c r="B2154" s="32">
        <v>281</v>
      </c>
      <c r="C2154" s="32" t="s">
        <v>650</v>
      </c>
      <c r="D2154" s="33" t="s">
        <v>13</v>
      </c>
      <c r="E2154" s="34">
        <v>2622</v>
      </c>
      <c r="F2154" s="26">
        <v>41674</v>
      </c>
      <c r="G2154" s="40">
        <v>2622</v>
      </c>
      <c r="H2154" s="36">
        <f t="shared" ref="H2154:H2217" si="34">E2154-G2154</f>
        <v>0</v>
      </c>
      <c r="I2154" s="21" t="s">
        <v>217</v>
      </c>
    </row>
    <row r="2155" spans="1:9" x14ac:dyDescent="0.25">
      <c r="A2155" s="31">
        <v>41669</v>
      </c>
      <c r="B2155" s="32">
        <v>282</v>
      </c>
      <c r="C2155" s="32" t="s">
        <v>650</v>
      </c>
      <c r="D2155" s="33" t="s">
        <v>17</v>
      </c>
      <c r="E2155" s="34">
        <v>194969.26</v>
      </c>
      <c r="F2155" s="26">
        <v>41675</v>
      </c>
      <c r="G2155" s="40">
        <v>194969.26</v>
      </c>
      <c r="H2155" s="36">
        <f t="shared" si="34"/>
        <v>0</v>
      </c>
      <c r="I2155" s="21" t="s">
        <v>162</v>
      </c>
    </row>
    <row r="2156" spans="1:9" x14ac:dyDescent="0.25">
      <c r="A2156" s="31">
        <v>41669</v>
      </c>
      <c r="B2156" s="32">
        <v>283</v>
      </c>
      <c r="C2156" s="32" t="s">
        <v>650</v>
      </c>
      <c r="D2156" s="33" t="s">
        <v>18</v>
      </c>
      <c r="E2156" s="34">
        <v>3083.5</v>
      </c>
      <c r="F2156" s="23">
        <v>41669</v>
      </c>
      <c r="G2156" s="34">
        <v>3083.5</v>
      </c>
      <c r="H2156" s="36">
        <f t="shared" si="34"/>
        <v>0</v>
      </c>
    </row>
    <row r="2157" spans="1:9" x14ac:dyDescent="0.25">
      <c r="A2157" s="31">
        <v>41669</v>
      </c>
      <c r="B2157" s="32">
        <v>284</v>
      </c>
      <c r="C2157" s="32" t="s">
        <v>650</v>
      </c>
      <c r="D2157" s="33" t="s">
        <v>441</v>
      </c>
      <c r="E2157" s="34">
        <v>1034</v>
      </c>
      <c r="F2157" s="23">
        <v>41669</v>
      </c>
      <c r="G2157" s="34">
        <v>1034</v>
      </c>
      <c r="H2157" s="36">
        <f t="shared" si="34"/>
        <v>0</v>
      </c>
      <c r="I2157" s="21" t="s">
        <v>30</v>
      </c>
    </row>
    <row r="2158" spans="1:9" x14ac:dyDescent="0.25">
      <c r="A2158" s="31">
        <v>41669</v>
      </c>
      <c r="B2158" s="32">
        <v>285</v>
      </c>
      <c r="C2158" s="32" t="s">
        <v>650</v>
      </c>
      <c r="D2158" s="33" t="s">
        <v>29</v>
      </c>
      <c r="E2158" s="34">
        <v>10448</v>
      </c>
      <c r="F2158" s="26">
        <v>41671</v>
      </c>
      <c r="G2158" s="40">
        <v>10448</v>
      </c>
      <c r="H2158" s="36">
        <f t="shared" si="34"/>
        <v>0</v>
      </c>
      <c r="I2158" s="21" t="s">
        <v>30</v>
      </c>
    </row>
    <row r="2159" spans="1:9" x14ac:dyDescent="0.25">
      <c r="A2159" s="31">
        <v>41669</v>
      </c>
      <c r="B2159" s="32">
        <v>286</v>
      </c>
      <c r="C2159" s="32" t="s">
        <v>650</v>
      </c>
      <c r="D2159" s="33" t="s">
        <v>22</v>
      </c>
      <c r="E2159" s="34">
        <v>10474</v>
      </c>
      <c r="F2159" s="23">
        <v>41669</v>
      </c>
      <c r="G2159" s="34">
        <v>10474</v>
      </c>
      <c r="H2159" s="36">
        <f t="shared" si="34"/>
        <v>0</v>
      </c>
    </row>
    <row r="2160" spans="1:9" x14ac:dyDescent="0.25">
      <c r="A2160" s="31">
        <v>41669</v>
      </c>
      <c r="B2160" s="32">
        <v>287</v>
      </c>
      <c r="C2160" s="32" t="s">
        <v>650</v>
      </c>
      <c r="D2160" s="33" t="s">
        <v>47</v>
      </c>
      <c r="E2160" s="34">
        <v>2817</v>
      </c>
      <c r="F2160" s="23">
        <v>41670</v>
      </c>
      <c r="G2160" s="34">
        <v>2817</v>
      </c>
      <c r="H2160" s="36">
        <f t="shared" si="34"/>
        <v>0</v>
      </c>
      <c r="I2160" s="21" t="s">
        <v>30</v>
      </c>
    </row>
    <row r="2161" spans="1:10" x14ac:dyDescent="0.25">
      <c r="A2161" s="31">
        <v>41669</v>
      </c>
      <c r="B2161" s="32">
        <v>288</v>
      </c>
      <c r="C2161" s="32" t="s">
        <v>650</v>
      </c>
      <c r="D2161" s="33" t="s">
        <v>57</v>
      </c>
      <c r="E2161" s="34">
        <v>1365</v>
      </c>
      <c r="F2161" s="23">
        <v>41669</v>
      </c>
      <c r="G2161" s="34">
        <v>1365</v>
      </c>
      <c r="H2161" s="36">
        <f t="shared" si="34"/>
        <v>0</v>
      </c>
      <c r="I2161" s="21" t="s">
        <v>30</v>
      </c>
    </row>
    <row r="2162" spans="1:10" x14ac:dyDescent="0.25">
      <c r="A2162" s="31">
        <v>41669</v>
      </c>
      <c r="B2162" s="32">
        <v>289</v>
      </c>
      <c r="C2162" s="32" t="s">
        <v>650</v>
      </c>
      <c r="D2162" s="33" t="s">
        <v>50</v>
      </c>
      <c r="E2162" s="34">
        <v>5485</v>
      </c>
      <c r="F2162" s="23">
        <v>41669</v>
      </c>
      <c r="G2162" s="34">
        <v>5485</v>
      </c>
      <c r="H2162" s="36">
        <f t="shared" si="34"/>
        <v>0</v>
      </c>
    </row>
    <row r="2163" spans="1:10" x14ac:dyDescent="0.25">
      <c r="A2163" s="31">
        <v>41669</v>
      </c>
      <c r="B2163" s="32">
        <v>290</v>
      </c>
      <c r="C2163" s="32" t="s">
        <v>650</v>
      </c>
      <c r="D2163" s="33" t="s">
        <v>123</v>
      </c>
      <c r="E2163" s="34">
        <v>3515.5</v>
      </c>
      <c r="F2163" s="23">
        <v>41669</v>
      </c>
      <c r="G2163" s="34">
        <v>3515.5</v>
      </c>
      <c r="H2163" s="36">
        <f t="shared" si="34"/>
        <v>0</v>
      </c>
      <c r="I2163" s="21" t="s">
        <v>8</v>
      </c>
      <c r="J2163" s="21" t="s">
        <v>264</v>
      </c>
    </row>
    <row r="2164" spans="1:10" x14ac:dyDescent="0.25">
      <c r="A2164" s="31">
        <v>41669</v>
      </c>
      <c r="B2164" s="32">
        <v>291</v>
      </c>
      <c r="C2164" s="32" t="s">
        <v>650</v>
      </c>
      <c r="D2164" s="33" t="s">
        <v>50</v>
      </c>
      <c r="E2164" s="34">
        <v>5522</v>
      </c>
      <c r="F2164" s="23">
        <v>41669</v>
      </c>
      <c r="G2164" s="34">
        <v>5522</v>
      </c>
      <c r="H2164" s="36">
        <f t="shared" si="34"/>
        <v>0</v>
      </c>
    </row>
    <row r="2165" spans="1:10" x14ac:dyDescent="0.25">
      <c r="A2165" s="31">
        <v>41669</v>
      </c>
      <c r="B2165" s="32">
        <v>292</v>
      </c>
      <c r="C2165" s="32" t="s">
        <v>650</v>
      </c>
      <c r="D2165" s="33" t="s">
        <v>8</v>
      </c>
      <c r="E2165" s="34">
        <v>476</v>
      </c>
      <c r="F2165" s="23">
        <v>41669</v>
      </c>
      <c r="G2165" s="34">
        <v>476</v>
      </c>
      <c r="H2165" s="36">
        <f t="shared" si="34"/>
        <v>0</v>
      </c>
      <c r="I2165" s="21" t="s">
        <v>8</v>
      </c>
    </row>
    <row r="2166" spans="1:10" x14ac:dyDescent="0.25">
      <c r="A2166" s="31">
        <v>41669</v>
      </c>
      <c r="B2166" s="32">
        <v>293</v>
      </c>
      <c r="C2166" s="32" t="s">
        <v>650</v>
      </c>
      <c r="D2166" s="33" t="s">
        <v>215</v>
      </c>
      <c r="E2166" s="34">
        <v>3131</v>
      </c>
      <c r="F2166" s="23">
        <v>41669</v>
      </c>
      <c r="G2166" s="34">
        <v>3131</v>
      </c>
      <c r="H2166" s="36">
        <f t="shared" si="34"/>
        <v>0</v>
      </c>
    </row>
    <row r="2167" spans="1:10" x14ac:dyDescent="0.25">
      <c r="A2167" s="31">
        <v>41669</v>
      </c>
      <c r="B2167" s="32">
        <v>294</v>
      </c>
      <c r="C2167" s="32" t="s">
        <v>650</v>
      </c>
      <c r="D2167" s="33" t="s">
        <v>110</v>
      </c>
      <c r="E2167" s="34">
        <v>18207</v>
      </c>
      <c r="F2167" s="26">
        <v>41690</v>
      </c>
      <c r="G2167" s="40">
        <v>18207</v>
      </c>
      <c r="H2167" s="36">
        <f t="shared" si="34"/>
        <v>0</v>
      </c>
      <c r="I2167" s="21" t="s">
        <v>30</v>
      </c>
    </row>
    <row r="2168" spans="1:10" x14ac:dyDescent="0.25">
      <c r="A2168" s="31">
        <v>41669</v>
      </c>
      <c r="B2168" s="32">
        <v>295</v>
      </c>
      <c r="C2168" s="32" t="s">
        <v>650</v>
      </c>
      <c r="D2168" s="33" t="s">
        <v>34</v>
      </c>
      <c r="E2168" s="34">
        <v>1860</v>
      </c>
      <c r="F2168" s="23">
        <v>41670</v>
      </c>
      <c r="G2168" s="34">
        <v>1860</v>
      </c>
      <c r="H2168" s="36">
        <f t="shared" si="34"/>
        <v>0</v>
      </c>
      <c r="I2168" s="21" t="s">
        <v>30</v>
      </c>
    </row>
    <row r="2169" spans="1:10" x14ac:dyDescent="0.25">
      <c r="A2169" s="31">
        <v>41669</v>
      </c>
      <c r="B2169" s="32">
        <v>296</v>
      </c>
      <c r="C2169" s="32" t="s">
        <v>650</v>
      </c>
      <c r="D2169" s="33" t="s">
        <v>35</v>
      </c>
      <c r="E2169" s="34">
        <v>1046</v>
      </c>
      <c r="F2169" s="26">
        <v>41671</v>
      </c>
      <c r="G2169" s="40">
        <v>1046</v>
      </c>
      <c r="H2169" s="36">
        <f t="shared" si="34"/>
        <v>0</v>
      </c>
      <c r="I2169" s="21" t="s">
        <v>30</v>
      </c>
    </row>
    <row r="2170" spans="1:10" x14ac:dyDescent="0.25">
      <c r="A2170" s="31">
        <v>41669</v>
      </c>
      <c r="B2170" s="32">
        <v>297</v>
      </c>
      <c r="C2170" s="32" t="s">
        <v>650</v>
      </c>
      <c r="D2170" s="33" t="s">
        <v>386</v>
      </c>
      <c r="E2170" s="34">
        <v>1330</v>
      </c>
      <c r="F2170" s="23">
        <v>41669</v>
      </c>
      <c r="G2170" s="34">
        <v>1330</v>
      </c>
      <c r="H2170" s="36">
        <f t="shared" si="34"/>
        <v>0</v>
      </c>
      <c r="I2170" s="21" t="s">
        <v>65</v>
      </c>
    </row>
    <row r="2171" spans="1:10" x14ac:dyDescent="0.25">
      <c r="A2171" s="31">
        <v>41669</v>
      </c>
      <c r="B2171" s="32">
        <v>298</v>
      </c>
      <c r="C2171" s="32" t="s">
        <v>650</v>
      </c>
      <c r="D2171" s="33" t="s">
        <v>33</v>
      </c>
      <c r="E2171" s="34">
        <v>3444</v>
      </c>
      <c r="F2171" s="77">
        <v>41670</v>
      </c>
      <c r="G2171" s="34">
        <v>3444</v>
      </c>
      <c r="H2171" s="36">
        <f t="shared" si="34"/>
        <v>0</v>
      </c>
      <c r="I2171" s="21" t="s">
        <v>65</v>
      </c>
    </row>
    <row r="2172" spans="1:10" x14ac:dyDescent="0.25">
      <c r="A2172" s="31">
        <v>41669</v>
      </c>
      <c r="B2172" s="32">
        <v>299</v>
      </c>
      <c r="C2172" s="32" t="s">
        <v>650</v>
      </c>
      <c r="D2172" s="33" t="s">
        <v>716</v>
      </c>
      <c r="E2172" s="34">
        <v>7142</v>
      </c>
      <c r="F2172" s="23">
        <v>41669</v>
      </c>
      <c r="G2172" s="34">
        <v>7142</v>
      </c>
      <c r="H2172" s="36">
        <f t="shared" si="34"/>
        <v>0</v>
      </c>
    </row>
    <row r="2173" spans="1:10" x14ac:dyDescent="0.25">
      <c r="A2173" s="31">
        <v>41669</v>
      </c>
      <c r="B2173" s="32">
        <v>300</v>
      </c>
      <c r="C2173" s="32" t="s">
        <v>650</v>
      </c>
      <c r="D2173" s="33" t="s">
        <v>250</v>
      </c>
      <c r="E2173" s="34">
        <v>8819.5</v>
      </c>
      <c r="F2173" s="23">
        <v>41669</v>
      </c>
      <c r="G2173" s="34">
        <v>8819.5</v>
      </c>
      <c r="H2173" s="36">
        <f t="shared" si="34"/>
        <v>0</v>
      </c>
      <c r="I2173" s="21" t="s">
        <v>30</v>
      </c>
      <c r="J2173" s="27"/>
    </row>
    <row r="2174" spans="1:10" x14ac:dyDescent="0.25">
      <c r="A2174" s="31">
        <v>41669</v>
      </c>
      <c r="B2174" s="32">
        <v>301</v>
      </c>
      <c r="C2174" s="32" t="s">
        <v>650</v>
      </c>
      <c r="D2174" s="33" t="s">
        <v>312</v>
      </c>
      <c r="E2174" s="34">
        <v>6774</v>
      </c>
      <c r="F2174" s="23">
        <v>41670</v>
      </c>
      <c r="G2174" s="34">
        <v>6774</v>
      </c>
      <c r="H2174" s="36">
        <f t="shared" si="34"/>
        <v>0</v>
      </c>
      <c r="I2174" s="21" t="s">
        <v>217</v>
      </c>
    </row>
    <row r="2175" spans="1:10" x14ac:dyDescent="0.25">
      <c r="A2175" s="31">
        <v>41669</v>
      </c>
      <c r="B2175" s="32">
        <v>302</v>
      </c>
      <c r="C2175" s="32" t="s">
        <v>650</v>
      </c>
      <c r="D2175" s="33" t="s">
        <v>176</v>
      </c>
      <c r="E2175" s="34">
        <v>2035.5</v>
      </c>
      <c r="F2175" s="23">
        <v>41669</v>
      </c>
      <c r="G2175" s="34">
        <v>2035.5</v>
      </c>
      <c r="H2175" s="36">
        <f t="shared" si="34"/>
        <v>0</v>
      </c>
    </row>
    <row r="2176" spans="1:10" x14ac:dyDescent="0.25">
      <c r="A2176" s="31">
        <v>41669</v>
      </c>
      <c r="B2176" s="32">
        <v>303</v>
      </c>
      <c r="C2176" s="32" t="s">
        <v>650</v>
      </c>
      <c r="D2176" s="33" t="s">
        <v>42</v>
      </c>
      <c r="E2176" s="34">
        <v>3800</v>
      </c>
      <c r="F2176" s="26">
        <v>41687</v>
      </c>
      <c r="G2176" s="40">
        <v>3800</v>
      </c>
      <c r="H2176" s="36">
        <f t="shared" si="34"/>
        <v>0</v>
      </c>
      <c r="I2176" s="21" t="s">
        <v>30</v>
      </c>
    </row>
    <row r="2177" spans="1:9" x14ac:dyDescent="0.25">
      <c r="A2177" s="31">
        <v>41669</v>
      </c>
      <c r="B2177" s="32">
        <v>304</v>
      </c>
      <c r="C2177" s="32" t="s">
        <v>650</v>
      </c>
      <c r="D2177" s="33" t="s">
        <v>43</v>
      </c>
      <c r="E2177" s="34">
        <v>2280</v>
      </c>
      <c r="F2177" s="26">
        <v>41687</v>
      </c>
      <c r="G2177" s="40">
        <v>2280</v>
      </c>
      <c r="H2177" s="36">
        <f t="shared" si="34"/>
        <v>0</v>
      </c>
      <c r="I2177" s="21" t="s">
        <v>30</v>
      </c>
    </row>
    <row r="2178" spans="1:9" x14ac:dyDescent="0.25">
      <c r="A2178" s="31">
        <v>41669</v>
      </c>
      <c r="B2178" s="32">
        <v>305</v>
      </c>
      <c r="C2178" s="32" t="s">
        <v>650</v>
      </c>
      <c r="D2178" s="33" t="s">
        <v>260</v>
      </c>
      <c r="E2178" s="34">
        <v>1404</v>
      </c>
      <c r="F2178" s="23">
        <v>41669</v>
      </c>
      <c r="G2178" s="34">
        <v>1404</v>
      </c>
      <c r="H2178" s="36">
        <f t="shared" si="34"/>
        <v>0</v>
      </c>
      <c r="I2178" s="21" t="s">
        <v>65</v>
      </c>
    </row>
    <row r="2179" spans="1:9" x14ac:dyDescent="0.25">
      <c r="A2179" s="31">
        <v>41669</v>
      </c>
      <c r="B2179" s="32">
        <v>306</v>
      </c>
      <c r="C2179" s="32" t="s">
        <v>650</v>
      </c>
      <c r="D2179" s="33" t="s">
        <v>152</v>
      </c>
      <c r="E2179" s="34">
        <v>482</v>
      </c>
      <c r="F2179" s="23">
        <v>41669</v>
      </c>
      <c r="G2179" s="34">
        <v>482</v>
      </c>
      <c r="H2179" s="36">
        <f t="shared" si="34"/>
        <v>0</v>
      </c>
      <c r="I2179" s="21" t="s">
        <v>30</v>
      </c>
    </row>
    <row r="2180" spans="1:9" x14ac:dyDescent="0.25">
      <c r="A2180" s="31">
        <v>41669</v>
      </c>
      <c r="B2180" s="32">
        <v>307</v>
      </c>
      <c r="C2180" s="32" t="s">
        <v>650</v>
      </c>
      <c r="D2180" s="33" t="s">
        <v>44</v>
      </c>
      <c r="E2180" s="34">
        <v>3800</v>
      </c>
      <c r="F2180" s="26">
        <v>41687</v>
      </c>
      <c r="G2180" s="40">
        <v>3800</v>
      </c>
      <c r="H2180" s="36">
        <f t="shared" si="34"/>
        <v>0</v>
      </c>
      <c r="I2180" s="21" t="s">
        <v>217</v>
      </c>
    </row>
    <row r="2181" spans="1:9" x14ac:dyDescent="0.25">
      <c r="A2181" s="31">
        <v>41669</v>
      </c>
      <c r="B2181" s="32">
        <v>308</v>
      </c>
      <c r="C2181" s="32" t="s">
        <v>650</v>
      </c>
      <c r="D2181" s="33" t="s">
        <v>51</v>
      </c>
      <c r="E2181" s="34">
        <v>2276</v>
      </c>
      <c r="F2181" s="23">
        <v>41670</v>
      </c>
      <c r="G2181" s="34">
        <v>2276</v>
      </c>
      <c r="H2181" s="36">
        <f t="shared" si="34"/>
        <v>0</v>
      </c>
      <c r="I2181" s="21" t="s">
        <v>45</v>
      </c>
    </row>
    <row r="2182" spans="1:9" x14ac:dyDescent="0.25">
      <c r="A2182" s="31">
        <v>41669</v>
      </c>
      <c r="B2182" s="32">
        <v>309</v>
      </c>
      <c r="C2182" s="32" t="s">
        <v>650</v>
      </c>
      <c r="D2182" s="33" t="s">
        <v>130</v>
      </c>
      <c r="E2182" s="34">
        <v>5998.5</v>
      </c>
      <c r="F2182" s="23">
        <v>41670</v>
      </c>
      <c r="G2182" s="34">
        <v>5998.5</v>
      </c>
      <c r="H2182" s="36">
        <f t="shared" si="34"/>
        <v>0</v>
      </c>
      <c r="I2182" s="21" t="s">
        <v>21</v>
      </c>
    </row>
    <row r="2183" spans="1:9" x14ac:dyDescent="0.25">
      <c r="A2183" s="31">
        <v>41669</v>
      </c>
      <c r="B2183" s="32">
        <v>310</v>
      </c>
      <c r="C2183" s="32" t="s">
        <v>650</v>
      </c>
      <c r="D2183" s="33" t="s">
        <v>517</v>
      </c>
      <c r="E2183" s="34">
        <v>267.5</v>
      </c>
      <c r="F2183" s="23">
        <v>41669</v>
      </c>
      <c r="G2183" s="34">
        <v>267.5</v>
      </c>
      <c r="H2183" s="36">
        <f t="shared" si="34"/>
        <v>0</v>
      </c>
    </row>
    <row r="2184" spans="1:9" x14ac:dyDescent="0.25">
      <c r="A2184" s="31">
        <v>41669</v>
      </c>
      <c r="B2184" s="32">
        <v>311</v>
      </c>
      <c r="C2184" s="32" t="s">
        <v>650</v>
      </c>
      <c r="D2184" s="33" t="s">
        <v>48</v>
      </c>
      <c r="E2184" s="34">
        <v>1011</v>
      </c>
      <c r="F2184" s="23">
        <v>41670</v>
      </c>
      <c r="G2184" s="34">
        <v>1011</v>
      </c>
      <c r="H2184" s="36">
        <f t="shared" si="34"/>
        <v>0</v>
      </c>
      <c r="I2184" s="21" t="s">
        <v>45</v>
      </c>
    </row>
    <row r="2185" spans="1:9" x14ac:dyDescent="0.25">
      <c r="A2185" s="31">
        <v>41669</v>
      </c>
      <c r="B2185" s="32">
        <v>312</v>
      </c>
      <c r="C2185" s="32" t="s">
        <v>650</v>
      </c>
      <c r="D2185" s="33" t="s">
        <v>366</v>
      </c>
      <c r="E2185" s="34">
        <v>3614.5</v>
      </c>
      <c r="F2185" s="23">
        <v>41669</v>
      </c>
      <c r="G2185" s="34">
        <v>3614.5</v>
      </c>
      <c r="H2185" s="36">
        <f t="shared" si="34"/>
        <v>0</v>
      </c>
      <c r="I2185" s="21" t="s">
        <v>21</v>
      </c>
    </row>
    <row r="2186" spans="1:9" x14ac:dyDescent="0.25">
      <c r="A2186" s="31">
        <v>41669</v>
      </c>
      <c r="B2186" s="32">
        <v>313</v>
      </c>
      <c r="C2186" s="32" t="s">
        <v>650</v>
      </c>
      <c r="D2186" s="33" t="s">
        <v>66</v>
      </c>
      <c r="E2186" s="34">
        <v>1300</v>
      </c>
      <c r="F2186" s="23">
        <v>41670</v>
      </c>
      <c r="G2186" s="34">
        <v>1300</v>
      </c>
      <c r="H2186" s="36">
        <f t="shared" si="34"/>
        <v>0</v>
      </c>
      <c r="I2186" s="21" t="s">
        <v>45</v>
      </c>
    </row>
    <row r="2187" spans="1:9" x14ac:dyDescent="0.25">
      <c r="A2187" s="31">
        <v>41669</v>
      </c>
      <c r="B2187" s="32">
        <v>314</v>
      </c>
      <c r="C2187" s="32" t="s">
        <v>650</v>
      </c>
      <c r="D2187" s="33" t="s">
        <v>67</v>
      </c>
      <c r="E2187" s="34">
        <v>2921</v>
      </c>
      <c r="F2187" s="26">
        <v>41678</v>
      </c>
      <c r="G2187" s="40">
        <v>2921</v>
      </c>
      <c r="H2187" s="36">
        <f t="shared" si="34"/>
        <v>0</v>
      </c>
      <c r="I2187" s="21" t="s">
        <v>45</v>
      </c>
    </row>
    <row r="2188" spans="1:9" x14ac:dyDescent="0.25">
      <c r="A2188" s="31">
        <v>41669</v>
      </c>
      <c r="B2188" s="32">
        <v>315</v>
      </c>
      <c r="C2188" s="32" t="s">
        <v>650</v>
      </c>
      <c r="D2188" s="33" t="s">
        <v>717</v>
      </c>
      <c r="E2188" s="34">
        <v>1789</v>
      </c>
      <c r="F2188" s="23">
        <v>41669</v>
      </c>
      <c r="G2188" s="34">
        <v>1789</v>
      </c>
      <c r="H2188" s="36">
        <f t="shared" si="34"/>
        <v>0</v>
      </c>
    </row>
    <row r="2189" spans="1:9" x14ac:dyDescent="0.25">
      <c r="A2189" s="31">
        <v>41669</v>
      </c>
      <c r="B2189" s="32">
        <v>316</v>
      </c>
      <c r="C2189" s="32" t="s">
        <v>650</v>
      </c>
      <c r="D2189" s="33" t="s">
        <v>235</v>
      </c>
      <c r="E2189" s="34">
        <v>4898</v>
      </c>
      <c r="F2189" s="83" t="s">
        <v>718</v>
      </c>
      <c r="G2189" s="40">
        <f>898+4000</f>
        <v>4898</v>
      </c>
      <c r="H2189" s="36">
        <f t="shared" si="34"/>
        <v>0</v>
      </c>
      <c r="I2189" s="21" t="s">
        <v>15</v>
      </c>
    </row>
    <row r="2190" spans="1:9" x14ac:dyDescent="0.25">
      <c r="A2190" s="31">
        <v>41669</v>
      </c>
      <c r="B2190" s="32">
        <v>317</v>
      </c>
      <c r="C2190" s="32" t="s">
        <v>650</v>
      </c>
      <c r="D2190" s="33" t="s">
        <v>570</v>
      </c>
      <c r="E2190" s="34">
        <v>1723</v>
      </c>
      <c r="F2190" s="23">
        <v>41670</v>
      </c>
      <c r="G2190" s="34">
        <v>1723</v>
      </c>
      <c r="H2190" s="36">
        <f t="shared" si="34"/>
        <v>0</v>
      </c>
      <c r="I2190" s="21" t="s">
        <v>15</v>
      </c>
    </row>
    <row r="2191" spans="1:9" x14ac:dyDescent="0.25">
      <c r="A2191" s="31">
        <v>41669</v>
      </c>
      <c r="B2191" s="32">
        <v>318</v>
      </c>
      <c r="C2191" s="32" t="s">
        <v>650</v>
      </c>
      <c r="D2191" s="33" t="s">
        <v>78</v>
      </c>
      <c r="E2191" s="34">
        <v>2172</v>
      </c>
      <c r="F2191" s="23">
        <v>41670</v>
      </c>
      <c r="G2191" s="34">
        <v>2172</v>
      </c>
      <c r="H2191" s="36">
        <f t="shared" si="34"/>
        <v>0</v>
      </c>
      <c r="I2191" s="21" t="s">
        <v>15</v>
      </c>
    </row>
    <row r="2192" spans="1:9" x14ac:dyDescent="0.25">
      <c r="A2192" s="31">
        <v>41669</v>
      </c>
      <c r="B2192" s="32">
        <v>319</v>
      </c>
      <c r="C2192" s="32" t="s">
        <v>650</v>
      </c>
      <c r="D2192" s="33" t="s">
        <v>413</v>
      </c>
      <c r="E2192" s="34">
        <v>1235</v>
      </c>
      <c r="F2192" s="23">
        <v>41670</v>
      </c>
      <c r="G2192" s="34">
        <v>1235</v>
      </c>
      <c r="H2192" s="36">
        <f t="shared" si="34"/>
        <v>0</v>
      </c>
      <c r="I2192" s="21" t="s">
        <v>15</v>
      </c>
    </row>
    <row r="2193" spans="1:9" x14ac:dyDescent="0.25">
      <c r="A2193" s="31">
        <v>41669</v>
      </c>
      <c r="B2193" s="32">
        <v>320</v>
      </c>
      <c r="C2193" s="32" t="s">
        <v>650</v>
      </c>
      <c r="D2193" s="33" t="s">
        <v>601</v>
      </c>
      <c r="E2193" s="34">
        <v>17098.5</v>
      </c>
      <c r="F2193" s="23">
        <v>41670</v>
      </c>
      <c r="G2193" s="34">
        <v>17098.5</v>
      </c>
      <c r="H2193" s="36">
        <f t="shared" si="34"/>
        <v>0</v>
      </c>
      <c r="I2193" s="21" t="s">
        <v>15</v>
      </c>
    </row>
    <row r="2194" spans="1:9" x14ac:dyDescent="0.25">
      <c r="A2194" s="31">
        <v>41669</v>
      </c>
      <c r="B2194" s="32">
        <v>321</v>
      </c>
      <c r="C2194" s="32" t="s">
        <v>650</v>
      </c>
      <c r="D2194" s="33" t="s">
        <v>133</v>
      </c>
      <c r="E2194" s="34">
        <v>37155.5</v>
      </c>
      <c r="F2194" s="23">
        <v>41669</v>
      </c>
      <c r="G2194" s="34">
        <v>37155.5</v>
      </c>
      <c r="H2194" s="36">
        <f t="shared" si="34"/>
        <v>0</v>
      </c>
      <c r="I2194" s="21" t="s">
        <v>8</v>
      </c>
    </row>
    <row r="2195" spans="1:9" x14ac:dyDescent="0.25">
      <c r="A2195" s="31">
        <v>41669</v>
      </c>
      <c r="B2195" s="32">
        <v>322</v>
      </c>
      <c r="C2195" s="32" t="s">
        <v>650</v>
      </c>
      <c r="D2195" s="33" t="s">
        <v>348</v>
      </c>
      <c r="E2195" s="34">
        <v>953</v>
      </c>
      <c r="F2195" s="23">
        <v>41670</v>
      </c>
      <c r="G2195" s="34">
        <v>953</v>
      </c>
      <c r="H2195" s="36">
        <f t="shared" si="34"/>
        <v>0</v>
      </c>
      <c r="I2195" s="21" t="s">
        <v>15</v>
      </c>
    </row>
    <row r="2196" spans="1:9" x14ac:dyDescent="0.25">
      <c r="A2196" s="31">
        <v>41669</v>
      </c>
      <c r="B2196" s="32">
        <v>323</v>
      </c>
      <c r="C2196" s="32" t="s">
        <v>650</v>
      </c>
      <c r="D2196" s="33" t="s">
        <v>16</v>
      </c>
      <c r="E2196" s="34">
        <v>11698</v>
      </c>
      <c r="F2196" s="26">
        <v>41710</v>
      </c>
      <c r="G2196" s="40">
        <v>11698</v>
      </c>
      <c r="H2196" s="36">
        <f t="shared" si="34"/>
        <v>0</v>
      </c>
      <c r="I2196" s="21" t="s">
        <v>15</v>
      </c>
    </row>
    <row r="2197" spans="1:9" x14ac:dyDescent="0.25">
      <c r="A2197" s="31">
        <v>41669</v>
      </c>
      <c r="B2197" s="32">
        <v>324</v>
      </c>
      <c r="C2197" s="32" t="s">
        <v>650</v>
      </c>
      <c r="D2197" s="33" t="s">
        <v>348</v>
      </c>
      <c r="E2197" s="34">
        <v>1050</v>
      </c>
      <c r="F2197" s="23">
        <v>41670</v>
      </c>
      <c r="G2197" s="34">
        <v>1050</v>
      </c>
      <c r="H2197" s="36">
        <f t="shared" si="34"/>
        <v>0</v>
      </c>
      <c r="I2197" s="21" t="s">
        <v>15</v>
      </c>
    </row>
    <row r="2198" spans="1:9" x14ac:dyDescent="0.25">
      <c r="A2198" s="31">
        <v>41669</v>
      </c>
      <c r="B2198" s="32">
        <v>325</v>
      </c>
      <c r="C2198" s="32" t="s">
        <v>650</v>
      </c>
      <c r="D2198" s="33" t="s">
        <v>99</v>
      </c>
      <c r="E2198" s="34">
        <v>2387.5</v>
      </c>
      <c r="F2198" s="23">
        <v>41670</v>
      </c>
      <c r="G2198" s="34">
        <v>2387.5</v>
      </c>
      <c r="H2198" s="36">
        <f t="shared" si="34"/>
        <v>0</v>
      </c>
      <c r="I2198" s="21" t="s">
        <v>15</v>
      </c>
    </row>
    <row r="2199" spans="1:9" x14ac:dyDescent="0.25">
      <c r="A2199" s="31">
        <v>41669</v>
      </c>
      <c r="B2199" s="32">
        <v>326</v>
      </c>
      <c r="C2199" s="32" t="s">
        <v>650</v>
      </c>
      <c r="D2199" s="33" t="s">
        <v>152</v>
      </c>
      <c r="E2199" s="34">
        <v>7508</v>
      </c>
      <c r="F2199" s="23">
        <v>41670</v>
      </c>
      <c r="G2199" s="34">
        <v>7508</v>
      </c>
      <c r="H2199" s="36">
        <f t="shared" si="34"/>
        <v>0</v>
      </c>
      <c r="I2199" s="21" t="s">
        <v>15</v>
      </c>
    </row>
    <row r="2200" spans="1:9" x14ac:dyDescent="0.25">
      <c r="A2200" s="31">
        <v>41669</v>
      </c>
      <c r="B2200" s="32">
        <v>327</v>
      </c>
      <c r="C2200" s="32" t="s">
        <v>650</v>
      </c>
      <c r="D2200" s="33" t="s">
        <v>25</v>
      </c>
      <c r="E2200" s="34">
        <v>25264</v>
      </c>
      <c r="F2200" s="79" t="s">
        <v>4102</v>
      </c>
      <c r="G2200" s="34">
        <v>25264</v>
      </c>
      <c r="H2200" s="36">
        <f t="shared" si="34"/>
        <v>0</v>
      </c>
      <c r="I2200" s="21" t="s">
        <v>65</v>
      </c>
    </row>
    <row r="2201" spans="1:9" x14ac:dyDescent="0.25">
      <c r="A2201" s="31">
        <v>41669</v>
      </c>
      <c r="B2201" s="32">
        <v>328</v>
      </c>
      <c r="C2201" s="32" t="s">
        <v>650</v>
      </c>
      <c r="D2201" s="33" t="s">
        <v>719</v>
      </c>
      <c r="E2201" s="34">
        <v>1851</v>
      </c>
      <c r="F2201" s="23">
        <v>41669</v>
      </c>
      <c r="G2201" s="34">
        <v>1851</v>
      </c>
      <c r="H2201" s="36">
        <f t="shared" si="34"/>
        <v>0</v>
      </c>
    </row>
    <row r="2202" spans="1:9" x14ac:dyDescent="0.25">
      <c r="A2202" s="31">
        <v>41669</v>
      </c>
      <c r="B2202" s="32">
        <v>329</v>
      </c>
      <c r="C2202" s="32" t="s">
        <v>650</v>
      </c>
      <c r="D2202" s="33" t="s">
        <v>180</v>
      </c>
      <c r="E2202" s="34">
        <v>25752.5</v>
      </c>
      <c r="F2202" s="83" t="s">
        <v>720</v>
      </c>
      <c r="G2202" s="34">
        <f>10879.5+14873</f>
        <v>25752.5</v>
      </c>
      <c r="H2202" s="36">
        <f t="shared" si="34"/>
        <v>0</v>
      </c>
      <c r="I2202" s="21" t="s">
        <v>65</v>
      </c>
    </row>
    <row r="2203" spans="1:9" x14ac:dyDescent="0.25">
      <c r="A2203" s="31">
        <v>41669</v>
      </c>
      <c r="B2203" s="32">
        <v>330</v>
      </c>
      <c r="C2203" s="32" t="s">
        <v>650</v>
      </c>
      <c r="D2203" s="33" t="s">
        <v>647</v>
      </c>
      <c r="E2203" s="34">
        <v>4304.5</v>
      </c>
      <c r="F2203" s="26">
        <v>41673</v>
      </c>
      <c r="G2203" s="40">
        <v>4304.5</v>
      </c>
      <c r="H2203" s="36">
        <f t="shared" si="34"/>
        <v>0</v>
      </c>
      <c r="I2203" s="21" t="s">
        <v>65</v>
      </c>
    </row>
    <row r="2204" spans="1:9" x14ac:dyDescent="0.25">
      <c r="A2204" s="31">
        <v>41669</v>
      </c>
      <c r="B2204" s="32">
        <v>331</v>
      </c>
      <c r="C2204" s="32" t="s">
        <v>650</v>
      </c>
      <c r="D2204" s="33" t="s">
        <v>134</v>
      </c>
      <c r="E2204" s="34">
        <v>7200</v>
      </c>
      <c r="F2204" s="26">
        <v>41673</v>
      </c>
      <c r="G2204" s="40">
        <v>7200</v>
      </c>
      <c r="H2204" s="36">
        <f t="shared" si="34"/>
        <v>0</v>
      </c>
      <c r="I2204" s="21" t="s">
        <v>65</v>
      </c>
    </row>
    <row r="2205" spans="1:9" x14ac:dyDescent="0.25">
      <c r="A2205" s="31">
        <v>41669</v>
      </c>
      <c r="B2205" s="32">
        <v>332</v>
      </c>
      <c r="C2205" s="32" t="s">
        <v>650</v>
      </c>
      <c r="D2205" s="33" t="s">
        <v>517</v>
      </c>
      <c r="E2205" s="34">
        <v>722.5</v>
      </c>
      <c r="F2205" s="23">
        <v>41669</v>
      </c>
      <c r="G2205" s="34">
        <v>722.5</v>
      </c>
      <c r="H2205" s="36">
        <f t="shared" si="34"/>
        <v>0</v>
      </c>
    </row>
    <row r="2206" spans="1:9" x14ac:dyDescent="0.25">
      <c r="A2206" s="31">
        <v>41669</v>
      </c>
      <c r="B2206" s="32">
        <v>333</v>
      </c>
      <c r="C2206" s="32" t="s">
        <v>650</v>
      </c>
      <c r="D2206" s="33" t="s">
        <v>721</v>
      </c>
      <c r="E2206" s="34">
        <v>4263</v>
      </c>
      <c r="F2206" s="26">
        <v>41673</v>
      </c>
      <c r="G2206" s="40">
        <v>4263</v>
      </c>
      <c r="H2206" s="36">
        <f t="shared" si="34"/>
        <v>0</v>
      </c>
      <c r="I2206" s="21" t="s">
        <v>65</v>
      </c>
    </row>
    <row r="2207" spans="1:9" x14ac:dyDescent="0.25">
      <c r="A2207" s="31">
        <v>41669</v>
      </c>
      <c r="B2207" s="32">
        <v>334</v>
      </c>
      <c r="C2207" s="32" t="s">
        <v>650</v>
      </c>
      <c r="D2207" s="33" t="s">
        <v>68</v>
      </c>
      <c r="E2207" s="34">
        <v>3663</v>
      </c>
      <c r="F2207" s="23">
        <v>41670</v>
      </c>
      <c r="G2207" s="34">
        <v>3663</v>
      </c>
      <c r="H2207" s="36">
        <f t="shared" si="34"/>
        <v>0</v>
      </c>
      <c r="I2207" s="21" t="s">
        <v>65</v>
      </c>
    </row>
    <row r="2208" spans="1:9" x14ac:dyDescent="0.25">
      <c r="A2208" s="31">
        <v>41669</v>
      </c>
      <c r="B2208" s="32">
        <v>335</v>
      </c>
      <c r="C2208" s="32" t="s">
        <v>650</v>
      </c>
      <c r="D2208" s="33" t="s">
        <v>722</v>
      </c>
      <c r="E2208" s="34">
        <v>700</v>
      </c>
      <c r="F2208" s="23">
        <v>41697</v>
      </c>
      <c r="G2208" s="34">
        <v>700</v>
      </c>
      <c r="H2208" s="36">
        <f t="shared" si="34"/>
        <v>0</v>
      </c>
    </row>
    <row r="2209" spans="1:10" x14ac:dyDescent="0.25">
      <c r="A2209" s="31">
        <v>41669</v>
      </c>
      <c r="B2209" s="32">
        <v>336</v>
      </c>
      <c r="C2209" s="32" t="s">
        <v>650</v>
      </c>
      <c r="D2209" s="33" t="s">
        <v>16</v>
      </c>
      <c r="E2209" s="34">
        <v>5619</v>
      </c>
      <c r="F2209" s="26">
        <v>41710</v>
      </c>
      <c r="G2209" s="40">
        <v>5619</v>
      </c>
      <c r="H2209" s="36">
        <f t="shared" si="34"/>
        <v>0</v>
      </c>
    </row>
    <row r="2210" spans="1:10" x14ac:dyDescent="0.25">
      <c r="A2210" s="31">
        <v>41669</v>
      </c>
      <c r="B2210" s="32">
        <v>337</v>
      </c>
      <c r="C2210" s="32" t="s">
        <v>650</v>
      </c>
      <c r="D2210" s="33" t="s">
        <v>19</v>
      </c>
      <c r="E2210" s="34">
        <v>541203.85</v>
      </c>
      <c r="F2210" s="505" t="s">
        <v>4925</v>
      </c>
      <c r="G2210" s="34">
        <f>136251.42+229990+1177.14+159400+14385.29</f>
        <v>541203.85000000009</v>
      </c>
      <c r="H2210" s="36">
        <f t="shared" si="34"/>
        <v>0</v>
      </c>
    </row>
    <row r="2211" spans="1:10" x14ac:dyDescent="0.25">
      <c r="A2211" s="31">
        <v>41669</v>
      </c>
      <c r="B2211" s="32">
        <v>338</v>
      </c>
      <c r="C2211" s="32" t="s">
        <v>650</v>
      </c>
      <c r="D2211" s="21" t="s">
        <v>179</v>
      </c>
      <c r="E2211" s="34">
        <v>2768</v>
      </c>
      <c r="F2211" s="23">
        <v>41669</v>
      </c>
      <c r="G2211" s="34">
        <v>2768</v>
      </c>
      <c r="H2211" s="36">
        <f t="shared" si="34"/>
        <v>0</v>
      </c>
    </row>
    <row r="2212" spans="1:10" x14ac:dyDescent="0.25">
      <c r="A2212" s="31">
        <v>41670</v>
      </c>
      <c r="B2212" s="32">
        <v>339</v>
      </c>
      <c r="C2212" s="32" t="s">
        <v>650</v>
      </c>
      <c r="D2212" s="33" t="s">
        <v>358</v>
      </c>
      <c r="E2212" s="34">
        <v>3419</v>
      </c>
      <c r="F2212" s="26">
        <v>41671</v>
      </c>
      <c r="G2212" s="40">
        <v>3419</v>
      </c>
      <c r="H2212" s="36">
        <f t="shared" si="34"/>
        <v>0</v>
      </c>
      <c r="I2212" s="21" t="s">
        <v>162</v>
      </c>
    </row>
    <row r="2213" spans="1:10" x14ac:dyDescent="0.25">
      <c r="A2213" s="31">
        <v>41670</v>
      </c>
      <c r="B2213" s="32">
        <v>340</v>
      </c>
      <c r="C2213" s="32" t="s">
        <v>650</v>
      </c>
      <c r="D2213" s="33" t="s">
        <v>160</v>
      </c>
      <c r="E2213" s="34">
        <v>106860.7</v>
      </c>
      <c r="F2213" s="89" t="s">
        <v>723</v>
      </c>
      <c r="G2213" s="40">
        <v>106860.7</v>
      </c>
      <c r="H2213" s="36">
        <f t="shared" si="34"/>
        <v>0</v>
      </c>
      <c r="I2213" s="78" t="s">
        <v>162</v>
      </c>
    </row>
    <row r="2214" spans="1:10" x14ac:dyDescent="0.25">
      <c r="A2214" s="31">
        <v>41670</v>
      </c>
      <c r="B2214" s="32">
        <v>341</v>
      </c>
      <c r="C2214" s="32" t="s">
        <v>650</v>
      </c>
      <c r="D2214" s="33" t="s">
        <v>168</v>
      </c>
      <c r="E2214" s="34">
        <v>29282.6</v>
      </c>
      <c r="F2214" s="26">
        <v>41671</v>
      </c>
      <c r="G2214" s="40">
        <v>29282.6</v>
      </c>
      <c r="H2214" s="36">
        <f t="shared" si="34"/>
        <v>0</v>
      </c>
      <c r="I2214" s="21" t="s">
        <v>162</v>
      </c>
    </row>
    <row r="2215" spans="1:10" x14ac:dyDescent="0.25">
      <c r="A2215" s="31">
        <v>41670</v>
      </c>
      <c r="B2215" s="32">
        <v>342</v>
      </c>
      <c r="C2215" s="32" t="s">
        <v>650</v>
      </c>
      <c r="D2215" s="33" t="s">
        <v>39</v>
      </c>
      <c r="E2215" s="34">
        <v>2300</v>
      </c>
      <c r="F2215" s="112">
        <v>41718</v>
      </c>
      <c r="G2215" s="67">
        <v>2300</v>
      </c>
      <c r="H2215" s="36">
        <f t="shared" si="34"/>
        <v>0</v>
      </c>
      <c r="J2215" s="21" t="s">
        <v>724</v>
      </c>
    </row>
    <row r="2216" spans="1:10" x14ac:dyDescent="0.25">
      <c r="A2216" s="31">
        <v>41670</v>
      </c>
      <c r="B2216" s="32">
        <v>343</v>
      </c>
      <c r="C2216" s="32" t="s">
        <v>650</v>
      </c>
      <c r="D2216" s="33" t="s">
        <v>163</v>
      </c>
      <c r="E2216" s="34">
        <v>11456.3</v>
      </c>
      <c r="F2216" s="26">
        <v>41671</v>
      </c>
      <c r="G2216" s="40">
        <v>11456.3</v>
      </c>
      <c r="H2216" s="36">
        <f t="shared" si="34"/>
        <v>0</v>
      </c>
      <c r="I2216" s="21" t="s">
        <v>162</v>
      </c>
    </row>
    <row r="2217" spans="1:10" x14ac:dyDescent="0.25">
      <c r="A2217" s="31">
        <v>41670</v>
      </c>
      <c r="B2217" s="32">
        <v>344</v>
      </c>
      <c r="C2217" s="32" t="s">
        <v>650</v>
      </c>
      <c r="D2217" s="33" t="s">
        <v>11</v>
      </c>
      <c r="E2217" s="34">
        <v>25984</v>
      </c>
      <c r="F2217" s="23">
        <v>41670</v>
      </c>
      <c r="G2217" s="34">
        <v>25984</v>
      </c>
      <c r="H2217" s="36">
        <f t="shared" si="34"/>
        <v>0</v>
      </c>
    </row>
    <row r="2218" spans="1:10" x14ac:dyDescent="0.25">
      <c r="A2218" s="31">
        <v>41670</v>
      </c>
      <c r="B2218" s="32">
        <v>345</v>
      </c>
      <c r="C2218" s="32" t="s">
        <v>650</v>
      </c>
      <c r="D2218" s="33" t="s">
        <v>147</v>
      </c>
      <c r="E2218" s="34">
        <v>15753.5</v>
      </c>
      <c r="F2218" s="23">
        <v>41670</v>
      </c>
      <c r="G2218" s="34">
        <v>15753.5</v>
      </c>
      <c r="H2218" s="36">
        <f t="shared" ref="H2218:H2281" si="35">E2218-G2218</f>
        <v>0</v>
      </c>
    </row>
    <row r="2219" spans="1:10" x14ac:dyDescent="0.25">
      <c r="A2219" s="31">
        <v>41670</v>
      </c>
      <c r="B2219" s="32">
        <v>346</v>
      </c>
      <c r="C2219" s="32" t="s">
        <v>650</v>
      </c>
      <c r="D2219" s="33" t="s">
        <v>269</v>
      </c>
      <c r="E2219" s="34">
        <v>25054.28</v>
      </c>
      <c r="F2219" s="26">
        <v>41671</v>
      </c>
      <c r="G2219" s="40">
        <v>25054.25</v>
      </c>
      <c r="H2219" s="36">
        <f t="shared" si="35"/>
        <v>2.9999999998835847E-2</v>
      </c>
      <c r="I2219" s="21" t="s">
        <v>162</v>
      </c>
    </row>
    <row r="2220" spans="1:10" x14ac:dyDescent="0.25">
      <c r="A2220" s="31">
        <v>41670</v>
      </c>
      <c r="B2220" s="32">
        <v>347</v>
      </c>
      <c r="C2220" s="32" t="s">
        <v>650</v>
      </c>
      <c r="D2220" s="33" t="s">
        <v>152</v>
      </c>
      <c r="E2220" s="34">
        <v>8224</v>
      </c>
      <c r="F2220" s="23">
        <v>41670</v>
      </c>
      <c r="G2220" s="34">
        <v>8224</v>
      </c>
      <c r="H2220" s="36">
        <f t="shared" si="35"/>
        <v>0</v>
      </c>
    </row>
    <row r="2221" spans="1:10" x14ac:dyDescent="0.25">
      <c r="A2221" s="31">
        <v>41670</v>
      </c>
      <c r="B2221" s="32">
        <v>348</v>
      </c>
      <c r="C2221" s="32" t="s">
        <v>650</v>
      </c>
      <c r="D2221" s="33" t="s">
        <v>74</v>
      </c>
      <c r="E2221" s="34">
        <v>1323</v>
      </c>
      <c r="F2221" s="23">
        <v>41670</v>
      </c>
      <c r="G2221" s="34">
        <v>1323</v>
      </c>
      <c r="H2221" s="36">
        <f t="shared" si="35"/>
        <v>0</v>
      </c>
    </row>
    <row r="2222" spans="1:10" x14ac:dyDescent="0.25">
      <c r="A2222" s="31">
        <v>41670</v>
      </c>
      <c r="B2222" s="32">
        <v>349</v>
      </c>
      <c r="C2222" s="32" t="s">
        <v>650</v>
      </c>
      <c r="D2222" s="33" t="s">
        <v>22</v>
      </c>
      <c r="E2222" s="34">
        <v>20071.580000000002</v>
      </c>
      <c r="F2222" s="109" t="s">
        <v>725</v>
      </c>
      <c r="G2222" s="40">
        <v>20071.580000000002</v>
      </c>
      <c r="H2222" s="36">
        <f t="shared" si="35"/>
        <v>0</v>
      </c>
      <c r="I2222" s="21" t="s">
        <v>162</v>
      </c>
    </row>
    <row r="2223" spans="1:10" x14ac:dyDescent="0.25">
      <c r="A2223" s="31">
        <v>41670</v>
      </c>
      <c r="B2223" s="32">
        <v>350</v>
      </c>
      <c r="C2223" s="32" t="s">
        <v>650</v>
      </c>
      <c r="D2223" s="33" t="s">
        <v>380</v>
      </c>
      <c r="E2223" s="34">
        <v>13323.5</v>
      </c>
      <c r="F2223" s="26">
        <v>41671</v>
      </c>
      <c r="G2223" s="40">
        <v>13323.5</v>
      </c>
      <c r="H2223" s="36">
        <f t="shared" si="35"/>
        <v>0</v>
      </c>
      <c r="I2223" s="21" t="s">
        <v>162</v>
      </c>
    </row>
    <row r="2224" spans="1:10" x14ac:dyDescent="0.25">
      <c r="A2224" s="31">
        <v>41670</v>
      </c>
      <c r="B2224" s="32">
        <v>351</v>
      </c>
      <c r="C2224" s="32" t="s">
        <v>650</v>
      </c>
      <c r="D2224" s="33" t="s">
        <v>169</v>
      </c>
      <c r="E2224" s="34">
        <v>10602</v>
      </c>
      <c r="F2224" s="26">
        <v>41671</v>
      </c>
      <c r="G2224" s="40">
        <v>10602</v>
      </c>
      <c r="H2224" s="36">
        <f t="shared" si="35"/>
        <v>0</v>
      </c>
      <c r="I2224" s="21" t="s">
        <v>162</v>
      </c>
    </row>
    <row r="2225" spans="1:9" x14ac:dyDescent="0.25">
      <c r="A2225" s="31">
        <v>41670</v>
      </c>
      <c r="B2225" s="32">
        <v>352</v>
      </c>
      <c r="C2225" s="32" t="s">
        <v>650</v>
      </c>
      <c r="D2225" s="33" t="s">
        <v>272</v>
      </c>
      <c r="E2225" s="34">
        <v>4830</v>
      </c>
      <c r="F2225" s="89" t="s">
        <v>726</v>
      </c>
      <c r="G2225" s="40">
        <v>4830</v>
      </c>
      <c r="H2225" s="36">
        <f t="shared" si="35"/>
        <v>0</v>
      </c>
      <c r="I2225" s="21" t="s">
        <v>162</v>
      </c>
    </row>
    <row r="2226" spans="1:9" x14ac:dyDescent="0.25">
      <c r="A2226" s="31">
        <v>41670</v>
      </c>
      <c r="B2226" s="32">
        <v>353</v>
      </c>
      <c r="C2226" s="32" t="s">
        <v>650</v>
      </c>
      <c r="D2226" s="33" t="s">
        <v>8</v>
      </c>
      <c r="E2226" s="34">
        <v>1275</v>
      </c>
      <c r="F2226" s="23">
        <v>41670</v>
      </c>
      <c r="G2226" s="34">
        <v>1275</v>
      </c>
      <c r="H2226" s="36">
        <f t="shared" si="35"/>
        <v>0</v>
      </c>
    </row>
    <row r="2227" spans="1:9" x14ac:dyDescent="0.25">
      <c r="A2227" s="31">
        <v>41670</v>
      </c>
      <c r="B2227" s="32">
        <v>354</v>
      </c>
      <c r="C2227" s="32" t="s">
        <v>650</v>
      </c>
      <c r="D2227" s="33" t="s">
        <v>106</v>
      </c>
      <c r="E2227" s="34">
        <v>4784.5</v>
      </c>
      <c r="F2227" s="26">
        <v>41674</v>
      </c>
      <c r="G2227" s="40">
        <v>4784.5</v>
      </c>
      <c r="H2227" s="36">
        <f t="shared" si="35"/>
        <v>0</v>
      </c>
      <c r="I2227" s="21" t="s">
        <v>27</v>
      </c>
    </row>
    <row r="2228" spans="1:9" x14ac:dyDescent="0.25">
      <c r="A2228" s="31">
        <v>41670</v>
      </c>
      <c r="B2228" s="32">
        <v>355</v>
      </c>
      <c r="C2228" s="32" t="s">
        <v>650</v>
      </c>
      <c r="D2228" s="33" t="s">
        <v>62</v>
      </c>
      <c r="E2228" s="34">
        <v>22074.5</v>
      </c>
      <c r="F2228" s="26">
        <v>41671</v>
      </c>
      <c r="G2228" s="40">
        <v>22074.5</v>
      </c>
      <c r="H2228" s="36">
        <f t="shared" si="35"/>
        <v>0</v>
      </c>
      <c r="I2228" s="21" t="s">
        <v>30</v>
      </c>
    </row>
    <row r="2229" spans="1:9" x14ac:dyDescent="0.25">
      <c r="A2229" s="31">
        <v>41670</v>
      </c>
      <c r="B2229" s="32">
        <v>356</v>
      </c>
      <c r="C2229" s="32" t="s">
        <v>650</v>
      </c>
      <c r="D2229" s="33" t="s">
        <v>727</v>
      </c>
      <c r="E2229" s="34">
        <v>48345</v>
      </c>
      <c r="F2229" s="89" t="s">
        <v>728</v>
      </c>
      <c r="G2229" s="40">
        <v>48345</v>
      </c>
      <c r="H2229" s="36">
        <f t="shared" si="35"/>
        <v>0</v>
      </c>
      <c r="I2229" s="21" t="s">
        <v>27</v>
      </c>
    </row>
    <row r="2230" spans="1:9" x14ac:dyDescent="0.25">
      <c r="A2230" s="31">
        <v>41670</v>
      </c>
      <c r="B2230" s="32">
        <v>357</v>
      </c>
      <c r="C2230" s="32" t="s">
        <v>650</v>
      </c>
      <c r="D2230" s="33" t="s">
        <v>545</v>
      </c>
      <c r="E2230" s="34">
        <v>4275.6000000000004</v>
      </c>
      <c r="F2230" s="26">
        <v>41671</v>
      </c>
      <c r="G2230" s="40">
        <v>4275.6000000000004</v>
      </c>
      <c r="H2230" s="36">
        <f t="shared" si="35"/>
        <v>0</v>
      </c>
      <c r="I2230" s="21" t="s">
        <v>162</v>
      </c>
    </row>
    <row r="2231" spans="1:9" x14ac:dyDescent="0.25">
      <c r="A2231" s="31">
        <v>41670</v>
      </c>
      <c r="B2231" s="32">
        <v>358</v>
      </c>
      <c r="C2231" s="32" t="s">
        <v>650</v>
      </c>
      <c r="D2231" s="33" t="s">
        <v>175</v>
      </c>
      <c r="E2231" s="34">
        <v>690</v>
      </c>
      <c r="F2231" s="89" t="s">
        <v>729</v>
      </c>
      <c r="G2231" s="40">
        <v>690</v>
      </c>
      <c r="H2231" s="36">
        <f t="shared" si="35"/>
        <v>0</v>
      </c>
      <c r="I2231" s="21" t="s">
        <v>162</v>
      </c>
    </row>
    <row r="2232" spans="1:9" x14ac:dyDescent="0.25">
      <c r="A2232" s="31">
        <v>41670</v>
      </c>
      <c r="B2232" s="32">
        <v>359</v>
      </c>
      <c r="C2232" s="32" t="s">
        <v>650</v>
      </c>
      <c r="D2232" s="33" t="s">
        <v>48</v>
      </c>
      <c r="E2232" s="34">
        <v>230</v>
      </c>
      <c r="F2232" s="23">
        <v>41670</v>
      </c>
      <c r="G2232" s="34">
        <v>230</v>
      </c>
      <c r="H2232" s="36">
        <f t="shared" si="35"/>
        <v>0</v>
      </c>
      <c r="I2232" s="21" t="s">
        <v>45</v>
      </c>
    </row>
    <row r="2233" spans="1:9" x14ac:dyDescent="0.25">
      <c r="A2233" s="31">
        <v>41670</v>
      </c>
      <c r="B2233" s="32">
        <v>360</v>
      </c>
      <c r="C2233" s="32" t="s">
        <v>650</v>
      </c>
      <c r="D2233" s="33" t="s">
        <v>272</v>
      </c>
      <c r="E2233" s="34">
        <v>750</v>
      </c>
      <c r="F2233" s="26" t="s">
        <v>726</v>
      </c>
      <c r="G2233" s="40">
        <v>750</v>
      </c>
      <c r="H2233" s="36">
        <f t="shared" si="35"/>
        <v>0</v>
      </c>
      <c r="I2233" s="21" t="s">
        <v>162</v>
      </c>
    </row>
    <row r="2234" spans="1:9" x14ac:dyDescent="0.25">
      <c r="A2234" s="31">
        <v>41670</v>
      </c>
      <c r="B2234" s="32">
        <v>361</v>
      </c>
      <c r="C2234" s="32" t="s">
        <v>650</v>
      </c>
      <c r="D2234" s="33" t="s">
        <v>111</v>
      </c>
      <c r="E2234" s="34">
        <v>22237</v>
      </c>
      <c r="F2234" s="26">
        <v>41698</v>
      </c>
      <c r="G2234" s="40">
        <v>22237</v>
      </c>
      <c r="H2234" s="36">
        <f t="shared" si="35"/>
        <v>0</v>
      </c>
      <c r="I2234" s="21" t="s">
        <v>217</v>
      </c>
    </row>
    <row r="2235" spans="1:9" x14ac:dyDescent="0.25">
      <c r="A2235" s="31">
        <v>41670</v>
      </c>
      <c r="B2235" s="32">
        <v>362</v>
      </c>
      <c r="C2235" s="32" t="s">
        <v>650</v>
      </c>
      <c r="D2235" s="33" t="s">
        <v>484</v>
      </c>
      <c r="E2235" s="34">
        <v>1440</v>
      </c>
      <c r="F2235" s="23">
        <v>41670</v>
      </c>
      <c r="G2235" s="34">
        <v>1440</v>
      </c>
      <c r="H2235" s="36">
        <f t="shared" si="35"/>
        <v>0</v>
      </c>
    </row>
    <row r="2236" spans="1:9" x14ac:dyDescent="0.25">
      <c r="A2236" s="31">
        <v>41670</v>
      </c>
      <c r="B2236" s="32">
        <v>363</v>
      </c>
      <c r="C2236" s="32" t="s">
        <v>650</v>
      </c>
      <c r="D2236" s="33" t="s">
        <v>8</v>
      </c>
      <c r="E2236" s="34">
        <v>690</v>
      </c>
      <c r="F2236" s="23">
        <v>41670</v>
      </c>
      <c r="G2236" s="34">
        <v>690</v>
      </c>
      <c r="H2236" s="36">
        <f t="shared" si="35"/>
        <v>0</v>
      </c>
    </row>
    <row r="2237" spans="1:9" x14ac:dyDescent="0.25">
      <c r="A2237" s="31">
        <v>41670</v>
      </c>
      <c r="B2237" s="32">
        <v>364</v>
      </c>
      <c r="C2237" s="32" t="s">
        <v>650</v>
      </c>
      <c r="D2237" s="33" t="s">
        <v>8</v>
      </c>
      <c r="E2237" s="34">
        <v>526</v>
      </c>
      <c r="F2237" s="23">
        <v>41670</v>
      </c>
      <c r="G2237" s="34">
        <v>526</v>
      </c>
      <c r="H2237" s="36">
        <f t="shared" si="35"/>
        <v>0</v>
      </c>
    </row>
    <row r="2238" spans="1:9" x14ac:dyDescent="0.25">
      <c r="A2238" s="31">
        <v>41670</v>
      </c>
      <c r="B2238" s="32">
        <v>365</v>
      </c>
      <c r="C2238" s="32" t="s">
        <v>650</v>
      </c>
      <c r="D2238" s="28" t="s">
        <v>20</v>
      </c>
      <c r="E2238" s="34">
        <v>6560</v>
      </c>
      <c r="F2238" s="83" t="s">
        <v>730</v>
      </c>
      <c r="G2238" s="40">
        <f>4800+1760</f>
        <v>6560</v>
      </c>
      <c r="H2238" s="36">
        <f t="shared" si="35"/>
        <v>0</v>
      </c>
      <c r="I2238" s="21" t="s">
        <v>8</v>
      </c>
    </row>
    <row r="2239" spans="1:9" x14ac:dyDescent="0.25">
      <c r="A2239" s="31">
        <v>41670</v>
      </c>
      <c r="B2239" s="32">
        <v>366</v>
      </c>
      <c r="C2239" s="32" t="s">
        <v>650</v>
      </c>
      <c r="D2239" s="33" t="s">
        <v>17</v>
      </c>
      <c r="E2239" s="34">
        <v>49420.5</v>
      </c>
      <c r="F2239" s="26">
        <v>41675</v>
      </c>
      <c r="G2239" s="40">
        <v>49420.5</v>
      </c>
      <c r="H2239" s="36">
        <f t="shared" si="35"/>
        <v>0</v>
      </c>
      <c r="I2239" s="21" t="s">
        <v>37</v>
      </c>
    </row>
    <row r="2240" spans="1:9" x14ac:dyDescent="0.25">
      <c r="A2240" s="31">
        <v>41670</v>
      </c>
      <c r="B2240" s="32">
        <v>367</v>
      </c>
      <c r="C2240" s="32" t="s">
        <v>650</v>
      </c>
      <c r="D2240" s="33" t="s">
        <v>144</v>
      </c>
      <c r="E2240" s="34">
        <v>3663</v>
      </c>
      <c r="F2240" s="26">
        <v>41671</v>
      </c>
      <c r="G2240" s="40">
        <v>3663</v>
      </c>
      <c r="H2240" s="36">
        <f t="shared" si="35"/>
        <v>0</v>
      </c>
      <c r="I2240" s="21" t="s">
        <v>12</v>
      </c>
    </row>
    <row r="2241" spans="1:9" x14ac:dyDescent="0.25">
      <c r="A2241" s="31">
        <v>41670</v>
      </c>
      <c r="B2241" s="32">
        <v>368</v>
      </c>
      <c r="C2241" s="32" t="s">
        <v>650</v>
      </c>
      <c r="D2241" s="33" t="s">
        <v>70</v>
      </c>
      <c r="E2241" s="34">
        <v>3896.5</v>
      </c>
      <c r="F2241" s="26">
        <v>41671</v>
      </c>
      <c r="G2241" s="40">
        <v>3896.5</v>
      </c>
      <c r="H2241" s="36">
        <f t="shared" si="35"/>
        <v>0</v>
      </c>
    </row>
    <row r="2242" spans="1:9" x14ac:dyDescent="0.25">
      <c r="A2242" s="31">
        <v>41670</v>
      </c>
      <c r="B2242" s="32">
        <v>369</v>
      </c>
      <c r="C2242" s="32" t="s">
        <v>650</v>
      </c>
      <c r="D2242" s="33" t="s">
        <v>13</v>
      </c>
      <c r="E2242" s="34">
        <v>4050</v>
      </c>
      <c r="F2242" s="26">
        <v>41672</v>
      </c>
      <c r="G2242" s="40">
        <v>4050</v>
      </c>
      <c r="H2242" s="36">
        <f t="shared" si="35"/>
        <v>0</v>
      </c>
      <c r="I2242" s="21" t="s">
        <v>21</v>
      </c>
    </row>
    <row r="2243" spans="1:9" x14ac:dyDescent="0.25">
      <c r="A2243" s="31">
        <v>41670</v>
      </c>
      <c r="B2243" s="32">
        <v>370</v>
      </c>
      <c r="C2243" s="32" t="s">
        <v>650</v>
      </c>
      <c r="D2243" s="33" t="s">
        <v>8</v>
      </c>
      <c r="E2243" s="34">
        <v>4777</v>
      </c>
      <c r="F2243" s="23">
        <v>41670</v>
      </c>
      <c r="G2243" s="34">
        <v>4777</v>
      </c>
      <c r="H2243" s="36">
        <f t="shared" si="35"/>
        <v>0</v>
      </c>
      <c r="I2243" s="21" t="s">
        <v>8</v>
      </c>
    </row>
    <row r="2244" spans="1:9" x14ac:dyDescent="0.25">
      <c r="A2244" s="31">
        <v>41670</v>
      </c>
      <c r="B2244" s="32">
        <v>371</v>
      </c>
      <c r="C2244" s="32" t="s">
        <v>650</v>
      </c>
      <c r="D2244" s="33" t="s">
        <v>29</v>
      </c>
      <c r="E2244" s="34">
        <v>20926</v>
      </c>
      <c r="F2244" s="83" t="s">
        <v>731</v>
      </c>
      <c r="G2244" s="40">
        <f>10926+10000</f>
        <v>20926</v>
      </c>
      <c r="H2244" s="36">
        <f t="shared" si="35"/>
        <v>0</v>
      </c>
      <c r="I2244" s="21" t="s">
        <v>30</v>
      </c>
    </row>
    <row r="2245" spans="1:9" x14ac:dyDescent="0.25">
      <c r="A2245" s="31">
        <v>41670</v>
      </c>
      <c r="B2245" s="32">
        <v>372</v>
      </c>
      <c r="C2245" s="32" t="s">
        <v>650</v>
      </c>
      <c r="D2245" s="33" t="s">
        <v>116</v>
      </c>
      <c r="E2245" s="34">
        <v>6194</v>
      </c>
      <c r="F2245" s="23">
        <v>41670</v>
      </c>
      <c r="G2245" s="34">
        <v>6194</v>
      </c>
      <c r="H2245" s="36">
        <f t="shared" si="35"/>
        <v>0</v>
      </c>
    </row>
    <row r="2246" spans="1:9" x14ac:dyDescent="0.25">
      <c r="A2246" s="31">
        <v>41670</v>
      </c>
      <c r="B2246" s="32">
        <v>373</v>
      </c>
      <c r="C2246" s="32" t="s">
        <v>650</v>
      </c>
      <c r="D2246" s="33" t="s">
        <v>732</v>
      </c>
      <c r="E2246" s="34">
        <v>6406</v>
      </c>
      <c r="F2246" s="23">
        <v>41670</v>
      </c>
      <c r="G2246" s="34">
        <v>6406</v>
      </c>
      <c r="H2246" s="36">
        <f t="shared" si="35"/>
        <v>0</v>
      </c>
      <c r="I2246" s="21" t="s">
        <v>37</v>
      </c>
    </row>
    <row r="2247" spans="1:9" x14ac:dyDescent="0.25">
      <c r="A2247" s="31">
        <v>41670</v>
      </c>
      <c r="B2247" s="32">
        <v>374</v>
      </c>
      <c r="C2247" s="32" t="s">
        <v>650</v>
      </c>
      <c r="D2247" s="33" t="s">
        <v>8</v>
      </c>
      <c r="E2247" s="34">
        <v>1038</v>
      </c>
      <c r="F2247" s="23">
        <v>41670</v>
      </c>
      <c r="G2247" s="34">
        <v>1038</v>
      </c>
      <c r="H2247" s="36">
        <f t="shared" si="35"/>
        <v>0</v>
      </c>
      <c r="I2247" s="21" t="s">
        <v>8</v>
      </c>
    </row>
    <row r="2248" spans="1:9" x14ac:dyDescent="0.25">
      <c r="A2248" s="31">
        <v>41670</v>
      </c>
      <c r="B2248" s="32">
        <v>375</v>
      </c>
      <c r="C2248" s="32" t="s">
        <v>650</v>
      </c>
      <c r="D2248" s="33" t="s">
        <v>123</v>
      </c>
      <c r="E2248" s="34">
        <v>6393</v>
      </c>
      <c r="F2248" s="23">
        <v>41670</v>
      </c>
      <c r="G2248" s="34">
        <v>6393</v>
      </c>
      <c r="H2248" s="36">
        <f t="shared" si="35"/>
        <v>0</v>
      </c>
      <c r="I2248" s="21" t="s">
        <v>8</v>
      </c>
    </row>
    <row r="2249" spans="1:9" x14ac:dyDescent="0.25">
      <c r="A2249" s="31">
        <v>41670</v>
      </c>
      <c r="B2249" s="32">
        <v>376</v>
      </c>
      <c r="C2249" s="32" t="s">
        <v>650</v>
      </c>
      <c r="D2249" s="33" t="s">
        <v>8</v>
      </c>
      <c r="E2249" s="34">
        <v>505</v>
      </c>
      <c r="F2249" s="23">
        <v>41670</v>
      </c>
      <c r="G2249" s="34">
        <v>505</v>
      </c>
      <c r="H2249" s="36">
        <f t="shared" si="35"/>
        <v>0</v>
      </c>
      <c r="I2249" s="21" t="s">
        <v>8</v>
      </c>
    </row>
    <row r="2250" spans="1:9" x14ac:dyDescent="0.25">
      <c r="A2250" s="31">
        <v>41670</v>
      </c>
      <c r="B2250" s="32">
        <v>377</v>
      </c>
      <c r="C2250" s="32" t="s">
        <v>650</v>
      </c>
      <c r="D2250" s="33" t="s">
        <v>18</v>
      </c>
      <c r="E2250" s="34">
        <v>352</v>
      </c>
      <c r="F2250" s="23">
        <v>41670</v>
      </c>
      <c r="G2250" s="34">
        <v>352</v>
      </c>
      <c r="H2250" s="36">
        <f t="shared" si="35"/>
        <v>0</v>
      </c>
    </row>
    <row r="2251" spans="1:9" x14ac:dyDescent="0.25">
      <c r="A2251" s="31">
        <v>41670</v>
      </c>
      <c r="B2251" s="32">
        <v>378</v>
      </c>
      <c r="C2251" s="32" t="s">
        <v>650</v>
      </c>
      <c r="D2251" s="33" t="s">
        <v>124</v>
      </c>
      <c r="E2251" s="34">
        <v>10511</v>
      </c>
      <c r="F2251" s="23">
        <v>41670</v>
      </c>
      <c r="G2251" s="34">
        <v>10511</v>
      </c>
      <c r="H2251" s="36">
        <f t="shared" si="35"/>
        <v>0</v>
      </c>
      <c r="I2251" s="21" t="s">
        <v>30</v>
      </c>
    </row>
    <row r="2252" spans="1:9" x14ac:dyDescent="0.25">
      <c r="A2252" s="31">
        <v>41670</v>
      </c>
      <c r="B2252" s="32">
        <v>379</v>
      </c>
      <c r="C2252" s="32" t="s">
        <v>650</v>
      </c>
      <c r="D2252" s="33" t="s">
        <v>64</v>
      </c>
      <c r="E2252" s="34">
        <v>22581</v>
      </c>
      <c r="F2252" s="23">
        <v>41670</v>
      </c>
      <c r="G2252" s="34">
        <v>22581</v>
      </c>
      <c r="H2252" s="36">
        <f t="shared" si="35"/>
        <v>0</v>
      </c>
      <c r="I2252" s="21" t="s">
        <v>217</v>
      </c>
    </row>
    <row r="2253" spans="1:9" x14ac:dyDescent="0.25">
      <c r="A2253" s="31">
        <v>41670</v>
      </c>
      <c r="B2253" s="32">
        <v>380</v>
      </c>
      <c r="C2253" s="32" t="s">
        <v>650</v>
      </c>
      <c r="D2253" s="33" t="s">
        <v>35</v>
      </c>
      <c r="E2253" s="34">
        <v>3338</v>
      </c>
      <c r="F2253" s="23">
        <v>41670</v>
      </c>
      <c r="G2253" s="34">
        <v>3338</v>
      </c>
      <c r="H2253" s="36">
        <f t="shared" si="35"/>
        <v>0</v>
      </c>
      <c r="I2253" s="21" t="s">
        <v>30</v>
      </c>
    </row>
    <row r="2254" spans="1:9" x14ac:dyDescent="0.25">
      <c r="A2254" s="31">
        <v>41670</v>
      </c>
      <c r="B2254" s="32">
        <v>381</v>
      </c>
      <c r="C2254" s="32" t="s">
        <v>650</v>
      </c>
      <c r="D2254" s="33" t="s">
        <v>338</v>
      </c>
      <c r="E2254" s="34">
        <v>480</v>
      </c>
      <c r="F2254" s="23">
        <v>41670</v>
      </c>
      <c r="G2254" s="34">
        <v>480</v>
      </c>
      <c r="H2254" s="36">
        <f t="shared" si="35"/>
        <v>0</v>
      </c>
      <c r="I2254" s="21" t="s">
        <v>30</v>
      </c>
    </row>
    <row r="2255" spans="1:9" x14ac:dyDescent="0.25">
      <c r="A2255" s="31">
        <v>41670</v>
      </c>
      <c r="B2255" s="32">
        <v>382</v>
      </c>
      <c r="C2255" s="32" t="s">
        <v>650</v>
      </c>
      <c r="D2255" s="33" t="s">
        <v>74</v>
      </c>
      <c r="E2255" s="34">
        <v>14150</v>
      </c>
      <c r="F2255" s="23">
        <v>41670</v>
      </c>
      <c r="G2255" s="34">
        <v>14150</v>
      </c>
      <c r="H2255" s="36">
        <f t="shared" si="35"/>
        <v>0</v>
      </c>
    </row>
    <row r="2256" spans="1:9" x14ac:dyDescent="0.25">
      <c r="A2256" s="31">
        <v>41670</v>
      </c>
      <c r="B2256" s="32">
        <v>383</v>
      </c>
      <c r="C2256" s="32" t="s">
        <v>650</v>
      </c>
      <c r="D2256" s="33" t="s">
        <v>8</v>
      </c>
      <c r="E2256" s="34">
        <v>837.5</v>
      </c>
      <c r="F2256" s="23">
        <v>41670</v>
      </c>
      <c r="G2256" s="34">
        <v>837.5</v>
      </c>
      <c r="H2256" s="36">
        <f t="shared" si="35"/>
        <v>0</v>
      </c>
      <c r="I2256" s="21" t="s">
        <v>8</v>
      </c>
    </row>
    <row r="2257" spans="1:9" x14ac:dyDescent="0.25">
      <c r="A2257" s="31">
        <v>41670</v>
      </c>
      <c r="B2257" s="32">
        <v>384</v>
      </c>
      <c r="C2257" s="32" t="s">
        <v>650</v>
      </c>
      <c r="D2257" s="33" t="s">
        <v>149</v>
      </c>
      <c r="E2257" s="34">
        <v>17807</v>
      </c>
      <c r="F2257" s="23">
        <v>41670</v>
      </c>
      <c r="G2257" s="34">
        <v>17807</v>
      </c>
      <c r="H2257" s="36">
        <f t="shared" si="35"/>
        <v>0</v>
      </c>
    </row>
    <row r="2258" spans="1:9" x14ac:dyDescent="0.25">
      <c r="A2258" s="31">
        <v>41670</v>
      </c>
      <c r="B2258" s="32">
        <v>385</v>
      </c>
      <c r="C2258" s="32" t="s">
        <v>650</v>
      </c>
      <c r="D2258" s="33" t="s">
        <v>43</v>
      </c>
      <c r="E2258" s="34">
        <v>3040</v>
      </c>
      <c r="F2258" s="26">
        <v>41687</v>
      </c>
      <c r="G2258" s="40">
        <v>3040</v>
      </c>
      <c r="H2258" s="36">
        <f t="shared" si="35"/>
        <v>0</v>
      </c>
      <c r="I2258" s="21" t="s">
        <v>45</v>
      </c>
    </row>
    <row r="2259" spans="1:9" x14ac:dyDescent="0.25">
      <c r="A2259" s="31">
        <v>41670</v>
      </c>
      <c r="B2259" s="32">
        <v>386</v>
      </c>
      <c r="C2259" s="32" t="s">
        <v>650</v>
      </c>
      <c r="D2259" s="33" t="s">
        <v>42</v>
      </c>
      <c r="E2259" s="34">
        <v>1520</v>
      </c>
      <c r="F2259" s="26">
        <v>41687</v>
      </c>
      <c r="G2259" s="40">
        <v>1520</v>
      </c>
      <c r="H2259" s="36">
        <f t="shared" si="35"/>
        <v>0</v>
      </c>
      <c r="I2259" s="21" t="s">
        <v>45</v>
      </c>
    </row>
    <row r="2260" spans="1:9" x14ac:dyDescent="0.25">
      <c r="A2260" s="31">
        <v>41670</v>
      </c>
      <c r="B2260" s="32">
        <v>387</v>
      </c>
      <c r="C2260" s="32" t="s">
        <v>650</v>
      </c>
      <c r="D2260" s="33" t="s">
        <v>55</v>
      </c>
      <c r="E2260" s="34">
        <v>12806</v>
      </c>
      <c r="F2260" s="23">
        <v>41670</v>
      </c>
      <c r="G2260" s="34">
        <v>12806</v>
      </c>
      <c r="H2260" s="36">
        <f t="shared" si="35"/>
        <v>0</v>
      </c>
      <c r="I2260" s="21" t="s">
        <v>8</v>
      </c>
    </row>
    <row r="2261" spans="1:9" x14ac:dyDescent="0.25">
      <c r="A2261" s="31">
        <v>41670</v>
      </c>
      <c r="B2261" s="32">
        <v>388</v>
      </c>
      <c r="C2261" s="32" t="s">
        <v>650</v>
      </c>
      <c r="D2261" s="33" t="s">
        <v>34</v>
      </c>
      <c r="E2261" s="34">
        <v>2504</v>
      </c>
      <c r="F2261" s="23">
        <v>41670</v>
      </c>
      <c r="G2261" s="34">
        <v>2504</v>
      </c>
      <c r="H2261" s="36">
        <f t="shared" si="35"/>
        <v>0</v>
      </c>
      <c r="I2261" s="21" t="s">
        <v>30</v>
      </c>
    </row>
    <row r="2262" spans="1:9" x14ac:dyDescent="0.25">
      <c r="A2262" s="31">
        <v>41670</v>
      </c>
      <c r="B2262" s="32">
        <v>389</v>
      </c>
      <c r="C2262" s="32" t="s">
        <v>650</v>
      </c>
      <c r="D2262" s="33" t="s">
        <v>47</v>
      </c>
      <c r="E2262" s="34">
        <v>2930</v>
      </c>
      <c r="F2262" s="23">
        <v>41670</v>
      </c>
      <c r="G2262" s="34">
        <v>2930</v>
      </c>
      <c r="H2262" s="36">
        <f t="shared" si="35"/>
        <v>0</v>
      </c>
      <c r="I2262" s="21" t="s">
        <v>30</v>
      </c>
    </row>
    <row r="2263" spans="1:9" x14ac:dyDescent="0.25">
      <c r="A2263" s="31">
        <v>41670</v>
      </c>
      <c r="B2263" s="32">
        <v>390</v>
      </c>
      <c r="C2263" s="32" t="s">
        <v>650</v>
      </c>
      <c r="D2263" s="33" t="s">
        <v>58</v>
      </c>
      <c r="E2263" s="34">
        <v>2251</v>
      </c>
      <c r="F2263" s="23">
        <v>41670</v>
      </c>
      <c r="G2263" s="34">
        <v>2251</v>
      </c>
      <c r="H2263" s="36">
        <f t="shared" si="35"/>
        <v>0</v>
      </c>
      <c r="I2263" s="21" t="s">
        <v>30</v>
      </c>
    </row>
    <row r="2264" spans="1:9" x14ac:dyDescent="0.25">
      <c r="A2264" s="31">
        <v>41670</v>
      </c>
      <c r="B2264" s="32">
        <v>391</v>
      </c>
      <c r="C2264" s="32" t="s">
        <v>650</v>
      </c>
      <c r="D2264" s="33" t="s">
        <v>57</v>
      </c>
      <c r="E2264" s="34">
        <v>4095</v>
      </c>
      <c r="F2264" s="23">
        <v>41670</v>
      </c>
      <c r="G2264" s="34">
        <v>4095</v>
      </c>
      <c r="H2264" s="36">
        <f t="shared" si="35"/>
        <v>0</v>
      </c>
      <c r="I2264" s="21" t="s">
        <v>15</v>
      </c>
    </row>
    <row r="2265" spans="1:9" x14ac:dyDescent="0.25">
      <c r="A2265" s="31">
        <v>41670</v>
      </c>
      <c r="B2265" s="32">
        <v>392</v>
      </c>
      <c r="C2265" s="32" t="s">
        <v>650</v>
      </c>
      <c r="D2265" s="33" t="s">
        <v>68</v>
      </c>
      <c r="E2265" s="34">
        <v>3766.5</v>
      </c>
      <c r="F2265" s="23">
        <v>41670</v>
      </c>
      <c r="G2265" s="34">
        <v>3766.5</v>
      </c>
      <c r="H2265" s="36">
        <f t="shared" si="35"/>
        <v>0</v>
      </c>
      <c r="I2265" s="21" t="s">
        <v>217</v>
      </c>
    </row>
    <row r="2266" spans="1:9" x14ac:dyDescent="0.25">
      <c r="A2266" s="31">
        <v>41670</v>
      </c>
      <c r="B2266" s="32">
        <v>393</v>
      </c>
      <c r="C2266" s="32" t="s">
        <v>650</v>
      </c>
      <c r="D2266" s="33" t="s">
        <v>44</v>
      </c>
      <c r="E2266" s="34">
        <v>9500</v>
      </c>
      <c r="F2266" s="26">
        <v>41687</v>
      </c>
      <c r="G2266" s="40">
        <v>9500</v>
      </c>
      <c r="H2266" s="36">
        <f t="shared" si="35"/>
        <v>0</v>
      </c>
      <c r="I2266" s="21" t="s">
        <v>45</v>
      </c>
    </row>
    <row r="2267" spans="1:9" x14ac:dyDescent="0.25">
      <c r="A2267" s="31">
        <v>41670</v>
      </c>
      <c r="B2267" s="32">
        <v>394</v>
      </c>
      <c r="C2267" s="32" t="s">
        <v>650</v>
      </c>
      <c r="D2267" s="33" t="s">
        <v>59</v>
      </c>
      <c r="E2267" s="34">
        <v>9960</v>
      </c>
      <c r="F2267" s="23">
        <v>41670</v>
      </c>
      <c r="G2267" s="34">
        <v>9960</v>
      </c>
      <c r="H2267" s="36">
        <f t="shared" si="35"/>
        <v>0</v>
      </c>
      <c r="I2267" s="21" t="s">
        <v>21</v>
      </c>
    </row>
    <row r="2268" spans="1:9" x14ac:dyDescent="0.25">
      <c r="A2268" s="31">
        <v>41670</v>
      </c>
      <c r="B2268" s="32">
        <v>395</v>
      </c>
      <c r="C2268" s="32" t="s">
        <v>650</v>
      </c>
      <c r="D2268" s="33" t="s">
        <v>41</v>
      </c>
      <c r="E2268" s="34">
        <v>20475</v>
      </c>
      <c r="F2268" s="23">
        <v>41670</v>
      </c>
      <c r="G2268" s="34">
        <v>20475</v>
      </c>
      <c r="H2268" s="36">
        <f t="shared" si="35"/>
        <v>0</v>
      </c>
      <c r="I2268" s="21" t="s">
        <v>30</v>
      </c>
    </row>
    <row r="2269" spans="1:9" x14ac:dyDescent="0.25">
      <c r="A2269" s="31">
        <v>41670</v>
      </c>
      <c r="B2269" s="32">
        <v>396</v>
      </c>
      <c r="C2269" s="32" t="s">
        <v>650</v>
      </c>
      <c r="D2269" s="33" t="s">
        <v>146</v>
      </c>
      <c r="E2269" s="34">
        <v>3986</v>
      </c>
      <c r="F2269" s="23">
        <v>41670</v>
      </c>
      <c r="G2269" s="34">
        <v>3986</v>
      </c>
      <c r="H2269" s="36">
        <f t="shared" si="35"/>
        <v>0</v>
      </c>
      <c r="I2269" s="21" t="s">
        <v>21</v>
      </c>
    </row>
    <row r="2270" spans="1:9" x14ac:dyDescent="0.25">
      <c r="A2270" s="31">
        <v>41670</v>
      </c>
      <c r="B2270" s="32">
        <v>397</v>
      </c>
      <c r="C2270" s="32" t="s">
        <v>650</v>
      </c>
      <c r="D2270" s="33" t="s">
        <v>366</v>
      </c>
      <c r="E2270" s="34">
        <v>3933</v>
      </c>
      <c r="F2270" s="23">
        <v>41670</v>
      </c>
      <c r="G2270" s="34">
        <v>3933</v>
      </c>
      <c r="H2270" s="36">
        <f t="shared" si="35"/>
        <v>0</v>
      </c>
      <c r="I2270" s="21" t="s">
        <v>21</v>
      </c>
    </row>
    <row r="2271" spans="1:9" x14ac:dyDescent="0.25">
      <c r="A2271" s="31">
        <v>41670</v>
      </c>
      <c r="B2271" s="32">
        <v>398</v>
      </c>
      <c r="C2271" s="32" t="s">
        <v>650</v>
      </c>
      <c r="D2271" s="33" t="s">
        <v>130</v>
      </c>
      <c r="E2271" s="34">
        <v>7102</v>
      </c>
      <c r="F2271" s="26">
        <v>41673</v>
      </c>
      <c r="G2271" s="40">
        <v>7102</v>
      </c>
      <c r="H2271" s="36">
        <f t="shared" si="35"/>
        <v>0</v>
      </c>
      <c r="I2271" s="21" t="s">
        <v>21</v>
      </c>
    </row>
    <row r="2272" spans="1:9" x14ac:dyDescent="0.25">
      <c r="A2272" s="31">
        <v>41670</v>
      </c>
      <c r="B2272" s="32">
        <v>399</v>
      </c>
      <c r="C2272" s="32" t="s">
        <v>650</v>
      </c>
      <c r="D2272" s="33" t="s">
        <v>12</v>
      </c>
      <c r="E2272" s="34">
        <v>32538</v>
      </c>
      <c r="F2272" s="23">
        <v>41670</v>
      </c>
      <c r="G2272" s="34">
        <v>32538</v>
      </c>
      <c r="H2272" s="36">
        <f t="shared" si="35"/>
        <v>0</v>
      </c>
    </row>
    <row r="2273" spans="1:9" x14ac:dyDescent="0.25">
      <c r="A2273" s="31">
        <v>41670</v>
      </c>
      <c r="B2273" s="32">
        <v>400</v>
      </c>
      <c r="C2273" s="32" t="s">
        <v>650</v>
      </c>
      <c r="D2273" s="33" t="s">
        <v>16</v>
      </c>
      <c r="E2273" s="34">
        <v>252691.74</v>
      </c>
      <c r="F2273" s="26">
        <v>41710</v>
      </c>
      <c r="G2273" s="40">
        <v>252691.74</v>
      </c>
      <c r="H2273" s="36">
        <f t="shared" si="35"/>
        <v>0</v>
      </c>
    </row>
    <row r="2274" spans="1:9" x14ac:dyDescent="0.25">
      <c r="A2274" s="31">
        <v>41670</v>
      </c>
      <c r="B2274" s="32">
        <v>401</v>
      </c>
      <c r="C2274" s="32" t="s">
        <v>650</v>
      </c>
      <c r="D2274" s="33" t="s">
        <v>8</v>
      </c>
      <c r="E2274" s="34">
        <v>2041</v>
      </c>
      <c r="F2274" s="23">
        <v>41670</v>
      </c>
      <c r="G2274" s="34">
        <v>2041</v>
      </c>
      <c r="H2274" s="36">
        <f t="shared" si="35"/>
        <v>0</v>
      </c>
      <c r="I2274" s="21" t="s">
        <v>8</v>
      </c>
    </row>
    <row r="2275" spans="1:9" x14ac:dyDescent="0.25">
      <c r="A2275" s="31">
        <v>41670</v>
      </c>
      <c r="B2275" s="32">
        <v>402</v>
      </c>
      <c r="C2275" s="32" t="s">
        <v>650</v>
      </c>
      <c r="D2275" s="33" t="s">
        <v>260</v>
      </c>
      <c r="E2275" s="34">
        <v>3276</v>
      </c>
      <c r="F2275" s="23">
        <v>41670</v>
      </c>
      <c r="G2275" s="34">
        <v>3276</v>
      </c>
      <c r="H2275" s="36">
        <f t="shared" si="35"/>
        <v>0</v>
      </c>
      <c r="I2275" s="21" t="s">
        <v>15</v>
      </c>
    </row>
    <row r="2276" spans="1:9" x14ac:dyDescent="0.25">
      <c r="A2276" s="31">
        <v>41670</v>
      </c>
      <c r="B2276" s="32">
        <v>403</v>
      </c>
      <c r="C2276" s="32" t="s">
        <v>650</v>
      </c>
      <c r="D2276" s="33" t="s">
        <v>66</v>
      </c>
      <c r="E2276" s="34">
        <v>499</v>
      </c>
      <c r="F2276" s="23">
        <v>41670</v>
      </c>
      <c r="G2276" s="34">
        <v>499</v>
      </c>
      <c r="H2276" s="36">
        <f t="shared" si="35"/>
        <v>0</v>
      </c>
      <c r="I2276" s="21" t="s">
        <v>15</v>
      </c>
    </row>
    <row r="2277" spans="1:9" x14ac:dyDescent="0.25">
      <c r="A2277" s="31">
        <v>41670</v>
      </c>
      <c r="B2277" s="32">
        <v>404</v>
      </c>
      <c r="C2277" s="32" t="s">
        <v>650</v>
      </c>
      <c r="D2277" s="33" t="s">
        <v>48</v>
      </c>
      <c r="E2277" s="34">
        <v>770</v>
      </c>
      <c r="F2277" s="23">
        <v>41670</v>
      </c>
      <c r="G2277" s="34">
        <v>770</v>
      </c>
      <c r="H2277" s="36">
        <f t="shared" si="35"/>
        <v>0</v>
      </c>
      <c r="I2277" s="21" t="s">
        <v>15</v>
      </c>
    </row>
    <row r="2278" spans="1:9" x14ac:dyDescent="0.25">
      <c r="A2278" s="31">
        <v>41670</v>
      </c>
      <c r="B2278" s="32">
        <v>405</v>
      </c>
      <c r="C2278" s="32" t="s">
        <v>650</v>
      </c>
      <c r="D2278" s="33" t="s">
        <v>25</v>
      </c>
      <c r="E2278" s="34">
        <v>2678</v>
      </c>
      <c r="F2278" s="23">
        <v>41670</v>
      </c>
      <c r="G2278" s="34">
        <v>2678</v>
      </c>
      <c r="H2278" s="36">
        <f t="shared" si="35"/>
        <v>0</v>
      </c>
      <c r="I2278" s="21" t="s">
        <v>8</v>
      </c>
    </row>
    <row r="2279" spans="1:9" x14ac:dyDescent="0.25">
      <c r="A2279" s="31">
        <v>41670</v>
      </c>
      <c r="B2279" s="32">
        <v>406</v>
      </c>
      <c r="C2279" s="32" t="s">
        <v>650</v>
      </c>
      <c r="D2279" s="33" t="s">
        <v>667</v>
      </c>
      <c r="E2279" s="34">
        <v>4553</v>
      </c>
      <c r="F2279" s="23">
        <v>41670</v>
      </c>
      <c r="G2279" s="34">
        <v>4553</v>
      </c>
      <c r="H2279" s="36">
        <f t="shared" si="35"/>
        <v>0</v>
      </c>
    </row>
    <row r="2280" spans="1:9" x14ac:dyDescent="0.25">
      <c r="A2280" s="31">
        <v>41670</v>
      </c>
      <c r="B2280" s="32">
        <v>407</v>
      </c>
      <c r="C2280" s="32" t="s">
        <v>650</v>
      </c>
      <c r="D2280" s="33" t="s">
        <v>54</v>
      </c>
      <c r="E2280" s="34">
        <v>12809</v>
      </c>
      <c r="F2280" s="23">
        <v>41670</v>
      </c>
      <c r="G2280" s="34">
        <v>12809</v>
      </c>
      <c r="H2280" s="36">
        <f t="shared" si="35"/>
        <v>0</v>
      </c>
    </row>
    <row r="2281" spans="1:9" x14ac:dyDescent="0.25">
      <c r="A2281" s="31">
        <v>41670</v>
      </c>
      <c r="B2281" s="32">
        <v>408</v>
      </c>
      <c r="C2281" s="32" t="s">
        <v>650</v>
      </c>
      <c r="D2281" s="33" t="s">
        <v>136</v>
      </c>
      <c r="E2281" s="34">
        <v>2380</v>
      </c>
      <c r="F2281" s="23">
        <v>41670</v>
      </c>
      <c r="G2281" s="34">
        <v>2380</v>
      </c>
      <c r="H2281" s="36">
        <f t="shared" si="35"/>
        <v>0</v>
      </c>
    </row>
    <row r="2282" spans="1:9" x14ac:dyDescent="0.25">
      <c r="A2282" s="31">
        <v>41670</v>
      </c>
      <c r="B2282" s="32">
        <v>409</v>
      </c>
      <c r="C2282" s="32" t="s">
        <v>650</v>
      </c>
      <c r="D2282" s="33" t="s">
        <v>733</v>
      </c>
      <c r="E2282" s="34">
        <v>60091.5</v>
      </c>
      <c r="F2282" s="26" t="s">
        <v>734</v>
      </c>
      <c r="G2282" s="40">
        <v>60091.5</v>
      </c>
      <c r="H2282" s="36">
        <f t="shared" ref="H2282:H2321" si="36">E2282-G2282</f>
        <v>0</v>
      </c>
    </row>
    <row r="2283" spans="1:9" x14ac:dyDescent="0.25">
      <c r="A2283" s="31">
        <v>41670</v>
      </c>
      <c r="B2283" s="32">
        <v>410</v>
      </c>
      <c r="C2283" s="32" t="s">
        <v>650</v>
      </c>
      <c r="D2283" s="33" t="s">
        <v>338</v>
      </c>
      <c r="E2283" s="34">
        <v>1938</v>
      </c>
      <c r="F2283" s="23">
        <v>41670</v>
      </c>
      <c r="G2283" s="34">
        <v>1938</v>
      </c>
      <c r="H2283" s="36">
        <f t="shared" si="36"/>
        <v>0</v>
      </c>
    </row>
    <row r="2284" spans="1:9" x14ac:dyDescent="0.25">
      <c r="A2284" s="31">
        <v>41670</v>
      </c>
      <c r="B2284" s="32">
        <v>411</v>
      </c>
      <c r="C2284" s="32" t="s">
        <v>650</v>
      </c>
      <c r="D2284" s="33" t="s">
        <v>20</v>
      </c>
      <c r="E2284" s="34">
        <v>14665</v>
      </c>
      <c r="F2284" s="26">
        <v>41673</v>
      </c>
      <c r="G2284" s="40">
        <v>14665</v>
      </c>
      <c r="H2284" s="36">
        <f t="shared" si="36"/>
        <v>0</v>
      </c>
      <c r="I2284" s="21" t="s">
        <v>8</v>
      </c>
    </row>
    <row r="2285" spans="1:9" x14ac:dyDescent="0.25">
      <c r="A2285" s="31">
        <v>41670</v>
      </c>
      <c r="B2285" s="32">
        <v>412</v>
      </c>
      <c r="C2285" s="32" t="s">
        <v>650</v>
      </c>
      <c r="D2285" s="33" t="s">
        <v>8</v>
      </c>
      <c r="E2285" s="34">
        <v>316</v>
      </c>
      <c r="F2285" s="23">
        <v>41670</v>
      </c>
      <c r="G2285" s="34">
        <v>316</v>
      </c>
      <c r="H2285" s="36">
        <f t="shared" si="36"/>
        <v>0</v>
      </c>
      <c r="I2285" s="21" t="s">
        <v>8</v>
      </c>
    </row>
    <row r="2286" spans="1:9" x14ac:dyDescent="0.25">
      <c r="A2286" s="31">
        <v>41670</v>
      </c>
      <c r="B2286" s="32">
        <v>413</v>
      </c>
      <c r="C2286" s="32" t="s">
        <v>650</v>
      </c>
      <c r="D2286" s="33" t="s">
        <v>473</v>
      </c>
      <c r="E2286" s="34">
        <v>449</v>
      </c>
      <c r="F2286" s="23">
        <v>41670</v>
      </c>
      <c r="G2286" s="34">
        <v>449</v>
      </c>
      <c r="H2286" s="36">
        <f t="shared" si="36"/>
        <v>0</v>
      </c>
    </row>
    <row r="2287" spans="1:9" x14ac:dyDescent="0.25">
      <c r="A2287" s="31">
        <v>41670</v>
      </c>
      <c r="B2287" s="32">
        <v>414</v>
      </c>
      <c r="C2287" s="32" t="s">
        <v>650</v>
      </c>
      <c r="D2287" s="33" t="s">
        <v>735</v>
      </c>
      <c r="E2287" s="34">
        <v>2051</v>
      </c>
      <c r="F2287" s="23">
        <v>41670</v>
      </c>
      <c r="G2287" s="34">
        <v>2051</v>
      </c>
      <c r="H2287" s="36">
        <f t="shared" si="36"/>
        <v>0</v>
      </c>
    </row>
    <row r="2288" spans="1:9" x14ac:dyDescent="0.25">
      <c r="A2288" s="31">
        <v>41670</v>
      </c>
      <c r="B2288" s="32">
        <v>415</v>
      </c>
      <c r="C2288" s="32" t="s">
        <v>650</v>
      </c>
      <c r="D2288" s="33" t="s">
        <v>147</v>
      </c>
      <c r="E2288" s="34">
        <v>3960</v>
      </c>
      <c r="F2288" s="23">
        <v>41670</v>
      </c>
      <c r="G2288" s="34">
        <v>3960</v>
      </c>
      <c r="H2288" s="36">
        <f t="shared" si="36"/>
        <v>0</v>
      </c>
    </row>
    <row r="2289" spans="1:10" x14ac:dyDescent="0.25">
      <c r="A2289" s="31">
        <v>41670</v>
      </c>
      <c r="B2289" s="32">
        <v>416</v>
      </c>
      <c r="C2289" s="32" t="s">
        <v>650</v>
      </c>
      <c r="D2289" s="33" t="s">
        <v>508</v>
      </c>
      <c r="E2289" s="34">
        <v>26140.5</v>
      </c>
      <c r="F2289" s="83" t="s">
        <v>736</v>
      </c>
      <c r="G2289" s="40">
        <f>21700+4440.5</f>
        <v>26140.5</v>
      </c>
      <c r="H2289" s="36">
        <f t="shared" si="36"/>
        <v>0</v>
      </c>
      <c r="I2289" s="21" t="s">
        <v>8</v>
      </c>
    </row>
    <row r="2290" spans="1:10" x14ac:dyDescent="0.25">
      <c r="A2290" s="31">
        <v>41670</v>
      </c>
      <c r="B2290" s="32">
        <v>417</v>
      </c>
      <c r="C2290" s="32" t="s">
        <v>650</v>
      </c>
      <c r="D2290" s="33" t="s">
        <v>92</v>
      </c>
      <c r="E2290" s="34">
        <v>9111.5</v>
      </c>
      <c r="F2290" s="26">
        <v>41671</v>
      </c>
      <c r="G2290" s="40">
        <v>9111.5</v>
      </c>
      <c r="H2290" s="36">
        <f t="shared" si="36"/>
        <v>0</v>
      </c>
      <c r="I2290" s="21" t="s">
        <v>27</v>
      </c>
    </row>
    <row r="2291" spans="1:10" x14ac:dyDescent="0.25">
      <c r="A2291" s="31">
        <v>41670</v>
      </c>
      <c r="B2291" s="32">
        <v>418</v>
      </c>
      <c r="C2291" s="32" t="s">
        <v>650</v>
      </c>
      <c r="D2291" s="33" t="s">
        <v>8</v>
      </c>
      <c r="E2291" s="34">
        <v>3600</v>
      </c>
      <c r="F2291" s="26">
        <v>41673</v>
      </c>
      <c r="G2291" s="40">
        <v>3600</v>
      </c>
      <c r="H2291" s="36">
        <f t="shared" si="36"/>
        <v>0</v>
      </c>
      <c r="I2291" s="21" t="s">
        <v>21</v>
      </c>
    </row>
    <row r="2292" spans="1:10" x14ac:dyDescent="0.25">
      <c r="A2292" s="31">
        <v>41670</v>
      </c>
      <c r="B2292" s="32">
        <v>419</v>
      </c>
      <c r="C2292" s="32" t="s">
        <v>650</v>
      </c>
      <c r="D2292" s="33" t="s">
        <v>11</v>
      </c>
      <c r="E2292" s="34">
        <v>53102</v>
      </c>
      <c r="F2292" s="26">
        <v>41680</v>
      </c>
      <c r="G2292" s="40">
        <v>53102</v>
      </c>
      <c r="H2292" s="36">
        <f t="shared" si="36"/>
        <v>0</v>
      </c>
      <c r="I2292" s="21" t="s">
        <v>37</v>
      </c>
      <c r="J2292" s="21" t="s">
        <v>737</v>
      </c>
    </row>
    <row r="2293" spans="1:10" x14ac:dyDescent="0.25">
      <c r="A2293" s="31">
        <v>41670</v>
      </c>
      <c r="B2293" s="32">
        <v>420</v>
      </c>
      <c r="C2293" s="32" t="s">
        <v>650</v>
      </c>
      <c r="D2293" s="33" t="s">
        <v>27</v>
      </c>
      <c r="E2293" s="34">
        <v>2228.5</v>
      </c>
      <c r="F2293" s="26">
        <v>41671</v>
      </c>
      <c r="G2293" s="40">
        <v>2228.5</v>
      </c>
      <c r="H2293" s="36">
        <f t="shared" si="36"/>
        <v>0</v>
      </c>
      <c r="I2293" s="21" t="s">
        <v>27</v>
      </c>
    </row>
    <row r="2294" spans="1:10" x14ac:dyDescent="0.25">
      <c r="A2294" s="31">
        <v>41670</v>
      </c>
      <c r="B2294" s="32">
        <v>421</v>
      </c>
      <c r="C2294" s="32" t="s">
        <v>650</v>
      </c>
      <c r="D2294" s="33" t="s">
        <v>180</v>
      </c>
      <c r="E2294" s="34">
        <v>26703</v>
      </c>
      <c r="F2294" s="26">
        <v>41680</v>
      </c>
      <c r="G2294" s="40">
        <v>26703</v>
      </c>
      <c r="H2294" s="36">
        <f t="shared" si="36"/>
        <v>0</v>
      </c>
    </row>
    <row r="2295" spans="1:10" x14ac:dyDescent="0.25">
      <c r="A2295" s="31">
        <v>41670</v>
      </c>
      <c r="B2295" s="32">
        <v>422</v>
      </c>
      <c r="C2295" s="32" t="s">
        <v>650</v>
      </c>
      <c r="D2295" s="33" t="s">
        <v>27</v>
      </c>
      <c r="E2295" s="34">
        <v>12371</v>
      </c>
      <c r="F2295" s="26">
        <v>41671</v>
      </c>
      <c r="G2295" s="40">
        <v>12371</v>
      </c>
      <c r="H2295" s="36">
        <f t="shared" si="36"/>
        <v>0</v>
      </c>
      <c r="I2295" s="21" t="s">
        <v>27</v>
      </c>
    </row>
    <row r="2296" spans="1:10" x14ac:dyDescent="0.25">
      <c r="A2296" s="31">
        <v>41670</v>
      </c>
      <c r="B2296" s="32">
        <v>423</v>
      </c>
      <c r="C2296" s="32" t="s">
        <v>650</v>
      </c>
      <c r="D2296" s="33" t="s">
        <v>8</v>
      </c>
      <c r="E2296" s="34">
        <v>176</v>
      </c>
      <c r="F2296" s="23">
        <v>41670</v>
      </c>
      <c r="G2296" s="34">
        <v>176</v>
      </c>
      <c r="H2296" s="36">
        <f t="shared" si="36"/>
        <v>0</v>
      </c>
      <c r="I2296" s="21" t="s">
        <v>8</v>
      </c>
    </row>
    <row r="2297" spans="1:10" x14ac:dyDescent="0.25">
      <c r="A2297" s="31">
        <v>41670</v>
      </c>
      <c r="B2297" s="32">
        <v>424</v>
      </c>
      <c r="C2297" s="32" t="s">
        <v>650</v>
      </c>
      <c r="D2297" s="33" t="s">
        <v>93</v>
      </c>
      <c r="E2297" s="34">
        <v>6211</v>
      </c>
      <c r="F2297" s="26">
        <v>41671</v>
      </c>
      <c r="G2297" s="40">
        <v>6211</v>
      </c>
      <c r="H2297" s="36">
        <f t="shared" si="36"/>
        <v>0</v>
      </c>
      <c r="I2297" s="21" t="s">
        <v>27</v>
      </c>
    </row>
    <row r="2298" spans="1:10" x14ac:dyDescent="0.25">
      <c r="A2298" s="31">
        <v>41670</v>
      </c>
      <c r="B2298" s="32">
        <v>425</v>
      </c>
      <c r="C2298" s="32" t="s">
        <v>650</v>
      </c>
      <c r="D2298" s="33" t="s">
        <v>544</v>
      </c>
      <c r="E2298" s="34">
        <v>3096</v>
      </c>
      <c r="F2298" s="79" t="s">
        <v>738</v>
      </c>
      <c r="G2298" s="34">
        <v>3096</v>
      </c>
      <c r="H2298" s="36">
        <f t="shared" si="36"/>
        <v>0</v>
      </c>
      <c r="I2298" s="21" t="s">
        <v>27</v>
      </c>
    </row>
    <row r="2299" spans="1:10" x14ac:dyDescent="0.25">
      <c r="A2299" s="31">
        <v>41670</v>
      </c>
      <c r="B2299" s="32">
        <v>426</v>
      </c>
      <c r="C2299" s="32" t="s">
        <v>650</v>
      </c>
      <c r="D2299" s="33" t="s">
        <v>8</v>
      </c>
      <c r="E2299" s="34">
        <v>92</v>
      </c>
      <c r="F2299" s="23">
        <v>41670</v>
      </c>
      <c r="G2299" s="34">
        <v>92</v>
      </c>
      <c r="H2299" s="36">
        <f t="shared" si="36"/>
        <v>0</v>
      </c>
      <c r="I2299" s="21" t="s">
        <v>8</v>
      </c>
    </row>
    <row r="2300" spans="1:10" x14ac:dyDescent="0.25">
      <c r="A2300" s="31">
        <v>41670</v>
      </c>
      <c r="B2300" s="32">
        <v>427</v>
      </c>
      <c r="C2300" s="32" t="s">
        <v>650</v>
      </c>
      <c r="D2300" s="33" t="s">
        <v>346</v>
      </c>
      <c r="E2300" s="34">
        <v>4104</v>
      </c>
      <c r="F2300" s="26">
        <v>41671</v>
      </c>
      <c r="G2300" s="40">
        <v>4104</v>
      </c>
      <c r="H2300" s="36">
        <f t="shared" si="36"/>
        <v>0</v>
      </c>
      <c r="I2300" s="21" t="s">
        <v>27</v>
      </c>
    </row>
    <row r="2301" spans="1:10" x14ac:dyDescent="0.25">
      <c r="A2301" s="31">
        <v>41670</v>
      </c>
      <c r="B2301" s="32">
        <v>428</v>
      </c>
      <c r="C2301" s="32" t="s">
        <v>650</v>
      </c>
      <c r="D2301" s="33" t="s">
        <v>367</v>
      </c>
      <c r="E2301" s="34">
        <v>5499.5</v>
      </c>
      <c r="F2301" s="83" t="s">
        <v>739</v>
      </c>
      <c r="G2301" s="40">
        <f>5000+499.5</f>
        <v>5499.5</v>
      </c>
      <c r="H2301" s="36">
        <f t="shared" si="36"/>
        <v>0</v>
      </c>
    </row>
    <row r="2302" spans="1:10" x14ac:dyDescent="0.25">
      <c r="A2302" s="31">
        <v>41670</v>
      </c>
      <c r="B2302" s="32">
        <v>429</v>
      </c>
      <c r="C2302" s="32" t="s">
        <v>650</v>
      </c>
      <c r="D2302" s="33" t="s">
        <v>88</v>
      </c>
      <c r="E2302" s="34">
        <v>4839</v>
      </c>
      <c r="F2302" s="26">
        <v>41671</v>
      </c>
      <c r="G2302" s="40">
        <v>4839</v>
      </c>
      <c r="H2302" s="36">
        <f t="shared" si="36"/>
        <v>0</v>
      </c>
      <c r="I2302" s="21" t="s">
        <v>27</v>
      </c>
    </row>
    <row r="2303" spans="1:10" x14ac:dyDescent="0.25">
      <c r="A2303" s="31">
        <v>41670</v>
      </c>
      <c r="B2303" s="32">
        <v>430</v>
      </c>
      <c r="C2303" s="32" t="s">
        <v>650</v>
      </c>
      <c r="D2303" s="33" t="s">
        <v>740</v>
      </c>
      <c r="E2303" s="34">
        <v>2516</v>
      </c>
      <c r="F2303" s="23">
        <v>41670</v>
      </c>
      <c r="G2303" s="34">
        <v>2516</v>
      </c>
      <c r="H2303" s="36">
        <f t="shared" si="36"/>
        <v>0</v>
      </c>
    </row>
    <row r="2304" spans="1:10" x14ac:dyDescent="0.25">
      <c r="A2304" s="31">
        <v>41670</v>
      </c>
      <c r="B2304" s="32">
        <v>431</v>
      </c>
      <c r="C2304" s="32" t="s">
        <v>650</v>
      </c>
      <c r="D2304" s="33" t="s">
        <v>91</v>
      </c>
      <c r="E2304" s="34">
        <v>6847.5</v>
      </c>
      <c r="F2304" s="26">
        <v>41671</v>
      </c>
      <c r="G2304" s="40">
        <v>6847.5</v>
      </c>
      <c r="H2304" s="36">
        <f t="shared" si="36"/>
        <v>0</v>
      </c>
      <c r="I2304" s="21" t="s">
        <v>27</v>
      </c>
    </row>
    <row r="2305" spans="1:9" x14ac:dyDescent="0.25">
      <c r="A2305" s="31">
        <v>41670</v>
      </c>
      <c r="B2305" s="32">
        <v>432</v>
      </c>
      <c r="C2305" s="32" t="s">
        <v>650</v>
      </c>
      <c r="D2305" s="33" t="s">
        <v>312</v>
      </c>
      <c r="E2305" s="34">
        <v>328</v>
      </c>
      <c r="F2305" s="23">
        <v>41670</v>
      </c>
      <c r="G2305" s="34">
        <v>328</v>
      </c>
      <c r="H2305" s="36">
        <f t="shared" si="36"/>
        <v>0</v>
      </c>
    </row>
    <row r="2306" spans="1:9" x14ac:dyDescent="0.25">
      <c r="A2306" s="31">
        <v>41670</v>
      </c>
      <c r="B2306" s="32">
        <v>433</v>
      </c>
      <c r="C2306" s="32" t="s">
        <v>650</v>
      </c>
      <c r="D2306" s="33" t="s">
        <v>85</v>
      </c>
      <c r="E2306" s="34">
        <v>33838.5</v>
      </c>
      <c r="F2306" s="26">
        <v>41671</v>
      </c>
      <c r="G2306" s="40">
        <v>33838.5</v>
      </c>
      <c r="H2306" s="36">
        <f t="shared" si="36"/>
        <v>0</v>
      </c>
      <c r="I2306" s="21" t="s">
        <v>27</v>
      </c>
    </row>
    <row r="2307" spans="1:9" x14ac:dyDescent="0.25">
      <c r="A2307" s="31">
        <v>41670</v>
      </c>
      <c r="B2307" s="32">
        <v>434</v>
      </c>
      <c r="C2307" s="32" t="s">
        <v>650</v>
      </c>
      <c r="D2307" s="33" t="s">
        <v>240</v>
      </c>
      <c r="E2307" s="34">
        <v>43632</v>
      </c>
      <c r="F2307" s="26" t="s">
        <v>741</v>
      </c>
      <c r="G2307" s="40">
        <v>43632</v>
      </c>
      <c r="H2307" s="36">
        <f t="shared" si="36"/>
        <v>0</v>
      </c>
      <c r="I2307" s="21" t="s">
        <v>27</v>
      </c>
    </row>
    <row r="2308" spans="1:9" x14ac:dyDescent="0.25">
      <c r="A2308" s="31">
        <v>41670</v>
      </c>
      <c r="B2308" s="32">
        <v>435</v>
      </c>
      <c r="C2308" s="32" t="s">
        <v>650</v>
      </c>
      <c r="D2308" s="33" t="s">
        <v>494</v>
      </c>
      <c r="E2308" s="34">
        <v>2523.5</v>
      </c>
      <c r="F2308" s="23">
        <v>41670</v>
      </c>
      <c r="G2308" s="34">
        <v>2523.5</v>
      </c>
      <c r="H2308" s="36">
        <f t="shared" si="36"/>
        <v>0</v>
      </c>
      <c r="I2308" s="21" t="s">
        <v>21</v>
      </c>
    </row>
    <row r="2309" spans="1:9" x14ac:dyDescent="0.25">
      <c r="A2309" s="31">
        <v>41670</v>
      </c>
      <c r="B2309" s="32">
        <v>436</v>
      </c>
      <c r="C2309" s="32" t="s">
        <v>650</v>
      </c>
      <c r="D2309" s="33" t="s">
        <v>742</v>
      </c>
      <c r="E2309" s="34">
        <v>1160</v>
      </c>
      <c r="F2309" s="23">
        <v>41683</v>
      </c>
      <c r="G2309" s="34">
        <v>1160</v>
      </c>
      <c r="H2309" s="36">
        <f t="shared" si="36"/>
        <v>0</v>
      </c>
    </row>
    <row r="2310" spans="1:9" x14ac:dyDescent="0.25">
      <c r="A2310" s="31">
        <v>41670</v>
      </c>
      <c r="B2310" s="32">
        <v>437</v>
      </c>
      <c r="C2310" s="32" t="s">
        <v>650</v>
      </c>
      <c r="D2310" s="33" t="s">
        <v>101</v>
      </c>
      <c r="E2310" s="34">
        <v>46443.5</v>
      </c>
      <c r="F2310" s="26" t="s">
        <v>743</v>
      </c>
      <c r="G2310" s="40">
        <v>46443.5</v>
      </c>
      <c r="H2310" s="36">
        <f t="shared" si="36"/>
        <v>0</v>
      </c>
      <c r="I2310" s="21" t="s">
        <v>27</v>
      </c>
    </row>
    <row r="2311" spans="1:9" x14ac:dyDescent="0.25">
      <c r="A2311" s="31">
        <v>41670</v>
      </c>
      <c r="B2311" s="32">
        <v>438</v>
      </c>
      <c r="C2311" s="32" t="s">
        <v>650</v>
      </c>
      <c r="D2311" s="33" t="s">
        <v>244</v>
      </c>
      <c r="E2311" s="34">
        <v>20353.5</v>
      </c>
      <c r="F2311" s="26" t="s">
        <v>744</v>
      </c>
      <c r="G2311" s="40">
        <v>20353.5</v>
      </c>
      <c r="H2311" s="36">
        <f t="shared" si="36"/>
        <v>0</v>
      </c>
      <c r="I2311" s="21" t="s">
        <v>27</v>
      </c>
    </row>
    <row r="2312" spans="1:9" x14ac:dyDescent="0.25">
      <c r="A2312" s="31">
        <v>41670</v>
      </c>
      <c r="B2312" s="32">
        <v>439</v>
      </c>
      <c r="C2312" s="32" t="s">
        <v>650</v>
      </c>
      <c r="D2312" s="33" t="s">
        <v>8</v>
      </c>
      <c r="E2312" s="34">
        <v>577</v>
      </c>
      <c r="F2312" s="23">
        <v>41670</v>
      </c>
      <c r="G2312" s="34">
        <v>577</v>
      </c>
      <c r="H2312" s="36">
        <f t="shared" si="36"/>
        <v>0</v>
      </c>
      <c r="I2312" s="21" t="s">
        <v>8</v>
      </c>
    </row>
    <row r="2313" spans="1:9" x14ac:dyDescent="0.25">
      <c r="A2313" s="31">
        <v>41670</v>
      </c>
      <c r="B2313" s="32">
        <v>440</v>
      </c>
      <c r="C2313" s="32" t="s">
        <v>650</v>
      </c>
      <c r="D2313" s="33" t="s">
        <v>745</v>
      </c>
      <c r="E2313" s="34">
        <v>658.5</v>
      </c>
      <c r="F2313" s="26">
        <v>41671</v>
      </c>
      <c r="G2313" s="40">
        <v>658.5</v>
      </c>
      <c r="H2313" s="36">
        <f t="shared" si="36"/>
        <v>0</v>
      </c>
      <c r="I2313" s="21" t="s">
        <v>15</v>
      </c>
    </row>
    <row r="2314" spans="1:9" x14ac:dyDescent="0.25">
      <c r="A2314" s="31">
        <v>41670</v>
      </c>
      <c r="B2314" s="32">
        <v>441</v>
      </c>
      <c r="C2314" s="32" t="s">
        <v>650</v>
      </c>
      <c r="D2314" s="33" t="s">
        <v>78</v>
      </c>
      <c r="E2314" s="34">
        <v>1990</v>
      </c>
      <c r="F2314" s="26">
        <v>41671</v>
      </c>
      <c r="G2314" s="40">
        <v>1990</v>
      </c>
      <c r="H2314" s="36">
        <f t="shared" si="36"/>
        <v>0</v>
      </c>
      <c r="I2314" s="21" t="s">
        <v>15</v>
      </c>
    </row>
    <row r="2315" spans="1:9" x14ac:dyDescent="0.25">
      <c r="A2315" s="31">
        <v>41670</v>
      </c>
      <c r="B2315" s="32">
        <v>442</v>
      </c>
      <c r="C2315" s="32" t="s">
        <v>650</v>
      </c>
      <c r="D2315" s="33" t="s">
        <v>392</v>
      </c>
      <c r="E2315" s="34">
        <v>2600</v>
      </c>
      <c r="F2315" s="23">
        <v>41670</v>
      </c>
      <c r="G2315" s="34">
        <v>2600</v>
      </c>
      <c r="H2315" s="36">
        <f t="shared" si="36"/>
        <v>0</v>
      </c>
    </row>
    <row r="2316" spans="1:9" x14ac:dyDescent="0.25">
      <c r="A2316" s="31">
        <v>41670</v>
      </c>
      <c r="B2316" s="32">
        <v>443</v>
      </c>
      <c r="C2316" s="32" t="s">
        <v>650</v>
      </c>
      <c r="D2316" s="33" t="s">
        <v>80</v>
      </c>
      <c r="E2316" s="34">
        <v>3284</v>
      </c>
      <c r="F2316" s="26">
        <v>41671</v>
      </c>
      <c r="G2316" s="40">
        <v>3284</v>
      </c>
      <c r="H2316" s="36">
        <f t="shared" si="36"/>
        <v>0</v>
      </c>
      <c r="I2316" s="21" t="s">
        <v>15</v>
      </c>
    </row>
    <row r="2317" spans="1:9" x14ac:dyDescent="0.25">
      <c r="A2317" s="31">
        <v>41670</v>
      </c>
      <c r="B2317" s="32">
        <v>444</v>
      </c>
      <c r="C2317" s="32" t="s">
        <v>650</v>
      </c>
      <c r="D2317" s="33" t="s">
        <v>106</v>
      </c>
      <c r="E2317" s="34">
        <v>17916</v>
      </c>
      <c r="F2317" s="26">
        <v>41685</v>
      </c>
      <c r="G2317" s="40">
        <v>17916</v>
      </c>
      <c r="H2317" s="36">
        <f t="shared" si="36"/>
        <v>0</v>
      </c>
    </row>
    <row r="2318" spans="1:9" x14ac:dyDescent="0.25">
      <c r="A2318" s="31">
        <v>41670</v>
      </c>
      <c r="B2318" s="32">
        <v>445</v>
      </c>
      <c r="C2318" s="32" t="s">
        <v>650</v>
      </c>
      <c r="D2318" s="33" t="s">
        <v>349</v>
      </c>
      <c r="E2318" s="34">
        <v>5500.5</v>
      </c>
      <c r="F2318" s="26">
        <v>41671</v>
      </c>
      <c r="G2318" s="40">
        <v>5500.5</v>
      </c>
      <c r="H2318" s="36">
        <f t="shared" si="36"/>
        <v>0</v>
      </c>
      <c r="I2318" s="21" t="s">
        <v>15</v>
      </c>
    </row>
    <row r="2319" spans="1:9" x14ac:dyDescent="0.25">
      <c r="A2319" s="31">
        <v>41670</v>
      </c>
      <c r="B2319" s="32">
        <v>446</v>
      </c>
      <c r="C2319" s="32" t="s">
        <v>650</v>
      </c>
      <c r="D2319" s="33" t="s">
        <v>746</v>
      </c>
      <c r="E2319" s="34">
        <v>18</v>
      </c>
      <c r="F2319" s="23">
        <v>41670</v>
      </c>
      <c r="G2319" s="34">
        <v>18</v>
      </c>
      <c r="H2319" s="36">
        <f t="shared" si="36"/>
        <v>0</v>
      </c>
    </row>
    <row r="2320" spans="1:9" x14ac:dyDescent="0.25">
      <c r="A2320" s="31">
        <v>41670</v>
      </c>
      <c r="B2320" s="32">
        <v>447</v>
      </c>
      <c r="C2320" s="32" t="s">
        <v>650</v>
      </c>
      <c r="D2320" s="33" t="s">
        <v>747</v>
      </c>
      <c r="E2320" s="34">
        <v>52</v>
      </c>
      <c r="F2320" s="23">
        <v>41670</v>
      </c>
      <c r="G2320" s="34">
        <v>52</v>
      </c>
      <c r="H2320" s="36">
        <f t="shared" si="36"/>
        <v>0</v>
      </c>
    </row>
    <row r="2321" spans="1:9" ht="15.75" thickBot="1" x14ac:dyDescent="0.3">
      <c r="A2321" s="117"/>
      <c r="B2321" s="32"/>
      <c r="C2321" s="32"/>
      <c r="D2321" s="118"/>
      <c r="E2321" s="119">
        <v>0</v>
      </c>
      <c r="F2321" s="120"/>
      <c r="G2321" s="119">
        <v>0</v>
      </c>
      <c r="H2321" s="119">
        <f t="shared" si="36"/>
        <v>0</v>
      </c>
    </row>
    <row r="2322" spans="1:9" ht="16.5" thickTop="1" thickBot="1" x14ac:dyDescent="0.3">
      <c r="A2322" s="117"/>
      <c r="B2322" s="32"/>
      <c r="C2322" s="32"/>
      <c r="D2322" s="33"/>
      <c r="E2322" s="34"/>
      <c r="F2322" s="23"/>
      <c r="G2322" s="34"/>
      <c r="H2322" s="34">
        <v>0</v>
      </c>
    </row>
    <row r="2323" spans="1:9" ht="16.5" thickBot="1" x14ac:dyDescent="0.3">
      <c r="A2323" s="117"/>
      <c r="B2323" s="121"/>
      <c r="C2323" s="121"/>
      <c r="E2323" s="122">
        <f>SUM(E3:E2321)</f>
        <v>29817993.806278229</v>
      </c>
      <c r="F2323" s="123"/>
      <c r="G2323" s="124">
        <f>SUM(G4:G2321)</f>
        <v>29805988.870999999</v>
      </c>
      <c r="H2323" s="125">
        <f>SUM(H3:H2321)</f>
        <v>12004.935278229452</v>
      </c>
    </row>
    <row r="2324" spans="1:9" x14ac:dyDescent="0.25">
      <c r="G2324" s="34"/>
      <c r="I2324" s="78"/>
    </row>
    <row r="2325" spans="1:9" x14ac:dyDescent="0.25">
      <c r="G2325" s="34"/>
    </row>
    <row r="2326" spans="1:9" x14ac:dyDescent="0.25">
      <c r="E2326" s="127"/>
      <c r="F2326" s="128"/>
      <c r="G2326" s="127"/>
    </row>
    <row r="2327" spans="1:9" x14ac:dyDescent="0.25">
      <c r="E2327" s="127"/>
      <c r="F2327" s="128"/>
      <c r="G2327" s="127"/>
    </row>
    <row r="2328" spans="1:9" x14ac:dyDescent="0.25">
      <c r="E2328" s="127"/>
      <c r="F2328" s="128"/>
      <c r="G2328" s="127"/>
    </row>
    <row r="2329" spans="1:9" ht="30" x14ac:dyDescent="0.25">
      <c r="E2329" s="129" t="s">
        <v>748</v>
      </c>
      <c r="F2329" s="128"/>
      <c r="G2329" s="130" t="s">
        <v>749</v>
      </c>
    </row>
    <row r="2330" spans="1:9" x14ac:dyDescent="0.25">
      <c r="E2330" s="129"/>
      <c r="F2330" s="128"/>
      <c r="G2330" s="130"/>
    </row>
    <row r="2331" spans="1:9" x14ac:dyDescent="0.25">
      <c r="E2331" s="129"/>
      <c r="F2331" s="128"/>
      <c r="G2331" s="130"/>
    </row>
    <row r="2332" spans="1:9" x14ac:dyDescent="0.25">
      <c r="E2332" s="129"/>
      <c r="F2332" s="128"/>
      <c r="G2332" s="130"/>
    </row>
    <row r="2333" spans="1:9" x14ac:dyDescent="0.25">
      <c r="E2333" s="127"/>
      <c r="F2333" s="128"/>
      <c r="G2333" s="127"/>
    </row>
    <row r="2334" spans="1:9" x14ac:dyDescent="0.25">
      <c r="E2334" s="127"/>
      <c r="F2334" s="128"/>
      <c r="G2334" s="127"/>
    </row>
    <row r="2335" spans="1:9" x14ac:dyDescent="0.25">
      <c r="E2335" s="127"/>
      <c r="F2335" s="128"/>
      <c r="G2335" s="127"/>
    </row>
    <row r="2336" spans="1:9" ht="21" x14ac:dyDescent="0.35">
      <c r="E2336" s="643">
        <f>E2323-G2323</f>
        <v>12004.935278229415</v>
      </c>
      <c r="F2336" s="644"/>
      <c r="G2336" s="645"/>
    </row>
    <row r="2337" spans="5:7" s="21" customFormat="1" x14ac:dyDescent="0.25">
      <c r="E2337" s="127"/>
      <c r="F2337" s="128"/>
      <c r="G2337" s="127"/>
    </row>
    <row r="2338" spans="5:7" s="21" customFormat="1" x14ac:dyDescent="0.25">
      <c r="E2338" s="131"/>
      <c r="F2338" s="131"/>
      <c r="G2338" s="131"/>
    </row>
    <row r="2339" spans="5:7" s="21" customFormat="1" x14ac:dyDescent="0.25">
      <c r="E2339" s="131"/>
      <c r="F2339" s="131"/>
      <c r="G2339" s="131"/>
    </row>
    <row r="2643" s="21" customFormat="1" x14ac:dyDescent="0.25"/>
    <row r="2644" s="21" customFormat="1" x14ac:dyDescent="0.25"/>
    <row r="2645" s="21" customFormat="1" x14ac:dyDescent="0.25"/>
  </sheetData>
  <mergeCells count="3">
    <mergeCell ref="A1:H1"/>
    <mergeCell ref="B2:D2"/>
    <mergeCell ref="E2336:G233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J2885"/>
  <sheetViews>
    <sheetView topLeftCell="A2147" workbookViewId="0">
      <selection activeCell="D2165" sqref="D2165"/>
    </sheetView>
  </sheetViews>
  <sheetFormatPr baseColWidth="10" defaultRowHeight="15.75" x14ac:dyDescent="0.25"/>
  <cols>
    <col min="1" max="1" width="8.85546875" style="155" bestFit="1" customWidth="1"/>
    <col min="2" max="2" width="5.5703125" style="155" bestFit="1" customWidth="1"/>
    <col min="3" max="3" width="4" style="155" bestFit="1" customWidth="1"/>
    <col min="4" max="4" width="33.85546875" style="200" bestFit="1" customWidth="1"/>
    <col min="5" max="5" width="16.140625" style="155" bestFit="1" customWidth="1"/>
    <col min="6" max="6" width="26.85546875" style="544" customWidth="1"/>
    <col min="7" max="7" width="16.140625" style="155" bestFit="1" customWidth="1"/>
    <col min="8" max="8" width="15" style="155" bestFit="1" customWidth="1"/>
    <col min="9" max="9" width="14.140625" style="155" bestFit="1" customWidth="1"/>
    <col min="10" max="10" width="11.42578125" style="155"/>
    <col min="11" max="16384" width="11.42578125" style="131"/>
  </cols>
  <sheetData>
    <row r="1" spans="1:10" s="132" customFormat="1" ht="20.25" customHeight="1" x14ac:dyDescent="0.3">
      <c r="A1" s="646" t="s">
        <v>750</v>
      </c>
      <c r="B1" s="646"/>
      <c r="C1" s="646"/>
      <c r="D1" s="646"/>
      <c r="E1" s="646"/>
      <c r="F1" s="646"/>
      <c r="G1" s="646"/>
      <c r="H1" s="646"/>
    </row>
    <row r="2" spans="1:10" s="132" customFormat="1" x14ac:dyDescent="0.25">
      <c r="A2" s="133"/>
      <c r="B2" s="647"/>
      <c r="C2" s="647"/>
      <c r="D2" s="647"/>
      <c r="E2" s="134"/>
      <c r="F2" s="135"/>
      <c r="G2" s="134"/>
      <c r="H2" s="136"/>
    </row>
    <row r="3" spans="1:10" s="132" customFormat="1" ht="38.25" thickBot="1" x14ac:dyDescent="0.35">
      <c r="A3" s="137" t="s">
        <v>1</v>
      </c>
      <c r="B3" s="138" t="s">
        <v>2</v>
      </c>
      <c r="C3" s="138"/>
      <c r="D3" s="139" t="s">
        <v>751</v>
      </c>
      <c r="E3" s="140" t="s">
        <v>4</v>
      </c>
      <c r="F3" s="141" t="s">
        <v>5</v>
      </c>
      <c r="G3" s="142" t="s">
        <v>6</v>
      </c>
      <c r="H3" s="138" t="s">
        <v>7</v>
      </c>
    </row>
    <row r="4" spans="1:10" s="132" customFormat="1" ht="16.5" thickTop="1" x14ac:dyDescent="0.25">
      <c r="A4" s="137">
        <v>41671</v>
      </c>
      <c r="B4" s="143">
        <v>448</v>
      </c>
      <c r="C4" s="138" t="s">
        <v>650</v>
      </c>
      <c r="D4" s="144" t="s">
        <v>559</v>
      </c>
      <c r="E4" s="145">
        <v>29156</v>
      </c>
      <c r="F4" s="146">
        <v>41671</v>
      </c>
      <c r="G4" s="147">
        <v>29156</v>
      </c>
      <c r="H4" s="148">
        <f t="shared" ref="H4:H68" si="0">E4-G4</f>
        <v>0</v>
      </c>
    </row>
    <row r="5" spans="1:10" x14ac:dyDescent="0.25">
      <c r="A5" s="149">
        <v>41671</v>
      </c>
      <c r="B5" s="150">
        <v>449</v>
      </c>
      <c r="C5" s="150" t="s">
        <v>650</v>
      </c>
      <c r="D5" s="151" t="s">
        <v>74</v>
      </c>
      <c r="E5" s="152">
        <v>2106</v>
      </c>
      <c r="F5" s="508">
        <v>41671</v>
      </c>
      <c r="G5" s="153">
        <v>2106</v>
      </c>
      <c r="H5" s="148">
        <f t="shared" si="0"/>
        <v>0</v>
      </c>
      <c r="I5" s="154" t="s">
        <v>15</v>
      </c>
    </row>
    <row r="6" spans="1:10" x14ac:dyDescent="0.25">
      <c r="A6" s="149">
        <v>41671</v>
      </c>
      <c r="B6" s="150">
        <v>450</v>
      </c>
      <c r="C6" s="150" t="s">
        <v>650</v>
      </c>
      <c r="D6" s="151" t="s">
        <v>544</v>
      </c>
      <c r="E6" s="152">
        <v>10925</v>
      </c>
      <c r="F6" s="508">
        <v>41671</v>
      </c>
      <c r="G6" s="153">
        <v>10925</v>
      </c>
      <c r="H6" s="148">
        <f t="shared" si="0"/>
        <v>0</v>
      </c>
      <c r="I6" s="154" t="s">
        <v>27</v>
      </c>
    </row>
    <row r="7" spans="1:10" x14ac:dyDescent="0.25">
      <c r="A7" s="149">
        <v>41671</v>
      </c>
      <c r="B7" s="150">
        <v>451</v>
      </c>
      <c r="C7" s="150" t="s">
        <v>650</v>
      </c>
      <c r="D7" s="151" t="s">
        <v>149</v>
      </c>
      <c r="E7" s="152">
        <v>7792.5</v>
      </c>
      <c r="F7" s="508">
        <v>41671</v>
      </c>
      <c r="G7" s="153">
        <v>7792.5</v>
      </c>
      <c r="H7" s="148">
        <f t="shared" si="0"/>
        <v>0</v>
      </c>
      <c r="I7" s="154" t="s">
        <v>27</v>
      </c>
    </row>
    <row r="8" spans="1:10" x14ac:dyDescent="0.25">
      <c r="A8" s="149">
        <v>41671</v>
      </c>
      <c r="B8" s="150">
        <v>452</v>
      </c>
      <c r="C8" s="150" t="s">
        <v>650</v>
      </c>
      <c r="D8" s="151" t="s">
        <v>85</v>
      </c>
      <c r="E8" s="152">
        <v>953</v>
      </c>
      <c r="F8" s="508">
        <v>41671</v>
      </c>
      <c r="G8" s="153">
        <v>953</v>
      </c>
      <c r="H8" s="148">
        <f t="shared" si="0"/>
        <v>0</v>
      </c>
      <c r="I8" s="154" t="s">
        <v>27</v>
      </c>
    </row>
    <row r="9" spans="1:10" x14ac:dyDescent="0.25">
      <c r="A9" s="149">
        <v>41671</v>
      </c>
      <c r="B9" s="150">
        <v>453</v>
      </c>
      <c r="C9" s="150" t="s">
        <v>650</v>
      </c>
      <c r="D9" s="151" t="s">
        <v>91</v>
      </c>
      <c r="E9" s="152">
        <v>19327</v>
      </c>
      <c r="F9" s="508">
        <v>41671</v>
      </c>
      <c r="G9" s="153">
        <v>19327</v>
      </c>
      <c r="H9" s="148">
        <f t="shared" si="0"/>
        <v>0</v>
      </c>
      <c r="I9" s="154" t="s">
        <v>27</v>
      </c>
    </row>
    <row r="10" spans="1:10" x14ac:dyDescent="0.25">
      <c r="A10" s="149">
        <v>41671</v>
      </c>
      <c r="B10" s="150">
        <v>454</v>
      </c>
      <c r="C10" s="150" t="s">
        <v>650</v>
      </c>
      <c r="D10" s="151" t="s">
        <v>230</v>
      </c>
      <c r="E10" s="152">
        <v>365</v>
      </c>
      <c r="F10" s="508">
        <v>41671</v>
      </c>
      <c r="G10" s="153">
        <v>365</v>
      </c>
      <c r="H10" s="148">
        <f t="shared" si="0"/>
        <v>0</v>
      </c>
      <c r="I10" s="154"/>
    </row>
    <row r="11" spans="1:10" x14ac:dyDescent="0.25">
      <c r="A11" s="149">
        <v>41671</v>
      </c>
      <c r="B11" s="150">
        <v>455</v>
      </c>
      <c r="C11" s="150" t="s">
        <v>650</v>
      </c>
      <c r="D11" s="151" t="s">
        <v>62</v>
      </c>
      <c r="E11" s="152">
        <v>15905</v>
      </c>
      <c r="F11" s="508">
        <v>41671</v>
      </c>
      <c r="G11" s="153">
        <v>15905</v>
      </c>
      <c r="H11" s="148">
        <f t="shared" si="0"/>
        <v>0</v>
      </c>
      <c r="I11" s="154" t="s">
        <v>30</v>
      </c>
      <c r="J11" s="155" t="s">
        <v>752</v>
      </c>
    </row>
    <row r="12" spans="1:10" x14ac:dyDescent="0.25">
      <c r="A12" s="149">
        <v>41671</v>
      </c>
      <c r="B12" s="150">
        <v>456</v>
      </c>
      <c r="C12" s="150" t="s">
        <v>650</v>
      </c>
      <c r="D12" s="151" t="s">
        <v>63</v>
      </c>
      <c r="E12" s="152">
        <v>2165</v>
      </c>
      <c r="F12" s="508">
        <v>41671</v>
      </c>
      <c r="G12" s="153">
        <v>2165</v>
      </c>
      <c r="H12" s="148">
        <f t="shared" si="0"/>
        <v>0</v>
      </c>
      <c r="I12" s="154" t="s">
        <v>21</v>
      </c>
    </row>
    <row r="13" spans="1:10" x14ac:dyDescent="0.25">
      <c r="A13" s="149">
        <v>41671</v>
      </c>
      <c r="B13" s="150">
        <v>457</v>
      </c>
      <c r="C13" s="150" t="s">
        <v>650</v>
      </c>
      <c r="D13" s="151" t="s">
        <v>194</v>
      </c>
      <c r="E13" s="152">
        <v>26460</v>
      </c>
      <c r="F13" s="508">
        <v>41674</v>
      </c>
      <c r="G13" s="153">
        <v>26460</v>
      </c>
      <c r="H13" s="148">
        <f t="shared" si="0"/>
        <v>0</v>
      </c>
      <c r="I13" s="154" t="s">
        <v>21</v>
      </c>
    </row>
    <row r="14" spans="1:10" x14ac:dyDescent="0.25">
      <c r="A14" s="149">
        <v>41671</v>
      </c>
      <c r="B14" s="150">
        <v>458</v>
      </c>
      <c r="C14" s="150" t="s">
        <v>650</v>
      </c>
      <c r="D14" s="151" t="s">
        <v>70</v>
      </c>
      <c r="E14" s="152">
        <v>11750</v>
      </c>
      <c r="F14" s="508">
        <v>41675</v>
      </c>
      <c r="G14" s="153">
        <v>11750</v>
      </c>
      <c r="H14" s="148">
        <f t="shared" si="0"/>
        <v>0</v>
      </c>
      <c r="I14" s="154"/>
    </row>
    <row r="15" spans="1:10" x14ac:dyDescent="0.25">
      <c r="A15" s="149">
        <v>41671</v>
      </c>
      <c r="B15" s="150">
        <v>459</v>
      </c>
      <c r="C15" s="150" t="s">
        <v>650</v>
      </c>
      <c r="D15" s="151" t="s">
        <v>110</v>
      </c>
      <c r="E15" s="152">
        <v>17612</v>
      </c>
      <c r="F15" s="508">
        <v>41690</v>
      </c>
      <c r="G15" s="153">
        <v>17612</v>
      </c>
      <c r="H15" s="148">
        <f t="shared" si="0"/>
        <v>0</v>
      </c>
      <c r="I15" s="154" t="s">
        <v>217</v>
      </c>
    </row>
    <row r="16" spans="1:10" x14ac:dyDescent="0.25">
      <c r="A16" s="149">
        <v>41671</v>
      </c>
      <c r="B16" s="150">
        <v>460</v>
      </c>
      <c r="C16" s="150" t="s">
        <v>650</v>
      </c>
      <c r="D16" s="151" t="s">
        <v>110</v>
      </c>
      <c r="E16" s="152">
        <v>1200</v>
      </c>
      <c r="F16" s="508">
        <v>41690</v>
      </c>
      <c r="G16" s="153">
        <v>1200</v>
      </c>
      <c r="H16" s="148">
        <f t="shared" si="0"/>
        <v>0</v>
      </c>
      <c r="I16" s="154" t="s">
        <v>217</v>
      </c>
    </row>
    <row r="17" spans="1:10" x14ac:dyDescent="0.25">
      <c r="A17" s="149">
        <v>41671</v>
      </c>
      <c r="B17" s="150">
        <v>461</v>
      </c>
      <c r="C17" s="150" t="s">
        <v>650</v>
      </c>
      <c r="D17" s="151" t="s">
        <v>14</v>
      </c>
      <c r="E17" s="152">
        <v>4400</v>
      </c>
      <c r="F17" s="508">
        <v>41671</v>
      </c>
      <c r="G17" s="153">
        <v>4400</v>
      </c>
      <c r="H17" s="148">
        <f t="shared" si="0"/>
        <v>0</v>
      </c>
      <c r="I17" s="154" t="s">
        <v>217</v>
      </c>
    </row>
    <row r="18" spans="1:10" x14ac:dyDescent="0.25">
      <c r="A18" s="149">
        <v>41671</v>
      </c>
      <c r="B18" s="150">
        <v>462</v>
      </c>
      <c r="C18" s="150" t="s">
        <v>650</v>
      </c>
      <c r="D18" s="151" t="s">
        <v>696</v>
      </c>
      <c r="E18" s="152">
        <v>894</v>
      </c>
      <c r="F18" s="508">
        <v>41671</v>
      </c>
      <c r="G18" s="153">
        <v>894</v>
      </c>
      <c r="H18" s="148">
        <f t="shared" si="0"/>
        <v>0</v>
      </c>
      <c r="I18" s="154" t="s">
        <v>27</v>
      </c>
    </row>
    <row r="19" spans="1:10" x14ac:dyDescent="0.25">
      <c r="A19" s="149">
        <v>41671</v>
      </c>
      <c r="B19" s="150">
        <v>463</v>
      </c>
      <c r="C19" s="150" t="s">
        <v>650</v>
      </c>
      <c r="D19" s="151" t="s">
        <v>18</v>
      </c>
      <c r="E19" s="152">
        <v>886</v>
      </c>
      <c r="F19" s="508">
        <v>41671</v>
      </c>
      <c r="G19" s="153">
        <v>886</v>
      </c>
      <c r="H19" s="148">
        <f t="shared" si="0"/>
        <v>0</v>
      </c>
      <c r="I19" s="154"/>
    </row>
    <row r="20" spans="1:10" x14ac:dyDescent="0.25">
      <c r="A20" s="149">
        <v>41671</v>
      </c>
      <c r="B20" s="150">
        <v>464</v>
      </c>
      <c r="C20" s="150" t="s">
        <v>650</v>
      </c>
      <c r="D20" s="151" t="s">
        <v>269</v>
      </c>
      <c r="E20" s="152">
        <v>3128</v>
      </c>
      <c r="F20" s="508">
        <v>41671</v>
      </c>
      <c r="G20" s="153">
        <v>3128</v>
      </c>
      <c r="H20" s="148">
        <f t="shared" si="0"/>
        <v>0</v>
      </c>
      <c r="I20" s="154"/>
    </row>
    <row r="21" spans="1:10" x14ac:dyDescent="0.25">
      <c r="A21" s="149">
        <v>41671</v>
      </c>
      <c r="B21" s="150">
        <v>465</v>
      </c>
      <c r="C21" s="150" t="s">
        <v>650</v>
      </c>
      <c r="D21" s="156" t="s">
        <v>53</v>
      </c>
      <c r="E21" s="157">
        <v>0</v>
      </c>
      <c r="F21" s="508"/>
      <c r="G21" s="153"/>
      <c r="H21" s="148">
        <f t="shared" si="0"/>
        <v>0</v>
      </c>
      <c r="I21" s="154" t="s">
        <v>512</v>
      </c>
      <c r="J21" s="155" t="s">
        <v>753</v>
      </c>
    </row>
    <row r="22" spans="1:10" x14ac:dyDescent="0.25">
      <c r="A22" s="149">
        <v>41671</v>
      </c>
      <c r="B22" s="150">
        <v>466</v>
      </c>
      <c r="C22" s="150" t="s">
        <v>650</v>
      </c>
      <c r="D22" s="151" t="s">
        <v>754</v>
      </c>
      <c r="E22" s="152">
        <v>6705.5</v>
      </c>
      <c r="F22" s="508">
        <v>41671</v>
      </c>
      <c r="G22" s="153">
        <v>6705.5</v>
      </c>
      <c r="H22" s="148">
        <f t="shared" si="0"/>
        <v>0</v>
      </c>
      <c r="I22" s="154"/>
    </row>
    <row r="23" spans="1:10" x14ac:dyDescent="0.25">
      <c r="A23" s="149">
        <v>41671</v>
      </c>
      <c r="B23" s="150">
        <v>467</v>
      </c>
      <c r="C23" s="150" t="s">
        <v>650</v>
      </c>
      <c r="D23" s="151" t="s">
        <v>269</v>
      </c>
      <c r="E23" s="152">
        <v>5097.5</v>
      </c>
      <c r="F23" s="508">
        <v>41671</v>
      </c>
      <c r="G23" s="153">
        <v>5097.5</v>
      </c>
      <c r="H23" s="148">
        <f t="shared" si="0"/>
        <v>0</v>
      </c>
      <c r="I23" s="154"/>
    </row>
    <row r="24" spans="1:10" x14ac:dyDescent="0.25">
      <c r="A24" s="149">
        <v>41671</v>
      </c>
      <c r="B24" s="150">
        <v>468</v>
      </c>
      <c r="C24" s="150" t="s">
        <v>650</v>
      </c>
      <c r="D24" s="151" t="s">
        <v>28</v>
      </c>
      <c r="E24" s="152">
        <v>33690</v>
      </c>
      <c r="F24" s="508">
        <v>41671</v>
      </c>
      <c r="G24" s="153">
        <v>33690</v>
      </c>
      <c r="H24" s="148">
        <f t="shared" si="0"/>
        <v>0</v>
      </c>
      <c r="I24" s="154"/>
    </row>
    <row r="25" spans="1:10" x14ac:dyDescent="0.25">
      <c r="A25" s="149">
        <v>41671</v>
      </c>
      <c r="B25" s="150">
        <v>469</v>
      </c>
      <c r="C25" s="150" t="s">
        <v>650</v>
      </c>
      <c r="D25" s="151" t="s">
        <v>87</v>
      </c>
      <c r="E25" s="152">
        <v>3687</v>
      </c>
      <c r="F25" s="508">
        <v>41671</v>
      </c>
      <c r="G25" s="153">
        <v>3687</v>
      </c>
      <c r="H25" s="148">
        <f t="shared" si="0"/>
        <v>0</v>
      </c>
      <c r="I25" s="154"/>
    </row>
    <row r="26" spans="1:10" x14ac:dyDescent="0.25">
      <c r="A26" s="149">
        <v>41671</v>
      </c>
      <c r="B26" s="150">
        <v>470</v>
      </c>
      <c r="C26" s="150" t="s">
        <v>650</v>
      </c>
      <c r="D26" s="151" t="s">
        <v>108</v>
      </c>
      <c r="E26" s="152">
        <v>12896.5</v>
      </c>
      <c r="F26" s="508">
        <v>41671</v>
      </c>
      <c r="G26" s="153">
        <v>12896.5</v>
      </c>
      <c r="H26" s="148">
        <f t="shared" si="0"/>
        <v>0</v>
      </c>
      <c r="I26" s="154"/>
    </row>
    <row r="27" spans="1:10" x14ac:dyDescent="0.25">
      <c r="A27" s="149">
        <v>41671</v>
      </c>
      <c r="B27" s="150">
        <v>471</v>
      </c>
      <c r="C27" s="150" t="s">
        <v>650</v>
      </c>
      <c r="D27" s="151" t="s">
        <v>144</v>
      </c>
      <c r="E27" s="152">
        <v>4963</v>
      </c>
      <c r="F27" s="508">
        <v>41673</v>
      </c>
      <c r="G27" s="153">
        <v>4963</v>
      </c>
      <c r="H27" s="148">
        <f t="shared" si="0"/>
        <v>0</v>
      </c>
      <c r="I27" s="154" t="s">
        <v>12</v>
      </c>
    </row>
    <row r="28" spans="1:10" x14ac:dyDescent="0.25">
      <c r="A28" s="149">
        <v>41671</v>
      </c>
      <c r="B28" s="150">
        <v>472</v>
      </c>
      <c r="C28" s="150" t="s">
        <v>650</v>
      </c>
      <c r="D28" s="151" t="s">
        <v>16</v>
      </c>
      <c r="E28" s="152">
        <v>90478</v>
      </c>
      <c r="F28" s="509">
        <v>41710</v>
      </c>
      <c r="G28" s="158">
        <v>90478</v>
      </c>
      <c r="H28" s="148">
        <f t="shared" si="0"/>
        <v>0</v>
      </c>
      <c r="I28" s="154"/>
    </row>
    <row r="29" spans="1:10" x14ac:dyDescent="0.25">
      <c r="A29" s="149">
        <v>41671</v>
      </c>
      <c r="B29" s="150">
        <v>473</v>
      </c>
      <c r="C29" s="150" t="s">
        <v>650</v>
      </c>
      <c r="D29" s="151" t="s">
        <v>755</v>
      </c>
      <c r="E29" s="152">
        <v>1187.5</v>
      </c>
      <c r="F29" s="508">
        <v>41671</v>
      </c>
      <c r="G29" s="153">
        <v>1187.5</v>
      </c>
      <c r="H29" s="148">
        <f t="shared" si="0"/>
        <v>0</v>
      </c>
      <c r="I29" s="154"/>
    </row>
    <row r="30" spans="1:10" x14ac:dyDescent="0.25">
      <c r="A30" s="149">
        <v>41671</v>
      </c>
      <c r="B30" s="150">
        <v>474</v>
      </c>
      <c r="C30" s="150" t="s">
        <v>650</v>
      </c>
      <c r="D30" s="151" t="s">
        <v>755</v>
      </c>
      <c r="E30" s="152">
        <v>2111</v>
      </c>
      <c r="F30" s="508">
        <v>41671</v>
      </c>
      <c r="G30" s="153">
        <v>2111</v>
      </c>
      <c r="H30" s="148">
        <f t="shared" si="0"/>
        <v>0</v>
      </c>
      <c r="I30" s="154"/>
    </row>
    <row r="31" spans="1:10" x14ac:dyDescent="0.25">
      <c r="A31" s="149">
        <v>41671</v>
      </c>
      <c r="B31" s="150">
        <v>475</v>
      </c>
      <c r="C31" s="150" t="s">
        <v>650</v>
      </c>
      <c r="D31" s="151" t="s">
        <v>108</v>
      </c>
      <c r="E31" s="152">
        <v>528</v>
      </c>
      <c r="F31" s="508">
        <v>41671</v>
      </c>
      <c r="G31" s="153">
        <v>528</v>
      </c>
      <c r="H31" s="148">
        <f t="shared" si="0"/>
        <v>0</v>
      </c>
      <c r="I31" s="154"/>
    </row>
    <row r="32" spans="1:10" x14ac:dyDescent="0.25">
      <c r="A32" s="149">
        <v>41671</v>
      </c>
      <c r="B32" s="150">
        <v>476</v>
      </c>
      <c r="C32" s="150" t="s">
        <v>650</v>
      </c>
      <c r="D32" s="151" t="s">
        <v>756</v>
      </c>
      <c r="E32" s="152">
        <v>2102</v>
      </c>
      <c r="F32" s="508">
        <v>41671</v>
      </c>
      <c r="G32" s="153">
        <v>2102</v>
      </c>
      <c r="H32" s="148">
        <f t="shared" si="0"/>
        <v>0</v>
      </c>
      <c r="I32" s="154"/>
    </row>
    <row r="33" spans="1:10" x14ac:dyDescent="0.25">
      <c r="A33" s="149">
        <v>41671</v>
      </c>
      <c r="B33" s="150">
        <v>477</v>
      </c>
      <c r="C33" s="150" t="s">
        <v>650</v>
      </c>
      <c r="D33" s="151" t="s">
        <v>13</v>
      </c>
      <c r="E33" s="152">
        <v>6992</v>
      </c>
      <c r="F33" s="508">
        <v>41672</v>
      </c>
      <c r="G33" s="153">
        <v>6992</v>
      </c>
      <c r="H33" s="148">
        <f t="shared" si="0"/>
        <v>0</v>
      </c>
      <c r="I33" s="154" t="s">
        <v>21</v>
      </c>
    </row>
    <row r="34" spans="1:10" x14ac:dyDescent="0.25">
      <c r="A34" s="149">
        <v>41671</v>
      </c>
      <c r="B34" s="150">
        <v>478</v>
      </c>
      <c r="C34" s="150" t="s">
        <v>650</v>
      </c>
      <c r="D34" s="151" t="s">
        <v>36</v>
      </c>
      <c r="E34" s="153">
        <v>41827</v>
      </c>
      <c r="F34" s="510" t="s">
        <v>757</v>
      </c>
      <c r="G34" s="153">
        <f>30000+11827</f>
        <v>41827</v>
      </c>
      <c r="H34" s="148">
        <f t="shared" si="0"/>
        <v>0</v>
      </c>
      <c r="I34" s="154"/>
    </row>
    <row r="35" spans="1:10" x14ac:dyDescent="0.25">
      <c r="A35" s="149">
        <v>41671</v>
      </c>
      <c r="B35" s="150">
        <v>479</v>
      </c>
      <c r="C35" s="150" t="s">
        <v>650</v>
      </c>
      <c r="D35" s="151" t="s">
        <v>29</v>
      </c>
      <c r="E35" s="153">
        <v>17250</v>
      </c>
      <c r="F35" s="510" t="s">
        <v>758</v>
      </c>
      <c r="G35" s="153">
        <f>5250+12000</f>
        <v>17250</v>
      </c>
      <c r="H35" s="148">
        <f t="shared" si="0"/>
        <v>0</v>
      </c>
      <c r="I35" s="154" t="s">
        <v>30</v>
      </c>
    </row>
    <row r="36" spans="1:10" x14ac:dyDescent="0.25">
      <c r="A36" s="149">
        <v>41671</v>
      </c>
      <c r="B36" s="150">
        <v>480</v>
      </c>
      <c r="C36" s="150" t="s">
        <v>650</v>
      </c>
      <c r="D36" s="151" t="s">
        <v>740</v>
      </c>
      <c r="E36" s="152">
        <v>9137.5</v>
      </c>
      <c r="F36" s="508">
        <v>41671</v>
      </c>
      <c r="G36" s="153">
        <v>9137.5</v>
      </c>
      <c r="H36" s="148">
        <f t="shared" si="0"/>
        <v>0</v>
      </c>
      <c r="I36" s="154"/>
    </row>
    <row r="37" spans="1:10" x14ac:dyDescent="0.25">
      <c r="A37" s="149">
        <v>41671</v>
      </c>
      <c r="B37" s="150">
        <v>481</v>
      </c>
      <c r="C37" s="150" t="s">
        <v>650</v>
      </c>
      <c r="D37" s="151" t="s">
        <v>33</v>
      </c>
      <c r="E37" s="152">
        <v>12504</v>
      </c>
      <c r="F37" s="508">
        <v>41671</v>
      </c>
      <c r="G37" s="153">
        <v>12504</v>
      </c>
      <c r="H37" s="148">
        <f t="shared" si="0"/>
        <v>0</v>
      </c>
      <c r="I37" s="154"/>
    </row>
    <row r="38" spans="1:10" x14ac:dyDescent="0.25">
      <c r="A38" s="149">
        <v>41671</v>
      </c>
      <c r="B38" s="150">
        <v>482</v>
      </c>
      <c r="C38" s="150" t="s">
        <v>650</v>
      </c>
      <c r="D38" s="156" t="s">
        <v>53</v>
      </c>
      <c r="E38" s="157">
        <v>0</v>
      </c>
      <c r="F38" s="508"/>
      <c r="G38" s="153"/>
      <c r="H38" s="148">
        <f t="shared" si="0"/>
        <v>0</v>
      </c>
      <c r="I38" s="154" t="s">
        <v>324</v>
      </c>
      <c r="J38" s="155" t="s">
        <v>759</v>
      </c>
    </row>
    <row r="39" spans="1:10" x14ac:dyDescent="0.25">
      <c r="A39" s="149">
        <v>41671</v>
      </c>
      <c r="B39" s="150">
        <v>483</v>
      </c>
      <c r="C39" s="150" t="s">
        <v>650</v>
      </c>
      <c r="D39" s="151" t="s">
        <v>8</v>
      </c>
      <c r="E39" s="152">
        <v>4559.5</v>
      </c>
      <c r="F39" s="508">
        <v>41671</v>
      </c>
      <c r="G39" s="153">
        <v>4559.5</v>
      </c>
      <c r="H39" s="148">
        <f t="shared" si="0"/>
        <v>0</v>
      </c>
      <c r="I39" s="154" t="s">
        <v>8</v>
      </c>
    </row>
    <row r="40" spans="1:10" x14ac:dyDescent="0.25">
      <c r="A40" s="149">
        <v>41671</v>
      </c>
      <c r="B40" s="150">
        <v>484</v>
      </c>
      <c r="C40" s="150" t="s">
        <v>650</v>
      </c>
      <c r="D40" s="151" t="s">
        <v>760</v>
      </c>
      <c r="E40" s="153">
        <v>5473.5</v>
      </c>
      <c r="F40" s="510" t="s">
        <v>761</v>
      </c>
      <c r="G40" s="153">
        <f>3000+2473.5</f>
        <v>5473.5</v>
      </c>
      <c r="H40" s="148">
        <f t="shared" si="0"/>
        <v>0</v>
      </c>
      <c r="I40" s="154" t="s">
        <v>30</v>
      </c>
    </row>
    <row r="41" spans="1:10" x14ac:dyDescent="0.25">
      <c r="A41" s="149">
        <v>41671</v>
      </c>
      <c r="B41" s="150">
        <v>485</v>
      </c>
      <c r="C41" s="150" t="s">
        <v>650</v>
      </c>
      <c r="D41" s="151" t="s">
        <v>122</v>
      </c>
      <c r="E41" s="152">
        <v>1520</v>
      </c>
      <c r="F41" s="508">
        <v>41687</v>
      </c>
      <c r="G41" s="153">
        <v>1520</v>
      </c>
      <c r="H41" s="148">
        <f t="shared" si="0"/>
        <v>0</v>
      </c>
      <c r="I41" s="154" t="s">
        <v>45</v>
      </c>
    </row>
    <row r="42" spans="1:10" x14ac:dyDescent="0.25">
      <c r="A42" s="149">
        <v>41671</v>
      </c>
      <c r="B42" s="150">
        <v>486</v>
      </c>
      <c r="C42" s="150" t="s">
        <v>650</v>
      </c>
      <c r="D42" s="151" t="s">
        <v>43</v>
      </c>
      <c r="E42" s="152">
        <v>1900</v>
      </c>
      <c r="F42" s="508">
        <v>41687</v>
      </c>
      <c r="G42" s="153">
        <v>1900</v>
      </c>
      <c r="H42" s="148">
        <f t="shared" si="0"/>
        <v>0</v>
      </c>
      <c r="I42" s="154" t="s">
        <v>45</v>
      </c>
    </row>
    <row r="43" spans="1:10" x14ac:dyDescent="0.25">
      <c r="A43" s="149">
        <v>41671</v>
      </c>
      <c r="B43" s="150">
        <v>487</v>
      </c>
      <c r="C43" s="150" t="s">
        <v>650</v>
      </c>
      <c r="D43" s="151" t="s">
        <v>44</v>
      </c>
      <c r="E43" s="152">
        <v>6840</v>
      </c>
      <c r="F43" s="508">
        <v>41687</v>
      </c>
      <c r="G43" s="153">
        <v>6840</v>
      </c>
      <c r="H43" s="148">
        <f t="shared" si="0"/>
        <v>0</v>
      </c>
      <c r="I43" s="154" t="s">
        <v>45</v>
      </c>
    </row>
    <row r="44" spans="1:10" x14ac:dyDescent="0.25">
      <c r="A44" s="149">
        <v>41671</v>
      </c>
      <c r="B44" s="150">
        <v>488</v>
      </c>
      <c r="C44" s="150" t="s">
        <v>650</v>
      </c>
      <c r="D44" s="151" t="s">
        <v>42</v>
      </c>
      <c r="E44" s="152">
        <v>1520</v>
      </c>
      <c r="F44" s="508">
        <v>41687</v>
      </c>
      <c r="G44" s="153">
        <v>1520</v>
      </c>
      <c r="H44" s="148">
        <f t="shared" si="0"/>
        <v>0</v>
      </c>
      <c r="I44" s="154" t="s">
        <v>30</v>
      </c>
    </row>
    <row r="45" spans="1:10" x14ac:dyDescent="0.25">
      <c r="A45" s="149">
        <v>41671</v>
      </c>
      <c r="B45" s="150">
        <v>489</v>
      </c>
      <c r="C45" s="150" t="s">
        <v>650</v>
      </c>
      <c r="D45" s="151" t="s">
        <v>12</v>
      </c>
      <c r="E45" s="152">
        <v>1106</v>
      </c>
      <c r="F45" s="508">
        <v>41671</v>
      </c>
      <c r="G45" s="153">
        <v>1106</v>
      </c>
      <c r="H45" s="148">
        <f t="shared" si="0"/>
        <v>0</v>
      </c>
      <c r="I45" s="154"/>
    </row>
    <row r="46" spans="1:10" x14ac:dyDescent="0.25">
      <c r="A46" s="149">
        <v>41671</v>
      </c>
      <c r="B46" s="150">
        <v>490</v>
      </c>
      <c r="C46" s="150" t="s">
        <v>650</v>
      </c>
      <c r="D46" s="151" t="s">
        <v>260</v>
      </c>
      <c r="E46" s="152">
        <v>3304</v>
      </c>
      <c r="F46" s="508">
        <v>41671</v>
      </c>
      <c r="G46" s="153">
        <v>3304</v>
      </c>
      <c r="H46" s="148">
        <f t="shared" si="0"/>
        <v>0</v>
      </c>
      <c r="I46" s="154" t="s">
        <v>45</v>
      </c>
    </row>
    <row r="47" spans="1:10" x14ac:dyDescent="0.25">
      <c r="A47" s="149">
        <v>41671</v>
      </c>
      <c r="B47" s="150">
        <v>491</v>
      </c>
      <c r="C47" s="150" t="s">
        <v>650</v>
      </c>
      <c r="D47" s="151" t="s">
        <v>48</v>
      </c>
      <c r="E47" s="152">
        <v>860</v>
      </c>
      <c r="F47" s="508">
        <v>41671</v>
      </c>
      <c r="G47" s="153">
        <v>860</v>
      </c>
      <c r="H47" s="148">
        <f t="shared" si="0"/>
        <v>0</v>
      </c>
      <c r="I47" s="154" t="s">
        <v>45</v>
      </c>
    </row>
    <row r="48" spans="1:10" x14ac:dyDescent="0.25">
      <c r="A48" s="149">
        <v>41671</v>
      </c>
      <c r="B48" s="150">
        <v>492</v>
      </c>
      <c r="C48" s="150" t="s">
        <v>650</v>
      </c>
      <c r="D48" s="151" t="s">
        <v>58</v>
      </c>
      <c r="E48" s="152">
        <v>1321</v>
      </c>
      <c r="F48" s="508">
        <v>41671</v>
      </c>
      <c r="G48" s="153">
        <v>1321</v>
      </c>
      <c r="H48" s="148">
        <f t="shared" si="0"/>
        <v>0</v>
      </c>
      <c r="I48" s="154" t="s">
        <v>30</v>
      </c>
    </row>
    <row r="49" spans="1:10" x14ac:dyDescent="0.25">
      <c r="A49" s="149">
        <v>41671</v>
      </c>
      <c r="B49" s="150">
        <v>493</v>
      </c>
      <c r="C49" s="150" t="s">
        <v>650</v>
      </c>
      <c r="D49" s="151" t="s">
        <v>47</v>
      </c>
      <c r="E49" s="152">
        <v>2498</v>
      </c>
      <c r="F49" s="508">
        <v>41673</v>
      </c>
      <c r="G49" s="153">
        <v>2498</v>
      </c>
      <c r="H49" s="148">
        <f t="shared" si="0"/>
        <v>0</v>
      </c>
      <c r="I49" s="154" t="s">
        <v>30</v>
      </c>
    </row>
    <row r="50" spans="1:10" x14ac:dyDescent="0.25">
      <c r="A50" s="149">
        <v>41671</v>
      </c>
      <c r="B50" s="150">
        <v>494</v>
      </c>
      <c r="C50" s="150" t="s">
        <v>650</v>
      </c>
      <c r="D50" s="151" t="s">
        <v>762</v>
      </c>
      <c r="E50" s="153">
        <v>3238.36</v>
      </c>
      <c r="F50" s="511" t="s">
        <v>763</v>
      </c>
      <c r="G50" s="153">
        <v>3238.36</v>
      </c>
      <c r="H50" s="148">
        <f t="shared" si="0"/>
        <v>0</v>
      </c>
      <c r="I50" s="154" t="s">
        <v>45</v>
      </c>
    </row>
    <row r="51" spans="1:10" x14ac:dyDescent="0.25">
      <c r="A51" s="149">
        <v>41671</v>
      </c>
      <c r="B51" s="150">
        <v>495</v>
      </c>
      <c r="C51" s="150" t="s">
        <v>650</v>
      </c>
      <c r="D51" s="151" t="s">
        <v>250</v>
      </c>
      <c r="E51" s="152">
        <v>13947</v>
      </c>
      <c r="F51" s="508">
        <v>41671</v>
      </c>
      <c r="G51" s="153">
        <v>13947</v>
      </c>
      <c r="H51" s="148">
        <f t="shared" si="0"/>
        <v>0</v>
      </c>
      <c r="I51" s="154" t="s">
        <v>30</v>
      </c>
    </row>
    <row r="52" spans="1:10" x14ac:dyDescent="0.25">
      <c r="A52" s="149">
        <v>41671</v>
      </c>
      <c r="B52" s="150">
        <v>496</v>
      </c>
      <c r="C52" s="150" t="s">
        <v>650</v>
      </c>
      <c r="D52" s="151" t="s">
        <v>494</v>
      </c>
      <c r="E52" s="152">
        <v>2444</v>
      </c>
      <c r="F52" s="508">
        <v>41671</v>
      </c>
      <c r="G52" s="153">
        <v>2444</v>
      </c>
      <c r="H52" s="148">
        <f t="shared" si="0"/>
        <v>0</v>
      </c>
      <c r="I52" s="154"/>
    </row>
    <row r="53" spans="1:10" x14ac:dyDescent="0.25">
      <c r="A53" s="149">
        <v>41671</v>
      </c>
      <c r="B53" s="150">
        <v>497</v>
      </c>
      <c r="C53" s="150" t="s">
        <v>650</v>
      </c>
      <c r="D53" s="151" t="s">
        <v>568</v>
      </c>
      <c r="E53" s="153">
        <v>345</v>
      </c>
      <c r="F53" s="510" t="s">
        <v>764</v>
      </c>
      <c r="G53" s="153">
        <f>304+41</f>
        <v>345</v>
      </c>
      <c r="H53" s="148">
        <f t="shared" si="0"/>
        <v>0</v>
      </c>
      <c r="I53" s="154"/>
    </row>
    <row r="54" spans="1:10" x14ac:dyDescent="0.25">
      <c r="A54" s="149">
        <v>41671</v>
      </c>
      <c r="B54" s="150">
        <v>498</v>
      </c>
      <c r="C54" s="150" t="s">
        <v>650</v>
      </c>
      <c r="D54" s="151" t="s">
        <v>765</v>
      </c>
      <c r="E54" s="152">
        <v>2947</v>
      </c>
      <c r="F54" s="508">
        <v>41671</v>
      </c>
      <c r="G54" s="153">
        <v>2947</v>
      </c>
      <c r="H54" s="148">
        <f t="shared" si="0"/>
        <v>0</v>
      </c>
      <c r="I54" s="154" t="s">
        <v>217</v>
      </c>
      <c r="J54" s="155" t="s">
        <v>766</v>
      </c>
    </row>
    <row r="55" spans="1:10" x14ac:dyDescent="0.25">
      <c r="A55" s="149">
        <v>41671</v>
      </c>
      <c r="B55" s="150">
        <v>499</v>
      </c>
      <c r="C55" s="150" t="s">
        <v>650</v>
      </c>
      <c r="D55" s="151" t="s">
        <v>228</v>
      </c>
      <c r="E55" s="152">
        <v>2411</v>
      </c>
      <c r="F55" s="508">
        <v>41671</v>
      </c>
      <c r="G55" s="153">
        <v>2411</v>
      </c>
      <c r="H55" s="148">
        <f t="shared" si="0"/>
        <v>0</v>
      </c>
      <c r="I55" s="154" t="s">
        <v>30</v>
      </c>
    </row>
    <row r="56" spans="1:10" x14ac:dyDescent="0.25">
      <c r="A56" s="149">
        <v>41671</v>
      </c>
      <c r="B56" s="150">
        <v>500</v>
      </c>
      <c r="C56" s="150" t="s">
        <v>650</v>
      </c>
      <c r="D56" s="151" t="s">
        <v>130</v>
      </c>
      <c r="E56" s="152">
        <v>12413.5</v>
      </c>
      <c r="F56" s="508">
        <v>41673</v>
      </c>
      <c r="G56" s="153">
        <v>12413.5</v>
      </c>
      <c r="H56" s="148">
        <f t="shared" si="0"/>
        <v>0</v>
      </c>
      <c r="I56" s="154" t="s">
        <v>21</v>
      </c>
    </row>
    <row r="57" spans="1:10" x14ac:dyDescent="0.25">
      <c r="A57" s="149">
        <v>41671</v>
      </c>
      <c r="B57" s="150">
        <v>501</v>
      </c>
      <c r="C57" s="150" t="s">
        <v>650</v>
      </c>
      <c r="D57" s="151" t="s">
        <v>35</v>
      </c>
      <c r="E57" s="152">
        <v>25720</v>
      </c>
      <c r="F57" s="508">
        <v>41678</v>
      </c>
      <c r="G57" s="153">
        <v>25720</v>
      </c>
      <c r="H57" s="148">
        <f t="shared" si="0"/>
        <v>0</v>
      </c>
      <c r="I57" s="154" t="s">
        <v>30</v>
      </c>
    </row>
    <row r="58" spans="1:10" ht="23.25" x14ac:dyDescent="0.25">
      <c r="A58" s="149">
        <v>41671</v>
      </c>
      <c r="B58" s="150">
        <v>502</v>
      </c>
      <c r="C58" s="150" t="s">
        <v>650</v>
      </c>
      <c r="D58" s="151" t="s">
        <v>123</v>
      </c>
      <c r="E58" s="153">
        <v>6840</v>
      </c>
      <c r="F58" s="512" t="s">
        <v>767</v>
      </c>
      <c r="G58" s="153">
        <f>5000+1840</f>
        <v>6840</v>
      </c>
      <c r="H58" s="148">
        <f t="shared" si="0"/>
        <v>0</v>
      </c>
      <c r="I58" s="154" t="s">
        <v>8</v>
      </c>
    </row>
    <row r="59" spans="1:10" x14ac:dyDescent="0.25">
      <c r="A59" s="149">
        <v>41671</v>
      </c>
      <c r="B59" s="150">
        <v>503</v>
      </c>
      <c r="C59" s="150" t="s">
        <v>650</v>
      </c>
      <c r="D59" s="151" t="s">
        <v>22</v>
      </c>
      <c r="E59" s="152">
        <v>918</v>
      </c>
      <c r="F59" s="508">
        <v>41671</v>
      </c>
      <c r="G59" s="153">
        <v>918</v>
      </c>
      <c r="H59" s="148">
        <f t="shared" si="0"/>
        <v>0</v>
      </c>
      <c r="I59" s="154" t="s">
        <v>45</v>
      </c>
    </row>
    <row r="60" spans="1:10" x14ac:dyDescent="0.25">
      <c r="A60" s="149">
        <v>41671</v>
      </c>
      <c r="B60" s="150">
        <v>504</v>
      </c>
      <c r="C60" s="150" t="s">
        <v>650</v>
      </c>
      <c r="D60" s="151" t="s">
        <v>55</v>
      </c>
      <c r="E60" s="152">
        <v>14208</v>
      </c>
      <c r="F60" s="508">
        <v>41671</v>
      </c>
      <c r="G60" s="153">
        <v>14208</v>
      </c>
      <c r="H60" s="148">
        <f t="shared" si="0"/>
        <v>0</v>
      </c>
      <c r="I60" s="154"/>
    </row>
    <row r="61" spans="1:10" x14ac:dyDescent="0.25">
      <c r="A61" s="149">
        <v>41671</v>
      </c>
      <c r="B61" s="150">
        <v>505</v>
      </c>
      <c r="C61" s="150" t="s">
        <v>650</v>
      </c>
      <c r="D61" s="151" t="s">
        <v>70</v>
      </c>
      <c r="E61" s="152">
        <v>6611</v>
      </c>
      <c r="F61" s="508">
        <v>41675</v>
      </c>
      <c r="G61" s="153">
        <v>6611</v>
      </c>
      <c r="H61" s="148">
        <f t="shared" si="0"/>
        <v>0</v>
      </c>
      <c r="I61" s="154"/>
    </row>
    <row r="62" spans="1:10" x14ac:dyDescent="0.25">
      <c r="A62" s="149">
        <v>41671</v>
      </c>
      <c r="B62" s="150">
        <v>506</v>
      </c>
      <c r="C62" s="150" t="s">
        <v>650</v>
      </c>
      <c r="D62" s="151" t="s">
        <v>111</v>
      </c>
      <c r="E62" s="152">
        <v>3722</v>
      </c>
      <c r="F62" s="508">
        <v>41671</v>
      </c>
      <c r="G62" s="153">
        <v>3722</v>
      </c>
      <c r="H62" s="148">
        <f t="shared" si="0"/>
        <v>0</v>
      </c>
      <c r="I62" s="154" t="s">
        <v>45</v>
      </c>
    </row>
    <row r="63" spans="1:10" x14ac:dyDescent="0.25">
      <c r="A63" s="149">
        <v>41671</v>
      </c>
      <c r="B63" s="150">
        <v>507</v>
      </c>
      <c r="C63" s="150" t="s">
        <v>650</v>
      </c>
      <c r="D63" s="151" t="s">
        <v>163</v>
      </c>
      <c r="E63" s="152">
        <v>896</v>
      </c>
      <c r="F63" s="508">
        <v>41671</v>
      </c>
      <c r="G63" s="153">
        <v>896</v>
      </c>
      <c r="H63" s="148">
        <f t="shared" si="0"/>
        <v>0</v>
      </c>
      <c r="I63" s="154"/>
    </row>
    <row r="64" spans="1:10" x14ac:dyDescent="0.25">
      <c r="A64" s="149">
        <v>41671</v>
      </c>
      <c r="B64" s="150">
        <v>508</v>
      </c>
      <c r="C64" s="150" t="s">
        <v>650</v>
      </c>
      <c r="D64" s="151" t="s">
        <v>312</v>
      </c>
      <c r="E64" s="152">
        <v>2597.5</v>
      </c>
      <c r="F64" s="508">
        <v>41671</v>
      </c>
      <c r="G64" s="153">
        <v>2597.5</v>
      </c>
      <c r="H64" s="148">
        <f t="shared" si="0"/>
        <v>0</v>
      </c>
      <c r="I64" s="154"/>
    </row>
    <row r="65" spans="1:10" x14ac:dyDescent="0.25">
      <c r="A65" s="149">
        <v>41671</v>
      </c>
      <c r="B65" s="150">
        <v>509</v>
      </c>
      <c r="C65" s="150" t="s">
        <v>650</v>
      </c>
      <c r="D65" s="151" t="s">
        <v>8</v>
      </c>
      <c r="E65" s="152">
        <v>258</v>
      </c>
      <c r="F65" s="508">
        <v>41671</v>
      </c>
      <c r="G65" s="153">
        <v>258</v>
      </c>
      <c r="H65" s="148">
        <f t="shared" si="0"/>
        <v>0</v>
      </c>
      <c r="I65" s="154" t="s">
        <v>8</v>
      </c>
    </row>
    <row r="66" spans="1:10" x14ac:dyDescent="0.25">
      <c r="A66" s="149">
        <v>41671</v>
      </c>
      <c r="B66" s="150">
        <v>510</v>
      </c>
      <c r="C66" s="150" t="s">
        <v>650</v>
      </c>
      <c r="D66" s="151" t="s">
        <v>8</v>
      </c>
      <c r="E66" s="152">
        <v>149</v>
      </c>
      <c r="F66" s="508">
        <v>41671</v>
      </c>
      <c r="G66" s="153">
        <v>149</v>
      </c>
      <c r="H66" s="148">
        <f t="shared" si="0"/>
        <v>0</v>
      </c>
      <c r="I66" s="154" t="s">
        <v>8</v>
      </c>
    </row>
    <row r="67" spans="1:10" x14ac:dyDescent="0.25">
      <c r="A67" s="149">
        <v>41671</v>
      </c>
      <c r="B67" s="150">
        <v>511</v>
      </c>
      <c r="C67" s="150" t="s">
        <v>650</v>
      </c>
      <c r="D67" s="151" t="s">
        <v>768</v>
      </c>
      <c r="E67" s="152">
        <v>3345</v>
      </c>
      <c r="F67" s="508">
        <v>41671</v>
      </c>
      <c r="G67" s="153">
        <v>3345</v>
      </c>
      <c r="H67" s="148">
        <f t="shared" si="0"/>
        <v>0</v>
      </c>
      <c r="I67" s="154"/>
    </row>
    <row r="68" spans="1:10" x14ac:dyDescent="0.25">
      <c r="A68" s="149">
        <v>41671</v>
      </c>
      <c r="B68" s="150">
        <v>512</v>
      </c>
      <c r="C68" s="150" t="s">
        <v>650</v>
      </c>
      <c r="D68" s="151" t="s">
        <v>768</v>
      </c>
      <c r="E68" s="152">
        <v>1330</v>
      </c>
      <c r="F68" s="508">
        <v>41671</v>
      </c>
      <c r="G68" s="153">
        <v>1330</v>
      </c>
      <c r="H68" s="148">
        <f t="shared" si="0"/>
        <v>0</v>
      </c>
      <c r="I68" s="154"/>
    </row>
    <row r="69" spans="1:10" x14ac:dyDescent="0.25">
      <c r="A69" s="149">
        <v>41671</v>
      </c>
      <c r="B69" s="150">
        <v>513</v>
      </c>
      <c r="C69" s="150" t="s">
        <v>650</v>
      </c>
      <c r="D69" s="156" t="s">
        <v>53</v>
      </c>
      <c r="E69" s="157">
        <v>0</v>
      </c>
      <c r="F69" s="508"/>
      <c r="G69" s="153"/>
      <c r="H69" s="148">
        <f t="shared" ref="H69:H132" si="1">E69-G69</f>
        <v>0</v>
      </c>
      <c r="I69" s="154" t="s">
        <v>324</v>
      </c>
      <c r="J69" s="155" t="s">
        <v>769</v>
      </c>
    </row>
    <row r="70" spans="1:10" x14ac:dyDescent="0.25">
      <c r="A70" s="149">
        <v>41671</v>
      </c>
      <c r="B70" s="150">
        <v>514</v>
      </c>
      <c r="C70" s="150" t="s">
        <v>650</v>
      </c>
      <c r="D70" s="156" t="s">
        <v>53</v>
      </c>
      <c r="E70" s="157">
        <v>0</v>
      </c>
      <c r="F70" s="508"/>
      <c r="G70" s="153"/>
      <c r="H70" s="148">
        <f t="shared" si="1"/>
        <v>0</v>
      </c>
      <c r="I70" s="154" t="s">
        <v>324</v>
      </c>
      <c r="J70" s="155" t="s">
        <v>769</v>
      </c>
    </row>
    <row r="71" spans="1:10" x14ac:dyDescent="0.25">
      <c r="A71" s="159">
        <v>41671</v>
      </c>
      <c r="B71" s="160">
        <v>515</v>
      </c>
      <c r="C71" s="160" t="s">
        <v>650</v>
      </c>
      <c r="D71" s="151" t="s">
        <v>8</v>
      </c>
      <c r="E71" s="152">
        <v>1410</v>
      </c>
      <c r="F71" s="508">
        <v>41671</v>
      </c>
      <c r="G71" s="153">
        <v>1410</v>
      </c>
      <c r="H71" s="148">
        <f t="shared" si="1"/>
        <v>0</v>
      </c>
      <c r="I71" s="154" t="s">
        <v>8</v>
      </c>
    </row>
    <row r="72" spans="1:10" x14ac:dyDescent="0.25">
      <c r="A72" s="159">
        <v>41671</v>
      </c>
      <c r="B72" s="160">
        <v>516</v>
      </c>
      <c r="C72" s="160" t="s">
        <v>650</v>
      </c>
      <c r="D72" s="151" t="s">
        <v>8</v>
      </c>
      <c r="E72" s="152">
        <v>152.5</v>
      </c>
      <c r="F72" s="508">
        <v>41671</v>
      </c>
      <c r="G72" s="153">
        <v>152.5</v>
      </c>
      <c r="H72" s="148">
        <f t="shared" si="1"/>
        <v>0</v>
      </c>
      <c r="I72" s="154" t="s">
        <v>8</v>
      </c>
    </row>
    <row r="73" spans="1:10" x14ac:dyDescent="0.25">
      <c r="A73" s="149">
        <v>41671</v>
      </c>
      <c r="B73" s="150">
        <v>517</v>
      </c>
      <c r="C73" s="150" t="s">
        <v>650</v>
      </c>
      <c r="D73" s="151" t="s">
        <v>269</v>
      </c>
      <c r="E73" s="152">
        <v>6694</v>
      </c>
      <c r="F73" s="508">
        <v>41692</v>
      </c>
      <c r="G73" s="153">
        <v>6694</v>
      </c>
      <c r="H73" s="148">
        <f t="shared" si="1"/>
        <v>0</v>
      </c>
      <c r="I73" s="154" t="s">
        <v>21</v>
      </c>
    </row>
    <row r="74" spans="1:10" x14ac:dyDescent="0.25">
      <c r="A74" s="149">
        <v>41671</v>
      </c>
      <c r="B74" s="150">
        <v>518</v>
      </c>
      <c r="C74" s="150" t="s">
        <v>650</v>
      </c>
      <c r="D74" s="151" t="s">
        <v>27</v>
      </c>
      <c r="E74" s="152">
        <v>4599</v>
      </c>
      <c r="F74" s="508">
        <v>41671</v>
      </c>
      <c r="G74" s="153">
        <v>4599</v>
      </c>
      <c r="H74" s="148">
        <f t="shared" si="1"/>
        <v>0</v>
      </c>
      <c r="I74" s="154" t="s">
        <v>21</v>
      </c>
    </row>
    <row r="75" spans="1:10" x14ac:dyDescent="0.25">
      <c r="A75" s="149">
        <v>41671</v>
      </c>
      <c r="B75" s="150">
        <v>519</v>
      </c>
      <c r="C75" s="150" t="s">
        <v>650</v>
      </c>
      <c r="D75" s="151" t="s">
        <v>517</v>
      </c>
      <c r="E75" s="152">
        <v>91</v>
      </c>
      <c r="F75" s="508">
        <v>41671</v>
      </c>
      <c r="G75" s="153">
        <v>91</v>
      </c>
      <c r="H75" s="148">
        <f t="shared" si="1"/>
        <v>0</v>
      </c>
      <c r="I75" s="154"/>
    </row>
    <row r="76" spans="1:10" x14ac:dyDescent="0.25">
      <c r="A76" s="149">
        <v>41671</v>
      </c>
      <c r="B76" s="150">
        <v>520</v>
      </c>
      <c r="C76" s="150" t="s">
        <v>650</v>
      </c>
      <c r="D76" s="151" t="s">
        <v>69</v>
      </c>
      <c r="E76" s="152">
        <v>1095</v>
      </c>
      <c r="F76" s="508">
        <v>41671</v>
      </c>
      <c r="G76" s="153">
        <v>1095</v>
      </c>
      <c r="H76" s="148">
        <f t="shared" si="1"/>
        <v>0</v>
      </c>
      <c r="I76" s="154"/>
    </row>
    <row r="77" spans="1:10" x14ac:dyDescent="0.25">
      <c r="A77" s="149">
        <v>41671</v>
      </c>
      <c r="B77" s="150">
        <v>521</v>
      </c>
      <c r="C77" s="150" t="s">
        <v>650</v>
      </c>
      <c r="D77" s="151" t="s">
        <v>237</v>
      </c>
      <c r="E77" s="152">
        <v>7080.5</v>
      </c>
      <c r="F77" s="508">
        <v>41671</v>
      </c>
      <c r="G77" s="153">
        <v>7080.5</v>
      </c>
      <c r="H77" s="148">
        <f t="shared" si="1"/>
        <v>0</v>
      </c>
      <c r="I77" s="154" t="s">
        <v>21</v>
      </c>
    </row>
    <row r="78" spans="1:10" x14ac:dyDescent="0.25">
      <c r="A78" s="149">
        <v>41671</v>
      </c>
      <c r="B78" s="150">
        <v>522</v>
      </c>
      <c r="C78" s="150" t="s">
        <v>650</v>
      </c>
      <c r="D78" s="156" t="s">
        <v>53</v>
      </c>
      <c r="E78" s="157">
        <v>0</v>
      </c>
      <c r="F78" s="508"/>
      <c r="G78" s="153"/>
      <c r="H78" s="148">
        <f t="shared" si="1"/>
        <v>0</v>
      </c>
      <c r="I78" s="154" t="s">
        <v>512</v>
      </c>
      <c r="J78" s="155" t="s">
        <v>770</v>
      </c>
    </row>
    <row r="79" spans="1:10" x14ac:dyDescent="0.25">
      <c r="A79" s="149">
        <v>41671</v>
      </c>
      <c r="B79" s="150">
        <v>523</v>
      </c>
      <c r="C79" s="150" t="s">
        <v>650</v>
      </c>
      <c r="D79" s="151" t="s">
        <v>54</v>
      </c>
      <c r="E79" s="152">
        <v>21214</v>
      </c>
      <c r="F79" s="508">
        <v>41671</v>
      </c>
      <c r="G79" s="153">
        <v>21214</v>
      </c>
      <c r="H79" s="148">
        <f t="shared" si="1"/>
        <v>0</v>
      </c>
      <c r="I79" s="154"/>
    </row>
    <row r="80" spans="1:10" x14ac:dyDescent="0.25">
      <c r="A80" s="149">
        <v>41671</v>
      </c>
      <c r="B80" s="150">
        <v>524</v>
      </c>
      <c r="C80" s="150" t="s">
        <v>650</v>
      </c>
      <c r="D80" s="151" t="s">
        <v>366</v>
      </c>
      <c r="E80" s="152">
        <v>8117</v>
      </c>
      <c r="F80" s="508">
        <v>41671</v>
      </c>
      <c r="G80" s="153">
        <v>8117</v>
      </c>
      <c r="H80" s="148">
        <f t="shared" si="1"/>
        <v>0</v>
      </c>
      <c r="I80" s="154" t="s">
        <v>21</v>
      </c>
    </row>
    <row r="81" spans="1:10" x14ac:dyDescent="0.25">
      <c r="A81" s="149">
        <v>41671</v>
      </c>
      <c r="B81" s="150">
        <v>525</v>
      </c>
      <c r="C81" s="150" t="s">
        <v>650</v>
      </c>
      <c r="D81" s="151" t="s">
        <v>74</v>
      </c>
      <c r="E81" s="152">
        <v>2256.5</v>
      </c>
      <c r="F81" s="508">
        <v>41671</v>
      </c>
      <c r="G81" s="153">
        <v>2256.5</v>
      </c>
      <c r="H81" s="148">
        <f t="shared" si="1"/>
        <v>0</v>
      </c>
      <c r="I81" s="154"/>
    </row>
    <row r="82" spans="1:10" x14ac:dyDescent="0.25">
      <c r="A82" s="149">
        <v>41671</v>
      </c>
      <c r="B82" s="150">
        <v>526</v>
      </c>
      <c r="C82" s="150" t="s">
        <v>650</v>
      </c>
      <c r="D82" s="151" t="s">
        <v>8</v>
      </c>
      <c r="E82" s="152">
        <v>1280</v>
      </c>
      <c r="F82" s="508">
        <v>41671</v>
      </c>
      <c r="G82" s="153">
        <v>1280</v>
      </c>
      <c r="H82" s="148">
        <f t="shared" si="1"/>
        <v>0</v>
      </c>
      <c r="I82" s="154" t="s">
        <v>8</v>
      </c>
    </row>
    <row r="83" spans="1:10" x14ac:dyDescent="0.25">
      <c r="A83" s="149">
        <v>41671</v>
      </c>
      <c r="B83" s="150">
        <v>527</v>
      </c>
      <c r="C83" s="150" t="s">
        <v>650</v>
      </c>
      <c r="D83" s="151" t="s">
        <v>771</v>
      </c>
      <c r="E83" s="152">
        <v>21605.5</v>
      </c>
      <c r="F83" s="508">
        <v>41671</v>
      </c>
      <c r="G83" s="153">
        <v>21605.5</v>
      </c>
      <c r="H83" s="148">
        <f t="shared" si="1"/>
        <v>0</v>
      </c>
      <c r="I83" s="154" t="s">
        <v>162</v>
      </c>
    </row>
    <row r="84" spans="1:10" x14ac:dyDescent="0.25">
      <c r="A84" s="149">
        <v>41671</v>
      </c>
      <c r="B84" s="150">
        <v>528</v>
      </c>
      <c r="C84" s="150" t="s">
        <v>650</v>
      </c>
      <c r="D84" s="151" t="s">
        <v>66</v>
      </c>
      <c r="E84" s="152">
        <v>551</v>
      </c>
      <c r="F84" s="508">
        <v>41671</v>
      </c>
      <c r="G84" s="153">
        <v>551</v>
      </c>
      <c r="H84" s="148">
        <f t="shared" si="1"/>
        <v>0</v>
      </c>
      <c r="I84" s="154" t="s">
        <v>37</v>
      </c>
    </row>
    <row r="85" spans="1:10" x14ac:dyDescent="0.25">
      <c r="A85" s="149">
        <v>41671</v>
      </c>
      <c r="B85" s="150">
        <v>529</v>
      </c>
      <c r="C85" s="150" t="s">
        <v>650</v>
      </c>
      <c r="D85" s="151" t="s">
        <v>54</v>
      </c>
      <c r="E85" s="152">
        <v>91024.3</v>
      </c>
      <c r="F85" s="508">
        <v>41671</v>
      </c>
      <c r="G85" s="153">
        <v>91024.3</v>
      </c>
      <c r="H85" s="148">
        <f t="shared" si="1"/>
        <v>0</v>
      </c>
      <c r="I85" s="154" t="s">
        <v>162</v>
      </c>
    </row>
    <row r="86" spans="1:10" x14ac:dyDescent="0.25">
      <c r="A86" s="149">
        <v>41671</v>
      </c>
      <c r="B86" s="150">
        <v>530</v>
      </c>
      <c r="C86" s="150" t="s">
        <v>650</v>
      </c>
      <c r="D86" s="151" t="s">
        <v>22</v>
      </c>
      <c r="E86" s="152">
        <v>168</v>
      </c>
      <c r="F86" s="508">
        <v>41671</v>
      </c>
      <c r="G86" s="153">
        <v>168</v>
      </c>
      <c r="H86" s="148">
        <f t="shared" si="1"/>
        <v>0</v>
      </c>
      <c r="I86" s="154" t="s">
        <v>37</v>
      </c>
    </row>
    <row r="87" spans="1:10" x14ac:dyDescent="0.25">
      <c r="A87" s="149">
        <v>41671</v>
      </c>
      <c r="B87" s="150">
        <v>531</v>
      </c>
      <c r="C87" s="150" t="s">
        <v>650</v>
      </c>
      <c r="D87" s="151" t="s">
        <v>130</v>
      </c>
      <c r="E87" s="152">
        <v>1086</v>
      </c>
      <c r="F87" s="508">
        <v>41673</v>
      </c>
      <c r="G87" s="153">
        <v>1086</v>
      </c>
      <c r="H87" s="148">
        <f t="shared" si="1"/>
        <v>0</v>
      </c>
      <c r="I87" s="154" t="s">
        <v>21</v>
      </c>
    </row>
    <row r="88" spans="1:10" x14ac:dyDescent="0.25">
      <c r="A88" s="149">
        <v>41671</v>
      </c>
      <c r="B88" s="150">
        <v>532</v>
      </c>
      <c r="C88" s="150" t="s">
        <v>650</v>
      </c>
      <c r="D88" s="151" t="s">
        <v>576</v>
      </c>
      <c r="E88" s="152">
        <v>1816</v>
      </c>
      <c r="F88" s="508">
        <v>41671</v>
      </c>
      <c r="G88" s="153">
        <v>1816</v>
      </c>
      <c r="H88" s="148">
        <f t="shared" si="1"/>
        <v>0</v>
      </c>
      <c r="I88" s="154" t="s">
        <v>217</v>
      </c>
    </row>
    <row r="89" spans="1:10" ht="23.25" x14ac:dyDescent="0.25">
      <c r="A89" s="149">
        <v>41671</v>
      </c>
      <c r="B89" s="150">
        <v>533</v>
      </c>
      <c r="C89" s="150" t="s">
        <v>650</v>
      </c>
      <c r="D89" s="151" t="s">
        <v>64</v>
      </c>
      <c r="E89" s="153">
        <v>7717.5</v>
      </c>
      <c r="F89" s="513" t="s">
        <v>772</v>
      </c>
      <c r="G89" s="153">
        <v>7717.5</v>
      </c>
      <c r="H89" s="148">
        <f t="shared" si="1"/>
        <v>0</v>
      </c>
      <c r="I89" s="154" t="s">
        <v>37</v>
      </c>
      <c r="J89" s="155" t="s">
        <v>689</v>
      </c>
    </row>
    <row r="90" spans="1:10" x14ac:dyDescent="0.25">
      <c r="A90" s="149">
        <v>41671</v>
      </c>
      <c r="B90" s="150">
        <v>534</v>
      </c>
      <c r="C90" s="150" t="s">
        <v>650</v>
      </c>
      <c r="D90" s="151" t="s">
        <v>332</v>
      </c>
      <c r="E90" s="152">
        <v>1603</v>
      </c>
      <c r="F90" s="508">
        <v>41671</v>
      </c>
      <c r="G90" s="153">
        <v>1603</v>
      </c>
      <c r="H90" s="148">
        <f t="shared" si="1"/>
        <v>0</v>
      </c>
      <c r="I90" s="154" t="s">
        <v>217</v>
      </c>
    </row>
    <row r="91" spans="1:10" x14ac:dyDescent="0.25">
      <c r="A91" s="149">
        <v>41671</v>
      </c>
      <c r="B91" s="150">
        <v>535</v>
      </c>
      <c r="C91" s="150" t="s">
        <v>650</v>
      </c>
      <c r="D91" s="151" t="s">
        <v>386</v>
      </c>
      <c r="E91" s="152">
        <v>554</v>
      </c>
      <c r="F91" s="508">
        <v>41671</v>
      </c>
      <c r="G91" s="153">
        <v>554</v>
      </c>
      <c r="H91" s="148">
        <f t="shared" si="1"/>
        <v>0</v>
      </c>
      <c r="I91" s="154" t="s">
        <v>217</v>
      </c>
    </row>
    <row r="92" spans="1:10" x14ac:dyDescent="0.25">
      <c r="A92" s="149">
        <v>41671</v>
      </c>
      <c r="B92" s="150">
        <v>536</v>
      </c>
      <c r="C92" s="150" t="s">
        <v>650</v>
      </c>
      <c r="D92" s="151" t="s">
        <v>20</v>
      </c>
      <c r="E92" s="152">
        <v>7709.5</v>
      </c>
      <c r="F92" s="508">
        <v>41673</v>
      </c>
      <c r="G92" s="153">
        <v>7709.5</v>
      </c>
      <c r="H92" s="148">
        <f t="shared" si="1"/>
        <v>0</v>
      </c>
      <c r="I92" s="154" t="s">
        <v>8</v>
      </c>
    </row>
    <row r="93" spans="1:10" x14ac:dyDescent="0.25">
      <c r="A93" s="149">
        <v>41671</v>
      </c>
      <c r="B93" s="150">
        <v>537</v>
      </c>
      <c r="C93" s="150" t="s">
        <v>650</v>
      </c>
      <c r="D93" s="151" t="s">
        <v>78</v>
      </c>
      <c r="E93" s="152">
        <v>4992</v>
      </c>
      <c r="F93" s="508">
        <v>41673</v>
      </c>
      <c r="G93" s="153">
        <v>4992</v>
      </c>
      <c r="H93" s="148">
        <f t="shared" si="1"/>
        <v>0</v>
      </c>
      <c r="I93" s="154" t="s">
        <v>15</v>
      </c>
    </row>
    <row r="94" spans="1:10" x14ac:dyDescent="0.25">
      <c r="A94" s="149">
        <v>41671</v>
      </c>
      <c r="B94" s="150">
        <v>538</v>
      </c>
      <c r="C94" s="150" t="s">
        <v>650</v>
      </c>
      <c r="D94" s="151" t="s">
        <v>80</v>
      </c>
      <c r="E94" s="152">
        <v>3924</v>
      </c>
      <c r="F94" s="508">
        <v>41673</v>
      </c>
      <c r="G94" s="153">
        <v>3924</v>
      </c>
      <c r="H94" s="148">
        <f t="shared" si="1"/>
        <v>0</v>
      </c>
      <c r="I94" s="154" t="s">
        <v>15</v>
      </c>
    </row>
    <row r="95" spans="1:10" x14ac:dyDescent="0.25">
      <c r="A95" s="149">
        <v>41671</v>
      </c>
      <c r="B95" s="150">
        <v>539</v>
      </c>
      <c r="C95" s="150" t="s">
        <v>650</v>
      </c>
      <c r="D95" s="151" t="s">
        <v>598</v>
      </c>
      <c r="E95" s="152">
        <v>1296</v>
      </c>
      <c r="F95" s="508">
        <v>41673</v>
      </c>
      <c r="G95" s="153">
        <v>1296</v>
      </c>
      <c r="H95" s="148">
        <f t="shared" si="1"/>
        <v>0</v>
      </c>
      <c r="I95" s="154" t="s">
        <v>15</v>
      </c>
    </row>
    <row r="96" spans="1:10" x14ac:dyDescent="0.25">
      <c r="A96" s="149">
        <v>41671</v>
      </c>
      <c r="B96" s="150">
        <v>540</v>
      </c>
      <c r="C96" s="150" t="s">
        <v>650</v>
      </c>
      <c r="D96" s="151" t="s">
        <v>193</v>
      </c>
      <c r="E96" s="152">
        <v>1942.5</v>
      </c>
      <c r="F96" s="508">
        <v>41673</v>
      </c>
      <c r="G96" s="153">
        <v>1942.5</v>
      </c>
      <c r="H96" s="148">
        <f t="shared" si="1"/>
        <v>0</v>
      </c>
      <c r="I96" s="154" t="s">
        <v>15</v>
      </c>
    </row>
    <row r="97" spans="1:10" x14ac:dyDescent="0.25">
      <c r="A97" s="149">
        <v>41671</v>
      </c>
      <c r="B97" s="150">
        <v>541</v>
      </c>
      <c r="C97" s="150" t="s">
        <v>650</v>
      </c>
      <c r="D97" s="151" t="s">
        <v>23</v>
      </c>
      <c r="E97" s="152">
        <v>1617.5</v>
      </c>
      <c r="F97" s="508">
        <v>41671</v>
      </c>
      <c r="G97" s="153">
        <v>1617.5</v>
      </c>
      <c r="H97" s="148">
        <f t="shared" si="1"/>
        <v>0</v>
      </c>
      <c r="I97" s="154"/>
    </row>
    <row r="98" spans="1:10" x14ac:dyDescent="0.25">
      <c r="A98" s="149">
        <v>41671</v>
      </c>
      <c r="B98" s="150">
        <v>542</v>
      </c>
      <c r="C98" s="150" t="s">
        <v>650</v>
      </c>
      <c r="D98" s="151" t="s">
        <v>23</v>
      </c>
      <c r="E98" s="152">
        <v>489</v>
      </c>
      <c r="F98" s="508">
        <v>41671</v>
      </c>
      <c r="G98" s="153">
        <v>489</v>
      </c>
      <c r="H98" s="148">
        <f t="shared" si="1"/>
        <v>0</v>
      </c>
      <c r="I98" s="154"/>
    </row>
    <row r="99" spans="1:10" x14ac:dyDescent="0.25">
      <c r="A99" s="149">
        <v>41671</v>
      </c>
      <c r="B99" s="150">
        <v>543</v>
      </c>
      <c r="C99" s="150" t="s">
        <v>650</v>
      </c>
      <c r="D99" s="151" t="s">
        <v>733</v>
      </c>
      <c r="E99" s="152">
        <v>25870.5</v>
      </c>
      <c r="F99" s="509" t="s">
        <v>773</v>
      </c>
      <c r="G99" s="153">
        <v>25870.5</v>
      </c>
      <c r="H99" s="148">
        <f t="shared" si="1"/>
        <v>0</v>
      </c>
      <c r="I99" s="154"/>
    </row>
    <row r="100" spans="1:10" x14ac:dyDescent="0.25">
      <c r="A100" s="149">
        <v>41671</v>
      </c>
      <c r="B100" s="150">
        <v>544</v>
      </c>
      <c r="C100" s="150" t="s">
        <v>650</v>
      </c>
      <c r="D100" s="151" t="s">
        <v>136</v>
      </c>
      <c r="E100" s="152">
        <v>1566.6</v>
      </c>
      <c r="F100" s="508">
        <v>41671</v>
      </c>
      <c r="G100" s="153">
        <v>1566.6</v>
      </c>
      <c r="H100" s="148">
        <f t="shared" si="1"/>
        <v>0</v>
      </c>
      <c r="I100" s="154"/>
    </row>
    <row r="101" spans="1:10" ht="36" customHeight="1" x14ac:dyDescent="0.25">
      <c r="A101" s="149">
        <v>41671</v>
      </c>
      <c r="B101" s="150">
        <v>545</v>
      </c>
      <c r="C101" s="150" t="s">
        <v>650</v>
      </c>
      <c r="D101" s="151" t="s">
        <v>468</v>
      </c>
      <c r="E101" s="153">
        <v>25524.5</v>
      </c>
      <c r="F101" s="514" t="s">
        <v>4917</v>
      </c>
      <c r="G101" s="161">
        <v>20024.5</v>
      </c>
      <c r="H101" s="162">
        <f t="shared" si="1"/>
        <v>5500</v>
      </c>
      <c r="I101" s="154" t="s">
        <v>15</v>
      </c>
    </row>
    <row r="102" spans="1:10" x14ac:dyDescent="0.25">
      <c r="A102" s="149">
        <v>41671</v>
      </c>
      <c r="B102" s="150">
        <v>546</v>
      </c>
      <c r="C102" s="150" t="s">
        <v>650</v>
      </c>
      <c r="D102" s="151" t="s">
        <v>348</v>
      </c>
      <c r="E102" s="153">
        <v>5839</v>
      </c>
      <c r="F102" s="515" t="s">
        <v>774</v>
      </c>
      <c r="G102" s="153">
        <v>5839</v>
      </c>
      <c r="H102" s="148">
        <f t="shared" si="1"/>
        <v>0</v>
      </c>
      <c r="I102" s="154" t="s">
        <v>15</v>
      </c>
      <c r="J102" s="155" t="s">
        <v>775</v>
      </c>
    </row>
    <row r="103" spans="1:10" x14ac:dyDescent="0.25">
      <c r="A103" s="149">
        <v>41671</v>
      </c>
      <c r="B103" s="150">
        <v>547</v>
      </c>
      <c r="C103" s="150" t="s">
        <v>650</v>
      </c>
      <c r="D103" s="151" t="s">
        <v>133</v>
      </c>
      <c r="E103" s="152">
        <v>27604.2</v>
      </c>
      <c r="F103" s="508">
        <v>41671</v>
      </c>
      <c r="G103" s="153">
        <v>27604.2</v>
      </c>
      <c r="H103" s="148">
        <f t="shared" si="1"/>
        <v>0</v>
      </c>
      <c r="I103" s="154"/>
    </row>
    <row r="104" spans="1:10" x14ac:dyDescent="0.25">
      <c r="A104" s="149">
        <v>41671</v>
      </c>
      <c r="B104" s="150">
        <v>548</v>
      </c>
      <c r="C104" s="150" t="s">
        <v>650</v>
      </c>
      <c r="D104" s="151" t="s">
        <v>776</v>
      </c>
      <c r="E104" s="152">
        <v>2095.1</v>
      </c>
      <c r="F104" s="508">
        <v>41673</v>
      </c>
      <c r="G104" s="153">
        <v>2095.1</v>
      </c>
      <c r="H104" s="148">
        <f t="shared" si="1"/>
        <v>0</v>
      </c>
      <c r="I104" s="154" t="s">
        <v>15</v>
      </c>
    </row>
    <row r="105" spans="1:10" x14ac:dyDescent="0.25">
      <c r="A105" s="149">
        <v>41671</v>
      </c>
      <c r="B105" s="150">
        <v>549</v>
      </c>
      <c r="C105" s="150" t="s">
        <v>650</v>
      </c>
      <c r="D105" s="156" t="s">
        <v>53</v>
      </c>
      <c r="E105" s="163">
        <v>0</v>
      </c>
      <c r="F105" s="516" t="s">
        <v>777</v>
      </c>
      <c r="G105" s="153">
        <v>0</v>
      </c>
      <c r="H105" s="148">
        <f t="shared" si="1"/>
        <v>0</v>
      </c>
      <c r="I105" s="154" t="s">
        <v>15</v>
      </c>
      <c r="J105" s="155" t="s">
        <v>778</v>
      </c>
    </row>
    <row r="106" spans="1:10" x14ac:dyDescent="0.25">
      <c r="A106" s="149">
        <v>0</v>
      </c>
      <c r="B106" s="150">
        <v>550</v>
      </c>
      <c r="C106" s="150" t="s">
        <v>650</v>
      </c>
      <c r="D106" s="151" t="s">
        <v>36</v>
      </c>
      <c r="E106" s="152">
        <v>12000.5</v>
      </c>
      <c r="F106" s="508">
        <v>41680</v>
      </c>
      <c r="G106" s="153">
        <v>12000.5</v>
      </c>
      <c r="H106" s="148">
        <f t="shared" si="1"/>
        <v>0</v>
      </c>
      <c r="I106" s="154"/>
    </row>
    <row r="107" spans="1:10" x14ac:dyDescent="0.25">
      <c r="A107" s="149">
        <v>41671</v>
      </c>
      <c r="B107" s="150">
        <v>551</v>
      </c>
      <c r="C107" s="150" t="s">
        <v>650</v>
      </c>
      <c r="D107" s="151" t="s">
        <v>115</v>
      </c>
      <c r="E107" s="152">
        <v>3447.2</v>
      </c>
      <c r="F107" s="508">
        <v>41671</v>
      </c>
      <c r="G107" s="153">
        <v>3447.2</v>
      </c>
      <c r="H107" s="148">
        <f t="shared" si="1"/>
        <v>0</v>
      </c>
      <c r="I107" s="154"/>
    </row>
    <row r="108" spans="1:10" x14ac:dyDescent="0.25">
      <c r="A108" s="149">
        <v>41671</v>
      </c>
      <c r="B108" s="150">
        <v>552</v>
      </c>
      <c r="C108" s="150" t="s">
        <v>650</v>
      </c>
      <c r="D108" s="151" t="s">
        <v>779</v>
      </c>
      <c r="E108" s="152">
        <v>2721</v>
      </c>
      <c r="F108" s="508">
        <v>41671</v>
      </c>
      <c r="G108" s="153">
        <v>2721</v>
      </c>
      <c r="H108" s="148">
        <f t="shared" si="1"/>
        <v>0</v>
      </c>
      <c r="I108" s="154"/>
    </row>
    <row r="109" spans="1:10" x14ac:dyDescent="0.25">
      <c r="A109" s="149">
        <v>41671</v>
      </c>
      <c r="B109" s="150">
        <v>553</v>
      </c>
      <c r="C109" s="150" t="s">
        <v>650</v>
      </c>
      <c r="D109" s="151" t="s">
        <v>11</v>
      </c>
      <c r="E109" s="152">
        <v>47548</v>
      </c>
      <c r="F109" s="508">
        <v>41680</v>
      </c>
      <c r="G109" s="153">
        <v>47548</v>
      </c>
      <c r="H109" s="148">
        <f t="shared" si="1"/>
        <v>0</v>
      </c>
      <c r="I109" s="154" t="s">
        <v>37</v>
      </c>
    </row>
    <row r="110" spans="1:10" x14ac:dyDescent="0.25">
      <c r="A110" s="149">
        <v>41671</v>
      </c>
      <c r="B110" s="150">
        <v>554</v>
      </c>
      <c r="C110" s="150" t="s">
        <v>650</v>
      </c>
      <c r="D110" s="151" t="s">
        <v>494</v>
      </c>
      <c r="E110" s="152">
        <v>300</v>
      </c>
      <c r="F110" s="508">
        <v>41671</v>
      </c>
      <c r="G110" s="153">
        <v>300</v>
      </c>
      <c r="H110" s="148">
        <f t="shared" si="1"/>
        <v>0</v>
      </c>
      <c r="I110" s="154"/>
    </row>
    <row r="111" spans="1:10" x14ac:dyDescent="0.25">
      <c r="A111" s="149">
        <v>41671</v>
      </c>
      <c r="B111" s="150">
        <v>555</v>
      </c>
      <c r="C111" s="150" t="s">
        <v>650</v>
      </c>
      <c r="D111" s="151" t="s">
        <v>99</v>
      </c>
      <c r="E111" s="152">
        <v>640</v>
      </c>
      <c r="F111" s="508">
        <v>41671</v>
      </c>
      <c r="G111" s="153">
        <v>640</v>
      </c>
      <c r="H111" s="148">
        <f t="shared" si="1"/>
        <v>0</v>
      </c>
      <c r="I111" s="154"/>
    </row>
    <row r="112" spans="1:10" x14ac:dyDescent="0.25">
      <c r="A112" s="149">
        <v>41671</v>
      </c>
      <c r="B112" s="150">
        <v>556</v>
      </c>
      <c r="C112" s="150" t="s">
        <v>650</v>
      </c>
      <c r="D112" s="151" t="s">
        <v>180</v>
      </c>
      <c r="E112" s="153">
        <v>23279</v>
      </c>
      <c r="F112" s="510" t="s">
        <v>780</v>
      </c>
      <c r="G112" s="153">
        <f>16100+1847+5332</f>
        <v>23279</v>
      </c>
      <c r="H112" s="148">
        <f t="shared" si="1"/>
        <v>0</v>
      </c>
      <c r="I112" s="154" t="s">
        <v>37</v>
      </c>
    </row>
    <row r="113" spans="1:10" x14ac:dyDescent="0.25">
      <c r="A113" s="149">
        <v>41671</v>
      </c>
      <c r="B113" s="150">
        <v>557</v>
      </c>
      <c r="C113" s="150" t="s">
        <v>650</v>
      </c>
      <c r="D113" s="151" t="s">
        <v>781</v>
      </c>
      <c r="E113" s="152">
        <v>2092.5</v>
      </c>
      <c r="F113" s="508">
        <v>41673</v>
      </c>
      <c r="G113" s="153">
        <v>2092.5</v>
      </c>
      <c r="H113" s="148">
        <f t="shared" si="1"/>
        <v>0</v>
      </c>
      <c r="I113" s="154" t="s">
        <v>37</v>
      </c>
    </row>
    <row r="114" spans="1:10" x14ac:dyDescent="0.25">
      <c r="A114" s="149">
        <v>41671</v>
      </c>
      <c r="B114" s="150">
        <v>558</v>
      </c>
      <c r="C114" s="150" t="s">
        <v>650</v>
      </c>
      <c r="D114" s="151" t="s">
        <v>68</v>
      </c>
      <c r="E114" s="153">
        <v>3781.5</v>
      </c>
      <c r="F114" s="517">
        <v>41673</v>
      </c>
      <c r="G114" s="153">
        <v>3781.5</v>
      </c>
      <c r="H114" s="148">
        <f t="shared" si="1"/>
        <v>0</v>
      </c>
      <c r="I114" s="154" t="s">
        <v>37</v>
      </c>
      <c r="J114" s="155" t="s">
        <v>782</v>
      </c>
    </row>
    <row r="115" spans="1:10" x14ac:dyDescent="0.25">
      <c r="A115" s="149">
        <v>41671</v>
      </c>
      <c r="B115" s="150">
        <v>559</v>
      </c>
      <c r="C115" s="150" t="s">
        <v>650</v>
      </c>
      <c r="D115" s="151" t="s">
        <v>62</v>
      </c>
      <c r="E115" s="152">
        <v>24137.68</v>
      </c>
      <c r="F115" s="508">
        <v>41673</v>
      </c>
      <c r="G115" s="153">
        <v>24137.68</v>
      </c>
      <c r="H115" s="148">
        <f t="shared" si="1"/>
        <v>0</v>
      </c>
      <c r="I115" s="154" t="s">
        <v>37</v>
      </c>
    </row>
    <row r="116" spans="1:10" x14ac:dyDescent="0.25">
      <c r="A116" s="149">
        <v>41671</v>
      </c>
      <c r="B116" s="150">
        <v>560</v>
      </c>
      <c r="C116" s="150" t="s">
        <v>650</v>
      </c>
      <c r="D116" s="151" t="s">
        <v>523</v>
      </c>
      <c r="E116" s="152">
        <v>4909</v>
      </c>
      <c r="F116" s="508">
        <v>41678</v>
      </c>
      <c r="G116" s="153">
        <v>4909</v>
      </c>
      <c r="H116" s="148">
        <f t="shared" si="1"/>
        <v>0</v>
      </c>
      <c r="I116" s="154"/>
    </row>
    <row r="117" spans="1:10" x14ac:dyDescent="0.25">
      <c r="A117" s="149">
        <v>41671</v>
      </c>
      <c r="B117" s="150">
        <v>561</v>
      </c>
      <c r="C117" s="150" t="s">
        <v>650</v>
      </c>
      <c r="D117" s="151" t="s">
        <v>523</v>
      </c>
      <c r="E117" s="152">
        <v>200</v>
      </c>
      <c r="F117" s="508">
        <v>41671</v>
      </c>
      <c r="G117" s="153">
        <v>200</v>
      </c>
      <c r="H117" s="148">
        <f t="shared" si="1"/>
        <v>0</v>
      </c>
      <c r="I117" s="154"/>
    </row>
    <row r="118" spans="1:10" x14ac:dyDescent="0.25">
      <c r="A118" s="149">
        <v>41671</v>
      </c>
      <c r="B118" s="150">
        <v>562</v>
      </c>
      <c r="C118" s="150" t="s">
        <v>650</v>
      </c>
      <c r="D118" s="151" t="s">
        <v>721</v>
      </c>
      <c r="E118" s="152">
        <v>10691.5</v>
      </c>
      <c r="F118" s="508">
        <v>41673</v>
      </c>
      <c r="G118" s="153">
        <v>10691.5</v>
      </c>
      <c r="H118" s="148">
        <f t="shared" si="1"/>
        <v>0</v>
      </c>
      <c r="I118" s="154" t="s">
        <v>37</v>
      </c>
    </row>
    <row r="119" spans="1:10" x14ac:dyDescent="0.25">
      <c r="A119" s="149">
        <v>41671</v>
      </c>
      <c r="B119" s="150">
        <v>563</v>
      </c>
      <c r="C119" s="150" t="s">
        <v>650</v>
      </c>
      <c r="D119" s="151" t="s">
        <v>783</v>
      </c>
      <c r="E119" s="152">
        <v>18093</v>
      </c>
      <c r="F119" s="508">
        <v>41680</v>
      </c>
      <c r="G119" s="153">
        <v>18093</v>
      </c>
      <c r="H119" s="148">
        <f t="shared" si="1"/>
        <v>0</v>
      </c>
      <c r="I119" s="154"/>
    </row>
    <row r="120" spans="1:10" x14ac:dyDescent="0.25">
      <c r="A120" s="149">
        <v>41671</v>
      </c>
      <c r="B120" s="150">
        <v>564</v>
      </c>
      <c r="C120" s="150" t="s">
        <v>650</v>
      </c>
      <c r="D120" s="151" t="s">
        <v>564</v>
      </c>
      <c r="E120" s="152">
        <v>4928</v>
      </c>
      <c r="F120" s="508">
        <v>41671</v>
      </c>
      <c r="G120" s="153">
        <v>4928</v>
      </c>
      <c r="H120" s="148">
        <f t="shared" si="1"/>
        <v>0</v>
      </c>
      <c r="I120" s="154"/>
    </row>
    <row r="121" spans="1:10" x14ac:dyDescent="0.25">
      <c r="A121" s="149">
        <v>41671</v>
      </c>
      <c r="B121" s="150">
        <v>565</v>
      </c>
      <c r="C121" s="150" t="s">
        <v>650</v>
      </c>
      <c r="D121" s="151" t="s">
        <v>18</v>
      </c>
      <c r="E121" s="152">
        <v>1413.5</v>
      </c>
      <c r="F121" s="508">
        <v>41671</v>
      </c>
      <c r="G121" s="153">
        <v>1413.5</v>
      </c>
      <c r="H121" s="148">
        <f t="shared" si="1"/>
        <v>0</v>
      </c>
      <c r="I121" s="154" t="s">
        <v>8</v>
      </c>
    </row>
    <row r="122" spans="1:10" x14ac:dyDescent="0.25">
      <c r="A122" s="149">
        <v>41671</v>
      </c>
      <c r="B122" s="150">
        <v>566</v>
      </c>
      <c r="C122" s="150" t="s">
        <v>650</v>
      </c>
      <c r="D122" s="151" t="s">
        <v>8</v>
      </c>
      <c r="E122" s="152">
        <v>654</v>
      </c>
      <c r="F122" s="508">
        <v>41671</v>
      </c>
      <c r="G122" s="153">
        <v>654</v>
      </c>
      <c r="H122" s="148">
        <f t="shared" si="1"/>
        <v>0</v>
      </c>
      <c r="I122" s="154" t="s">
        <v>8</v>
      </c>
    </row>
    <row r="123" spans="1:10" x14ac:dyDescent="0.25">
      <c r="A123" s="149">
        <v>41671</v>
      </c>
      <c r="B123" s="150">
        <v>567</v>
      </c>
      <c r="C123" s="150" t="s">
        <v>650</v>
      </c>
      <c r="D123" s="151" t="s">
        <v>14</v>
      </c>
      <c r="E123" s="152">
        <v>8782.5</v>
      </c>
      <c r="F123" s="508">
        <v>41673</v>
      </c>
      <c r="G123" s="153">
        <v>8782.5</v>
      </c>
      <c r="H123" s="148">
        <f t="shared" si="1"/>
        <v>0</v>
      </c>
      <c r="I123" s="154" t="s">
        <v>217</v>
      </c>
    </row>
    <row r="124" spans="1:10" x14ac:dyDescent="0.25">
      <c r="A124" s="149">
        <v>41671</v>
      </c>
      <c r="B124" s="150">
        <v>568</v>
      </c>
      <c r="C124" s="150" t="s">
        <v>650</v>
      </c>
      <c r="D124" s="151" t="s">
        <v>106</v>
      </c>
      <c r="E124" s="152">
        <v>162925</v>
      </c>
      <c r="F124" s="508">
        <v>41682</v>
      </c>
      <c r="G124" s="153">
        <v>162925</v>
      </c>
      <c r="H124" s="148">
        <f t="shared" si="1"/>
        <v>0</v>
      </c>
      <c r="I124" s="154"/>
    </row>
    <row r="125" spans="1:10" x14ac:dyDescent="0.25">
      <c r="A125" s="149">
        <v>41671</v>
      </c>
      <c r="B125" s="150">
        <v>569</v>
      </c>
      <c r="C125" s="150" t="s">
        <v>650</v>
      </c>
      <c r="D125" s="151" t="s">
        <v>250</v>
      </c>
      <c r="E125" s="153">
        <v>8547.6</v>
      </c>
      <c r="F125" s="517">
        <v>41673</v>
      </c>
      <c r="G125" s="153">
        <v>8547.6</v>
      </c>
      <c r="H125" s="148">
        <f t="shared" si="1"/>
        <v>0</v>
      </c>
      <c r="I125" s="154" t="s">
        <v>45</v>
      </c>
    </row>
    <row r="126" spans="1:10" x14ac:dyDescent="0.25">
      <c r="A126" s="149">
        <v>41671</v>
      </c>
      <c r="B126" s="150">
        <v>570</v>
      </c>
      <c r="C126" s="150" t="s">
        <v>650</v>
      </c>
      <c r="D126" s="151" t="s">
        <v>106</v>
      </c>
      <c r="E126" s="152">
        <v>176615</v>
      </c>
      <c r="F126" s="508">
        <v>41682</v>
      </c>
      <c r="G126" s="153">
        <v>176615</v>
      </c>
      <c r="H126" s="148">
        <f t="shared" si="1"/>
        <v>0</v>
      </c>
      <c r="I126" s="154"/>
    </row>
    <row r="127" spans="1:10" x14ac:dyDescent="0.25">
      <c r="A127" s="149">
        <v>41671</v>
      </c>
      <c r="B127" s="150">
        <v>571</v>
      </c>
      <c r="C127" s="150" t="s">
        <v>650</v>
      </c>
      <c r="D127" s="151" t="s">
        <v>106</v>
      </c>
      <c r="E127" s="152">
        <v>160867</v>
      </c>
      <c r="F127" s="508">
        <v>41682</v>
      </c>
      <c r="G127" s="153">
        <v>160867</v>
      </c>
      <c r="H127" s="148">
        <f t="shared" si="1"/>
        <v>0</v>
      </c>
      <c r="I127" s="154"/>
    </row>
    <row r="128" spans="1:10" x14ac:dyDescent="0.25">
      <c r="A128" s="149">
        <v>41671</v>
      </c>
      <c r="B128" s="150">
        <v>572</v>
      </c>
      <c r="C128" s="150" t="s">
        <v>650</v>
      </c>
      <c r="D128" s="151" t="s">
        <v>106</v>
      </c>
      <c r="E128" s="152">
        <v>219935</v>
      </c>
      <c r="F128" s="508">
        <v>41682</v>
      </c>
      <c r="G128" s="153">
        <v>219935</v>
      </c>
      <c r="H128" s="148">
        <f t="shared" si="1"/>
        <v>0</v>
      </c>
      <c r="I128" s="154"/>
    </row>
    <row r="129" spans="1:10" x14ac:dyDescent="0.25">
      <c r="A129" s="149">
        <v>41671</v>
      </c>
      <c r="B129" s="150">
        <v>573</v>
      </c>
      <c r="C129" s="150" t="s">
        <v>650</v>
      </c>
      <c r="D129" s="151" t="s">
        <v>106</v>
      </c>
      <c r="E129" s="152">
        <v>308834</v>
      </c>
      <c r="F129" s="508">
        <v>41682</v>
      </c>
      <c r="G129" s="153">
        <v>308834</v>
      </c>
      <c r="H129" s="148">
        <f t="shared" si="1"/>
        <v>0</v>
      </c>
      <c r="I129" s="154"/>
    </row>
    <row r="130" spans="1:10" x14ac:dyDescent="0.25">
      <c r="A130" s="149">
        <v>41671</v>
      </c>
      <c r="B130" s="150">
        <v>574</v>
      </c>
      <c r="C130" s="150" t="s">
        <v>650</v>
      </c>
      <c r="D130" s="151" t="s">
        <v>49</v>
      </c>
      <c r="E130" s="152">
        <v>929.5</v>
      </c>
      <c r="F130" s="508">
        <v>41671</v>
      </c>
      <c r="G130" s="153">
        <v>929.5</v>
      </c>
      <c r="H130" s="148">
        <f t="shared" si="1"/>
        <v>0</v>
      </c>
      <c r="I130" s="154"/>
    </row>
    <row r="131" spans="1:10" x14ac:dyDescent="0.25">
      <c r="A131" s="149">
        <v>41671</v>
      </c>
      <c r="B131" s="150">
        <v>575</v>
      </c>
      <c r="C131" s="150" t="s">
        <v>650</v>
      </c>
      <c r="D131" s="151" t="s">
        <v>106</v>
      </c>
      <c r="E131" s="152">
        <v>18803.5</v>
      </c>
      <c r="F131" s="508">
        <v>41690</v>
      </c>
      <c r="G131" s="153">
        <v>18803.5</v>
      </c>
      <c r="H131" s="148">
        <f t="shared" si="1"/>
        <v>0</v>
      </c>
      <c r="I131" s="154"/>
    </row>
    <row r="132" spans="1:10" x14ac:dyDescent="0.25">
      <c r="A132" s="149">
        <v>41671</v>
      </c>
      <c r="B132" s="150">
        <v>576</v>
      </c>
      <c r="C132" s="150" t="s">
        <v>650</v>
      </c>
      <c r="D132" s="156" t="s">
        <v>53</v>
      </c>
      <c r="E132" s="163">
        <v>0</v>
      </c>
      <c r="F132" s="516" t="s">
        <v>777</v>
      </c>
      <c r="G132" s="153"/>
      <c r="H132" s="148">
        <f t="shared" si="1"/>
        <v>0</v>
      </c>
      <c r="I132" s="154" t="s">
        <v>217</v>
      </c>
      <c r="J132" s="155" t="s">
        <v>784</v>
      </c>
    </row>
    <row r="133" spans="1:10" x14ac:dyDescent="0.25">
      <c r="A133" s="149">
        <v>41671</v>
      </c>
      <c r="B133" s="150">
        <v>577</v>
      </c>
      <c r="C133" s="150" t="s">
        <v>650</v>
      </c>
      <c r="D133" s="151" t="s">
        <v>36</v>
      </c>
      <c r="E133" s="153">
        <v>23720.5</v>
      </c>
      <c r="F133" s="510" t="s">
        <v>785</v>
      </c>
      <c r="G133" s="153">
        <f>4324+19396.5</f>
        <v>23720.5</v>
      </c>
      <c r="H133" s="148">
        <f t="shared" ref="H133:H196" si="2">E133-G133</f>
        <v>0</v>
      </c>
      <c r="I133" s="154"/>
    </row>
    <row r="134" spans="1:10" x14ac:dyDescent="0.25">
      <c r="A134" s="166">
        <v>41672</v>
      </c>
      <c r="B134" s="167">
        <v>578</v>
      </c>
      <c r="C134" s="167" t="s">
        <v>650</v>
      </c>
      <c r="D134" s="151" t="s">
        <v>19</v>
      </c>
      <c r="E134" s="152">
        <v>12793.4</v>
      </c>
      <c r="F134" s="517">
        <v>41687</v>
      </c>
      <c r="G134" s="153">
        <v>12793.4</v>
      </c>
      <c r="H134" s="148">
        <f t="shared" si="2"/>
        <v>0</v>
      </c>
      <c r="I134" s="154" t="s">
        <v>105</v>
      </c>
    </row>
    <row r="135" spans="1:10" x14ac:dyDescent="0.25">
      <c r="A135" s="166">
        <v>41672</v>
      </c>
      <c r="B135" s="167">
        <v>579</v>
      </c>
      <c r="C135" s="167" t="s">
        <v>650</v>
      </c>
      <c r="D135" s="151" t="s">
        <v>13</v>
      </c>
      <c r="E135" s="152">
        <v>7820.5</v>
      </c>
      <c r="F135" s="508">
        <v>41676</v>
      </c>
      <c r="G135" s="153">
        <v>7820.5</v>
      </c>
      <c r="H135" s="148">
        <f t="shared" si="2"/>
        <v>0</v>
      </c>
      <c r="I135" s="168" t="s">
        <v>21</v>
      </c>
    </row>
    <row r="136" spans="1:10" x14ac:dyDescent="0.25">
      <c r="A136" s="166">
        <v>41672</v>
      </c>
      <c r="B136" s="167">
        <v>580</v>
      </c>
      <c r="C136" s="167" t="s">
        <v>650</v>
      </c>
      <c r="D136" s="151" t="s">
        <v>44</v>
      </c>
      <c r="E136" s="152">
        <v>3800</v>
      </c>
      <c r="F136" s="508">
        <v>41687</v>
      </c>
      <c r="G136" s="153">
        <v>3800</v>
      </c>
      <c r="H136" s="148">
        <f t="shared" si="2"/>
        <v>0</v>
      </c>
      <c r="I136" s="154" t="s">
        <v>37</v>
      </c>
    </row>
    <row r="137" spans="1:10" x14ac:dyDescent="0.25">
      <c r="A137" s="166">
        <v>41672</v>
      </c>
      <c r="B137" s="167">
        <v>581</v>
      </c>
      <c r="C137" s="167" t="s">
        <v>650</v>
      </c>
      <c r="D137" s="151" t="s">
        <v>129</v>
      </c>
      <c r="E137" s="152">
        <v>737.1</v>
      </c>
      <c r="F137" s="508">
        <v>41672</v>
      </c>
      <c r="G137" s="153">
        <v>737.1</v>
      </c>
      <c r="H137" s="148">
        <f t="shared" si="2"/>
        <v>0</v>
      </c>
      <c r="I137" s="154"/>
    </row>
    <row r="138" spans="1:10" x14ac:dyDescent="0.25">
      <c r="A138" s="166">
        <v>41672</v>
      </c>
      <c r="B138" s="167">
        <v>582</v>
      </c>
      <c r="C138" s="167" t="s">
        <v>650</v>
      </c>
      <c r="D138" s="151" t="s">
        <v>122</v>
      </c>
      <c r="E138" s="152">
        <v>1520</v>
      </c>
      <c r="F138" s="508">
        <v>41687</v>
      </c>
      <c r="G138" s="153">
        <v>1520</v>
      </c>
      <c r="H138" s="148">
        <f t="shared" si="2"/>
        <v>0</v>
      </c>
      <c r="I138" s="154" t="s">
        <v>37</v>
      </c>
    </row>
    <row r="139" spans="1:10" x14ac:dyDescent="0.25">
      <c r="A139" s="166">
        <v>41672</v>
      </c>
      <c r="B139" s="167">
        <v>583</v>
      </c>
      <c r="C139" s="167" t="s">
        <v>650</v>
      </c>
      <c r="D139" s="151" t="s">
        <v>42</v>
      </c>
      <c r="E139" s="152">
        <v>1140</v>
      </c>
      <c r="F139" s="508">
        <v>41687</v>
      </c>
      <c r="G139" s="153">
        <v>1140</v>
      </c>
      <c r="H139" s="148">
        <f t="shared" si="2"/>
        <v>0</v>
      </c>
      <c r="I139" s="154" t="s">
        <v>37</v>
      </c>
    </row>
    <row r="140" spans="1:10" x14ac:dyDescent="0.25">
      <c r="A140" s="166">
        <v>41672</v>
      </c>
      <c r="B140" s="167">
        <v>584</v>
      </c>
      <c r="C140" s="167" t="s">
        <v>650</v>
      </c>
      <c r="D140" s="151" t="s">
        <v>115</v>
      </c>
      <c r="E140" s="152">
        <v>4346</v>
      </c>
      <c r="F140" s="508">
        <v>41672</v>
      </c>
      <c r="G140" s="153">
        <v>4346</v>
      </c>
      <c r="H140" s="148">
        <f t="shared" si="2"/>
        <v>0</v>
      </c>
      <c r="I140" s="154"/>
    </row>
    <row r="141" spans="1:10" x14ac:dyDescent="0.25">
      <c r="A141" s="166">
        <v>41672</v>
      </c>
      <c r="B141" s="167">
        <v>585</v>
      </c>
      <c r="C141" s="167" t="s">
        <v>650</v>
      </c>
      <c r="D141" s="151" t="s">
        <v>20</v>
      </c>
      <c r="E141" s="152">
        <v>6527</v>
      </c>
      <c r="F141" s="508">
        <v>41672</v>
      </c>
      <c r="G141" s="153">
        <v>6527</v>
      </c>
      <c r="H141" s="148">
        <f t="shared" si="2"/>
        <v>0</v>
      </c>
      <c r="I141" s="154" t="s">
        <v>8</v>
      </c>
    </row>
    <row r="142" spans="1:10" x14ac:dyDescent="0.25">
      <c r="A142" s="166">
        <v>41672</v>
      </c>
      <c r="B142" s="167">
        <v>586</v>
      </c>
      <c r="C142" s="167" t="s">
        <v>650</v>
      </c>
      <c r="D142" s="151" t="s">
        <v>18</v>
      </c>
      <c r="E142" s="152">
        <v>5755.2</v>
      </c>
      <c r="F142" s="508">
        <v>41672</v>
      </c>
      <c r="G142" s="153">
        <v>5755.2</v>
      </c>
      <c r="H142" s="148">
        <f t="shared" si="2"/>
        <v>0</v>
      </c>
      <c r="I142" s="154"/>
    </row>
    <row r="143" spans="1:10" x14ac:dyDescent="0.25">
      <c r="A143" s="166">
        <v>41672</v>
      </c>
      <c r="B143" s="167">
        <v>587</v>
      </c>
      <c r="C143" s="167" t="s">
        <v>650</v>
      </c>
      <c r="D143" s="151" t="s">
        <v>123</v>
      </c>
      <c r="E143" s="152">
        <v>3054</v>
      </c>
      <c r="F143" s="508">
        <v>41672</v>
      </c>
      <c r="G143" s="153">
        <v>3054</v>
      </c>
      <c r="H143" s="148">
        <f t="shared" si="2"/>
        <v>0</v>
      </c>
      <c r="I143" s="154" t="s">
        <v>8</v>
      </c>
    </row>
    <row r="144" spans="1:10" x14ac:dyDescent="0.25">
      <c r="A144" s="166">
        <v>41672</v>
      </c>
      <c r="B144" s="167">
        <v>588</v>
      </c>
      <c r="C144" s="167" t="s">
        <v>650</v>
      </c>
      <c r="D144" s="151" t="s">
        <v>20</v>
      </c>
      <c r="E144" s="152">
        <v>660</v>
      </c>
      <c r="F144" s="508">
        <v>41672</v>
      </c>
      <c r="G144" s="153">
        <v>660</v>
      </c>
      <c r="H144" s="148">
        <f t="shared" si="2"/>
        <v>0</v>
      </c>
      <c r="I144" s="154" t="s">
        <v>8</v>
      </c>
    </row>
    <row r="145" spans="1:10" x14ac:dyDescent="0.25">
      <c r="A145" s="166">
        <v>41672</v>
      </c>
      <c r="B145" s="167">
        <v>589</v>
      </c>
      <c r="C145" s="167" t="s">
        <v>650</v>
      </c>
      <c r="D145" s="151" t="s">
        <v>70</v>
      </c>
      <c r="E145" s="152">
        <v>3910.5</v>
      </c>
      <c r="F145" s="508">
        <v>41672</v>
      </c>
      <c r="G145" s="153">
        <v>3910.5</v>
      </c>
      <c r="H145" s="148">
        <f t="shared" si="2"/>
        <v>0</v>
      </c>
      <c r="I145" s="154"/>
    </row>
    <row r="146" spans="1:10" x14ac:dyDescent="0.25">
      <c r="A146" s="166">
        <v>41672</v>
      </c>
      <c r="B146" s="167">
        <v>590</v>
      </c>
      <c r="C146" s="167" t="s">
        <v>650</v>
      </c>
      <c r="D146" s="151" t="s">
        <v>130</v>
      </c>
      <c r="E146" s="152">
        <v>11926.5</v>
      </c>
      <c r="F146" s="508">
        <v>41673</v>
      </c>
      <c r="G146" s="153">
        <v>11926.5</v>
      </c>
      <c r="H146" s="148">
        <f t="shared" si="2"/>
        <v>0</v>
      </c>
      <c r="I146" s="154" t="s">
        <v>21</v>
      </c>
    </row>
    <row r="147" spans="1:10" x14ac:dyDescent="0.25">
      <c r="A147" s="166">
        <v>41672</v>
      </c>
      <c r="B147" s="167">
        <v>591</v>
      </c>
      <c r="C147" s="167" t="s">
        <v>650</v>
      </c>
      <c r="D147" s="151" t="s">
        <v>55</v>
      </c>
      <c r="E147" s="152">
        <v>17567</v>
      </c>
      <c r="F147" s="508">
        <v>41672</v>
      </c>
      <c r="G147" s="153">
        <v>17567</v>
      </c>
      <c r="H147" s="148">
        <f t="shared" si="2"/>
        <v>0</v>
      </c>
      <c r="I147" s="154" t="s">
        <v>8</v>
      </c>
    </row>
    <row r="148" spans="1:10" x14ac:dyDescent="0.25">
      <c r="A148" s="166">
        <v>41672</v>
      </c>
      <c r="B148" s="167">
        <v>592</v>
      </c>
      <c r="C148" s="167" t="s">
        <v>650</v>
      </c>
      <c r="D148" s="151" t="s">
        <v>148</v>
      </c>
      <c r="E148" s="152">
        <v>24299.5</v>
      </c>
      <c r="F148" s="508">
        <v>41673</v>
      </c>
      <c r="G148" s="153">
        <v>24299.5</v>
      </c>
      <c r="H148" s="148">
        <f t="shared" si="2"/>
        <v>0</v>
      </c>
      <c r="I148" s="154" t="s">
        <v>12</v>
      </c>
    </row>
    <row r="149" spans="1:10" x14ac:dyDescent="0.25">
      <c r="A149" s="166">
        <v>41672</v>
      </c>
      <c r="B149" s="167">
        <v>593</v>
      </c>
      <c r="C149" s="167" t="s">
        <v>650</v>
      </c>
      <c r="D149" s="151" t="s">
        <v>130</v>
      </c>
      <c r="E149" s="152">
        <v>480</v>
      </c>
      <c r="F149" s="508">
        <v>41673</v>
      </c>
      <c r="G149" s="153">
        <v>480</v>
      </c>
      <c r="H149" s="148">
        <f t="shared" si="2"/>
        <v>0</v>
      </c>
      <c r="I149" s="154" t="s">
        <v>21</v>
      </c>
    </row>
    <row r="150" spans="1:10" x14ac:dyDescent="0.25">
      <c r="A150" s="166">
        <v>41672</v>
      </c>
      <c r="B150" s="167">
        <v>594</v>
      </c>
      <c r="C150" s="167" t="s">
        <v>650</v>
      </c>
      <c r="D150" s="151" t="s">
        <v>380</v>
      </c>
      <c r="E150" s="152">
        <v>2145.5</v>
      </c>
      <c r="F150" s="508">
        <v>41672</v>
      </c>
      <c r="G150" s="153">
        <v>2145.5</v>
      </c>
      <c r="H150" s="148">
        <f t="shared" si="2"/>
        <v>0</v>
      </c>
      <c r="I150" s="154" t="s">
        <v>21</v>
      </c>
    </row>
    <row r="151" spans="1:10" x14ac:dyDescent="0.25">
      <c r="A151" s="166">
        <v>41672</v>
      </c>
      <c r="B151" s="167">
        <v>595</v>
      </c>
      <c r="C151" s="167" t="s">
        <v>650</v>
      </c>
      <c r="D151" s="151" t="s">
        <v>29</v>
      </c>
      <c r="E151" s="152">
        <v>17140</v>
      </c>
      <c r="F151" s="508">
        <v>41673</v>
      </c>
      <c r="G151" s="153">
        <v>17140</v>
      </c>
      <c r="H151" s="148">
        <f t="shared" si="2"/>
        <v>0</v>
      </c>
      <c r="I151" s="154" t="s">
        <v>12</v>
      </c>
    </row>
    <row r="152" spans="1:10" x14ac:dyDescent="0.25">
      <c r="A152" s="166">
        <v>41672</v>
      </c>
      <c r="B152" s="167">
        <v>596</v>
      </c>
      <c r="C152" s="167" t="s">
        <v>650</v>
      </c>
      <c r="D152" s="151" t="s">
        <v>27</v>
      </c>
      <c r="E152" s="152">
        <v>3269.7</v>
      </c>
      <c r="F152" s="508">
        <v>41672</v>
      </c>
      <c r="G152" s="153">
        <v>3269.7</v>
      </c>
      <c r="H152" s="148">
        <f t="shared" si="2"/>
        <v>0</v>
      </c>
      <c r="I152" s="154" t="s">
        <v>21</v>
      </c>
    </row>
    <row r="153" spans="1:10" x14ac:dyDescent="0.25">
      <c r="A153" s="166">
        <v>41672</v>
      </c>
      <c r="B153" s="167">
        <v>597</v>
      </c>
      <c r="C153" s="167" t="s">
        <v>650</v>
      </c>
      <c r="D153" s="151" t="s">
        <v>83</v>
      </c>
      <c r="E153" s="152">
        <v>1982.5</v>
      </c>
      <c r="F153" s="508">
        <v>41673</v>
      </c>
      <c r="G153" s="153">
        <v>1982.5</v>
      </c>
      <c r="H153" s="148">
        <f t="shared" si="2"/>
        <v>0</v>
      </c>
      <c r="I153" s="154" t="s">
        <v>21</v>
      </c>
    </row>
    <row r="154" spans="1:10" x14ac:dyDescent="0.25">
      <c r="A154" s="166">
        <v>41672</v>
      </c>
      <c r="B154" s="167">
        <v>598</v>
      </c>
      <c r="C154" s="167" t="s">
        <v>650</v>
      </c>
      <c r="D154" s="151" t="s">
        <v>188</v>
      </c>
      <c r="E154" s="152">
        <v>9342.5</v>
      </c>
      <c r="F154" s="508">
        <v>41682</v>
      </c>
      <c r="G154" s="153">
        <v>9342.5</v>
      </c>
      <c r="H154" s="148">
        <f t="shared" si="2"/>
        <v>0</v>
      </c>
      <c r="I154" s="154"/>
    </row>
    <row r="155" spans="1:10" x14ac:dyDescent="0.25">
      <c r="A155" s="166">
        <v>41672</v>
      </c>
      <c r="B155" s="167">
        <v>599</v>
      </c>
      <c r="C155" s="167" t="s">
        <v>650</v>
      </c>
      <c r="D155" s="151" t="s">
        <v>228</v>
      </c>
      <c r="E155" s="152">
        <v>2464</v>
      </c>
      <c r="F155" s="508">
        <v>41673</v>
      </c>
      <c r="G155" s="153">
        <v>2464</v>
      </c>
      <c r="H155" s="148">
        <f t="shared" si="2"/>
        <v>0</v>
      </c>
      <c r="I155" s="154" t="s">
        <v>12</v>
      </c>
    </row>
    <row r="156" spans="1:10" x14ac:dyDescent="0.25">
      <c r="A156" s="166">
        <v>41672</v>
      </c>
      <c r="B156" s="167">
        <v>600</v>
      </c>
      <c r="C156" s="167" t="s">
        <v>650</v>
      </c>
      <c r="D156" s="151" t="s">
        <v>237</v>
      </c>
      <c r="E156" s="152">
        <v>10389.5</v>
      </c>
      <c r="F156" s="508">
        <v>41672</v>
      </c>
      <c r="G156" s="153">
        <v>10389.5</v>
      </c>
      <c r="H156" s="148">
        <f t="shared" si="2"/>
        <v>0</v>
      </c>
      <c r="I156" s="154" t="s">
        <v>21</v>
      </c>
    </row>
    <row r="157" spans="1:10" x14ac:dyDescent="0.25">
      <c r="A157" s="166">
        <v>41672</v>
      </c>
      <c r="B157" s="167">
        <v>601</v>
      </c>
      <c r="C157" s="167" t="s">
        <v>650</v>
      </c>
      <c r="D157" s="151" t="s">
        <v>33</v>
      </c>
      <c r="E157" s="152">
        <v>7727</v>
      </c>
      <c r="F157" s="508">
        <v>41672</v>
      </c>
      <c r="G157" s="153">
        <v>7727</v>
      </c>
      <c r="H157" s="148">
        <f t="shared" si="2"/>
        <v>0</v>
      </c>
      <c r="I157" s="154" t="s">
        <v>37</v>
      </c>
      <c r="J157" s="155" t="s">
        <v>786</v>
      </c>
    </row>
    <row r="158" spans="1:10" x14ac:dyDescent="0.25">
      <c r="A158" s="166">
        <v>41672</v>
      </c>
      <c r="B158" s="167">
        <v>602</v>
      </c>
      <c r="C158" s="167" t="s">
        <v>650</v>
      </c>
      <c r="D158" s="151" t="s">
        <v>280</v>
      </c>
      <c r="E158" s="152">
        <v>3209</v>
      </c>
      <c r="F158" s="508">
        <v>41672</v>
      </c>
      <c r="G158" s="153">
        <v>3209</v>
      </c>
      <c r="H158" s="148">
        <f t="shared" si="2"/>
        <v>0</v>
      </c>
      <c r="I158" s="154" t="s">
        <v>21</v>
      </c>
    </row>
    <row r="159" spans="1:10" x14ac:dyDescent="0.25">
      <c r="A159" s="166">
        <v>41672</v>
      </c>
      <c r="B159" s="167">
        <v>603</v>
      </c>
      <c r="C159" s="167" t="s">
        <v>650</v>
      </c>
      <c r="D159" s="151" t="s">
        <v>8</v>
      </c>
      <c r="E159" s="152">
        <v>950</v>
      </c>
      <c r="F159" s="508">
        <v>41672</v>
      </c>
      <c r="G159" s="153">
        <v>950</v>
      </c>
      <c r="H159" s="148">
        <f t="shared" si="2"/>
        <v>0</v>
      </c>
      <c r="I159" s="154" t="s">
        <v>8</v>
      </c>
    </row>
    <row r="160" spans="1:10" x14ac:dyDescent="0.25">
      <c r="A160" s="166">
        <v>41672</v>
      </c>
      <c r="B160" s="167">
        <v>604</v>
      </c>
      <c r="C160" s="167" t="s">
        <v>650</v>
      </c>
      <c r="D160" s="151" t="s">
        <v>8</v>
      </c>
      <c r="E160" s="152">
        <v>497.5</v>
      </c>
      <c r="F160" s="508">
        <v>41672</v>
      </c>
      <c r="G160" s="153">
        <v>497.5</v>
      </c>
      <c r="H160" s="148">
        <f t="shared" si="2"/>
        <v>0</v>
      </c>
      <c r="I160" s="154" t="s">
        <v>8</v>
      </c>
    </row>
    <row r="161" spans="1:10" x14ac:dyDescent="0.25">
      <c r="A161" s="166">
        <v>41672</v>
      </c>
      <c r="B161" s="167">
        <v>605</v>
      </c>
      <c r="C161" s="167" t="s">
        <v>650</v>
      </c>
      <c r="D161" s="151" t="s">
        <v>115</v>
      </c>
      <c r="E161" s="152">
        <v>3614.5</v>
      </c>
      <c r="F161" s="508">
        <v>41672</v>
      </c>
      <c r="G161" s="153">
        <v>3614.5</v>
      </c>
      <c r="H161" s="148">
        <f t="shared" si="2"/>
        <v>0</v>
      </c>
      <c r="I161" s="154"/>
    </row>
    <row r="162" spans="1:10" x14ac:dyDescent="0.25">
      <c r="A162" s="166">
        <v>41672</v>
      </c>
      <c r="B162" s="167">
        <v>606</v>
      </c>
      <c r="C162" s="167" t="s">
        <v>650</v>
      </c>
      <c r="D162" s="151" t="s">
        <v>47</v>
      </c>
      <c r="E162" s="153">
        <v>2603.5</v>
      </c>
      <c r="F162" s="517">
        <v>41673</v>
      </c>
      <c r="G162" s="153">
        <v>2603.5</v>
      </c>
      <c r="H162" s="148">
        <f t="shared" si="2"/>
        <v>0</v>
      </c>
      <c r="I162" s="154"/>
      <c r="J162" s="155" t="s">
        <v>143</v>
      </c>
    </row>
    <row r="163" spans="1:10" x14ac:dyDescent="0.25">
      <c r="A163" s="166">
        <v>41672</v>
      </c>
      <c r="B163" s="167">
        <v>607</v>
      </c>
      <c r="C163" s="167" t="s">
        <v>650</v>
      </c>
      <c r="D163" s="151" t="s">
        <v>250</v>
      </c>
      <c r="E163" s="152">
        <v>5882.5</v>
      </c>
      <c r="F163" s="508">
        <v>41673</v>
      </c>
      <c r="G163" s="153">
        <v>5882.5</v>
      </c>
      <c r="H163" s="148">
        <f t="shared" si="2"/>
        <v>0</v>
      </c>
      <c r="I163" s="154" t="s">
        <v>12</v>
      </c>
    </row>
    <row r="164" spans="1:10" x14ac:dyDescent="0.25">
      <c r="A164" s="166">
        <v>41672</v>
      </c>
      <c r="B164" s="167">
        <v>608</v>
      </c>
      <c r="C164" s="167" t="s">
        <v>650</v>
      </c>
      <c r="D164" s="151" t="s">
        <v>20</v>
      </c>
      <c r="E164" s="152">
        <v>1658.5</v>
      </c>
      <c r="F164" s="508">
        <v>41672</v>
      </c>
      <c r="G164" s="153">
        <v>1658.5</v>
      </c>
      <c r="H164" s="148">
        <f t="shared" si="2"/>
        <v>0</v>
      </c>
      <c r="I164" s="154" t="s">
        <v>8</v>
      </c>
    </row>
    <row r="165" spans="1:10" x14ac:dyDescent="0.25">
      <c r="A165" s="166">
        <v>41672</v>
      </c>
      <c r="B165" s="167">
        <v>609</v>
      </c>
      <c r="C165" s="167" t="s">
        <v>650</v>
      </c>
      <c r="D165" s="151" t="s">
        <v>508</v>
      </c>
      <c r="E165" s="152">
        <v>20088</v>
      </c>
      <c r="F165" s="508">
        <v>41672</v>
      </c>
      <c r="G165" s="153">
        <v>20088</v>
      </c>
      <c r="H165" s="148">
        <f t="shared" si="2"/>
        <v>0</v>
      </c>
      <c r="I165" s="154"/>
    </row>
    <row r="166" spans="1:10" x14ac:dyDescent="0.25">
      <c r="A166" s="166">
        <v>41672</v>
      </c>
      <c r="B166" s="167">
        <v>610</v>
      </c>
      <c r="C166" s="167" t="s">
        <v>650</v>
      </c>
      <c r="D166" s="151" t="s">
        <v>690</v>
      </c>
      <c r="E166" s="152">
        <v>11773.5</v>
      </c>
      <c r="F166" s="508">
        <v>41672</v>
      </c>
      <c r="G166" s="153">
        <v>11773.5</v>
      </c>
      <c r="H166" s="148">
        <f t="shared" si="2"/>
        <v>0</v>
      </c>
      <c r="I166" s="154"/>
    </row>
    <row r="167" spans="1:10" x14ac:dyDescent="0.25">
      <c r="A167" s="166">
        <v>41672</v>
      </c>
      <c r="B167" s="167">
        <v>611</v>
      </c>
      <c r="C167" s="167" t="s">
        <v>650</v>
      </c>
      <c r="D167" s="151" t="s">
        <v>68</v>
      </c>
      <c r="E167" s="152">
        <v>4560</v>
      </c>
      <c r="F167" s="508">
        <v>41642</v>
      </c>
      <c r="G167" s="153">
        <v>4560</v>
      </c>
      <c r="H167" s="148">
        <f t="shared" si="2"/>
        <v>0</v>
      </c>
      <c r="I167" s="154" t="s">
        <v>37</v>
      </c>
    </row>
    <row r="168" spans="1:10" x14ac:dyDescent="0.25">
      <c r="A168" s="166">
        <v>41672</v>
      </c>
      <c r="B168" s="167">
        <v>612</v>
      </c>
      <c r="C168" s="167" t="s">
        <v>650</v>
      </c>
      <c r="D168" s="151" t="s">
        <v>25</v>
      </c>
      <c r="E168" s="153">
        <v>25911</v>
      </c>
      <c r="F168" s="517">
        <v>41673</v>
      </c>
      <c r="G168" s="153">
        <v>25911</v>
      </c>
      <c r="H168" s="148">
        <f t="shared" si="2"/>
        <v>0</v>
      </c>
      <c r="I168" s="154" t="s">
        <v>37</v>
      </c>
      <c r="J168" s="155" t="s">
        <v>787</v>
      </c>
    </row>
    <row r="169" spans="1:10" x14ac:dyDescent="0.25">
      <c r="A169" s="166">
        <v>41672</v>
      </c>
      <c r="B169" s="167">
        <v>613</v>
      </c>
      <c r="C169" s="167" t="s">
        <v>650</v>
      </c>
      <c r="D169" s="151" t="s">
        <v>260</v>
      </c>
      <c r="E169" s="152">
        <v>960</v>
      </c>
      <c r="F169" s="508">
        <v>41672</v>
      </c>
      <c r="G169" s="153">
        <v>960</v>
      </c>
      <c r="H169" s="148">
        <f t="shared" si="2"/>
        <v>0</v>
      </c>
      <c r="I169" s="154" t="s">
        <v>45</v>
      </c>
    </row>
    <row r="170" spans="1:10" x14ac:dyDescent="0.25">
      <c r="A170" s="166">
        <v>41672</v>
      </c>
      <c r="B170" s="167">
        <v>614</v>
      </c>
      <c r="C170" s="167" t="s">
        <v>650</v>
      </c>
      <c r="D170" s="151" t="s">
        <v>180</v>
      </c>
      <c r="E170" s="152">
        <v>2800</v>
      </c>
      <c r="F170" s="508">
        <v>41672</v>
      </c>
      <c r="G170" s="153">
        <v>2800</v>
      </c>
      <c r="H170" s="148">
        <f t="shared" si="2"/>
        <v>0</v>
      </c>
      <c r="I170" s="154"/>
    </row>
    <row r="171" spans="1:10" x14ac:dyDescent="0.25">
      <c r="A171" s="166">
        <v>41672</v>
      </c>
      <c r="B171" s="167">
        <v>615</v>
      </c>
      <c r="C171" s="167" t="s">
        <v>650</v>
      </c>
      <c r="D171" s="151" t="s">
        <v>17</v>
      </c>
      <c r="E171" s="153">
        <v>5565.6</v>
      </c>
      <c r="F171" s="515" t="s">
        <v>788</v>
      </c>
      <c r="G171" s="153">
        <v>5565.6</v>
      </c>
      <c r="H171" s="148">
        <f t="shared" si="2"/>
        <v>0</v>
      </c>
      <c r="I171" s="154"/>
      <c r="J171" s="155" t="s">
        <v>789</v>
      </c>
    </row>
    <row r="172" spans="1:10" x14ac:dyDescent="0.25">
      <c r="A172" s="166">
        <v>41672</v>
      </c>
      <c r="B172" s="167">
        <v>616</v>
      </c>
      <c r="C172" s="167" t="s">
        <v>650</v>
      </c>
      <c r="D172" s="151" t="s">
        <v>20</v>
      </c>
      <c r="E172" s="152">
        <v>703</v>
      </c>
      <c r="F172" s="508">
        <v>41672</v>
      </c>
      <c r="G172" s="153">
        <v>703</v>
      </c>
      <c r="H172" s="148">
        <f t="shared" si="2"/>
        <v>0</v>
      </c>
      <c r="I172" s="154" t="s">
        <v>8</v>
      </c>
    </row>
    <row r="173" spans="1:10" x14ac:dyDescent="0.25">
      <c r="A173" s="166">
        <v>41672</v>
      </c>
      <c r="B173" s="167">
        <v>617</v>
      </c>
      <c r="C173" s="167" t="s">
        <v>650</v>
      </c>
      <c r="D173" s="151" t="s">
        <v>524</v>
      </c>
      <c r="E173" s="152">
        <v>382.5</v>
      </c>
      <c r="F173" s="508">
        <v>41673</v>
      </c>
      <c r="G173" s="153">
        <v>382.5</v>
      </c>
      <c r="H173" s="148">
        <f t="shared" si="2"/>
        <v>0</v>
      </c>
      <c r="I173" s="154" t="s">
        <v>8</v>
      </c>
    </row>
    <row r="174" spans="1:10" x14ac:dyDescent="0.25">
      <c r="A174" s="166">
        <v>41672</v>
      </c>
      <c r="B174" s="167">
        <v>618</v>
      </c>
      <c r="C174" s="167" t="s">
        <v>650</v>
      </c>
      <c r="D174" s="151" t="s">
        <v>27</v>
      </c>
      <c r="E174" s="152">
        <v>49.5</v>
      </c>
      <c r="F174" s="508">
        <v>41672</v>
      </c>
      <c r="G174" s="153">
        <v>49.5</v>
      </c>
      <c r="H174" s="148">
        <f t="shared" si="2"/>
        <v>0</v>
      </c>
      <c r="I174" s="154"/>
    </row>
    <row r="175" spans="1:10" x14ac:dyDescent="0.25">
      <c r="A175" s="166">
        <v>41673</v>
      </c>
      <c r="B175" s="167">
        <v>619</v>
      </c>
      <c r="C175" s="167" t="s">
        <v>650</v>
      </c>
      <c r="D175" s="151" t="s">
        <v>14</v>
      </c>
      <c r="E175" s="152">
        <v>5544</v>
      </c>
      <c r="F175" s="508">
        <v>41673</v>
      </c>
      <c r="G175" s="152">
        <v>5544</v>
      </c>
      <c r="H175" s="148">
        <f t="shared" si="2"/>
        <v>0</v>
      </c>
      <c r="I175" s="154" t="s">
        <v>27</v>
      </c>
    </row>
    <row r="176" spans="1:10" x14ac:dyDescent="0.25">
      <c r="A176" s="166">
        <v>41673</v>
      </c>
      <c r="B176" s="167">
        <v>620</v>
      </c>
      <c r="C176" s="167" t="s">
        <v>650</v>
      </c>
      <c r="D176" s="151" t="s">
        <v>533</v>
      </c>
      <c r="E176" s="152">
        <v>311</v>
      </c>
      <c r="F176" s="508">
        <v>41673</v>
      </c>
      <c r="G176" s="153">
        <v>311</v>
      </c>
      <c r="H176" s="148">
        <f t="shared" si="2"/>
        <v>0</v>
      </c>
      <c r="I176" s="168"/>
    </row>
    <row r="177" spans="1:10" x14ac:dyDescent="0.25">
      <c r="A177" s="166">
        <v>41673</v>
      </c>
      <c r="B177" s="167">
        <v>621</v>
      </c>
      <c r="C177" s="167" t="s">
        <v>650</v>
      </c>
      <c r="D177" s="151" t="s">
        <v>152</v>
      </c>
      <c r="E177" s="152">
        <v>8176</v>
      </c>
      <c r="F177" s="508">
        <v>41673</v>
      </c>
      <c r="G177" s="153">
        <v>8176</v>
      </c>
      <c r="H177" s="148">
        <f t="shared" si="2"/>
        <v>0</v>
      </c>
      <c r="I177" s="154"/>
    </row>
    <row r="178" spans="1:10" ht="15" x14ac:dyDescent="0.25">
      <c r="A178" s="166">
        <v>41673</v>
      </c>
      <c r="B178" s="167">
        <v>622</v>
      </c>
      <c r="C178" s="167" t="s">
        <v>650</v>
      </c>
      <c r="D178" s="151" t="s">
        <v>13</v>
      </c>
      <c r="E178" s="152">
        <v>1968.5</v>
      </c>
      <c r="F178" s="508">
        <v>41674</v>
      </c>
      <c r="G178" s="153">
        <v>1968.5</v>
      </c>
      <c r="H178" s="148">
        <f t="shared" si="2"/>
        <v>0</v>
      </c>
      <c r="I178" s="154" t="s">
        <v>162</v>
      </c>
      <c r="J178" s="131"/>
    </row>
    <row r="179" spans="1:10" ht="15" x14ac:dyDescent="0.25">
      <c r="A179" s="166">
        <v>41673</v>
      </c>
      <c r="B179" s="167">
        <v>623</v>
      </c>
      <c r="C179" s="167" t="s">
        <v>650</v>
      </c>
      <c r="D179" s="151" t="s">
        <v>20</v>
      </c>
      <c r="E179" s="152">
        <v>10931</v>
      </c>
      <c r="F179" s="508">
        <v>41677</v>
      </c>
      <c r="G179" s="153">
        <v>10931</v>
      </c>
      <c r="H179" s="148">
        <f t="shared" si="2"/>
        <v>0</v>
      </c>
      <c r="I179" s="154" t="s">
        <v>8</v>
      </c>
      <c r="J179" s="131"/>
    </row>
    <row r="180" spans="1:10" ht="15" x14ac:dyDescent="0.25">
      <c r="A180" s="166">
        <v>41673</v>
      </c>
      <c r="B180" s="167">
        <v>624</v>
      </c>
      <c r="C180" s="167" t="s">
        <v>650</v>
      </c>
      <c r="D180" s="151" t="s">
        <v>790</v>
      </c>
      <c r="E180" s="152">
        <v>28841.5</v>
      </c>
      <c r="F180" s="508">
        <v>41673</v>
      </c>
      <c r="G180" s="153">
        <v>28841.5</v>
      </c>
      <c r="H180" s="148">
        <f t="shared" si="2"/>
        <v>0</v>
      </c>
      <c r="I180" s="154"/>
      <c r="J180" s="131"/>
    </row>
    <row r="181" spans="1:10" ht="15" x14ac:dyDescent="0.25">
      <c r="A181" s="166">
        <v>41673</v>
      </c>
      <c r="B181" s="167">
        <v>625</v>
      </c>
      <c r="C181" s="167" t="s">
        <v>650</v>
      </c>
      <c r="D181" s="151" t="s">
        <v>24</v>
      </c>
      <c r="E181" s="152">
        <v>810</v>
      </c>
      <c r="F181" s="508">
        <v>41673</v>
      </c>
      <c r="G181" s="153">
        <v>810</v>
      </c>
      <c r="H181" s="148">
        <f t="shared" si="2"/>
        <v>0</v>
      </c>
      <c r="I181" s="154"/>
      <c r="J181" s="131"/>
    </row>
    <row r="182" spans="1:10" ht="15" x14ac:dyDescent="0.25">
      <c r="A182" s="166">
        <v>41673</v>
      </c>
      <c r="B182" s="167">
        <v>626</v>
      </c>
      <c r="C182" s="167" t="s">
        <v>650</v>
      </c>
      <c r="D182" s="151" t="s">
        <v>106</v>
      </c>
      <c r="E182" s="152">
        <v>13066</v>
      </c>
      <c r="F182" s="508">
        <v>41682</v>
      </c>
      <c r="G182" s="153">
        <v>13065.6</v>
      </c>
      <c r="H182" s="148">
        <f t="shared" si="2"/>
        <v>0.3999999999996362</v>
      </c>
      <c r="I182" s="154" t="s">
        <v>37</v>
      </c>
      <c r="J182" s="131"/>
    </row>
    <row r="183" spans="1:10" ht="15" x14ac:dyDescent="0.25">
      <c r="A183" s="166">
        <v>41673</v>
      </c>
      <c r="B183" s="167">
        <v>627</v>
      </c>
      <c r="C183" s="167" t="s">
        <v>650</v>
      </c>
      <c r="D183" s="151" t="s">
        <v>66</v>
      </c>
      <c r="E183" s="152">
        <v>2771.5</v>
      </c>
      <c r="F183" s="508">
        <v>41673</v>
      </c>
      <c r="G183" s="153">
        <v>2771.5</v>
      </c>
      <c r="H183" s="148">
        <f t="shared" si="2"/>
        <v>0</v>
      </c>
      <c r="I183" s="154" t="s">
        <v>21</v>
      </c>
      <c r="J183" s="131"/>
    </row>
    <row r="184" spans="1:10" ht="15" x14ac:dyDescent="0.25">
      <c r="A184" s="166">
        <v>41673</v>
      </c>
      <c r="B184" s="167">
        <v>628</v>
      </c>
      <c r="C184" s="167" t="s">
        <v>650</v>
      </c>
      <c r="D184" s="151" t="s">
        <v>124</v>
      </c>
      <c r="E184" s="152">
        <v>4735</v>
      </c>
      <c r="F184" s="508">
        <v>41673</v>
      </c>
      <c r="G184" s="153">
        <v>4735</v>
      </c>
      <c r="H184" s="148">
        <f t="shared" si="2"/>
        <v>0</v>
      </c>
      <c r="I184" s="154" t="s">
        <v>30</v>
      </c>
      <c r="J184" s="131"/>
    </row>
    <row r="185" spans="1:10" ht="15" x14ac:dyDescent="0.25">
      <c r="A185" s="166">
        <v>41673</v>
      </c>
      <c r="B185" s="167">
        <v>629</v>
      </c>
      <c r="C185" s="167" t="s">
        <v>650</v>
      </c>
      <c r="D185" s="151" t="s">
        <v>33</v>
      </c>
      <c r="E185" s="152">
        <v>5683.6</v>
      </c>
      <c r="F185" s="508">
        <v>41673</v>
      </c>
      <c r="G185" s="153">
        <v>5683.6</v>
      </c>
      <c r="H185" s="148">
        <f t="shared" si="2"/>
        <v>0</v>
      </c>
      <c r="I185" s="154"/>
      <c r="J185" s="131"/>
    </row>
    <row r="186" spans="1:10" ht="15" x14ac:dyDescent="0.25">
      <c r="A186" s="166">
        <v>41673</v>
      </c>
      <c r="B186" s="167">
        <v>630</v>
      </c>
      <c r="C186" s="167" t="s">
        <v>650</v>
      </c>
      <c r="D186" s="151" t="s">
        <v>791</v>
      </c>
      <c r="E186" s="152">
        <v>24899</v>
      </c>
      <c r="F186" s="508">
        <v>41673</v>
      </c>
      <c r="G186" s="153">
        <v>24899</v>
      </c>
      <c r="H186" s="148">
        <f t="shared" si="2"/>
        <v>0</v>
      </c>
      <c r="I186" s="154"/>
      <c r="J186" s="131"/>
    </row>
    <row r="187" spans="1:10" ht="15" x14ac:dyDescent="0.25">
      <c r="A187" s="166">
        <v>41673</v>
      </c>
      <c r="B187" s="167">
        <v>631</v>
      </c>
      <c r="C187" s="167" t="s">
        <v>650</v>
      </c>
      <c r="D187" s="151" t="s">
        <v>144</v>
      </c>
      <c r="E187" s="152">
        <v>3959.5</v>
      </c>
      <c r="F187" s="508">
        <v>41673</v>
      </c>
      <c r="G187" s="153">
        <v>3959.5</v>
      </c>
      <c r="H187" s="148">
        <f t="shared" si="2"/>
        <v>0</v>
      </c>
      <c r="I187" s="154" t="s">
        <v>217</v>
      </c>
      <c r="J187" s="131"/>
    </row>
    <row r="188" spans="1:10" ht="15" x14ac:dyDescent="0.25">
      <c r="A188" s="166">
        <v>41673</v>
      </c>
      <c r="B188" s="167">
        <v>632</v>
      </c>
      <c r="C188" s="167" t="s">
        <v>650</v>
      </c>
      <c r="D188" s="151" t="s">
        <v>29</v>
      </c>
      <c r="E188" s="152">
        <v>10525</v>
      </c>
      <c r="F188" s="508">
        <v>41675</v>
      </c>
      <c r="G188" s="153">
        <v>10525</v>
      </c>
      <c r="H188" s="148">
        <f t="shared" si="2"/>
        <v>0</v>
      </c>
      <c r="I188" s="154" t="s">
        <v>30</v>
      </c>
      <c r="J188" s="131"/>
    </row>
    <row r="189" spans="1:10" ht="15" x14ac:dyDescent="0.25">
      <c r="A189" s="166">
        <v>41673</v>
      </c>
      <c r="B189" s="167">
        <v>633</v>
      </c>
      <c r="C189" s="167" t="s">
        <v>650</v>
      </c>
      <c r="D189" s="151" t="s">
        <v>116</v>
      </c>
      <c r="E189" s="152">
        <v>4453</v>
      </c>
      <c r="F189" s="508">
        <v>41673</v>
      </c>
      <c r="G189" s="153">
        <v>4453</v>
      </c>
      <c r="H189" s="148">
        <f t="shared" si="2"/>
        <v>0</v>
      </c>
      <c r="I189" s="154"/>
      <c r="J189" s="131"/>
    </row>
    <row r="190" spans="1:10" ht="15" x14ac:dyDescent="0.25">
      <c r="A190" s="166">
        <v>41673</v>
      </c>
      <c r="B190" s="167">
        <v>634</v>
      </c>
      <c r="C190" s="167" t="s">
        <v>650</v>
      </c>
      <c r="D190" s="151" t="s">
        <v>792</v>
      </c>
      <c r="E190" s="152">
        <v>2249.5</v>
      </c>
      <c r="F190" s="508">
        <v>41673</v>
      </c>
      <c r="G190" s="153">
        <v>2249.5</v>
      </c>
      <c r="H190" s="148">
        <f t="shared" si="2"/>
        <v>0</v>
      </c>
      <c r="I190" s="154"/>
      <c r="J190" s="131"/>
    </row>
    <row r="191" spans="1:10" ht="15" x14ac:dyDescent="0.25">
      <c r="A191" s="166">
        <v>41673</v>
      </c>
      <c r="B191" s="167">
        <v>635</v>
      </c>
      <c r="C191" s="167" t="s">
        <v>650</v>
      </c>
      <c r="D191" s="151" t="s">
        <v>17</v>
      </c>
      <c r="E191" s="152">
        <v>2192</v>
      </c>
      <c r="F191" s="508">
        <v>41674</v>
      </c>
      <c r="G191" s="153">
        <v>2192</v>
      </c>
      <c r="H191" s="148">
        <f t="shared" si="2"/>
        <v>0</v>
      </c>
      <c r="I191" s="154" t="s">
        <v>30</v>
      </c>
      <c r="J191" s="131"/>
    </row>
    <row r="192" spans="1:10" ht="15" x14ac:dyDescent="0.25">
      <c r="A192" s="166">
        <v>41673</v>
      </c>
      <c r="B192" s="167">
        <v>636</v>
      </c>
      <c r="C192" s="167" t="s">
        <v>650</v>
      </c>
      <c r="D192" s="151" t="s">
        <v>58</v>
      </c>
      <c r="E192" s="152">
        <v>1168.5</v>
      </c>
      <c r="F192" s="508">
        <v>41673</v>
      </c>
      <c r="G192" s="153">
        <v>1168.5</v>
      </c>
      <c r="H192" s="148">
        <f t="shared" si="2"/>
        <v>0</v>
      </c>
      <c r="I192" s="154" t="s">
        <v>30</v>
      </c>
      <c r="J192" s="131"/>
    </row>
    <row r="193" spans="1:10" ht="15" x14ac:dyDescent="0.25">
      <c r="A193" s="166">
        <v>41673</v>
      </c>
      <c r="B193" s="167">
        <v>637</v>
      </c>
      <c r="C193" s="167" t="s">
        <v>650</v>
      </c>
      <c r="D193" s="151" t="s">
        <v>560</v>
      </c>
      <c r="E193" s="152">
        <v>30078</v>
      </c>
      <c r="F193" s="508">
        <v>41673</v>
      </c>
      <c r="G193" s="153">
        <v>30078</v>
      </c>
      <c r="H193" s="148">
        <f t="shared" si="2"/>
        <v>0</v>
      </c>
      <c r="I193" s="154" t="s">
        <v>162</v>
      </c>
      <c r="J193" s="131"/>
    </row>
    <row r="194" spans="1:10" ht="15" x14ac:dyDescent="0.25">
      <c r="A194" s="166">
        <v>41673</v>
      </c>
      <c r="B194" s="167">
        <v>638</v>
      </c>
      <c r="C194" s="167" t="s">
        <v>650</v>
      </c>
      <c r="D194" s="151" t="s">
        <v>47</v>
      </c>
      <c r="E194" s="152">
        <v>4455</v>
      </c>
      <c r="F194" s="508">
        <v>41674</v>
      </c>
      <c r="G194" s="153">
        <v>4455</v>
      </c>
      <c r="H194" s="148">
        <f t="shared" si="2"/>
        <v>0</v>
      </c>
      <c r="I194" s="154" t="s">
        <v>30</v>
      </c>
      <c r="J194" s="131"/>
    </row>
    <row r="195" spans="1:10" ht="15" x14ac:dyDescent="0.25">
      <c r="A195" s="166">
        <v>41673</v>
      </c>
      <c r="B195" s="167">
        <v>639</v>
      </c>
      <c r="C195" s="167" t="s">
        <v>650</v>
      </c>
      <c r="D195" s="151" t="s">
        <v>133</v>
      </c>
      <c r="E195" s="152">
        <v>34184</v>
      </c>
      <c r="F195" s="508">
        <v>41673</v>
      </c>
      <c r="G195" s="153">
        <v>34184</v>
      </c>
      <c r="H195" s="148">
        <f t="shared" si="2"/>
        <v>0</v>
      </c>
      <c r="I195" s="154" t="s">
        <v>8</v>
      </c>
      <c r="J195" s="131"/>
    </row>
    <row r="196" spans="1:10" ht="15" x14ac:dyDescent="0.25">
      <c r="A196" s="166">
        <v>41673</v>
      </c>
      <c r="B196" s="167">
        <v>640</v>
      </c>
      <c r="C196" s="167" t="s">
        <v>650</v>
      </c>
      <c r="D196" s="151" t="s">
        <v>8</v>
      </c>
      <c r="E196" s="152">
        <v>1246</v>
      </c>
      <c r="F196" s="508">
        <v>41673</v>
      </c>
      <c r="G196" s="153">
        <v>1246</v>
      </c>
      <c r="H196" s="148">
        <f t="shared" si="2"/>
        <v>0</v>
      </c>
      <c r="I196" s="154" t="s">
        <v>8</v>
      </c>
      <c r="J196" s="131"/>
    </row>
    <row r="197" spans="1:10" ht="15" x14ac:dyDescent="0.25">
      <c r="A197" s="166">
        <v>41673</v>
      </c>
      <c r="B197" s="167">
        <v>641</v>
      </c>
      <c r="C197" s="167" t="s">
        <v>650</v>
      </c>
      <c r="D197" s="151" t="s">
        <v>115</v>
      </c>
      <c r="E197" s="152">
        <v>8103</v>
      </c>
      <c r="F197" s="519" t="s">
        <v>793</v>
      </c>
      <c r="G197" s="153">
        <v>8103</v>
      </c>
      <c r="H197" s="148">
        <f t="shared" ref="H197:H260" si="3">E197-G197</f>
        <v>0</v>
      </c>
      <c r="I197" s="154"/>
      <c r="J197" s="131"/>
    </row>
    <row r="198" spans="1:10" ht="15" x14ac:dyDescent="0.25">
      <c r="A198" s="166">
        <v>41673</v>
      </c>
      <c r="B198" s="167">
        <v>642</v>
      </c>
      <c r="C198" s="167" t="s">
        <v>650</v>
      </c>
      <c r="D198" s="151" t="s">
        <v>149</v>
      </c>
      <c r="E198" s="152">
        <v>16977</v>
      </c>
      <c r="F198" s="508">
        <v>41673</v>
      </c>
      <c r="G198" s="153">
        <v>16977</v>
      </c>
      <c r="H198" s="148">
        <f t="shared" si="3"/>
        <v>0</v>
      </c>
      <c r="I198" s="154"/>
      <c r="J198" s="131"/>
    </row>
    <row r="199" spans="1:10" ht="15" x14ac:dyDescent="0.25">
      <c r="A199" s="166">
        <v>41673</v>
      </c>
      <c r="B199" s="167">
        <v>643</v>
      </c>
      <c r="C199" s="167" t="s">
        <v>650</v>
      </c>
      <c r="D199" s="151" t="s">
        <v>44</v>
      </c>
      <c r="E199" s="152">
        <v>3800</v>
      </c>
      <c r="F199" s="508">
        <v>41690</v>
      </c>
      <c r="G199" s="153">
        <v>3800</v>
      </c>
      <c r="H199" s="148">
        <f t="shared" si="3"/>
        <v>0</v>
      </c>
      <c r="I199" s="154" t="s">
        <v>45</v>
      </c>
      <c r="J199" s="131"/>
    </row>
    <row r="200" spans="1:10" ht="15" x14ac:dyDescent="0.25">
      <c r="A200" s="166">
        <v>41673</v>
      </c>
      <c r="B200" s="167">
        <v>644</v>
      </c>
      <c r="C200" s="167" t="s">
        <v>650</v>
      </c>
      <c r="D200" s="151" t="s">
        <v>42</v>
      </c>
      <c r="E200" s="152">
        <v>1520</v>
      </c>
      <c r="F200" s="509">
        <v>41701</v>
      </c>
      <c r="G200" s="158">
        <v>1520</v>
      </c>
      <c r="H200" s="148">
        <f t="shared" si="3"/>
        <v>0</v>
      </c>
      <c r="I200" s="154" t="s">
        <v>45</v>
      </c>
      <c r="J200" s="131"/>
    </row>
    <row r="201" spans="1:10" ht="15" x14ac:dyDescent="0.25">
      <c r="A201" s="166">
        <v>41673</v>
      </c>
      <c r="B201" s="167">
        <v>645</v>
      </c>
      <c r="C201" s="167" t="s">
        <v>650</v>
      </c>
      <c r="D201" s="151" t="s">
        <v>43</v>
      </c>
      <c r="E201" s="152">
        <v>760</v>
      </c>
      <c r="F201" s="508">
        <v>41690</v>
      </c>
      <c r="G201" s="153">
        <v>760</v>
      </c>
      <c r="H201" s="148">
        <f t="shared" si="3"/>
        <v>0</v>
      </c>
      <c r="I201" s="154" t="s">
        <v>45</v>
      </c>
      <c r="J201" s="131"/>
    </row>
    <row r="202" spans="1:10" ht="15" x14ac:dyDescent="0.25">
      <c r="A202" s="166">
        <v>41673</v>
      </c>
      <c r="B202" s="167">
        <v>646</v>
      </c>
      <c r="C202" s="167" t="s">
        <v>650</v>
      </c>
      <c r="D202" s="151" t="s">
        <v>55</v>
      </c>
      <c r="E202" s="152">
        <v>10434</v>
      </c>
      <c r="F202" s="508">
        <v>41673</v>
      </c>
      <c r="G202" s="153">
        <v>10434</v>
      </c>
      <c r="H202" s="148">
        <f t="shared" si="3"/>
        <v>0</v>
      </c>
      <c r="I202" s="154" t="s">
        <v>8</v>
      </c>
      <c r="J202" s="131"/>
    </row>
    <row r="203" spans="1:10" ht="15" x14ac:dyDescent="0.25">
      <c r="A203" s="166">
        <v>41673</v>
      </c>
      <c r="B203" s="167">
        <v>647</v>
      </c>
      <c r="C203" s="167" t="s">
        <v>650</v>
      </c>
      <c r="D203" s="151" t="s">
        <v>682</v>
      </c>
      <c r="E203" s="152">
        <v>28119</v>
      </c>
      <c r="F203" s="508">
        <v>41673</v>
      </c>
      <c r="G203" s="153">
        <v>28119</v>
      </c>
      <c r="H203" s="148">
        <f t="shared" si="3"/>
        <v>0</v>
      </c>
      <c r="I203" s="154" t="s">
        <v>30</v>
      </c>
      <c r="J203" s="131"/>
    </row>
    <row r="204" spans="1:10" ht="15" x14ac:dyDescent="0.25">
      <c r="A204" s="166">
        <v>41673</v>
      </c>
      <c r="B204" s="167">
        <v>648</v>
      </c>
      <c r="C204" s="167" t="s">
        <v>650</v>
      </c>
      <c r="D204" s="151" t="s">
        <v>57</v>
      </c>
      <c r="E204" s="152">
        <v>1000</v>
      </c>
      <c r="F204" s="508">
        <v>41673</v>
      </c>
      <c r="G204" s="153">
        <v>1000</v>
      </c>
      <c r="H204" s="148">
        <f t="shared" si="3"/>
        <v>0</v>
      </c>
      <c r="I204" s="154" t="s">
        <v>30</v>
      </c>
      <c r="J204" s="131"/>
    </row>
    <row r="205" spans="1:10" ht="15" x14ac:dyDescent="0.25">
      <c r="A205" s="166">
        <v>41673</v>
      </c>
      <c r="B205" s="167">
        <v>649</v>
      </c>
      <c r="C205" s="167" t="s">
        <v>650</v>
      </c>
      <c r="D205" s="151" t="s">
        <v>517</v>
      </c>
      <c r="E205" s="152">
        <v>945.5</v>
      </c>
      <c r="F205" s="508">
        <v>41673</v>
      </c>
      <c r="G205" s="153">
        <v>945.5</v>
      </c>
      <c r="H205" s="148">
        <f t="shared" si="3"/>
        <v>0</v>
      </c>
      <c r="I205" s="154"/>
      <c r="J205" s="131"/>
    </row>
    <row r="206" spans="1:10" ht="15" x14ac:dyDescent="0.25">
      <c r="A206" s="166">
        <v>41673</v>
      </c>
      <c r="B206" s="167">
        <v>650</v>
      </c>
      <c r="C206" s="167" t="s">
        <v>650</v>
      </c>
      <c r="D206" s="151" t="s">
        <v>794</v>
      </c>
      <c r="E206" s="152">
        <v>1565.5</v>
      </c>
      <c r="F206" s="509" t="s">
        <v>795</v>
      </c>
      <c r="G206" s="153">
        <v>1565.6</v>
      </c>
      <c r="H206" s="148">
        <f t="shared" si="3"/>
        <v>-9.9999999999909051E-2</v>
      </c>
      <c r="I206" s="154" t="s">
        <v>45</v>
      </c>
      <c r="J206" s="131"/>
    </row>
    <row r="207" spans="1:10" ht="15" x14ac:dyDescent="0.25">
      <c r="A207" s="166">
        <v>41673</v>
      </c>
      <c r="B207" s="167">
        <v>651</v>
      </c>
      <c r="C207" s="167" t="s">
        <v>650</v>
      </c>
      <c r="D207" s="151" t="s">
        <v>66</v>
      </c>
      <c r="E207" s="152">
        <v>1218</v>
      </c>
      <c r="F207" s="508">
        <v>41673</v>
      </c>
      <c r="G207" s="153">
        <v>1218</v>
      </c>
      <c r="H207" s="148">
        <f t="shared" si="3"/>
        <v>0</v>
      </c>
      <c r="I207" s="154" t="s">
        <v>45</v>
      </c>
      <c r="J207" s="131"/>
    </row>
    <row r="208" spans="1:10" ht="15" x14ac:dyDescent="0.25">
      <c r="A208" s="166">
        <v>41673</v>
      </c>
      <c r="B208" s="167">
        <v>652</v>
      </c>
      <c r="C208" s="167" t="s">
        <v>650</v>
      </c>
      <c r="D208" s="151" t="s">
        <v>215</v>
      </c>
      <c r="E208" s="152">
        <v>3528</v>
      </c>
      <c r="F208" s="508">
        <v>41673</v>
      </c>
      <c r="G208" s="153">
        <v>3528</v>
      </c>
      <c r="H208" s="148">
        <f t="shared" si="3"/>
        <v>0</v>
      </c>
      <c r="I208" s="154"/>
      <c r="J208" s="131"/>
    </row>
    <row r="209" spans="1:10" ht="15" x14ac:dyDescent="0.25">
      <c r="A209" s="166">
        <v>41673</v>
      </c>
      <c r="B209" s="167">
        <v>653</v>
      </c>
      <c r="C209" s="167" t="s">
        <v>650</v>
      </c>
      <c r="D209" s="151" t="s">
        <v>260</v>
      </c>
      <c r="E209" s="152">
        <v>960</v>
      </c>
      <c r="F209" s="508">
        <v>41673</v>
      </c>
      <c r="G209" s="153">
        <v>960</v>
      </c>
      <c r="H209" s="148">
        <f t="shared" si="3"/>
        <v>0</v>
      </c>
      <c r="I209" s="154" t="s">
        <v>45</v>
      </c>
      <c r="J209" s="131"/>
    </row>
    <row r="210" spans="1:10" ht="15" x14ac:dyDescent="0.25">
      <c r="A210" s="166">
        <v>41673</v>
      </c>
      <c r="B210" s="167">
        <v>654</v>
      </c>
      <c r="C210" s="167" t="s">
        <v>650</v>
      </c>
      <c r="D210" s="151" t="s">
        <v>51</v>
      </c>
      <c r="E210" s="152">
        <v>2288</v>
      </c>
      <c r="F210" s="508">
        <v>41685</v>
      </c>
      <c r="G210" s="153">
        <v>2288</v>
      </c>
      <c r="H210" s="148">
        <f t="shared" si="3"/>
        <v>0</v>
      </c>
      <c r="I210" s="154" t="s">
        <v>45</v>
      </c>
      <c r="J210" s="131"/>
    </row>
    <row r="211" spans="1:10" ht="15" x14ac:dyDescent="0.25">
      <c r="A211" s="166">
        <v>41673</v>
      </c>
      <c r="B211" s="167">
        <v>655</v>
      </c>
      <c r="C211" s="167" t="s">
        <v>650</v>
      </c>
      <c r="D211" s="151" t="s">
        <v>149</v>
      </c>
      <c r="E211" s="152">
        <v>336</v>
      </c>
      <c r="F211" s="508">
        <v>41673</v>
      </c>
      <c r="G211" s="153">
        <v>336</v>
      </c>
      <c r="H211" s="148">
        <f t="shared" si="3"/>
        <v>0</v>
      </c>
      <c r="I211" s="154"/>
      <c r="J211" s="131"/>
    </row>
    <row r="212" spans="1:10" ht="15" x14ac:dyDescent="0.25">
      <c r="A212" s="166">
        <v>41673</v>
      </c>
      <c r="B212" s="167">
        <v>656</v>
      </c>
      <c r="C212" s="167" t="s">
        <v>650</v>
      </c>
      <c r="D212" s="151" t="s">
        <v>250</v>
      </c>
      <c r="E212" s="152">
        <v>8911</v>
      </c>
      <c r="F212" s="508">
        <v>41673</v>
      </c>
      <c r="G212" s="153">
        <v>8911</v>
      </c>
      <c r="H212" s="148">
        <f t="shared" si="3"/>
        <v>0</v>
      </c>
      <c r="I212" s="154" t="s">
        <v>30</v>
      </c>
      <c r="J212" s="131"/>
    </row>
    <row r="213" spans="1:10" ht="15" x14ac:dyDescent="0.25">
      <c r="A213" s="166">
        <v>41673</v>
      </c>
      <c r="B213" s="167">
        <v>657</v>
      </c>
      <c r="C213" s="167" t="s">
        <v>650</v>
      </c>
      <c r="D213" s="151" t="s">
        <v>111</v>
      </c>
      <c r="E213" s="152">
        <v>2121</v>
      </c>
      <c r="F213" s="508">
        <v>41673</v>
      </c>
      <c r="G213" s="153">
        <v>2121</v>
      </c>
      <c r="H213" s="148">
        <f t="shared" si="3"/>
        <v>0</v>
      </c>
      <c r="I213" s="154" t="s">
        <v>45</v>
      </c>
      <c r="J213" s="131"/>
    </row>
    <row r="214" spans="1:10" ht="15" x14ac:dyDescent="0.25">
      <c r="A214" s="166">
        <v>41673</v>
      </c>
      <c r="B214" s="167">
        <v>658</v>
      </c>
      <c r="C214" s="167" t="s">
        <v>650</v>
      </c>
      <c r="D214" s="151" t="s">
        <v>245</v>
      </c>
      <c r="E214" s="152">
        <v>32590.5</v>
      </c>
      <c r="F214" s="508">
        <v>41673</v>
      </c>
      <c r="G214" s="153">
        <v>32590.5</v>
      </c>
      <c r="H214" s="148">
        <f t="shared" si="3"/>
        <v>0</v>
      </c>
      <c r="I214" s="154" t="s">
        <v>27</v>
      </c>
      <c r="J214" s="131"/>
    </row>
    <row r="215" spans="1:10" ht="15" x14ac:dyDescent="0.25">
      <c r="A215" s="166">
        <v>41673</v>
      </c>
      <c r="B215" s="167">
        <v>659</v>
      </c>
      <c r="C215" s="167" t="s">
        <v>650</v>
      </c>
      <c r="D215" s="151" t="s">
        <v>36</v>
      </c>
      <c r="E215" s="152">
        <v>13098</v>
      </c>
      <c r="F215" s="508">
        <v>41678</v>
      </c>
      <c r="G215" s="153">
        <v>13098</v>
      </c>
      <c r="H215" s="148">
        <f t="shared" si="3"/>
        <v>0</v>
      </c>
      <c r="I215" s="154"/>
      <c r="J215" s="131"/>
    </row>
    <row r="216" spans="1:10" ht="15" x14ac:dyDescent="0.25">
      <c r="A216" s="166">
        <v>41673</v>
      </c>
      <c r="B216" s="167">
        <v>660</v>
      </c>
      <c r="C216" s="167" t="s">
        <v>650</v>
      </c>
      <c r="D216" s="151" t="s">
        <v>70</v>
      </c>
      <c r="E216" s="152">
        <v>5931.5</v>
      </c>
      <c r="F216" s="508">
        <v>41673</v>
      </c>
      <c r="G216" s="153">
        <v>5931.5</v>
      </c>
      <c r="H216" s="148">
        <f t="shared" si="3"/>
        <v>0</v>
      </c>
      <c r="I216" s="154"/>
      <c r="J216" s="131"/>
    </row>
    <row r="217" spans="1:10" ht="15" x14ac:dyDescent="0.25">
      <c r="A217" s="166">
        <v>41673</v>
      </c>
      <c r="B217" s="167">
        <v>661</v>
      </c>
      <c r="C217" s="167" t="s">
        <v>650</v>
      </c>
      <c r="D217" s="151" t="s">
        <v>316</v>
      </c>
      <c r="E217" s="152">
        <v>316</v>
      </c>
      <c r="F217" s="508">
        <v>41673</v>
      </c>
      <c r="G217" s="153">
        <v>316</v>
      </c>
      <c r="H217" s="148">
        <f t="shared" si="3"/>
        <v>0</v>
      </c>
      <c r="I217" s="154" t="s">
        <v>30</v>
      </c>
      <c r="J217" s="131"/>
    </row>
    <row r="218" spans="1:10" ht="15" x14ac:dyDescent="0.25">
      <c r="A218" s="166">
        <v>41673</v>
      </c>
      <c r="B218" s="167">
        <v>662</v>
      </c>
      <c r="C218" s="167" t="s">
        <v>650</v>
      </c>
      <c r="D218" s="151" t="s">
        <v>544</v>
      </c>
      <c r="E218" s="152">
        <v>35955.5</v>
      </c>
      <c r="F218" s="508">
        <v>41673</v>
      </c>
      <c r="G218" s="153">
        <v>35955.5</v>
      </c>
      <c r="H218" s="148">
        <f t="shared" si="3"/>
        <v>0</v>
      </c>
      <c r="I218" s="154" t="s">
        <v>27</v>
      </c>
      <c r="J218" s="131"/>
    </row>
    <row r="219" spans="1:10" ht="15" x14ac:dyDescent="0.25">
      <c r="A219" s="166">
        <v>41673</v>
      </c>
      <c r="B219" s="167">
        <v>663</v>
      </c>
      <c r="C219" s="167" t="s">
        <v>650</v>
      </c>
      <c r="D219" s="151" t="s">
        <v>130</v>
      </c>
      <c r="E219" s="152">
        <v>4447</v>
      </c>
      <c r="F219" s="508">
        <v>41676</v>
      </c>
      <c r="G219" s="153">
        <v>4447</v>
      </c>
      <c r="H219" s="148">
        <f t="shared" si="3"/>
        <v>0</v>
      </c>
      <c r="I219" s="154" t="s">
        <v>21</v>
      </c>
      <c r="J219" s="131"/>
    </row>
    <row r="220" spans="1:10" ht="15" x14ac:dyDescent="0.25">
      <c r="A220" s="166">
        <v>41673</v>
      </c>
      <c r="B220" s="167">
        <v>664</v>
      </c>
      <c r="C220" s="167" t="s">
        <v>650</v>
      </c>
      <c r="D220" s="151" t="s">
        <v>36</v>
      </c>
      <c r="E220" s="152">
        <v>5332</v>
      </c>
      <c r="F220" s="508">
        <v>41678</v>
      </c>
      <c r="G220" s="153">
        <v>5332</v>
      </c>
      <c r="H220" s="148">
        <f t="shared" si="3"/>
        <v>0</v>
      </c>
      <c r="I220" s="154"/>
      <c r="J220" s="131"/>
    </row>
    <row r="221" spans="1:10" ht="15" x14ac:dyDescent="0.25">
      <c r="A221" s="166">
        <v>41673</v>
      </c>
      <c r="B221" s="167">
        <v>665</v>
      </c>
      <c r="C221" s="167" t="s">
        <v>650</v>
      </c>
      <c r="D221" s="151" t="s">
        <v>22</v>
      </c>
      <c r="E221" s="152">
        <v>1449</v>
      </c>
      <c r="F221" s="508">
        <v>41673</v>
      </c>
      <c r="G221" s="153">
        <v>1449</v>
      </c>
      <c r="H221" s="148">
        <f t="shared" si="3"/>
        <v>0</v>
      </c>
      <c r="I221" s="154"/>
      <c r="J221" s="131"/>
    </row>
    <row r="222" spans="1:10" ht="15" x14ac:dyDescent="0.25">
      <c r="A222" s="166">
        <v>41673</v>
      </c>
      <c r="B222" s="167">
        <v>666</v>
      </c>
      <c r="C222" s="167" t="s">
        <v>650</v>
      </c>
      <c r="D222" s="151" t="s">
        <v>16</v>
      </c>
      <c r="E222" s="152">
        <v>4324</v>
      </c>
      <c r="F222" s="509">
        <v>41710</v>
      </c>
      <c r="G222" s="158">
        <v>4324</v>
      </c>
      <c r="H222" s="148">
        <f t="shared" si="3"/>
        <v>0</v>
      </c>
      <c r="I222" s="154"/>
      <c r="J222" s="131"/>
    </row>
    <row r="223" spans="1:10" ht="15" x14ac:dyDescent="0.25">
      <c r="A223" s="166">
        <v>41673</v>
      </c>
      <c r="B223" s="167">
        <v>667</v>
      </c>
      <c r="C223" s="167" t="s">
        <v>650</v>
      </c>
      <c r="D223" s="151" t="s">
        <v>27</v>
      </c>
      <c r="E223" s="152">
        <v>6537</v>
      </c>
      <c r="F223" s="508">
        <v>41673</v>
      </c>
      <c r="G223" s="153">
        <v>6537</v>
      </c>
      <c r="H223" s="148">
        <f t="shared" si="3"/>
        <v>0</v>
      </c>
      <c r="I223" s="154" t="s">
        <v>27</v>
      </c>
      <c r="J223" s="131"/>
    </row>
    <row r="224" spans="1:10" ht="15" x14ac:dyDescent="0.25">
      <c r="A224" s="166">
        <v>41673</v>
      </c>
      <c r="B224" s="167">
        <v>668</v>
      </c>
      <c r="C224" s="167" t="s">
        <v>650</v>
      </c>
      <c r="D224" s="151" t="s">
        <v>54</v>
      </c>
      <c r="E224" s="152">
        <v>57951</v>
      </c>
      <c r="F224" s="508">
        <v>41673</v>
      </c>
      <c r="G224" s="153">
        <v>57951</v>
      </c>
      <c r="H224" s="148">
        <f t="shared" si="3"/>
        <v>0</v>
      </c>
      <c r="I224" s="154" t="s">
        <v>37</v>
      </c>
      <c r="J224" s="131"/>
    </row>
    <row r="225" spans="1:10" ht="15" x14ac:dyDescent="0.25">
      <c r="A225" s="166">
        <v>41673</v>
      </c>
      <c r="B225" s="167">
        <v>669</v>
      </c>
      <c r="C225" s="167" t="s">
        <v>650</v>
      </c>
      <c r="D225" s="151" t="s">
        <v>188</v>
      </c>
      <c r="E225" s="152">
        <v>5108.5</v>
      </c>
      <c r="F225" s="508">
        <v>41673</v>
      </c>
      <c r="G225" s="153">
        <v>5108.5</v>
      </c>
      <c r="H225" s="148">
        <f t="shared" si="3"/>
        <v>0</v>
      </c>
      <c r="I225" s="154"/>
      <c r="J225" s="131"/>
    </row>
    <row r="226" spans="1:10" x14ac:dyDescent="0.25">
      <c r="A226" s="166">
        <v>41673</v>
      </c>
      <c r="B226" s="167">
        <v>670</v>
      </c>
      <c r="C226" s="167" t="s">
        <v>650</v>
      </c>
      <c r="D226" s="151" t="s">
        <v>544</v>
      </c>
      <c r="E226" s="152">
        <v>3446</v>
      </c>
      <c r="F226" s="508">
        <v>41673</v>
      </c>
      <c r="G226" s="153">
        <v>3446</v>
      </c>
      <c r="H226" s="148">
        <f t="shared" si="3"/>
        <v>0</v>
      </c>
      <c r="I226" s="154" t="s">
        <v>27</v>
      </c>
      <c r="J226" s="155" t="s">
        <v>796</v>
      </c>
    </row>
    <row r="227" spans="1:10" x14ac:dyDescent="0.25">
      <c r="A227" s="166">
        <v>41673</v>
      </c>
      <c r="B227" s="167">
        <v>671</v>
      </c>
      <c r="C227" s="167" t="s">
        <v>650</v>
      </c>
      <c r="D227" s="151" t="s">
        <v>188</v>
      </c>
      <c r="E227" s="152">
        <v>5988</v>
      </c>
      <c r="F227" s="508">
        <v>41673</v>
      </c>
      <c r="G227" s="153">
        <v>5988</v>
      </c>
      <c r="H227" s="148">
        <f t="shared" si="3"/>
        <v>0</v>
      </c>
      <c r="I227" s="154"/>
    </row>
    <row r="228" spans="1:10" x14ac:dyDescent="0.25">
      <c r="A228" s="166">
        <v>41673</v>
      </c>
      <c r="B228" s="167">
        <v>672</v>
      </c>
      <c r="C228" s="167" t="s">
        <v>650</v>
      </c>
      <c r="D228" s="151" t="s">
        <v>250</v>
      </c>
      <c r="E228" s="152">
        <v>666</v>
      </c>
      <c r="F228" s="508">
        <v>41673</v>
      </c>
      <c r="G228" s="153">
        <v>666</v>
      </c>
      <c r="H228" s="148">
        <f t="shared" si="3"/>
        <v>0</v>
      </c>
      <c r="I228" s="154" t="s">
        <v>12</v>
      </c>
    </row>
    <row r="229" spans="1:10" x14ac:dyDescent="0.25">
      <c r="A229" s="166">
        <v>41673</v>
      </c>
      <c r="B229" s="167">
        <v>673</v>
      </c>
      <c r="C229" s="167" t="s">
        <v>650</v>
      </c>
      <c r="D229" s="151" t="s">
        <v>92</v>
      </c>
      <c r="E229" s="152">
        <v>3053.5</v>
      </c>
      <c r="F229" s="508">
        <v>41673</v>
      </c>
      <c r="G229" s="153">
        <v>3053.5</v>
      </c>
      <c r="H229" s="148">
        <f t="shared" si="3"/>
        <v>0</v>
      </c>
      <c r="I229" s="154" t="s">
        <v>27</v>
      </c>
    </row>
    <row r="230" spans="1:10" x14ac:dyDescent="0.25">
      <c r="A230" s="166">
        <v>41673</v>
      </c>
      <c r="B230" s="167">
        <v>674</v>
      </c>
      <c r="C230" s="167" t="s">
        <v>650</v>
      </c>
      <c r="D230" s="151" t="s">
        <v>92</v>
      </c>
      <c r="E230" s="152">
        <v>5873.5</v>
      </c>
      <c r="F230" s="508">
        <v>41673</v>
      </c>
      <c r="G230" s="153">
        <v>5873.5</v>
      </c>
      <c r="H230" s="148">
        <f t="shared" si="3"/>
        <v>0</v>
      </c>
      <c r="I230" s="154" t="s">
        <v>27</v>
      </c>
    </row>
    <row r="231" spans="1:10" x14ac:dyDescent="0.25">
      <c r="A231" s="166">
        <v>41673</v>
      </c>
      <c r="B231" s="167">
        <v>675</v>
      </c>
      <c r="C231" s="167" t="s">
        <v>650</v>
      </c>
      <c r="D231" s="151" t="s">
        <v>346</v>
      </c>
      <c r="E231" s="152">
        <v>4247.5</v>
      </c>
      <c r="F231" s="508">
        <v>41673</v>
      </c>
      <c r="G231" s="153">
        <v>4247.5</v>
      </c>
      <c r="H231" s="148">
        <f t="shared" si="3"/>
        <v>0</v>
      </c>
      <c r="I231" s="154" t="s">
        <v>27</v>
      </c>
    </row>
    <row r="232" spans="1:10" x14ac:dyDescent="0.25">
      <c r="A232" s="166">
        <v>41673</v>
      </c>
      <c r="B232" s="167">
        <v>676</v>
      </c>
      <c r="C232" s="167" t="s">
        <v>650</v>
      </c>
      <c r="D232" s="151" t="s">
        <v>74</v>
      </c>
      <c r="E232" s="152">
        <v>4621.5</v>
      </c>
      <c r="F232" s="508">
        <v>41673</v>
      </c>
      <c r="G232" s="153">
        <v>4621.5</v>
      </c>
      <c r="H232" s="148">
        <f t="shared" si="3"/>
        <v>0</v>
      </c>
      <c r="I232" s="154" t="s">
        <v>8</v>
      </c>
    </row>
    <row r="233" spans="1:10" x14ac:dyDescent="0.25">
      <c r="A233" s="166">
        <v>41673</v>
      </c>
      <c r="B233" s="167">
        <v>677</v>
      </c>
      <c r="C233" s="167" t="s">
        <v>650</v>
      </c>
      <c r="D233" s="151" t="s">
        <v>8</v>
      </c>
      <c r="E233" s="152">
        <v>4835.5</v>
      </c>
      <c r="F233" s="508">
        <v>41673</v>
      </c>
      <c r="G233" s="153">
        <v>4835.5</v>
      </c>
      <c r="H233" s="148">
        <f t="shared" si="3"/>
        <v>0</v>
      </c>
      <c r="I233" s="154" t="s">
        <v>8</v>
      </c>
    </row>
    <row r="234" spans="1:10" x14ac:dyDescent="0.25">
      <c r="A234" s="166">
        <v>41673</v>
      </c>
      <c r="B234" s="167">
        <v>678</v>
      </c>
      <c r="C234" s="167" t="s">
        <v>650</v>
      </c>
      <c r="D234" s="151" t="s">
        <v>149</v>
      </c>
      <c r="E234" s="153">
        <v>11061</v>
      </c>
      <c r="F234" s="510" t="s">
        <v>797</v>
      </c>
      <c r="G234" s="153">
        <f>9000+2061</f>
        <v>11061</v>
      </c>
      <c r="H234" s="148">
        <f t="shared" si="3"/>
        <v>0</v>
      </c>
      <c r="I234" s="154" t="s">
        <v>27</v>
      </c>
    </row>
    <row r="235" spans="1:10" x14ac:dyDescent="0.25">
      <c r="A235" s="166">
        <v>41673</v>
      </c>
      <c r="B235" s="167">
        <v>679</v>
      </c>
      <c r="C235" s="167" t="s">
        <v>650</v>
      </c>
      <c r="D235" s="151" t="s">
        <v>85</v>
      </c>
      <c r="E235" s="152">
        <v>23897.5</v>
      </c>
      <c r="F235" s="508">
        <v>41673</v>
      </c>
      <c r="G235" s="153">
        <v>23897.5</v>
      </c>
      <c r="H235" s="148">
        <f t="shared" si="3"/>
        <v>0</v>
      </c>
      <c r="I235" s="154" t="s">
        <v>27</v>
      </c>
    </row>
    <row r="236" spans="1:10" x14ac:dyDescent="0.25">
      <c r="A236" s="166">
        <v>41673</v>
      </c>
      <c r="B236" s="167">
        <v>680</v>
      </c>
      <c r="C236" s="167" t="s">
        <v>650</v>
      </c>
      <c r="D236" s="151" t="s">
        <v>88</v>
      </c>
      <c r="E236" s="152">
        <v>4784.5</v>
      </c>
      <c r="F236" s="508">
        <v>41673</v>
      </c>
      <c r="G236" s="153">
        <v>4784.5</v>
      </c>
      <c r="H236" s="148">
        <f t="shared" si="3"/>
        <v>0</v>
      </c>
      <c r="I236" s="154" t="s">
        <v>27</v>
      </c>
    </row>
    <row r="237" spans="1:10" x14ac:dyDescent="0.25">
      <c r="A237" s="166">
        <v>41673</v>
      </c>
      <c r="B237" s="167">
        <v>681</v>
      </c>
      <c r="C237" s="167" t="s">
        <v>650</v>
      </c>
      <c r="D237" s="151" t="s">
        <v>765</v>
      </c>
      <c r="E237" s="152">
        <v>2525.6</v>
      </c>
      <c r="F237" s="508">
        <v>41673</v>
      </c>
      <c r="G237" s="153">
        <v>2525.6</v>
      </c>
      <c r="H237" s="148">
        <f t="shared" si="3"/>
        <v>0</v>
      </c>
      <c r="I237" s="154" t="s">
        <v>27</v>
      </c>
    </row>
    <row r="238" spans="1:10" x14ac:dyDescent="0.25">
      <c r="A238" s="166">
        <v>41673</v>
      </c>
      <c r="B238" s="167">
        <v>682</v>
      </c>
      <c r="C238" s="167" t="s">
        <v>650</v>
      </c>
      <c r="D238" s="151" t="s">
        <v>99</v>
      </c>
      <c r="E238" s="152">
        <v>952.7</v>
      </c>
      <c r="F238" s="508">
        <v>41673</v>
      </c>
      <c r="G238" s="153">
        <v>952.7</v>
      </c>
      <c r="H238" s="148">
        <f t="shared" si="3"/>
        <v>0</v>
      </c>
      <c r="I238" s="154" t="s">
        <v>27</v>
      </c>
    </row>
    <row r="239" spans="1:10" x14ac:dyDescent="0.25">
      <c r="A239" s="166">
        <v>41673</v>
      </c>
      <c r="B239" s="167">
        <v>683</v>
      </c>
      <c r="C239" s="167" t="s">
        <v>650</v>
      </c>
      <c r="D239" s="151" t="s">
        <v>16</v>
      </c>
      <c r="E239" s="152">
        <v>3889</v>
      </c>
      <c r="F239" s="509">
        <v>41710</v>
      </c>
      <c r="G239" s="158">
        <v>3889</v>
      </c>
      <c r="H239" s="148">
        <f t="shared" si="3"/>
        <v>0</v>
      </c>
      <c r="I239" s="154" t="s">
        <v>798</v>
      </c>
    </row>
    <row r="240" spans="1:10" x14ac:dyDescent="0.25">
      <c r="A240" s="166">
        <v>41673</v>
      </c>
      <c r="B240" s="167">
        <v>684</v>
      </c>
      <c r="C240" s="167" t="s">
        <v>650</v>
      </c>
      <c r="D240" s="151" t="s">
        <v>68</v>
      </c>
      <c r="E240" s="152">
        <v>4438.5</v>
      </c>
      <c r="F240" s="508">
        <v>41674</v>
      </c>
      <c r="G240" s="153">
        <v>4438.5</v>
      </c>
      <c r="H240" s="148">
        <f t="shared" si="3"/>
        <v>0</v>
      </c>
      <c r="I240" s="154" t="s">
        <v>45</v>
      </c>
    </row>
    <row r="241" spans="1:10" x14ac:dyDescent="0.25">
      <c r="A241" s="166">
        <v>41673</v>
      </c>
      <c r="B241" s="167">
        <v>685</v>
      </c>
      <c r="C241" s="167" t="s">
        <v>650</v>
      </c>
      <c r="D241" s="151" t="s">
        <v>24</v>
      </c>
      <c r="E241" s="152">
        <v>2436</v>
      </c>
      <c r="F241" s="508">
        <v>41673</v>
      </c>
      <c r="G241" s="153">
        <v>2436</v>
      </c>
      <c r="H241" s="148">
        <f t="shared" si="3"/>
        <v>0</v>
      </c>
      <c r="I241" s="154"/>
    </row>
    <row r="242" spans="1:10" ht="15" x14ac:dyDescent="0.25">
      <c r="A242" s="166">
        <v>41673</v>
      </c>
      <c r="B242" s="167">
        <v>686</v>
      </c>
      <c r="C242" s="167" t="s">
        <v>650</v>
      </c>
      <c r="D242" s="151" t="s">
        <v>55</v>
      </c>
      <c r="E242" s="152">
        <v>2541.1999999999998</v>
      </c>
      <c r="F242" s="508">
        <v>41673</v>
      </c>
      <c r="G242" s="153">
        <v>2541.1999999999998</v>
      </c>
      <c r="H242" s="148">
        <f t="shared" si="3"/>
        <v>0</v>
      </c>
      <c r="I242" s="154" t="s">
        <v>8</v>
      </c>
      <c r="J242" s="131"/>
    </row>
    <row r="243" spans="1:10" ht="15" x14ac:dyDescent="0.25">
      <c r="A243" s="166">
        <v>41673</v>
      </c>
      <c r="B243" s="167">
        <v>687</v>
      </c>
      <c r="C243" s="167" t="s">
        <v>650</v>
      </c>
      <c r="D243" s="151" t="s">
        <v>307</v>
      </c>
      <c r="E243" s="152">
        <v>13825</v>
      </c>
      <c r="F243" s="508">
        <v>41674</v>
      </c>
      <c r="G243" s="153">
        <v>13825</v>
      </c>
      <c r="H243" s="148">
        <f t="shared" si="3"/>
        <v>0</v>
      </c>
      <c r="I243" s="154" t="s">
        <v>21</v>
      </c>
      <c r="J243" s="131"/>
    </row>
    <row r="244" spans="1:10" ht="15" x14ac:dyDescent="0.25">
      <c r="A244" s="166">
        <v>41673</v>
      </c>
      <c r="B244" s="167">
        <v>688</v>
      </c>
      <c r="C244" s="167" t="s">
        <v>650</v>
      </c>
      <c r="D244" s="151" t="s">
        <v>549</v>
      </c>
      <c r="E244" s="152">
        <v>30464</v>
      </c>
      <c r="F244" s="508">
        <v>41673</v>
      </c>
      <c r="G244" s="153">
        <v>30464</v>
      </c>
      <c r="H244" s="148">
        <f t="shared" si="3"/>
        <v>0</v>
      </c>
      <c r="I244" s="154" t="s">
        <v>37</v>
      </c>
      <c r="J244" s="131"/>
    </row>
    <row r="245" spans="1:10" ht="15" x14ac:dyDescent="0.25">
      <c r="A245" s="166">
        <v>41673</v>
      </c>
      <c r="B245" s="167">
        <v>689</v>
      </c>
      <c r="C245" s="167" t="s">
        <v>650</v>
      </c>
      <c r="D245" s="151" t="s">
        <v>78</v>
      </c>
      <c r="E245" s="152">
        <v>1171</v>
      </c>
      <c r="F245" s="508">
        <v>41674</v>
      </c>
      <c r="G245" s="153">
        <v>1171</v>
      </c>
      <c r="H245" s="148">
        <f t="shared" si="3"/>
        <v>0</v>
      </c>
      <c r="I245" s="154" t="s">
        <v>21</v>
      </c>
      <c r="J245" s="131"/>
    </row>
    <row r="246" spans="1:10" ht="15" x14ac:dyDescent="0.25">
      <c r="A246" s="166">
        <v>41673</v>
      </c>
      <c r="B246" s="167">
        <v>690</v>
      </c>
      <c r="C246" s="167" t="s">
        <v>650</v>
      </c>
      <c r="D246" s="151" t="s">
        <v>80</v>
      </c>
      <c r="E246" s="152">
        <v>3220</v>
      </c>
      <c r="F246" s="508">
        <v>41674</v>
      </c>
      <c r="G246" s="153">
        <v>3220</v>
      </c>
      <c r="H246" s="148">
        <f t="shared" si="3"/>
        <v>0</v>
      </c>
      <c r="I246" s="154" t="s">
        <v>21</v>
      </c>
      <c r="J246" s="131"/>
    </row>
    <row r="247" spans="1:10" ht="15" x14ac:dyDescent="0.25">
      <c r="A247" s="166">
        <v>41673</v>
      </c>
      <c r="B247" s="167">
        <v>691</v>
      </c>
      <c r="C247" s="167" t="s">
        <v>650</v>
      </c>
      <c r="D247" s="151" t="s">
        <v>180</v>
      </c>
      <c r="E247" s="152">
        <v>23253</v>
      </c>
      <c r="F247" s="508">
        <v>41684</v>
      </c>
      <c r="G247" s="153">
        <v>23253</v>
      </c>
      <c r="H247" s="148">
        <f t="shared" si="3"/>
        <v>0</v>
      </c>
      <c r="I247" s="154" t="s">
        <v>45</v>
      </c>
      <c r="J247" s="131"/>
    </row>
    <row r="248" spans="1:10" ht="15" x14ac:dyDescent="0.25">
      <c r="A248" s="166">
        <v>41673</v>
      </c>
      <c r="B248" s="167">
        <v>692</v>
      </c>
      <c r="C248" s="167" t="s">
        <v>650</v>
      </c>
      <c r="D248" s="151" t="s">
        <v>799</v>
      </c>
      <c r="E248" s="152">
        <v>2847.6</v>
      </c>
      <c r="F248" s="508">
        <v>41674</v>
      </c>
      <c r="G248" s="153">
        <v>2847.6</v>
      </c>
      <c r="H248" s="148">
        <f t="shared" si="3"/>
        <v>0</v>
      </c>
      <c r="I248" s="154" t="s">
        <v>21</v>
      </c>
      <c r="J248" s="131"/>
    </row>
    <row r="249" spans="1:10" ht="15" x14ac:dyDescent="0.25">
      <c r="A249" s="166">
        <v>41673</v>
      </c>
      <c r="B249" s="167">
        <v>693</v>
      </c>
      <c r="C249" s="167" t="s">
        <v>650</v>
      </c>
      <c r="D249" s="151" t="s">
        <v>598</v>
      </c>
      <c r="E249" s="152">
        <v>1537.6</v>
      </c>
      <c r="F249" s="508">
        <v>41674</v>
      </c>
      <c r="G249" s="153">
        <v>1537.6</v>
      </c>
      <c r="H249" s="148">
        <f t="shared" si="3"/>
        <v>0</v>
      </c>
      <c r="I249" s="154" t="s">
        <v>21</v>
      </c>
      <c r="J249" s="131"/>
    </row>
    <row r="250" spans="1:10" ht="15" x14ac:dyDescent="0.25">
      <c r="A250" s="166">
        <v>41673</v>
      </c>
      <c r="B250" s="167">
        <v>694</v>
      </c>
      <c r="C250" s="167" t="s">
        <v>650</v>
      </c>
      <c r="D250" s="151" t="s">
        <v>623</v>
      </c>
      <c r="E250" s="152">
        <v>2164</v>
      </c>
      <c r="F250" s="508">
        <v>41674</v>
      </c>
      <c r="G250" s="153">
        <v>2164</v>
      </c>
      <c r="H250" s="148">
        <f t="shared" si="3"/>
        <v>0</v>
      </c>
      <c r="I250" s="154" t="s">
        <v>21</v>
      </c>
      <c r="J250" s="131"/>
    </row>
    <row r="251" spans="1:10" ht="15" x14ac:dyDescent="0.25">
      <c r="A251" s="166">
        <v>41673</v>
      </c>
      <c r="B251" s="167">
        <v>695</v>
      </c>
      <c r="C251" s="167" t="s">
        <v>650</v>
      </c>
      <c r="D251" s="151" t="s">
        <v>351</v>
      </c>
      <c r="E251" s="152">
        <v>2850.5</v>
      </c>
      <c r="F251" s="508">
        <v>41674</v>
      </c>
      <c r="G251" s="153">
        <v>2850.5</v>
      </c>
      <c r="H251" s="148">
        <f t="shared" si="3"/>
        <v>0</v>
      </c>
      <c r="I251" s="154" t="s">
        <v>21</v>
      </c>
      <c r="J251" s="131"/>
    </row>
    <row r="252" spans="1:10" ht="15" x14ac:dyDescent="0.25">
      <c r="A252" s="166">
        <v>41673</v>
      </c>
      <c r="B252" s="167">
        <v>696</v>
      </c>
      <c r="C252" s="167" t="s">
        <v>650</v>
      </c>
      <c r="D252" s="151" t="s">
        <v>8</v>
      </c>
      <c r="E252" s="152">
        <v>900</v>
      </c>
      <c r="F252" s="508">
        <v>41673</v>
      </c>
      <c r="G252" s="153">
        <v>900</v>
      </c>
      <c r="H252" s="148">
        <f t="shared" si="3"/>
        <v>0</v>
      </c>
      <c r="I252" s="154" t="s">
        <v>8</v>
      </c>
      <c r="J252" s="131"/>
    </row>
    <row r="253" spans="1:10" ht="15" x14ac:dyDescent="0.25">
      <c r="A253" s="166">
        <v>41673</v>
      </c>
      <c r="B253" s="167">
        <v>697</v>
      </c>
      <c r="C253" s="167" t="s">
        <v>650</v>
      </c>
      <c r="D253" s="151" t="s">
        <v>235</v>
      </c>
      <c r="E253" s="152">
        <v>408</v>
      </c>
      <c r="F253" s="508">
        <v>41674</v>
      </c>
      <c r="G253" s="153">
        <v>408</v>
      </c>
      <c r="H253" s="148">
        <f t="shared" si="3"/>
        <v>0</v>
      </c>
      <c r="I253" s="154" t="s">
        <v>21</v>
      </c>
      <c r="J253" s="131"/>
    </row>
    <row r="254" spans="1:10" ht="15" x14ac:dyDescent="0.25">
      <c r="A254" s="166">
        <v>41673</v>
      </c>
      <c r="B254" s="167">
        <v>698</v>
      </c>
      <c r="C254" s="167" t="s">
        <v>650</v>
      </c>
      <c r="D254" s="151" t="s">
        <v>96</v>
      </c>
      <c r="E254" s="152">
        <v>29305</v>
      </c>
      <c r="F254" s="508">
        <v>41673</v>
      </c>
      <c r="G254" s="153">
        <v>29305</v>
      </c>
      <c r="H254" s="148">
        <f t="shared" si="3"/>
        <v>0</v>
      </c>
      <c r="I254" s="154" t="s">
        <v>37</v>
      </c>
      <c r="J254" s="131"/>
    </row>
    <row r="255" spans="1:10" ht="15" x14ac:dyDescent="0.25">
      <c r="A255" s="166">
        <v>41673</v>
      </c>
      <c r="B255" s="167">
        <v>699</v>
      </c>
      <c r="C255" s="167" t="s">
        <v>650</v>
      </c>
      <c r="D255" s="151" t="s">
        <v>351</v>
      </c>
      <c r="E255" s="152">
        <v>880</v>
      </c>
      <c r="F255" s="508">
        <v>41674</v>
      </c>
      <c r="G255" s="153">
        <v>880</v>
      </c>
      <c r="H255" s="148">
        <f t="shared" si="3"/>
        <v>0</v>
      </c>
      <c r="I255" s="154" t="s">
        <v>21</v>
      </c>
      <c r="J255" s="131"/>
    </row>
    <row r="256" spans="1:10" ht="15" x14ac:dyDescent="0.25">
      <c r="A256" s="166">
        <v>41673</v>
      </c>
      <c r="B256" s="167">
        <v>700</v>
      </c>
      <c r="C256" s="167" t="s">
        <v>650</v>
      </c>
      <c r="D256" s="151" t="s">
        <v>366</v>
      </c>
      <c r="E256" s="152">
        <v>5844.5</v>
      </c>
      <c r="F256" s="508">
        <v>41674</v>
      </c>
      <c r="G256" s="153">
        <v>5844.5</v>
      </c>
      <c r="H256" s="148">
        <f t="shared" si="3"/>
        <v>0</v>
      </c>
      <c r="I256" s="154" t="s">
        <v>21</v>
      </c>
      <c r="J256" s="131"/>
    </row>
    <row r="257" spans="1:10" ht="15" x14ac:dyDescent="0.25">
      <c r="A257" s="166">
        <v>41673</v>
      </c>
      <c r="B257" s="167">
        <v>701</v>
      </c>
      <c r="C257" s="167" t="s">
        <v>650</v>
      </c>
      <c r="D257" s="151" t="s">
        <v>351</v>
      </c>
      <c r="E257" s="152">
        <v>4798</v>
      </c>
      <c r="F257" s="508">
        <v>41674</v>
      </c>
      <c r="G257" s="153">
        <v>4798</v>
      </c>
      <c r="H257" s="148">
        <f t="shared" si="3"/>
        <v>0</v>
      </c>
      <c r="I257" s="154" t="s">
        <v>21</v>
      </c>
      <c r="J257" s="131"/>
    </row>
    <row r="258" spans="1:10" ht="15" x14ac:dyDescent="0.25">
      <c r="A258" s="166">
        <v>41673</v>
      </c>
      <c r="B258" s="167">
        <v>702</v>
      </c>
      <c r="C258" s="167" t="s">
        <v>650</v>
      </c>
      <c r="D258" s="151" t="s">
        <v>63</v>
      </c>
      <c r="E258" s="152">
        <v>1820.5</v>
      </c>
      <c r="F258" s="508">
        <v>41674</v>
      </c>
      <c r="G258" s="153">
        <v>1820.5</v>
      </c>
      <c r="H258" s="148">
        <f t="shared" si="3"/>
        <v>0</v>
      </c>
      <c r="I258" s="154" t="s">
        <v>21</v>
      </c>
      <c r="J258" s="131"/>
    </row>
    <row r="259" spans="1:10" ht="15" x14ac:dyDescent="0.25">
      <c r="A259" s="166">
        <v>41673</v>
      </c>
      <c r="B259" s="167">
        <v>703</v>
      </c>
      <c r="C259" s="167" t="s">
        <v>650</v>
      </c>
      <c r="D259" s="151" t="s">
        <v>8</v>
      </c>
      <c r="E259" s="152">
        <v>194</v>
      </c>
      <c r="F259" s="508">
        <v>41691</v>
      </c>
      <c r="G259" s="153">
        <v>194</v>
      </c>
      <c r="H259" s="148">
        <f t="shared" si="3"/>
        <v>0</v>
      </c>
      <c r="I259" s="154" t="s">
        <v>8</v>
      </c>
      <c r="J259" s="131"/>
    </row>
    <row r="260" spans="1:10" ht="15" x14ac:dyDescent="0.25">
      <c r="A260" s="166">
        <v>0</v>
      </c>
      <c r="B260" s="167">
        <v>704</v>
      </c>
      <c r="C260" s="167" t="s">
        <v>650</v>
      </c>
      <c r="D260" s="151" t="s">
        <v>74</v>
      </c>
      <c r="E260" s="152">
        <v>1215</v>
      </c>
      <c r="F260" s="508">
        <v>41673</v>
      </c>
      <c r="G260" s="153">
        <v>1215</v>
      </c>
      <c r="H260" s="148">
        <f t="shared" si="3"/>
        <v>0</v>
      </c>
      <c r="I260" s="154" t="s">
        <v>8</v>
      </c>
      <c r="J260" s="131"/>
    </row>
    <row r="261" spans="1:10" ht="15" x14ac:dyDescent="0.25">
      <c r="A261" s="166">
        <v>41673</v>
      </c>
      <c r="B261" s="167">
        <v>705</v>
      </c>
      <c r="C261" s="167" t="s">
        <v>650</v>
      </c>
      <c r="D261" s="151" t="s">
        <v>434</v>
      </c>
      <c r="E261" s="152">
        <v>2976</v>
      </c>
      <c r="F261" s="508">
        <v>41673</v>
      </c>
      <c r="G261" s="153">
        <v>2976</v>
      </c>
      <c r="H261" s="148">
        <f t="shared" ref="H261:H324" si="4">E261-G261</f>
        <v>0</v>
      </c>
      <c r="I261" s="154"/>
      <c r="J261" s="131"/>
    </row>
    <row r="262" spans="1:10" ht="15" x14ac:dyDescent="0.25">
      <c r="A262" s="166">
        <v>41674</v>
      </c>
      <c r="B262" s="167">
        <v>706</v>
      </c>
      <c r="C262" s="167" t="s">
        <v>650</v>
      </c>
      <c r="D262" s="151" t="s">
        <v>22</v>
      </c>
      <c r="E262" s="152">
        <v>15717</v>
      </c>
      <c r="F262" s="508">
        <v>41675</v>
      </c>
      <c r="G262" s="152">
        <v>15717</v>
      </c>
      <c r="H262" s="148">
        <f t="shared" si="4"/>
        <v>0</v>
      </c>
      <c r="I262" s="154" t="s">
        <v>162</v>
      </c>
      <c r="J262" s="131"/>
    </row>
    <row r="263" spans="1:10" ht="15" x14ac:dyDescent="0.25">
      <c r="A263" s="166">
        <v>41674</v>
      </c>
      <c r="B263" s="167">
        <v>707</v>
      </c>
      <c r="C263" s="167" t="s">
        <v>650</v>
      </c>
      <c r="D263" s="151" t="s">
        <v>358</v>
      </c>
      <c r="E263" s="152">
        <v>3367</v>
      </c>
      <c r="F263" s="508">
        <v>41677</v>
      </c>
      <c r="G263" s="153">
        <v>3367</v>
      </c>
      <c r="H263" s="148">
        <f t="shared" si="4"/>
        <v>0</v>
      </c>
      <c r="I263" s="168" t="s">
        <v>162</v>
      </c>
      <c r="J263" s="131"/>
    </row>
    <row r="264" spans="1:10" ht="15" x14ac:dyDescent="0.25">
      <c r="A264" s="166">
        <v>41674</v>
      </c>
      <c r="B264" s="167">
        <v>708</v>
      </c>
      <c r="C264" s="167" t="s">
        <v>650</v>
      </c>
      <c r="D264" s="151" t="s">
        <v>11</v>
      </c>
      <c r="E264" s="152">
        <v>48230</v>
      </c>
      <c r="F264" s="508">
        <v>41680</v>
      </c>
      <c r="G264" s="153">
        <v>48230</v>
      </c>
      <c r="H264" s="148">
        <f t="shared" si="4"/>
        <v>0</v>
      </c>
      <c r="I264" s="154" t="s">
        <v>30</v>
      </c>
      <c r="J264" s="131"/>
    </row>
    <row r="265" spans="1:10" ht="15" x14ac:dyDescent="0.25">
      <c r="A265" s="166">
        <v>41674</v>
      </c>
      <c r="B265" s="167">
        <v>709</v>
      </c>
      <c r="C265" s="167" t="s">
        <v>650</v>
      </c>
      <c r="D265" s="151" t="s">
        <v>435</v>
      </c>
      <c r="E265" s="152">
        <v>6178</v>
      </c>
      <c r="F265" s="519" t="s">
        <v>800</v>
      </c>
      <c r="G265" s="153">
        <v>6178</v>
      </c>
      <c r="H265" s="148">
        <f t="shared" si="4"/>
        <v>0</v>
      </c>
      <c r="I265" s="154" t="s">
        <v>8</v>
      </c>
      <c r="J265" s="131"/>
    </row>
    <row r="266" spans="1:10" ht="15" x14ac:dyDescent="0.25">
      <c r="A266" s="166">
        <v>41674</v>
      </c>
      <c r="B266" s="167">
        <v>710</v>
      </c>
      <c r="C266" s="167" t="s">
        <v>650</v>
      </c>
      <c r="D266" s="151" t="s">
        <v>152</v>
      </c>
      <c r="E266" s="152">
        <v>6374.5</v>
      </c>
      <c r="F266" s="508">
        <v>41674</v>
      </c>
      <c r="G266" s="153">
        <v>6374.5</v>
      </c>
      <c r="H266" s="148">
        <f t="shared" si="4"/>
        <v>0</v>
      </c>
      <c r="I266" s="154"/>
      <c r="J266" s="131"/>
    </row>
    <row r="267" spans="1:10" ht="15" x14ac:dyDescent="0.25">
      <c r="A267" s="166">
        <v>41674</v>
      </c>
      <c r="B267" s="167">
        <v>711</v>
      </c>
      <c r="C267" s="167" t="s">
        <v>650</v>
      </c>
      <c r="D267" s="151" t="s">
        <v>147</v>
      </c>
      <c r="E267" s="153">
        <v>9681</v>
      </c>
      <c r="F267" s="510" t="s">
        <v>801</v>
      </c>
      <c r="G267" s="153">
        <v>9681</v>
      </c>
      <c r="H267" s="148">
        <f t="shared" si="4"/>
        <v>0</v>
      </c>
      <c r="I267" s="154"/>
      <c r="J267" s="131"/>
    </row>
    <row r="268" spans="1:10" ht="15" x14ac:dyDescent="0.25">
      <c r="A268" s="166">
        <v>41674</v>
      </c>
      <c r="B268" s="167">
        <v>712</v>
      </c>
      <c r="C268" s="167" t="s">
        <v>650</v>
      </c>
      <c r="D268" s="151" t="s">
        <v>175</v>
      </c>
      <c r="E268" s="152">
        <v>43296</v>
      </c>
      <c r="F268" s="509" t="s">
        <v>802</v>
      </c>
      <c r="G268" s="153">
        <v>43296</v>
      </c>
      <c r="H268" s="148">
        <f t="shared" si="4"/>
        <v>0</v>
      </c>
      <c r="I268" s="154" t="s">
        <v>162</v>
      </c>
      <c r="J268" s="131"/>
    </row>
    <row r="269" spans="1:10" ht="15" x14ac:dyDescent="0.25">
      <c r="A269" s="166">
        <v>41674</v>
      </c>
      <c r="B269" s="167">
        <v>713</v>
      </c>
      <c r="C269" s="167" t="s">
        <v>650</v>
      </c>
      <c r="D269" s="151" t="s">
        <v>160</v>
      </c>
      <c r="E269" s="152">
        <v>119312</v>
      </c>
      <c r="F269" s="509" t="s">
        <v>803</v>
      </c>
      <c r="G269" s="153">
        <v>119312</v>
      </c>
      <c r="H269" s="148">
        <f t="shared" si="4"/>
        <v>0</v>
      </c>
      <c r="I269" s="154" t="s">
        <v>162</v>
      </c>
      <c r="J269" s="131"/>
    </row>
    <row r="270" spans="1:10" ht="15" x14ac:dyDescent="0.25">
      <c r="A270" s="166">
        <v>41674</v>
      </c>
      <c r="B270" s="167">
        <v>714</v>
      </c>
      <c r="C270" s="167" t="s">
        <v>650</v>
      </c>
      <c r="D270" s="151" t="s">
        <v>160</v>
      </c>
      <c r="E270" s="152">
        <v>11818</v>
      </c>
      <c r="F270" s="509" t="s">
        <v>804</v>
      </c>
      <c r="G270" s="153">
        <v>11818</v>
      </c>
      <c r="H270" s="148">
        <f t="shared" si="4"/>
        <v>0</v>
      </c>
      <c r="I270" s="154" t="s">
        <v>162</v>
      </c>
      <c r="J270" s="131"/>
    </row>
    <row r="271" spans="1:10" ht="15" x14ac:dyDescent="0.25">
      <c r="A271" s="166">
        <v>41674</v>
      </c>
      <c r="B271" s="167">
        <v>715</v>
      </c>
      <c r="C271" s="167" t="s">
        <v>650</v>
      </c>
      <c r="D271" s="151" t="s">
        <v>545</v>
      </c>
      <c r="E271" s="152">
        <v>3103</v>
      </c>
      <c r="F271" s="508">
        <v>41675</v>
      </c>
      <c r="G271" s="153">
        <v>3103</v>
      </c>
      <c r="H271" s="148">
        <f t="shared" si="4"/>
        <v>0</v>
      </c>
      <c r="I271" s="154" t="s">
        <v>162</v>
      </c>
      <c r="J271" s="131"/>
    </row>
    <row r="272" spans="1:10" ht="15" x14ac:dyDescent="0.25">
      <c r="A272" s="166">
        <v>41674</v>
      </c>
      <c r="B272" s="167">
        <v>716</v>
      </c>
      <c r="C272" s="167" t="s">
        <v>650</v>
      </c>
      <c r="D272" s="151" t="s">
        <v>175</v>
      </c>
      <c r="E272" s="152">
        <v>19582</v>
      </c>
      <c r="F272" s="509" t="s">
        <v>805</v>
      </c>
      <c r="G272" s="153">
        <v>19582</v>
      </c>
      <c r="H272" s="148">
        <f t="shared" si="4"/>
        <v>0</v>
      </c>
      <c r="I272" s="154" t="s">
        <v>162</v>
      </c>
      <c r="J272" s="131"/>
    </row>
    <row r="273" spans="1:10" ht="15" x14ac:dyDescent="0.25">
      <c r="A273" s="166">
        <v>41674</v>
      </c>
      <c r="B273" s="167">
        <v>717</v>
      </c>
      <c r="C273" s="167" t="s">
        <v>650</v>
      </c>
      <c r="D273" s="151" t="s">
        <v>545</v>
      </c>
      <c r="E273" s="152">
        <v>3548</v>
      </c>
      <c r="F273" s="508">
        <v>41675</v>
      </c>
      <c r="G273" s="153">
        <v>3548</v>
      </c>
      <c r="H273" s="148">
        <f t="shared" si="4"/>
        <v>0</v>
      </c>
      <c r="I273" s="154" t="s">
        <v>162</v>
      </c>
      <c r="J273" s="131"/>
    </row>
    <row r="274" spans="1:10" x14ac:dyDescent="0.25">
      <c r="A274" s="166">
        <v>41674</v>
      </c>
      <c r="B274" s="167">
        <v>718</v>
      </c>
      <c r="C274" s="167" t="s">
        <v>650</v>
      </c>
      <c r="D274" s="156" t="s">
        <v>53</v>
      </c>
      <c r="E274" s="157">
        <v>0</v>
      </c>
      <c r="F274" s="508"/>
      <c r="G274" s="153"/>
      <c r="H274" s="148">
        <f t="shared" si="4"/>
        <v>0</v>
      </c>
      <c r="I274" s="154" t="s">
        <v>302</v>
      </c>
      <c r="J274" s="155" t="s">
        <v>806</v>
      </c>
    </row>
    <row r="275" spans="1:10" x14ac:dyDescent="0.25">
      <c r="A275" s="166">
        <v>41674</v>
      </c>
      <c r="B275" s="167">
        <v>719</v>
      </c>
      <c r="C275" s="167" t="s">
        <v>650</v>
      </c>
      <c r="D275" s="151" t="s">
        <v>169</v>
      </c>
      <c r="E275" s="152">
        <v>10552</v>
      </c>
      <c r="F275" s="508">
        <v>41675</v>
      </c>
      <c r="G275" s="153">
        <v>10552</v>
      </c>
      <c r="H275" s="148">
        <f t="shared" si="4"/>
        <v>0</v>
      </c>
      <c r="I275" s="154" t="s">
        <v>162</v>
      </c>
    </row>
    <row r="276" spans="1:10" x14ac:dyDescent="0.25">
      <c r="A276" s="166">
        <v>41674</v>
      </c>
      <c r="B276" s="167">
        <v>720</v>
      </c>
      <c r="C276" s="167" t="s">
        <v>650</v>
      </c>
      <c r="D276" s="151" t="s">
        <v>269</v>
      </c>
      <c r="E276" s="152">
        <v>10414</v>
      </c>
      <c r="F276" s="508">
        <v>41675</v>
      </c>
      <c r="G276" s="153">
        <v>10414</v>
      </c>
      <c r="H276" s="148">
        <f t="shared" si="4"/>
        <v>0</v>
      </c>
      <c r="I276" s="154" t="s">
        <v>162</v>
      </c>
    </row>
    <row r="277" spans="1:10" x14ac:dyDescent="0.25">
      <c r="A277" s="166">
        <v>41674</v>
      </c>
      <c r="B277" s="167">
        <v>721</v>
      </c>
      <c r="C277" s="167" t="s">
        <v>650</v>
      </c>
      <c r="D277" s="151" t="s">
        <v>272</v>
      </c>
      <c r="E277" s="152">
        <v>9956.5</v>
      </c>
      <c r="F277" s="509" t="s">
        <v>807</v>
      </c>
      <c r="G277" s="153">
        <v>9956.5</v>
      </c>
      <c r="H277" s="148">
        <f t="shared" si="4"/>
        <v>0</v>
      </c>
      <c r="I277" s="154" t="s">
        <v>162</v>
      </c>
    </row>
    <row r="278" spans="1:10" x14ac:dyDescent="0.25">
      <c r="A278" s="166">
        <v>41674</v>
      </c>
      <c r="B278" s="167">
        <v>722</v>
      </c>
      <c r="C278" s="167" t="s">
        <v>650</v>
      </c>
      <c r="D278" s="151" t="s">
        <v>163</v>
      </c>
      <c r="E278" s="152">
        <v>14144</v>
      </c>
      <c r="F278" s="508">
        <v>41675</v>
      </c>
      <c r="G278" s="153">
        <v>14144</v>
      </c>
      <c r="H278" s="148">
        <f t="shared" si="4"/>
        <v>0</v>
      </c>
      <c r="I278" s="154" t="s">
        <v>162</v>
      </c>
    </row>
    <row r="279" spans="1:10" x14ac:dyDescent="0.25">
      <c r="A279" s="166">
        <v>41674</v>
      </c>
      <c r="B279" s="167">
        <v>723</v>
      </c>
      <c r="C279" s="167" t="s">
        <v>650</v>
      </c>
      <c r="D279" s="151" t="s">
        <v>370</v>
      </c>
      <c r="E279" s="152">
        <v>3577.5</v>
      </c>
      <c r="F279" s="508">
        <v>41675</v>
      </c>
      <c r="G279" s="153">
        <v>3577.5</v>
      </c>
      <c r="H279" s="148">
        <f t="shared" si="4"/>
        <v>0</v>
      </c>
      <c r="I279" s="154" t="s">
        <v>162</v>
      </c>
    </row>
    <row r="280" spans="1:10" x14ac:dyDescent="0.25">
      <c r="A280" s="166">
        <v>41674</v>
      </c>
      <c r="B280" s="167">
        <v>724</v>
      </c>
      <c r="C280" s="167" t="s">
        <v>650</v>
      </c>
      <c r="D280" s="151" t="s">
        <v>168</v>
      </c>
      <c r="E280" s="152">
        <v>14917</v>
      </c>
      <c r="F280" s="508">
        <v>41675</v>
      </c>
      <c r="G280" s="153">
        <v>14917</v>
      </c>
      <c r="H280" s="148">
        <f t="shared" si="4"/>
        <v>0</v>
      </c>
      <c r="I280" s="154" t="s">
        <v>162</v>
      </c>
    </row>
    <row r="281" spans="1:10" x14ac:dyDescent="0.25">
      <c r="A281" s="166">
        <v>41674</v>
      </c>
      <c r="B281" s="167">
        <v>725</v>
      </c>
      <c r="C281" s="167" t="s">
        <v>650</v>
      </c>
      <c r="D281" s="151" t="s">
        <v>168</v>
      </c>
      <c r="E281" s="152">
        <v>3812.5</v>
      </c>
      <c r="F281" s="508">
        <v>41675</v>
      </c>
      <c r="G281" s="153">
        <v>3812.5</v>
      </c>
      <c r="H281" s="148">
        <f t="shared" si="4"/>
        <v>0</v>
      </c>
      <c r="I281" s="154" t="s">
        <v>162</v>
      </c>
      <c r="J281" s="155" t="s">
        <v>808</v>
      </c>
    </row>
    <row r="282" spans="1:10" x14ac:dyDescent="0.25">
      <c r="A282" s="166">
        <v>41674</v>
      </c>
      <c r="B282" s="167">
        <v>726</v>
      </c>
      <c r="C282" s="167" t="s">
        <v>650</v>
      </c>
      <c r="D282" s="151" t="s">
        <v>172</v>
      </c>
      <c r="E282" s="152">
        <v>9259.5</v>
      </c>
      <c r="F282" s="508">
        <v>41675</v>
      </c>
      <c r="G282" s="153">
        <v>9259.5</v>
      </c>
      <c r="H282" s="148">
        <f t="shared" si="4"/>
        <v>0</v>
      </c>
      <c r="I282" s="154" t="s">
        <v>162</v>
      </c>
    </row>
    <row r="283" spans="1:10" x14ac:dyDescent="0.25">
      <c r="A283" s="166">
        <v>41674</v>
      </c>
      <c r="B283" s="167">
        <v>727</v>
      </c>
      <c r="C283" s="167" t="s">
        <v>650</v>
      </c>
      <c r="D283" s="151" t="s">
        <v>166</v>
      </c>
      <c r="E283" s="152">
        <v>4140</v>
      </c>
      <c r="F283" s="508">
        <v>41675</v>
      </c>
      <c r="G283" s="153">
        <v>4140</v>
      </c>
      <c r="H283" s="148">
        <f t="shared" si="4"/>
        <v>0</v>
      </c>
      <c r="I283" s="154" t="s">
        <v>162</v>
      </c>
    </row>
    <row r="284" spans="1:10" x14ac:dyDescent="0.25">
      <c r="A284" s="166">
        <v>41674</v>
      </c>
      <c r="B284" s="167">
        <v>728</v>
      </c>
      <c r="C284" s="167" t="s">
        <v>650</v>
      </c>
      <c r="D284" s="151" t="s">
        <v>435</v>
      </c>
      <c r="E284" s="152">
        <v>2691</v>
      </c>
      <c r="F284" s="508">
        <v>41674</v>
      </c>
      <c r="G284" s="153">
        <v>2691</v>
      </c>
      <c r="H284" s="148">
        <f t="shared" si="4"/>
        <v>0</v>
      </c>
      <c r="I284" s="154" t="s">
        <v>8</v>
      </c>
    </row>
    <row r="285" spans="1:10" x14ac:dyDescent="0.25">
      <c r="A285" s="166">
        <v>41674</v>
      </c>
      <c r="B285" s="167">
        <v>729</v>
      </c>
      <c r="C285" s="167" t="s">
        <v>650</v>
      </c>
      <c r="D285" s="151" t="s">
        <v>172</v>
      </c>
      <c r="E285" s="152">
        <v>2190</v>
      </c>
      <c r="F285" s="508">
        <v>41675</v>
      </c>
      <c r="G285" s="153">
        <v>2190</v>
      </c>
      <c r="H285" s="148">
        <f t="shared" si="4"/>
        <v>0</v>
      </c>
      <c r="I285" s="154" t="s">
        <v>162</v>
      </c>
    </row>
    <row r="286" spans="1:10" x14ac:dyDescent="0.25">
      <c r="A286" s="166">
        <v>41674</v>
      </c>
      <c r="B286" s="167">
        <v>730</v>
      </c>
      <c r="C286" s="167" t="s">
        <v>650</v>
      </c>
      <c r="D286" s="151" t="s">
        <v>13</v>
      </c>
      <c r="E286" s="152">
        <v>2181.5</v>
      </c>
      <c r="F286" s="508">
        <v>41675</v>
      </c>
      <c r="G286" s="153">
        <v>2181.5</v>
      </c>
      <c r="H286" s="148">
        <f t="shared" si="4"/>
        <v>0</v>
      </c>
      <c r="I286" s="154" t="s">
        <v>21</v>
      </c>
    </row>
    <row r="287" spans="1:10" x14ac:dyDescent="0.25">
      <c r="A287" s="166">
        <v>41674</v>
      </c>
      <c r="B287" s="167">
        <v>731</v>
      </c>
      <c r="C287" s="167" t="s">
        <v>650</v>
      </c>
      <c r="D287" s="151" t="s">
        <v>111</v>
      </c>
      <c r="E287" s="152">
        <v>12015.5</v>
      </c>
      <c r="F287" s="508">
        <v>41678</v>
      </c>
      <c r="G287" s="153">
        <v>12015.5</v>
      </c>
      <c r="H287" s="148">
        <f t="shared" si="4"/>
        <v>0</v>
      </c>
      <c r="I287" s="154" t="s">
        <v>21</v>
      </c>
    </row>
    <row r="288" spans="1:10" x14ac:dyDescent="0.25">
      <c r="A288" s="166">
        <v>41674</v>
      </c>
      <c r="B288" s="167">
        <v>732</v>
      </c>
      <c r="C288" s="167" t="s">
        <v>650</v>
      </c>
      <c r="D288" s="151" t="s">
        <v>28</v>
      </c>
      <c r="E288" s="152">
        <v>11088</v>
      </c>
      <c r="F288" s="508">
        <v>41674</v>
      </c>
      <c r="G288" s="153">
        <v>11088</v>
      </c>
      <c r="H288" s="148">
        <f t="shared" si="4"/>
        <v>0</v>
      </c>
      <c r="I288" s="154"/>
    </row>
    <row r="289" spans="1:10" x14ac:dyDescent="0.25">
      <c r="A289" s="166">
        <v>41674</v>
      </c>
      <c r="B289" s="167">
        <v>733</v>
      </c>
      <c r="C289" s="167" t="s">
        <v>650</v>
      </c>
      <c r="D289" s="151" t="s">
        <v>366</v>
      </c>
      <c r="E289" s="152">
        <v>3944.5</v>
      </c>
      <c r="F289" s="508">
        <v>41674</v>
      </c>
      <c r="G289" s="153">
        <v>3944.5</v>
      </c>
      <c r="H289" s="148">
        <f t="shared" si="4"/>
        <v>0</v>
      </c>
      <c r="I289" s="154" t="s">
        <v>21</v>
      </c>
    </row>
    <row r="290" spans="1:10" ht="15" x14ac:dyDescent="0.25">
      <c r="A290" s="166">
        <v>41674</v>
      </c>
      <c r="B290" s="167">
        <v>734</v>
      </c>
      <c r="C290" s="167" t="s">
        <v>650</v>
      </c>
      <c r="D290" s="151" t="s">
        <v>23</v>
      </c>
      <c r="E290" s="152">
        <v>1436.5</v>
      </c>
      <c r="F290" s="508">
        <v>41674</v>
      </c>
      <c r="G290" s="153">
        <v>1436.5</v>
      </c>
      <c r="H290" s="148">
        <f t="shared" si="4"/>
        <v>0</v>
      </c>
      <c r="I290" s="154"/>
      <c r="J290" s="131"/>
    </row>
    <row r="291" spans="1:10" ht="15" x14ac:dyDescent="0.25">
      <c r="A291" s="166">
        <v>41674</v>
      </c>
      <c r="B291" s="167">
        <v>735</v>
      </c>
      <c r="C291" s="167" t="s">
        <v>650</v>
      </c>
      <c r="D291" s="151" t="s">
        <v>20</v>
      </c>
      <c r="E291" s="152">
        <v>2624</v>
      </c>
      <c r="F291" s="508">
        <v>41674</v>
      </c>
      <c r="G291" s="153">
        <v>2624</v>
      </c>
      <c r="H291" s="148">
        <f t="shared" si="4"/>
        <v>0</v>
      </c>
      <c r="I291" s="154" t="s">
        <v>8</v>
      </c>
      <c r="J291" s="131"/>
    </row>
    <row r="292" spans="1:10" ht="15" x14ac:dyDescent="0.25">
      <c r="A292" s="166">
        <v>41674</v>
      </c>
      <c r="B292" s="167">
        <v>736</v>
      </c>
      <c r="C292" s="167" t="s">
        <v>650</v>
      </c>
      <c r="D292" s="151" t="s">
        <v>76</v>
      </c>
      <c r="E292" s="152">
        <v>841</v>
      </c>
      <c r="F292" s="508">
        <v>41674</v>
      </c>
      <c r="G292" s="153">
        <v>841</v>
      </c>
      <c r="H292" s="148">
        <f t="shared" si="4"/>
        <v>0</v>
      </c>
      <c r="I292" s="154"/>
      <c r="J292" s="131"/>
    </row>
    <row r="293" spans="1:10" ht="15" x14ac:dyDescent="0.25">
      <c r="A293" s="166">
        <v>41674</v>
      </c>
      <c r="B293" s="167">
        <v>737</v>
      </c>
      <c r="C293" s="167" t="s">
        <v>650</v>
      </c>
      <c r="D293" s="151" t="s">
        <v>8</v>
      </c>
      <c r="E293" s="152">
        <v>1032.5</v>
      </c>
      <c r="F293" s="508">
        <v>41674</v>
      </c>
      <c r="G293" s="153">
        <v>1032.5</v>
      </c>
      <c r="H293" s="148">
        <f t="shared" si="4"/>
        <v>0</v>
      </c>
      <c r="I293" s="154" t="s">
        <v>8</v>
      </c>
      <c r="J293" s="131"/>
    </row>
    <row r="294" spans="1:10" ht="15" x14ac:dyDescent="0.25">
      <c r="A294" s="166">
        <v>41674</v>
      </c>
      <c r="B294" s="167">
        <v>738</v>
      </c>
      <c r="C294" s="167" t="s">
        <v>650</v>
      </c>
      <c r="D294" s="151" t="s">
        <v>33</v>
      </c>
      <c r="E294" s="152">
        <v>4984</v>
      </c>
      <c r="F294" s="508">
        <v>41674</v>
      </c>
      <c r="G294" s="153">
        <v>4984</v>
      </c>
      <c r="H294" s="148">
        <f t="shared" si="4"/>
        <v>0</v>
      </c>
      <c r="I294" s="154" t="s">
        <v>12</v>
      </c>
      <c r="J294" s="131"/>
    </row>
    <row r="295" spans="1:10" ht="15" x14ac:dyDescent="0.25">
      <c r="A295" s="166">
        <v>41674</v>
      </c>
      <c r="B295" s="167">
        <v>739</v>
      </c>
      <c r="C295" s="167" t="s">
        <v>650</v>
      </c>
      <c r="D295" s="151" t="s">
        <v>8</v>
      </c>
      <c r="E295" s="152">
        <v>1076.5</v>
      </c>
      <c r="F295" s="508">
        <v>41674</v>
      </c>
      <c r="G295" s="153">
        <v>1076.5</v>
      </c>
      <c r="H295" s="148">
        <f t="shared" si="4"/>
        <v>0</v>
      </c>
      <c r="I295" s="154" t="s">
        <v>8</v>
      </c>
      <c r="J295" s="131"/>
    </row>
    <row r="296" spans="1:10" ht="15" x14ac:dyDescent="0.25">
      <c r="A296" s="166">
        <v>41674</v>
      </c>
      <c r="B296" s="167">
        <v>740</v>
      </c>
      <c r="C296" s="167" t="s">
        <v>650</v>
      </c>
      <c r="D296" s="151" t="s">
        <v>8</v>
      </c>
      <c r="E296" s="152">
        <v>1174.5</v>
      </c>
      <c r="F296" s="508">
        <v>41674</v>
      </c>
      <c r="G296" s="153">
        <v>1174.5</v>
      </c>
      <c r="H296" s="148">
        <f t="shared" si="4"/>
        <v>0</v>
      </c>
      <c r="I296" s="154" t="s">
        <v>8</v>
      </c>
      <c r="J296" s="131"/>
    </row>
    <row r="297" spans="1:10" ht="15" x14ac:dyDescent="0.25">
      <c r="A297" s="166">
        <v>41674</v>
      </c>
      <c r="B297" s="167">
        <v>741</v>
      </c>
      <c r="C297" s="167" t="s">
        <v>650</v>
      </c>
      <c r="D297" s="151" t="s">
        <v>8</v>
      </c>
      <c r="E297" s="152">
        <v>308</v>
      </c>
      <c r="F297" s="508">
        <v>41674</v>
      </c>
      <c r="G297" s="153">
        <v>308</v>
      </c>
      <c r="H297" s="148">
        <f t="shared" si="4"/>
        <v>0</v>
      </c>
      <c r="I297" s="154" t="s">
        <v>8</v>
      </c>
      <c r="J297" s="131"/>
    </row>
    <row r="298" spans="1:10" ht="15" x14ac:dyDescent="0.25">
      <c r="A298" s="166">
        <v>41674</v>
      </c>
      <c r="B298" s="167">
        <v>742</v>
      </c>
      <c r="C298" s="167" t="s">
        <v>650</v>
      </c>
      <c r="D298" s="151" t="s">
        <v>29</v>
      </c>
      <c r="E298" s="152">
        <v>14539.8</v>
      </c>
      <c r="F298" s="508">
        <v>41676</v>
      </c>
      <c r="G298" s="153">
        <v>14539.8</v>
      </c>
      <c r="H298" s="148">
        <f t="shared" si="4"/>
        <v>0</v>
      </c>
      <c r="I298" s="154" t="s">
        <v>30</v>
      </c>
      <c r="J298" s="131"/>
    </row>
    <row r="299" spans="1:10" ht="15" x14ac:dyDescent="0.25">
      <c r="A299" s="166">
        <v>41674</v>
      </c>
      <c r="B299" s="167">
        <v>743</v>
      </c>
      <c r="C299" s="167" t="s">
        <v>650</v>
      </c>
      <c r="D299" s="151" t="s">
        <v>136</v>
      </c>
      <c r="E299" s="152">
        <v>1494</v>
      </c>
      <c r="F299" s="508">
        <v>41674</v>
      </c>
      <c r="G299" s="153">
        <v>1494</v>
      </c>
      <c r="H299" s="148">
        <f t="shared" si="4"/>
        <v>0</v>
      </c>
      <c r="I299" s="154"/>
      <c r="J299" s="131"/>
    </row>
    <row r="300" spans="1:10" ht="15" x14ac:dyDescent="0.25">
      <c r="A300" s="166">
        <v>41674</v>
      </c>
      <c r="B300" s="167">
        <v>744</v>
      </c>
      <c r="C300" s="167" t="s">
        <v>650</v>
      </c>
      <c r="D300" s="151" t="s">
        <v>123</v>
      </c>
      <c r="E300" s="152">
        <v>5661.5</v>
      </c>
      <c r="F300" s="520" t="s">
        <v>809</v>
      </c>
      <c r="G300" s="153">
        <v>5661.5</v>
      </c>
      <c r="H300" s="148">
        <f t="shared" si="4"/>
        <v>0</v>
      </c>
      <c r="I300" s="154" t="s">
        <v>8</v>
      </c>
      <c r="J300" s="131"/>
    </row>
    <row r="301" spans="1:10" ht="15" x14ac:dyDescent="0.25">
      <c r="A301" s="166">
        <v>41674</v>
      </c>
      <c r="B301" s="167">
        <v>745</v>
      </c>
      <c r="C301" s="167" t="s">
        <v>650</v>
      </c>
      <c r="D301" s="151" t="s">
        <v>35</v>
      </c>
      <c r="E301" s="152">
        <v>1165.5</v>
      </c>
      <c r="F301" s="508">
        <v>41674</v>
      </c>
      <c r="G301" s="153">
        <v>1165.5</v>
      </c>
      <c r="H301" s="148">
        <f t="shared" si="4"/>
        <v>0</v>
      </c>
      <c r="I301" s="154" t="s">
        <v>30</v>
      </c>
      <c r="J301" s="131"/>
    </row>
    <row r="302" spans="1:10" ht="15" x14ac:dyDescent="0.25">
      <c r="A302" s="166">
        <v>41674</v>
      </c>
      <c r="B302" s="167">
        <v>746</v>
      </c>
      <c r="C302" s="167" t="s">
        <v>650</v>
      </c>
      <c r="D302" s="151" t="s">
        <v>316</v>
      </c>
      <c r="E302" s="152">
        <v>399.5</v>
      </c>
      <c r="F302" s="508">
        <v>41674</v>
      </c>
      <c r="G302" s="153">
        <v>399.5</v>
      </c>
      <c r="H302" s="148">
        <f t="shared" si="4"/>
        <v>0</v>
      </c>
      <c r="I302" s="154" t="s">
        <v>30</v>
      </c>
      <c r="J302" s="131"/>
    </row>
    <row r="303" spans="1:10" ht="15" x14ac:dyDescent="0.25">
      <c r="A303" s="166">
        <v>41674</v>
      </c>
      <c r="B303" s="167">
        <v>747</v>
      </c>
      <c r="C303" s="167" t="s">
        <v>650</v>
      </c>
      <c r="D303" s="151" t="s">
        <v>47</v>
      </c>
      <c r="E303" s="152">
        <v>2702</v>
      </c>
      <c r="F303" s="508">
        <v>41675</v>
      </c>
      <c r="G303" s="153">
        <v>2702</v>
      </c>
      <c r="H303" s="148">
        <f t="shared" si="4"/>
        <v>0</v>
      </c>
      <c r="I303" s="154" t="s">
        <v>30</v>
      </c>
      <c r="J303" s="131"/>
    </row>
    <row r="304" spans="1:10" ht="15" x14ac:dyDescent="0.25">
      <c r="A304" s="166">
        <v>41674</v>
      </c>
      <c r="B304" s="167">
        <v>748</v>
      </c>
      <c r="C304" s="167" t="s">
        <v>650</v>
      </c>
      <c r="D304" s="151" t="s">
        <v>810</v>
      </c>
      <c r="E304" s="152">
        <v>361.6</v>
      </c>
      <c r="F304" s="508">
        <v>41674</v>
      </c>
      <c r="G304" s="153">
        <v>361.6</v>
      </c>
      <c r="H304" s="148">
        <f t="shared" si="4"/>
        <v>0</v>
      </c>
      <c r="I304" s="154" t="s">
        <v>30</v>
      </c>
      <c r="J304" s="131"/>
    </row>
    <row r="305" spans="1:10" ht="15" x14ac:dyDescent="0.25">
      <c r="A305" s="166">
        <v>41674</v>
      </c>
      <c r="B305" s="167">
        <v>749</v>
      </c>
      <c r="C305" s="167" t="s">
        <v>650</v>
      </c>
      <c r="D305" s="151" t="s">
        <v>115</v>
      </c>
      <c r="E305" s="152">
        <v>7346</v>
      </c>
      <c r="F305" s="508">
        <v>41674</v>
      </c>
      <c r="G305" s="153">
        <v>7346</v>
      </c>
      <c r="H305" s="148">
        <f t="shared" si="4"/>
        <v>0</v>
      </c>
      <c r="I305" s="154"/>
      <c r="J305" s="131"/>
    </row>
    <row r="306" spans="1:10" ht="15" x14ac:dyDescent="0.25">
      <c r="A306" s="166">
        <v>41674</v>
      </c>
      <c r="B306" s="167">
        <v>750</v>
      </c>
      <c r="C306" s="167" t="s">
        <v>650</v>
      </c>
      <c r="D306" s="151" t="s">
        <v>55</v>
      </c>
      <c r="E306" s="152">
        <v>10258.200000000001</v>
      </c>
      <c r="F306" s="508">
        <v>41674</v>
      </c>
      <c r="G306" s="153">
        <v>10258.200000000001</v>
      </c>
      <c r="H306" s="148">
        <f t="shared" si="4"/>
        <v>0</v>
      </c>
      <c r="I306" s="154" t="s">
        <v>8</v>
      </c>
      <c r="J306" s="131"/>
    </row>
    <row r="307" spans="1:10" ht="15" x14ac:dyDescent="0.25">
      <c r="A307" s="166">
        <v>41674</v>
      </c>
      <c r="B307" s="167">
        <v>751</v>
      </c>
      <c r="C307" s="167" t="s">
        <v>650</v>
      </c>
      <c r="D307" s="151" t="s">
        <v>49</v>
      </c>
      <c r="E307" s="152">
        <v>6039.5</v>
      </c>
      <c r="F307" s="509">
        <v>41751</v>
      </c>
      <c r="G307" s="158">
        <v>6039.5</v>
      </c>
      <c r="H307" s="148">
        <f t="shared" si="4"/>
        <v>0</v>
      </c>
      <c r="I307" s="154"/>
      <c r="J307" s="131"/>
    </row>
    <row r="308" spans="1:10" ht="15" x14ac:dyDescent="0.25">
      <c r="A308" s="166">
        <v>41674</v>
      </c>
      <c r="B308" s="167">
        <v>752</v>
      </c>
      <c r="C308" s="167" t="s">
        <v>650</v>
      </c>
      <c r="D308" s="151" t="s">
        <v>57</v>
      </c>
      <c r="E308" s="152">
        <v>1000</v>
      </c>
      <c r="F308" s="508">
        <v>41674</v>
      </c>
      <c r="G308" s="153">
        <v>1000</v>
      </c>
      <c r="H308" s="148">
        <f t="shared" si="4"/>
        <v>0</v>
      </c>
      <c r="I308" s="154" t="s">
        <v>45</v>
      </c>
      <c r="J308" s="131"/>
    </row>
    <row r="309" spans="1:10" ht="15" x14ac:dyDescent="0.25">
      <c r="A309" s="166">
        <v>41674</v>
      </c>
      <c r="B309" s="167">
        <v>753</v>
      </c>
      <c r="C309" s="167" t="s">
        <v>650</v>
      </c>
      <c r="D309" s="151" t="s">
        <v>32</v>
      </c>
      <c r="E309" s="152">
        <v>4911</v>
      </c>
      <c r="F309" s="508">
        <v>41674</v>
      </c>
      <c r="G309" s="153">
        <v>4911</v>
      </c>
      <c r="H309" s="148">
        <f t="shared" si="4"/>
        <v>0</v>
      </c>
      <c r="I309" s="154" t="s">
        <v>30</v>
      </c>
      <c r="J309" s="131"/>
    </row>
    <row r="310" spans="1:10" ht="15" x14ac:dyDescent="0.25">
      <c r="A310" s="166">
        <v>41674</v>
      </c>
      <c r="B310" s="167">
        <v>754</v>
      </c>
      <c r="C310" s="167" t="s">
        <v>650</v>
      </c>
      <c r="D310" s="151" t="s">
        <v>811</v>
      </c>
      <c r="E310" s="152">
        <v>12599</v>
      </c>
      <c r="F310" s="508">
        <v>41674</v>
      </c>
      <c r="G310" s="153">
        <v>12599</v>
      </c>
      <c r="H310" s="148">
        <f t="shared" si="4"/>
        <v>0</v>
      </c>
      <c r="I310" s="154"/>
      <c r="J310" s="131"/>
    </row>
    <row r="311" spans="1:10" ht="15" x14ac:dyDescent="0.25">
      <c r="A311" s="166">
        <v>41674</v>
      </c>
      <c r="B311" s="167">
        <v>755</v>
      </c>
      <c r="C311" s="167" t="s">
        <v>650</v>
      </c>
      <c r="D311" s="151" t="s">
        <v>55</v>
      </c>
      <c r="E311" s="152">
        <v>264</v>
      </c>
      <c r="F311" s="508">
        <v>41674</v>
      </c>
      <c r="G311" s="153">
        <v>264</v>
      </c>
      <c r="H311" s="148">
        <f t="shared" si="4"/>
        <v>0</v>
      </c>
      <c r="I311" s="154" t="s">
        <v>8</v>
      </c>
      <c r="J311" s="131"/>
    </row>
    <row r="312" spans="1:10" ht="15" x14ac:dyDescent="0.25">
      <c r="A312" s="166">
        <v>41674</v>
      </c>
      <c r="B312" s="167">
        <v>756</v>
      </c>
      <c r="C312" s="167" t="s">
        <v>650</v>
      </c>
      <c r="D312" s="151" t="s">
        <v>250</v>
      </c>
      <c r="E312" s="152">
        <v>3620</v>
      </c>
      <c r="F312" s="508">
        <v>41674</v>
      </c>
      <c r="G312" s="153">
        <v>3620</v>
      </c>
      <c r="H312" s="148">
        <f t="shared" si="4"/>
        <v>0</v>
      </c>
      <c r="I312" s="154" t="s">
        <v>30</v>
      </c>
      <c r="J312" s="131"/>
    </row>
    <row r="313" spans="1:10" ht="15" x14ac:dyDescent="0.25">
      <c r="A313" s="166">
        <v>41674</v>
      </c>
      <c r="B313" s="167">
        <v>757</v>
      </c>
      <c r="C313" s="167" t="s">
        <v>650</v>
      </c>
      <c r="D313" s="151" t="s">
        <v>496</v>
      </c>
      <c r="E313" s="152">
        <v>3348</v>
      </c>
      <c r="F313" s="508">
        <v>41674</v>
      </c>
      <c r="G313" s="153">
        <v>3348</v>
      </c>
      <c r="H313" s="148">
        <f t="shared" si="4"/>
        <v>0</v>
      </c>
      <c r="I313" s="154" t="s">
        <v>30</v>
      </c>
      <c r="J313" s="131"/>
    </row>
    <row r="314" spans="1:10" ht="15" x14ac:dyDescent="0.25">
      <c r="A314" s="166">
        <v>41674</v>
      </c>
      <c r="B314" s="167">
        <v>758</v>
      </c>
      <c r="C314" s="167" t="s">
        <v>650</v>
      </c>
      <c r="D314" s="151" t="s">
        <v>144</v>
      </c>
      <c r="E314" s="152">
        <v>3800</v>
      </c>
      <c r="F314" s="508">
        <v>41676</v>
      </c>
      <c r="G314" s="153">
        <v>3800</v>
      </c>
      <c r="H314" s="148">
        <f t="shared" si="4"/>
        <v>0</v>
      </c>
      <c r="I314" s="154" t="s">
        <v>217</v>
      </c>
      <c r="J314" s="131"/>
    </row>
    <row r="315" spans="1:10" ht="15" x14ac:dyDescent="0.25">
      <c r="A315" s="166">
        <v>41674</v>
      </c>
      <c r="B315" s="167">
        <v>759</v>
      </c>
      <c r="C315" s="167" t="s">
        <v>650</v>
      </c>
      <c r="D315" s="151" t="s">
        <v>570</v>
      </c>
      <c r="E315" s="152">
        <v>2377.5</v>
      </c>
      <c r="F315" s="509">
        <v>41699</v>
      </c>
      <c r="G315" s="158">
        <v>2377.5</v>
      </c>
      <c r="H315" s="148">
        <f t="shared" si="4"/>
        <v>0</v>
      </c>
      <c r="I315" s="154" t="s">
        <v>30</v>
      </c>
      <c r="J315" s="131"/>
    </row>
    <row r="316" spans="1:10" ht="15" x14ac:dyDescent="0.25">
      <c r="A316" s="166">
        <v>41674</v>
      </c>
      <c r="B316" s="167">
        <v>760</v>
      </c>
      <c r="C316" s="167" t="s">
        <v>650</v>
      </c>
      <c r="D316" s="151" t="s">
        <v>62</v>
      </c>
      <c r="E316" s="152">
        <v>6419.5</v>
      </c>
      <c r="F316" s="508">
        <v>41674</v>
      </c>
      <c r="G316" s="153">
        <v>6419.5</v>
      </c>
      <c r="H316" s="148">
        <f t="shared" si="4"/>
        <v>0</v>
      </c>
      <c r="I316" s="154"/>
      <c r="J316" s="131"/>
    </row>
    <row r="317" spans="1:10" ht="15" x14ac:dyDescent="0.25">
      <c r="A317" s="166">
        <v>41674</v>
      </c>
      <c r="B317" s="167">
        <v>761</v>
      </c>
      <c r="C317" s="167" t="s">
        <v>650</v>
      </c>
      <c r="D317" s="151" t="s">
        <v>44</v>
      </c>
      <c r="E317" s="152">
        <v>3800</v>
      </c>
      <c r="F317" s="508">
        <v>41690</v>
      </c>
      <c r="G317" s="153">
        <v>3800</v>
      </c>
      <c r="H317" s="148">
        <f t="shared" si="4"/>
        <v>0</v>
      </c>
      <c r="I317" s="154" t="s">
        <v>45</v>
      </c>
      <c r="J317" s="131"/>
    </row>
    <row r="318" spans="1:10" ht="15" x14ac:dyDescent="0.25">
      <c r="A318" s="166">
        <v>41674</v>
      </c>
      <c r="B318" s="167">
        <v>762</v>
      </c>
      <c r="C318" s="167" t="s">
        <v>650</v>
      </c>
      <c r="D318" s="151" t="s">
        <v>42</v>
      </c>
      <c r="E318" s="152">
        <v>2280</v>
      </c>
      <c r="F318" s="509">
        <v>41701</v>
      </c>
      <c r="G318" s="158">
        <v>2280</v>
      </c>
      <c r="H318" s="148">
        <f t="shared" si="4"/>
        <v>0</v>
      </c>
      <c r="I318" s="154" t="s">
        <v>45</v>
      </c>
      <c r="J318" s="131"/>
    </row>
    <row r="319" spans="1:10" ht="15" x14ac:dyDescent="0.25">
      <c r="A319" s="166">
        <v>41674</v>
      </c>
      <c r="B319" s="167">
        <v>763</v>
      </c>
      <c r="C319" s="167" t="s">
        <v>650</v>
      </c>
      <c r="D319" s="151" t="s">
        <v>43</v>
      </c>
      <c r="E319" s="152">
        <v>1900</v>
      </c>
      <c r="F319" s="508">
        <v>41690</v>
      </c>
      <c r="G319" s="153">
        <v>1900</v>
      </c>
      <c r="H319" s="148">
        <f t="shared" si="4"/>
        <v>0</v>
      </c>
      <c r="I319" s="154" t="s">
        <v>45</v>
      </c>
      <c r="J319" s="131"/>
    </row>
    <row r="320" spans="1:10" ht="15" x14ac:dyDescent="0.25">
      <c r="A320" s="166">
        <v>41674</v>
      </c>
      <c r="B320" s="167">
        <v>764</v>
      </c>
      <c r="C320" s="167" t="s">
        <v>650</v>
      </c>
      <c r="D320" s="151" t="s">
        <v>494</v>
      </c>
      <c r="E320" s="152">
        <v>4730</v>
      </c>
      <c r="F320" s="508">
        <v>41674</v>
      </c>
      <c r="G320" s="153">
        <v>4730</v>
      </c>
      <c r="H320" s="148">
        <f t="shared" si="4"/>
        <v>0</v>
      </c>
      <c r="I320" s="154" t="s">
        <v>27</v>
      </c>
      <c r="J320" s="131"/>
    </row>
    <row r="321" spans="1:10" ht="15" x14ac:dyDescent="0.25">
      <c r="A321" s="166">
        <v>41674</v>
      </c>
      <c r="B321" s="167">
        <v>765</v>
      </c>
      <c r="C321" s="167" t="s">
        <v>650</v>
      </c>
      <c r="D321" s="151" t="s">
        <v>54</v>
      </c>
      <c r="E321" s="152">
        <v>21914.880000000001</v>
      </c>
      <c r="F321" s="508">
        <v>41674</v>
      </c>
      <c r="G321" s="153">
        <v>21914.880000000001</v>
      </c>
      <c r="H321" s="148">
        <f t="shared" si="4"/>
        <v>0</v>
      </c>
      <c r="I321" s="154" t="s">
        <v>30</v>
      </c>
      <c r="J321" s="131"/>
    </row>
    <row r="322" spans="1:10" x14ac:dyDescent="0.25">
      <c r="A322" s="166">
        <v>41674</v>
      </c>
      <c r="B322" s="167">
        <v>766</v>
      </c>
      <c r="C322" s="167" t="s">
        <v>650</v>
      </c>
      <c r="D322" s="151" t="s">
        <v>147</v>
      </c>
      <c r="E322" s="152">
        <v>55682</v>
      </c>
      <c r="F322" s="508">
        <v>41674</v>
      </c>
      <c r="G322" s="153">
        <v>55682</v>
      </c>
      <c r="H322" s="148">
        <f t="shared" si="4"/>
        <v>0</v>
      </c>
      <c r="I322" s="154" t="s">
        <v>37</v>
      </c>
    </row>
    <row r="323" spans="1:10" x14ac:dyDescent="0.25">
      <c r="A323" s="166">
        <v>41674</v>
      </c>
      <c r="B323" s="167">
        <v>767</v>
      </c>
      <c r="C323" s="167" t="s">
        <v>650</v>
      </c>
      <c r="D323" s="151" t="s">
        <v>130</v>
      </c>
      <c r="E323" s="152">
        <v>5909</v>
      </c>
      <c r="F323" s="508">
        <v>41676</v>
      </c>
      <c r="G323" s="153">
        <v>5909</v>
      </c>
      <c r="H323" s="148">
        <f t="shared" si="4"/>
        <v>0</v>
      </c>
      <c r="I323" s="154" t="s">
        <v>21</v>
      </c>
    </row>
    <row r="324" spans="1:10" x14ac:dyDescent="0.25">
      <c r="A324" s="166">
        <v>41674</v>
      </c>
      <c r="B324" s="167">
        <v>768</v>
      </c>
      <c r="C324" s="167" t="s">
        <v>650</v>
      </c>
      <c r="D324" s="151" t="s">
        <v>27</v>
      </c>
      <c r="E324" s="152">
        <v>3333</v>
      </c>
      <c r="F324" s="508">
        <v>41674</v>
      </c>
      <c r="G324" s="153">
        <v>3333</v>
      </c>
      <c r="H324" s="148">
        <f t="shared" si="4"/>
        <v>0</v>
      </c>
      <c r="I324" s="154" t="s">
        <v>21</v>
      </c>
    </row>
    <row r="325" spans="1:10" x14ac:dyDescent="0.25">
      <c r="A325" s="166">
        <v>41674</v>
      </c>
      <c r="B325" s="167">
        <v>769</v>
      </c>
      <c r="C325" s="167" t="s">
        <v>650</v>
      </c>
      <c r="D325" s="151" t="s">
        <v>89</v>
      </c>
      <c r="E325" s="152">
        <v>11951</v>
      </c>
      <c r="F325" s="509" t="s">
        <v>812</v>
      </c>
      <c r="G325" s="153">
        <v>11951</v>
      </c>
      <c r="H325" s="148">
        <f t="shared" ref="H325:H388" si="5">E325-G325</f>
        <v>0</v>
      </c>
      <c r="I325" s="154" t="s">
        <v>30</v>
      </c>
      <c r="J325" s="155" t="s">
        <v>813</v>
      </c>
    </row>
    <row r="326" spans="1:10" x14ac:dyDescent="0.25">
      <c r="A326" s="166">
        <v>41674</v>
      </c>
      <c r="B326" s="167">
        <v>770</v>
      </c>
      <c r="C326" s="167" t="s">
        <v>650</v>
      </c>
      <c r="D326" s="151" t="s">
        <v>257</v>
      </c>
      <c r="E326" s="152">
        <v>13932</v>
      </c>
      <c r="F326" s="508">
        <v>41674</v>
      </c>
      <c r="G326" s="153">
        <v>13932</v>
      </c>
      <c r="H326" s="148">
        <f t="shared" si="5"/>
        <v>0</v>
      </c>
      <c r="I326" s="154" t="s">
        <v>37</v>
      </c>
    </row>
    <row r="327" spans="1:10" x14ac:dyDescent="0.25">
      <c r="A327" s="166">
        <v>41674</v>
      </c>
      <c r="B327" s="167">
        <v>771</v>
      </c>
      <c r="C327" s="167" t="s">
        <v>650</v>
      </c>
      <c r="D327" s="156" t="s">
        <v>53</v>
      </c>
      <c r="E327" s="157">
        <v>0</v>
      </c>
      <c r="F327" s="508"/>
      <c r="G327" s="153"/>
      <c r="H327" s="148">
        <f t="shared" si="5"/>
        <v>0</v>
      </c>
      <c r="I327" s="154" t="s">
        <v>520</v>
      </c>
      <c r="J327" s="155" t="s">
        <v>814</v>
      </c>
    </row>
    <row r="328" spans="1:10" x14ac:dyDescent="0.25">
      <c r="A328" s="166">
        <v>41674</v>
      </c>
      <c r="B328" s="167">
        <v>772</v>
      </c>
      <c r="C328" s="167" t="s">
        <v>650</v>
      </c>
      <c r="D328" s="151" t="s">
        <v>815</v>
      </c>
      <c r="E328" s="152">
        <v>1241</v>
      </c>
      <c r="F328" s="509" t="s">
        <v>816</v>
      </c>
      <c r="G328" s="153">
        <v>1241</v>
      </c>
      <c r="H328" s="148">
        <f t="shared" si="5"/>
        <v>0</v>
      </c>
      <c r="I328" s="154" t="s">
        <v>8</v>
      </c>
    </row>
    <row r="329" spans="1:10" x14ac:dyDescent="0.25">
      <c r="A329" s="166">
        <v>41674</v>
      </c>
      <c r="B329" s="167">
        <v>773</v>
      </c>
      <c r="C329" s="167" t="s">
        <v>650</v>
      </c>
      <c r="D329" s="156" t="s">
        <v>817</v>
      </c>
      <c r="E329" s="163">
        <v>0</v>
      </c>
      <c r="F329" s="521" t="s">
        <v>818</v>
      </c>
      <c r="G329" s="153">
        <v>0</v>
      </c>
      <c r="H329" s="148">
        <f t="shared" si="5"/>
        <v>0</v>
      </c>
      <c r="I329" s="154" t="s">
        <v>479</v>
      </c>
      <c r="J329" s="155" t="s">
        <v>819</v>
      </c>
    </row>
    <row r="330" spans="1:10" x14ac:dyDescent="0.25">
      <c r="A330" s="166">
        <v>41674</v>
      </c>
      <c r="B330" s="167">
        <v>774</v>
      </c>
      <c r="C330" s="167" t="s">
        <v>650</v>
      </c>
      <c r="D330" s="151" t="s">
        <v>147</v>
      </c>
      <c r="E330" s="152">
        <v>23739</v>
      </c>
      <c r="F330" s="508">
        <v>41680</v>
      </c>
      <c r="G330" s="153">
        <v>23739</v>
      </c>
      <c r="H330" s="148">
        <f t="shared" si="5"/>
        <v>0</v>
      </c>
      <c r="I330" s="154" t="s">
        <v>37</v>
      </c>
    </row>
    <row r="331" spans="1:10" x14ac:dyDescent="0.25">
      <c r="A331" s="166">
        <v>41674</v>
      </c>
      <c r="B331" s="167">
        <v>775</v>
      </c>
      <c r="C331" s="167" t="s">
        <v>650</v>
      </c>
      <c r="D331" s="156" t="s">
        <v>53</v>
      </c>
      <c r="E331" s="157">
        <v>0</v>
      </c>
      <c r="F331" s="508"/>
      <c r="G331" s="153"/>
      <c r="H331" s="148">
        <f t="shared" si="5"/>
        <v>0</v>
      </c>
      <c r="I331" s="154"/>
      <c r="J331" s="155" t="s">
        <v>561</v>
      </c>
    </row>
    <row r="332" spans="1:10" x14ac:dyDescent="0.25">
      <c r="A332" s="166">
        <v>41674</v>
      </c>
      <c r="B332" s="167">
        <v>776</v>
      </c>
      <c r="C332" s="167" t="s">
        <v>650</v>
      </c>
      <c r="D332" s="151" t="s">
        <v>820</v>
      </c>
      <c r="E332" s="152">
        <v>24326.5</v>
      </c>
      <c r="F332" s="508">
        <v>41674</v>
      </c>
      <c r="G332" s="153">
        <v>24326.5</v>
      </c>
      <c r="H332" s="148">
        <f t="shared" si="5"/>
        <v>0</v>
      </c>
      <c r="I332" s="154" t="s">
        <v>12</v>
      </c>
    </row>
    <row r="333" spans="1:10" x14ac:dyDescent="0.25">
      <c r="A333" s="166">
        <v>41674</v>
      </c>
      <c r="B333" s="167">
        <v>777</v>
      </c>
      <c r="C333" s="167" t="s">
        <v>650</v>
      </c>
      <c r="D333" s="151" t="s">
        <v>68</v>
      </c>
      <c r="E333" s="152">
        <v>4043.5</v>
      </c>
      <c r="F333" s="508">
        <v>41674</v>
      </c>
      <c r="G333" s="153">
        <v>4043.5</v>
      </c>
      <c r="H333" s="148">
        <f t="shared" si="5"/>
        <v>0</v>
      </c>
      <c r="I333" s="154" t="s">
        <v>12</v>
      </c>
    </row>
    <row r="334" spans="1:10" x14ac:dyDescent="0.25">
      <c r="A334" s="166">
        <v>41674</v>
      </c>
      <c r="B334" s="167">
        <v>778</v>
      </c>
      <c r="C334" s="167" t="s">
        <v>650</v>
      </c>
      <c r="D334" s="151" t="s">
        <v>821</v>
      </c>
      <c r="E334" s="152">
        <v>2335.5</v>
      </c>
      <c r="F334" s="508">
        <v>41674</v>
      </c>
      <c r="G334" s="153">
        <v>2335.5</v>
      </c>
      <c r="H334" s="148">
        <f t="shared" si="5"/>
        <v>0</v>
      </c>
      <c r="I334" s="154" t="s">
        <v>12</v>
      </c>
    </row>
    <row r="335" spans="1:10" x14ac:dyDescent="0.25">
      <c r="A335" s="166">
        <v>41674</v>
      </c>
      <c r="B335" s="167">
        <v>779</v>
      </c>
      <c r="C335" s="167" t="s">
        <v>650</v>
      </c>
      <c r="D335" s="156" t="s">
        <v>53</v>
      </c>
      <c r="E335" s="157">
        <v>0</v>
      </c>
      <c r="F335" s="508"/>
      <c r="G335" s="153"/>
      <c r="H335" s="148">
        <f t="shared" si="5"/>
        <v>0</v>
      </c>
      <c r="I335" s="154"/>
      <c r="J335" s="155" t="s">
        <v>822</v>
      </c>
    </row>
    <row r="336" spans="1:10" x14ac:dyDescent="0.25">
      <c r="A336" s="166">
        <v>41674</v>
      </c>
      <c r="B336" s="167">
        <v>780</v>
      </c>
      <c r="C336" s="167" t="s">
        <v>650</v>
      </c>
      <c r="D336" s="151" t="s">
        <v>64</v>
      </c>
      <c r="E336" s="152">
        <v>8641.5</v>
      </c>
      <c r="F336" s="508">
        <v>41674</v>
      </c>
      <c r="G336" s="153">
        <v>8641.5</v>
      </c>
      <c r="H336" s="148">
        <f t="shared" si="5"/>
        <v>0</v>
      </c>
      <c r="I336" s="154" t="s">
        <v>12</v>
      </c>
    </row>
    <row r="337" spans="1:10" x14ac:dyDescent="0.25">
      <c r="A337" s="166">
        <v>41674</v>
      </c>
      <c r="B337" s="167">
        <v>781</v>
      </c>
      <c r="C337" s="167" t="s">
        <v>650</v>
      </c>
      <c r="D337" s="151" t="s">
        <v>508</v>
      </c>
      <c r="E337" s="152">
        <v>20488</v>
      </c>
      <c r="F337" s="509" t="s">
        <v>823</v>
      </c>
      <c r="G337" s="153">
        <v>20488</v>
      </c>
      <c r="H337" s="148">
        <f t="shared" si="5"/>
        <v>0</v>
      </c>
      <c r="I337" s="154" t="s">
        <v>8</v>
      </c>
    </row>
    <row r="338" spans="1:10" x14ac:dyDescent="0.25">
      <c r="A338" s="166">
        <v>41674</v>
      </c>
      <c r="B338" s="167">
        <v>782</v>
      </c>
      <c r="C338" s="167" t="s">
        <v>650</v>
      </c>
      <c r="D338" s="151" t="s">
        <v>517</v>
      </c>
      <c r="E338" s="152">
        <v>201</v>
      </c>
      <c r="F338" s="508">
        <v>41674</v>
      </c>
      <c r="G338" s="153">
        <v>201</v>
      </c>
      <c r="H338" s="148">
        <f t="shared" si="5"/>
        <v>0</v>
      </c>
      <c r="I338" s="154"/>
    </row>
    <row r="339" spans="1:10" x14ac:dyDescent="0.25">
      <c r="A339" s="166">
        <v>41674</v>
      </c>
      <c r="B339" s="167">
        <v>783</v>
      </c>
      <c r="C339" s="167" t="s">
        <v>650</v>
      </c>
      <c r="D339" s="151" t="s">
        <v>703</v>
      </c>
      <c r="E339" s="152">
        <v>957</v>
      </c>
      <c r="F339" s="508">
        <v>41674</v>
      </c>
      <c r="G339" s="153">
        <v>957</v>
      </c>
      <c r="H339" s="148">
        <f t="shared" si="5"/>
        <v>0</v>
      </c>
      <c r="I339" s="154" t="s">
        <v>105</v>
      </c>
    </row>
    <row r="340" spans="1:10" x14ac:dyDescent="0.25">
      <c r="A340" s="166">
        <v>41674</v>
      </c>
      <c r="B340" s="167">
        <v>784</v>
      </c>
      <c r="C340" s="167" t="s">
        <v>650</v>
      </c>
      <c r="D340" s="151" t="s">
        <v>8</v>
      </c>
      <c r="E340" s="152">
        <v>1676.5</v>
      </c>
      <c r="F340" s="508">
        <v>41674</v>
      </c>
      <c r="G340" s="153">
        <v>1676.5</v>
      </c>
      <c r="H340" s="148">
        <f t="shared" si="5"/>
        <v>0</v>
      </c>
      <c r="I340" s="154" t="s">
        <v>8</v>
      </c>
    </row>
    <row r="341" spans="1:10" x14ac:dyDescent="0.25">
      <c r="A341" s="166">
        <v>41674</v>
      </c>
      <c r="B341" s="167">
        <v>785</v>
      </c>
      <c r="C341" s="167" t="s">
        <v>650</v>
      </c>
      <c r="D341" s="151" t="s">
        <v>240</v>
      </c>
      <c r="E341" s="152">
        <v>42519.6</v>
      </c>
      <c r="F341" s="509" t="s">
        <v>824</v>
      </c>
      <c r="G341" s="153">
        <v>42519.6</v>
      </c>
      <c r="H341" s="148">
        <f t="shared" si="5"/>
        <v>0</v>
      </c>
      <c r="I341" s="154" t="s">
        <v>27</v>
      </c>
    </row>
    <row r="342" spans="1:10" x14ac:dyDescent="0.25">
      <c r="A342" s="166">
        <v>41674</v>
      </c>
      <c r="B342" s="167">
        <v>786</v>
      </c>
      <c r="C342" s="167" t="s">
        <v>650</v>
      </c>
      <c r="D342" s="151" t="s">
        <v>244</v>
      </c>
      <c r="E342" s="152">
        <v>17067</v>
      </c>
      <c r="F342" s="509" t="s">
        <v>825</v>
      </c>
      <c r="G342" s="153">
        <v>17067</v>
      </c>
      <c r="H342" s="148">
        <f t="shared" si="5"/>
        <v>0</v>
      </c>
      <c r="I342" s="154" t="s">
        <v>27</v>
      </c>
    </row>
    <row r="343" spans="1:10" x14ac:dyDescent="0.25">
      <c r="A343" s="166">
        <v>41674</v>
      </c>
      <c r="B343" s="167">
        <v>787</v>
      </c>
      <c r="C343" s="167" t="s">
        <v>650</v>
      </c>
      <c r="D343" s="151" t="s">
        <v>88</v>
      </c>
      <c r="E343" s="152">
        <v>2867</v>
      </c>
      <c r="F343" s="508">
        <v>41674</v>
      </c>
      <c r="G343" s="153">
        <v>2867</v>
      </c>
      <c r="H343" s="148">
        <f t="shared" si="5"/>
        <v>0</v>
      </c>
      <c r="I343" s="154" t="s">
        <v>27</v>
      </c>
    </row>
    <row r="344" spans="1:10" x14ac:dyDescent="0.25">
      <c r="A344" s="166">
        <v>41674</v>
      </c>
      <c r="B344" s="167">
        <v>788</v>
      </c>
      <c r="C344" s="167" t="s">
        <v>650</v>
      </c>
      <c r="D344" s="151" t="s">
        <v>186</v>
      </c>
      <c r="E344" s="152">
        <v>2381</v>
      </c>
      <c r="F344" s="508">
        <v>41675</v>
      </c>
      <c r="G344" s="153">
        <v>2381</v>
      </c>
      <c r="H344" s="148">
        <f t="shared" si="5"/>
        <v>0</v>
      </c>
      <c r="I344" s="154" t="s">
        <v>21</v>
      </c>
    </row>
    <row r="345" spans="1:10" x14ac:dyDescent="0.25">
      <c r="A345" s="166">
        <v>41674</v>
      </c>
      <c r="B345" s="167">
        <v>789</v>
      </c>
      <c r="C345" s="167" t="s">
        <v>650</v>
      </c>
      <c r="D345" s="151" t="s">
        <v>70</v>
      </c>
      <c r="E345" s="152">
        <v>9744</v>
      </c>
      <c r="F345" s="508">
        <v>41674</v>
      </c>
      <c r="G345" s="153">
        <v>9744</v>
      </c>
      <c r="H345" s="148">
        <f t="shared" si="5"/>
        <v>0</v>
      </c>
      <c r="I345" s="154"/>
    </row>
    <row r="346" spans="1:10" x14ac:dyDescent="0.25">
      <c r="A346" s="166">
        <v>41674</v>
      </c>
      <c r="B346" s="167">
        <v>790</v>
      </c>
      <c r="C346" s="167" t="s">
        <v>650</v>
      </c>
      <c r="D346" s="151" t="s">
        <v>74</v>
      </c>
      <c r="E346" s="152">
        <v>1186.5</v>
      </c>
      <c r="F346" s="508">
        <v>41674</v>
      </c>
      <c r="G346" s="153">
        <v>1186.5</v>
      </c>
      <c r="H346" s="148">
        <f t="shared" si="5"/>
        <v>0</v>
      </c>
      <c r="I346" s="154" t="s">
        <v>8</v>
      </c>
    </row>
    <row r="347" spans="1:10" x14ac:dyDescent="0.25">
      <c r="A347" s="166">
        <v>41674</v>
      </c>
      <c r="B347" s="167">
        <v>791</v>
      </c>
      <c r="C347" s="167" t="s">
        <v>650</v>
      </c>
      <c r="D347" s="151" t="s">
        <v>8</v>
      </c>
      <c r="E347" s="152">
        <v>838</v>
      </c>
      <c r="F347" s="508">
        <v>41674</v>
      </c>
      <c r="G347" s="153">
        <v>838</v>
      </c>
      <c r="H347" s="148">
        <f t="shared" si="5"/>
        <v>0</v>
      </c>
      <c r="I347" s="154" t="s">
        <v>8</v>
      </c>
    </row>
    <row r="348" spans="1:10" x14ac:dyDescent="0.25">
      <c r="A348" s="166">
        <v>41674</v>
      </c>
      <c r="B348" s="167">
        <v>792</v>
      </c>
      <c r="C348" s="167" t="s">
        <v>650</v>
      </c>
      <c r="D348" s="151" t="s">
        <v>19</v>
      </c>
      <c r="E348" s="153">
        <v>31984</v>
      </c>
      <c r="F348" s="517">
        <v>41687</v>
      </c>
      <c r="G348" s="153">
        <v>31984</v>
      </c>
      <c r="H348" s="148">
        <f t="shared" si="5"/>
        <v>0</v>
      </c>
      <c r="I348" s="154" t="s">
        <v>105</v>
      </c>
    </row>
    <row r="349" spans="1:10" x14ac:dyDescent="0.25">
      <c r="A349" s="166">
        <v>41674</v>
      </c>
      <c r="B349" s="167">
        <v>793</v>
      </c>
      <c r="C349" s="167" t="s">
        <v>650</v>
      </c>
      <c r="D349" s="151" t="s">
        <v>48</v>
      </c>
      <c r="E349" s="153">
        <v>801</v>
      </c>
      <c r="F349" s="517">
        <v>41675</v>
      </c>
      <c r="G349" s="153">
        <v>801</v>
      </c>
      <c r="H349" s="148">
        <f t="shared" si="5"/>
        <v>0</v>
      </c>
      <c r="I349" s="154" t="s">
        <v>45</v>
      </c>
    </row>
    <row r="350" spans="1:10" x14ac:dyDescent="0.25">
      <c r="A350" s="166">
        <v>41674</v>
      </c>
      <c r="B350" s="167">
        <v>794</v>
      </c>
      <c r="C350" s="167" t="s">
        <v>650</v>
      </c>
      <c r="D350" s="151" t="s">
        <v>269</v>
      </c>
      <c r="E350" s="152">
        <v>8172</v>
      </c>
      <c r="F350" s="508">
        <v>41674</v>
      </c>
      <c r="G350" s="153">
        <v>8172</v>
      </c>
      <c r="H350" s="148">
        <f t="shared" si="5"/>
        <v>0</v>
      </c>
      <c r="I350" s="154"/>
    </row>
    <row r="351" spans="1:10" x14ac:dyDescent="0.25">
      <c r="A351" s="166">
        <v>41675</v>
      </c>
      <c r="B351" s="167">
        <v>795</v>
      </c>
      <c r="C351" s="167" t="s">
        <v>650</v>
      </c>
      <c r="D351" s="170" t="s">
        <v>826</v>
      </c>
      <c r="E351" s="171">
        <v>9838</v>
      </c>
      <c r="F351" s="522" t="s">
        <v>827</v>
      </c>
      <c r="G351" s="171">
        <f>6000+3838</f>
        <v>9838</v>
      </c>
      <c r="H351" s="172">
        <f t="shared" si="5"/>
        <v>0</v>
      </c>
      <c r="I351" s="173"/>
      <c r="J351" s="174"/>
    </row>
    <row r="352" spans="1:10" x14ac:dyDescent="0.25">
      <c r="A352" s="166">
        <v>41675</v>
      </c>
      <c r="B352" s="167">
        <v>796</v>
      </c>
      <c r="C352" s="167" t="s">
        <v>650</v>
      </c>
      <c r="D352" s="170" t="s">
        <v>13</v>
      </c>
      <c r="E352" s="171">
        <v>2036</v>
      </c>
      <c r="F352" s="523">
        <v>41676</v>
      </c>
      <c r="G352" s="171">
        <v>2036</v>
      </c>
      <c r="H352" s="172">
        <f t="shared" si="5"/>
        <v>0</v>
      </c>
      <c r="I352" s="176" t="s">
        <v>21</v>
      </c>
      <c r="J352" s="174"/>
    </row>
    <row r="353" spans="1:10" x14ac:dyDescent="0.25">
      <c r="A353" s="166">
        <v>41675</v>
      </c>
      <c r="B353" s="167">
        <v>797</v>
      </c>
      <c r="C353" s="167" t="s">
        <v>650</v>
      </c>
      <c r="D353" s="170" t="s">
        <v>29</v>
      </c>
      <c r="E353" s="171">
        <v>10255</v>
      </c>
      <c r="F353" s="523">
        <v>41677</v>
      </c>
      <c r="G353" s="171">
        <v>10255</v>
      </c>
      <c r="H353" s="172">
        <f t="shared" si="5"/>
        <v>0</v>
      </c>
      <c r="I353" s="173" t="s">
        <v>30</v>
      </c>
      <c r="J353" s="174"/>
    </row>
    <row r="354" spans="1:10" x14ac:dyDescent="0.25">
      <c r="A354" s="166">
        <v>41675</v>
      </c>
      <c r="B354" s="167">
        <v>798</v>
      </c>
      <c r="C354" s="167" t="s">
        <v>650</v>
      </c>
      <c r="D354" s="170" t="s">
        <v>338</v>
      </c>
      <c r="E354" s="171">
        <v>497</v>
      </c>
      <c r="F354" s="523">
        <v>41675</v>
      </c>
      <c r="G354" s="171">
        <v>497</v>
      </c>
      <c r="H354" s="172">
        <f t="shared" si="5"/>
        <v>0</v>
      </c>
      <c r="I354" s="173" t="s">
        <v>30</v>
      </c>
      <c r="J354" s="174"/>
    </row>
    <row r="355" spans="1:10" x14ac:dyDescent="0.25">
      <c r="A355" s="166">
        <v>41675</v>
      </c>
      <c r="B355" s="167">
        <v>799</v>
      </c>
      <c r="C355" s="167" t="s">
        <v>650</v>
      </c>
      <c r="D355" s="170" t="s">
        <v>47</v>
      </c>
      <c r="E355" s="171">
        <v>3937</v>
      </c>
      <c r="F355" s="523">
        <v>41676</v>
      </c>
      <c r="G355" s="171">
        <v>3937</v>
      </c>
      <c r="H355" s="172">
        <f t="shared" si="5"/>
        <v>0</v>
      </c>
      <c r="I355" s="173" t="s">
        <v>30</v>
      </c>
      <c r="J355" s="174"/>
    </row>
    <row r="356" spans="1:10" x14ac:dyDescent="0.25">
      <c r="A356" s="166">
        <v>41675</v>
      </c>
      <c r="B356" s="167">
        <v>800</v>
      </c>
      <c r="C356" s="167" t="s">
        <v>650</v>
      </c>
      <c r="D356" s="170" t="s">
        <v>490</v>
      </c>
      <c r="E356" s="171">
        <v>1425.5</v>
      </c>
      <c r="F356" s="523">
        <v>41675</v>
      </c>
      <c r="G356" s="171">
        <v>1425.5</v>
      </c>
      <c r="H356" s="172">
        <f t="shared" si="5"/>
        <v>0</v>
      </c>
      <c r="I356" s="173" t="s">
        <v>30</v>
      </c>
      <c r="J356" s="174"/>
    </row>
    <row r="357" spans="1:10" x14ac:dyDescent="0.25">
      <c r="A357" s="166">
        <v>41675</v>
      </c>
      <c r="B357" s="167">
        <v>801</v>
      </c>
      <c r="C357" s="167" t="s">
        <v>650</v>
      </c>
      <c r="D357" s="170" t="s">
        <v>828</v>
      </c>
      <c r="E357" s="171">
        <v>1735</v>
      </c>
      <c r="F357" s="523">
        <v>41676</v>
      </c>
      <c r="G357" s="171">
        <v>1735</v>
      </c>
      <c r="H357" s="172">
        <f t="shared" si="5"/>
        <v>0</v>
      </c>
      <c r="I357" s="173" t="s">
        <v>30</v>
      </c>
      <c r="J357" s="174"/>
    </row>
    <row r="358" spans="1:10" x14ac:dyDescent="0.25">
      <c r="A358" s="166">
        <v>41675</v>
      </c>
      <c r="B358" s="167">
        <v>802</v>
      </c>
      <c r="C358" s="167" t="s">
        <v>650</v>
      </c>
      <c r="D358" s="170" t="s">
        <v>68</v>
      </c>
      <c r="E358" s="171">
        <v>4092.5</v>
      </c>
      <c r="F358" s="523">
        <v>41675</v>
      </c>
      <c r="G358" s="171">
        <v>4092.5</v>
      </c>
      <c r="H358" s="172">
        <f t="shared" si="5"/>
        <v>0</v>
      </c>
      <c r="I358" s="173" t="s">
        <v>15</v>
      </c>
      <c r="J358" s="174"/>
    </row>
    <row r="359" spans="1:10" x14ac:dyDescent="0.25">
      <c r="A359" s="166">
        <v>41675</v>
      </c>
      <c r="B359" s="167">
        <v>803</v>
      </c>
      <c r="C359" s="167" t="s">
        <v>650</v>
      </c>
      <c r="D359" s="170" t="s">
        <v>22</v>
      </c>
      <c r="E359" s="171">
        <v>1098</v>
      </c>
      <c r="F359" s="523">
        <v>41675</v>
      </c>
      <c r="G359" s="171">
        <v>1098</v>
      </c>
      <c r="H359" s="172">
        <f t="shared" si="5"/>
        <v>0</v>
      </c>
      <c r="I359" s="173"/>
      <c r="J359" s="174"/>
    </row>
    <row r="360" spans="1:10" x14ac:dyDescent="0.25">
      <c r="A360" s="166">
        <v>41675</v>
      </c>
      <c r="B360" s="167">
        <v>804</v>
      </c>
      <c r="C360" s="167" t="s">
        <v>650</v>
      </c>
      <c r="D360" s="170" t="s">
        <v>649</v>
      </c>
      <c r="E360" s="171">
        <v>2002.5</v>
      </c>
      <c r="F360" s="523">
        <v>41675</v>
      </c>
      <c r="G360" s="171">
        <v>2002.5</v>
      </c>
      <c r="H360" s="172">
        <f t="shared" si="5"/>
        <v>0</v>
      </c>
      <c r="I360" s="173" t="s">
        <v>15</v>
      </c>
      <c r="J360" s="174"/>
    </row>
    <row r="361" spans="1:10" x14ac:dyDescent="0.25">
      <c r="A361" s="166">
        <v>41675</v>
      </c>
      <c r="B361" s="167">
        <v>805</v>
      </c>
      <c r="C361" s="167" t="s">
        <v>650</v>
      </c>
      <c r="D361" s="170" t="s">
        <v>829</v>
      </c>
      <c r="E361" s="171">
        <v>1207</v>
      </c>
      <c r="F361" s="523">
        <v>41675</v>
      </c>
      <c r="G361" s="171">
        <v>1207</v>
      </c>
      <c r="H361" s="172">
        <f t="shared" si="5"/>
        <v>0</v>
      </c>
      <c r="I361" s="173" t="s">
        <v>30</v>
      </c>
      <c r="J361" s="174"/>
    </row>
    <row r="362" spans="1:10" x14ac:dyDescent="0.25">
      <c r="A362" s="166">
        <v>41675</v>
      </c>
      <c r="B362" s="167">
        <v>806</v>
      </c>
      <c r="C362" s="167" t="s">
        <v>650</v>
      </c>
      <c r="D362" s="170" t="s">
        <v>54</v>
      </c>
      <c r="E362" s="171">
        <v>4551</v>
      </c>
      <c r="F362" s="523">
        <v>41675</v>
      </c>
      <c r="G362" s="171">
        <v>4551</v>
      </c>
      <c r="H362" s="172">
        <f t="shared" si="5"/>
        <v>0</v>
      </c>
      <c r="I362" s="173" t="s">
        <v>30</v>
      </c>
      <c r="J362" s="174"/>
    </row>
    <row r="363" spans="1:10" ht="30" x14ac:dyDescent="0.25">
      <c r="A363" s="166">
        <v>41675</v>
      </c>
      <c r="B363" s="167">
        <v>807</v>
      </c>
      <c r="C363" s="167" t="s">
        <v>650</v>
      </c>
      <c r="D363" s="170" t="s">
        <v>16</v>
      </c>
      <c r="E363" s="171">
        <v>283118</v>
      </c>
      <c r="F363" s="524" t="s">
        <v>830</v>
      </c>
      <c r="G363" s="177">
        <v>283118</v>
      </c>
      <c r="H363" s="172">
        <f t="shared" si="5"/>
        <v>0</v>
      </c>
      <c r="I363" s="173"/>
      <c r="J363" s="174"/>
    </row>
    <row r="364" spans="1:10" x14ac:dyDescent="0.25">
      <c r="A364" s="166">
        <v>41675</v>
      </c>
      <c r="B364" s="167">
        <v>808</v>
      </c>
      <c r="C364" s="167" t="s">
        <v>650</v>
      </c>
      <c r="D364" s="170" t="s">
        <v>124</v>
      </c>
      <c r="E364" s="171">
        <v>5235</v>
      </c>
      <c r="F364" s="523">
        <v>41675</v>
      </c>
      <c r="G364" s="171">
        <v>5235</v>
      </c>
      <c r="H364" s="172">
        <f t="shared" si="5"/>
        <v>0</v>
      </c>
      <c r="I364" s="173" t="s">
        <v>30</v>
      </c>
      <c r="J364" s="174"/>
    </row>
    <row r="365" spans="1:10" x14ac:dyDescent="0.25">
      <c r="A365" s="166">
        <v>41675</v>
      </c>
      <c r="B365" s="167">
        <v>809</v>
      </c>
      <c r="C365" s="167" t="s">
        <v>650</v>
      </c>
      <c r="D365" s="170" t="s">
        <v>55</v>
      </c>
      <c r="E365" s="171">
        <v>11701</v>
      </c>
      <c r="F365" s="523">
        <v>41675</v>
      </c>
      <c r="G365" s="171">
        <v>11701</v>
      </c>
      <c r="H365" s="172">
        <f t="shared" si="5"/>
        <v>0</v>
      </c>
      <c r="I365" s="173"/>
      <c r="J365" s="174"/>
    </row>
    <row r="366" spans="1:10" x14ac:dyDescent="0.25">
      <c r="A366" s="166">
        <v>41675</v>
      </c>
      <c r="B366" s="167">
        <v>810</v>
      </c>
      <c r="C366" s="167" t="s">
        <v>650</v>
      </c>
      <c r="D366" s="170" t="s">
        <v>123</v>
      </c>
      <c r="E366" s="171">
        <v>2019</v>
      </c>
      <c r="F366" s="523">
        <v>41676</v>
      </c>
      <c r="G366" s="171">
        <v>2019</v>
      </c>
      <c r="H366" s="172">
        <f t="shared" si="5"/>
        <v>0</v>
      </c>
      <c r="I366" s="173"/>
      <c r="J366" s="174"/>
    </row>
    <row r="367" spans="1:10" x14ac:dyDescent="0.25">
      <c r="A367" s="166">
        <v>41675</v>
      </c>
      <c r="B367" s="167">
        <v>811</v>
      </c>
      <c r="C367" s="167" t="s">
        <v>650</v>
      </c>
      <c r="D367" s="170" t="s">
        <v>51</v>
      </c>
      <c r="E367" s="171">
        <v>2103</v>
      </c>
      <c r="F367" s="523">
        <v>41676</v>
      </c>
      <c r="G367" s="171">
        <v>2103</v>
      </c>
      <c r="H367" s="172">
        <f t="shared" si="5"/>
        <v>0</v>
      </c>
      <c r="I367" s="173" t="s">
        <v>45</v>
      </c>
      <c r="J367" s="174"/>
    </row>
    <row r="368" spans="1:10" x14ac:dyDescent="0.25">
      <c r="A368" s="166">
        <v>41675</v>
      </c>
      <c r="B368" s="167">
        <v>812</v>
      </c>
      <c r="C368" s="167" t="s">
        <v>650</v>
      </c>
      <c r="D368" s="170" t="s">
        <v>8</v>
      </c>
      <c r="E368" s="171">
        <v>1150</v>
      </c>
      <c r="F368" s="523">
        <v>41675</v>
      </c>
      <c r="G368" s="171">
        <v>1150</v>
      </c>
      <c r="H368" s="172">
        <f t="shared" si="5"/>
        <v>0</v>
      </c>
      <c r="I368" s="173" t="s">
        <v>8</v>
      </c>
      <c r="J368" s="174"/>
    </row>
    <row r="369" spans="1:10" x14ac:dyDescent="0.25">
      <c r="A369" s="166">
        <v>41675</v>
      </c>
      <c r="B369" s="167">
        <v>813</v>
      </c>
      <c r="C369" s="167" t="s">
        <v>650</v>
      </c>
      <c r="D369" s="170" t="s">
        <v>44</v>
      </c>
      <c r="E369" s="171">
        <v>3800</v>
      </c>
      <c r="F369" s="523">
        <v>41690</v>
      </c>
      <c r="G369" s="171">
        <v>3800</v>
      </c>
      <c r="H369" s="172">
        <f t="shared" si="5"/>
        <v>0</v>
      </c>
      <c r="I369" s="173" t="s">
        <v>45</v>
      </c>
      <c r="J369" s="174"/>
    </row>
    <row r="370" spans="1:10" x14ac:dyDescent="0.25">
      <c r="A370" s="166">
        <v>41675</v>
      </c>
      <c r="B370" s="167">
        <v>814</v>
      </c>
      <c r="C370" s="167" t="s">
        <v>650</v>
      </c>
      <c r="D370" s="170" t="s">
        <v>70</v>
      </c>
      <c r="E370" s="171">
        <v>3849</v>
      </c>
      <c r="F370" s="523">
        <v>41678</v>
      </c>
      <c r="G370" s="171">
        <v>3849</v>
      </c>
      <c r="H370" s="172">
        <f t="shared" si="5"/>
        <v>0</v>
      </c>
      <c r="I370" s="173"/>
      <c r="J370" s="174"/>
    </row>
    <row r="371" spans="1:10" x14ac:dyDescent="0.25">
      <c r="A371" s="166">
        <v>41675</v>
      </c>
      <c r="B371" s="167">
        <v>815</v>
      </c>
      <c r="C371" s="167" t="s">
        <v>650</v>
      </c>
      <c r="D371" s="170" t="s">
        <v>55</v>
      </c>
      <c r="E371" s="171">
        <v>413</v>
      </c>
      <c r="F371" s="523">
        <v>41675</v>
      </c>
      <c r="G371" s="171">
        <v>413</v>
      </c>
      <c r="H371" s="172">
        <f t="shared" si="5"/>
        <v>0</v>
      </c>
      <c r="I371" s="173"/>
      <c r="J371" s="174"/>
    </row>
    <row r="372" spans="1:10" x14ac:dyDescent="0.25">
      <c r="A372" s="166">
        <v>41675</v>
      </c>
      <c r="B372" s="167">
        <v>816</v>
      </c>
      <c r="C372" s="167" t="s">
        <v>650</v>
      </c>
      <c r="D372" s="170" t="s">
        <v>42</v>
      </c>
      <c r="E372" s="171">
        <v>1520</v>
      </c>
      <c r="F372" s="525">
        <v>41701</v>
      </c>
      <c r="G372" s="177">
        <v>1520</v>
      </c>
      <c r="H372" s="172">
        <f t="shared" si="5"/>
        <v>0</v>
      </c>
      <c r="I372" s="173" t="s">
        <v>45</v>
      </c>
      <c r="J372" s="174"/>
    </row>
    <row r="373" spans="1:10" x14ac:dyDescent="0.25">
      <c r="A373" s="166">
        <v>41675</v>
      </c>
      <c r="B373" s="167">
        <v>817</v>
      </c>
      <c r="C373" s="167" t="s">
        <v>650</v>
      </c>
      <c r="D373" s="170" t="s">
        <v>43</v>
      </c>
      <c r="E373" s="171">
        <v>1140</v>
      </c>
      <c r="F373" s="523">
        <v>41690</v>
      </c>
      <c r="G373" s="171">
        <v>1140</v>
      </c>
      <c r="H373" s="172">
        <f t="shared" si="5"/>
        <v>0</v>
      </c>
      <c r="I373" s="173" t="s">
        <v>45</v>
      </c>
      <c r="J373" s="174"/>
    </row>
    <row r="374" spans="1:10" x14ac:dyDescent="0.25">
      <c r="A374" s="166">
        <v>41675</v>
      </c>
      <c r="B374" s="167">
        <v>818</v>
      </c>
      <c r="C374" s="167" t="s">
        <v>650</v>
      </c>
      <c r="D374" s="170" t="s">
        <v>57</v>
      </c>
      <c r="E374" s="171">
        <v>1200</v>
      </c>
      <c r="F374" s="523">
        <v>41676</v>
      </c>
      <c r="G374" s="171">
        <v>1200</v>
      </c>
      <c r="H374" s="172">
        <f t="shared" si="5"/>
        <v>0</v>
      </c>
      <c r="I374" s="173" t="s">
        <v>45</v>
      </c>
      <c r="J374" s="174"/>
    </row>
    <row r="375" spans="1:10" x14ac:dyDescent="0.25">
      <c r="A375" s="166">
        <v>41675</v>
      </c>
      <c r="B375" s="167">
        <v>819</v>
      </c>
      <c r="C375" s="167" t="s">
        <v>650</v>
      </c>
      <c r="D375" s="170" t="s">
        <v>62</v>
      </c>
      <c r="E375" s="171">
        <v>25759</v>
      </c>
      <c r="F375" s="523">
        <v>41675</v>
      </c>
      <c r="G375" s="171">
        <v>25759</v>
      </c>
      <c r="H375" s="172">
        <f t="shared" si="5"/>
        <v>0</v>
      </c>
      <c r="I375" s="173"/>
      <c r="J375" s="174"/>
    </row>
    <row r="376" spans="1:10" x14ac:dyDescent="0.25">
      <c r="A376" s="166">
        <v>41675</v>
      </c>
      <c r="B376" s="167">
        <v>820</v>
      </c>
      <c r="C376" s="167" t="s">
        <v>650</v>
      </c>
      <c r="D376" s="170" t="s">
        <v>831</v>
      </c>
      <c r="E376" s="171">
        <v>3934</v>
      </c>
      <c r="F376" s="525" t="s">
        <v>832</v>
      </c>
      <c r="G376" s="171">
        <v>3934</v>
      </c>
      <c r="H376" s="172">
        <f t="shared" si="5"/>
        <v>0</v>
      </c>
      <c r="I376" s="173" t="s">
        <v>45</v>
      </c>
      <c r="J376" s="174"/>
    </row>
    <row r="377" spans="1:10" x14ac:dyDescent="0.25">
      <c r="A377" s="166">
        <v>41675</v>
      </c>
      <c r="B377" s="167">
        <v>821</v>
      </c>
      <c r="C377" s="167" t="s">
        <v>650</v>
      </c>
      <c r="D377" s="170" t="s">
        <v>130</v>
      </c>
      <c r="E377" s="171">
        <v>4505</v>
      </c>
      <c r="F377" s="523">
        <v>41676</v>
      </c>
      <c r="G377" s="171">
        <v>4505</v>
      </c>
      <c r="H377" s="172">
        <f t="shared" si="5"/>
        <v>0</v>
      </c>
      <c r="I377" s="173" t="s">
        <v>21</v>
      </c>
      <c r="J377" s="174"/>
    </row>
    <row r="378" spans="1:10" x14ac:dyDescent="0.25">
      <c r="A378" s="166">
        <v>41675</v>
      </c>
      <c r="B378" s="167">
        <v>822</v>
      </c>
      <c r="C378" s="167" t="s">
        <v>650</v>
      </c>
      <c r="D378" s="170" t="s">
        <v>89</v>
      </c>
      <c r="E378" s="171">
        <v>5531</v>
      </c>
      <c r="F378" s="523">
        <v>41675</v>
      </c>
      <c r="G378" s="171">
        <v>5531</v>
      </c>
      <c r="H378" s="172">
        <f t="shared" si="5"/>
        <v>0</v>
      </c>
      <c r="I378" s="173" t="s">
        <v>21</v>
      </c>
      <c r="J378" s="174"/>
    </row>
    <row r="379" spans="1:10" x14ac:dyDescent="0.25">
      <c r="A379" s="166">
        <v>41675</v>
      </c>
      <c r="B379" s="167">
        <v>823</v>
      </c>
      <c r="C379" s="167" t="s">
        <v>650</v>
      </c>
      <c r="D379" s="170" t="s">
        <v>8</v>
      </c>
      <c r="E379" s="171">
        <v>307</v>
      </c>
      <c r="F379" s="523">
        <v>41675</v>
      </c>
      <c r="G379" s="171">
        <v>307</v>
      </c>
      <c r="H379" s="172">
        <f t="shared" si="5"/>
        <v>0</v>
      </c>
      <c r="I379" s="173" t="s">
        <v>8</v>
      </c>
      <c r="J379" s="174"/>
    </row>
    <row r="380" spans="1:10" x14ac:dyDescent="0.25">
      <c r="A380" s="166">
        <v>41675</v>
      </c>
      <c r="B380" s="167">
        <v>824</v>
      </c>
      <c r="C380" s="167" t="s">
        <v>650</v>
      </c>
      <c r="D380" s="170" t="s">
        <v>60</v>
      </c>
      <c r="E380" s="171">
        <v>5804</v>
      </c>
      <c r="F380" s="525" t="s">
        <v>833</v>
      </c>
      <c r="G380" s="171">
        <v>5804</v>
      </c>
      <c r="H380" s="172">
        <f t="shared" si="5"/>
        <v>0</v>
      </c>
      <c r="I380" s="173"/>
      <c r="J380" s="174" t="s">
        <v>834</v>
      </c>
    </row>
    <row r="381" spans="1:10" x14ac:dyDescent="0.25">
      <c r="A381" s="166">
        <v>41675</v>
      </c>
      <c r="B381" s="167">
        <v>825</v>
      </c>
      <c r="C381" s="167" t="s">
        <v>650</v>
      </c>
      <c r="D381" s="170" t="s">
        <v>733</v>
      </c>
      <c r="E381" s="171">
        <v>10820</v>
      </c>
      <c r="F381" s="525" t="s">
        <v>835</v>
      </c>
      <c r="G381" s="171">
        <v>10820</v>
      </c>
      <c r="H381" s="172">
        <f t="shared" si="5"/>
        <v>0</v>
      </c>
      <c r="I381" s="173"/>
      <c r="J381" s="174"/>
    </row>
    <row r="382" spans="1:10" x14ac:dyDescent="0.25">
      <c r="A382" s="166">
        <v>41675</v>
      </c>
      <c r="B382" s="167">
        <v>826</v>
      </c>
      <c r="C382" s="167" t="s">
        <v>650</v>
      </c>
      <c r="D382" s="170" t="s">
        <v>152</v>
      </c>
      <c r="E382" s="171">
        <v>12840</v>
      </c>
      <c r="F382" s="523">
        <v>41676</v>
      </c>
      <c r="G382" s="171">
        <v>12840</v>
      </c>
      <c r="H382" s="172">
        <f t="shared" si="5"/>
        <v>0</v>
      </c>
      <c r="I382" s="173" t="s">
        <v>12</v>
      </c>
      <c r="J382" s="174"/>
    </row>
    <row r="383" spans="1:10" x14ac:dyDescent="0.25">
      <c r="A383" s="166">
        <v>41675</v>
      </c>
      <c r="B383" s="167">
        <v>827</v>
      </c>
      <c r="C383" s="167" t="s">
        <v>650</v>
      </c>
      <c r="D383" s="170" t="s">
        <v>12</v>
      </c>
      <c r="E383" s="171">
        <v>489</v>
      </c>
      <c r="F383" s="523">
        <v>41675</v>
      </c>
      <c r="G383" s="171">
        <v>489</v>
      </c>
      <c r="H383" s="172">
        <f t="shared" si="5"/>
        <v>0</v>
      </c>
      <c r="I383" s="173"/>
      <c r="J383" s="174"/>
    </row>
    <row r="384" spans="1:10" x14ac:dyDescent="0.25">
      <c r="A384" s="166">
        <v>41675</v>
      </c>
      <c r="B384" s="167">
        <v>828</v>
      </c>
      <c r="C384" s="167" t="s">
        <v>650</v>
      </c>
      <c r="D384" s="170" t="s">
        <v>231</v>
      </c>
      <c r="E384" s="171">
        <v>1019</v>
      </c>
      <c r="F384" s="523">
        <v>41676</v>
      </c>
      <c r="G384" s="171">
        <v>1019</v>
      </c>
      <c r="H384" s="172">
        <f t="shared" si="5"/>
        <v>0</v>
      </c>
      <c r="I384" s="173" t="s">
        <v>12</v>
      </c>
      <c r="J384" s="174"/>
    </row>
    <row r="385" spans="1:10" x14ac:dyDescent="0.25">
      <c r="A385" s="166">
        <v>41675</v>
      </c>
      <c r="B385" s="167">
        <v>829</v>
      </c>
      <c r="C385" s="167" t="s">
        <v>650</v>
      </c>
      <c r="D385" s="170" t="s">
        <v>811</v>
      </c>
      <c r="E385" s="171">
        <v>2611</v>
      </c>
      <c r="F385" s="523">
        <v>41675</v>
      </c>
      <c r="G385" s="171">
        <v>2611</v>
      </c>
      <c r="H385" s="172">
        <f t="shared" si="5"/>
        <v>0</v>
      </c>
      <c r="I385" s="173"/>
      <c r="J385" s="174"/>
    </row>
    <row r="386" spans="1:10" x14ac:dyDescent="0.25">
      <c r="A386" s="166">
        <v>41675</v>
      </c>
      <c r="B386" s="167">
        <v>830</v>
      </c>
      <c r="C386" s="167" t="s">
        <v>650</v>
      </c>
      <c r="D386" s="170" t="s">
        <v>80</v>
      </c>
      <c r="E386" s="171">
        <v>1459</v>
      </c>
      <c r="F386" s="523">
        <v>41676</v>
      </c>
      <c r="G386" s="171">
        <v>1459</v>
      </c>
      <c r="H386" s="172">
        <f t="shared" si="5"/>
        <v>0</v>
      </c>
      <c r="I386" s="173" t="s">
        <v>12</v>
      </c>
      <c r="J386" s="174"/>
    </row>
    <row r="387" spans="1:10" x14ac:dyDescent="0.25">
      <c r="A387" s="166">
        <v>41675</v>
      </c>
      <c r="B387" s="167">
        <v>831</v>
      </c>
      <c r="C387" s="167" t="s">
        <v>650</v>
      </c>
      <c r="D387" s="170" t="s">
        <v>601</v>
      </c>
      <c r="E387" s="171">
        <v>6513</v>
      </c>
      <c r="F387" s="523">
        <v>41676</v>
      </c>
      <c r="G387" s="171">
        <v>6513</v>
      </c>
      <c r="H387" s="172">
        <f t="shared" si="5"/>
        <v>0</v>
      </c>
      <c r="I387" s="173" t="s">
        <v>12</v>
      </c>
      <c r="J387" s="174"/>
    </row>
    <row r="388" spans="1:10" x14ac:dyDescent="0.25">
      <c r="A388" s="166">
        <v>41675</v>
      </c>
      <c r="B388" s="167">
        <v>832</v>
      </c>
      <c r="C388" s="167" t="s">
        <v>650</v>
      </c>
      <c r="D388" s="170" t="s">
        <v>137</v>
      </c>
      <c r="E388" s="171">
        <v>4708</v>
      </c>
      <c r="F388" s="526" t="s">
        <v>836</v>
      </c>
      <c r="G388" s="171">
        <v>4708</v>
      </c>
      <c r="H388" s="172">
        <f t="shared" si="5"/>
        <v>0</v>
      </c>
      <c r="I388" s="173"/>
      <c r="J388" s="174"/>
    </row>
    <row r="389" spans="1:10" x14ac:dyDescent="0.25">
      <c r="A389" s="166">
        <v>41675</v>
      </c>
      <c r="B389" s="167">
        <v>833</v>
      </c>
      <c r="C389" s="167" t="s">
        <v>650</v>
      </c>
      <c r="D389" s="170" t="s">
        <v>837</v>
      </c>
      <c r="E389" s="171">
        <v>567</v>
      </c>
      <c r="F389" s="523">
        <v>41676</v>
      </c>
      <c r="G389" s="171">
        <v>567</v>
      </c>
      <c r="H389" s="172">
        <f t="shared" ref="H389:H452" si="6">E389-G389</f>
        <v>0</v>
      </c>
      <c r="I389" s="173" t="s">
        <v>12</v>
      </c>
      <c r="J389" s="174"/>
    </row>
    <row r="390" spans="1:10" x14ac:dyDescent="0.25">
      <c r="A390" s="166">
        <v>41675</v>
      </c>
      <c r="B390" s="167">
        <v>834</v>
      </c>
      <c r="C390" s="167" t="s">
        <v>650</v>
      </c>
      <c r="D390" s="170" t="s">
        <v>304</v>
      </c>
      <c r="E390" s="171">
        <v>11066</v>
      </c>
      <c r="F390" s="523">
        <v>41676</v>
      </c>
      <c r="G390" s="171">
        <v>11066</v>
      </c>
      <c r="H390" s="172">
        <f t="shared" si="6"/>
        <v>0</v>
      </c>
      <c r="I390" s="173" t="s">
        <v>12</v>
      </c>
      <c r="J390" s="174"/>
    </row>
    <row r="391" spans="1:10" x14ac:dyDescent="0.25">
      <c r="A391" s="166">
        <v>41675</v>
      </c>
      <c r="B391" s="167">
        <v>835</v>
      </c>
      <c r="C391" s="167" t="s">
        <v>650</v>
      </c>
      <c r="D391" s="170" t="s">
        <v>348</v>
      </c>
      <c r="E391" s="171">
        <v>779</v>
      </c>
      <c r="F391" s="523">
        <v>41676</v>
      </c>
      <c r="G391" s="171">
        <v>779</v>
      </c>
      <c r="H391" s="172">
        <f t="shared" si="6"/>
        <v>0</v>
      </c>
      <c r="I391" s="173" t="s">
        <v>12</v>
      </c>
      <c r="J391" s="174"/>
    </row>
    <row r="392" spans="1:10" x14ac:dyDescent="0.25">
      <c r="A392" s="166">
        <v>41675</v>
      </c>
      <c r="B392" s="167">
        <v>836</v>
      </c>
      <c r="C392" s="167" t="s">
        <v>650</v>
      </c>
      <c r="D392" s="170" t="s">
        <v>78</v>
      </c>
      <c r="E392" s="171">
        <v>2181</v>
      </c>
      <c r="F392" s="523">
        <v>41676</v>
      </c>
      <c r="G392" s="171">
        <v>2181</v>
      </c>
      <c r="H392" s="172">
        <f t="shared" si="6"/>
        <v>0</v>
      </c>
      <c r="I392" s="173" t="s">
        <v>12</v>
      </c>
      <c r="J392" s="174"/>
    </row>
    <row r="393" spans="1:10" x14ac:dyDescent="0.25">
      <c r="A393" s="166">
        <v>41675</v>
      </c>
      <c r="B393" s="167">
        <v>837</v>
      </c>
      <c r="C393" s="167" t="s">
        <v>650</v>
      </c>
      <c r="D393" s="170" t="s">
        <v>838</v>
      </c>
      <c r="E393" s="171">
        <v>2181</v>
      </c>
      <c r="F393" s="523">
        <v>41676</v>
      </c>
      <c r="G393" s="171">
        <v>2181</v>
      </c>
      <c r="H393" s="172">
        <f t="shared" si="6"/>
        <v>0</v>
      </c>
      <c r="I393" s="173" t="s">
        <v>12</v>
      </c>
      <c r="J393" s="174"/>
    </row>
    <row r="394" spans="1:10" x14ac:dyDescent="0.25">
      <c r="A394" s="166">
        <v>41675</v>
      </c>
      <c r="B394" s="167">
        <v>838</v>
      </c>
      <c r="C394" s="167" t="s">
        <v>650</v>
      </c>
      <c r="D394" s="170" t="s">
        <v>560</v>
      </c>
      <c r="E394" s="171">
        <v>1483.5</v>
      </c>
      <c r="F394" s="523">
        <v>41676</v>
      </c>
      <c r="G394" s="171">
        <v>1483.5</v>
      </c>
      <c r="H394" s="172">
        <f t="shared" si="6"/>
        <v>0</v>
      </c>
      <c r="I394" s="173"/>
      <c r="J394" s="174"/>
    </row>
    <row r="395" spans="1:10" x14ac:dyDescent="0.25">
      <c r="A395" s="166">
        <v>41675</v>
      </c>
      <c r="B395" s="167">
        <v>839</v>
      </c>
      <c r="C395" s="167" t="s">
        <v>650</v>
      </c>
      <c r="D395" s="170" t="s">
        <v>332</v>
      </c>
      <c r="E395" s="171">
        <v>1667</v>
      </c>
      <c r="F395" s="523">
        <v>41675</v>
      </c>
      <c r="G395" s="171">
        <v>1667</v>
      </c>
      <c r="H395" s="172">
        <f t="shared" si="6"/>
        <v>0</v>
      </c>
      <c r="I395" s="173" t="s">
        <v>21</v>
      </c>
      <c r="J395" s="174"/>
    </row>
    <row r="396" spans="1:10" x14ac:dyDescent="0.25">
      <c r="A396" s="166">
        <v>41675</v>
      </c>
      <c r="B396" s="167">
        <v>840</v>
      </c>
      <c r="C396" s="167" t="s">
        <v>650</v>
      </c>
      <c r="D396" s="170" t="s">
        <v>338</v>
      </c>
      <c r="E396" s="171">
        <v>3960</v>
      </c>
      <c r="F396" s="523">
        <v>41675</v>
      </c>
      <c r="G396" s="171">
        <v>3960</v>
      </c>
      <c r="H396" s="172">
        <f t="shared" si="6"/>
        <v>0</v>
      </c>
      <c r="I396" s="173"/>
      <c r="J396" s="174"/>
    </row>
    <row r="397" spans="1:10" x14ac:dyDescent="0.25">
      <c r="A397" s="166">
        <v>41675</v>
      </c>
      <c r="B397" s="167">
        <v>841</v>
      </c>
      <c r="C397" s="167" t="s">
        <v>650</v>
      </c>
      <c r="D397" s="170" t="s">
        <v>16</v>
      </c>
      <c r="E397" s="171">
        <v>1008</v>
      </c>
      <c r="F397" s="523">
        <v>41675</v>
      </c>
      <c r="G397" s="171">
        <v>1008</v>
      </c>
      <c r="H397" s="172">
        <f t="shared" si="6"/>
        <v>0</v>
      </c>
      <c r="I397" s="173"/>
      <c r="J397" s="174"/>
    </row>
    <row r="398" spans="1:10" x14ac:dyDescent="0.25">
      <c r="A398" s="166">
        <v>41675</v>
      </c>
      <c r="B398" s="167">
        <v>842</v>
      </c>
      <c r="C398" s="167" t="s">
        <v>650</v>
      </c>
      <c r="D398" s="170" t="s">
        <v>137</v>
      </c>
      <c r="E398" s="171">
        <v>5899</v>
      </c>
      <c r="F398" s="523">
        <v>41675</v>
      </c>
      <c r="G398" s="171">
        <v>5899</v>
      </c>
      <c r="H398" s="172">
        <f t="shared" si="6"/>
        <v>0</v>
      </c>
      <c r="I398" s="173"/>
      <c r="J398" s="174"/>
    </row>
    <row r="399" spans="1:10" x14ac:dyDescent="0.25">
      <c r="A399" s="166">
        <v>41675</v>
      </c>
      <c r="B399" s="167">
        <v>843</v>
      </c>
      <c r="C399" s="167" t="s">
        <v>650</v>
      </c>
      <c r="D399" s="170" t="s">
        <v>18</v>
      </c>
      <c r="E399" s="171">
        <v>2947</v>
      </c>
      <c r="F399" s="523">
        <v>41675</v>
      </c>
      <c r="G399" s="171">
        <v>2947</v>
      </c>
      <c r="H399" s="172">
        <f t="shared" si="6"/>
        <v>0</v>
      </c>
      <c r="I399" s="173"/>
      <c r="J399" s="174"/>
    </row>
    <row r="400" spans="1:10" x14ac:dyDescent="0.25">
      <c r="A400" s="166">
        <v>41675</v>
      </c>
      <c r="B400" s="167">
        <v>844</v>
      </c>
      <c r="C400" s="167" t="s">
        <v>650</v>
      </c>
      <c r="D400" s="170" t="s">
        <v>839</v>
      </c>
      <c r="E400" s="171">
        <v>140</v>
      </c>
      <c r="F400" s="523">
        <v>41675</v>
      </c>
      <c r="G400" s="171">
        <v>140</v>
      </c>
      <c r="H400" s="172">
        <f t="shared" si="6"/>
        <v>0</v>
      </c>
      <c r="I400" s="173"/>
      <c r="J400" s="174"/>
    </row>
    <row r="401" spans="1:10" x14ac:dyDescent="0.25">
      <c r="A401" s="166">
        <v>41676</v>
      </c>
      <c r="B401" s="167">
        <v>845</v>
      </c>
      <c r="C401" s="167" t="s">
        <v>650</v>
      </c>
      <c r="D401" s="151" t="s">
        <v>8</v>
      </c>
      <c r="E401" s="152">
        <v>7016</v>
      </c>
      <c r="F401" s="508">
        <v>41676</v>
      </c>
      <c r="G401" s="152">
        <v>7016</v>
      </c>
      <c r="H401" s="172">
        <f t="shared" si="6"/>
        <v>0</v>
      </c>
      <c r="I401" s="154"/>
    </row>
    <row r="402" spans="1:10" ht="15" x14ac:dyDescent="0.25">
      <c r="A402" s="166">
        <v>41676</v>
      </c>
      <c r="B402" s="167">
        <v>846</v>
      </c>
      <c r="C402" s="167" t="s">
        <v>650</v>
      </c>
      <c r="D402" s="151" t="s">
        <v>8</v>
      </c>
      <c r="E402" s="152">
        <v>161</v>
      </c>
      <c r="F402" s="508">
        <v>41676</v>
      </c>
      <c r="G402" s="153">
        <v>161</v>
      </c>
      <c r="H402" s="172">
        <f t="shared" si="6"/>
        <v>0</v>
      </c>
      <c r="I402" s="168" t="s">
        <v>8</v>
      </c>
      <c r="J402" s="131"/>
    </row>
    <row r="403" spans="1:10" ht="15" x14ac:dyDescent="0.25">
      <c r="A403" s="166">
        <v>41676</v>
      </c>
      <c r="B403" s="167">
        <v>847</v>
      </c>
      <c r="C403" s="167" t="s">
        <v>650</v>
      </c>
      <c r="D403" s="151" t="s">
        <v>598</v>
      </c>
      <c r="E403" s="152">
        <v>645</v>
      </c>
      <c r="F403" s="508">
        <v>41676</v>
      </c>
      <c r="G403" s="153">
        <v>645</v>
      </c>
      <c r="H403" s="172">
        <f t="shared" si="6"/>
        <v>0</v>
      </c>
      <c r="I403" s="154" t="s">
        <v>21</v>
      </c>
      <c r="J403" s="131"/>
    </row>
    <row r="404" spans="1:10" ht="15" x14ac:dyDescent="0.25">
      <c r="A404" s="166">
        <v>41676</v>
      </c>
      <c r="B404" s="167">
        <v>848</v>
      </c>
      <c r="C404" s="167" t="s">
        <v>650</v>
      </c>
      <c r="D404" s="151" t="s">
        <v>152</v>
      </c>
      <c r="E404" s="152">
        <v>8624</v>
      </c>
      <c r="F404" s="508">
        <v>41676</v>
      </c>
      <c r="G404" s="153">
        <v>8624</v>
      </c>
      <c r="H404" s="172">
        <f t="shared" si="6"/>
        <v>0</v>
      </c>
      <c r="I404" s="154"/>
      <c r="J404" s="131"/>
    </row>
    <row r="405" spans="1:10" ht="15" x14ac:dyDescent="0.25">
      <c r="A405" s="166">
        <v>41676</v>
      </c>
      <c r="B405" s="167">
        <v>849</v>
      </c>
      <c r="C405" s="167" t="s">
        <v>650</v>
      </c>
      <c r="D405" s="151" t="s">
        <v>137</v>
      </c>
      <c r="E405" s="152">
        <v>4606</v>
      </c>
      <c r="F405" s="508">
        <v>41676</v>
      </c>
      <c r="G405" s="153">
        <v>4606</v>
      </c>
      <c r="H405" s="172">
        <f t="shared" si="6"/>
        <v>0</v>
      </c>
      <c r="I405" s="154" t="s">
        <v>8</v>
      </c>
      <c r="J405" s="131"/>
    </row>
    <row r="406" spans="1:10" ht="15" x14ac:dyDescent="0.25">
      <c r="A406" s="166">
        <v>41676</v>
      </c>
      <c r="B406" s="167">
        <v>850</v>
      </c>
      <c r="C406" s="167" t="s">
        <v>650</v>
      </c>
      <c r="D406" s="151" t="s">
        <v>8</v>
      </c>
      <c r="E406" s="152">
        <v>992</v>
      </c>
      <c r="F406" s="508">
        <v>41676</v>
      </c>
      <c r="G406" s="153">
        <v>992</v>
      </c>
      <c r="H406" s="172">
        <f t="shared" si="6"/>
        <v>0</v>
      </c>
      <c r="I406" s="154" t="s">
        <v>8</v>
      </c>
      <c r="J406" s="131"/>
    </row>
    <row r="407" spans="1:10" ht="15" x14ac:dyDescent="0.25">
      <c r="A407" s="166">
        <v>41676</v>
      </c>
      <c r="B407" s="167">
        <v>851</v>
      </c>
      <c r="C407" s="167" t="s">
        <v>650</v>
      </c>
      <c r="D407" s="151" t="s">
        <v>23</v>
      </c>
      <c r="E407" s="152">
        <v>1469</v>
      </c>
      <c r="F407" s="508">
        <v>41676</v>
      </c>
      <c r="G407" s="153">
        <v>1469</v>
      </c>
      <c r="H407" s="172">
        <f t="shared" si="6"/>
        <v>0</v>
      </c>
      <c r="I407" s="154"/>
      <c r="J407" s="131"/>
    </row>
    <row r="408" spans="1:10" ht="15" x14ac:dyDescent="0.25">
      <c r="A408" s="166">
        <v>41676</v>
      </c>
      <c r="B408" s="167">
        <v>852</v>
      </c>
      <c r="C408" s="167" t="s">
        <v>650</v>
      </c>
      <c r="D408" s="151" t="s">
        <v>29</v>
      </c>
      <c r="E408" s="153">
        <v>12209</v>
      </c>
      <c r="F408" s="510" t="s">
        <v>840</v>
      </c>
      <c r="G408" s="153">
        <f>2500+9709</f>
        <v>12209</v>
      </c>
      <c r="H408" s="172">
        <f t="shared" si="6"/>
        <v>0</v>
      </c>
      <c r="I408" s="154" t="s">
        <v>30</v>
      </c>
      <c r="J408" s="131"/>
    </row>
    <row r="409" spans="1:10" ht="15" x14ac:dyDescent="0.25">
      <c r="A409" s="166">
        <v>41676</v>
      </c>
      <c r="B409" s="167">
        <v>853</v>
      </c>
      <c r="C409" s="167" t="s">
        <v>650</v>
      </c>
      <c r="D409" s="151" t="s">
        <v>8</v>
      </c>
      <c r="E409" s="152">
        <v>4045</v>
      </c>
      <c r="F409" s="508">
        <v>41676</v>
      </c>
      <c r="G409" s="153">
        <v>4045</v>
      </c>
      <c r="H409" s="172">
        <f t="shared" si="6"/>
        <v>0</v>
      </c>
      <c r="I409" s="154" t="s">
        <v>8</v>
      </c>
      <c r="J409" s="131"/>
    </row>
    <row r="410" spans="1:10" ht="15" x14ac:dyDescent="0.25">
      <c r="A410" s="166">
        <v>41676</v>
      </c>
      <c r="B410" s="167">
        <v>854</v>
      </c>
      <c r="C410" s="167" t="s">
        <v>650</v>
      </c>
      <c r="D410" s="151" t="s">
        <v>47</v>
      </c>
      <c r="E410" s="152">
        <v>4090</v>
      </c>
      <c r="F410" s="508">
        <v>41677</v>
      </c>
      <c r="G410" s="153">
        <v>4090</v>
      </c>
      <c r="H410" s="172">
        <f t="shared" si="6"/>
        <v>0</v>
      </c>
      <c r="I410" s="154" t="s">
        <v>30</v>
      </c>
      <c r="J410" s="131"/>
    </row>
    <row r="411" spans="1:10" ht="15" x14ac:dyDescent="0.25">
      <c r="A411" s="166">
        <v>41676</v>
      </c>
      <c r="B411" s="167">
        <v>855</v>
      </c>
      <c r="C411" s="167" t="s">
        <v>650</v>
      </c>
      <c r="D411" s="151" t="s">
        <v>23</v>
      </c>
      <c r="E411" s="152">
        <v>2726</v>
      </c>
      <c r="F411" s="508">
        <v>41676</v>
      </c>
      <c r="G411" s="153">
        <v>2726</v>
      </c>
      <c r="H411" s="172">
        <f t="shared" si="6"/>
        <v>0</v>
      </c>
      <c r="I411" s="154"/>
      <c r="J411" s="131"/>
    </row>
    <row r="412" spans="1:10" ht="15" x14ac:dyDescent="0.25">
      <c r="A412" s="166">
        <v>41676</v>
      </c>
      <c r="B412" s="167">
        <v>856</v>
      </c>
      <c r="C412" s="167" t="s">
        <v>650</v>
      </c>
      <c r="D412" s="151" t="s">
        <v>760</v>
      </c>
      <c r="E412" s="152">
        <v>2969.5</v>
      </c>
      <c r="F412" s="508">
        <v>41677</v>
      </c>
      <c r="G412" s="153">
        <v>2969.5</v>
      </c>
      <c r="H412" s="172">
        <f t="shared" si="6"/>
        <v>0</v>
      </c>
      <c r="I412" s="154" t="s">
        <v>30</v>
      </c>
      <c r="J412" s="131"/>
    </row>
    <row r="413" spans="1:10" ht="15" x14ac:dyDescent="0.25">
      <c r="A413" s="166">
        <v>41676</v>
      </c>
      <c r="B413" s="167">
        <v>857</v>
      </c>
      <c r="C413" s="167" t="s">
        <v>650</v>
      </c>
      <c r="D413" s="151" t="s">
        <v>28</v>
      </c>
      <c r="E413" s="152">
        <v>2717</v>
      </c>
      <c r="F413" s="508">
        <v>41676</v>
      </c>
      <c r="G413" s="153">
        <v>2717</v>
      </c>
      <c r="H413" s="172">
        <f t="shared" si="6"/>
        <v>0</v>
      </c>
      <c r="I413" s="154"/>
      <c r="J413" s="131"/>
    </row>
    <row r="414" spans="1:10" ht="15" x14ac:dyDescent="0.25">
      <c r="A414" s="166">
        <v>41676</v>
      </c>
      <c r="B414" s="167">
        <v>858</v>
      </c>
      <c r="C414" s="167" t="s">
        <v>650</v>
      </c>
      <c r="D414" s="151" t="s">
        <v>70</v>
      </c>
      <c r="E414" s="152">
        <v>17434</v>
      </c>
      <c r="F414" s="508">
        <v>41698</v>
      </c>
      <c r="G414" s="153">
        <v>17434</v>
      </c>
      <c r="H414" s="172">
        <f t="shared" si="6"/>
        <v>0</v>
      </c>
      <c r="I414" s="154"/>
      <c r="J414" s="131"/>
    </row>
    <row r="415" spans="1:10" ht="15" x14ac:dyDescent="0.25">
      <c r="A415" s="166">
        <v>41676</v>
      </c>
      <c r="B415" s="167">
        <v>859</v>
      </c>
      <c r="C415" s="167" t="s">
        <v>650</v>
      </c>
      <c r="D415" s="151" t="s">
        <v>841</v>
      </c>
      <c r="E415" s="152">
        <v>1896</v>
      </c>
      <c r="F415" s="508">
        <v>41676</v>
      </c>
      <c r="G415" s="153">
        <v>1896</v>
      </c>
      <c r="H415" s="172">
        <f t="shared" si="6"/>
        <v>0</v>
      </c>
      <c r="I415" s="154"/>
      <c r="J415" s="131"/>
    </row>
    <row r="416" spans="1:10" ht="15" x14ac:dyDescent="0.25">
      <c r="A416" s="166">
        <v>41676</v>
      </c>
      <c r="B416" s="167">
        <v>860</v>
      </c>
      <c r="C416" s="167" t="s">
        <v>650</v>
      </c>
      <c r="D416" s="151" t="s">
        <v>20</v>
      </c>
      <c r="E416" s="152">
        <v>1294.5</v>
      </c>
      <c r="F416" s="508">
        <v>41676</v>
      </c>
      <c r="G416" s="153">
        <v>1294.5</v>
      </c>
      <c r="H416" s="172">
        <f t="shared" si="6"/>
        <v>0</v>
      </c>
      <c r="I416" s="154" t="s">
        <v>8</v>
      </c>
      <c r="J416" s="131"/>
    </row>
    <row r="417" spans="1:10" ht="15" x14ac:dyDescent="0.25">
      <c r="A417" s="166">
        <v>41676</v>
      </c>
      <c r="B417" s="167">
        <v>861</v>
      </c>
      <c r="C417" s="167" t="s">
        <v>650</v>
      </c>
      <c r="D417" s="151" t="s">
        <v>50</v>
      </c>
      <c r="E417" s="152">
        <v>2547</v>
      </c>
      <c r="F417" s="508">
        <v>41676</v>
      </c>
      <c r="G417" s="153">
        <v>2547</v>
      </c>
      <c r="H417" s="172">
        <f t="shared" si="6"/>
        <v>0</v>
      </c>
      <c r="I417" s="154"/>
      <c r="J417" s="131"/>
    </row>
    <row r="418" spans="1:10" ht="15" x14ac:dyDescent="0.25">
      <c r="A418" s="166">
        <v>41676</v>
      </c>
      <c r="B418" s="167">
        <v>862</v>
      </c>
      <c r="C418" s="167" t="s">
        <v>650</v>
      </c>
      <c r="D418" s="151" t="s">
        <v>74</v>
      </c>
      <c r="E418" s="152">
        <v>2664.5</v>
      </c>
      <c r="F418" s="508">
        <v>41676</v>
      </c>
      <c r="G418" s="153">
        <v>2664.5</v>
      </c>
      <c r="H418" s="172">
        <f t="shared" si="6"/>
        <v>0</v>
      </c>
      <c r="I418" s="154"/>
      <c r="J418" s="131"/>
    </row>
    <row r="419" spans="1:10" ht="15" x14ac:dyDescent="0.25">
      <c r="A419" s="166">
        <v>41676</v>
      </c>
      <c r="B419" s="167">
        <v>863</v>
      </c>
      <c r="C419" s="167" t="s">
        <v>650</v>
      </c>
      <c r="D419" s="151" t="s">
        <v>35</v>
      </c>
      <c r="E419" s="152">
        <v>4060.5</v>
      </c>
      <c r="F419" s="508">
        <v>41690</v>
      </c>
      <c r="G419" s="153">
        <v>4060.5</v>
      </c>
      <c r="H419" s="172">
        <f t="shared" si="6"/>
        <v>0</v>
      </c>
      <c r="I419" s="154" t="s">
        <v>30</v>
      </c>
      <c r="J419" s="131"/>
    </row>
    <row r="420" spans="1:10" ht="15" x14ac:dyDescent="0.25">
      <c r="A420" s="166">
        <v>41676</v>
      </c>
      <c r="B420" s="167">
        <v>864</v>
      </c>
      <c r="C420" s="167" t="s">
        <v>650</v>
      </c>
      <c r="D420" s="151" t="s">
        <v>70</v>
      </c>
      <c r="E420" s="152">
        <v>4608</v>
      </c>
      <c r="F420" s="508">
        <v>41676</v>
      </c>
      <c r="G420" s="153">
        <v>4608</v>
      </c>
      <c r="H420" s="172">
        <f t="shared" si="6"/>
        <v>0</v>
      </c>
      <c r="I420" s="154"/>
      <c r="J420" s="131"/>
    </row>
    <row r="421" spans="1:10" ht="15" x14ac:dyDescent="0.25">
      <c r="A421" s="166">
        <v>41676</v>
      </c>
      <c r="B421" s="167">
        <v>865</v>
      </c>
      <c r="C421" s="167" t="s">
        <v>650</v>
      </c>
      <c r="D421" s="151" t="s">
        <v>215</v>
      </c>
      <c r="E421" s="152">
        <v>2679</v>
      </c>
      <c r="F421" s="508">
        <v>41676</v>
      </c>
      <c r="G421" s="153">
        <v>2679</v>
      </c>
      <c r="H421" s="172">
        <f t="shared" si="6"/>
        <v>0</v>
      </c>
      <c r="I421" s="154"/>
      <c r="J421" s="131"/>
    </row>
    <row r="422" spans="1:10" ht="15" x14ac:dyDescent="0.25">
      <c r="A422" s="166">
        <v>41676</v>
      </c>
      <c r="B422" s="167">
        <v>866</v>
      </c>
      <c r="C422" s="167" t="s">
        <v>650</v>
      </c>
      <c r="D422" s="151" t="s">
        <v>50</v>
      </c>
      <c r="E422" s="152">
        <v>1064.5</v>
      </c>
      <c r="F422" s="508">
        <v>41676</v>
      </c>
      <c r="G422" s="153">
        <v>1064.5</v>
      </c>
      <c r="H422" s="172">
        <f t="shared" si="6"/>
        <v>0</v>
      </c>
      <c r="I422" s="154"/>
      <c r="J422" s="131"/>
    </row>
    <row r="423" spans="1:10" ht="15" x14ac:dyDescent="0.25">
      <c r="A423" s="166">
        <v>41676</v>
      </c>
      <c r="B423" s="167">
        <v>867</v>
      </c>
      <c r="C423" s="167" t="s">
        <v>650</v>
      </c>
      <c r="D423" s="151" t="s">
        <v>55</v>
      </c>
      <c r="E423" s="152">
        <v>10635.5</v>
      </c>
      <c r="F423" s="508">
        <v>41676</v>
      </c>
      <c r="G423" s="153">
        <v>10635.5</v>
      </c>
      <c r="H423" s="172">
        <f t="shared" si="6"/>
        <v>0</v>
      </c>
      <c r="I423" s="154" t="s">
        <v>8</v>
      </c>
      <c r="J423" s="131"/>
    </row>
    <row r="424" spans="1:10" ht="15" x14ac:dyDescent="0.25">
      <c r="A424" s="166">
        <v>41676</v>
      </c>
      <c r="B424" s="167">
        <v>868</v>
      </c>
      <c r="C424" s="167" t="s">
        <v>650</v>
      </c>
      <c r="D424" s="151" t="s">
        <v>12</v>
      </c>
      <c r="E424" s="152">
        <v>3248.5</v>
      </c>
      <c r="F424" s="508">
        <v>41676</v>
      </c>
      <c r="G424" s="153">
        <v>3248.5</v>
      </c>
      <c r="H424" s="172">
        <f t="shared" si="6"/>
        <v>0</v>
      </c>
      <c r="I424" s="154"/>
      <c r="J424" s="131"/>
    </row>
    <row r="425" spans="1:10" ht="15" x14ac:dyDescent="0.25">
      <c r="A425" s="166">
        <v>41676</v>
      </c>
      <c r="B425" s="167">
        <v>869</v>
      </c>
      <c r="C425" s="167" t="s">
        <v>650</v>
      </c>
      <c r="D425" s="151" t="s">
        <v>49</v>
      </c>
      <c r="E425" s="152">
        <v>3656</v>
      </c>
      <c r="F425" s="508">
        <v>41678</v>
      </c>
      <c r="G425" s="153">
        <v>3656</v>
      </c>
      <c r="H425" s="172">
        <f t="shared" si="6"/>
        <v>0</v>
      </c>
      <c r="I425" s="154"/>
      <c r="J425" s="131"/>
    </row>
    <row r="426" spans="1:10" ht="15" x14ac:dyDescent="0.25">
      <c r="A426" s="166">
        <v>41676</v>
      </c>
      <c r="B426" s="167">
        <v>870</v>
      </c>
      <c r="C426" s="167" t="s">
        <v>650</v>
      </c>
      <c r="D426" s="151" t="s">
        <v>123</v>
      </c>
      <c r="E426" s="152">
        <v>2358.5</v>
      </c>
      <c r="F426" s="508">
        <v>41677</v>
      </c>
      <c r="G426" s="153">
        <v>2358.5</v>
      </c>
      <c r="H426" s="172">
        <f t="shared" si="6"/>
        <v>0</v>
      </c>
      <c r="I426" s="154" t="s">
        <v>8</v>
      </c>
      <c r="J426" s="131"/>
    </row>
    <row r="427" spans="1:10" ht="15" x14ac:dyDescent="0.25">
      <c r="A427" s="166">
        <v>41676</v>
      </c>
      <c r="B427" s="167">
        <v>871</v>
      </c>
      <c r="C427" s="167" t="s">
        <v>650</v>
      </c>
      <c r="D427" s="151" t="s">
        <v>8</v>
      </c>
      <c r="E427" s="152">
        <v>671</v>
      </c>
      <c r="F427" s="508">
        <v>41676</v>
      </c>
      <c r="G427" s="153">
        <v>671</v>
      </c>
      <c r="H427" s="172">
        <f t="shared" si="6"/>
        <v>0</v>
      </c>
      <c r="I427" s="154" t="s">
        <v>8</v>
      </c>
      <c r="J427" s="131"/>
    </row>
    <row r="428" spans="1:10" ht="15" x14ac:dyDescent="0.25">
      <c r="A428" s="166">
        <v>41676</v>
      </c>
      <c r="B428" s="167">
        <v>872</v>
      </c>
      <c r="C428" s="167" t="s">
        <v>650</v>
      </c>
      <c r="D428" s="151" t="s">
        <v>842</v>
      </c>
      <c r="E428" s="152">
        <v>16867.5</v>
      </c>
      <c r="F428" s="508">
        <v>41676</v>
      </c>
      <c r="G428" s="153">
        <v>16867.5</v>
      </c>
      <c r="H428" s="172">
        <f t="shared" si="6"/>
        <v>0</v>
      </c>
      <c r="I428" s="154" t="s">
        <v>37</v>
      </c>
      <c r="J428" s="131"/>
    </row>
    <row r="429" spans="1:10" ht="15" x14ac:dyDescent="0.25">
      <c r="A429" s="166">
        <v>41676</v>
      </c>
      <c r="B429" s="167">
        <v>873</v>
      </c>
      <c r="C429" s="167" t="s">
        <v>650</v>
      </c>
      <c r="D429" s="151" t="s">
        <v>54</v>
      </c>
      <c r="E429" s="152">
        <v>30343</v>
      </c>
      <c r="F429" s="508">
        <v>41676</v>
      </c>
      <c r="G429" s="153">
        <v>30343</v>
      </c>
      <c r="H429" s="172">
        <f t="shared" si="6"/>
        <v>0</v>
      </c>
      <c r="I429" s="154"/>
      <c r="J429" s="131"/>
    </row>
    <row r="430" spans="1:10" ht="15" x14ac:dyDescent="0.25">
      <c r="A430" s="166">
        <v>41676</v>
      </c>
      <c r="B430" s="167">
        <v>874</v>
      </c>
      <c r="C430" s="167" t="s">
        <v>650</v>
      </c>
      <c r="D430" s="151" t="s">
        <v>130</v>
      </c>
      <c r="E430" s="153">
        <v>6462</v>
      </c>
      <c r="F430" s="517">
        <v>41680</v>
      </c>
      <c r="G430" s="153">
        <v>6462</v>
      </c>
      <c r="H430" s="172">
        <f t="shared" si="6"/>
        <v>0</v>
      </c>
      <c r="I430" s="154" t="s">
        <v>21</v>
      </c>
      <c r="J430" s="131"/>
    </row>
    <row r="431" spans="1:10" ht="15" x14ac:dyDescent="0.25">
      <c r="A431" s="166">
        <v>41676</v>
      </c>
      <c r="B431" s="167">
        <v>875</v>
      </c>
      <c r="C431" s="167" t="s">
        <v>650</v>
      </c>
      <c r="D431" s="151" t="s">
        <v>8</v>
      </c>
      <c r="E431" s="152">
        <v>971</v>
      </c>
      <c r="F431" s="508">
        <v>41676</v>
      </c>
      <c r="G431" s="153">
        <v>971</v>
      </c>
      <c r="H431" s="172">
        <f t="shared" si="6"/>
        <v>0</v>
      </c>
      <c r="I431" s="154" t="s">
        <v>8</v>
      </c>
      <c r="J431" s="131"/>
    </row>
    <row r="432" spans="1:10" ht="15" x14ac:dyDescent="0.25">
      <c r="A432" s="166">
        <v>41676</v>
      </c>
      <c r="B432" s="167">
        <v>876</v>
      </c>
      <c r="C432" s="167" t="s">
        <v>650</v>
      </c>
      <c r="D432" s="151" t="s">
        <v>8</v>
      </c>
      <c r="E432" s="152">
        <v>2810</v>
      </c>
      <c r="F432" s="508">
        <v>41676</v>
      </c>
      <c r="G432" s="153">
        <v>2810</v>
      </c>
      <c r="H432" s="172">
        <f t="shared" si="6"/>
        <v>0</v>
      </c>
      <c r="I432" s="154" t="s">
        <v>8</v>
      </c>
      <c r="J432" s="131"/>
    </row>
    <row r="433" spans="1:10" ht="15" x14ac:dyDescent="0.25">
      <c r="A433" s="166">
        <v>41676</v>
      </c>
      <c r="B433" s="167">
        <v>877</v>
      </c>
      <c r="C433" s="167" t="s">
        <v>650</v>
      </c>
      <c r="D433" s="151" t="s">
        <v>54</v>
      </c>
      <c r="E433" s="152">
        <v>27846.5</v>
      </c>
      <c r="F433" s="508">
        <v>41677</v>
      </c>
      <c r="G433" s="153">
        <v>27846.5</v>
      </c>
      <c r="H433" s="172">
        <f t="shared" si="6"/>
        <v>0</v>
      </c>
      <c r="I433" s="154" t="s">
        <v>27</v>
      </c>
      <c r="J433" s="131"/>
    </row>
    <row r="434" spans="1:10" x14ac:dyDescent="0.25">
      <c r="A434" s="166">
        <v>41676</v>
      </c>
      <c r="B434" s="167">
        <v>878</v>
      </c>
      <c r="C434" s="167" t="s">
        <v>650</v>
      </c>
      <c r="D434" s="151" t="s">
        <v>8</v>
      </c>
      <c r="E434" s="152">
        <v>642.4</v>
      </c>
      <c r="F434" s="508">
        <v>41676</v>
      </c>
      <c r="G434" s="153">
        <v>642.4</v>
      </c>
      <c r="H434" s="172">
        <f t="shared" si="6"/>
        <v>0</v>
      </c>
      <c r="I434" s="154" t="s">
        <v>8</v>
      </c>
    </row>
    <row r="435" spans="1:10" x14ac:dyDescent="0.25">
      <c r="A435" s="166">
        <v>41676</v>
      </c>
      <c r="B435" s="167">
        <v>879</v>
      </c>
      <c r="C435" s="167" t="s">
        <v>650</v>
      </c>
      <c r="D435" s="151" t="s">
        <v>366</v>
      </c>
      <c r="E435" s="152">
        <v>5616.5</v>
      </c>
      <c r="F435" s="508">
        <v>41676</v>
      </c>
      <c r="G435" s="153">
        <v>5616.5</v>
      </c>
      <c r="H435" s="172">
        <f t="shared" si="6"/>
        <v>0</v>
      </c>
      <c r="I435" s="154" t="s">
        <v>21</v>
      </c>
    </row>
    <row r="436" spans="1:10" x14ac:dyDescent="0.25">
      <c r="A436" s="166">
        <v>41676</v>
      </c>
      <c r="B436" s="167">
        <v>880</v>
      </c>
      <c r="C436" s="167" t="s">
        <v>650</v>
      </c>
      <c r="D436" s="151" t="s">
        <v>44</v>
      </c>
      <c r="E436" s="152">
        <v>3800</v>
      </c>
      <c r="F436" s="508">
        <v>41690</v>
      </c>
      <c r="G436" s="153">
        <v>3800</v>
      </c>
      <c r="H436" s="172">
        <f t="shared" si="6"/>
        <v>0</v>
      </c>
      <c r="I436" s="154" t="s">
        <v>45</v>
      </c>
    </row>
    <row r="437" spans="1:10" x14ac:dyDescent="0.25">
      <c r="A437" s="166">
        <v>41676</v>
      </c>
      <c r="B437" s="167">
        <v>881</v>
      </c>
      <c r="C437" s="167" t="s">
        <v>650</v>
      </c>
      <c r="D437" s="151" t="s">
        <v>54</v>
      </c>
      <c r="E437" s="152">
        <v>28755.73</v>
      </c>
      <c r="F437" s="508">
        <v>41677</v>
      </c>
      <c r="G437" s="153">
        <v>28755.73</v>
      </c>
      <c r="H437" s="172">
        <f t="shared" si="6"/>
        <v>0</v>
      </c>
      <c r="I437" s="154" t="s">
        <v>27</v>
      </c>
    </row>
    <row r="438" spans="1:10" x14ac:dyDescent="0.25">
      <c r="A438" s="166">
        <v>41676</v>
      </c>
      <c r="B438" s="167">
        <v>882</v>
      </c>
      <c r="C438" s="167" t="s">
        <v>650</v>
      </c>
      <c r="D438" s="151" t="s">
        <v>57</v>
      </c>
      <c r="E438" s="152">
        <v>800</v>
      </c>
      <c r="F438" s="508">
        <v>41678</v>
      </c>
      <c r="G438" s="153">
        <v>800</v>
      </c>
      <c r="H438" s="172">
        <f t="shared" si="6"/>
        <v>0</v>
      </c>
      <c r="I438" s="154" t="s">
        <v>45</v>
      </c>
    </row>
    <row r="439" spans="1:10" x14ac:dyDescent="0.25">
      <c r="A439" s="166">
        <v>41676</v>
      </c>
      <c r="B439" s="167">
        <v>883</v>
      </c>
      <c r="C439" s="167" t="s">
        <v>650</v>
      </c>
      <c r="D439" s="151" t="s">
        <v>42</v>
      </c>
      <c r="E439" s="153">
        <v>1900</v>
      </c>
      <c r="F439" s="527" t="s">
        <v>843</v>
      </c>
      <c r="G439" s="158">
        <f>980+920</f>
        <v>1900</v>
      </c>
      <c r="H439" s="172">
        <f t="shared" si="6"/>
        <v>0</v>
      </c>
      <c r="I439" s="154" t="s">
        <v>45</v>
      </c>
    </row>
    <row r="440" spans="1:10" x14ac:dyDescent="0.25">
      <c r="A440" s="166">
        <v>41676</v>
      </c>
      <c r="B440" s="167">
        <v>884</v>
      </c>
      <c r="C440" s="167" t="s">
        <v>650</v>
      </c>
      <c r="D440" s="151" t="s">
        <v>13</v>
      </c>
      <c r="E440" s="152">
        <v>3222.5</v>
      </c>
      <c r="F440" s="508">
        <v>41681</v>
      </c>
      <c r="G440" s="153">
        <v>3222.5</v>
      </c>
      <c r="H440" s="172">
        <f t="shared" si="6"/>
        <v>0</v>
      </c>
      <c r="I440" s="154" t="s">
        <v>21</v>
      </c>
    </row>
    <row r="441" spans="1:10" x14ac:dyDescent="0.25">
      <c r="A441" s="166">
        <v>41676</v>
      </c>
      <c r="B441" s="167">
        <v>885</v>
      </c>
      <c r="C441" s="167" t="s">
        <v>650</v>
      </c>
      <c r="D441" s="151" t="s">
        <v>43</v>
      </c>
      <c r="E441" s="152">
        <v>1900</v>
      </c>
      <c r="F441" s="508">
        <v>41690</v>
      </c>
      <c r="G441" s="153">
        <v>1900</v>
      </c>
      <c r="H441" s="172">
        <f t="shared" si="6"/>
        <v>0</v>
      </c>
      <c r="I441" s="154" t="s">
        <v>45</v>
      </c>
    </row>
    <row r="442" spans="1:10" x14ac:dyDescent="0.25">
      <c r="A442" s="166">
        <v>41676</v>
      </c>
      <c r="B442" s="167">
        <v>886</v>
      </c>
      <c r="C442" s="167" t="s">
        <v>650</v>
      </c>
      <c r="D442" s="151" t="s">
        <v>312</v>
      </c>
      <c r="E442" s="152">
        <v>6435</v>
      </c>
      <c r="F442" s="508">
        <v>41680</v>
      </c>
      <c r="G442" s="153">
        <v>6435</v>
      </c>
      <c r="H442" s="172">
        <f t="shared" si="6"/>
        <v>0</v>
      </c>
      <c r="I442" s="154" t="s">
        <v>15</v>
      </c>
    </row>
    <row r="443" spans="1:10" x14ac:dyDescent="0.25">
      <c r="A443" s="166">
        <v>41676</v>
      </c>
      <c r="B443" s="167">
        <v>887</v>
      </c>
      <c r="C443" s="167" t="s">
        <v>650</v>
      </c>
      <c r="D443" s="151" t="s">
        <v>576</v>
      </c>
      <c r="E443" s="152">
        <v>1740</v>
      </c>
      <c r="F443" s="508">
        <v>41676</v>
      </c>
      <c r="G443" s="153">
        <v>1740</v>
      </c>
      <c r="H443" s="172">
        <f t="shared" si="6"/>
        <v>0</v>
      </c>
      <c r="I443" s="154" t="s">
        <v>15</v>
      </c>
    </row>
    <row r="444" spans="1:10" x14ac:dyDescent="0.25">
      <c r="A444" s="166">
        <v>41676</v>
      </c>
      <c r="B444" s="167">
        <v>888</v>
      </c>
      <c r="C444" s="167" t="s">
        <v>650</v>
      </c>
      <c r="D444" s="151" t="s">
        <v>844</v>
      </c>
      <c r="E444" s="152">
        <v>1783</v>
      </c>
      <c r="F444" s="508">
        <v>41676</v>
      </c>
      <c r="G444" s="153">
        <v>1783</v>
      </c>
      <c r="H444" s="172">
        <f t="shared" si="6"/>
        <v>0</v>
      </c>
      <c r="I444" s="154" t="s">
        <v>15</v>
      </c>
    </row>
    <row r="445" spans="1:10" x14ac:dyDescent="0.25">
      <c r="A445" s="166">
        <v>41676</v>
      </c>
      <c r="B445" s="167">
        <v>889</v>
      </c>
      <c r="C445" s="167" t="s">
        <v>650</v>
      </c>
      <c r="D445" s="151" t="s">
        <v>66</v>
      </c>
      <c r="E445" s="152">
        <v>1919</v>
      </c>
      <c r="F445" s="508">
        <v>41678</v>
      </c>
      <c r="G445" s="153">
        <v>1919</v>
      </c>
      <c r="H445" s="172">
        <f t="shared" si="6"/>
        <v>0</v>
      </c>
      <c r="I445" s="154" t="s">
        <v>45</v>
      </c>
    </row>
    <row r="446" spans="1:10" x14ac:dyDescent="0.25">
      <c r="A446" s="166">
        <v>41676</v>
      </c>
      <c r="B446" s="167">
        <v>890</v>
      </c>
      <c r="C446" s="167" t="s">
        <v>650</v>
      </c>
      <c r="D446" s="151" t="s">
        <v>794</v>
      </c>
      <c r="E446" s="152">
        <v>3109</v>
      </c>
      <c r="F446" s="509" t="s">
        <v>845</v>
      </c>
      <c r="G446" s="153">
        <v>3109</v>
      </c>
      <c r="H446" s="172">
        <f t="shared" si="6"/>
        <v>0</v>
      </c>
      <c r="I446" s="154" t="s">
        <v>45</v>
      </c>
    </row>
    <row r="447" spans="1:10" x14ac:dyDescent="0.25">
      <c r="A447" s="164">
        <v>41676</v>
      </c>
      <c r="B447" s="165">
        <v>891</v>
      </c>
      <c r="C447" s="165" t="s">
        <v>650</v>
      </c>
      <c r="D447" s="151" t="s">
        <v>19</v>
      </c>
      <c r="E447" s="152">
        <v>2505.5</v>
      </c>
      <c r="F447" s="508"/>
      <c r="G447" s="169"/>
      <c r="H447" s="178">
        <f t="shared" si="6"/>
        <v>2505.5</v>
      </c>
      <c r="I447" s="154" t="s">
        <v>12</v>
      </c>
    </row>
    <row r="448" spans="1:10" x14ac:dyDescent="0.25">
      <c r="A448" s="166">
        <v>41676</v>
      </c>
      <c r="B448" s="167">
        <v>892</v>
      </c>
      <c r="C448" s="167" t="s">
        <v>650</v>
      </c>
      <c r="D448" s="151" t="s">
        <v>110</v>
      </c>
      <c r="E448" s="153">
        <v>17729.599999999999</v>
      </c>
      <c r="F448" s="515" t="s">
        <v>846</v>
      </c>
      <c r="G448" s="153">
        <v>17729.599999999999</v>
      </c>
      <c r="H448" s="172">
        <f t="shared" si="6"/>
        <v>0</v>
      </c>
      <c r="I448" s="154" t="s">
        <v>12</v>
      </c>
      <c r="J448" s="155" t="s">
        <v>847</v>
      </c>
    </row>
    <row r="449" spans="1:10" x14ac:dyDescent="0.25">
      <c r="A449" s="166">
        <v>41676</v>
      </c>
      <c r="B449" s="167">
        <v>893</v>
      </c>
      <c r="C449" s="167" t="s">
        <v>650</v>
      </c>
      <c r="D449" s="151" t="s">
        <v>392</v>
      </c>
      <c r="E449" s="152">
        <v>1571.5</v>
      </c>
      <c r="F449" s="508">
        <v>41676</v>
      </c>
      <c r="G449" s="153">
        <v>1571.5</v>
      </c>
      <c r="H449" s="172">
        <f t="shared" si="6"/>
        <v>0</v>
      </c>
      <c r="I449" s="154"/>
    </row>
    <row r="450" spans="1:10" x14ac:dyDescent="0.25">
      <c r="A450" s="166">
        <v>41676</v>
      </c>
      <c r="B450" s="167">
        <v>894</v>
      </c>
      <c r="C450" s="167" t="s">
        <v>650</v>
      </c>
      <c r="D450" s="151" t="s">
        <v>508</v>
      </c>
      <c r="E450" s="152">
        <v>22152</v>
      </c>
      <c r="F450" s="508">
        <v>41676</v>
      </c>
      <c r="G450" s="153">
        <v>22152</v>
      </c>
      <c r="H450" s="172">
        <f t="shared" si="6"/>
        <v>0</v>
      </c>
      <c r="I450" s="154" t="s">
        <v>8</v>
      </c>
    </row>
    <row r="451" spans="1:10" x14ac:dyDescent="0.25">
      <c r="A451" s="166">
        <v>41676</v>
      </c>
      <c r="B451" s="167">
        <v>895</v>
      </c>
      <c r="C451" s="167" t="s">
        <v>650</v>
      </c>
      <c r="D451" s="151" t="s">
        <v>494</v>
      </c>
      <c r="E451" s="152">
        <v>178</v>
      </c>
      <c r="F451" s="508">
        <v>41676</v>
      </c>
      <c r="G451" s="153">
        <v>178</v>
      </c>
      <c r="H451" s="172">
        <f t="shared" si="6"/>
        <v>0</v>
      </c>
      <c r="I451" s="154"/>
    </row>
    <row r="452" spans="1:10" x14ac:dyDescent="0.25">
      <c r="A452" s="166">
        <v>41676</v>
      </c>
      <c r="B452" s="167">
        <v>896</v>
      </c>
      <c r="C452" s="167" t="s">
        <v>650</v>
      </c>
      <c r="D452" s="151" t="s">
        <v>78</v>
      </c>
      <c r="E452" s="152">
        <v>2265</v>
      </c>
      <c r="F452" s="508">
        <v>41677</v>
      </c>
      <c r="G452" s="153">
        <v>2265</v>
      </c>
      <c r="H452" s="172">
        <f t="shared" si="6"/>
        <v>0</v>
      </c>
      <c r="I452" s="154" t="s">
        <v>15</v>
      </c>
    </row>
    <row r="453" spans="1:10" x14ac:dyDescent="0.25">
      <c r="A453" s="166">
        <v>41676</v>
      </c>
      <c r="B453" s="167">
        <v>897</v>
      </c>
      <c r="C453" s="167" t="s">
        <v>650</v>
      </c>
      <c r="D453" s="151" t="s">
        <v>570</v>
      </c>
      <c r="E453" s="152">
        <v>1811.5</v>
      </c>
      <c r="F453" s="508">
        <v>41677</v>
      </c>
      <c r="G453" s="153">
        <v>1811.5</v>
      </c>
      <c r="H453" s="172">
        <f t="shared" ref="H453:H516" si="7">E453-G453</f>
        <v>0</v>
      </c>
      <c r="I453" s="154" t="s">
        <v>15</v>
      </c>
    </row>
    <row r="454" spans="1:10" x14ac:dyDescent="0.25">
      <c r="A454" s="166">
        <v>41676</v>
      </c>
      <c r="B454" s="167">
        <v>898</v>
      </c>
      <c r="C454" s="167" t="s">
        <v>650</v>
      </c>
      <c r="D454" s="151" t="s">
        <v>848</v>
      </c>
      <c r="E454" s="152">
        <v>3972</v>
      </c>
      <c r="F454" s="508">
        <v>41677</v>
      </c>
      <c r="G454" s="153">
        <v>3972</v>
      </c>
      <c r="H454" s="172">
        <f t="shared" si="7"/>
        <v>0</v>
      </c>
      <c r="I454" s="154" t="s">
        <v>15</v>
      </c>
    </row>
    <row r="455" spans="1:10" x14ac:dyDescent="0.25">
      <c r="A455" s="166">
        <v>41676</v>
      </c>
      <c r="B455" s="167">
        <v>899</v>
      </c>
      <c r="C455" s="167" t="s">
        <v>650</v>
      </c>
      <c r="D455" s="151" t="s">
        <v>235</v>
      </c>
      <c r="E455" s="152">
        <v>4351.5</v>
      </c>
      <c r="F455" s="508">
        <v>41677</v>
      </c>
      <c r="G455" s="153">
        <v>4351.5</v>
      </c>
      <c r="H455" s="172">
        <f t="shared" si="7"/>
        <v>0</v>
      </c>
      <c r="I455" s="154" t="s">
        <v>15</v>
      </c>
    </row>
    <row r="456" spans="1:10" x14ac:dyDescent="0.25">
      <c r="A456" s="166">
        <v>41676</v>
      </c>
      <c r="B456" s="167">
        <v>900</v>
      </c>
      <c r="C456" s="167" t="s">
        <v>650</v>
      </c>
      <c r="D456" s="151" t="s">
        <v>200</v>
      </c>
      <c r="E456" s="152">
        <v>28136</v>
      </c>
      <c r="F456" s="508">
        <v>41683</v>
      </c>
      <c r="G456" s="153">
        <v>28136</v>
      </c>
      <c r="H456" s="172">
        <f t="shared" si="7"/>
        <v>0</v>
      </c>
      <c r="I456" s="154"/>
    </row>
    <row r="457" spans="1:10" x14ac:dyDescent="0.25">
      <c r="A457" s="166">
        <v>41676</v>
      </c>
      <c r="B457" s="167">
        <v>901</v>
      </c>
      <c r="C457" s="167" t="s">
        <v>650</v>
      </c>
      <c r="D457" s="151" t="s">
        <v>144</v>
      </c>
      <c r="E457" s="153">
        <v>2432</v>
      </c>
      <c r="F457" s="510" t="s">
        <v>849</v>
      </c>
      <c r="G457" s="153">
        <f>2371+61</f>
        <v>2432</v>
      </c>
      <c r="H457" s="172">
        <f t="shared" si="7"/>
        <v>0</v>
      </c>
      <c r="I457" s="154" t="s">
        <v>15</v>
      </c>
    </row>
    <row r="458" spans="1:10" x14ac:dyDescent="0.25">
      <c r="A458" s="166">
        <v>41676</v>
      </c>
      <c r="B458" s="167">
        <v>902</v>
      </c>
      <c r="C458" s="167" t="s">
        <v>650</v>
      </c>
      <c r="D458" s="151" t="s">
        <v>304</v>
      </c>
      <c r="E458" s="153">
        <v>11129.04</v>
      </c>
      <c r="F458" s="517">
        <v>41677</v>
      </c>
      <c r="G458" s="153">
        <v>11129.04</v>
      </c>
      <c r="H458" s="172">
        <f t="shared" si="7"/>
        <v>0</v>
      </c>
      <c r="I458" s="154" t="s">
        <v>15</v>
      </c>
      <c r="J458" s="155" t="s">
        <v>850</v>
      </c>
    </row>
    <row r="459" spans="1:10" x14ac:dyDescent="0.25">
      <c r="A459" s="166">
        <v>41676</v>
      </c>
      <c r="B459" s="167">
        <v>903</v>
      </c>
      <c r="C459" s="167" t="s">
        <v>650</v>
      </c>
      <c r="D459" s="151" t="s">
        <v>134</v>
      </c>
      <c r="E459" s="152">
        <v>8910.5</v>
      </c>
      <c r="F459" s="508">
        <v>41677</v>
      </c>
      <c r="G459" s="153">
        <v>8910.5</v>
      </c>
      <c r="H459" s="172">
        <f t="shared" si="7"/>
        <v>0</v>
      </c>
      <c r="I459" s="154" t="s">
        <v>37</v>
      </c>
    </row>
    <row r="460" spans="1:10" x14ac:dyDescent="0.25">
      <c r="A460" s="166">
        <v>41676</v>
      </c>
      <c r="B460" s="167">
        <v>904</v>
      </c>
      <c r="C460" s="167" t="s">
        <v>650</v>
      </c>
      <c r="D460" s="151" t="s">
        <v>62</v>
      </c>
      <c r="E460" s="152">
        <v>22149</v>
      </c>
      <c r="F460" s="508">
        <v>41679</v>
      </c>
      <c r="G460" s="153">
        <v>22149</v>
      </c>
      <c r="H460" s="172">
        <f t="shared" si="7"/>
        <v>0</v>
      </c>
      <c r="I460" s="154" t="s">
        <v>37</v>
      </c>
    </row>
    <row r="461" spans="1:10" x14ac:dyDescent="0.25">
      <c r="A461" s="166">
        <v>41676</v>
      </c>
      <c r="B461" s="167">
        <v>905</v>
      </c>
      <c r="C461" s="167" t="s">
        <v>650</v>
      </c>
      <c r="D461" s="151" t="s">
        <v>367</v>
      </c>
      <c r="E461" s="152">
        <v>3064.5</v>
      </c>
      <c r="F461" s="508">
        <v>41676</v>
      </c>
      <c r="G461" s="153">
        <v>3064.5</v>
      </c>
      <c r="H461" s="172">
        <f t="shared" si="7"/>
        <v>0</v>
      </c>
      <c r="I461" s="154"/>
    </row>
    <row r="462" spans="1:10" x14ac:dyDescent="0.25">
      <c r="A462" s="166">
        <v>41676</v>
      </c>
      <c r="B462" s="167">
        <v>906</v>
      </c>
      <c r="C462" s="167" t="s">
        <v>650</v>
      </c>
      <c r="D462" s="151" t="s">
        <v>68</v>
      </c>
      <c r="E462" s="152">
        <v>5720.5</v>
      </c>
      <c r="F462" s="508">
        <v>41677</v>
      </c>
      <c r="G462" s="153">
        <v>5720.5</v>
      </c>
      <c r="H462" s="172">
        <f t="shared" si="7"/>
        <v>0</v>
      </c>
      <c r="I462" s="154" t="s">
        <v>37</v>
      </c>
    </row>
    <row r="463" spans="1:10" x14ac:dyDescent="0.25">
      <c r="A463" s="166">
        <v>41676</v>
      </c>
      <c r="B463" s="167">
        <v>907</v>
      </c>
      <c r="C463" s="167" t="s">
        <v>650</v>
      </c>
      <c r="D463" s="151" t="s">
        <v>19</v>
      </c>
      <c r="E463" s="152">
        <v>562862.22</v>
      </c>
      <c r="F463" s="519" t="s">
        <v>4926</v>
      </c>
      <c r="G463" s="158">
        <f>265687.31+297174.91</f>
        <v>562862.22</v>
      </c>
      <c r="H463" s="172">
        <f t="shared" si="7"/>
        <v>0</v>
      </c>
      <c r="I463" s="154"/>
    </row>
    <row r="464" spans="1:10" x14ac:dyDescent="0.25">
      <c r="A464" s="166">
        <v>41676</v>
      </c>
      <c r="B464" s="167">
        <v>908</v>
      </c>
      <c r="C464" s="167" t="s">
        <v>650</v>
      </c>
      <c r="D464" s="151" t="s">
        <v>22</v>
      </c>
      <c r="E464" s="152">
        <v>1211</v>
      </c>
      <c r="F464" s="508">
        <v>41676</v>
      </c>
      <c r="G464" s="153">
        <v>1211</v>
      </c>
      <c r="H464" s="172">
        <f t="shared" si="7"/>
        <v>0</v>
      </c>
      <c r="I464" s="154"/>
    </row>
    <row r="465" spans="1:10" x14ac:dyDescent="0.25">
      <c r="A465" s="166">
        <v>41676</v>
      </c>
      <c r="B465" s="167">
        <v>909</v>
      </c>
      <c r="C465" s="167" t="s">
        <v>650</v>
      </c>
      <c r="D465" s="151" t="s">
        <v>98</v>
      </c>
      <c r="E465" s="152">
        <v>9601</v>
      </c>
      <c r="F465" s="508">
        <v>41677</v>
      </c>
      <c r="G465" s="153">
        <v>9601</v>
      </c>
      <c r="H465" s="172">
        <f t="shared" si="7"/>
        <v>0</v>
      </c>
      <c r="I465" s="154" t="s">
        <v>37</v>
      </c>
    </row>
    <row r="466" spans="1:10" ht="15" x14ac:dyDescent="0.25">
      <c r="A466" s="166">
        <v>41676</v>
      </c>
      <c r="B466" s="167">
        <v>910</v>
      </c>
      <c r="C466" s="167" t="s">
        <v>650</v>
      </c>
      <c r="D466" s="151" t="s">
        <v>59</v>
      </c>
      <c r="E466" s="152">
        <v>11417.5</v>
      </c>
      <c r="F466" s="509" t="s">
        <v>851</v>
      </c>
      <c r="G466" s="153">
        <v>11417.5</v>
      </c>
      <c r="H466" s="172">
        <f t="shared" si="7"/>
        <v>0</v>
      </c>
      <c r="I466" s="154" t="s">
        <v>21</v>
      </c>
      <c r="J466" s="131"/>
    </row>
    <row r="467" spans="1:10" ht="15" x14ac:dyDescent="0.25">
      <c r="A467" s="166">
        <v>41676</v>
      </c>
      <c r="B467" s="167">
        <v>911</v>
      </c>
      <c r="C467" s="167" t="s">
        <v>650</v>
      </c>
      <c r="D467" s="151" t="s">
        <v>237</v>
      </c>
      <c r="E467" s="152">
        <v>4498.5</v>
      </c>
      <c r="F467" s="508">
        <v>41677</v>
      </c>
      <c r="G467" s="153">
        <v>4498.5</v>
      </c>
      <c r="H467" s="172">
        <f t="shared" si="7"/>
        <v>0</v>
      </c>
      <c r="I467" s="154" t="s">
        <v>21</v>
      </c>
      <c r="J467" s="131"/>
    </row>
    <row r="468" spans="1:10" ht="15" x14ac:dyDescent="0.25">
      <c r="A468" s="166">
        <v>41676</v>
      </c>
      <c r="B468" s="167">
        <v>912</v>
      </c>
      <c r="C468" s="167" t="s">
        <v>650</v>
      </c>
      <c r="D468" s="151" t="s">
        <v>19</v>
      </c>
      <c r="E468" s="152">
        <v>24430.5</v>
      </c>
      <c r="F468" s="508">
        <v>41677</v>
      </c>
      <c r="G468" s="153">
        <v>24430.5</v>
      </c>
      <c r="H468" s="172">
        <f t="shared" si="7"/>
        <v>0</v>
      </c>
      <c r="I468" s="154" t="s">
        <v>37</v>
      </c>
      <c r="J468" s="131"/>
    </row>
    <row r="469" spans="1:10" ht="15" x14ac:dyDescent="0.25">
      <c r="A469" s="166">
        <v>41676</v>
      </c>
      <c r="B469" s="167">
        <v>913</v>
      </c>
      <c r="C469" s="167" t="s">
        <v>650</v>
      </c>
      <c r="D469" s="151" t="s">
        <v>852</v>
      </c>
      <c r="E469" s="152">
        <v>1598</v>
      </c>
      <c r="F469" s="508">
        <v>41677</v>
      </c>
      <c r="G469" s="153">
        <v>1598</v>
      </c>
      <c r="H469" s="172">
        <f t="shared" si="7"/>
        <v>0</v>
      </c>
      <c r="I469" s="154" t="s">
        <v>21</v>
      </c>
      <c r="J469" s="131"/>
    </row>
    <row r="470" spans="1:10" ht="15" x14ac:dyDescent="0.25">
      <c r="A470" s="166">
        <v>41676</v>
      </c>
      <c r="B470" s="167">
        <v>914</v>
      </c>
      <c r="C470" s="167" t="s">
        <v>650</v>
      </c>
      <c r="D470" s="151" t="s">
        <v>63</v>
      </c>
      <c r="E470" s="152">
        <v>2255</v>
      </c>
      <c r="F470" s="508">
        <v>41677</v>
      </c>
      <c r="G470" s="153">
        <v>2255</v>
      </c>
      <c r="H470" s="172">
        <f t="shared" si="7"/>
        <v>0</v>
      </c>
      <c r="I470" s="154" t="s">
        <v>21</v>
      </c>
      <c r="J470" s="131"/>
    </row>
    <row r="471" spans="1:10" ht="15" x14ac:dyDescent="0.25">
      <c r="A471" s="166">
        <v>41676</v>
      </c>
      <c r="B471" s="167">
        <v>915</v>
      </c>
      <c r="C471" s="167" t="s">
        <v>650</v>
      </c>
      <c r="D471" s="151" t="s">
        <v>27</v>
      </c>
      <c r="E471" s="152">
        <v>22644</v>
      </c>
      <c r="F471" s="508">
        <v>41677</v>
      </c>
      <c r="G471" s="153">
        <v>22644</v>
      </c>
      <c r="H471" s="172">
        <f t="shared" si="7"/>
        <v>0</v>
      </c>
      <c r="I471" s="154" t="s">
        <v>27</v>
      </c>
      <c r="J471" s="131"/>
    </row>
    <row r="472" spans="1:10" ht="15" x14ac:dyDescent="0.25">
      <c r="A472" s="166">
        <v>41676</v>
      </c>
      <c r="B472" s="167">
        <v>916</v>
      </c>
      <c r="C472" s="167" t="s">
        <v>650</v>
      </c>
      <c r="D472" s="151" t="s">
        <v>312</v>
      </c>
      <c r="E472" s="152">
        <v>616.5</v>
      </c>
      <c r="F472" s="508">
        <v>41676</v>
      </c>
      <c r="G472" s="153">
        <v>616.5</v>
      </c>
      <c r="H472" s="172">
        <f t="shared" si="7"/>
        <v>0</v>
      </c>
      <c r="I472" s="154"/>
      <c r="J472" s="131"/>
    </row>
    <row r="473" spans="1:10" ht="15" x14ac:dyDescent="0.25">
      <c r="A473" s="166">
        <v>41676</v>
      </c>
      <c r="B473" s="167">
        <v>917</v>
      </c>
      <c r="C473" s="167" t="s">
        <v>650</v>
      </c>
      <c r="D473" s="151" t="s">
        <v>853</v>
      </c>
      <c r="E473" s="152">
        <v>2604</v>
      </c>
      <c r="F473" s="508">
        <v>41676</v>
      </c>
      <c r="G473" s="153">
        <v>2604</v>
      </c>
      <c r="H473" s="172">
        <f t="shared" si="7"/>
        <v>0</v>
      </c>
      <c r="I473" s="154"/>
      <c r="J473" s="131"/>
    </row>
    <row r="474" spans="1:10" ht="15" x14ac:dyDescent="0.25">
      <c r="A474" s="166">
        <v>41676</v>
      </c>
      <c r="B474" s="167">
        <v>918</v>
      </c>
      <c r="C474" s="167" t="s">
        <v>650</v>
      </c>
      <c r="D474" s="151" t="s">
        <v>14</v>
      </c>
      <c r="E474" s="152">
        <v>4567</v>
      </c>
      <c r="F474" s="508">
        <v>41677</v>
      </c>
      <c r="G474" s="153">
        <v>4567</v>
      </c>
      <c r="H474" s="172">
        <f t="shared" si="7"/>
        <v>0</v>
      </c>
      <c r="I474" s="154" t="s">
        <v>21</v>
      </c>
      <c r="J474" s="131"/>
    </row>
    <row r="475" spans="1:10" ht="15" x14ac:dyDescent="0.25">
      <c r="A475" s="166">
        <v>41676</v>
      </c>
      <c r="B475" s="167">
        <v>919</v>
      </c>
      <c r="C475" s="167" t="s">
        <v>650</v>
      </c>
      <c r="D475" s="151" t="s">
        <v>658</v>
      </c>
      <c r="E475" s="152">
        <v>4330</v>
      </c>
      <c r="F475" s="508">
        <v>41676</v>
      </c>
      <c r="G475" s="153">
        <v>4330</v>
      </c>
      <c r="H475" s="172">
        <f t="shared" si="7"/>
        <v>0</v>
      </c>
      <c r="I475" s="154"/>
      <c r="J475" s="131"/>
    </row>
    <row r="476" spans="1:10" ht="15" x14ac:dyDescent="0.25">
      <c r="A476" s="166">
        <v>41677</v>
      </c>
      <c r="B476" s="167">
        <v>920</v>
      </c>
      <c r="C476" s="167" t="s">
        <v>650</v>
      </c>
      <c r="D476" s="151" t="s">
        <v>160</v>
      </c>
      <c r="E476" s="152">
        <v>54220.3</v>
      </c>
      <c r="F476" s="509" t="s">
        <v>854</v>
      </c>
      <c r="G476" s="152">
        <v>54220.3</v>
      </c>
      <c r="H476" s="172">
        <f t="shared" si="7"/>
        <v>0</v>
      </c>
      <c r="I476" s="154" t="s">
        <v>162</v>
      </c>
      <c r="J476" s="131"/>
    </row>
    <row r="477" spans="1:10" ht="15" x14ac:dyDescent="0.25">
      <c r="A477" s="166">
        <v>41677</v>
      </c>
      <c r="B477" s="167">
        <v>921</v>
      </c>
      <c r="C477" s="167" t="s">
        <v>650</v>
      </c>
      <c r="D477" s="151" t="s">
        <v>855</v>
      </c>
      <c r="E477" s="152">
        <v>3705</v>
      </c>
      <c r="F477" s="508">
        <v>41677</v>
      </c>
      <c r="G477" s="153">
        <v>3705</v>
      </c>
      <c r="H477" s="172">
        <f t="shared" si="7"/>
        <v>0</v>
      </c>
      <c r="I477" s="168" t="s">
        <v>27</v>
      </c>
      <c r="J477" s="131"/>
    </row>
    <row r="478" spans="1:10" ht="15" x14ac:dyDescent="0.25">
      <c r="A478" s="166">
        <v>41677</v>
      </c>
      <c r="B478" s="167">
        <v>922</v>
      </c>
      <c r="C478" s="167" t="s">
        <v>650</v>
      </c>
      <c r="D478" s="151" t="s">
        <v>100</v>
      </c>
      <c r="E478" s="152">
        <v>25581.64</v>
      </c>
      <c r="F478" s="508">
        <v>41677</v>
      </c>
      <c r="G478" s="153">
        <v>25581.64</v>
      </c>
      <c r="H478" s="172">
        <f t="shared" si="7"/>
        <v>0</v>
      </c>
      <c r="I478" s="154" t="s">
        <v>27</v>
      </c>
      <c r="J478" s="131"/>
    </row>
    <row r="479" spans="1:10" ht="15" x14ac:dyDescent="0.25">
      <c r="A479" s="166">
        <v>41677</v>
      </c>
      <c r="B479" s="167">
        <v>923</v>
      </c>
      <c r="C479" s="167" t="s">
        <v>650</v>
      </c>
      <c r="D479" s="151" t="s">
        <v>160</v>
      </c>
      <c r="E479" s="152">
        <v>49864.6</v>
      </c>
      <c r="F479" s="509" t="s">
        <v>856</v>
      </c>
      <c r="G479" s="153">
        <v>49864.6</v>
      </c>
      <c r="H479" s="172">
        <f t="shared" si="7"/>
        <v>0</v>
      </c>
      <c r="I479" s="154" t="s">
        <v>162</v>
      </c>
      <c r="J479" s="131"/>
    </row>
    <row r="480" spans="1:10" ht="15" x14ac:dyDescent="0.25">
      <c r="A480" s="166">
        <v>41677</v>
      </c>
      <c r="B480" s="167">
        <v>924</v>
      </c>
      <c r="C480" s="167" t="s">
        <v>650</v>
      </c>
      <c r="D480" s="151" t="s">
        <v>857</v>
      </c>
      <c r="E480" s="152">
        <v>9294.5</v>
      </c>
      <c r="F480" s="508">
        <v>41677</v>
      </c>
      <c r="G480" s="153">
        <v>9294.5</v>
      </c>
      <c r="H480" s="172">
        <f t="shared" si="7"/>
        <v>0</v>
      </c>
      <c r="I480" s="154" t="s">
        <v>27</v>
      </c>
      <c r="J480" s="131"/>
    </row>
    <row r="481" spans="1:10" ht="15" x14ac:dyDescent="0.25">
      <c r="A481" s="166">
        <v>41677</v>
      </c>
      <c r="B481" s="167">
        <v>925</v>
      </c>
      <c r="C481" s="167" t="s">
        <v>650</v>
      </c>
      <c r="D481" s="151" t="s">
        <v>91</v>
      </c>
      <c r="E481" s="152">
        <v>7257.6</v>
      </c>
      <c r="F481" s="508">
        <v>41677</v>
      </c>
      <c r="G481" s="153">
        <v>7257.6</v>
      </c>
      <c r="H481" s="172">
        <f t="shared" si="7"/>
        <v>0</v>
      </c>
      <c r="I481" s="154" t="s">
        <v>27</v>
      </c>
      <c r="J481" s="131"/>
    </row>
    <row r="482" spans="1:10" x14ac:dyDescent="0.25">
      <c r="A482" s="166">
        <v>41677</v>
      </c>
      <c r="B482" s="167">
        <v>926</v>
      </c>
      <c r="C482" s="167" t="s">
        <v>650</v>
      </c>
      <c r="D482" s="151" t="s">
        <v>85</v>
      </c>
      <c r="E482" s="152">
        <v>26463.200000000001</v>
      </c>
      <c r="F482" s="508">
        <v>41677</v>
      </c>
      <c r="G482" s="153">
        <v>26463.200000000001</v>
      </c>
      <c r="H482" s="172">
        <f t="shared" si="7"/>
        <v>0</v>
      </c>
      <c r="I482" s="154" t="s">
        <v>27</v>
      </c>
    </row>
    <row r="483" spans="1:10" x14ac:dyDescent="0.25">
      <c r="A483" s="166">
        <v>41677</v>
      </c>
      <c r="B483" s="167">
        <v>927</v>
      </c>
      <c r="C483" s="167" t="s">
        <v>650</v>
      </c>
      <c r="D483" s="151" t="s">
        <v>88</v>
      </c>
      <c r="E483" s="152">
        <v>6229.6</v>
      </c>
      <c r="F483" s="508">
        <v>41677</v>
      </c>
      <c r="G483" s="153">
        <v>6229.6</v>
      </c>
      <c r="H483" s="172">
        <f t="shared" si="7"/>
        <v>0</v>
      </c>
      <c r="I483" s="154"/>
    </row>
    <row r="484" spans="1:10" x14ac:dyDescent="0.25">
      <c r="A484" s="166">
        <v>41677</v>
      </c>
      <c r="B484" s="167">
        <v>928</v>
      </c>
      <c r="C484" s="167" t="s">
        <v>650</v>
      </c>
      <c r="D484" s="151" t="s">
        <v>858</v>
      </c>
      <c r="E484" s="152">
        <v>15443.5</v>
      </c>
      <c r="F484" s="508">
        <v>41682</v>
      </c>
      <c r="G484" s="153">
        <v>15443.5</v>
      </c>
      <c r="H484" s="172">
        <f t="shared" si="7"/>
        <v>0</v>
      </c>
      <c r="I484" s="154" t="s">
        <v>162</v>
      </c>
    </row>
    <row r="485" spans="1:10" x14ac:dyDescent="0.25">
      <c r="A485" s="166">
        <v>41677</v>
      </c>
      <c r="B485" s="167">
        <v>929</v>
      </c>
      <c r="C485" s="167" t="s">
        <v>650</v>
      </c>
      <c r="D485" s="151" t="s">
        <v>22</v>
      </c>
      <c r="E485" s="152">
        <v>18415</v>
      </c>
      <c r="F485" s="508">
        <v>41678</v>
      </c>
      <c r="G485" s="153">
        <v>18415</v>
      </c>
      <c r="H485" s="172">
        <f t="shared" si="7"/>
        <v>0</v>
      </c>
      <c r="I485" s="154" t="s">
        <v>162</v>
      </c>
    </row>
    <row r="486" spans="1:10" x14ac:dyDescent="0.25">
      <c r="A486" s="166">
        <v>41677</v>
      </c>
      <c r="B486" s="167">
        <v>930</v>
      </c>
      <c r="C486" s="167" t="s">
        <v>650</v>
      </c>
      <c r="D486" s="151" t="s">
        <v>163</v>
      </c>
      <c r="E486" s="152">
        <v>17664.5</v>
      </c>
      <c r="F486" s="508">
        <v>41678</v>
      </c>
      <c r="G486" s="153">
        <v>17664.5</v>
      </c>
      <c r="H486" s="172">
        <f t="shared" si="7"/>
        <v>0</v>
      </c>
      <c r="I486" s="154" t="s">
        <v>162</v>
      </c>
    </row>
    <row r="487" spans="1:10" x14ac:dyDescent="0.25">
      <c r="A487" s="166">
        <v>41677</v>
      </c>
      <c r="B487" s="167">
        <v>931</v>
      </c>
      <c r="C487" s="167" t="s">
        <v>650</v>
      </c>
      <c r="D487" s="151" t="s">
        <v>370</v>
      </c>
      <c r="E487" s="152">
        <v>5806</v>
      </c>
      <c r="F487" s="508">
        <v>41678</v>
      </c>
      <c r="G487" s="153">
        <v>5806</v>
      </c>
      <c r="H487" s="172">
        <f t="shared" si="7"/>
        <v>0</v>
      </c>
      <c r="I487" s="154" t="s">
        <v>162</v>
      </c>
    </row>
    <row r="488" spans="1:10" x14ac:dyDescent="0.25">
      <c r="A488" s="166">
        <v>41677</v>
      </c>
      <c r="B488" s="167">
        <v>932</v>
      </c>
      <c r="C488" s="167" t="s">
        <v>650</v>
      </c>
      <c r="D488" s="151" t="s">
        <v>169</v>
      </c>
      <c r="E488" s="152">
        <v>11726</v>
      </c>
      <c r="F488" s="508">
        <v>41678</v>
      </c>
      <c r="G488" s="153">
        <v>11726</v>
      </c>
      <c r="H488" s="172">
        <f t="shared" si="7"/>
        <v>0</v>
      </c>
      <c r="I488" s="154" t="s">
        <v>162</v>
      </c>
    </row>
    <row r="489" spans="1:10" x14ac:dyDescent="0.25">
      <c r="A489" s="166">
        <v>41677</v>
      </c>
      <c r="B489" s="167">
        <v>933</v>
      </c>
      <c r="C489" s="167" t="s">
        <v>650</v>
      </c>
      <c r="D489" s="151" t="s">
        <v>545</v>
      </c>
      <c r="E489" s="152">
        <v>5034.5</v>
      </c>
      <c r="F489" s="508">
        <v>41678</v>
      </c>
      <c r="G489" s="153">
        <v>5034.5</v>
      </c>
      <c r="H489" s="172">
        <f t="shared" si="7"/>
        <v>0</v>
      </c>
      <c r="I489" s="154" t="s">
        <v>162</v>
      </c>
    </row>
    <row r="490" spans="1:10" x14ac:dyDescent="0.25">
      <c r="A490" s="166">
        <v>41677</v>
      </c>
      <c r="B490" s="167">
        <v>934</v>
      </c>
      <c r="C490" s="167" t="s">
        <v>650</v>
      </c>
      <c r="D490" s="151" t="s">
        <v>859</v>
      </c>
      <c r="E490" s="152">
        <v>21638</v>
      </c>
      <c r="F490" s="508">
        <v>41678</v>
      </c>
      <c r="G490" s="153">
        <v>21638</v>
      </c>
      <c r="H490" s="172">
        <f t="shared" si="7"/>
        <v>0</v>
      </c>
      <c r="I490" s="154" t="s">
        <v>162</v>
      </c>
    </row>
    <row r="491" spans="1:10" x14ac:dyDescent="0.25">
      <c r="A491" s="166">
        <v>41677</v>
      </c>
      <c r="B491" s="167">
        <v>935</v>
      </c>
      <c r="C491" s="167" t="s">
        <v>650</v>
      </c>
      <c r="D491" s="151" t="s">
        <v>149</v>
      </c>
      <c r="E491" s="152">
        <v>8040</v>
      </c>
      <c r="F491" s="508">
        <v>41677</v>
      </c>
      <c r="G491" s="153">
        <v>8040</v>
      </c>
      <c r="H491" s="172">
        <f t="shared" si="7"/>
        <v>0</v>
      </c>
      <c r="I491" s="154" t="s">
        <v>27</v>
      </c>
    </row>
    <row r="492" spans="1:10" x14ac:dyDescent="0.25">
      <c r="A492" s="166">
        <v>41677</v>
      </c>
      <c r="B492" s="167">
        <v>936</v>
      </c>
      <c r="C492" s="167" t="s">
        <v>650</v>
      </c>
      <c r="D492" s="151" t="s">
        <v>168</v>
      </c>
      <c r="E492" s="152">
        <v>20329.5</v>
      </c>
      <c r="F492" s="508">
        <v>41678</v>
      </c>
      <c r="G492" s="153">
        <v>20329.5</v>
      </c>
      <c r="H492" s="172">
        <f t="shared" si="7"/>
        <v>0</v>
      </c>
      <c r="I492" s="154" t="s">
        <v>162</v>
      </c>
    </row>
    <row r="493" spans="1:10" x14ac:dyDescent="0.25">
      <c r="A493" s="166">
        <v>41677</v>
      </c>
      <c r="B493" s="167">
        <v>937</v>
      </c>
      <c r="C493" s="167" t="s">
        <v>650</v>
      </c>
      <c r="D493" s="151" t="s">
        <v>860</v>
      </c>
      <c r="E493" s="152">
        <v>7353.5</v>
      </c>
      <c r="F493" s="508">
        <v>41678</v>
      </c>
      <c r="G493" s="153">
        <v>7353.5</v>
      </c>
      <c r="H493" s="172">
        <f t="shared" si="7"/>
        <v>0</v>
      </c>
      <c r="I493" s="154" t="s">
        <v>162</v>
      </c>
    </row>
    <row r="494" spans="1:10" x14ac:dyDescent="0.25">
      <c r="A494" s="166">
        <v>41677</v>
      </c>
      <c r="B494" s="167">
        <v>938</v>
      </c>
      <c r="C494" s="167" t="s">
        <v>650</v>
      </c>
      <c r="D494" s="151" t="s">
        <v>272</v>
      </c>
      <c r="E494" s="152">
        <v>3988</v>
      </c>
      <c r="F494" s="509" t="s">
        <v>861</v>
      </c>
      <c r="G494" s="153">
        <v>3988</v>
      </c>
      <c r="H494" s="172">
        <f t="shared" si="7"/>
        <v>0</v>
      </c>
      <c r="I494" s="154" t="s">
        <v>162</v>
      </c>
      <c r="J494" s="155" t="s">
        <v>862</v>
      </c>
    </row>
    <row r="495" spans="1:10" x14ac:dyDescent="0.25">
      <c r="A495" s="166">
        <v>41677</v>
      </c>
      <c r="B495" s="167">
        <v>939</v>
      </c>
      <c r="C495" s="167" t="s">
        <v>650</v>
      </c>
      <c r="D495" s="151" t="s">
        <v>175</v>
      </c>
      <c r="E495" s="152">
        <v>8060</v>
      </c>
      <c r="F495" s="509" t="s">
        <v>863</v>
      </c>
      <c r="G495" s="153">
        <v>8060</v>
      </c>
      <c r="H495" s="172">
        <f t="shared" si="7"/>
        <v>0</v>
      </c>
      <c r="I495" s="154" t="s">
        <v>162</v>
      </c>
    </row>
    <row r="496" spans="1:10" x14ac:dyDescent="0.25">
      <c r="A496" s="166">
        <v>41677</v>
      </c>
      <c r="B496" s="167">
        <v>940</v>
      </c>
      <c r="C496" s="167" t="s">
        <v>650</v>
      </c>
      <c r="D496" s="151" t="s">
        <v>250</v>
      </c>
      <c r="E496" s="152">
        <v>4356</v>
      </c>
      <c r="F496" s="508">
        <v>41678</v>
      </c>
      <c r="G496" s="153">
        <v>4356</v>
      </c>
      <c r="H496" s="172">
        <f t="shared" si="7"/>
        <v>0</v>
      </c>
      <c r="I496" s="154" t="s">
        <v>162</v>
      </c>
    </row>
    <row r="497" spans="1:10" x14ac:dyDescent="0.25">
      <c r="A497" s="166">
        <v>41677</v>
      </c>
      <c r="B497" s="167">
        <v>941</v>
      </c>
      <c r="C497" s="167" t="s">
        <v>650</v>
      </c>
      <c r="D497" s="151" t="s">
        <v>152</v>
      </c>
      <c r="E497" s="152">
        <v>6461</v>
      </c>
      <c r="F497" s="508">
        <v>41677</v>
      </c>
      <c r="G497" s="153">
        <v>6461</v>
      </c>
      <c r="H497" s="172">
        <f t="shared" si="7"/>
        <v>0</v>
      </c>
      <c r="I497" s="154"/>
    </row>
    <row r="498" spans="1:10" x14ac:dyDescent="0.25">
      <c r="A498" s="166">
        <v>41677</v>
      </c>
      <c r="B498" s="167">
        <v>942</v>
      </c>
      <c r="C498" s="167" t="s">
        <v>650</v>
      </c>
      <c r="D498" s="151" t="s">
        <v>8</v>
      </c>
      <c r="E498" s="152">
        <v>1784</v>
      </c>
      <c r="F498" s="508">
        <v>41677</v>
      </c>
      <c r="G498" s="153">
        <v>1784</v>
      </c>
      <c r="H498" s="172">
        <f t="shared" si="7"/>
        <v>0</v>
      </c>
      <c r="I498" s="154" t="s">
        <v>8</v>
      </c>
    </row>
    <row r="499" spans="1:10" x14ac:dyDescent="0.25">
      <c r="A499" s="166">
        <v>41677</v>
      </c>
      <c r="B499" s="167">
        <v>943</v>
      </c>
      <c r="C499" s="167" t="s">
        <v>650</v>
      </c>
      <c r="D499" s="151" t="s">
        <v>240</v>
      </c>
      <c r="E499" s="152">
        <v>46043.6</v>
      </c>
      <c r="F499" s="509">
        <v>41706</v>
      </c>
      <c r="G499" s="158">
        <v>46043.5</v>
      </c>
      <c r="H499" s="172">
        <f t="shared" si="7"/>
        <v>9.9999999998544808E-2</v>
      </c>
      <c r="I499" s="154" t="s">
        <v>27</v>
      </c>
    </row>
    <row r="500" spans="1:10" x14ac:dyDescent="0.25">
      <c r="A500" s="166">
        <v>41677</v>
      </c>
      <c r="B500" s="167">
        <v>944</v>
      </c>
      <c r="C500" s="167" t="s">
        <v>650</v>
      </c>
      <c r="D500" s="151" t="s">
        <v>244</v>
      </c>
      <c r="E500" s="153">
        <v>17985.400000000001</v>
      </c>
      <c r="F500" s="528">
        <v>41706</v>
      </c>
      <c r="G500" s="158">
        <v>17985.400000000001</v>
      </c>
      <c r="H500" s="172">
        <f t="shared" si="7"/>
        <v>0</v>
      </c>
      <c r="I500" s="154" t="s">
        <v>27</v>
      </c>
    </row>
    <row r="501" spans="1:10" x14ac:dyDescent="0.25">
      <c r="A501" s="166">
        <v>41677</v>
      </c>
      <c r="B501" s="167">
        <v>945</v>
      </c>
      <c r="C501" s="167" t="s">
        <v>650</v>
      </c>
      <c r="D501" s="151" t="s">
        <v>269</v>
      </c>
      <c r="E501" s="152">
        <v>3813.5</v>
      </c>
      <c r="F501" s="508">
        <v>41677</v>
      </c>
      <c r="G501" s="153">
        <v>3813.5</v>
      </c>
      <c r="H501" s="172">
        <f t="shared" si="7"/>
        <v>0</v>
      </c>
      <c r="I501" s="154"/>
    </row>
    <row r="502" spans="1:10" x14ac:dyDescent="0.25">
      <c r="A502" s="166">
        <v>41677</v>
      </c>
      <c r="B502" s="167">
        <v>946</v>
      </c>
      <c r="C502" s="167" t="s">
        <v>650</v>
      </c>
      <c r="D502" s="151" t="s">
        <v>163</v>
      </c>
      <c r="E502" s="152">
        <v>1623</v>
      </c>
      <c r="F502" s="508">
        <v>41678</v>
      </c>
      <c r="G502" s="153">
        <v>1623</v>
      </c>
      <c r="H502" s="172">
        <f t="shared" si="7"/>
        <v>0</v>
      </c>
      <c r="I502" s="154" t="s">
        <v>162</v>
      </c>
    </row>
    <row r="503" spans="1:10" x14ac:dyDescent="0.25">
      <c r="A503" s="166">
        <v>41677</v>
      </c>
      <c r="B503" s="167">
        <v>947</v>
      </c>
      <c r="C503" s="167" t="s">
        <v>650</v>
      </c>
      <c r="D503" s="151" t="s">
        <v>106</v>
      </c>
      <c r="E503" s="152">
        <v>6528</v>
      </c>
      <c r="F503" s="508">
        <v>41682</v>
      </c>
      <c r="G503" s="153">
        <v>6528</v>
      </c>
      <c r="H503" s="172">
        <f t="shared" si="7"/>
        <v>0</v>
      </c>
      <c r="I503" s="154"/>
    </row>
    <row r="504" spans="1:10" x14ac:dyDescent="0.25">
      <c r="A504" s="166">
        <v>41677</v>
      </c>
      <c r="B504" s="167">
        <v>948</v>
      </c>
      <c r="C504" s="167" t="s">
        <v>650</v>
      </c>
      <c r="D504" s="151" t="s">
        <v>163</v>
      </c>
      <c r="E504" s="152">
        <v>2058.5</v>
      </c>
      <c r="F504" s="508">
        <v>41677</v>
      </c>
      <c r="G504" s="153">
        <v>2058.5</v>
      </c>
      <c r="H504" s="172">
        <f t="shared" si="7"/>
        <v>0</v>
      </c>
      <c r="I504" s="154" t="s">
        <v>27</v>
      </c>
    </row>
    <row r="505" spans="1:10" x14ac:dyDescent="0.25">
      <c r="A505" s="166">
        <v>41677</v>
      </c>
      <c r="B505" s="167">
        <v>949</v>
      </c>
      <c r="C505" s="167" t="s">
        <v>650</v>
      </c>
      <c r="D505" s="151" t="s">
        <v>85</v>
      </c>
      <c r="E505" s="152">
        <v>11521.5</v>
      </c>
      <c r="F505" s="508">
        <v>41677</v>
      </c>
      <c r="G505" s="153">
        <v>11521.5</v>
      </c>
      <c r="H505" s="172">
        <f t="shared" si="7"/>
        <v>0</v>
      </c>
      <c r="I505" s="154" t="s">
        <v>27</v>
      </c>
    </row>
    <row r="506" spans="1:10" x14ac:dyDescent="0.25">
      <c r="A506" s="166">
        <v>41677</v>
      </c>
      <c r="B506" s="167">
        <v>950</v>
      </c>
      <c r="C506" s="167" t="s">
        <v>650</v>
      </c>
      <c r="D506" s="151" t="s">
        <v>346</v>
      </c>
      <c r="E506" s="152">
        <v>1511</v>
      </c>
      <c r="F506" s="508">
        <v>41677</v>
      </c>
      <c r="G506" s="153">
        <v>1511</v>
      </c>
      <c r="H506" s="172">
        <f t="shared" si="7"/>
        <v>0</v>
      </c>
      <c r="I506" s="154" t="s">
        <v>27</v>
      </c>
    </row>
    <row r="507" spans="1:10" x14ac:dyDescent="0.25">
      <c r="A507" s="166">
        <v>41677</v>
      </c>
      <c r="B507" s="167">
        <v>951</v>
      </c>
      <c r="C507" s="167" t="s">
        <v>650</v>
      </c>
      <c r="D507" s="151" t="s">
        <v>765</v>
      </c>
      <c r="E507" s="152">
        <v>2913</v>
      </c>
      <c r="F507" s="508">
        <v>41677</v>
      </c>
      <c r="G507" s="153">
        <v>2913</v>
      </c>
      <c r="H507" s="172">
        <f t="shared" si="7"/>
        <v>0</v>
      </c>
      <c r="I507" s="154" t="s">
        <v>27</v>
      </c>
    </row>
    <row r="508" spans="1:10" x14ac:dyDescent="0.25">
      <c r="A508" s="166">
        <v>41677</v>
      </c>
      <c r="B508" s="167">
        <v>952</v>
      </c>
      <c r="C508" s="167" t="s">
        <v>650</v>
      </c>
      <c r="D508" s="151" t="s">
        <v>250</v>
      </c>
      <c r="E508" s="152">
        <v>1298</v>
      </c>
      <c r="F508" s="508">
        <v>41682</v>
      </c>
      <c r="G508" s="153">
        <v>1298</v>
      </c>
      <c r="H508" s="172">
        <f t="shared" si="7"/>
        <v>0</v>
      </c>
      <c r="I508" s="154" t="s">
        <v>162</v>
      </c>
    </row>
    <row r="509" spans="1:10" x14ac:dyDescent="0.25">
      <c r="A509" s="166">
        <v>41677</v>
      </c>
      <c r="B509" s="167">
        <v>953</v>
      </c>
      <c r="C509" s="167" t="s">
        <v>650</v>
      </c>
      <c r="D509" s="151" t="s">
        <v>93</v>
      </c>
      <c r="E509" s="152">
        <v>6480</v>
      </c>
      <c r="F509" s="508">
        <v>41677</v>
      </c>
      <c r="G509" s="153">
        <v>6480</v>
      </c>
      <c r="H509" s="172">
        <f t="shared" si="7"/>
        <v>0</v>
      </c>
      <c r="I509" s="154" t="s">
        <v>27</v>
      </c>
    </row>
    <row r="510" spans="1:10" x14ac:dyDescent="0.25">
      <c r="A510" s="166">
        <v>41677</v>
      </c>
      <c r="B510" s="167">
        <v>954</v>
      </c>
      <c r="C510" s="167" t="s">
        <v>650</v>
      </c>
      <c r="D510" s="151" t="s">
        <v>479</v>
      </c>
      <c r="E510" s="152">
        <v>6097</v>
      </c>
      <c r="F510" s="508">
        <v>41677</v>
      </c>
      <c r="G510" s="153">
        <v>6097</v>
      </c>
      <c r="H510" s="172">
        <f t="shared" si="7"/>
        <v>0</v>
      </c>
      <c r="I510" s="154" t="s">
        <v>27</v>
      </c>
    </row>
    <row r="511" spans="1:10" x14ac:dyDescent="0.25">
      <c r="A511" s="166">
        <v>41677</v>
      </c>
      <c r="B511" s="167">
        <v>955</v>
      </c>
      <c r="C511" s="167" t="s">
        <v>650</v>
      </c>
      <c r="D511" s="151" t="s">
        <v>99</v>
      </c>
      <c r="E511" s="152">
        <v>953</v>
      </c>
      <c r="F511" s="508">
        <v>41677</v>
      </c>
      <c r="G511" s="153">
        <v>953</v>
      </c>
      <c r="H511" s="172">
        <f t="shared" si="7"/>
        <v>0</v>
      </c>
      <c r="I511" s="154" t="s">
        <v>27</v>
      </c>
    </row>
    <row r="512" spans="1:10" x14ac:dyDescent="0.25">
      <c r="A512" s="166">
        <v>41677</v>
      </c>
      <c r="B512" s="167">
        <v>956</v>
      </c>
      <c r="C512" s="167" t="s">
        <v>650</v>
      </c>
      <c r="D512" s="156" t="s">
        <v>53</v>
      </c>
      <c r="E512" s="157">
        <v>0</v>
      </c>
      <c r="F512" s="508"/>
      <c r="G512" s="153"/>
      <c r="H512" s="172">
        <f t="shared" si="7"/>
        <v>0</v>
      </c>
      <c r="I512" s="154" t="s">
        <v>324</v>
      </c>
      <c r="J512" s="155" t="s">
        <v>864</v>
      </c>
    </row>
    <row r="513" spans="1:10" x14ac:dyDescent="0.25">
      <c r="A513" s="166">
        <v>41677</v>
      </c>
      <c r="B513" s="167">
        <v>957</v>
      </c>
      <c r="C513" s="167" t="s">
        <v>650</v>
      </c>
      <c r="D513" s="151" t="s">
        <v>13</v>
      </c>
      <c r="E513" s="152">
        <v>4200</v>
      </c>
      <c r="F513" s="508">
        <v>41681</v>
      </c>
      <c r="G513" s="153">
        <v>4200</v>
      </c>
      <c r="H513" s="172">
        <f t="shared" si="7"/>
        <v>0</v>
      </c>
      <c r="I513" s="154" t="s">
        <v>21</v>
      </c>
    </row>
    <row r="514" spans="1:10" x14ac:dyDescent="0.25">
      <c r="A514" s="166">
        <v>41677</v>
      </c>
      <c r="B514" s="167">
        <v>958</v>
      </c>
      <c r="C514" s="167" t="s">
        <v>650</v>
      </c>
      <c r="D514" s="151" t="s">
        <v>20</v>
      </c>
      <c r="E514" s="153">
        <v>16090.5</v>
      </c>
      <c r="F514" s="517">
        <v>41680</v>
      </c>
      <c r="G514" s="153">
        <v>16090.5</v>
      </c>
      <c r="H514" s="172">
        <f t="shared" si="7"/>
        <v>0</v>
      </c>
      <c r="I514" s="154" t="s">
        <v>8</v>
      </c>
    </row>
    <row r="515" spans="1:10" x14ac:dyDescent="0.25">
      <c r="A515" s="166">
        <v>41677</v>
      </c>
      <c r="B515" s="167">
        <v>959</v>
      </c>
      <c r="C515" s="167" t="s">
        <v>650</v>
      </c>
      <c r="D515" s="151" t="s">
        <v>366</v>
      </c>
      <c r="E515" s="152">
        <v>5844.5</v>
      </c>
      <c r="F515" s="508">
        <v>41677</v>
      </c>
      <c r="G515" s="153">
        <v>5844.5</v>
      </c>
      <c r="H515" s="172">
        <f t="shared" si="7"/>
        <v>0</v>
      </c>
      <c r="I515" s="154" t="s">
        <v>21</v>
      </c>
    </row>
    <row r="516" spans="1:10" x14ac:dyDescent="0.25">
      <c r="A516" s="166">
        <v>41677</v>
      </c>
      <c r="B516" s="167">
        <v>960</v>
      </c>
      <c r="C516" s="167" t="s">
        <v>650</v>
      </c>
      <c r="D516" s="151" t="s">
        <v>108</v>
      </c>
      <c r="E516" s="152">
        <v>18441</v>
      </c>
      <c r="F516" s="508">
        <v>41677</v>
      </c>
      <c r="G516" s="153">
        <v>18441</v>
      </c>
      <c r="H516" s="172">
        <f t="shared" si="7"/>
        <v>0</v>
      </c>
      <c r="I516" s="154"/>
    </row>
    <row r="517" spans="1:10" x14ac:dyDescent="0.25">
      <c r="A517" s="166">
        <v>41677</v>
      </c>
      <c r="B517" s="167">
        <v>961</v>
      </c>
      <c r="C517" s="167" t="s">
        <v>650</v>
      </c>
      <c r="D517" s="151" t="s">
        <v>760</v>
      </c>
      <c r="E517" s="152">
        <v>29422</v>
      </c>
      <c r="F517" s="508">
        <v>41690</v>
      </c>
      <c r="G517" s="153">
        <v>29422</v>
      </c>
      <c r="H517" s="172">
        <f t="shared" ref="H517:H580" si="8">E517-G517</f>
        <v>0</v>
      </c>
      <c r="I517" s="154" t="s">
        <v>30</v>
      </c>
    </row>
    <row r="518" spans="1:10" x14ac:dyDescent="0.25">
      <c r="A518" s="166">
        <v>41677</v>
      </c>
      <c r="B518" s="167">
        <v>962</v>
      </c>
      <c r="C518" s="167" t="s">
        <v>650</v>
      </c>
      <c r="D518" s="151" t="s">
        <v>29</v>
      </c>
      <c r="E518" s="152">
        <v>17917.2</v>
      </c>
      <c r="F518" s="510" t="s">
        <v>865</v>
      </c>
      <c r="G518" s="153">
        <f>8000+9917.2</f>
        <v>17917.2</v>
      </c>
      <c r="H518" s="172">
        <f t="shared" si="8"/>
        <v>0</v>
      </c>
      <c r="I518" s="154" t="s">
        <v>30</v>
      </c>
    </row>
    <row r="519" spans="1:10" x14ac:dyDescent="0.25">
      <c r="A519" s="166">
        <v>41677</v>
      </c>
      <c r="B519" s="167">
        <v>963</v>
      </c>
      <c r="C519" s="167" t="s">
        <v>650</v>
      </c>
      <c r="D519" s="151" t="s">
        <v>42</v>
      </c>
      <c r="E519" s="152">
        <v>1900</v>
      </c>
      <c r="F519" s="508">
        <v>41690</v>
      </c>
      <c r="G519" s="153">
        <v>1900</v>
      </c>
      <c r="H519" s="172">
        <f t="shared" si="8"/>
        <v>0</v>
      </c>
      <c r="I519" s="154" t="s">
        <v>45</v>
      </c>
    </row>
    <row r="520" spans="1:10" x14ac:dyDescent="0.25">
      <c r="A520" s="166">
        <v>41677</v>
      </c>
      <c r="B520" s="167">
        <v>964</v>
      </c>
      <c r="C520" s="167" t="s">
        <v>650</v>
      </c>
      <c r="D520" s="151" t="s">
        <v>44</v>
      </c>
      <c r="E520" s="152">
        <v>5700</v>
      </c>
      <c r="F520" s="508">
        <v>41690</v>
      </c>
      <c r="G520" s="153">
        <v>5700</v>
      </c>
      <c r="H520" s="172">
        <f t="shared" si="8"/>
        <v>0</v>
      </c>
      <c r="I520" s="154" t="s">
        <v>45</v>
      </c>
    </row>
    <row r="521" spans="1:10" x14ac:dyDescent="0.25">
      <c r="A521" s="166">
        <v>41677</v>
      </c>
      <c r="B521" s="167">
        <v>965</v>
      </c>
      <c r="C521" s="167" t="s">
        <v>650</v>
      </c>
      <c r="D521" s="151" t="s">
        <v>43</v>
      </c>
      <c r="E521" s="153">
        <v>1520</v>
      </c>
      <c r="F521" s="517">
        <v>41690</v>
      </c>
      <c r="G521" s="153">
        <v>1520</v>
      </c>
      <c r="H521" s="172">
        <f t="shared" si="8"/>
        <v>0</v>
      </c>
      <c r="I521" s="154" t="s">
        <v>45</v>
      </c>
      <c r="J521" s="155" t="s">
        <v>143</v>
      </c>
    </row>
    <row r="522" spans="1:10" x14ac:dyDescent="0.25">
      <c r="A522" s="166">
        <v>41677</v>
      </c>
      <c r="B522" s="167">
        <v>966</v>
      </c>
      <c r="C522" s="167" t="s">
        <v>650</v>
      </c>
      <c r="D522" s="151" t="s">
        <v>829</v>
      </c>
      <c r="E522" s="152">
        <v>1241</v>
      </c>
      <c r="F522" s="508">
        <v>41678</v>
      </c>
      <c r="G522" s="153">
        <v>1241</v>
      </c>
      <c r="H522" s="172">
        <f t="shared" si="8"/>
        <v>0</v>
      </c>
      <c r="I522" s="154" t="s">
        <v>30</v>
      </c>
    </row>
    <row r="523" spans="1:10" x14ac:dyDescent="0.25">
      <c r="A523" s="166">
        <v>41677</v>
      </c>
      <c r="B523" s="167">
        <v>967</v>
      </c>
      <c r="C523" s="167" t="s">
        <v>650</v>
      </c>
      <c r="D523" s="151" t="s">
        <v>70</v>
      </c>
      <c r="E523" s="152">
        <v>3254.5</v>
      </c>
      <c r="F523" s="508">
        <v>41678</v>
      </c>
      <c r="G523" s="153">
        <v>3254.5</v>
      </c>
      <c r="H523" s="172">
        <f t="shared" si="8"/>
        <v>0</v>
      </c>
      <c r="I523" s="154"/>
    </row>
    <row r="524" spans="1:10" x14ac:dyDescent="0.25">
      <c r="A524" s="166">
        <v>41677</v>
      </c>
      <c r="B524" s="167">
        <v>968</v>
      </c>
      <c r="C524" s="167" t="s">
        <v>650</v>
      </c>
      <c r="D524" s="151" t="s">
        <v>488</v>
      </c>
      <c r="E524" s="152">
        <v>1072</v>
      </c>
      <c r="F524" s="508">
        <v>41677</v>
      </c>
      <c r="G524" s="153">
        <v>1072</v>
      </c>
      <c r="H524" s="172">
        <f t="shared" si="8"/>
        <v>0</v>
      </c>
      <c r="I524" s="154"/>
    </row>
    <row r="525" spans="1:10" x14ac:dyDescent="0.25">
      <c r="A525" s="166">
        <v>41677</v>
      </c>
      <c r="B525" s="167">
        <v>969</v>
      </c>
      <c r="C525" s="167" t="s">
        <v>650</v>
      </c>
      <c r="D525" s="151" t="s">
        <v>501</v>
      </c>
      <c r="E525" s="152">
        <v>1314</v>
      </c>
      <c r="F525" s="508">
        <v>41677</v>
      </c>
      <c r="G525" s="153">
        <v>1314</v>
      </c>
      <c r="H525" s="172">
        <f t="shared" si="8"/>
        <v>0</v>
      </c>
      <c r="I525" s="154"/>
    </row>
    <row r="526" spans="1:10" x14ac:dyDescent="0.25">
      <c r="A526" s="166">
        <v>41677</v>
      </c>
      <c r="B526" s="167">
        <v>970</v>
      </c>
      <c r="C526" s="167" t="s">
        <v>650</v>
      </c>
      <c r="D526" s="156" t="s">
        <v>53</v>
      </c>
      <c r="E526" s="157">
        <v>0</v>
      </c>
      <c r="F526" s="508"/>
      <c r="G526" s="153"/>
      <c r="H526" s="172">
        <f t="shared" si="8"/>
        <v>0</v>
      </c>
      <c r="I526" s="154" t="s">
        <v>512</v>
      </c>
      <c r="J526" s="155" t="s">
        <v>866</v>
      </c>
    </row>
    <row r="527" spans="1:10" x14ac:dyDescent="0.25">
      <c r="A527" s="166">
        <v>41677</v>
      </c>
      <c r="B527" s="167">
        <v>971</v>
      </c>
      <c r="C527" s="167" t="s">
        <v>650</v>
      </c>
      <c r="D527" s="151" t="s">
        <v>163</v>
      </c>
      <c r="E527" s="152">
        <v>463</v>
      </c>
      <c r="F527" s="508">
        <v>41677</v>
      </c>
      <c r="G527" s="153">
        <v>463</v>
      </c>
      <c r="H527" s="172">
        <f t="shared" si="8"/>
        <v>0</v>
      </c>
      <c r="I527" s="154"/>
    </row>
    <row r="528" spans="1:10" x14ac:dyDescent="0.25">
      <c r="A528" s="166">
        <v>41677</v>
      </c>
      <c r="B528" s="167">
        <v>972</v>
      </c>
      <c r="C528" s="167" t="s">
        <v>650</v>
      </c>
      <c r="D528" s="151" t="s">
        <v>501</v>
      </c>
      <c r="E528" s="152">
        <v>158</v>
      </c>
      <c r="F528" s="508">
        <v>41677</v>
      </c>
      <c r="G528" s="153">
        <v>158</v>
      </c>
      <c r="H528" s="172">
        <f t="shared" si="8"/>
        <v>0</v>
      </c>
      <c r="I528" s="154"/>
    </row>
    <row r="529" spans="1:10" x14ac:dyDescent="0.25">
      <c r="A529" s="166">
        <v>41677</v>
      </c>
      <c r="B529" s="167">
        <v>973</v>
      </c>
      <c r="C529" s="167" t="s">
        <v>650</v>
      </c>
      <c r="D529" s="151" t="s">
        <v>11</v>
      </c>
      <c r="E529" s="152">
        <v>88461.5</v>
      </c>
      <c r="F529" s="508">
        <v>41691</v>
      </c>
      <c r="G529" s="153">
        <v>88461.5</v>
      </c>
      <c r="H529" s="172">
        <f t="shared" si="8"/>
        <v>0</v>
      </c>
      <c r="I529" s="154" t="s">
        <v>37</v>
      </c>
    </row>
    <row r="530" spans="1:10" x14ac:dyDescent="0.25">
      <c r="A530" s="166">
        <v>41677</v>
      </c>
      <c r="B530" s="167">
        <v>974</v>
      </c>
      <c r="C530" s="167" t="s">
        <v>650</v>
      </c>
      <c r="D530" s="151" t="s">
        <v>55</v>
      </c>
      <c r="E530" s="152">
        <v>11502</v>
      </c>
      <c r="F530" s="508">
        <v>41677</v>
      </c>
      <c r="G530" s="153">
        <v>11502</v>
      </c>
      <c r="H530" s="172">
        <f t="shared" si="8"/>
        <v>0</v>
      </c>
      <c r="I530" s="154" t="s">
        <v>8</v>
      </c>
    </row>
    <row r="531" spans="1:10" x14ac:dyDescent="0.25">
      <c r="A531" s="166">
        <v>41677</v>
      </c>
      <c r="B531" s="167">
        <v>975</v>
      </c>
      <c r="C531" s="167" t="s">
        <v>650</v>
      </c>
      <c r="D531" s="151" t="s">
        <v>867</v>
      </c>
      <c r="E531" s="153">
        <v>280000</v>
      </c>
      <c r="F531" s="529" t="s">
        <v>868</v>
      </c>
      <c r="G531" s="158">
        <v>280000</v>
      </c>
      <c r="H531" s="172">
        <f t="shared" si="8"/>
        <v>0</v>
      </c>
      <c r="I531" s="154" t="s">
        <v>37</v>
      </c>
    </row>
    <row r="532" spans="1:10" x14ac:dyDescent="0.25">
      <c r="A532" s="166">
        <v>41677</v>
      </c>
      <c r="B532" s="167">
        <v>976</v>
      </c>
      <c r="C532" s="167" t="s">
        <v>650</v>
      </c>
      <c r="D532" s="151" t="s">
        <v>115</v>
      </c>
      <c r="E532" s="152">
        <v>506</v>
      </c>
      <c r="F532" s="508">
        <v>41677</v>
      </c>
      <c r="G532" s="153">
        <v>506</v>
      </c>
      <c r="H532" s="172">
        <f t="shared" si="8"/>
        <v>0</v>
      </c>
      <c r="I532" s="154"/>
    </row>
    <row r="533" spans="1:10" x14ac:dyDescent="0.25">
      <c r="A533" s="166">
        <v>41677</v>
      </c>
      <c r="B533" s="167">
        <v>977</v>
      </c>
      <c r="C533" s="167" t="s">
        <v>650</v>
      </c>
      <c r="D533" s="151" t="s">
        <v>123</v>
      </c>
      <c r="E533" s="152">
        <v>5921.5</v>
      </c>
      <c r="F533" s="508">
        <v>41680</v>
      </c>
      <c r="G533" s="153">
        <v>5921.5</v>
      </c>
      <c r="H533" s="172">
        <f t="shared" si="8"/>
        <v>0</v>
      </c>
      <c r="I533" s="154" t="s">
        <v>8</v>
      </c>
    </row>
    <row r="534" spans="1:10" x14ac:dyDescent="0.25">
      <c r="A534" s="166">
        <v>41677</v>
      </c>
      <c r="B534" s="167">
        <v>978</v>
      </c>
      <c r="C534" s="167" t="s">
        <v>650</v>
      </c>
      <c r="D534" s="151" t="s">
        <v>47</v>
      </c>
      <c r="E534" s="152">
        <v>3068</v>
      </c>
      <c r="F534" s="508">
        <v>41678</v>
      </c>
      <c r="G534" s="153">
        <v>3068</v>
      </c>
      <c r="H534" s="172">
        <f t="shared" si="8"/>
        <v>0</v>
      </c>
      <c r="I534" s="154" t="s">
        <v>30</v>
      </c>
    </row>
    <row r="535" spans="1:10" x14ac:dyDescent="0.25">
      <c r="A535" s="166">
        <v>41677</v>
      </c>
      <c r="B535" s="167">
        <v>979</v>
      </c>
      <c r="C535" s="167" t="s">
        <v>650</v>
      </c>
      <c r="D535" s="151" t="s">
        <v>64</v>
      </c>
      <c r="E535" s="152">
        <v>17363</v>
      </c>
      <c r="F535" s="508">
        <v>41677</v>
      </c>
      <c r="G535" s="153">
        <v>17363</v>
      </c>
      <c r="H535" s="172">
        <f t="shared" si="8"/>
        <v>0</v>
      </c>
      <c r="I535" s="154" t="s">
        <v>15</v>
      </c>
    </row>
    <row r="536" spans="1:10" x14ac:dyDescent="0.25">
      <c r="A536" s="166">
        <v>41677</v>
      </c>
      <c r="B536" s="167">
        <v>980</v>
      </c>
      <c r="C536" s="167" t="s">
        <v>650</v>
      </c>
      <c r="D536" s="151" t="s">
        <v>55</v>
      </c>
      <c r="E536" s="152">
        <v>34.5</v>
      </c>
      <c r="F536" s="508">
        <v>41677</v>
      </c>
      <c r="G536" s="153">
        <v>34.5</v>
      </c>
      <c r="H536" s="172">
        <f t="shared" si="8"/>
        <v>0</v>
      </c>
      <c r="I536" s="154" t="s">
        <v>8</v>
      </c>
    </row>
    <row r="537" spans="1:10" x14ac:dyDescent="0.25">
      <c r="A537" s="166">
        <v>41677</v>
      </c>
      <c r="B537" s="167">
        <v>981</v>
      </c>
      <c r="C537" s="167" t="s">
        <v>650</v>
      </c>
      <c r="D537" s="151" t="s">
        <v>68</v>
      </c>
      <c r="E537" s="152">
        <v>4240</v>
      </c>
      <c r="F537" s="508">
        <v>41677</v>
      </c>
      <c r="G537" s="153">
        <v>4240</v>
      </c>
      <c r="H537" s="172">
        <f t="shared" si="8"/>
        <v>0</v>
      </c>
      <c r="I537" s="154" t="s">
        <v>15</v>
      </c>
    </row>
    <row r="538" spans="1:10" x14ac:dyDescent="0.25">
      <c r="A538" s="166">
        <v>41677</v>
      </c>
      <c r="B538" s="167">
        <v>982</v>
      </c>
      <c r="C538" s="167" t="s">
        <v>650</v>
      </c>
      <c r="D538" s="151" t="s">
        <v>64</v>
      </c>
      <c r="E538" s="152">
        <v>2287</v>
      </c>
      <c r="F538" s="508">
        <v>41677</v>
      </c>
      <c r="G538" s="153">
        <v>2287</v>
      </c>
      <c r="H538" s="172">
        <f t="shared" si="8"/>
        <v>0</v>
      </c>
      <c r="I538" s="154" t="s">
        <v>15</v>
      </c>
    </row>
    <row r="539" spans="1:10" x14ac:dyDescent="0.25">
      <c r="A539" s="166">
        <v>41677</v>
      </c>
      <c r="B539" s="167">
        <v>983</v>
      </c>
      <c r="C539" s="167" t="s">
        <v>650</v>
      </c>
      <c r="D539" s="151" t="s">
        <v>338</v>
      </c>
      <c r="E539" s="152">
        <v>616</v>
      </c>
      <c r="F539" s="508">
        <v>41677</v>
      </c>
      <c r="G539" s="153">
        <v>616</v>
      </c>
      <c r="H539" s="172">
        <f t="shared" si="8"/>
        <v>0</v>
      </c>
      <c r="I539" s="154" t="s">
        <v>30</v>
      </c>
    </row>
    <row r="540" spans="1:10" x14ac:dyDescent="0.25">
      <c r="A540" s="166">
        <v>41677</v>
      </c>
      <c r="B540" s="167">
        <v>984</v>
      </c>
      <c r="C540" s="167" t="s">
        <v>650</v>
      </c>
      <c r="D540" s="151" t="s">
        <v>20</v>
      </c>
      <c r="E540" s="152">
        <v>9756.5</v>
      </c>
      <c r="F540" s="508">
        <v>41680</v>
      </c>
      <c r="G540" s="153">
        <v>9756.5</v>
      </c>
      <c r="H540" s="172">
        <f t="shared" si="8"/>
        <v>0</v>
      </c>
      <c r="I540" s="154" t="s">
        <v>8</v>
      </c>
    </row>
    <row r="541" spans="1:10" x14ac:dyDescent="0.25">
      <c r="A541" s="166">
        <v>41677</v>
      </c>
      <c r="B541" s="167">
        <v>985</v>
      </c>
      <c r="C541" s="167" t="s">
        <v>650</v>
      </c>
      <c r="D541" s="151" t="s">
        <v>27</v>
      </c>
      <c r="E541" s="152">
        <v>3282.5</v>
      </c>
      <c r="F541" s="508">
        <v>41677</v>
      </c>
      <c r="G541" s="153">
        <v>3282.5</v>
      </c>
      <c r="H541" s="172">
        <f t="shared" si="8"/>
        <v>0</v>
      </c>
      <c r="I541" s="154" t="s">
        <v>12</v>
      </c>
    </row>
    <row r="542" spans="1:10" x14ac:dyDescent="0.25">
      <c r="A542" s="166">
        <v>41677</v>
      </c>
      <c r="B542" s="167">
        <v>986</v>
      </c>
      <c r="C542" s="167" t="s">
        <v>650</v>
      </c>
      <c r="D542" s="151" t="s">
        <v>62</v>
      </c>
      <c r="E542" s="153">
        <v>12904</v>
      </c>
      <c r="F542" s="515" t="s">
        <v>4103</v>
      </c>
      <c r="G542" s="153">
        <v>12904</v>
      </c>
      <c r="H542" s="172">
        <f t="shared" si="8"/>
        <v>0</v>
      </c>
      <c r="I542" s="154" t="s">
        <v>15</v>
      </c>
      <c r="J542" s="155" t="s">
        <v>869</v>
      </c>
    </row>
    <row r="543" spans="1:10" x14ac:dyDescent="0.25">
      <c r="A543" s="166">
        <v>41677</v>
      </c>
      <c r="B543" s="167">
        <v>987</v>
      </c>
      <c r="C543" s="167" t="s">
        <v>650</v>
      </c>
      <c r="D543" s="151" t="s">
        <v>215</v>
      </c>
      <c r="E543" s="152">
        <v>4107</v>
      </c>
      <c r="F543" s="508">
        <v>41677</v>
      </c>
      <c r="G543" s="153">
        <v>4107</v>
      </c>
      <c r="H543" s="172">
        <f t="shared" si="8"/>
        <v>0</v>
      </c>
      <c r="I543" s="154" t="s">
        <v>21</v>
      </c>
    </row>
    <row r="544" spans="1:10" x14ac:dyDescent="0.25">
      <c r="A544" s="166">
        <v>41677</v>
      </c>
      <c r="B544" s="167">
        <v>988</v>
      </c>
      <c r="C544" s="167" t="s">
        <v>650</v>
      </c>
      <c r="D544" s="151" t="s">
        <v>34</v>
      </c>
      <c r="E544" s="152">
        <v>2188</v>
      </c>
      <c r="F544" s="508">
        <v>41678</v>
      </c>
      <c r="G544" s="153">
        <v>2188</v>
      </c>
      <c r="H544" s="172">
        <f t="shared" si="8"/>
        <v>0</v>
      </c>
      <c r="I544" s="154" t="s">
        <v>30</v>
      </c>
    </row>
    <row r="545" spans="1:10" x14ac:dyDescent="0.25">
      <c r="A545" s="166">
        <v>41677</v>
      </c>
      <c r="B545" s="167">
        <v>989</v>
      </c>
      <c r="C545" s="167" t="s">
        <v>650</v>
      </c>
      <c r="D545" s="151" t="s">
        <v>19</v>
      </c>
      <c r="E545" s="152">
        <v>18912</v>
      </c>
      <c r="F545" s="508">
        <v>41677</v>
      </c>
      <c r="G545" s="153">
        <v>18912</v>
      </c>
      <c r="H545" s="172">
        <f t="shared" si="8"/>
        <v>0</v>
      </c>
      <c r="I545" s="154"/>
    </row>
    <row r="546" spans="1:10" ht="15" x14ac:dyDescent="0.25">
      <c r="A546" s="166">
        <v>41677</v>
      </c>
      <c r="B546" s="167">
        <v>990</v>
      </c>
      <c r="C546" s="167" t="s">
        <v>650</v>
      </c>
      <c r="D546" s="151" t="s">
        <v>74</v>
      </c>
      <c r="E546" s="152">
        <v>14727</v>
      </c>
      <c r="F546" s="508">
        <v>41677</v>
      </c>
      <c r="G546" s="153">
        <v>14727</v>
      </c>
      <c r="H546" s="172">
        <f t="shared" si="8"/>
        <v>0</v>
      </c>
      <c r="I546" s="154" t="s">
        <v>8</v>
      </c>
      <c r="J546" s="131"/>
    </row>
    <row r="547" spans="1:10" ht="15" x14ac:dyDescent="0.25">
      <c r="A547" s="166">
        <v>41677</v>
      </c>
      <c r="B547" s="167">
        <v>991</v>
      </c>
      <c r="C547" s="167" t="s">
        <v>650</v>
      </c>
      <c r="D547" s="151" t="s">
        <v>28</v>
      </c>
      <c r="E547" s="152">
        <v>876</v>
      </c>
      <c r="F547" s="508">
        <v>41677</v>
      </c>
      <c r="G547" s="153">
        <v>876</v>
      </c>
      <c r="H547" s="172">
        <f t="shared" si="8"/>
        <v>0</v>
      </c>
      <c r="I547" s="154"/>
      <c r="J547" s="131"/>
    </row>
    <row r="548" spans="1:10" ht="15" x14ac:dyDescent="0.25">
      <c r="A548" s="166">
        <v>41677</v>
      </c>
      <c r="B548" s="167">
        <v>992</v>
      </c>
      <c r="C548" s="167" t="s">
        <v>650</v>
      </c>
      <c r="D548" s="151" t="s">
        <v>717</v>
      </c>
      <c r="E548" s="152">
        <v>3575</v>
      </c>
      <c r="F548" s="508">
        <v>41677</v>
      </c>
      <c r="G548" s="153">
        <v>3575</v>
      </c>
      <c r="H548" s="172">
        <f t="shared" si="8"/>
        <v>0</v>
      </c>
      <c r="I548" s="154" t="s">
        <v>8</v>
      </c>
      <c r="J548" s="131"/>
    </row>
    <row r="549" spans="1:10" ht="15" x14ac:dyDescent="0.25">
      <c r="A549" s="166">
        <v>41677</v>
      </c>
      <c r="B549" s="167">
        <v>993</v>
      </c>
      <c r="C549" s="167" t="s">
        <v>650</v>
      </c>
      <c r="D549" s="151" t="s">
        <v>49</v>
      </c>
      <c r="E549" s="152">
        <v>845</v>
      </c>
      <c r="F549" s="508">
        <v>41678</v>
      </c>
      <c r="G549" s="153">
        <v>845</v>
      </c>
      <c r="H549" s="172">
        <f t="shared" si="8"/>
        <v>0</v>
      </c>
      <c r="I549" s="154" t="s">
        <v>45</v>
      </c>
      <c r="J549" s="131"/>
    </row>
    <row r="550" spans="1:10" ht="15" x14ac:dyDescent="0.25">
      <c r="A550" s="166">
        <v>41677</v>
      </c>
      <c r="B550" s="167">
        <v>994</v>
      </c>
      <c r="C550" s="167" t="s">
        <v>650</v>
      </c>
      <c r="D550" s="151" t="s">
        <v>57</v>
      </c>
      <c r="E550" s="152">
        <v>400</v>
      </c>
      <c r="F550" s="508">
        <v>41678</v>
      </c>
      <c r="G550" s="153">
        <v>400</v>
      </c>
      <c r="H550" s="172">
        <f t="shared" si="8"/>
        <v>0</v>
      </c>
      <c r="I550" s="154" t="s">
        <v>45</v>
      </c>
      <c r="J550" s="131"/>
    </row>
    <row r="551" spans="1:10" ht="15" x14ac:dyDescent="0.25">
      <c r="A551" s="166">
        <v>41677</v>
      </c>
      <c r="B551" s="167">
        <v>995</v>
      </c>
      <c r="C551" s="167" t="s">
        <v>650</v>
      </c>
      <c r="D551" s="151" t="s">
        <v>794</v>
      </c>
      <c r="E551" s="152">
        <v>1957</v>
      </c>
      <c r="F551" s="508">
        <v>41682</v>
      </c>
      <c r="G551" s="153">
        <v>1957</v>
      </c>
      <c r="H551" s="172">
        <f t="shared" si="8"/>
        <v>0</v>
      </c>
      <c r="I551" s="154" t="s">
        <v>45</v>
      </c>
      <c r="J551" s="131"/>
    </row>
    <row r="552" spans="1:10" ht="15" x14ac:dyDescent="0.25">
      <c r="A552" s="166">
        <v>41677</v>
      </c>
      <c r="B552" s="167">
        <v>996</v>
      </c>
      <c r="C552" s="167" t="s">
        <v>650</v>
      </c>
      <c r="D552" s="151" t="s">
        <v>51</v>
      </c>
      <c r="E552" s="152">
        <v>1939.5</v>
      </c>
      <c r="F552" s="528">
        <v>41726</v>
      </c>
      <c r="G552" s="158">
        <v>1939.5</v>
      </c>
      <c r="H552" s="172">
        <f t="shared" si="8"/>
        <v>0</v>
      </c>
      <c r="I552" s="154" t="s">
        <v>45</v>
      </c>
      <c r="J552" s="131"/>
    </row>
    <row r="553" spans="1:10" ht="15" x14ac:dyDescent="0.25">
      <c r="A553" s="166">
        <v>41677</v>
      </c>
      <c r="B553" s="167">
        <v>997</v>
      </c>
      <c r="C553" s="167" t="s">
        <v>650</v>
      </c>
      <c r="D553" s="151" t="s">
        <v>124</v>
      </c>
      <c r="E553" s="152">
        <v>6892</v>
      </c>
      <c r="F553" s="508">
        <v>41677</v>
      </c>
      <c r="G553" s="153">
        <v>6892</v>
      </c>
      <c r="H553" s="172">
        <f t="shared" si="8"/>
        <v>0</v>
      </c>
      <c r="I553" s="154" t="s">
        <v>30</v>
      </c>
      <c r="J553" s="131"/>
    </row>
    <row r="554" spans="1:10" ht="15" x14ac:dyDescent="0.25">
      <c r="A554" s="166">
        <v>41677</v>
      </c>
      <c r="B554" s="167">
        <v>998</v>
      </c>
      <c r="C554" s="167" t="s">
        <v>650</v>
      </c>
      <c r="D554" s="151" t="s">
        <v>136</v>
      </c>
      <c r="E554" s="152">
        <v>3723</v>
      </c>
      <c r="F554" s="508">
        <v>41687</v>
      </c>
      <c r="G554" s="153">
        <v>3723</v>
      </c>
      <c r="H554" s="172">
        <f t="shared" si="8"/>
        <v>0</v>
      </c>
      <c r="I554" s="154"/>
      <c r="J554" s="131"/>
    </row>
    <row r="555" spans="1:10" ht="15" x14ac:dyDescent="0.25">
      <c r="A555" s="166">
        <v>41677</v>
      </c>
      <c r="B555" s="167">
        <v>999</v>
      </c>
      <c r="C555" s="167" t="s">
        <v>650</v>
      </c>
      <c r="D555" s="151" t="s">
        <v>59</v>
      </c>
      <c r="E555" s="152">
        <v>7707.5</v>
      </c>
      <c r="F555" s="508">
        <v>41677</v>
      </c>
      <c r="G555" s="153">
        <v>7707.5</v>
      </c>
      <c r="H555" s="172">
        <f t="shared" si="8"/>
        <v>0</v>
      </c>
      <c r="I555" s="154" t="s">
        <v>21</v>
      </c>
      <c r="J555" s="131"/>
    </row>
    <row r="556" spans="1:10" ht="15" x14ac:dyDescent="0.25">
      <c r="A556" s="166">
        <v>41677</v>
      </c>
      <c r="B556" s="167">
        <v>1000</v>
      </c>
      <c r="C556" s="167" t="s">
        <v>650</v>
      </c>
      <c r="D556" s="151" t="s">
        <v>870</v>
      </c>
      <c r="E556" s="152">
        <v>1931.5</v>
      </c>
      <c r="F556" s="508">
        <v>41677</v>
      </c>
      <c r="G556" s="153">
        <v>1931.5</v>
      </c>
      <c r="H556" s="172">
        <f t="shared" si="8"/>
        <v>0</v>
      </c>
      <c r="I556" s="154"/>
      <c r="J556" s="131"/>
    </row>
    <row r="557" spans="1:10" ht="15" x14ac:dyDescent="0.25">
      <c r="A557" s="166">
        <v>41677</v>
      </c>
      <c r="B557" s="167">
        <v>1</v>
      </c>
      <c r="C557" s="167" t="s">
        <v>871</v>
      </c>
      <c r="D557" s="151" t="s">
        <v>111</v>
      </c>
      <c r="E557" s="152">
        <v>4672.5</v>
      </c>
      <c r="F557" s="508">
        <v>41677</v>
      </c>
      <c r="G557" s="153">
        <v>4672.5</v>
      </c>
      <c r="H557" s="172">
        <f t="shared" si="8"/>
        <v>0</v>
      </c>
      <c r="I557" s="154" t="s">
        <v>21</v>
      </c>
      <c r="J557" s="131"/>
    </row>
    <row r="558" spans="1:10" ht="15" x14ac:dyDescent="0.25">
      <c r="A558" s="166">
        <v>41677</v>
      </c>
      <c r="B558" s="167">
        <v>2</v>
      </c>
      <c r="C558" s="167" t="s">
        <v>871</v>
      </c>
      <c r="D558" s="151" t="s">
        <v>703</v>
      </c>
      <c r="E558" s="152">
        <v>1739.5</v>
      </c>
      <c r="F558" s="508">
        <v>41677</v>
      </c>
      <c r="G558" s="153">
        <v>1739.5</v>
      </c>
      <c r="H558" s="172">
        <f t="shared" si="8"/>
        <v>0</v>
      </c>
      <c r="I558" s="154" t="s">
        <v>12</v>
      </c>
      <c r="J558" s="131"/>
    </row>
    <row r="559" spans="1:10" ht="15" x14ac:dyDescent="0.25">
      <c r="A559" s="166">
        <v>41677</v>
      </c>
      <c r="B559" s="167">
        <v>3</v>
      </c>
      <c r="C559" s="167" t="s">
        <v>871</v>
      </c>
      <c r="D559" s="151" t="s">
        <v>508</v>
      </c>
      <c r="E559" s="152">
        <v>19737.5</v>
      </c>
      <c r="F559" s="508">
        <v>41677</v>
      </c>
      <c r="G559" s="153">
        <v>19737.5</v>
      </c>
      <c r="H559" s="172">
        <f t="shared" si="8"/>
        <v>0</v>
      </c>
      <c r="I559" s="154"/>
      <c r="J559" s="131"/>
    </row>
    <row r="560" spans="1:10" ht="15" x14ac:dyDescent="0.25">
      <c r="A560" s="166">
        <v>41677</v>
      </c>
      <c r="B560" s="167">
        <v>4</v>
      </c>
      <c r="C560" s="167" t="s">
        <v>871</v>
      </c>
      <c r="D560" s="151" t="s">
        <v>287</v>
      </c>
      <c r="E560" s="152">
        <v>29809.5</v>
      </c>
      <c r="F560" s="508">
        <v>41677</v>
      </c>
      <c r="G560" s="153">
        <v>29809.5</v>
      </c>
      <c r="H560" s="172">
        <f t="shared" si="8"/>
        <v>0</v>
      </c>
      <c r="I560" s="154" t="s">
        <v>12</v>
      </c>
      <c r="J560" s="131"/>
    </row>
    <row r="561" spans="1:10" ht="15" x14ac:dyDescent="0.25">
      <c r="A561" s="166">
        <v>41677</v>
      </c>
      <c r="B561" s="167">
        <v>5</v>
      </c>
      <c r="C561" s="167" t="s">
        <v>871</v>
      </c>
      <c r="D561" s="151" t="s">
        <v>8</v>
      </c>
      <c r="E561" s="152">
        <v>1639.5</v>
      </c>
      <c r="F561" s="508">
        <v>41677</v>
      </c>
      <c r="G561" s="153">
        <v>1639.5</v>
      </c>
      <c r="H561" s="172">
        <f t="shared" si="8"/>
        <v>0</v>
      </c>
      <c r="I561" s="154" t="s">
        <v>8</v>
      </c>
      <c r="J561" s="131"/>
    </row>
    <row r="562" spans="1:10" ht="15" x14ac:dyDescent="0.25">
      <c r="A562" s="166">
        <v>41677</v>
      </c>
      <c r="B562" s="167">
        <v>6</v>
      </c>
      <c r="C562" s="167" t="s">
        <v>871</v>
      </c>
      <c r="D562" s="151" t="s">
        <v>872</v>
      </c>
      <c r="E562" s="152">
        <v>1251.5</v>
      </c>
      <c r="F562" s="508">
        <v>41677</v>
      </c>
      <c r="G562" s="153">
        <v>1251.5</v>
      </c>
      <c r="H562" s="172">
        <f t="shared" si="8"/>
        <v>0</v>
      </c>
      <c r="I562" s="154"/>
      <c r="J562" s="131"/>
    </row>
    <row r="563" spans="1:10" ht="15" x14ac:dyDescent="0.25">
      <c r="A563" s="166">
        <v>41677</v>
      </c>
      <c r="B563" s="167">
        <v>7</v>
      </c>
      <c r="C563" s="167" t="s">
        <v>871</v>
      </c>
      <c r="D563" s="151" t="s">
        <v>872</v>
      </c>
      <c r="E563" s="152">
        <v>1142.5</v>
      </c>
      <c r="F563" s="508">
        <v>41677</v>
      </c>
      <c r="G563" s="153">
        <v>1142.5</v>
      </c>
      <c r="H563" s="172">
        <f t="shared" si="8"/>
        <v>0</v>
      </c>
      <c r="I563" s="154"/>
      <c r="J563" s="131"/>
    </row>
    <row r="564" spans="1:10" ht="15" x14ac:dyDescent="0.25">
      <c r="A564" s="166">
        <v>41677</v>
      </c>
      <c r="B564" s="167">
        <v>8</v>
      </c>
      <c r="C564" s="167" t="s">
        <v>871</v>
      </c>
      <c r="D564" s="151" t="s">
        <v>8</v>
      </c>
      <c r="E564" s="152">
        <v>343</v>
      </c>
      <c r="F564" s="508">
        <v>41677</v>
      </c>
      <c r="G564" s="153">
        <v>343</v>
      </c>
      <c r="H564" s="172">
        <f t="shared" si="8"/>
        <v>0</v>
      </c>
      <c r="I564" s="154" t="s">
        <v>8</v>
      </c>
      <c r="J564" s="131"/>
    </row>
    <row r="565" spans="1:10" ht="15" x14ac:dyDescent="0.25">
      <c r="A565" s="166">
        <v>41677</v>
      </c>
      <c r="B565" s="167">
        <v>9</v>
      </c>
      <c r="C565" s="167" t="s">
        <v>871</v>
      </c>
      <c r="D565" s="151" t="s">
        <v>54</v>
      </c>
      <c r="E565" s="152">
        <v>8078.18</v>
      </c>
      <c r="F565" s="508">
        <v>41677</v>
      </c>
      <c r="G565" s="153">
        <v>8078.18</v>
      </c>
      <c r="H565" s="172">
        <f t="shared" si="8"/>
        <v>0</v>
      </c>
      <c r="I565" s="154" t="s">
        <v>12</v>
      </c>
      <c r="J565" s="131"/>
    </row>
    <row r="566" spans="1:10" ht="15" x14ac:dyDescent="0.25">
      <c r="A566" s="166">
        <v>41677</v>
      </c>
      <c r="B566" s="167">
        <v>10</v>
      </c>
      <c r="C566" s="167" t="s">
        <v>871</v>
      </c>
      <c r="D566" s="151" t="s">
        <v>292</v>
      </c>
      <c r="E566" s="152">
        <v>3822</v>
      </c>
      <c r="F566" s="508">
        <v>41677</v>
      </c>
      <c r="G566" s="153">
        <v>3822</v>
      </c>
      <c r="H566" s="172">
        <f t="shared" si="8"/>
        <v>0</v>
      </c>
      <c r="I566" s="154" t="s">
        <v>12</v>
      </c>
      <c r="J566" s="131"/>
    </row>
    <row r="567" spans="1:10" ht="15" x14ac:dyDescent="0.25">
      <c r="A567" s="166">
        <v>41677</v>
      </c>
      <c r="B567" s="167">
        <v>11</v>
      </c>
      <c r="C567" s="167" t="s">
        <v>871</v>
      </c>
      <c r="D567" s="151" t="s">
        <v>468</v>
      </c>
      <c r="E567" s="152">
        <v>4554</v>
      </c>
      <c r="F567" s="508">
        <v>41677</v>
      </c>
      <c r="G567" s="153">
        <v>4554</v>
      </c>
      <c r="H567" s="172">
        <f t="shared" si="8"/>
        <v>0</v>
      </c>
      <c r="I567" s="154" t="s">
        <v>37</v>
      </c>
      <c r="J567" s="131"/>
    </row>
    <row r="568" spans="1:10" ht="15" x14ac:dyDescent="0.25">
      <c r="A568" s="166">
        <v>41677</v>
      </c>
      <c r="B568" s="167">
        <v>12</v>
      </c>
      <c r="C568" s="167" t="s">
        <v>871</v>
      </c>
      <c r="D568" s="151" t="s">
        <v>80</v>
      </c>
      <c r="E568" s="152">
        <v>2634.5</v>
      </c>
      <c r="F568" s="508">
        <v>41677</v>
      </c>
      <c r="G568" s="153">
        <v>2634.5</v>
      </c>
      <c r="H568" s="172">
        <f t="shared" si="8"/>
        <v>0</v>
      </c>
      <c r="I568" s="154" t="s">
        <v>37</v>
      </c>
      <c r="J568" s="131"/>
    </row>
    <row r="569" spans="1:10" ht="15" x14ac:dyDescent="0.25">
      <c r="A569" s="166">
        <v>41677</v>
      </c>
      <c r="B569" s="167">
        <v>13</v>
      </c>
      <c r="C569" s="167" t="s">
        <v>871</v>
      </c>
      <c r="D569" s="151" t="s">
        <v>349</v>
      </c>
      <c r="E569" s="152">
        <v>5493.5</v>
      </c>
      <c r="F569" s="508">
        <v>41677</v>
      </c>
      <c r="G569" s="153">
        <v>5493.5</v>
      </c>
      <c r="H569" s="172">
        <f t="shared" si="8"/>
        <v>0</v>
      </c>
      <c r="I569" s="154" t="s">
        <v>37</v>
      </c>
      <c r="J569" s="131"/>
    </row>
    <row r="570" spans="1:10" ht="15" x14ac:dyDescent="0.25">
      <c r="A570" s="166">
        <v>41677</v>
      </c>
      <c r="B570" s="167">
        <v>14</v>
      </c>
      <c r="C570" s="167" t="s">
        <v>871</v>
      </c>
      <c r="D570" s="151" t="s">
        <v>78</v>
      </c>
      <c r="E570" s="152">
        <v>3237</v>
      </c>
      <c r="F570" s="508">
        <v>41677</v>
      </c>
      <c r="G570" s="153">
        <v>3237</v>
      </c>
      <c r="H570" s="172">
        <f t="shared" si="8"/>
        <v>0</v>
      </c>
      <c r="I570" s="154" t="s">
        <v>37</v>
      </c>
      <c r="J570" s="131"/>
    </row>
    <row r="571" spans="1:10" ht="15" x14ac:dyDescent="0.25">
      <c r="A571" s="166">
        <v>41677</v>
      </c>
      <c r="B571" s="167">
        <v>15</v>
      </c>
      <c r="C571" s="167" t="s">
        <v>871</v>
      </c>
      <c r="D571" s="151" t="s">
        <v>144</v>
      </c>
      <c r="E571" s="152">
        <v>4339.5</v>
      </c>
      <c r="F571" s="508">
        <v>41677</v>
      </c>
      <c r="G571" s="153">
        <v>4339.5</v>
      </c>
      <c r="H571" s="172">
        <f t="shared" si="8"/>
        <v>0</v>
      </c>
      <c r="I571" s="154" t="s">
        <v>37</v>
      </c>
      <c r="J571" s="131"/>
    </row>
    <row r="572" spans="1:10" ht="15" x14ac:dyDescent="0.25">
      <c r="A572" s="166">
        <v>41677</v>
      </c>
      <c r="B572" s="167">
        <v>16</v>
      </c>
      <c r="C572" s="167" t="s">
        <v>871</v>
      </c>
      <c r="D572" s="151" t="s">
        <v>348</v>
      </c>
      <c r="E572" s="152">
        <v>952.7</v>
      </c>
      <c r="F572" s="508">
        <v>41677</v>
      </c>
      <c r="G572" s="153">
        <v>952.7</v>
      </c>
      <c r="H572" s="172">
        <f t="shared" si="8"/>
        <v>0</v>
      </c>
      <c r="I572" s="154" t="s">
        <v>37</v>
      </c>
      <c r="J572" s="131"/>
    </row>
    <row r="573" spans="1:10" ht="15" x14ac:dyDescent="0.25">
      <c r="A573" s="166">
        <v>41677</v>
      </c>
      <c r="B573" s="167">
        <v>17</v>
      </c>
      <c r="C573" s="167" t="s">
        <v>871</v>
      </c>
      <c r="D573" s="151" t="s">
        <v>598</v>
      </c>
      <c r="E573" s="152">
        <v>1023.5</v>
      </c>
      <c r="F573" s="508">
        <v>41677</v>
      </c>
      <c r="G573" s="153">
        <v>1023.5</v>
      </c>
      <c r="H573" s="172">
        <f t="shared" si="8"/>
        <v>0</v>
      </c>
      <c r="I573" s="154" t="s">
        <v>37</v>
      </c>
      <c r="J573" s="131"/>
    </row>
    <row r="574" spans="1:10" ht="15" x14ac:dyDescent="0.25">
      <c r="A574" s="166">
        <v>41677</v>
      </c>
      <c r="B574" s="167">
        <v>18</v>
      </c>
      <c r="C574" s="167" t="s">
        <v>871</v>
      </c>
      <c r="D574" s="151" t="s">
        <v>147</v>
      </c>
      <c r="E574" s="152">
        <v>10792</v>
      </c>
      <c r="F574" s="508">
        <v>41681</v>
      </c>
      <c r="G574" s="153">
        <v>10792</v>
      </c>
      <c r="H574" s="172">
        <f t="shared" si="8"/>
        <v>0</v>
      </c>
      <c r="I574" s="154"/>
      <c r="J574" s="131"/>
    </row>
    <row r="575" spans="1:10" ht="15" x14ac:dyDescent="0.25">
      <c r="A575" s="166">
        <v>41677</v>
      </c>
      <c r="B575" s="167">
        <v>19</v>
      </c>
      <c r="C575" s="167" t="s">
        <v>871</v>
      </c>
      <c r="D575" s="151" t="s">
        <v>873</v>
      </c>
      <c r="E575" s="152">
        <v>12951.5</v>
      </c>
      <c r="F575" s="508">
        <v>41677</v>
      </c>
      <c r="G575" s="153">
        <v>12951.5</v>
      </c>
      <c r="H575" s="172">
        <f t="shared" si="8"/>
        <v>0</v>
      </c>
      <c r="I575" s="154" t="s">
        <v>37</v>
      </c>
      <c r="J575" s="131"/>
    </row>
    <row r="576" spans="1:10" ht="15" x14ac:dyDescent="0.25">
      <c r="A576" s="166">
        <v>41677</v>
      </c>
      <c r="B576" s="167">
        <v>20</v>
      </c>
      <c r="C576" s="167" t="s">
        <v>871</v>
      </c>
      <c r="D576" s="151" t="s">
        <v>16</v>
      </c>
      <c r="E576" s="152">
        <v>1101.5</v>
      </c>
      <c r="F576" s="508">
        <v>41677</v>
      </c>
      <c r="G576" s="153">
        <v>1101.5</v>
      </c>
      <c r="H576" s="172">
        <f t="shared" si="8"/>
        <v>0</v>
      </c>
      <c r="I576" s="154" t="s">
        <v>37</v>
      </c>
      <c r="J576" s="131"/>
    </row>
    <row r="577" spans="1:10" ht="15" x14ac:dyDescent="0.25">
      <c r="A577" s="166">
        <v>41677</v>
      </c>
      <c r="B577" s="167">
        <v>21</v>
      </c>
      <c r="C577" s="167" t="s">
        <v>871</v>
      </c>
      <c r="D577" s="151" t="s">
        <v>99</v>
      </c>
      <c r="E577" s="152">
        <v>3167.5</v>
      </c>
      <c r="F577" s="508">
        <v>41677</v>
      </c>
      <c r="G577" s="153">
        <v>3167.5</v>
      </c>
      <c r="H577" s="172">
        <f t="shared" si="8"/>
        <v>0</v>
      </c>
      <c r="I577" s="154" t="s">
        <v>37</v>
      </c>
      <c r="J577" s="131"/>
    </row>
    <row r="578" spans="1:10" x14ac:dyDescent="0.25">
      <c r="A578" s="166">
        <v>41677</v>
      </c>
      <c r="B578" s="167">
        <v>22</v>
      </c>
      <c r="C578" s="167" t="s">
        <v>871</v>
      </c>
      <c r="D578" s="151" t="s">
        <v>435</v>
      </c>
      <c r="E578" s="152">
        <v>6071.5</v>
      </c>
      <c r="F578" s="508">
        <v>41677</v>
      </c>
      <c r="G578" s="153">
        <v>6071.5</v>
      </c>
      <c r="H578" s="172">
        <f t="shared" si="8"/>
        <v>0</v>
      </c>
      <c r="I578" s="154" t="s">
        <v>8</v>
      </c>
    </row>
    <row r="579" spans="1:10" x14ac:dyDescent="0.25">
      <c r="A579" s="166">
        <v>41677</v>
      </c>
      <c r="B579" s="167">
        <v>23</v>
      </c>
      <c r="C579" s="167" t="s">
        <v>871</v>
      </c>
      <c r="D579" s="151" t="s">
        <v>147</v>
      </c>
      <c r="E579" s="152">
        <v>4691.5</v>
      </c>
      <c r="F579" s="508">
        <v>41681</v>
      </c>
      <c r="G579" s="153">
        <v>4691.5</v>
      </c>
      <c r="H579" s="172">
        <f t="shared" si="8"/>
        <v>0</v>
      </c>
      <c r="I579" s="154" t="s">
        <v>8</v>
      </c>
    </row>
    <row r="580" spans="1:10" x14ac:dyDescent="0.25">
      <c r="A580" s="166">
        <v>41677</v>
      </c>
      <c r="B580" s="167">
        <v>24</v>
      </c>
      <c r="C580" s="167" t="s">
        <v>871</v>
      </c>
      <c r="D580" s="151" t="s">
        <v>54</v>
      </c>
      <c r="E580" s="152">
        <v>1450</v>
      </c>
      <c r="F580" s="508">
        <v>41677</v>
      </c>
      <c r="G580" s="153">
        <v>1450</v>
      </c>
      <c r="H580" s="172">
        <f t="shared" si="8"/>
        <v>0</v>
      </c>
      <c r="I580" s="154" t="s">
        <v>12</v>
      </c>
    </row>
    <row r="581" spans="1:10" x14ac:dyDescent="0.25">
      <c r="A581" s="166">
        <v>41677</v>
      </c>
      <c r="B581" s="167">
        <v>25</v>
      </c>
      <c r="C581" s="167" t="s">
        <v>871</v>
      </c>
      <c r="D581" s="151" t="s">
        <v>111</v>
      </c>
      <c r="E581" s="152">
        <v>20296</v>
      </c>
      <c r="F581" s="508">
        <v>41686</v>
      </c>
      <c r="G581" s="153">
        <v>20296</v>
      </c>
      <c r="H581" s="172">
        <f t="shared" ref="H581:H644" si="9">E581-G581</f>
        <v>0</v>
      </c>
      <c r="I581" s="154" t="s">
        <v>21</v>
      </c>
    </row>
    <row r="582" spans="1:10" x14ac:dyDescent="0.25">
      <c r="A582" s="166">
        <v>41677</v>
      </c>
      <c r="B582" s="167">
        <v>26</v>
      </c>
      <c r="C582" s="167" t="s">
        <v>871</v>
      </c>
      <c r="D582" s="151" t="s">
        <v>605</v>
      </c>
      <c r="E582" s="152">
        <v>1380</v>
      </c>
      <c r="F582" s="530">
        <v>41730</v>
      </c>
      <c r="G582" s="181">
        <v>1380</v>
      </c>
      <c r="H582" s="172">
        <f t="shared" si="9"/>
        <v>0</v>
      </c>
      <c r="I582" s="154" t="s">
        <v>21</v>
      </c>
    </row>
    <row r="583" spans="1:10" x14ac:dyDescent="0.25">
      <c r="A583" s="166">
        <v>41677</v>
      </c>
      <c r="B583" s="167">
        <v>27</v>
      </c>
      <c r="C583" s="167" t="s">
        <v>871</v>
      </c>
      <c r="D583" s="151" t="s">
        <v>14</v>
      </c>
      <c r="E583" s="153">
        <v>8817.5</v>
      </c>
      <c r="F583" s="515" t="s">
        <v>874</v>
      </c>
      <c r="G583" s="153">
        <v>8817.5</v>
      </c>
      <c r="H583" s="172">
        <f t="shared" si="9"/>
        <v>0</v>
      </c>
      <c r="I583" s="154" t="s">
        <v>21</v>
      </c>
      <c r="J583" s="155" t="s">
        <v>789</v>
      </c>
    </row>
    <row r="584" spans="1:10" x14ac:dyDescent="0.25">
      <c r="A584" s="166">
        <v>41677</v>
      </c>
      <c r="B584" s="167">
        <v>28</v>
      </c>
      <c r="C584" s="167" t="s">
        <v>871</v>
      </c>
      <c r="D584" s="151" t="s">
        <v>18</v>
      </c>
      <c r="E584" s="152">
        <v>2161</v>
      </c>
      <c r="F584" s="508">
        <v>41677</v>
      </c>
      <c r="G584" s="153">
        <v>2161</v>
      </c>
      <c r="H584" s="172">
        <f t="shared" si="9"/>
        <v>0</v>
      </c>
      <c r="I584" s="154" t="s">
        <v>8</v>
      </c>
    </row>
    <row r="585" spans="1:10" x14ac:dyDescent="0.25">
      <c r="A585" s="166">
        <v>41677</v>
      </c>
      <c r="B585" s="167">
        <v>29</v>
      </c>
      <c r="C585" s="167" t="s">
        <v>871</v>
      </c>
      <c r="D585" s="151" t="s">
        <v>152</v>
      </c>
      <c r="E585" s="152">
        <v>6595.5</v>
      </c>
      <c r="F585" s="508">
        <v>41677</v>
      </c>
      <c r="G585" s="153">
        <v>6595.5</v>
      </c>
      <c r="H585" s="172">
        <f t="shared" si="9"/>
        <v>0</v>
      </c>
      <c r="I585" s="154"/>
    </row>
    <row r="586" spans="1:10" x14ac:dyDescent="0.25">
      <c r="A586" s="166">
        <v>41678</v>
      </c>
      <c r="B586" s="167">
        <v>30</v>
      </c>
      <c r="C586" s="167" t="s">
        <v>871</v>
      </c>
      <c r="D586" s="151" t="s">
        <v>25</v>
      </c>
      <c r="E586" s="153">
        <v>31701</v>
      </c>
      <c r="F586" s="510" t="s">
        <v>875</v>
      </c>
      <c r="G586" s="153">
        <f>10000+10000+11701</f>
        <v>31701</v>
      </c>
      <c r="H586" s="172">
        <f t="shared" si="9"/>
        <v>0</v>
      </c>
      <c r="I586" s="154" t="s">
        <v>30</v>
      </c>
    </row>
    <row r="587" spans="1:10" x14ac:dyDescent="0.25">
      <c r="A587" s="166">
        <v>41678</v>
      </c>
      <c r="B587" s="167">
        <v>31</v>
      </c>
      <c r="C587" s="167" t="s">
        <v>871</v>
      </c>
      <c r="D587" s="151" t="s">
        <v>98</v>
      </c>
      <c r="E587" s="152">
        <v>5182.8</v>
      </c>
      <c r="F587" s="508">
        <v>41678</v>
      </c>
      <c r="G587" s="153">
        <v>5182.8</v>
      </c>
      <c r="H587" s="172">
        <f t="shared" si="9"/>
        <v>0</v>
      </c>
      <c r="I587" s="168" t="s">
        <v>30</v>
      </c>
      <c r="J587" s="155" t="s">
        <v>876</v>
      </c>
    </row>
    <row r="588" spans="1:10" x14ac:dyDescent="0.25">
      <c r="A588" s="166">
        <v>41678</v>
      </c>
      <c r="B588" s="167">
        <v>32</v>
      </c>
      <c r="C588" s="167" t="s">
        <v>871</v>
      </c>
      <c r="D588" s="151" t="s">
        <v>8</v>
      </c>
      <c r="E588" s="152">
        <v>727</v>
      </c>
      <c r="F588" s="508">
        <v>41678</v>
      </c>
      <c r="G588" s="153">
        <v>727</v>
      </c>
      <c r="H588" s="172">
        <f t="shared" si="9"/>
        <v>0</v>
      </c>
      <c r="I588" s="154" t="s">
        <v>8</v>
      </c>
    </row>
    <row r="589" spans="1:10" x14ac:dyDescent="0.25">
      <c r="A589" s="166">
        <v>41678</v>
      </c>
      <c r="B589" s="167">
        <v>33</v>
      </c>
      <c r="C589" s="167" t="s">
        <v>871</v>
      </c>
      <c r="D589" s="151" t="s">
        <v>651</v>
      </c>
      <c r="E589" s="152">
        <v>11833.5</v>
      </c>
      <c r="F589" s="508">
        <v>41678</v>
      </c>
      <c r="G589" s="153">
        <v>11833.5</v>
      </c>
      <c r="H589" s="172">
        <f t="shared" si="9"/>
        <v>0</v>
      </c>
      <c r="I589" s="154"/>
    </row>
    <row r="590" spans="1:10" x14ac:dyDescent="0.25">
      <c r="A590" s="166">
        <v>41678</v>
      </c>
      <c r="B590" s="167">
        <v>34</v>
      </c>
      <c r="C590" s="167" t="s">
        <v>871</v>
      </c>
      <c r="D590" s="151" t="s">
        <v>13</v>
      </c>
      <c r="E590" s="152">
        <v>6376</v>
      </c>
      <c r="F590" s="508">
        <v>41681</v>
      </c>
      <c r="G590" s="153">
        <v>6376</v>
      </c>
      <c r="H590" s="172">
        <f t="shared" si="9"/>
        <v>0</v>
      </c>
      <c r="I590" s="154" t="s">
        <v>21</v>
      </c>
    </row>
    <row r="591" spans="1:10" x14ac:dyDescent="0.25">
      <c r="A591" s="166">
        <v>41678</v>
      </c>
      <c r="B591" s="167">
        <v>35</v>
      </c>
      <c r="C591" s="167" t="s">
        <v>871</v>
      </c>
      <c r="D591" s="151" t="s">
        <v>16</v>
      </c>
      <c r="E591" s="152">
        <v>104025.5</v>
      </c>
      <c r="F591" s="509">
        <v>41710</v>
      </c>
      <c r="G591" s="158">
        <v>104025.5</v>
      </c>
      <c r="H591" s="172">
        <f t="shared" si="9"/>
        <v>0</v>
      </c>
      <c r="I591" s="154" t="s">
        <v>37</v>
      </c>
    </row>
    <row r="592" spans="1:10" x14ac:dyDescent="0.25">
      <c r="A592" s="166">
        <v>41678</v>
      </c>
      <c r="B592" s="167">
        <v>36</v>
      </c>
      <c r="C592" s="167" t="s">
        <v>871</v>
      </c>
      <c r="D592" s="151" t="s">
        <v>29</v>
      </c>
      <c r="E592" s="153">
        <v>20966.5</v>
      </c>
      <c r="F592" s="510" t="s">
        <v>877</v>
      </c>
      <c r="G592" s="153">
        <f>14000+6966.5</f>
        <v>20966.5</v>
      </c>
      <c r="H592" s="172">
        <f t="shared" si="9"/>
        <v>0</v>
      </c>
      <c r="I592" s="154" t="s">
        <v>30</v>
      </c>
    </row>
    <row r="593" spans="1:10" x14ac:dyDescent="0.25">
      <c r="A593" s="166">
        <v>41678</v>
      </c>
      <c r="B593" s="167">
        <v>37</v>
      </c>
      <c r="C593" s="167" t="s">
        <v>871</v>
      </c>
      <c r="D593" s="151" t="s">
        <v>23</v>
      </c>
      <c r="E593" s="152">
        <v>875</v>
      </c>
      <c r="F593" s="508">
        <v>41678</v>
      </c>
      <c r="G593" s="153">
        <v>875</v>
      </c>
      <c r="H593" s="172">
        <f t="shared" si="9"/>
        <v>0</v>
      </c>
      <c r="I593" s="154"/>
    </row>
    <row r="594" spans="1:10" ht="15" x14ac:dyDescent="0.25">
      <c r="A594" s="166">
        <v>41678</v>
      </c>
      <c r="B594" s="167">
        <v>38</v>
      </c>
      <c r="C594" s="167" t="s">
        <v>871</v>
      </c>
      <c r="D594" s="151" t="s">
        <v>33</v>
      </c>
      <c r="E594" s="152">
        <v>3322.5</v>
      </c>
      <c r="F594" s="508">
        <v>41678</v>
      </c>
      <c r="G594" s="153">
        <v>3322.5</v>
      </c>
      <c r="H594" s="172">
        <f t="shared" si="9"/>
        <v>0</v>
      </c>
      <c r="I594" s="154"/>
      <c r="J594" s="131"/>
    </row>
    <row r="595" spans="1:10" ht="15" x14ac:dyDescent="0.25">
      <c r="A595" s="166">
        <v>41678</v>
      </c>
      <c r="B595" s="167">
        <v>39</v>
      </c>
      <c r="C595" s="167" t="s">
        <v>871</v>
      </c>
      <c r="D595" s="151" t="s">
        <v>106</v>
      </c>
      <c r="E595" s="152">
        <v>13065.5</v>
      </c>
      <c r="F595" s="508">
        <v>41685</v>
      </c>
      <c r="G595" s="153">
        <v>13065.5</v>
      </c>
      <c r="H595" s="172">
        <f t="shared" si="9"/>
        <v>0</v>
      </c>
      <c r="I595" s="154" t="s">
        <v>15</v>
      </c>
      <c r="J595" s="131"/>
    </row>
    <row r="596" spans="1:10" ht="15" x14ac:dyDescent="0.25">
      <c r="A596" s="166">
        <v>41678</v>
      </c>
      <c r="B596" s="167">
        <v>40</v>
      </c>
      <c r="C596" s="167" t="s">
        <v>871</v>
      </c>
      <c r="D596" s="151" t="s">
        <v>33</v>
      </c>
      <c r="E596" s="152">
        <v>1235</v>
      </c>
      <c r="F596" s="508">
        <v>41678</v>
      </c>
      <c r="G596" s="153">
        <v>1235</v>
      </c>
      <c r="H596" s="172">
        <f t="shared" si="9"/>
        <v>0</v>
      </c>
      <c r="I596" s="154"/>
      <c r="J596" s="131"/>
    </row>
    <row r="597" spans="1:10" ht="15" x14ac:dyDescent="0.25">
      <c r="A597" s="166">
        <v>41678</v>
      </c>
      <c r="B597" s="167">
        <v>41</v>
      </c>
      <c r="C597" s="167" t="s">
        <v>871</v>
      </c>
      <c r="D597" s="151" t="s">
        <v>36</v>
      </c>
      <c r="E597" s="152">
        <v>22578</v>
      </c>
      <c r="F597" s="508">
        <v>41687</v>
      </c>
      <c r="G597" s="153">
        <v>22578</v>
      </c>
      <c r="H597" s="172">
        <f t="shared" si="9"/>
        <v>0</v>
      </c>
      <c r="I597" s="154" t="s">
        <v>12</v>
      </c>
      <c r="J597" s="131"/>
    </row>
    <row r="598" spans="1:10" ht="15" x14ac:dyDescent="0.25">
      <c r="A598" s="166">
        <v>41678</v>
      </c>
      <c r="B598" s="167">
        <v>42</v>
      </c>
      <c r="C598" s="167" t="s">
        <v>871</v>
      </c>
      <c r="D598" s="151" t="s">
        <v>116</v>
      </c>
      <c r="E598" s="152">
        <v>2863</v>
      </c>
      <c r="F598" s="508">
        <v>41678</v>
      </c>
      <c r="G598" s="153">
        <v>2863</v>
      </c>
      <c r="H598" s="172">
        <f t="shared" si="9"/>
        <v>0</v>
      </c>
      <c r="I598" s="154"/>
      <c r="J598" s="131"/>
    </row>
    <row r="599" spans="1:10" ht="15" x14ac:dyDescent="0.25">
      <c r="A599" s="166">
        <v>41678</v>
      </c>
      <c r="B599" s="167">
        <v>43</v>
      </c>
      <c r="C599" s="167" t="s">
        <v>871</v>
      </c>
      <c r="D599" s="151" t="s">
        <v>760</v>
      </c>
      <c r="E599" s="152">
        <v>2689.5</v>
      </c>
      <c r="F599" s="508">
        <v>41681</v>
      </c>
      <c r="G599" s="153">
        <v>2689.5</v>
      </c>
      <c r="H599" s="172">
        <f t="shared" si="9"/>
        <v>0</v>
      </c>
      <c r="I599" s="154" t="s">
        <v>30</v>
      </c>
      <c r="J599" s="131"/>
    </row>
    <row r="600" spans="1:10" ht="15" x14ac:dyDescent="0.25">
      <c r="A600" s="166">
        <v>41678</v>
      </c>
      <c r="B600" s="167">
        <v>44</v>
      </c>
      <c r="C600" s="167" t="s">
        <v>871</v>
      </c>
      <c r="D600" s="151" t="s">
        <v>8</v>
      </c>
      <c r="E600" s="152">
        <v>3496</v>
      </c>
      <c r="F600" s="508">
        <v>41678</v>
      </c>
      <c r="G600" s="153">
        <v>3496</v>
      </c>
      <c r="H600" s="172">
        <f t="shared" si="9"/>
        <v>0</v>
      </c>
      <c r="I600" s="154" t="s">
        <v>8</v>
      </c>
      <c r="J600" s="131"/>
    </row>
    <row r="601" spans="1:10" ht="15" x14ac:dyDescent="0.25">
      <c r="A601" s="166">
        <v>41678</v>
      </c>
      <c r="B601" s="167">
        <v>45</v>
      </c>
      <c r="C601" s="167" t="s">
        <v>871</v>
      </c>
      <c r="D601" s="151" t="s">
        <v>49</v>
      </c>
      <c r="E601" s="152">
        <v>3962</v>
      </c>
      <c r="F601" s="509">
        <v>41738</v>
      </c>
      <c r="G601" s="158">
        <v>3962</v>
      </c>
      <c r="H601" s="172">
        <f t="shared" si="9"/>
        <v>0</v>
      </c>
      <c r="I601" s="154"/>
      <c r="J601" s="131"/>
    </row>
    <row r="602" spans="1:10" ht="15" x14ac:dyDescent="0.25">
      <c r="A602" s="166">
        <v>41678</v>
      </c>
      <c r="B602" s="167">
        <v>46</v>
      </c>
      <c r="C602" s="167" t="s">
        <v>871</v>
      </c>
      <c r="D602" s="151" t="s">
        <v>57</v>
      </c>
      <c r="E602" s="152">
        <v>920</v>
      </c>
      <c r="F602" s="508">
        <v>41678</v>
      </c>
      <c r="G602" s="153">
        <v>920</v>
      </c>
      <c r="H602" s="172">
        <f t="shared" si="9"/>
        <v>0</v>
      </c>
      <c r="I602" s="154" t="s">
        <v>45</v>
      </c>
      <c r="J602" s="131"/>
    </row>
    <row r="603" spans="1:10" ht="15" x14ac:dyDescent="0.25">
      <c r="A603" s="166">
        <v>41678</v>
      </c>
      <c r="B603" s="167">
        <v>47</v>
      </c>
      <c r="C603" s="167" t="s">
        <v>871</v>
      </c>
      <c r="D603" s="151" t="s">
        <v>124</v>
      </c>
      <c r="E603" s="152">
        <v>8296</v>
      </c>
      <c r="F603" s="508">
        <v>41678</v>
      </c>
      <c r="G603" s="153">
        <v>8296</v>
      </c>
      <c r="H603" s="172">
        <f t="shared" si="9"/>
        <v>0</v>
      </c>
      <c r="I603" s="154" t="s">
        <v>30</v>
      </c>
      <c r="J603" s="131"/>
    </row>
    <row r="604" spans="1:10" ht="15" x14ac:dyDescent="0.25">
      <c r="A604" s="166">
        <v>41678</v>
      </c>
      <c r="B604" s="167">
        <v>48</v>
      </c>
      <c r="C604" s="167" t="s">
        <v>871</v>
      </c>
      <c r="D604" s="151" t="s">
        <v>54</v>
      </c>
      <c r="E604" s="152">
        <v>8363</v>
      </c>
      <c r="F604" s="508">
        <v>41678</v>
      </c>
      <c r="G604" s="153">
        <v>8363</v>
      </c>
      <c r="H604" s="172">
        <f t="shared" si="9"/>
        <v>0</v>
      </c>
      <c r="I604" s="154" t="s">
        <v>30</v>
      </c>
      <c r="J604" s="131"/>
    </row>
    <row r="605" spans="1:10" ht="15" x14ac:dyDescent="0.25">
      <c r="A605" s="166">
        <v>41678</v>
      </c>
      <c r="B605" s="167">
        <v>49</v>
      </c>
      <c r="C605" s="167" t="s">
        <v>871</v>
      </c>
      <c r="D605" s="151" t="s">
        <v>501</v>
      </c>
      <c r="E605" s="152">
        <v>4481.5</v>
      </c>
      <c r="F605" s="508">
        <v>41678</v>
      </c>
      <c r="G605" s="153">
        <v>4481.5</v>
      </c>
      <c r="H605" s="172">
        <f t="shared" si="9"/>
        <v>0</v>
      </c>
      <c r="I605" s="154"/>
      <c r="J605" s="131"/>
    </row>
    <row r="606" spans="1:10" ht="15" x14ac:dyDescent="0.25">
      <c r="A606" s="166">
        <v>41678</v>
      </c>
      <c r="B606" s="167">
        <v>50</v>
      </c>
      <c r="C606" s="167" t="s">
        <v>871</v>
      </c>
      <c r="D606" s="151" t="s">
        <v>122</v>
      </c>
      <c r="E606" s="152">
        <v>1330</v>
      </c>
      <c r="F606" s="508">
        <v>41690</v>
      </c>
      <c r="G606" s="153">
        <v>1330</v>
      </c>
      <c r="H606" s="172">
        <f t="shared" si="9"/>
        <v>0</v>
      </c>
      <c r="I606" s="154" t="s">
        <v>45</v>
      </c>
      <c r="J606" s="131"/>
    </row>
    <row r="607" spans="1:10" ht="15" x14ac:dyDescent="0.25">
      <c r="A607" s="166">
        <v>41678</v>
      </c>
      <c r="B607" s="167">
        <v>51</v>
      </c>
      <c r="C607" s="167" t="s">
        <v>871</v>
      </c>
      <c r="D607" s="151" t="s">
        <v>44</v>
      </c>
      <c r="E607" s="152">
        <v>5700</v>
      </c>
      <c r="F607" s="508">
        <v>41690</v>
      </c>
      <c r="G607" s="153">
        <v>5700</v>
      </c>
      <c r="H607" s="172">
        <f t="shared" si="9"/>
        <v>0</v>
      </c>
      <c r="I607" s="154" t="s">
        <v>45</v>
      </c>
      <c r="J607" s="131"/>
    </row>
    <row r="608" spans="1:10" ht="15" x14ac:dyDescent="0.25">
      <c r="A608" s="166">
        <v>41678</v>
      </c>
      <c r="B608" s="167">
        <v>52</v>
      </c>
      <c r="C608" s="167" t="s">
        <v>871</v>
      </c>
      <c r="D608" s="151" t="s">
        <v>42</v>
      </c>
      <c r="E608" s="152">
        <v>1140</v>
      </c>
      <c r="F608" s="508">
        <v>41690</v>
      </c>
      <c r="G608" s="153">
        <v>1140</v>
      </c>
      <c r="H608" s="172">
        <f t="shared" si="9"/>
        <v>0</v>
      </c>
      <c r="I608" s="154" t="s">
        <v>45</v>
      </c>
      <c r="J608" s="131"/>
    </row>
    <row r="609" spans="1:10" ht="15" x14ac:dyDescent="0.25">
      <c r="A609" s="166">
        <v>41678</v>
      </c>
      <c r="B609" s="167">
        <v>53</v>
      </c>
      <c r="C609" s="167" t="s">
        <v>871</v>
      </c>
      <c r="D609" s="151" t="s">
        <v>43</v>
      </c>
      <c r="E609" s="152">
        <v>1520</v>
      </c>
      <c r="F609" s="508">
        <v>41690</v>
      </c>
      <c r="G609" s="153">
        <v>1520</v>
      </c>
      <c r="H609" s="172">
        <f t="shared" si="9"/>
        <v>0</v>
      </c>
      <c r="I609" s="154" t="s">
        <v>45</v>
      </c>
      <c r="J609" s="131"/>
    </row>
    <row r="610" spans="1:10" x14ac:dyDescent="0.25">
      <c r="A610" s="166">
        <v>41678</v>
      </c>
      <c r="B610" s="167">
        <v>54</v>
      </c>
      <c r="C610" s="167" t="s">
        <v>871</v>
      </c>
      <c r="D610" s="151" t="s">
        <v>878</v>
      </c>
      <c r="E610" s="152">
        <v>2514</v>
      </c>
      <c r="F610" s="508">
        <v>41678</v>
      </c>
      <c r="G610" s="153">
        <v>2514</v>
      </c>
      <c r="H610" s="172">
        <f t="shared" si="9"/>
        <v>0</v>
      </c>
      <c r="I610" s="154" t="s">
        <v>45</v>
      </c>
    </row>
    <row r="611" spans="1:10" x14ac:dyDescent="0.25">
      <c r="A611" s="166">
        <v>41678</v>
      </c>
      <c r="B611" s="167">
        <v>55</v>
      </c>
      <c r="C611" s="167" t="s">
        <v>871</v>
      </c>
      <c r="D611" s="156" t="s">
        <v>53</v>
      </c>
      <c r="E611" s="157">
        <v>0</v>
      </c>
      <c r="F611" s="508"/>
      <c r="G611" s="153"/>
      <c r="H611" s="172">
        <f t="shared" si="9"/>
        <v>0</v>
      </c>
      <c r="I611" s="154" t="s">
        <v>520</v>
      </c>
      <c r="J611" s="155" t="s">
        <v>442</v>
      </c>
    </row>
    <row r="612" spans="1:10" x14ac:dyDescent="0.25">
      <c r="A612" s="166">
        <v>41678</v>
      </c>
      <c r="B612" s="167">
        <v>56</v>
      </c>
      <c r="C612" s="167" t="s">
        <v>871</v>
      </c>
      <c r="D612" s="151" t="s">
        <v>794</v>
      </c>
      <c r="E612" s="152">
        <v>3400</v>
      </c>
      <c r="F612" s="509" t="s">
        <v>879</v>
      </c>
      <c r="G612" s="153">
        <v>3400</v>
      </c>
      <c r="H612" s="172">
        <f t="shared" si="9"/>
        <v>0</v>
      </c>
      <c r="I612" s="154" t="s">
        <v>45</v>
      </c>
    </row>
    <row r="613" spans="1:10" x14ac:dyDescent="0.25">
      <c r="A613" s="166">
        <v>41678</v>
      </c>
      <c r="B613" s="167">
        <v>57</v>
      </c>
      <c r="C613" s="167" t="s">
        <v>871</v>
      </c>
      <c r="D613" s="151" t="s">
        <v>55</v>
      </c>
      <c r="E613" s="153">
        <v>13575</v>
      </c>
      <c r="F613" s="510" t="s">
        <v>880</v>
      </c>
      <c r="G613" s="153">
        <f>13000+575</f>
        <v>13575</v>
      </c>
      <c r="H613" s="172">
        <f t="shared" si="9"/>
        <v>0</v>
      </c>
      <c r="I613" s="154" t="s">
        <v>8</v>
      </c>
    </row>
    <row r="614" spans="1:10" x14ac:dyDescent="0.25">
      <c r="A614" s="166">
        <v>41678</v>
      </c>
      <c r="B614" s="167">
        <v>58</v>
      </c>
      <c r="C614" s="167" t="s">
        <v>871</v>
      </c>
      <c r="D614" s="151" t="s">
        <v>115</v>
      </c>
      <c r="E614" s="152">
        <v>563</v>
      </c>
      <c r="F614" s="508">
        <v>41678</v>
      </c>
      <c r="G614" s="153">
        <v>563</v>
      </c>
      <c r="H614" s="172">
        <f t="shared" si="9"/>
        <v>0</v>
      </c>
      <c r="I614" s="154" t="s">
        <v>8</v>
      </c>
    </row>
    <row r="615" spans="1:10" x14ac:dyDescent="0.25">
      <c r="A615" s="166">
        <v>41678</v>
      </c>
      <c r="B615" s="167">
        <v>59</v>
      </c>
      <c r="C615" s="167" t="s">
        <v>871</v>
      </c>
      <c r="D615" s="151" t="s">
        <v>111</v>
      </c>
      <c r="E615" s="152">
        <v>3822</v>
      </c>
      <c r="F615" s="508">
        <v>41678</v>
      </c>
      <c r="G615" s="153">
        <v>3822</v>
      </c>
      <c r="H615" s="172">
        <f t="shared" si="9"/>
        <v>0</v>
      </c>
      <c r="I615" s="154" t="s">
        <v>45</v>
      </c>
    </row>
    <row r="616" spans="1:10" x14ac:dyDescent="0.25">
      <c r="A616" s="166">
        <v>41678</v>
      </c>
      <c r="B616" s="167">
        <v>60</v>
      </c>
      <c r="C616" s="167" t="s">
        <v>871</v>
      </c>
      <c r="D616" s="151" t="s">
        <v>8</v>
      </c>
      <c r="E616" s="152">
        <v>438.5</v>
      </c>
      <c r="F616" s="508">
        <v>41678</v>
      </c>
      <c r="G616" s="153">
        <v>438.5</v>
      </c>
      <c r="H616" s="172">
        <f t="shared" si="9"/>
        <v>0</v>
      </c>
      <c r="I616" s="154" t="s">
        <v>8</v>
      </c>
    </row>
    <row r="617" spans="1:10" x14ac:dyDescent="0.25">
      <c r="A617" s="166">
        <v>41678</v>
      </c>
      <c r="B617" s="167">
        <v>61</v>
      </c>
      <c r="C617" s="167" t="s">
        <v>871</v>
      </c>
      <c r="D617" s="151" t="s">
        <v>12</v>
      </c>
      <c r="E617" s="152">
        <v>197</v>
      </c>
      <c r="F617" s="508">
        <v>41678</v>
      </c>
      <c r="G617" s="153">
        <v>197</v>
      </c>
      <c r="H617" s="172">
        <f t="shared" si="9"/>
        <v>0</v>
      </c>
      <c r="I617" s="154"/>
    </row>
    <row r="618" spans="1:10" x14ac:dyDescent="0.25">
      <c r="A618" s="166">
        <v>41678</v>
      </c>
      <c r="B618" s="167">
        <v>62</v>
      </c>
      <c r="C618" s="167" t="s">
        <v>871</v>
      </c>
      <c r="D618" s="151" t="s">
        <v>494</v>
      </c>
      <c r="E618" s="152">
        <v>9670</v>
      </c>
      <c r="F618" s="530">
        <v>41876</v>
      </c>
      <c r="G618" s="181">
        <v>9670</v>
      </c>
      <c r="H618" s="172">
        <f t="shared" si="9"/>
        <v>0</v>
      </c>
      <c r="I618" s="154" t="s">
        <v>21</v>
      </c>
    </row>
    <row r="619" spans="1:10" x14ac:dyDescent="0.25">
      <c r="A619" s="166">
        <v>41678</v>
      </c>
      <c r="B619" s="167">
        <v>63</v>
      </c>
      <c r="C619" s="167" t="s">
        <v>871</v>
      </c>
      <c r="D619" s="151" t="s">
        <v>881</v>
      </c>
      <c r="E619" s="152">
        <v>2434</v>
      </c>
      <c r="F619" s="508">
        <v>41678</v>
      </c>
      <c r="G619" s="153">
        <v>2434</v>
      </c>
      <c r="H619" s="172">
        <f t="shared" si="9"/>
        <v>0</v>
      </c>
      <c r="I619" s="154"/>
    </row>
    <row r="620" spans="1:10" x14ac:dyDescent="0.25">
      <c r="A620" s="166">
        <v>41678</v>
      </c>
      <c r="B620" s="167">
        <v>64</v>
      </c>
      <c r="C620" s="167" t="s">
        <v>871</v>
      </c>
      <c r="D620" s="151" t="s">
        <v>123</v>
      </c>
      <c r="E620" s="152">
        <v>1670</v>
      </c>
      <c r="F620" s="508">
        <v>41678</v>
      </c>
      <c r="G620" s="153">
        <v>1670</v>
      </c>
      <c r="H620" s="172">
        <f t="shared" si="9"/>
        <v>0</v>
      </c>
      <c r="I620" s="154" t="s">
        <v>8</v>
      </c>
    </row>
    <row r="621" spans="1:10" x14ac:dyDescent="0.25">
      <c r="A621" s="166">
        <v>41678</v>
      </c>
      <c r="B621" s="167">
        <v>65</v>
      </c>
      <c r="C621" s="167" t="s">
        <v>871</v>
      </c>
      <c r="D621" s="151" t="s">
        <v>188</v>
      </c>
      <c r="E621" s="153">
        <v>25069.5</v>
      </c>
      <c r="F621" s="510" t="s">
        <v>882</v>
      </c>
      <c r="G621" s="153">
        <f>1730.5+23339</f>
        <v>25069.5</v>
      </c>
      <c r="H621" s="172">
        <f t="shared" si="9"/>
        <v>0</v>
      </c>
      <c r="I621" s="154" t="s">
        <v>21</v>
      </c>
    </row>
    <row r="622" spans="1:10" x14ac:dyDescent="0.25">
      <c r="A622" s="166">
        <v>41678</v>
      </c>
      <c r="B622" s="167">
        <v>66</v>
      </c>
      <c r="C622" s="167" t="s">
        <v>871</v>
      </c>
      <c r="D622" s="151" t="s">
        <v>69</v>
      </c>
      <c r="E622" s="152">
        <v>2326.5</v>
      </c>
      <c r="F622" s="508">
        <v>41678</v>
      </c>
      <c r="G622" s="153">
        <v>2326.5</v>
      </c>
      <c r="H622" s="172">
        <f t="shared" si="9"/>
        <v>0</v>
      </c>
      <c r="I622" s="154"/>
    </row>
    <row r="623" spans="1:10" x14ac:dyDescent="0.25">
      <c r="A623" s="166">
        <v>41678</v>
      </c>
      <c r="B623" s="167">
        <v>67</v>
      </c>
      <c r="C623" s="167" t="s">
        <v>871</v>
      </c>
      <c r="D623" s="151" t="s">
        <v>68</v>
      </c>
      <c r="E623" s="152">
        <v>4048</v>
      </c>
      <c r="F623" s="508">
        <v>41679</v>
      </c>
      <c r="G623" s="153">
        <v>4048</v>
      </c>
      <c r="H623" s="172">
        <f t="shared" si="9"/>
        <v>0</v>
      </c>
      <c r="I623" s="154" t="s">
        <v>12</v>
      </c>
    </row>
    <row r="624" spans="1:10" x14ac:dyDescent="0.25">
      <c r="A624" s="166">
        <v>41678</v>
      </c>
      <c r="B624" s="167">
        <v>68</v>
      </c>
      <c r="C624" s="167" t="s">
        <v>871</v>
      </c>
      <c r="D624" s="151" t="s">
        <v>883</v>
      </c>
      <c r="E624" s="152">
        <v>1434</v>
      </c>
      <c r="F624" s="508">
        <v>41678</v>
      </c>
      <c r="G624" s="153">
        <v>1434</v>
      </c>
      <c r="H624" s="172">
        <f t="shared" si="9"/>
        <v>0</v>
      </c>
      <c r="I624" s="154"/>
    </row>
    <row r="625" spans="1:10" x14ac:dyDescent="0.25">
      <c r="A625" s="166">
        <v>41678</v>
      </c>
      <c r="B625" s="167">
        <v>69</v>
      </c>
      <c r="C625" s="167" t="s">
        <v>871</v>
      </c>
      <c r="D625" s="151" t="s">
        <v>133</v>
      </c>
      <c r="E625" s="152">
        <v>20746</v>
      </c>
      <c r="F625" s="508">
        <v>41678</v>
      </c>
      <c r="G625" s="153">
        <v>20746</v>
      </c>
      <c r="H625" s="172">
        <f t="shared" si="9"/>
        <v>0</v>
      </c>
      <c r="I625" s="154" t="s">
        <v>8</v>
      </c>
    </row>
    <row r="626" spans="1:10" x14ac:dyDescent="0.25">
      <c r="A626" s="166">
        <v>41678</v>
      </c>
      <c r="B626" s="167">
        <v>70</v>
      </c>
      <c r="C626" s="167" t="s">
        <v>871</v>
      </c>
      <c r="D626" s="151" t="s">
        <v>884</v>
      </c>
      <c r="E626" s="152">
        <v>5617</v>
      </c>
      <c r="F626" s="508">
        <v>41678</v>
      </c>
      <c r="G626" s="153">
        <v>5617</v>
      </c>
      <c r="H626" s="172">
        <f t="shared" si="9"/>
        <v>0</v>
      </c>
      <c r="I626" s="154" t="s">
        <v>21</v>
      </c>
    </row>
    <row r="627" spans="1:10" x14ac:dyDescent="0.25">
      <c r="A627" s="166">
        <v>41678</v>
      </c>
      <c r="B627" s="167">
        <v>71</v>
      </c>
      <c r="C627" s="167" t="s">
        <v>871</v>
      </c>
      <c r="D627" s="151" t="s">
        <v>50</v>
      </c>
      <c r="E627" s="152">
        <v>5715</v>
      </c>
      <c r="F627" s="508">
        <v>41678</v>
      </c>
      <c r="G627" s="153">
        <v>5715</v>
      </c>
      <c r="H627" s="172">
        <f t="shared" si="9"/>
        <v>0</v>
      </c>
      <c r="I627" s="154"/>
    </row>
    <row r="628" spans="1:10" x14ac:dyDescent="0.25">
      <c r="A628" s="166">
        <v>41678</v>
      </c>
      <c r="B628" s="167">
        <v>72</v>
      </c>
      <c r="C628" s="167" t="s">
        <v>871</v>
      </c>
      <c r="D628" s="151" t="s">
        <v>98</v>
      </c>
      <c r="E628" s="152">
        <v>16867</v>
      </c>
      <c r="F628" s="508">
        <v>41679</v>
      </c>
      <c r="G628" s="153">
        <v>16867</v>
      </c>
      <c r="H628" s="172">
        <f t="shared" si="9"/>
        <v>0</v>
      </c>
      <c r="I628" s="154" t="s">
        <v>12</v>
      </c>
    </row>
    <row r="629" spans="1:10" x14ac:dyDescent="0.25">
      <c r="A629" s="164">
        <v>41678</v>
      </c>
      <c r="B629" s="165">
        <v>73</v>
      </c>
      <c r="C629" s="165" t="s">
        <v>871</v>
      </c>
      <c r="D629" s="151" t="s">
        <v>50</v>
      </c>
      <c r="E629" s="152">
        <v>1736</v>
      </c>
      <c r="F629" s="508">
        <v>41682</v>
      </c>
      <c r="G629" s="153">
        <v>1736</v>
      </c>
      <c r="H629" s="172">
        <f t="shared" si="9"/>
        <v>0</v>
      </c>
      <c r="I629" s="154"/>
    </row>
    <row r="630" spans="1:10" x14ac:dyDescent="0.25">
      <c r="A630" s="166">
        <v>41678</v>
      </c>
      <c r="B630" s="167">
        <v>74</v>
      </c>
      <c r="C630" s="167" t="s">
        <v>871</v>
      </c>
      <c r="D630" s="151" t="s">
        <v>380</v>
      </c>
      <c r="E630" s="152">
        <v>2073.5</v>
      </c>
      <c r="F630" s="508">
        <v>41678</v>
      </c>
      <c r="G630" s="153">
        <v>2073.5</v>
      </c>
      <c r="H630" s="172">
        <f t="shared" si="9"/>
        <v>0</v>
      </c>
      <c r="I630" s="154" t="s">
        <v>21</v>
      </c>
      <c r="J630" s="155" t="s">
        <v>885</v>
      </c>
    </row>
    <row r="631" spans="1:10" x14ac:dyDescent="0.25">
      <c r="A631" s="166">
        <v>41678</v>
      </c>
      <c r="B631" s="167">
        <v>75</v>
      </c>
      <c r="C631" s="167" t="s">
        <v>871</v>
      </c>
      <c r="D631" s="151" t="s">
        <v>52</v>
      </c>
      <c r="E631" s="152">
        <v>3893</v>
      </c>
      <c r="F631" s="508">
        <v>41678</v>
      </c>
      <c r="G631" s="153">
        <v>3893</v>
      </c>
      <c r="H631" s="172">
        <f t="shared" si="9"/>
        <v>0</v>
      </c>
      <c r="I631" s="154" t="s">
        <v>21</v>
      </c>
    </row>
    <row r="632" spans="1:10" x14ac:dyDescent="0.25">
      <c r="A632" s="166">
        <v>41678</v>
      </c>
      <c r="B632" s="167">
        <v>76</v>
      </c>
      <c r="C632" s="167" t="s">
        <v>871</v>
      </c>
      <c r="D632" s="151" t="s">
        <v>886</v>
      </c>
      <c r="E632" s="152">
        <v>1735</v>
      </c>
      <c r="F632" s="508">
        <v>41679</v>
      </c>
      <c r="G632" s="153">
        <v>1735</v>
      </c>
      <c r="H632" s="172">
        <f t="shared" si="9"/>
        <v>0</v>
      </c>
      <c r="I632" s="154" t="s">
        <v>37</v>
      </c>
    </row>
    <row r="633" spans="1:10" x14ac:dyDescent="0.25">
      <c r="A633" s="166">
        <v>41678</v>
      </c>
      <c r="B633" s="167">
        <v>77</v>
      </c>
      <c r="C633" s="167" t="s">
        <v>871</v>
      </c>
      <c r="D633" s="151" t="s">
        <v>62</v>
      </c>
      <c r="E633" s="152">
        <v>21210</v>
      </c>
      <c r="F633" s="508">
        <v>41679</v>
      </c>
      <c r="G633" s="153">
        <v>21210</v>
      </c>
      <c r="H633" s="172">
        <f t="shared" si="9"/>
        <v>0</v>
      </c>
      <c r="I633" s="154" t="s">
        <v>12</v>
      </c>
    </row>
    <row r="634" spans="1:10" x14ac:dyDescent="0.25">
      <c r="A634" s="166">
        <v>41678</v>
      </c>
      <c r="B634" s="167">
        <v>78</v>
      </c>
      <c r="C634" s="167" t="s">
        <v>871</v>
      </c>
      <c r="D634" s="151" t="s">
        <v>27</v>
      </c>
      <c r="E634" s="152">
        <v>3449</v>
      </c>
      <c r="F634" s="508">
        <v>41678</v>
      </c>
      <c r="G634" s="153">
        <v>3449</v>
      </c>
      <c r="H634" s="172">
        <f t="shared" si="9"/>
        <v>0</v>
      </c>
      <c r="I634" s="154" t="s">
        <v>8</v>
      </c>
    </row>
    <row r="635" spans="1:10" x14ac:dyDescent="0.25">
      <c r="A635" s="166">
        <v>41678</v>
      </c>
      <c r="B635" s="167">
        <v>79</v>
      </c>
      <c r="C635" s="167" t="s">
        <v>871</v>
      </c>
      <c r="D635" s="151" t="s">
        <v>366</v>
      </c>
      <c r="E635" s="152">
        <v>5920</v>
      </c>
      <c r="F635" s="508">
        <v>41678</v>
      </c>
      <c r="G635" s="153">
        <v>5920</v>
      </c>
      <c r="H635" s="172">
        <f t="shared" si="9"/>
        <v>0</v>
      </c>
      <c r="I635" s="154" t="s">
        <v>21</v>
      </c>
    </row>
    <row r="636" spans="1:10" x14ac:dyDescent="0.25">
      <c r="A636" s="166">
        <v>41678</v>
      </c>
      <c r="B636" s="167">
        <v>80</v>
      </c>
      <c r="C636" s="167" t="s">
        <v>871</v>
      </c>
      <c r="D636" s="151" t="s">
        <v>22</v>
      </c>
      <c r="E636" s="152">
        <v>1686.5</v>
      </c>
      <c r="F636" s="508">
        <v>41682</v>
      </c>
      <c r="G636" s="153">
        <v>1686.5</v>
      </c>
      <c r="H636" s="172">
        <f t="shared" si="9"/>
        <v>0</v>
      </c>
      <c r="I636" s="154" t="s">
        <v>37</v>
      </c>
    </row>
    <row r="637" spans="1:10" x14ac:dyDescent="0.25">
      <c r="A637" s="166">
        <v>41678</v>
      </c>
      <c r="B637" s="167">
        <v>81</v>
      </c>
      <c r="C637" s="167" t="s">
        <v>871</v>
      </c>
      <c r="D637" s="151" t="s">
        <v>392</v>
      </c>
      <c r="E637" s="152">
        <v>811.5</v>
      </c>
      <c r="F637" s="508">
        <v>41678</v>
      </c>
      <c r="G637" s="153">
        <v>811.5</v>
      </c>
      <c r="H637" s="172">
        <f t="shared" si="9"/>
        <v>0</v>
      </c>
      <c r="I637" s="154"/>
    </row>
    <row r="638" spans="1:10" x14ac:dyDescent="0.25">
      <c r="A638" s="166">
        <v>41678</v>
      </c>
      <c r="B638" s="167">
        <v>82</v>
      </c>
      <c r="C638" s="167" t="s">
        <v>871</v>
      </c>
      <c r="D638" s="151" t="s">
        <v>36</v>
      </c>
      <c r="E638" s="152">
        <v>13476</v>
      </c>
      <c r="F638" s="508">
        <v>41679</v>
      </c>
      <c r="G638" s="153">
        <v>13476</v>
      </c>
      <c r="H638" s="172">
        <f t="shared" si="9"/>
        <v>0</v>
      </c>
      <c r="I638" s="154" t="s">
        <v>37</v>
      </c>
    </row>
    <row r="639" spans="1:10" x14ac:dyDescent="0.25">
      <c r="A639" s="166">
        <v>41678</v>
      </c>
      <c r="B639" s="167">
        <v>83</v>
      </c>
      <c r="C639" s="167" t="s">
        <v>871</v>
      </c>
      <c r="D639" s="151" t="s">
        <v>570</v>
      </c>
      <c r="E639" s="152">
        <v>1774.5</v>
      </c>
      <c r="F639" s="508">
        <v>41680</v>
      </c>
      <c r="G639" s="153">
        <v>1774.5</v>
      </c>
      <c r="H639" s="172">
        <f t="shared" si="9"/>
        <v>0</v>
      </c>
      <c r="I639" s="154" t="s">
        <v>15</v>
      </c>
    </row>
    <row r="640" spans="1:10" x14ac:dyDescent="0.25">
      <c r="A640" s="166">
        <v>41678</v>
      </c>
      <c r="B640" s="167">
        <v>84</v>
      </c>
      <c r="C640" s="167" t="s">
        <v>871</v>
      </c>
      <c r="D640" s="151" t="s">
        <v>887</v>
      </c>
      <c r="E640" s="152">
        <v>606.5</v>
      </c>
      <c r="F640" s="508">
        <v>41680</v>
      </c>
      <c r="G640" s="153">
        <v>606.5</v>
      </c>
      <c r="H640" s="172">
        <f t="shared" si="9"/>
        <v>0</v>
      </c>
      <c r="I640" s="154" t="s">
        <v>15</v>
      </c>
    </row>
    <row r="641" spans="1:9" s="131" customFormat="1" ht="15" x14ac:dyDescent="0.25">
      <c r="A641" s="166">
        <v>41678</v>
      </c>
      <c r="B641" s="167">
        <v>85</v>
      </c>
      <c r="C641" s="167" t="s">
        <v>871</v>
      </c>
      <c r="D641" s="151" t="s">
        <v>78</v>
      </c>
      <c r="E641" s="152">
        <v>5021</v>
      </c>
      <c r="F641" s="508">
        <v>41680</v>
      </c>
      <c r="G641" s="153">
        <v>5021</v>
      </c>
      <c r="H641" s="172">
        <f t="shared" si="9"/>
        <v>0</v>
      </c>
      <c r="I641" s="154" t="s">
        <v>15</v>
      </c>
    </row>
    <row r="642" spans="1:9" s="131" customFormat="1" ht="15" x14ac:dyDescent="0.25">
      <c r="A642" s="166">
        <v>41678</v>
      </c>
      <c r="B642" s="167">
        <v>86</v>
      </c>
      <c r="C642" s="167" t="s">
        <v>871</v>
      </c>
      <c r="D642" s="151" t="s">
        <v>136</v>
      </c>
      <c r="E642" s="152">
        <v>3012.5</v>
      </c>
      <c r="F642" s="508">
        <v>41678</v>
      </c>
      <c r="G642" s="153">
        <v>3012.5</v>
      </c>
      <c r="H642" s="172">
        <f t="shared" si="9"/>
        <v>0</v>
      </c>
      <c r="I642" s="154"/>
    </row>
    <row r="643" spans="1:9" s="131" customFormat="1" ht="15" x14ac:dyDescent="0.25">
      <c r="A643" s="166">
        <v>41678</v>
      </c>
      <c r="B643" s="167">
        <v>87</v>
      </c>
      <c r="C643" s="167" t="s">
        <v>871</v>
      </c>
      <c r="D643" s="151" t="s">
        <v>80</v>
      </c>
      <c r="E643" s="152">
        <v>2477</v>
      </c>
      <c r="F643" s="508">
        <v>41680</v>
      </c>
      <c r="G643" s="153">
        <v>2477</v>
      </c>
      <c r="H643" s="172">
        <f t="shared" si="9"/>
        <v>0</v>
      </c>
      <c r="I643" s="154" t="s">
        <v>15</v>
      </c>
    </row>
    <row r="644" spans="1:9" s="131" customFormat="1" ht="15" x14ac:dyDescent="0.25">
      <c r="A644" s="166">
        <v>41678</v>
      </c>
      <c r="B644" s="167">
        <v>88</v>
      </c>
      <c r="C644" s="167" t="s">
        <v>871</v>
      </c>
      <c r="D644" s="151" t="s">
        <v>598</v>
      </c>
      <c r="E644" s="152">
        <v>376</v>
      </c>
      <c r="F644" s="508">
        <v>41680</v>
      </c>
      <c r="G644" s="153">
        <v>376</v>
      </c>
      <c r="H644" s="172">
        <f t="shared" si="9"/>
        <v>0</v>
      </c>
      <c r="I644" s="154" t="s">
        <v>15</v>
      </c>
    </row>
    <row r="645" spans="1:9" s="131" customFormat="1" ht="15" x14ac:dyDescent="0.25">
      <c r="A645" s="166">
        <v>41678</v>
      </c>
      <c r="B645" s="167">
        <v>89</v>
      </c>
      <c r="C645" s="167" t="s">
        <v>871</v>
      </c>
      <c r="D645" s="151" t="s">
        <v>888</v>
      </c>
      <c r="E645" s="152">
        <v>338.5</v>
      </c>
      <c r="F645" s="508">
        <v>41680</v>
      </c>
      <c r="G645" s="153">
        <v>338.5</v>
      </c>
      <c r="H645" s="172">
        <f t="shared" ref="H645:H708" si="10">E645-G645</f>
        <v>0</v>
      </c>
      <c r="I645" s="154" t="s">
        <v>15</v>
      </c>
    </row>
    <row r="646" spans="1:9" s="131" customFormat="1" ht="15" x14ac:dyDescent="0.25">
      <c r="A646" s="166">
        <v>41678</v>
      </c>
      <c r="B646" s="167">
        <v>90</v>
      </c>
      <c r="C646" s="167" t="s">
        <v>871</v>
      </c>
      <c r="D646" s="151" t="s">
        <v>144</v>
      </c>
      <c r="E646" s="153">
        <v>4960</v>
      </c>
      <c r="F646" s="510" t="s">
        <v>889</v>
      </c>
      <c r="G646" s="153">
        <f>4600+360</f>
        <v>4960</v>
      </c>
      <c r="H646" s="172">
        <f t="shared" si="10"/>
        <v>0</v>
      </c>
      <c r="I646" s="154" t="s">
        <v>15</v>
      </c>
    </row>
    <row r="647" spans="1:9" s="131" customFormat="1" ht="15" x14ac:dyDescent="0.25">
      <c r="A647" s="166">
        <v>41678</v>
      </c>
      <c r="B647" s="167">
        <v>91</v>
      </c>
      <c r="C647" s="167" t="s">
        <v>871</v>
      </c>
      <c r="D647" s="151" t="s">
        <v>348</v>
      </c>
      <c r="E647" s="152">
        <v>8556.5</v>
      </c>
      <c r="F647" s="508">
        <v>41680</v>
      </c>
      <c r="G647" s="153">
        <v>8556.5</v>
      </c>
      <c r="H647" s="172">
        <f t="shared" si="10"/>
        <v>0</v>
      </c>
      <c r="I647" s="154" t="s">
        <v>15</v>
      </c>
    </row>
    <row r="648" spans="1:9" s="131" customFormat="1" ht="15" x14ac:dyDescent="0.25">
      <c r="A648" s="166">
        <v>41678</v>
      </c>
      <c r="B648" s="167">
        <v>92</v>
      </c>
      <c r="C648" s="167" t="s">
        <v>871</v>
      </c>
      <c r="D648" s="151" t="s">
        <v>193</v>
      </c>
      <c r="E648" s="152">
        <v>2072</v>
      </c>
      <c r="F648" s="508">
        <v>41680</v>
      </c>
      <c r="G648" s="153">
        <v>2072</v>
      </c>
      <c r="H648" s="172">
        <f t="shared" si="10"/>
        <v>0</v>
      </c>
      <c r="I648" s="154" t="s">
        <v>15</v>
      </c>
    </row>
    <row r="649" spans="1:9" s="131" customFormat="1" ht="15" x14ac:dyDescent="0.25">
      <c r="A649" s="166">
        <v>41678</v>
      </c>
      <c r="B649" s="167">
        <v>93</v>
      </c>
      <c r="C649" s="167" t="s">
        <v>871</v>
      </c>
      <c r="D649" s="151" t="s">
        <v>233</v>
      </c>
      <c r="E649" s="152">
        <v>1365</v>
      </c>
      <c r="F649" s="508">
        <v>41680</v>
      </c>
      <c r="G649" s="153">
        <v>1365</v>
      </c>
      <c r="H649" s="172">
        <f t="shared" si="10"/>
        <v>0</v>
      </c>
      <c r="I649" s="154" t="s">
        <v>15</v>
      </c>
    </row>
    <row r="650" spans="1:9" s="131" customFormat="1" ht="15" x14ac:dyDescent="0.25">
      <c r="A650" s="166">
        <v>41678</v>
      </c>
      <c r="B650" s="167">
        <v>94</v>
      </c>
      <c r="C650" s="167" t="s">
        <v>871</v>
      </c>
      <c r="D650" s="151" t="s">
        <v>130</v>
      </c>
      <c r="E650" s="152">
        <v>8066.5</v>
      </c>
      <c r="F650" s="508">
        <v>41680</v>
      </c>
      <c r="G650" s="153">
        <v>8066.5</v>
      </c>
      <c r="H650" s="172">
        <f t="shared" si="10"/>
        <v>0</v>
      </c>
      <c r="I650" s="154"/>
    </row>
    <row r="651" spans="1:9" s="131" customFormat="1" ht="15" x14ac:dyDescent="0.25">
      <c r="A651" s="166">
        <v>41678</v>
      </c>
      <c r="B651" s="167">
        <v>95</v>
      </c>
      <c r="C651" s="167" t="s">
        <v>871</v>
      </c>
      <c r="D651" s="151" t="s">
        <v>147</v>
      </c>
      <c r="E651" s="152">
        <v>2666</v>
      </c>
      <c r="F651" s="508">
        <v>41680</v>
      </c>
      <c r="G651" s="153">
        <v>2666</v>
      </c>
      <c r="H651" s="172">
        <f t="shared" si="10"/>
        <v>0</v>
      </c>
      <c r="I651" s="154" t="s">
        <v>15</v>
      </c>
    </row>
    <row r="652" spans="1:9" s="131" customFormat="1" ht="15" x14ac:dyDescent="0.25">
      <c r="A652" s="166">
        <v>41678</v>
      </c>
      <c r="B652" s="167">
        <v>96</v>
      </c>
      <c r="C652" s="167" t="s">
        <v>871</v>
      </c>
      <c r="D652" s="151" t="s">
        <v>523</v>
      </c>
      <c r="E652" s="152">
        <v>7397</v>
      </c>
      <c r="F652" s="508">
        <v>41685</v>
      </c>
      <c r="G652" s="153">
        <v>7397</v>
      </c>
      <c r="H652" s="172">
        <f t="shared" si="10"/>
        <v>0</v>
      </c>
      <c r="I652" s="154"/>
    </row>
    <row r="653" spans="1:9" s="131" customFormat="1" ht="15" x14ac:dyDescent="0.25">
      <c r="A653" s="166">
        <v>41678</v>
      </c>
      <c r="B653" s="167">
        <v>97</v>
      </c>
      <c r="C653" s="167" t="s">
        <v>871</v>
      </c>
      <c r="D653" s="151" t="s">
        <v>185</v>
      </c>
      <c r="E653" s="152">
        <v>10890.5</v>
      </c>
      <c r="F653" s="508">
        <v>41678</v>
      </c>
      <c r="G653" s="153">
        <v>10890.5</v>
      </c>
      <c r="H653" s="172">
        <f t="shared" si="10"/>
        <v>0</v>
      </c>
      <c r="I653" s="154"/>
    </row>
    <row r="654" spans="1:9" s="131" customFormat="1" ht="15" x14ac:dyDescent="0.25">
      <c r="A654" s="166">
        <v>41678</v>
      </c>
      <c r="B654" s="167">
        <v>98</v>
      </c>
      <c r="C654" s="167" t="s">
        <v>871</v>
      </c>
      <c r="D654" s="151" t="s">
        <v>18</v>
      </c>
      <c r="E654" s="152">
        <v>3625.5</v>
      </c>
      <c r="F654" s="508">
        <v>41678</v>
      </c>
      <c r="G654" s="153">
        <v>3625.5</v>
      </c>
      <c r="H654" s="172">
        <f t="shared" si="10"/>
        <v>0</v>
      </c>
      <c r="I654" s="154"/>
    </row>
    <row r="655" spans="1:9" s="131" customFormat="1" ht="15" x14ac:dyDescent="0.25">
      <c r="A655" s="166">
        <v>41678</v>
      </c>
      <c r="B655" s="167">
        <v>99</v>
      </c>
      <c r="C655" s="167" t="s">
        <v>871</v>
      </c>
      <c r="D655" s="151" t="s">
        <v>890</v>
      </c>
      <c r="E655" s="152">
        <v>326</v>
      </c>
      <c r="F655" s="508">
        <v>41678</v>
      </c>
      <c r="G655" s="153">
        <v>326</v>
      </c>
      <c r="H655" s="172">
        <f t="shared" si="10"/>
        <v>0</v>
      </c>
      <c r="I655" s="154"/>
    </row>
    <row r="656" spans="1:9" s="131" customFormat="1" ht="15" x14ac:dyDescent="0.25">
      <c r="A656" s="166">
        <v>41678</v>
      </c>
      <c r="B656" s="167">
        <v>100</v>
      </c>
      <c r="C656" s="167" t="s">
        <v>871</v>
      </c>
      <c r="D656" s="151" t="s">
        <v>74</v>
      </c>
      <c r="E656" s="152">
        <v>1503</v>
      </c>
      <c r="F656" s="508">
        <v>41678</v>
      </c>
      <c r="G656" s="153">
        <v>1503</v>
      </c>
      <c r="H656" s="172">
        <f t="shared" si="10"/>
        <v>0</v>
      </c>
      <c r="I656" s="154" t="s">
        <v>8</v>
      </c>
    </row>
    <row r="657" spans="1:10" x14ac:dyDescent="0.25">
      <c r="A657" s="166">
        <v>41678</v>
      </c>
      <c r="B657" s="167">
        <v>101</v>
      </c>
      <c r="C657" s="167" t="s">
        <v>871</v>
      </c>
      <c r="D657" s="151" t="s">
        <v>14</v>
      </c>
      <c r="E657" s="153">
        <v>7770.5</v>
      </c>
      <c r="F657" s="515" t="s">
        <v>891</v>
      </c>
      <c r="G657" s="153">
        <v>7770.5</v>
      </c>
      <c r="H657" s="172">
        <f t="shared" si="10"/>
        <v>0</v>
      </c>
      <c r="I657" s="154" t="s">
        <v>37</v>
      </c>
      <c r="J657" s="155" t="s">
        <v>264</v>
      </c>
    </row>
    <row r="658" spans="1:10" x14ac:dyDescent="0.25">
      <c r="A658" s="166">
        <v>41678</v>
      </c>
      <c r="B658" s="167">
        <v>102</v>
      </c>
      <c r="C658" s="167" t="s">
        <v>871</v>
      </c>
      <c r="D658" s="151" t="s">
        <v>237</v>
      </c>
      <c r="E658" s="152">
        <v>6236.5</v>
      </c>
      <c r="F658" s="518" t="s">
        <v>4104</v>
      </c>
      <c r="G658" s="153">
        <v>6236.5</v>
      </c>
      <c r="H658" s="172">
        <f t="shared" si="10"/>
        <v>0</v>
      </c>
      <c r="I658" s="154" t="s">
        <v>37</v>
      </c>
    </row>
    <row r="659" spans="1:10" x14ac:dyDescent="0.25">
      <c r="A659" s="166">
        <v>41678</v>
      </c>
      <c r="B659" s="167">
        <v>103</v>
      </c>
      <c r="C659" s="167" t="s">
        <v>871</v>
      </c>
      <c r="D659" s="151" t="s">
        <v>686</v>
      </c>
      <c r="E659" s="152">
        <v>588</v>
      </c>
      <c r="F659" s="508">
        <v>41678</v>
      </c>
      <c r="G659" s="153">
        <v>588</v>
      </c>
      <c r="H659" s="172">
        <f t="shared" si="10"/>
        <v>0</v>
      </c>
      <c r="I659" s="154"/>
    </row>
    <row r="660" spans="1:10" ht="15" customHeight="1" x14ac:dyDescent="0.25">
      <c r="A660" s="166">
        <v>41678</v>
      </c>
      <c r="B660" s="167">
        <v>104</v>
      </c>
      <c r="C660" s="167" t="s">
        <v>871</v>
      </c>
      <c r="D660" s="151" t="s">
        <v>8</v>
      </c>
      <c r="E660" s="152">
        <v>2318.5</v>
      </c>
      <c r="F660" s="508">
        <v>41678</v>
      </c>
      <c r="G660" s="153">
        <v>2318.5</v>
      </c>
      <c r="H660" s="172">
        <f t="shared" si="10"/>
        <v>0</v>
      </c>
      <c r="I660" s="154" t="s">
        <v>8</v>
      </c>
    </row>
    <row r="661" spans="1:10" x14ac:dyDescent="0.25">
      <c r="A661" s="166">
        <v>41678</v>
      </c>
      <c r="B661" s="167">
        <v>105</v>
      </c>
      <c r="C661" s="167" t="s">
        <v>871</v>
      </c>
      <c r="D661" s="151" t="s">
        <v>106</v>
      </c>
      <c r="E661" s="152">
        <v>180090</v>
      </c>
      <c r="F661" s="508">
        <v>41682</v>
      </c>
      <c r="G661" s="153">
        <v>180090</v>
      </c>
      <c r="H661" s="172">
        <f t="shared" si="10"/>
        <v>0</v>
      </c>
      <c r="I661" s="154"/>
    </row>
    <row r="662" spans="1:10" x14ac:dyDescent="0.25">
      <c r="A662" s="166">
        <v>41678</v>
      </c>
      <c r="B662" s="167">
        <v>106</v>
      </c>
      <c r="C662" s="167" t="s">
        <v>871</v>
      </c>
      <c r="D662" s="151" t="s">
        <v>106</v>
      </c>
      <c r="E662" s="152">
        <v>164220</v>
      </c>
      <c r="F662" s="508">
        <v>41682</v>
      </c>
      <c r="G662" s="153">
        <v>164220</v>
      </c>
      <c r="H662" s="172">
        <f t="shared" si="10"/>
        <v>0</v>
      </c>
      <c r="I662" s="154"/>
    </row>
    <row r="663" spans="1:10" x14ac:dyDescent="0.25">
      <c r="A663" s="166">
        <v>41678</v>
      </c>
      <c r="B663" s="167">
        <v>107</v>
      </c>
      <c r="C663" s="167" t="s">
        <v>871</v>
      </c>
      <c r="D663" s="151" t="s">
        <v>106</v>
      </c>
      <c r="E663" s="152">
        <v>172155</v>
      </c>
      <c r="F663" s="508">
        <v>41682</v>
      </c>
      <c r="G663" s="153">
        <v>172155</v>
      </c>
      <c r="H663" s="172">
        <f t="shared" si="10"/>
        <v>0</v>
      </c>
      <c r="I663" s="154"/>
    </row>
    <row r="664" spans="1:10" x14ac:dyDescent="0.25">
      <c r="A664" s="166">
        <v>41678</v>
      </c>
      <c r="B664" s="167">
        <v>108</v>
      </c>
      <c r="C664" s="167" t="s">
        <v>871</v>
      </c>
      <c r="D664" s="151" t="s">
        <v>106</v>
      </c>
      <c r="E664" s="152">
        <v>224940</v>
      </c>
      <c r="F664" s="508">
        <v>41685</v>
      </c>
      <c r="G664" s="153">
        <v>224940</v>
      </c>
      <c r="H664" s="172">
        <f t="shared" si="10"/>
        <v>0</v>
      </c>
      <c r="I664" s="154"/>
    </row>
    <row r="665" spans="1:10" x14ac:dyDescent="0.25">
      <c r="A665" s="166">
        <v>41678</v>
      </c>
      <c r="B665" s="167">
        <v>109</v>
      </c>
      <c r="C665" s="167" t="s">
        <v>871</v>
      </c>
      <c r="D665" s="151" t="s">
        <v>106</v>
      </c>
      <c r="E665" s="152">
        <v>191680</v>
      </c>
      <c r="F665" s="508">
        <v>41685</v>
      </c>
      <c r="G665" s="153">
        <v>191680</v>
      </c>
      <c r="H665" s="172">
        <f t="shared" si="10"/>
        <v>0</v>
      </c>
      <c r="I665" s="154"/>
    </row>
    <row r="666" spans="1:10" x14ac:dyDescent="0.25">
      <c r="A666" s="166">
        <v>41678</v>
      </c>
      <c r="B666" s="167">
        <v>110</v>
      </c>
      <c r="C666" s="167" t="s">
        <v>871</v>
      </c>
      <c r="D666" s="151" t="s">
        <v>106</v>
      </c>
      <c r="E666" s="152">
        <v>312888</v>
      </c>
      <c r="F666" s="508">
        <v>41690</v>
      </c>
      <c r="G666" s="153">
        <v>312888</v>
      </c>
      <c r="H666" s="172">
        <f t="shared" si="10"/>
        <v>0</v>
      </c>
      <c r="I666" s="154"/>
    </row>
    <row r="667" spans="1:10" x14ac:dyDescent="0.25">
      <c r="A667" s="166">
        <v>41678</v>
      </c>
      <c r="B667" s="167">
        <v>111</v>
      </c>
      <c r="C667" s="167" t="s">
        <v>871</v>
      </c>
      <c r="D667" s="151" t="s">
        <v>63</v>
      </c>
      <c r="E667" s="152">
        <v>1688.5</v>
      </c>
      <c r="F667" s="508">
        <v>41680</v>
      </c>
      <c r="G667" s="153">
        <v>1688.5</v>
      </c>
      <c r="H667" s="172">
        <f t="shared" si="10"/>
        <v>0</v>
      </c>
      <c r="I667" s="154" t="s">
        <v>21</v>
      </c>
    </row>
    <row r="668" spans="1:10" x14ac:dyDescent="0.25">
      <c r="A668" s="166">
        <v>41679</v>
      </c>
      <c r="B668" s="167">
        <v>112</v>
      </c>
      <c r="C668" s="167" t="s">
        <v>871</v>
      </c>
      <c r="D668" s="151" t="s">
        <v>494</v>
      </c>
      <c r="E668" s="153">
        <v>1033</v>
      </c>
      <c r="F668" s="517">
        <v>41680</v>
      </c>
      <c r="G668" s="153">
        <v>1033</v>
      </c>
      <c r="H668" s="172">
        <f t="shared" si="10"/>
        <v>0</v>
      </c>
      <c r="I668" s="154" t="s">
        <v>37</v>
      </c>
      <c r="J668" s="155" t="s">
        <v>892</v>
      </c>
    </row>
    <row r="669" spans="1:10" x14ac:dyDescent="0.25">
      <c r="A669" s="166">
        <v>41679</v>
      </c>
      <c r="B669" s="167">
        <v>113</v>
      </c>
      <c r="C669" s="167" t="s">
        <v>871</v>
      </c>
      <c r="D669" s="151" t="s">
        <v>13</v>
      </c>
      <c r="E669" s="152">
        <v>5880</v>
      </c>
      <c r="F669" s="508">
        <v>41684</v>
      </c>
      <c r="G669" s="153">
        <v>5880</v>
      </c>
      <c r="H669" s="172">
        <f t="shared" si="10"/>
        <v>0</v>
      </c>
      <c r="I669" s="168" t="s">
        <v>21</v>
      </c>
    </row>
    <row r="670" spans="1:10" x14ac:dyDescent="0.25">
      <c r="A670" s="166">
        <v>41679</v>
      </c>
      <c r="B670" s="167">
        <v>114</v>
      </c>
      <c r="C670" s="167" t="s">
        <v>871</v>
      </c>
      <c r="D670" s="151" t="s">
        <v>215</v>
      </c>
      <c r="E670" s="152">
        <v>2192.5</v>
      </c>
      <c r="F670" s="508">
        <v>41679</v>
      </c>
      <c r="G670" s="153">
        <v>2192.5</v>
      </c>
      <c r="H670" s="172">
        <f t="shared" si="10"/>
        <v>0</v>
      </c>
      <c r="I670" s="154"/>
    </row>
    <row r="671" spans="1:10" x14ac:dyDescent="0.25">
      <c r="A671" s="166">
        <v>41679</v>
      </c>
      <c r="B671" s="167">
        <v>115</v>
      </c>
      <c r="C671" s="167" t="s">
        <v>871</v>
      </c>
      <c r="D671" s="151" t="s">
        <v>122</v>
      </c>
      <c r="E671" s="152">
        <v>1330</v>
      </c>
      <c r="F671" s="508">
        <v>41690</v>
      </c>
      <c r="G671" s="153">
        <v>1330</v>
      </c>
      <c r="H671" s="172">
        <f t="shared" si="10"/>
        <v>0</v>
      </c>
      <c r="I671" s="154" t="s">
        <v>37</v>
      </c>
    </row>
    <row r="672" spans="1:10" x14ac:dyDescent="0.25">
      <c r="A672" s="166">
        <v>41679</v>
      </c>
      <c r="B672" s="167">
        <v>116</v>
      </c>
      <c r="C672" s="167" t="s">
        <v>871</v>
      </c>
      <c r="D672" s="151" t="s">
        <v>44</v>
      </c>
      <c r="E672" s="152">
        <v>3800</v>
      </c>
      <c r="F672" s="508">
        <v>41690</v>
      </c>
      <c r="G672" s="153">
        <v>3800</v>
      </c>
      <c r="H672" s="172">
        <f t="shared" si="10"/>
        <v>0</v>
      </c>
      <c r="I672" s="154" t="s">
        <v>37</v>
      </c>
    </row>
    <row r="673" spans="1:10" x14ac:dyDescent="0.25">
      <c r="A673" s="166">
        <v>41679</v>
      </c>
      <c r="B673" s="167">
        <v>117</v>
      </c>
      <c r="C673" s="167" t="s">
        <v>871</v>
      </c>
      <c r="D673" s="151" t="s">
        <v>43</v>
      </c>
      <c r="E673" s="152">
        <v>2660</v>
      </c>
      <c r="F673" s="508">
        <v>41690</v>
      </c>
      <c r="G673" s="153">
        <v>2660</v>
      </c>
      <c r="H673" s="172">
        <f t="shared" si="10"/>
        <v>0</v>
      </c>
      <c r="I673" s="154" t="s">
        <v>12</v>
      </c>
    </row>
    <row r="674" spans="1:10" ht="15" x14ac:dyDescent="0.25">
      <c r="A674" s="166">
        <v>41679</v>
      </c>
      <c r="B674" s="167">
        <v>118</v>
      </c>
      <c r="C674" s="167" t="s">
        <v>871</v>
      </c>
      <c r="D674" s="151" t="s">
        <v>42</v>
      </c>
      <c r="E674" s="152">
        <v>1520</v>
      </c>
      <c r="F674" s="508">
        <v>41690</v>
      </c>
      <c r="G674" s="153">
        <v>1520</v>
      </c>
      <c r="H674" s="172">
        <f t="shared" si="10"/>
        <v>0</v>
      </c>
      <c r="I674" s="154" t="s">
        <v>12</v>
      </c>
      <c r="J674" s="131"/>
    </row>
    <row r="675" spans="1:10" ht="15" x14ac:dyDescent="0.25">
      <c r="A675" s="166">
        <v>41679</v>
      </c>
      <c r="B675" s="167">
        <v>119</v>
      </c>
      <c r="C675" s="167" t="s">
        <v>871</v>
      </c>
      <c r="D675" s="151" t="s">
        <v>884</v>
      </c>
      <c r="E675" s="152">
        <v>7028</v>
      </c>
      <c r="F675" s="508">
        <v>41679</v>
      </c>
      <c r="G675" s="153">
        <v>7028</v>
      </c>
      <c r="H675" s="172">
        <f t="shared" si="10"/>
        <v>0</v>
      </c>
      <c r="I675" s="154" t="s">
        <v>21</v>
      </c>
      <c r="J675" s="131"/>
    </row>
    <row r="676" spans="1:10" ht="15" x14ac:dyDescent="0.25">
      <c r="A676" s="166">
        <v>41679</v>
      </c>
      <c r="B676" s="167">
        <v>120</v>
      </c>
      <c r="C676" s="167" t="s">
        <v>871</v>
      </c>
      <c r="D676" s="151" t="s">
        <v>115</v>
      </c>
      <c r="E676" s="152">
        <v>886.5</v>
      </c>
      <c r="F676" s="508">
        <v>41679</v>
      </c>
      <c r="G676" s="153">
        <v>886.5</v>
      </c>
      <c r="H676" s="172">
        <f t="shared" si="10"/>
        <v>0</v>
      </c>
      <c r="I676" s="154"/>
      <c r="J676" s="131"/>
    </row>
    <row r="677" spans="1:10" ht="15" x14ac:dyDescent="0.25">
      <c r="A677" s="166">
        <v>41679</v>
      </c>
      <c r="B677" s="167">
        <v>121</v>
      </c>
      <c r="C677" s="167" t="s">
        <v>871</v>
      </c>
      <c r="D677" s="151" t="s">
        <v>29</v>
      </c>
      <c r="E677" s="152">
        <v>11139.5</v>
      </c>
      <c r="F677" s="508">
        <v>41679</v>
      </c>
      <c r="G677" s="153">
        <v>11139.5</v>
      </c>
      <c r="H677" s="172">
        <f t="shared" si="10"/>
        <v>0</v>
      </c>
      <c r="I677" s="154" t="s">
        <v>12</v>
      </c>
      <c r="J677" s="131"/>
    </row>
    <row r="678" spans="1:10" ht="15" x14ac:dyDescent="0.25">
      <c r="A678" s="166">
        <v>41679</v>
      </c>
      <c r="B678" s="167">
        <v>122</v>
      </c>
      <c r="C678" s="167" t="s">
        <v>871</v>
      </c>
      <c r="D678" s="151" t="s">
        <v>47</v>
      </c>
      <c r="E678" s="152">
        <v>2184.5</v>
      </c>
      <c r="F678" s="508">
        <v>41679</v>
      </c>
      <c r="G678" s="153">
        <v>2184.5</v>
      </c>
      <c r="H678" s="172">
        <f t="shared" si="10"/>
        <v>0</v>
      </c>
      <c r="I678" s="154" t="s">
        <v>12</v>
      </c>
      <c r="J678" s="131"/>
    </row>
    <row r="679" spans="1:10" ht="15" x14ac:dyDescent="0.25">
      <c r="A679" s="166">
        <v>41679</v>
      </c>
      <c r="B679" s="167">
        <v>123</v>
      </c>
      <c r="C679" s="167" t="s">
        <v>871</v>
      </c>
      <c r="D679" s="151" t="s">
        <v>35</v>
      </c>
      <c r="E679" s="152">
        <v>1598</v>
      </c>
      <c r="F679" s="508">
        <v>41679</v>
      </c>
      <c r="G679" s="153">
        <v>1598</v>
      </c>
      <c r="H679" s="172">
        <f t="shared" si="10"/>
        <v>0</v>
      </c>
      <c r="I679" s="154" t="s">
        <v>12</v>
      </c>
      <c r="J679" s="131"/>
    </row>
    <row r="680" spans="1:10" ht="15" x14ac:dyDescent="0.25">
      <c r="A680" s="166">
        <v>41679</v>
      </c>
      <c r="B680" s="167">
        <v>124</v>
      </c>
      <c r="C680" s="167" t="s">
        <v>871</v>
      </c>
      <c r="D680" s="151" t="s">
        <v>338</v>
      </c>
      <c r="E680" s="152">
        <v>378.5</v>
      </c>
      <c r="F680" s="508">
        <v>41679</v>
      </c>
      <c r="G680" s="153">
        <v>378.5</v>
      </c>
      <c r="H680" s="172">
        <f t="shared" si="10"/>
        <v>0</v>
      </c>
      <c r="I680" s="154" t="s">
        <v>12</v>
      </c>
      <c r="J680" s="131"/>
    </row>
    <row r="681" spans="1:10" ht="15" x14ac:dyDescent="0.25">
      <c r="A681" s="166">
        <v>41679</v>
      </c>
      <c r="B681" s="167">
        <v>125</v>
      </c>
      <c r="C681" s="167" t="s">
        <v>871</v>
      </c>
      <c r="D681" s="151" t="s">
        <v>123</v>
      </c>
      <c r="E681" s="152">
        <v>4259</v>
      </c>
      <c r="F681" s="508">
        <v>41679</v>
      </c>
      <c r="G681" s="153">
        <v>4259</v>
      </c>
      <c r="H681" s="172">
        <f t="shared" si="10"/>
        <v>0</v>
      </c>
      <c r="I681" s="154"/>
      <c r="J681" s="131"/>
    </row>
    <row r="682" spans="1:10" ht="15" x14ac:dyDescent="0.25">
      <c r="A682" s="166">
        <v>41679</v>
      </c>
      <c r="B682" s="167">
        <v>126</v>
      </c>
      <c r="C682" s="167" t="s">
        <v>871</v>
      </c>
      <c r="D682" s="151" t="s">
        <v>893</v>
      </c>
      <c r="E682" s="152">
        <v>2555</v>
      </c>
      <c r="F682" s="508">
        <v>41679</v>
      </c>
      <c r="G682" s="153">
        <v>2555</v>
      </c>
      <c r="H682" s="172">
        <f t="shared" si="10"/>
        <v>0</v>
      </c>
      <c r="I682" s="154" t="s">
        <v>37</v>
      </c>
      <c r="J682" s="131"/>
    </row>
    <row r="683" spans="1:10" ht="15" x14ac:dyDescent="0.25">
      <c r="A683" s="166">
        <v>41679</v>
      </c>
      <c r="B683" s="167">
        <v>127</v>
      </c>
      <c r="C683" s="167" t="s">
        <v>871</v>
      </c>
      <c r="D683" s="151" t="s">
        <v>48</v>
      </c>
      <c r="E683" s="152">
        <v>878.5</v>
      </c>
      <c r="F683" s="508">
        <v>41679</v>
      </c>
      <c r="G683" s="153">
        <v>878.5</v>
      </c>
      <c r="H683" s="172">
        <f t="shared" si="10"/>
        <v>0</v>
      </c>
      <c r="I683" s="154" t="s">
        <v>37</v>
      </c>
      <c r="J683" s="131"/>
    </row>
    <row r="684" spans="1:10" ht="15" x14ac:dyDescent="0.25">
      <c r="A684" s="166">
        <v>41679</v>
      </c>
      <c r="B684" s="167">
        <v>128</v>
      </c>
      <c r="C684" s="167" t="s">
        <v>871</v>
      </c>
      <c r="D684" s="151" t="s">
        <v>33</v>
      </c>
      <c r="E684" s="152">
        <v>4267</v>
      </c>
      <c r="F684" s="508">
        <v>41679</v>
      </c>
      <c r="G684" s="153">
        <v>4267</v>
      </c>
      <c r="H684" s="172">
        <f t="shared" si="10"/>
        <v>0</v>
      </c>
      <c r="I684" s="154" t="s">
        <v>37</v>
      </c>
      <c r="J684" s="131"/>
    </row>
    <row r="685" spans="1:10" ht="15" x14ac:dyDescent="0.25">
      <c r="A685" s="166">
        <v>41679</v>
      </c>
      <c r="B685" s="167">
        <v>129</v>
      </c>
      <c r="C685" s="167" t="s">
        <v>871</v>
      </c>
      <c r="D685" s="151" t="s">
        <v>894</v>
      </c>
      <c r="E685" s="152">
        <v>1744.5</v>
      </c>
      <c r="F685" s="508">
        <v>41679</v>
      </c>
      <c r="G685" s="153">
        <v>1744.5</v>
      </c>
      <c r="H685" s="172">
        <f t="shared" si="10"/>
        <v>0</v>
      </c>
      <c r="I685" s="154" t="s">
        <v>12</v>
      </c>
      <c r="J685" s="131"/>
    </row>
    <row r="686" spans="1:10" ht="15" x14ac:dyDescent="0.25">
      <c r="A686" s="166">
        <v>41679</v>
      </c>
      <c r="B686" s="167">
        <v>130</v>
      </c>
      <c r="C686" s="167" t="s">
        <v>871</v>
      </c>
      <c r="D686" s="151" t="s">
        <v>16</v>
      </c>
      <c r="E686" s="152">
        <v>1094.5</v>
      </c>
      <c r="F686" s="508">
        <v>41679</v>
      </c>
      <c r="G686" s="153">
        <v>1094.5</v>
      </c>
      <c r="H686" s="172">
        <f t="shared" si="10"/>
        <v>0</v>
      </c>
      <c r="I686" s="154" t="s">
        <v>37</v>
      </c>
      <c r="J686" s="131"/>
    </row>
    <row r="687" spans="1:10" ht="15" x14ac:dyDescent="0.25">
      <c r="A687" s="166">
        <v>41679</v>
      </c>
      <c r="B687" s="167">
        <v>131</v>
      </c>
      <c r="C687" s="167" t="s">
        <v>871</v>
      </c>
      <c r="D687" s="151" t="s">
        <v>55</v>
      </c>
      <c r="E687" s="153">
        <v>14508</v>
      </c>
      <c r="F687" s="510" t="s">
        <v>895</v>
      </c>
      <c r="G687" s="153">
        <f>13000+1508</f>
        <v>14508</v>
      </c>
      <c r="H687" s="172">
        <f t="shared" si="10"/>
        <v>0</v>
      </c>
      <c r="I687" s="154" t="s">
        <v>8</v>
      </c>
      <c r="J687" s="131"/>
    </row>
    <row r="688" spans="1:10" ht="15" x14ac:dyDescent="0.25">
      <c r="A688" s="166">
        <v>41679</v>
      </c>
      <c r="B688" s="167">
        <v>132</v>
      </c>
      <c r="C688" s="167" t="s">
        <v>871</v>
      </c>
      <c r="D688" s="151" t="s">
        <v>517</v>
      </c>
      <c r="E688" s="152">
        <v>246.5</v>
      </c>
      <c r="F688" s="508">
        <v>41679</v>
      </c>
      <c r="G688" s="153">
        <v>246.5</v>
      </c>
      <c r="H688" s="172">
        <f t="shared" si="10"/>
        <v>0</v>
      </c>
      <c r="I688" s="154"/>
      <c r="J688" s="131"/>
    </row>
    <row r="689" spans="1:10" ht="15" x14ac:dyDescent="0.25">
      <c r="A689" s="166">
        <v>41679</v>
      </c>
      <c r="B689" s="167">
        <v>133</v>
      </c>
      <c r="C689" s="167" t="s">
        <v>871</v>
      </c>
      <c r="D689" s="151" t="s">
        <v>130</v>
      </c>
      <c r="E689" s="152">
        <v>9049.5</v>
      </c>
      <c r="F689" s="508">
        <v>41680</v>
      </c>
      <c r="G689" s="153">
        <v>9049.5</v>
      </c>
      <c r="H689" s="172">
        <f t="shared" si="10"/>
        <v>0</v>
      </c>
      <c r="I689" s="154" t="s">
        <v>21</v>
      </c>
      <c r="J689" s="131"/>
    </row>
    <row r="690" spans="1:10" x14ac:dyDescent="0.25">
      <c r="A690" s="166">
        <v>41679</v>
      </c>
      <c r="B690" s="167">
        <v>134</v>
      </c>
      <c r="C690" s="167" t="s">
        <v>871</v>
      </c>
      <c r="D690" s="151" t="s">
        <v>50</v>
      </c>
      <c r="E690" s="152">
        <v>7533.5</v>
      </c>
      <c r="F690" s="508">
        <v>41682</v>
      </c>
      <c r="G690" s="153">
        <v>7533.5</v>
      </c>
      <c r="H690" s="172">
        <f t="shared" si="10"/>
        <v>0</v>
      </c>
      <c r="I690" s="154" t="s">
        <v>21</v>
      </c>
    </row>
    <row r="691" spans="1:10" x14ac:dyDescent="0.25">
      <c r="A691" s="166">
        <v>41679</v>
      </c>
      <c r="B691" s="167">
        <v>135</v>
      </c>
      <c r="C691" s="167" t="s">
        <v>871</v>
      </c>
      <c r="D691" s="151" t="s">
        <v>149</v>
      </c>
      <c r="E691" s="152">
        <v>11099.5</v>
      </c>
      <c r="F691" s="508">
        <v>41680</v>
      </c>
      <c r="G691" s="153">
        <v>11099.5</v>
      </c>
      <c r="H691" s="172">
        <f t="shared" si="10"/>
        <v>0</v>
      </c>
      <c r="I691" s="154" t="s">
        <v>27</v>
      </c>
    </row>
    <row r="692" spans="1:10" x14ac:dyDescent="0.25">
      <c r="A692" s="166">
        <v>41679</v>
      </c>
      <c r="B692" s="167">
        <v>136</v>
      </c>
      <c r="C692" s="167" t="s">
        <v>871</v>
      </c>
      <c r="D692" s="151" t="s">
        <v>27</v>
      </c>
      <c r="E692" s="152">
        <v>3699</v>
      </c>
      <c r="F692" s="508">
        <v>41679</v>
      </c>
      <c r="G692" s="153">
        <v>3699</v>
      </c>
      <c r="H692" s="172">
        <f t="shared" si="10"/>
        <v>0</v>
      </c>
      <c r="I692" s="154" t="s">
        <v>21</v>
      </c>
      <c r="J692" s="155" t="s">
        <v>896</v>
      </c>
    </row>
    <row r="693" spans="1:10" x14ac:dyDescent="0.25">
      <c r="A693" s="166">
        <v>41679</v>
      </c>
      <c r="B693" s="167">
        <v>137</v>
      </c>
      <c r="C693" s="167" t="s">
        <v>871</v>
      </c>
      <c r="D693" s="151" t="s">
        <v>508</v>
      </c>
      <c r="E693" s="152">
        <v>20877</v>
      </c>
      <c r="F693" s="508">
        <v>41679</v>
      </c>
      <c r="G693" s="153">
        <v>20877</v>
      </c>
      <c r="H693" s="172">
        <f t="shared" si="10"/>
        <v>0</v>
      </c>
      <c r="I693" s="154"/>
    </row>
    <row r="694" spans="1:10" x14ac:dyDescent="0.25">
      <c r="A694" s="166">
        <v>41679</v>
      </c>
      <c r="B694" s="167">
        <v>138</v>
      </c>
      <c r="C694" s="167" t="s">
        <v>871</v>
      </c>
      <c r="D694" s="151" t="s">
        <v>83</v>
      </c>
      <c r="E694" s="152">
        <v>2374.5</v>
      </c>
      <c r="F694" s="508">
        <v>41679</v>
      </c>
      <c r="G694" s="153">
        <v>2374.5</v>
      </c>
      <c r="H694" s="172">
        <f t="shared" si="10"/>
        <v>0</v>
      </c>
      <c r="I694" s="154" t="s">
        <v>21</v>
      </c>
    </row>
    <row r="695" spans="1:10" x14ac:dyDescent="0.25">
      <c r="A695" s="166">
        <v>41679</v>
      </c>
      <c r="B695" s="167">
        <v>139</v>
      </c>
      <c r="C695" s="167" t="s">
        <v>871</v>
      </c>
      <c r="D695" s="151" t="s">
        <v>8</v>
      </c>
      <c r="E695" s="152">
        <v>2473.5</v>
      </c>
      <c r="F695" s="508">
        <v>41679</v>
      </c>
      <c r="G695" s="153">
        <v>2473.5</v>
      </c>
      <c r="H695" s="172">
        <f t="shared" si="10"/>
        <v>0</v>
      </c>
      <c r="I695" s="154" t="s">
        <v>8</v>
      </c>
    </row>
    <row r="696" spans="1:10" x14ac:dyDescent="0.25">
      <c r="A696" s="166">
        <v>41679</v>
      </c>
      <c r="B696" s="167">
        <v>140</v>
      </c>
      <c r="C696" s="167" t="s">
        <v>871</v>
      </c>
      <c r="D696" s="151" t="s">
        <v>897</v>
      </c>
      <c r="E696" s="152">
        <v>2632</v>
      </c>
      <c r="F696" s="508">
        <v>41679</v>
      </c>
      <c r="G696" s="153">
        <v>2632</v>
      </c>
      <c r="H696" s="172">
        <f t="shared" si="10"/>
        <v>0</v>
      </c>
      <c r="I696" s="154" t="s">
        <v>21</v>
      </c>
    </row>
    <row r="697" spans="1:10" x14ac:dyDescent="0.25">
      <c r="A697" s="166">
        <v>41679</v>
      </c>
      <c r="B697" s="167">
        <v>141</v>
      </c>
      <c r="C697" s="167" t="s">
        <v>871</v>
      </c>
      <c r="D697" s="151" t="s">
        <v>180</v>
      </c>
      <c r="E697" s="152">
        <v>2400</v>
      </c>
      <c r="F697" s="508">
        <v>41679</v>
      </c>
      <c r="G697" s="153">
        <v>2400</v>
      </c>
      <c r="H697" s="172">
        <f t="shared" si="10"/>
        <v>0</v>
      </c>
      <c r="I697" s="154"/>
    </row>
    <row r="698" spans="1:10" x14ac:dyDescent="0.25">
      <c r="A698" s="166">
        <v>41679</v>
      </c>
      <c r="B698" s="167">
        <v>142</v>
      </c>
      <c r="C698" s="167" t="s">
        <v>871</v>
      </c>
      <c r="D698" s="151" t="s">
        <v>22</v>
      </c>
      <c r="E698" s="152">
        <v>413</v>
      </c>
      <c r="F698" s="508">
        <v>41679</v>
      </c>
      <c r="G698" s="153">
        <v>413</v>
      </c>
      <c r="H698" s="172">
        <f t="shared" si="10"/>
        <v>0</v>
      </c>
      <c r="I698" s="154"/>
    </row>
    <row r="699" spans="1:10" x14ac:dyDescent="0.25">
      <c r="A699" s="166">
        <v>41679</v>
      </c>
      <c r="B699" s="167">
        <v>143</v>
      </c>
      <c r="C699" s="167" t="s">
        <v>871</v>
      </c>
      <c r="D699" s="151" t="s">
        <v>367</v>
      </c>
      <c r="E699" s="153">
        <v>1510</v>
      </c>
      <c r="F699" s="510" t="s">
        <v>898</v>
      </c>
      <c r="G699" s="153">
        <f>1260+250</f>
        <v>1510</v>
      </c>
      <c r="H699" s="172">
        <f t="shared" si="10"/>
        <v>0</v>
      </c>
      <c r="I699" s="154"/>
    </row>
    <row r="700" spans="1:10" x14ac:dyDescent="0.25">
      <c r="A700" s="166">
        <v>41679</v>
      </c>
      <c r="B700" s="167">
        <v>144</v>
      </c>
      <c r="C700" s="167" t="s">
        <v>871</v>
      </c>
      <c r="D700" s="151" t="s">
        <v>20</v>
      </c>
      <c r="E700" s="152">
        <v>556.5</v>
      </c>
      <c r="F700" s="508">
        <v>41679</v>
      </c>
      <c r="G700" s="153">
        <v>556.5</v>
      </c>
      <c r="H700" s="172">
        <f t="shared" si="10"/>
        <v>0</v>
      </c>
      <c r="I700" s="154" t="s">
        <v>8</v>
      </c>
    </row>
    <row r="701" spans="1:10" x14ac:dyDescent="0.25">
      <c r="A701" s="166">
        <v>41679</v>
      </c>
      <c r="B701" s="167">
        <v>145</v>
      </c>
      <c r="C701" s="167" t="s">
        <v>871</v>
      </c>
      <c r="D701" s="151" t="s">
        <v>147</v>
      </c>
      <c r="E701" s="152">
        <v>10054</v>
      </c>
      <c r="F701" s="508">
        <v>41679</v>
      </c>
      <c r="G701" s="153">
        <v>10054</v>
      </c>
      <c r="H701" s="172">
        <f t="shared" si="10"/>
        <v>0</v>
      </c>
      <c r="I701" s="154"/>
    </row>
    <row r="702" spans="1:10" x14ac:dyDescent="0.25">
      <c r="A702" s="166">
        <v>41679</v>
      </c>
      <c r="B702" s="167">
        <v>146</v>
      </c>
      <c r="C702" s="167" t="s">
        <v>871</v>
      </c>
      <c r="D702" s="151" t="s">
        <v>18</v>
      </c>
      <c r="E702" s="152">
        <v>799</v>
      </c>
      <c r="F702" s="508">
        <v>41679</v>
      </c>
      <c r="G702" s="153">
        <v>799</v>
      </c>
      <c r="H702" s="172">
        <f t="shared" si="10"/>
        <v>0</v>
      </c>
      <c r="I702" s="154" t="s">
        <v>8</v>
      </c>
    </row>
    <row r="703" spans="1:10" x14ac:dyDescent="0.25">
      <c r="A703" s="166">
        <v>41679</v>
      </c>
      <c r="B703" s="167">
        <v>147</v>
      </c>
      <c r="C703" s="167" t="s">
        <v>871</v>
      </c>
      <c r="D703" s="151" t="s">
        <v>544</v>
      </c>
      <c r="E703" s="152">
        <v>28933</v>
      </c>
      <c r="F703" s="508">
        <v>41679</v>
      </c>
      <c r="G703" s="153">
        <v>28933</v>
      </c>
      <c r="H703" s="172">
        <f t="shared" si="10"/>
        <v>0</v>
      </c>
      <c r="I703" s="154"/>
    </row>
    <row r="704" spans="1:10" x14ac:dyDescent="0.25">
      <c r="A704" s="166">
        <v>41679</v>
      </c>
      <c r="B704" s="167">
        <v>148</v>
      </c>
      <c r="C704" s="167" t="s">
        <v>871</v>
      </c>
      <c r="D704" s="151" t="s">
        <v>99</v>
      </c>
      <c r="E704" s="152">
        <v>681.5</v>
      </c>
      <c r="F704" s="508">
        <v>41679</v>
      </c>
      <c r="G704" s="153">
        <v>681.5</v>
      </c>
      <c r="H704" s="172">
        <f t="shared" si="10"/>
        <v>0</v>
      </c>
      <c r="I704" s="154"/>
    </row>
    <row r="705" spans="1:10" x14ac:dyDescent="0.25">
      <c r="A705" s="166">
        <v>41679</v>
      </c>
      <c r="B705" s="167">
        <v>149</v>
      </c>
      <c r="C705" s="167" t="s">
        <v>871</v>
      </c>
      <c r="D705" s="151" t="s">
        <v>49</v>
      </c>
      <c r="E705" s="152">
        <v>3355.2</v>
      </c>
      <c r="F705" s="508">
        <v>41679</v>
      </c>
      <c r="G705" s="153">
        <v>3355.2</v>
      </c>
      <c r="H705" s="172">
        <f t="shared" si="10"/>
        <v>0</v>
      </c>
      <c r="I705" s="154"/>
    </row>
    <row r="706" spans="1:10" ht="15" x14ac:dyDescent="0.25">
      <c r="A706" s="166">
        <v>41679</v>
      </c>
      <c r="B706" s="167">
        <v>150</v>
      </c>
      <c r="C706" s="167" t="s">
        <v>871</v>
      </c>
      <c r="D706" s="151" t="s">
        <v>27</v>
      </c>
      <c r="E706" s="152">
        <v>14451</v>
      </c>
      <c r="F706" s="508">
        <v>41682</v>
      </c>
      <c r="G706" s="153">
        <v>14451</v>
      </c>
      <c r="H706" s="172">
        <f t="shared" si="10"/>
        <v>0</v>
      </c>
      <c r="I706" s="154" t="s">
        <v>27</v>
      </c>
      <c r="J706" s="131"/>
    </row>
    <row r="707" spans="1:10" ht="15" x14ac:dyDescent="0.25">
      <c r="A707" s="166">
        <v>41679</v>
      </c>
      <c r="B707" s="167">
        <v>151</v>
      </c>
      <c r="C707" s="167" t="s">
        <v>871</v>
      </c>
      <c r="D707" s="151" t="s">
        <v>85</v>
      </c>
      <c r="E707" s="152">
        <v>20273</v>
      </c>
      <c r="F707" s="508">
        <v>41680</v>
      </c>
      <c r="G707" s="153">
        <v>20273</v>
      </c>
      <c r="H707" s="172">
        <f t="shared" si="10"/>
        <v>0</v>
      </c>
      <c r="I707" s="154" t="s">
        <v>27</v>
      </c>
      <c r="J707" s="131"/>
    </row>
    <row r="708" spans="1:10" ht="15" x14ac:dyDescent="0.25">
      <c r="A708" s="166">
        <v>41679</v>
      </c>
      <c r="B708" s="167">
        <v>152</v>
      </c>
      <c r="C708" s="167" t="s">
        <v>871</v>
      </c>
      <c r="D708" s="151" t="s">
        <v>92</v>
      </c>
      <c r="E708" s="152">
        <v>1768</v>
      </c>
      <c r="F708" s="508">
        <v>41680</v>
      </c>
      <c r="G708" s="153">
        <v>1768</v>
      </c>
      <c r="H708" s="172">
        <f t="shared" si="10"/>
        <v>0</v>
      </c>
      <c r="I708" s="154" t="s">
        <v>27</v>
      </c>
      <c r="J708" s="131"/>
    </row>
    <row r="709" spans="1:10" ht="15" x14ac:dyDescent="0.25">
      <c r="A709" s="166">
        <v>41679</v>
      </c>
      <c r="B709" s="167">
        <v>153</v>
      </c>
      <c r="C709" s="167" t="s">
        <v>871</v>
      </c>
      <c r="D709" s="151" t="s">
        <v>245</v>
      </c>
      <c r="E709" s="152">
        <v>20752</v>
      </c>
      <c r="F709" s="508">
        <v>41680</v>
      </c>
      <c r="G709" s="153">
        <v>20752</v>
      </c>
      <c r="H709" s="172">
        <f t="shared" ref="H709:H772" si="11">E709-G709</f>
        <v>0</v>
      </c>
      <c r="I709" s="154" t="s">
        <v>27</v>
      </c>
      <c r="J709" s="131"/>
    </row>
    <row r="710" spans="1:10" ht="15" x14ac:dyDescent="0.25">
      <c r="A710" s="166">
        <v>41679</v>
      </c>
      <c r="B710" s="167">
        <v>154</v>
      </c>
      <c r="C710" s="167" t="s">
        <v>871</v>
      </c>
      <c r="D710" s="151" t="s">
        <v>346</v>
      </c>
      <c r="E710" s="152">
        <v>2587.5</v>
      </c>
      <c r="F710" s="508">
        <v>41680</v>
      </c>
      <c r="G710" s="153">
        <v>2587.5</v>
      </c>
      <c r="H710" s="172">
        <f t="shared" si="11"/>
        <v>0</v>
      </c>
      <c r="I710" s="154" t="s">
        <v>27</v>
      </c>
      <c r="J710" s="131"/>
    </row>
    <row r="711" spans="1:10" ht="15" x14ac:dyDescent="0.25">
      <c r="A711" s="166">
        <v>41679</v>
      </c>
      <c r="B711" s="167">
        <v>155</v>
      </c>
      <c r="C711" s="167" t="s">
        <v>871</v>
      </c>
      <c r="D711" s="151" t="s">
        <v>91</v>
      </c>
      <c r="E711" s="152">
        <v>3708</v>
      </c>
      <c r="F711" s="508">
        <v>41680</v>
      </c>
      <c r="G711" s="153">
        <v>3708</v>
      </c>
      <c r="H711" s="172">
        <f t="shared" si="11"/>
        <v>0</v>
      </c>
      <c r="I711" s="154" t="s">
        <v>27</v>
      </c>
      <c r="J711" s="131"/>
    </row>
    <row r="712" spans="1:10" ht="15" x14ac:dyDescent="0.25">
      <c r="A712" s="166">
        <v>41679</v>
      </c>
      <c r="B712" s="167">
        <v>156</v>
      </c>
      <c r="C712" s="167" t="s">
        <v>871</v>
      </c>
      <c r="D712" s="151" t="s">
        <v>152</v>
      </c>
      <c r="E712" s="152">
        <v>6358.5</v>
      </c>
      <c r="F712" s="508">
        <v>41679</v>
      </c>
      <c r="G712" s="153">
        <v>6358.5</v>
      </c>
      <c r="H712" s="172">
        <f t="shared" si="11"/>
        <v>0</v>
      </c>
      <c r="I712" s="154"/>
      <c r="J712" s="131"/>
    </row>
    <row r="713" spans="1:10" ht="15" x14ac:dyDescent="0.25">
      <c r="A713" s="166">
        <v>41679</v>
      </c>
      <c r="B713" s="167">
        <v>157</v>
      </c>
      <c r="C713" s="167" t="s">
        <v>871</v>
      </c>
      <c r="D713" s="151" t="s">
        <v>855</v>
      </c>
      <c r="E713" s="152">
        <v>3932.5</v>
      </c>
      <c r="F713" s="508">
        <v>41680</v>
      </c>
      <c r="G713" s="153">
        <v>3932.5</v>
      </c>
      <c r="H713" s="172">
        <f t="shared" si="11"/>
        <v>0</v>
      </c>
      <c r="I713" s="154" t="s">
        <v>27</v>
      </c>
      <c r="J713" s="131"/>
    </row>
    <row r="714" spans="1:10" ht="15" x14ac:dyDescent="0.25">
      <c r="A714" s="166">
        <v>41679</v>
      </c>
      <c r="B714" s="167">
        <v>158</v>
      </c>
      <c r="C714" s="167" t="s">
        <v>871</v>
      </c>
      <c r="D714" s="151" t="s">
        <v>494</v>
      </c>
      <c r="E714" s="152">
        <v>1825.5</v>
      </c>
      <c r="F714" s="508">
        <v>41679</v>
      </c>
      <c r="G714" s="153">
        <v>1825.5</v>
      </c>
      <c r="H714" s="172">
        <f t="shared" si="11"/>
        <v>0</v>
      </c>
      <c r="I714" s="154" t="s">
        <v>21</v>
      </c>
      <c r="J714" s="131"/>
    </row>
    <row r="715" spans="1:10" ht="15" x14ac:dyDescent="0.25">
      <c r="A715" s="166">
        <v>41679</v>
      </c>
      <c r="B715" s="167">
        <v>159</v>
      </c>
      <c r="C715" s="167" t="s">
        <v>871</v>
      </c>
      <c r="D715" s="151" t="s">
        <v>136</v>
      </c>
      <c r="E715" s="152">
        <v>1288</v>
      </c>
      <c r="F715" s="508">
        <v>41679</v>
      </c>
      <c r="G715" s="153">
        <v>1288</v>
      </c>
      <c r="H715" s="172">
        <f t="shared" si="11"/>
        <v>0</v>
      </c>
      <c r="I715" s="154"/>
      <c r="J715" s="131"/>
    </row>
    <row r="716" spans="1:10" ht="15" x14ac:dyDescent="0.25">
      <c r="A716" s="166">
        <v>41679</v>
      </c>
      <c r="B716" s="167">
        <v>160</v>
      </c>
      <c r="C716" s="167" t="s">
        <v>871</v>
      </c>
      <c r="D716" s="151" t="s">
        <v>185</v>
      </c>
      <c r="E716" s="152">
        <v>70</v>
      </c>
      <c r="F716" s="508">
        <v>41679</v>
      </c>
      <c r="G716" s="153">
        <v>70</v>
      </c>
      <c r="H716" s="172">
        <f t="shared" si="11"/>
        <v>0</v>
      </c>
      <c r="I716" s="154"/>
      <c r="J716" s="131"/>
    </row>
    <row r="717" spans="1:10" ht="15" x14ac:dyDescent="0.25">
      <c r="A717" s="166">
        <v>41679</v>
      </c>
      <c r="B717" s="167">
        <v>161</v>
      </c>
      <c r="C717" s="167" t="s">
        <v>871</v>
      </c>
      <c r="D717" s="151" t="s">
        <v>68</v>
      </c>
      <c r="E717" s="152">
        <v>4376</v>
      </c>
      <c r="F717" s="508">
        <v>41681</v>
      </c>
      <c r="G717" s="153">
        <v>4376</v>
      </c>
      <c r="H717" s="172">
        <f t="shared" si="11"/>
        <v>0</v>
      </c>
      <c r="I717" s="154" t="s">
        <v>492</v>
      </c>
      <c r="J717" s="131"/>
    </row>
    <row r="718" spans="1:10" ht="15" x14ac:dyDescent="0.25">
      <c r="A718" s="166">
        <v>41679</v>
      </c>
      <c r="B718" s="167">
        <v>162</v>
      </c>
      <c r="C718" s="167" t="s">
        <v>871</v>
      </c>
      <c r="D718" s="151" t="s">
        <v>658</v>
      </c>
      <c r="E718" s="152">
        <v>1218</v>
      </c>
      <c r="F718" s="508">
        <v>41679</v>
      </c>
      <c r="G718" s="153">
        <v>1218</v>
      </c>
      <c r="H718" s="172">
        <f t="shared" si="11"/>
        <v>0</v>
      </c>
      <c r="I718" s="154"/>
      <c r="J718" s="131"/>
    </row>
    <row r="719" spans="1:10" ht="15" x14ac:dyDescent="0.25">
      <c r="A719" s="166">
        <v>41679</v>
      </c>
      <c r="B719" s="167">
        <v>163</v>
      </c>
      <c r="C719" s="167" t="s">
        <v>871</v>
      </c>
      <c r="D719" s="151" t="s">
        <v>14</v>
      </c>
      <c r="E719" s="152">
        <v>5099.5</v>
      </c>
      <c r="F719" s="508">
        <v>41681</v>
      </c>
      <c r="G719" s="153">
        <v>5099.5</v>
      </c>
      <c r="H719" s="172">
        <f t="shared" si="11"/>
        <v>0</v>
      </c>
      <c r="I719" s="154" t="s">
        <v>492</v>
      </c>
      <c r="J719" s="131"/>
    </row>
    <row r="720" spans="1:10" ht="15" x14ac:dyDescent="0.25">
      <c r="A720" s="166">
        <v>41680</v>
      </c>
      <c r="B720" s="167">
        <v>164</v>
      </c>
      <c r="C720" s="167" t="s">
        <v>871</v>
      </c>
      <c r="D720" s="151" t="s">
        <v>533</v>
      </c>
      <c r="E720" s="152">
        <v>230</v>
      </c>
      <c r="F720" s="508">
        <v>41680</v>
      </c>
      <c r="G720" s="152">
        <v>230</v>
      </c>
      <c r="H720" s="172">
        <f t="shared" si="11"/>
        <v>0</v>
      </c>
      <c r="I720" s="154"/>
      <c r="J720" s="131"/>
    </row>
    <row r="721" spans="1:10" ht="15" x14ac:dyDescent="0.25">
      <c r="A721" s="166">
        <v>41680</v>
      </c>
      <c r="B721" s="167">
        <v>165</v>
      </c>
      <c r="C721" s="167" t="s">
        <v>871</v>
      </c>
      <c r="D721" s="151" t="s">
        <v>163</v>
      </c>
      <c r="E721" s="152">
        <v>2811</v>
      </c>
      <c r="F721" s="508">
        <v>41680</v>
      </c>
      <c r="G721" s="153">
        <v>2811</v>
      </c>
      <c r="H721" s="172">
        <f t="shared" si="11"/>
        <v>0</v>
      </c>
      <c r="I721" s="168"/>
      <c r="J721" s="131"/>
    </row>
    <row r="722" spans="1:10" x14ac:dyDescent="0.25">
      <c r="A722" s="166">
        <v>41680</v>
      </c>
      <c r="B722" s="167">
        <v>166</v>
      </c>
      <c r="C722" s="167" t="s">
        <v>871</v>
      </c>
      <c r="D722" s="151" t="s">
        <v>24</v>
      </c>
      <c r="E722" s="152">
        <v>2582.5</v>
      </c>
      <c r="F722" s="508">
        <v>41680</v>
      </c>
      <c r="G722" s="153">
        <v>2582.5</v>
      </c>
      <c r="H722" s="172">
        <f t="shared" si="11"/>
        <v>0</v>
      </c>
      <c r="I722" s="154"/>
    </row>
    <row r="723" spans="1:10" x14ac:dyDescent="0.25">
      <c r="A723" s="166">
        <v>41680</v>
      </c>
      <c r="B723" s="167">
        <v>167</v>
      </c>
      <c r="C723" s="167" t="s">
        <v>871</v>
      </c>
      <c r="D723" s="151" t="s">
        <v>47</v>
      </c>
      <c r="E723" s="152">
        <v>4622.5</v>
      </c>
      <c r="F723" s="508">
        <v>41680</v>
      </c>
      <c r="G723" s="153">
        <v>4622.5</v>
      </c>
      <c r="H723" s="172">
        <f t="shared" si="11"/>
        <v>0</v>
      </c>
      <c r="I723" s="154" t="s">
        <v>30</v>
      </c>
    </row>
    <row r="724" spans="1:10" x14ac:dyDescent="0.25">
      <c r="A724" s="166">
        <v>41680</v>
      </c>
      <c r="B724" s="167">
        <v>168</v>
      </c>
      <c r="C724" s="167" t="s">
        <v>871</v>
      </c>
      <c r="D724" s="151" t="s">
        <v>29</v>
      </c>
      <c r="E724" s="152">
        <v>9202.5</v>
      </c>
      <c r="F724" s="508">
        <v>41683</v>
      </c>
      <c r="G724" s="153">
        <v>9202.5</v>
      </c>
      <c r="H724" s="172">
        <f t="shared" si="11"/>
        <v>0</v>
      </c>
      <c r="I724" s="154" t="s">
        <v>30</v>
      </c>
    </row>
    <row r="725" spans="1:10" x14ac:dyDescent="0.25">
      <c r="A725" s="166">
        <v>41680</v>
      </c>
      <c r="B725" s="167">
        <v>169</v>
      </c>
      <c r="C725" s="167" t="s">
        <v>871</v>
      </c>
      <c r="D725" s="151" t="s">
        <v>20</v>
      </c>
      <c r="E725" s="153">
        <v>8011</v>
      </c>
      <c r="F725" s="510" t="s">
        <v>899</v>
      </c>
      <c r="G725" s="153">
        <f>623+7388</f>
        <v>8011</v>
      </c>
      <c r="H725" s="172">
        <f t="shared" si="11"/>
        <v>0</v>
      </c>
      <c r="I725" s="154"/>
    </row>
    <row r="726" spans="1:10" x14ac:dyDescent="0.25">
      <c r="A726" s="166">
        <v>41680</v>
      </c>
      <c r="B726" s="167">
        <v>170</v>
      </c>
      <c r="C726" s="167" t="s">
        <v>871</v>
      </c>
      <c r="D726" s="151" t="s">
        <v>760</v>
      </c>
      <c r="E726" s="152">
        <v>2242</v>
      </c>
      <c r="F726" s="508">
        <v>41681</v>
      </c>
      <c r="G726" s="153">
        <v>2242</v>
      </c>
      <c r="H726" s="172">
        <f t="shared" si="11"/>
        <v>0</v>
      </c>
      <c r="I726" s="154" t="s">
        <v>30</v>
      </c>
    </row>
    <row r="727" spans="1:10" x14ac:dyDescent="0.25">
      <c r="A727" s="166">
        <v>41680</v>
      </c>
      <c r="B727" s="167">
        <v>171</v>
      </c>
      <c r="C727" s="167" t="s">
        <v>871</v>
      </c>
      <c r="D727" s="151" t="s">
        <v>35</v>
      </c>
      <c r="E727" s="152">
        <v>1169.5</v>
      </c>
      <c r="F727" s="508">
        <v>41681</v>
      </c>
      <c r="G727" s="153">
        <v>1169.5</v>
      </c>
      <c r="H727" s="172">
        <f t="shared" si="11"/>
        <v>0</v>
      </c>
      <c r="I727" s="154" t="s">
        <v>30</v>
      </c>
    </row>
    <row r="728" spans="1:10" x14ac:dyDescent="0.25">
      <c r="A728" s="166">
        <v>41680</v>
      </c>
      <c r="B728" s="167">
        <v>172</v>
      </c>
      <c r="C728" s="167" t="s">
        <v>871</v>
      </c>
      <c r="D728" s="151" t="s">
        <v>129</v>
      </c>
      <c r="E728" s="152">
        <v>835</v>
      </c>
      <c r="F728" s="508">
        <v>41680</v>
      </c>
      <c r="G728" s="153">
        <v>835</v>
      </c>
      <c r="H728" s="172">
        <f t="shared" si="11"/>
        <v>0</v>
      </c>
      <c r="I728" s="154"/>
    </row>
    <row r="729" spans="1:10" x14ac:dyDescent="0.25">
      <c r="A729" s="166">
        <v>41680</v>
      </c>
      <c r="B729" s="167">
        <v>173</v>
      </c>
      <c r="C729" s="167" t="s">
        <v>871</v>
      </c>
      <c r="D729" s="151" t="s">
        <v>123</v>
      </c>
      <c r="E729" s="152">
        <v>3055</v>
      </c>
      <c r="F729" s="508">
        <v>41681</v>
      </c>
      <c r="G729" s="153">
        <v>3055</v>
      </c>
      <c r="H729" s="172">
        <f t="shared" si="11"/>
        <v>0</v>
      </c>
      <c r="I729" s="154" t="s">
        <v>8</v>
      </c>
    </row>
    <row r="730" spans="1:10" x14ac:dyDescent="0.25">
      <c r="A730" s="166">
        <v>41680</v>
      </c>
      <c r="B730" s="167">
        <v>174</v>
      </c>
      <c r="C730" s="167" t="s">
        <v>871</v>
      </c>
      <c r="D730" s="156" t="s">
        <v>53</v>
      </c>
      <c r="E730" s="157">
        <v>0</v>
      </c>
      <c r="F730" s="508"/>
      <c r="G730" s="153"/>
      <c r="H730" s="172">
        <f t="shared" si="11"/>
        <v>0</v>
      </c>
      <c r="I730" s="154" t="s">
        <v>520</v>
      </c>
      <c r="J730" s="155" t="s">
        <v>442</v>
      </c>
    </row>
    <row r="731" spans="1:10" x14ac:dyDescent="0.25">
      <c r="A731" s="166">
        <v>41680</v>
      </c>
      <c r="B731" s="167">
        <v>175</v>
      </c>
      <c r="C731" s="167" t="s">
        <v>871</v>
      </c>
      <c r="D731" s="151" t="s">
        <v>36</v>
      </c>
      <c r="E731" s="152">
        <v>13197</v>
      </c>
      <c r="F731" s="508">
        <v>41687</v>
      </c>
      <c r="G731" s="153">
        <v>13197</v>
      </c>
      <c r="H731" s="172">
        <f t="shared" si="11"/>
        <v>0</v>
      </c>
      <c r="I731" s="154" t="s">
        <v>15</v>
      </c>
    </row>
    <row r="732" spans="1:10" x14ac:dyDescent="0.25">
      <c r="A732" s="166">
        <v>41680</v>
      </c>
      <c r="B732" s="167">
        <v>176</v>
      </c>
      <c r="C732" s="167" t="s">
        <v>871</v>
      </c>
      <c r="D732" s="151" t="s">
        <v>199</v>
      </c>
      <c r="E732" s="152">
        <v>5401.5</v>
      </c>
      <c r="F732" s="508">
        <v>41680</v>
      </c>
      <c r="G732" s="153">
        <v>5401.5</v>
      </c>
      <c r="H732" s="172">
        <f t="shared" si="11"/>
        <v>0</v>
      </c>
      <c r="I732" s="154" t="s">
        <v>15</v>
      </c>
    </row>
    <row r="733" spans="1:10" x14ac:dyDescent="0.25">
      <c r="A733" s="166">
        <v>41680</v>
      </c>
      <c r="B733" s="167">
        <v>177</v>
      </c>
      <c r="C733" s="167" t="s">
        <v>871</v>
      </c>
      <c r="D733" s="151" t="s">
        <v>115</v>
      </c>
      <c r="E733" s="152">
        <v>1566.5</v>
      </c>
      <c r="F733" s="508">
        <v>41680</v>
      </c>
      <c r="G733" s="153">
        <v>1566.5</v>
      </c>
      <c r="H733" s="172">
        <f t="shared" si="11"/>
        <v>0</v>
      </c>
      <c r="I733" s="154"/>
    </row>
    <row r="734" spans="1:10" x14ac:dyDescent="0.25">
      <c r="A734" s="166">
        <v>41680</v>
      </c>
      <c r="B734" s="167">
        <v>178</v>
      </c>
      <c r="C734" s="167" t="s">
        <v>871</v>
      </c>
      <c r="D734" s="151" t="s">
        <v>22</v>
      </c>
      <c r="E734" s="152">
        <v>1429</v>
      </c>
      <c r="F734" s="508">
        <v>41680</v>
      </c>
      <c r="G734" s="153">
        <v>1429</v>
      </c>
      <c r="H734" s="172">
        <f t="shared" si="11"/>
        <v>0</v>
      </c>
      <c r="I734" s="154" t="s">
        <v>15</v>
      </c>
    </row>
    <row r="735" spans="1:10" x14ac:dyDescent="0.25">
      <c r="A735" s="166">
        <v>41680</v>
      </c>
      <c r="B735" s="167">
        <v>179</v>
      </c>
      <c r="C735" s="167" t="s">
        <v>871</v>
      </c>
      <c r="D735" s="151" t="s">
        <v>183</v>
      </c>
      <c r="E735" s="152">
        <v>55009</v>
      </c>
      <c r="F735" s="508">
        <v>41681</v>
      </c>
      <c r="G735" s="153">
        <v>55009</v>
      </c>
      <c r="H735" s="172">
        <f t="shared" si="11"/>
        <v>0</v>
      </c>
      <c r="I735" s="154" t="s">
        <v>27</v>
      </c>
    </row>
    <row r="736" spans="1:10" x14ac:dyDescent="0.25">
      <c r="A736" s="166">
        <v>41680</v>
      </c>
      <c r="B736" s="167">
        <v>180</v>
      </c>
      <c r="C736" s="167" t="s">
        <v>871</v>
      </c>
      <c r="D736" s="151" t="s">
        <v>269</v>
      </c>
      <c r="E736" s="152">
        <v>1068.5</v>
      </c>
      <c r="F736" s="508">
        <v>41682</v>
      </c>
      <c r="G736" s="153">
        <v>1068.5</v>
      </c>
      <c r="H736" s="172">
        <f t="shared" si="11"/>
        <v>0</v>
      </c>
      <c r="I736" s="154" t="s">
        <v>30</v>
      </c>
    </row>
    <row r="737" spans="1:10" x14ac:dyDescent="0.25">
      <c r="A737" s="166">
        <v>41680</v>
      </c>
      <c r="B737" s="167">
        <v>181</v>
      </c>
      <c r="C737" s="167" t="s">
        <v>871</v>
      </c>
      <c r="D737" s="151" t="s">
        <v>66</v>
      </c>
      <c r="E737" s="152">
        <v>1272.5</v>
      </c>
      <c r="F737" s="508">
        <v>41680</v>
      </c>
      <c r="G737" s="153">
        <v>1272.5</v>
      </c>
      <c r="H737" s="172">
        <f t="shared" si="11"/>
        <v>0</v>
      </c>
      <c r="I737" s="154" t="s">
        <v>15</v>
      </c>
    </row>
    <row r="738" spans="1:10" x14ac:dyDescent="0.25">
      <c r="A738" s="166">
        <v>41680</v>
      </c>
      <c r="B738" s="167">
        <v>182</v>
      </c>
      <c r="C738" s="167" t="s">
        <v>871</v>
      </c>
      <c r="D738" s="151" t="s">
        <v>829</v>
      </c>
      <c r="E738" s="152">
        <v>1191</v>
      </c>
      <c r="F738" s="508">
        <v>41680</v>
      </c>
      <c r="G738" s="153">
        <v>1191</v>
      </c>
      <c r="H738" s="172">
        <f t="shared" si="11"/>
        <v>0</v>
      </c>
      <c r="I738" s="154" t="s">
        <v>30</v>
      </c>
    </row>
    <row r="739" spans="1:10" x14ac:dyDescent="0.25">
      <c r="A739" s="166">
        <v>41680</v>
      </c>
      <c r="B739" s="167">
        <v>183</v>
      </c>
      <c r="C739" s="167" t="s">
        <v>871</v>
      </c>
      <c r="D739" s="151" t="s">
        <v>98</v>
      </c>
      <c r="E739" s="152">
        <v>12699</v>
      </c>
      <c r="F739" s="508">
        <v>41680</v>
      </c>
      <c r="G739" s="153">
        <v>12699</v>
      </c>
      <c r="H739" s="172">
        <f t="shared" si="11"/>
        <v>0</v>
      </c>
      <c r="I739" s="154" t="s">
        <v>37</v>
      </c>
    </row>
    <row r="740" spans="1:10" x14ac:dyDescent="0.25">
      <c r="A740" s="166">
        <v>41680</v>
      </c>
      <c r="B740" s="167">
        <v>184</v>
      </c>
      <c r="C740" s="167" t="s">
        <v>871</v>
      </c>
      <c r="D740" s="151" t="s">
        <v>884</v>
      </c>
      <c r="E740" s="152">
        <v>4787.5</v>
      </c>
      <c r="F740" s="508">
        <v>41680</v>
      </c>
      <c r="G740" s="153">
        <v>4787.5</v>
      </c>
      <c r="H740" s="172">
        <f t="shared" si="11"/>
        <v>0</v>
      </c>
      <c r="I740" s="154" t="s">
        <v>21</v>
      </c>
    </row>
    <row r="741" spans="1:10" x14ac:dyDescent="0.25">
      <c r="A741" s="166">
        <v>41680</v>
      </c>
      <c r="B741" s="167">
        <v>185</v>
      </c>
      <c r="C741" s="167" t="s">
        <v>871</v>
      </c>
      <c r="D741" s="151" t="s">
        <v>68</v>
      </c>
      <c r="E741" s="152">
        <v>6264</v>
      </c>
      <c r="F741" s="508">
        <v>41680</v>
      </c>
      <c r="G741" s="153">
        <v>6264</v>
      </c>
      <c r="H741" s="172">
        <f t="shared" si="11"/>
        <v>0</v>
      </c>
      <c r="I741" s="154" t="s">
        <v>37</v>
      </c>
    </row>
    <row r="742" spans="1:10" x14ac:dyDescent="0.25">
      <c r="A742" s="166">
        <v>41680</v>
      </c>
      <c r="B742" s="167">
        <v>186</v>
      </c>
      <c r="C742" s="167" t="s">
        <v>871</v>
      </c>
      <c r="D742" s="156" t="s">
        <v>53</v>
      </c>
      <c r="E742" s="157">
        <v>0</v>
      </c>
      <c r="F742" s="508"/>
      <c r="G742" s="153"/>
      <c r="H742" s="172">
        <f t="shared" si="11"/>
        <v>0</v>
      </c>
      <c r="I742" s="154" t="s">
        <v>520</v>
      </c>
      <c r="J742" s="155" t="s">
        <v>442</v>
      </c>
    </row>
    <row r="743" spans="1:10" x14ac:dyDescent="0.25">
      <c r="A743" s="166">
        <v>41680</v>
      </c>
      <c r="B743" s="167">
        <v>187</v>
      </c>
      <c r="C743" s="167" t="s">
        <v>871</v>
      </c>
      <c r="D743" s="151" t="s">
        <v>900</v>
      </c>
      <c r="E743" s="152">
        <v>25559</v>
      </c>
      <c r="F743" s="508">
        <v>41687</v>
      </c>
      <c r="G743" s="153">
        <v>25559</v>
      </c>
      <c r="H743" s="172">
        <f t="shared" si="11"/>
        <v>0</v>
      </c>
      <c r="I743" s="154" t="s">
        <v>37</v>
      </c>
    </row>
    <row r="744" spans="1:10" x14ac:dyDescent="0.25">
      <c r="A744" s="166">
        <v>41680</v>
      </c>
      <c r="B744" s="167">
        <v>188</v>
      </c>
      <c r="C744" s="167" t="s">
        <v>871</v>
      </c>
      <c r="D744" s="151" t="s">
        <v>649</v>
      </c>
      <c r="E744" s="152">
        <v>380</v>
      </c>
      <c r="F744" s="508">
        <v>41680</v>
      </c>
      <c r="G744" s="153">
        <v>380</v>
      </c>
      <c r="H744" s="172">
        <f t="shared" si="11"/>
        <v>0</v>
      </c>
      <c r="I744" s="154"/>
    </row>
    <row r="745" spans="1:10" x14ac:dyDescent="0.25">
      <c r="A745" s="166">
        <v>41680</v>
      </c>
      <c r="B745" s="167">
        <v>189</v>
      </c>
      <c r="C745" s="167" t="s">
        <v>871</v>
      </c>
      <c r="D745" s="151" t="s">
        <v>55</v>
      </c>
      <c r="E745" s="152">
        <v>9858.5</v>
      </c>
      <c r="F745" s="508">
        <v>41680</v>
      </c>
      <c r="G745" s="153">
        <v>9858.5</v>
      </c>
      <c r="H745" s="172">
        <f t="shared" si="11"/>
        <v>0</v>
      </c>
      <c r="I745" s="154"/>
    </row>
    <row r="746" spans="1:10" x14ac:dyDescent="0.25">
      <c r="A746" s="166">
        <v>41680</v>
      </c>
      <c r="B746" s="167">
        <v>190</v>
      </c>
      <c r="C746" s="167" t="s">
        <v>871</v>
      </c>
      <c r="D746" s="151" t="s">
        <v>79</v>
      </c>
      <c r="E746" s="152">
        <v>49679.5</v>
      </c>
      <c r="F746" s="508">
        <v>41687</v>
      </c>
      <c r="G746" s="153">
        <v>49679.5</v>
      </c>
      <c r="H746" s="172">
        <f t="shared" si="11"/>
        <v>0</v>
      </c>
      <c r="I746" s="154" t="s">
        <v>162</v>
      </c>
    </row>
    <row r="747" spans="1:10" x14ac:dyDescent="0.25">
      <c r="A747" s="166">
        <v>41680</v>
      </c>
      <c r="B747" s="167">
        <v>191</v>
      </c>
      <c r="C747" s="167" t="s">
        <v>871</v>
      </c>
      <c r="D747" s="151" t="s">
        <v>136</v>
      </c>
      <c r="E747" s="152">
        <v>629</v>
      </c>
      <c r="F747" s="508">
        <v>41680</v>
      </c>
      <c r="G747" s="153">
        <v>629</v>
      </c>
      <c r="H747" s="172">
        <f t="shared" si="11"/>
        <v>0</v>
      </c>
      <c r="I747" s="154"/>
    </row>
    <row r="748" spans="1:10" x14ac:dyDescent="0.25">
      <c r="A748" s="166">
        <v>41680</v>
      </c>
      <c r="B748" s="167">
        <v>192</v>
      </c>
      <c r="C748" s="167" t="s">
        <v>871</v>
      </c>
      <c r="D748" s="151" t="s">
        <v>188</v>
      </c>
      <c r="E748" s="152">
        <v>7769</v>
      </c>
      <c r="F748" s="510" t="s">
        <v>901</v>
      </c>
      <c r="G748" s="153">
        <f>649.5+7119.5</f>
        <v>7769</v>
      </c>
      <c r="H748" s="172">
        <f t="shared" si="11"/>
        <v>0</v>
      </c>
      <c r="I748" s="154" t="s">
        <v>21</v>
      </c>
    </row>
    <row r="749" spans="1:10" x14ac:dyDescent="0.25">
      <c r="A749" s="166">
        <v>41680</v>
      </c>
      <c r="B749" s="167">
        <v>193</v>
      </c>
      <c r="C749" s="167" t="s">
        <v>871</v>
      </c>
      <c r="D749" s="151" t="s">
        <v>130</v>
      </c>
      <c r="E749" s="152">
        <v>6334.5</v>
      </c>
      <c r="F749" s="508">
        <v>41683</v>
      </c>
      <c r="G749" s="153">
        <v>6334.5</v>
      </c>
      <c r="H749" s="172">
        <f t="shared" si="11"/>
        <v>0</v>
      </c>
      <c r="I749" s="154" t="s">
        <v>21</v>
      </c>
    </row>
    <row r="750" spans="1:10" x14ac:dyDescent="0.25">
      <c r="A750" s="166">
        <v>41680</v>
      </c>
      <c r="B750" s="167">
        <v>194</v>
      </c>
      <c r="C750" s="167" t="s">
        <v>871</v>
      </c>
      <c r="D750" s="151" t="s">
        <v>349</v>
      </c>
      <c r="E750" s="152">
        <v>25800.5</v>
      </c>
      <c r="F750" s="508">
        <v>41680</v>
      </c>
      <c r="G750" s="153">
        <v>25800.5</v>
      </c>
      <c r="H750" s="172">
        <f t="shared" si="11"/>
        <v>0</v>
      </c>
      <c r="I750" s="154"/>
    </row>
    <row r="751" spans="1:10" x14ac:dyDescent="0.25">
      <c r="A751" s="166">
        <v>41680</v>
      </c>
      <c r="B751" s="167">
        <v>195</v>
      </c>
      <c r="C751" s="167" t="s">
        <v>871</v>
      </c>
      <c r="D751" s="151" t="s">
        <v>74</v>
      </c>
      <c r="E751" s="152">
        <v>4773</v>
      </c>
      <c r="F751" s="508">
        <v>41680</v>
      </c>
      <c r="G751" s="153">
        <v>4773</v>
      </c>
      <c r="H751" s="172">
        <f t="shared" si="11"/>
        <v>0</v>
      </c>
      <c r="I751" s="154"/>
    </row>
    <row r="752" spans="1:10" x14ac:dyDescent="0.25">
      <c r="A752" s="166">
        <v>41680</v>
      </c>
      <c r="B752" s="167">
        <v>196</v>
      </c>
      <c r="C752" s="167" t="s">
        <v>871</v>
      </c>
      <c r="D752" s="151" t="s">
        <v>366</v>
      </c>
      <c r="E752" s="152">
        <v>3990</v>
      </c>
      <c r="F752" s="508">
        <v>41680</v>
      </c>
      <c r="G752" s="153">
        <v>3990</v>
      </c>
      <c r="H752" s="172">
        <f t="shared" si="11"/>
        <v>0</v>
      </c>
      <c r="I752" s="154" t="s">
        <v>21</v>
      </c>
    </row>
    <row r="753" spans="1:10" x14ac:dyDescent="0.25">
      <c r="A753" s="166">
        <v>41680</v>
      </c>
      <c r="B753" s="167">
        <v>197</v>
      </c>
      <c r="C753" s="167" t="s">
        <v>871</v>
      </c>
      <c r="D753" s="151" t="s">
        <v>28</v>
      </c>
      <c r="E753" s="152">
        <v>8301.5</v>
      </c>
      <c r="F753" s="508">
        <v>41680</v>
      </c>
      <c r="G753" s="153">
        <v>8301.5</v>
      </c>
      <c r="H753" s="172">
        <f t="shared" si="11"/>
        <v>0</v>
      </c>
      <c r="I753" s="154"/>
    </row>
    <row r="754" spans="1:10" x14ac:dyDescent="0.25">
      <c r="A754" s="166">
        <v>41680</v>
      </c>
      <c r="B754" s="167">
        <v>198</v>
      </c>
      <c r="C754" s="167" t="s">
        <v>871</v>
      </c>
      <c r="D754" s="151" t="s">
        <v>44</v>
      </c>
      <c r="E754" s="152">
        <v>3800</v>
      </c>
      <c r="F754" s="509">
        <v>41699</v>
      </c>
      <c r="G754" s="158">
        <v>3800</v>
      </c>
      <c r="H754" s="172">
        <f t="shared" si="11"/>
        <v>0</v>
      </c>
      <c r="I754" s="154"/>
    </row>
    <row r="755" spans="1:10" x14ac:dyDescent="0.25">
      <c r="A755" s="166">
        <v>41680</v>
      </c>
      <c r="B755" s="167">
        <v>199</v>
      </c>
      <c r="C755" s="167" t="s">
        <v>871</v>
      </c>
      <c r="D755" s="151" t="s">
        <v>43</v>
      </c>
      <c r="E755" s="152">
        <v>1520</v>
      </c>
      <c r="F755" s="509">
        <v>41699</v>
      </c>
      <c r="G755" s="158">
        <v>1520</v>
      </c>
      <c r="H755" s="172">
        <f t="shared" si="11"/>
        <v>0</v>
      </c>
      <c r="I755" s="154" t="s">
        <v>902</v>
      </c>
    </row>
    <row r="756" spans="1:10" x14ac:dyDescent="0.25">
      <c r="A756" s="166">
        <v>41680</v>
      </c>
      <c r="B756" s="167">
        <v>200</v>
      </c>
      <c r="C756" s="167" t="s">
        <v>871</v>
      </c>
      <c r="D756" s="151" t="s">
        <v>42</v>
      </c>
      <c r="E756" s="152">
        <v>1520</v>
      </c>
      <c r="F756" s="509">
        <v>41699</v>
      </c>
      <c r="G756" s="158">
        <v>1520</v>
      </c>
      <c r="H756" s="172">
        <f t="shared" si="11"/>
        <v>0</v>
      </c>
      <c r="I756" s="154" t="s">
        <v>902</v>
      </c>
    </row>
    <row r="757" spans="1:10" x14ac:dyDescent="0.25">
      <c r="A757" s="166">
        <v>41680</v>
      </c>
      <c r="B757" s="167">
        <v>201</v>
      </c>
      <c r="C757" s="167" t="s">
        <v>871</v>
      </c>
      <c r="D757" s="151" t="s">
        <v>508</v>
      </c>
      <c r="E757" s="152">
        <v>26863.5</v>
      </c>
      <c r="F757" s="508">
        <v>41680</v>
      </c>
      <c r="G757" s="153">
        <v>26863.5</v>
      </c>
      <c r="H757" s="172">
        <f t="shared" si="11"/>
        <v>0</v>
      </c>
      <c r="I757" s="154" t="s">
        <v>8</v>
      </c>
    </row>
    <row r="758" spans="1:10" x14ac:dyDescent="0.25">
      <c r="A758" s="166">
        <v>41680</v>
      </c>
      <c r="B758" s="167">
        <v>202</v>
      </c>
      <c r="C758" s="167" t="s">
        <v>871</v>
      </c>
      <c r="D758" s="151" t="s">
        <v>16</v>
      </c>
      <c r="E758" s="152">
        <v>207666</v>
      </c>
      <c r="F758" s="509">
        <v>41710</v>
      </c>
      <c r="G758" s="158">
        <v>207666</v>
      </c>
      <c r="H758" s="172">
        <f t="shared" si="11"/>
        <v>0</v>
      </c>
      <c r="I758" s="154" t="s">
        <v>162</v>
      </c>
    </row>
    <row r="759" spans="1:10" x14ac:dyDescent="0.25">
      <c r="A759" s="166">
        <v>41680</v>
      </c>
      <c r="B759" s="167">
        <v>203</v>
      </c>
      <c r="C759" s="167" t="s">
        <v>871</v>
      </c>
      <c r="D759" s="151" t="s">
        <v>16</v>
      </c>
      <c r="E759" s="152">
        <v>1933.2</v>
      </c>
      <c r="F759" s="508">
        <v>41680</v>
      </c>
      <c r="G759" s="153">
        <v>1933.2</v>
      </c>
      <c r="H759" s="172">
        <f t="shared" si="11"/>
        <v>0</v>
      </c>
      <c r="I759" s="154" t="s">
        <v>162</v>
      </c>
    </row>
    <row r="760" spans="1:10" x14ac:dyDescent="0.25">
      <c r="A760" s="166">
        <v>41680</v>
      </c>
      <c r="B760" s="167">
        <v>204</v>
      </c>
      <c r="C760" s="167" t="s">
        <v>871</v>
      </c>
      <c r="D760" s="151" t="s">
        <v>235</v>
      </c>
      <c r="E760" s="152">
        <v>2206.2199999999998</v>
      </c>
      <c r="F760" s="508">
        <v>41681</v>
      </c>
      <c r="G760" s="153">
        <v>2206.2199999999998</v>
      </c>
      <c r="H760" s="172">
        <f t="shared" si="11"/>
        <v>0</v>
      </c>
      <c r="I760" s="154" t="s">
        <v>15</v>
      </c>
    </row>
    <row r="761" spans="1:10" x14ac:dyDescent="0.25">
      <c r="A761" s="166">
        <v>41680</v>
      </c>
      <c r="B761" s="167">
        <v>205</v>
      </c>
      <c r="C761" s="167" t="s">
        <v>871</v>
      </c>
      <c r="D761" s="151" t="s">
        <v>623</v>
      </c>
      <c r="E761" s="152">
        <v>1963</v>
      </c>
      <c r="F761" s="508">
        <v>41681</v>
      </c>
      <c r="G761" s="153">
        <v>1963</v>
      </c>
      <c r="H761" s="172">
        <f t="shared" si="11"/>
        <v>0</v>
      </c>
      <c r="I761" s="154" t="s">
        <v>15</v>
      </c>
    </row>
    <row r="762" spans="1:10" x14ac:dyDescent="0.25">
      <c r="A762" s="166">
        <v>41680</v>
      </c>
      <c r="B762" s="167">
        <v>206</v>
      </c>
      <c r="C762" s="167" t="s">
        <v>871</v>
      </c>
      <c r="D762" s="151" t="s">
        <v>304</v>
      </c>
      <c r="E762" s="152">
        <v>11985.5</v>
      </c>
      <c r="F762" s="508">
        <v>41681</v>
      </c>
      <c r="G762" s="153">
        <v>11985.5</v>
      </c>
      <c r="H762" s="172">
        <f t="shared" si="11"/>
        <v>0</v>
      </c>
      <c r="I762" s="154" t="s">
        <v>15</v>
      </c>
    </row>
    <row r="763" spans="1:10" x14ac:dyDescent="0.25">
      <c r="A763" s="166">
        <v>41680</v>
      </c>
      <c r="B763" s="167">
        <v>207</v>
      </c>
      <c r="C763" s="167" t="s">
        <v>871</v>
      </c>
      <c r="D763" s="151" t="s">
        <v>233</v>
      </c>
      <c r="E763" s="152">
        <v>1406.5</v>
      </c>
      <c r="F763" s="508">
        <v>41681</v>
      </c>
      <c r="G763" s="153">
        <v>1406.5</v>
      </c>
      <c r="H763" s="172">
        <f t="shared" si="11"/>
        <v>0</v>
      </c>
      <c r="I763" s="154" t="s">
        <v>15</v>
      </c>
    </row>
    <row r="764" spans="1:10" x14ac:dyDescent="0.25">
      <c r="A764" s="166">
        <v>41680</v>
      </c>
      <c r="B764" s="167">
        <v>208</v>
      </c>
      <c r="C764" s="167" t="s">
        <v>871</v>
      </c>
      <c r="D764" s="151" t="s">
        <v>348</v>
      </c>
      <c r="E764" s="152">
        <v>857</v>
      </c>
      <c r="F764" s="508">
        <v>41681</v>
      </c>
      <c r="G764" s="153">
        <v>857</v>
      </c>
      <c r="H764" s="172">
        <f t="shared" si="11"/>
        <v>0</v>
      </c>
      <c r="I764" s="154" t="s">
        <v>15</v>
      </c>
    </row>
    <row r="765" spans="1:10" x14ac:dyDescent="0.25">
      <c r="A765" s="166">
        <v>41680</v>
      </c>
      <c r="B765" s="167">
        <v>209</v>
      </c>
      <c r="C765" s="167" t="s">
        <v>871</v>
      </c>
      <c r="D765" s="151" t="s">
        <v>351</v>
      </c>
      <c r="E765" s="153">
        <v>2374</v>
      </c>
      <c r="F765" s="515" t="s">
        <v>903</v>
      </c>
      <c r="G765" s="153">
        <v>2374</v>
      </c>
      <c r="H765" s="172">
        <f t="shared" si="11"/>
        <v>0</v>
      </c>
      <c r="I765" s="154" t="s">
        <v>15</v>
      </c>
      <c r="J765" s="155" t="s">
        <v>904</v>
      </c>
    </row>
    <row r="766" spans="1:10" x14ac:dyDescent="0.25">
      <c r="A766" s="166">
        <v>41680</v>
      </c>
      <c r="B766" s="167">
        <v>210</v>
      </c>
      <c r="C766" s="167" t="s">
        <v>871</v>
      </c>
      <c r="D766" s="151" t="s">
        <v>144</v>
      </c>
      <c r="E766" s="152">
        <v>3805</v>
      </c>
      <c r="F766" s="508">
        <v>41681</v>
      </c>
      <c r="G766" s="153">
        <v>3805</v>
      </c>
      <c r="H766" s="172">
        <f t="shared" si="11"/>
        <v>0</v>
      </c>
      <c r="I766" s="154" t="s">
        <v>15</v>
      </c>
    </row>
    <row r="767" spans="1:10" x14ac:dyDescent="0.25">
      <c r="A767" s="166">
        <v>41680</v>
      </c>
      <c r="B767" s="167">
        <v>211</v>
      </c>
      <c r="C767" s="167" t="s">
        <v>871</v>
      </c>
      <c r="D767" s="151" t="s">
        <v>80</v>
      </c>
      <c r="E767" s="152">
        <v>1205</v>
      </c>
      <c r="F767" s="508">
        <v>41681</v>
      </c>
      <c r="G767" s="153">
        <v>1205</v>
      </c>
      <c r="H767" s="172">
        <f t="shared" si="11"/>
        <v>0</v>
      </c>
      <c r="I767" s="154" t="s">
        <v>15</v>
      </c>
    </row>
    <row r="768" spans="1:10" x14ac:dyDescent="0.25">
      <c r="A768" s="166">
        <v>41680</v>
      </c>
      <c r="B768" s="167">
        <v>212</v>
      </c>
      <c r="C768" s="167" t="s">
        <v>871</v>
      </c>
      <c r="D768" s="151" t="s">
        <v>92</v>
      </c>
      <c r="E768" s="152">
        <v>6371.5</v>
      </c>
      <c r="F768" s="508">
        <v>41681</v>
      </c>
      <c r="G768" s="153">
        <v>6371.5</v>
      </c>
      <c r="H768" s="172">
        <f t="shared" si="11"/>
        <v>0</v>
      </c>
      <c r="I768" s="154" t="s">
        <v>27</v>
      </c>
    </row>
    <row r="769" spans="1:9" s="131" customFormat="1" ht="15" x14ac:dyDescent="0.25">
      <c r="A769" s="166">
        <v>41680</v>
      </c>
      <c r="B769" s="167">
        <v>213</v>
      </c>
      <c r="C769" s="167" t="s">
        <v>871</v>
      </c>
      <c r="D769" s="151" t="s">
        <v>765</v>
      </c>
      <c r="E769" s="152">
        <v>777.5</v>
      </c>
      <c r="F769" s="508">
        <v>41681</v>
      </c>
      <c r="G769" s="153">
        <v>777.5</v>
      </c>
      <c r="H769" s="172">
        <f t="shared" si="11"/>
        <v>0</v>
      </c>
      <c r="I769" s="154" t="s">
        <v>27</v>
      </c>
    </row>
    <row r="770" spans="1:9" s="131" customFormat="1" ht="15" x14ac:dyDescent="0.25">
      <c r="A770" s="166">
        <v>41680</v>
      </c>
      <c r="B770" s="167">
        <v>214</v>
      </c>
      <c r="C770" s="167" t="s">
        <v>871</v>
      </c>
      <c r="D770" s="151" t="s">
        <v>346</v>
      </c>
      <c r="E770" s="152">
        <v>1429.5</v>
      </c>
      <c r="F770" s="508">
        <v>41681</v>
      </c>
      <c r="G770" s="153">
        <v>1429.5</v>
      </c>
      <c r="H770" s="172">
        <f t="shared" si="11"/>
        <v>0</v>
      </c>
      <c r="I770" s="154" t="s">
        <v>27</v>
      </c>
    </row>
    <row r="771" spans="1:9" s="131" customFormat="1" ht="15" x14ac:dyDescent="0.25">
      <c r="A771" s="166">
        <v>41680</v>
      </c>
      <c r="B771" s="167">
        <v>215</v>
      </c>
      <c r="C771" s="167" t="s">
        <v>871</v>
      </c>
      <c r="D771" s="151" t="s">
        <v>51</v>
      </c>
      <c r="E771" s="152">
        <v>1980</v>
      </c>
      <c r="F771" s="508">
        <v>41680</v>
      </c>
      <c r="G771" s="153">
        <v>1980</v>
      </c>
      <c r="H771" s="172">
        <f t="shared" si="11"/>
        <v>0</v>
      </c>
      <c r="I771" s="154" t="s">
        <v>21</v>
      </c>
    </row>
    <row r="772" spans="1:9" s="131" customFormat="1" ht="15" x14ac:dyDescent="0.25">
      <c r="A772" s="166">
        <v>41680</v>
      </c>
      <c r="B772" s="167">
        <v>216</v>
      </c>
      <c r="C772" s="167" t="s">
        <v>871</v>
      </c>
      <c r="D772" s="151" t="s">
        <v>8</v>
      </c>
      <c r="E772" s="152">
        <v>1095</v>
      </c>
      <c r="F772" s="508">
        <v>41680</v>
      </c>
      <c r="G772" s="153">
        <v>1095</v>
      </c>
      <c r="H772" s="172">
        <f t="shared" si="11"/>
        <v>0</v>
      </c>
      <c r="I772" s="154" t="s">
        <v>8</v>
      </c>
    </row>
    <row r="773" spans="1:9" s="131" customFormat="1" ht="15" x14ac:dyDescent="0.25">
      <c r="A773" s="166">
        <v>41680</v>
      </c>
      <c r="B773" s="167">
        <v>217</v>
      </c>
      <c r="C773" s="167" t="s">
        <v>871</v>
      </c>
      <c r="D773" s="151" t="s">
        <v>88</v>
      </c>
      <c r="E773" s="152">
        <v>6195.5</v>
      </c>
      <c r="F773" s="508">
        <v>41681</v>
      </c>
      <c r="G773" s="153">
        <v>6195.5</v>
      </c>
      <c r="H773" s="172">
        <f t="shared" ref="H773:H836" si="12">E773-G773</f>
        <v>0</v>
      </c>
      <c r="I773" s="154" t="s">
        <v>27</v>
      </c>
    </row>
    <row r="774" spans="1:9" s="131" customFormat="1" ht="15" x14ac:dyDescent="0.25">
      <c r="A774" s="166">
        <v>41680</v>
      </c>
      <c r="B774" s="167">
        <v>218</v>
      </c>
      <c r="C774" s="167" t="s">
        <v>871</v>
      </c>
      <c r="D774" s="151" t="s">
        <v>307</v>
      </c>
      <c r="E774" s="152">
        <v>8281</v>
      </c>
      <c r="F774" s="508">
        <v>41681</v>
      </c>
      <c r="G774" s="153">
        <v>8281</v>
      </c>
      <c r="H774" s="172">
        <f t="shared" si="12"/>
        <v>0</v>
      </c>
      <c r="I774" s="154" t="s">
        <v>15</v>
      </c>
    </row>
    <row r="775" spans="1:9" s="131" customFormat="1" ht="15" x14ac:dyDescent="0.25">
      <c r="A775" s="166">
        <v>41680</v>
      </c>
      <c r="B775" s="167">
        <v>219</v>
      </c>
      <c r="C775" s="167" t="s">
        <v>871</v>
      </c>
      <c r="D775" s="151" t="s">
        <v>245</v>
      </c>
      <c r="E775" s="152">
        <v>14284</v>
      </c>
      <c r="F775" s="508">
        <v>41681</v>
      </c>
      <c r="G775" s="153">
        <v>14284</v>
      </c>
      <c r="H775" s="172">
        <f t="shared" si="12"/>
        <v>0</v>
      </c>
      <c r="I775" s="154" t="s">
        <v>27</v>
      </c>
    </row>
    <row r="776" spans="1:9" s="131" customFormat="1" ht="15" x14ac:dyDescent="0.25">
      <c r="A776" s="166">
        <v>41680</v>
      </c>
      <c r="B776" s="167">
        <v>220</v>
      </c>
      <c r="C776" s="167" t="s">
        <v>871</v>
      </c>
      <c r="D776" s="151" t="s">
        <v>690</v>
      </c>
      <c r="E776" s="152">
        <v>9210.5</v>
      </c>
      <c r="F776" s="508">
        <v>41681</v>
      </c>
      <c r="G776" s="153">
        <v>9210.5</v>
      </c>
      <c r="H776" s="172">
        <f t="shared" si="12"/>
        <v>0</v>
      </c>
      <c r="I776" s="154" t="s">
        <v>15</v>
      </c>
    </row>
    <row r="777" spans="1:9" s="131" customFormat="1" ht="15" x14ac:dyDescent="0.25">
      <c r="A777" s="166">
        <v>41680</v>
      </c>
      <c r="B777" s="167">
        <v>221</v>
      </c>
      <c r="C777" s="167" t="s">
        <v>871</v>
      </c>
      <c r="D777" s="151" t="s">
        <v>905</v>
      </c>
      <c r="E777" s="152">
        <v>22470</v>
      </c>
      <c r="F777" s="508">
        <v>41687</v>
      </c>
      <c r="G777" s="153">
        <v>22470</v>
      </c>
      <c r="H777" s="172">
        <f t="shared" si="12"/>
        <v>0</v>
      </c>
      <c r="I777" s="154" t="s">
        <v>37</v>
      </c>
    </row>
    <row r="778" spans="1:9" s="131" customFormat="1" ht="15" x14ac:dyDescent="0.25">
      <c r="A778" s="166">
        <v>41680</v>
      </c>
      <c r="B778" s="167">
        <v>222</v>
      </c>
      <c r="C778" s="167" t="s">
        <v>871</v>
      </c>
      <c r="D778" s="151" t="s">
        <v>8</v>
      </c>
      <c r="E778" s="152">
        <v>971</v>
      </c>
      <c r="F778" s="508">
        <v>41680</v>
      </c>
      <c r="G778" s="153">
        <v>971</v>
      </c>
      <c r="H778" s="172">
        <f t="shared" si="12"/>
        <v>0</v>
      </c>
      <c r="I778" s="154" t="s">
        <v>8</v>
      </c>
    </row>
    <row r="779" spans="1:9" s="131" customFormat="1" ht="15" x14ac:dyDescent="0.25">
      <c r="A779" s="166">
        <v>41680</v>
      </c>
      <c r="B779" s="167">
        <v>223</v>
      </c>
      <c r="C779" s="167" t="s">
        <v>871</v>
      </c>
      <c r="D779" s="151" t="s">
        <v>93</v>
      </c>
      <c r="E779" s="152">
        <v>4853.5</v>
      </c>
      <c r="F779" s="508">
        <v>41681</v>
      </c>
      <c r="G779" s="153">
        <v>4853.5</v>
      </c>
      <c r="H779" s="172">
        <f t="shared" si="12"/>
        <v>0</v>
      </c>
      <c r="I779" s="154" t="s">
        <v>27</v>
      </c>
    </row>
    <row r="780" spans="1:9" s="131" customFormat="1" ht="15" x14ac:dyDescent="0.25">
      <c r="A780" s="166">
        <v>41680</v>
      </c>
      <c r="B780" s="167">
        <v>224</v>
      </c>
      <c r="C780" s="167" t="s">
        <v>871</v>
      </c>
      <c r="D780" s="151" t="s">
        <v>85</v>
      </c>
      <c r="E780" s="152">
        <v>4874</v>
      </c>
      <c r="F780" s="508">
        <v>41681</v>
      </c>
      <c r="G780" s="153">
        <v>4874</v>
      </c>
      <c r="H780" s="172">
        <f t="shared" si="12"/>
        <v>0</v>
      </c>
      <c r="I780" s="154" t="s">
        <v>27</v>
      </c>
    </row>
    <row r="781" spans="1:9" s="131" customFormat="1" ht="15" x14ac:dyDescent="0.25">
      <c r="A781" s="166">
        <v>41680</v>
      </c>
      <c r="B781" s="167">
        <v>225</v>
      </c>
      <c r="C781" s="167" t="s">
        <v>871</v>
      </c>
      <c r="D781" s="151" t="s">
        <v>240</v>
      </c>
      <c r="E781" s="153">
        <v>43559</v>
      </c>
      <c r="F781" s="528">
        <v>41706</v>
      </c>
      <c r="G781" s="158">
        <v>43559</v>
      </c>
      <c r="H781" s="172">
        <f t="shared" si="12"/>
        <v>0</v>
      </c>
      <c r="I781" s="154" t="s">
        <v>27</v>
      </c>
    </row>
    <row r="782" spans="1:9" s="131" customFormat="1" ht="15" x14ac:dyDescent="0.25">
      <c r="A782" s="166">
        <v>41680</v>
      </c>
      <c r="B782" s="167">
        <v>226</v>
      </c>
      <c r="C782" s="167" t="s">
        <v>871</v>
      </c>
      <c r="D782" s="151" t="s">
        <v>8</v>
      </c>
      <c r="E782" s="152">
        <v>466.5</v>
      </c>
      <c r="F782" s="508">
        <v>41680</v>
      </c>
      <c r="G782" s="153">
        <v>466.5</v>
      </c>
      <c r="H782" s="172">
        <f t="shared" si="12"/>
        <v>0</v>
      </c>
      <c r="I782" s="154" t="s">
        <v>8</v>
      </c>
    </row>
    <row r="783" spans="1:9" s="131" customFormat="1" ht="15" x14ac:dyDescent="0.25">
      <c r="A783" s="166">
        <v>41680</v>
      </c>
      <c r="B783" s="167">
        <v>227</v>
      </c>
      <c r="C783" s="167" t="s">
        <v>871</v>
      </c>
      <c r="D783" s="151" t="s">
        <v>96</v>
      </c>
      <c r="E783" s="152">
        <v>24168</v>
      </c>
      <c r="F783" s="508">
        <v>41694</v>
      </c>
      <c r="G783" s="153">
        <v>24168</v>
      </c>
      <c r="H783" s="172">
        <f t="shared" si="12"/>
        <v>0</v>
      </c>
      <c r="I783" s="154" t="s">
        <v>37</v>
      </c>
    </row>
    <row r="784" spans="1:9" s="131" customFormat="1" ht="15" x14ac:dyDescent="0.25">
      <c r="A784" s="166">
        <v>41680</v>
      </c>
      <c r="B784" s="167">
        <v>228</v>
      </c>
      <c r="C784" s="167" t="s">
        <v>871</v>
      </c>
      <c r="D784" s="151" t="s">
        <v>8</v>
      </c>
      <c r="E784" s="152">
        <v>330</v>
      </c>
      <c r="F784" s="508">
        <v>41680</v>
      </c>
      <c r="G784" s="153">
        <v>330</v>
      </c>
      <c r="H784" s="172">
        <f t="shared" si="12"/>
        <v>0</v>
      </c>
      <c r="I784" s="154" t="s">
        <v>8</v>
      </c>
    </row>
    <row r="785" spans="1:10" x14ac:dyDescent="0.25">
      <c r="A785" s="166">
        <v>41680</v>
      </c>
      <c r="B785" s="167">
        <v>229</v>
      </c>
      <c r="C785" s="167" t="s">
        <v>871</v>
      </c>
      <c r="D785" s="151" t="s">
        <v>18</v>
      </c>
      <c r="E785" s="152">
        <v>1043</v>
      </c>
      <c r="F785" s="508">
        <v>41680</v>
      </c>
      <c r="G785" s="153">
        <v>1043</v>
      </c>
      <c r="H785" s="172">
        <f t="shared" si="12"/>
        <v>0</v>
      </c>
      <c r="I785" s="154" t="s">
        <v>8</v>
      </c>
    </row>
    <row r="786" spans="1:10" ht="15" x14ac:dyDescent="0.25">
      <c r="A786" s="166">
        <v>41680</v>
      </c>
      <c r="B786" s="167">
        <v>230</v>
      </c>
      <c r="C786" s="167" t="s">
        <v>871</v>
      </c>
      <c r="D786" s="151" t="s">
        <v>160</v>
      </c>
      <c r="E786" s="152">
        <v>121083.2</v>
      </c>
      <c r="F786" s="509" t="s">
        <v>906</v>
      </c>
      <c r="G786" s="153">
        <v>121083.2</v>
      </c>
      <c r="H786" s="172">
        <f t="shared" si="12"/>
        <v>0</v>
      </c>
      <c r="I786" s="154" t="s">
        <v>162</v>
      </c>
      <c r="J786" s="131"/>
    </row>
    <row r="787" spans="1:10" ht="15" x14ac:dyDescent="0.25">
      <c r="A787" s="166">
        <v>41680</v>
      </c>
      <c r="B787" s="167">
        <v>231</v>
      </c>
      <c r="C787" s="167" t="s">
        <v>871</v>
      </c>
      <c r="D787" s="151" t="s">
        <v>435</v>
      </c>
      <c r="E787" s="152">
        <v>6005</v>
      </c>
      <c r="F787" s="508">
        <v>41680</v>
      </c>
      <c r="G787" s="153">
        <v>6005</v>
      </c>
      <c r="H787" s="172">
        <f t="shared" si="12"/>
        <v>0</v>
      </c>
      <c r="I787" s="154" t="s">
        <v>8</v>
      </c>
      <c r="J787" s="131"/>
    </row>
    <row r="788" spans="1:10" ht="15" x14ac:dyDescent="0.25">
      <c r="A788" s="166">
        <v>41681</v>
      </c>
      <c r="B788" s="167">
        <v>232</v>
      </c>
      <c r="C788" s="167" t="s">
        <v>871</v>
      </c>
      <c r="D788" s="151" t="s">
        <v>272</v>
      </c>
      <c r="E788" s="152">
        <v>19326.5</v>
      </c>
      <c r="F788" s="509" t="s">
        <v>907</v>
      </c>
      <c r="G788" s="153">
        <v>19326.5</v>
      </c>
      <c r="H788" s="172">
        <f t="shared" si="12"/>
        <v>0</v>
      </c>
      <c r="I788" s="152" t="s">
        <v>162</v>
      </c>
      <c r="J788" s="131"/>
    </row>
    <row r="789" spans="1:10" ht="15" x14ac:dyDescent="0.25">
      <c r="A789" s="166">
        <v>41681</v>
      </c>
      <c r="B789" s="167">
        <v>233</v>
      </c>
      <c r="C789" s="167" t="s">
        <v>871</v>
      </c>
      <c r="D789" s="151" t="s">
        <v>545</v>
      </c>
      <c r="E789" s="152">
        <v>6064</v>
      </c>
      <c r="F789" s="508">
        <v>41682</v>
      </c>
      <c r="G789" s="153">
        <v>6064</v>
      </c>
      <c r="H789" s="172">
        <f t="shared" si="12"/>
        <v>0</v>
      </c>
      <c r="I789" s="168" t="s">
        <v>162</v>
      </c>
      <c r="J789" s="131"/>
    </row>
    <row r="790" spans="1:10" ht="15" x14ac:dyDescent="0.25">
      <c r="A790" s="166">
        <v>41681</v>
      </c>
      <c r="B790" s="167">
        <v>234</v>
      </c>
      <c r="C790" s="167" t="s">
        <v>871</v>
      </c>
      <c r="D790" s="151" t="s">
        <v>59</v>
      </c>
      <c r="E790" s="152">
        <v>11600.5</v>
      </c>
      <c r="F790" s="508">
        <v>41681</v>
      </c>
      <c r="G790" s="153">
        <v>11600.5</v>
      </c>
      <c r="H790" s="172">
        <f t="shared" si="12"/>
        <v>0</v>
      </c>
      <c r="I790" s="154" t="s">
        <v>21</v>
      </c>
      <c r="J790" s="131"/>
    </row>
    <row r="791" spans="1:10" ht="15" x14ac:dyDescent="0.25">
      <c r="A791" s="166">
        <v>41681</v>
      </c>
      <c r="B791" s="167">
        <v>235</v>
      </c>
      <c r="C791" s="167" t="s">
        <v>871</v>
      </c>
      <c r="D791" s="151" t="s">
        <v>175</v>
      </c>
      <c r="E791" s="152">
        <v>38389</v>
      </c>
      <c r="F791" s="508">
        <v>41682</v>
      </c>
      <c r="G791" s="153">
        <v>38389</v>
      </c>
      <c r="H791" s="172">
        <f t="shared" si="12"/>
        <v>0</v>
      </c>
      <c r="I791" s="154" t="s">
        <v>162</v>
      </c>
      <c r="J791" s="131"/>
    </row>
    <row r="792" spans="1:10" ht="15" x14ac:dyDescent="0.25">
      <c r="A792" s="166">
        <v>41681</v>
      </c>
      <c r="B792" s="167">
        <v>236</v>
      </c>
      <c r="C792" s="167" t="s">
        <v>871</v>
      </c>
      <c r="D792" s="151" t="s">
        <v>553</v>
      </c>
      <c r="E792" s="152">
        <v>15813</v>
      </c>
      <c r="F792" s="508">
        <v>41682</v>
      </c>
      <c r="G792" s="153">
        <v>15813</v>
      </c>
      <c r="H792" s="172">
        <f t="shared" si="12"/>
        <v>0</v>
      </c>
      <c r="I792" s="154" t="s">
        <v>162</v>
      </c>
      <c r="J792" s="131"/>
    </row>
    <row r="793" spans="1:10" ht="15" x14ac:dyDescent="0.25">
      <c r="A793" s="166">
        <v>41681</v>
      </c>
      <c r="B793" s="167">
        <v>237</v>
      </c>
      <c r="C793" s="167" t="s">
        <v>871</v>
      </c>
      <c r="D793" s="151" t="s">
        <v>163</v>
      </c>
      <c r="E793" s="152">
        <v>1743</v>
      </c>
      <c r="F793" s="508">
        <v>41682</v>
      </c>
      <c r="G793" s="153">
        <v>1743</v>
      </c>
      <c r="H793" s="172">
        <f t="shared" si="12"/>
        <v>0</v>
      </c>
      <c r="I793" s="154" t="s">
        <v>162</v>
      </c>
      <c r="J793" s="131"/>
    </row>
    <row r="794" spans="1:10" ht="15" x14ac:dyDescent="0.25">
      <c r="A794" s="166">
        <v>41681</v>
      </c>
      <c r="B794" s="167">
        <v>238</v>
      </c>
      <c r="C794" s="167" t="s">
        <v>871</v>
      </c>
      <c r="D794" s="151" t="s">
        <v>237</v>
      </c>
      <c r="E794" s="152">
        <v>2121.5</v>
      </c>
      <c r="F794" s="508">
        <v>41681</v>
      </c>
      <c r="G794" s="153">
        <v>2121.5</v>
      </c>
      <c r="H794" s="172">
        <f t="shared" si="12"/>
        <v>0</v>
      </c>
      <c r="I794" s="154" t="s">
        <v>21</v>
      </c>
      <c r="J794" s="131"/>
    </row>
    <row r="795" spans="1:10" ht="15" x14ac:dyDescent="0.25">
      <c r="A795" s="166">
        <v>41681</v>
      </c>
      <c r="B795" s="167">
        <v>239</v>
      </c>
      <c r="C795" s="167" t="s">
        <v>871</v>
      </c>
      <c r="D795" s="151" t="s">
        <v>160</v>
      </c>
      <c r="E795" s="152">
        <v>680.5</v>
      </c>
      <c r="F795" s="508">
        <v>41685</v>
      </c>
      <c r="G795" s="153">
        <v>680.5</v>
      </c>
      <c r="H795" s="172">
        <f t="shared" si="12"/>
        <v>0</v>
      </c>
      <c r="I795" s="154" t="s">
        <v>162</v>
      </c>
      <c r="J795" s="131"/>
    </row>
    <row r="796" spans="1:10" ht="15" x14ac:dyDescent="0.25">
      <c r="A796" s="166">
        <v>41681</v>
      </c>
      <c r="B796" s="167">
        <v>240</v>
      </c>
      <c r="C796" s="167" t="s">
        <v>871</v>
      </c>
      <c r="D796" s="151" t="s">
        <v>27</v>
      </c>
      <c r="E796" s="152">
        <v>2093</v>
      </c>
      <c r="F796" s="508">
        <v>41681</v>
      </c>
      <c r="G796" s="153">
        <v>2093</v>
      </c>
      <c r="H796" s="172">
        <f t="shared" si="12"/>
        <v>0</v>
      </c>
      <c r="I796" s="154"/>
      <c r="J796" s="131"/>
    </row>
    <row r="797" spans="1:10" ht="15" x14ac:dyDescent="0.25">
      <c r="A797" s="166">
        <v>41681</v>
      </c>
      <c r="B797" s="167">
        <v>241</v>
      </c>
      <c r="C797" s="167" t="s">
        <v>871</v>
      </c>
      <c r="D797" s="156" t="s">
        <v>53</v>
      </c>
      <c r="E797" s="157">
        <v>0</v>
      </c>
      <c r="F797" s="508"/>
      <c r="G797" s="153">
        <v>0</v>
      </c>
      <c r="H797" s="172">
        <f t="shared" si="12"/>
        <v>0</v>
      </c>
      <c r="I797" s="154" t="s">
        <v>324</v>
      </c>
      <c r="J797" s="131"/>
    </row>
    <row r="798" spans="1:10" ht="15" x14ac:dyDescent="0.25">
      <c r="A798" s="166">
        <v>41681</v>
      </c>
      <c r="B798" s="167">
        <v>242</v>
      </c>
      <c r="C798" s="167" t="s">
        <v>871</v>
      </c>
      <c r="D798" s="151" t="s">
        <v>163</v>
      </c>
      <c r="E798" s="152">
        <v>15812.5</v>
      </c>
      <c r="F798" s="508">
        <v>41682</v>
      </c>
      <c r="G798" s="153">
        <v>15812.5</v>
      </c>
      <c r="H798" s="172">
        <f t="shared" si="12"/>
        <v>0</v>
      </c>
      <c r="I798" s="154" t="s">
        <v>162</v>
      </c>
      <c r="J798" s="131"/>
    </row>
    <row r="799" spans="1:10" ht="15" x14ac:dyDescent="0.25">
      <c r="A799" s="166">
        <v>41681</v>
      </c>
      <c r="B799" s="167">
        <v>243</v>
      </c>
      <c r="C799" s="167" t="s">
        <v>871</v>
      </c>
      <c r="D799" s="151" t="s">
        <v>20</v>
      </c>
      <c r="E799" s="152">
        <v>2111</v>
      </c>
      <c r="F799" s="508">
        <v>41684</v>
      </c>
      <c r="G799" s="153">
        <v>2111</v>
      </c>
      <c r="H799" s="172">
        <f t="shared" si="12"/>
        <v>0</v>
      </c>
      <c r="I799" s="154" t="s">
        <v>8</v>
      </c>
      <c r="J799" s="131"/>
    </row>
    <row r="800" spans="1:10" ht="15" x14ac:dyDescent="0.25">
      <c r="A800" s="166">
        <v>41681</v>
      </c>
      <c r="B800" s="167">
        <v>244</v>
      </c>
      <c r="C800" s="167" t="s">
        <v>871</v>
      </c>
      <c r="D800" s="151" t="s">
        <v>172</v>
      </c>
      <c r="E800" s="152">
        <v>7772.5</v>
      </c>
      <c r="F800" s="508">
        <v>41682</v>
      </c>
      <c r="G800" s="153">
        <v>7772.5</v>
      </c>
      <c r="H800" s="172">
        <f t="shared" si="12"/>
        <v>0</v>
      </c>
      <c r="I800" s="154" t="s">
        <v>162</v>
      </c>
      <c r="J800" s="131"/>
    </row>
    <row r="801" spans="1:10" ht="15" x14ac:dyDescent="0.25">
      <c r="A801" s="166">
        <v>41681</v>
      </c>
      <c r="B801" s="167">
        <v>245</v>
      </c>
      <c r="C801" s="167" t="s">
        <v>871</v>
      </c>
      <c r="D801" s="151" t="s">
        <v>168</v>
      </c>
      <c r="E801" s="152">
        <v>15539</v>
      </c>
      <c r="F801" s="508">
        <v>41682</v>
      </c>
      <c r="G801" s="153">
        <v>15539</v>
      </c>
      <c r="H801" s="172">
        <f t="shared" si="12"/>
        <v>0</v>
      </c>
      <c r="I801" s="154" t="s">
        <v>162</v>
      </c>
      <c r="J801" s="131"/>
    </row>
    <row r="802" spans="1:10" x14ac:dyDescent="0.25">
      <c r="A802" s="166">
        <v>41681</v>
      </c>
      <c r="B802" s="167">
        <v>246</v>
      </c>
      <c r="C802" s="167" t="s">
        <v>871</v>
      </c>
      <c r="D802" s="151" t="s">
        <v>858</v>
      </c>
      <c r="E802" s="152">
        <v>15643.5</v>
      </c>
      <c r="F802" s="508">
        <v>41692</v>
      </c>
      <c r="G802" s="153">
        <v>15643.5</v>
      </c>
      <c r="H802" s="172">
        <f t="shared" si="12"/>
        <v>0</v>
      </c>
      <c r="I802" s="154" t="s">
        <v>162</v>
      </c>
    </row>
    <row r="803" spans="1:10" x14ac:dyDescent="0.25">
      <c r="A803" s="166">
        <v>41681</v>
      </c>
      <c r="B803" s="167">
        <v>247</v>
      </c>
      <c r="C803" s="167" t="s">
        <v>871</v>
      </c>
      <c r="D803" s="151" t="s">
        <v>172</v>
      </c>
      <c r="E803" s="152">
        <v>2059.5</v>
      </c>
      <c r="F803" s="508">
        <v>41682</v>
      </c>
      <c r="G803" s="153">
        <v>2059.5</v>
      </c>
      <c r="H803" s="172">
        <f t="shared" si="12"/>
        <v>0</v>
      </c>
      <c r="I803" s="154" t="s">
        <v>162</v>
      </c>
    </row>
    <row r="804" spans="1:10" x14ac:dyDescent="0.25">
      <c r="A804" s="166">
        <v>41681</v>
      </c>
      <c r="B804" s="167">
        <v>248</v>
      </c>
      <c r="C804" s="167" t="s">
        <v>871</v>
      </c>
      <c r="D804" s="151" t="s">
        <v>22</v>
      </c>
      <c r="E804" s="152">
        <v>18043.5</v>
      </c>
      <c r="F804" s="508">
        <v>41682</v>
      </c>
      <c r="G804" s="153">
        <v>18043.7</v>
      </c>
      <c r="H804" s="172">
        <f t="shared" si="12"/>
        <v>-0.2000000000007276</v>
      </c>
      <c r="I804" s="154" t="s">
        <v>162</v>
      </c>
    </row>
    <row r="805" spans="1:10" x14ac:dyDescent="0.25">
      <c r="A805" s="166">
        <v>41681</v>
      </c>
      <c r="B805" s="167">
        <v>249</v>
      </c>
      <c r="C805" s="167" t="s">
        <v>871</v>
      </c>
      <c r="D805" s="151" t="s">
        <v>250</v>
      </c>
      <c r="E805" s="152">
        <v>6413</v>
      </c>
      <c r="F805" s="508">
        <v>41682</v>
      </c>
      <c r="G805" s="153">
        <v>6413</v>
      </c>
      <c r="H805" s="172">
        <f t="shared" si="12"/>
        <v>0</v>
      </c>
      <c r="I805" s="154" t="s">
        <v>162</v>
      </c>
    </row>
    <row r="806" spans="1:10" x14ac:dyDescent="0.25">
      <c r="A806" s="166">
        <v>41681</v>
      </c>
      <c r="B806" s="167">
        <v>250</v>
      </c>
      <c r="C806" s="167" t="s">
        <v>871</v>
      </c>
      <c r="D806" s="151" t="s">
        <v>169</v>
      </c>
      <c r="E806" s="152">
        <v>5040</v>
      </c>
      <c r="F806" s="508">
        <v>41682</v>
      </c>
      <c r="G806" s="153">
        <v>5040</v>
      </c>
      <c r="H806" s="172">
        <f t="shared" si="12"/>
        <v>0</v>
      </c>
      <c r="I806" s="154" t="s">
        <v>162</v>
      </c>
    </row>
    <row r="807" spans="1:10" x14ac:dyDescent="0.25">
      <c r="A807" s="166">
        <v>41681</v>
      </c>
      <c r="B807" s="167">
        <v>251</v>
      </c>
      <c r="C807" s="167" t="s">
        <v>871</v>
      </c>
      <c r="D807" s="151" t="s">
        <v>11</v>
      </c>
      <c r="E807" s="152">
        <v>57178</v>
      </c>
      <c r="F807" s="508">
        <v>41691</v>
      </c>
      <c r="G807" s="153">
        <v>57178</v>
      </c>
      <c r="H807" s="172">
        <f t="shared" si="12"/>
        <v>0</v>
      </c>
      <c r="I807" s="154" t="s">
        <v>37</v>
      </c>
    </row>
    <row r="808" spans="1:10" x14ac:dyDescent="0.25">
      <c r="A808" s="166">
        <v>41681</v>
      </c>
      <c r="B808" s="167">
        <v>252</v>
      </c>
      <c r="C808" s="167" t="s">
        <v>871</v>
      </c>
      <c r="D808" s="151" t="s">
        <v>13</v>
      </c>
      <c r="E808" s="152">
        <v>2552</v>
      </c>
      <c r="F808" s="508">
        <v>41682</v>
      </c>
      <c r="G808" s="153">
        <v>2552</v>
      </c>
      <c r="H808" s="172">
        <f t="shared" si="12"/>
        <v>0</v>
      </c>
      <c r="I808" s="154" t="s">
        <v>21</v>
      </c>
    </row>
    <row r="809" spans="1:10" x14ac:dyDescent="0.25">
      <c r="A809" s="166">
        <v>41681</v>
      </c>
      <c r="B809" s="167">
        <v>253</v>
      </c>
      <c r="C809" s="167" t="s">
        <v>871</v>
      </c>
      <c r="D809" s="151" t="s">
        <v>884</v>
      </c>
      <c r="E809" s="152">
        <v>4927.5</v>
      </c>
      <c r="F809" s="508">
        <v>41681</v>
      </c>
      <c r="G809" s="153">
        <v>4927.5</v>
      </c>
      <c r="H809" s="172">
        <f t="shared" si="12"/>
        <v>0</v>
      </c>
      <c r="I809" s="154" t="s">
        <v>21</v>
      </c>
      <c r="J809" s="155" t="s">
        <v>908</v>
      </c>
    </row>
    <row r="810" spans="1:10" x14ac:dyDescent="0.25">
      <c r="A810" s="166">
        <v>41681</v>
      </c>
      <c r="B810" s="167">
        <v>254</v>
      </c>
      <c r="C810" s="167" t="s">
        <v>871</v>
      </c>
      <c r="D810" s="151" t="s">
        <v>8</v>
      </c>
      <c r="E810" s="152">
        <v>869</v>
      </c>
      <c r="F810" s="508">
        <v>41681</v>
      </c>
      <c r="G810" s="153">
        <v>869</v>
      </c>
      <c r="H810" s="172">
        <f t="shared" si="12"/>
        <v>0</v>
      </c>
      <c r="I810" s="154" t="s">
        <v>8</v>
      </c>
    </row>
    <row r="811" spans="1:10" x14ac:dyDescent="0.25">
      <c r="A811" s="166">
        <v>41681</v>
      </c>
      <c r="B811" s="167">
        <v>255</v>
      </c>
      <c r="C811" s="167" t="s">
        <v>871</v>
      </c>
      <c r="D811" s="151" t="s">
        <v>47</v>
      </c>
      <c r="E811" s="152">
        <v>4427</v>
      </c>
      <c r="F811" s="508">
        <v>41682</v>
      </c>
      <c r="G811" s="153">
        <v>4427</v>
      </c>
      <c r="H811" s="172">
        <f t="shared" si="12"/>
        <v>0</v>
      </c>
      <c r="I811" s="154" t="s">
        <v>30</v>
      </c>
    </row>
    <row r="812" spans="1:10" x14ac:dyDescent="0.25">
      <c r="A812" s="166">
        <v>41681</v>
      </c>
      <c r="B812" s="167">
        <v>256</v>
      </c>
      <c r="C812" s="167" t="s">
        <v>871</v>
      </c>
      <c r="D812" s="151" t="s">
        <v>29</v>
      </c>
      <c r="E812" s="153">
        <v>10618</v>
      </c>
      <c r="F812" s="510" t="s">
        <v>909</v>
      </c>
      <c r="G812" s="153">
        <f>2000+8618</f>
        <v>10618</v>
      </c>
      <c r="H812" s="172">
        <f t="shared" si="12"/>
        <v>0</v>
      </c>
      <c r="I812" s="154" t="s">
        <v>30</v>
      </c>
    </row>
    <row r="813" spans="1:10" x14ac:dyDescent="0.25">
      <c r="A813" s="166">
        <v>41681</v>
      </c>
      <c r="B813" s="167">
        <v>257</v>
      </c>
      <c r="C813" s="167" t="s">
        <v>871</v>
      </c>
      <c r="D813" s="151" t="s">
        <v>152</v>
      </c>
      <c r="E813" s="152">
        <v>9519</v>
      </c>
      <c r="F813" s="508">
        <v>41681</v>
      </c>
      <c r="G813" s="153">
        <v>9519</v>
      </c>
      <c r="H813" s="172">
        <f t="shared" si="12"/>
        <v>0</v>
      </c>
      <c r="I813" s="154"/>
    </row>
    <row r="814" spans="1:10" x14ac:dyDescent="0.25">
      <c r="A814" s="166">
        <v>41681</v>
      </c>
      <c r="B814" s="167">
        <v>258</v>
      </c>
      <c r="C814" s="167" t="s">
        <v>871</v>
      </c>
      <c r="D814" s="151" t="s">
        <v>501</v>
      </c>
      <c r="E814" s="152">
        <v>3087.5</v>
      </c>
      <c r="F814" s="508">
        <v>41681</v>
      </c>
      <c r="G814" s="153">
        <v>3087.5</v>
      </c>
      <c r="H814" s="172">
        <f t="shared" si="12"/>
        <v>0</v>
      </c>
      <c r="I814" s="154"/>
    </row>
    <row r="815" spans="1:10" x14ac:dyDescent="0.25">
      <c r="A815" s="166">
        <v>41681</v>
      </c>
      <c r="B815" s="167">
        <v>259</v>
      </c>
      <c r="C815" s="167" t="s">
        <v>871</v>
      </c>
      <c r="D815" s="151" t="s">
        <v>829</v>
      </c>
      <c r="E815" s="152">
        <v>1450.5</v>
      </c>
      <c r="F815" s="508">
        <v>41683</v>
      </c>
      <c r="G815" s="153">
        <v>1450.5</v>
      </c>
      <c r="H815" s="172">
        <f t="shared" si="12"/>
        <v>0</v>
      </c>
      <c r="I815" s="154" t="s">
        <v>30</v>
      </c>
    </row>
    <row r="816" spans="1:10" x14ac:dyDescent="0.25">
      <c r="A816" s="166">
        <v>41681</v>
      </c>
      <c r="B816" s="167">
        <v>260</v>
      </c>
      <c r="C816" s="167" t="s">
        <v>871</v>
      </c>
      <c r="D816" s="151" t="s">
        <v>35</v>
      </c>
      <c r="E816" s="152">
        <v>1246.5</v>
      </c>
      <c r="F816" s="508">
        <v>41682</v>
      </c>
      <c r="G816" s="153">
        <v>1246.5</v>
      </c>
      <c r="H816" s="172">
        <f t="shared" si="12"/>
        <v>0</v>
      </c>
      <c r="I816" s="154" t="s">
        <v>30</v>
      </c>
    </row>
    <row r="817" spans="1:10" x14ac:dyDescent="0.25">
      <c r="A817" s="166">
        <v>41681</v>
      </c>
      <c r="B817" s="167">
        <v>261</v>
      </c>
      <c r="C817" s="167" t="s">
        <v>871</v>
      </c>
      <c r="D817" s="151" t="s">
        <v>42</v>
      </c>
      <c r="E817" s="152">
        <v>1520</v>
      </c>
      <c r="F817" s="509">
        <v>41699</v>
      </c>
      <c r="G817" s="158">
        <v>1520</v>
      </c>
      <c r="H817" s="172">
        <f t="shared" si="12"/>
        <v>0</v>
      </c>
      <c r="I817" s="154" t="s">
        <v>30</v>
      </c>
    </row>
    <row r="818" spans="1:10" x14ac:dyDescent="0.25">
      <c r="A818" s="166">
        <v>41681</v>
      </c>
      <c r="B818" s="167">
        <v>262</v>
      </c>
      <c r="C818" s="167" t="s">
        <v>871</v>
      </c>
      <c r="D818" s="151" t="s">
        <v>43</v>
      </c>
      <c r="E818" s="152">
        <v>1140</v>
      </c>
      <c r="F818" s="509">
        <v>41699</v>
      </c>
      <c r="G818" s="158">
        <v>1140</v>
      </c>
      <c r="H818" s="172">
        <f t="shared" si="12"/>
        <v>0</v>
      </c>
      <c r="I818" s="154" t="s">
        <v>30</v>
      </c>
    </row>
    <row r="819" spans="1:10" x14ac:dyDescent="0.25">
      <c r="A819" s="166">
        <v>41681</v>
      </c>
      <c r="B819" s="167">
        <v>263</v>
      </c>
      <c r="C819" s="167" t="s">
        <v>871</v>
      </c>
      <c r="D819" s="156" t="s">
        <v>53</v>
      </c>
      <c r="E819" s="157">
        <v>0</v>
      </c>
      <c r="F819" s="508"/>
      <c r="G819" s="153"/>
      <c r="H819" s="172">
        <f t="shared" si="12"/>
        <v>0</v>
      </c>
      <c r="I819" s="154" t="s">
        <v>81</v>
      </c>
      <c r="J819" s="155" t="s">
        <v>910</v>
      </c>
    </row>
    <row r="820" spans="1:10" x14ac:dyDescent="0.25">
      <c r="A820" s="166">
        <v>41681</v>
      </c>
      <c r="B820" s="167">
        <v>264</v>
      </c>
      <c r="C820" s="167" t="s">
        <v>871</v>
      </c>
      <c r="D820" s="151" t="s">
        <v>55</v>
      </c>
      <c r="E820" s="152">
        <v>11604</v>
      </c>
      <c r="F820" s="508">
        <v>41682</v>
      </c>
      <c r="G820" s="153">
        <v>11604</v>
      </c>
      <c r="H820" s="172">
        <f t="shared" si="12"/>
        <v>0</v>
      </c>
      <c r="I820" s="154"/>
    </row>
    <row r="821" spans="1:10" x14ac:dyDescent="0.25">
      <c r="A821" s="166">
        <v>41681</v>
      </c>
      <c r="B821" s="167">
        <v>265</v>
      </c>
      <c r="C821" s="167" t="s">
        <v>871</v>
      </c>
      <c r="D821" s="151" t="s">
        <v>111</v>
      </c>
      <c r="E821" s="152">
        <v>2928</v>
      </c>
      <c r="F821" s="508">
        <v>41681</v>
      </c>
      <c r="G821" s="153">
        <v>2928</v>
      </c>
      <c r="H821" s="172">
        <f t="shared" si="12"/>
        <v>0</v>
      </c>
      <c r="I821" s="154" t="s">
        <v>12</v>
      </c>
    </row>
    <row r="822" spans="1:10" x14ac:dyDescent="0.25">
      <c r="A822" s="166">
        <v>41681</v>
      </c>
      <c r="B822" s="167">
        <v>266</v>
      </c>
      <c r="C822" s="167" t="s">
        <v>871</v>
      </c>
      <c r="D822" s="151" t="s">
        <v>66</v>
      </c>
      <c r="E822" s="152">
        <v>1362</v>
      </c>
      <c r="F822" s="508">
        <v>41681</v>
      </c>
      <c r="G822" s="153">
        <v>1362</v>
      </c>
      <c r="H822" s="172">
        <f t="shared" si="12"/>
        <v>0</v>
      </c>
      <c r="I822" s="154" t="s">
        <v>12</v>
      </c>
    </row>
    <row r="823" spans="1:10" x14ac:dyDescent="0.25">
      <c r="A823" s="166">
        <v>41681</v>
      </c>
      <c r="B823" s="167">
        <v>267</v>
      </c>
      <c r="C823" s="167" t="s">
        <v>871</v>
      </c>
      <c r="D823" s="151" t="s">
        <v>115</v>
      </c>
      <c r="E823" s="152">
        <v>6099</v>
      </c>
      <c r="F823" s="508">
        <v>41681</v>
      </c>
      <c r="G823" s="153">
        <v>6099</v>
      </c>
      <c r="H823" s="172">
        <f t="shared" si="12"/>
        <v>0</v>
      </c>
      <c r="I823" s="154" t="s">
        <v>8</v>
      </c>
    </row>
    <row r="824" spans="1:10" x14ac:dyDescent="0.25">
      <c r="A824" s="166">
        <v>41681</v>
      </c>
      <c r="B824" s="167">
        <v>268</v>
      </c>
      <c r="C824" s="167" t="s">
        <v>871</v>
      </c>
      <c r="D824" s="151" t="s">
        <v>911</v>
      </c>
      <c r="E824" s="152">
        <v>14601.5</v>
      </c>
      <c r="F824" s="508">
        <v>41681</v>
      </c>
      <c r="G824" s="153">
        <v>14601.5</v>
      </c>
      <c r="H824" s="172">
        <f t="shared" si="12"/>
        <v>0</v>
      </c>
      <c r="I824" s="154"/>
    </row>
    <row r="825" spans="1:10" x14ac:dyDescent="0.25">
      <c r="A825" s="166">
        <v>41681</v>
      </c>
      <c r="B825" s="167">
        <v>269</v>
      </c>
      <c r="C825" s="167" t="s">
        <v>871</v>
      </c>
      <c r="D825" s="151" t="s">
        <v>886</v>
      </c>
      <c r="E825" s="152">
        <v>1603</v>
      </c>
      <c r="F825" s="508">
        <v>41681</v>
      </c>
      <c r="G825" s="153">
        <v>1603</v>
      </c>
      <c r="H825" s="172">
        <f t="shared" si="12"/>
        <v>0</v>
      </c>
      <c r="I825" s="154" t="s">
        <v>12</v>
      </c>
    </row>
    <row r="826" spans="1:10" x14ac:dyDescent="0.25">
      <c r="A826" s="166">
        <v>41681</v>
      </c>
      <c r="B826" s="167">
        <v>270</v>
      </c>
      <c r="C826" s="167" t="s">
        <v>871</v>
      </c>
      <c r="D826" s="151" t="s">
        <v>54</v>
      </c>
      <c r="E826" s="152">
        <v>4479.5</v>
      </c>
      <c r="F826" s="508">
        <v>41681</v>
      </c>
      <c r="G826" s="153">
        <v>4479.5</v>
      </c>
      <c r="H826" s="172">
        <f t="shared" si="12"/>
        <v>0</v>
      </c>
      <c r="I826" s="154" t="s">
        <v>30</v>
      </c>
    </row>
    <row r="827" spans="1:10" x14ac:dyDescent="0.25">
      <c r="A827" s="166">
        <v>41681</v>
      </c>
      <c r="B827" s="167">
        <v>271</v>
      </c>
      <c r="C827" s="167" t="s">
        <v>871</v>
      </c>
      <c r="D827" s="151" t="s">
        <v>62</v>
      </c>
      <c r="E827" s="152">
        <v>8224</v>
      </c>
      <c r="F827" s="508">
        <v>41681</v>
      </c>
      <c r="G827" s="153">
        <v>8224</v>
      </c>
      <c r="H827" s="172">
        <f t="shared" si="12"/>
        <v>0</v>
      </c>
      <c r="I827" s="154"/>
    </row>
    <row r="828" spans="1:10" x14ac:dyDescent="0.25">
      <c r="A828" s="166">
        <v>41681</v>
      </c>
      <c r="B828" s="167">
        <v>272</v>
      </c>
      <c r="C828" s="167" t="s">
        <v>871</v>
      </c>
      <c r="D828" s="151" t="s">
        <v>250</v>
      </c>
      <c r="E828" s="152">
        <v>2950.5</v>
      </c>
      <c r="F828" s="508">
        <v>41681</v>
      </c>
      <c r="G828" s="153">
        <v>2950.5</v>
      </c>
      <c r="H828" s="172">
        <f t="shared" si="12"/>
        <v>0</v>
      </c>
      <c r="I828" s="154" t="s">
        <v>30</v>
      </c>
    </row>
    <row r="829" spans="1:10" x14ac:dyDescent="0.25">
      <c r="A829" s="166">
        <v>41681</v>
      </c>
      <c r="B829" s="167">
        <v>273</v>
      </c>
      <c r="C829" s="167" t="s">
        <v>871</v>
      </c>
      <c r="D829" s="151" t="s">
        <v>57</v>
      </c>
      <c r="E829" s="152">
        <v>1200</v>
      </c>
      <c r="F829" s="508">
        <v>41681</v>
      </c>
      <c r="G829" s="153">
        <v>1200</v>
      </c>
      <c r="H829" s="172">
        <f t="shared" si="12"/>
        <v>0</v>
      </c>
      <c r="I829" s="154" t="s">
        <v>30</v>
      </c>
    </row>
    <row r="830" spans="1:10" x14ac:dyDescent="0.25">
      <c r="A830" s="166">
        <v>41681</v>
      </c>
      <c r="B830" s="167">
        <v>274</v>
      </c>
      <c r="C830" s="167" t="s">
        <v>871</v>
      </c>
      <c r="D830" s="151" t="s">
        <v>517</v>
      </c>
      <c r="E830" s="152">
        <v>481</v>
      </c>
      <c r="F830" s="508">
        <v>41681</v>
      </c>
      <c r="G830" s="153">
        <v>481</v>
      </c>
      <c r="H830" s="172">
        <f t="shared" si="12"/>
        <v>0</v>
      </c>
      <c r="I830" s="154"/>
    </row>
    <row r="831" spans="1:10" x14ac:dyDescent="0.25">
      <c r="A831" s="166">
        <v>41681</v>
      </c>
      <c r="B831" s="167">
        <v>275</v>
      </c>
      <c r="C831" s="167" t="s">
        <v>871</v>
      </c>
      <c r="D831" s="151" t="s">
        <v>912</v>
      </c>
      <c r="E831" s="152">
        <v>50000</v>
      </c>
      <c r="F831" s="508">
        <v>41681</v>
      </c>
      <c r="G831" s="153">
        <v>50000</v>
      </c>
      <c r="H831" s="172">
        <f t="shared" si="12"/>
        <v>0</v>
      </c>
      <c r="I831" s="154" t="s">
        <v>8</v>
      </c>
    </row>
    <row r="832" spans="1:10" x14ac:dyDescent="0.25">
      <c r="A832" s="166">
        <v>41681</v>
      </c>
      <c r="B832" s="167">
        <v>276</v>
      </c>
      <c r="C832" s="167" t="s">
        <v>871</v>
      </c>
      <c r="D832" s="151" t="s">
        <v>913</v>
      </c>
      <c r="E832" s="152">
        <v>1099</v>
      </c>
      <c r="F832" s="508">
        <v>41681</v>
      </c>
      <c r="G832" s="153">
        <v>1099</v>
      </c>
      <c r="H832" s="172">
        <f t="shared" si="12"/>
        <v>0</v>
      </c>
      <c r="I832" s="154"/>
    </row>
    <row r="833" spans="1:10" x14ac:dyDescent="0.25">
      <c r="A833" s="166">
        <v>41681</v>
      </c>
      <c r="B833" s="167">
        <v>277</v>
      </c>
      <c r="C833" s="167" t="s">
        <v>871</v>
      </c>
      <c r="D833" s="151" t="s">
        <v>8</v>
      </c>
      <c r="E833" s="152">
        <v>1768</v>
      </c>
      <c r="F833" s="508">
        <v>41681</v>
      </c>
      <c r="G833" s="153">
        <v>1768</v>
      </c>
      <c r="H833" s="172">
        <f t="shared" si="12"/>
        <v>0</v>
      </c>
      <c r="I833" s="154" t="s">
        <v>8</v>
      </c>
    </row>
    <row r="834" spans="1:10" ht="15" x14ac:dyDescent="0.25">
      <c r="A834" s="166">
        <v>41681</v>
      </c>
      <c r="B834" s="167">
        <v>278</v>
      </c>
      <c r="C834" s="167" t="s">
        <v>871</v>
      </c>
      <c r="D834" s="151" t="s">
        <v>8</v>
      </c>
      <c r="E834" s="152">
        <v>21</v>
      </c>
      <c r="F834" s="508">
        <v>41681</v>
      </c>
      <c r="G834" s="153">
        <v>21</v>
      </c>
      <c r="H834" s="172">
        <f t="shared" si="12"/>
        <v>0</v>
      </c>
      <c r="I834" s="154" t="s">
        <v>8</v>
      </c>
      <c r="J834" s="131"/>
    </row>
    <row r="835" spans="1:10" ht="15" x14ac:dyDescent="0.25">
      <c r="A835" s="166">
        <v>41681</v>
      </c>
      <c r="B835" s="167">
        <v>279</v>
      </c>
      <c r="C835" s="167" t="s">
        <v>871</v>
      </c>
      <c r="D835" s="151" t="s">
        <v>115</v>
      </c>
      <c r="E835" s="152">
        <v>183</v>
      </c>
      <c r="F835" s="508">
        <v>41681</v>
      </c>
      <c r="G835" s="153">
        <v>183</v>
      </c>
      <c r="H835" s="172">
        <f t="shared" si="12"/>
        <v>0</v>
      </c>
      <c r="I835" s="154"/>
      <c r="J835" s="131"/>
    </row>
    <row r="836" spans="1:10" ht="15" x14ac:dyDescent="0.25">
      <c r="A836" s="166">
        <v>41681</v>
      </c>
      <c r="B836" s="167">
        <v>280</v>
      </c>
      <c r="C836" s="167" t="s">
        <v>871</v>
      </c>
      <c r="D836" s="151" t="s">
        <v>392</v>
      </c>
      <c r="E836" s="152">
        <v>2590</v>
      </c>
      <c r="F836" s="508">
        <v>41681</v>
      </c>
      <c r="G836" s="153">
        <v>2590</v>
      </c>
      <c r="H836" s="172">
        <f t="shared" si="12"/>
        <v>0</v>
      </c>
      <c r="I836" s="154"/>
      <c r="J836" s="131"/>
    </row>
    <row r="837" spans="1:10" ht="15" x14ac:dyDescent="0.25">
      <c r="A837" s="166">
        <v>41681</v>
      </c>
      <c r="B837" s="167">
        <v>281</v>
      </c>
      <c r="C837" s="167" t="s">
        <v>871</v>
      </c>
      <c r="D837" s="151" t="s">
        <v>44</v>
      </c>
      <c r="E837" s="152">
        <v>3800</v>
      </c>
      <c r="F837" s="509">
        <v>41699</v>
      </c>
      <c r="G837" s="158">
        <v>3800</v>
      </c>
      <c r="H837" s="172">
        <f t="shared" ref="H837:H900" si="13">E837-G837</f>
        <v>0</v>
      </c>
      <c r="I837" s="154" t="s">
        <v>15</v>
      </c>
      <c r="J837" s="131"/>
    </row>
    <row r="838" spans="1:10" ht="15" x14ac:dyDescent="0.25">
      <c r="A838" s="166">
        <v>41681</v>
      </c>
      <c r="B838" s="167">
        <v>282</v>
      </c>
      <c r="C838" s="167" t="s">
        <v>871</v>
      </c>
      <c r="D838" s="151" t="s">
        <v>508</v>
      </c>
      <c r="E838" s="152">
        <v>20524.5</v>
      </c>
      <c r="F838" s="508">
        <v>41681</v>
      </c>
      <c r="G838" s="153">
        <v>20524.5</v>
      </c>
      <c r="H838" s="172">
        <f t="shared" si="13"/>
        <v>0</v>
      </c>
      <c r="I838" s="154" t="s">
        <v>8</v>
      </c>
      <c r="J838" s="131"/>
    </row>
    <row r="839" spans="1:10" ht="15" x14ac:dyDescent="0.25">
      <c r="A839" s="166">
        <v>41681</v>
      </c>
      <c r="B839" s="167">
        <v>283</v>
      </c>
      <c r="C839" s="167" t="s">
        <v>871</v>
      </c>
      <c r="D839" s="151" t="s">
        <v>130</v>
      </c>
      <c r="E839" s="153">
        <v>3825.5</v>
      </c>
      <c r="F839" s="510" t="s">
        <v>914</v>
      </c>
      <c r="G839" s="153">
        <f>1700+2125.5</f>
        <v>3825.5</v>
      </c>
      <c r="H839" s="172">
        <f t="shared" si="13"/>
        <v>0</v>
      </c>
      <c r="I839" s="154" t="s">
        <v>21</v>
      </c>
      <c r="J839" s="131"/>
    </row>
    <row r="840" spans="1:10" ht="15" x14ac:dyDescent="0.25">
      <c r="A840" s="166">
        <v>41681</v>
      </c>
      <c r="B840" s="167">
        <v>284</v>
      </c>
      <c r="C840" s="167" t="s">
        <v>871</v>
      </c>
      <c r="D840" s="151" t="s">
        <v>188</v>
      </c>
      <c r="E840" s="152">
        <v>3424</v>
      </c>
      <c r="F840" s="508">
        <v>41682</v>
      </c>
      <c r="G840" s="153">
        <v>3424</v>
      </c>
      <c r="H840" s="172">
        <f t="shared" si="13"/>
        <v>0</v>
      </c>
      <c r="I840" s="154" t="s">
        <v>21</v>
      </c>
      <c r="J840" s="131"/>
    </row>
    <row r="841" spans="1:10" ht="15" x14ac:dyDescent="0.25">
      <c r="A841" s="166">
        <v>41681</v>
      </c>
      <c r="B841" s="167">
        <v>285</v>
      </c>
      <c r="C841" s="167" t="s">
        <v>871</v>
      </c>
      <c r="D841" s="151" t="s">
        <v>237</v>
      </c>
      <c r="E841" s="152">
        <v>10090.5</v>
      </c>
      <c r="F841" s="508">
        <v>41681</v>
      </c>
      <c r="G841" s="153">
        <v>10090.5</v>
      </c>
      <c r="H841" s="172">
        <f t="shared" si="13"/>
        <v>0</v>
      </c>
      <c r="I841" s="154" t="s">
        <v>21</v>
      </c>
      <c r="J841" s="131"/>
    </row>
    <row r="842" spans="1:10" ht="15" x14ac:dyDescent="0.25">
      <c r="A842" s="166">
        <v>41681</v>
      </c>
      <c r="B842" s="167">
        <v>286</v>
      </c>
      <c r="C842" s="167" t="s">
        <v>871</v>
      </c>
      <c r="D842" s="151" t="s">
        <v>233</v>
      </c>
      <c r="E842" s="152">
        <v>1499.5</v>
      </c>
      <c r="F842" s="508">
        <v>41681</v>
      </c>
      <c r="G842" s="153">
        <v>1499.5</v>
      </c>
      <c r="H842" s="172">
        <f t="shared" si="13"/>
        <v>0</v>
      </c>
      <c r="I842" s="154" t="s">
        <v>15</v>
      </c>
      <c r="J842" s="131"/>
    </row>
    <row r="843" spans="1:10" ht="15" x14ac:dyDescent="0.25">
      <c r="A843" s="166">
        <v>41681</v>
      </c>
      <c r="B843" s="167">
        <v>287</v>
      </c>
      <c r="C843" s="167" t="s">
        <v>871</v>
      </c>
      <c r="D843" s="151" t="s">
        <v>99</v>
      </c>
      <c r="E843" s="152">
        <v>409</v>
      </c>
      <c r="F843" s="508">
        <v>41681</v>
      </c>
      <c r="G843" s="153">
        <v>409</v>
      </c>
      <c r="H843" s="172">
        <f t="shared" si="13"/>
        <v>0</v>
      </c>
      <c r="I843" s="154" t="s">
        <v>15</v>
      </c>
      <c r="J843" s="131"/>
    </row>
    <row r="844" spans="1:10" ht="15" x14ac:dyDescent="0.25">
      <c r="A844" s="166">
        <v>41681</v>
      </c>
      <c r="B844" s="167">
        <v>288</v>
      </c>
      <c r="C844" s="167" t="s">
        <v>871</v>
      </c>
      <c r="D844" s="151" t="s">
        <v>915</v>
      </c>
      <c r="E844" s="152">
        <v>1941</v>
      </c>
      <c r="F844" s="508">
        <v>41681</v>
      </c>
      <c r="G844" s="153">
        <v>1941</v>
      </c>
      <c r="H844" s="172">
        <f t="shared" si="13"/>
        <v>0</v>
      </c>
      <c r="I844" s="154" t="s">
        <v>15</v>
      </c>
      <c r="J844" s="131"/>
    </row>
    <row r="845" spans="1:10" ht="15" x14ac:dyDescent="0.25">
      <c r="A845" s="166">
        <v>41681</v>
      </c>
      <c r="B845" s="167">
        <v>289</v>
      </c>
      <c r="C845" s="167" t="s">
        <v>871</v>
      </c>
      <c r="D845" s="151" t="s">
        <v>23</v>
      </c>
      <c r="E845" s="152">
        <v>1107</v>
      </c>
      <c r="F845" s="508">
        <v>41681</v>
      </c>
      <c r="G845" s="153">
        <v>1107</v>
      </c>
      <c r="H845" s="172">
        <f t="shared" si="13"/>
        <v>0</v>
      </c>
      <c r="I845" s="154"/>
      <c r="J845" s="131"/>
    </row>
    <row r="846" spans="1:10" ht="15" x14ac:dyDescent="0.25">
      <c r="A846" s="166">
        <v>41681</v>
      </c>
      <c r="B846" s="167">
        <v>290</v>
      </c>
      <c r="C846" s="167" t="s">
        <v>871</v>
      </c>
      <c r="D846" s="151" t="s">
        <v>916</v>
      </c>
      <c r="E846" s="152">
        <v>3242.5</v>
      </c>
      <c r="F846" s="508">
        <v>41681</v>
      </c>
      <c r="G846" s="153">
        <v>3242.5</v>
      </c>
      <c r="H846" s="172">
        <f t="shared" si="13"/>
        <v>0</v>
      </c>
      <c r="I846" s="154" t="s">
        <v>15</v>
      </c>
      <c r="J846" s="131"/>
    </row>
    <row r="847" spans="1:10" ht="15" x14ac:dyDescent="0.25">
      <c r="A847" s="166">
        <v>41681</v>
      </c>
      <c r="B847" s="167">
        <v>291</v>
      </c>
      <c r="C847" s="167" t="s">
        <v>871</v>
      </c>
      <c r="D847" s="151" t="s">
        <v>917</v>
      </c>
      <c r="E847" s="152">
        <v>4104</v>
      </c>
      <c r="F847" s="508">
        <v>41681</v>
      </c>
      <c r="G847" s="153">
        <v>4104</v>
      </c>
      <c r="H847" s="172">
        <f t="shared" si="13"/>
        <v>0</v>
      </c>
      <c r="I847" s="154" t="s">
        <v>27</v>
      </c>
      <c r="J847" s="131"/>
    </row>
    <row r="848" spans="1:10" ht="15" x14ac:dyDescent="0.25">
      <c r="A848" s="166">
        <v>41681</v>
      </c>
      <c r="B848" s="167">
        <v>292</v>
      </c>
      <c r="C848" s="167" t="s">
        <v>871</v>
      </c>
      <c r="D848" s="151" t="s">
        <v>918</v>
      </c>
      <c r="E848" s="152">
        <v>15268.5</v>
      </c>
      <c r="F848" s="508">
        <v>41984</v>
      </c>
      <c r="G848" s="153">
        <v>15268.5</v>
      </c>
      <c r="H848" s="172">
        <f t="shared" si="13"/>
        <v>0</v>
      </c>
      <c r="I848" s="154" t="s">
        <v>15</v>
      </c>
      <c r="J848" s="131"/>
    </row>
    <row r="849" spans="1:10" ht="15" x14ac:dyDescent="0.25">
      <c r="A849" s="166">
        <v>41681</v>
      </c>
      <c r="B849" s="167">
        <v>293</v>
      </c>
      <c r="C849" s="167" t="s">
        <v>871</v>
      </c>
      <c r="D849" s="151" t="s">
        <v>690</v>
      </c>
      <c r="E849" s="152">
        <v>9213.5</v>
      </c>
      <c r="F849" s="508">
        <v>41681</v>
      </c>
      <c r="G849" s="153">
        <v>9213.5</v>
      </c>
      <c r="H849" s="172">
        <f t="shared" si="13"/>
        <v>0</v>
      </c>
      <c r="I849" s="154" t="s">
        <v>15</v>
      </c>
      <c r="J849" s="131"/>
    </row>
    <row r="850" spans="1:10" x14ac:dyDescent="0.25">
      <c r="A850" s="166">
        <v>41681</v>
      </c>
      <c r="B850" s="167">
        <v>294</v>
      </c>
      <c r="C850" s="167" t="s">
        <v>871</v>
      </c>
      <c r="D850" s="151" t="s">
        <v>257</v>
      </c>
      <c r="E850" s="152">
        <v>11598.5</v>
      </c>
      <c r="F850" s="508">
        <v>41681</v>
      </c>
      <c r="G850" s="153">
        <v>11598.5</v>
      </c>
      <c r="H850" s="172">
        <f t="shared" si="13"/>
        <v>0</v>
      </c>
      <c r="I850" s="154" t="s">
        <v>15</v>
      </c>
    </row>
    <row r="851" spans="1:10" x14ac:dyDescent="0.25">
      <c r="A851" s="166">
        <v>41681</v>
      </c>
      <c r="B851" s="167">
        <v>295</v>
      </c>
      <c r="C851" s="167" t="s">
        <v>871</v>
      </c>
      <c r="D851" s="151" t="s">
        <v>8</v>
      </c>
      <c r="E851" s="152">
        <v>9290.5</v>
      </c>
      <c r="F851" s="508">
        <v>41681</v>
      </c>
      <c r="G851" s="153">
        <v>9290.5</v>
      </c>
      <c r="H851" s="172">
        <f t="shared" si="13"/>
        <v>0</v>
      </c>
      <c r="I851" s="154" t="s">
        <v>8</v>
      </c>
    </row>
    <row r="852" spans="1:10" x14ac:dyDescent="0.25">
      <c r="A852" s="166">
        <v>41681</v>
      </c>
      <c r="B852" s="167">
        <v>296</v>
      </c>
      <c r="C852" s="167" t="s">
        <v>871</v>
      </c>
      <c r="D852" s="156" t="s">
        <v>53</v>
      </c>
      <c r="E852" s="157">
        <v>0</v>
      </c>
      <c r="F852" s="508"/>
      <c r="G852" s="153"/>
      <c r="H852" s="172">
        <f t="shared" si="13"/>
        <v>0</v>
      </c>
      <c r="I852" s="154" t="s">
        <v>324</v>
      </c>
      <c r="J852" s="155" t="s">
        <v>919</v>
      </c>
    </row>
    <row r="853" spans="1:10" x14ac:dyDescent="0.25">
      <c r="A853" s="166">
        <v>41681</v>
      </c>
      <c r="B853" s="167">
        <v>297</v>
      </c>
      <c r="C853" s="167" t="s">
        <v>871</v>
      </c>
      <c r="D853" s="151" t="s">
        <v>8</v>
      </c>
      <c r="E853" s="152">
        <v>696</v>
      </c>
      <c r="F853" s="508">
        <v>41681</v>
      </c>
      <c r="G853" s="153">
        <v>696</v>
      </c>
      <c r="H853" s="172">
        <f t="shared" si="13"/>
        <v>0</v>
      </c>
      <c r="I853" s="154" t="s">
        <v>8</v>
      </c>
    </row>
    <row r="854" spans="1:10" x14ac:dyDescent="0.25">
      <c r="A854" s="166">
        <v>41681</v>
      </c>
      <c r="B854" s="167">
        <v>298</v>
      </c>
      <c r="C854" s="167" t="s">
        <v>871</v>
      </c>
      <c r="D854" s="151" t="s">
        <v>8</v>
      </c>
      <c r="E854" s="152">
        <v>85</v>
      </c>
      <c r="F854" s="508">
        <v>41681</v>
      </c>
      <c r="G854" s="153">
        <v>85</v>
      </c>
      <c r="H854" s="172">
        <f t="shared" si="13"/>
        <v>0</v>
      </c>
      <c r="I854" s="154" t="s">
        <v>8</v>
      </c>
    </row>
    <row r="855" spans="1:10" x14ac:dyDescent="0.25">
      <c r="A855" s="166">
        <v>41681</v>
      </c>
      <c r="B855" s="167">
        <v>299</v>
      </c>
      <c r="C855" s="167" t="s">
        <v>871</v>
      </c>
      <c r="D855" s="156" t="s">
        <v>53</v>
      </c>
      <c r="E855" s="157">
        <v>0</v>
      </c>
      <c r="F855" s="508"/>
      <c r="G855" s="153">
        <v>0</v>
      </c>
      <c r="H855" s="172">
        <f t="shared" si="13"/>
        <v>0</v>
      </c>
      <c r="I855" s="154" t="s">
        <v>512</v>
      </c>
      <c r="J855" s="155" t="s">
        <v>920</v>
      </c>
    </row>
    <row r="856" spans="1:10" x14ac:dyDescent="0.25">
      <c r="A856" s="166">
        <v>41681</v>
      </c>
      <c r="B856" s="167">
        <v>300</v>
      </c>
      <c r="C856" s="167" t="s">
        <v>871</v>
      </c>
      <c r="D856" s="151" t="s">
        <v>520</v>
      </c>
      <c r="E856" s="152">
        <v>88</v>
      </c>
      <c r="F856" s="508">
        <v>41681</v>
      </c>
      <c r="G856" s="153">
        <v>88</v>
      </c>
      <c r="H856" s="172">
        <f t="shared" si="13"/>
        <v>0</v>
      </c>
      <c r="I856" s="154" t="s">
        <v>8</v>
      </c>
    </row>
    <row r="857" spans="1:10" x14ac:dyDescent="0.25">
      <c r="A857" s="166">
        <v>41681</v>
      </c>
      <c r="B857" s="167">
        <v>301</v>
      </c>
      <c r="C857" s="167" t="s">
        <v>871</v>
      </c>
      <c r="D857" s="151" t="s">
        <v>921</v>
      </c>
      <c r="E857" s="152">
        <v>11525.5</v>
      </c>
      <c r="F857" s="508">
        <v>41687</v>
      </c>
      <c r="G857" s="153">
        <v>11525.5</v>
      </c>
      <c r="H857" s="172">
        <f t="shared" si="13"/>
        <v>0</v>
      </c>
      <c r="I857" s="154" t="s">
        <v>37</v>
      </c>
    </row>
    <row r="858" spans="1:10" x14ac:dyDescent="0.25">
      <c r="A858" s="166">
        <v>41681</v>
      </c>
      <c r="B858" s="167">
        <v>302</v>
      </c>
      <c r="C858" s="167" t="s">
        <v>871</v>
      </c>
      <c r="D858" s="151" t="s">
        <v>250</v>
      </c>
      <c r="E858" s="152">
        <v>12625.2</v>
      </c>
      <c r="F858" s="508">
        <v>41681</v>
      </c>
      <c r="G858" s="153">
        <v>12625.2</v>
      </c>
      <c r="H858" s="172">
        <f t="shared" si="13"/>
        <v>0</v>
      </c>
      <c r="I858" s="154" t="s">
        <v>37</v>
      </c>
    </row>
    <row r="859" spans="1:10" x14ac:dyDescent="0.25">
      <c r="A859" s="166">
        <v>41681</v>
      </c>
      <c r="B859" s="167">
        <v>303</v>
      </c>
      <c r="C859" s="167" t="s">
        <v>871</v>
      </c>
      <c r="D859" s="151" t="s">
        <v>185</v>
      </c>
      <c r="E859" s="152">
        <v>11932.5</v>
      </c>
      <c r="F859" s="508">
        <v>41681</v>
      </c>
      <c r="G859" s="153">
        <v>11932.5</v>
      </c>
      <c r="H859" s="172">
        <f t="shared" si="13"/>
        <v>0</v>
      </c>
      <c r="I859" s="154" t="s">
        <v>37</v>
      </c>
    </row>
    <row r="860" spans="1:10" x14ac:dyDescent="0.25">
      <c r="A860" s="166">
        <v>41681</v>
      </c>
      <c r="B860" s="167">
        <v>304</v>
      </c>
      <c r="C860" s="167" t="s">
        <v>871</v>
      </c>
      <c r="D860" s="151" t="s">
        <v>922</v>
      </c>
      <c r="E860" s="152">
        <v>24557</v>
      </c>
      <c r="F860" s="508">
        <v>41682</v>
      </c>
      <c r="G860" s="153">
        <v>24557</v>
      </c>
      <c r="H860" s="172">
        <f t="shared" si="13"/>
        <v>0</v>
      </c>
      <c r="I860" s="154" t="s">
        <v>21</v>
      </c>
    </row>
    <row r="861" spans="1:10" x14ac:dyDescent="0.25">
      <c r="A861" s="166">
        <v>41681</v>
      </c>
      <c r="B861" s="167">
        <v>305</v>
      </c>
      <c r="C861" s="167" t="s">
        <v>871</v>
      </c>
      <c r="D861" s="151" t="s">
        <v>435</v>
      </c>
      <c r="E861" s="152">
        <v>1365</v>
      </c>
      <c r="F861" s="508">
        <v>41681</v>
      </c>
      <c r="G861" s="153">
        <v>1365</v>
      </c>
      <c r="H861" s="172">
        <f t="shared" si="13"/>
        <v>0</v>
      </c>
      <c r="I861" s="154" t="s">
        <v>8</v>
      </c>
    </row>
    <row r="862" spans="1:10" x14ac:dyDescent="0.25">
      <c r="A862" s="166">
        <v>41681</v>
      </c>
      <c r="B862" s="167">
        <v>306</v>
      </c>
      <c r="C862" s="167" t="s">
        <v>871</v>
      </c>
      <c r="D862" s="151" t="s">
        <v>19</v>
      </c>
      <c r="E862" s="152">
        <v>4400</v>
      </c>
      <c r="F862" s="508">
        <v>41682</v>
      </c>
      <c r="G862" s="153">
        <v>4400</v>
      </c>
      <c r="H862" s="172">
        <f t="shared" si="13"/>
        <v>0</v>
      </c>
      <c r="I862" s="154"/>
    </row>
    <row r="863" spans="1:10" x14ac:dyDescent="0.25">
      <c r="A863" s="166">
        <v>41681</v>
      </c>
      <c r="B863" s="167">
        <v>307</v>
      </c>
      <c r="C863" s="167" t="s">
        <v>871</v>
      </c>
      <c r="D863" s="151" t="s">
        <v>811</v>
      </c>
      <c r="E863" s="152">
        <v>5565</v>
      </c>
      <c r="F863" s="508">
        <v>41681</v>
      </c>
      <c r="G863" s="153">
        <v>5565</v>
      </c>
      <c r="H863" s="172">
        <f t="shared" si="13"/>
        <v>0</v>
      </c>
      <c r="I863" s="154"/>
    </row>
    <row r="864" spans="1:10" x14ac:dyDescent="0.25">
      <c r="A864" s="166">
        <v>41681</v>
      </c>
      <c r="B864" s="167">
        <v>308</v>
      </c>
      <c r="C864" s="167" t="s">
        <v>871</v>
      </c>
      <c r="D864" s="156" t="s">
        <v>53</v>
      </c>
      <c r="E864" s="157">
        <v>0</v>
      </c>
      <c r="F864" s="508"/>
      <c r="G864" s="153"/>
      <c r="H864" s="172">
        <f t="shared" si="13"/>
        <v>0</v>
      </c>
      <c r="I864" s="154" t="s">
        <v>520</v>
      </c>
    </row>
    <row r="865" spans="1:10" x14ac:dyDescent="0.25">
      <c r="A865" s="166">
        <v>41681</v>
      </c>
      <c r="B865" s="167">
        <v>309</v>
      </c>
      <c r="C865" s="167" t="s">
        <v>871</v>
      </c>
      <c r="D865" s="151" t="s">
        <v>240</v>
      </c>
      <c r="E865" s="152">
        <v>16836.5</v>
      </c>
      <c r="F865" s="509">
        <v>41706</v>
      </c>
      <c r="G865" s="158">
        <v>16836.5</v>
      </c>
      <c r="H865" s="172">
        <f t="shared" si="13"/>
        <v>0</v>
      </c>
      <c r="I865" s="154" t="s">
        <v>27</v>
      </c>
    </row>
    <row r="866" spans="1:10" ht="15" x14ac:dyDescent="0.25">
      <c r="A866" s="166">
        <v>41681</v>
      </c>
      <c r="B866" s="167">
        <v>310</v>
      </c>
      <c r="C866" s="167" t="s">
        <v>871</v>
      </c>
      <c r="D866" s="151" t="s">
        <v>923</v>
      </c>
      <c r="E866" s="152">
        <v>3435.5</v>
      </c>
      <c r="F866" s="508">
        <v>41681</v>
      </c>
      <c r="G866" s="153">
        <v>3435.5</v>
      </c>
      <c r="H866" s="172">
        <f t="shared" si="13"/>
        <v>0</v>
      </c>
      <c r="I866" s="154" t="s">
        <v>27</v>
      </c>
      <c r="J866" s="131"/>
    </row>
    <row r="867" spans="1:10" ht="15" x14ac:dyDescent="0.25">
      <c r="A867" s="166">
        <v>41681</v>
      </c>
      <c r="B867" s="167">
        <v>311</v>
      </c>
      <c r="C867" s="167" t="s">
        <v>871</v>
      </c>
      <c r="D867" s="151" t="s">
        <v>99</v>
      </c>
      <c r="E867" s="152">
        <v>953</v>
      </c>
      <c r="F867" s="508">
        <v>41681</v>
      </c>
      <c r="G867" s="153">
        <v>953</v>
      </c>
      <c r="H867" s="172">
        <f t="shared" si="13"/>
        <v>0</v>
      </c>
      <c r="I867" s="154" t="s">
        <v>27</v>
      </c>
      <c r="J867" s="131"/>
    </row>
    <row r="868" spans="1:10" ht="15" x14ac:dyDescent="0.25">
      <c r="A868" s="166">
        <v>41681</v>
      </c>
      <c r="B868" s="167">
        <v>312</v>
      </c>
      <c r="C868" s="167" t="s">
        <v>871</v>
      </c>
      <c r="D868" s="151" t="s">
        <v>85</v>
      </c>
      <c r="E868" s="152">
        <v>14103</v>
      </c>
      <c r="F868" s="508">
        <v>41681</v>
      </c>
      <c r="G868" s="153">
        <v>14103</v>
      </c>
      <c r="H868" s="172">
        <f t="shared" si="13"/>
        <v>0</v>
      </c>
      <c r="I868" s="154" t="s">
        <v>27</v>
      </c>
      <c r="J868" s="131"/>
    </row>
    <row r="869" spans="1:10" ht="15" x14ac:dyDescent="0.25">
      <c r="A869" s="166">
        <v>41681</v>
      </c>
      <c r="B869" s="167">
        <v>313</v>
      </c>
      <c r="C869" s="167" t="s">
        <v>871</v>
      </c>
      <c r="D869" s="151" t="s">
        <v>152</v>
      </c>
      <c r="E869" s="152">
        <v>8080</v>
      </c>
      <c r="F869" s="508">
        <v>41681</v>
      </c>
      <c r="G869" s="153">
        <v>8080</v>
      </c>
      <c r="H869" s="172">
        <f t="shared" si="13"/>
        <v>0</v>
      </c>
      <c r="I869" s="154"/>
      <c r="J869" s="131"/>
    </row>
    <row r="870" spans="1:10" ht="15" x14ac:dyDescent="0.25">
      <c r="A870" s="166">
        <v>41682</v>
      </c>
      <c r="B870" s="167">
        <v>314</v>
      </c>
      <c r="C870" s="167" t="s">
        <v>871</v>
      </c>
      <c r="D870" s="151" t="s">
        <v>13</v>
      </c>
      <c r="E870" s="152">
        <v>1573</v>
      </c>
      <c r="F870" s="508">
        <v>41687</v>
      </c>
      <c r="G870" s="153">
        <v>1573</v>
      </c>
      <c r="H870" s="172">
        <f t="shared" si="13"/>
        <v>0</v>
      </c>
      <c r="I870" s="154" t="s">
        <v>21</v>
      </c>
      <c r="J870" s="131"/>
    </row>
    <row r="871" spans="1:10" ht="15" x14ac:dyDescent="0.25">
      <c r="A871" s="166">
        <v>41682</v>
      </c>
      <c r="B871" s="167">
        <v>315</v>
      </c>
      <c r="C871" s="167" t="s">
        <v>871</v>
      </c>
      <c r="D871" s="151" t="s">
        <v>884</v>
      </c>
      <c r="E871" s="152">
        <v>5283</v>
      </c>
      <c r="F871" s="509">
        <v>41712</v>
      </c>
      <c r="G871" s="158">
        <v>5283</v>
      </c>
      <c r="H871" s="172">
        <f t="shared" si="13"/>
        <v>0</v>
      </c>
      <c r="I871" s="168" t="s">
        <v>21</v>
      </c>
      <c r="J871" s="131"/>
    </row>
    <row r="872" spans="1:10" ht="15" x14ac:dyDescent="0.25">
      <c r="A872" s="166">
        <v>41682</v>
      </c>
      <c r="B872" s="167">
        <v>316</v>
      </c>
      <c r="C872" s="167" t="s">
        <v>871</v>
      </c>
      <c r="D872" s="151" t="s">
        <v>338</v>
      </c>
      <c r="E872" s="152">
        <v>497</v>
      </c>
      <c r="F872" s="508">
        <v>41682</v>
      </c>
      <c r="G872" s="153">
        <v>497</v>
      </c>
      <c r="H872" s="172">
        <f t="shared" si="13"/>
        <v>0</v>
      </c>
      <c r="I872" s="154" t="s">
        <v>30</v>
      </c>
      <c r="J872" s="131"/>
    </row>
    <row r="873" spans="1:10" ht="15" x14ac:dyDescent="0.25">
      <c r="A873" s="166">
        <v>41682</v>
      </c>
      <c r="B873" s="167">
        <v>317</v>
      </c>
      <c r="C873" s="167" t="s">
        <v>871</v>
      </c>
      <c r="D873" s="151" t="s">
        <v>47</v>
      </c>
      <c r="E873" s="152">
        <v>2516</v>
      </c>
      <c r="F873" s="508">
        <v>41683</v>
      </c>
      <c r="G873" s="153">
        <v>2516</v>
      </c>
      <c r="H873" s="172">
        <f t="shared" si="13"/>
        <v>0</v>
      </c>
      <c r="I873" s="154" t="s">
        <v>30</v>
      </c>
      <c r="J873" s="131"/>
    </row>
    <row r="874" spans="1:10" ht="15" x14ac:dyDescent="0.25">
      <c r="A874" s="166">
        <v>41682</v>
      </c>
      <c r="B874" s="167">
        <v>318</v>
      </c>
      <c r="C874" s="167" t="s">
        <v>871</v>
      </c>
      <c r="D874" s="151" t="s">
        <v>28</v>
      </c>
      <c r="E874" s="152">
        <v>3512</v>
      </c>
      <c r="F874" s="508">
        <v>41682</v>
      </c>
      <c r="G874" s="153">
        <v>3512</v>
      </c>
      <c r="H874" s="172">
        <f t="shared" si="13"/>
        <v>0</v>
      </c>
      <c r="I874" s="154"/>
      <c r="J874" s="131"/>
    </row>
    <row r="875" spans="1:10" ht="15" x14ac:dyDescent="0.25">
      <c r="A875" s="166">
        <v>41682</v>
      </c>
      <c r="B875" s="167">
        <v>319</v>
      </c>
      <c r="C875" s="167" t="s">
        <v>871</v>
      </c>
      <c r="D875" s="151" t="s">
        <v>760</v>
      </c>
      <c r="E875" s="152">
        <v>2507</v>
      </c>
      <c r="F875" s="508">
        <v>41683</v>
      </c>
      <c r="G875" s="153">
        <v>2507</v>
      </c>
      <c r="H875" s="172">
        <f t="shared" si="13"/>
        <v>0</v>
      </c>
      <c r="I875" s="154" t="s">
        <v>30</v>
      </c>
      <c r="J875" s="131"/>
    </row>
    <row r="876" spans="1:10" ht="15" x14ac:dyDescent="0.25">
      <c r="A876" s="166">
        <v>41682</v>
      </c>
      <c r="B876" s="167">
        <v>320</v>
      </c>
      <c r="C876" s="167" t="s">
        <v>871</v>
      </c>
      <c r="D876" s="151" t="s">
        <v>29</v>
      </c>
      <c r="E876" s="152">
        <v>7894</v>
      </c>
      <c r="F876" s="508">
        <v>41684</v>
      </c>
      <c r="G876" s="153">
        <v>7894</v>
      </c>
      <c r="H876" s="172">
        <f t="shared" si="13"/>
        <v>0</v>
      </c>
      <c r="I876" s="154" t="s">
        <v>30</v>
      </c>
      <c r="J876" s="131"/>
    </row>
    <row r="877" spans="1:10" ht="15" x14ac:dyDescent="0.25">
      <c r="A877" s="166">
        <v>41682</v>
      </c>
      <c r="B877" s="167">
        <v>321</v>
      </c>
      <c r="C877" s="167" t="s">
        <v>871</v>
      </c>
      <c r="D877" s="151" t="s">
        <v>449</v>
      </c>
      <c r="E877" s="152">
        <v>1422</v>
      </c>
      <c r="F877" s="508">
        <v>41682</v>
      </c>
      <c r="G877" s="153">
        <v>1422</v>
      </c>
      <c r="H877" s="172">
        <f t="shared" si="13"/>
        <v>0</v>
      </c>
      <c r="I877" s="154" t="s">
        <v>30</v>
      </c>
      <c r="J877" s="131"/>
    </row>
    <row r="878" spans="1:10" ht="15" x14ac:dyDescent="0.25">
      <c r="A878" s="166">
        <v>41682</v>
      </c>
      <c r="B878" s="167">
        <v>322</v>
      </c>
      <c r="C878" s="167" t="s">
        <v>871</v>
      </c>
      <c r="D878" s="151" t="s">
        <v>22</v>
      </c>
      <c r="E878" s="152">
        <v>620</v>
      </c>
      <c r="F878" s="508">
        <v>41682</v>
      </c>
      <c r="G878" s="153">
        <v>620</v>
      </c>
      <c r="H878" s="172">
        <f t="shared" si="13"/>
        <v>0</v>
      </c>
      <c r="I878" s="154"/>
      <c r="J878" s="131"/>
    </row>
    <row r="879" spans="1:10" ht="15" x14ac:dyDescent="0.25">
      <c r="A879" s="166">
        <v>41682</v>
      </c>
      <c r="B879" s="167">
        <v>323</v>
      </c>
      <c r="C879" s="167" t="s">
        <v>871</v>
      </c>
      <c r="D879" s="151" t="s">
        <v>8</v>
      </c>
      <c r="E879" s="152">
        <v>579</v>
      </c>
      <c r="F879" s="508">
        <v>41682</v>
      </c>
      <c r="G879" s="153">
        <v>579</v>
      </c>
      <c r="H879" s="172">
        <f t="shared" si="13"/>
        <v>0</v>
      </c>
      <c r="I879" s="154" t="s">
        <v>8</v>
      </c>
      <c r="J879" s="131"/>
    </row>
    <row r="880" spans="1:10" ht="15" x14ac:dyDescent="0.25">
      <c r="A880" s="166">
        <v>41682</v>
      </c>
      <c r="B880" s="167">
        <v>324</v>
      </c>
      <c r="C880" s="167" t="s">
        <v>871</v>
      </c>
      <c r="D880" s="151" t="s">
        <v>22</v>
      </c>
      <c r="E880" s="152">
        <v>11490</v>
      </c>
      <c r="F880" s="508">
        <v>41682</v>
      </c>
      <c r="G880" s="153">
        <v>1190</v>
      </c>
      <c r="H880" s="172">
        <f t="shared" si="13"/>
        <v>10300</v>
      </c>
      <c r="I880" s="154"/>
      <c r="J880" s="131"/>
    </row>
    <row r="881" spans="1:10" ht="15" x14ac:dyDescent="0.25">
      <c r="A881" s="166">
        <v>41682</v>
      </c>
      <c r="B881" s="167">
        <v>325</v>
      </c>
      <c r="C881" s="167" t="s">
        <v>871</v>
      </c>
      <c r="D881" s="151" t="s">
        <v>115</v>
      </c>
      <c r="E881" s="152">
        <v>4164</v>
      </c>
      <c r="F881" s="508">
        <v>41682</v>
      </c>
      <c r="G881" s="153">
        <v>4164</v>
      </c>
      <c r="H881" s="172">
        <f t="shared" si="13"/>
        <v>0</v>
      </c>
      <c r="I881" s="154"/>
      <c r="J881" s="131"/>
    </row>
    <row r="882" spans="1:10" ht="15" x14ac:dyDescent="0.25">
      <c r="A882" s="166">
        <v>41682</v>
      </c>
      <c r="B882" s="167">
        <v>326</v>
      </c>
      <c r="C882" s="167" t="s">
        <v>871</v>
      </c>
      <c r="D882" s="151" t="s">
        <v>124</v>
      </c>
      <c r="E882" s="152">
        <v>5871</v>
      </c>
      <c r="F882" s="508">
        <v>41682</v>
      </c>
      <c r="G882" s="153">
        <v>5871</v>
      </c>
      <c r="H882" s="172">
        <f t="shared" si="13"/>
        <v>0</v>
      </c>
      <c r="I882" s="154" t="s">
        <v>30</v>
      </c>
      <c r="J882" s="131"/>
    </row>
    <row r="883" spans="1:10" ht="15" x14ac:dyDescent="0.25">
      <c r="A883" s="166">
        <v>41682</v>
      </c>
      <c r="B883" s="167">
        <v>327</v>
      </c>
      <c r="C883" s="167" t="s">
        <v>871</v>
      </c>
      <c r="D883" s="151" t="s">
        <v>54</v>
      </c>
      <c r="E883" s="152">
        <v>29776</v>
      </c>
      <c r="F883" s="508">
        <v>41682</v>
      </c>
      <c r="G883" s="153">
        <v>29776</v>
      </c>
      <c r="H883" s="172">
        <f t="shared" si="13"/>
        <v>0</v>
      </c>
      <c r="I883" s="154" t="s">
        <v>30</v>
      </c>
      <c r="J883" s="131"/>
    </row>
    <row r="884" spans="1:10" ht="15" x14ac:dyDescent="0.25">
      <c r="A884" s="166">
        <v>41682</v>
      </c>
      <c r="B884" s="167">
        <v>328</v>
      </c>
      <c r="C884" s="167" t="s">
        <v>871</v>
      </c>
      <c r="D884" s="151" t="s">
        <v>794</v>
      </c>
      <c r="E884" s="152">
        <v>2014</v>
      </c>
      <c r="F884" s="508">
        <v>41682</v>
      </c>
      <c r="G884" s="153">
        <v>2014</v>
      </c>
      <c r="H884" s="172">
        <f t="shared" si="13"/>
        <v>0</v>
      </c>
      <c r="I884" s="154" t="s">
        <v>30</v>
      </c>
      <c r="J884" s="131"/>
    </row>
    <row r="885" spans="1:10" ht="15" x14ac:dyDescent="0.25">
      <c r="A885" s="166">
        <v>41682</v>
      </c>
      <c r="B885" s="167">
        <v>329</v>
      </c>
      <c r="C885" s="167" t="s">
        <v>871</v>
      </c>
      <c r="D885" s="151" t="s">
        <v>215</v>
      </c>
      <c r="E885" s="152">
        <v>3124</v>
      </c>
      <c r="F885" s="508">
        <v>41682</v>
      </c>
      <c r="G885" s="153">
        <v>3124</v>
      </c>
      <c r="H885" s="172">
        <f t="shared" si="13"/>
        <v>0</v>
      </c>
      <c r="I885" s="154"/>
      <c r="J885" s="131"/>
    </row>
    <row r="886" spans="1:10" ht="15" x14ac:dyDescent="0.25">
      <c r="A886" s="166">
        <v>41682</v>
      </c>
      <c r="B886" s="167">
        <v>330</v>
      </c>
      <c r="C886" s="167" t="s">
        <v>871</v>
      </c>
      <c r="D886" s="151" t="s">
        <v>67</v>
      </c>
      <c r="E886" s="152">
        <v>820</v>
      </c>
      <c r="F886" s="508">
        <v>41682</v>
      </c>
      <c r="G886" s="153">
        <v>820</v>
      </c>
      <c r="H886" s="172">
        <f t="shared" si="13"/>
        <v>0</v>
      </c>
      <c r="I886" s="154" t="s">
        <v>15</v>
      </c>
      <c r="J886" s="131"/>
    </row>
    <row r="887" spans="1:10" ht="15" x14ac:dyDescent="0.25">
      <c r="A887" s="166">
        <v>41682</v>
      </c>
      <c r="B887" s="167">
        <v>331</v>
      </c>
      <c r="C887" s="167" t="s">
        <v>871</v>
      </c>
      <c r="D887" s="151" t="s">
        <v>98</v>
      </c>
      <c r="E887" s="152">
        <v>16923</v>
      </c>
      <c r="F887" s="508">
        <v>41682</v>
      </c>
      <c r="G887" s="153">
        <v>16923</v>
      </c>
      <c r="H887" s="172">
        <f t="shared" si="13"/>
        <v>0</v>
      </c>
      <c r="I887" s="154" t="s">
        <v>37</v>
      </c>
      <c r="J887" s="131"/>
    </row>
    <row r="888" spans="1:10" ht="15" x14ac:dyDescent="0.25">
      <c r="A888" s="166">
        <v>41682</v>
      </c>
      <c r="B888" s="167">
        <v>332</v>
      </c>
      <c r="C888" s="167" t="s">
        <v>871</v>
      </c>
      <c r="D888" s="151" t="s">
        <v>8</v>
      </c>
      <c r="E888" s="152">
        <v>220</v>
      </c>
      <c r="F888" s="508">
        <v>41682</v>
      </c>
      <c r="G888" s="153">
        <v>220</v>
      </c>
      <c r="H888" s="172">
        <f t="shared" si="13"/>
        <v>0</v>
      </c>
      <c r="I888" s="154" t="s">
        <v>8</v>
      </c>
      <c r="J888" s="131"/>
    </row>
    <row r="889" spans="1:10" ht="15" x14ac:dyDescent="0.25">
      <c r="A889" s="166">
        <v>41682</v>
      </c>
      <c r="B889" s="167">
        <v>333</v>
      </c>
      <c r="C889" s="167" t="s">
        <v>871</v>
      </c>
      <c r="D889" s="151" t="s">
        <v>55</v>
      </c>
      <c r="E889" s="152">
        <v>9709</v>
      </c>
      <c r="F889" s="508">
        <v>41682</v>
      </c>
      <c r="G889" s="153">
        <v>9709</v>
      </c>
      <c r="H889" s="172">
        <f t="shared" si="13"/>
        <v>0</v>
      </c>
      <c r="I889" s="154" t="s">
        <v>8</v>
      </c>
      <c r="J889" s="131"/>
    </row>
    <row r="890" spans="1:10" ht="15" x14ac:dyDescent="0.25">
      <c r="A890" s="166">
        <v>41682</v>
      </c>
      <c r="B890" s="167">
        <v>334</v>
      </c>
      <c r="C890" s="167" t="s">
        <v>871</v>
      </c>
      <c r="D890" s="151" t="s">
        <v>123</v>
      </c>
      <c r="E890" s="152">
        <v>2873</v>
      </c>
      <c r="F890" s="508">
        <v>41683</v>
      </c>
      <c r="G890" s="153">
        <v>2873</v>
      </c>
      <c r="H890" s="172">
        <f t="shared" si="13"/>
        <v>0</v>
      </c>
      <c r="I890" s="154" t="s">
        <v>8</v>
      </c>
      <c r="J890" s="131"/>
    </row>
    <row r="891" spans="1:10" ht="15" x14ac:dyDescent="0.25">
      <c r="A891" s="166">
        <v>41682</v>
      </c>
      <c r="B891" s="167">
        <v>335</v>
      </c>
      <c r="C891" s="167" t="s">
        <v>871</v>
      </c>
      <c r="D891" s="151" t="s">
        <v>51</v>
      </c>
      <c r="E891" s="152">
        <v>1760</v>
      </c>
      <c r="F891" s="508">
        <v>41682</v>
      </c>
      <c r="G891" s="153">
        <v>1760</v>
      </c>
      <c r="H891" s="172">
        <f t="shared" si="13"/>
        <v>0</v>
      </c>
      <c r="I891" s="154" t="s">
        <v>15</v>
      </c>
      <c r="J891" s="131"/>
    </row>
    <row r="892" spans="1:10" ht="15" x14ac:dyDescent="0.25">
      <c r="A892" s="166">
        <v>41682</v>
      </c>
      <c r="B892" s="167">
        <v>336</v>
      </c>
      <c r="C892" s="167" t="s">
        <v>871</v>
      </c>
      <c r="D892" s="151" t="s">
        <v>8</v>
      </c>
      <c r="E892" s="152">
        <v>987</v>
      </c>
      <c r="F892" s="508">
        <v>41682</v>
      </c>
      <c r="G892" s="153">
        <v>987</v>
      </c>
      <c r="H892" s="172">
        <f t="shared" si="13"/>
        <v>0</v>
      </c>
      <c r="I892" s="154" t="s">
        <v>8</v>
      </c>
      <c r="J892" s="131"/>
    </row>
    <row r="893" spans="1:10" ht="15" x14ac:dyDescent="0.25">
      <c r="A893" s="166">
        <v>41682</v>
      </c>
      <c r="B893" s="167">
        <v>337</v>
      </c>
      <c r="C893" s="167" t="s">
        <v>871</v>
      </c>
      <c r="D893" s="151" t="s">
        <v>62</v>
      </c>
      <c r="E893" s="152">
        <v>28157</v>
      </c>
      <c r="F893" s="508">
        <v>41682</v>
      </c>
      <c r="G893" s="153">
        <v>28157</v>
      </c>
      <c r="H893" s="172">
        <f t="shared" si="13"/>
        <v>0</v>
      </c>
      <c r="I893" s="154" t="s">
        <v>8</v>
      </c>
      <c r="J893" s="131"/>
    </row>
    <row r="894" spans="1:10" ht="15" x14ac:dyDescent="0.25">
      <c r="A894" s="166">
        <v>41682</v>
      </c>
      <c r="B894" s="167">
        <v>338</v>
      </c>
      <c r="C894" s="167" t="s">
        <v>871</v>
      </c>
      <c r="D894" s="151" t="s">
        <v>44</v>
      </c>
      <c r="E894" s="152">
        <v>3800</v>
      </c>
      <c r="F894" s="509">
        <v>41699</v>
      </c>
      <c r="G894" s="158">
        <v>3800</v>
      </c>
      <c r="H894" s="172">
        <f t="shared" si="13"/>
        <v>0</v>
      </c>
      <c r="I894" s="154" t="s">
        <v>15</v>
      </c>
      <c r="J894" s="131"/>
    </row>
    <row r="895" spans="1:10" ht="15" x14ac:dyDescent="0.25">
      <c r="A895" s="166">
        <v>41682</v>
      </c>
      <c r="B895" s="167">
        <v>339</v>
      </c>
      <c r="C895" s="167" t="s">
        <v>871</v>
      </c>
      <c r="D895" s="151" t="s">
        <v>897</v>
      </c>
      <c r="E895" s="152">
        <v>2645</v>
      </c>
      <c r="F895" s="508">
        <v>41682</v>
      </c>
      <c r="G895" s="153">
        <v>2645</v>
      </c>
      <c r="H895" s="172">
        <f t="shared" si="13"/>
        <v>0</v>
      </c>
      <c r="I895" s="154" t="s">
        <v>15</v>
      </c>
      <c r="J895" s="131"/>
    </row>
    <row r="896" spans="1:10" ht="15" x14ac:dyDescent="0.25">
      <c r="A896" s="166">
        <v>41682</v>
      </c>
      <c r="B896" s="167">
        <v>340</v>
      </c>
      <c r="C896" s="167" t="s">
        <v>871</v>
      </c>
      <c r="D896" s="151" t="s">
        <v>43</v>
      </c>
      <c r="E896" s="152">
        <v>1140</v>
      </c>
      <c r="F896" s="509">
        <v>41699</v>
      </c>
      <c r="G896" s="158">
        <v>1140</v>
      </c>
      <c r="H896" s="172">
        <f t="shared" si="13"/>
        <v>0</v>
      </c>
      <c r="I896" s="154" t="s">
        <v>30</v>
      </c>
      <c r="J896" s="131"/>
    </row>
    <row r="897" spans="1:10" ht="15" x14ac:dyDescent="0.25">
      <c r="A897" s="166">
        <v>41682</v>
      </c>
      <c r="B897" s="167">
        <v>341</v>
      </c>
      <c r="C897" s="167" t="s">
        <v>871</v>
      </c>
      <c r="D897" s="151" t="s">
        <v>42</v>
      </c>
      <c r="E897" s="152">
        <v>1520</v>
      </c>
      <c r="F897" s="509">
        <v>41699</v>
      </c>
      <c r="G897" s="158">
        <v>1520</v>
      </c>
      <c r="H897" s="172">
        <f t="shared" si="13"/>
        <v>0</v>
      </c>
      <c r="I897" s="154" t="s">
        <v>30</v>
      </c>
      <c r="J897" s="131"/>
    </row>
    <row r="898" spans="1:10" ht="15" x14ac:dyDescent="0.25">
      <c r="A898" s="166">
        <v>41682</v>
      </c>
      <c r="B898" s="167">
        <v>342</v>
      </c>
      <c r="C898" s="167" t="s">
        <v>871</v>
      </c>
      <c r="D898" s="151" t="s">
        <v>250</v>
      </c>
      <c r="E898" s="152">
        <v>5427</v>
      </c>
      <c r="F898" s="508">
        <v>41682</v>
      </c>
      <c r="G898" s="153">
        <v>5427</v>
      </c>
      <c r="H898" s="172">
        <f t="shared" si="13"/>
        <v>0</v>
      </c>
      <c r="I898" s="154" t="s">
        <v>30</v>
      </c>
      <c r="J898" s="131"/>
    </row>
    <row r="899" spans="1:10" ht="15" x14ac:dyDescent="0.25">
      <c r="A899" s="166">
        <v>41682</v>
      </c>
      <c r="B899" s="167">
        <v>343</v>
      </c>
      <c r="C899" s="167" t="s">
        <v>871</v>
      </c>
      <c r="D899" s="151" t="s">
        <v>57</v>
      </c>
      <c r="E899" s="152">
        <v>880</v>
      </c>
      <c r="F899" s="508">
        <v>41682</v>
      </c>
      <c r="G899" s="153">
        <v>880</v>
      </c>
      <c r="H899" s="172">
        <f t="shared" si="13"/>
        <v>0</v>
      </c>
      <c r="I899" s="154" t="s">
        <v>30</v>
      </c>
      <c r="J899" s="131"/>
    </row>
    <row r="900" spans="1:10" ht="15" x14ac:dyDescent="0.25">
      <c r="A900" s="166">
        <v>41682</v>
      </c>
      <c r="B900" s="167">
        <v>344</v>
      </c>
      <c r="C900" s="167" t="s">
        <v>871</v>
      </c>
      <c r="D900" s="151" t="s">
        <v>16</v>
      </c>
      <c r="E900" s="152">
        <v>2048</v>
      </c>
      <c r="F900" s="508">
        <v>41682</v>
      </c>
      <c r="G900" s="153">
        <v>2048</v>
      </c>
      <c r="H900" s="172">
        <f t="shared" si="13"/>
        <v>0</v>
      </c>
      <c r="I900" s="154" t="s">
        <v>21</v>
      </c>
      <c r="J900" s="131"/>
    </row>
    <row r="901" spans="1:10" ht="15" x14ac:dyDescent="0.25">
      <c r="A901" s="166">
        <v>41682</v>
      </c>
      <c r="B901" s="167">
        <v>345</v>
      </c>
      <c r="C901" s="167" t="s">
        <v>871</v>
      </c>
      <c r="D901" s="151" t="s">
        <v>144</v>
      </c>
      <c r="E901" s="152">
        <v>3600</v>
      </c>
      <c r="F901" s="508">
        <v>41682</v>
      </c>
      <c r="G901" s="153">
        <v>3600</v>
      </c>
      <c r="H901" s="172">
        <f t="shared" ref="H901:H964" si="14">E901-G901</f>
        <v>0</v>
      </c>
      <c r="I901" s="154" t="s">
        <v>12</v>
      </c>
      <c r="J901" s="131"/>
    </row>
    <row r="902" spans="1:10" ht="15" x14ac:dyDescent="0.25">
      <c r="A902" s="166">
        <v>41682</v>
      </c>
      <c r="B902" s="167">
        <v>346</v>
      </c>
      <c r="C902" s="167" t="s">
        <v>871</v>
      </c>
      <c r="D902" s="151" t="s">
        <v>136</v>
      </c>
      <c r="E902" s="152">
        <v>951</v>
      </c>
      <c r="F902" s="508">
        <v>41682</v>
      </c>
      <c r="G902" s="153">
        <v>951</v>
      </c>
      <c r="H902" s="172">
        <f t="shared" si="14"/>
        <v>0</v>
      </c>
      <c r="I902" s="154"/>
      <c r="J902" s="131"/>
    </row>
    <row r="903" spans="1:10" ht="15" x14ac:dyDescent="0.25">
      <c r="A903" s="166">
        <v>41682</v>
      </c>
      <c r="B903" s="167">
        <v>347</v>
      </c>
      <c r="C903" s="167" t="s">
        <v>871</v>
      </c>
      <c r="D903" s="151" t="s">
        <v>20</v>
      </c>
      <c r="E903" s="152">
        <v>11671</v>
      </c>
      <c r="F903" s="508">
        <v>41684</v>
      </c>
      <c r="G903" s="153">
        <v>11671</v>
      </c>
      <c r="H903" s="172">
        <f t="shared" si="14"/>
        <v>0</v>
      </c>
      <c r="I903" s="154" t="s">
        <v>8</v>
      </c>
      <c r="J903" s="131"/>
    </row>
    <row r="904" spans="1:10" ht="15" x14ac:dyDescent="0.25">
      <c r="A904" s="166">
        <v>41682</v>
      </c>
      <c r="B904" s="167">
        <v>348</v>
      </c>
      <c r="C904" s="167" t="s">
        <v>871</v>
      </c>
      <c r="D904" s="151" t="s">
        <v>8</v>
      </c>
      <c r="E904" s="152">
        <v>431</v>
      </c>
      <c r="F904" s="508">
        <v>41682</v>
      </c>
      <c r="G904" s="153">
        <v>431</v>
      </c>
      <c r="H904" s="172">
        <f t="shared" si="14"/>
        <v>0</v>
      </c>
      <c r="I904" s="154" t="s">
        <v>8</v>
      </c>
      <c r="J904" s="131"/>
    </row>
    <row r="905" spans="1:10" ht="15" x14ac:dyDescent="0.25">
      <c r="A905" s="166">
        <v>41682</v>
      </c>
      <c r="B905" s="167">
        <v>349</v>
      </c>
      <c r="C905" s="167" t="s">
        <v>871</v>
      </c>
      <c r="D905" s="151" t="s">
        <v>68</v>
      </c>
      <c r="E905" s="152">
        <v>2998</v>
      </c>
      <c r="F905" s="508">
        <v>41682</v>
      </c>
      <c r="G905" s="153">
        <v>2998</v>
      </c>
      <c r="H905" s="172">
        <f t="shared" si="14"/>
        <v>0</v>
      </c>
      <c r="I905" s="154" t="s">
        <v>37</v>
      </c>
      <c r="J905" s="131"/>
    </row>
    <row r="906" spans="1:10" ht="15" x14ac:dyDescent="0.25">
      <c r="A906" s="166">
        <v>41682</v>
      </c>
      <c r="B906" s="167">
        <v>350</v>
      </c>
      <c r="C906" s="167" t="s">
        <v>871</v>
      </c>
      <c r="D906" s="151" t="s">
        <v>11</v>
      </c>
      <c r="E906" s="152">
        <v>70212</v>
      </c>
      <c r="F906" s="508">
        <v>41691</v>
      </c>
      <c r="G906" s="153">
        <v>70212</v>
      </c>
      <c r="H906" s="172">
        <f t="shared" si="14"/>
        <v>0</v>
      </c>
      <c r="I906" s="154" t="s">
        <v>37</v>
      </c>
      <c r="J906" s="131"/>
    </row>
    <row r="907" spans="1:10" ht="15" x14ac:dyDescent="0.25">
      <c r="A907" s="166">
        <v>41682</v>
      </c>
      <c r="B907" s="167">
        <v>351</v>
      </c>
      <c r="C907" s="167" t="s">
        <v>871</v>
      </c>
      <c r="D907" s="151" t="s">
        <v>59</v>
      </c>
      <c r="E907" s="152">
        <v>15364.5</v>
      </c>
      <c r="F907" s="509" t="s">
        <v>924</v>
      </c>
      <c r="G907" s="153">
        <v>15364.5</v>
      </c>
      <c r="H907" s="172">
        <f t="shared" si="14"/>
        <v>0</v>
      </c>
      <c r="I907" s="154" t="s">
        <v>21</v>
      </c>
      <c r="J907" s="131"/>
    </row>
    <row r="908" spans="1:10" ht="15" x14ac:dyDescent="0.25">
      <c r="A908" s="166">
        <v>41682</v>
      </c>
      <c r="B908" s="167">
        <v>352</v>
      </c>
      <c r="C908" s="167" t="s">
        <v>871</v>
      </c>
      <c r="D908" s="151" t="s">
        <v>60</v>
      </c>
      <c r="E908" s="152">
        <v>5189</v>
      </c>
      <c r="F908" s="528" t="s">
        <v>925</v>
      </c>
      <c r="G908" s="153">
        <v>5189</v>
      </c>
      <c r="H908" s="172">
        <f t="shared" si="14"/>
        <v>0</v>
      </c>
      <c r="I908" s="154" t="s">
        <v>8</v>
      </c>
      <c r="J908" s="131"/>
    </row>
    <row r="909" spans="1:10" ht="15" x14ac:dyDescent="0.25">
      <c r="A909" s="166">
        <v>41682</v>
      </c>
      <c r="B909" s="167">
        <v>353</v>
      </c>
      <c r="C909" s="167" t="s">
        <v>871</v>
      </c>
      <c r="D909" s="151" t="s">
        <v>188</v>
      </c>
      <c r="E909" s="152">
        <v>2469</v>
      </c>
      <c r="F909" s="508">
        <v>41697</v>
      </c>
      <c r="G909" s="153">
        <v>2469</v>
      </c>
      <c r="H909" s="172">
        <f t="shared" si="14"/>
        <v>0</v>
      </c>
      <c r="I909" s="154" t="s">
        <v>21</v>
      </c>
      <c r="J909" s="131"/>
    </row>
    <row r="910" spans="1:10" ht="15" x14ac:dyDescent="0.25">
      <c r="A910" s="166">
        <v>41682</v>
      </c>
      <c r="B910" s="167">
        <v>354</v>
      </c>
      <c r="C910" s="167" t="s">
        <v>871</v>
      </c>
      <c r="D910" s="151" t="s">
        <v>130</v>
      </c>
      <c r="E910" s="152">
        <v>5182</v>
      </c>
      <c r="F910" s="508">
        <v>41683</v>
      </c>
      <c r="G910" s="153">
        <v>5182</v>
      </c>
      <c r="H910" s="172">
        <f t="shared" si="14"/>
        <v>0</v>
      </c>
      <c r="I910" s="154" t="s">
        <v>21</v>
      </c>
      <c r="J910" s="131"/>
    </row>
    <row r="911" spans="1:10" ht="15" x14ac:dyDescent="0.25">
      <c r="A911" s="166">
        <v>41682</v>
      </c>
      <c r="B911" s="167">
        <v>355</v>
      </c>
      <c r="C911" s="167" t="s">
        <v>871</v>
      </c>
      <c r="D911" s="151" t="s">
        <v>133</v>
      </c>
      <c r="E911" s="152">
        <v>23120</v>
      </c>
      <c r="F911" s="508">
        <v>41682</v>
      </c>
      <c r="G911" s="153">
        <v>23120</v>
      </c>
      <c r="H911" s="172">
        <f t="shared" si="14"/>
        <v>0</v>
      </c>
      <c r="I911" s="154" t="s">
        <v>8</v>
      </c>
      <c r="J911" s="131"/>
    </row>
    <row r="912" spans="1:10" ht="15" x14ac:dyDescent="0.25">
      <c r="A912" s="166">
        <v>41682</v>
      </c>
      <c r="B912" s="167">
        <v>356</v>
      </c>
      <c r="C912" s="167" t="s">
        <v>871</v>
      </c>
      <c r="D912" s="151" t="s">
        <v>8</v>
      </c>
      <c r="E912" s="152">
        <v>623</v>
      </c>
      <c r="F912" s="508">
        <v>41682</v>
      </c>
      <c r="G912" s="153">
        <v>623</v>
      </c>
      <c r="H912" s="172">
        <f t="shared" si="14"/>
        <v>0</v>
      </c>
      <c r="I912" s="154" t="s">
        <v>8</v>
      </c>
      <c r="J912" s="131"/>
    </row>
    <row r="913" spans="1:10" ht="15" x14ac:dyDescent="0.25">
      <c r="A913" s="166">
        <v>41682</v>
      </c>
      <c r="B913" s="167">
        <v>357</v>
      </c>
      <c r="C913" s="167" t="s">
        <v>871</v>
      </c>
      <c r="D913" s="151" t="s">
        <v>304</v>
      </c>
      <c r="E913" s="152">
        <v>15625.5</v>
      </c>
      <c r="F913" s="508">
        <v>41682</v>
      </c>
      <c r="G913" s="153">
        <v>15625.5</v>
      </c>
      <c r="H913" s="172">
        <f t="shared" si="14"/>
        <v>0</v>
      </c>
      <c r="I913" s="154" t="s">
        <v>12</v>
      </c>
      <c r="J913" s="131"/>
    </row>
    <row r="914" spans="1:10" x14ac:dyDescent="0.25">
      <c r="A914" s="166">
        <v>41682</v>
      </c>
      <c r="B914" s="167">
        <v>358</v>
      </c>
      <c r="C914" s="167" t="s">
        <v>871</v>
      </c>
      <c r="D914" s="151" t="s">
        <v>80</v>
      </c>
      <c r="E914" s="152">
        <v>1445</v>
      </c>
      <c r="F914" s="508">
        <v>41682</v>
      </c>
      <c r="G914" s="153">
        <v>1445</v>
      </c>
      <c r="H914" s="172">
        <f t="shared" si="14"/>
        <v>0</v>
      </c>
      <c r="I914" s="154" t="s">
        <v>12</v>
      </c>
    </row>
    <row r="915" spans="1:10" x14ac:dyDescent="0.25">
      <c r="A915" s="166">
        <v>41682</v>
      </c>
      <c r="B915" s="167">
        <v>359</v>
      </c>
      <c r="C915" s="167" t="s">
        <v>871</v>
      </c>
      <c r="D915" s="151" t="s">
        <v>598</v>
      </c>
      <c r="E915" s="152">
        <v>1077</v>
      </c>
      <c r="F915" s="508">
        <v>41682</v>
      </c>
      <c r="G915" s="153">
        <v>1077</v>
      </c>
      <c r="H915" s="172">
        <f t="shared" si="14"/>
        <v>0</v>
      </c>
      <c r="I915" s="154" t="s">
        <v>12</v>
      </c>
    </row>
    <row r="916" spans="1:10" x14ac:dyDescent="0.25">
      <c r="A916" s="166">
        <v>41682</v>
      </c>
      <c r="B916" s="167">
        <v>360</v>
      </c>
      <c r="C916" s="167" t="s">
        <v>871</v>
      </c>
      <c r="D916" s="151" t="s">
        <v>351</v>
      </c>
      <c r="E916" s="152">
        <v>1361.5</v>
      </c>
      <c r="F916" s="508">
        <v>41682</v>
      </c>
      <c r="G916" s="153">
        <v>1361.5</v>
      </c>
      <c r="H916" s="172">
        <f t="shared" si="14"/>
        <v>0</v>
      </c>
      <c r="I916" s="154" t="s">
        <v>12</v>
      </c>
    </row>
    <row r="917" spans="1:10" x14ac:dyDescent="0.25">
      <c r="A917" s="166">
        <v>41682</v>
      </c>
      <c r="B917" s="167">
        <v>361</v>
      </c>
      <c r="C917" s="167" t="s">
        <v>871</v>
      </c>
      <c r="D917" s="151" t="s">
        <v>89</v>
      </c>
      <c r="E917" s="152">
        <v>6423</v>
      </c>
      <c r="F917" s="508">
        <v>41682</v>
      </c>
      <c r="G917" s="153">
        <v>6423</v>
      </c>
      <c r="H917" s="172">
        <f t="shared" si="14"/>
        <v>0</v>
      </c>
      <c r="I917" s="154" t="s">
        <v>12</v>
      </c>
    </row>
    <row r="918" spans="1:10" x14ac:dyDescent="0.25">
      <c r="A918" s="166">
        <v>41682</v>
      </c>
      <c r="B918" s="167">
        <v>362</v>
      </c>
      <c r="C918" s="167" t="s">
        <v>871</v>
      </c>
      <c r="D918" s="151" t="s">
        <v>172</v>
      </c>
      <c r="E918" s="152">
        <v>240</v>
      </c>
      <c r="F918" s="508">
        <v>41682</v>
      </c>
      <c r="G918" s="153">
        <v>240</v>
      </c>
      <c r="H918" s="172">
        <f t="shared" si="14"/>
        <v>0</v>
      </c>
      <c r="I918" s="154" t="s">
        <v>12</v>
      </c>
    </row>
    <row r="919" spans="1:10" x14ac:dyDescent="0.25">
      <c r="A919" s="166">
        <v>41682</v>
      </c>
      <c r="B919" s="167">
        <v>363</v>
      </c>
      <c r="C919" s="167" t="s">
        <v>871</v>
      </c>
      <c r="D919" s="151" t="s">
        <v>36</v>
      </c>
      <c r="E919" s="152">
        <v>4299</v>
      </c>
      <c r="F919" s="508">
        <v>41682</v>
      </c>
      <c r="G919" s="153">
        <v>4299</v>
      </c>
      <c r="H919" s="172">
        <f t="shared" si="14"/>
        <v>0</v>
      </c>
      <c r="I919" s="154"/>
    </row>
    <row r="920" spans="1:10" x14ac:dyDescent="0.25">
      <c r="A920" s="166">
        <v>41682</v>
      </c>
      <c r="B920" s="167">
        <v>364</v>
      </c>
      <c r="C920" s="167" t="s">
        <v>871</v>
      </c>
      <c r="D920" s="151" t="s">
        <v>36</v>
      </c>
      <c r="E920" s="152">
        <v>240</v>
      </c>
      <c r="F920" s="508">
        <v>41682</v>
      </c>
      <c r="G920" s="153">
        <v>240</v>
      </c>
      <c r="H920" s="172">
        <f t="shared" si="14"/>
        <v>0</v>
      </c>
      <c r="I920" s="154"/>
    </row>
    <row r="921" spans="1:10" x14ac:dyDescent="0.25">
      <c r="A921" s="166">
        <v>41682</v>
      </c>
      <c r="B921" s="167">
        <v>365</v>
      </c>
      <c r="C921" s="167" t="s">
        <v>871</v>
      </c>
      <c r="D921" s="151" t="s">
        <v>245</v>
      </c>
      <c r="E921" s="152">
        <v>20913</v>
      </c>
      <c r="F921" s="508">
        <v>41682</v>
      </c>
      <c r="G921" s="153">
        <v>20913</v>
      </c>
      <c r="H921" s="172">
        <f t="shared" si="14"/>
        <v>0</v>
      </c>
      <c r="I921" s="154" t="s">
        <v>27</v>
      </c>
    </row>
    <row r="922" spans="1:10" x14ac:dyDescent="0.25">
      <c r="A922" s="166">
        <v>41682</v>
      </c>
      <c r="B922" s="167">
        <v>366</v>
      </c>
      <c r="C922" s="167" t="s">
        <v>871</v>
      </c>
      <c r="D922" s="156" t="s">
        <v>53</v>
      </c>
      <c r="E922" s="157">
        <v>0</v>
      </c>
      <c r="F922" s="508"/>
      <c r="G922" s="153">
        <v>0</v>
      </c>
      <c r="H922" s="172">
        <f t="shared" si="14"/>
        <v>0</v>
      </c>
      <c r="I922" s="154" t="s">
        <v>520</v>
      </c>
      <c r="J922" s="155" t="s">
        <v>926</v>
      </c>
    </row>
    <row r="923" spans="1:10" x14ac:dyDescent="0.25">
      <c r="A923" s="166">
        <v>41682</v>
      </c>
      <c r="B923" s="167">
        <v>367</v>
      </c>
      <c r="C923" s="167" t="s">
        <v>871</v>
      </c>
      <c r="D923" s="151" t="s">
        <v>92</v>
      </c>
      <c r="E923" s="152">
        <v>2934</v>
      </c>
      <c r="F923" s="508">
        <v>41682</v>
      </c>
      <c r="G923" s="153">
        <v>2934</v>
      </c>
      <c r="H923" s="172">
        <f t="shared" si="14"/>
        <v>0</v>
      </c>
      <c r="I923" s="154" t="s">
        <v>27</v>
      </c>
    </row>
    <row r="924" spans="1:10" x14ac:dyDescent="0.25">
      <c r="A924" s="166">
        <v>41682</v>
      </c>
      <c r="B924" s="167">
        <v>368</v>
      </c>
      <c r="C924" s="167" t="s">
        <v>871</v>
      </c>
      <c r="D924" s="151" t="s">
        <v>149</v>
      </c>
      <c r="E924" s="152">
        <v>8152</v>
      </c>
      <c r="F924" s="508">
        <v>41682</v>
      </c>
      <c r="G924" s="153">
        <v>8152</v>
      </c>
      <c r="H924" s="172">
        <f t="shared" si="14"/>
        <v>0</v>
      </c>
      <c r="I924" s="154" t="s">
        <v>27</v>
      </c>
    </row>
    <row r="925" spans="1:10" x14ac:dyDescent="0.25">
      <c r="A925" s="166">
        <v>41682</v>
      </c>
      <c r="B925" s="167">
        <v>369</v>
      </c>
      <c r="C925" s="167" t="s">
        <v>871</v>
      </c>
      <c r="D925" s="151" t="s">
        <v>346</v>
      </c>
      <c r="E925" s="152">
        <v>3655</v>
      </c>
      <c r="F925" s="508">
        <v>41682</v>
      </c>
      <c r="G925" s="153">
        <v>3655</v>
      </c>
      <c r="H925" s="172">
        <f t="shared" si="14"/>
        <v>0</v>
      </c>
      <c r="I925" s="154" t="s">
        <v>27</v>
      </c>
    </row>
    <row r="926" spans="1:10" x14ac:dyDescent="0.25">
      <c r="A926" s="166">
        <v>41682</v>
      </c>
      <c r="B926" s="167">
        <v>370</v>
      </c>
      <c r="C926" s="167" t="s">
        <v>871</v>
      </c>
      <c r="D926" s="151" t="s">
        <v>147</v>
      </c>
      <c r="E926" s="152">
        <v>25482</v>
      </c>
      <c r="F926" s="508">
        <v>41687</v>
      </c>
      <c r="G926" s="153">
        <v>25482</v>
      </c>
      <c r="H926" s="172">
        <f t="shared" si="14"/>
        <v>0</v>
      </c>
      <c r="I926" s="154"/>
    </row>
    <row r="927" spans="1:10" x14ac:dyDescent="0.25">
      <c r="A927" s="166">
        <v>41682</v>
      </c>
      <c r="B927" s="167">
        <v>371</v>
      </c>
      <c r="C927" s="167" t="s">
        <v>871</v>
      </c>
      <c r="D927" s="151" t="s">
        <v>88</v>
      </c>
      <c r="E927" s="152">
        <v>2181</v>
      </c>
      <c r="F927" s="508">
        <v>41682</v>
      </c>
      <c r="G927" s="153">
        <v>2181</v>
      </c>
      <c r="H927" s="172">
        <f t="shared" si="14"/>
        <v>0</v>
      </c>
      <c r="I927" s="154" t="s">
        <v>27</v>
      </c>
    </row>
    <row r="928" spans="1:10" x14ac:dyDescent="0.25">
      <c r="A928" s="166">
        <v>41683</v>
      </c>
      <c r="B928" s="167">
        <v>372</v>
      </c>
      <c r="C928" s="167" t="s">
        <v>871</v>
      </c>
      <c r="D928" s="151" t="s">
        <v>811</v>
      </c>
      <c r="E928" s="152">
        <v>346</v>
      </c>
      <c r="F928" s="508">
        <v>41683</v>
      </c>
      <c r="G928" s="153">
        <v>346</v>
      </c>
      <c r="H928" s="172">
        <f t="shared" si="14"/>
        <v>0</v>
      </c>
      <c r="I928" s="154"/>
    </row>
    <row r="929" spans="1:10" x14ac:dyDescent="0.25">
      <c r="A929" s="166">
        <v>41683</v>
      </c>
      <c r="B929" s="167">
        <v>373</v>
      </c>
      <c r="C929" s="167" t="s">
        <v>871</v>
      </c>
      <c r="D929" s="151" t="s">
        <v>148</v>
      </c>
      <c r="E929" s="152">
        <v>2411</v>
      </c>
      <c r="F929" s="508">
        <v>41683</v>
      </c>
      <c r="G929" s="153">
        <v>2411</v>
      </c>
      <c r="H929" s="172">
        <f t="shared" si="14"/>
        <v>0</v>
      </c>
      <c r="I929" s="168" t="s">
        <v>30</v>
      </c>
    </row>
    <row r="930" spans="1:10" x14ac:dyDescent="0.25">
      <c r="A930" s="166">
        <v>41683</v>
      </c>
      <c r="B930" s="167">
        <v>374</v>
      </c>
      <c r="C930" s="167" t="s">
        <v>871</v>
      </c>
      <c r="D930" s="151" t="s">
        <v>152</v>
      </c>
      <c r="E930" s="152">
        <v>6486</v>
      </c>
      <c r="F930" s="508">
        <v>41683</v>
      </c>
      <c r="G930" s="153">
        <v>6486</v>
      </c>
      <c r="H930" s="172">
        <f t="shared" si="14"/>
        <v>0</v>
      </c>
      <c r="I930" s="154"/>
    </row>
    <row r="931" spans="1:10" x14ac:dyDescent="0.25">
      <c r="A931" s="166">
        <v>41683</v>
      </c>
      <c r="B931" s="167">
        <v>375</v>
      </c>
      <c r="C931" s="167" t="s">
        <v>871</v>
      </c>
      <c r="D931" s="151" t="s">
        <v>63</v>
      </c>
      <c r="E931" s="152">
        <v>2159</v>
      </c>
      <c r="F931" s="508">
        <v>41683</v>
      </c>
      <c r="G931" s="153">
        <v>2159</v>
      </c>
      <c r="H931" s="172">
        <f t="shared" si="14"/>
        <v>0</v>
      </c>
      <c r="I931" s="154" t="s">
        <v>21</v>
      </c>
    </row>
    <row r="932" spans="1:10" x14ac:dyDescent="0.25">
      <c r="A932" s="166">
        <v>41683</v>
      </c>
      <c r="B932" s="167">
        <v>376</v>
      </c>
      <c r="C932" s="167" t="s">
        <v>871</v>
      </c>
      <c r="D932" s="151" t="s">
        <v>74</v>
      </c>
      <c r="E932" s="152">
        <v>1274</v>
      </c>
      <c r="F932" s="508">
        <v>41683</v>
      </c>
      <c r="G932" s="153">
        <v>1274</v>
      </c>
      <c r="H932" s="172">
        <f t="shared" si="14"/>
        <v>0</v>
      </c>
      <c r="I932" s="154"/>
    </row>
    <row r="933" spans="1:10" x14ac:dyDescent="0.25">
      <c r="A933" s="166">
        <v>41683</v>
      </c>
      <c r="B933" s="167">
        <v>377</v>
      </c>
      <c r="C933" s="167" t="s">
        <v>871</v>
      </c>
      <c r="D933" s="151" t="s">
        <v>137</v>
      </c>
      <c r="E933" s="152">
        <v>7835</v>
      </c>
      <c r="F933" s="508">
        <v>41683</v>
      </c>
      <c r="G933" s="153">
        <v>7835</v>
      </c>
      <c r="H933" s="172">
        <f t="shared" si="14"/>
        <v>0</v>
      </c>
      <c r="I933" s="154" t="s">
        <v>8</v>
      </c>
    </row>
    <row r="934" spans="1:10" x14ac:dyDescent="0.25">
      <c r="A934" s="166">
        <v>41683</v>
      </c>
      <c r="B934" s="167">
        <v>378</v>
      </c>
      <c r="C934" s="167" t="s">
        <v>871</v>
      </c>
      <c r="D934" s="151" t="s">
        <v>134</v>
      </c>
      <c r="E934" s="152">
        <v>5905.5</v>
      </c>
      <c r="F934" s="508">
        <v>41683</v>
      </c>
      <c r="G934" s="153">
        <v>5905.5</v>
      </c>
      <c r="H934" s="172">
        <f t="shared" si="14"/>
        <v>0</v>
      </c>
      <c r="I934" s="154" t="s">
        <v>12</v>
      </c>
    </row>
    <row r="935" spans="1:10" x14ac:dyDescent="0.25">
      <c r="A935" s="166">
        <v>41683</v>
      </c>
      <c r="B935" s="167">
        <v>379</v>
      </c>
      <c r="C935" s="167" t="s">
        <v>871</v>
      </c>
      <c r="D935" s="151" t="s">
        <v>28</v>
      </c>
      <c r="E935" s="152">
        <v>6134.5</v>
      </c>
      <c r="F935" s="508">
        <v>41683</v>
      </c>
      <c r="G935" s="153">
        <v>6134.5</v>
      </c>
      <c r="H935" s="172">
        <f t="shared" si="14"/>
        <v>0</v>
      </c>
      <c r="I935" s="154"/>
    </row>
    <row r="936" spans="1:10" x14ac:dyDescent="0.25">
      <c r="A936" s="166">
        <v>41683</v>
      </c>
      <c r="B936" s="167">
        <v>380</v>
      </c>
      <c r="C936" s="167" t="s">
        <v>871</v>
      </c>
      <c r="D936" s="151" t="s">
        <v>123</v>
      </c>
      <c r="E936" s="152">
        <v>1803</v>
      </c>
      <c r="F936" s="508">
        <v>41683</v>
      </c>
      <c r="G936" s="153">
        <v>1803</v>
      </c>
      <c r="H936" s="172">
        <f t="shared" si="14"/>
        <v>0</v>
      </c>
      <c r="I936" s="154" t="s">
        <v>8</v>
      </c>
    </row>
    <row r="937" spans="1:10" x14ac:dyDescent="0.25">
      <c r="A937" s="166">
        <v>41683</v>
      </c>
      <c r="B937" s="167">
        <v>381</v>
      </c>
      <c r="C937" s="167" t="s">
        <v>871</v>
      </c>
      <c r="D937" s="151" t="s">
        <v>25</v>
      </c>
      <c r="E937" s="153">
        <v>28849.5</v>
      </c>
      <c r="F937" s="510" t="s">
        <v>927</v>
      </c>
      <c r="G937" s="153">
        <f>16000+12849.5</f>
        <v>28849.5</v>
      </c>
      <c r="H937" s="172">
        <f t="shared" si="14"/>
        <v>0</v>
      </c>
      <c r="I937" s="154" t="s">
        <v>12</v>
      </c>
    </row>
    <row r="938" spans="1:10" x14ac:dyDescent="0.25">
      <c r="A938" s="166">
        <v>41683</v>
      </c>
      <c r="B938" s="167">
        <v>382</v>
      </c>
      <c r="C938" s="167" t="s">
        <v>871</v>
      </c>
      <c r="D938" s="151" t="s">
        <v>115</v>
      </c>
      <c r="E938" s="152">
        <v>24815</v>
      </c>
      <c r="F938" s="508">
        <v>41683</v>
      </c>
      <c r="G938" s="153">
        <v>24815</v>
      </c>
      <c r="H938" s="172">
        <f t="shared" si="14"/>
        <v>0</v>
      </c>
      <c r="I938" s="154" t="s">
        <v>162</v>
      </c>
    </row>
    <row r="939" spans="1:10" x14ac:dyDescent="0.25">
      <c r="A939" s="166">
        <v>41683</v>
      </c>
      <c r="B939" s="167">
        <v>383</v>
      </c>
      <c r="C939" s="167" t="s">
        <v>871</v>
      </c>
      <c r="D939" s="151" t="s">
        <v>11</v>
      </c>
      <c r="E939" s="152">
        <v>73656.5</v>
      </c>
      <c r="F939" s="508">
        <v>41691</v>
      </c>
      <c r="G939" s="153">
        <v>73656.5</v>
      </c>
      <c r="H939" s="172">
        <f t="shared" si="14"/>
        <v>0</v>
      </c>
      <c r="I939" s="154" t="s">
        <v>12</v>
      </c>
    </row>
    <row r="940" spans="1:10" x14ac:dyDescent="0.25">
      <c r="A940" s="166">
        <v>41683</v>
      </c>
      <c r="B940" s="167">
        <v>384</v>
      </c>
      <c r="C940" s="167" t="s">
        <v>871</v>
      </c>
      <c r="D940" s="151" t="s">
        <v>36</v>
      </c>
      <c r="E940" s="152">
        <v>25216</v>
      </c>
      <c r="F940" s="508">
        <v>41683</v>
      </c>
      <c r="G940" s="153">
        <v>25216</v>
      </c>
      <c r="H940" s="172">
        <f t="shared" si="14"/>
        <v>0</v>
      </c>
      <c r="I940" s="154" t="s">
        <v>27</v>
      </c>
    </row>
    <row r="941" spans="1:10" x14ac:dyDescent="0.25">
      <c r="A941" s="166">
        <v>41683</v>
      </c>
      <c r="B941" s="167">
        <v>385</v>
      </c>
      <c r="C941" s="167" t="s">
        <v>871</v>
      </c>
      <c r="D941" s="151" t="s">
        <v>312</v>
      </c>
      <c r="E941" s="152">
        <v>6219</v>
      </c>
      <c r="F941" s="508">
        <v>41683</v>
      </c>
      <c r="G941" s="153">
        <v>6219</v>
      </c>
      <c r="H941" s="172">
        <f t="shared" si="14"/>
        <v>0</v>
      </c>
      <c r="I941" s="154" t="s">
        <v>15</v>
      </c>
    </row>
    <row r="942" spans="1:10" x14ac:dyDescent="0.25">
      <c r="A942" s="166">
        <v>41683</v>
      </c>
      <c r="B942" s="167">
        <v>386</v>
      </c>
      <c r="C942" s="167" t="s">
        <v>871</v>
      </c>
      <c r="D942" s="151" t="s">
        <v>13</v>
      </c>
      <c r="E942" s="152">
        <v>2688</v>
      </c>
      <c r="F942" s="508">
        <v>41685</v>
      </c>
      <c r="G942" s="153">
        <v>2688</v>
      </c>
      <c r="H942" s="172">
        <f t="shared" si="14"/>
        <v>0</v>
      </c>
      <c r="I942" s="154" t="s">
        <v>21</v>
      </c>
    </row>
    <row r="943" spans="1:10" x14ac:dyDescent="0.25">
      <c r="A943" s="166">
        <v>41683</v>
      </c>
      <c r="B943" s="167">
        <v>387</v>
      </c>
      <c r="C943" s="167" t="s">
        <v>871</v>
      </c>
      <c r="D943" s="151" t="s">
        <v>318</v>
      </c>
      <c r="E943" s="152">
        <v>5142</v>
      </c>
      <c r="F943" s="508">
        <v>41683</v>
      </c>
      <c r="G943" s="153">
        <v>5142</v>
      </c>
      <c r="H943" s="172">
        <f t="shared" si="14"/>
        <v>0</v>
      </c>
      <c r="I943" s="154"/>
    </row>
    <row r="944" spans="1:10" x14ac:dyDescent="0.25">
      <c r="A944" s="166">
        <v>41683</v>
      </c>
      <c r="B944" s="167">
        <v>388</v>
      </c>
      <c r="C944" s="167" t="s">
        <v>871</v>
      </c>
      <c r="D944" s="151" t="s">
        <v>130</v>
      </c>
      <c r="E944" s="153">
        <v>11534.5</v>
      </c>
      <c r="F944" s="517">
        <v>41685</v>
      </c>
      <c r="G944" s="153">
        <v>11534.5</v>
      </c>
      <c r="H944" s="172">
        <f t="shared" si="14"/>
        <v>0</v>
      </c>
      <c r="I944" s="154" t="s">
        <v>21</v>
      </c>
      <c r="J944" s="155" t="s">
        <v>928</v>
      </c>
    </row>
    <row r="945" spans="1:10" x14ac:dyDescent="0.25">
      <c r="A945" s="166">
        <v>41683</v>
      </c>
      <c r="B945" s="167">
        <v>389</v>
      </c>
      <c r="C945" s="167" t="s">
        <v>871</v>
      </c>
      <c r="D945" s="151" t="s">
        <v>111</v>
      </c>
      <c r="E945" s="152">
        <v>2931</v>
      </c>
      <c r="F945" s="508">
        <v>41683</v>
      </c>
      <c r="G945" s="153">
        <v>2931</v>
      </c>
      <c r="H945" s="172">
        <f t="shared" si="14"/>
        <v>0</v>
      </c>
      <c r="I945" s="154" t="s">
        <v>15</v>
      </c>
    </row>
    <row r="946" spans="1:10" ht="15" x14ac:dyDescent="0.25">
      <c r="A946" s="166">
        <v>41683</v>
      </c>
      <c r="B946" s="167">
        <v>390</v>
      </c>
      <c r="C946" s="167" t="s">
        <v>871</v>
      </c>
      <c r="D946" s="151" t="s">
        <v>29</v>
      </c>
      <c r="E946" s="153">
        <v>10205</v>
      </c>
      <c r="F946" s="510" t="s">
        <v>929</v>
      </c>
      <c r="G946" s="153">
        <f>9205+1000</f>
        <v>10205</v>
      </c>
      <c r="H946" s="172">
        <f t="shared" si="14"/>
        <v>0</v>
      </c>
      <c r="I946" s="154" t="s">
        <v>30</v>
      </c>
      <c r="J946" s="131"/>
    </row>
    <row r="947" spans="1:10" ht="15" x14ac:dyDescent="0.25">
      <c r="A947" s="166">
        <v>41683</v>
      </c>
      <c r="B947" s="167">
        <v>391</v>
      </c>
      <c r="C947" s="167" t="s">
        <v>871</v>
      </c>
      <c r="D947" s="151" t="s">
        <v>66</v>
      </c>
      <c r="E947" s="152">
        <v>1366</v>
      </c>
      <c r="F947" s="508">
        <v>41683</v>
      </c>
      <c r="G947" s="153">
        <v>1366</v>
      </c>
      <c r="H947" s="172">
        <f t="shared" si="14"/>
        <v>0</v>
      </c>
      <c r="I947" s="154" t="s">
        <v>15</v>
      </c>
      <c r="J947" s="131"/>
    </row>
    <row r="948" spans="1:10" ht="15" x14ac:dyDescent="0.25">
      <c r="A948" s="166">
        <v>41683</v>
      </c>
      <c r="B948" s="167">
        <v>392</v>
      </c>
      <c r="C948" s="167" t="s">
        <v>871</v>
      </c>
      <c r="D948" s="151" t="s">
        <v>930</v>
      </c>
      <c r="E948" s="152">
        <v>22381</v>
      </c>
      <c r="F948" s="508">
        <v>41683</v>
      </c>
      <c r="G948" s="153">
        <v>22381</v>
      </c>
      <c r="H948" s="172">
        <f t="shared" si="14"/>
        <v>0</v>
      </c>
      <c r="I948" s="154" t="s">
        <v>12</v>
      </c>
      <c r="J948" s="131"/>
    </row>
    <row r="949" spans="1:10" ht="15" x14ac:dyDescent="0.25">
      <c r="A949" s="166">
        <v>41683</v>
      </c>
      <c r="B949" s="167">
        <v>393</v>
      </c>
      <c r="C949" s="167" t="s">
        <v>871</v>
      </c>
      <c r="D949" s="151" t="s">
        <v>148</v>
      </c>
      <c r="E949" s="152">
        <v>2671</v>
      </c>
      <c r="F949" s="508">
        <v>41683</v>
      </c>
      <c r="G949" s="153">
        <v>2671</v>
      </c>
      <c r="H949" s="172">
        <f t="shared" si="14"/>
        <v>0</v>
      </c>
      <c r="I949" s="154" t="s">
        <v>30</v>
      </c>
      <c r="J949" s="131"/>
    </row>
    <row r="950" spans="1:10" ht="15" x14ac:dyDescent="0.25">
      <c r="A950" s="166">
        <v>41683</v>
      </c>
      <c r="B950" s="167">
        <v>394</v>
      </c>
      <c r="C950" s="167" t="s">
        <v>871</v>
      </c>
      <c r="D950" s="151" t="s">
        <v>931</v>
      </c>
      <c r="E950" s="152">
        <v>1308</v>
      </c>
      <c r="F950" s="508">
        <v>41683</v>
      </c>
      <c r="G950" s="153">
        <v>1308</v>
      </c>
      <c r="H950" s="172">
        <f t="shared" si="14"/>
        <v>0</v>
      </c>
      <c r="I950" s="154" t="s">
        <v>15</v>
      </c>
      <c r="J950" s="131"/>
    </row>
    <row r="951" spans="1:10" ht="15" x14ac:dyDescent="0.25">
      <c r="A951" s="166">
        <v>41683</v>
      </c>
      <c r="B951" s="167">
        <v>395</v>
      </c>
      <c r="C951" s="167" t="s">
        <v>871</v>
      </c>
      <c r="D951" s="151" t="s">
        <v>35</v>
      </c>
      <c r="E951" s="152">
        <v>1259.5</v>
      </c>
      <c r="F951" s="508">
        <v>41684</v>
      </c>
      <c r="G951" s="153">
        <v>1259.5</v>
      </c>
      <c r="H951" s="172">
        <f t="shared" si="14"/>
        <v>0</v>
      </c>
      <c r="I951" s="154" t="s">
        <v>30</v>
      </c>
      <c r="J951" s="131"/>
    </row>
    <row r="952" spans="1:10" ht="15" x14ac:dyDescent="0.25">
      <c r="A952" s="166">
        <v>41683</v>
      </c>
      <c r="B952" s="167">
        <v>396</v>
      </c>
      <c r="C952" s="167" t="s">
        <v>871</v>
      </c>
      <c r="D952" s="151" t="s">
        <v>22</v>
      </c>
      <c r="E952" s="152">
        <v>1588.5</v>
      </c>
      <c r="F952" s="508">
        <v>41683</v>
      </c>
      <c r="G952" s="153">
        <v>1588.5</v>
      </c>
      <c r="H952" s="172">
        <f t="shared" si="14"/>
        <v>0</v>
      </c>
      <c r="I952" s="154" t="s">
        <v>15</v>
      </c>
      <c r="J952" s="131"/>
    </row>
    <row r="953" spans="1:10" ht="15" x14ac:dyDescent="0.25">
      <c r="A953" s="166">
        <v>41683</v>
      </c>
      <c r="B953" s="167">
        <v>397</v>
      </c>
      <c r="C953" s="167" t="s">
        <v>871</v>
      </c>
      <c r="D953" s="151" t="s">
        <v>829</v>
      </c>
      <c r="E953" s="152">
        <v>1305</v>
      </c>
      <c r="F953" s="508">
        <v>41684</v>
      </c>
      <c r="G953" s="153">
        <v>1305</v>
      </c>
      <c r="H953" s="172">
        <f t="shared" si="14"/>
        <v>0</v>
      </c>
      <c r="I953" s="154" t="s">
        <v>30</v>
      </c>
      <c r="J953" s="131"/>
    </row>
    <row r="954" spans="1:10" ht="15" x14ac:dyDescent="0.25">
      <c r="A954" s="166">
        <v>41683</v>
      </c>
      <c r="B954" s="167">
        <v>398</v>
      </c>
      <c r="C954" s="167" t="s">
        <v>871</v>
      </c>
      <c r="D954" s="151" t="s">
        <v>50</v>
      </c>
      <c r="E954" s="152">
        <v>3929</v>
      </c>
      <c r="F954" s="508">
        <v>41683</v>
      </c>
      <c r="G954" s="153">
        <v>3929</v>
      </c>
      <c r="H954" s="172">
        <f t="shared" si="14"/>
        <v>0</v>
      </c>
      <c r="I954" s="154"/>
      <c r="J954" s="131"/>
    </row>
    <row r="955" spans="1:10" ht="15" x14ac:dyDescent="0.25">
      <c r="A955" s="166">
        <v>41683</v>
      </c>
      <c r="B955" s="167">
        <v>399</v>
      </c>
      <c r="C955" s="167" t="s">
        <v>871</v>
      </c>
      <c r="D955" s="151" t="s">
        <v>67</v>
      </c>
      <c r="E955" s="152">
        <v>5294</v>
      </c>
      <c r="F955" s="508">
        <v>41692</v>
      </c>
      <c r="G955" s="153">
        <v>5294</v>
      </c>
      <c r="H955" s="172">
        <f t="shared" si="14"/>
        <v>0</v>
      </c>
      <c r="I955" s="154" t="s">
        <v>15</v>
      </c>
      <c r="J955" s="131"/>
    </row>
    <row r="956" spans="1:10" ht="15" x14ac:dyDescent="0.25">
      <c r="A956" s="166">
        <v>41683</v>
      </c>
      <c r="B956" s="167">
        <v>400</v>
      </c>
      <c r="C956" s="167" t="s">
        <v>871</v>
      </c>
      <c r="D956" s="151" t="s">
        <v>47</v>
      </c>
      <c r="E956" s="152">
        <v>2345.5</v>
      </c>
      <c r="F956" s="508">
        <v>41683</v>
      </c>
      <c r="G956" s="153">
        <v>2345.5</v>
      </c>
      <c r="H956" s="172">
        <f t="shared" si="14"/>
        <v>0</v>
      </c>
      <c r="I956" s="154" t="s">
        <v>30</v>
      </c>
      <c r="J956" s="131"/>
    </row>
    <row r="957" spans="1:10" ht="15" x14ac:dyDescent="0.25">
      <c r="A957" s="166">
        <v>41683</v>
      </c>
      <c r="B957" s="167">
        <v>401</v>
      </c>
      <c r="C957" s="167" t="s">
        <v>871</v>
      </c>
      <c r="D957" s="151" t="s">
        <v>54</v>
      </c>
      <c r="E957" s="152">
        <v>19905</v>
      </c>
      <c r="F957" s="508">
        <v>41683</v>
      </c>
      <c r="G957" s="153">
        <v>19905</v>
      </c>
      <c r="H957" s="172">
        <f t="shared" si="14"/>
        <v>0</v>
      </c>
      <c r="I957" s="154" t="s">
        <v>30</v>
      </c>
      <c r="J957" s="131"/>
    </row>
    <row r="958" spans="1:10" ht="15" x14ac:dyDescent="0.25">
      <c r="A958" s="166">
        <v>41683</v>
      </c>
      <c r="B958" s="167">
        <v>402</v>
      </c>
      <c r="C958" s="167" t="s">
        <v>871</v>
      </c>
      <c r="D958" s="151" t="s">
        <v>884</v>
      </c>
      <c r="E958" s="152">
        <v>5844.22</v>
      </c>
      <c r="F958" s="508">
        <v>41683</v>
      </c>
      <c r="G958" s="153">
        <v>5844.22</v>
      </c>
      <c r="H958" s="172">
        <f t="shared" si="14"/>
        <v>0</v>
      </c>
      <c r="I958" s="154" t="s">
        <v>21</v>
      </c>
      <c r="J958" s="131"/>
    </row>
    <row r="959" spans="1:10" ht="15" x14ac:dyDescent="0.25">
      <c r="A959" s="166">
        <v>41683</v>
      </c>
      <c r="B959" s="167">
        <v>403</v>
      </c>
      <c r="C959" s="167" t="s">
        <v>871</v>
      </c>
      <c r="D959" s="151" t="s">
        <v>62</v>
      </c>
      <c r="E959" s="152">
        <v>23419.5</v>
      </c>
      <c r="F959" s="508">
        <v>41687</v>
      </c>
      <c r="G959" s="153">
        <v>23419.5</v>
      </c>
      <c r="H959" s="172">
        <f t="shared" si="14"/>
        <v>0</v>
      </c>
      <c r="I959" s="154" t="s">
        <v>12</v>
      </c>
      <c r="J959" s="131"/>
    </row>
    <row r="960" spans="1:10" ht="15" x14ac:dyDescent="0.25">
      <c r="A960" s="166">
        <v>41683</v>
      </c>
      <c r="B960" s="167">
        <v>404</v>
      </c>
      <c r="C960" s="167" t="s">
        <v>871</v>
      </c>
      <c r="D960" s="151" t="s">
        <v>8</v>
      </c>
      <c r="E960" s="152">
        <v>3033</v>
      </c>
      <c r="F960" s="508">
        <v>41683</v>
      </c>
      <c r="G960" s="153">
        <v>3033</v>
      </c>
      <c r="H960" s="172">
        <f t="shared" si="14"/>
        <v>0</v>
      </c>
      <c r="I960" s="154" t="s">
        <v>8</v>
      </c>
      <c r="J960" s="131"/>
    </row>
    <row r="961" spans="1:10" ht="15" x14ac:dyDescent="0.25">
      <c r="A961" s="166">
        <v>41683</v>
      </c>
      <c r="B961" s="167">
        <v>405</v>
      </c>
      <c r="C961" s="167" t="s">
        <v>871</v>
      </c>
      <c r="D961" s="151" t="s">
        <v>106</v>
      </c>
      <c r="E961" s="152">
        <v>13065.6</v>
      </c>
      <c r="F961" s="508">
        <v>41690</v>
      </c>
      <c r="G961" s="153">
        <v>13065.6</v>
      </c>
      <c r="H961" s="172">
        <f t="shared" si="14"/>
        <v>0</v>
      </c>
      <c r="I961" s="154"/>
      <c r="J961" s="131"/>
    </row>
    <row r="962" spans="1:10" x14ac:dyDescent="0.25">
      <c r="A962" s="166">
        <v>41683</v>
      </c>
      <c r="B962" s="167">
        <v>406</v>
      </c>
      <c r="C962" s="167" t="s">
        <v>871</v>
      </c>
      <c r="D962" s="151" t="s">
        <v>188</v>
      </c>
      <c r="E962" s="152">
        <v>3869</v>
      </c>
      <c r="F962" s="508">
        <v>41691</v>
      </c>
      <c r="G962" s="153">
        <v>3869</v>
      </c>
      <c r="H962" s="172">
        <f t="shared" si="14"/>
        <v>0</v>
      </c>
      <c r="I962" s="154" t="s">
        <v>21</v>
      </c>
    </row>
    <row r="963" spans="1:10" x14ac:dyDescent="0.25">
      <c r="A963" s="166">
        <v>41683</v>
      </c>
      <c r="B963" s="167">
        <v>407</v>
      </c>
      <c r="C963" s="167" t="s">
        <v>871</v>
      </c>
      <c r="D963" s="151" t="s">
        <v>55</v>
      </c>
      <c r="E963" s="152">
        <v>7864</v>
      </c>
      <c r="F963" s="508">
        <v>41683</v>
      </c>
      <c r="G963" s="153">
        <v>7864</v>
      </c>
      <c r="H963" s="172">
        <f t="shared" si="14"/>
        <v>0</v>
      </c>
      <c r="I963" s="154" t="s">
        <v>8</v>
      </c>
    </row>
    <row r="964" spans="1:10" x14ac:dyDescent="0.25">
      <c r="A964" s="166">
        <v>41683</v>
      </c>
      <c r="B964" s="167">
        <v>408</v>
      </c>
      <c r="C964" s="167" t="s">
        <v>871</v>
      </c>
      <c r="D964" s="151" t="s">
        <v>64</v>
      </c>
      <c r="E964" s="152">
        <v>13285</v>
      </c>
      <c r="F964" s="508">
        <v>41683</v>
      </c>
      <c r="G964" s="153">
        <v>13285</v>
      </c>
      <c r="H964" s="172">
        <f t="shared" si="14"/>
        <v>0</v>
      </c>
      <c r="I964" s="154" t="s">
        <v>12</v>
      </c>
      <c r="J964" s="155" t="s">
        <v>932</v>
      </c>
    </row>
    <row r="965" spans="1:10" x14ac:dyDescent="0.25">
      <c r="A965" s="166">
        <v>41683</v>
      </c>
      <c r="B965" s="167">
        <v>409</v>
      </c>
      <c r="C965" s="167" t="s">
        <v>871</v>
      </c>
      <c r="D965" s="151" t="s">
        <v>760</v>
      </c>
      <c r="E965" s="152">
        <v>2348</v>
      </c>
      <c r="F965" s="508">
        <v>41684</v>
      </c>
      <c r="G965" s="153">
        <v>2348</v>
      </c>
      <c r="H965" s="172">
        <f t="shared" ref="H965:H1028" si="15">E965-G965</f>
        <v>0</v>
      </c>
      <c r="I965" s="154" t="s">
        <v>30</v>
      </c>
    </row>
    <row r="966" spans="1:10" x14ac:dyDescent="0.25">
      <c r="A966" s="166">
        <v>41683</v>
      </c>
      <c r="B966" s="167">
        <v>410</v>
      </c>
      <c r="C966" s="167" t="s">
        <v>871</v>
      </c>
      <c r="D966" s="151" t="s">
        <v>43</v>
      </c>
      <c r="E966" s="152">
        <v>2280</v>
      </c>
      <c r="F966" s="509">
        <v>41699</v>
      </c>
      <c r="G966" s="158">
        <v>2280</v>
      </c>
      <c r="H966" s="172">
        <f t="shared" si="15"/>
        <v>0</v>
      </c>
      <c r="I966" s="154" t="s">
        <v>30</v>
      </c>
    </row>
    <row r="967" spans="1:10" x14ac:dyDescent="0.25">
      <c r="A967" s="166">
        <v>41683</v>
      </c>
      <c r="B967" s="167">
        <v>411</v>
      </c>
      <c r="C967" s="167" t="s">
        <v>871</v>
      </c>
      <c r="D967" s="156" t="s">
        <v>53</v>
      </c>
      <c r="E967" s="157">
        <v>0</v>
      </c>
      <c r="F967" s="508"/>
      <c r="G967" s="153"/>
      <c r="H967" s="172">
        <f t="shared" si="15"/>
        <v>0</v>
      </c>
      <c r="I967" s="154" t="s">
        <v>520</v>
      </c>
    </row>
    <row r="968" spans="1:10" x14ac:dyDescent="0.25">
      <c r="A968" s="166">
        <v>41683</v>
      </c>
      <c r="B968" s="167">
        <v>412</v>
      </c>
      <c r="C968" s="167" t="s">
        <v>871</v>
      </c>
      <c r="D968" s="151" t="s">
        <v>250</v>
      </c>
      <c r="E968" s="152">
        <v>9884</v>
      </c>
      <c r="F968" s="508">
        <v>41683</v>
      </c>
      <c r="G968" s="153">
        <v>9884</v>
      </c>
      <c r="H968" s="172">
        <f t="shared" si="15"/>
        <v>0</v>
      </c>
      <c r="I968" s="154" t="s">
        <v>30</v>
      </c>
    </row>
    <row r="969" spans="1:10" x14ac:dyDescent="0.25">
      <c r="A969" s="166">
        <v>41683</v>
      </c>
      <c r="B969" s="167">
        <v>413</v>
      </c>
      <c r="C969" s="167" t="s">
        <v>871</v>
      </c>
      <c r="D969" s="151" t="s">
        <v>185</v>
      </c>
      <c r="E969" s="152">
        <v>1881.5</v>
      </c>
      <c r="F969" s="508">
        <v>41683</v>
      </c>
      <c r="G969" s="153">
        <v>1881.5</v>
      </c>
      <c r="H969" s="172">
        <f t="shared" si="15"/>
        <v>0</v>
      </c>
      <c r="I969" s="154"/>
    </row>
    <row r="970" spans="1:10" x14ac:dyDescent="0.25">
      <c r="A970" s="166">
        <v>41683</v>
      </c>
      <c r="B970" s="167">
        <v>414</v>
      </c>
      <c r="C970" s="167" t="s">
        <v>871</v>
      </c>
      <c r="D970" s="151" t="s">
        <v>44</v>
      </c>
      <c r="E970" s="152">
        <v>7600</v>
      </c>
      <c r="F970" s="509">
        <v>41699</v>
      </c>
      <c r="G970" s="158">
        <v>7600</v>
      </c>
      <c r="H970" s="172">
        <f t="shared" si="15"/>
        <v>0</v>
      </c>
      <c r="I970" s="154" t="s">
        <v>45</v>
      </c>
    </row>
    <row r="971" spans="1:10" x14ac:dyDescent="0.25">
      <c r="A971" s="166">
        <v>41683</v>
      </c>
      <c r="B971" s="167">
        <v>415</v>
      </c>
      <c r="C971" s="167" t="s">
        <v>871</v>
      </c>
      <c r="D971" s="151" t="s">
        <v>8</v>
      </c>
      <c r="E971" s="152">
        <v>240</v>
      </c>
      <c r="F971" s="508">
        <v>41683</v>
      </c>
      <c r="G971" s="153">
        <v>240</v>
      </c>
      <c r="H971" s="172">
        <f t="shared" si="15"/>
        <v>0</v>
      </c>
      <c r="I971" s="154" t="s">
        <v>8</v>
      </c>
    </row>
    <row r="972" spans="1:10" x14ac:dyDescent="0.25">
      <c r="A972" s="166">
        <v>41683</v>
      </c>
      <c r="B972" s="167">
        <v>416</v>
      </c>
      <c r="C972" s="167" t="s">
        <v>871</v>
      </c>
      <c r="D972" s="151" t="s">
        <v>122</v>
      </c>
      <c r="E972" s="152">
        <v>1900</v>
      </c>
      <c r="F972" s="509">
        <v>41699</v>
      </c>
      <c r="G972" s="158">
        <v>1900</v>
      </c>
      <c r="H972" s="172">
        <f t="shared" si="15"/>
        <v>0</v>
      </c>
      <c r="I972" s="154" t="s">
        <v>45</v>
      </c>
    </row>
    <row r="973" spans="1:10" x14ac:dyDescent="0.25">
      <c r="A973" s="166">
        <v>41683</v>
      </c>
      <c r="B973" s="167">
        <v>417</v>
      </c>
      <c r="C973" s="167" t="s">
        <v>871</v>
      </c>
      <c r="D973" s="151" t="s">
        <v>68</v>
      </c>
      <c r="E973" s="152">
        <v>2032</v>
      </c>
      <c r="F973" s="508">
        <v>41683</v>
      </c>
      <c r="G973" s="153">
        <v>2032</v>
      </c>
      <c r="H973" s="172">
        <f t="shared" si="15"/>
        <v>0</v>
      </c>
      <c r="I973" s="154" t="s">
        <v>12</v>
      </c>
    </row>
    <row r="974" spans="1:10" x14ac:dyDescent="0.25">
      <c r="A974" s="166">
        <v>41683</v>
      </c>
      <c r="B974" s="167">
        <v>418</v>
      </c>
      <c r="C974" s="167" t="s">
        <v>871</v>
      </c>
      <c r="D974" s="156" t="s">
        <v>53</v>
      </c>
      <c r="E974" s="157">
        <v>0</v>
      </c>
      <c r="F974" s="508"/>
      <c r="G974" s="153"/>
      <c r="H974" s="172">
        <f t="shared" si="15"/>
        <v>0</v>
      </c>
      <c r="I974" s="154" t="s">
        <v>324</v>
      </c>
    </row>
    <row r="975" spans="1:10" x14ac:dyDescent="0.25">
      <c r="A975" s="166">
        <v>41683</v>
      </c>
      <c r="B975" s="167">
        <v>419</v>
      </c>
      <c r="C975" s="167" t="s">
        <v>871</v>
      </c>
      <c r="D975" s="151" t="s">
        <v>57</v>
      </c>
      <c r="E975" s="152">
        <v>800</v>
      </c>
      <c r="F975" s="508">
        <v>41683</v>
      </c>
      <c r="G975" s="153">
        <v>800</v>
      </c>
      <c r="H975" s="172">
        <f t="shared" si="15"/>
        <v>0</v>
      </c>
      <c r="I975" s="154" t="s">
        <v>30</v>
      </c>
      <c r="J975" s="155" t="s">
        <v>933</v>
      </c>
    </row>
    <row r="976" spans="1:10" x14ac:dyDescent="0.25">
      <c r="A976" s="166">
        <v>41683</v>
      </c>
      <c r="B976" s="167">
        <v>420</v>
      </c>
      <c r="C976" s="167" t="s">
        <v>871</v>
      </c>
      <c r="D976" s="151" t="s">
        <v>42</v>
      </c>
      <c r="E976" s="152">
        <v>2280</v>
      </c>
      <c r="F976" s="509">
        <v>41699</v>
      </c>
      <c r="G976" s="158">
        <v>2280</v>
      </c>
      <c r="H976" s="172">
        <f t="shared" si="15"/>
        <v>0</v>
      </c>
      <c r="I976" s="154" t="s">
        <v>30</v>
      </c>
    </row>
    <row r="977" spans="1:10" x14ac:dyDescent="0.25">
      <c r="A977" s="166">
        <v>41683</v>
      </c>
      <c r="B977" s="167">
        <v>421</v>
      </c>
      <c r="C977" s="167" t="s">
        <v>871</v>
      </c>
      <c r="D977" s="156" t="s">
        <v>934</v>
      </c>
      <c r="E977" s="153">
        <v>0</v>
      </c>
      <c r="F977" s="517">
        <v>41685</v>
      </c>
      <c r="G977" s="153">
        <v>0</v>
      </c>
      <c r="H977" s="172">
        <f t="shared" si="15"/>
        <v>0</v>
      </c>
      <c r="I977" s="154" t="s">
        <v>45</v>
      </c>
      <c r="J977" s="155" t="s">
        <v>935</v>
      </c>
    </row>
    <row r="978" spans="1:10" ht="15" x14ac:dyDescent="0.25">
      <c r="A978" s="166">
        <v>41683</v>
      </c>
      <c r="B978" s="167">
        <v>422</v>
      </c>
      <c r="C978" s="167" t="s">
        <v>871</v>
      </c>
      <c r="D978" s="151" t="s">
        <v>17</v>
      </c>
      <c r="E978" s="152">
        <v>47614.5</v>
      </c>
      <c r="F978" s="508">
        <v>41692</v>
      </c>
      <c r="G978" s="153">
        <v>47614.5</v>
      </c>
      <c r="H978" s="172">
        <f t="shared" si="15"/>
        <v>0</v>
      </c>
      <c r="I978" s="154" t="s">
        <v>27</v>
      </c>
      <c r="J978" s="131"/>
    </row>
    <row r="979" spans="1:10" ht="15" x14ac:dyDescent="0.25">
      <c r="A979" s="166">
        <v>41683</v>
      </c>
      <c r="B979" s="167">
        <v>423</v>
      </c>
      <c r="C979" s="167" t="s">
        <v>871</v>
      </c>
      <c r="D979" s="151" t="s">
        <v>936</v>
      </c>
      <c r="E979" s="152">
        <v>16171.14</v>
      </c>
      <c r="F979" s="508">
        <v>41683</v>
      </c>
      <c r="G979" s="153">
        <v>16171.14</v>
      </c>
      <c r="H979" s="172">
        <f t="shared" si="15"/>
        <v>0</v>
      </c>
      <c r="I979" s="154"/>
      <c r="J979" s="131"/>
    </row>
    <row r="980" spans="1:10" ht="15" x14ac:dyDescent="0.25">
      <c r="A980" s="166">
        <v>41683</v>
      </c>
      <c r="B980" s="167">
        <v>424</v>
      </c>
      <c r="C980" s="167" t="s">
        <v>871</v>
      </c>
      <c r="D980" s="151" t="s">
        <v>59</v>
      </c>
      <c r="E980" s="152">
        <v>14407</v>
      </c>
      <c r="F980" s="509" t="s">
        <v>937</v>
      </c>
      <c r="G980" s="153">
        <v>14407</v>
      </c>
      <c r="H980" s="172">
        <f t="shared" si="15"/>
        <v>0</v>
      </c>
      <c r="I980" s="154" t="s">
        <v>27</v>
      </c>
      <c r="J980" s="131"/>
    </row>
    <row r="981" spans="1:10" ht="15" x14ac:dyDescent="0.25">
      <c r="A981" s="166">
        <v>41683</v>
      </c>
      <c r="B981" s="167">
        <v>425</v>
      </c>
      <c r="C981" s="167" t="s">
        <v>871</v>
      </c>
      <c r="D981" s="151" t="s">
        <v>307</v>
      </c>
      <c r="E981" s="153">
        <v>14004.5</v>
      </c>
      <c r="F981" s="529" t="s">
        <v>938</v>
      </c>
      <c r="G981" s="182">
        <v>11565.5</v>
      </c>
      <c r="H981" s="180">
        <f t="shared" si="15"/>
        <v>2439</v>
      </c>
      <c r="I981" s="154" t="s">
        <v>162</v>
      </c>
      <c r="J981" s="131"/>
    </row>
    <row r="982" spans="1:10" ht="15" x14ac:dyDescent="0.25">
      <c r="A982" s="166">
        <v>41683</v>
      </c>
      <c r="B982" s="167">
        <v>426</v>
      </c>
      <c r="C982" s="167" t="s">
        <v>871</v>
      </c>
      <c r="D982" s="151" t="s">
        <v>508</v>
      </c>
      <c r="E982" s="152">
        <v>36064</v>
      </c>
      <c r="F982" s="508">
        <v>41683</v>
      </c>
      <c r="G982" s="153">
        <v>36064</v>
      </c>
      <c r="H982" s="172">
        <f t="shared" si="15"/>
        <v>0</v>
      </c>
      <c r="I982" s="154" t="s">
        <v>8</v>
      </c>
      <c r="J982" s="131"/>
    </row>
    <row r="983" spans="1:10" ht="15" x14ac:dyDescent="0.25">
      <c r="A983" s="166">
        <v>41683</v>
      </c>
      <c r="B983" s="167">
        <v>427</v>
      </c>
      <c r="C983" s="167" t="s">
        <v>871</v>
      </c>
      <c r="D983" s="151" t="s">
        <v>299</v>
      </c>
      <c r="E983" s="152">
        <v>5394</v>
      </c>
      <c r="F983" s="508">
        <v>41683</v>
      </c>
      <c r="G983" s="153">
        <v>5394</v>
      </c>
      <c r="H983" s="172">
        <f t="shared" si="15"/>
        <v>0</v>
      </c>
      <c r="I983" s="154"/>
      <c r="J983" s="131"/>
    </row>
    <row r="984" spans="1:10" ht="15" x14ac:dyDescent="0.25">
      <c r="A984" s="166">
        <v>41683</v>
      </c>
      <c r="B984" s="167">
        <v>428</v>
      </c>
      <c r="C984" s="167" t="s">
        <v>871</v>
      </c>
      <c r="D984" s="151" t="s">
        <v>64</v>
      </c>
      <c r="E984" s="152">
        <v>13497.5</v>
      </c>
      <c r="F984" s="508">
        <v>41683</v>
      </c>
      <c r="G984" s="153">
        <v>13497.5</v>
      </c>
      <c r="H984" s="172">
        <f t="shared" si="15"/>
        <v>0</v>
      </c>
      <c r="I984" s="154" t="s">
        <v>21</v>
      </c>
      <c r="J984" s="131"/>
    </row>
    <row r="985" spans="1:10" ht="15" x14ac:dyDescent="0.25">
      <c r="A985" s="166">
        <v>41683</v>
      </c>
      <c r="B985" s="167">
        <v>429</v>
      </c>
      <c r="C985" s="167" t="s">
        <v>871</v>
      </c>
      <c r="D985" s="151" t="s">
        <v>78</v>
      </c>
      <c r="E985" s="152">
        <v>4120</v>
      </c>
      <c r="F985" s="508">
        <v>41687</v>
      </c>
      <c r="G985" s="153">
        <v>4120</v>
      </c>
      <c r="H985" s="172">
        <f t="shared" si="15"/>
        <v>0</v>
      </c>
      <c r="I985" s="154" t="s">
        <v>15</v>
      </c>
      <c r="J985" s="131"/>
    </row>
    <row r="986" spans="1:10" ht="15" x14ac:dyDescent="0.25">
      <c r="A986" s="166">
        <v>41683</v>
      </c>
      <c r="B986" s="167">
        <v>430</v>
      </c>
      <c r="C986" s="167" t="s">
        <v>871</v>
      </c>
      <c r="D986" s="151" t="s">
        <v>623</v>
      </c>
      <c r="E986" s="152">
        <v>2009</v>
      </c>
      <c r="F986" s="508">
        <v>41687</v>
      </c>
      <c r="G986" s="153">
        <v>2009</v>
      </c>
      <c r="H986" s="172">
        <f t="shared" si="15"/>
        <v>0</v>
      </c>
      <c r="I986" s="154" t="s">
        <v>15</v>
      </c>
      <c r="J986" s="131"/>
    </row>
    <row r="987" spans="1:10" ht="15" x14ac:dyDescent="0.25">
      <c r="A987" s="166">
        <v>41683</v>
      </c>
      <c r="B987" s="167">
        <v>431</v>
      </c>
      <c r="C987" s="167" t="s">
        <v>871</v>
      </c>
      <c r="D987" s="151" t="s">
        <v>99</v>
      </c>
      <c r="E987" s="152">
        <v>720</v>
      </c>
      <c r="F987" s="508">
        <v>41687</v>
      </c>
      <c r="G987" s="153">
        <v>720</v>
      </c>
      <c r="H987" s="172">
        <f t="shared" si="15"/>
        <v>0</v>
      </c>
      <c r="I987" s="154" t="s">
        <v>15</v>
      </c>
      <c r="J987" s="131"/>
    </row>
    <row r="988" spans="1:10" ht="15" x14ac:dyDescent="0.25">
      <c r="A988" s="166">
        <v>41683</v>
      </c>
      <c r="B988" s="167">
        <v>432</v>
      </c>
      <c r="C988" s="167" t="s">
        <v>871</v>
      </c>
      <c r="D988" s="151" t="s">
        <v>348</v>
      </c>
      <c r="E988" s="152">
        <v>1373</v>
      </c>
      <c r="F988" s="508">
        <v>41687</v>
      </c>
      <c r="G988" s="153">
        <v>1373</v>
      </c>
      <c r="H988" s="172">
        <f t="shared" si="15"/>
        <v>0</v>
      </c>
      <c r="I988" s="154" t="s">
        <v>15</v>
      </c>
      <c r="J988" s="131"/>
    </row>
    <row r="989" spans="1:10" ht="15" x14ac:dyDescent="0.25">
      <c r="A989" s="166">
        <v>41683</v>
      </c>
      <c r="B989" s="167">
        <v>433</v>
      </c>
      <c r="C989" s="167" t="s">
        <v>871</v>
      </c>
      <c r="D989" s="151" t="s">
        <v>235</v>
      </c>
      <c r="E989" s="153">
        <v>6952</v>
      </c>
      <c r="F989" s="510" t="s">
        <v>939</v>
      </c>
      <c r="G989" s="153">
        <f>2500+2000+2452</f>
        <v>6952</v>
      </c>
      <c r="H989" s="172">
        <f t="shared" si="15"/>
        <v>0</v>
      </c>
      <c r="I989" s="154" t="s">
        <v>15</v>
      </c>
      <c r="J989" s="131"/>
    </row>
    <row r="990" spans="1:10" ht="15" x14ac:dyDescent="0.25">
      <c r="A990" s="166">
        <v>41683</v>
      </c>
      <c r="B990" s="167">
        <v>434</v>
      </c>
      <c r="C990" s="167" t="s">
        <v>871</v>
      </c>
      <c r="D990" s="151" t="s">
        <v>576</v>
      </c>
      <c r="E990" s="152">
        <v>1274</v>
      </c>
      <c r="F990" s="508">
        <v>41687</v>
      </c>
      <c r="G990" s="153">
        <v>1274</v>
      </c>
      <c r="H990" s="172">
        <f t="shared" si="15"/>
        <v>0</v>
      </c>
      <c r="I990" s="154" t="s">
        <v>15</v>
      </c>
      <c r="J990" s="131"/>
    </row>
    <row r="991" spans="1:10" ht="15" x14ac:dyDescent="0.25">
      <c r="A991" s="166">
        <v>41683</v>
      </c>
      <c r="B991" s="167">
        <v>435</v>
      </c>
      <c r="C991" s="167" t="s">
        <v>871</v>
      </c>
      <c r="D991" s="151" t="s">
        <v>80</v>
      </c>
      <c r="E991" s="152">
        <v>3407</v>
      </c>
      <c r="F991" s="508">
        <v>41687</v>
      </c>
      <c r="G991" s="153">
        <v>3407</v>
      </c>
      <c r="H991" s="172">
        <f t="shared" si="15"/>
        <v>0</v>
      </c>
      <c r="I991" s="154" t="s">
        <v>15</v>
      </c>
      <c r="J991" s="131"/>
    </row>
    <row r="992" spans="1:10" ht="15" x14ac:dyDescent="0.25">
      <c r="A992" s="166">
        <v>41683</v>
      </c>
      <c r="B992" s="167">
        <v>436</v>
      </c>
      <c r="C992" s="167" t="s">
        <v>871</v>
      </c>
      <c r="D992" s="151" t="s">
        <v>144</v>
      </c>
      <c r="E992" s="152">
        <v>3315</v>
      </c>
      <c r="F992" s="508">
        <v>41687</v>
      </c>
      <c r="G992" s="153">
        <v>3315</v>
      </c>
      <c r="H992" s="172">
        <f t="shared" si="15"/>
        <v>0</v>
      </c>
      <c r="I992" s="154" t="s">
        <v>15</v>
      </c>
      <c r="J992" s="131"/>
    </row>
    <row r="993" spans="1:10" ht="15" x14ac:dyDescent="0.25">
      <c r="A993" s="166">
        <v>41683</v>
      </c>
      <c r="B993" s="167">
        <v>437</v>
      </c>
      <c r="C993" s="167" t="s">
        <v>871</v>
      </c>
      <c r="D993" s="151" t="s">
        <v>367</v>
      </c>
      <c r="E993" s="152">
        <v>4777</v>
      </c>
      <c r="F993" s="508">
        <v>41683</v>
      </c>
      <c r="G993" s="153">
        <v>4777</v>
      </c>
      <c r="H993" s="172">
        <f t="shared" si="15"/>
        <v>0</v>
      </c>
      <c r="I993" s="154"/>
      <c r="J993" s="131"/>
    </row>
    <row r="994" spans="1:10" x14ac:dyDescent="0.25">
      <c r="A994" s="166">
        <v>41684</v>
      </c>
      <c r="B994" s="167">
        <v>438</v>
      </c>
      <c r="C994" s="167" t="s">
        <v>871</v>
      </c>
      <c r="D994" s="151" t="s">
        <v>19</v>
      </c>
      <c r="E994" s="168">
        <v>567110.06000000006</v>
      </c>
      <c r="F994" s="545" t="s">
        <v>4927</v>
      </c>
      <c r="G994" s="153">
        <f>105835.09+40821.02+173020.51+45220.58+26809.89+175402.97</f>
        <v>567110.06000000006</v>
      </c>
      <c r="H994" s="172">
        <f t="shared" si="15"/>
        <v>0</v>
      </c>
      <c r="I994" s="154" t="s">
        <v>940</v>
      </c>
    </row>
    <row r="995" spans="1:10" x14ac:dyDescent="0.25">
      <c r="A995" s="166">
        <v>41684</v>
      </c>
      <c r="B995" s="167">
        <v>439</v>
      </c>
      <c r="C995" s="167" t="s">
        <v>871</v>
      </c>
      <c r="D995" s="151" t="s">
        <v>434</v>
      </c>
      <c r="E995" s="168">
        <v>3067.5</v>
      </c>
      <c r="F995" s="508">
        <v>41684</v>
      </c>
      <c r="G995" s="153">
        <v>3067.5</v>
      </c>
      <c r="H995" s="172">
        <f t="shared" si="15"/>
        <v>0</v>
      </c>
      <c r="I995" s="168"/>
    </row>
    <row r="996" spans="1:10" x14ac:dyDescent="0.25">
      <c r="A996" s="166">
        <v>41684</v>
      </c>
      <c r="B996" s="167">
        <v>440</v>
      </c>
      <c r="C996" s="167" t="s">
        <v>871</v>
      </c>
      <c r="D996" s="151" t="s">
        <v>858</v>
      </c>
      <c r="E996" s="183">
        <v>7333</v>
      </c>
      <c r="F996" s="517">
        <v>41685</v>
      </c>
      <c r="G996" s="153">
        <v>7333</v>
      </c>
      <c r="H996" s="172">
        <f t="shared" si="15"/>
        <v>0</v>
      </c>
      <c r="I996" s="154" t="s">
        <v>162</v>
      </c>
      <c r="J996" s="155" t="s">
        <v>928</v>
      </c>
    </row>
    <row r="997" spans="1:10" x14ac:dyDescent="0.25">
      <c r="A997" s="166">
        <v>41684</v>
      </c>
      <c r="B997" s="167">
        <v>441</v>
      </c>
      <c r="C997" s="167" t="s">
        <v>871</v>
      </c>
      <c r="D997" s="151" t="s">
        <v>160</v>
      </c>
      <c r="E997" s="168">
        <v>66859.5</v>
      </c>
      <c r="F997" s="509" t="s">
        <v>941</v>
      </c>
      <c r="G997" s="153">
        <v>66859.5</v>
      </c>
      <c r="H997" s="172">
        <f t="shared" si="15"/>
        <v>0</v>
      </c>
      <c r="I997" s="154" t="s">
        <v>162</v>
      </c>
    </row>
    <row r="998" spans="1:10" x14ac:dyDescent="0.25">
      <c r="A998" s="166">
        <v>41684</v>
      </c>
      <c r="B998" s="167">
        <v>442</v>
      </c>
      <c r="C998" s="167" t="s">
        <v>871</v>
      </c>
      <c r="D998" s="151" t="s">
        <v>111</v>
      </c>
      <c r="E998" s="168">
        <v>19296.5</v>
      </c>
      <c r="F998" s="508">
        <v>41684</v>
      </c>
      <c r="G998" s="153">
        <v>19296.5</v>
      </c>
      <c r="H998" s="172">
        <f t="shared" si="15"/>
        <v>0</v>
      </c>
      <c r="I998" s="154" t="s">
        <v>21</v>
      </c>
    </row>
    <row r="999" spans="1:10" x14ac:dyDescent="0.25">
      <c r="A999" s="166">
        <v>41684</v>
      </c>
      <c r="B999" s="167">
        <v>443</v>
      </c>
      <c r="C999" s="167" t="s">
        <v>871</v>
      </c>
      <c r="D999" s="151" t="s">
        <v>163</v>
      </c>
      <c r="E999" s="168">
        <v>17029.5</v>
      </c>
      <c r="F999" s="508">
        <v>41685</v>
      </c>
      <c r="G999" s="153">
        <v>17029.5</v>
      </c>
      <c r="H999" s="172">
        <f t="shared" si="15"/>
        <v>0</v>
      </c>
      <c r="I999" s="154" t="s">
        <v>162</v>
      </c>
    </row>
    <row r="1000" spans="1:10" x14ac:dyDescent="0.25">
      <c r="A1000" s="166">
        <v>41684</v>
      </c>
      <c r="B1000" s="167">
        <v>444</v>
      </c>
      <c r="C1000" s="167" t="s">
        <v>871</v>
      </c>
      <c r="D1000" s="151" t="s">
        <v>22</v>
      </c>
      <c r="E1000" s="168">
        <v>15101.72</v>
      </c>
      <c r="F1000" s="508">
        <v>41685</v>
      </c>
      <c r="G1000" s="153">
        <v>15101.72</v>
      </c>
      <c r="H1000" s="172">
        <f t="shared" si="15"/>
        <v>0</v>
      </c>
      <c r="I1000" s="154" t="s">
        <v>162</v>
      </c>
    </row>
    <row r="1001" spans="1:10" x14ac:dyDescent="0.25">
      <c r="A1001" s="166">
        <v>41684</v>
      </c>
      <c r="B1001" s="167">
        <v>445</v>
      </c>
      <c r="C1001" s="167" t="s">
        <v>871</v>
      </c>
      <c r="D1001" s="151" t="s">
        <v>553</v>
      </c>
      <c r="E1001" s="168">
        <v>25314</v>
      </c>
      <c r="F1001" s="508">
        <v>41685</v>
      </c>
      <c r="G1001" s="153">
        <v>25314</v>
      </c>
      <c r="H1001" s="172">
        <f t="shared" si="15"/>
        <v>0</v>
      </c>
      <c r="I1001" s="154" t="s">
        <v>162</v>
      </c>
    </row>
    <row r="1002" spans="1:10" x14ac:dyDescent="0.25">
      <c r="A1002" s="166">
        <v>41684</v>
      </c>
      <c r="B1002" s="167">
        <v>446</v>
      </c>
      <c r="C1002" s="167" t="s">
        <v>871</v>
      </c>
      <c r="D1002" s="151" t="s">
        <v>178</v>
      </c>
      <c r="E1002" s="183">
        <v>4684</v>
      </c>
      <c r="F1002" s="515" t="s">
        <v>942</v>
      </c>
      <c r="G1002" s="153">
        <v>4684</v>
      </c>
      <c r="H1002" s="172">
        <f t="shared" si="15"/>
        <v>0</v>
      </c>
      <c r="I1002" s="154" t="s">
        <v>162</v>
      </c>
      <c r="J1002" s="155" t="s">
        <v>943</v>
      </c>
    </row>
    <row r="1003" spans="1:10" x14ac:dyDescent="0.25">
      <c r="A1003" s="166">
        <v>41684</v>
      </c>
      <c r="B1003" s="167">
        <v>447</v>
      </c>
      <c r="C1003" s="167" t="s">
        <v>871</v>
      </c>
      <c r="D1003" s="151" t="s">
        <v>180</v>
      </c>
      <c r="E1003" s="168">
        <v>3400</v>
      </c>
      <c r="F1003" s="508">
        <v>41684</v>
      </c>
      <c r="G1003" s="153">
        <v>3400</v>
      </c>
      <c r="H1003" s="172">
        <f t="shared" si="15"/>
        <v>0</v>
      </c>
      <c r="I1003" s="154"/>
    </row>
    <row r="1004" spans="1:10" x14ac:dyDescent="0.25">
      <c r="A1004" s="166">
        <v>41684</v>
      </c>
      <c r="B1004" s="167">
        <v>448</v>
      </c>
      <c r="C1004" s="167" t="s">
        <v>871</v>
      </c>
      <c r="D1004" s="151" t="s">
        <v>545</v>
      </c>
      <c r="E1004" s="168">
        <v>5119.72</v>
      </c>
      <c r="F1004" s="508">
        <v>41685</v>
      </c>
      <c r="G1004" s="153">
        <v>5119.72</v>
      </c>
      <c r="H1004" s="172">
        <f t="shared" si="15"/>
        <v>0</v>
      </c>
      <c r="I1004" s="154" t="s">
        <v>162</v>
      </c>
    </row>
    <row r="1005" spans="1:10" x14ac:dyDescent="0.25">
      <c r="A1005" s="166">
        <v>41684</v>
      </c>
      <c r="B1005" s="167">
        <v>449</v>
      </c>
      <c r="C1005" s="167" t="s">
        <v>871</v>
      </c>
      <c r="D1005" s="151" t="s">
        <v>163</v>
      </c>
      <c r="E1005" s="168">
        <v>1769.5</v>
      </c>
      <c r="F1005" s="508">
        <v>41685</v>
      </c>
      <c r="G1005" s="153">
        <v>1769.5</v>
      </c>
      <c r="H1005" s="172">
        <f t="shared" si="15"/>
        <v>0</v>
      </c>
      <c r="I1005" s="154" t="s">
        <v>162</v>
      </c>
    </row>
    <row r="1006" spans="1:10" x14ac:dyDescent="0.25">
      <c r="A1006" s="166">
        <v>41684</v>
      </c>
      <c r="B1006" s="167">
        <v>450</v>
      </c>
      <c r="C1006" s="167" t="s">
        <v>871</v>
      </c>
      <c r="D1006" s="151" t="s">
        <v>168</v>
      </c>
      <c r="E1006" s="168">
        <v>33979</v>
      </c>
      <c r="F1006" s="508">
        <v>41685</v>
      </c>
      <c r="G1006" s="153">
        <v>33979</v>
      </c>
      <c r="H1006" s="172">
        <f t="shared" si="15"/>
        <v>0</v>
      </c>
      <c r="I1006" s="154" t="s">
        <v>162</v>
      </c>
    </row>
    <row r="1007" spans="1:10" ht="23.25" x14ac:dyDescent="0.25">
      <c r="A1007" s="166">
        <v>41684</v>
      </c>
      <c r="B1007" s="167">
        <v>451</v>
      </c>
      <c r="C1007" s="167" t="s">
        <v>871</v>
      </c>
      <c r="D1007" s="151" t="s">
        <v>39</v>
      </c>
      <c r="E1007" s="168">
        <v>2300</v>
      </c>
      <c r="F1007" s="531" t="s">
        <v>4105</v>
      </c>
      <c r="G1007" s="181">
        <v>2300</v>
      </c>
      <c r="H1007" s="172">
        <f t="shared" si="15"/>
        <v>0</v>
      </c>
      <c r="I1007" s="154"/>
    </row>
    <row r="1008" spans="1:10" x14ac:dyDescent="0.25">
      <c r="A1008" s="166">
        <v>41684</v>
      </c>
      <c r="B1008" s="167">
        <v>452</v>
      </c>
      <c r="C1008" s="167" t="s">
        <v>871</v>
      </c>
      <c r="D1008" s="151" t="s">
        <v>524</v>
      </c>
      <c r="E1008" s="168">
        <v>86</v>
      </c>
      <c r="F1008" s="508">
        <v>41684</v>
      </c>
      <c r="G1008" s="153">
        <v>86</v>
      </c>
      <c r="H1008" s="172">
        <f t="shared" si="15"/>
        <v>0</v>
      </c>
      <c r="I1008" s="154"/>
    </row>
    <row r="1009" spans="1:10" x14ac:dyDescent="0.25">
      <c r="A1009" s="166">
        <v>41684</v>
      </c>
      <c r="B1009" s="167">
        <v>453</v>
      </c>
      <c r="C1009" s="167" t="s">
        <v>871</v>
      </c>
      <c r="D1009" s="151" t="s">
        <v>152</v>
      </c>
      <c r="E1009" s="168">
        <v>6633.5</v>
      </c>
      <c r="F1009" s="508">
        <v>41684</v>
      </c>
      <c r="G1009" s="153">
        <v>6633.5</v>
      </c>
      <c r="H1009" s="172">
        <f t="shared" si="15"/>
        <v>0</v>
      </c>
      <c r="I1009" s="154"/>
    </row>
    <row r="1010" spans="1:10" ht="15" x14ac:dyDescent="0.25">
      <c r="A1010" s="166">
        <v>41684</v>
      </c>
      <c r="B1010" s="167">
        <v>454</v>
      </c>
      <c r="C1010" s="167" t="s">
        <v>871</v>
      </c>
      <c r="D1010" s="151" t="s">
        <v>484</v>
      </c>
      <c r="E1010" s="168">
        <v>1087.5</v>
      </c>
      <c r="F1010" s="508">
        <v>41684</v>
      </c>
      <c r="G1010" s="153">
        <v>1087.5</v>
      </c>
      <c r="H1010" s="172">
        <f t="shared" si="15"/>
        <v>0</v>
      </c>
      <c r="I1010" s="154"/>
      <c r="J1010" s="131"/>
    </row>
    <row r="1011" spans="1:10" ht="15" x14ac:dyDescent="0.25">
      <c r="A1011" s="166">
        <v>41684</v>
      </c>
      <c r="B1011" s="167">
        <v>455</v>
      </c>
      <c r="C1011" s="167" t="s">
        <v>871</v>
      </c>
      <c r="D1011" s="151" t="s">
        <v>8</v>
      </c>
      <c r="E1011" s="168">
        <v>87</v>
      </c>
      <c r="F1011" s="508">
        <v>41684</v>
      </c>
      <c r="G1011" s="153">
        <v>87</v>
      </c>
      <c r="H1011" s="172">
        <f t="shared" si="15"/>
        <v>0</v>
      </c>
      <c r="I1011" s="154" t="s">
        <v>8</v>
      </c>
      <c r="J1011" s="131"/>
    </row>
    <row r="1012" spans="1:10" ht="15" x14ac:dyDescent="0.25">
      <c r="A1012" s="166">
        <v>41684</v>
      </c>
      <c r="B1012" s="167">
        <v>456</v>
      </c>
      <c r="C1012" s="167" t="s">
        <v>871</v>
      </c>
      <c r="D1012" s="151" t="s">
        <v>944</v>
      </c>
      <c r="E1012" s="168">
        <v>5940</v>
      </c>
      <c r="F1012" s="508">
        <v>41685</v>
      </c>
      <c r="G1012" s="153">
        <v>5940</v>
      </c>
      <c r="H1012" s="172">
        <f t="shared" si="15"/>
        <v>0</v>
      </c>
      <c r="I1012" s="154" t="s">
        <v>162</v>
      </c>
      <c r="J1012" s="131"/>
    </row>
    <row r="1013" spans="1:10" ht="15" x14ac:dyDescent="0.25">
      <c r="A1013" s="166">
        <v>41684</v>
      </c>
      <c r="B1013" s="167">
        <v>457</v>
      </c>
      <c r="C1013" s="167" t="s">
        <v>871</v>
      </c>
      <c r="D1013" s="151" t="s">
        <v>175</v>
      </c>
      <c r="E1013" s="168">
        <v>16709.5</v>
      </c>
      <c r="F1013" s="509" t="s">
        <v>945</v>
      </c>
      <c r="G1013" s="153">
        <v>16709.599999999999</v>
      </c>
      <c r="H1013" s="172">
        <f t="shared" si="15"/>
        <v>-9.9999999998544808E-2</v>
      </c>
      <c r="I1013" s="154" t="s">
        <v>162</v>
      </c>
      <c r="J1013" s="131"/>
    </row>
    <row r="1014" spans="1:10" ht="15" x14ac:dyDescent="0.25">
      <c r="A1014" s="166">
        <v>41684</v>
      </c>
      <c r="B1014" s="167">
        <v>458</v>
      </c>
      <c r="C1014" s="167" t="s">
        <v>871</v>
      </c>
      <c r="D1014" s="151" t="s">
        <v>13</v>
      </c>
      <c r="E1014" s="168">
        <v>5236.5</v>
      </c>
      <c r="F1014" s="508">
        <v>41685</v>
      </c>
      <c r="G1014" s="153">
        <v>5236.5</v>
      </c>
      <c r="H1014" s="172">
        <f t="shared" si="15"/>
        <v>0</v>
      </c>
      <c r="I1014" s="154" t="s">
        <v>21</v>
      </c>
      <c r="J1014" s="131"/>
    </row>
    <row r="1015" spans="1:10" ht="15" x14ac:dyDescent="0.25">
      <c r="A1015" s="166">
        <v>41684</v>
      </c>
      <c r="B1015" s="167">
        <v>459</v>
      </c>
      <c r="C1015" s="167" t="s">
        <v>871</v>
      </c>
      <c r="D1015" s="151" t="s">
        <v>106</v>
      </c>
      <c r="E1015" s="168">
        <v>26357</v>
      </c>
      <c r="F1015" s="508">
        <v>41690</v>
      </c>
      <c r="G1015" s="153">
        <v>26357</v>
      </c>
      <c r="H1015" s="172">
        <f t="shared" si="15"/>
        <v>0</v>
      </c>
      <c r="I1015" s="154" t="s">
        <v>12</v>
      </c>
      <c r="J1015" s="131"/>
    </row>
    <row r="1016" spans="1:10" ht="15" x14ac:dyDescent="0.25">
      <c r="A1016" s="166">
        <v>41684</v>
      </c>
      <c r="B1016" s="167">
        <v>460</v>
      </c>
      <c r="C1016" s="167" t="s">
        <v>871</v>
      </c>
      <c r="D1016" s="151" t="s">
        <v>14</v>
      </c>
      <c r="E1016" s="168">
        <v>4391</v>
      </c>
      <c r="F1016" s="508">
        <v>41684</v>
      </c>
      <c r="G1016" s="153">
        <v>4391</v>
      </c>
      <c r="H1016" s="172">
        <f t="shared" si="15"/>
        <v>0</v>
      </c>
      <c r="I1016" s="154"/>
      <c r="J1016" s="131"/>
    </row>
    <row r="1017" spans="1:10" ht="15" x14ac:dyDescent="0.25">
      <c r="A1017" s="166">
        <v>41684</v>
      </c>
      <c r="B1017" s="167">
        <v>461</v>
      </c>
      <c r="C1017" s="167" t="s">
        <v>871</v>
      </c>
      <c r="D1017" s="151" t="s">
        <v>108</v>
      </c>
      <c r="E1017" s="168">
        <v>17226</v>
      </c>
      <c r="F1017" s="508">
        <v>41684</v>
      </c>
      <c r="G1017" s="153">
        <v>17226</v>
      </c>
      <c r="H1017" s="172">
        <f t="shared" si="15"/>
        <v>0</v>
      </c>
      <c r="I1017" s="154"/>
      <c r="J1017" s="131"/>
    </row>
    <row r="1018" spans="1:10" ht="15" x14ac:dyDescent="0.25">
      <c r="A1018" s="166">
        <v>41684</v>
      </c>
      <c r="B1018" s="167">
        <v>462</v>
      </c>
      <c r="C1018" s="167" t="s">
        <v>871</v>
      </c>
      <c r="D1018" s="151" t="s">
        <v>16</v>
      </c>
      <c r="E1018" s="168">
        <v>1915.5</v>
      </c>
      <c r="F1018" s="508">
        <v>41684</v>
      </c>
      <c r="G1018" s="153">
        <v>1915.5</v>
      </c>
      <c r="H1018" s="172">
        <f t="shared" si="15"/>
        <v>0</v>
      </c>
      <c r="I1018" s="154" t="s">
        <v>37</v>
      </c>
      <c r="J1018" s="131"/>
    </row>
    <row r="1019" spans="1:10" ht="15" x14ac:dyDescent="0.25">
      <c r="A1019" s="166">
        <v>41684</v>
      </c>
      <c r="B1019" s="167">
        <v>463</v>
      </c>
      <c r="C1019" s="167" t="s">
        <v>871</v>
      </c>
      <c r="D1019" s="151" t="s">
        <v>20</v>
      </c>
      <c r="E1019" s="168">
        <v>2894.5</v>
      </c>
      <c r="F1019" s="508">
        <v>41684</v>
      </c>
      <c r="G1019" s="153">
        <v>2894.5</v>
      </c>
      <c r="H1019" s="172">
        <f t="shared" si="15"/>
        <v>0</v>
      </c>
      <c r="I1019" s="154" t="s">
        <v>8</v>
      </c>
      <c r="J1019" s="131"/>
    </row>
    <row r="1020" spans="1:10" ht="15" x14ac:dyDescent="0.25">
      <c r="A1020" s="166">
        <v>41684</v>
      </c>
      <c r="B1020" s="167">
        <v>464</v>
      </c>
      <c r="C1020" s="167" t="s">
        <v>871</v>
      </c>
      <c r="D1020" s="151" t="s">
        <v>16</v>
      </c>
      <c r="E1020" s="168">
        <v>207302.5</v>
      </c>
      <c r="F1020" s="509">
        <v>41710</v>
      </c>
      <c r="G1020" s="158">
        <v>207302.5</v>
      </c>
      <c r="H1020" s="172">
        <f t="shared" si="15"/>
        <v>0</v>
      </c>
      <c r="I1020" s="154" t="s">
        <v>37</v>
      </c>
      <c r="J1020" s="131"/>
    </row>
    <row r="1021" spans="1:10" ht="15" x14ac:dyDescent="0.25">
      <c r="A1021" s="166">
        <v>41684</v>
      </c>
      <c r="B1021" s="167">
        <v>465</v>
      </c>
      <c r="C1021" s="167" t="s">
        <v>871</v>
      </c>
      <c r="D1021" s="151" t="s">
        <v>185</v>
      </c>
      <c r="E1021" s="168">
        <v>245</v>
      </c>
      <c r="F1021" s="508">
        <v>41684</v>
      </c>
      <c r="G1021" s="153">
        <v>245</v>
      </c>
      <c r="H1021" s="172">
        <f t="shared" si="15"/>
        <v>0</v>
      </c>
      <c r="I1021" s="154"/>
      <c r="J1021" s="131"/>
    </row>
    <row r="1022" spans="1:10" ht="15" x14ac:dyDescent="0.25">
      <c r="A1022" s="166">
        <v>41684</v>
      </c>
      <c r="B1022" s="167">
        <v>466</v>
      </c>
      <c r="C1022" s="167" t="s">
        <v>871</v>
      </c>
      <c r="D1022" s="151" t="s">
        <v>36</v>
      </c>
      <c r="E1022" s="183">
        <v>59244</v>
      </c>
      <c r="F1022" s="510" t="s">
        <v>946</v>
      </c>
      <c r="G1022" s="153">
        <f>45000+14244</f>
        <v>59244</v>
      </c>
      <c r="H1022" s="172">
        <f t="shared" si="15"/>
        <v>0</v>
      </c>
      <c r="I1022" s="154" t="s">
        <v>27</v>
      </c>
      <c r="J1022" s="131"/>
    </row>
    <row r="1023" spans="1:10" ht="15" x14ac:dyDescent="0.25">
      <c r="A1023" s="166">
        <v>41684</v>
      </c>
      <c r="B1023" s="167">
        <v>467</v>
      </c>
      <c r="C1023" s="167" t="s">
        <v>871</v>
      </c>
      <c r="D1023" s="151" t="s">
        <v>488</v>
      </c>
      <c r="E1023" s="168">
        <v>1141</v>
      </c>
      <c r="F1023" s="508">
        <v>41684</v>
      </c>
      <c r="G1023" s="153">
        <v>1141</v>
      </c>
      <c r="H1023" s="172">
        <f t="shared" si="15"/>
        <v>0</v>
      </c>
      <c r="I1023" s="154"/>
      <c r="J1023" s="131"/>
    </row>
    <row r="1024" spans="1:10" ht="15" x14ac:dyDescent="0.25">
      <c r="A1024" s="166">
        <v>41684</v>
      </c>
      <c r="B1024" s="167">
        <v>468</v>
      </c>
      <c r="C1024" s="167" t="s">
        <v>871</v>
      </c>
      <c r="D1024" s="151" t="s">
        <v>947</v>
      </c>
      <c r="E1024" s="168">
        <v>2271.5</v>
      </c>
      <c r="F1024" s="508">
        <v>41684</v>
      </c>
      <c r="G1024" s="153">
        <v>2271.5</v>
      </c>
      <c r="H1024" s="172">
        <f t="shared" si="15"/>
        <v>0</v>
      </c>
      <c r="I1024" s="154"/>
      <c r="J1024" s="131"/>
    </row>
    <row r="1025" spans="1:10" ht="15" x14ac:dyDescent="0.25">
      <c r="A1025" s="166">
        <v>41684</v>
      </c>
      <c r="B1025" s="167">
        <v>469</v>
      </c>
      <c r="C1025" s="167" t="s">
        <v>871</v>
      </c>
      <c r="D1025" s="151" t="s">
        <v>116</v>
      </c>
      <c r="E1025" s="168">
        <v>5500.5</v>
      </c>
      <c r="F1025" s="508">
        <v>41684</v>
      </c>
      <c r="G1025" s="153">
        <v>5500.5</v>
      </c>
      <c r="H1025" s="172">
        <f t="shared" si="15"/>
        <v>0</v>
      </c>
      <c r="I1025" s="154"/>
      <c r="J1025" s="131"/>
    </row>
    <row r="1026" spans="1:10" x14ac:dyDescent="0.25">
      <c r="A1026" s="166">
        <v>41684</v>
      </c>
      <c r="B1026" s="167">
        <v>470</v>
      </c>
      <c r="C1026" s="167" t="s">
        <v>871</v>
      </c>
      <c r="D1026" s="151" t="s">
        <v>29</v>
      </c>
      <c r="E1026" s="183">
        <v>9323.5</v>
      </c>
      <c r="F1026" s="517">
        <v>41687</v>
      </c>
      <c r="G1026" s="153">
        <v>9323.5</v>
      </c>
      <c r="H1026" s="172">
        <f t="shared" si="15"/>
        <v>0</v>
      </c>
      <c r="I1026" s="154" t="s">
        <v>30</v>
      </c>
    </row>
    <row r="1027" spans="1:10" x14ac:dyDescent="0.25">
      <c r="A1027" s="166">
        <v>41684</v>
      </c>
      <c r="B1027" s="167">
        <v>471</v>
      </c>
      <c r="C1027" s="167" t="s">
        <v>871</v>
      </c>
      <c r="D1027" s="151" t="s">
        <v>16</v>
      </c>
      <c r="E1027" s="168">
        <v>2168</v>
      </c>
      <c r="F1027" s="508">
        <v>41684</v>
      </c>
      <c r="G1027" s="153">
        <v>2168</v>
      </c>
      <c r="H1027" s="172">
        <f t="shared" si="15"/>
        <v>0</v>
      </c>
      <c r="I1027" s="154"/>
    </row>
    <row r="1028" spans="1:10" x14ac:dyDescent="0.25">
      <c r="A1028" s="166">
        <v>41684</v>
      </c>
      <c r="B1028" s="167">
        <v>472</v>
      </c>
      <c r="C1028" s="167" t="s">
        <v>871</v>
      </c>
      <c r="D1028" s="151" t="s">
        <v>338</v>
      </c>
      <c r="E1028" s="168">
        <v>520.5</v>
      </c>
      <c r="F1028" s="508">
        <v>41684</v>
      </c>
      <c r="G1028" s="153">
        <v>520.5</v>
      </c>
      <c r="H1028" s="172">
        <f t="shared" si="15"/>
        <v>0</v>
      </c>
      <c r="I1028" s="154" t="s">
        <v>30</v>
      </c>
    </row>
    <row r="1029" spans="1:10" x14ac:dyDescent="0.25">
      <c r="A1029" s="166">
        <v>41684</v>
      </c>
      <c r="B1029" s="167">
        <v>473</v>
      </c>
      <c r="C1029" s="167" t="s">
        <v>871</v>
      </c>
      <c r="D1029" s="151" t="s">
        <v>35</v>
      </c>
      <c r="E1029" s="168">
        <v>1749</v>
      </c>
      <c r="F1029" s="508">
        <v>41687</v>
      </c>
      <c r="G1029" s="153">
        <v>1749</v>
      </c>
      <c r="H1029" s="172">
        <f t="shared" ref="H1029:H1092" si="16">E1029-G1029</f>
        <v>0</v>
      </c>
      <c r="I1029" s="154" t="s">
        <v>30</v>
      </c>
    </row>
    <row r="1030" spans="1:10" x14ac:dyDescent="0.25">
      <c r="A1030" s="166">
        <v>41684</v>
      </c>
      <c r="B1030" s="167">
        <v>474</v>
      </c>
      <c r="C1030" s="167" t="s">
        <v>871</v>
      </c>
      <c r="D1030" s="151" t="s">
        <v>316</v>
      </c>
      <c r="E1030" s="168">
        <v>1200</v>
      </c>
      <c r="F1030" s="508">
        <v>41685</v>
      </c>
      <c r="G1030" s="153">
        <v>1200</v>
      </c>
      <c r="H1030" s="172">
        <f t="shared" si="16"/>
        <v>0</v>
      </c>
      <c r="I1030" s="154" t="s">
        <v>30</v>
      </c>
    </row>
    <row r="1031" spans="1:10" x14ac:dyDescent="0.25">
      <c r="A1031" s="166">
        <v>41684</v>
      </c>
      <c r="B1031" s="167">
        <v>475</v>
      </c>
      <c r="C1031" s="167" t="s">
        <v>871</v>
      </c>
      <c r="D1031" s="151" t="s">
        <v>148</v>
      </c>
      <c r="E1031" s="168">
        <v>720</v>
      </c>
      <c r="F1031" s="508">
        <v>41684</v>
      </c>
      <c r="G1031" s="153">
        <v>720</v>
      </c>
      <c r="H1031" s="172">
        <f t="shared" si="16"/>
        <v>0</v>
      </c>
      <c r="I1031" s="154" t="s">
        <v>30</v>
      </c>
    </row>
    <row r="1032" spans="1:10" x14ac:dyDescent="0.25">
      <c r="A1032" s="166">
        <v>41684</v>
      </c>
      <c r="B1032" s="167">
        <v>476</v>
      </c>
      <c r="C1032" s="167" t="s">
        <v>871</v>
      </c>
      <c r="D1032" s="151" t="s">
        <v>47</v>
      </c>
      <c r="E1032" s="168">
        <v>2324.5</v>
      </c>
      <c r="F1032" s="508">
        <v>41684</v>
      </c>
      <c r="G1032" s="153">
        <v>2324.5</v>
      </c>
      <c r="H1032" s="172">
        <f t="shared" si="16"/>
        <v>0</v>
      </c>
      <c r="I1032" s="154" t="s">
        <v>30</v>
      </c>
    </row>
    <row r="1033" spans="1:10" x14ac:dyDescent="0.25">
      <c r="A1033" s="166">
        <v>41684</v>
      </c>
      <c r="B1033" s="167">
        <v>477</v>
      </c>
      <c r="C1033" s="167" t="s">
        <v>871</v>
      </c>
      <c r="D1033" s="151" t="s">
        <v>68</v>
      </c>
      <c r="E1033" s="168">
        <v>9976</v>
      </c>
      <c r="F1033" s="508">
        <v>41684</v>
      </c>
      <c r="G1033" s="153">
        <v>9976</v>
      </c>
      <c r="H1033" s="172">
        <f t="shared" si="16"/>
        <v>0</v>
      </c>
      <c r="I1033" s="154" t="s">
        <v>12</v>
      </c>
    </row>
    <row r="1034" spans="1:10" x14ac:dyDescent="0.25">
      <c r="A1034" s="166">
        <v>41684</v>
      </c>
      <c r="B1034" s="167">
        <v>478</v>
      </c>
      <c r="C1034" s="167" t="s">
        <v>871</v>
      </c>
      <c r="D1034" s="151" t="s">
        <v>829</v>
      </c>
      <c r="E1034" s="183">
        <v>1239</v>
      </c>
      <c r="F1034" s="517">
        <v>41688</v>
      </c>
      <c r="G1034" s="153">
        <v>1239</v>
      </c>
      <c r="H1034" s="172">
        <f t="shared" si="16"/>
        <v>0</v>
      </c>
      <c r="I1034" s="154" t="s">
        <v>30</v>
      </c>
      <c r="J1034" s="155" t="s">
        <v>948</v>
      </c>
    </row>
    <row r="1035" spans="1:10" x14ac:dyDescent="0.25">
      <c r="A1035" s="166">
        <v>41684</v>
      </c>
      <c r="B1035" s="167">
        <v>479</v>
      </c>
      <c r="C1035" s="167" t="s">
        <v>871</v>
      </c>
      <c r="D1035" s="151" t="s">
        <v>183</v>
      </c>
      <c r="E1035" s="168">
        <v>14848</v>
      </c>
      <c r="F1035" s="508">
        <v>41684</v>
      </c>
      <c r="G1035" s="153">
        <v>14848</v>
      </c>
      <c r="H1035" s="172">
        <f t="shared" si="16"/>
        <v>0</v>
      </c>
      <c r="I1035" s="154"/>
    </row>
    <row r="1036" spans="1:10" x14ac:dyDescent="0.25">
      <c r="A1036" s="166">
        <v>41684</v>
      </c>
      <c r="B1036" s="167">
        <v>480</v>
      </c>
      <c r="C1036" s="167" t="s">
        <v>871</v>
      </c>
      <c r="D1036" s="151" t="s">
        <v>180</v>
      </c>
      <c r="E1036" s="168">
        <v>26143</v>
      </c>
      <c r="F1036" s="508">
        <v>41690</v>
      </c>
      <c r="G1036" s="153">
        <v>26143</v>
      </c>
      <c r="H1036" s="172">
        <f t="shared" si="16"/>
        <v>0</v>
      </c>
      <c r="I1036" s="154" t="s">
        <v>12</v>
      </c>
    </row>
    <row r="1037" spans="1:10" x14ac:dyDescent="0.25">
      <c r="A1037" s="166">
        <v>41684</v>
      </c>
      <c r="B1037" s="167">
        <v>481</v>
      </c>
      <c r="C1037" s="167" t="s">
        <v>871</v>
      </c>
      <c r="D1037" s="151" t="s">
        <v>68</v>
      </c>
      <c r="E1037" s="168">
        <v>1213.5</v>
      </c>
      <c r="F1037" s="508">
        <v>41684</v>
      </c>
      <c r="G1037" s="153">
        <v>1213.5</v>
      </c>
      <c r="H1037" s="172">
        <f t="shared" si="16"/>
        <v>0</v>
      </c>
      <c r="I1037" s="154" t="s">
        <v>12</v>
      </c>
    </row>
    <row r="1038" spans="1:10" x14ac:dyDescent="0.25">
      <c r="A1038" s="166">
        <v>41684</v>
      </c>
      <c r="B1038" s="167">
        <v>482</v>
      </c>
      <c r="C1038" s="167" t="s">
        <v>871</v>
      </c>
      <c r="D1038" s="151" t="s">
        <v>64</v>
      </c>
      <c r="E1038" s="168">
        <v>4731</v>
      </c>
      <c r="F1038" s="508">
        <v>41684</v>
      </c>
      <c r="G1038" s="153">
        <v>4731</v>
      </c>
      <c r="H1038" s="172">
        <f t="shared" si="16"/>
        <v>0</v>
      </c>
      <c r="I1038" s="154" t="s">
        <v>12</v>
      </c>
    </row>
    <row r="1039" spans="1:10" x14ac:dyDescent="0.25">
      <c r="A1039" s="166">
        <v>41684</v>
      </c>
      <c r="B1039" s="167">
        <v>483</v>
      </c>
      <c r="C1039" s="167" t="s">
        <v>871</v>
      </c>
      <c r="D1039" s="151" t="s">
        <v>70</v>
      </c>
      <c r="E1039" s="168">
        <v>10449.5</v>
      </c>
      <c r="F1039" s="508">
        <v>41684</v>
      </c>
      <c r="G1039" s="153">
        <v>10449.5</v>
      </c>
      <c r="H1039" s="172">
        <f t="shared" si="16"/>
        <v>0</v>
      </c>
      <c r="I1039" s="154"/>
    </row>
    <row r="1040" spans="1:10" x14ac:dyDescent="0.25">
      <c r="A1040" s="166">
        <v>41684</v>
      </c>
      <c r="B1040" s="167">
        <v>484</v>
      </c>
      <c r="C1040" s="167" t="s">
        <v>871</v>
      </c>
      <c r="D1040" s="151" t="s">
        <v>129</v>
      </c>
      <c r="E1040" s="168">
        <v>1015</v>
      </c>
      <c r="F1040" s="508">
        <v>41684</v>
      </c>
      <c r="G1040" s="153">
        <v>1015</v>
      </c>
      <c r="H1040" s="172">
        <f t="shared" si="16"/>
        <v>0</v>
      </c>
      <c r="I1040" s="154"/>
    </row>
    <row r="1041" spans="1:10" x14ac:dyDescent="0.25">
      <c r="A1041" s="166">
        <v>41684</v>
      </c>
      <c r="B1041" s="167">
        <v>485</v>
      </c>
      <c r="C1041" s="167" t="s">
        <v>871</v>
      </c>
      <c r="D1041" s="151" t="s">
        <v>123</v>
      </c>
      <c r="E1041" s="168">
        <v>3269.5</v>
      </c>
      <c r="F1041" s="508">
        <v>41684</v>
      </c>
      <c r="G1041" s="153">
        <v>3269.5</v>
      </c>
      <c r="H1041" s="172">
        <f t="shared" si="16"/>
        <v>0</v>
      </c>
      <c r="I1041" s="154" t="s">
        <v>8</v>
      </c>
    </row>
    <row r="1042" spans="1:10" ht="15" x14ac:dyDescent="0.25">
      <c r="A1042" s="166">
        <v>41684</v>
      </c>
      <c r="B1042" s="167">
        <v>486</v>
      </c>
      <c r="C1042" s="167" t="s">
        <v>871</v>
      </c>
      <c r="D1042" s="151" t="s">
        <v>8</v>
      </c>
      <c r="E1042" s="168">
        <v>4280</v>
      </c>
      <c r="F1042" s="508">
        <v>41684</v>
      </c>
      <c r="G1042" s="153">
        <v>4280</v>
      </c>
      <c r="H1042" s="172">
        <f t="shared" si="16"/>
        <v>0</v>
      </c>
      <c r="I1042" s="154" t="s">
        <v>8</v>
      </c>
      <c r="J1042" s="131"/>
    </row>
    <row r="1043" spans="1:10" ht="15" x14ac:dyDescent="0.25">
      <c r="A1043" s="166">
        <v>41684</v>
      </c>
      <c r="B1043" s="167">
        <v>487</v>
      </c>
      <c r="C1043" s="167" t="s">
        <v>871</v>
      </c>
      <c r="D1043" s="151" t="s">
        <v>80</v>
      </c>
      <c r="E1043" s="168">
        <v>3153.5</v>
      </c>
      <c r="F1043" s="508">
        <v>41684</v>
      </c>
      <c r="G1043" s="153">
        <v>3153.5</v>
      </c>
      <c r="H1043" s="172">
        <f t="shared" si="16"/>
        <v>0</v>
      </c>
      <c r="I1043" s="154" t="s">
        <v>30</v>
      </c>
      <c r="J1043" s="131"/>
    </row>
    <row r="1044" spans="1:10" ht="15" x14ac:dyDescent="0.25">
      <c r="A1044" s="166">
        <v>41684</v>
      </c>
      <c r="B1044" s="167">
        <v>488</v>
      </c>
      <c r="C1044" s="167" t="s">
        <v>871</v>
      </c>
      <c r="D1044" s="151" t="s">
        <v>99</v>
      </c>
      <c r="E1044" s="168">
        <v>2011.5</v>
      </c>
      <c r="F1044" s="508">
        <v>41684</v>
      </c>
      <c r="G1044" s="153">
        <v>2011.5</v>
      </c>
      <c r="H1044" s="172">
        <f t="shared" si="16"/>
        <v>0</v>
      </c>
      <c r="I1044" s="154" t="s">
        <v>30</v>
      </c>
      <c r="J1044" s="131"/>
    </row>
    <row r="1045" spans="1:10" ht="15" x14ac:dyDescent="0.25">
      <c r="A1045" s="166">
        <v>41684</v>
      </c>
      <c r="B1045" s="167">
        <v>489</v>
      </c>
      <c r="C1045" s="167" t="s">
        <v>871</v>
      </c>
      <c r="D1045" s="151" t="s">
        <v>490</v>
      </c>
      <c r="E1045" s="168">
        <v>328</v>
      </c>
      <c r="F1045" s="508">
        <v>41684</v>
      </c>
      <c r="G1045" s="153">
        <v>328</v>
      </c>
      <c r="H1045" s="172">
        <f t="shared" si="16"/>
        <v>0</v>
      </c>
      <c r="I1045" s="154" t="s">
        <v>30</v>
      </c>
      <c r="J1045" s="131"/>
    </row>
    <row r="1046" spans="1:10" ht="15" x14ac:dyDescent="0.25">
      <c r="A1046" s="166">
        <v>41684</v>
      </c>
      <c r="B1046" s="167">
        <v>490</v>
      </c>
      <c r="C1046" s="167" t="s">
        <v>871</v>
      </c>
      <c r="D1046" s="151" t="s">
        <v>55</v>
      </c>
      <c r="E1046" s="168">
        <v>12892.5</v>
      </c>
      <c r="F1046" s="508">
        <v>41684</v>
      </c>
      <c r="G1046" s="153">
        <v>12892.5</v>
      </c>
      <c r="H1046" s="172">
        <f t="shared" si="16"/>
        <v>0</v>
      </c>
      <c r="I1046" s="154" t="s">
        <v>8</v>
      </c>
      <c r="J1046" s="131"/>
    </row>
    <row r="1047" spans="1:10" ht="15" x14ac:dyDescent="0.25">
      <c r="A1047" s="166">
        <v>41684</v>
      </c>
      <c r="B1047" s="167">
        <v>491</v>
      </c>
      <c r="C1047" s="167" t="s">
        <v>871</v>
      </c>
      <c r="D1047" s="151" t="s">
        <v>188</v>
      </c>
      <c r="E1047" s="168">
        <v>8262.5</v>
      </c>
      <c r="F1047" s="508">
        <v>41697</v>
      </c>
      <c r="G1047" s="153">
        <v>8262.5</v>
      </c>
      <c r="H1047" s="172">
        <f t="shared" si="16"/>
        <v>0</v>
      </c>
      <c r="I1047" s="154" t="s">
        <v>21</v>
      </c>
      <c r="J1047" s="131"/>
    </row>
    <row r="1048" spans="1:10" ht="15" x14ac:dyDescent="0.25">
      <c r="A1048" s="166">
        <v>41684</v>
      </c>
      <c r="B1048" s="167">
        <v>492</v>
      </c>
      <c r="C1048" s="167" t="s">
        <v>871</v>
      </c>
      <c r="D1048" s="151" t="s">
        <v>78</v>
      </c>
      <c r="E1048" s="168">
        <v>4328</v>
      </c>
      <c r="F1048" s="508">
        <v>41684</v>
      </c>
      <c r="G1048" s="153">
        <v>4328</v>
      </c>
      <c r="H1048" s="172">
        <f t="shared" si="16"/>
        <v>0</v>
      </c>
      <c r="I1048" s="154" t="s">
        <v>30</v>
      </c>
      <c r="J1048" s="131"/>
    </row>
    <row r="1049" spans="1:10" ht="15" x14ac:dyDescent="0.25">
      <c r="A1049" s="166">
        <v>41684</v>
      </c>
      <c r="B1049" s="167">
        <v>493</v>
      </c>
      <c r="C1049" s="167" t="s">
        <v>871</v>
      </c>
      <c r="D1049" s="151" t="s">
        <v>62</v>
      </c>
      <c r="E1049" s="168">
        <v>15506</v>
      </c>
      <c r="F1049" s="508">
        <v>41687</v>
      </c>
      <c r="G1049" s="153">
        <v>15506</v>
      </c>
      <c r="H1049" s="172">
        <f t="shared" si="16"/>
        <v>0</v>
      </c>
      <c r="I1049" s="154" t="s">
        <v>12</v>
      </c>
      <c r="J1049" s="131"/>
    </row>
    <row r="1050" spans="1:10" ht="15" x14ac:dyDescent="0.25">
      <c r="A1050" s="166">
        <v>41684</v>
      </c>
      <c r="B1050" s="167">
        <v>494</v>
      </c>
      <c r="C1050" s="167" t="s">
        <v>871</v>
      </c>
      <c r="D1050" s="151" t="s">
        <v>130</v>
      </c>
      <c r="E1050" s="168">
        <v>7106</v>
      </c>
      <c r="F1050" s="508">
        <v>41687</v>
      </c>
      <c r="G1050" s="153">
        <v>7106</v>
      </c>
      <c r="H1050" s="172">
        <f t="shared" si="16"/>
        <v>0</v>
      </c>
      <c r="I1050" s="154" t="s">
        <v>21</v>
      </c>
      <c r="J1050" s="131"/>
    </row>
    <row r="1051" spans="1:10" ht="15" x14ac:dyDescent="0.25">
      <c r="A1051" s="166">
        <v>41684</v>
      </c>
      <c r="B1051" s="167">
        <v>495</v>
      </c>
      <c r="C1051" s="167" t="s">
        <v>871</v>
      </c>
      <c r="D1051" s="151" t="s">
        <v>144</v>
      </c>
      <c r="E1051" s="168">
        <v>9929.5</v>
      </c>
      <c r="F1051" s="508">
        <v>41684</v>
      </c>
      <c r="G1051" s="153">
        <v>9929.5</v>
      </c>
      <c r="H1051" s="172">
        <f t="shared" si="16"/>
        <v>0</v>
      </c>
      <c r="I1051" s="154" t="s">
        <v>30</v>
      </c>
      <c r="J1051" s="131"/>
    </row>
    <row r="1052" spans="1:10" ht="15" x14ac:dyDescent="0.25">
      <c r="A1052" s="166">
        <v>41684</v>
      </c>
      <c r="B1052" s="167">
        <v>496</v>
      </c>
      <c r="C1052" s="167" t="s">
        <v>871</v>
      </c>
      <c r="D1052" s="151" t="s">
        <v>98</v>
      </c>
      <c r="E1052" s="168">
        <v>13355</v>
      </c>
      <c r="F1052" s="508">
        <v>41684</v>
      </c>
      <c r="G1052" s="153">
        <v>13355</v>
      </c>
      <c r="H1052" s="172">
        <f t="shared" si="16"/>
        <v>0</v>
      </c>
      <c r="I1052" s="154" t="s">
        <v>12</v>
      </c>
      <c r="J1052" s="131"/>
    </row>
    <row r="1053" spans="1:10" ht="15" x14ac:dyDescent="0.25">
      <c r="A1053" s="166">
        <v>41684</v>
      </c>
      <c r="B1053" s="167">
        <v>497</v>
      </c>
      <c r="C1053" s="167" t="s">
        <v>871</v>
      </c>
      <c r="D1053" s="151" t="s">
        <v>233</v>
      </c>
      <c r="E1053" s="168">
        <v>925</v>
      </c>
      <c r="F1053" s="508">
        <v>41684</v>
      </c>
      <c r="G1053" s="153">
        <v>925</v>
      </c>
      <c r="H1053" s="172">
        <f t="shared" si="16"/>
        <v>0</v>
      </c>
      <c r="I1053" s="154" t="s">
        <v>30</v>
      </c>
      <c r="J1053" s="131"/>
    </row>
    <row r="1054" spans="1:10" ht="15" x14ac:dyDescent="0.25">
      <c r="A1054" s="166">
        <v>41684</v>
      </c>
      <c r="B1054" s="167">
        <v>498</v>
      </c>
      <c r="C1054" s="167" t="s">
        <v>871</v>
      </c>
      <c r="D1054" s="151" t="s">
        <v>28</v>
      </c>
      <c r="E1054" s="168">
        <v>3430</v>
      </c>
      <c r="F1054" s="508">
        <v>41684</v>
      </c>
      <c r="G1054" s="153">
        <v>3430</v>
      </c>
      <c r="H1054" s="172">
        <f t="shared" si="16"/>
        <v>0</v>
      </c>
      <c r="I1054" s="154"/>
      <c r="J1054" s="131"/>
    </row>
    <row r="1055" spans="1:10" ht="15" x14ac:dyDescent="0.25">
      <c r="A1055" s="166">
        <v>41684</v>
      </c>
      <c r="B1055" s="167">
        <v>499</v>
      </c>
      <c r="C1055" s="167" t="s">
        <v>871</v>
      </c>
      <c r="D1055" s="151" t="s">
        <v>144</v>
      </c>
      <c r="E1055" s="168">
        <v>4414</v>
      </c>
      <c r="F1055" s="508">
        <v>41684</v>
      </c>
      <c r="G1055" s="153">
        <v>4414</v>
      </c>
      <c r="H1055" s="172">
        <f t="shared" si="16"/>
        <v>0</v>
      </c>
      <c r="I1055" s="154" t="s">
        <v>30</v>
      </c>
      <c r="J1055" s="131"/>
    </row>
    <row r="1056" spans="1:10" ht="15" x14ac:dyDescent="0.25">
      <c r="A1056" s="166">
        <v>41684</v>
      </c>
      <c r="B1056" s="167">
        <v>500</v>
      </c>
      <c r="C1056" s="167" t="s">
        <v>871</v>
      </c>
      <c r="D1056" s="151" t="s">
        <v>66</v>
      </c>
      <c r="E1056" s="168">
        <v>1351</v>
      </c>
      <c r="F1056" s="508">
        <v>41684</v>
      </c>
      <c r="G1056" s="153">
        <v>1351</v>
      </c>
      <c r="H1056" s="172">
        <f t="shared" si="16"/>
        <v>0</v>
      </c>
      <c r="I1056" s="154"/>
      <c r="J1056" s="131"/>
    </row>
    <row r="1057" spans="1:10" ht="15" x14ac:dyDescent="0.25">
      <c r="A1057" s="166">
        <v>41684</v>
      </c>
      <c r="B1057" s="167">
        <v>501</v>
      </c>
      <c r="C1057" s="167" t="s">
        <v>871</v>
      </c>
      <c r="D1057" s="151" t="s">
        <v>44</v>
      </c>
      <c r="E1057" s="168">
        <v>5700</v>
      </c>
      <c r="F1057" s="509">
        <v>41699</v>
      </c>
      <c r="G1057" s="158">
        <v>5700</v>
      </c>
      <c r="H1057" s="172">
        <f t="shared" si="16"/>
        <v>0</v>
      </c>
      <c r="I1057" s="154"/>
      <c r="J1057" s="131"/>
    </row>
    <row r="1058" spans="1:10" x14ac:dyDescent="0.25">
      <c r="A1058" s="166">
        <v>41684</v>
      </c>
      <c r="B1058" s="167">
        <v>502</v>
      </c>
      <c r="C1058" s="167" t="s">
        <v>871</v>
      </c>
      <c r="D1058" s="151" t="s">
        <v>122</v>
      </c>
      <c r="E1058" s="168">
        <v>1140</v>
      </c>
      <c r="F1058" s="509">
        <v>41699</v>
      </c>
      <c r="G1058" s="158">
        <v>1140</v>
      </c>
      <c r="H1058" s="172">
        <f t="shared" si="16"/>
        <v>0</v>
      </c>
      <c r="I1058" s="154"/>
    </row>
    <row r="1059" spans="1:10" x14ac:dyDescent="0.25">
      <c r="A1059" s="166">
        <v>41684</v>
      </c>
      <c r="B1059" s="167">
        <v>503</v>
      </c>
      <c r="C1059" s="167" t="s">
        <v>871</v>
      </c>
      <c r="D1059" s="151" t="s">
        <v>43</v>
      </c>
      <c r="E1059" s="168">
        <v>3040</v>
      </c>
      <c r="F1059" s="509">
        <v>41699</v>
      </c>
      <c r="G1059" s="158">
        <v>3040</v>
      </c>
      <c r="H1059" s="172">
        <f t="shared" si="16"/>
        <v>0</v>
      </c>
      <c r="I1059" s="154" t="s">
        <v>45</v>
      </c>
    </row>
    <row r="1060" spans="1:10" x14ac:dyDescent="0.25">
      <c r="A1060" s="166">
        <v>41684</v>
      </c>
      <c r="B1060" s="167">
        <v>504</v>
      </c>
      <c r="C1060" s="167" t="s">
        <v>871</v>
      </c>
      <c r="D1060" s="151" t="s">
        <v>42</v>
      </c>
      <c r="E1060" s="168">
        <v>1140</v>
      </c>
      <c r="F1060" s="509">
        <v>41699</v>
      </c>
      <c r="G1060" s="158">
        <v>1140</v>
      </c>
      <c r="H1060" s="172">
        <f t="shared" si="16"/>
        <v>0</v>
      </c>
      <c r="I1060" s="154" t="s">
        <v>45</v>
      </c>
    </row>
    <row r="1061" spans="1:10" x14ac:dyDescent="0.25">
      <c r="A1061" s="166">
        <v>41684</v>
      </c>
      <c r="B1061" s="167">
        <v>505</v>
      </c>
      <c r="C1061" s="167" t="s">
        <v>871</v>
      </c>
      <c r="D1061" s="151" t="s">
        <v>111</v>
      </c>
      <c r="E1061" s="168">
        <v>4134</v>
      </c>
      <c r="F1061" s="508">
        <v>41685</v>
      </c>
      <c r="G1061" s="153">
        <v>4134</v>
      </c>
      <c r="H1061" s="172">
        <f t="shared" si="16"/>
        <v>0</v>
      </c>
      <c r="I1061" s="154" t="s">
        <v>45</v>
      </c>
    </row>
    <row r="1062" spans="1:10" x14ac:dyDescent="0.25">
      <c r="A1062" s="166">
        <v>41684</v>
      </c>
      <c r="B1062" s="167">
        <v>506</v>
      </c>
      <c r="C1062" s="167" t="s">
        <v>871</v>
      </c>
      <c r="D1062" s="156" t="s">
        <v>53</v>
      </c>
      <c r="E1062" s="184">
        <v>0</v>
      </c>
      <c r="F1062" s="508"/>
      <c r="G1062" s="153"/>
      <c r="H1062" s="172">
        <f t="shared" si="16"/>
        <v>0</v>
      </c>
      <c r="I1062" s="154" t="s">
        <v>520</v>
      </c>
      <c r="J1062" s="155" t="s">
        <v>949</v>
      </c>
    </row>
    <row r="1063" spans="1:10" x14ac:dyDescent="0.25">
      <c r="A1063" s="166">
        <v>41684</v>
      </c>
      <c r="B1063" s="167">
        <v>507</v>
      </c>
      <c r="C1063" s="167" t="s">
        <v>871</v>
      </c>
      <c r="D1063" s="151" t="s">
        <v>250</v>
      </c>
      <c r="E1063" s="168">
        <v>22848</v>
      </c>
      <c r="F1063" s="508">
        <v>41684</v>
      </c>
      <c r="G1063" s="153">
        <v>22848</v>
      </c>
      <c r="H1063" s="172">
        <f t="shared" si="16"/>
        <v>0</v>
      </c>
      <c r="I1063" s="154" t="s">
        <v>21</v>
      </c>
    </row>
    <row r="1064" spans="1:10" x14ac:dyDescent="0.25">
      <c r="A1064" s="166">
        <v>41684</v>
      </c>
      <c r="B1064" s="167">
        <v>508</v>
      </c>
      <c r="C1064" s="167" t="s">
        <v>871</v>
      </c>
      <c r="D1064" s="151" t="s">
        <v>690</v>
      </c>
      <c r="E1064" s="168">
        <v>8694.5</v>
      </c>
      <c r="F1064" s="508">
        <v>41685</v>
      </c>
      <c r="G1064" s="153">
        <v>8694.5</v>
      </c>
      <c r="H1064" s="172">
        <f t="shared" si="16"/>
        <v>0</v>
      </c>
      <c r="I1064" s="154" t="s">
        <v>45</v>
      </c>
    </row>
    <row r="1065" spans="1:10" x14ac:dyDescent="0.25">
      <c r="A1065" s="166">
        <v>41684</v>
      </c>
      <c r="B1065" s="167">
        <v>509</v>
      </c>
      <c r="C1065" s="167" t="s">
        <v>871</v>
      </c>
      <c r="D1065" s="151" t="s">
        <v>57</v>
      </c>
      <c r="E1065" s="168">
        <v>2200</v>
      </c>
      <c r="F1065" s="508">
        <v>41685</v>
      </c>
      <c r="G1065" s="153">
        <v>2200</v>
      </c>
      <c r="H1065" s="172">
        <f t="shared" si="16"/>
        <v>0</v>
      </c>
      <c r="I1065" s="154" t="s">
        <v>45</v>
      </c>
    </row>
    <row r="1066" spans="1:10" x14ac:dyDescent="0.25">
      <c r="A1066" s="166">
        <v>41684</v>
      </c>
      <c r="B1066" s="167">
        <v>510</v>
      </c>
      <c r="C1066" s="167" t="s">
        <v>871</v>
      </c>
      <c r="D1066" s="151" t="s">
        <v>884</v>
      </c>
      <c r="E1066" s="168">
        <v>4123.5</v>
      </c>
      <c r="F1066" s="508">
        <v>41684</v>
      </c>
      <c r="G1066" s="153">
        <v>4123.5</v>
      </c>
      <c r="H1066" s="172">
        <f t="shared" si="16"/>
        <v>0</v>
      </c>
      <c r="I1066" s="154" t="s">
        <v>21</v>
      </c>
    </row>
    <row r="1067" spans="1:10" x14ac:dyDescent="0.25">
      <c r="A1067" s="166">
        <v>41684</v>
      </c>
      <c r="B1067" s="167">
        <v>511</v>
      </c>
      <c r="C1067" s="167" t="s">
        <v>871</v>
      </c>
      <c r="D1067" s="151" t="s">
        <v>8</v>
      </c>
      <c r="E1067" s="168">
        <v>1291</v>
      </c>
      <c r="F1067" s="508">
        <v>41684</v>
      </c>
      <c r="G1067" s="153">
        <v>1291</v>
      </c>
      <c r="H1067" s="172">
        <f t="shared" si="16"/>
        <v>0</v>
      </c>
      <c r="I1067" s="154" t="s">
        <v>8</v>
      </c>
    </row>
    <row r="1068" spans="1:10" x14ac:dyDescent="0.25">
      <c r="A1068" s="166">
        <v>41684</v>
      </c>
      <c r="B1068" s="167">
        <v>512</v>
      </c>
      <c r="C1068" s="167" t="s">
        <v>871</v>
      </c>
      <c r="D1068" s="151" t="s">
        <v>136</v>
      </c>
      <c r="E1068" s="168">
        <v>2332</v>
      </c>
      <c r="F1068" s="508">
        <v>41684</v>
      </c>
      <c r="G1068" s="153">
        <v>2332</v>
      </c>
      <c r="H1068" s="172">
        <f t="shared" si="16"/>
        <v>0</v>
      </c>
      <c r="I1068" s="154"/>
    </row>
    <row r="1069" spans="1:10" x14ac:dyDescent="0.25">
      <c r="A1069" s="166">
        <v>41684</v>
      </c>
      <c r="B1069" s="167">
        <v>513</v>
      </c>
      <c r="C1069" s="167" t="s">
        <v>871</v>
      </c>
      <c r="D1069" s="151" t="s">
        <v>51</v>
      </c>
      <c r="E1069" s="168">
        <v>2305.5</v>
      </c>
      <c r="F1069" s="508">
        <v>41690</v>
      </c>
      <c r="G1069" s="153">
        <v>2305.5</v>
      </c>
      <c r="H1069" s="172">
        <f t="shared" si="16"/>
        <v>0</v>
      </c>
      <c r="I1069" s="154" t="s">
        <v>45</v>
      </c>
    </row>
    <row r="1070" spans="1:10" x14ac:dyDescent="0.25">
      <c r="A1070" s="166">
        <v>41684</v>
      </c>
      <c r="B1070" s="167">
        <v>514</v>
      </c>
      <c r="C1070" s="167" t="s">
        <v>871</v>
      </c>
      <c r="D1070" s="151" t="s">
        <v>8</v>
      </c>
      <c r="E1070" s="168">
        <v>1744</v>
      </c>
      <c r="F1070" s="508">
        <v>41684</v>
      </c>
      <c r="G1070" s="153">
        <v>1744</v>
      </c>
      <c r="H1070" s="172">
        <f t="shared" si="16"/>
        <v>0</v>
      </c>
      <c r="I1070" s="154" t="s">
        <v>8</v>
      </c>
    </row>
    <row r="1071" spans="1:10" x14ac:dyDescent="0.25">
      <c r="A1071" s="166">
        <v>41684</v>
      </c>
      <c r="B1071" s="167">
        <v>515</v>
      </c>
      <c r="C1071" s="167" t="s">
        <v>871</v>
      </c>
      <c r="D1071" s="151" t="s">
        <v>8</v>
      </c>
      <c r="E1071" s="168">
        <v>800</v>
      </c>
      <c r="F1071" s="508">
        <v>41684</v>
      </c>
      <c r="G1071" s="153">
        <v>800</v>
      </c>
      <c r="H1071" s="172">
        <f t="shared" si="16"/>
        <v>0</v>
      </c>
      <c r="I1071" s="154" t="s">
        <v>8</v>
      </c>
    </row>
    <row r="1072" spans="1:10" x14ac:dyDescent="0.25">
      <c r="A1072" s="166">
        <v>41684</v>
      </c>
      <c r="B1072" s="167">
        <v>516</v>
      </c>
      <c r="C1072" s="167" t="s">
        <v>871</v>
      </c>
      <c r="D1072" s="151" t="s">
        <v>8</v>
      </c>
      <c r="E1072" s="168">
        <v>90</v>
      </c>
      <c r="F1072" s="508">
        <v>41684</v>
      </c>
      <c r="G1072" s="153">
        <v>90</v>
      </c>
      <c r="H1072" s="172">
        <f t="shared" si="16"/>
        <v>0</v>
      </c>
      <c r="I1072" s="154" t="s">
        <v>8</v>
      </c>
    </row>
    <row r="1073" spans="1:10" x14ac:dyDescent="0.25">
      <c r="A1073" s="166">
        <v>41684</v>
      </c>
      <c r="B1073" s="167">
        <v>517</v>
      </c>
      <c r="C1073" s="167" t="s">
        <v>871</v>
      </c>
      <c r="D1073" s="151" t="s">
        <v>912</v>
      </c>
      <c r="E1073" s="168">
        <v>24000</v>
      </c>
      <c r="F1073" s="508">
        <v>41684</v>
      </c>
      <c r="G1073" s="153">
        <v>24000</v>
      </c>
      <c r="H1073" s="172">
        <f t="shared" si="16"/>
        <v>0</v>
      </c>
      <c r="I1073" s="154" t="s">
        <v>8</v>
      </c>
    </row>
    <row r="1074" spans="1:10" ht="15" x14ac:dyDescent="0.25">
      <c r="A1074" s="166">
        <v>41684</v>
      </c>
      <c r="B1074" s="167">
        <v>518</v>
      </c>
      <c r="C1074" s="167" t="s">
        <v>871</v>
      </c>
      <c r="D1074" s="151" t="s">
        <v>180</v>
      </c>
      <c r="E1074" s="168">
        <v>5880</v>
      </c>
      <c r="F1074" s="508">
        <v>41684</v>
      </c>
      <c r="G1074" s="153">
        <v>5880</v>
      </c>
      <c r="H1074" s="172">
        <f t="shared" si="16"/>
        <v>0</v>
      </c>
      <c r="I1074" s="154"/>
      <c r="J1074" s="131"/>
    </row>
    <row r="1075" spans="1:10" ht="15" x14ac:dyDescent="0.25">
      <c r="A1075" s="166">
        <v>41684</v>
      </c>
      <c r="B1075" s="167">
        <v>519</v>
      </c>
      <c r="C1075" s="167" t="s">
        <v>871</v>
      </c>
      <c r="D1075" s="151" t="s">
        <v>115</v>
      </c>
      <c r="E1075" s="168">
        <v>540.5</v>
      </c>
      <c r="F1075" s="508">
        <v>41684</v>
      </c>
      <c r="G1075" s="153">
        <v>540.5</v>
      </c>
      <c r="H1075" s="172">
        <f t="shared" si="16"/>
        <v>0</v>
      </c>
      <c r="I1075" s="154"/>
      <c r="J1075" s="131"/>
    </row>
    <row r="1076" spans="1:10" ht="15" x14ac:dyDescent="0.25">
      <c r="A1076" s="166">
        <v>41684</v>
      </c>
      <c r="B1076" s="167">
        <v>520</v>
      </c>
      <c r="C1076" s="167" t="s">
        <v>871</v>
      </c>
      <c r="D1076" s="151" t="s">
        <v>147</v>
      </c>
      <c r="E1076" s="168">
        <v>12201.5</v>
      </c>
      <c r="F1076" s="508">
        <v>41684</v>
      </c>
      <c r="G1076" s="153">
        <v>12201.5</v>
      </c>
      <c r="H1076" s="172">
        <f t="shared" si="16"/>
        <v>0</v>
      </c>
      <c r="I1076" s="154"/>
      <c r="J1076" s="131"/>
    </row>
    <row r="1077" spans="1:10" ht="15" x14ac:dyDescent="0.25">
      <c r="A1077" s="166">
        <v>41684</v>
      </c>
      <c r="B1077" s="167">
        <v>521</v>
      </c>
      <c r="C1077" s="167" t="s">
        <v>871</v>
      </c>
      <c r="D1077" s="151" t="s">
        <v>27</v>
      </c>
      <c r="E1077" s="168">
        <v>3001</v>
      </c>
      <c r="F1077" s="508">
        <v>41684</v>
      </c>
      <c r="G1077" s="153">
        <v>3001</v>
      </c>
      <c r="H1077" s="172">
        <f t="shared" si="16"/>
        <v>0</v>
      </c>
      <c r="I1077" s="154" t="s">
        <v>27</v>
      </c>
      <c r="J1077" s="131"/>
    </row>
    <row r="1078" spans="1:10" ht="15" x14ac:dyDescent="0.25">
      <c r="A1078" s="166">
        <v>41684</v>
      </c>
      <c r="B1078" s="167">
        <v>522</v>
      </c>
      <c r="C1078" s="167" t="s">
        <v>871</v>
      </c>
      <c r="D1078" s="151" t="s">
        <v>147</v>
      </c>
      <c r="E1078" s="183">
        <v>2828</v>
      </c>
      <c r="F1078" s="532" t="s">
        <v>4106</v>
      </c>
      <c r="G1078" s="153">
        <v>2828</v>
      </c>
      <c r="H1078" s="172">
        <f t="shared" si="16"/>
        <v>0</v>
      </c>
      <c r="I1078" s="154"/>
      <c r="J1078" s="131"/>
    </row>
    <row r="1079" spans="1:10" ht="15" x14ac:dyDescent="0.25">
      <c r="A1079" s="166">
        <v>41684</v>
      </c>
      <c r="B1079" s="167">
        <v>523</v>
      </c>
      <c r="C1079" s="167" t="s">
        <v>871</v>
      </c>
      <c r="D1079" s="151" t="s">
        <v>87</v>
      </c>
      <c r="E1079" s="168">
        <v>6900.5</v>
      </c>
      <c r="F1079" s="508">
        <v>41684</v>
      </c>
      <c r="G1079" s="153">
        <v>6900.5</v>
      </c>
      <c r="H1079" s="172">
        <f t="shared" si="16"/>
        <v>0</v>
      </c>
      <c r="I1079" s="154" t="s">
        <v>8</v>
      </c>
      <c r="J1079" s="131"/>
    </row>
    <row r="1080" spans="1:10" ht="15" x14ac:dyDescent="0.25">
      <c r="A1080" s="166">
        <v>41684</v>
      </c>
      <c r="B1080" s="167">
        <v>524</v>
      </c>
      <c r="C1080" s="167" t="s">
        <v>871</v>
      </c>
      <c r="D1080" s="151" t="s">
        <v>8</v>
      </c>
      <c r="E1080" s="168">
        <v>704</v>
      </c>
      <c r="F1080" s="508">
        <v>41684</v>
      </c>
      <c r="G1080" s="153">
        <v>704</v>
      </c>
      <c r="H1080" s="172">
        <f t="shared" si="16"/>
        <v>0</v>
      </c>
      <c r="I1080" s="154" t="s">
        <v>8</v>
      </c>
      <c r="J1080" s="131"/>
    </row>
    <row r="1081" spans="1:10" ht="15" x14ac:dyDescent="0.25">
      <c r="A1081" s="166">
        <v>41684</v>
      </c>
      <c r="B1081" s="167">
        <v>525</v>
      </c>
      <c r="C1081" s="167" t="s">
        <v>871</v>
      </c>
      <c r="D1081" s="151" t="s">
        <v>508</v>
      </c>
      <c r="E1081" s="168">
        <v>41728</v>
      </c>
      <c r="F1081" s="508">
        <v>41684</v>
      </c>
      <c r="G1081" s="153">
        <v>41728</v>
      </c>
      <c r="H1081" s="172">
        <f t="shared" si="16"/>
        <v>0</v>
      </c>
      <c r="I1081" s="154" t="s">
        <v>8</v>
      </c>
      <c r="J1081" s="131"/>
    </row>
    <row r="1082" spans="1:10" ht="15" x14ac:dyDescent="0.25">
      <c r="A1082" s="166">
        <v>41684</v>
      </c>
      <c r="B1082" s="167">
        <v>526</v>
      </c>
      <c r="C1082" s="167" t="s">
        <v>871</v>
      </c>
      <c r="D1082" s="151" t="s">
        <v>435</v>
      </c>
      <c r="E1082" s="168">
        <v>6298</v>
      </c>
      <c r="F1082" s="508">
        <v>41684</v>
      </c>
      <c r="G1082" s="153">
        <v>6298</v>
      </c>
      <c r="H1082" s="172">
        <f t="shared" si="16"/>
        <v>0</v>
      </c>
      <c r="I1082" s="154" t="s">
        <v>8</v>
      </c>
      <c r="J1082" s="131"/>
    </row>
    <row r="1083" spans="1:10" ht="15" x14ac:dyDescent="0.25">
      <c r="A1083" s="166">
        <v>41684</v>
      </c>
      <c r="B1083" s="167">
        <v>527</v>
      </c>
      <c r="C1083" s="167" t="s">
        <v>871</v>
      </c>
      <c r="D1083" s="151" t="s">
        <v>106</v>
      </c>
      <c r="E1083" s="168">
        <v>10529</v>
      </c>
      <c r="F1083" s="508">
        <v>41690</v>
      </c>
      <c r="G1083" s="153">
        <v>10529</v>
      </c>
      <c r="H1083" s="172">
        <f t="shared" si="16"/>
        <v>0</v>
      </c>
      <c r="I1083" s="154"/>
      <c r="J1083" s="131"/>
    </row>
    <row r="1084" spans="1:10" ht="15" x14ac:dyDescent="0.25">
      <c r="A1084" s="166">
        <v>41684</v>
      </c>
      <c r="B1084" s="167">
        <v>528</v>
      </c>
      <c r="C1084" s="167" t="s">
        <v>871</v>
      </c>
      <c r="D1084" s="151" t="s">
        <v>478</v>
      </c>
      <c r="E1084" s="168">
        <v>9324</v>
      </c>
      <c r="F1084" s="508">
        <v>41685</v>
      </c>
      <c r="G1084" s="153">
        <v>9324</v>
      </c>
      <c r="H1084" s="172">
        <f t="shared" si="16"/>
        <v>0</v>
      </c>
      <c r="I1084" s="154" t="s">
        <v>21</v>
      </c>
      <c r="J1084" s="131"/>
    </row>
    <row r="1085" spans="1:10" ht="15" x14ac:dyDescent="0.25">
      <c r="A1085" s="166">
        <v>41684</v>
      </c>
      <c r="B1085" s="167">
        <v>529</v>
      </c>
      <c r="C1085" s="167" t="s">
        <v>871</v>
      </c>
      <c r="D1085" s="151" t="s">
        <v>950</v>
      </c>
      <c r="E1085" s="168">
        <v>16514.5</v>
      </c>
      <c r="F1085" s="509">
        <v>41706</v>
      </c>
      <c r="G1085" s="158">
        <v>16514.5</v>
      </c>
      <c r="H1085" s="172">
        <f t="shared" si="16"/>
        <v>0</v>
      </c>
      <c r="I1085" s="154" t="s">
        <v>37</v>
      </c>
      <c r="J1085" s="131"/>
    </row>
    <row r="1086" spans="1:10" ht="15" x14ac:dyDescent="0.25">
      <c r="A1086" s="166">
        <v>41684</v>
      </c>
      <c r="B1086" s="167">
        <v>530</v>
      </c>
      <c r="C1086" s="167" t="s">
        <v>871</v>
      </c>
      <c r="D1086" s="151" t="s">
        <v>240</v>
      </c>
      <c r="E1086" s="168">
        <v>45220.4</v>
      </c>
      <c r="F1086" s="509" t="s">
        <v>951</v>
      </c>
      <c r="G1086" s="153">
        <v>45220.4</v>
      </c>
      <c r="H1086" s="172">
        <f t="shared" si="16"/>
        <v>0</v>
      </c>
      <c r="I1086" s="154" t="s">
        <v>21</v>
      </c>
      <c r="J1086" s="131"/>
    </row>
    <row r="1087" spans="1:10" ht="15" x14ac:dyDescent="0.25">
      <c r="A1087" s="166">
        <v>41684</v>
      </c>
      <c r="B1087" s="167">
        <v>531</v>
      </c>
      <c r="C1087" s="167" t="s">
        <v>871</v>
      </c>
      <c r="D1087" s="151" t="s">
        <v>88</v>
      </c>
      <c r="E1087" s="168">
        <v>6612</v>
      </c>
      <c r="F1087" s="508">
        <v>41684</v>
      </c>
      <c r="G1087" s="153">
        <v>6612</v>
      </c>
      <c r="H1087" s="172">
        <f t="shared" si="16"/>
        <v>0</v>
      </c>
      <c r="I1087" s="154" t="s">
        <v>37</v>
      </c>
      <c r="J1087" s="131"/>
    </row>
    <row r="1088" spans="1:10" ht="15" x14ac:dyDescent="0.25">
      <c r="A1088" s="166">
        <v>41684</v>
      </c>
      <c r="B1088" s="167">
        <v>532</v>
      </c>
      <c r="C1088" s="167" t="s">
        <v>871</v>
      </c>
      <c r="D1088" s="151" t="s">
        <v>346</v>
      </c>
      <c r="E1088" s="168">
        <v>3948</v>
      </c>
      <c r="F1088" s="508">
        <v>41684</v>
      </c>
      <c r="G1088" s="153">
        <v>3948</v>
      </c>
      <c r="H1088" s="172">
        <f t="shared" si="16"/>
        <v>0</v>
      </c>
      <c r="I1088" s="154" t="s">
        <v>37</v>
      </c>
      <c r="J1088" s="131"/>
    </row>
    <row r="1089" spans="1:10" ht="15" x14ac:dyDescent="0.25">
      <c r="A1089" s="166">
        <v>41684</v>
      </c>
      <c r="B1089" s="167">
        <v>533</v>
      </c>
      <c r="C1089" s="167" t="s">
        <v>871</v>
      </c>
      <c r="D1089" s="151" t="s">
        <v>149</v>
      </c>
      <c r="E1089" s="168">
        <v>11052</v>
      </c>
      <c r="F1089" s="508">
        <v>41684</v>
      </c>
      <c r="G1089" s="153">
        <v>11052</v>
      </c>
      <c r="H1089" s="172">
        <f t="shared" si="16"/>
        <v>0</v>
      </c>
      <c r="I1089" s="154" t="s">
        <v>37</v>
      </c>
      <c r="J1089" s="131"/>
    </row>
    <row r="1090" spans="1:10" ht="15" x14ac:dyDescent="0.25">
      <c r="A1090" s="166">
        <v>41684</v>
      </c>
      <c r="B1090" s="167">
        <v>534</v>
      </c>
      <c r="C1090" s="167" t="s">
        <v>871</v>
      </c>
      <c r="D1090" s="151" t="s">
        <v>666</v>
      </c>
      <c r="E1090" s="168">
        <v>10826.5</v>
      </c>
      <c r="F1090" s="508">
        <v>41685</v>
      </c>
      <c r="G1090" s="153">
        <v>10826.5</v>
      </c>
      <c r="H1090" s="172">
        <f t="shared" si="16"/>
        <v>0</v>
      </c>
      <c r="I1090" s="154" t="s">
        <v>21</v>
      </c>
      <c r="J1090" s="131"/>
    </row>
    <row r="1091" spans="1:10" ht="15" x14ac:dyDescent="0.25">
      <c r="A1091" s="166">
        <v>41684</v>
      </c>
      <c r="B1091" s="167">
        <v>535</v>
      </c>
      <c r="C1091" s="167" t="s">
        <v>871</v>
      </c>
      <c r="D1091" s="151" t="s">
        <v>245</v>
      </c>
      <c r="E1091" s="168">
        <v>2868.5</v>
      </c>
      <c r="F1091" s="508">
        <v>41684</v>
      </c>
      <c r="G1091" s="153">
        <v>2868.5</v>
      </c>
      <c r="H1091" s="172">
        <f t="shared" si="16"/>
        <v>0</v>
      </c>
      <c r="I1091" s="154" t="s">
        <v>37</v>
      </c>
      <c r="J1091" s="131"/>
    </row>
    <row r="1092" spans="1:10" ht="15" x14ac:dyDescent="0.25">
      <c r="A1092" s="166">
        <v>41684</v>
      </c>
      <c r="B1092" s="167">
        <v>536</v>
      </c>
      <c r="C1092" s="167" t="s">
        <v>871</v>
      </c>
      <c r="D1092" s="151" t="s">
        <v>765</v>
      </c>
      <c r="E1092" s="168">
        <v>2917</v>
      </c>
      <c r="F1092" s="508">
        <v>41684</v>
      </c>
      <c r="G1092" s="153">
        <v>2917</v>
      </c>
      <c r="H1092" s="172">
        <f t="shared" si="16"/>
        <v>0</v>
      </c>
      <c r="I1092" s="154" t="s">
        <v>37</v>
      </c>
      <c r="J1092" s="131"/>
    </row>
    <row r="1093" spans="1:10" ht="15" x14ac:dyDescent="0.25">
      <c r="A1093" s="166">
        <v>41684</v>
      </c>
      <c r="B1093" s="167">
        <v>537</v>
      </c>
      <c r="C1093" s="167" t="s">
        <v>871</v>
      </c>
      <c r="D1093" s="151" t="s">
        <v>93</v>
      </c>
      <c r="E1093" s="168">
        <v>6777</v>
      </c>
      <c r="F1093" s="508">
        <v>41684</v>
      </c>
      <c r="G1093" s="153">
        <v>6777</v>
      </c>
      <c r="H1093" s="172">
        <f t="shared" ref="H1093:H1156" si="17">E1093-G1093</f>
        <v>0</v>
      </c>
      <c r="I1093" s="154" t="s">
        <v>37</v>
      </c>
      <c r="J1093" s="131"/>
    </row>
    <row r="1094" spans="1:10" ht="15" x14ac:dyDescent="0.25">
      <c r="A1094" s="166">
        <v>41684</v>
      </c>
      <c r="B1094" s="167">
        <v>538</v>
      </c>
      <c r="C1094" s="167" t="s">
        <v>871</v>
      </c>
      <c r="D1094" s="151" t="s">
        <v>149</v>
      </c>
      <c r="E1094" s="168">
        <v>803</v>
      </c>
      <c r="F1094" s="508">
        <v>41684</v>
      </c>
      <c r="G1094" s="153">
        <v>803</v>
      </c>
      <c r="H1094" s="172">
        <f t="shared" si="17"/>
        <v>0</v>
      </c>
      <c r="I1094" s="154" t="s">
        <v>37</v>
      </c>
      <c r="J1094" s="131"/>
    </row>
    <row r="1095" spans="1:10" ht="15" x14ac:dyDescent="0.25">
      <c r="A1095" s="166">
        <v>41684</v>
      </c>
      <c r="B1095" s="167">
        <v>539</v>
      </c>
      <c r="C1095" s="167" t="s">
        <v>871</v>
      </c>
      <c r="D1095" s="151" t="s">
        <v>85</v>
      </c>
      <c r="E1095" s="168">
        <v>34857</v>
      </c>
      <c r="F1095" s="508">
        <v>41684</v>
      </c>
      <c r="G1095" s="153">
        <v>34857</v>
      </c>
      <c r="H1095" s="172">
        <f t="shared" si="17"/>
        <v>0</v>
      </c>
      <c r="I1095" s="154" t="s">
        <v>37</v>
      </c>
      <c r="J1095" s="131"/>
    </row>
    <row r="1096" spans="1:10" ht="15" x14ac:dyDescent="0.25">
      <c r="A1096" s="166">
        <v>41684</v>
      </c>
      <c r="B1096" s="167">
        <v>540</v>
      </c>
      <c r="C1096" s="167" t="s">
        <v>871</v>
      </c>
      <c r="D1096" s="151" t="s">
        <v>952</v>
      </c>
      <c r="E1096" s="168">
        <v>3811</v>
      </c>
      <c r="F1096" s="508">
        <v>41684</v>
      </c>
      <c r="G1096" s="153">
        <v>3811</v>
      </c>
      <c r="H1096" s="172">
        <f t="shared" si="17"/>
        <v>0</v>
      </c>
      <c r="I1096" s="154"/>
      <c r="J1096" s="131"/>
    </row>
    <row r="1097" spans="1:10" ht="15" x14ac:dyDescent="0.25">
      <c r="A1097" s="166">
        <v>41684</v>
      </c>
      <c r="B1097" s="167">
        <v>541</v>
      </c>
      <c r="C1097" s="167" t="s">
        <v>871</v>
      </c>
      <c r="D1097" s="151" t="s">
        <v>74</v>
      </c>
      <c r="E1097" s="168">
        <v>1315</v>
      </c>
      <c r="F1097" s="508">
        <v>41684</v>
      </c>
      <c r="G1097" s="153">
        <v>1315</v>
      </c>
      <c r="H1097" s="172">
        <f t="shared" si="17"/>
        <v>0</v>
      </c>
      <c r="I1097" s="154"/>
      <c r="J1097" s="131"/>
    </row>
    <row r="1098" spans="1:10" ht="15" x14ac:dyDescent="0.25">
      <c r="A1098" s="166">
        <v>41684</v>
      </c>
      <c r="B1098" s="167">
        <v>542</v>
      </c>
      <c r="C1098" s="167" t="s">
        <v>871</v>
      </c>
      <c r="D1098" s="151" t="s">
        <v>152</v>
      </c>
      <c r="E1098" s="168">
        <v>8198.5</v>
      </c>
      <c r="F1098" s="508">
        <v>41684</v>
      </c>
      <c r="G1098" s="153">
        <v>8198.5</v>
      </c>
      <c r="H1098" s="172">
        <f t="shared" si="17"/>
        <v>0</v>
      </c>
      <c r="I1098" s="154"/>
      <c r="J1098" s="131"/>
    </row>
    <row r="1099" spans="1:10" ht="15" x14ac:dyDescent="0.25">
      <c r="A1099" s="166">
        <v>41685</v>
      </c>
      <c r="B1099" s="167">
        <v>543</v>
      </c>
      <c r="C1099" s="167" t="s">
        <v>871</v>
      </c>
      <c r="D1099" s="151" t="s">
        <v>19</v>
      </c>
      <c r="E1099" s="168">
        <v>50383.5</v>
      </c>
      <c r="F1099" s="508">
        <v>41697</v>
      </c>
      <c r="G1099" s="153">
        <v>50383.5</v>
      </c>
      <c r="H1099" s="172">
        <f t="shared" si="17"/>
        <v>0</v>
      </c>
      <c r="I1099" s="154" t="s">
        <v>152</v>
      </c>
      <c r="J1099" s="131"/>
    </row>
    <row r="1100" spans="1:10" ht="15" x14ac:dyDescent="0.25">
      <c r="A1100" s="166">
        <v>41685</v>
      </c>
      <c r="B1100" s="167">
        <v>544</v>
      </c>
      <c r="C1100" s="167" t="s">
        <v>871</v>
      </c>
      <c r="D1100" s="151" t="s">
        <v>14</v>
      </c>
      <c r="E1100" s="168">
        <v>8888</v>
      </c>
      <c r="F1100" s="508">
        <v>41685</v>
      </c>
      <c r="G1100" s="153">
        <v>8888</v>
      </c>
      <c r="H1100" s="172">
        <f t="shared" si="17"/>
        <v>0</v>
      </c>
      <c r="I1100" s="168" t="s">
        <v>27</v>
      </c>
      <c r="J1100" s="131"/>
    </row>
    <row r="1101" spans="1:10" ht="15" x14ac:dyDescent="0.25">
      <c r="A1101" s="166">
        <v>41685</v>
      </c>
      <c r="B1101" s="167">
        <v>545</v>
      </c>
      <c r="C1101" s="167" t="s">
        <v>871</v>
      </c>
      <c r="D1101" s="151" t="s">
        <v>57</v>
      </c>
      <c r="E1101" s="168">
        <v>1200</v>
      </c>
      <c r="F1101" s="508">
        <v>41685</v>
      </c>
      <c r="G1101" s="153">
        <v>1200</v>
      </c>
      <c r="H1101" s="172">
        <f t="shared" si="17"/>
        <v>0</v>
      </c>
      <c r="I1101" s="154" t="s">
        <v>27</v>
      </c>
      <c r="J1101" s="131"/>
    </row>
    <row r="1102" spans="1:10" ht="15" x14ac:dyDescent="0.25">
      <c r="A1102" s="166">
        <v>41685</v>
      </c>
      <c r="B1102" s="167">
        <v>546</v>
      </c>
      <c r="C1102" s="167" t="s">
        <v>871</v>
      </c>
      <c r="D1102" s="151" t="s">
        <v>11</v>
      </c>
      <c r="E1102" s="168">
        <v>45580</v>
      </c>
      <c r="F1102" s="508">
        <v>41691</v>
      </c>
      <c r="G1102" s="153">
        <v>45580</v>
      </c>
      <c r="H1102" s="172">
        <f t="shared" si="17"/>
        <v>0</v>
      </c>
      <c r="I1102" s="154"/>
      <c r="J1102" s="131"/>
    </row>
    <row r="1103" spans="1:10" ht="15" x14ac:dyDescent="0.25">
      <c r="A1103" s="166">
        <v>41685</v>
      </c>
      <c r="B1103" s="167">
        <v>547</v>
      </c>
      <c r="C1103" s="167" t="s">
        <v>871</v>
      </c>
      <c r="D1103" s="151" t="s">
        <v>28</v>
      </c>
      <c r="E1103" s="168">
        <v>26022</v>
      </c>
      <c r="F1103" s="508">
        <v>41685</v>
      </c>
      <c r="G1103" s="153">
        <v>26022</v>
      </c>
      <c r="H1103" s="172">
        <f t="shared" si="17"/>
        <v>0</v>
      </c>
      <c r="I1103" s="154"/>
      <c r="J1103" s="131"/>
    </row>
    <row r="1104" spans="1:10" ht="15" x14ac:dyDescent="0.25">
      <c r="A1104" s="166">
        <v>41685</v>
      </c>
      <c r="B1104" s="167">
        <v>548</v>
      </c>
      <c r="C1104" s="167" t="s">
        <v>871</v>
      </c>
      <c r="D1104" s="151" t="s">
        <v>28</v>
      </c>
      <c r="E1104" s="168">
        <v>2952</v>
      </c>
      <c r="F1104" s="508">
        <v>41685</v>
      </c>
      <c r="G1104" s="153">
        <v>2952</v>
      </c>
      <c r="H1104" s="172">
        <f t="shared" si="17"/>
        <v>0</v>
      </c>
      <c r="I1104" s="154"/>
      <c r="J1104" s="131"/>
    </row>
    <row r="1105" spans="1:10" ht="15" x14ac:dyDescent="0.25">
      <c r="A1105" s="166">
        <v>41685</v>
      </c>
      <c r="B1105" s="167">
        <v>549</v>
      </c>
      <c r="C1105" s="167" t="s">
        <v>871</v>
      </c>
      <c r="D1105" s="151" t="s">
        <v>20</v>
      </c>
      <c r="E1105" s="168">
        <v>14238</v>
      </c>
      <c r="F1105" s="508">
        <v>41687</v>
      </c>
      <c r="G1105" s="153">
        <v>14238</v>
      </c>
      <c r="H1105" s="172">
        <f t="shared" si="17"/>
        <v>0</v>
      </c>
      <c r="I1105" s="154" t="s">
        <v>8</v>
      </c>
      <c r="J1105" s="131"/>
    </row>
    <row r="1106" spans="1:10" ht="15" x14ac:dyDescent="0.25">
      <c r="A1106" s="166">
        <v>41685</v>
      </c>
      <c r="B1106" s="167">
        <v>550</v>
      </c>
      <c r="C1106" s="167" t="s">
        <v>871</v>
      </c>
      <c r="D1106" s="151" t="s">
        <v>13</v>
      </c>
      <c r="E1106" s="168">
        <v>6923.4</v>
      </c>
      <c r="F1106" s="508">
        <v>41687</v>
      </c>
      <c r="G1106" s="153">
        <v>6923.5</v>
      </c>
      <c r="H1106" s="172">
        <f t="shared" si="17"/>
        <v>-0.1000000000003638</v>
      </c>
      <c r="I1106" s="154" t="s">
        <v>21</v>
      </c>
      <c r="J1106" s="131"/>
    </row>
    <row r="1107" spans="1:10" ht="15" x14ac:dyDescent="0.25">
      <c r="A1107" s="166">
        <v>41685</v>
      </c>
      <c r="B1107" s="167">
        <v>551</v>
      </c>
      <c r="C1107" s="167" t="s">
        <v>871</v>
      </c>
      <c r="D1107" s="151" t="s">
        <v>44</v>
      </c>
      <c r="E1107" s="168">
        <v>5700</v>
      </c>
      <c r="F1107" s="509">
        <v>41699</v>
      </c>
      <c r="G1107" s="158">
        <v>5700</v>
      </c>
      <c r="H1107" s="172">
        <f t="shared" si="17"/>
        <v>0</v>
      </c>
      <c r="I1107" s="154" t="s">
        <v>45</v>
      </c>
      <c r="J1107" s="131"/>
    </row>
    <row r="1108" spans="1:10" ht="15" x14ac:dyDescent="0.25">
      <c r="A1108" s="166">
        <v>41685</v>
      </c>
      <c r="B1108" s="167">
        <v>552</v>
      </c>
      <c r="C1108" s="167" t="s">
        <v>871</v>
      </c>
      <c r="D1108" s="151" t="s">
        <v>122</v>
      </c>
      <c r="E1108" s="168">
        <v>1520</v>
      </c>
      <c r="F1108" s="509">
        <v>41699</v>
      </c>
      <c r="G1108" s="158">
        <v>1520</v>
      </c>
      <c r="H1108" s="172">
        <f t="shared" si="17"/>
        <v>0</v>
      </c>
      <c r="I1108" s="154" t="s">
        <v>45</v>
      </c>
      <c r="J1108" s="131"/>
    </row>
    <row r="1109" spans="1:10" ht="15" x14ac:dyDescent="0.25">
      <c r="A1109" s="166">
        <v>41685</v>
      </c>
      <c r="B1109" s="167">
        <v>553</v>
      </c>
      <c r="C1109" s="167" t="s">
        <v>871</v>
      </c>
      <c r="D1109" s="151" t="s">
        <v>43</v>
      </c>
      <c r="E1109" s="168">
        <v>1140</v>
      </c>
      <c r="F1109" s="509">
        <v>41699</v>
      </c>
      <c r="G1109" s="158">
        <v>1140</v>
      </c>
      <c r="H1109" s="172">
        <f t="shared" si="17"/>
        <v>0</v>
      </c>
      <c r="I1109" s="154" t="s">
        <v>45</v>
      </c>
      <c r="J1109" s="131"/>
    </row>
    <row r="1110" spans="1:10" ht="15" x14ac:dyDescent="0.25">
      <c r="A1110" s="166">
        <v>41685</v>
      </c>
      <c r="B1110" s="167">
        <v>554</v>
      </c>
      <c r="C1110" s="167" t="s">
        <v>871</v>
      </c>
      <c r="D1110" s="151" t="s">
        <v>42</v>
      </c>
      <c r="E1110" s="168">
        <v>1900</v>
      </c>
      <c r="F1110" s="509">
        <v>41699</v>
      </c>
      <c r="G1110" s="158">
        <v>1900</v>
      </c>
      <c r="H1110" s="172">
        <f t="shared" si="17"/>
        <v>0</v>
      </c>
      <c r="I1110" s="154" t="s">
        <v>45</v>
      </c>
      <c r="J1110" s="131"/>
    </row>
    <row r="1111" spans="1:10" ht="15" x14ac:dyDescent="0.25">
      <c r="A1111" s="166">
        <v>41685</v>
      </c>
      <c r="B1111" s="167">
        <v>555</v>
      </c>
      <c r="C1111" s="167" t="s">
        <v>871</v>
      </c>
      <c r="D1111" s="151" t="s">
        <v>36</v>
      </c>
      <c r="E1111" s="183">
        <v>24773</v>
      </c>
      <c r="F1111" s="510" t="s">
        <v>953</v>
      </c>
      <c r="G1111" s="153">
        <f>23500+1273</f>
        <v>24773</v>
      </c>
      <c r="H1111" s="172">
        <f t="shared" si="17"/>
        <v>0</v>
      </c>
      <c r="I1111" s="154" t="s">
        <v>12</v>
      </c>
      <c r="J1111" s="131"/>
    </row>
    <row r="1112" spans="1:10" ht="15" x14ac:dyDescent="0.25">
      <c r="A1112" s="166">
        <v>41685</v>
      </c>
      <c r="B1112" s="167">
        <v>556</v>
      </c>
      <c r="C1112" s="167" t="s">
        <v>871</v>
      </c>
      <c r="D1112" s="151" t="s">
        <v>29</v>
      </c>
      <c r="E1112" s="183">
        <v>19205</v>
      </c>
      <c r="F1112" s="510" t="s">
        <v>954</v>
      </c>
      <c r="G1112" s="153">
        <f>6800+10605+1800</f>
        <v>19205</v>
      </c>
      <c r="H1112" s="172">
        <f t="shared" si="17"/>
        <v>0</v>
      </c>
      <c r="I1112" s="154" t="s">
        <v>30</v>
      </c>
      <c r="J1112" s="131"/>
    </row>
    <row r="1113" spans="1:10" ht="15" x14ac:dyDescent="0.25">
      <c r="A1113" s="166">
        <v>41685</v>
      </c>
      <c r="B1113" s="167">
        <v>557</v>
      </c>
      <c r="C1113" s="167" t="s">
        <v>871</v>
      </c>
      <c r="D1113" s="151" t="s">
        <v>47</v>
      </c>
      <c r="E1113" s="168">
        <v>4467</v>
      </c>
      <c r="F1113" s="508">
        <v>41687</v>
      </c>
      <c r="G1113" s="153">
        <v>4467</v>
      </c>
      <c r="H1113" s="172">
        <f t="shared" si="17"/>
        <v>0</v>
      </c>
      <c r="I1113" s="154" t="s">
        <v>30</v>
      </c>
      <c r="J1113" s="131"/>
    </row>
    <row r="1114" spans="1:10" ht="15" x14ac:dyDescent="0.25">
      <c r="A1114" s="166">
        <v>41685</v>
      </c>
      <c r="B1114" s="167">
        <v>558</v>
      </c>
      <c r="C1114" s="167" t="s">
        <v>871</v>
      </c>
      <c r="D1114" s="156" t="s">
        <v>53</v>
      </c>
      <c r="E1114" s="184">
        <v>0</v>
      </c>
      <c r="F1114" s="508"/>
      <c r="G1114" s="153">
        <v>0</v>
      </c>
      <c r="H1114" s="172">
        <f t="shared" si="17"/>
        <v>0</v>
      </c>
      <c r="I1114" s="154" t="s">
        <v>512</v>
      </c>
      <c r="J1114" s="131"/>
    </row>
    <row r="1115" spans="1:10" ht="15" x14ac:dyDescent="0.25">
      <c r="A1115" s="166">
        <v>41685</v>
      </c>
      <c r="B1115" s="167">
        <v>559</v>
      </c>
      <c r="C1115" s="167" t="s">
        <v>871</v>
      </c>
      <c r="D1115" s="151" t="s">
        <v>23</v>
      </c>
      <c r="E1115" s="168">
        <v>1735</v>
      </c>
      <c r="F1115" s="508">
        <v>41685</v>
      </c>
      <c r="G1115" s="153">
        <v>1735</v>
      </c>
      <c r="H1115" s="172">
        <f t="shared" si="17"/>
        <v>0</v>
      </c>
      <c r="I1115" s="154"/>
      <c r="J1115" s="131"/>
    </row>
    <row r="1116" spans="1:10" ht="15" x14ac:dyDescent="0.25">
      <c r="A1116" s="166">
        <v>41685</v>
      </c>
      <c r="B1116" s="167">
        <v>560</v>
      </c>
      <c r="C1116" s="167" t="s">
        <v>871</v>
      </c>
      <c r="D1116" s="151" t="s">
        <v>756</v>
      </c>
      <c r="E1116" s="168">
        <v>2161</v>
      </c>
      <c r="F1116" s="508">
        <v>41685</v>
      </c>
      <c r="G1116" s="153">
        <v>2161</v>
      </c>
      <c r="H1116" s="172">
        <f t="shared" si="17"/>
        <v>0</v>
      </c>
      <c r="I1116" s="154"/>
      <c r="J1116" s="131"/>
    </row>
    <row r="1117" spans="1:10" ht="15" x14ac:dyDescent="0.25">
      <c r="A1117" s="166">
        <v>41685</v>
      </c>
      <c r="B1117" s="167">
        <v>561</v>
      </c>
      <c r="C1117" s="167" t="s">
        <v>871</v>
      </c>
      <c r="D1117" s="151" t="s">
        <v>23</v>
      </c>
      <c r="E1117" s="168">
        <v>2671</v>
      </c>
      <c r="F1117" s="508">
        <v>41685</v>
      </c>
      <c r="G1117" s="153">
        <v>2671</v>
      </c>
      <c r="H1117" s="172">
        <f t="shared" si="17"/>
        <v>0</v>
      </c>
      <c r="I1117" s="154"/>
      <c r="J1117" s="131"/>
    </row>
    <row r="1118" spans="1:10" ht="15" x14ac:dyDescent="0.25">
      <c r="A1118" s="166">
        <v>41685</v>
      </c>
      <c r="B1118" s="167">
        <v>562</v>
      </c>
      <c r="C1118" s="167" t="s">
        <v>871</v>
      </c>
      <c r="D1118" s="151" t="s">
        <v>33</v>
      </c>
      <c r="E1118" s="168">
        <v>7878</v>
      </c>
      <c r="F1118" s="508">
        <v>41685</v>
      </c>
      <c r="G1118" s="153">
        <v>7878</v>
      </c>
      <c r="H1118" s="172">
        <f t="shared" si="17"/>
        <v>0</v>
      </c>
      <c r="I1118" s="154"/>
      <c r="J1118" s="131"/>
    </row>
    <row r="1119" spans="1:10" ht="15" x14ac:dyDescent="0.25">
      <c r="A1119" s="166">
        <v>41685</v>
      </c>
      <c r="B1119" s="167">
        <v>563</v>
      </c>
      <c r="C1119" s="167" t="s">
        <v>871</v>
      </c>
      <c r="D1119" s="151" t="s">
        <v>760</v>
      </c>
      <c r="E1119" s="168">
        <v>2647</v>
      </c>
      <c r="F1119" s="508">
        <v>41687</v>
      </c>
      <c r="G1119" s="153">
        <v>2647</v>
      </c>
      <c r="H1119" s="172">
        <f t="shared" si="17"/>
        <v>0</v>
      </c>
      <c r="I1119" s="154" t="s">
        <v>30</v>
      </c>
      <c r="J1119" s="131"/>
    </row>
    <row r="1120" spans="1:10" ht="15" x14ac:dyDescent="0.25">
      <c r="A1120" s="166">
        <v>41685</v>
      </c>
      <c r="B1120" s="167">
        <v>564</v>
      </c>
      <c r="C1120" s="167" t="s">
        <v>871</v>
      </c>
      <c r="D1120" s="151" t="s">
        <v>124</v>
      </c>
      <c r="E1120" s="168">
        <v>9031</v>
      </c>
      <c r="F1120" s="508">
        <v>41685</v>
      </c>
      <c r="G1120" s="153">
        <v>9031</v>
      </c>
      <c r="H1120" s="172">
        <f t="shared" si="17"/>
        <v>0</v>
      </c>
      <c r="I1120" s="154" t="s">
        <v>30</v>
      </c>
      <c r="J1120" s="131"/>
    </row>
    <row r="1121" spans="1:10" ht="15" x14ac:dyDescent="0.25">
      <c r="A1121" s="166">
        <v>41685</v>
      </c>
      <c r="B1121" s="167">
        <v>565</v>
      </c>
      <c r="C1121" s="167" t="s">
        <v>871</v>
      </c>
      <c r="D1121" s="151" t="s">
        <v>111</v>
      </c>
      <c r="E1121" s="168">
        <v>3744</v>
      </c>
      <c r="F1121" s="508">
        <v>41685</v>
      </c>
      <c r="G1121" s="153">
        <v>3744</v>
      </c>
      <c r="H1121" s="172">
        <f t="shared" si="17"/>
        <v>0</v>
      </c>
      <c r="I1121" s="154" t="s">
        <v>45</v>
      </c>
      <c r="J1121" s="131"/>
    </row>
    <row r="1122" spans="1:10" ht="15" x14ac:dyDescent="0.25">
      <c r="A1122" s="166">
        <v>41685</v>
      </c>
      <c r="B1122" s="167">
        <v>566</v>
      </c>
      <c r="C1122" s="167" t="s">
        <v>871</v>
      </c>
      <c r="D1122" s="151" t="s">
        <v>148</v>
      </c>
      <c r="E1122" s="168">
        <v>2789</v>
      </c>
      <c r="F1122" s="508">
        <v>41685</v>
      </c>
      <c r="G1122" s="153">
        <v>2789</v>
      </c>
      <c r="H1122" s="172">
        <f t="shared" si="17"/>
        <v>0</v>
      </c>
      <c r="I1122" s="154" t="s">
        <v>30</v>
      </c>
      <c r="J1122" s="131"/>
    </row>
    <row r="1123" spans="1:10" ht="15" x14ac:dyDescent="0.25">
      <c r="A1123" s="166">
        <v>41685</v>
      </c>
      <c r="B1123" s="167">
        <v>567</v>
      </c>
      <c r="C1123" s="167" t="s">
        <v>871</v>
      </c>
      <c r="D1123" s="151" t="s">
        <v>49</v>
      </c>
      <c r="E1123" s="168">
        <v>1234</v>
      </c>
      <c r="F1123" s="508">
        <v>41685</v>
      </c>
      <c r="G1123" s="153">
        <v>1234</v>
      </c>
      <c r="H1123" s="172">
        <f t="shared" si="17"/>
        <v>0</v>
      </c>
      <c r="I1123" s="154"/>
      <c r="J1123" s="131"/>
    </row>
    <row r="1124" spans="1:10" ht="15" x14ac:dyDescent="0.25">
      <c r="A1124" s="166">
        <v>41685</v>
      </c>
      <c r="B1124" s="167">
        <v>568</v>
      </c>
      <c r="C1124" s="167" t="s">
        <v>871</v>
      </c>
      <c r="D1124" s="151" t="s">
        <v>468</v>
      </c>
      <c r="E1124" s="168">
        <v>6798</v>
      </c>
      <c r="F1124" s="508">
        <v>41686</v>
      </c>
      <c r="G1124" s="153">
        <v>6798</v>
      </c>
      <c r="H1124" s="172">
        <f t="shared" si="17"/>
        <v>0</v>
      </c>
      <c r="I1124" s="154" t="s">
        <v>37</v>
      </c>
      <c r="J1124" s="131"/>
    </row>
    <row r="1125" spans="1:10" ht="15" x14ac:dyDescent="0.25">
      <c r="A1125" s="166">
        <v>41685</v>
      </c>
      <c r="B1125" s="167">
        <v>569</v>
      </c>
      <c r="C1125" s="167" t="s">
        <v>871</v>
      </c>
      <c r="D1125" s="151" t="s">
        <v>623</v>
      </c>
      <c r="E1125" s="183">
        <v>1744.5</v>
      </c>
      <c r="F1125" s="517">
        <v>41686</v>
      </c>
      <c r="G1125" s="153">
        <v>1744.5</v>
      </c>
      <c r="H1125" s="172">
        <f t="shared" si="17"/>
        <v>0</v>
      </c>
      <c r="I1125" s="154" t="s">
        <v>37</v>
      </c>
      <c r="J1125" s="131"/>
    </row>
    <row r="1126" spans="1:10" ht="15" x14ac:dyDescent="0.25">
      <c r="A1126" s="166">
        <v>41685</v>
      </c>
      <c r="B1126" s="167">
        <v>570</v>
      </c>
      <c r="C1126" s="167" t="s">
        <v>871</v>
      </c>
      <c r="D1126" s="151" t="s">
        <v>351</v>
      </c>
      <c r="E1126" s="168">
        <v>3511</v>
      </c>
      <c r="F1126" s="508">
        <v>41686</v>
      </c>
      <c r="G1126" s="153">
        <v>3511</v>
      </c>
      <c r="H1126" s="172">
        <f t="shared" si="17"/>
        <v>0</v>
      </c>
      <c r="I1126" s="154" t="s">
        <v>37</v>
      </c>
      <c r="J1126" s="131"/>
    </row>
    <row r="1127" spans="1:10" ht="15" x14ac:dyDescent="0.25">
      <c r="A1127" s="166">
        <v>41685</v>
      </c>
      <c r="B1127" s="167">
        <v>571</v>
      </c>
      <c r="C1127" s="167" t="s">
        <v>871</v>
      </c>
      <c r="D1127" s="151" t="s">
        <v>123</v>
      </c>
      <c r="E1127" s="168">
        <v>3712</v>
      </c>
      <c r="F1127" s="508">
        <v>41687</v>
      </c>
      <c r="G1127" s="153">
        <v>3712</v>
      </c>
      <c r="H1127" s="172">
        <f t="shared" si="17"/>
        <v>0</v>
      </c>
      <c r="I1127" s="154" t="s">
        <v>8</v>
      </c>
      <c r="J1127" s="131"/>
    </row>
    <row r="1128" spans="1:10" ht="15" x14ac:dyDescent="0.25">
      <c r="A1128" s="166">
        <v>41685</v>
      </c>
      <c r="B1128" s="167">
        <v>572</v>
      </c>
      <c r="C1128" s="167" t="s">
        <v>871</v>
      </c>
      <c r="D1128" s="151" t="s">
        <v>348</v>
      </c>
      <c r="E1128" s="168">
        <v>5828</v>
      </c>
      <c r="F1128" s="508">
        <v>41686</v>
      </c>
      <c r="G1128" s="153">
        <v>5828</v>
      </c>
      <c r="H1128" s="172">
        <f t="shared" si="17"/>
        <v>0</v>
      </c>
      <c r="I1128" s="154" t="s">
        <v>37</v>
      </c>
      <c r="J1128" s="131"/>
    </row>
    <row r="1129" spans="1:10" ht="15" x14ac:dyDescent="0.25">
      <c r="A1129" s="166">
        <v>41685</v>
      </c>
      <c r="B1129" s="167">
        <v>573</v>
      </c>
      <c r="C1129" s="167" t="s">
        <v>871</v>
      </c>
      <c r="D1129" s="151" t="s">
        <v>12</v>
      </c>
      <c r="E1129" s="168">
        <v>554</v>
      </c>
      <c r="F1129" s="508">
        <v>41685</v>
      </c>
      <c r="G1129" s="153">
        <v>554</v>
      </c>
      <c r="H1129" s="172">
        <f t="shared" si="17"/>
        <v>0</v>
      </c>
      <c r="I1129" s="154"/>
      <c r="J1129" s="131"/>
    </row>
    <row r="1130" spans="1:10" ht="15" x14ac:dyDescent="0.25">
      <c r="A1130" s="166">
        <v>41685</v>
      </c>
      <c r="B1130" s="167">
        <v>574</v>
      </c>
      <c r="C1130" s="167" t="s">
        <v>871</v>
      </c>
      <c r="D1130" s="151" t="s">
        <v>99</v>
      </c>
      <c r="E1130" s="168">
        <v>2041</v>
      </c>
      <c r="F1130" s="508">
        <v>41686</v>
      </c>
      <c r="G1130" s="153">
        <v>2041</v>
      </c>
      <c r="H1130" s="172">
        <f t="shared" si="17"/>
        <v>0</v>
      </c>
      <c r="I1130" s="154" t="s">
        <v>37</v>
      </c>
      <c r="J1130" s="131"/>
    </row>
    <row r="1131" spans="1:10" ht="15" x14ac:dyDescent="0.25">
      <c r="A1131" s="166">
        <v>41685</v>
      </c>
      <c r="B1131" s="167">
        <v>575</v>
      </c>
      <c r="C1131" s="167" t="s">
        <v>871</v>
      </c>
      <c r="D1131" s="151" t="s">
        <v>8</v>
      </c>
      <c r="E1131" s="168">
        <v>365</v>
      </c>
      <c r="F1131" s="508">
        <v>41685</v>
      </c>
      <c r="G1131" s="153">
        <v>365</v>
      </c>
      <c r="H1131" s="172">
        <f t="shared" si="17"/>
        <v>0</v>
      </c>
      <c r="I1131" s="154" t="s">
        <v>8</v>
      </c>
      <c r="J1131" s="131"/>
    </row>
    <row r="1132" spans="1:10" ht="15" x14ac:dyDescent="0.25">
      <c r="A1132" s="166">
        <v>41685</v>
      </c>
      <c r="B1132" s="167">
        <v>576</v>
      </c>
      <c r="C1132" s="167" t="s">
        <v>871</v>
      </c>
      <c r="D1132" s="151" t="s">
        <v>349</v>
      </c>
      <c r="E1132" s="168">
        <v>5483</v>
      </c>
      <c r="F1132" s="508">
        <v>41686</v>
      </c>
      <c r="G1132" s="153">
        <v>5483</v>
      </c>
      <c r="H1132" s="172">
        <f t="shared" si="17"/>
        <v>0</v>
      </c>
      <c r="I1132" s="154" t="s">
        <v>37</v>
      </c>
      <c r="J1132" s="131"/>
    </row>
    <row r="1133" spans="1:10" ht="15" x14ac:dyDescent="0.25">
      <c r="A1133" s="166">
        <v>41685</v>
      </c>
      <c r="B1133" s="167">
        <v>577</v>
      </c>
      <c r="C1133" s="167" t="s">
        <v>871</v>
      </c>
      <c r="D1133" s="151" t="s">
        <v>36</v>
      </c>
      <c r="E1133" s="168">
        <v>3185.5</v>
      </c>
      <c r="F1133" s="508">
        <v>41685</v>
      </c>
      <c r="G1133" s="153">
        <v>3185.5</v>
      </c>
      <c r="H1133" s="172">
        <f t="shared" si="17"/>
        <v>0</v>
      </c>
      <c r="I1133" s="154"/>
      <c r="J1133" s="131"/>
    </row>
    <row r="1134" spans="1:10" ht="15" x14ac:dyDescent="0.25">
      <c r="A1134" s="166">
        <v>41685</v>
      </c>
      <c r="B1134" s="167">
        <v>578</v>
      </c>
      <c r="C1134" s="167" t="s">
        <v>871</v>
      </c>
      <c r="D1134" s="151" t="s">
        <v>332</v>
      </c>
      <c r="E1134" s="168">
        <v>1595</v>
      </c>
      <c r="F1134" s="508">
        <v>41685</v>
      </c>
      <c r="G1134" s="153">
        <v>1595</v>
      </c>
      <c r="H1134" s="172">
        <f t="shared" si="17"/>
        <v>0</v>
      </c>
      <c r="I1134" s="154" t="s">
        <v>45</v>
      </c>
      <c r="J1134" s="131"/>
    </row>
    <row r="1135" spans="1:10" ht="15" x14ac:dyDescent="0.25">
      <c r="A1135" s="166">
        <v>41685</v>
      </c>
      <c r="B1135" s="167">
        <v>579</v>
      </c>
      <c r="C1135" s="167" t="s">
        <v>871</v>
      </c>
      <c r="D1135" s="151" t="s">
        <v>48</v>
      </c>
      <c r="E1135" s="168">
        <v>835</v>
      </c>
      <c r="F1135" s="508">
        <v>41685</v>
      </c>
      <c r="G1135" s="153">
        <v>835</v>
      </c>
      <c r="H1135" s="172">
        <f t="shared" si="17"/>
        <v>0</v>
      </c>
      <c r="I1135" s="154" t="s">
        <v>45</v>
      </c>
      <c r="J1135" s="131"/>
    </row>
    <row r="1136" spans="1:10" ht="15" x14ac:dyDescent="0.25">
      <c r="A1136" s="166">
        <v>41685</v>
      </c>
      <c r="B1136" s="167">
        <v>580</v>
      </c>
      <c r="C1136" s="167" t="s">
        <v>871</v>
      </c>
      <c r="D1136" s="151" t="s">
        <v>250</v>
      </c>
      <c r="E1136" s="168">
        <v>7957.6</v>
      </c>
      <c r="F1136" s="508">
        <v>41685</v>
      </c>
      <c r="G1136" s="153">
        <v>7957.6</v>
      </c>
      <c r="H1136" s="172">
        <f t="shared" si="17"/>
        <v>0</v>
      </c>
      <c r="I1136" s="154" t="s">
        <v>30</v>
      </c>
      <c r="J1136" s="131"/>
    </row>
    <row r="1137" spans="1:10" ht="15" x14ac:dyDescent="0.25">
      <c r="A1137" s="166">
        <v>41685</v>
      </c>
      <c r="B1137" s="167">
        <v>581</v>
      </c>
      <c r="C1137" s="167" t="s">
        <v>871</v>
      </c>
      <c r="D1137" s="151" t="s">
        <v>70</v>
      </c>
      <c r="E1137" s="168">
        <v>12274</v>
      </c>
      <c r="F1137" s="509">
        <v>41699</v>
      </c>
      <c r="G1137" s="158">
        <v>12274</v>
      </c>
      <c r="H1137" s="172">
        <f t="shared" si="17"/>
        <v>0</v>
      </c>
      <c r="I1137" s="154"/>
      <c r="J1137" s="131"/>
    </row>
    <row r="1138" spans="1:10" x14ac:dyDescent="0.25">
      <c r="A1138" s="166">
        <v>41685</v>
      </c>
      <c r="B1138" s="167">
        <v>582</v>
      </c>
      <c r="C1138" s="167" t="s">
        <v>871</v>
      </c>
      <c r="D1138" s="151" t="s">
        <v>74</v>
      </c>
      <c r="E1138" s="168">
        <v>3439</v>
      </c>
      <c r="F1138" s="508">
        <v>41685</v>
      </c>
      <c r="G1138" s="153">
        <v>3439</v>
      </c>
      <c r="H1138" s="172">
        <f t="shared" si="17"/>
        <v>0</v>
      </c>
      <c r="I1138" s="154"/>
    </row>
    <row r="1139" spans="1:10" x14ac:dyDescent="0.25">
      <c r="A1139" s="166">
        <v>41685</v>
      </c>
      <c r="B1139" s="167">
        <v>583</v>
      </c>
      <c r="C1139" s="167" t="s">
        <v>871</v>
      </c>
      <c r="D1139" s="151" t="s">
        <v>760</v>
      </c>
      <c r="E1139" s="168">
        <v>2156.5</v>
      </c>
      <c r="F1139" s="508">
        <v>41685</v>
      </c>
      <c r="G1139" s="153">
        <v>2156.5</v>
      </c>
      <c r="H1139" s="172">
        <f t="shared" si="17"/>
        <v>0</v>
      </c>
      <c r="I1139" s="154" t="s">
        <v>30</v>
      </c>
    </row>
    <row r="1140" spans="1:10" x14ac:dyDescent="0.25">
      <c r="A1140" s="166">
        <v>41685</v>
      </c>
      <c r="B1140" s="167">
        <v>584</v>
      </c>
      <c r="C1140" s="167" t="s">
        <v>871</v>
      </c>
      <c r="D1140" s="151" t="s">
        <v>233</v>
      </c>
      <c r="E1140" s="168">
        <v>1462.5</v>
      </c>
      <c r="F1140" s="508">
        <v>41686</v>
      </c>
      <c r="G1140" s="153">
        <v>1462.5</v>
      </c>
      <c r="H1140" s="172">
        <f t="shared" si="17"/>
        <v>0</v>
      </c>
      <c r="I1140" s="154" t="s">
        <v>37</v>
      </c>
    </row>
    <row r="1141" spans="1:10" x14ac:dyDescent="0.25">
      <c r="A1141" s="166">
        <v>41685</v>
      </c>
      <c r="B1141" s="167">
        <v>585</v>
      </c>
      <c r="C1141" s="167" t="s">
        <v>871</v>
      </c>
      <c r="D1141" s="151" t="s">
        <v>54</v>
      </c>
      <c r="E1141" s="168">
        <v>30914</v>
      </c>
      <c r="F1141" s="508">
        <v>41685</v>
      </c>
      <c r="G1141" s="153">
        <v>30914</v>
      </c>
      <c r="H1141" s="172">
        <f t="shared" si="17"/>
        <v>0</v>
      </c>
      <c r="I1141" s="154"/>
    </row>
    <row r="1142" spans="1:10" x14ac:dyDescent="0.25">
      <c r="A1142" s="166">
        <v>41685</v>
      </c>
      <c r="B1142" s="167">
        <v>586</v>
      </c>
      <c r="C1142" s="167" t="s">
        <v>871</v>
      </c>
      <c r="D1142" s="151" t="s">
        <v>55</v>
      </c>
      <c r="E1142" s="168">
        <v>14295.5</v>
      </c>
      <c r="F1142" s="508">
        <v>41685</v>
      </c>
      <c r="G1142" s="153">
        <v>14295.5</v>
      </c>
      <c r="H1142" s="172">
        <f t="shared" si="17"/>
        <v>0</v>
      </c>
      <c r="I1142" s="154"/>
    </row>
    <row r="1143" spans="1:10" x14ac:dyDescent="0.25">
      <c r="A1143" s="166">
        <v>41685</v>
      </c>
      <c r="B1143" s="167">
        <v>587</v>
      </c>
      <c r="C1143" s="167" t="s">
        <v>871</v>
      </c>
      <c r="D1143" s="151" t="s">
        <v>560</v>
      </c>
      <c r="E1143" s="183">
        <v>5652.5</v>
      </c>
      <c r="F1143" s="517">
        <v>41686</v>
      </c>
      <c r="G1143" s="153">
        <v>5652.5</v>
      </c>
      <c r="H1143" s="172">
        <f t="shared" si="17"/>
        <v>0</v>
      </c>
      <c r="I1143" s="154" t="s">
        <v>37</v>
      </c>
      <c r="J1143" s="155" t="s">
        <v>955</v>
      </c>
    </row>
    <row r="1144" spans="1:10" x14ac:dyDescent="0.25">
      <c r="A1144" s="166">
        <v>41685</v>
      </c>
      <c r="B1144" s="167">
        <v>588</v>
      </c>
      <c r="C1144" s="167" t="s">
        <v>871</v>
      </c>
      <c r="D1144" s="151" t="s">
        <v>27</v>
      </c>
      <c r="E1144" s="168">
        <v>4294</v>
      </c>
      <c r="F1144" s="508">
        <v>41685</v>
      </c>
      <c r="G1144" s="153">
        <v>4294</v>
      </c>
      <c r="H1144" s="172">
        <f t="shared" si="17"/>
        <v>0</v>
      </c>
      <c r="I1144" s="154" t="s">
        <v>21</v>
      </c>
    </row>
    <row r="1145" spans="1:10" x14ac:dyDescent="0.25">
      <c r="A1145" s="166">
        <v>41685</v>
      </c>
      <c r="B1145" s="167">
        <v>589</v>
      </c>
      <c r="C1145" s="167" t="s">
        <v>871</v>
      </c>
      <c r="D1145" s="151" t="s">
        <v>78</v>
      </c>
      <c r="E1145" s="168">
        <v>4608</v>
      </c>
      <c r="F1145" s="508">
        <v>41686</v>
      </c>
      <c r="G1145" s="153">
        <v>4608</v>
      </c>
      <c r="H1145" s="172">
        <f t="shared" si="17"/>
        <v>0</v>
      </c>
      <c r="I1145" s="154" t="s">
        <v>37</v>
      </c>
    </row>
    <row r="1146" spans="1:10" x14ac:dyDescent="0.25">
      <c r="A1146" s="166">
        <v>41685</v>
      </c>
      <c r="B1146" s="167">
        <v>590</v>
      </c>
      <c r="C1146" s="167" t="s">
        <v>871</v>
      </c>
      <c r="D1146" s="151" t="s">
        <v>215</v>
      </c>
      <c r="E1146" s="168">
        <v>1903.12</v>
      </c>
      <c r="F1146" s="508">
        <v>41685</v>
      </c>
      <c r="G1146" s="153">
        <v>1903.12</v>
      </c>
      <c r="H1146" s="172">
        <f t="shared" si="17"/>
        <v>0</v>
      </c>
      <c r="I1146" s="154"/>
    </row>
    <row r="1147" spans="1:10" x14ac:dyDescent="0.25">
      <c r="A1147" s="166">
        <v>41685</v>
      </c>
      <c r="B1147" s="167">
        <v>591</v>
      </c>
      <c r="C1147" s="167" t="s">
        <v>871</v>
      </c>
      <c r="D1147" s="151" t="s">
        <v>956</v>
      </c>
      <c r="E1147" s="168">
        <v>4435</v>
      </c>
      <c r="F1147" s="508">
        <v>41686</v>
      </c>
      <c r="G1147" s="153">
        <v>4435</v>
      </c>
      <c r="H1147" s="172">
        <f t="shared" si="17"/>
        <v>0</v>
      </c>
      <c r="I1147" s="154" t="s">
        <v>37</v>
      </c>
    </row>
    <row r="1148" spans="1:10" x14ac:dyDescent="0.25">
      <c r="A1148" s="166">
        <v>41685</v>
      </c>
      <c r="B1148" s="167">
        <v>592</v>
      </c>
      <c r="C1148" s="167" t="s">
        <v>871</v>
      </c>
      <c r="D1148" s="151" t="s">
        <v>22</v>
      </c>
      <c r="E1148" s="168">
        <v>1899</v>
      </c>
      <c r="F1148" s="508">
        <v>41694</v>
      </c>
      <c r="G1148" s="153">
        <v>1899</v>
      </c>
      <c r="H1148" s="172">
        <f t="shared" si="17"/>
        <v>0</v>
      </c>
      <c r="I1148" s="154" t="s">
        <v>45</v>
      </c>
    </row>
    <row r="1149" spans="1:10" ht="24" customHeight="1" x14ac:dyDescent="0.25">
      <c r="A1149" s="166">
        <v>41685</v>
      </c>
      <c r="B1149" s="167">
        <v>593</v>
      </c>
      <c r="C1149" s="167" t="s">
        <v>871</v>
      </c>
      <c r="D1149" s="151" t="s">
        <v>188</v>
      </c>
      <c r="E1149" s="183">
        <v>4640</v>
      </c>
      <c r="F1149" s="514" t="s">
        <v>957</v>
      </c>
      <c r="G1149" s="153">
        <f>1268.5+3371.5</f>
        <v>4640</v>
      </c>
      <c r="H1149" s="172">
        <f t="shared" si="17"/>
        <v>0</v>
      </c>
      <c r="I1149" s="154" t="s">
        <v>21</v>
      </c>
    </row>
    <row r="1150" spans="1:10" x14ac:dyDescent="0.25">
      <c r="A1150" s="166">
        <v>41685</v>
      </c>
      <c r="B1150" s="167">
        <v>594</v>
      </c>
      <c r="C1150" s="167" t="s">
        <v>871</v>
      </c>
      <c r="D1150" s="151" t="s">
        <v>130</v>
      </c>
      <c r="E1150" s="168">
        <v>6247</v>
      </c>
      <c r="F1150" s="508">
        <v>41687</v>
      </c>
      <c r="G1150" s="153">
        <v>6247</v>
      </c>
      <c r="H1150" s="172">
        <f t="shared" si="17"/>
        <v>0</v>
      </c>
      <c r="I1150" s="154" t="s">
        <v>21</v>
      </c>
    </row>
    <row r="1151" spans="1:10" x14ac:dyDescent="0.25">
      <c r="A1151" s="166">
        <v>41685</v>
      </c>
      <c r="B1151" s="167">
        <v>595</v>
      </c>
      <c r="C1151" s="167" t="s">
        <v>871</v>
      </c>
      <c r="D1151" s="151" t="s">
        <v>884</v>
      </c>
      <c r="E1151" s="168">
        <v>4675</v>
      </c>
      <c r="F1151" s="508">
        <v>41685</v>
      </c>
      <c r="G1151" s="153">
        <v>4675</v>
      </c>
      <c r="H1151" s="172">
        <f t="shared" si="17"/>
        <v>0</v>
      </c>
      <c r="I1151" s="154" t="s">
        <v>21</v>
      </c>
    </row>
    <row r="1152" spans="1:10" x14ac:dyDescent="0.25">
      <c r="A1152" s="166">
        <v>41685</v>
      </c>
      <c r="B1152" s="167">
        <v>596</v>
      </c>
      <c r="C1152" s="167" t="s">
        <v>871</v>
      </c>
      <c r="D1152" s="151" t="s">
        <v>884</v>
      </c>
      <c r="E1152" s="168">
        <v>976.5</v>
      </c>
      <c r="F1152" s="508">
        <v>41685</v>
      </c>
      <c r="G1152" s="153">
        <v>976.5</v>
      </c>
      <c r="H1152" s="172">
        <f t="shared" si="17"/>
        <v>0</v>
      </c>
      <c r="I1152" s="154" t="s">
        <v>21</v>
      </c>
    </row>
    <row r="1153" spans="1:10" x14ac:dyDescent="0.25">
      <c r="A1153" s="166">
        <v>41685</v>
      </c>
      <c r="B1153" s="167">
        <v>597</v>
      </c>
      <c r="C1153" s="167" t="s">
        <v>871</v>
      </c>
      <c r="D1153" s="151" t="s">
        <v>98</v>
      </c>
      <c r="E1153" s="168">
        <v>13326.5</v>
      </c>
      <c r="F1153" s="508">
        <v>41687</v>
      </c>
      <c r="G1153" s="153">
        <v>13326.5</v>
      </c>
      <c r="H1153" s="172">
        <f t="shared" si="17"/>
        <v>0</v>
      </c>
      <c r="I1153" s="154" t="s">
        <v>12</v>
      </c>
    </row>
    <row r="1154" spans="1:10" x14ac:dyDescent="0.25">
      <c r="A1154" s="166">
        <v>41685</v>
      </c>
      <c r="B1154" s="167">
        <v>598</v>
      </c>
      <c r="C1154" s="167" t="s">
        <v>871</v>
      </c>
      <c r="D1154" s="151" t="s">
        <v>64</v>
      </c>
      <c r="E1154" s="168">
        <v>11582.5</v>
      </c>
      <c r="F1154" s="508">
        <v>41687</v>
      </c>
      <c r="G1154" s="153">
        <v>11582.5</v>
      </c>
      <c r="H1154" s="172">
        <f t="shared" si="17"/>
        <v>0</v>
      </c>
      <c r="I1154" s="154" t="s">
        <v>12</v>
      </c>
    </row>
    <row r="1155" spans="1:10" x14ac:dyDescent="0.25">
      <c r="A1155" s="166">
        <v>41685</v>
      </c>
      <c r="B1155" s="167">
        <v>599</v>
      </c>
      <c r="C1155" s="167" t="s">
        <v>871</v>
      </c>
      <c r="D1155" s="151" t="s">
        <v>68</v>
      </c>
      <c r="E1155" s="168">
        <v>6112</v>
      </c>
      <c r="F1155" s="508">
        <v>41687</v>
      </c>
      <c r="G1155" s="153">
        <v>6112</v>
      </c>
      <c r="H1155" s="172">
        <f t="shared" si="17"/>
        <v>0</v>
      </c>
      <c r="I1155" s="154" t="s">
        <v>12</v>
      </c>
    </row>
    <row r="1156" spans="1:10" x14ac:dyDescent="0.25">
      <c r="A1156" s="166">
        <v>41685</v>
      </c>
      <c r="B1156" s="167">
        <v>600</v>
      </c>
      <c r="C1156" s="167" t="s">
        <v>871</v>
      </c>
      <c r="D1156" s="151" t="s">
        <v>18</v>
      </c>
      <c r="E1156" s="168">
        <v>531.5</v>
      </c>
      <c r="F1156" s="508">
        <v>41685</v>
      </c>
      <c r="G1156" s="153">
        <v>531.5</v>
      </c>
      <c r="H1156" s="172">
        <f t="shared" si="17"/>
        <v>0</v>
      </c>
      <c r="I1156" s="154"/>
    </row>
    <row r="1157" spans="1:10" x14ac:dyDescent="0.25">
      <c r="A1157" s="166">
        <v>41685</v>
      </c>
      <c r="B1157" s="167">
        <v>601</v>
      </c>
      <c r="C1157" s="167" t="s">
        <v>871</v>
      </c>
      <c r="D1157" s="156" t="s">
        <v>53</v>
      </c>
      <c r="E1157" s="184">
        <v>0</v>
      </c>
      <c r="F1157" s="508"/>
      <c r="G1157" s="153">
        <v>0</v>
      </c>
      <c r="H1157" s="172">
        <f t="shared" ref="H1157:H1220" si="18">E1157-G1157</f>
        <v>0</v>
      </c>
      <c r="I1157" s="154" t="s">
        <v>520</v>
      </c>
      <c r="J1157" s="155" t="s">
        <v>958</v>
      </c>
    </row>
    <row r="1158" spans="1:10" x14ac:dyDescent="0.25">
      <c r="A1158" s="166">
        <v>41685</v>
      </c>
      <c r="B1158" s="167">
        <v>602</v>
      </c>
      <c r="C1158" s="167" t="s">
        <v>871</v>
      </c>
      <c r="D1158" s="151" t="s">
        <v>8</v>
      </c>
      <c r="E1158" s="168">
        <v>536.5</v>
      </c>
      <c r="F1158" s="508">
        <v>41685</v>
      </c>
      <c r="G1158" s="153">
        <v>536.5</v>
      </c>
      <c r="H1158" s="172">
        <f t="shared" si="18"/>
        <v>0</v>
      </c>
      <c r="I1158" s="154" t="s">
        <v>8</v>
      </c>
    </row>
    <row r="1159" spans="1:10" x14ac:dyDescent="0.25">
      <c r="A1159" s="166">
        <v>41685</v>
      </c>
      <c r="B1159" s="167">
        <v>603</v>
      </c>
      <c r="C1159" s="167" t="s">
        <v>871</v>
      </c>
      <c r="D1159" s="151" t="s">
        <v>64</v>
      </c>
      <c r="E1159" s="168">
        <v>3484.5</v>
      </c>
      <c r="F1159" s="508">
        <v>41687</v>
      </c>
      <c r="G1159" s="153">
        <v>3484.5</v>
      </c>
      <c r="H1159" s="172">
        <f t="shared" si="18"/>
        <v>0</v>
      </c>
      <c r="I1159" s="154" t="s">
        <v>12</v>
      </c>
    </row>
    <row r="1160" spans="1:10" x14ac:dyDescent="0.25">
      <c r="A1160" s="166">
        <v>41685</v>
      </c>
      <c r="B1160" s="167">
        <v>604</v>
      </c>
      <c r="C1160" s="167" t="s">
        <v>871</v>
      </c>
      <c r="D1160" s="151" t="s">
        <v>8</v>
      </c>
      <c r="E1160" s="168">
        <v>187</v>
      </c>
      <c r="F1160" s="508">
        <v>41685</v>
      </c>
      <c r="G1160" s="153">
        <v>187</v>
      </c>
      <c r="H1160" s="172">
        <f t="shared" si="18"/>
        <v>0</v>
      </c>
      <c r="I1160" s="154" t="s">
        <v>8</v>
      </c>
    </row>
    <row r="1161" spans="1:10" x14ac:dyDescent="0.25">
      <c r="A1161" s="166">
        <v>41685</v>
      </c>
      <c r="B1161" s="167">
        <v>605</v>
      </c>
      <c r="C1161" s="167" t="s">
        <v>871</v>
      </c>
      <c r="D1161" s="151" t="s">
        <v>250</v>
      </c>
      <c r="E1161" s="168">
        <v>22232</v>
      </c>
      <c r="F1161" s="508">
        <v>41685</v>
      </c>
      <c r="G1161" s="153">
        <v>22232</v>
      </c>
      <c r="H1161" s="172">
        <f t="shared" si="18"/>
        <v>0</v>
      </c>
      <c r="I1161" s="154"/>
    </row>
    <row r="1162" spans="1:10" x14ac:dyDescent="0.25">
      <c r="A1162" s="166">
        <v>41685</v>
      </c>
      <c r="B1162" s="167">
        <v>606</v>
      </c>
      <c r="C1162" s="167" t="s">
        <v>871</v>
      </c>
      <c r="D1162" s="151" t="s">
        <v>237</v>
      </c>
      <c r="E1162" s="168">
        <v>8957</v>
      </c>
      <c r="F1162" s="508">
        <v>41685</v>
      </c>
      <c r="G1162" s="153">
        <v>8957</v>
      </c>
      <c r="H1162" s="172">
        <f t="shared" si="18"/>
        <v>0</v>
      </c>
      <c r="I1162" s="154" t="s">
        <v>21</v>
      </c>
    </row>
    <row r="1163" spans="1:10" x14ac:dyDescent="0.25">
      <c r="A1163" s="166">
        <v>41685</v>
      </c>
      <c r="B1163" s="167">
        <v>607</v>
      </c>
      <c r="C1163" s="167" t="s">
        <v>871</v>
      </c>
      <c r="D1163" s="151" t="s">
        <v>959</v>
      </c>
      <c r="E1163" s="168">
        <v>12256</v>
      </c>
      <c r="F1163" s="508">
        <v>41685</v>
      </c>
      <c r="G1163" s="153">
        <v>12256</v>
      </c>
      <c r="H1163" s="172">
        <f t="shared" si="18"/>
        <v>0</v>
      </c>
      <c r="I1163" s="154" t="s">
        <v>162</v>
      </c>
    </row>
    <row r="1164" spans="1:10" x14ac:dyDescent="0.25">
      <c r="A1164" s="166">
        <v>41685</v>
      </c>
      <c r="B1164" s="167">
        <v>608</v>
      </c>
      <c r="C1164" s="167" t="s">
        <v>871</v>
      </c>
      <c r="D1164" s="151" t="s">
        <v>28</v>
      </c>
      <c r="E1164" s="168">
        <v>5309</v>
      </c>
      <c r="F1164" s="508">
        <v>41685</v>
      </c>
      <c r="G1164" s="153">
        <v>5309</v>
      </c>
      <c r="H1164" s="172">
        <f t="shared" si="18"/>
        <v>0</v>
      </c>
      <c r="I1164" s="154" t="s">
        <v>162</v>
      </c>
    </row>
    <row r="1165" spans="1:10" x14ac:dyDescent="0.25">
      <c r="A1165" s="166">
        <v>41685</v>
      </c>
      <c r="B1165" s="167">
        <v>609</v>
      </c>
      <c r="C1165" s="167" t="s">
        <v>871</v>
      </c>
      <c r="D1165" s="151" t="s">
        <v>8</v>
      </c>
      <c r="E1165" s="168">
        <v>3051</v>
      </c>
      <c r="F1165" s="508">
        <v>41685</v>
      </c>
      <c r="G1165" s="153">
        <v>3051</v>
      </c>
      <c r="H1165" s="172">
        <f t="shared" si="18"/>
        <v>0</v>
      </c>
      <c r="I1165" s="154" t="s">
        <v>8</v>
      </c>
    </row>
    <row r="1166" spans="1:10" x14ac:dyDescent="0.25">
      <c r="A1166" s="166">
        <v>41685</v>
      </c>
      <c r="B1166" s="167">
        <v>610</v>
      </c>
      <c r="C1166" s="167" t="s">
        <v>871</v>
      </c>
      <c r="D1166" s="151" t="s">
        <v>16</v>
      </c>
      <c r="E1166" s="168">
        <v>14241</v>
      </c>
      <c r="F1166" s="508">
        <v>41685</v>
      </c>
      <c r="G1166" s="153">
        <v>14241</v>
      </c>
      <c r="H1166" s="172">
        <f t="shared" si="18"/>
        <v>0</v>
      </c>
      <c r="I1166" s="154" t="s">
        <v>162</v>
      </c>
    </row>
    <row r="1167" spans="1:10" x14ac:dyDescent="0.25">
      <c r="A1167" s="166">
        <v>41685</v>
      </c>
      <c r="B1167" s="167">
        <v>611</v>
      </c>
      <c r="C1167" s="167" t="s">
        <v>871</v>
      </c>
      <c r="D1167" s="151" t="s">
        <v>75</v>
      </c>
      <c r="E1167" s="168">
        <v>719.5</v>
      </c>
      <c r="F1167" s="508">
        <v>41685</v>
      </c>
      <c r="G1167" s="153">
        <v>719.5</v>
      </c>
      <c r="H1167" s="172">
        <f t="shared" si="18"/>
        <v>0</v>
      </c>
      <c r="I1167" s="154"/>
    </row>
    <row r="1168" spans="1:10" x14ac:dyDescent="0.25">
      <c r="A1168" s="166">
        <v>41685</v>
      </c>
      <c r="B1168" s="167">
        <v>612</v>
      </c>
      <c r="C1168" s="167" t="s">
        <v>871</v>
      </c>
      <c r="D1168" s="151" t="s">
        <v>8</v>
      </c>
      <c r="E1168" s="168">
        <v>188</v>
      </c>
      <c r="F1168" s="508">
        <v>41685</v>
      </c>
      <c r="G1168" s="153">
        <v>188</v>
      </c>
      <c r="H1168" s="172">
        <f t="shared" si="18"/>
        <v>0</v>
      </c>
      <c r="I1168" s="154" t="s">
        <v>8</v>
      </c>
    </row>
    <row r="1169" spans="1:10" x14ac:dyDescent="0.25">
      <c r="A1169" s="166">
        <v>41685</v>
      </c>
      <c r="B1169" s="167">
        <v>613</v>
      </c>
      <c r="C1169" s="167" t="s">
        <v>871</v>
      </c>
      <c r="D1169" s="151" t="s">
        <v>19</v>
      </c>
      <c r="E1169" s="168">
        <v>14086.5</v>
      </c>
      <c r="F1169" s="508">
        <v>41685</v>
      </c>
      <c r="G1169" s="153">
        <v>14086.5</v>
      </c>
      <c r="H1169" s="172">
        <f t="shared" si="18"/>
        <v>0</v>
      </c>
      <c r="I1169" s="154" t="s">
        <v>162</v>
      </c>
    </row>
    <row r="1170" spans="1:10" ht="15" x14ac:dyDescent="0.25">
      <c r="A1170" s="166">
        <v>41685</v>
      </c>
      <c r="B1170" s="167">
        <v>614</v>
      </c>
      <c r="C1170" s="167" t="s">
        <v>871</v>
      </c>
      <c r="D1170" s="151" t="s">
        <v>185</v>
      </c>
      <c r="E1170" s="168">
        <v>11433.4</v>
      </c>
      <c r="F1170" s="508">
        <v>41685</v>
      </c>
      <c r="G1170" s="153">
        <v>11433.4</v>
      </c>
      <c r="H1170" s="172">
        <f t="shared" si="18"/>
        <v>0</v>
      </c>
      <c r="I1170" s="154"/>
      <c r="J1170" s="131"/>
    </row>
    <row r="1171" spans="1:10" ht="15" x14ac:dyDescent="0.25">
      <c r="A1171" s="166">
        <v>41685</v>
      </c>
      <c r="B1171" s="167">
        <v>615</v>
      </c>
      <c r="C1171" s="167" t="s">
        <v>871</v>
      </c>
      <c r="D1171" s="151" t="s">
        <v>180</v>
      </c>
      <c r="E1171" s="168">
        <v>771.5</v>
      </c>
      <c r="F1171" s="508">
        <v>41685</v>
      </c>
      <c r="G1171" s="153">
        <v>771.5</v>
      </c>
      <c r="H1171" s="172">
        <f t="shared" si="18"/>
        <v>0</v>
      </c>
      <c r="I1171" s="154"/>
      <c r="J1171" s="131"/>
    </row>
    <row r="1172" spans="1:10" ht="15" x14ac:dyDescent="0.25">
      <c r="A1172" s="166">
        <v>41685</v>
      </c>
      <c r="B1172" s="167">
        <v>616</v>
      </c>
      <c r="C1172" s="167" t="s">
        <v>871</v>
      </c>
      <c r="D1172" s="151" t="s">
        <v>8</v>
      </c>
      <c r="E1172" s="168">
        <v>62.5</v>
      </c>
      <c r="F1172" s="508">
        <v>41685</v>
      </c>
      <c r="G1172" s="153">
        <v>62.5</v>
      </c>
      <c r="H1172" s="172">
        <f t="shared" si="18"/>
        <v>0</v>
      </c>
      <c r="I1172" s="154" t="s">
        <v>8</v>
      </c>
      <c r="J1172" s="131"/>
    </row>
    <row r="1173" spans="1:10" ht="15" x14ac:dyDescent="0.25">
      <c r="A1173" s="166">
        <v>41685</v>
      </c>
      <c r="B1173" s="167">
        <v>617</v>
      </c>
      <c r="C1173" s="167" t="s">
        <v>871</v>
      </c>
      <c r="D1173" s="151" t="s">
        <v>136</v>
      </c>
      <c r="E1173" s="168">
        <v>2222</v>
      </c>
      <c r="F1173" s="508">
        <v>41685</v>
      </c>
      <c r="G1173" s="153">
        <v>2222</v>
      </c>
      <c r="H1173" s="172">
        <f t="shared" si="18"/>
        <v>0</v>
      </c>
      <c r="I1173" s="154"/>
      <c r="J1173" s="131"/>
    </row>
    <row r="1174" spans="1:10" ht="15" x14ac:dyDescent="0.25">
      <c r="A1174" s="166">
        <v>41685</v>
      </c>
      <c r="B1174" s="167">
        <v>618</v>
      </c>
      <c r="C1174" s="167" t="s">
        <v>871</v>
      </c>
      <c r="D1174" s="151" t="s">
        <v>508</v>
      </c>
      <c r="E1174" s="168">
        <v>25144</v>
      </c>
      <c r="F1174" s="510" t="s">
        <v>960</v>
      </c>
      <c r="G1174" s="153">
        <f>23300+1844</f>
        <v>25144</v>
      </c>
      <c r="H1174" s="172">
        <f t="shared" si="18"/>
        <v>0</v>
      </c>
      <c r="I1174" s="154" t="s">
        <v>8</v>
      </c>
      <c r="J1174" s="131"/>
    </row>
    <row r="1175" spans="1:10" ht="15" x14ac:dyDescent="0.25">
      <c r="A1175" s="166">
        <v>41685</v>
      </c>
      <c r="B1175" s="167">
        <v>619</v>
      </c>
      <c r="C1175" s="167" t="s">
        <v>871</v>
      </c>
      <c r="D1175" s="151" t="s">
        <v>523</v>
      </c>
      <c r="E1175" s="168">
        <v>5513.5</v>
      </c>
      <c r="F1175" s="508">
        <v>41692</v>
      </c>
      <c r="G1175" s="153">
        <v>5513.5</v>
      </c>
      <c r="H1175" s="172">
        <f t="shared" si="18"/>
        <v>0</v>
      </c>
      <c r="I1175" s="154"/>
      <c r="J1175" s="131"/>
    </row>
    <row r="1176" spans="1:10" ht="15" x14ac:dyDescent="0.25">
      <c r="A1176" s="166">
        <v>41685</v>
      </c>
      <c r="B1176" s="167">
        <v>620</v>
      </c>
      <c r="C1176" s="167" t="s">
        <v>871</v>
      </c>
      <c r="D1176" s="151" t="s">
        <v>8</v>
      </c>
      <c r="E1176" s="168">
        <v>156</v>
      </c>
      <c r="F1176" s="508">
        <v>41685</v>
      </c>
      <c r="G1176" s="153">
        <v>156</v>
      </c>
      <c r="H1176" s="172">
        <f t="shared" si="18"/>
        <v>0</v>
      </c>
      <c r="I1176" s="154" t="s">
        <v>8</v>
      </c>
      <c r="J1176" s="131"/>
    </row>
    <row r="1177" spans="1:10" ht="15" x14ac:dyDescent="0.25">
      <c r="A1177" s="166">
        <v>41685</v>
      </c>
      <c r="B1177" s="167">
        <v>621</v>
      </c>
      <c r="C1177" s="167" t="s">
        <v>871</v>
      </c>
      <c r="D1177" s="151" t="s">
        <v>8</v>
      </c>
      <c r="E1177" s="168">
        <v>231</v>
      </c>
      <c r="F1177" s="508">
        <v>41685</v>
      </c>
      <c r="G1177" s="153">
        <v>231</v>
      </c>
      <c r="H1177" s="172">
        <f t="shared" si="18"/>
        <v>0</v>
      </c>
      <c r="I1177" s="154" t="s">
        <v>8</v>
      </c>
      <c r="J1177" s="131"/>
    </row>
    <row r="1178" spans="1:10" ht="15" x14ac:dyDescent="0.25">
      <c r="A1178" s="166">
        <v>41685</v>
      </c>
      <c r="B1178" s="167">
        <v>622</v>
      </c>
      <c r="C1178" s="167" t="s">
        <v>871</v>
      </c>
      <c r="D1178" s="151" t="s">
        <v>111</v>
      </c>
      <c r="E1178" s="168">
        <v>11540</v>
      </c>
      <c r="F1178" s="508">
        <v>41692</v>
      </c>
      <c r="G1178" s="153">
        <v>11540</v>
      </c>
      <c r="H1178" s="172">
        <f t="shared" si="18"/>
        <v>0</v>
      </c>
      <c r="I1178" s="154" t="s">
        <v>30</v>
      </c>
      <c r="J1178" s="131"/>
    </row>
    <row r="1179" spans="1:10" ht="15" x14ac:dyDescent="0.25">
      <c r="A1179" s="166">
        <v>41685</v>
      </c>
      <c r="B1179" s="167">
        <v>623</v>
      </c>
      <c r="C1179" s="167" t="s">
        <v>871</v>
      </c>
      <c r="D1179" s="151" t="s">
        <v>14</v>
      </c>
      <c r="E1179" s="168">
        <v>6609</v>
      </c>
      <c r="F1179" s="508">
        <v>41687</v>
      </c>
      <c r="G1179" s="153">
        <v>6609</v>
      </c>
      <c r="H1179" s="172">
        <f t="shared" si="18"/>
        <v>0</v>
      </c>
      <c r="I1179" s="154" t="s">
        <v>21</v>
      </c>
      <c r="J1179" s="131"/>
    </row>
    <row r="1180" spans="1:10" ht="15" x14ac:dyDescent="0.25">
      <c r="A1180" s="166">
        <v>41685</v>
      </c>
      <c r="B1180" s="167">
        <v>624</v>
      </c>
      <c r="C1180" s="167" t="s">
        <v>871</v>
      </c>
      <c r="D1180" s="151" t="s">
        <v>16</v>
      </c>
      <c r="E1180" s="168">
        <v>1562</v>
      </c>
      <c r="F1180" s="508">
        <v>41687</v>
      </c>
      <c r="G1180" s="153">
        <v>1562</v>
      </c>
      <c r="H1180" s="172">
        <f t="shared" si="18"/>
        <v>0</v>
      </c>
      <c r="I1180" s="154" t="s">
        <v>21</v>
      </c>
      <c r="J1180" s="131"/>
    </row>
    <row r="1181" spans="1:10" ht="15" x14ac:dyDescent="0.25">
      <c r="A1181" s="166">
        <v>41685</v>
      </c>
      <c r="B1181" s="167">
        <v>625</v>
      </c>
      <c r="C1181" s="167" t="s">
        <v>871</v>
      </c>
      <c r="D1181" s="151" t="s">
        <v>63</v>
      </c>
      <c r="E1181" s="168">
        <v>1813</v>
      </c>
      <c r="F1181" s="508">
        <v>41687</v>
      </c>
      <c r="G1181" s="153">
        <v>1813</v>
      </c>
      <c r="H1181" s="172">
        <f t="shared" si="18"/>
        <v>0</v>
      </c>
      <c r="I1181" s="154" t="s">
        <v>21</v>
      </c>
      <c r="J1181" s="131"/>
    </row>
    <row r="1182" spans="1:10" ht="15" x14ac:dyDescent="0.25">
      <c r="A1182" s="166">
        <v>41685</v>
      </c>
      <c r="B1182" s="167">
        <v>626</v>
      </c>
      <c r="C1182" s="167" t="s">
        <v>871</v>
      </c>
      <c r="D1182" s="151" t="s">
        <v>533</v>
      </c>
      <c r="E1182" s="168">
        <v>244.5</v>
      </c>
      <c r="F1182" s="508">
        <v>41685</v>
      </c>
      <c r="G1182" s="153">
        <v>244.5</v>
      </c>
      <c r="H1182" s="172">
        <f t="shared" si="18"/>
        <v>0</v>
      </c>
      <c r="I1182" s="154"/>
      <c r="J1182" s="131"/>
    </row>
    <row r="1183" spans="1:10" ht="15" x14ac:dyDescent="0.25">
      <c r="A1183" s="166">
        <v>41685</v>
      </c>
      <c r="B1183" s="167">
        <v>627</v>
      </c>
      <c r="C1183" s="167" t="s">
        <v>871</v>
      </c>
      <c r="D1183" s="151" t="s">
        <v>147</v>
      </c>
      <c r="E1183" s="183">
        <v>16641</v>
      </c>
      <c r="F1183" s="510" t="s">
        <v>961</v>
      </c>
      <c r="G1183" s="153">
        <f>12000+4641</f>
        <v>16641</v>
      </c>
      <c r="H1183" s="172">
        <f t="shared" si="18"/>
        <v>0</v>
      </c>
      <c r="I1183" s="154"/>
      <c r="J1183" s="131"/>
    </row>
    <row r="1184" spans="1:10" ht="15" x14ac:dyDescent="0.25">
      <c r="A1184" s="166">
        <v>41685</v>
      </c>
      <c r="B1184" s="167">
        <v>628</v>
      </c>
      <c r="C1184" s="167" t="s">
        <v>871</v>
      </c>
      <c r="D1184" s="151" t="s">
        <v>690</v>
      </c>
      <c r="E1184" s="168">
        <v>5403.5</v>
      </c>
      <c r="F1184" s="508">
        <v>41685</v>
      </c>
      <c r="G1184" s="153">
        <v>5403.5</v>
      </c>
      <c r="H1184" s="172">
        <f t="shared" si="18"/>
        <v>0</v>
      </c>
      <c r="I1184" s="154"/>
      <c r="J1184" s="131"/>
    </row>
    <row r="1185" spans="1:10" ht="15" x14ac:dyDescent="0.25">
      <c r="A1185" s="166">
        <v>41686</v>
      </c>
      <c r="B1185" s="167">
        <v>629</v>
      </c>
      <c r="C1185" s="167" t="s">
        <v>871</v>
      </c>
      <c r="D1185" s="151" t="s">
        <v>517</v>
      </c>
      <c r="E1185" s="168">
        <v>377</v>
      </c>
      <c r="F1185" s="508">
        <v>41686</v>
      </c>
      <c r="G1185" s="153">
        <v>377</v>
      </c>
      <c r="H1185" s="172">
        <f t="shared" si="18"/>
        <v>0</v>
      </c>
      <c r="I1185" s="154"/>
      <c r="J1185" s="131"/>
    </row>
    <row r="1186" spans="1:10" ht="15" x14ac:dyDescent="0.25">
      <c r="A1186" s="166">
        <v>41686</v>
      </c>
      <c r="B1186" s="167">
        <v>630</v>
      </c>
      <c r="C1186" s="167" t="s">
        <v>871</v>
      </c>
      <c r="D1186" s="151" t="s">
        <v>115</v>
      </c>
      <c r="E1186" s="168">
        <v>582</v>
      </c>
      <c r="F1186" s="508">
        <v>41686</v>
      </c>
      <c r="G1186" s="153">
        <v>582</v>
      </c>
      <c r="H1186" s="172">
        <f t="shared" si="18"/>
        <v>0</v>
      </c>
      <c r="I1186" s="168"/>
      <c r="J1186" s="131"/>
    </row>
    <row r="1187" spans="1:10" ht="15" x14ac:dyDescent="0.25">
      <c r="A1187" s="166">
        <v>41686</v>
      </c>
      <c r="B1187" s="167">
        <v>631</v>
      </c>
      <c r="C1187" s="167" t="s">
        <v>871</v>
      </c>
      <c r="D1187" s="151" t="s">
        <v>44</v>
      </c>
      <c r="E1187" s="168">
        <v>5700</v>
      </c>
      <c r="F1187" s="509">
        <v>41699</v>
      </c>
      <c r="G1187" s="158">
        <v>5700</v>
      </c>
      <c r="H1187" s="172">
        <f t="shared" si="18"/>
        <v>0</v>
      </c>
      <c r="I1187" s="154" t="s">
        <v>37</v>
      </c>
      <c r="J1187" s="131"/>
    </row>
    <row r="1188" spans="1:10" ht="15" x14ac:dyDescent="0.25">
      <c r="A1188" s="166">
        <v>41686</v>
      </c>
      <c r="B1188" s="167">
        <v>632</v>
      </c>
      <c r="C1188" s="167" t="s">
        <v>871</v>
      </c>
      <c r="D1188" s="151" t="s">
        <v>122</v>
      </c>
      <c r="E1188" s="168">
        <v>2660</v>
      </c>
      <c r="F1188" s="509">
        <v>41699</v>
      </c>
      <c r="G1188" s="158">
        <v>2660</v>
      </c>
      <c r="H1188" s="172">
        <f t="shared" si="18"/>
        <v>0</v>
      </c>
      <c r="I1188" s="154" t="s">
        <v>12</v>
      </c>
      <c r="J1188" s="131"/>
    </row>
    <row r="1189" spans="1:10" ht="15" x14ac:dyDescent="0.25">
      <c r="A1189" s="166">
        <v>41686</v>
      </c>
      <c r="B1189" s="167">
        <v>633</v>
      </c>
      <c r="C1189" s="167" t="s">
        <v>871</v>
      </c>
      <c r="D1189" s="151" t="s">
        <v>43</v>
      </c>
      <c r="E1189" s="168">
        <v>1140</v>
      </c>
      <c r="F1189" s="509">
        <v>41699</v>
      </c>
      <c r="G1189" s="158">
        <v>1140</v>
      </c>
      <c r="H1189" s="172">
        <f t="shared" si="18"/>
        <v>0</v>
      </c>
      <c r="I1189" s="154" t="s">
        <v>37</v>
      </c>
      <c r="J1189" s="131"/>
    </row>
    <row r="1190" spans="1:10" ht="15" x14ac:dyDescent="0.25">
      <c r="A1190" s="166">
        <v>41686</v>
      </c>
      <c r="B1190" s="167">
        <v>634</v>
      </c>
      <c r="C1190" s="167" t="s">
        <v>871</v>
      </c>
      <c r="D1190" s="151" t="s">
        <v>13</v>
      </c>
      <c r="E1190" s="183">
        <v>6489.5</v>
      </c>
      <c r="F1190" s="517">
        <v>41691</v>
      </c>
      <c r="G1190" s="153">
        <v>6489.5</v>
      </c>
      <c r="H1190" s="172">
        <f t="shared" si="18"/>
        <v>0</v>
      </c>
      <c r="I1190" s="154" t="s">
        <v>12</v>
      </c>
      <c r="J1190" s="131"/>
    </row>
    <row r="1191" spans="1:10" ht="15" x14ac:dyDescent="0.25">
      <c r="A1191" s="166">
        <v>41686</v>
      </c>
      <c r="B1191" s="167">
        <v>635</v>
      </c>
      <c r="C1191" s="167" t="s">
        <v>871</v>
      </c>
      <c r="D1191" s="151" t="s">
        <v>42</v>
      </c>
      <c r="E1191" s="168">
        <v>1520</v>
      </c>
      <c r="F1191" s="509">
        <v>41699</v>
      </c>
      <c r="G1191" s="158">
        <v>1520</v>
      </c>
      <c r="H1191" s="172">
        <f t="shared" si="18"/>
        <v>0</v>
      </c>
      <c r="I1191" s="154" t="s">
        <v>37</v>
      </c>
      <c r="J1191" s="131"/>
    </row>
    <row r="1192" spans="1:10" ht="15" x14ac:dyDescent="0.25">
      <c r="A1192" s="166">
        <v>41686</v>
      </c>
      <c r="B1192" s="167">
        <v>636</v>
      </c>
      <c r="C1192" s="167" t="s">
        <v>871</v>
      </c>
      <c r="D1192" s="151" t="s">
        <v>144</v>
      </c>
      <c r="E1192" s="168">
        <v>9600</v>
      </c>
      <c r="F1192" s="508">
        <v>41686</v>
      </c>
      <c r="G1192" s="153">
        <v>9600</v>
      </c>
      <c r="H1192" s="172">
        <f t="shared" si="18"/>
        <v>0</v>
      </c>
      <c r="I1192" s="154" t="s">
        <v>27</v>
      </c>
      <c r="J1192" s="131"/>
    </row>
    <row r="1193" spans="1:10" ht="15" x14ac:dyDescent="0.25">
      <c r="A1193" s="166">
        <v>41686</v>
      </c>
      <c r="B1193" s="167">
        <v>637</v>
      </c>
      <c r="C1193" s="167" t="s">
        <v>871</v>
      </c>
      <c r="D1193" s="151" t="s">
        <v>18</v>
      </c>
      <c r="E1193" s="168">
        <v>4527</v>
      </c>
      <c r="F1193" s="508">
        <v>41686</v>
      </c>
      <c r="G1193" s="153">
        <v>4527</v>
      </c>
      <c r="H1193" s="172">
        <f t="shared" si="18"/>
        <v>0</v>
      </c>
      <c r="I1193" s="154"/>
      <c r="J1193" s="131"/>
    </row>
    <row r="1194" spans="1:10" ht="15" x14ac:dyDescent="0.25">
      <c r="A1194" s="166">
        <v>41686</v>
      </c>
      <c r="B1194" s="167">
        <v>638</v>
      </c>
      <c r="C1194" s="167" t="s">
        <v>871</v>
      </c>
      <c r="D1194" s="151" t="s">
        <v>488</v>
      </c>
      <c r="E1194" s="168">
        <v>536</v>
      </c>
      <c r="F1194" s="508">
        <v>41686</v>
      </c>
      <c r="G1194" s="153">
        <v>536</v>
      </c>
      <c r="H1194" s="172">
        <f t="shared" si="18"/>
        <v>0</v>
      </c>
      <c r="I1194" s="154"/>
      <c r="J1194" s="131"/>
    </row>
    <row r="1195" spans="1:10" ht="15" x14ac:dyDescent="0.25">
      <c r="A1195" s="166">
        <v>41686</v>
      </c>
      <c r="B1195" s="167">
        <v>639</v>
      </c>
      <c r="C1195" s="167" t="s">
        <v>871</v>
      </c>
      <c r="D1195" s="151" t="s">
        <v>18</v>
      </c>
      <c r="E1195" s="168">
        <v>360.5</v>
      </c>
      <c r="F1195" s="508">
        <v>41686</v>
      </c>
      <c r="G1195" s="153">
        <v>360.5</v>
      </c>
      <c r="H1195" s="172">
        <f t="shared" si="18"/>
        <v>0</v>
      </c>
      <c r="I1195" s="154"/>
      <c r="J1195" s="131"/>
    </row>
    <row r="1196" spans="1:10" ht="15" x14ac:dyDescent="0.25">
      <c r="A1196" s="166">
        <v>41686</v>
      </c>
      <c r="B1196" s="167">
        <v>640</v>
      </c>
      <c r="C1196" s="167" t="s">
        <v>871</v>
      </c>
      <c r="D1196" s="151" t="s">
        <v>116</v>
      </c>
      <c r="E1196" s="168">
        <v>3116</v>
      </c>
      <c r="F1196" s="508">
        <v>41686</v>
      </c>
      <c r="G1196" s="153">
        <v>3116</v>
      </c>
      <c r="H1196" s="172">
        <f t="shared" si="18"/>
        <v>0</v>
      </c>
      <c r="I1196" s="154"/>
      <c r="J1196" s="131"/>
    </row>
    <row r="1197" spans="1:10" ht="15" x14ac:dyDescent="0.25">
      <c r="A1197" s="166">
        <v>41686</v>
      </c>
      <c r="B1197" s="167">
        <v>641</v>
      </c>
      <c r="C1197" s="167" t="s">
        <v>871</v>
      </c>
      <c r="D1197" s="151" t="s">
        <v>74</v>
      </c>
      <c r="E1197" s="168">
        <v>1300</v>
      </c>
      <c r="F1197" s="508">
        <v>41686</v>
      </c>
      <c r="G1197" s="153">
        <v>1300</v>
      </c>
      <c r="H1197" s="172">
        <f t="shared" si="18"/>
        <v>0</v>
      </c>
      <c r="I1197" s="154"/>
      <c r="J1197" s="131"/>
    </row>
    <row r="1198" spans="1:10" ht="15" x14ac:dyDescent="0.25">
      <c r="A1198" s="166">
        <v>41686</v>
      </c>
      <c r="B1198" s="167">
        <v>642</v>
      </c>
      <c r="C1198" s="167" t="s">
        <v>871</v>
      </c>
      <c r="D1198" s="151" t="s">
        <v>49</v>
      </c>
      <c r="E1198" s="168">
        <v>4690</v>
      </c>
      <c r="F1198" s="508">
        <v>41686</v>
      </c>
      <c r="G1198" s="153">
        <v>4690</v>
      </c>
      <c r="H1198" s="172">
        <f t="shared" si="18"/>
        <v>0</v>
      </c>
      <c r="I1198" s="154" t="s">
        <v>8</v>
      </c>
      <c r="J1198" s="131"/>
    </row>
    <row r="1199" spans="1:10" ht="15" x14ac:dyDescent="0.25">
      <c r="A1199" s="166">
        <v>41686</v>
      </c>
      <c r="B1199" s="167">
        <v>643</v>
      </c>
      <c r="C1199" s="167" t="s">
        <v>871</v>
      </c>
      <c r="D1199" s="151" t="s">
        <v>123</v>
      </c>
      <c r="E1199" s="183">
        <v>5136</v>
      </c>
      <c r="F1199" s="510" t="s">
        <v>962</v>
      </c>
      <c r="G1199" s="153">
        <f>3500+1636</f>
        <v>5136</v>
      </c>
      <c r="H1199" s="172">
        <f t="shared" si="18"/>
        <v>0</v>
      </c>
      <c r="I1199" s="154" t="s">
        <v>8</v>
      </c>
      <c r="J1199" s="131"/>
    </row>
    <row r="1200" spans="1:10" ht="15" x14ac:dyDescent="0.25">
      <c r="A1200" s="166">
        <v>41686</v>
      </c>
      <c r="B1200" s="167">
        <v>644</v>
      </c>
      <c r="C1200" s="167" t="s">
        <v>871</v>
      </c>
      <c r="D1200" s="151" t="s">
        <v>49</v>
      </c>
      <c r="E1200" s="168">
        <v>624</v>
      </c>
      <c r="F1200" s="508">
        <v>41686</v>
      </c>
      <c r="G1200" s="153">
        <v>624</v>
      </c>
      <c r="H1200" s="172">
        <f t="shared" si="18"/>
        <v>0</v>
      </c>
      <c r="I1200" s="154" t="s">
        <v>8</v>
      </c>
      <c r="J1200" s="131"/>
    </row>
    <row r="1201" spans="1:10" ht="15" x14ac:dyDescent="0.25">
      <c r="A1201" s="166">
        <v>41686</v>
      </c>
      <c r="B1201" s="167">
        <v>645</v>
      </c>
      <c r="C1201" s="167" t="s">
        <v>871</v>
      </c>
      <c r="D1201" s="151" t="s">
        <v>55</v>
      </c>
      <c r="E1201" s="168">
        <v>12170.5</v>
      </c>
      <c r="F1201" s="508">
        <v>41686</v>
      </c>
      <c r="G1201" s="153">
        <v>12170.5</v>
      </c>
      <c r="H1201" s="172">
        <f t="shared" si="18"/>
        <v>0</v>
      </c>
      <c r="I1201" s="154" t="s">
        <v>8</v>
      </c>
      <c r="J1201" s="131"/>
    </row>
    <row r="1202" spans="1:10" x14ac:dyDescent="0.25">
      <c r="A1202" s="166">
        <v>41686</v>
      </c>
      <c r="B1202" s="167">
        <v>646</v>
      </c>
      <c r="C1202" s="167" t="s">
        <v>871</v>
      </c>
      <c r="D1202" s="151" t="s">
        <v>55</v>
      </c>
      <c r="E1202" s="168">
        <v>496</v>
      </c>
      <c r="F1202" s="508">
        <v>41686</v>
      </c>
      <c r="G1202" s="153">
        <v>496</v>
      </c>
      <c r="H1202" s="172">
        <f t="shared" si="18"/>
        <v>0</v>
      </c>
      <c r="I1202" s="154" t="s">
        <v>8</v>
      </c>
    </row>
    <row r="1203" spans="1:10" x14ac:dyDescent="0.25">
      <c r="A1203" s="166">
        <v>41686</v>
      </c>
      <c r="B1203" s="167">
        <v>647</v>
      </c>
      <c r="C1203" s="167" t="s">
        <v>871</v>
      </c>
      <c r="D1203" s="151" t="s">
        <v>29</v>
      </c>
      <c r="E1203" s="168">
        <v>8448</v>
      </c>
      <c r="F1203" s="508">
        <v>41687</v>
      </c>
      <c r="G1203" s="153">
        <v>8448</v>
      </c>
      <c r="H1203" s="172">
        <f t="shared" si="18"/>
        <v>0</v>
      </c>
      <c r="I1203" s="154" t="s">
        <v>27</v>
      </c>
    </row>
    <row r="1204" spans="1:10" x14ac:dyDescent="0.25">
      <c r="A1204" s="166">
        <v>41686</v>
      </c>
      <c r="B1204" s="167">
        <v>648</v>
      </c>
      <c r="C1204" s="167" t="s">
        <v>871</v>
      </c>
      <c r="D1204" s="151" t="s">
        <v>130</v>
      </c>
      <c r="E1204" s="168">
        <v>9090</v>
      </c>
      <c r="F1204" s="508">
        <v>41687</v>
      </c>
      <c r="G1204" s="153">
        <v>9090</v>
      </c>
      <c r="H1204" s="172">
        <f t="shared" si="18"/>
        <v>0</v>
      </c>
      <c r="I1204" s="154" t="s">
        <v>12</v>
      </c>
    </row>
    <row r="1205" spans="1:10" x14ac:dyDescent="0.25">
      <c r="A1205" s="166">
        <v>41686</v>
      </c>
      <c r="B1205" s="167">
        <v>649</v>
      </c>
      <c r="C1205" s="167" t="s">
        <v>871</v>
      </c>
      <c r="D1205" s="151" t="s">
        <v>269</v>
      </c>
      <c r="E1205" s="168">
        <v>2326</v>
      </c>
      <c r="F1205" s="508">
        <v>41686</v>
      </c>
      <c r="G1205" s="153">
        <v>2326</v>
      </c>
      <c r="H1205" s="172">
        <f t="shared" si="18"/>
        <v>0</v>
      </c>
      <c r="I1205" s="154" t="s">
        <v>27</v>
      </c>
    </row>
    <row r="1206" spans="1:10" x14ac:dyDescent="0.25">
      <c r="A1206" s="166">
        <v>41686</v>
      </c>
      <c r="B1206" s="167">
        <v>650</v>
      </c>
      <c r="C1206" s="167" t="s">
        <v>871</v>
      </c>
      <c r="D1206" s="151" t="s">
        <v>338</v>
      </c>
      <c r="E1206" s="168">
        <v>328</v>
      </c>
      <c r="F1206" s="508">
        <v>41686</v>
      </c>
      <c r="G1206" s="153">
        <v>328</v>
      </c>
      <c r="H1206" s="172">
        <f t="shared" si="18"/>
        <v>0</v>
      </c>
      <c r="I1206" s="154" t="s">
        <v>27</v>
      </c>
    </row>
    <row r="1207" spans="1:10" x14ac:dyDescent="0.25">
      <c r="A1207" s="166">
        <v>41686</v>
      </c>
      <c r="B1207" s="167">
        <v>651</v>
      </c>
      <c r="C1207" s="167" t="s">
        <v>871</v>
      </c>
      <c r="D1207" s="156" t="s">
        <v>53</v>
      </c>
      <c r="E1207" s="184">
        <v>0</v>
      </c>
      <c r="F1207" s="508"/>
      <c r="G1207" s="153">
        <v>0</v>
      </c>
      <c r="H1207" s="172">
        <f t="shared" si="18"/>
        <v>0</v>
      </c>
      <c r="I1207" s="154" t="s">
        <v>302</v>
      </c>
      <c r="J1207" s="155" t="s">
        <v>963</v>
      </c>
    </row>
    <row r="1208" spans="1:10" x14ac:dyDescent="0.25">
      <c r="A1208" s="166">
        <v>41686</v>
      </c>
      <c r="B1208" s="167">
        <v>652</v>
      </c>
      <c r="C1208" s="167" t="s">
        <v>871</v>
      </c>
      <c r="D1208" s="151" t="s">
        <v>27</v>
      </c>
      <c r="E1208" s="168">
        <v>3608.5</v>
      </c>
      <c r="F1208" s="508">
        <v>41686</v>
      </c>
      <c r="G1208" s="153">
        <v>3608.5</v>
      </c>
      <c r="H1208" s="172">
        <f t="shared" si="18"/>
        <v>0</v>
      </c>
      <c r="I1208" s="154" t="s">
        <v>12</v>
      </c>
    </row>
    <row r="1209" spans="1:10" x14ac:dyDescent="0.25">
      <c r="A1209" s="166">
        <v>41686</v>
      </c>
      <c r="B1209" s="167">
        <v>653</v>
      </c>
      <c r="C1209" s="167" t="s">
        <v>871</v>
      </c>
      <c r="D1209" s="151" t="s">
        <v>188</v>
      </c>
      <c r="E1209" s="183">
        <v>10761.5</v>
      </c>
      <c r="F1209" s="529" t="s">
        <v>964</v>
      </c>
      <c r="G1209" s="158">
        <v>10761.5</v>
      </c>
      <c r="H1209" s="172">
        <f t="shared" si="18"/>
        <v>0</v>
      </c>
      <c r="I1209" s="154" t="s">
        <v>12</v>
      </c>
    </row>
    <row r="1210" spans="1:10" x14ac:dyDescent="0.25">
      <c r="A1210" s="166">
        <v>41686</v>
      </c>
      <c r="B1210" s="167">
        <v>654</v>
      </c>
      <c r="C1210" s="167" t="s">
        <v>871</v>
      </c>
      <c r="D1210" s="156" t="s">
        <v>965</v>
      </c>
      <c r="E1210" s="183">
        <v>0</v>
      </c>
      <c r="F1210" s="521" t="s">
        <v>818</v>
      </c>
      <c r="G1210" s="153"/>
      <c r="H1210" s="172">
        <f t="shared" si="18"/>
        <v>0</v>
      </c>
      <c r="I1210" s="154" t="s">
        <v>966</v>
      </c>
      <c r="J1210" s="155" t="s">
        <v>967</v>
      </c>
    </row>
    <row r="1211" spans="1:10" x14ac:dyDescent="0.25">
      <c r="A1211" s="166">
        <v>41686</v>
      </c>
      <c r="B1211" s="167">
        <v>655</v>
      </c>
      <c r="C1211" s="167" t="s">
        <v>871</v>
      </c>
      <c r="D1211" s="151" t="s">
        <v>215</v>
      </c>
      <c r="E1211" s="168">
        <v>3218.5</v>
      </c>
      <c r="F1211" s="508">
        <v>41686</v>
      </c>
      <c r="G1211" s="153">
        <v>3218.5</v>
      </c>
      <c r="H1211" s="172">
        <f t="shared" si="18"/>
        <v>0</v>
      </c>
      <c r="I1211" s="154"/>
    </row>
    <row r="1212" spans="1:10" x14ac:dyDescent="0.25">
      <c r="A1212" s="166">
        <v>41686</v>
      </c>
      <c r="B1212" s="167">
        <v>656</v>
      </c>
      <c r="C1212" s="167" t="s">
        <v>871</v>
      </c>
      <c r="D1212" s="151" t="s">
        <v>215</v>
      </c>
      <c r="E1212" s="168">
        <v>5081</v>
      </c>
      <c r="F1212" s="508">
        <v>41686</v>
      </c>
      <c r="G1212" s="153">
        <v>5081</v>
      </c>
      <c r="H1212" s="172">
        <f t="shared" si="18"/>
        <v>0</v>
      </c>
      <c r="I1212" s="154" t="s">
        <v>12</v>
      </c>
    </row>
    <row r="1213" spans="1:10" x14ac:dyDescent="0.25">
      <c r="A1213" s="166">
        <v>41686</v>
      </c>
      <c r="B1213" s="167">
        <v>657</v>
      </c>
      <c r="C1213" s="167" t="s">
        <v>871</v>
      </c>
      <c r="D1213" s="151" t="s">
        <v>47</v>
      </c>
      <c r="E1213" s="168">
        <v>2406.5</v>
      </c>
      <c r="F1213" s="508">
        <v>41686</v>
      </c>
      <c r="G1213" s="153">
        <v>2406.5</v>
      </c>
      <c r="H1213" s="172">
        <f t="shared" si="18"/>
        <v>0</v>
      </c>
      <c r="I1213" s="154" t="s">
        <v>27</v>
      </c>
    </row>
    <row r="1214" spans="1:10" x14ac:dyDescent="0.25">
      <c r="A1214" s="166">
        <v>41686</v>
      </c>
      <c r="B1214" s="167">
        <v>658</v>
      </c>
      <c r="C1214" s="167" t="s">
        <v>871</v>
      </c>
      <c r="D1214" s="151" t="s">
        <v>897</v>
      </c>
      <c r="E1214" s="168">
        <v>4001.5</v>
      </c>
      <c r="F1214" s="508">
        <v>41686</v>
      </c>
      <c r="G1214" s="153">
        <v>4001.5</v>
      </c>
      <c r="H1214" s="172">
        <f t="shared" si="18"/>
        <v>0</v>
      </c>
      <c r="I1214" s="154" t="s">
        <v>12</v>
      </c>
    </row>
    <row r="1215" spans="1:10" x14ac:dyDescent="0.25">
      <c r="A1215" s="166">
        <v>41686</v>
      </c>
      <c r="B1215" s="167">
        <v>659</v>
      </c>
      <c r="C1215" s="167" t="s">
        <v>871</v>
      </c>
      <c r="D1215" s="151" t="s">
        <v>16</v>
      </c>
      <c r="E1215" s="168">
        <v>2300</v>
      </c>
      <c r="F1215" s="509">
        <v>41710</v>
      </c>
      <c r="G1215" s="158">
        <v>2300</v>
      </c>
      <c r="H1215" s="172">
        <f t="shared" si="18"/>
        <v>0</v>
      </c>
      <c r="I1215" s="154" t="s">
        <v>27</v>
      </c>
    </row>
    <row r="1216" spans="1:10" x14ac:dyDescent="0.25">
      <c r="A1216" s="166">
        <v>41686</v>
      </c>
      <c r="B1216" s="167">
        <v>660</v>
      </c>
      <c r="C1216" s="167" t="s">
        <v>871</v>
      </c>
      <c r="D1216" s="151" t="s">
        <v>20</v>
      </c>
      <c r="E1216" s="168">
        <v>5152.5</v>
      </c>
      <c r="F1216" s="508">
        <v>41686</v>
      </c>
      <c r="G1216" s="153">
        <v>5152.5</v>
      </c>
      <c r="H1216" s="172">
        <f t="shared" si="18"/>
        <v>0</v>
      </c>
      <c r="I1216" s="154" t="s">
        <v>8</v>
      </c>
    </row>
    <row r="1217" spans="1:10" x14ac:dyDescent="0.25">
      <c r="A1217" s="166">
        <v>41686</v>
      </c>
      <c r="B1217" s="167">
        <v>661</v>
      </c>
      <c r="C1217" s="167" t="s">
        <v>871</v>
      </c>
      <c r="D1217" s="151" t="s">
        <v>508</v>
      </c>
      <c r="E1217" s="168">
        <v>26568</v>
      </c>
      <c r="F1217" s="508">
        <v>41686</v>
      </c>
      <c r="G1217" s="153">
        <v>26568</v>
      </c>
      <c r="H1217" s="172">
        <f t="shared" si="18"/>
        <v>0</v>
      </c>
      <c r="I1217" s="154" t="s">
        <v>8</v>
      </c>
    </row>
    <row r="1218" spans="1:10" x14ac:dyDescent="0.25">
      <c r="A1218" s="166">
        <v>41686</v>
      </c>
      <c r="B1218" s="167">
        <v>662</v>
      </c>
      <c r="C1218" s="167" t="s">
        <v>871</v>
      </c>
      <c r="D1218" s="151" t="s">
        <v>367</v>
      </c>
      <c r="E1218" s="183">
        <v>1864</v>
      </c>
      <c r="F1218" s="510" t="s">
        <v>968</v>
      </c>
      <c r="G1218" s="153">
        <f>1564+300</f>
        <v>1864</v>
      </c>
      <c r="H1218" s="172">
        <f t="shared" si="18"/>
        <v>0</v>
      </c>
      <c r="I1218" s="154"/>
    </row>
    <row r="1219" spans="1:10" x14ac:dyDescent="0.25">
      <c r="A1219" s="166">
        <v>41686</v>
      </c>
      <c r="B1219" s="167">
        <v>663</v>
      </c>
      <c r="C1219" s="167" t="s">
        <v>871</v>
      </c>
      <c r="D1219" s="151" t="s">
        <v>11</v>
      </c>
      <c r="E1219" s="168">
        <v>49102</v>
      </c>
      <c r="F1219" s="508">
        <v>41691</v>
      </c>
      <c r="G1219" s="153">
        <v>49102</v>
      </c>
      <c r="H1219" s="172">
        <f t="shared" si="18"/>
        <v>0</v>
      </c>
      <c r="I1219" s="154" t="s">
        <v>12</v>
      </c>
    </row>
    <row r="1220" spans="1:10" x14ac:dyDescent="0.25">
      <c r="A1220" s="166">
        <v>41686</v>
      </c>
      <c r="B1220" s="167">
        <v>664</v>
      </c>
      <c r="C1220" s="167" t="s">
        <v>871</v>
      </c>
      <c r="D1220" s="151" t="s">
        <v>68</v>
      </c>
      <c r="E1220" s="168">
        <v>3880</v>
      </c>
      <c r="F1220" s="508">
        <v>41687</v>
      </c>
      <c r="G1220" s="153">
        <v>3880</v>
      </c>
      <c r="H1220" s="172">
        <f t="shared" si="18"/>
        <v>0</v>
      </c>
      <c r="I1220" s="154" t="s">
        <v>12</v>
      </c>
    </row>
    <row r="1221" spans="1:10" x14ac:dyDescent="0.25">
      <c r="A1221" s="166">
        <v>41686</v>
      </c>
      <c r="B1221" s="167">
        <v>665</v>
      </c>
      <c r="C1221" s="167" t="s">
        <v>871</v>
      </c>
      <c r="D1221" s="151" t="s">
        <v>180</v>
      </c>
      <c r="E1221" s="183">
        <v>22383</v>
      </c>
      <c r="F1221" s="510" t="s">
        <v>969</v>
      </c>
      <c r="G1221" s="153">
        <f>500+5000+16883</f>
        <v>22383</v>
      </c>
      <c r="H1221" s="172">
        <f t="shared" ref="H1221:H1284" si="19">E1221-G1221</f>
        <v>0</v>
      </c>
      <c r="I1221" s="154" t="s">
        <v>12</v>
      </c>
    </row>
    <row r="1222" spans="1:10" x14ac:dyDescent="0.25">
      <c r="A1222" s="166">
        <v>41686</v>
      </c>
      <c r="B1222" s="167">
        <v>666</v>
      </c>
      <c r="C1222" s="167" t="s">
        <v>871</v>
      </c>
      <c r="D1222" s="151" t="s">
        <v>136</v>
      </c>
      <c r="E1222" s="168">
        <v>1227.5</v>
      </c>
      <c r="F1222" s="508">
        <v>41686</v>
      </c>
      <c r="G1222" s="153">
        <v>1227.5</v>
      </c>
      <c r="H1222" s="172">
        <f t="shared" si="19"/>
        <v>0</v>
      </c>
      <c r="I1222" s="154"/>
    </row>
    <row r="1223" spans="1:10" x14ac:dyDescent="0.25">
      <c r="A1223" s="166">
        <v>41686</v>
      </c>
      <c r="B1223" s="167">
        <v>667</v>
      </c>
      <c r="C1223" s="167" t="s">
        <v>871</v>
      </c>
      <c r="D1223" s="151" t="s">
        <v>392</v>
      </c>
      <c r="E1223" s="168">
        <v>2081.5</v>
      </c>
      <c r="F1223" s="508">
        <v>41686</v>
      </c>
      <c r="G1223" s="153">
        <v>2081.5</v>
      </c>
      <c r="H1223" s="172">
        <f t="shared" si="19"/>
        <v>0</v>
      </c>
      <c r="I1223" s="154"/>
    </row>
    <row r="1224" spans="1:10" x14ac:dyDescent="0.25">
      <c r="A1224" s="166">
        <v>41686</v>
      </c>
      <c r="B1224" s="167">
        <v>668</v>
      </c>
      <c r="C1224" s="167" t="s">
        <v>871</v>
      </c>
      <c r="D1224" s="151" t="s">
        <v>884</v>
      </c>
      <c r="E1224" s="168">
        <v>2700</v>
      </c>
      <c r="F1224" s="508">
        <v>41686</v>
      </c>
      <c r="G1224" s="153">
        <v>2700</v>
      </c>
      <c r="H1224" s="172">
        <f t="shared" si="19"/>
        <v>0</v>
      </c>
      <c r="I1224" s="154"/>
    </row>
    <row r="1225" spans="1:10" x14ac:dyDescent="0.25">
      <c r="A1225" s="166">
        <v>41686</v>
      </c>
      <c r="B1225" s="167">
        <v>669</v>
      </c>
      <c r="C1225" s="167" t="s">
        <v>871</v>
      </c>
      <c r="D1225" s="151" t="s">
        <v>98</v>
      </c>
      <c r="E1225" s="168">
        <v>11587.5</v>
      </c>
      <c r="F1225" s="508">
        <v>41687</v>
      </c>
      <c r="G1225" s="153">
        <v>11587.5</v>
      </c>
      <c r="H1225" s="172">
        <f t="shared" si="19"/>
        <v>0</v>
      </c>
      <c r="I1225" s="154" t="s">
        <v>12</v>
      </c>
    </row>
    <row r="1226" spans="1:10" x14ac:dyDescent="0.25">
      <c r="A1226" s="166">
        <v>41686</v>
      </c>
      <c r="B1226" s="167">
        <v>670</v>
      </c>
      <c r="C1226" s="167" t="s">
        <v>871</v>
      </c>
      <c r="D1226" s="151" t="s">
        <v>8</v>
      </c>
      <c r="E1226" s="168">
        <v>154.5</v>
      </c>
      <c r="F1226" s="508">
        <v>41686</v>
      </c>
      <c r="G1226" s="153">
        <v>154.5</v>
      </c>
      <c r="H1226" s="172">
        <f t="shared" si="19"/>
        <v>0</v>
      </c>
      <c r="I1226" s="154" t="s">
        <v>8</v>
      </c>
    </row>
    <row r="1227" spans="1:10" x14ac:dyDescent="0.25">
      <c r="A1227" s="166">
        <v>41686</v>
      </c>
      <c r="B1227" s="167">
        <v>671</v>
      </c>
      <c r="C1227" s="167" t="s">
        <v>871</v>
      </c>
      <c r="D1227" s="151" t="s">
        <v>349</v>
      </c>
      <c r="E1227" s="168">
        <v>15194</v>
      </c>
      <c r="F1227" s="508">
        <v>41686</v>
      </c>
      <c r="G1227" s="153">
        <v>15194</v>
      </c>
      <c r="H1227" s="172">
        <f t="shared" si="19"/>
        <v>0</v>
      </c>
      <c r="I1227" s="154"/>
    </row>
    <row r="1228" spans="1:10" x14ac:dyDescent="0.25">
      <c r="A1228" s="166">
        <v>41686</v>
      </c>
      <c r="B1228" s="167">
        <v>672</v>
      </c>
      <c r="C1228" s="167" t="s">
        <v>871</v>
      </c>
      <c r="D1228" s="151" t="s">
        <v>8</v>
      </c>
      <c r="E1228" s="168">
        <v>1125.5</v>
      </c>
      <c r="F1228" s="508">
        <v>41686</v>
      </c>
      <c r="G1228" s="153">
        <v>1125.5</v>
      </c>
      <c r="H1228" s="172">
        <f t="shared" si="19"/>
        <v>0</v>
      </c>
      <c r="I1228" s="154" t="s">
        <v>8</v>
      </c>
    </row>
    <row r="1229" spans="1:10" x14ac:dyDescent="0.25">
      <c r="A1229" s="166">
        <v>41686</v>
      </c>
      <c r="B1229" s="167">
        <v>673</v>
      </c>
      <c r="C1229" s="167" t="s">
        <v>871</v>
      </c>
      <c r="D1229" s="151" t="s">
        <v>152</v>
      </c>
      <c r="E1229" s="168">
        <v>8368</v>
      </c>
      <c r="F1229" s="508">
        <v>41686</v>
      </c>
      <c r="G1229" s="153">
        <v>8368</v>
      </c>
      <c r="H1229" s="172">
        <f t="shared" si="19"/>
        <v>0</v>
      </c>
      <c r="I1229" s="154"/>
    </row>
    <row r="1230" spans="1:10" x14ac:dyDescent="0.25">
      <c r="A1230" s="166">
        <v>41686</v>
      </c>
      <c r="B1230" s="167">
        <v>674</v>
      </c>
      <c r="C1230" s="167" t="s">
        <v>871</v>
      </c>
      <c r="D1230" s="151" t="s">
        <v>412</v>
      </c>
      <c r="E1230" s="183">
        <v>2045.7</v>
      </c>
      <c r="F1230" s="515" t="s">
        <v>970</v>
      </c>
      <c r="G1230" s="153">
        <v>2045.7</v>
      </c>
      <c r="H1230" s="172">
        <f t="shared" si="19"/>
        <v>0</v>
      </c>
      <c r="I1230" s="154" t="s">
        <v>27</v>
      </c>
      <c r="J1230" s="155" t="s">
        <v>971</v>
      </c>
    </row>
    <row r="1231" spans="1:10" x14ac:dyDescent="0.25">
      <c r="A1231" s="166">
        <v>41686</v>
      </c>
      <c r="B1231" s="167">
        <v>675</v>
      </c>
      <c r="C1231" s="167" t="s">
        <v>871</v>
      </c>
      <c r="D1231" s="151" t="s">
        <v>14</v>
      </c>
      <c r="E1231" s="168">
        <v>6327.5</v>
      </c>
      <c r="F1231" s="508">
        <v>41687</v>
      </c>
      <c r="G1231" s="153">
        <v>6327.5</v>
      </c>
      <c r="H1231" s="172">
        <f t="shared" si="19"/>
        <v>0</v>
      </c>
      <c r="I1231" s="154" t="s">
        <v>27</v>
      </c>
    </row>
    <row r="1232" spans="1:10" x14ac:dyDescent="0.25">
      <c r="A1232" s="166">
        <v>41686</v>
      </c>
      <c r="B1232" s="167">
        <v>676</v>
      </c>
      <c r="C1232" s="167" t="s">
        <v>871</v>
      </c>
      <c r="D1232" s="151" t="s">
        <v>29</v>
      </c>
      <c r="E1232" s="168">
        <v>4015.5</v>
      </c>
      <c r="F1232" s="508">
        <v>41687</v>
      </c>
      <c r="G1232" s="153">
        <v>4015.5</v>
      </c>
      <c r="H1232" s="172">
        <f t="shared" si="19"/>
        <v>0</v>
      </c>
      <c r="I1232" s="154" t="s">
        <v>27</v>
      </c>
    </row>
    <row r="1233" spans="1:10" x14ac:dyDescent="0.25">
      <c r="A1233" s="166">
        <v>41687</v>
      </c>
      <c r="B1233" s="167">
        <v>677</v>
      </c>
      <c r="C1233" s="167" t="s">
        <v>871</v>
      </c>
      <c r="D1233" s="151" t="s">
        <v>19</v>
      </c>
      <c r="E1233" s="168">
        <v>13958</v>
      </c>
      <c r="F1233" s="508">
        <v>41687</v>
      </c>
      <c r="G1233" s="153">
        <v>13958</v>
      </c>
      <c r="H1233" s="172">
        <f t="shared" si="19"/>
        <v>0</v>
      </c>
      <c r="I1233" s="154" t="s">
        <v>21</v>
      </c>
    </row>
    <row r="1234" spans="1:10" ht="15" x14ac:dyDescent="0.25">
      <c r="A1234" s="166">
        <v>41687</v>
      </c>
      <c r="B1234" s="167">
        <v>678</v>
      </c>
      <c r="C1234" s="167" t="s">
        <v>871</v>
      </c>
      <c r="D1234" s="151" t="s">
        <v>20</v>
      </c>
      <c r="E1234" s="168">
        <v>7167.2</v>
      </c>
      <c r="F1234" s="508">
        <v>41688</v>
      </c>
      <c r="G1234" s="153">
        <v>7167.2</v>
      </c>
      <c r="H1234" s="172">
        <f t="shared" si="19"/>
        <v>0</v>
      </c>
      <c r="I1234" s="168" t="s">
        <v>8</v>
      </c>
      <c r="J1234" s="131"/>
    </row>
    <row r="1235" spans="1:10" ht="15" x14ac:dyDescent="0.25">
      <c r="A1235" s="166">
        <v>41687</v>
      </c>
      <c r="B1235" s="167">
        <v>679</v>
      </c>
      <c r="C1235" s="167" t="s">
        <v>871</v>
      </c>
      <c r="D1235" s="151" t="s">
        <v>13</v>
      </c>
      <c r="E1235" s="168">
        <v>1877</v>
      </c>
      <c r="F1235" s="508">
        <v>41693</v>
      </c>
      <c r="G1235" s="153">
        <v>1877</v>
      </c>
      <c r="H1235" s="172">
        <f t="shared" si="19"/>
        <v>0</v>
      </c>
      <c r="I1235" s="154" t="s">
        <v>21</v>
      </c>
      <c r="J1235" s="131"/>
    </row>
    <row r="1236" spans="1:10" ht="15" x14ac:dyDescent="0.25">
      <c r="A1236" s="166">
        <v>41687</v>
      </c>
      <c r="B1236" s="167">
        <v>680</v>
      </c>
      <c r="C1236" s="167" t="s">
        <v>871</v>
      </c>
      <c r="D1236" s="151" t="s">
        <v>149</v>
      </c>
      <c r="E1236" s="168">
        <v>14309</v>
      </c>
      <c r="F1236" s="508">
        <v>41687</v>
      </c>
      <c r="G1236" s="153">
        <v>14309</v>
      </c>
      <c r="H1236" s="172">
        <f t="shared" si="19"/>
        <v>0</v>
      </c>
      <c r="I1236" s="154"/>
      <c r="J1236" s="131"/>
    </row>
    <row r="1237" spans="1:10" ht="15" x14ac:dyDescent="0.25">
      <c r="A1237" s="166">
        <v>41687</v>
      </c>
      <c r="B1237" s="167">
        <v>681</v>
      </c>
      <c r="C1237" s="167" t="s">
        <v>871</v>
      </c>
      <c r="D1237" s="151" t="s">
        <v>374</v>
      </c>
      <c r="E1237" s="168">
        <v>14406.5</v>
      </c>
      <c r="F1237" s="508">
        <v>41687</v>
      </c>
      <c r="G1237" s="153">
        <v>14406.5</v>
      </c>
      <c r="H1237" s="172">
        <f t="shared" si="19"/>
        <v>0</v>
      </c>
      <c r="I1237" s="154"/>
      <c r="J1237" s="131"/>
    </row>
    <row r="1238" spans="1:10" ht="15" x14ac:dyDescent="0.25">
      <c r="A1238" s="166">
        <v>41687</v>
      </c>
      <c r="B1238" s="167">
        <v>682</v>
      </c>
      <c r="C1238" s="167" t="s">
        <v>871</v>
      </c>
      <c r="D1238" s="151" t="s">
        <v>23</v>
      </c>
      <c r="E1238" s="168">
        <v>1436.5</v>
      </c>
      <c r="F1238" s="508">
        <v>41687</v>
      </c>
      <c r="G1238" s="153">
        <v>1436.5</v>
      </c>
      <c r="H1238" s="172">
        <f t="shared" si="19"/>
        <v>0</v>
      </c>
      <c r="I1238" s="154"/>
      <c r="J1238" s="131"/>
    </row>
    <row r="1239" spans="1:10" ht="15" x14ac:dyDescent="0.25">
      <c r="A1239" s="166">
        <v>41687</v>
      </c>
      <c r="B1239" s="167">
        <v>683</v>
      </c>
      <c r="C1239" s="167" t="s">
        <v>871</v>
      </c>
      <c r="D1239" s="151" t="s">
        <v>44</v>
      </c>
      <c r="E1239" s="168">
        <v>3800</v>
      </c>
      <c r="F1239" s="509">
        <v>41710</v>
      </c>
      <c r="G1239" s="158">
        <v>3800</v>
      </c>
      <c r="H1239" s="172">
        <f t="shared" si="19"/>
        <v>0</v>
      </c>
      <c r="I1239" s="154" t="s">
        <v>65</v>
      </c>
      <c r="J1239" s="131"/>
    </row>
    <row r="1240" spans="1:10" ht="15" x14ac:dyDescent="0.25">
      <c r="A1240" s="166">
        <v>41687</v>
      </c>
      <c r="B1240" s="167">
        <v>684</v>
      </c>
      <c r="C1240" s="167" t="s">
        <v>871</v>
      </c>
      <c r="D1240" s="151" t="s">
        <v>43</v>
      </c>
      <c r="E1240" s="168">
        <v>1140</v>
      </c>
      <c r="F1240" s="509">
        <v>41710</v>
      </c>
      <c r="G1240" s="158">
        <v>1140</v>
      </c>
      <c r="H1240" s="172">
        <f t="shared" si="19"/>
        <v>0</v>
      </c>
      <c r="I1240" s="154" t="s">
        <v>30</v>
      </c>
      <c r="J1240" s="131"/>
    </row>
    <row r="1241" spans="1:10" ht="15" x14ac:dyDescent="0.25">
      <c r="A1241" s="166">
        <v>41687</v>
      </c>
      <c r="B1241" s="167">
        <v>685</v>
      </c>
      <c r="C1241" s="167" t="s">
        <v>871</v>
      </c>
      <c r="D1241" s="151" t="s">
        <v>42</v>
      </c>
      <c r="E1241" s="168">
        <v>2660</v>
      </c>
      <c r="F1241" s="509">
        <v>41710</v>
      </c>
      <c r="G1241" s="158">
        <v>2660</v>
      </c>
      <c r="H1241" s="172">
        <f t="shared" si="19"/>
        <v>0</v>
      </c>
      <c r="I1241" s="154" t="s">
        <v>30</v>
      </c>
      <c r="J1241" s="131"/>
    </row>
    <row r="1242" spans="1:10" ht="15" x14ac:dyDescent="0.25">
      <c r="A1242" s="166">
        <v>41687</v>
      </c>
      <c r="B1242" s="167">
        <v>686</v>
      </c>
      <c r="C1242" s="167" t="s">
        <v>871</v>
      </c>
      <c r="D1242" s="151" t="s">
        <v>637</v>
      </c>
      <c r="E1242" s="168">
        <v>283</v>
      </c>
      <c r="F1242" s="508">
        <v>41687</v>
      </c>
      <c r="G1242" s="153">
        <v>283</v>
      </c>
      <c r="H1242" s="172">
        <f t="shared" si="19"/>
        <v>0</v>
      </c>
      <c r="I1242" s="154"/>
      <c r="J1242" s="131"/>
    </row>
    <row r="1243" spans="1:10" ht="15" x14ac:dyDescent="0.25">
      <c r="A1243" s="166">
        <v>41687</v>
      </c>
      <c r="B1243" s="167">
        <v>687</v>
      </c>
      <c r="C1243" s="167" t="s">
        <v>871</v>
      </c>
      <c r="D1243" s="151" t="s">
        <v>29</v>
      </c>
      <c r="E1243" s="183">
        <v>11071.64</v>
      </c>
      <c r="F1243" s="517">
        <v>41691</v>
      </c>
      <c r="G1243" s="153">
        <v>11071.64</v>
      </c>
      <c r="H1243" s="172">
        <f t="shared" si="19"/>
        <v>0</v>
      </c>
      <c r="I1243" s="154" t="s">
        <v>30</v>
      </c>
      <c r="J1243" s="131"/>
    </row>
    <row r="1244" spans="1:10" ht="15" x14ac:dyDescent="0.25">
      <c r="A1244" s="166">
        <v>41687</v>
      </c>
      <c r="B1244" s="167">
        <v>688</v>
      </c>
      <c r="C1244" s="167" t="s">
        <v>871</v>
      </c>
      <c r="D1244" s="151" t="s">
        <v>54</v>
      </c>
      <c r="E1244" s="183">
        <v>19665.5</v>
      </c>
      <c r="F1244" s="517">
        <v>41688</v>
      </c>
      <c r="G1244" s="153">
        <v>19665.5</v>
      </c>
      <c r="H1244" s="172">
        <f t="shared" si="19"/>
        <v>0</v>
      </c>
      <c r="I1244" s="154" t="s">
        <v>30</v>
      </c>
      <c r="J1244" s="131"/>
    </row>
    <row r="1245" spans="1:10" ht="15" x14ac:dyDescent="0.25">
      <c r="A1245" s="166">
        <v>41687</v>
      </c>
      <c r="B1245" s="167">
        <v>689</v>
      </c>
      <c r="C1245" s="167" t="s">
        <v>871</v>
      </c>
      <c r="D1245" s="151" t="s">
        <v>760</v>
      </c>
      <c r="E1245" s="168">
        <v>2436</v>
      </c>
      <c r="F1245" s="508">
        <v>41690</v>
      </c>
      <c r="G1245" s="153">
        <v>2436</v>
      </c>
      <c r="H1245" s="172">
        <f t="shared" si="19"/>
        <v>0</v>
      </c>
      <c r="I1245" s="154" t="s">
        <v>30</v>
      </c>
      <c r="J1245" s="131"/>
    </row>
    <row r="1246" spans="1:10" ht="15" x14ac:dyDescent="0.25">
      <c r="A1246" s="166">
        <v>41687</v>
      </c>
      <c r="B1246" s="167">
        <v>690</v>
      </c>
      <c r="C1246" s="167" t="s">
        <v>871</v>
      </c>
      <c r="D1246" s="151" t="s">
        <v>35</v>
      </c>
      <c r="E1246" s="168">
        <v>1814</v>
      </c>
      <c r="F1246" s="508">
        <v>41688</v>
      </c>
      <c r="G1246" s="153">
        <v>1814</v>
      </c>
      <c r="H1246" s="172">
        <f t="shared" si="19"/>
        <v>0</v>
      </c>
      <c r="I1246" s="154" t="s">
        <v>30</v>
      </c>
      <c r="J1246" s="131"/>
    </row>
    <row r="1247" spans="1:10" ht="15" x14ac:dyDescent="0.25">
      <c r="A1247" s="166">
        <v>41687</v>
      </c>
      <c r="B1247" s="167">
        <v>691</v>
      </c>
      <c r="C1247" s="167" t="s">
        <v>871</v>
      </c>
      <c r="D1247" s="151" t="s">
        <v>829</v>
      </c>
      <c r="E1247" s="168">
        <v>1329.5</v>
      </c>
      <c r="F1247" s="508">
        <v>41690</v>
      </c>
      <c r="G1247" s="153">
        <v>1329.5</v>
      </c>
      <c r="H1247" s="172">
        <f t="shared" si="19"/>
        <v>0</v>
      </c>
      <c r="I1247" s="154" t="s">
        <v>30</v>
      </c>
      <c r="J1247" s="131"/>
    </row>
    <row r="1248" spans="1:10" ht="15" x14ac:dyDescent="0.25">
      <c r="A1248" s="166">
        <v>41687</v>
      </c>
      <c r="B1248" s="167">
        <v>692</v>
      </c>
      <c r="C1248" s="167" t="s">
        <v>871</v>
      </c>
      <c r="D1248" s="151" t="s">
        <v>123</v>
      </c>
      <c r="E1248" s="168">
        <v>3667</v>
      </c>
      <c r="F1248" s="508">
        <v>41694</v>
      </c>
      <c r="G1248" s="153">
        <v>3667</v>
      </c>
      <c r="H1248" s="172">
        <f t="shared" si="19"/>
        <v>0</v>
      </c>
      <c r="I1248" s="154"/>
      <c r="J1248" s="131"/>
    </row>
    <row r="1249" spans="1:10" ht="15" x14ac:dyDescent="0.25">
      <c r="A1249" s="166">
        <v>41687</v>
      </c>
      <c r="B1249" s="167">
        <v>693</v>
      </c>
      <c r="C1249" s="167" t="s">
        <v>871</v>
      </c>
      <c r="D1249" s="151" t="s">
        <v>22</v>
      </c>
      <c r="E1249" s="168">
        <v>509</v>
      </c>
      <c r="F1249" s="508">
        <v>41687</v>
      </c>
      <c r="G1249" s="153">
        <v>509</v>
      </c>
      <c r="H1249" s="172">
        <f t="shared" si="19"/>
        <v>0</v>
      </c>
      <c r="I1249" s="154"/>
      <c r="J1249" s="131"/>
    </row>
    <row r="1250" spans="1:10" x14ac:dyDescent="0.25">
      <c r="A1250" s="166">
        <v>41687</v>
      </c>
      <c r="B1250" s="167">
        <v>694</v>
      </c>
      <c r="C1250" s="167" t="s">
        <v>871</v>
      </c>
      <c r="D1250" s="151" t="s">
        <v>66</v>
      </c>
      <c r="E1250" s="168">
        <v>1222</v>
      </c>
      <c r="F1250" s="508">
        <v>41687</v>
      </c>
      <c r="G1250" s="153">
        <v>1222</v>
      </c>
      <c r="H1250" s="172">
        <f t="shared" si="19"/>
        <v>0</v>
      </c>
      <c r="I1250" s="154" t="s">
        <v>65</v>
      </c>
    </row>
    <row r="1251" spans="1:10" x14ac:dyDescent="0.25">
      <c r="A1251" s="166">
        <v>41687</v>
      </c>
      <c r="B1251" s="167">
        <v>695</v>
      </c>
      <c r="C1251" s="167" t="s">
        <v>871</v>
      </c>
      <c r="D1251" s="151" t="s">
        <v>57</v>
      </c>
      <c r="E1251" s="168">
        <v>1200</v>
      </c>
      <c r="F1251" s="508">
        <v>41687</v>
      </c>
      <c r="G1251" s="153">
        <v>1200</v>
      </c>
      <c r="H1251" s="172">
        <f t="shared" si="19"/>
        <v>0</v>
      </c>
      <c r="I1251" s="154" t="s">
        <v>30</v>
      </c>
    </row>
    <row r="1252" spans="1:10" x14ac:dyDescent="0.25">
      <c r="A1252" s="166">
        <v>41687</v>
      </c>
      <c r="B1252" s="167">
        <v>696</v>
      </c>
      <c r="C1252" s="167" t="s">
        <v>871</v>
      </c>
      <c r="D1252" s="151" t="s">
        <v>972</v>
      </c>
      <c r="E1252" s="168">
        <v>1296.5</v>
      </c>
      <c r="F1252" s="508">
        <v>41687</v>
      </c>
      <c r="G1252" s="153">
        <v>1296.5</v>
      </c>
      <c r="H1252" s="172">
        <f t="shared" si="19"/>
        <v>0</v>
      </c>
      <c r="I1252" s="154" t="s">
        <v>30</v>
      </c>
    </row>
    <row r="1253" spans="1:10" x14ac:dyDescent="0.25">
      <c r="A1253" s="166">
        <v>41687</v>
      </c>
      <c r="B1253" s="167">
        <v>697</v>
      </c>
      <c r="C1253" s="167" t="s">
        <v>871</v>
      </c>
      <c r="D1253" s="151" t="s">
        <v>517</v>
      </c>
      <c r="E1253" s="168">
        <v>802</v>
      </c>
      <c r="F1253" s="508">
        <v>41687</v>
      </c>
      <c r="G1253" s="153">
        <v>802</v>
      </c>
      <c r="H1253" s="172">
        <f t="shared" si="19"/>
        <v>0</v>
      </c>
      <c r="I1253" s="154"/>
    </row>
    <row r="1254" spans="1:10" x14ac:dyDescent="0.25">
      <c r="A1254" s="166">
        <v>41687</v>
      </c>
      <c r="B1254" s="167">
        <v>698</v>
      </c>
      <c r="C1254" s="167" t="s">
        <v>871</v>
      </c>
      <c r="D1254" s="151" t="s">
        <v>14</v>
      </c>
      <c r="E1254" s="168">
        <v>1302</v>
      </c>
      <c r="F1254" s="508">
        <v>41687</v>
      </c>
      <c r="G1254" s="153">
        <v>1302</v>
      </c>
      <c r="H1254" s="172">
        <f t="shared" si="19"/>
        <v>0</v>
      </c>
      <c r="I1254" s="154"/>
    </row>
    <row r="1255" spans="1:10" x14ac:dyDescent="0.25">
      <c r="A1255" s="166">
        <v>41687</v>
      </c>
      <c r="B1255" s="167">
        <v>699</v>
      </c>
      <c r="C1255" s="167" t="s">
        <v>871</v>
      </c>
      <c r="D1255" s="151" t="s">
        <v>136</v>
      </c>
      <c r="E1255" s="168">
        <v>263</v>
      </c>
      <c r="F1255" s="508">
        <v>41687</v>
      </c>
      <c r="G1255" s="153">
        <v>263</v>
      </c>
      <c r="H1255" s="172">
        <f t="shared" si="19"/>
        <v>0</v>
      </c>
      <c r="I1255" s="154"/>
    </row>
    <row r="1256" spans="1:10" x14ac:dyDescent="0.25">
      <c r="A1256" s="166">
        <v>41687</v>
      </c>
      <c r="B1256" s="167">
        <v>700</v>
      </c>
      <c r="C1256" s="167" t="s">
        <v>871</v>
      </c>
      <c r="D1256" s="151" t="s">
        <v>47</v>
      </c>
      <c r="E1256" s="168">
        <v>4474</v>
      </c>
      <c r="F1256" s="508">
        <v>41688</v>
      </c>
      <c r="G1256" s="153">
        <v>4474</v>
      </c>
      <c r="H1256" s="172">
        <f t="shared" si="19"/>
        <v>0</v>
      </c>
      <c r="I1256" s="154" t="s">
        <v>30</v>
      </c>
    </row>
    <row r="1257" spans="1:10" x14ac:dyDescent="0.25">
      <c r="A1257" s="166">
        <v>41687</v>
      </c>
      <c r="B1257" s="167">
        <v>701</v>
      </c>
      <c r="C1257" s="167" t="s">
        <v>871</v>
      </c>
      <c r="D1257" s="151" t="s">
        <v>130</v>
      </c>
      <c r="E1257" s="168">
        <v>10067.5</v>
      </c>
      <c r="F1257" s="508">
        <v>41691</v>
      </c>
      <c r="G1257" s="153">
        <v>10067.5</v>
      </c>
      <c r="H1257" s="172">
        <f t="shared" si="19"/>
        <v>0</v>
      </c>
      <c r="I1257" s="154" t="s">
        <v>21</v>
      </c>
    </row>
    <row r="1258" spans="1:10" x14ac:dyDescent="0.25">
      <c r="A1258" s="166">
        <v>41687</v>
      </c>
      <c r="B1258" s="167">
        <v>702</v>
      </c>
      <c r="C1258" s="167" t="s">
        <v>871</v>
      </c>
      <c r="D1258" s="151" t="s">
        <v>973</v>
      </c>
      <c r="E1258" s="168">
        <v>5606.5</v>
      </c>
      <c r="F1258" s="509" t="s">
        <v>974</v>
      </c>
      <c r="G1258" s="153">
        <v>5606.5</v>
      </c>
      <c r="H1258" s="172">
        <f t="shared" si="19"/>
        <v>0</v>
      </c>
      <c r="I1258" s="154" t="s">
        <v>21</v>
      </c>
    </row>
    <row r="1259" spans="1:10" x14ac:dyDescent="0.25">
      <c r="A1259" s="166">
        <v>41687</v>
      </c>
      <c r="B1259" s="167">
        <v>703</v>
      </c>
      <c r="C1259" s="167" t="s">
        <v>871</v>
      </c>
      <c r="D1259" s="151" t="s">
        <v>111</v>
      </c>
      <c r="E1259" s="168">
        <v>3125</v>
      </c>
      <c r="F1259" s="508">
        <v>41687</v>
      </c>
      <c r="G1259" s="153">
        <v>3125</v>
      </c>
      <c r="H1259" s="172">
        <f t="shared" si="19"/>
        <v>0</v>
      </c>
      <c r="I1259" s="154" t="s">
        <v>65</v>
      </c>
    </row>
    <row r="1260" spans="1:10" x14ac:dyDescent="0.25">
      <c r="A1260" s="166">
        <v>41687</v>
      </c>
      <c r="B1260" s="167">
        <v>704</v>
      </c>
      <c r="C1260" s="167" t="s">
        <v>871</v>
      </c>
      <c r="D1260" s="151" t="s">
        <v>67</v>
      </c>
      <c r="E1260" s="168">
        <v>569</v>
      </c>
      <c r="F1260" s="508">
        <v>41687</v>
      </c>
      <c r="G1260" s="153">
        <v>569</v>
      </c>
      <c r="H1260" s="172">
        <f t="shared" si="19"/>
        <v>0</v>
      </c>
      <c r="I1260" s="154" t="s">
        <v>65</v>
      </c>
      <c r="J1260" s="155" t="s">
        <v>975</v>
      </c>
    </row>
    <row r="1261" spans="1:10" x14ac:dyDescent="0.25">
      <c r="A1261" s="166">
        <v>41687</v>
      </c>
      <c r="B1261" s="167">
        <v>705</v>
      </c>
      <c r="C1261" s="167" t="s">
        <v>871</v>
      </c>
      <c r="D1261" s="151" t="s">
        <v>32</v>
      </c>
      <c r="E1261" s="168">
        <v>7722</v>
      </c>
      <c r="F1261" s="508">
        <v>41687</v>
      </c>
      <c r="G1261" s="153">
        <v>7722</v>
      </c>
      <c r="H1261" s="172">
        <f t="shared" si="19"/>
        <v>0</v>
      </c>
      <c r="I1261" s="154" t="s">
        <v>30</v>
      </c>
    </row>
    <row r="1262" spans="1:10" x14ac:dyDescent="0.25">
      <c r="A1262" s="166">
        <v>41687</v>
      </c>
      <c r="B1262" s="167">
        <v>706</v>
      </c>
      <c r="C1262" s="167" t="s">
        <v>871</v>
      </c>
      <c r="D1262" s="151" t="s">
        <v>884</v>
      </c>
      <c r="E1262" s="168">
        <v>4769.5</v>
      </c>
      <c r="F1262" s="508">
        <v>41687</v>
      </c>
      <c r="G1262" s="153">
        <v>4769.5</v>
      </c>
      <c r="H1262" s="172">
        <f t="shared" si="19"/>
        <v>0</v>
      </c>
      <c r="I1262" s="154" t="s">
        <v>21</v>
      </c>
    </row>
    <row r="1263" spans="1:10" x14ac:dyDescent="0.25">
      <c r="A1263" s="166">
        <v>41687</v>
      </c>
      <c r="B1263" s="167">
        <v>707</v>
      </c>
      <c r="C1263" s="167" t="s">
        <v>871</v>
      </c>
      <c r="D1263" s="151" t="s">
        <v>55</v>
      </c>
      <c r="E1263" s="168">
        <v>12003.5</v>
      </c>
      <c r="F1263" s="508">
        <v>41687</v>
      </c>
      <c r="G1263" s="153">
        <v>12003.5</v>
      </c>
      <c r="H1263" s="172">
        <f t="shared" si="19"/>
        <v>0</v>
      </c>
      <c r="I1263" s="154"/>
    </row>
    <row r="1264" spans="1:10" x14ac:dyDescent="0.25">
      <c r="A1264" s="166">
        <v>41687</v>
      </c>
      <c r="B1264" s="167">
        <v>708</v>
      </c>
      <c r="C1264" s="167" t="s">
        <v>871</v>
      </c>
      <c r="D1264" s="151" t="s">
        <v>115</v>
      </c>
      <c r="E1264" s="168">
        <v>40</v>
      </c>
      <c r="F1264" s="508">
        <v>41687</v>
      </c>
      <c r="G1264" s="153">
        <v>40</v>
      </c>
      <c r="H1264" s="172">
        <f t="shared" si="19"/>
        <v>0</v>
      </c>
      <c r="I1264" s="154"/>
    </row>
    <row r="1265" spans="1:10" x14ac:dyDescent="0.25">
      <c r="A1265" s="166">
        <v>41687</v>
      </c>
      <c r="B1265" s="167">
        <v>709</v>
      </c>
      <c r="C1265" s="167" t="s">
        <v>871</v>
      </c>
      <c r="D1265" s="151" t="s">
        <v>144</v>
      </c>
      <c r="E1265" s="168">
        <v>5016</v>
      </c>
      <c r="F1265" s="508">
        <v>41687</v>
      </c>
      <c r="G1265" s="153">
        <v>5016</v>
      </c>
      <c r="H1265" s="172">
        <f t="shared" si="19"/>
        <v>0</v>
      </c>
      <c r="I1265" s="154" t="s">
        <v>37</v>
      </c>
    </row>
    <row r="1266" spans="1:10" ht="15" x14ac:dyDescent="0.25">
      <c r="A1266" s="166">
        <v>41687</v>
      </c>
      <c r="B1266" s="167">
        <v>710</v>
      </c>
      <c r="C1266" s="167" t="s">
        <v>871</v>
      </c>
      <c r="D1266" s="151" t="s">
        <v>23</v>
      </c>
      <c r="E1266" s="168">
        <v>20623</v>
      </c>
      <c r="F1266" s="508">
        <v>41687</v>
      </c>
      <c r="G1266" s="153">
        <v>20623</v>
      </c>
      <c r="H1266" s="172">
        <f t="shared" si="19"/>
        <v>0</v>
      </c>
      <c r="I1266" s="154"/>
      <c r="J1266" s="131"/>
    </row>
    <row r="1267" spans="1:10" ht="15" x14ac:dyDescent="0.25">
      <c r="A1267" s="166">
        <v>41687</v>
      </c>
      <c r="B1267" s="167">
        <v>711</v>
      </c>
      <c r="C1267" s="167" t="s">
        <v>871</v>
      </c>
      <c r="D1267" s="151" t="s">
        <v>8</v>
      </c>
      <c r="E1267" s="168">
        <v>3361.5</v>
      </c>
      <c r="F1267" s="508">
        <v>41687</v>
      </c>
      <c r="G1267" s="153">
        <v>3361.5</v>
      </c>
      <c r="H1267" s="172">
        <f t="shared" si="19"/>
        <v>0</v>
      </c>
      <c r="I1267" s="154" t="s">
        <v>8</v>
      </c>
      <c r="J1267" s="131"/>
    </row>
    <row r="1268" spans="1:10" ht="15" x14ac:dyDescent="0.25">
      <c r="A1268" s="166">
        <v>41687</v>
      </c>
      <c r="B1268" s="167">
        <v>712</v>
      </c>
      <c r="C1268" s="167" t="s">
        <v>871</v>
      </c>
      <c r="D1268" s="151" t="s">
        <v>494</v>
      </c>
      <c r="E1268" s="168">
        <v>3850</v>
      </c>
      <c r="F1268" s="508">
        <v>41687</v>
      </c>
      <c r="G1268" s="153">
        <v>3850</v>
      </c>
      <c r="H1268" s="172">
        <f t="shared" si="19"/>
        <v>0</v>
      </c>
      <c r="I1268" s="154" t="s">
        <v>27</v>
      </c>
      <c r="J1268" s="131"/>
    </row>
    <row r="1269" spans="1:10" ht="15" x14ac:dyDescent="0.25">
      <c r="A1269" s="166">
        <v>41687</v>
      </c>
      <c r="B1269" s="167">
        <v>713</v>
      </c>
      <c r="C1269" s="167" t="s">
        <v>871</v>
      </c>
      <c r="D1269" s="151" t="s">
        <v>51</v>
      </c>
      <c r="E1269" s="168">
        <v>2085.5</v>
      </c>
      <c r="F1269" s="508">
        <v>41687</v>
      </c>
      <c r="G1269" s="153">
        <v>2085.5</v>
      </c>
      <c r="H1269" s="172">
        <f t="shared" si="19"/>
        <v>0</v>
      </c>
      <c r="I1269" s="154" t="s">
        <v>21</v>
      </c>
      <c r="J1269" s="131"/>
    </row>
    <row r="1270" spans="1:10" ht="15" x14ac:dyDescent="0.25">
      <c r="A1270" s="166">
        <v>41687</v>
      </c>
      <c r="B1270" s="167">
        <v>714</v>
      </c>
      <c r="C1270" s="167" t="s">
        <v>871</v>
      </c>
      <c r="D1270" s="151" t="s">
        <v>237</v>
      </c>
      <c r="E1270" s="168">
        <v>453.5</v>
      </c>
      <c r="F1270" s="508">
        <v>41687</v>
      </c>
      <c r="G1270" s="153">
        <v>453.5</v>
      </c>
      <c r="H1270" s="172">
        <f t="shared" si="19"/>
        <v>0</v>
      </c>
      <c r="I1270" s="154"/>
      <c r="J1270" s="131"/>
    </row>
    <row r="1271" spans="1:10" ht="15" x14ac:dyDescent="0.25">
      <c r="A1271" s="166">
        <v>41687</v>
      </c>
      <c r="B1271" s="167">
        <v>715</v>
      </c>
      <c r="C1271" s="167" t="s">
        <v>871</v>
      </c>
      <c r="D1271" s="151" t="s">
        <v>8</v>
      </c>
      <c r="E1271" s="168">
        <v>157</v>
      </c>
      <c r="F1271" s="508">
        <v>41687</v>
      </c>
      <c r="G1271" s="153">
        <v>157</v>
      </c>
      <c r="H1271" s="172">
        <f t="shared" si="19"/>
        <v>0</v>
      </c>
      <c r="I1271" s="154" t="s">
        <v>8</v>
      </c>
      <c r="J1271" s="131"/>
    </row>
    <row r="1272" spans="1:10" ht="15" x14ac:dyDescent="0.25">
      <c r="A1272" s="166">
        <v>41687</v>
      </c>
      <c r="B1272" s="167">
        <v>716</v>
      </c>
      <c r="C1272" s="167" t="s">
        <v>871</v>
      </c>
      <c r="D1272" s="151" t="s">
        <v>16</v>
      </c>
      <c r="E1272" s="168">
        <v>2213.4</v>
      </c>
      <c r="F1272" s="509">
        <v>41710</v>
      </c>
      <c r="G1272" s="158">
        <v>2213.4</v>
      </c>
      <c r="H1272" s="172">
        <f t="shared" si="19"/>
        <v>0</v>
      </c>
      <c r="I1272" s="154"/>
      <c r="J1272" s="131"/>
    </row>
    <row r="1273" spans="1:10" ht="15" x14ac:dyDescent="0.25">
      <c r="A1273" s="166">
        <v>41687</v>
      </c>
      <c r="B1273" s="167">
        <v>717</v>
      </c>
      <c r="C1273" s="167" t="s">
        <v>871</v>
      </c>
      <c r="D1273" s="151" t="s">
        <v>74</v>
      </c>
      <c r="E1273" s="168">
        <v>8886</v>
      </c>
      <c r="F1273" s="508">
        <v>41687</v>
      </c>
      <c r="G1273" s="153">
        <v>8886</v>
      </c>
      <c r="H1273" s="172">
        <f t="shared" si="19"/>
        <v>0</v>
      </c>
      <c r="I1273" s="154"/>
      <c r="J1273" s="131"/>
    </row>
    <row r="1274" spans="1:10" ht="15" x14ac:dyDescent="0.25">
      <c r="A1274" s="166">
        <v>41687</v>
      </c>
      <c r="B1274" s="167">
        <v>718</v>
      </c>
      <c r="C1274" s="167" t="s">
        <v>871</v>
      </c>
      <c r="D1274" s="151" t="s">
        <v>18</v>
      </c>
      <c r="E1274" s="168">
        <v>849</v>
      </c>
      <c r="F1274" s="508">
        <v>41687</v>
      </c>
      <c r="G1274" s="153">
        <v>849</v>
      </c>
      <c r="H1274" s="172">
        <f t="shared" si="19"/>
        <v>0</v>
      </c>
      <c r="I1274" s="154"/>
      <c r="J1274" s="131"/>
    </row>
    <row r="1275" spans="1:10" ht="15" x14ac:dyDescent="0.25">
      <c r="A1275" s="166">
        <v>41687</v>
      </c>
      <c r="B1275" s="167">
        <v>719</v>
      </c>
      <c r="C1275" s="167" t="s">
        <v>871</v>
      </c>
      <c r="D1275" s="151" t="s">
        <v>79</v>
      </c>
      <c r="E1275" s="168">
        <v>23261</v>
      </c>
      <c r="F1275" s="508">
        <v>41694</v>
      </c>
      <c r="G1275" s="153">
        <v>23261</v>
      </c>
      <c r="H1275" s="172">
        <f t="shared" si="19"/>
        <v>0</v>
      </c>
      <c r="I1275" s="154" t="s">
        <v>217</v>
      </c>
      <c r="J1275" s="131"/>
    </row>
    <row r="1276" spans="1:10" ht="15" x14ac:dyDescent="0.25">
      <c r="A1276" s="166">
        <v>41687</v>
      </c>
      <c r="B1276" s="167">
        <v>720</v>
      </c>
      <c r="C1276" s="167" t="s">
        <v>871</v>
      </c>
      <c r="D1276" s="151" t="s">
        <v>976</v>
      </c>
      <c r="E1276" s="168">
        <v>4126.5</v>
      </c>
      <c r="F1276" s="508">
        <v>41687</v>
      </c>
      <c r="G1276" s="153">
        <v>4126.5</v>
      </c>
      <c r="H1276" s="172">
        <f t="shared" si="19"/>
        <v>0</v>
      </c>
      <c r="I1276" s="154" t="s">
        <v>37</v>
      </c>
      <c r="J1276" s="131"/>
    </row>
    <row r="1277" spans="1:10" ht="15" x14ac:dyDescent="0.25">
      <c r="A1277" s="166">
        <v>41687</v>
      </c>
      <c r="B1277" s="167">
        <v>721</v>
      </c>
      <c r="C1277" s="167" t="s">
        <v>871</v>
      </c>
      <c r="D1277" s="151" t="s">
        <v>36</v>
      </c>
      <c r="E1277" s="183">
        <v>23916</v>
      </c>
      <c r="F1277" s="529" t="s">
        <v>977</v>
      </c>
      <c r="G1277" s="158">
        <f>22500+1416</f>
        <v>23916</v>
      </c>
      <c r="H1277" s="172">
        <f t="shared" si="19"/>
        <v>0</v>
      </c>
      <c r="I1277" s="154" t="s">
        <v>45</v>
      </c>
      <c r="J1277" s="131"/>
    </row>
    <row r="1278" spans="1:10" ht="15" x14ac:dyDescent="0.25">
      <c r="A1278" s="166">
        <v>41687</v>
      </c>
      <c r="B1278" s="167">
        <v>722</v>
      </c>
      <c r="C1278" s="167" t="s">
        <v>871</v>
      </c>
      <c r="D1278" s="151" t="s">
        <v>106</v>
      </c>
      <c r="E1278" s="168">
        <v>159495</v>
      </c>
      <c r="F1278" s="508">
        <v>41695</v>
      </c>
      <c r="G1278" s="153">
        <v>159495</v>
      </c>
      <c r="H1278" s="172">
        <f t="shared" si="19"/>
        <v>0</v>
      </c>
      <c r="I1278" s="154"/>
      <c r="J1278" s="131"/>
    </row>
    <row r="1279" spans="1:10" ht="15" x14ac:dyDescent="0.25">
      <c r="A1279" s="166">
        <v>41687</v>
      </c>
      <c r="B1279" s="167">
        <v>723</v>
      </c>
      <c r="C1279" s="167" t="s">
        <v>871</v>
      </c>
      <c r="D1279" s="151" t="s">
        <v>106</v>
      </c>
      <c r="E1279" s="168">
        <v>226037</v>
      </c>
      <c r="F1279" s="508">
        <v>41695</v>
      </c>
      <c r="G1279" s="153">
        <v>226037</v>
      </c>
      <c r="H1279" s="172">
        <f t="shared" si="19"/>
        <v>0</v>
      </c>
      <c r="I1279" s="154"/>
      <c r="J1279" s="131"/>
    </row>
    <row r="1280" spans="1:10" ht="15" x14ac:dyDescent="0.25">
      <c r="A1280" s="166">
        <v>41687</v>
      </c>
      <c r="B1280" s="167">
        <v>724</v>
      </c>
      <c r="C1280" s="167" t="s">
        <v>871</v>
      </c>
      <c r="D1280" s="151" t="s">
        <v>106</v>
      </c>
      <c r="E1280" s="168">
        <v>162239</v>
      </c>
      <c r="F1280" s="508">
        <v>41695</v>
      </c>
      <c r="G1280" s="153">
        <v>162239</v>
      </c>
      <c r="H1280" s="172">
        <f t="shared" si="19"/>
        <v>0</v>
      </c>
      <c r="I1280" s="154"/>
      <c r="J1280" s="131"/>
    </row>
    <row r="1281" spans="1:10" ht="15" x14ac:dyDescent="0.25">
      <c r="A1281" s="166">
        <v>41687</v>
      </c>
      <c r="B1281" s="167">
        <v>725</v>
      </c>
      <c r="C1281" s="167" t="s">
        <v>871</v>
      </c>
      <c r="D1281" s="151" t="s">
        <v>106</v>
      </c>
      <c r="E1281" s="168">
        <v>168070</v>
      </c>
      <c r="F1281" s="508">
        <v>41695</v>
      </c>
      <c r="G1281" s="153">
        <v>168070</v>
      </c>
      <c r="H1281" s="172">
        <f t="shared" si="19"/>
        <v>0</v>
      </c>
      <c r="I1281" s="154"/>
      <c r="J1281" s="131"/>
    </row>
    <row r="1282" spans="1:10" x14ac:dyDescent="0.25">
      <c r="A1282" s="166">
        <v>41687</v>
      </c>
      <c r="B1282" s="167">
        <v>726</v>
      </c>
      <c r="C1282" s="167" t="s">
        <v>871</v>
      </c>
      <c r="D1282" s="151" t="s">
        <v>106</v>
      </c>
      <c r="E1282" s="168">
        <v>221780</v>
      </c>
      <c r="F1282" s="508">
        <v>41695</v>
      </c>
      <c r="G1282" s="153">
        <v>221780</v>
      </c>
      <c r="H1282" s="172">
        <f t="shared" si="19"/>
        <v>0</v>
      </c>
      <c r="I1282" s="154"/>
    </row>
    <row r="1283" spans="1:10" x14ac:dyDescent="0.25">
      <c r="A1283" s="166">
        <v>41687</v>
      </c>
      <c r="B1283" s="167">
        <v>727</v>
      </c>
      <c r="C1283" s="167" t="s">
        <v>871</v>
      </c>
      <c r="D1283" s="151" t="s">
        <v>106</v>
      </c>
      <c r="E1283" s="168">
        <v>426894</v>
      </c>
      <c r="F1283" s="508">
        <v>41696</v>
      </c>
      <c r="G1283" s="153">
        <v>426894</v>
      </c>
      <c r="H1283" s="172">
        <f t="shared" si="19"/>
        <v>0</v>
      </c>
      <c r="I1283" s="154"/>
    </row>
    <row r="1284" spans="1:10" x14ac:dyDescent="0.25">
      <c r="A1284" s="166">
        <v>41687</v>
      </c>
      <c r="B1284" s="167">
        <v>728</v>
      </c>
      <c r="C1284" s="167" t="s">
        <v>871</v>
      </c>
      <c r="D1284" s="156" t="s">
        <v>53</v>
      </c>
      <c r="E1284" s="184">
        <v>0</v>
      </c>
      <c r="F1284" s="508"/>
      <c r="G1284" s="153"/>
      <c r="H1284" s="172">
        <f t="shared" si="19"/>
        <v>0</v>
      </c>
      <c r="I1284" s="154" t="s">
        <v>324</v>
      </c>
      <c r="J1284" s="155" t="s">
        <v>978</v>
      </c>
    </row>
    <row r="1285" spans="1:10" x14ac:dyDescent="0.25">
      <c r="A1285" s="166">
        <v>41687</v>
      </c>
      <c r="B1285" s="167">
        <v>729</v>
      </c>
      <c r="C1285" s="167" t="s">
        <v>871</v>
      </c>
      <c r="D1285" s="151" t="s">
        <v>136</v>
      </c>
      <c r="E1285" s="168">
        <v>770.5</v>
      </c>
      <c r="F1285" s="508">
        <v>41687</v>
      </c>
      <c r="G1285" s="153">
        <v>770.5</v>
      </c>
      <c r="H1285" s="172">
        <f t="shared" ref="H1285:H1348" si="20">E1285-G1285</f>
        <v>0</v>
      </c>
      <c r="I1285" s="154"/>
    </row>
    <row r="1286" spans="1:10" x14ac:dyDescent="0.25">
      <c r="A1286" s="166">
        <v>41687</v>
      </c>
      <c r="B1286" s="167">
        <v>730</v>
      </c>
      <c r="C1286" s="167" t="s">
        <v>871</v>
      </c>
      <c r="D1286" s="151" t="s">
        <v>193</v>
      </c>
      <c r="E1286" s="168">
        <v>2037</v>
      </c>
      <c r="F1286" s="508">
        <v>41687</v>
      </c>
      <c r="G1286" s="153">
        <v>2037</v>
      </c>
      <c r="H1286" s="172">
        <f t="shared" si="20"/>
        <v>0</v>
      </c>
      <c r="I1286" s="154"/>
    </row>
    <row r="1287" spans="1:10" x14ac:dyDescent="0.25">
      <c r="A1287" s="166">
        <v>41687</v>
      </c>
      <c r="B1287" s="167">
        <v>731</v>
      </c>
      <c r="C1287" s="167" t="s">
        <v>871</v>
      </c>
      <c r="D1287" s="151" t="s">
        <v>351</v>
      </c>
      <c r="E1287" s="168">
        <v>2786.5</v>
      </c>
      <c r="F1287" s="508">
        <v>41687</v>
      </c>
      <c r="G1287" s="153">
        <v>2786.5</v>
      </c>
      <c r="H1287" s="172">
        <f t="shared" si="20"/>
        <v>0</v>
      </c>
      <c r="I1287" s="154" t="s">
        <v>37</v>
      </c>
    </row>
    <row r="1288" spans="1:10" x14ac:dyDescent="0.25">
      <c r="A1288" s="166">
        <v>41687</v>
      </c>
      <c r="B1288" s="167">
        <v>732</v>
      </c>
      <c r="C1288" s="167" t="s">
        <v>871</v>
      </c>
      <c r="D1288" s="151" t="s">
        <v>623</v>
      </c>
      <c r="E1288" s="168">
        <v>1930</v>
      </c>
      <c r="F1288" s="508">
        <v>41687</v>
      </c>
      <c r="G1288" s="153">
        <v>1930</v>
      </c>
      <c r="H1288" s="172">
        <f t="shared" si="20"/>
        <v>0</v>
      </c>
      <c r="I1288" s="154" t="s">
        <v>37</v>
      </c>
    </row>
    <row r="1289" spans="1:10" x14ac:dyDescent="0.25">
      <c r="A1289" s="166">
        <v>41687</v>
      </c>
      <c r="B1289" s="167">
        <v>733</v>
      </c>
      <c r="C1289" s="167" t="s">
        <v>871</v>
      </c>
      <c r="D1289" s="151" t="s">
        <v>979</v>
      </c>
      <c r="E1289" s="168">
        <v>617.5</v>
      </c>
      <c r="F1289" s="508">
        <v>41687</v>
      </c>
      <c r="G1289" s="153">
        <v>617.5</v>
      </c>
      <c r="H1289" s="172">
        <f t="shared" si="20"/>
        <v>0</v>
      </c>
      <c r="I1289" s="154" t="s">
        <v>37</v>
      </c>
    </row>
    <row r="1290" spans="1:10" x14ac:dyDescent="0.25">
      <c r="A1290" s="166">
        <v>41687</v>
      </c>
      <c r="B1290" s="167">
        <v>734</v>
      </c>
      <c r="C1290" s="167" t="s">
        <v>871</v>
      </c>
      <c r="D1290" s="151" t="s">
        <v>233</v>
      </c>
      <c r="E1290" s="168">
        <v>761.5</v>
      </c>
      <c r="F1290" s="508">
        <v>41687</v>
      </c>
      <c r="G1290" s="153">
        <v>761.5</v>
      </c>
      <c r="H1290" s="172">
        <f t="shared" si="20"/>
        <v>0</v>
      </c>
      <c r="I1290" s="154" t="s">
        <v>37</v>
      </c>
    </row>
    <row r="1291" spans="1:10" x14ac:dyDescent="0.25">
      <c r="A1291" s="166">
        <v>41687</v>
      </c>
      <c r="B1291" s="167">
        <v>735</v>
      </c>
      <c r="C1291" s="167" t="s">
        <v>871</v>
      </c>
      <c r="D1291" s="151" t="s">
        <v>245</v>
      </c>
      <c r="E1291" s="183">
        <v>35292</v>
      </c>
      <c r="F1291" s="515" t="s">
        <v>980</v>
      </c>
      <c r="G1291" s="153">
        <v>35292</v>
      </c>
      <c r="H1291" s="172">
        <f t="shared" si="20"/>
        <v>0</v>
      </c>
      <c r="I1291" s="154" t="s">
        <v>27</v>
      </c>
      <c r="J1291" s="155" t="s">
        <v>981</v>
      </c>
    </row>
    <row r="1292" spans="1:10" x14ac:dyDescent="0.25">
      <c r="A1292" s="166">
        <v>41687</v>
      </c>
      <c r="B1292" s="167">
        <v>736</v>
      </c>
      <c r="C1292" s="167" t="s">
        <v>871</v>
      </c>
      <c r="D1292" s="151" t="s">
        <v>235</v>
      </c>
      <c r="E1292" s="168">
        <v>4282</v>
      </c>
      <c r="F1292" s="508">
        <v>41697</v>
      </c>
      <c r="G1292" s="153">
        <v>4282</v>
      </c>
      <c r="H1292" s="172">
        <f t="shared" si="20"/>
        <v>0</v>
      </c>
      <c r="I1292" s="154" t="s">
        <v>37</v>
      </c>
    </row>
    <row r="1293" spans="1:10" x14ac:dyDescent="0.25">
      <c r="A1293" s="166">
        <v>41687</v>
      </c>
      <c r="B1293" s="167">
        <v>737</v>
      </c>
      <c r="C1293" s="167" t="s">
        <v>871</v>
      </c>
      <c r="D1293" s="151" t="s">
        <v>837</v>
      </c>
      <c r="E1293" s="168">
        <v>768</v>
      </c>
      <c r="F1293" s="508">
        <v>41687</v>
      </c>
      <c r="G1293" s="153">
        <v>768</v>
      </c>
      <c r="H1293" s="172">
        <f t="shared" si="20"/>
        <v>0</v>
      </c>
      <c r="I1293" s="154" t="s">
        <v>37</v>
      </c>
    </row>
    <row r="1294" spans="1:10" x14ac:dyDescent="0.25">
      <c r="A1294" s="166">
        <v>41687</v>
      </c>
      <c r="B1294" s="167">
        <v>738</v>
      </c>
      <c r="C1294" s="167" t="s">
        <v>871</v>
      </c>
      <c r="D1294" s="151" t="s">
        <v>80</v>
      </c>
      <c r="E1294" s="168">
        <v>2313.5</v>
      </c>
      <c r="F1294" s="508">
        <v>41687</v>
      </c>
      <c r="G1294" s="153">
        <v>2313.5</v>
      </c>
      <c r="H1294" s="172">
        <f t="shared" si="20"/>
        <v>0</v>
      </c>
      <c r="I1294" s="154" t="s">
        <v>37</v>
      </c>
    </row>
    <row r="1295" spans="1:10" x14ac:dyDescent="0.25">
      <c r="A1295" s="166">
        <v>41687</v>
      </c>
      <c r="B1295" s="167">
        <v>739</v>
      </c>
      <c r="C1295" s="167" t="s">
        <v>871</v>
      </c>
      <c r="D1295" s="151" t="s">
        <v>78</v>
      </c>
      <c r="E1295" s="168">
        <v>2336</v>
      </c>
      <c r="F1295" s="508">
        <v>41687</v>
      </c>
      <c r="G1295" s="153">
        <v>2336</v>
      </c>
      <c r="H1295" s="172">
        <f t="shared" si="20"/>
        <v>0</v>
      </c>
      <c r="I1295" s="154" t="s">
        <v>37</v>
      </c>
    </row>
    <row r="1296" spans="1:10" x14ac:dyDescent="0.25">
      <c r="A1296" s="166">
        <v>41687</v>
      </c>
      <c r="B1296" s="167">
        <v>740</v>
      </c>
      <c r="C1296" s="167" t="s">
        <v>871</v>
      </c>
      <c r="D1296" s="151" t="s">
        <v>690</v>
      </c>
      <c r="E1296" s="168">
        <v>13546</v>
      </c>
      <c r="F1296" s="508">
        <v>41687</v>
      </c>
      <c r="G1296" s="153">
        <v>13546</v>
      </c>
      <c r="H1296" s="172">
        <f t="shared" si="20"/>
        <v>0</v>
      </c>
      <c r="I1296" s="154" t="s">
        <v>37</v>
      </c>
    </row>
    <row r="1297" spans="1:10" x14ac:dyDescent="0.25">
      <c r="A1297" s="166">
        <v>41687</v>
      </c>
      <c r="B1297" s="167">
        <v>741</v>
      </c>
      <c r="C1297" s="167" t="s">
        <v>871</v>
      </c>
      <c r="D1297" s="151" t="s">
        <v>310</v>
      </c>
      <c r="E1297" s="168">
        <v>42978.5</v>
      </c>
      <c r="F1297" s="520" t="s">
        <v>982</v>
      </c>
      <c r="G1297" s="158">
        <v>42978.5</v>
      </c>
      <c r="H1297" s="172">
        <f t="shared" si="20"/>
        <v>0</v>
      </c>
      <c r="I1297" s="154" t="s">
        <v>27</v>
      </c>
    </row>
    <row r="1298" spans="1:10" ht="15" x14ac:dyDescent="0.25">
      <c r="A1298" s="166">
        <v>41687</v>
      </c>
      <c r="B1298" s="167">
        <v>742</v>
      </c>
      <c r="C1298" s="167" t="s">
        <v>871</v>
      </c>
      <c r="D1298" s="151" t="s">
        <v>950</v>
      </c>
      <c r="E1298" s="168">
        <v>15539.5</v>
      </c>
      <c r="F1298" s="509">
        <v>41706</v>
      </c>
      <c r="G1298" s="158">
        <v>15539.5</v>
      </c>
      <c r="H1298" s="172">
        <f t="shared" si="20"/>
        <v>0</v>
      </c>
      <c r="I1298" s="154" t="s">
        <v>27</v>
      </c>
      <c r="J1298" s="131"/>
    </row>
    <row r="1299" spans="1:10" ht="15" x14ac:dyDescent="0.25">
      <c r="A1299" s="166">
        <v>41687</v>
      </c>
      <c r="B1299" s="167">
        <v>743</v>
      </c>
      <c r="C1299" s="167" t="s">
        <v>871</v>
      </c>
      <c r="D1299" s="151" t="s">
        <v>544</v>
      </c>
      <c r="E1299" s="168">
        <v>20517</v>
      </c>
      <c r="F1299" s="508">
        <v>41688</v>
      </c>
      <c r="G1299" s="153">
        <v>20517</v>
      </c>
      <c r="H1299" s="172">
        <f t="shared" si="20"/>
        <v>0</v>
      </c>
      <c r="I1299" s="154" t="s">
        <v>27</v>
      </c>
      <c r="J1299" s="131"/>
    </row>
    <row r="1300" spans="1:10" ht="15" x14ac:dyDescent="0.25">
      <c r="A1300" s="166">
        <v>41687</v>
      </c>
      <c r="B1300" s="167">
        <v>744</v>
      </c>
      <c r="C1300" s="167" t="s">
        <v>871</v>
      </c>
      <c r="D1300" s="151" t="s">
        <v>855</v>
      </c>
      <c r="E1300" s="168">
        <v>5970</v>
      </c>
      <c r="F1300" s="508">
        <v>41688</v>
      </c>
      <c r="G1300" s="153">
        <v>5970</v>
      </c>
      <c r="H1300" s="172">
        <f t="shared" si="20"/>
        <v>0</v>
      </c>
      <c r="I1300" s="154" t="s">
        <v>27</v>
      </c>
      <c r="J1300" s="131"/>
    </row>
    <row r="1301" spans="1:10" ht="15" x14ac:dyDescent="0.25">
      <c r="A1301" s="166">
        <v>41687</v>
      </c>
      <c r="B1301" s="167">
        <v>745</v>
      </c>
      <c r="C1301" s="167" t="s">
        <v>871</v>
      </c>
      <c r="D1301" s="151" t="s">
        <v>27</v>
      </c>
      <c r="E1301" s="168">
        <v>13695</v>
      </c>
      <c r="F1301" s="508">
        <v>41688</v>
      </c>
      <c r="G1301" s="153">
        <v>13695</v>
      </c>
      <c r="H1301" s="172">
        <f t="shared" si="20"/>
        <v>0</v>
      </c>
      <c r="I1301" s="154" t="s">
        <v>27</v>
      </c>
      <c r="J1301" s="131"/>
    </row>
    <row r="1302" spans="1:10" ht="15" x14ac:dyDescent="0.25">
      <c r="A1302" s="166">
        <v>41687</v>
      </c>
      <c r="B1302" s="167">
        <v>746</v>
      </c>
      <c r="C1302" s="167" t="s">
        <v>871</v>
      </c>
      <c r="D1302" s="151" t="s">
        <v>149</v>
      </c>
      <c r="E1302" s="168">
        <v>8016</v>
      </c>
      <c r="F1302" s="508">
        <v>41688</v>
      </c>
      <c r="G1302" s="153">
        <v>8016</v>
      </c>
      <c r="H1302" s="172">
        <f t="shared" si="20"/>
        <v>0</v>
      </c>
      <c r="I1302" s="154" t="s">
        <v>27</v>
      </c>
      <c r="J1302" s="131"/>
    </row>
    <row r="1303" spans="1:10" ht="15" x14ac:dyDescent="0.25">
      <c r="A1303" s="166">
        <v>41687</v>
      </c>
      <c r="B1303" s="167">
        <v>747</v>
      </c>
      <c r="C1303" s="167" t="s">
        <v>871</v>
      </c>
      <c r="D1303" s="151" t="s">
        <v>92</v>
      </c>
      <c r="E1303" s="168">
        <v>6021</v>
      </c>
      <c r="F1303" s="508">
        <v>41688</v>
      </c>
      <c r="G1303" s="153">
        <v>6021</v>
      </c>
      <c r="H1303" s="172">
        <f t="shared" si="20"/>
        <v>0</v>
      </c>
      <c r="I1303" s="154" t="s">
        <v>27</v>
      </c>
      <c r="J1303" s="131"/>
    </row>
    <row r="1304" spans="1:10" ht="15" x14ac:dyDescent="0.25">
      <c r="A1304" s="166">
        <v>41687</v>
      </c>
      <c r="B1304" s="167">
        <v>748</v>
      </c>
      <c r="C1304" s="167" t="s">
        <v>871</v>
      </c>
      <c r="D1304" s="151" t="s">
        <v>88</v>
      </c>
      <c r="E1304" s="168">
        <v>4217</v>
      </c>
      <c r="F1304" s="508">
        <v>41688</v>
      </c>
      <c r="G1304" s="153">
        <v>4217</v>
      </c>
      <c r="H1304" s="172">
        <f t="shared" si="20"/>
        <v>0</v>
      </c>
      <c r="I1304" s="154" t="s">
        <v>27</v>
      </c>
      <c r="J1304" s="131"/>
    </row>
    <row r="1305" spans="1:10" ht="15" x14ac:dyDescent="0.25">
      <c r="A1305" s="166">
        <v>41687</v>
      </c>
      <c r="B1305" s="167">
        <v>749</v>
      </c>
      <c r="C1305" s="167" t="s">
        <v>871</v>
      </c>
      <c r="D1305" s="151" t="s">
        <v>75</v>
      </c>
      <c r="E1305" s="168">
        <v>953</v>
      </c>
      <c r="F1305" s="508">
        <v>41688</v>
      </c>
      <c r="G1305" s="153">
        <v>953</v>
      </c>
      <c r="H1305" s="172">
        <f t="shared" si="20"/>
        <v>0</v>
      </c>
      <c r="I1305" s="154"/>
      <c r="J1305" s="131"/>
    </row>
    <row r="1306" spans="1:10" ht="15" x14ac:dyDescent="0.25">
      <c r="A1306" s="166">
        <v>41687</v>
      </c>
      <c r="B1306" s="167">
        <v>750</v>
      </c>
      <c r="C1306" s="167" t="s">
        <v>871</v>
      </c>
      <c r="D1306" s="151" t="s">
        <v>346</v>
      </c>
      <c r="E1306" s="183">
        <v>1621.5</v>
      </c>
      <c r="F1306" s="517">
        <v>41688</v>
      </c>
      <c r="G1306" s="153">
        <v>1621.5</v>
      </c>
      <c r="H1306" s="172">
        <f t="shared" si="20"/>
        <v>0</v>
      </c>
      <c r="I1306" s="154" t="s">
        <v>27</v>
      </c>
      <c r="J1306" s="131"/>
    </row>
    <row r="1307" spans="1:10" ht="15" x14ac:dyDescent="0.25">
      <c r="A1307" s="166">
        <v>41687</v>
      </c>
      <c r="B1307" s="167">
        <v>751</v>
      </c>
      <c r="C1307" s="167" t="s">
        <v>871</v>
      </c>
      <c r="D1307" s="151" t="s">
        <v>8</v>
      </c>
      <c r="E1307" s="168">
        <v>1187.5</v>
      </c>
      <c r="F1307" s="508">
        <v>41687</v>
      </c>
      <c r="G1307" s="153">
        <v>1187.5</v>
      </c>
      <c r="H1307" s="172">
        <f t="shared" si="20"/>
        <v>0</v>
      </c>
      <c r="I1307" s="154" t="s">
        <v>8</v>
      </c>
      <c r="J1307" s="131"/>
    </row>
    <row r="1308" spans="1:10" ht="15" x14ac:dyDescent="0.25">
      <c r="A1308" s="166">
        <v>41687</v>
      </c>
      <c r="B1308" s="167">
        <v>752</v>
      </c>
      <c r="C1308" s="167" t="s">
        <v>871</v>
      </c>
      <c r="D1308" s="151" t="s">
        <v>93</v>
      </c>
      <c r="E1308" s="168">
        <v>7800</v>
      </c>
      <c r="F1308" s="508">
        <v>41688</v>
      </c>
      <c r="G1308" s="153">
        <v>7800</v>
      </c>
      <c r="H1308" s="172">
        <f t="shared" si="20"/>
        <v>0</v>
      </c>
      <c r="I1308" s="154" t="s">
        <v>27</v>
      </c>
      <c r="J1308" s="131"/>
    </row>
    <row r="1309" spans="1:10" ht="15" x14ac:dyDescent="0.25">
      <c r="A1309" s="166">
        <v>41687</v>
      </c>
      <c r="B1309" s="167">
        <v>753</v>
      </c>
      <c r="C1309" s="167" t="s">
        <v>871</v>
      </c>
      <c r="D1309" s="151" t="s">
        <v>137</v>
      </c>
      <c r="E1309" s="168">
        <v>786.5</v>
      </c>
      <c r="F1309" s="508">
        <v>41687</v>
      </c>
      <c r="G1309" s="153">
        <v>786.5</v>
      </c>
      <c r="H1309" s="172">
        <f t="shared" si="20"/>
        <v>0</v>
      </c>
      <c r="I1309" s="154"/>
      <c r="J1309" s="131"/>
    </row>
    <row r="1310" spans="1:10" ht="15" x14ac:dyDescent="0.25">
      <c r="A1310" s="166">
        <v>41687</v>
      </c>
      <c r="B1310" s="167">
        <v>754</v>
      </c>
      <c r="C1310" s="167" t="s">
        <v>871</v>
      </c>
      <c r="D1310" s="151" t="s">
        <v>429</v>
      </c>
      <c r="E1310" s="168">
        <v>9862</v>
      </c>
      <c r="F1310" s="508">
        <v>41688</v>
      </c>
      <c r="G1310" s="153">
        <v>9862</v>
      </c>
      <c r="H1310" s="172">
        <f t="shared" si="20"/>
        <v>0</v>
      </c>
      <c r="I1310" s="154" t="s">
        <v>27</v>
      </c>
      <c r="J1310" s="131"/>
    </row>
    <row r="1311" spans="1:10" ht="15" x14ac:dyDescent="0.25">
      <c r="A1311" s="166">
        <v>41687</v>
      </c>
      <c r="B1311" s="167">
        <v>755</v>
      </c>
      <c r="C1311" s="167" t="s">
        <v>871</v>
      </c>
      <c r="D1311" s="151" t="s">
        <v>765</v>
      </c>
      <c r="E1311" s="168">
        <v>2759.5</v>
      </c>
      <c r="F1311" s="508">
        <v>41688</v>
      </c>
      <c r="G1311" s="153">
        <v>2759.5</v>
      </c>
      <c r="H1311" s="172">
        <f t="shared" si="20"/>
        <v>0</v>
      </c>
      <c r="I1311" s="154" t="s">
        <v>27</v>
      </c>
      <c r="J1311" s="131"/>
    </row>
    <row r="1312" spans="1:10" ht="15" x14ac:dyDescent="0.25">
      <c r="A1312" s="166">
        <v>41687</v>
      </c>
      <c r="B1312" s="167">
        <v>756</v>
      </c>
      <c r="C1312" s="167" t="s">
        <v>871</v>
      </c>
      <c r="D1312" s="151" t="s">
        <v>137</v>
      </c>
      <c r="E1312" s="168">
        <v>2606</v>
      </c>
      <c r="F1312" s="508">
        <v>41687</v>
      </c>
      <c r="G1312" s="153">
        <v>2606</v>
      </c>
      <c r="H1312" s="172">
        <f t="shared" si="20"/>
        <v>0</v>
      </c>
      <c r="I1312" s="154"/>
      <c r="J1312" s="131"/>
    </row>
    <row r="1313" spans="1:10" ht="15" x14ac:dyDescent="0.25">
      <c r="A1313" s="166">
        <v>41687</v>
      </c>
      <c r="B1313" s="167">
        <v>757</v>
      </c>
      <c r="C1313" s="167" t="s">
        <v>871</v>
      </c>
      <c r="D1313" s="151" t="s">
        <v>85</v>
      </c>
      <c r="E1313" s="168">
        <v>11858.5</v>
      </c>
      <c r="F1313" s="508">
        <v>41688</v>
      </c>
      <c r="G1313" s="153">
        <v>11858.5</v>
      </c>
      <c r="H1313" s="172">
        <f t="shared" si="20"/>
        <v>0</v>
      </c>
      <c r="I1313" s="154" t="s">
        <v>27</v>
      </c>
      <c r="J1313" s="131"/>
    </row>
    <row r="1314" spans="1:10" x14ac:dyDescent="0.25">
      <c r="A1314" s="166">
        <v>41687</v>
      </c>
      <c r="B1314" s="167">
        <v>758</v>
      </c>
      <c r="C1314" s="167" t="s">
        <v>871</v>
      </c>
      <c r="D1314" s="151" t="s">
        <v>160</v>
      </c>
      <c r="E1314" s="168">
        <v>126973</v>
      </c>
      <c r="F1314" s="520" t="s">
        <v>983</v>
      </c>
      <c r="G1314" s="153">
        <v>126973</v>
      </c>
      <c r="H1314" s="172">
        <f t="shared" si="20"/>
        <v>0</v>
      </c>
      <c r="I1314" s="154" t="s">
        <v>162</v>
      </c>
    </row>
    <row r="1315" spans="1:10" x14ac:dyDescent="0.25">
      <c r="A1315" s="166">
        <v>41687</v>
      </c>
      <c r="B1315" s="167">
        <v>759</v>
      </c>
      <c r="C1315" s="167" t="s">
        <v>871</v>
      </c>
      <c r="D1315" s="151" t="s">
        <v>175</v>
      </c>
      <c r="E1315" s="183">
        <v>43865</v>
      </c>
      <c r="F1315" s="528" t="s">
        <v>984</v>
      </c>
      <c r="G1315" s="153">
        <v>43865</v>
      </c>
      <c r="H1315" s="172">
        <f t="shared" si="20"/>
        <v>0</v>
      </c>
      <c r="I1315" s="154" t="s">
        <v>162</v>
      </c>
    </row>
    <row r="1316" spans="1:10" x14ac:dyDescent="0.25">
      <c r="A1316" s="166">
        <v>41687</v>
      </c>
      <c r="B1316" s="167">
        <v>760</v>
      </c>
      <c r="C1316" s="167" t="s">
        <v>871</v>
      </c>
      <c r="D1316" s="151" t="s">
        <v>172</v>
      </c>
      <c r="E1316" s="183">
        <v>6354.5</v>
      </c>
      <c r="F1316" s="517">
        <v>41689</v>
      </c>
      <c r="G1316" s="153">
        <v>6354.5</v>
      </c>
      <c r="H1316" s="172">
        <f t="shared" si="20"/>
        <v>0</v>
      </c>
      <c r="I1316" s="154" t="s">
        <v>162</v>
      </c>
      <c r="J1316" s="155" t="s">
        <v>143</v>
      </c>
    </row>
    <row r="1317" spans="1:10" x14ac:dyDescent="0.25">
      <c r="A1317" s="166">
        <v>41687</v>
      </c>
      <c r="B1317" s="167">
        <v>761</v>
      </c>
      <c r="C1317" s="167" t="s">
        <v>871</v>
      </c>
      <c r="D1317" s="151" t="s">
        <v>163</v>
      </c>
      <c r="E1317" s="168">
        <v>14081</v>
      </c>
      <c r="F1317" s="508">
        <v>41689</v>
      </c>
      <c r="G1317" s="153">
        <v>14081</v>
      </c>
      <c r="H1317" s="172">
        <f t="shared" si="20"/>
        <v>0</v>
      </c>
      <c r="I1317" s="154" t="s">
        <v>162</v>
      </c>
    </row>
    <row r="1318" spans="1:10" x14ac:dyDescent="0.25">
      <c r="A1318" s="166">
        <v>41687</v>
      </c>
      <c r="B1318" s="167">
        <v>762</v>
      </c>
      <c r="C1318" s="167" t="s">
        <v>871</v>
      </c>
      <c r="D1318" s="151" t="s">
        <v>169</v>
      </c>
      <c r="E1318" s="168">
        <v>5472</v>
      </c>
      <c r="F1318" s="508">
        <v>41689</v>
      </c>
      <c r="G1318" s="153">
        <v>5472</v>
      </c>
      <c r="H1318" s="172">
        <f t="shared" si="20"/>
        <v>0</v>
      </c>
      <c r="I1318" s="154" t="s">
        <v>162</v>
      </c>
    </row>
    <row r="1319" spans="1:10" x14ac:dyDescent="0.25">
      <c r="A1319" s="166">
        <v>41687</v>
      </c>
      <c r="B1319" s="167">
        <v>763</v>
      </c>
      <c r="C1319" s="167" t="s">
        <v>871</v>
      </c>
      <c r="D1319" s="151" t="s">
        <v>168</v>
      </c>
      <c r="E1319" s="168">
        <v>17711.5</v>
      </c>
      <c r="F1319" s="508">
        <v>41689</v>
      </c>
      <c r="G1319" s="153">
        <v>17711.5</v>
      </c>
      <c r="H1319" s="172">
        <f t="shared" si="20"/>
        <v>0</v>
      </c>
      <c r="I1319" s="154" t="s">
        <v>162</v>
      </c>
    </row>
    <row r="1320" spans="1:10" x14ac:dyDescent="0.25">
      <c r="A1320" s="166">
        <v>41687</v>
      </c>
      <c r="B1320" s="167">
        <v>764</v>
      </c>
      <c r="C1320" s="167" t="s">
        <v>871</v>
      </c>
      <c r="D1320" s="151" t="s">
        <v>168</v>
      </c>
      <c r="E1320" s="168">
        <v>4139</v>
      </c>
      <c r="F1320" s="508">
        <v>41689</v>
      </c>
      <c r="G1320" s="153">
        <v>4139</v>
      </c>
      <c r="H1320" s="172">
        <f t="shared" si="20"/>
        <v>0</v>
      </c>
      <c r="I1320" s="154" t="s">
        <v>162</v>
      </c>
    </row>
    <row r="1321" spans="1:10" x14ac:dyDescent="0.25">
      <c r="A1321" s="166">
        <v>41687</v>
      </c>
      <c r="B1321" s="167">
        <v>765</v>
      </c>
      <c r="C1321" s="167" t="s">
        <v>871</v>
      </c>
      <c r="D1321" s="151" t="s">
        <v>269</v>
      </c>
      <c r="E1321" s="168">
        <v>11181</v>
      </c>
      <c r="F1321" s="508">
        <v>41689</v>
      </c>
      <c r="G1321" s="153">
        <v>11181</v>
      </c>
      <c r="H1321" s="172">
        <f t="shared" si="20"/>
        <v>0</v>
      </c>
      <c r="I1321" s="154" t="s">
        <v>162</v>
      </c>
    </row>
    <row r="1322" spans="1:10" x14ac:dyDescent="0.25">
      <c r="A1322" s="166">
        <v>41687</v>
      </c>
      <c r="B1322" s="167">
        <v>766</v>
      </c>
      <c r="C1322" s="167" t="s">
        <v>871</v>
      </c>
      <c r="D1322" s="151" t="s">
        <v>272</v>
      </c>
      <c r="E1322" s="168">
        <v>8022.5</v>
      </c>
      <c r="F1322" s="520" t="s">
        <v>985</v>
      </c>
      <c r="G1322" s="153">
        <v>8022.5</v>
      </c>
      <c r="H1322" s="172">
        <f t="shared" si="20"/>
        <v>0</v>
      </c>
      <c r="I1322" s="154" t="s">
        <v>162</v>
      </c>
    </row>
    <row r="1323" spans="1:10" x14ac:dyDescent="0.25">
      <c r="A1323" s="166">
        <v>41687</v>
      </c>
      <c r="B1323" s="167">
        <v>767</v>
      </c>
      <c r="C1323" s="167" t="s">
        <v>871</v>
      </c>
      <c r="D1323" s="151" t="s">
        <v>545</v>
      </c>
      <c r="E1323" s="168">
        <v>5859</v>
      </c>
      <c r="F1323" s="508">
        <v>41689</v>
      </c>
      <c r="G1323" s="153">
        <v>5859</v>
      </c>
      <c r="H1323" s="172">
        <f t="shared" si="20"/>
        <v>0</v>
      </c>
      <c r="I1323" s="154" t="s">
        <v>162</v>
      </c>
    </row>
    <row r="1324" spans="1:10" x14ac:dyDescent="0.25">
      <c r="A1324" s="166">
        <v>41687</v>
      </c>
      <c r="B1324" s="167">
        <v>768</v>
      </c>
      <c r="C1324" s="167" t="s">
        <v>871</v>
      </c>
      <c r="D1324" s="151" t="s">
        <v>22</v>
      </c>
      <c r="E1324" s="168">
        <v>17564</v>
      </c>
      <c r="F1324" s="508">
        <v>41689</v>
      </c>
      <c r="G1324" s="153">
        <v>17564</v>
      </c>
      <c r="H1324" s="172">
        <f t="shared" si="20"/>
        <v>0</v>
      </c>
      <c r="I1324" s="154" t="s">
        <v>162</v>
      </c>
    </row>
    <row r="1325" spans="1:10" x14ac:dyDescent="0.25">
      <c r="A1325" s="166">
        <v>41687</v>
      </c>
      <c r="B1325" s="167">
        <v>769</v>
      </c>
      <c r="C1325" s="167" t="s">
        <v>871</v>
      </c>
      <c r="D1325" s="151" t="s">
        <v>250</v>
      </c>
      <c r="E1325" s="168">
        <v>3275</v>
      </c>
      <c r="F1325" s="508">
        <v>41689</v>
      </c>
      <c r="G1325" s="153">
        <v>3275</v>
      </c>
      <c r="H1325" s="172">
        <f t="shared" si="20"/>
        <v>0</v>
      </c>
      <c r="I1325" s="154" t="s">
        <v>162</v>
      </c>
    </row>
    <row r="1326" spans="1:10" x14ac:dyDescent="0.25">
      <c r="A1326" s="166">
        <v>41687</v>
      </c>
      <c r="B1326" s="167">
        <v>770</v>
      </c>
      <c r="C1326" s="167" t="s">
        <v>871</v>
      </c>
      <c r="D1326" s="151" t="s">
        <v>944</v>
      </c>
      <c r="E1326" s="168">
        <v>7729.5</v>
      </c>
      <c r="F1326" s="508">
        <v>41689</v>
      </c>
      <c r="G1326" s="153">
        <v>7729.5</v>
      </c>
      <c r="H1326" s="172">
        <f t="shared" si="20"/>
        <v>0</v>
      </c>
      <c r="I1326" s="154" t="s">
        <v>162</v>
      </c>
    </row>
    <row r="1327" spans="1:10" x14ac:dyDescent="0.25">
      <c r="A1327" s="166">
        <v>41687</v>
      </c>
      <c r="B1327" s="167">
        <v>771</v>
      </c>
      <c r="C1327" s="167" t="s">
        <v>871</v>
      </c>
      <c r="D1327" s="151" t="s">
        <v>96</v>
      </c>
      <c r="E1327" s="168">
        <v>14709</v>
      </c>
      <c r="F1327" s="508">
        <v>41688</v>
      </c>
      <c r="G1327" s="153">
        <v>14709</v>
      </c>
      <c r="H1327" s="172">
        <f t="shared" si="20"/>
        <v>0</v>
      </c>
      <c r="I1327" s="154" t="s">
        <v>27</v>
      </c>
    </row>
    <row r="1328" spans="1:10" x14ac:dyDescent="0.25">
      <c r="A1328" s="166">
        <v>41687</v>
      </c>
      <c r="B1328" s="167">
        <v>772</v>
      </c>
      <c r="C1328" s="167" t="s">
        <v>871</v>
      </c>
      <c r="D1328" s="151" t="s">
        <v>8</v>
      </c>
      <c r="E1328" s="168">
        <v>899</v>
      </c>
      <c r="F1328" s="508">
        <v>41687</v>
      </c>
      <c r="G1328" s="153">
        <v>899</v>
      </c>
      <c r="H1328" s="172">
        <f t="shared" si="20"/>
        <v>0</v>
      </c>
      <c r="I1328" s="154" t="s">
        <v>8</v>
      </c>
    </row>
    <row r="1329" spans="1:10" x14ac:dyDescent="0.25">
      <c r="A1329" s="166">
        <v>41687</v>
      </c>
      <c r="B1329" s="167">
        <v>773</v>
      </c>
      <c r="C1329" s="167" t="s">
        <v>871</v>
      </c>
      <c r="D1329" s="151" t="s">
        <v>91</v>
      </c>
      <c r="E1329" s="168">
        <v>7336.5</v>
      </c>
      <c r="F1329" s="508">
        <v>41688</v>
      </c>
      <c r="G1329" s="153">
        <v>7336.5</v>
      </c>
      <c r="H1329" s="172">
        <f t="shared" si="20"/>
        <v>0</v>
      </c>
      <c r="I1329" s="154" t="s">
        <v>27</v>
      </c>
    </row>
    <row r="1330" spans="1:10" ht="15" x14ac:dyDescent="0.25">
      <c r="A1330" s="166">
        <v>41687</v>
      </c>
      <c r="B1330" s="167">
        <v>774</v>
      </c>
      <c r="C1330" s="167" t="s">
        <v>871</v>
      </c>
      <c r="D1330" s="151" t="s">
        <v>147</v>
      </c>
      <c r="E1330" s="183">
        <v>14533.5</v>
      </c>
      <c r="F1330" s="528">
        <v>41701</v>
      </c>
      <c r="G1330" s="158">
        <v>14533.5</v>
      </c>
      <c r="H1330" s="172">
        <f t="shared" si="20"/>
        <v>0</v>
      </c>
      <c r="I1330" s="154"/>
      <c r="J1330" s="131"/>
    </row>
    <row r="1331" spans="1:10" ht="15" x14ac:dyDescent="0.25">
      <c r="A1331" s="166">
        <v>41687</v>
      </c>
      <c r="B1331" s="167">
        <v>775</v>
      </c>
      <c r="C1331" s="167" t="s">
        <v>871</v>
      </c>
      <c r="D1331" s="151" t="s">
        <v>494</v>
      </c>
      <c r="E1331" s="168">
        <v>319.5</v>
      </c>
      <c r="F1331" s="508">
        <v>41687</v>
      </c>
      <c r="G1331" s="153">
        <v>319.5</v>
      </c>
      <c r="H1331" s="172">
        <f t="shared" si="20"/>
        <v>0</v>
      </c>
      <c r="I1331" s="154"/>
      <c r="J1331" s="131"/>
    </row>
    <row r="1332" spans="1:10" ht="15" x14ac:dyDescent="0.25">
      <c r="A1332" s="166">
        <v>41687</v>
      </c>
      <c r="B1332" s="167">
        <v>776</v>
      </c>
      <c r="C1332" s="167" t="s">
        <v>871</v>
      </c>
      <c r="D1332" s="151" t="s">
        <v>14</v>
      </c>
      <c r="E1332" s="168">
        <v>6582.5</v>
      </c>
      <c r="F1332" s="508">
        <v>41689</v>
      </c>
      <c r="G1332" s="153">
        <v>6582.5</v>
      </c>
      <c r="H1332" s="172">
        <f t="shared" si="20"/>
        <v>0</v>
      </c>
      <c r="I1332" s="154" t="s">
        <v>21</v>
      </c>
      <c r="J1332" s="131"/>
    </row>
    <row r="1333" spans="1:10" ht="15" x14ac:dyDescent="0.25">
      <c r="A1333" s="166">
        <v>41687</v>
      </c>
      <c r="B1333" s="167">
        <v>777</v>
      </c>
      <c r="C1333" s="167" t="s">
        <v>871</v>
      </c>
      <c r="D1333" s="151" t="s">
        <v>986</v>
      </c>
      <c r="E1333" s="168">
        <v>2820.5</v>
      </c>
      <c r="F1333" s="508">
        <v>41689</v>
      </c>
      <c r="G1333" s="153">
        <v>2820.5</v>
      </c>
      <c r="H1333" s="172">
        <f t="shared" si="20"/>
        <v>0</v>
      </c>
      <c r="I1333" s="154" t="s">
        <v>21</v>
      </c>
      <c r="J1333" s="131"/>
    </row>
    <row r="1334" spans="1:10" ht="15" x14ac:dyDescent="0.25">
      <c r="A1334" s="166">
        <v>41687</v>
      </c>
      <c r="B1334" s="167">
        <v>778</v>
      </c>
      <c r="C1334" s="167" t="s">
        <v>871</v>
      </c>
      <c r="D1334" s="151" t="s">
        <v>63</v>
      </c>
      <c r="E1334" s="168">
        <v>1820.5</v>
      </c>
      <c r="F1334" s="508">
        <v>41689</v>
      </c>
      <c r="G1334" s="153">
        <v>1820.5</v>
      </c>
      <c r="H1334" s="172">
        <f t="shared" si="20"/>
        <v>0</v>
      </c>
      <c r="I1334" s="154" t="s">
        <v>21</v>
      </c>
      <c r="J1334" s="131"/>
    </row>
    <row r="1335" spans="1:10" ht="15" x14ac:dyDescent="0.25">
      <c r="A1335" s="166">
        <v>41687</v>
      </c>
      <c r="B1335" s="167">
        <v>779</v>
      </c>
      <c r="C1335" s="167" t="s">
        <v>871</v>
      </c>
      <c r="D1335" s="151" t="s">
        <v>269</v>
      </c>
      <c r="E1335" s="168">
        <v>930.5</v>
      </c>
      <c r="F1335" s="508">
        <v>41689</v>
      </c>
      <c r="G1335" s="153">
        <v>930.5</v>
      </c>
      <c r="H1335" s="172">
        <f t="shared" si="20"/>
        <v>0</v>
      </c>
      <c r="I1335" s="154" t="s">
        <v>162</v>
      </c>
      <c r="J1335" s="131"/>
    </row>
    <row r="1336" spans="1:10" ht="15" x14ac:dyDescent="0.25">
      <c r="A1336" s="166">
        <v>41688</v>
      </c>
      <c r="B1336" s="167">
        <v>780</v>
      </c>
      <c r="C1336" s="167" t="s">
        <v>871</v>
      </c>
      <c r="D1336" s="151" t="s">
        <v>44</v>
      </c>
      <c r="E1336" s="168">
        <v>3800</v>
      </c>
      <c r="F1336" s="509">
        <v>41710</v>
      </c>
      <c r="G1336" s="158">
        <v>3800</v>
      </c>
      <c r="H1336" s="172">
        <f t="shared" si="20"/>
        <v>0</v>
      </c>
      <c r="I1336" s="154" t="s">
        <v>65</v>
      </c>
      <c r="J1336" s="131"/>
    </row>
    <row r="1337" spans="1:10" ht="15" x14ac:dyDescent="0.25">
      <c r="A1337" s="166">
        <v>41688</v>
      </c>
      <c r="B1337" s="167">
        <v>781</v>
      </c>
      <c r="C1337" s="167" t="s">
        <v>871</v>
      </c>
      <c r="D1337" s="151" t="s">
        <v>42</v>
      </c>
      <c r="E1337" s="168">
        <v>1140</v>
      </c>
      <c r="F1337" s="509">
        <v>41710</v>
      </c>
      <c r="G1337" s="158">
        <v>1140</v>
      </c>
      <c r="H1337" s="172">
        <f t="shared" si="20"/>
        <v>0</v>
      </c>
      <c r="I1337" s="168" t="s">
        <v>30</v>
      </c>
      <c r="J1337" s="131"/>
    </row>
    <row r="1338" spans="1:10" ht="15" x14ac:dyDescent="0.25">
      <c r="A1338" s="166">
        <v>41688</v>
      </c>
      <c r="B1338" s="167">
        <v>782</v>
      </c>
      <c r="C1338" s="167" t="s">
        <v>871</v>
      </c>
      <c r="D1338" s="151" t="s">
        <v>43</v>
      </c>
      <c r="E1338" s="168">
        <v>1140</v>
      </c>
      <c r="F1338" s="509">
        <v>41710</v>
      </c>
      <c r="G1338" s="158">
        <v>1140</v>
      </c>
      <c r="H1338" s="172">
        <f t="shared" si="20"/>
        <v>0</v>
      </c>
      <c r="I1338" s="154" t="s">
        <v>30</v>
      </c>
      <c r="J1338" s="131"/>
    </row>
    <row r="1339" spans="1:10" ht="15" x14ac:dyDescent="0.25">
      <c r="A1339" s="166">
        <v>41688</v>
      </c>
      <c r="B1339" s="167">
        <v>783</v>
      </c>
      <c r="C1339" s="167" t="s">
        <v>871</v>
      </c>
      <c r="D1339" s="151" t="s">
        <v>11</v>
      </c>
      <c r="E1339" s="183">
        <v>54837</v>
      </c>
      <c r="F1339" s="510" t="s">
        <v>987</v>
      </c>
      <c r="G1339" s="153">
        <f>25810+29027</f>
        <v>54837</v>
      </c>
      <c r="H1339" s="172">
        <f t="shared" si="20"/>
        <v>0</v>
      </c>
      <c r="I1339" s="154" t="s">
        <v>37</v>
      </c>
      <c r="J1339" s="131"/>
    </row>
    <row r="1340" spans="1:10" ht="15" x14ac:dyDescent="0.25">
      <c r="A1340" s="166">
        <v>41688</v>
      </c>
      <c r="B1340" s="167">
        <v>784</v>
      </c>
      <c r="C1340" s="167" t="s">
        <v>871</v>
      </c>
      <c r="D1340" s="151" t="s">
        <v>13</v>
      </c>
      <c r="E1340" s="168">
        <v>1953</v>
      </c>
      <c r="F1340" s="508">
        <v>41689</v>
      </c>
      <c r="G1340" s="153">
        <v>1953</v>
      </c>
      <c r="H1340" s="172">
        <f t="shared" si="20"/>
        <v>0</v>
      </c>
      <c r="I1340" s="154" t="s">
        <v>30</v>
      </c>
      <c r="J1340" s="131"/>
    </row>
    <row r="1341" spans="1:10" ht="15" x14ac:dyDescent="0.25">
      <c r="A1341" s="166">
        <v>41688</v>
      </c>
      <c r="B1341" s="167">
        <v>785</v>
      </c>
      <c r="C1341" s="167" t="s">
        <v>871</v>
      </c>
      <c r="D1341" s="151" t="s">
        <v>988</v>
      </c>
      <c r="E1341" s="168">
        <v>1281</v>
      </c>
      <c r="F1341" s="508">
        <v>41688</v>
      </c>
      <c r="G1341" s="153">
        <v>1281</v>
      </c>
      <c r="H1341" s="172">
        <f t="shared" si="20"/>
        <v>0</v>
      </c>
      <c r="I1341" s="154" t="s">
        <v>37</v>
      </c>
      <c r="J1341" s="131"/>
    </row>
    <row r="1342" spans="1:10" ht="15" x14ac:dyDescent="0.25">
      <c r="A1342" s="166">
        <v>41688</v>
      </c>
      <c r="B1342" s="167">
        <v>786</v>
      </c>
      <c r="C1342" s="167" t="s">
        <v>871</v>
      </c>
      <c r="D1342" s="151" t="s">
        <v>23</v>
      </c>
      <c r="E1342" s="168">
        <v>1393</v>
      </c>
      <c r="F1342" s="508">
        <v>41688</v>
      </c>
      <c r="G1342" s="153">
        <v>1393</v>
      </c>
      <c r="H1342" s="172">
        <f t="shared" si="20"/>
        <v>0</v>
      </c>
      <c r="I1342" s="154"/>
      <c r="J1342" s="131"/>
    </row>
    <row r="1343" spans="1:10" ht="15" x14ac:dyDescent="0.25">
      <c r="A1343" s="166">
        <v>41688</v>
      </c>
      <c r="B1343" s="167">
        <v>787</v>
      </c>
      <c r="C1343" s="167" t="s">
        <v>871</v>
      </c>
      <c r="D1343" s="151" t="s">
        <v>23</v>
      </c>
      <c r="E1343" s="168">
        <v>385</v>
      </c>
      <c r="F1343" s="508">
        <v>41688</v>
      </c>
      <c r="G1343" s="153">
        <v>385</v>
      </c>
      <c r="H1343" s="172">
        <f t="shared" si="20"/>
        <v>0</v>
      </c>
      <c r="I1343" s="154"/>
      <c r="J1343" s="131"/>
    </row>
    <row r="1344" spans="1:10" ht="15" x14ac:dyDescent="0.25">
      <c r="A1344" s="166">
        <v>41688</v>
      </c>
      <c r="B1344" s="167">
        <v>788</v>
      </c>
      <c r="C1344" s="167" t="s">
        <v>871</v>
      </c>
      <c r="D1344" s="151" t="s">
        <v>8</v>
      </c>
      <c r="E1344" s="168">
        <v>1489</v>
      </c>
      <c r="F1344" s="508">
        <v>41688</v>
      </c>
      <c r="G1344" s="153">
        <v>1489</v>
      </c>
      <c r="H1344" s="172">
        <f t="shared" si="20"/>
        <v>0</v>
      </c>
      <c r="I1344" s="154" t="s">
        <v>8</v>
      </c>
      <c r="J1344" s="131"/>
    </row>
    <row r="1345" spans="1:10" ht="15" x14ac:dyDescent="0.25">
      <c r="A1345" s="166">
        <v>41688</v>
      </c>
      <c r="B1345" s="167">
        <v>789</v>
      </c>
      <c r="C1345" s="167" t="s">
        <v>871</v>
      </c>
      <c r="D1345" s="151" t="s">
        <v>98</v>
      </c>
      <c r="E1345" s="183">
        <v>15829.5</v>
      </c>
      <c r="F1345" s="510" t="s">
        <v>989</v>
      </c>
      <c r="G1345" s="153">
        <f>13829.5+2000</f>
        <v>15829.5</v>
      </c>
      <c r="H1345" s="172">
        <f t="shared" si="20"/>
        <v>0</v>
      </c>
      <c r="I1345" s="151" t="s">
        <v>37</v>
      </c>
      <c r="J1345" s="131"/>
    </row>
    <row r="1346" spans="1:10" ht="15" x14ac:dyDescent="0.25">
      <c r="A1346" s="166">
        <v>41688</v>
      </c>
      <c r="B1346" s="167">
        <v>790</v>
      </c>
      <c r="C1346" s="167" t="s">
        <v>871</v>
      </c>
      <c r="D1346" s="151" t="s">
        <v>8</v>
      </c>
      <c r="E1346" s="168">
        <v>373</v>
      </c>
      <c r="F1346" s="508">
        <v>41688</v>
      </c>
      <c r="G1346" s="153">
        <v>373</v>
      </c>
      <c r="H1346" s="172">
        <f t="shared" si="20"/>
        <v>0</v>
      </c>
      <c r="I1346" s="154" t="s">
        <v>8</v>
      </c>
      <c r="J1346" s="131"/>
    </row>
    <row r="1347" spans="1:10" ht="15" x14ac:dyDescent="0.25">
      <c r="A1347" s="166">
        <v>41688</v>
      </c>
      <c r="B1347" s="167">
        <v>791</v>
      </c>
      <c r="C1347" s="167" t="s">
        <v>871</v>
      </c>
      <c r="D1347" s="151" t="s">
        <v>28</v>
      </c>
      <c r="E1347" s="168">
        <v>6782.5</v>
      </c>
      <c r="F1347" s="508">
        <v>41688</v>
      </c>
      <c r="G1347" s="153">
        <v>6782.5</v>
      </c>
      <c r="H1347" s="172">
        <f t="shared" si="20"/>
        <v>0</v>
      </c>
      <c r="I1347" s="154"/>
      <c r="J1347" s="131"/>
    </row>
    <row r="1348" spans="1:10" ht="15" x14ac:dyDescent="0.25">
      <c r="A1348" s="166">
        <v>41688</v>
      </c>
      <c r="B1348" s="167">
        <v>792</v>
      </c>
      <c r="C1348" s="167" t="s">
        <v>871</v>
      </c>
      <c r="D1348" s="151" t="s">
        <v>47</v>
      </c>
      <c r="E1348" s="168">
        <v>3593</v>
      </c>
      <c r="F1348" s="508">
        <v>41690</v>
      </c>
      <c r="G1348" s="153">
        <v>3593</v>
      </c>
      <c r="H1348" s="172">
        <f t="shared" si="20"/>
        <v>0</v>
      </c>
      <c r="I1348" s="154"/>
      <c r="J1348" s="131"/>
    </row>
    <row r="1349" spans="1:10" ht="15" x14ac:dyDescent="0.25">
      <c r="A1349" s="166">
        <v>41688</v>
      </c>
      <c r="B1349" s="167">
        <v>793</v>
      </c>
      <c r="C1349" s="167" t="s">
        <v>871</v>
      </c>
      <c r="D1349" s="151" t="s">
        <v>33</v>
      </c>
      <c r="E1349" s="168">
        <v>1799</v>
      </c>
      <c r="F1349" s="508">
        <v>41688</v>
      </c>
      <c r="G1349" s="153">
        <v>1799</v>
      </c>
      <c r="H1349" s="172">
        <f t="shared" ref="H1349:H1412" si="21">E1349-G1349</f>
        <v>0</v>
      </c>
      <c r="I1349" s="154"/>
      <c r="J1349" s="131"/>
    </row>
    <row r="1350" spans="1:10" ht="15" x14ac:dyDescent="0.25">
      <c r="A1350" s="166">
        <v>41688</v>
      </c>
      <c r="B1350" s="167">
        <v>794</v>
      </c>
      <c r="C1350" s="167" t="s">
        <v>871</v>
      </c>
      <c r="D1350" s="151" t="s">
        <v>22</v>
      </c>
      <c r="E1350" s="168">
        <v>4791</v>
      </c>
      <c r="F1350" s="508">
        <v>41688</v>
      </c>
      <c r="G1350" s="153">
        <v>4791</v>
      </c>
      <c r="H1350" s="172">
        <f t="shared" si="21"/>
        <v>0</v>
      </c>
      <c r="I1350" s="154"/>
      <c r="J1350" s="131"/>
    </row>
    <row r="1351" spans="1:10" ht="15" x14ac:dyDescent="0.25">
      <c r="A1351" s="166">
        <v>41688</v>
      </c>
      <c r="B1351" s="167">
        <v>795</v>
      </c>
      <c r="C1351" s="167" t="s">
        <v>871</v>
      </c>
      <c r="D1351" s="151" t="s">
        <v>74</v>
      </c>
      <c r="E1351" s="168">
        <v>1496</v>
      </c>
      <c r="F1351" s="508">
        <v>41688</v>
      </c>
      <c r="G1351" s="153">
        <v>1496</v>
      </c>
      <c r="H1351" s="172">
        <f t="shared" si="21"/>
        <v>0</v>
      </c>
      <c r="I1351" s="154"/>
      <c r="J1351" s="131"/>
    </row>
    <row r="1352" spans="1:10" ht="15" x14ac:dyDescent="0.25">
      <c r="A1352" s="166">
        <v>41688</v>
      </c>
      <c r="B1352" s="167">
        <v>796</v>
      </c>
      <c r="C1352" s="167" t="s">
        <v>871</v>
      </c>
      <c r="D1352" s="151" t="s">
        <v>501</v>
      </c>
      <c r="E1352" s="168">
        <v>2686.5</v>
      </c>
      <c r="F1352" s="508">
        <v>41688</v>
      </c>
      <c r="G1352" s="153">
        <v>2686.5</v>
      </c>
      <c r="H1352" s="172">
        <f t="shared" si="21"/>
        <v>0</v>
      </c>
      <c r="I1352" s="154"/>
      <c r="J1352" s="131"/>
    </row>
    <row r="1353" spans="1:10" ht="15" x14ac:dyDescent="0.25">
      <c r="A1353" s="166">
        <v>41688</v>
      </c>
      <c r="B1353" s="167">
        <v>797</v>
      </c>
      <c r="C1353" s="167" t="s">
        <v>871</v>
      </c>
      <c r="D1353" s="151" t="s">
        <v>29</v>
      </c>
      <c r="E1353" s="168">
        <v>12220</v>
      </c>
      <c r="F1353" s="508">
        <v>41694</v>
      </c>
      <c r="G1353" s="153">
        <v>12220</v>
      </c>
      <c r="H1353" s="172">
        <f t="shared" si="21"/>
        <v>0</v>
      </c>
      <c r="I1353" s="154" t="s">
        <v>30</v>
      </c>
      <c r="J1353" s="131"/>
    </row>
    <row r="1354" spans="1:10" ht="15" x14ac:dyDescent="0.25">
      <c r="A1354" s="166">
        <v>41688</v>
      </c>
      <c r="B1354" s="167">
        <v>798</v>
      </c>
      <c r="C1354" s="167" t="s">
        <v>871</v>
      </c>
      <c r="D1354" s="151" t="s">
        <v>54</v>
      </c>
      <c r="E1354" s="168">
        <v>9695.6</v>
      </c>
      <c r="F1354" s="508">
        <v>41688</v>
      </c>
      <c r="G1354" s="153">
        <v>9695.6</v>
      </c>
      <c r="H1354" s="172">
        <f t="shared" si="21"/>
        <v>0</v>
      </c>
      <c r="I1354" s="154" t="s">
        <v>30</v>
      </c>
      <c r="J1354" s="131"/>
    </row>
    <row r="1355" spans="1:10" ht="15" x14ac:dyDescent="0.25">
      <c r="A1355" s="166">
        <v>41688</v>
      </c>
      <c r="B1355" s="167">
        <v>799</v>
      </c>
      <c r="C1355" s="167" t="s">
        <v>871</v>
      </c>
      <c r="D1355" s="151" t="s">
        <v>57</v>
      </c>
      <c r="E1355" s="168">
        <v>800</v>
      </c>
      <c r="F1355" s="508">
        <v>41688</v>
      </c>
      <c r="G1355" s="153">
        <v>800</v>
      </c>
      <c r="H1355" s="172">
        <f t="shared" si="21"/>
        <v>0</v>
      </c>
      <c r="I1355" s="154" t="s">
        <v>30</v>
      </c>
      <c r="J1355" s="131"/>
    </row>
    <row r="1356" spans="1:10" ht="15" x14ac:dyDescent="0.25">
      <c r="A1356" s="166">
        <v>41688</v>
      </c>
      <c r="B1356" s="167">
        <v>800</v>
      </c>
      <c r="C1356" s="167" t="s">
        <v>871</v>
      </c>
      <c r="D1356" s="151" t="s">
        <v>810</v>
      </c>
      <c r="E1356" s="183">
        <v>796.5</v>
      </c>
      <c r="F1356" s="510" t="s">
        <v>990</v>
      </c>
      <c r="G1356" s="153">
        <f>700+96.5</f>
        <v>796.5</v>
      </c>
      <c r="H1356" s="172">
        <f t="shared" si="21"/>
        <v>0</v>
      </c>
      <c r="I1356" s="154" t="s">
        <v>30</v>
      </c>
      <c r="J1356" s="131"/>
    </row>
    <row r="1357" spans="1:10" ht="15" x14ac:dyDescent="0.25">
      <c r="A1357" s="166">
        <v>41688</v>
      </c>
      <c r="B1357" s="167">
        <v>801</v>
      </c>
      <c r="C1357" s="167" t="s">
        <v>871</v>
      </c>
      <c r="D1357" s="151" t="s">
        <v>338</v>
      </c>
      <c r="E1357" s="168">
        <v>228</v>
      </c>
      <c r="F1357" s="508">
        <v>41688</v>
      </c>
      <c r="G1357" s="153">
        <v>228</v>
      </c>
      <c r="H1357" s="172">
        <f t="shared" si="21"/>
        <v>0</v>
      </c>
      <c r="I1357" s="154" t="s">
        <v>30</v>
      </c>
      <c r="J1357" s="131"/>
    </row>
    <row r="1358" spans="1:10" ht="15" x14ac:dyDescent="0.25">
      <c r="A1358" s="166">
        <v>41688</v>
      </c>
      <c r="B1358" s="167">
        <v>802</v>
      </c>
      <c r="C1358" s="167" t="s">
        <v>871</v>
      </c>
      <c r="D1358" s="151" t="s">
        <v>517</v>
      </c>
      <c r="E1358" s="168">
        <v>263</v>
      </c>
      <c r="F1358" s="508">
        <v>41688</v>
      </c>
      <c r="G1358" s="153">
        <v>263</v>
      </c>
      <c r="H1358" s="172">
        <f t="shared" si="21"/>
        <v>0</v>
      </c>
      <c r="I1358" s="154"/>
      <c r="J1358" s="131"/>
    </row>
    <row r="1359" spans="1:10" ht="15" x14ac:dyDescent="0.25">
      <c r="A1359" s="166">
        <v>41688</v>
      </c>
      <c r="B1359" s="167">
        <v>803</v>
      </c>
      <c r="C1359" s="167" t="s">
        <v>871</v>
      </c>
      <c r="D1359" s="151" t="s">
        <v>62</v>
      </c>
      <c r="E1359" s="168">
        <v>9397.5</v>
      </c>
      <c r="F1359" s="508">
        <v>41688</v>
      </c>
      <c r="G1359" s="153">
        <v>9397.5</v>
      </c>
      <c r="H1359" s="172">
        <f t="shared" si="21"/>
        <v>0</v>
      </c>
      <c r="I1359" s="154"/>
      <c r="J1359" s="131"/>
    </row>
    <row r="1360" spans="1:10" ht="15" x14ac:dyDescent="0.25">
      <c r="A1360" s="166">
        <v>41688</v>
      </c>
      <c r="B1360" s="167">
        <v>804</v>
      </c>
      <c r="C1360" s="167" t="s">
        <v>871</v>
      </c>
      <c r="D1360" s="151" t="s">
        <v>441</v>
      </c>
      <c r="E1360" s="168">
        <v>1492.5</v>
      </c>
      <c r="F1360" s="508">
        <v>41688</v>
      </c>
      <c r="G1360" s="153">
        <v>1492.5</v>
      </c>
      <c r="H1360" s="172">
        <f t="shared" si="21"/>
        <v>0</v>
      </c>
      <c r="I1360" s="154" t="s">
        <v>30</v>
      </c>
      <c r="J1360" s="131"/>
    </row>
    <row r="1361" spans="1:10" ht="15" x14ac:dyDescent="0.25">
      <c r="A1361" s="166">
        <v>41688</v>
      </c>
      <c r="B1361" s="167">
        <v>805</v>
      </c>
      <c r="C1361" s="167" t="s">
        <v>871</v>
      </c>
      <c r="D1361" s="151" t="s">
        <v>32</v>
      </c>
      <c r="E1361" s="168">
        <v>8101</v>
      </c>
      <c r="F1361" s="508">
        <v>41688</v>
      </c>
      <c r="G1361" s="153">
        <v>8101</v>
      </c>
      <c r="H1361" s="172">
        <f t="shared" si="21"/>
        <v>0</v>
      </c>
      <c r="I1361" s="154" t="s">
        <v>30</v>
      </c>
      <c r="J1361" s="131"/>
    </row>
    <row r="1362" spans="1:10" ht="15" x14ac:dyDescent="0.25">
      <c r="A1362" s="166">
        <v>41688</v>
      </c>
      <c r="B1362" s="167">
        <v>806</v>
      </c>
      <c r="C1362" s="167" t="s">
        <v>871</v>
      </c>
      <c r="D1362" s="151" t="s">
        <v>35</v>
      </c>
      <c r="E1362" s="168">
        <v>1322.5</v>
      </c>
      <c r="F1362" s="509">
        <v>41702</v>
      </c>
      <c r="G1362" s="158">
        <v>1322.5</v>
      </c>
      <c r="H1362" s="172">
        <f t="shared" si="21"/>
        <v>0</v>
      </c>
      <c r="I1362" s="154" t="s">
        <v>30</v>
      </c>
      <c r="J1362" s="131"/>
    </row>
    <row r="1363" spans="1:10" ht="15" x14ac:dyDescent="0.25">
      <c r="A1363" s="166">
        <v>41688</v>
      </c>
      <c r="B1363" s="167">
        <v>807</v>
      </c>
      <c r="C1363" s="167" t="s">
        <v>871</v>
      </c>
      <c r="D1363" s="151" t="s">
        <v>55</v>
      </c>
      <c r="E1363" s="168">
        <v>7513</v>
      </c>
      <c r="F1363" s="508">
        <v>41688</v>
      </c>
      <c r="G1363" s="153">
        <v>7513</v>
      </c>
      <c r="H1363" s="172">
        <f t="shared" si="21"/>
        <v>0</v>
      </c>
      <c r="I1363" s="154"/>
      <c r="J1363" s="131"/>
    </row>
    <row r="1364" spans="1:10" ht="15" x14ac:dyDescent="0.25">
      <c r="A1364" s="166">
        <v>41688</v>
      </c>
      <c r="B1364" s="167">
        <v>808</v>
      </c>
      <c r="C1364" s="167" t="s">
        <v>871</v>
      </c>
      <c r="D1364" s="151" t="s">
        <v>8</v>
      </c>
      <c r="E1364" s="168">
        <v>4861</v>
      </c>
      <c r="F1364" s="508">
        <v>41688</v>
      </c>
      <c r="G1364" s="153">
        <v>4861</v>
      </c>
      <c r="H1364" s="172">
        <f t="shared" si="21"/>
        <v>0</v>
      </c>
      <c r="I1364" s="154" t="s">
        <v>8</v>
      </c>
      <c r="J1364" s="131"/>
    </row>
    <row r="1365" spans="1:10" ht="15" x14ac:dyDescent="0.25">
      <c r="A1365" s="166">
        <v>41688</v>
      </c>
      <c r="B1365" s="167">
        <v>809</v>
      </c>
      <c r="C1365" s="167" t="s">
        <v>871</v>
      </c>
      <c r="D1365" s="151" t="s">
        <v>130</v>
      </c>
      <c r="E1365" s="168">
        <v>3567.5</v>
      </c>
      <c r="F1365" s="508">
        <v>41691</v>
      </c>
      <c r="G1365" s="153">
        <v>3567.5</v>
      </c>
      <c r="H1365" s="172">
        <f t="shared" si="21"/>
        <v>0</v>
      </c>
      <c r="I1365" s="154" t="s">
        <v>217</v>
      </c>
      <c r="J1365" s="131"/>
    </row>
    <row r="1366" spans="1:10" ht="15" x14ac:dyDescent="0.25">
      <c r="A1366" s="166">
        <v>41688</v>
      </c>
      <c r="B1366" s="167">
        <v>810</v>
      </c>
      <c r="C1366" s="167" t="s">
        <v>871</v>
      </c>
      <c r="D1366" s="151" t="s">
        <v>111</v>
      </c>
      <c r="E1366" s="168">
        <v>2494</v>
      </c>
      <c r="F1366" s="508">
        <v>41688</v>
      </c>
      <c r="G1366" s="153">
        <v>2494</v>
      </c>
      <c r="H1366" s="172">
        <f t="shared" si="21"/>
        <v>0</v>
      </c>
      <c r="I1366" s="154" t="s">
        <v>65</v>
      </c>
      <c r="J1366" s="131"/>
    </row>
    <row r="1367" spans="1:10" ht="15" x14ac:dyDescent="0.25">
      <c r="A1367" s="166">
        <v>41688</v>
      </c>
      <c r="B1367" s="167">
        <v>811</v>
      </c>
      <c r="C1367" s="167" t="s">
        <v>871</v>
      </c>
      <c r="D1367" s="151" t="s">
        <v>66</v>
      </c>
      <c r="E1367" s="168">
        <v>1318</v>
      </c>
      <c r="F1367" s="508">
        <v>41688</v>
      </c>
      <c r="G1367" s="153">
        <v>1318</v>
      </c>
      <c r="H1367" s="172">
        <f t="shared" si="21"/>
        <v>0</v>
      </c>
      <c r="I1367" s="154" t="s">
        <v>65</v>
      </c>
      <c r="J1367" s="131"/>
    </row>
    <row r="1368" spans="1:10" ht="15" x14ac:dyDescent="0.25">
      <c r="A1368" s="166">
        <v>41688</v>
      </c>
      <c r="B1368" s="167">
        <v>812</v>
      </c>
      <c r="C1368" s="167" t="s">
        <v>871</v>
      </c>
      <c r="D1368" s="151" t="s">
        <v>188</v>
      </c>
      <c r="E1368" s="168">
        <v>6651.5</v>
      </c>
      <c r="F1368" s="509">
        <v>41701</v>
      </c>
      <c r="G1368" s="158">
        <v>6651.5</v>
      </c>
      <c r="H1368" s="172">
        <f t="shared" si="21"/>
        <v>0</v>
      </c>
      <c r="I1368" s="154" t="s">
        <v>217</v>
      </c>
      <c r="J1368" s="131"/>
    </row>
    <row r="1369" spans="1:10" ht="15" x14ac:dyDescent="0.25">
      <c r="A1369" s="166">
        <v>41688</v>
      </c>
      <c r="B1369" s="167">
        <v>813</v>
      </c>
      <c r="C1369" s="167" t="s">
        <v>871</v>
      </c>
      <c r="D1369" s="151" t="s">
        <v>304</v>
      </c>
      <c r="E1369" s="168">
        <v>11723</v>
      </c>
      <c r="F1369" s="508">
        <v>41688</v>
      </c>
      <c r="G1369" s="153">
        <v>11723</v>
      </c>
      <c r="H1369" s="172">
        <f t="shared" si="21"/>
        <v>0</v>
      </c>
      <c r="I1369" s="154" t="s">
        <v>991</v>
      </c>
      <c r="J1369" s="131"/>
    </row>
    <row r="1370" spans="1:10" ht="15" x14ac:dyDescent="0.25">
      <c r="A1370" s="166">
        <v>41688</v>
      </c>
      <c r="B1370" s="167">
        <v>814</v>
      </c>
      <c r="C1370" s="167" t="s">
        <v>871</v>
      </c>
      <c r="D1370" s="151" t="s">
        <v>54</v>
      </c>
      <c r="E1370" s="168">
        <v>1336</v>
      </c>
      <c r="F1370" s="508">
        <v>41688</v>
      </c>
      <c r="G1370" s="153">
        <v>1336</v>
      </c>
      <c r="H1370" s="172">
        <f t="shared" si="21"/>
        <v>0</v>
      </c>
      <c r="I1370" s="154"/>
      <c r="J1370" s="131"/>
    </row>
    <row r="1371" spans="1:10" ht="15" x14ac:dyDescent="0.25">
      <c r="A1371" s="166">
        <v>41688</v>
      </c>
      <c r="B1371" s="167">
        <v>815</v>
      </c>
      <c r="C1371" s="167" t="s">
        <v>871</v>
      </c>
      <c r="D1371" s="151" t="s">
        <v>123</v>
      </c>
      <c r="E1371" s="168">
        <v>1905</v>
      </c>
      <c r="F1371" s="508">
        <v>41688</v>
      </c>
      <c r="G1371" s="153">
        <v>1905</v>
      </c>
      <c r="H1371" s="172">
        <f t="shared" si="21"/>
        <v>0</v>
      </c>
      <c r="I1371" s="154" t="s">
        <v>8</v>
      </c>
      <c r="J1371" s="131"/>
    </row>
    <row r="1372" spans="1:10" ht="15" x14ac:dyDescent="0.25">
      <c r="A1372" s="166">
        <v>41688</v>
      </c>
      <c r="B1372" s="167">
        <v>816</v>
      </c>
      <c r="C1372" s="167" t="s">
        <v>871</v>
      </c>
      <c r="D1372" s="151" t="s">
        <v>992</v>
      </c>
      <c r="E1372" s="168">
        <v>2325</v>
      </c>
      <c r="F1372" s="508">
        <v>41688</v>
      </c>
      <c r="G1372" s="153">
        <v>2325</v>
      </c>
      <c r="H1372" s="172">
        <f t="shared" si="21"/>
        <v>0</v>
      </c>
      <c r="I1372" s="154" t="s">
        <v>8</v>
      </c>
      <c r="J1372" s="131"/>
    </row>
    <row r="1373" spans="1:10" ht="15" x14ac:dyDescent="0.25">
      <c r="A1373" s="166">
        <v>41688</v>
      </c>
      <c r="B1373" s="167">
        <v>817</v>
      </c>
      <c r="C1373" s="167" t="s">
        <v>871</v>
      </c>
      <c r="D1373" s="151" t="s">
        <v>16</v>
      </c>
      <c r="E1373" s="168">
        <v>4396.5</v>
      </c>
      <c r="F1373" s="509">
        <v>41710</v>
      </c>
      <c r="G1373" s="158">
        <v>4396.5</v>
      </c>
      <c r="H1373" s="172">
        <f t="shared" si="21"/>
        <v>0</v>
      </c>
      <c r="I1373" s="154" t="s">
        <v>16</v>
      </c>
      <c r="J1373" s="131"/>
    </row>
    <row r="1374" spans="1:10" ht="15" x14ac:dyDescent="0.25">
      <c r="A1374" s="166">
        <v>41688</v>
      </c>
      <c r="B1374" s="167">
        <v>818</v>
      </c>
      <c r="C1374" s="167" t="s">
        <v>871</v>
      </c>
      <c r="D1374" s="151" t="s">
        <v>19</v>
      </c>
      <c r="E1374" s="168">
        <v>9552</v>
      </c>
      <c r="F1374" s="508">
        <v>41697</v>
      </c>
      <c r="G1374" s="153">
        <v>9552</v>
      </c>
      <c r="H1374" s="172">
        <f t="shared" si="21"/>
        <v>0</v>
      </c>
      <c r="I1374" s="154" t="s">
        <v>45</v>
      </c>
      <c r="J1374" s="131"/>
    </row>
    <row r="1375" spans="1:10" ht="15" x14ac:dyDescent="0.25">
      <c r="A1375" s="166">
        <v>41688</v>
      </c>
      <c r="B1375" s="167">
        <v>819</v>
      </c>
      <c r="C1375" s="167" t="s">
        <v>871</v>
      </c>
      <c r="D1375" s="151" t="s">
        <v>257</v>
      </c>
      <c r="E1375" s="168">
        <v>11715.5</v>
      </c>
      <c r="F1375" s="508">
        <v>41689</v>
      </c>
      <c r="G1375" s="153">
        <v>11715.5</v>
      </c>
      <c r="H1375" s="172">
        <f t="shared" si="21"/>
        <v>0</v>
      </c>
      <c r="I1375" s="154" t="s">
        <v>65</v>
      </c>
      <c r="J1375" s="131"/>
    </row>
    <row r="1376" spans="1:10" ht="15" x14ac:dyDescent="0.25">
      <c r="A1376" s="166">
        <v>41688</v>
      </c>
      <c r="B1376" s="167">
        <v>820</v>
      </c>
      <c r="C1376" s="167" t="s">
        <v>871</v>
      </c>
      <c r="D1376" s="151" t="s">
        <v>215</v>
      </c>
      <c r="E1376" s="168">
        <v>346.5</v>
      </c>
      <c r="F1376" s="508">
        <v>41688</v>
      </c>
      <c r="G1376" s="153">
        <v>346.5</v>
      </c>
      <c r="H1376" s="172">
        <f t="shared" si="21"/>
        <v>0</v>
      </c>
      <c r="I1376" s="154"/>
      <c r="J1376" s="131"/>
    </row>
    <row r="1377" spans="1:10" ht="15" x14ac:dyDescent="0.25">
      <c r="A1377" s="166">
        <v>41688</v>
      </c>
      <c r="B1377" s="167">
        <v>821</v>
      </c>
      <c r="C1377" s="167" t="s">
        <v>871</v>
      </c>
      <c r="D1377" s="151" t="s">
        <v>794</v>
      </c>
      <c r="E1377" s="168">
        <v>2647.68</v>
      </c>
      <c r="F1377" s="509" t="s">
        <v>993</v>
      </c>
      <c r="G1377" s="153">
        <v>2647.68</v>
      </c>
      <c r="H1377" s="172">
        <f t="shared" si="21"/>
        <v>0</v>
      </c>
      <c r="I1377" s="154" t="s">
        <v>45</v>
      </c>
      <c r="J1377" s="131"/>
    </row>
    <row r="1378" spans="1:10" x14ac:dyDescent="0.25">
      <c r="A1378" s="166">
        <v>41688</v>
      </c>
      <c r="B1378" s="167">
        <v>822</v>
      </c>
      <c r="C1378" s="167" t="s">
        <v>871</v>
      </c>
      <c r="D1378" s="151" t="s">
        <v>508</v>
      </c>
      <c r="E1378" s="168">
        <v>24977.5</v>
      </c>
      <c r="F1378" s="508">
        <v>41688</v>
      </c>
      <c r="G1378" s="153">
        <v>24977.5</v>
      </c>
      <c r="H1378" s="172">
        <f t="shared" si="21"/>
        <v>0</v>
      </c>
      <c r="I1378" s="154" t="s">
        <v>8</v>
      </c>
    </row>
    <row r="1379" spans="1:10" x14ac:dyDescent="0.25">
      <c r="A1379" s="166">
        <v>41688</v>
      </c>
      <c r="B1379" s="167">
        <v>823</v>
      </c>
      <c r="C1379" s="167" t="s">
        <v>871</v>
      </c>
      <c r="D1379" s="151" t="s">
        <v>235</v>
      </c>
      <c r="E1379" s="168">
        <v>1700</v>
      </c>
      <c r="F1379" s="508">
        <v>41689</v>
      </c>
      <c r="G1379" s="153">
        <v>1700</v>
      </c>
      <c r="H1379" s="172">
        <f t="shared" si="21"/>
        <v>0</v>
      </c>
      <c r="I1379" s="154"/>
    </row>
    <row r="1380" spans="1:10" ht="34.5" customHeight="1" x14ac:dyDescent="0.25">
      <c r="A1380" s="166">
        <v>41688</v>
      </c>
      <c r="B1380" s="167">
        <v>824</v>
      </c>
      <c r="C1380" s="167" t="s">
        <v>871</v>
      </c>
      <c r="D1380" s="151" t="s">
        <v>25</v>
      </c>
      <c r="E1380" s="183">
        <v>31693</v>
      </c>
      <c r="F1380" s="533" t="s">
        <v>994</v>
      </c>
      <c r="G1380" s="153">
        <f>5000+8000+10000+8693</f>
        <v>31693</v>
      </c>
      <c r="H1380" s="172">
        <f t="shared" si="21"/>
        <v>0</v>
      </c>
      <c r="I1380" s="154" t="s">
        <v>217</v>
      </c>
    </row>
    <row r="1381" spans="1:10" x14ac:dyDescent="0.25">
      <c r="A1381" s="166">
        <v>41688</v>
      </c>
      <c r="B1381" s="167">
        <v>825</v>
      </c>
      <c r="C1381" s="167" t="s">
        <v>871</v>
      </c>
      <c r="D1381" s="151" t="s">
        <v>78</v>
      </c>
      <c r="E1381" s="168">
        <v>2089.5</v>
      </c>
      <c r="F1381" s="508">
        <v>41689</v>
      </c>
      <c r="G1381" s="153">
        <v>2089.5</v>
      </c>
      <c r="H1381" s="172">
        <f t="shared" si="21"/>
        <v>0</v>
      </c>
      <c r="I1381" s="154" t="s">
        <v>65</v>
      </c>
    </row>
    <row r="1382" spans="1:10" x14ac:dyDescent="0.25">
      <c r="A1382" s="166">
        <v>41688</v>
      </c>
      <c r="B1382" s="167">
        <v>826</v>
      </c>
      <c r="C1382" s="167" t="s">
        <v>871</v>
      </c>
      <c r="D1382" s="151" t="s">
        <v>80</v>
      </c>
      <c r="E1382" s="168">
        <v>1197</v>
      </c>
      <c r="F1382" s="508">
        <v>41689</v>
      </c>
      <c r="G1382" s="153">
        <v>1197</v>
      </c>
      <c r="H1382" s="172">
        <f t="shared" si="21"/>
        <v>0</v>
      </c>
      <c r="I1382" s="154" t="s">
        <v>65</v>
      </c>
    </row>
    <row r="1383" spans="1:10" x14ac:dyDescent="0.25">
      <c r="A1383" s="166">
        <v>41688</v>
      </c>
      <c r="B1383" s="167">
        <v>827</v>
      </c>
      <c r="C1383" s="167" t="s">
        <v>871</v>
      </c>
      <c r="D1383" s="151" t="s">
        <v>233</v>
      </c>
      <c r="E1383" s="168">
        <v>635</v>
      </c>
      <c r="F1383" s="508">
        <v>41689</v>
      </c>
      <c r="G1383" s="153">
        <v>635</v>
      </c>
      <c r="H1383" s="172">
        <f t="shared" si="21"/>
        <v>0</v>
      </c>
      <c r="I1383" s="154" t="s">
        <v>65</v>
      </c>
    </row>
    <row r="1384" spans="1:10" x14ac:dyDescent="0.25">
      <c r="A1384" s="166">
        <v>41688</v>
      </c>
      <c r="B1384" s="167">
        <v>828</v>
      </c>
      <c r="C1384" s="167" t="s">
        <v>871</v>
      </c>
      <c r="D1384" s="151" t="s">
        <v>144</v>
      </c>
      <c r="E1384" s="168">
        <v>3499.5</v>
      </c>
      <c r="F1384" s="508">
        <v>41689</v>
      </c>
      <c r="G1384" s="153">
        <v>3499.5</v>
      </c>
      <c r="H1384" s="172">
        <f t="shared" si="21"/>
        <v>0</v>
      </c>
      <c r="I1384" s="154" t="s">
        <v>65</v>
      </c>
    </row>
    <row r="1385" spans="1:10" x14ac:dyDescent="0.25">
      <c r="A1385" s="166">
        <v>41688</v>
      </c>
      <c r="B1385" s="167">
        <v>829</v>
      </c>
      <c r="C1385" s="167" t="s">
        <v>871</v>
      </c>
      <c r="D1385" s="151" t="s">
        <v>68</v>
      </c>
      <c r="E1385" s="168">
        <v>4120</v>
      </c>
      <c r="F1385" s="508">
        <v>41688</v>
      </c>
      <c r="G1385" s="153">
        <v>4120</v>
      </c>
      <c r="H1385" s="172">
        <f t="shared" si="21"/>
        <v>0</v>
      </c>
      <c r="I1385" s="154" t="s">
        <v>217</v>
      </c>
    </row>
    <row r="1386" spans="1:10" x14ac:dyDescent="0.25">
      <c r="A1386" s="166">
        <v>41688</v>
      </c>
      <c r="B1386" s="167">
        <v>830</v>
      </c>
      <c r="C1386" s="167" t="s">
        <v>871</v>
      </c>
      <c r="D1386" s="151" t="s">
        <v>87</v>
      </c>
      <c r="E1386" s="183">
        <v>10535</v>
      </c>
      <c r="F1386" s="515" t="s">
        <v>995</v>
      </c>
      <c r="G1386" s="153">
        <v>10535</v>
      </c>
      <c r="H1386" s="172">
        <f t="shared" si="21"/>
        <v>0</v>
      </c>
      <c r="I1386" s="154" t="s">
        <v>65</v>
      </c>
      <c r="J1386" s="155" t="s">
        <v>996</v>
      </c>
    </row>
    <row r="1387" spans="1:10" x14ac:dyDescent="0.25">
      <c r="A1387" s="166">
        <v>41688</v>
      </c>
      <c r="B1387" s="167">
        <v>831</v>
      </c>
      <c r="C1387" s="167" t="s">
        <v>871</v>
      </c>
      <c r="D1387" s="151" t="s">
        <v>348</v>
      </c>
      <c r="E1387" s="168">
        <v>887.5</v>
      </c>
      <c r="F1387" s="508">
        <v>41689</v>
      </c>
      <c r="G1387" s="153">
        <v>887.5</v>
      </c>
      <c r="H1387" s="172">
        <f t="shared" si="21"/>
        <v>0</v>
      </c>
      <c r="I1387" s="154" t="s">
        <v>65</v>
      </c>
    </row>
    <row r="1388" spans="1:10" x14ac:dyDescent="0.25">
      <c r="A1388" s="166">
        <v>41688</v>
      </c>
      <c r="B1388" s="167">
        <v>832</v>
      </c>
      <c r="C1388" s="167" t="s">
        <v>871</v>
      </c>
      <c r="D1388" s="151" t="s">
        <v>28</v>
      </c>
      <c r="E1388" s="168">
        <v>3330.5</v>
      </c>
      <c r="F1388" s="508">
        <v>41688</v>
      </c>
      <c r="G1388" s="153">
        <v>3330.5</v>
      </c>
      <c r="H1388" s="172">
        <f t="shared" si="21"/>
        <v>0</v>
      </c>
      <c r="I1388" s="154"/>
    </row>
    <row r="1389" spans="1:10" x14ac:dyDescent="0.25">
      <c r="A1389" s="166">
        <v>41688</v>
      </c>
      <c r="B1389" s="167">
        <v>833</v>
      </c>
      <c r="C1389" s="167" t="s">
        <v>871</v>
      </c>
      <c r="D1389" s="151" t="s">
        <v>254</v>
      </c>
      <c r="E1389" s="168">
        <v>586.5</v>
      </c>
      <c r="F1389" s="508">
        <v>41688</v>
      </c>
      <c r="G1389" s="153">
        <v>586.5</v>
      </c>
      <c r="H1389" s="172">
        <f t="shared" si="21"/>
        <v>0</v>
      </c>
      <c r="I1389" s="154"/>
    </row>
    <row r="1390" spans="1:10" x14ac:dyDescent="0.25">
      <c r="A1390" s="166">
        <v>41688</v>
      </c>
      <c r="B1390" s="167">
        <v>834</v>
      </c>
      <c r="C1390" s="167" t="s">
        <v>871</v>
      </c>
      <c r="D1390" s="151" t="s">
        <v>8</v>
      </c>
      <c r="E1390" s="168">
        <v>373</v>
      </c>
      <c r="F1390" s="508">
        <v>41688</v>
      </c>
      <c r="G1390" s="153">
        <v>373</v>
      </c>
      <c r="H1390" s="172">
        <f t="shared" si="21"/>
        <v>0</v>
      </c>
      <c r="I1390" s="154" t="s">
        <v>8</v>
      </c>
    </row>
    <row r="1391" spans="1:10" x14ac:dyDescent="0.25">
      <c r="A1391" s="166">
        <v>41688</v>
      </c>
      <c r="B1391" s="167">
        <v>835</v>
      </c>
      <c r="C1391" s="167" t="s">
        <v>871</v>
      </c>
      <c r="D1391" s="151" t="s">
        <v>152</v>
      </c>
      <c r="E1391" s="168">
        <v>7042</v>
      </c>
      <c r="F1391" s="508">
        <v>41689</v>
      </c>
      <c r="G1391" s="153">
        <v>7042</v>
      </c>
      <c r="H1391" s="172">
        <f t="shared" si="21"/>
        <v>0</v>
      </c>
      <c r="I1391" s="154"/>
    </row>
    <row r="1392" spans="1:10" x14ac:dyDescent="0.25">
      <c r="A1392" s="166">
        <v>41688</v>
      </c>
      <c r="B1392" s="167">
        <v>836</v>
      </c>
      <c r="C1392" s="167" t="s">
        <v>871</v>
      </c>
      <c r="D1392" s="151" t="s">
        <v>14</v>
      </c>
      <c r="E1392" s="168">
        <v>3291.5</v>
      </c>
      <c r="F1392" s="508">
        <v>41688</v>
      </c>
      <c r="G1392" s="153">
        <v>3291.5</v>
      </c>
      <c r="H1392" s="172">
        <f t="shared" si="21"/>
        <v>0</v>
      </c>
      <c r="I1392" s="154" t="s">
        <v>12</v>
      </c>
    </row>
    <row r="1393" spans="1:10" x14ac:dyDescent="0.25">
      <c r="A1393" s="166">
        <v>41689</v>
      </c>
      <c r="B1393" s="167">
        <v>837</v>
      </c>
      <c r="C1393" s="167" t="s">
        <v>871</v>
      </c>
      <c r="D1393" s="151" t="s">
        <v>70</v>
      </c>
      <c r="E1393" s="168">
        <v>4886.5</v>
      </c>
      <c r="F1393" s="508">
        <v>41689</v>
      </c>
      <c r="G1393" s="153">
        <v>4886.5</v>
      </c>
      <c r="H1393" s="172">
        <f t="shared" si="21"/>
        <v>0</v>
      </c>
      <c r="I1393" s="154"/>
    </row>
    <row r="1394" spans="1:10" ht="15" x14ac:dyDescent="0.25">
      <c r="A1394" s="166">
        <v>41689</v>
      </c>
      <c r="B1394" s="167">
        <v>838</v>
      </c>
      <c r="C1394" s="167" t="s">
        <v>871</v>
      </c>
      <c r="D1394" s="151" t="s">
        <v>137</v>
      </c>
      <c r="E1394" s="168">
        <v>3038</v>
      </c>
      <c r="F1394" s="508">
        <v>41689</v>
      </c>
      <c r="G1394" s="153">
        <v>3038</v>
      </c>
      <c r="H1394" s="172">
        <f t="shared" si="21"/>
        <v>0</v>
      </c>
      <c r="I1394" s="168"/>
      <c r="J1394" s="131"/>
    </row>
    <row r="1395" spans="1:10" ht="15" x14ac:dyDescent="0.25">
      <c r="A1395" s="166">
        <v>41689</v>
      </c>
      <c r="B1395" s="167">
        <v>839</v>
      </c>
      <c r="C1395" s="167" t="s">
        <v>871</v>
      </c>
      <c r="D1395" s="151" t="s">
        <v>649</v>
      </c>
      <c r="E1395" s="168">
        <v>3636</v>
      </c>
      <c r="F1395" s="508">
        <v>41689</v>
      </c>
      <c r="G1395" s="153">
        <v>3636</v>
      </c>
      <c r="H1395" s="172">
        <f t="shared" si="21"/>
        <v>0</v>
      </c>
      <c r="I1395" s="154"/>
      <c r="J1395" s="131"/>
    </row>
    <row r="1396" spans="1:10" ht="15" x14ac:dyDescent="0.25">
      <c r="A1396" s="166">
        <v>41689</v>
      </c>
      <c r="B1396" s="167">
        <v>840</v>
      </c>
      <c r="C1396" s="167" t="s">
        <v>871</v>
      </c>
      <c r="D1396" s="151" t="s">
        <v>13</v>
      </c>
      <c r="E1396" s="168">
        <v>1953</v>
      </c>
      <c r="F1396" s="508">
        <v>41689</v>
      </c>
      <c r="G1396" s="153">
        <v>1953</v>
      </c>
      <c r="H1396" s="172">
        <f t="shared" si="21"/>
        <v>0</v>
      </c>
      <c r="I1396" s="154" t="s">
        <v>21</v>
      </c>
      <c r="J1396" s="131"/>
    </row>
    <row r="1397" spans="1:10" ht="15" x14ac:dyDescent="0.25">
      <c r="A1397" s="166">
        <v>41689</v>
      </c>
      <c r="B1397" s="167">
        <v>841</v>
      </c>
      <c r="C1397" s="167" t="s">
        <v>871</v>
      </c>
      <c r="D1397" s="151" t="s">
        <v>20</v>
      </c>
      <c r="E1397" s="183">
        <v>6136</v>
      </c>
      <c r="F1397" s="529" t="s">
        <v>997</v>
      </c>
      <c r="G1397" s="153">
        <f>4100+2036</f>
        <v>6136</v>
      </c>
      <c r="H1397" s="172">
        <f t="shared" si="21"/>
        <v>0</v>
      </c>
      <c r="I1397" s="154" t="s">
        <v>8</v>
      </c>
      <c r="J1397" s="131"/>
    </row>
    <row r="1398" spans="1:10" ht="15" x14ac:dyDescent="0.25">
      <c r="A1398" s="166">
        <v>41689</v>
      </c>
      <c r="B1398" s="167">
        <v>842</v>
      </c>
      <c r="C1398" s="167" t="s">
        <v>871</v>
      </c>
      <c r="D1398" s="151" t="s">
        <v>215</v>
      </c>
      <c r="E1398" s="168">
        <v>3336</v>
      </c>
      <c r="F1398" s="508">
        <v>41689</v>
      </c>
      <c r="G1398" s="153">
        <v>3336</v>
      </c>
      <c r="H1398" s="172">
        <f t="shared" si="21"/>
        <v>0</v>
      </c>
      <c r="I1398" s="154"/>
      <c r="J1398" s="131"/>
    </row>
    <row r="1399" spans="1:10" ht="15" x14ac:dyDescent="0.25">
      <c r="A1399" s="166">
        <v>41689</v>
      </c>
      <c r="B1399" s="167">
        <v>843</v>
      </c>
      <c r="C1399" s="167" t="s">
        <v>871</v>
      </c>
      <c r="D1399" s="151" t="s">
        <v>28</v>
      </c>
      <c r="E1399" s="168">
        <v>8869</v>
      </c>
      <c r="F1399" s="508">
        <v>41689</v>
      </c>
      <c r="G1399" s="153">
        <v>8869</v>
      </c>
      <c r="H1399" s="172">
        <f t="shared" si="21"/>
        <v>0</v>
      </c>
      <c r="I1399" s="154"/>
      <c r="J1399" s="131"/>
    </row>
    <row r="1400" spans="1:10" ht="15" x14ac:dyDescent="0.25">
      <c r="A1400" s="166">
        <v>41689</v>
      </c>
      <c r="B1400" s="167">
        <v>844</v>
      </c>
      <c r="C1400" s="167" t="s">
        <v>871</v>
      </c>
      <c r="D1400" s="151" t="s">
        <v>29</v>
      </c>
      <c r="E1400" s="168">
        <v>11989.5</v>
      </c>
      <c r="F1400" s="508">
        <v>41690</v>
      </c>
      <c r="G1400" s="153">
        <v>11989.5</v>
      </c>
      <c r="H1400" s="172">
        <f t="shared" si="21"/>
        <v>0</v>
      </c>
      <c r="I1400" s="154" t="s">
        <v>12</v>
      </c>
      <c r="J1400" s="131"/>
    </row>
    <row r="1401" spans="1:10" ht="15" x14ac:dyDescent="0.25">
      <c r="A1401" s="166">
        <v>41689</v>
      </c>
      <c r="B1401" s="167">
        <v>845</v>
      </c>
      <c r="C1401" s="167" t="s">
        <v>871</v>
      </c>
      <c r="D1401" s="151" t="s">
        <v>47</v>
      </c>
      <c r="E1401" s="168">
        <v>2983</v>
      </c>
      <c r="F1401" s="508">
        <v>41691</v>
      </c>
      <c r="G1401" s="153">
        <v>2983</v>
      </c>
      <c r="H1401" s="172">
        <f t="shared" si="21"/>
        <v>0</v>
      </c>
      <c r="I1401" s="154" t="s">
        <v>12</v>
      </c>
      <c r="J1401" s="131"/>
    </row>
    <row r="1402" spans="1:10" ht="15" x14ac:dyDescent="0.25">
      <c r="A1402" s="166">
        <v>41689</v>
      </c>
      <c r="B1402" s="167">
        <v>846</v>
      </c>
      <c r="C1402" s="167" t="s">
        <v>871</v>
      </c>
      <c r="D1402" s="151" t="s">
        <v>35</v>
      </c>
      <c r="E1402" s="168">
        <v>31307</v>
      </c>
      <c r="F1402" s="509">
        <v>41702</v>
      </c>
      <c r="G1402" s="158">
        <v>31307</v>
      </c>
      <c r="H1402" s="172">
        <f t="shared" si="21"/>
        <v>0</v>
      </c>
      <c r="I1402" s="154" t="s">
        <v>12</v>
      </c>
      <c r="J1402" s="131"/>
    </row>
    <row r="1403" spans="1:10" ht="15" x14ac:dyDescent="0.25">
      <c r="A1403" s="166">
        <v>41689</v>
      </c>
      <c r="B1403" s="167">
        <v>847</v>
      </c>
      <c r="C1403" s="167" t="s">
        <v>871</v>
      </c>
      <c r="D1403" s="151" t="s">
        <v>829</v>
      </c>
      <c r="E1403" s="168">
        <v>1234</v>
      </c>
      <c r="F1403" s="508">
        <v>41690</v>
      </c>
      <c r="G1403" s="153">
        <v>1234</v>
      </c>
      <c r="H1403" s="172">
        <f t="shared" si="21"/>
        <v>0</v>
      </c>
      <c r="I1403" s="154" t="s">
        <v>12</v>
      </c>
      <c r="J1403" s="131"/>
    </row>
    <row r="1404" spans="1:10" ht="15" x14ac:dyDescent="0.25">
      <c r="A1404" s="166">
        <v>41689</v>
      </c>
      <c r="B1404" s="167">
        <v>848</v>
      </c>
      <c r="C1404" s="167" t="s">
        <v>871</v>
      </c>
      <c r="D1404" s="151" t="s">
        <v>287</v>
      </c>
      <c r="E1404" s="168">
        <v>23520</v>
      </c>
      <c r="F1404" s="508">
        <v>41690</v>
      </c>
      <c r="G1404" s="153">
        <v>23520</v>
      </c>
      <c r="H1404" s="172">
        <f t="shared" si="21"/>
        <v>0</v>
      </c>
      <c r="I1404" s="154" t="s">
        <v>12</v>
      </c>
      <c r="J1404" s="131"/>
    </row>
    <row r="1405" spans="1:10" ht="15" x14ac:dyDescent="0.25">
      <c r="A1405" s="166">
        <v>41689</v>
      </c>
      <c r="B1405" s="167">
        <v>849</v>
      </c>
      <c r="C1405" s="167" t="s">
        <v>871</v>
      </c>
      <c r="D1405" s="151" t="s">
        <v>124</v>
      </c>
      <c r="E1405" s="168">
        <v>5912</v>
      </c>
      <c r="F1405" s="508">
        <v>41690</v>
      </c>
      <c r="G1405" s="153">
        <v>5912</v>
      </c>
      <c r="H1405" s="172">
        <f t="shared" si="21"/>
        <v>0</v>
      </c>
      <c r="I1405" s="154" t="s">
        <v>12</v>
      </c>
      <c r="J1405" s="131"/>
    </row>
    <row r="1406" spans="1:10" ht="15" x14ac:dyDescent="0.25">
      <c r="A1406" s="166">
        <v>41689</v>
      </c>
      <c r="B1406" s="167">
        <v>850</v>
      </c>
      <c r="C1406" s="167" t="s">
        <v>871</v>
      </c>
      <c r="D1406" s="151" t="s">
        <v>22</v>
      </c>
      <c r="E1406" s="168">
        <v>6252.5</v>
      </c>
      <c r="F1406" s="508">
        <v>41689</v>
      </c>
      <c r="G1406" s="153">
        <v>6252.5</v>
      </c>
      <c r="H1406" s="172">
        <f t="shared" si="21"/>
        <v>0</v>
      </c>
      <c r="I1406" s="154"/>
      <c r="J1406" s="131"/>
    </row>
    <row r="1407" spans="1:10" ht="15" x14ac:dyDescent="0.25">
      <c r="A1407" s="166">
        <v>41689</v>
      </c>
      <c r="B1407" s="167">
        <v>851</v>
      </c>
      <c r="C1407" s="167" t="s">
        <v>871</v>
      </c>
      <c r="D1407" s="151" t="s">
        <v>760</v>
      </c>
      <c r="E1407" s="168">
        <v>2209</v>
      </c>
      <c r="F1407" s="508">
        <v>41690</v>
      </c>
      <c r="G1407" s="153">
        <v>2209</v>
      </c>
      <c r="H1407" s="172">
        <f t="shared" si="21"/>
        <v>0</v>
      </c>
      <c r="I1407" s="154" t="s">
        <v>12</v>
      </c>
      <c r="J1407" s="131"/>
    </row>
    <row r="1408" spans="1:10" ht="15" x14ac:dyDescent="0.25">
      <c r="A1408" s="166">
        <v>41689</v>
      </c>
      <c r="B1408" s="167">
        <v>852</v>
      </c>
      <c r="C1408" s="167" t="s">
        <v>871</v>
      </c>
      <c r="D1408" s="151" t="s">
        <v>55</v>
      </c>
      <c r="E1408" s="168">
        <v>9005</v>
      </c>
      <c r="F1408" s="508">
        <v>41689</v>
      </c>
      <c r="G1408" s="153">
        <v>9005</v>
      </c>
      <c r="H1408" s="172">
        <f t="shared" si="21"/>
        <v>0</v>
      </c>
      <c r="I1408" s="154" t="s">
        <v>8</v>
      </c>
      <c r="J1408" s="131"/>
    </row>
    <row r="1409" spans="1:10" ht="15" x14ac:dyDescent="0.25">
      <c r="A1409" s="166">
        <v>41689</v>
      </c>
      <c r="B1409" s="167">
        <v>853</v>
      </c>
      <c r="C1409" s="167" t="s">
        <v>871</v>
      </c>
      <c r="D1409" s="151" t="s">
        <v>490</v>
      </c>
      <c r="E1409" s="168">
        <v>1504</v>
      </c>
      <c r="F1409" s="508">
        <v>41690</v>
      </c>
      <c r="G1409" s="153">
        <v>1504</v>
      </c>
      <c r="H1409" s="172">
        <f t="shared" si="21"/>
        <v>0</v>
      </c>
      <c r="I1409" s="154" t="s">
        <v>12</v>
      </c>
      <c r="J1409" s="131"/>
    </row>
    <row r="1410" spans="1:10" x14ac:dyDescent="0.25">
      <c r="A1410" s="166">
        <v>41689</v>
      </c>
      <c r="B1410" s="167">
        <v>854</v>
      </c>
      <c r="C1410" s="167" t="s">
        <v>871</v>
      </c>
      <c r="D1410" s="151" t="s">
        <v>116</v>
      </c>
      <c r="E1410" s="168">
        <v>3658</v>
      </c>
      <c r="F1410" s="508">
        <v>41689</v>
      </c>
      <c r="G1410" s="153">
        <v>3658</v>
      </c>
      <c r="H1410" s="172">
        <f t="shared" si="21"/>
        <v>0</v>
      </c>
      <c r="I1410" s="154"/>
    </row>
    <row r="1411" spans="1:10" x14ac:dyDescent="0.25">
      <c r="A1411" s="166">
        <v>41689</v>
      </c>
      <c r="B1411" s="167">
        <v>855</v>
      </c>
      <c r="C1411" s="167" t="s">
        <v>871</v>
      </c>
      <c r="D1411" s="151" t="s">
        <v>43</v>
      </c>
      <c r="E1411" s="168">
        <v>1520</v>
      </c>
      <c r="F1411" s="509">
        <v>41710</v>
      </c>
      <c r="G1411" s="158">
        <v>1520</v>
      </c>
      <c r="H1411" s="172">
        <f t="shared" si="21"/>
        <v>0</v>
      </c>
      <c r="I1411" s="154" t="s">
        <v>12</v>
      </c>
    </row>
    <row r="1412" spans="1:10" x14ac:dyDescent="0.25">
      <c r="A1412" s="166">
        <v>41689</v>
      </c>
      <c r="B1412" s="167">
        <v>856</v>
      </c>
      <c r="C1412" s="167" t="s">
        <v>871</v>
      </c>
      <c r="D1412" s="151" t="s">
        <v>338</v>
      </c>
      <c r="E1412" s="168">
        <v>428</v>
      </c>
      <c r="F1412" s="508">
        <v>41690</v>
      </c>
      <c r="G1412" s="153">
        <v>428</v>
      </c>
      <c r="H1412" s="172">
        <f t="shared" si="21"/>
        <v>0</v>
      </c>
      <c r="I1412" s="154" t="s">
        <v>12</v>
      </c>
    </row>
    <row r="1413" spans="1:10" x14ac:dyDescent="0.25">
      <c r="A1413" s="166">
        <v>41689</v>
      </c>
      <c r="B1413" s="167">
        <v>857</v>
      </c>
      <c r="C1413" s="167" t="s">
        <v>871</v>
      </c>
      <c r="D1413" s="151" t="s">
        <v>183</v>
      </c>
      <c r="E1413" s="168">
        <v>34991</v>
      </c>
      <c r="F1413" s="508">
        <v>41689</v>
      </c>
      <c r="G1413" s="153">
        <v>34991</v>
      </c>
      <c r="H1413" s="172">
        <f t="shared" ref="H1413:H1476" si="22">E1413-G1413</f>
        <v>0</v>
      </c>
      <c r="I1413" s="154" t="s">
        <v>12</v>
      </c>
    </row>
    <row r="1414" spans="1:10" x14ac:dyDescent="0.25">
      <c r="A1414" s="166">
        <v>41689</v>
      </c>
      <c r="B1414" s="167">
        <v>858</v>
      </c>
      <c r="C1414" s="167" t="s">
        <v>871</v>
      </c>
      <c r="D1414" s="151" t="s">
        <v>42</v>
      </c>
      <c r="E1414" s="168">
        <v>1140</v>
      </c>
      <c r="F1414" s="509">
        <v>41710</v>
      </c>
      <c r="G1414" s="158">
        <v>1140</v>
      </c>
      <c r="H1414" s="172">
        <f t="shared" si="22"/>
        <v>0</v>
      </c>
      <c r="I1414" s="154" t="s">
        <v>12</v>
      </c>
    </row>
    <row r="1415" spans="1:10" x14ac:dyDescent="0.25">
      <c r="A1415" s="166">
        <v>41689</v>
      </c>
      <c r="B1415" s="167">
        <v>859</v>
      </c>
      <c r="C1415" s="167" t="s">
        <v>871</v>
      </c>
      <c r="D1415" s="151" t="s">
        <v>57</v>
      </c>
      <c r="E1415" s="168">
        <v>1000</v>
      </c>
      <c r="F1415" s="508">
        <v>41690</v>
      </c>
      <c r="G1415" s="153">
        <v>1000</v>
      </c>
      <c r="H1415" s="172">
        <f t="shared" si="22"/>
        <v>0</v>
      </c>
      <c r="I1415" s="154" t="s">
        <v>12</v>
      </c>
    </row>
    <row r="1416" spans="1:10" x14ac:dyDescent="0.25">
      <c r="A1416" s="166">
        <v>41689</v>
      </c>
      <c r="B1416" s="167">
        <v>860</v>
      </c>
      <c r="C1416" s="167" t="s">
        <v>871</v>
      </c>
      <c r="D1416" s="156" t="s">
        <v>998</v>
      </c>
      <c r="E1416" s="185">
        <v>0</v>
      </c>
      <c r="F1416" s="516" t="s">
        <v>999</v>
      </c>
      <c r="G1416" s="153">
        <v>0</v>
      </c>
      <c r="H1416" s="172">
        <f t="shared" si="22"/>
        <v>0</v>
      </c>
      <c r="I1416" s="154" t="s">
        <v>12</v>
      </c>
      <c r="J1416" s="155" t="s">
        <v>1000</v>
      </c>
    </row>
    <row r="1417" spans="1:10" x14ac:dyDescent="0.25">
      <c r="A1417" s="166">
        <v>41689</v>
      </c>
      <c r="B1417" s="167">
        <v>861</v>
      </c>
      <c r="C1417" s="167" t="s">
        <v>871</v>
      </c>
      <c r="D1417" s="151" t="s">
        <v>8</v>
      </c>
      <c r="E1417" s="168">
        <v>655</v>
      </c>
      <c r="F1417" s="508">
        <v>41689</v>
      </c>
      <c r="G1417" s="153">
        <v>655</v>
      </c>
      <c r="H1417" s="172">
        <f t="shared" si="22"/>
        <v>0</v>
      </c>
      <c r="I1417" s="154"/>
    </row>
    <row r="1418" spans="1:10" x14ac:dyDescent="0.25">
      <c r="A1418" s="166">
        <v>41689</v>
      </c>
      <c r="B1418" s="167">
        <v>862</v>
      </c>
      <c r="C1418" s="167" t="s">
        <v>871</v>
      </c>
      <c r="D1418" s="151" t="s">
        <v>269</v>
      </c>
      <c r="E1418" s="168">
        <v>3379</v>
      </c>
      <c r="F1418" s="508">
        <v>41689</v>
      </c>
      <c r="G1418" s="153">
        <v>3379</v>
      </c>
      <c r="H1418" s="172">
        <f t="shared" si="22"/>
        <v>0</v>
      </c>
      <c r="I1418" s="154"/>
    </row>
    <row r="1419" spans="1:10" x14ac:dyDescent="0.25">
      <c r="A1419" s="166">
        <v>41689</v>
      </c>
      <c r="B1419" s="167">
        <v>863</v>
      </c>
      <c r="C1419" s="167" t="s">
        <v>871</v>
      </c>
      <c r="D1419" s="151" t="s">
        <v>54</v>
      </c>
      <c r="E1419" s="168">
        <v>3523</v>
      </c>
      <c r="F1419" s="508">
        <v>41689</v>
      </c>
      <c r="G1419" s="153">
        <v>3523</v>
      </c>
      <c r="H1419" s="172">
        <f t="shared" si="22"/>
        <v>0</v>
      </c>
      <c r="I1419" s="154"/>
    </row>
    <row r="1420" spans="1:10" x14ac:dyDescent="0.25">
      <c r="A1420" s="166">
        <v>41689</v>
      </c>
      <c r="B1420" s="167">
        <v>864</v>
      </c>
      <c r="C1420" s="167" t="s">
        <v>871</v>
      </c>
      <c r="D1420" s="151" t="s">
        <v>304</v>
      </c>
      <c r="E1420" s="168">
        <v>18987</v>
      </c>
      <c r="F1420" s="508">
        <v>41689</v>
      </c>
      <c r="G1420" s="153">
        <v>18987</v>
      </c>
      <c r="H1420" s="172">
        <f t="shared" si="22"/>
        <v>0</v>
      </c>
      <c r="I1420" s="154" t="s">
        <v>27</v>
      </c>
    </row>
    <row r="1421" spans="1:10" x14ac:dyDescent="0.25">
      <c r="A1421" s="166">
        <v>41689</v>
      </c>
      <c r="B1421" s="167">
        <v>865</v>
      </c>
      <c r="C1421" s="167" t="s">
        <v>871</v>
      </c>
      <c r="D1421" s="151" t="s">
        <v>62</v>
      </c>
      <c r="E1421" s="168">
        <v>26873.5</v>
      </c>
      <c r="F1421" s="508">
        <v>41689</v>
      </c>
      <c r="G1421" s="153">
        <v>26873.5</v>
      </c>
      <c r="H1421" s="172">
        <f t="shared" si="22"/>
        <v>0</v>
      </c>
      <c r="I1421" s="154"/>
    </row>
    <row r="1422" spans="1:10" x14ac:dyDescent="0.25">
      <c r="A1422" s="166">
        <v>41689</v>
      </c>
      <c r="B1422" s="167">
        <v>866</v>
      </c>
      <c r="C1422" s="167" t="s">
        <v>871</v>
      </c>
      <c r="D1422" s="151" t="s">
        <v>79</v>
      </c>
      <c r="E1422" s="168">
        <v>25418</v>
      </c>
      <c r="F1422" s="508">
        <v>41694</v>
      </c>
      <c r="G1422" s="153">
        <v>25418</v>
      </c>
      <c r="H1422" s="172">
        <f t="shared" si="22"/>
        <v>0</v>
      </c>
      <c r="I1422" s="154" t="s">
        <v>30</v>
      </c>
      <c r="J1422" s="155" t="s">
        <v>1001</v>
      </c>
    </row>
    <row r="1423" spans="1:10" x14ac:dyDescent="0.25">
      <c r="A1423" s="166">
        <v>41689</v>
      </c>
      <c r="B1423" s="167">
        <v>867</v>
      </c>
      <c r="C1423" s="167" t="s">
        <v>871</v>
      </c>
      <c r="D1423" s="151" t="s">
        <v>68</v>
      </c>
      <c r="E1423" s="168">
        <v>4290</v>
      </c>
      <c r="F1423" s="508">
        <v>41689</v>
      </c>
      <c r="G1423" s="153">
        <v>4290</v>
      </c>
      <c r="H1423" s="172">
        <f t="shared" si="22"/>
        <v>0</v>
      </c>
      <c r="I1423" s="154" t="s">
        <v>217</v>
      </c>
    </row>
    <row r="1424" spans="1:10" x14ac:dyDescent="0.25">
      <c r="A1424" s="166">
        <v>41689</v>
      </c>
      <c r="B1424" s="167">
        <v>868</v>
      </c>
      <c r="C1424" s="167" t="s">
        <v>871</v>
      </c>
      <c r="D1424" s="151" t="s">
        <v>32</v>
      </c>
      <c r="E1424" s="168">
        <v>9237</v>
      </c>
      <c r="F1424" s="508">
        <v>41690</v>
      </c>
      <c r="G1424" s="153">
        <v>9237</v>
      </c>
      <c r="H1424" s="172">
        <f t="shared" si="22"/>
        <v>0</v>
      </c>
      <c r="I1424" s="154" t="s">
        <v>12</v>
      </c>
    </row>
    <row r="1425" spans="1:10" x14ac:dyDescent="0.25">
      <c r="A1425" s="166">
        <v>41689</v>
      </c>
      <c r="B1425" s="167">
        <v>869</v>
      </c>
      <c r="C1425" s="167" t="s">
        <v>871</v>
      </c>
      <c r="D1425" s="151" t="s">
        <v>136</v>
      </c>
      <c r="E1425" s="168">
        <v>573</v>
      </c>
      <c r="F1425" s="508">
        <v>41689</v>
      </c>
      <c r="G1425" s="153">
        <v>573</v>
      </c>
      <c r="H1425" s="172">
        <f t="shared" si="22"/>
        <v>0</v>
      </c>
      <c r="I1425" s="154"/>
    </row>
    <row r="1426" spans="1:10" x14ac:dyDescent="0.25">
      <c r="A1426" s="166">
        <v>41689</v>
      </c>
      <c r="B1426" s="167">
        <v>870</v>
      </c>
      <c r="C1426" s="167" t="s">
        <v>871</v>
      </c>
      <c r="D1426" s="151" t="s">
        <v>180</v>
      </c>
      <c r="E1426" s="168">
        <v>25631</v>
      </c>
      <c r="F1426" s="508">
        <v>41689</v>
      </c>
      <c r="G1426" s="153">
        <v>25631</v>
      </c>
      <c r="H1426" s="172">
        <f t="shared" si="22"/>
        <v>0</v>
      </c>
      <c r="I1426" s="154" t="s">
        <v>217</v>
      </c>
    </row>
    <row r="1427" spans="1:10" x14ac:dyDescent="0.25">
      <c r="A1427" s="166">
        <v>41689</v>
      </c>
      <c r="B1427" s="167">
        <v>871</v>
      </c>
      <c r="C1427" s="167" t="s">
        <v>871</v>
      </c>
      <c r="D1427" s="151" t="s">
        <v>434</v>
      </c>
      <c r="E1427" s="168">
        <v>2905</v>
      </c>
      <c r="F1427" s="508">
        <v>41690</v>
      </c>
      <c r="G1427" s="153">
        <v>2905</v>
      </c>
      <c r="H1427" s="172">
        <f t="shared" si="22"/>
        <v>0</v>
      </c>
      <c r="I1427" s="154" t="s">
        <v>45</v>
      </c>
    </row>
    <row r="1428" spans="1:10" x14ac:dyDescent="0.25">
      <c r="A1428" s="166">
        <v>41689</v>
      </c>
      <c r="B1428" s="167">
        <v>872</v>
      </c>
      <c r="C1428" s="167" t="s">
        <v>871</v>
      </c>
      <c r="D1428" s="151" t="s">
        <v>130</v>
      </c>
      <c r="E1428" s="183">
        <v>3138.5</v>
      </c>
      <c r="F1428" s="510" t="s">
        <v>1002</v>
      </c>
      <c r="G1428" s="153">
        <v>3138.5</v>
      </c>
      <c r="H1428" s="172">
        <f t="shared" si="22"/>
        <v>0</v>
      </c>
      <c r="I1428" s="154" t="s">
        <v>21</v>
      </c>
    </row>
    <row r="1429" spans="1:10" x14ac:dyDescent="0.25">
      <c r="A1429" s="166">
        <v>41689</v>
      </c>
      <c r="B1429" s="167">
        <v>873</v>
      </c>
      <c r="C1429" s="167" t="s">
        <v>871</v>
      </c>
      <c r="D1429" s="151" t="s">
        <v>884</v>
      </c>
      <c r="E1429" s="168">
        <v>3732</v>
      </c>
      <c r="F1429" s="508">
        <v>41689</v>
      </c>
      <c r="G1429" s="153">
        <v>3732</v>
      </c>
      <c r="H1429" s="172">
        <f t="shared" si="22"/>
        <v>0</v>
      </c>
      <c r="I1429" s="154" t="s">
        <v>21</v>
      </c>
    </row>
    <row r="1430" spans="1:10" x14ac:dyDescent="0.25">
      <c r="A1430" s="166">
        <v>41689</v>
      </c>
      <c r="B1430" s="167">
        <v>874</v>
      </c>
      <c r="C1430" s="167" t="s">
        <v>871</v>
      </c>
      <c r="D1430" s="151" t="s">
        <v>48</v>
      </c>
      <c r="E1430" s="168">
        <v>855</v>
      </c>
      <c r="F1430" s="508">
        <v>41690</v>
      </c>
      <c r="G1430" s="153">
        <v>855</v>
      </c>
      <c r="H1430" s="172">
        <f t="shared" si="22"/>
        <v>0</v>
      </c>
      <c r="I1430" s="154" t="s">
        <v>45</v>
      </c>
    </row>
    <row r="1431" spans="1:10" x14ac:dyDescent="0.25">
      <c r="A1431" s="166">
        <v>41689</v>
      </c>
      <c r="B1431" s="167">
        <v>875</v>
      </c>
      <c r="C1431" s="167" t="s">
        <v>871</v>
      </c>
      <c r="D1431" s="151" t="s">
        <v>111</v>
      </c>
      <c r="E1431" s="168">
        <v>2387</v>
      </c>
      <c r="F1431" s="508">
        <v>41690</v>
      </c>
      <c r="G1431" s="153">
        <v>2387</v>
      </c>
      <c r="H1431" s="172">
        <f t="shared" si="22"/>
        <v>0</v>
      </c>
      <c r="I1431" s="154" t="s">
        <v>45</v>
      </c>
    </row>
    <row r="1432" spans="1:10" x14ac:dyDescent="0.25">
      <c r="A1432" s="166">
        <v>41689</v>
      </c>
      <c r="B1432" s="167">
        <v>876</v>
      </c>
      <c r="C1432" s="167" t="s">
        <v>871</v>
      </c>
      <c r="D1432" s="151" t="s">
        <v>66</v>
      </c>
      <c r="E1432" s="183">
        <v>1440</v>
      </c>
      <c r="F1432" s="515" t="s">
        <v>1003</v>
      </c>
      <c r="G1432" s="153">
        <v>1440</v>
      </c>
      <c r="H1432" s="172">
        <f t="shared" si="22"/>
        <v>0</v>
      </c>
      <c r="I1432" s="154" t="s">
        <v>45</v>
      </c>
      <c r="J1432" s="155" t="s">
        <v>520</v>
      </c>
    </row>
    <row r="1433" spans="1:10" x14ac:dyDescent="0.25">
      <c r="A1433" s="166">
        <v>41689</v>
      </c>
      <c r="B1433" s="167">
        <v>877</v>
      </c>
      <c r="C1433" s="167" t="s">
        <v>871</v>
      </c>
      <c r="D1433" s="151" t="s">
        <v>188</v>
      </c>
      <c r="E1433" s="168">
        <v>16026</v>
      </c>
      <c r="F1433" s="530">
        <v>41804</v>
      </c>
      <c r="G1433" s="181">
        <v>16026</v>
      </c>
      <c r="H1433" s="172">
        <f t="shared" si="22"/>
        <v>0</v>
      </c>
      <c r="I1433" s="154"/>
    </row>
    <row r="1434" spans="1:10" x14ac:dyDescent="0.25">
      <c r="A1434" s="166">
        <v>41689</v>
      </c>
      <c r="B1434" s="167">
        <v>878</v>
      </c>
      <c r="C1434" s="167" t="s">
        <v>871</v>
      </c>
      <c r="D1434" s="151" t="s">
        <v>54</v>
      </c>
      <c r="E1434" s="168">
        <v>1584</v>
      </c>
      <c r="F1434" s="508">
        <v>41689</v>
      </c>
      <c r="G1434" s="153">
        <v>1584</v>
      </c>
      <c r="H1434" s="172">
        <f t="shared" si="22"/>
        <v>0</v>
      </c>
      <c r="I1434" s="154" t="s">
        <v>12</v>
      </c>
    </row>
    <row r="1435" spans="1:10" x14ac:dyDescent="0.25">
      <c r="A1435" s="166">
        <v>41689</v>
      </c>
      <c r="B1435" s="167">
        <v>879</v>
      </c>
      <c r="C1435" s="167" t="s">
        <v>871</v>
      </c>
      <c r="D1435" s="151" t="s">
        <v>110</v>
      </c>
      <c r="E1435" s="168">
        <v>22659</v>
      </c>
      <c r="F1435" s="509">
        <v>41710</v>
      </c>
      <c r="G1435" s="158">
        <v>22659</v>
      </c>
      <c r="H1435" s="172">
        <f t="shared" si="22"/>
        <v>0</v>
      </c>
      <c r="I1435" s="154" t="s">
        <v>12</v>
      </c>
    </row>
    <row r="1436" spans="1:10" x14ac:dyDescent="0.25">
      <c r="A1436" s="166">
        <v>41689</v>
      </c>
      <c r="B1436" s="167">
        <v>880</v>
      </c>
      <c r="C1436" s="167" t="s">
        <v>871</v>
      </c>
      <c r="D1436" s="151" t="s">
        <v>188</v>
      </c>
      <c r="E1436" s="168">
        <v>839</v>
      </c>
      <c r="F1436" s="508">
        <v>41689</v>
      </c>
      <c r="G1436" s="153">
        <v>839</v>
      </c>
      <c r="H1436" s="172">
        <f t="shared" si="22"/>
        <v>0</v>
      </c>
      <c r="I1436" s="154"/>
    </row>
    <row r="1437" spans="1:10" x14ac:dyDescent="0.25">
      <c r="A1437" s="166">
        <v>41689</v>
      </c>
      <c r="B1437" s="167">
        <v>881</v>
      </c>
      <c r="C1437" s="167" t="s">
        <v>871</v>
      </c>
      <c r="D1437" s="151" t="s">
        <v>44</v>
      </c>
      <c r="E1437" s="168">
        <v>3800</v>
      </c>
      <c r="F1437" s="509">
        <v>41710</v>
      </c>
      <c r="G1437" s="158">
        <v>3800</v>
      </c>
      <c r="H1437" s="172">
        <f t="shared" si="22"/>
        <v>0</v>
      </c>
      <c r="I1437" s="154" t="s">
        <v>45</v>
      </c>
    </row>
    <row r="1438" spans="1:10" x14ac:dyDescent="0.25">
      <c r="A1438" s="166">
        <v>41689</v>
      </c>
      <c r="B1438" s="167">
        <v>882</v>
      </c>
      <c r="C1438" s="167" t="s">
        <v>871</v>
      </c>
      <c r="D1438" s="151" t="s">
        <v>60</v>
      </c>
      <c r="E1438" s="168">
        <v>5743</v>
      </c>
      <c r="F1438" s="509" t="s">
        <v>1004</v>
      </c>
      <c r="G1438" s="153">
        <v>5743</v>
      </c>
      <c r="H1438" s="172">
        <f t="shared" si="22"/>
        <v>0</v>
      </c>
      <c r="I1438" s="154" t="s">
        <v>8</v>
      </c>
    </row>
    <row r="1439" spans="1:10" x14ac:dyDescent="0.25">
      <c r="A1439" s="166">
        <v>41689</v>
      </c>
      <c r="B1439" s="167">
        <v>883</v>
      </c>
      <c r="C1439" s="167" t="s">
        <v>871</v>
      </c>
      <c r="D1439" s="151" t="s">
        <v>912</v>
      </c>
      <c r="E1439" s="168">
        <v>16599</v>
      </c>
      <c r="F1439" s="508">
        <v>41689</v>
      </c>
      <c r="G1439" s="153">
        <v>16599</v>
      </c>
      <c r="H1439" s="172">
        <f t="shared" si="22"/>
        <v>0</v>
      </c>
      <c r="I1439" s="154" t="s">
        <v>8</v>
      </c>
    </row>
    <row r="1440" spans="1:10" x14ac:dyDescent="0.25">
      <c r="A1440" s="166">
        <v>41689</v>
      </c>
      <c r="B1440" s="167">
        <v>884</v>
      </c>
      <c r="C1440" s="167" t="s">
        <v>871</v>
      </c>
      <c r="D1440" s="151" t="s">
        <v>8</v>
      </c>
      <c r="E1440" s="168">
        <v>141</v>
      </c>
      <c r="F1440" s="508">
        <v>41689</v>
      </c>
      <c r="G1440" s="153">
        <v>141</v>
      </c>
      <c r="H1440" s="172">
        <f t="shared" si="22"/>
        <v>0</v>
      </c>
      <c r="I1440" s="154" t="s">
        <v>8</v>
      </c>
    </row>
    <row r="1441" spans="1:10" x14ac:dyDescent="0.25">
      <c r="A1441" s="166">
        <v>41689</v>
      </c>
      <c r="B1441" s="167">
        <v>885</v>
      </c>
      <c r="C1441" s="167" t="s">
        <v>871</v>
      </c>
      <c r="D1441" s="151" t="s">
        <v>79</v>
      </c>
      <c r="E1441" s="168">
        <v>24561</v>
      </c>
      <c r="F1441" s="508">
        <v>41694</v>
      </c>
      <c r="G1441" s="153">
        <v>24561</v>
      </c>
      <c r="H1441" s="172">
        <f t="shared" si="22"/>
        <v>0</v>
      </c>
      <c r="I1441" s="154" t="s">
        <v>21</v>
      </c>
    </row>
    <row r="1442" spans="1:10" x14ac:dyDescent="0.25">
      <c r="A1442" s="166">
        <v>41689</v>
      </c>
      <c r="B1442" s="167">
        <v>886</v>
      </c>
      <c r="C1442" s="167" t="s">
        <v>871</v>
      </c>
      <c r="D1442" s="151" t="s">
        <v>733</v>
      </c>
      <c r="E1442" s="168">
        <v>8469</v>
      </c>
      <c r="F1442" s="509" t="s">
        <v>1005</v>
      </c>
      <c r="G1442" s="153">
        <v>8469</v>
      </c>
      <c r="H1442" s="172">
        <f t="shared" si="22"/>
        <v>0</v>
      </c>
      <c r="I1442" s="154"/>
    </row>
    <row r="1443" spans="1:10" x14ac:dyDescent="0.25">
      <c r="A1443" s="166">
        <v>41689</v>
      </c>
      <c r="B1443" s="167">
        <v>887</v>
      </c>
      <c r="C1443" s="167" t="s">
        <v>871</v>
      </c>
      <c r="D1443" s="151" t="s">
        <v>133</v>
      </c>
      <c r="E1443" s="168">
        <v>30955</v>
      </c>
      <c r="F1443" s="508">
        <v>41689</v>
      </c>
      <c r="G1443" s="153">
        <v>30955</v>
      </c>
      <c r="H1443" s="172">
        <f t="shared" si="22"/>
        <v>0</v>
      </c>
      <c r="I1443" s="154" t="s">
        <v>8</v>
      </c>
    </row>
    <row r="1444" spans="1:10" x14ac:dyDescent="0.25">
      <c r="A1444" s="166">
        <v>41689</v>
      </c>
      <c r="B1444" s="167">
        <v>888</v>
      </c>
      <c r="C1444" s="167" t="s">
        <v>871</v>
      </c>
      <c r="D1444" s="151" t="s">
        <v>51</v>
      </c>
      <c r="E1444" s="168">
        <v>2204</v>
      </c>
      <c r="F1444" s="508">
        <v>41689</v>
      </c>
      <c r="G1444" s="153">
        <v>2204</v>
      </c>
      <c r="H1444" s="172">
        <f t="shared" si="22"/>
        <v>0</v>
      </c>
      <c r="I1444" s="154" t="s">
        <v>65</v>
      </c>
      <c r="J1444" s="155" t="s">
        <v>1006</v>
      </c>
    </row>
    <row r="1445" spans="1:10" x14ac:dyDescent="0.25">
      <c r="A1445" s="166">
        <v>41689</v>
      </c>
      <c r="B1445" s="167">
        <v>889</v>
      </c>
      <c r="C1445" s="167" t="s">
        <v>871</v>
      </c>
      <c r="D1445" s="151" t="s">
        <v>147</v>
      </c>
      <c r="E1445" s="168">
        <v>21205</v>
      </c>
      <c r="F1445" s="509">
        <v>41701</v>
      </c>
      <c r="G1445" s="158">
        <v>21205</v>
      </c>
      <c r="H1445" s="172">
        <f t="shared" si="22"/>
        <v>0</v>
      </c>
      <c r="I1445" s="154" t="s">
        <v>21</v>
      </c>
    </row>
    <row r="1446" spans="1:10" x14ac:dyDescent="0.25">
      <c r="A1446" s="166">
        <v>41689</v>
      </c>
      <c r="B1446" s="167">
        <v>890</v>
      </c>
      <c r="C1446" s="167" t="s">
        <v>871</v>
      </c>
      <c r="D1446" s="151" t="s">
        <v>136</v>
      </c>
      <c r="E1446" s="168">
        <v>775</v>
      </c>
      <c r="F1446" s="508">
        <v>41689</v>
      </c>
      <c r="G1446" s="153">
        <v>775</v>
      </c>
      <c r="H1446" s="172">
        <f t="shared" si="22"/>
        <v>0</v>
      </c>
      <c r="I1446" s="154"/>
    </row>
    <row r="1447" spans="1:10" x14ac:dyDescent="0.25">
      <c r="A1447" s="166">
        <v>41689</v>
      </c>
      <c r="B1447" s="167">
        <v>891</v>
      </c>
      <c r="C1447" s="167" t="s">
        <v>871</v>
      </c>
      <c r="D1447" s="151" t="s">
        <v>144</v>
      </c>
      <c r="E1447" s="168">
        <v>3200</v>
      </c>
      <c r="F1447" s="508">
        <v>41691</v>
      </c>
      <c r="G1447" s="153">
        <v>3200</v>
      </c>
      <c r="H1447" s="172">
        <f t="shared" si="22"/>
        <v>0</v>
      </c>
      <c r="I1447" s="154" t="s">
        <v>21</v>
      </c>
    </row>
    <row r="1448" spans="1:10" x14ac:dyDescent="0.25">
      <c r="A1448" s="166">
        <v>41689</v>
      </c>
      <c r="B1448" s="167">
        <v>892</v>
      </c>
      <c r="C1448" s="167" t="s">
        <v>871</v>
      </c>
      <c r="D1448" s="151" t="s">
        <v>92</v>
      </c>
      <c r="E1448" s="168">
        <v>8320</v>
      </c>
      <c r="F1448" s="508">
        <v>41689</v>
      </c>
      <c r="G1448" s="153">
        <v>8320</v>
      </c>
      <c r="H1448" s="172">
        <f t="shared" si="22"/>
        <v>0</v>
      </c>
      <c r="I1448" s="154" t="s">
        <v>27</v>
      </c>
    </row>
    <row r="1449" spans="1:10" x14ac:dyDescent="0.25">
      <c r="A1449" s="166">
        <v>41689</v>
      </c>
      <c r="B1449" s="167">
        <v>893</v>
      </c>
      <c r="C1449" s="167" t="s">
        <v>871</v>
      </c>
      <c r="D1449" s="151" t="s">
        <v>100</v>
      </c>
      <c r="E1449" s="168">
        <v>32096</v>
      </c>
      <c r="F1449" s="508">
        <v>41689</v>
      </c>
      <c r="G1449" s="153">
        <v>32096</v>
      </c>
      <c r="H1449" s="172">
        <f t="shared" si="22"/>
        <v>0</v>
      </c>
      <c r="I1449" s="154" t="s">
        <v>27</v>
      </c>
    </row>
    <row r="1450" spans="1:10" x14ac:dyDescent="0.25">
      <c r="A1450" s="166">
        <v>41689</v>
      </c>
      <c r="B1450" s="167">
        <v>894</v>
      </c>
      <c r="C1450" s="167" t="s">
        <v>871</v>
      </c>
      <c r="D1450" s="151" t="s">
        <v>235</v>
      </c>
      <c r="E1450" s="168">
        <v>2327.5</v>
      </c>
      <c r="F1450" s="508">
        <v>41691</v>
      </c>
      <c r="G1450" s="153">
        <v>2327.5</v>
      </c>
      <c r="H1450" s="172">
        <f t="shared" si="22"/>
        <v>0</v>
      </c>
      <c r="I1450" s="154" t="s">
        <v>21</v>
      </c>
    </row>
    <row r="1451" spans="1:10" x14ac:dyDescent="0.25">
      <c r="A1451" s="166">
        <v>41689</v>
      </c>
      <c r="B1451" s="167">
        <v>895</v>
      </c>
      <c r="C1451" s="167" t="s">
        <v>871</v>
      </c>
      <c r="D1451" s="151" t="s">
        <v>99</v>
      </c>
      <c r="E1451" s="168">
        <v>1210</v>
      </c>
      <c r="F1451" s="508">
        <v>41691</v>
      </c>
      <c r="G1451" s="153">
        <v>1210</v>
      </c>
      <c r="H1451" s="172">
        <f t="shared" si="22"/>
        <v>0</v>
      </c>
      <c r="I1451" s="154" t="s">
        <v>21</v>
      </c>
    </row>
    <row r="1452" spans="1:10" x14ac:dyDescent="0.25">
      <c r="A1452" s="166">
        <v>41689</v>
      </c>
      <c r="B1452" s="167">
        <v>896</v>
      </c>
      <c r="C1452" s="167" t="s">
        <v>871</v>
      </c>
      <c r="D1452" s="151" t="s">
        <v>468</v>
      </c>
      <c r="E1452" s="168">
        <v>3207</v>
      </c>
      <c r="F1452" s="508">
        <v>41691</v>
      </c>
      <c r="G1452" s="153">
        <v>3207</v>
      </c>
      <c r="H1452" s="172">
        <f t="shared" si="22"/>
        <v>0</v>
      </c>
      <c r="I1452" s="154" t="s">
        <v>21</v>
      </c>
    </row>
    <row r="1453" spans="1:10" x14ac:dyDescent="0.25">
      <c r="A1453" s="166">
        <v>41689</v>
      </c>
      <c r="B1453" s="167">
        <v>897</v>
      </c>
      <c r="C1453" s="167" t="s">
        <v>871</v>
      </c>
      <c r="D1453" s="151" t="s">
        <v>623</v>
      </c>
      <c r="E1453" s="168">
        <v>2184.5</v>
      </c>
      <c r="F1453" s="508">
        <v>41691</v>
      </c>
      <c r="G1453" s="153">
        <v>2184.5</v>
      </c>
      <c r="H1453" s="172">
        <f t="shared" si="22"/>
        <v>0</v>
      </c>
      <c r="I1453" s="154" t="s">
        <v>21</v>
      </c>
    </row>
    <row r="1454" spans="1:10" x14ac:dyDescent="0.25">
      <c r="A1454" s="166">
        <v>41689</v>
      </c>
      <c r="B1454" s="167">
        <v>898</v>
      </c>
      <c r="C1454" s="167" t="s">
        <v>871</v>
      </c>
      <c r="D1454" s="151" t="s">
        <v>1007</v>
      </c>
      <c r="E1454" s="183">
        <v>1330.5</v>
      </c>
      <c r="F1454" s="517">
        <v>41691</v>
      </c>
      <c r="G1454" s="153">
        <v>1330.5</v>
      </c>
      <c r="H1454" s="172">
        <f t="shared" si="22"/>
        <v>0</v>
      </c>
      <c r="I1454" s="154" t="s">
        <v>21</v>
      </c>
    </row>
    <row r="1455" spans="1:10" x14ac:dyDescent="0.25">
      <c r="A1455" s="166">
        <v>41689</v>
      </c>
      <c r="B1455" s="167">
        <v>899</v>
      </c>
      <c r="C1455" s="167" t="s">
        <v>871</v>
      </c>
      <c r="D1455" s="151" t="s">
        <v>27</v>
      </c>
      <c r="E1455" s="168">
        <v>22874.5</v>
      </c>
      <c r="F1455" s="508">
        <v>41689</v>
      </c>
      <c r="G1455" s="153">
        <v>22874.5</v>
      </c>
      <c r="H1455" s="172">
        <f t="shared" si="22"/>
        <v>0</v>
      </c>
      <c r="I1455" s="154" t="s">
        <v>27</v>
      </c>
    </row>
    <row r="1456" spans="1:10" x14ac:dyDescent="0.25">
      <c r="A1456" s="166">
        <v>41689</v>
      </c>
      <c r="B1456" s="167">
        <v>900</v>
      </c>
      <c r="C1456" s="167" t="s">
        <v>871</v>
      </c>
      <c r="D1456" s="151" t="s">
        <v>231</v>
      </c>
      <c r="E1456" s="168">
        <v>485</v>
      </c>
      <c r="F1456" s="508">
        <v>41691</v>
      </c>
      <c r="G1456" s="153">
        <v>485</v>
      </c>
      <c r="H1456" s="172">
        <f t="shared" si="22"/>
        <v>0</v>
      </c>
      <c r="I1456" s="154" t="s">
        <v>21</v>
      </c>
    </row>
    <row r="1457" spans="1:10" x14ac:dyDescent="0.25">
      <c r="A1457" s="166">
        <v>41689</v>
      </c>
      <c r="B1457" s="167">
        <v>901</v>
      </c>
      <c r="C1457" s="167" t="s">
        <v>871</v>
      </c>
      <c r="D1457" s="151" t="s">
        <v>601</v>
      </c>
      <c r="E1457" s="168">
        <v>9927</v>
      </c>
      <c r="F1457" s="508">
        <v>41691</v>
      </c>
      <c r="G1457" s="153">
        <v>9927</v>
      </c>
      <c r="H1457" s="172">
        <f t="shared" si="22"/>
        <v>0</v>
      </c>
      <c r="I1457" s="154" t="s">
        <v>21</v>
      </c>
    </row>
    <row r="1458" spans="1:10" x14ac:dyDescent="0.25">
      <c r="A1458" s="166">
        <v>41689</v>
      </c>
      <c r="B1458" s="167">
        <v>902</v>
      </c>
      <c r="C1458" s="167" t="s">
        <v>871</v>
      </c>
      <c r="D1458" s="151" t="s">
        <v>8</v>
      </c>
      <c r="E1458" s="168">
        <v>699</v>
      </c>
      <c r="F1458" s="508">
        <v>41689</v>
      </c>
      <c r="G1458" s="153">
        <v>699</v>
      </c>
      <c r="H1458" s="172">
        <f t="shared" si="22"/>
        <v>0</v>
      </c>
      <c r="I1458" s="154" t="s">
        <v>8</v>
      </c>
    </row>
    <row r="1459" spans="1:10" x14ac:dyDescent="0.25">
      <c r="A1459" s="166">
        <v>41689</v>
      </c>
      <c r="B1459" s="167">
        <v>903</v>
      </c>
      <c r="C1459" s="167" t="s">
        <v>871</v>
      </c>
      <c r="D1459" s="151" t="s">
        <v>137</v>
      </c>
      <c r="E1459" s="168">
        <v>4884</v>
      </c>
      <c r="F1459" s="508">
        <v>41689</v>
      </c>
      <c r="G1459" s="153">
        <v>4884</v>
      </c>
      <c r="H1459" s="172">
        <f t="shared" si="22"/>
        <v>0</v>
      </c>
      <c r="I1459" s="154"/>
    </row>
    <row r="1460" spans="1:10" x14ac:dyDescent="0.25">
      <c r="A1460" s="166">
        <v>41689</v>
      </c>
      <c r="B1460" s="167">
        <v>904</v>
      </c>
      <c r="C1460" s="167" t="s">
        <v>871</v>
      </c>
      <c r="D1460" s="151" t="s">
        <v>149</v>
      </c>
      <c r="E1460" s="168">
        <v>9013</v>
      </c>
      <c r="F1460" s="508">
        <v>41691</v>
      </c>
      <c r="G1460" s="153">
        <v>9013</v>
      </c>
      <c r="H1460" s="172">
        <f t="shared" si="22"/>
        <v>0</v>
      </c>
      <c r="I1460" s="154" t="s">
        <v>27</v>
      </c>
    </row>
    <row r="1461" spans="1:10" x14ac:dyDescent="0.25">
      <c r="A1461" s="166">
        <v>41689</v>
      </c>
      <c r="B1461" s="167">
        <v>905</v>
      </c>
      <c r="C1461" s="167" t="s">
        <v>871</v>
      </c>
      <c r="D1461" s="156" t="s">
        <v>53</v>
      </c>
      <c r="E1461" s="184">
        <v>0</v>
      </c>
      <c r="F1461" s="508"/>
      <c r="G1461" s="153"/>
      <c r="H1461" s="172">
        <f t="shared" si="22"/>
        <v>0</v>
      </c>
      <c r="I1461" s="154" t="s">
        <v>520</v>
      </c>
    </row>
    <row r="1462" spans="1:10" x14ac:dyDescent="0.25">
      <c r="A1462" s="166">
        <v>41689</v>
      </c>
      <c r="B1462" s="167">
        <v>906</v>
      </c>
      <c r="C1462" s="167" t="s">
        <v>871</v>
      </c>
      <c r="D1462" s="151" t="s">
        <v>152</v>
      </c>
      <c r="E1462" s="168">
        <v>6620</v>
      </c>
      <c r="F1462" s="508">
        <v>41690</v>
      </c>
      <c r="G1462" s="153">
        <v>6620</v>
      </c>
      <c r="H1462" s="172">
        <f t="shared" si="22"/>
        <v>0</v>
      </c>
      <c r="I1462" s="154"/>
    </row>
    <row r="1463" spans="1:10" x14ac:dyDescent="0.25">
      <c r="A1463" s="166">
        <v>41689</v>
      </c>
      <c r="B1463" s="167">
        <v>907</v>
      </c>
      <c r="C1463" s="167" t="s">
        <v>871</v>
      </c>
      <c r="D1463" s="151" t="s">
        <v>91</v>
      </c>
      <c r="E1463" s="168">
        <v>8451.5</v>
      </c>
      <c r="F1463" s="508">
        <v>41689</v>
      </c>
      <c r="G1463" s="153">
        <v>8451.5</v>
      </c>
      <c r="H1463" s="172">
        <f t="shared" si="22"/>
        <v>0</v>
      </c>
      <c r="I1463" s="154" t="s">
        <v>27</v>
      </c>
    </row>
    <row r="1464" spans="1:10" x14ac:dyDescent="0.25">
      <c r="A1464" s="166">
        <v>41689</v>
      </c>
      <c r="B1464" s="167">
        <v>908</v>
      </c>
      <c r="C1464" s="167" t="s">
        <v>871</v>
      </c>
      <c r="D1464" s="151" t="s">
        <v>85</v>
      </c>
      <c r="E1464" s="168">
        <v>26821.5</v>
      </c>
      <c r="F1464" s="508">
        <v>41689</v>
      </c>
      <c r="G1464" s="153">
        <v>26821.5</v>
      </c>
      <c r="H1464" s="172">
        <f t="shared" si="22"/>
        <v>0</v>
      </c>
      <c r="I1464" s="154" t="s">
        <v>27</v>
      </c>
    </row>
    <row r="1465" spans="1:10" x14ac:dyDescent="0.25">
      <c r="A1465" s="166">
        <v>41689</v>
      </c>
      <c r="B1465" s="167">
        <v>909</v>
      </c>
      <c r="C1465" s="167" t="s">
        <v>871</v>
      </c>
      <c r="D1465" s="151" t="s">
        <v>717</v>
      </c>
      <c r="E1465" s="168">
        <v>1279</v>
      </c>
      <c r="F1465" s="508">
        <v>41689</v>
      </c>
      <c r="G1465" s="153">
        <v>1279</v>
      </c>
      <c r="H1465" s="172">
        <f t="shared" si="22"/>
        <v>0</v>
      </c>
      <c r="I1465" s="154"/>
    </row>
    <row r="1466" spans="1:10" x14ac:dyDescent="0.25">
      <c r="A1466" s="166">
        <v>41689</v>
      </c>
      <c r="B1466" s="167">
        <v>910</v>
      </c>
      <c r="C1466" s="167" t="s">
        <v>871</v>
      </c>
      <c r="D1466" s="151" t="s">
        <v>93</v>
      </c>
      <c r="E1466" s="168">
        <v>6283</v>
      </c>
      <c r="F1466" s="508">
        <v>41689</v>
      </c>
      <c r="G1466" s="153">
        <v>6283</v>
      </c>
      <c r="H1466" s="172">
        <f t="shared" si="22"/>
        <v>0</v>
      </c>
      <c r="I1466" s="154" t="s">
        <v>27</v>
      </c>
    </row>
    <row r="1467" spans="1:10" x14ac:dyDescent="0.25">
      <c r="A1467" s="166">
        <v>41690</v>
      </c>
      <c r="B1467" s="167">
        <v>911</v>
      </c>
      <c r="C1467" s="167" t="s">
        <v>871</v>
      </c>
      <c r="D1467" s="151" t="s">
        <v>890</v>
      </c>
      <c r="E1467" s="168">
        <v>7523</v>
      </c>
      <c r="F1467" s="508">
        <v>41690</v>
      </c>
      <c r="G1467" s="153">
        <v>7523</v>
      </c>
      <c r="H1467" s="172">
        <f t="shared" si="22"/>
        <v>0</v>
      </c>
      <c r="I1467" s="154"/>
    </row>
    <row r="1468" spans="1:10" x14ac:dyDescent="0.25">
      <c r="A1468" s="166">
        <v>41690</v>
      </c>
      <c r="B1468" s="167">
        <v>912</v>
      </c>
      <c r="C1468" s="167" t="s">
        <v>871</v>
      </c>
      <c r="D1468" s="151" t="s">
        <v>478</v>
      </c>
      <c r="E1468" s="168">
        <v>17863.5</v>
      </c>
      <c r="F1468" s="508">
        <v>41690</v>
      </c>
      <c r="G1468" s="153">
        <v>17863.5</v>
      </c>
      <c r="H1468" s="172">
        <f t="shared" si="22"/>
        <v>0</v>
      </c>
      <c r="I1468" s="168" t="s">
        <v>162</v>
      </c>
    </row>
    <row r="1469" spans="1:10" x14ac:dyDescent="0.25">
      <c r="A1469" s="166">
        <v>41690</v>
      </c>
      <c r="B1469" s="167">
        <v>913</v>
      </c>
      <c r="C1469" s="167" t="s">
        <v>871</v>
      </c>
      <c r="D1469" s="151" t="s">
        <v>1008</v>
      </c>
      <c r="E1469" s="168">
        <v>14018.5</v>
      </c>
      <c r="F1469" s="508">
        <v>41690</v>
      </c>
      <c r="G1469" s="153">
        <v>14018.5</v>
      </c>
      <c r="H1469" s="172">
        <f t="shared" si="22"/>
        <v>0</v>
      </c>
      <c r="I1469" s="154" t="s">
        <v>162</v>
      </c>
      <c r="J1469" s="155" t="s">
        <v>1009</v>
      </c>
    </row>
    <row r="1470" spans="1:10" x14ac:dyDescent="0.25">
      <c r="A1470" s="166">
        <v>41690</v>
      </c>
      <c r="B1470" s="167">
        <v>914</v>
      </c>
      <c r="C1470" s="167" t="s">
        <v>871</v>
      </c>
      <c r="D1470" s="151" t="s">
        <v>14</v>
      </c>
      <c r="E1470" s="168">
        <v>4611</v>
      </c>
      <c r="F1470" s="508">
        <v>41695</v>
      </c>
      <c r="G1470" s="153">
        <v>4611</v>
      </c>
      <c r="H1470" s="172">
        <f t="shared" si="22"/>
        <v>0</v>
      </c>
      <c r="I1470" s="154" t="s">
        <v>65</v>
      </c>
    </row>
    <row r="1471" spans="1:10" x14ac:dyDescent="0.25">
      <c r="A1471" s="166">
        <v>41690</v>
      </c>
      <c r="B1471" s="167">
        <v>915</v>
      </c>
      <c r="C1471" s="167" t="s">
        <v>871</v>
      </c>
      <c r="D1471" s="156" t="s">
        <v>53</v>
      </c>
      <c r="E1471" s="184">
        <v>0</v>
      </c>
      <c r="F1471" s="508"/>
      <c r="G1471" s="153">
        <v>0</v>
      </c>
      <c r="H1471" s="172">
        <f t="shared" si="22"/>
        <v>0</v>
      </c>
      <c r="I1471" s="154" t="s">
        <v>512</v>
      </c>
    </row>
    <row r="1472" spans="1:10" x14ac:dyDescent="0.25">
      <c r="A1472" s="166">
        <v>41690</v>
      </c>
      <c r="B1472" s="167">
        <v>916</v>
      </c>
      <c r="C1472" s="167" t="s">
        <v>871</v>
      </c>
      <c r="D1472" s="151" t="s">
        <v>11</v>
      </c>
      <c r="E1472" s="168">
        <v>74737.5</v>
      </c>
      <c r="F1472" s="508">
        <v>41696</v>
      </c>
      <c r="G1472" s="153">
        <v>74737.5</v>
      </c>
      <c r="H1472" s="172">
        <f t="shared" si="22"/>
        <v>0</v>
      </c>
      <c r="I1472" s="154" t="s">
        <v>37</v>
      </c>
    </row>
    <row r="1473" spans="1:10" x14ac:dyDescent="0.25">
      <c r="A1473" s="166">
        <v>41690</v>
      </c>
      <c r="B1473" s="167">
        <v>917</v>
      </c>
      <c r="C1473" s="167" t="s">
        <v>871</v>
      </c>
      <c r="D1473" s="151" t="s">
        <v>332</v>
      </c>
      <c r="E1473" s="168">
        <v>1756</v>
      </c>
      <c r="F1473" s="508">
        <v>41690</v>
      </c>
      <c r="G1473" s="153">
        <v>1756</v>
      </c>
      <c r="H1473" s="172">
        <f t="shared" si="22"/>
        <v>0</v>
      </c>
      <c r="I1473" s="154" t="s">
        <v>12</v>
      </c>
    </row>
    <row r="1474" spans="1:10" ht="15" x14ac:dyDescent="0.25">
      <c r="A1474" s="166">
        <v>41690</v>
      </c>
      <c r="B1474" s="167">
        <v>918</v>
      </c>
      <c r="C1474" s="167" t="s">
        <v>871</v>
      </c>
      <c r="D1474" s="151" t="s">
        <v>13</v>
      </c>
      <c r="E1474" s="168">
        <v>3432</v>
      </c>
      <c r="F1474" s="508">
        <v>41693</v>
      </c>
      <c r="G1474" s="153">
        <v>3432</v>
      </c>
      <c r="H1474" s="172">
        <f t="shared" si="22"/>
        <v>0</v>
      </c>
      <c r="I1474" s="154" t="s">
        <v>21</v>
      </c>
      <c r="J1474" s="131"/>
    </row>
    <row r="1475" spans="1:10" ht="15" x14ac:dyDescent="0.25">
      <c r="A1475" s="166">
        <v>41690</v>
      </c>
      <c r="B1475" s="167">
        <v>919</v>
      </c>
      <c r="C1475" s="167" t="s">
        <v>871</v>
      </c>
      <c r="D1475" s="151" t="s">
        <v>106</v>
      </c>
      <c r="E1475" s="168">
        <v>13718</v>
      </c>
      <c r="F1475" s="508">
        <v>41696</v>
      </c>
      <c r="G1475" s="153">
        <v>13718</v>
      </c>
      <c r="H1475" s="172">
        <f t="shared" si="22"/>
        <v>0</v>
      </c>
      <c r="I1475" s="154" t="s">
        <v>30</v>
      </c>
      <c r="J1475" s="131"/>
    </row>
    <row r="1476" spans="1:10" ht="15" x14ac:dyDescent="0.25">
      <c r="A1476" s="166">
        <v>41690</v>
      </c>
      <c r="B1476" s="167">
        <v>920</v>
      </c>
      <c r="C1476" s="167" t="s">
        <v>871</v>
      </c>
      <c r="D1476" s="151" t="s">
        <v>615</v>
      </c>
      <c r="E1476" s="168">
        <v>26242</v>
      </c>
      <c r="F1476" s="508">
        <v>41691</v>
      </c>
      <c r="G1476" s="153">
        <v>26242</v>
      </c>
      <c r="H1476" s="172">
        <f t="shared" si="22"/>
        <v>0</v>
      </c>
      <c r="I1476" s="154" t="s">
        <v>30</v>
      </c>
      <c r="J1476" s="131"/>
    </row>
    <row r="1477" spans="1:10" ht="15" x14ac:dyDescent="0.25">
      <c r="A1477" s="166">
        <v>41690</v>
      </c>
      <c r="B1477" s="167">
        <v>921</v>
      </c>
      <c r="C1477" s="167" t="s">
        <v>871</v>
      </c>
      <c r="D1477" s="151" t="s">
        <v>19</v>
      </c>
      <c r="E1477" s="168">
        <v>35257.5</v>
      </c>
      <c r="F1477" s="508">
        <v>41690</v>
      </c>
      <c r="G1477" s="153">
        <v>35257.5</v>
      </c>
      <c r="H1477" s="172">
        <f t="shared" ref="H1477:H1540" si="23">E1477-G1477</f>
        <v>0</v>
      </c>
      <c r="I1477" s="154" t="s">
        <v>30</v>
      </c>
      <c r="J1477" s="131"/>
    </row>
    <row r="1478" spans="1:10" ht="15" x14ac:dyDescent="0.25">
      <c r="A1478" s="166">
        <v>41690</v>
      </c>
      <c r="B1478" s="167">
        <v>922</v>
      </c>
      <c r="C1478" s="167" t="s">
        <v>871</v>
      </c>
      <c r="D1478" s="151" t="s">
        <v>501</v>
      </c>
      <c r="E1478" s="168">
        <v>2610</v>
      </c>
      <c r="F1478" s="508">
        <v>41690</v>
      </c>
      <c r="G1478" s="153">
        <v>2610</v>
      </c>
      <c r="H1478" s="172">
        <f t="shared" si="23"/>
        <v>0</v>
      </c>
      <c r="I1478" s="154"/>
      <c r="J1478" s="131"/>
    </row>
    <row r="1479" spans="1:10" ht="15" x14ac:dyDescent="0.25">
      <c r="A1479" s="166">
        <v>41690</v>
      </c>
      <c r="B1479" s="167">
        <v>923</v>
      </c>
      <c r="C1479" s="167" t="s">
        <v>871</v>
      </c>
      <c r="D1479" s="151" t="s">
        <v>163</v>
      </c>
      <c r="E1479" s="168">
        <v>2025.5</v>
      </c>
      <c r="F1479" s="508">
        <v>41690</v>
      </c>
      <c r="G1479" s="153">
        <v>2025.5</v>
      </c>
      <c r="H1479" s="172">
        <f t="shared" si="23"/>
        <v>0</v>
      </c>
      <c r="I1479" s="154"/>
      <c r="J1479" s="131"/>
    </row>
    <row r="1480" spans="1:10" ht="15" x14ac:dyDescent="0.25">
      <c r="A1480" s="166">
        <v>41690</v>
      </c>
      <c r="B1480" s="167">
        <v>924</v>
      </c>
      <c r="C1480" s="167" t="s">
        <v>871</v>
      </c>
      <c r="D1480" s="151" t="s">
        <v>318</v>
      </c>
      <c r="E1480" s="168">
        <v>3545</v>
      </c>
      <c r="F1480" s="508">
        <v>41690</v>
      </c>
      <c r="G1480" s="153">
        <v>3545</v>
      </c>
      <c r="H1480" s="172">
        <f t="shared" si="23"/>
        <v>0</v>
      </c>
      <c r="I1480" s="154"/>
      <c r="J1480" s="131"/>
    </row>
    <row r="1481" spans="1:10" ht="15" x14ac:dyDescent="0.25">
      <c r="A1481" s="166">
        <v>41690</v>
      </c>
      <c r="B1481" s="167">
        <v>925</v>
      </c>
      <c r="C1481" s="167" t="s">
        <v>871</v>
      </c>
      <c r="D1481" s="151" t="s">
        <v>47</v>
      </c>
      <c r="E1481" s="168">
        <v>4601</v>
      </c>
      <c r="F1481" s="508">
        <v>41690</v>
      </c>
      <c r="G1481" s="153">
        <v>4601</v>
      </c>
      <c r="H1481" s="172">
        <f t="shared" si="23"/>
        <v>0</v>
      </c>
      <c r="I1481" s="154" t="s">
        <v>27</v>
      </c>
      <c r="J1481" s="131"/>
    </row>
    <row r="1482" spans="1:10" ht="15" x14ac:dyDescent="0.25">
      <c r="A1482" s="166">
        <v>41690</v>
      </c>
      <c r="B1482" s="167">
        <v>926</v>
      </c>
      <c r="C1482" s="167" t="s">
        <v>871</v>
      </c>
      <c r="D1482" s="151" t="s">
        <v>21</v>
      </c>
      <c r="E1482" s="168">
        <v>343</v>
      </c>
      <c r="F1482" s="508">
        <v>41690</v>
      </c>
      <c r="G1482" s="153">
        <v>343</v>
      </c>
      <c r="H1482" s="172">
        <f t="shared" si="23"/>
        <v>0</v>
      </c>
      <c r="I1482" s="154"/>
      <c r="J1482" s="131"/>
    </row>
    <row r="1483" spans="1:10" ht="15" x14ac:dyDescent="0.25">
      <c r="A1483" s="166">
        <v>41690</v>
      </c>
      <c r="B1483" s="167">
        <v>927</v>
      </c>
      <c r="C1483" s="167" t="s">
        <v>871</v>
      </c>
      <c r="D1483" s="151" t="s">
        <v>115</v>
      </c>
      <c r="E1483" s="168">
        <v>743</v>
      </c>
      <c r="F1483" s="508">
        <v>41690</v>
      </c>
      <c r="G1483" s="153">
        <v>743</v>
      </c>
      <c r="H1483" s="172">
        <f t="shared" si="23"/>
        <v>0</v>
      </c>
      <c r="I1483" s="154"/>
      <c r="J1483" s="131"/>
    </row>
    <row r="1484" spans="1:10" ht="15" x14ac:dyDescent="0.25">
      <c r="A1484" s="166">
        <v>41690</v>
      </c>
      <c r="B1484" s="167">
        <v>928</v>
      </c>
      <c r="C1484" s="167" t="s">
        <v>871</v>
      </c>
      <c r="D1484" s="151" t="s">
        <v>29</v>
      </c>
      <c r="E1484" s="168">
        <v>10641</v>
      </c>
      <c r="F1484" s="508">
        <v>41690</v>
      </c>
      <c r="G1484" s="153">
        <v>10641</v>
      </c>
      <c r="H1484" s="172">
        <f t="shared" si="23"/>
        <v>0</v>
      </c>
      <c r="I1484" s="154" t="s">
        <v>15</v>
      </c>
      <c r="J1484" s="131"/>
    </row>
    <row r="1485" spans="1:10" ht="15" x14ac:dyDescent="0.25">
      <c r="A1485" s="166">
        <v>41690</v>
      </c>
      <c r="B1485" s="167">
        <v>929</v>
      </c>
      <c r="C1485" s="167" t="s">
        <v>871</v>
      </c>
      <c r="D1485" s="151" t="s">
        <v>8</v>
      </c>
      <c r="E1485" s="168">
        <v>6224</v>
      </c>
      <c r="F1485" s="508">
        <v>41690</v>
      </c>
      <c r="G1485" s="153">
        <v>6224</v>
      </c>
      <c r="H1485" s="172">
        <f t="shared" si="23"/>
        <v>0</v>
      </c>
      <c r="I1485" s="154" t="s">
        <v>8</v>
      </c>
      <c r="J1485" s="131"/>
    </row>
    <row r="1486" spans="1:10" ht="15" x14ac:dyDescent="0.25">
      <c r="A1486" s="166">
        <v>41690</v>
      </c>
      <c r="B1486" s="167">
        <v>930</v>
      </c>
      <c r="C1486" s="167" t="s">
        <v>871</v>
      </c>
      <c r="D1486" s="151" t="s">
        <v>760</v>
      </c>
      <c r="E1486" s="168">
        <v>3176</v>
      </c>
      <c r="F1486" s="508">
        <v>41691</v>
      </c>
      <c r="G1486" s="153">
        <v>3176</v>
      </c>
      <c r="H1486" s="172">
        <f t="shared" si="23"/>
        <v>0</v>
      </c>
      <c r="I1486" s="154" t="s">
        <v>12</v>
      </c>
      <c r="J1486" s="131"/>
    </row>
    <row r="1487" spans="1:10" ht="15" x14ac:dyDescent="0.25">
      <c r="A1487" s="166">
        <v>41690</v>
      </c>
      <c r="B1487" s="167">
        <v>931</v>
      </c>
      <c r="C1487" s="167" t="s">
        <v>871</v>
      </c>
      <c r="D1487" s="151" t="s">
        <v>50</v>
      </c>
      <c r="E1487" s="168">
        <v>4788</v>
      </c>
      <c r="F1487" s="508">
        <v>41690</v>
      </c>
      <c r="G1487" s="153">
        <v>4788</v>
      </c>
      <c r="H1487" s="172">
        <f t="shared" si="23"/>
        <v>0</v>
      </c>
      <c r="I1487" s="154"/>
      <c r="J1487" s="131"/>
    </row>
    <row r="1488" spans="1:10" ht="15" x14ac:dyDescent="0.25">
      <c r="A1488" s="166">
        <v>41690</v>
      </c>
      <c r="B1488" s="167">
        <v>932</v>
      </c>
      <c r="C1488" s="167" t="s">
        <v>871</v>
      </c>
      <c r="D1488" s="151" t="s">
        <v>36</v>
      </c>
      <c r="E1488" s="168">
        <v>4906</v>
      </c>
      <c r="F1488" s="508">
        <v>41692</v>
      </c>
      <c r="G1488" s="153">
        <v>4906</v>
      </c>
      <c r="H1488" s="172">
        <f t="shared" si="23"/>
        <v>0</v>
      </c>
      <c r="I1488" s="154" t="s">
        <v>21</v>
      </c>
      <c r="J1488" s="131"/>
    </row>
    <row r="1489" spans="1:10" ht="15" x14ac:dyDescent="0.25">
      <c r="A1489" s="166">
        <v>41690</v>
      </c>
      <c r="B1489" s="167">
        <v>933</v>
      </c>
      <c r="C1489" s="167" t="s">
        <v>871</v>
      </c>
      <c r="D1489" s="151" t="s">
        <v>490</v>
      </c>
      <c r="E1489" s="168">
        <v>1127</v>
      </c>
      <c r="F1489" s="508">
        <v>41690</v>
      </c>
      <c r="G1489" s="153">
        <v>1127</v>
      </c>
      <c r="H1489" s="172">
        <f t="shared" si="23"/>
        <v>0</v>
      </c>
      <c r="I1489" s="154" t="s">
        <v>12</v>
      </c>
      <c r="J1489" s="131"/>
    </row>
    <row r="1490" spans="1:10" ht="15" x14ac:dyDescent="0.25">
      <c r="A1490" s="166">
        <v>41690</v>
      </c>
      <c r="B1490" s="167">
        <v>934</v>
      </c>
      <c r="C1490" s="167" t="s">
        <v>871</v>
      </c>
      <c r="D1490" s="151" t="s">
        <v>1010</v>
      </c>
      <c r="E1490" s="168">
        <v>2432</v>
      </c>
      <c r="F1490" s="508">
        <v>41690</v>
      </c>
      <c r="G1490" s="153">
        <v>2432</v>
      </c>
      <c r="H1490" s="172">
        <f t="shared" si="23"/>
        <v>0</v>
      </c>
      <c r="I1490" s="154"/>
      <c r="J1490" s="131"/>
    </row>
    <row r="1491" spans="1:10" ht="15" x14ac:dyDescent="0.25">
      <c r="A1491" s="166">
        <v>41690</v>
      </c>
      <c r="B1491" s="167">
        <v>935</v>
      </c>
      <c r="C1491" s="167" t="s">
        <v>871</v>
      </c>
      <c r="D1491" s="151" t="s">
        <v>116</v>
      </c>
      <c r="E1491" s="168">
        <v>4010</v>
      </c>
      <c r="F1491" s="508">
        <v>41690</v>
      </c>
      <c r="G1491" s="153">
        <v>4010</v>
      </c>
      <c r="H1491" s="172">
        <f t="shared" si="23"/>
        <v>0</v>
      </c>
      <c r="I1491" s="154"/>
      <c r="J1491" s="131"/>
    </row>
    <row r="1492" spans="1:10" ht="15" x14ac:dyDescent="0.25">
      <c r="A1492" s="166">
        <v>41690</v>
      </c>
      <c r="B1492" s="167">
        <v>936</v>
      </c>
      <c r="C1492" s="167" t="s">
        <v>871</v>
      </c>
      <c r="D1492" s="151" t="s">
        <v>215</v>
      </c>
      <c r="E1492" s="168">
        <v>8576</v>
      </c>
      <c r="F1492" s="508">
        <v>41690</v>
      </c>
      <c r="G1492" s="153">
        <v>8576</v>
      </c>
      <c r="H1492" s="172">
        <f t="shared" si="23"/>
        <v>0</v>
      </c>
      <c r="I1492" s="154"/>
      <c r="J1492" s="131"/>
    </row>
    <row r="1493" spans="1:10" ht="15" x14ac:dyDescent="0.25">
      <c r="A1493" s="166">
        <v>41690</v>
      </c>
      <c r="B1493" s="167">
        <v>937</v>
      </c>
      <c r="C1493" s="167" t="s">
        <v>871</v>
      </c>
      <c r="D1493" s="151" t="s">
        <v>57</v>
      </c>
      <c r="E1493" s="168">
        <v>1000</v>
      </c>
      <c r="F1493" s="508">
        <v>41690</v>
      </c>
      <c r="G1493" s="153">
        <v>1000</v>
      </c>
      <c r="H1493" s="172">
        <f t="shared" si="23"/>
        <v>0</v>
      </c>
      <c r="I1493" s="154" t="s">
        <v>12</v>
      </c>
      <c r="J1493" s="131"/>
    </row>
    <row r="1494" spans="1:10" ht="15" x14ac:dyDescent="0.25">
      <c r="A1494" s="166">
        <v>41690</v>
      </c>
      <c r="B1494" s="167">
        <v>938</v>
      </c>
      <c r="C1494" s="167" t="s">
        <v>871</v>
      </c>
      <c r="D1494" s="151" t="s">
        <v>176</v>
      </c>
      <c r="E1494" s="168">
        <v>3273</v>
      </c>
      <c r="F1494" s="508">
        <v>41690</v>
      </c>
      <c r="G1494" s="153">
        <v>3273</v>
      </c>
      <c r="H1494" s="172">
        <f t="shared" si="23"/>
        <v>0</v>
      </c>
      <c r="I1494" s="154"/>
      <c r="J1494" s="131"/>
    </row>
    <row r="1495" spans="1:10" ht="15" x14ac:dyDescent="0.25">
      <c r="A1495" s="166">
        <v>41690</v>
      </c>
      <c r="B1495" s="167">
        <v>939</v>
      </c>
      <c r="C1495" s="167" t="s">
        <v>871</v>
      </c>
      <c r="D1495" s="151" t="s">
        <v>1011</v>
      </c>
      <c r="E1495" s="168">
        <v>352</v>
      </c>
      <c r="F1495" s="508">
        <v>41690</v>
      </c>
      <c r="G1495" s="153">
        <v>352</v>
      </c>
      <c r="H1495" s="172">
        <f t="shared" si="23"/>
        <v>0</v>
      </c>
      <c r="I1495" s="154" t="s">
        <v>12</v>
      </c>
      <c r="J1495" s="131"/>
    </row>
    <row r="1496" spans="1:10" ht="15" x14ac:dyDescent="0.25">
      <c r="A1496" s="166">
        <v>41690</v>
      </c>
      <c r="B1496" s="167">
        <v>940</v>
      </c>
      <c r="C1496" s="167" t="s">
        <v>871</v>
      </c>
      <c r="D1496" s="151" t="s">
        <v>42</v>
      </c>
      <c r="E1496" s="168">
        <v>2280</v>
      </c>
      <c r="F1496" s="509">
        <v>41710</v>
      </c>
      <c r="G1496" s="158">
        <v>2280</v>
      </c>
      <c r="H1496" s="172">
        <f t="shared" si="23"/>
        <v>0</v>
      </c>
      <c r="I1496" s="154" t="s">
        <v>12</v>
      </c>
      <c r="J1496" s="131"/>
    </row>
    <row r="1497" spans="1:10" ht="15" x14ac:dyDescent="0.25">
      <c r="A1497" s="166">
        <v>41690</v>
      </c>
      <c r="B1497" s="167">
        <v>941</v>
      </c>
      <c r="C1497" s="167" t="s">
        <v>871</v>
      </c>
      <c r="D1497" s="151" t="s">
        <v>54</v>
      </c>
      <c r="E1497" s="168">
        <v>3984</v>
      </c>
      <c r="F1497" s="508">
        <v>41690</v>
      </c>
      <c r="G1497" s="153">
        <v>3984</v>
      </c>
      <c r="H1497" s="172">
        <f t="shared" si="23"/>
        <v>0</v>
      </c>
      <c r="I1497" s="154"/>
      <c r="J1497" s="131"/>
    </row>
    <row r="1498" spans="1:10" ht="15" x14ac:dyDescent="0.25">
      <c r="A1498" s="166">
        <v>41690</v>
      </c>
      <c r="B1498" s="167">
        <v>942</v>
      </c>
      <c r="C1498" s="167" t="s">
        <v>871</v>
      </c>
      <c r="D1498" s="151" t="s">
        <v>29</v>
      </c>
      <c r="E1498" s="168">
        <v>404</v>
      </c>
      <c r="F1498" s="508">
        <v>41690</v>
      </c>
      <c r="G1498" s="153">
        <v>404</v>
      </c>
      <c r="H1498" s="172">
        <f t="shared" si="23"/>
        <v>0</v>
      </c>
      <c r="I1498" s="154" t="s">
        <v>12</v>
      </c>
      <c r="J1498" s="131"/>
    </row>
    <row r="1499" spans="1:10" ht="15" x14ac:dyDescent="0.25">
      <c r="A1499" s="166">
        <v>41690</v>
      </c>
      <c r="B1499" s="167">
        <v>943</v>
      </c>
      <c r="C1499" s="167" t="s">
        <v>871</v>
      </c>
      <c r="D1499" s="151" t="s">
        <v>180</v>
      </c>
      <c r="E1499" s="183">
        <v>23902</v>
      </c>
      <c r="F1499" s="529" t="s">
        <v>1012</v>
      </c>
      <c r="G1499" s="153">
        <f>2677+21225</f>
        <v>23902</v>
      </c>
      <c r="H1499" s="172">
        <f t="shared" si="23"/>
        <v>0</v>
      </c>
      <c r="I1499" s="154" t="s">
        <v>217</v>
      </c>
      <c r="J1499" s="131"/>
    </row>
    <row r="1500" spans="1:10" ht="15" x14ac:dyDescent="0.25">
      <c r="A1500" s="166">
        <v>41690</v>
      </c>
      <c r="B1500" s="167">
        <v>944</v>
      </c>
      <c r="C1500" s="167" t="s">
        <v>871</v>
      </c>
      <c r="D1500" s="151" t="s">
        <v>338</v>
      </c>
      <c r="E1500" s="168">
        <v>256</v>
      </c>
      <c r="F1500" s="508">
        <v>41690</v>
      </c>
      <c r="G1500" s="153">
        <v>256</v>
      </c>
      <c r="H1500" s="172">
        <f t="shared" si="23"/>
        <v>0</v>
      </c>
      <c r="I1500" s="154" t="s">
        <v>12</v>
      </c>
      <c r="J1500" s="131"/>
    </row>
    <row r="1501" spans="1:10" ht="15" x14ac:dyDescent="0.25">
      <c r="A1501" s="166">
        <v>41690</v>
      </c>
      <c r="B1501" s="167">
        <v>945</v>
      </c>
      <c r="C1501" s="167" t="s">
        <v>871</v>
      </c>
      <c r="D1501" s="156" t="s">
        <v>53</v>
      </c>
      <c r="E1501" s="184">
        <v>0</v>
      </c>
      <c r="F1501" s="508"/>
      <c r="G1501" s="153"/>
      <c r="H1501" s="172">
        <f t="shared" si="23"/>
        <v>0</v>
      </c>
      <c r="I1501" s="154" t="s">
        <v>512</v>
      </c>
      <c r="J1501" s="131"/>
    </row>
    <row r="1502" spans="1:10" ht="15" x14ac:dyDescent="0.25">
      <c r="A1502" s="166">
        <v>41690</v>
      </c>
      <c r="B1502" s="167">
        <v>946</v>
      </c>
      <c r="C1502" s="167" t="s">
        <v>871</v>
      </c>
      <c r="D1502" s="151" t="s">
        <v>110</v>
      </c>
      <c r="E1502" s="168">
        <v>14370</v>
      </c>
      <c r="F1502" s="509">
        <v>41710</v>
      </c>
      <c r="G1502" s="158">
        <v>14370</v>
      </c>
      <c r="H1502" s="172">
        <f t="shared" si="23"/>
        <v>0</v>
      </c>
      <c r="I1502" s="154" t="s">
        <v>12</v>
      </c>
      <c r="J1502" s="131"/>
    </row>
    <row r="1503" spans="1:10" ht="15" x14ac:dyDescent="0.25">
      <c r="A1503" s="166">
        <v>41690</v>
      </c>
      <c r="B1503" s="167">
        <v>947</v>
      </c>
      <c r="C1503" s="167" t="s">
        <v>871</v>
      </c>
      <c r="D1503" s="151" t="s">
        <v>70</v>
      </c>
      <c r="E1503" s="168">
        <v>9943</v>
      </c>
      <c r="F1503" s="508">
        <v>41691</v>
      </c>
      <c r="G1503" s="153">
        <v>9943</v>
      </c>
      <c r="H1503" s="172">
        <f t="shared" si="23"/>
        <v>0</v>
      </c>
      <c r="I1503" s="154"/>
      <c r="J1503" s="131"/>
    </row>
    <row r="1504" spans="1:10" ht="34.5" x14ac:dyDescent="0.25">
      <c r="A1504" s="166">
        <v>41690</v>
      </c>
      <c r="B1504" s="167">
        <v>948</v>
      </c>
      <c r="C1504" s="167" t="s">
        <v>871</v>
      </c>
      <c r="D1504" s="151" t="s">
        <v>130</v>
      </c>
      <c r="E1504" s="183">
        <v>6043.5</v>
      </c>
      <c r="F1504" s="512" t="s">
        <v>1013</v>
      </c>
      <c r="G1504" s="158">
        <v>6043.5</v>
      </c>
      <c r="H1504" s="172">
        <f t="shared" si="23"/>
        <v>0</v>
      </c>
      <c r="I1504" s="154" t="s">
        <v>21</v>
      </c>
      <c r="J1504" s="131"/>
    </row>
    <row r="1505" spans="1:10" ht="15" x14ac:dyDescent="0.25">
      <c r="A1505" s="166">
        <v>41690</v>
      </c>
      <c r="B1505" s="167">
        <v>949</v>
      </c>
      <c r="C1505" s="167" t="s">
        <v>871</v>
      </c>
      <c r="D1505" s="151" t="s">
        <v>44</v>
      </c>
      <c r="E1505" s="168">
        <v>3800</v>
      </c>
      <c r="F1505" s="509">
        <v>41710</v>
      </c>
      <c r="G1505" s="158">
        <v>3800</v>
      </c>
      <c r="H1505" s="172">
        <f t="shared" si="23"/>
        <v>0</v>
      </c>
      <c r="I1505" s="154"/>
      <c r="J1505" s="131"/>
    </row>
    <row r="1506" spans="1:10" x14ac:dyDescent="0.25">
      <c r="A1506" s="166">
        <v>41690</v>
      </c>
      <c r="B1506" s="167">
        <v>950</v>
      </c>
      <c r="C1506" s="167" t="s">
        <v>871</v>
      </c>
      <c r="D1506" s="151" t="s">
        <v>468</v>
      </c>
      <c r="E1506" s="168">
        <v>5773</v>
      </c>
      <c r="F1506" s="508">
        <v>41690</v>
      </c>
      <c r="G1506" s="153">
        <v>5773</v>
      </c>
      <c r="H1506" s="172">
        <f t="shared" si="23"/>
        <v>0</v>
      </c>
      <c r="I1506" s="154" t="s">
        <v>30</v>
      </c>
    </row>
    <row r="1507" spans="1:10" x14ac:dyDescent="0.25">
      <c r="A1507" s="166">
        <v>41690</v>
      </c>
      <c r="B1507" s="167">
        <v>951</v>
      </c>
      <c r="C1507" s="167" t="s">
        <v>871</v>
      </c>
      <c r="D1507" s="151" t="s">
        <v>884</v>
      </c>
      <c r="E1507" s="168">
        <v>4780</v>
      </c>
      <c r="F1507" s="508">
        <v>41691</v>
      </c>
      <c r="G1507" s="153">
        <v>4780</v>
      </c>
      <c r="H1507" s="172">
        <f t="shared" si="23"/>
        <v>0</v>
      </c>
      <c r="I1507" s="154" t="s">
        <v>21</v>
      </c>
    </row>
    <row r="1508" spans="1:10" x14ac:dyDescent="0.25">
      <c r="A1508" s="166">
        <v>41690</v>
      </c>
      <c r="B1508" s="167">
        <v>952</v>
      </c>
      <c r="C1508" s="167" t="s">
        <v>871</v>
      </c>
      <c r="D1508" s="151" t="s">
        <v>123</v>
      </c>
      <c r="E1508" s="168">
        <v>6324</v>
      </c>
      <c r="F1508" s="508">
        <v>41690</v>
      </c>
      <c r="G1508" s="153">
        <v>6324</v>
      </c>
      <c r="H1508" s="172">
        <f t="shared" si="23"/>
        <v>0</v>
      </c>
      <c r="I1508" s="154" t="s">
        <v>8</v>
      </c>
    </row>
    <row r="1509" spans="1:10" x14ac:dyDescent="0.25">
      <c r="A1509" s="166">
        <v>41690</v>
      </c>
      <c r="B1509" s="167">
        <v>953</v>
      </c>
      <c r="C1509" s="167" t="s">
        <v>871</v>
      </c>
      <c r="D1509" s="151" t="s">
        <v>8</v>
      </c>
      <c r="E1509" s="168">
        <v>1110</v>
      </c>
      <c r="F1509" s="508">
        <v>41690</v>
      </c>
      <c r="G1509" s="153">
        <v>1110</v>
      </c>
      <c r="H1509" s="172">
        <f t="shared" si="23"/>
        <v>0</v>
      </c>
      <c r="I1509" s="154" t="s">
        <v>8</v>
      </c>
    </row>
    <row r="1510" spans="1:10" x14ac:dyDescent="0.25">
      <c r="A1510" s="166">
        <v>41690</v>
      </c>
      <c r="B1510" s="167">
        <v>954</v>
      </c>
      <c r="C1510" s="167" t="s">
        <v>871</v>
      </c>
      <c r="D1510" s="151" t="s">
        <v>8</v>
      </c>
      <c r="E1510" s="168">
        <v>2601</v>
      </c>
      <c r="F1510" s="508">
        <v>41690</v>
      </c>
      <c r="G1510" s="153">
        <v>2601</v>
      </c>
      <c r="H1510" s="172">
        <f t="shared" si="23"/>
        <v>0</v>
      </c>
      <c r="I1510" s="154" t="s">
        <v>8</v>
      </c>
    </row>
    <row r="1511" spans="1:10" x14ac:dyDescent="0.25">
      <c r="A1511" s="166">
        <v>41690</v>
      </c>
      <c r="B1511" s="167">
        <v>955</v>
      </c>
      <c r="C1511" s="167" t="s">
        <v>871</v>
      </c>
      <c r="D1511" s="151" t="s">
        <v>28</v>
      </c>
      <c r="E1511" s="168">
        <v>4038.5</v>
      </c>
      <c r="F1511" s="508">
        <v>41690</v>
      </c>
      <c r="G1511" s="153">
        <v>4038.5</v>
      </c>
      <c r="H1511" s="172">
        <f t="shared" si="23"/>
        <v>0</v>
      </c>
      <c r="I1511" s="154"/>
    </row>
    <row r="1512" spans="1:10" x14ac:dyDescent="0.25">
      <c r="A1512" s="166">
        <v>41690</v>
      </c>
      <c r="B1512" s="167">
        <v>956</v>
      </c>
      <c r="C1512" s="167" t="s">
        <v>871</v>
      </c>
      <c r="D1512" s="151" t="s">
        <v>99</v>
      </c>
      <c r="E1512" s="168">
        <v>1666.5</v>
      </c>
      <c r="F1512" s="508">
        <v>41690</v>
      </c>
      <c r="G1512" s="153">
        <v>1666.5</v>
      </c>
      <c r="H1512" s="172">
        <f t="shared" si="23"/>
        <v>0</v>
      </c>
      <c r="I1512" s="154" t="s">
        <v>30</v>
      </c>
    </row>
    <row r="1513" spans="1:10" x14ac:dyDescent="0.25">
      <c r="A1513" s="166">
        <v>41690</v>
      </c>
      <c r="B1513" s="167">
        <v>957</v>
      </c>
      <c r="C1513" s="167" t="s">
        <v>871</v>
      </c>
      <c r="D1513" s="151" t="s">
        <v>234</v>
      </c>
      <c r="E1513" s="168">
        <v>718.5</v>
      </c>
      <c r="F1513" s="508">
        <v>41690</v>
      </c>
      <c r="G1513" s="153">
        <v>718.5</v>
      </c>
      <c r="H1513" s="172">
        <f t="shared" si="23"/>
        <v>0</v>
      </c>
      <c r="I1513" s="154" t="s">
        <v>30</v>
      </c>
    </row>
    <row r="1514" spans="1:10" x14ac:dyDescent="0.25">
      <c r="A1514" s="166">
        <v>41690</v>
      </c>
      <c r="B1514" s="167">
        <v>958</v>
      </c>
      <c r="C1514" s="167" t="s">
        <v>871</v>
      </c>
      <c r="D1514" s="151" t="s">
        <v>348</v>
      </c>
      <c r="E1514" s="168">
        <v>3164.5</v>
      </c>
      <c r="F1514" s="508">
        <v>41690</v>
      </c>
      <c r="G1514" s="153">
        <v>3164.5</v>
      </c>
      <c r="H1514" s="172">
        <f t="shared" si="23"/>
        <v>0</v>
      </c>
      <c r="I1514" s="154" t="s">
        <v>30</v>
      </c>
    </row>
    <row r="1515" spans="1:10" x14ac:dyDescent="0.25">
      <c r="A1515" s="166">
        <v>41690</v>
      </c>
      <c r="B1515" s="167">
        <v>959</v>
      </c>
      <c r="C1515" s="167" t="s">
        <v>871</v>
      </c>
      <c r="D1515" s="151" t="s">
        <v>78</v>
      </c>
      <c r="E1515" s="168">
        <v>1964</v>
      </c>
      <c r="F1515" s="508">
        <v>41690</v>
      </c>
      <c r="G1515" s="153">
        <v>1964</v>
      </c>
      <c r="H1515" s="172">
        <f t="shared" si="23"/>
        <v>0</v>
      </c>
      <c r="I1515" s="154" t="s">
        <v>30</v>
      </c>
    </row>
    <row r="1516" spans="1:10" x14ac:dyDescent="0.25">
      <c r="A1516" s="166">
        <v>41690</v>
      </c>
      <c r="B1516" s="167">
        <v>960</v>
      </c>
      <c r="C1516" s="167" t="s">
        <v>871</v>
      </c>
      <c r="D1516" s="151" t="s">
        <v>144</v>
      </c>
      <c r="E1516" s="168">
        <v>4272.5</v>
      </c>
      <c r="F1516" s="508">
        <v>41690</v>
      </c>
      <c r="G1516" s="153">
        <v>4272.5</v>
      </c>
      <c r="H1516" s="172">
        <f t="shared" si="23"/>
        <v>0</v>
      </c>
      <c r="I1516" s="154" t="s">
        <v>30</v>
      </c>
    </row>
    <row r="1517" spans="1:10" x14ac:dyDescent="0.25">
      <c r="A1517" s="166">
        <v>41690</v>
      </c>
      <c r="B1517" s="167">
        <v>961</v>
      </c>
      <c r="C1517" s="167" t="s">
        <v>871</v>
      </c>
      <c r="D1517" s="156" t="s">
        <v>53</v>
      </c>
      <c r="E1517" s="184">
        <v>0</v>
      </c>
      <c r="F1517" s="508"/>
      <c r="G1517" s="153">
        <v>0</v>
      </c>
      <c r="H1517" s="172">
        <f t="shared" si="23"/>
        <v>0</v>
      </c>
      <c r="I1517" s="154" t="s">
        <v>324</v>
      </c>
      <c r="J1517" s="155" t="s">
        <v>1014</v>
      </c>
    </row>
    <row r="1518" spans="1:10" x14ac:dyDescent="0.25">
      <c r="A1518" s="166">
        <v>41690</v>
      </c>
      <c r="B1518" s="167">
        <v>962</v>
      </c>
      <c r="C1518" s="167" t="s">
        <v>871</v>
      </c>
      <c r="D1518" s="151" t="s">
        <v>80</v>
      </c>
      <c r="E1518" s="168">
        <v>1574.5</v>
      </c>
      <c r="F1518" s="508">
        <v>41690</v>
      </c>
      <c r="G1518" s="153">
        <v>1574.5</v>
      </c>
      <c r="H1518" s="172">
        <f t="shared" si="23"/>
        <v>0</v>
      </c>
      <c r="I1518" s="154" t="s">
        <v>30</v>
      </c>
    </row>
    <row r="1519" spans="1:10" x14ac:dyDescent="0.25">
      <c r="A1519" s="166">
        <v>41690</v>
      </c>
      <c r="B1519" s="167">
        <v>963</v>
      </c>
      <c r="C1519" s="167" t="s">
        <v>871</v>
      </c>
      <c r="D1519" s="151" t="s">
        <v>67</v>
      </c>
      <c r="E1519" s="168">
        <v>3567.5</v>
      </c>
      <c r="F1519" s="508">
        <v>41696</v>
      </c>
      <c r="G1519" s="153">
        <v>3567.5</v>
      </c>
      <c r="H1519" s="172">
        <f t="shared" si="23"/>
        <v>0</v>
      </c>
      <c r="I1519" s="154" t="s">
        <v>30</v>
      </c>
    </row>
    <row r="1520" spans="1:10" x14ac:dyDescent="0.25">
      <c r="A1520" s="166">
        <v>41690</v>
      </c>
      <c r="B1520" s="167">
        <v>964</v>
      </c>
      <c r="C1520" s="167" t="s">
        <v>871</v>
      </c>
      <c r="D1520" s="151" t="s">
        <v>36</v>
      </c>
      <c r="E1520" s="183">
        <v>25756</v>
      </c>
      <c r="F1520" s="529" t="s">
        <v>1015</v>
      </c>
      <c r="G1520" s="153">
        <f>18756+7000</f>
        <v>25756</v>
      </c>
      <c r="H1520" s="172">
        <f t="shared" si="23"/>
        <v>0</v>
      </c>
      <c r="I1520" s="154" t="s">
        <v>30</v>
      </c>
    </row>
    <row r="1521" spans="1:10" x14ac:dyDescent="0.25">
      <c r="A1521" s="166">
        <v>41690</v>
      </c>
      <c r="B1521" s="167">
        <v>965</v>
      </c>
      <c r="C1521" s="167" t="s">
        <v>871</v>
      </c>
      <c r="D1521" s="151" t="s">
        <v>897</v>
      </c>
      <c r="E1521" s="168">
        <v>2836</v>
      </c>
      <c r="F1521" s="508">
        <v>41690</v>
      </c>
      <c r="G1521" s="153">
        <v>2836</v>
      </c>
      <c r="H1521" s="172">
        <f t="shared" si="23"/>
        <v>0</v>
      </c>
      <c r="I1521" s="154" t="s">
        <v>30</v>
      </c>
    </row>
    <row r="1522" spans="1:10" x14ac:dyDescent="0.25">
      <c r="A1522" s="166">
        <v>41690</v>
      </c>
      <c r="B1522" s="167">
        <v>966</v>
      </c>
      <c r="C1522" s="167" t="s">
        <v>871</v>
      </c>
      <c r="D1522" s="151" t="s">
        <v>240</v>
      </c>
      <c r="E1522" s="168">
        <v>49992</v>
      </c>
      <c r="F1522" s="509" t="s">
        <v>1016</v>
      </c>
      <c r="G1522" s="153">
        <v>49992</v>
      </c>
      <c r="H1522" s="172">
        <f t="shared" si="23"/>
        <v>0</v>
      </c>
      <c r="I1522" s="154" t="s">
        <v>37</v>
      </c>
    </row>
    <row r="1523" spans="1:10" x14ac:dyDescent="0.25">
      <c r="A1523" s="166">
        <v>41690</v>
      </c>
      <c r="B1523" s="167">
        <v>967</v>
      </c>
      <c r="C1523" s="167" t="s">
        <v>871</v>
      </c>
      <c r="D1523" s="151" t="s">
        <v>950</v>
      </c>
      <c r="E1523" s="168">
        <v>20786.2</v>
      </c>
      <c r="F1523" s="509">
        <v>41716</v>
      </c>
      <c r="G1523" s="158">
        <v>20786.2</v>
      </c>
      <c r="H1523" s="172">
        <f t="shared" si="23"/>
        <v>0</v>
      </c>
      <c r="I1523" s="154" t="s">
        <v>37</v>
      </c>
    </row>
    <row r="1524" spans="1:10" x14ac:dyDescent="0.25">
      <c r="A1524" s="166">
        <v>41690</v>
      </c>
      <c r="B1524" s="167">
        <v>968</v>
      </c>
      <c r="C1524" s="167" t="s">
        <v>871</v>
      </c>
      <c r="D1524" s="151" t="s">
        <v>91</v>
      </c>
      <c r="E1524" s="168">
        <v>7582.5</v>
      </c>
      <c r="F1524" s="508">
        <v>41690</v>
      </c>
      <c r="G1524" s="153">
        <v>7582.5</v>
      </c>
      <c r="H1524" s="172">
        <f t="shared" si="23"/>
        <v>0</v>
      </c>
      <c r="I1524" s="154" t="s">
        <v>37</v>
      </c>
    </row>
    <row r="1525" spans="1:10" x14ac:dyDescent="0.25">
      <c r="A1525" s="166">
        <v>41690</v>
      </c>
      <c r="B1525" s="167">
        <v>969</v>
      </c>
      <c r="C1525" s="167" t="s">
        <v>871</v>
      </c>
      <c r="D1525" s="151" t="s">
        <v>215</v>
      </c>
      <c r="E1525" s="168">
        <v>5414</v>
      </c>
      <c r="F1525" s="508">
        <v>41690</v>
      </c>
      <c r="G1525" s="153">
        <v>5414</v>
      </c>
      <c r="H1525" s="172">
        <f t="shared" si="23"/>
        <v>0</v>
      </c>
      <c r="I1525" s="154"/>
    </row>
    <row r="1526" spans="1:10" x14ac:dyDescent="0.25">
      <c r="A1526" s="166">
        <v>41690</v>
      </c>
      <c r="B1526" s="167">
        <v>970</v>
      </c>
      <c r="C1526" s="167" t="s">
        <v>871</v>
      </c>
      <c r="D1526" s="151" t="s">
        <v>92</v>
      </c>
      <c r="E1526" s="168">
        <v>8288</v>
      </c>
      <c r="F1526" s="508">
        <v>41690</v>
      </c>
      <c r="G1526" s="153">
        <v>8288</v>
      </c>
      <c r="H1526" s="172">
        <f t="shared" si="23"/>
        <v>0</v>
      </c>
      <c r="I1526" s="154" t="s">
        <v>37</v>
      </c>
    </row>
    <row r="1527" spans="1:10" x14ac:dyDescent="0.25">
      <c r="A1527" s="166">
        <v>41690</v>
      </c>
      <c r="B1527" s="167">
        <v>971</v>
      </c>
      <c r="C1527" s="167" t="s">
        <v>871</v>
      </c>
      <c r="D1527" s="151" t="s">
        <v>88</v>
      </c>
      <c r="E1527" s="168">
        <v>4291.5</v>
      </c>
      <c r="F1527" s="508">
        <v>41690</v>
      </c>
      <c r="G1527" s="153">
        <v>4291.5</v>
      </c>
      <c r="H1527" s="172">
        <f t="shared" si="23"/>
        <v>0</v>
      </c>
      <c r="I1527" s="154" t="s">
        <v>37</v>
      </c>
    </row>
    <row r="1528" spans="1:10" x14ac:dyDescent="0.25">
      <c r="A1528" s="166">
        <v>41690</v>
      </c>
      <c r="B1528" s="167">
        <v>972</v>
      </c>
      <c r="C1528" s="167" t="s">
        <v>871</v>
      </c>
      <c r="D1528" s="151" t="s">
        <v>346</v>
      </c>
      <c r="E1528" s="168">
        <v>4705.5</v>
      </c>
      <c r="F1528" s="508">
        <v>41690</v>
      </c>
      <c r="G1528" s="153">
        <v>4705.5</v>
      </c>
      <c r="H1528" s="172">
        <f t="shared" si="23"/>
        <v>0</v>
      </c>
      <c r="I1528" s="154" t="s">
        <v>37</v>
      </c>
    </row>
    <row r="1529" spans="1:10" x14ac:dyDescent="0.25">
      <c r="A1529" s="166">
        <v>41690</v>
      </c>
      <c r="B1529" s="167">
        <v>973</v>
      </c>
      <c r="C1529" s="167" t="s">
        <v>871</v>
      </c>
      <c r="D1529" s="151" t="s">
        <v>133</v>
      </c>
      <c r="E1529" s="168">
        <v>32993</v>
      </c>
      <c r="F1529" s="508">
        <v>41690</v>
      </c>
      <c r="G1529" s="153">
        <v>32993</v>
      </c>
      <c r="H1529" s="172">
        <f t="shared" si="23"/>
        <v>0</v>
      </c>
      <c r="I1529" s="154" t="s">
        <v>8</v>
      </c>
    </row>
    <row r="1530" spans="1:10" x14ac:dyDescent="0.25">
      <c r="A1530" s="166">
        <v>41690</v>
      </c>
      <c r="B1530" s="167">
        <v>974</v>
      </c>
      <c r="C1530" s="167" t="s">
        <v>871</v>
      </c>
      <c r="D1530" s="151" t="s">
        <v>8</v>
      </c>
      <c r="E1530" s="168">
        <v>402</v>
      </c>
      <c r="F1530" s="508">
        <v>41690</v>
      </c>
      <c r="G1530" s="153">
        <v>402</v>
      </c>
      <c r="H1530" s="172">
        <f t="shared" si="23"/>
        <v>0</v>
      </c>
      <c r="I1530" s="154" t="s">
        <v>8</v>
      </c>
    </row>
    <row r="1531" spans="1:10" x14ac:dyDescent="0.25">
      <c r="A1531" s="166">
        <v>41690</v>
      </c>
      <c r="B1531" s="167">
        <v>975</v>
      </c>
      <c r="C1531" s="167" t="s">
        <v>871</v>
      </c>
      <c r="D1531" s="151" t="s">
        <v>696</v>
      </c>
      <c r="E1531" s="168">
        <v>810</v>
      </c>
      <c r="F1531" s="508">
        <v>41690</v>
      </c>
      <c r="G1531" s="153">
        <v>810</v>
      </c>
      <c r="H1531" s="172">
        <f t="shared" si="23"/>
        <v>0</v>
      </c>
      <c r="I1531" s="154" t="s">
        <v>37</v>
      </c>
    </row>
    <row r="1532" spans="1:10" x14ac:dyDescent="0.25">
      <c r="A1532" s="166">
        <v>41690</v>
      </c>
      <c r="B1532" s="167">
        <v>976</v>
      </c>
      <c r="C1532" s="167" t="s">
        <v>871</v>
      </c>
      <c r="D1532" s="151" t="s">
        <v>51</v>
      </c>
      <c r="E1532" s="168">
        <v>4833.5</v>
      </c>
      <c r="F1532" s="508">
        <v>41690</v>
      </c>
      <c r="G1532" s="153">
        <v>4833.5</v>
      </c>
      <c r="H1532" s="172">
        <f t="shared" si="23"/>
        <v>0</v>
      </c>
      <c r="I1532" s="154" t="s">
        <v>65</v>
      </c>
      <c r="J1532" s="155" t="s">
        <v>1017</v>
      </c>
    </row>
    <row r="1533" spans="1:10" x14ac:dyDescent="0.25">
      <c r="A1533" s="166">
        <v>41690</v>
      </c>
      <c r="B1533" s="167">
        <v>977</v>
      </c>
      <c r="C1533" s="167" t="s">
        <v>871</v>
      </c>
      <c r="D1533" s="151" t="s">
        <v>70</v>
      </c>
      <c r="E1533" s="168">
        <v>9523</v>
      </c>
      <c r="F1533" s="508">
        <v>41690</v>
      </c>
      <c r="G1533" s="153">
        <v>9523</v>
      </c>
      <c r="H1533" s="172">
        <f t="shared" si="23"/>
        <v>0</v>
      </c>
      <c r="I1533" s="154"/>
    </row>
    <row r="1534" spans="1:10" x14ac:dyDescent="0.25">
      <c r="A1534" s="166">
        <v>41690</v>
      </c>
      <c r="B1534" s="167">
        <v>978</v>
      </c>
      <c r="C1534" s="167" t="s">
        <v>871</v>
      </c>
      <c r="D1534" s="151" t="s">
        <v>392</v>
      </c>
      <c r="E1534" s="168">
        <v>4022</v>
      </c>
      <c r="F1534" s="508">
        <v>41690</v>
      </c>
      <c r="G1534" s="153">
        <v>4022</v>
      </c>
      <c r="H1534" s="172">
        <f t="shared" si="23"/>
        <v>0</v>
      </c>
      <c r="I1534" s="154"/>
    </row>
    <row r="1535" spans="1:10" x14ac:dyDescent="0.25">
      <c r="A1535" s="166">
        <v>41690</v>
      </c>
      <c r="B1535" s="167">
        <v>979</v>
      </c>
      <c r="C1535" s="167" t="s">
        <v>871</v>
      </c>
      <c r="D1535" s="151" t="s">
        <v>68</v>
      </c>
      <c r="E1535" s="168">
        <v>1020</v>
      </c>
      <c r="F1535" s="508">
        <v>41690</v>
      </c>
      <c r="G1535" s="153">
        <v>1020</v>
      </c>
      <c r="H1535" s="172">
        <f t="shared" si="23"/>
        <v>0</v>
      </c>
      <c r="I1535" s="154"/>
    </row>
    <row r="1536" spans="1:10" x14ac:dyDescent="0.25">
      <c r="A1536" s="166">
        <v>41690</v>
      </c>
      <c r="B1536" s="167">
        <v>980</v>
      </c>
      <c r="C1536" s="167" t="s">
        <v>871</v>
      </c>
      <c r="D1536" s="151" t="s">
        <v>16</v>
      </c>
      <c r="E1536" s="168">
        <v>12807.72</v>
      </c>
      <c r="F1536" s="509">
        <v>41710</v>
      </c>
      <c r="G1536" s="158">
        <v>12807.72</v>
      </c>
      <c r="H1536" s="172">
        <f t="shared" si="23"/>
        <v>0</v>
      </c>
      <c r="I1536" s="154"/>
    </row>
    <row r="1537" spans="1:10" x14ac:dyDescent="0.25">
      <c r="A1537" s="166">
        <v>41690</v>
      </c>
      <c r="B1537" s="167">
        <v>981</v>
      </c>
      <c r="C1537" s="167" t="s">
        <v>871</v>
      </c>
      <c r="D1537" s="151" t="s">
        <v>43</v>
      </c>
      <c r="E1537" s="168">
        <v>1520</v>
      </c>
      <c r="F1537" s="509">
        <v>41710</v>
      </c>
      <c r="G1537" s="158">
        <v>1520</v>
      </c>
      <c r="H1537" s="172">
        <f t="shared" si="23"/>
        <v>0</v>
      </c>
      <c r="I1537" s="154" t="s">
        <v>12</v>
      </c>
    </row>
    <row r="1538" spans="1:10" x14ac:dyDescent="0.25">
      <c r="A1538" s="166">
        <v>41690</v>
      </c>
      <c r="B1538" s="167">
        <v>982</v>
      </c>
      <c r="C1538" s="167" t="s">
        <v>871</v>
      </c>
      <c r="D1538" s="151" t="s">
        <v>8</v>
      </c>
      <c r="E1538" s="168">
        <v>676</v>
      </c>
      <c r="F1538" s="508">
        <v>41690</v>
      </c>
      <c r="G1538" s="153">
        <v>676</v>
      </c>
      <c r="H1538" s="172">
        <f t="shared" si="23"/>
        <v>0</v>
      </c>
      <c r="I1538" s="154" t="s">
        <v>8</v>
      </c>
    </row>
    <row r="1539" spans="1:10" x14ac:dyDescent="0.25">
      <c r="A1539" s="166">
        <v>41690</v>
      </c>
      <c r="B1539" s="167">
        <v>983</v>
      </c>
      <c r="C1539" s="167" t="s">
        <v>871</v>
      </c>
      <c r="D1539" s="151" t="s">
        <v>168</v>
      </c>
      <c r="E1539" s="168">
        <v>7865</v>
      </c>
      <c r="F1539" s="508">
        <v>41690</v>
      </c>
      <c r="G1539" s="153">
        <v>7865</v>
      </c>
      <c r="H1539" s="172">
        <f t="shared" si="23"/>
        <v>0</v>
      </c>
      <c r="I1539" s="154" t="s">
        <v>27</v>
      </c>
    </row>
    <row r="1540" spans="1:10" x14ac:dyDescent="0.25">
      <c r="A1540" s="166">
        <v>41690</v>
      </c>
      <c r="B1540" s="167">
        <v>984</v>
      </c>
      <c r="C1540" s="167" t="s">
        <v>871</v>
      </c>
      <c r="D1540" s="151" t="s">
        <v>842</v>
      </c>
      <c r="E1540" s="168">
        <v>3746.5</v>
      </c>
      <c r="F1540" s="508">
        <v>41690</v>
      </c>
      <c r="G1540" s="153">
        <v>3746.5</v>
      </c>
      <c r="H1540" s="172">
        <f t="shared" si="23"/>
        <v>0</v>
      </c>
      <c r="I1540" s="154"/>
    </row>
    <row r="1541" spans="1:10" x14ac:dyDescent="0.25">
      <c r="A1541" s="166">
        <v>41690</v>
      </c>
      <c r="B1541" s="167">
        <v>985</v>
      </c>
      <c r="C1541" s="167" t="s">
        <v>871</v>
      </c>
      <c r="D1541" s="151" t="s">
        <v>130</v>
      </c>
      <c r="E1541" s="168">
        <v>2339</v>
      </c>
      <c r="F1541" s="508">
        <v>41691</v>
      </c>
      <c r="G1541" s="153">
        <v>2339</v>
      </c>
      <c r="H1541" s="172">
        <f t="shared" ref="H1541:H1604" si="24">E1541-G1541</f>
        <v>0</v>
      </c>
      <c r="I1541" s="154" t="s">
        <v>21</v>
      </c>
    </row>
    <row r="1542" spans="1:10" x14ac:dyDescent="0.25">
      <c r="A1542" s="166">
        <v>41690</v>
      </c>
      <c r="B1542" s="167">
        <v>986</v>
      </c>
      <c r="C1542" s="167" t="s">
        <v>871</v>
      </c>
      <c r="D1542" s="151" t="s">
        <v>79</v>
      </c>
      <c r="E1542" s="183">
        <v>15271.2</v>
      </c>
      <c r="F1542" s="515" t="s">
        <v>1018</v>
      </c>
      <c r="G1542" s="153">
        <v>15271.2</v>
      </c>
      <c r="H1542" s="172">
        <f t="shared" si="24"/>
        <v>0</v>
      </c>
      <c r="I1542" s="154" t="s">
        <v>21</v>
      </c>
      <c r="J1542" s="155" t="s">
        <v>1019</v>
      </c>
    </row>
    <row r="1543" spans="1:10" x14ac:dyDescent="0.25">
      <c r="A1543" s="166">
        <v>41690</v>
      </c>
      <c r="B1543" s="167">
        <v>987</v>
      </c>
      <c r="C1543" s="167" t="s">
        <v>871</v>
      </c>
      <c r="D1543" s="151" t="s">
        <v>19</v>
      </c>
      <c r="E1543" s="168">
        <v>576030.51</v>
      </c>
      <c r="F1543" s="545" t="s">
        <v>4928</v>
      </c>
      <c r="G1543" s="153">
        <f>99781.53+148068+37324.4+139678.6+49039+102138.98</f>
        <v>576030.51</v>
      </c>
      <c r="H1543" s="172">
        <f t="shared" si="24"/>
        <v>0</v>
      </c>
      <c r="I1543" s="154"/>
    </row>
    <row r="1544" spans="1:10" x14ac:dyDescent="0.25">
      <c r="A1544" s="166">
        <v>41690</v>
      </c>
      <c r="B1544" s="167">
        <v>988</v>
      </c>
      <c r="C1544" s="167" t="s">
        <v>871</v>
      </c>
      <c r="D1544" s="151" t="s">
        <v>367</v>
      </c>
      <c r="E1544" s="168">
        <v>4178</v>
      </c>
      <c r="F1544" s="508">
        <v>41690</v>
      </c>
      <c r="G1544" s="153">
        <v>4178</v>
      </c>
      <c r="H1544" s="172">
        <f t="shared" si="24"/>
        <v>0</v>
      </c>
      <c r="I1544" s="154"/>
    </row>
    <row r="1545" spans="1:10" x14ac:dyDescent="0.25">
      <c r="A1545" s="166">
        <v>41690</v>
      </c>
      <c r="B1545" s="167">
        <v>989</v>
      </c>
      <c r="C1545" s="167" t="s">
        <v>871</v>
      </c>
      <c r="D1545" s="151" t="s">
        <v>520</v>
      </c>
      <c r="E1545" s="168">
        <v>52.5</v>
      </c>
      <c r="F1545" s="508">
        <v>41690</v>
      </c>
      <c r="G1545" s="153">
        <v>52.5</v>
      </c>
      <c r="H1545" s="172">
        <f t="shared" si="24"/>
        <v>0</v>
      </c>
      <c r="I1545" s="154" t="s">
        <v>8</v>
      </c>
    </row>
    <row r="1546" spans="1:10" x14ac:dyDescent="0.25">
      <c r="A1546" s="166">
        <v>41690</v>
      </c>
      <c r="B1546" s="167">
        <v>990</v>
      </c>
      <c r="C1546" s="167" t="s">
        <v>871</v>
      </c>
      <c r="D1546" s="151" t="s">
        <v>39</v>
      </c>
      <c r="E1546" s="168">
        <v>25057.68</v>
      </c>
      <c r="F1546" s="520" t="s">
        <v>1020</v>
      </c>
      <c r="G1546" s="158">
        <v>25057.68</v>
      </c>
      <c r="H1546" s="172">
        <f t="shared" si="24"/>
        <v>0</v>
      </c>
      <c r="I1546" s="154" t="s">
        <v>27</v>
      </c>
    </row>
    <row r="1547" spans="1:10" x14ac:dyDescent="0.25">
      <c r="A1547" s="166">
        <v>41690</v>
      </c>
      <c r="B1547" s="167">
        <v>991</v>
      </c>
      <c r="C1547" s="167" t="s">
        <v>871</v>
      </c>
      <c r="D1547" s="151" t="s">
        <v>163</v>
      </c>
      <c r="E1547" s="168">
        <v>11965.6</v>
      </c>
      <c r="F1547" s="508">
        <v>41692</v>
      </c>
      <c r="G1547" s="153">
        <v>11965.6</v>
      </c>
      <c r="H1547" s="172">
        <f t="shared" si="24"/>
        <v>0</v>
      </c>
      <c r="I1547" s="154" t="s">
        <v>162</v>
      </c>
    </row>
    <row r="1548" spans="1:10" ht="33.75" customHeight="1" x14ac:dyDescent="0.25">
      <c r="A1548" s="166">
        <v>41690</v>
      </c>
      <c r="B1548" s="167">
        <v>992</v>
      </c>
      <c r="C1548" s="167" t="s">
        <v>871</v>
      </c>
      <c r="D1548" s="151" t="s">
        <v>160</v>
      </c>
      <c r="E1548" s="183">
        <v>89802</v>
      </c>
      <c r="F1548" s="534" t="s">
        <v>1021</v>
      </c>
      <c r="G1548" s="158">
        <v>89802</v>
      </c>
      <c r="H1548" s="172">
        <f t="shared" si="24"/>
        <v>0</v>
      </c>
      <c r="I1548" s="154" t="s">
        <v>162</v>
      </c>
      <c r="J1548" s="155" t="s">
        <v>1022</v>
      </c>
    </row>
    <row r="1549" spans="1:10" x14ac:dyDescent="0.25">
      <c r="A1549" s="166">
        <v>41690</v>
      </c>
      <c r="B1549" s="167">
        <v>993</v>
      </c>
      <c r="C1549" s="167" t="s">
        <v>871</v>
      </c>
      <c r="D1549" s="156" t="s">
        <v>53</v>
      </c>
      <c r="E1549" s="184">
        <v>0</v>
      </c>
      <c r="F1549" s="508"/>
      <c r="G1549" s="153">
        <v>0</v>
      </c>
      <c r="H1549" s="172">
        <f t="shared" si="24"/>
        <v>0</v>
      </c>
      <c r="I1549" s="154" t="s">
        <v>324</v>
      </c>
    </row>
    <row r="1550" spans="1:10" x14ac:dyDescent="0.25">
      <c r="A1550" s="166">
        <v>41690</v>
      </c>
      <c r="B1550" s="167">
        <v>994</v>
      </c>
      <c r="C1550" s="167" t="s">
        <v>871</v>
      </c>
      <c r="D1550" s="151" t="s">
        <v>358</v>
      </c>
      <c r="E1550" s="168">
        <v>9807</v>
      </c>
      <c r="F1550" s="508">
        <v>41696</v>
      </c>
      <c r="G1550" s="153">
        <v>9807</v>
      </c>
      <c r="H1550" s="172">
        <f t="shared" si="24"/>
        <v>0</v>
      </c>
      <c r="I1550" s="154" t="s">
        <v>162</v>
      </c>
    </row>
    <row r="1551" spans="1:10" x14ac:dyDescent="0.25">
      <c r="A1551" s="166">
        <v>41690</v>
      </c>
      <c r="B1551" s="167">
        <v>995</v>
      </c>
      <c r="C1551" s="167" t="s">
        <v>871</v>
      </c>
      <c r="D1551" s="151" t="s">
        <v>361</v>
      </c>
      <c r="E1551" s="168">
        <v>1889.2</v>
      </c>
      <c r="F1551" s="508">
        <v>41692</v>
      </c>
      <c r="G1551" s="153">
        <v>1889.2</v>
      </c>
      <c r="H1551" s="172">
        <f t="shared" si="24"/>
        <v>0</v>
      </c>
      <c r="I1551" s="154" t="s">
        <v>162</v>
      </c>
    </row>
    <row r="1552" spans="1:10" x14ac:dyDescent="0.25">
      <c r="A1552" s="166">
        <v>41690</v>
      </c>
      <c r="B1552" s="167">
        <v>996</v>
      </c>
      <c r="C1552" s="167" t="s">
        <v>871</v>
      </c>
      <c r="D1552" s="151" t="s">
        <v>22</v>
      </c>
      <c r="E1552" s="168">
        <v>17648</v>
      </c>
      <c r="F1552" s="508">
        <v>41692</v>
      </c>
      <c r="G1552" s="153">
        <v>17648</v>
      </c>
      <c r="H1552" s="172">
        <f t="shared" si="24"/>
        <v>0</v>
      </c>
      <c r="I1552" s="154" t="s">
        <v>162</v>
      </c>
    </row>
    <row r="1553" spans="1:10" x14ac:dyDescent="0.25">
      <c r="A1553" s="166">
        <v>41690</v>
      </c>
      <c r="B1553" s="167">
        <v>997</v>
      </c>
      <c r="C1553" s="167" t="s">
        <v>871</v>
      </c>
      <c r="D1553" s="151" t="s">
        <v>169</v>
      </c>
      <c r="E1553" s="168">
        <v>31710</v>
      </c>
      <c r="F1553" s="508">
        <v>41692</v>
      </c>
      <c r="G1553" s="153">
        <v>31710</v>
      </c>
      <c r="H1553" s="172">
        <f t="shared" si="24"/>
        <v>0</v>
      </c>
      <c r="I1553" s="154" t="s">
        <v>162</v>
      </c>
    </row>
    <row r="1554" spans="1:10" x14ac:dyDescent="0.25">
      <c r="A1554" s="166">
        <v>41690</v>
      </c>
      <c r="B1554" s="167">
        <v>998</v>
      </c>
      <c r="C1554" s="167" t="s">
        <v>871</v>
      </c>
      <c r="D1554" s="151" t="s">
        <v>359</v>
      </c>
      <c r="E1554" s="168">
        <v>4956.2</v>
      </c>
      <c r="F1554" s="508">
        <v>41692</v>
      </c>
      <c r="G1554" s="153">
        <v>4956.2</v>
      </c>
      <c r="H1554" s="172">
        <f t="shared" si="24"/>
        <v>0</v>
      </c>
      <c r="I1554" s="154" t="s">
        <v>162</v>
      </c>
    </row>
    <row r="1555" spans="1:10" x14ac:dyDescent="0.25">
      <c r="A1555" s="166">
        <v>41690</v>
      </c>
      <c r="B1555" s="167">
        <v>999</v>
      </c>
      <c r="C1555" s="167" t="s">
        <v>871</v>
      </c>
      <c r="D1555" s="151" t="s">
        <v>272</v>
      </c>
      <c r="E1555" s="168">
        <v>7175.5</v>
      </c>
      <c r="F1555" s="520" t="s">
        <v>1023</v>
      </c>
      <c r="G1555" s="158">
        <v>7175.5</v>
      </c>
      <c r="H1555" s="172">
        <f t="shared" si="24"/>
        <v>0</v>
      </c>
      <c r="I1555" s="154" t="s">
        <v>162</v>
      </c>
    </row>
    <row r="1556" spans="1:10" x14ac:dyDescent="0.25">
      <c r="A1556" s="166">
        <v>41690</v>
      </c>
      <c r="B1556" s="167">
        <v>1000</v>
      </c>
      <c r="C1556" s="167" t="s">
        <v>871</v>
      </c>
      <c r="D1556" s="151" t="s">
        <v>168</v>
      </c>
      <c r="E1556" s="168">
        <v>26247.5</v>
      </c>
      <c r="F1556" s="508">
        <v>41692</v>
      </c>
      <c r="G1556" s="153">
        <v>26247.5</v>
      </c>
      <c r="H1556" s="172">
        <f t="shared" si="24"/>
        <v>0</v>
      </c>
      <c r="I1556" s="154" t="s">
        <v>162</v>
      </c>
    </row>
    <row r="1557" spans="1:10" x14ac:dyDescent="0.25">
      <c r="A1557" s="166">
        <v>41691</v>
      </c>
      <c r="B1557" s="167">
        <v>1</v>
      </c>
      <c r="C1557" s="167" t="s">
        <v>1024</v>
      </c>
      <c r="D1557" s="151" t="s">
        <v>168</v>
      </c>
      <c r="E1557" s="168">
        <v>1204.5</v>
      </c>
      <c r="F1557" s="508">
        <v>41692</v>
      </c>
      <c r="G1557" s="153">
        <v>1204.5</v>
      </c>
      <c r="H1557" s="172">
        <f t="shared" si="24"/>
        <v>0</v>
      </c>
      <c r="I1557" s="154" t="s">
        <v>162</v>
      </c>
    </row>
    <row r="1558" spans="1:10" x14ac:dyDescent="0.25">
      <c r="A1558" s="166">
        <v>41691</v>
      </c>
      <c r="B1558" s="167">
        <v>2</v>
      </c>
      <c r="C1558" s="167" t="s">
        <v>1024</v>
      </c>
      <c r="D1558" s="151" t="s">
        <v>175</v>
      </c>
      <c r="E1558" s="168">
        <v>22173.5</v>
      </c>
      <c r="F1558" s="509" t="s">
        <v>1025</v>
      </c>
      <c r="G1558" s="153">
        <v>22173.200000000001</v>
      </c>
      <c r="H1558" s="172">
        <f t="shared" si="24"/>
        <v>0.2999999999992724</v>
      </c>
      <c r="I1558" s="168" t="s">
        <v>162</v>
      </c>
    </row>
    <row r="1559" spans="1:10" x14ac:dyDescent="0.25">
      <c r="A1559" s="166">
        <v>41691</v>
      </c>
      <c r="B1559" s="167">
        <v>3</v>
      </c>
      <c r="C1559" s="167" t="s">
        <v>1024</v>
      </c>
      <c r="D1559" s="151" t="s">
        <v>74</v>
      </c>
      <c r="E1559" s="168">
        <v>2557.5</v>
      </c>
      <c r="F1559" s="508">
        <v>41691</v>
      </c>
      <c r="G1559" s="153">
        <v>2557.5</v>
      </c>
      <c r="H1559" s="172">
        <f t="shared" si="24"/>
        <v>0</v>
      </c>
      <c r="I1559" s="154"/>
    </row>
    <row r="1560" spans="1:10" x14ac:dyDescent="0.25">
      <c r="A1560" s="166">
        <v>41691</v>
      </c>
      <c r="B1560" s="167">
        <v>4</v>
      </c>
      <c r="C1560" s="167" t="s">
        <v>1024</v>
      </c>
      <c r="D1560" s="151" t="s">
        <v>147</v>
      </c>
      <c r="E1560" s="183">
        <v>18225.5</v>
      </c>
      <c r="F1560" s="510" t="s">
        <v>1026</v>
      </c>
      <c r="G1560" s="153">
        <f>8000+10225.5</f>
        <v>18225.5</v>
      </c>
      <c r="H1560" s="172">
        <f t="shared" si="24"/>
        <v>0</v>
      </c>
      <c r="I1560" s="154"/>
    </row>
    <row r="1561" spans="1:10" x14ac:dyDescent="0.25">
      <c r="A1561" s="166">
        <v>41691</v>
      </c>
      <c r="B1561" s="167">
        <v>5</v>
      </c>
      <c r="C1561" s="167" t="s">
        <v>1024</v>
      </c>
      <c r="D1561" s="151" t="s">
        <v>134</v>
      </c>
      <c r="E1561" s="168">
        <v>7502</v>
      </c>
      <c r="F1561" s="508">
        <v>41691</v>
      </c>
      <c r="G1561" s="153">
        <v>7502</v>
      </c>
      <c r="H1561" s="172">
        <f t="shared" si="24"/>
        <v>0</v>
      </c>
      <c r="I1561" s="154" t="s">
        <v>12</v>
      </c>
    </row>
    <row r="1562" spans="1:10" x14ac:dyDescent="0.25">
      <c r="A1562" s="166">
        <v>41691</v>
      </c>
      <c r="B1562" s="167">
        <v>6</v>
      </c>
      <c r="C1562" s="167" t="s">
        <v>1024</v>
      </c>
      <c r="D1562" s="151" t="s">
        <v>98</v>
      </c>
      <c r="E1562" s="168">
        <v>12656</v>
      </c>
      <c r="F1562" s="508">
        <v>41691</v>
      </c>
      <c r="G1562" s="153">
        <v>12656</v>
      </c>
      <c r="H1562" s="172">
        <f t="shared" si="24"/>
        <v>0</v>
      </c>
      <c r="I1562" s="154" t="s">
        <v>12</v>
      </c>
      <c r="J1562" s="155" t="s">
        <v>1027</v>
      </c>
    </row>
    <row r="1563" spans="1:10" x14ac:dyDescent="0.25">
      <c r="A1563" s="166">
        <v>41691</v>
      </c>
      <c r="B1563" s="167">
        <v>7</v>
      </c>
      <c r="C1563" s="167" t="s">
        <v>1024</v>
      </c>
      <c r="D1563" s="151" t="s">
        <v>64</v>
      </c>
      <c r="E1563" s="168">
        <v>19383</v>
      </c>
      <c r="F1563" s="508">
        <v>41691</v>
      </c>
      <c r="G1563" s="153">
        <v>19383</v>
      </c>
      <c r="H1563" s="172">
        <f t="shared" si="24"/>
        <v>0</v>
      </c>
      <c r="I1563" s="154" t="s">
        <v>12</v>
      </c>
    </row>
    <row r="1564" spans="1:10" x14ac:dyDescent="0.25">
      <c r="A1564" s="166">
        <v>41691</v>
      </c>
      <c r="B1564" s="167">
        <v>8</v>
      </c>
      <c r="C1564" s="167" t="s">
        <v>1024</v>
      </c>
      <c r="D1564" s="151" t="s">
        <v>62</v>
      </c>
      <c r="E1564" s="168">
        <v>20231</v>
      </c>
      <c r="F1564" s="508">
        <v>41691</v>
      </c>
      <c r="G1564" s="153">
        <v>20231</v>
      </c>
      <c r="H1564" s="172">
        <f t="shared" si="24"/>
        <v>0</v>
      </c>
      <c r="I1564" s="154" t="s">
        <v>12</v>
      </c>
    </row>
    <row r="1565" spans="1:10" x14ac:dyDescent="0.25">
      <c r="A1565" s="166">
        <v>41691</v>
      </c>
      <c r="B1565" s="167">
        <v>9</v>
      </c>
      <c r="C1565" s="167" t="s">
        <v>1024</v>
      </c>
      <c r="D1565" s="151" t="s">
        <v>152</v>
      </c>
      <c r="E1565" s="168">
        <v>6531</v>
      </c>
      <c r="F1565" s="508">
        <v>41691</v>
      </c>
      <c r="G1565" s="153">
        <v>6531</v>
      </c>
      <c r="H1565" s="172">
        <f t="shared" si="24"/>
        <v>0</v>
      </c>
      <c r="I1565" s="154"/>
    </row>
    <row r="1566" spans="1:10" x14ac:dyDescent="0.25">
      <c r="A1566" s="166">
        <v>41691</v>
      </c>
      <c r="B1566" s="167">
        <v>10</v>
      </c>
      <c r="C1566" s="167" t="s">
        <v>1024</v>
      </c>
      <c r="D1566" s="156" t="s">
        <v>53</v>
      </c>
      <c r="E1566" s="184">
        <v>0</v>
      </c>
      <c r="F1566" s="508"/>
      <c r="G1566" s="153">
        <v>0</v>
      </c>
      <c r="H1566" s="172">
        <f t="shared" si="24"/>
        <v>0</v>
      </c>
      <c r="I1566" s="154" t="s">
        <v>512</v>
      </c>
    </row>
    <row r="1567" spans="1:10" x14ac:dyDescent="0.25">
      <c r="A1567" s="166">
        <v>41691</v>
      </c>
      <c r="B1567" s="167">
        <v>11</v>
      </c>
      <c r="C1567" s="167" t="s">
        <v>1024</v>
      </c>
      <c r="D1567" s="151" t="s">
        <v>14</v>
      </c>
      <c r="E1567" s="168">
        <v>7859.5</v>
      </c>
      <c r="F1567" s="508">
        <v>41691</v>
      </c>
      <c r="G1567" s="153">
        <v>7859.5</v>
      </c>
      <c r="H1567" s="172">
        <f t="shared" si="24"/>
        <v>0</v>
      </c>
      <c r="I1567" s="154" t="s">
        <v>27</v>
      </c>
    </row>
    <row r="1568" spans="1:10" x14ac:dyDescent="0.25">
      <c r="A1568" s="166">
        <v>41691</v>
      </c>
      <c r="B1568" s="167">
        <v>12</v>
      </c>
      <c r="C1568" s="167" t="s">
        <v>1024</v>
      </c>
      <c r="D1568" s="151" t="s">
        <v>545</v>
      </c>
      <c r="E1568" s="168">
        <v>4978.6000000000004</v>
      </c>
      <c r="F1568" s="508">
        <v>41692</v>
      </c>
      <c r="G1568" s="153">
        <v>4978.6000000000004</v>
      </c>
      <c r="H1568" s="172">
        <f t="shared" si="24"/>
        <v>0</v>
      </c>
      <c r="I1568" s="154" t="s">
        <v>162</v>
      </c>
    </row>
    <row r="1569" spans="1:10" x14ac:dyDescent="0.25">
      <c r="A1569" s="166">
        <v>41691</v>
      </c>
      <c r="B1569" s="167">
        <v>13</v>
      </c>
      <c r="C1569" s="167" t="s">
        <v>1024</v>
      </c>
      <c r="D1569" s="151" t="s">
        <v>22</v>
      </c>
      <c r="E1569" s="168">
        <v>1380</v>
      </c>
      <c r="F1569" s="508">
        <v>41692</v>
      </c>
      <c r="G1569" s="153">
        <v>1380</v>
      </c>
      <c r="H1569" s="172">
        <f t="shared" si="24"/>
        <v>0</v>
      </c>
      <c r="I1569" s="154" t="s">
        <v>162</v>
      </c>
    </row>
    <row r="1570" spans="1:10" ht="15" x14ac:dyDescent="0.25">
      <c r="A1570" s="166">
        <v>41691</v>
      </c>
      <c r="B1570" s="167">
        <v>14</v>
      </c>
      <c r="C1570" s="167" t="s">
        <v>1024</v>
      </c>
      <c r="D1570" s="151" t="s">
        <v>20</v>
      </c>
      <c r="E1570" s="168">
        <v>1222</v>
      </c>
      <c r="F1570" s="508">
        <v>41691</v>
      </c>
      <c r="G1570" s="153">
        <v>1222</v>
      </c>
      <c r="H1570" s="172">
        <f t="shared" si="24"/>
        <v>0</v>
      </c>
      <c r="I1570" s="154" t="s">
        <v>8</v>
      </c>
      <c r="J1570" s="131"/>
    </row>
    <row r="1571" spans="1:10" ht="15" x14ac:dyDescent="0.25">
      <c r="A1571" s="166">
        <v>41691</v>
      </c>
      <c r="B1571" s="167">
        <v>15</v>
      </c>
      <c r="C1571" s="167" t="s">
        <v>1024</v>
      </c>
      <c r="D1571" s="151" t="s">
        <v>13</v>
      </c>
      <c r="E1571" s="168">
        <v>3240</v>
      </c>
      <c r="F1571" s="508">
        <v>41691</v>
      </c>
      <c r="G1571" s="153">
        <v>3240</v>
      </c>
      <c r="H1571" s="172">
        <f t="shared" si="24"/>
        <v>0</v>
      </c>
      <c r="I1571" s="154" t="s">
        <v>21</v>
      </c>
      <c r="J1571" s="131"/>
    </row>
    <row r="1572" spans="1:10" ht="15" x14ac:dyDescent="0.25">
      <c r="A1572" s="166">
        <v>41691</v>
      </c>
      <c r="B1572" s="167">
        <v>16</v>
      </c>
      <c r="C1572" s="167" t="s">
        <v>1024</v>
      </c>
      <c r="D1572" s="151" t="s">
        <v>20</v>
      </c>
      <c r="E1572" s="168">
        <v>262.60000000000002</v>
      </c>
      <c r="F1572" s="508">
        <v>41691</v>
      </c>
      <c r="G1572" s="153">
        <v>262.60000000000002</v>
      </c>
      <c r="H1572" s="172">
        <f t="shared" si="24"/>
        <v>0</v>
      </c>
      <c r="I1572" s="154" t="s">
        <v>8</v>
      </c>
      <c r="J1572" s="131"/>
    </row>
    <row r="1573" spans="1:10" ht="15" x14ac:dyDescent="0.25">
      <c r="A1573" s="166">
        <v>41691</v>
      </c>
      <c r="B1573" s="167">
        <v>17</v>
      </c>
      <c r="C1573" s="167" t="s">
        <v>1024</v>
      </c>
      <c r="D1573" s="151" t="s">
        <v>23</v>
      </c>
      <c r="E1573" s="168">
        <v>1577</v>
      </c>
      <c r="F1573" s="508">
        <v>41691</v>
      </c>
      <c r="G1573" s="153">
        <v>1577</v>
      </c>
      <c r="H1573" s="172">
        <f t="shared" si="24"/>
        <v>0</v>
      </c>
      <c r="I1573" s="154"/>
      <c r="J1573" s="131"/>
    </row>
    <row r="1574" spans="1:10" ht="15" x14ac:dyDescent="0.25">
      <c r="A1574" s="166">
        <v>41691</v>
      </c>
      <c r="B1574" s="167">
        <v>18</v>
      </c>
      <c r="C1574" s="167" t="s">
        <v>1024</v>
      </c>
      <c r="D1574" s="151" t="s">
        <v>44</v>
      </c>
      <c r="E1574" s="168">
        <v>9500</v>
      </c>
      <c r="F1574" s="509">
        <v>41710</v>
      </c>
      <c r="G1574" s="158">
        <v>9500</v>
      </c>
      <c r="H1574" s="172">
        <f t="shared" si="24"/>
        <v>0</v>
      </c>
      <c r="I1574" s="154" t="s">
        <v>30</v>
      </c>
      <c r="J1574" s="131"/>
    </row>
    <row r="1575" spans="1:10" ht="15" x14ac:dyDescent="0.25">
      <c r="A1575" s="166">
        <v>41691</v>
      </c>
      <c r="B1575" s="167">
        <v>19</v>
      </c>
      <c r="C1575" s="167" t="s">
        <v>1024</v>
      </c>
      <c r="D1575" s="151" t="s">
        <v>42</v>
      </c>
      <c r="E1575" s="168">
        <v>1520</v>
      </c>
      <c r="F1575" s="509">
        <v>41710</v>
      </c>
      <c r="G1575" s="158">
        <v>1520</v>
      </c>
      <c r="H1575" s="172">
        <f t="shared" si="24"/>
        <v>0</v>
      </c>
      <c r="I1575" s="154" t="s">
        <v>27</v>
      </c>
      <c r="J1575" s="131"/>
    </row>
    <row r="1576" spans="1:10" ht="15" x14ac:dyDescent="0.25">
      <c r="A1576" s="166">
        <v>41691</v>
      </c>
      <c r="B1576" s="167">
        <v>20</v>
      </c>
      <c r="C1576" s="167" t="s">
        <v>1024</v>
      </c>
      <c r="D1576" s="151" t="s">
        <v>43</v>
      </c>
      <c r="E1576" s="168">
        <v>1520</v>
      </c>
      <c r="F1576" s="509">
        <v>41710</v>
      </c>
      <c r="G1576" s="158">
        <v>1520</v>
      </c>
      <c r="H1576" s="172">
        <f t="shared" si="24"/>
        <v>0</v>
      </c>
      <c r="I1576" s="154" t="s">
        <v>27</v>
      </c>
      <c r="J1576" s="131"/>
    </row>
    <row r="1577" spans="1:10" ht="15" x14ac:dyDescent="0.25">
      <c r="A1577" s="166">
        <v>41691</v>
      </c>
      <c r="B1577" s="167">
        <v>21</v>
      </c>
      <c r="C1577" s="167" t="s">
        <v>1024</v>
      </c>
      <c r="D1577" s="151" t="s">
        <v>8</v>
      </c>
      <c r="E1577" s="168">
        <v>958.5</v>
      </c>
      <c r="F1577" s="508">
        <v>41691</v>
      </c>
      <c r="G1577" s="153">
        <v>958.5</v>
      </c>
      <c r="H1577" s="172">
        <f t="shared" si="24"/>
        <v>0</v>
      </c>
      <c r="I1577" s="154" t="s">
        <v>8</v>
      </c>
      <c r="J1577" s="131"/>
    </row>
    <row r="1578" spans="1:10" ht="15" x14ac:dyDescent="0.25">
      <c r="A1578" s="166">
        <v>41691</v>
      </c>
      <c r="B1578" s="167">
        <v>22</v>
      </c>
      <c r="C1578" s="167" t="s">
        <v>1024</v>
      </c>
      <c r="D1578" s="151" t="s">
        <v>22</v>
      </c>
      <c r="E1578" s="168">
        <v>1551</v>
      </c>
      <c r="F1578" s="508">
        <v>41691</v>
      </c>
      <c r="G1578" s="153">
        <v>1551</v>
      </c>
      <c r="H1578" s="172">
        <f t="shared" si="24"/>
        <v>0</v>
      </c>
      <c r="I1578" s="154"/>
      <c r="J1578" s="131"/>
    </row>
    <row r="1579" spans="1:10" ht="15" x14ac:dyDescent="0.25">
      <c r="A1579" s="166">
        <v>41691</v>
      </c>
      <c r="B1579" s="167">
        <v>23</v>
      </c>
      <c r="C1579" s="167" t="s">
        <v>1024</v>
      </c>
      <c r="D1579" s="151" t="s">
        <v>501</v>
      </c>
      <c r="E1579" s="168">
        <v>972</v>
      </c>
      <c r="F1579" s="508">
        <v>41691</v>
      </c>
      <c r="G1579" s="153">
        <v>972</v>
      </c>
      <c r="H1579" s="172">
        <f t="shared" si="24"/>
        <v>0</v>
      </c>
      <c r="I1579" s="154"/>
      <c r="J1579" s="131"/>
    </row>
    <row r="1580" spans="1:10" ht="15" x14ac:dyDescent="0.25">
      <c r="A1580" s="166">
        <v>41691</v>
      </c>
      <c r="B1580" s="167">
        <v>24</v>
      </c>
      <c r="C1580" s="167" t="s">
        <v>1024</v>
      </c>
      <c r="D1580" s="151" t="s">
        <v>49</v>
      </c>
      <c r="E1580" s="168">
        <v>2325</v>
      </c>
      <c r="F1580" s="508">
        <v>41691</v>
      </c>
      <c r="G1580" s="153">
        <v>2325</v>
      </c>
      <c r="H1580" s="172">
        <f t="shared" si="24"/>
        <v>0</v>
      </c>
      <c r="I1580" s="154"/>
      <c r="J1580" s="131"/>
    </row>
    <row r="1581" spans="1:10" ht="15" x14ac:dyDescent="0.25">
      <c r="A1581" s="166">
        <v>41691</v>
      </c>
      <c r="B1581" s="167">
        <v>25</v>
      </c>
      <c r="C1581" s="167" t="s">
        <v>1024</v>
      </c>
      <c r="D1581" s="151" t="s">
        <v>47</v>
      </c>
      <c r="E1581" s="168">
        <v>4646.5</v>
      </c>
      <c r="F1581" s="508">
        <v>41692</v>
      </c>
      <c r="G1581" s="153">
        <v>4646.5</v>
      </c>
      <c r="H1581" s="172">
        <f t="shared" si="24"/>
        <v>0</v>
      </c>
      <c r="I1581" s="154" t="s">
        <v>27</v>
      </c>
      <c r="J1581" s="131"/>
    </row>
    <row r="1582" spans="1:10" ht="15" x14ac:dyDescent="0.25">
      <c r="A1582" s="166">
        <v>41691</v>
      </c>
      <c r="B1582" s="167">
        <v>26</v>
      </c>
      <c r="C1582" s="167" t="s">
        <v>1024</v>
      </c>
      <c r="D1582" s="151" t="s">
        <v>51</v>
      </c>
      <c r="E1582" s="168">
        <v>1971</v>
      </c>
      <c r="F1582" s="508">
        <v>41696</v>
      </c>
      <c r="G1582" s="153">
        <v>1971</v>
      </c>
      <c r="H1582" s="172">
        <f t="shared" si="24"/>
        <v>0</v>
      </c>
      <c r="I1582" s="154" t="s">
        <v>30</v>
      </c>
      <c r="J1582" s="131"/>
    </row>
    <row r="1583" spans="1:10" ht="15" x14ac:dyDescent="0.25">
      <c r="A1583" s="166">
        <v>41691</v>
      </c>
      <c r="B1583" s="167">
        <v>27</v>
      </c>
      <c r="C1583" s="167" t="s">
        <v>1024</v>
      </c>
      <c r="D1583" s="151" t="s">
        <v>55</v>
      </c>
      <c r="E1583" s="168">
        <v>10704</v>
      </c>
      <c r="F1583" s="508">
        <v>41691</v>
      </c>
      <c r="G1583" s="153">
        <v>10704</v>
      </c>
      <c r="H1583" s="172">
        <f t="shared" si="24"/>
        <v>0</v>
      </c>
      <c r="I1583" s="154" t="s">
        <v>8</v>
      </c>
      <c r="J1583" s="131"/>
    </row>
    <row r="1584" spans="1:10" ht="15" x14ac:dyDescent="0.25">
      <c r="A1584" s="166">
        <v>41691</v>
      </c>
      <c r="B1584" s="167">
        <v>28</v>
      </c>
      <c r="C1584" s="167" t="s">
        <v>1024</v>
      </c>
      <c r="D1584" s="151" t="s">
        <v>517</v>
      </c>
      <c r="E1584" s="168">
        <v>915</v>
      </c>
      <c r="F1584" s="508">
        <v>41691</v>
      </c>
      <c r="G1584" s="153">
        <v>915</v>
      </c>
      <c r="H1584" s="172">
        <f t="shared" si="24"/>
        <v>0</v>
      </c>
      <c r="I1584" s="154"/>
      <c r="J1584" s="131"/>
    </row>
    <row r="1585" spans="1:10" ht="15" x14ac:dyDescent="0.25">
      <c r="A1585" s="166">
        <v>41691</v>
      </c>
      <c r="B1585" s="167">
        <v>29</v>
      </c>
      <c r="C1585" s="167" t="s">
        <v>1024</v>
      </c>
      <c r="D1585" s="151" t="s">
        <v>66</v>
      </c>
      <c r="E1585" s="168">
        <v>1281.5</v>
      </c>
      <c r="F1585" s="508">
        <v>41691</v>
      </c>
      <c r="G1585" s="153">
        <v>1281.5</v>
      </c>
      <c r="H1585" s="172">
        <f t="shared" si="24"/>
        <v>0</v>
      </c>
      <c r="I1585" s="154" t="s">
        <v>30</v>
      </c>
      <c r="J1585" s="131"/>
    </row>
    <row r="1586" spans="1:10" ht="15" x14ac:dyDescent="0.25">
      <c r="A1586" s="166">
        <v>41691</v>
      </c>
      <c r="B1586" s="167">
        <v>30</v>
      </c>
      <c r="C1586" s="167" t="s">
        <v>1024</v>
      </c>
      <c r="D1586" s="151" t="s">
        <v>57</v>
      </c>
      <c r="E1586" s="168">
        <v>1000</v>
      </c>
      <c r="F1586" s="508">
        <v>41691</v>
      </c>
      <c r="G1586" s="153">
        <v>1000</v>
      </c>
      <c r="H1586" s="172">
        <f t="shared" si="24"/>
        <v>0</v>
      </c>
      <c r="I1586" s="154" t="s">
        <v>27</v>
      </c>
      <c r="J1586" s="131"/>
    </row>
    <row r="1587" spans="1:10" ht="15" x14ac:dyDescent="0.25">
      <c r="A1587" s="166">
        <v>41691</v>
      </c>
      <c r="B1587" s="167">
        <v>31</v>
      </c>
      <c r="C1587" s="167" t="s">
        <v>1024</v>
      </c>
      <c r="D1587" s="151" t="s">
        <v>168</v>
      </c>
      <c r="E1587" s="168">
        <v>3885</v>
      </c>
      <c r="F1587" s="508">
        <v>41691</v>
      </c>
      <c r="G1587" s="153">
        <v>3885</v>
      </c>
      <c r="H1587" s="172">
        <f t="shared" si="24"/>
        <v>0</v>
      </c>
      <c r="I1587" s="154"/>
      <c r="J1587" s="131"/>
    </row>
    <row r="1588" spans="1:10" ht="15" x14ac:dyDescent="0.25">
      <c r="A1588" s="166">
        <v>41691</v>
      </c>
      <c r="B1588" s="167">
        <v>32</v>
      </c>
      <c r="C1588" s="167" t="s">
        <v>1024</v>
      </c>
      <c r="D1588" s="151" t="s">
        <v>123</v>
      </c>
      <c r="E1588" s="183">
        <v>5437</v>
      </c>
      <c r="F1588" s="510" t="s">
        <v>1028</v>
      </c>
      <c r="G1588" s="153">
        <f>2900+2537.5</f>
        <v>5437.5</v>
      </c>
      <c r="H1588" s="172">
        <f t="shared" si="24"/>
        <v>-0.5</v>
      </c>
      <c r="I1588" s="154" t="s">
        <v>8</v>
      </c>
      <c r="J1588" s="131"/>
    </row>
    <row r="1589" spans="1:10" ht="15" x14ac:dyDescent="0.25">
      <c r="A1589" s="166">
        <v>41691</v>
      </c>
      <c r="B1589" s="167">
        <v>33</v>
      </c>
      <c r="C1589" s="167" t="s">
        <v>1024</v>
      </c>
      <c r="D1589" s="151" t="s">
        <v>35</v>
      </c>
      <c r="E1589" s="168">
        <v>451</v>
      </c>
      <c r="F1589" s="508">
        <v>41691</v>
      </c>
      <c r="G1589" s="153">
        <v>451</v>
      </c>
      <c r="H1589" s="172">
        <f t="shared" si="24"/>
        <v>0</v>
      </c>
      <c r="I1589" s="154" t="s">
        <v>27</v>
      </c>
      <c r="J1589" s="131"/>
    </row>
    <row r="1590" spans="1:10" ht="15" x14ac:dyDescent="0.25">
      <c r="A1590" s="166">
        <v>41691</v>
      </c>
      <c r="B1590" s="167">
        <v>34</v>
      </c>
      <c r="C1590" s="167" t="s">
        <v>1024</v>
      </c>
      <c r="D1590" s="151" t="s">
        <v>829</v>
      </c>
      <c r="E1590" s="168">
        <v>1424</v>
      </c>
      <c r="F1590" s="508">
        <v>41691</v>
      </c>
      <c r="G1590" s="153">
        <v>1424</v>
      </c>
      <c r="H1590" s="172">
        <f t="shared" si="24"/>
        <v>0</v>
      </c>
      <c r="I1590" s="154" t="s">
        <v>27</v>
      </c>
      <c r="J1590" s="131"/>
    </row>
    <row r="1591" spans="1:10" s="186" customFormat="1" ht="42.75" customHeight="1" x14ac:dyDescent="0.25">
      <c r="A1591" s="166">
        <v>41691</v>
      </c>
      <c r="B1591" s="167">
        <v>35</v>
      </c>
      <c r="C1591" s="167" t="s">
        <v>1024</v>
      </c>
      <c r="D1591" s="151" t="s">
        <v>29</v>
      </c>
      <c r="E1591" s="183">
        <v>9538.5</v>
      </c>
      <c r="F1591" s="512" t="s">
        <v>1029</v>
      </c>
      <c r="G1591" s="153">
        <v>9538.5</v>
      </c>
      <c r="H1591" s="172">
        <f t="shared" si="24"/>
        <v>0</v>
      </c>
      <c r="I1591" s="151" t="s">
        <v>27</v>
      </c>
    </row>
    <row r="1592" spans="1:10" ht="15" x14ac:dyDescent="0.25">
      <c r="A1592" s="166">
        <v>41691</v>
      </c>
      <c r="B1592" s="167">
        <v>36</v>
      </c>
      <c r="C1592" s="167" t="s">
        <v>1024</v>
      </c>
      <c r="D1592" s="151" t="s">
        <v>760</v>
      </c>
      <c r="E1592" s="168">
        <v>2285</v>
      </c>
      <c r="F1592" s="508">
        <v>41692</v>
      </c>
      <c r="G1592" s="153">
        <v>2285</v>
      </c>
      <c r="H1592" s="172">
        <f t="shared" si="24"/>
        <v>0</v>
      </c>
      <c r="I1592" s="154" t="s">
        <v>27</v>
      </c>
      <c r="J1592" s="131"/>
    </row>
    <row r="1593" spans="1:10" ht="15" x14ac:dyDescent="0.25">
      <c r="A1593" s="166">
        <v>41691</v>
      </c>
      <c r="B1593" s="167">
        <v>37</v>
      </c>
      <c r="C1593" s="167" t="s">
        <v>1024</v>
      </c>
      <c r="D1593" s="151" t="s">
        <v>89</v>
      </c>
      <c r="E1593" s="168">
        <v>4651.5</v>
      </c>
      <c r="F1593" s="508">
        <v>41691</v>
      </c>
      <c r="G1593" s="153">
        <v>4651.5</v>
      </c>
      <c r="H1593" s="172">
        <f t="shared" si="24"/>
        <v>0</v>
      </c>
      <c r="I1593" s="154" t="s">
        <v>27</v>
      </c>
      <c r="J1593" s="131"/>
    </row>
    <row r="1594" spans="1:10" ht="15" x14ac:dyDescent="0.25">
      <c r="A1594" s="166">
        <v>41691</v>
      </c>
      <c r="B1594" s="167">
        <v>38</v>
      </c>
      <c r="C1594" s="167" t="s">
        <v>1024</v>
      </c>
      <c r="D1594" s="156" t="s">
        <v>53</v>
      </c>
      <c r="E1594" s="184">
        <v>0</v>
      </c>
      <c r="F1594" s="508"/>
      <c r="G1594" s="153">
        <v>0</v>
      </c>
      <c r="H1594" s="172">
        <f t="shared" si="24"/>
        <v>0</v>
      </c>
      <c r="I1594" s="154" t="s">
        <v>512</v>
      </c>
      <c r="J1594" s="131"/>
    </row>
    <row r="1595" spans="1:10" ht="15" x14ac:dyDescent="0.25">
      <c r="A1595" s="166">
        <v>41691</v>
      </c>
      <c r="B1595" s="167">
        <v>39</v>
      </c>
      <c r="C1595" s="167" t="s">
        <v>1024</v>
      </c>
      <c r="D1595" s="151" t="s">
        <v>615</v>
      </c>
      <c r="E1595" s="168">
        <v>16990</v>
      </c>
      <c r="F1595" s="508">
        <v>41691</v>
      </c>
      <c r="G1595" s="153">
        <v>16990</v>
      </c>
      <c r="H1595" s="172">
        <f t="shared" si="24"/>
        <v>0</v>
      </c>
      <c r="I1595" s="154" t="s">
        <v>217</v>
      </c>
      <c r="J1595" s="131"/>
    </row>
    <row r="1596" spans="1:10" ht="15" x14ac:dyDescent="0.25">
      <c r="A1596" s="166">
        <v>41691</v>
      </c>
      <c r="B1596" s="167">
        <v>40</v>
      </c>
      <c r="C1596" s="167" t="s">
        <v>1024</v>
      </c>
      <c r="D1596" s="151" t="s">
        <v>897</v>
      </c>
      <c r="E1596" s="168">
        <v>3627</v>
      </c>
      <c r="F1596" s="508">
        <v>41691</v>
      </c>
      <c r="G1596" s="153">
        <v>3627</v>
      </c>
      <c r="H1596" s="172">
        <f t="shared" si="24"/>
        <v>0</v>
      </c>
      <c r="I1596" s="154" t="s">
        <v>217</v>
      </c>
      <c r="J1596" s="131"/>
    </row>
    <row r="1597" spans="1:10" ht="15" x14ac:dyDescent="0.25">
      <c r="A1597" s="166">
        <v>41691</v>
      </c>
      <c r="B1597" s="167">
        <v>41</v>
      </c>
      <c r="C1597" s="167" t="s">
        <v>1024</v>
      </c>
      <c r="D1597" s="151" t="s">
        <v>576</v>
      </c>
      <c r="E1597" s="168">
        <v>1265</v>
      </c>
      <c r="F1597" s="508">
        <v>41691</v>
      </c>
      <c r="G1597" s="153">
        <v>1265</v>
      </c>
      <c r="H1597" s="172">
        <f t="shared" si="24"/>
        <v>0</v>
      </c>
      <c r="I1597" s="154" t="s">
        <v>27</v>
      </c>
      <c r="J1597" s="131"/>
    </row>
    <row r="1598" spans="1:10" ht="15" x14ac:dyDescent="0.25">
      <c r="A1598" s="166">
        <v>41691</v>
      </c>
      <c r="B1598" s="167">
        <v>42</v>
      </c>
      <c r="C1598" s="167" t="s">
        <v>1024</v>
      </c>
      <c r="D1598" s="151" t="s">
        <v>29</v>
      </c>
      <c r="E1598" s="168">
        <v>2226</v>
      </c>
      <c r="F1598" s="508">
        <v>41694</v>
      </c>
      <c r="G1598" s="153">
        <v>2226</v>
      </c>
      <c r="H1598" s="172">
        <f t="shared" si="24"/>
        <v>0</v>
      </c>
      <c r="I1598" s="154" t="s">
        <v>27</v>
      </c>
      <c r="J1598" s="131"/>
    </row>
    <row r="1599" spans="1:10" ht="15" x14ac:dyDescent="0.25">
      <c r="A1599" s="166">
        <v>41691</v>
      </c>
      <c r="B1599" s="167">
        <v>43</v>
      </c>
      <c r="C1599" s="167" t="s">
        <v>1024</v>
      </c>
      <c r="D1599" s="151" t="s">
        <v>32</v>
      </c>
      <c r="E1599" s="168">
        <v>7971.5</v>
      </c>
      <c r="F1599" s="508">
        <v>41691</v>
      </c>
      <c r="G1599" s="153">
        <v>7971.5</v>
      </c>
      <c r="H1599" s="172">
        <f t="shared" si="24"/>
        <v>0</v>
      </c>
      <c r="I1599" s="154" t="s">
        <v>12</v>
      </c>
      <c r="J1599" s="131"/>
    </row>
    <row r="1600" spans="1:10" ht="15" x14ac:dyDescent="0.25">
      <c r="A1600" s="166">
        <v>41691</v>
      </c>
      <c r="B1600" s="167">
        <v>44</v>
      </c>
      <c r="C1600" s="167" t="s">
        <v>1024</v>
      </c>
      <c r="D1600" s="151" t="s">
        <v>8</v>
      </c>
      <c r="E1600" s="168">
        <v>1953</v>
      </c>
      <c r="F1600" s="508">
        <v>41691</v>
      </c>
      <c r="G1600" s="153">
        <v>1953</v>
      </c>
      <c r="H1600" s="172">
        <f t="shared" si="24"/>
        <v>0</v>
      </c>
      <c r="I1600" s="154" t="s">
        <v>8</v>
      </c>
      <c r="J1600" s="131"/>
    </row>
    <row r="1601" spans="1:10" ht="15" x14ac:dyDescent="0.25">
      <c r="A1601" s="166">
        <v>41691</v>
      </c>
      <c r="B1601" s="167">
        <v>45</v>
      </c>
      <c r="C1601" s="167" t="s">
        <v>1024</v>
      </c>
      <c r="D1601" s="151" t="s">
        <v>8</v>
      </c>
      <c r="E1601" s="168">
        <v>207</v>
      </c>
      <c r="F1601" s="508">
        <v>41691</v>
      </c>
      <c r="G1601" s="153">
        <v>207</v>
      </c>
      <c r="H1601" s="172">
        <f t="shared" si="24"/>
        <v>0</v>
      </c>
      <c r="I1601" s="154" t="s">
        <v>8</v>
      </c>
      <c r="J1601" s="131"/>
    </row>
    <row r="1602" spans="1:10" x14ac:dyDescent="0.25">
      <c r="A1602" s="166">
        <v>41691</v>
      </c>
      <c r="B1602" s="167">
        <v>46</v>
      </c>
      <c r="C1602" s="167" t="s">
        <v>1024</v>
      </c>
      <c r="D1602" s="151" t="s">
        <v>68</v>
      </c>
      <c r="E1602" s="168">
        <v>4592</v>
      </c>
      <c r="F1602" s="508">
        <v>41691</v>
      </c>
      <c r="G1602" s="153">
        <v>4592</v>
      </c>
      <c r="H1602" s="172">
        <f t="shared" si="24"/>
        <v>0</v>
      </c>
      <c r="I1602" s="154" t="s">
        <v>45</v>
      </c>
    </row>
    <row r="1603" spans="1:10" x14ac:dyDescent="0.25">
      <c r="A1603" s="166">
        <v>41691</v>
      </c>
      <c r="B1603" s="167">
        <v>47</v>
      </c>
      <c r="C1603" s="167" t="s">
        <v>1024</v>
      </c>
      <c r="D1603" s="151" t="s">
        <v>884</v>
      </c>
      <c r="E1603" s="168">
        <v>3114</v>
      </c>
      <c r="F1603" s="508">
        <v>41691</v>
      </c>
      <c r="G1603" s="153">
        <v>3114</v>
      </c>
      <c r="H1603" s="172">
        <f t="shared" si="24"/>
        <v>0</v>
      </c>
      <c r="I1603" s="154" t="s">
        <v>21</v>
      </c>
    </row>
    <row r="1604" spans="1:10" x14ac:dyDescent="0.25">
      <c r="A1604" s="166">
        <v>41691</v>
      </c>
      <c r="B1604" s="167">
        <v>48</v>
      </c>
      <c r="C1604" s="167" t="s">
        <v>1024</v>
      </c>
      <c r="D1604" s="151" t="s">
        <v>130</v>
      </c>
      <c r="E1604" s="168">
        <v>3184</v>
      </c>
      <c r="F1604" s="508">
        <v>41694</v>
      </c>
      <c r="G1604" s="153">
        <v>3184</v>
      </c>
      <c r="H1604" s="172">
        <f t="shared" si="24"/>
        <v>0</v>
      </c>
      <c r="I1604" s="154" t="s">
        <v>21</v>
      </c>
    </row>
    <row r="1605" spans="1:10" x14ac:dyDescent="0.25">
      <c r="A1605" s="166">
        <v>41691</v>
      </c>
      <c r="B1605" s="167">
        <v>49</v>
      </c>
      <c r="C1605" s="167" t="s">
        <v>1024</v>
      </c>
      <c r="D1605" s="151" t="s">
        <v>163</v>
      </c>
      <c r="E1605" s="168">
        <v>8990</v>
      </c>
      <c r="F1605" s="508">
        <v>41691</v>
      </c>
      <c r="G1605" s="153">
        <v>8990</v>
      </c>
      <c r="H1605" s="172">
        <f t="shared" ref="H1605:H1668" si="25">E1605-G1605</f>
        <v>0</v>
      </c>
      <c r="I1605" s="154" t="s">
        <v>37</v>
      </c>
    </row>
    <row r="1606" spans="1:10" x14ac:dyDescent="0.25">
      <c r="A1606" s="166">
        <v>41691</v>
      </c>
      <c r="B1606" s="167">
        <v>50</v>
      </c>
      <c r="C1606" s="167" t="s">
        <v>1024</v>
      </c>
      <c r="D1606" s="151" t="s">
        <v>32</v>
      </c>
      <c r="E1606" s="168">
        <v>8752.5</v>
      </c>
      <c r="F1606" s="508">
        <v>41691</v>
      </c>
      <c r="G1606" s="153">
        <v>8752.5</v>
      </c>
      <c r="H1606" s="172">
        <f t="shared" si="25"/>
        <v>0</v>
      </c>
      <c r="I1606" s="154" t="s">
        <v>12</v>
      </c>
    </row>
    <row r="1607" spans="1:10" x14ac:dyDescent="0.25">
      <c r="A1607" s="166">
        <v>41691</v>
      </c>
      <c r="B1607" s="167">
        <v>51</v>
      </c>
      <c r="C1607" s="167" t="s">
        <v>1024</v>
      </c>
      <c r="D1607" s="151" t="s">
        <v>237</v>
      </c>
      <c r="E1607" s="168">
        <v>1343.12</v>
      </c>
      <c r="F1607" s="508">
        <v>41691</v>
      </c>
      <c r="G1607" s="153">
        <v>1343.12</v>
      </c>
      <c r="H1607" s="172">
        <f t="shared" si="25"/>
        <v>0</v>
      </c>
      <c r="I1607" s="154" t="s">
        <v>21</v>
      </c>
    </row>
    <row r="1608" spans="1:10" x14ac:dyDescent="0.25">
      <c r="A1608" s="166">
        <v>41691</v>
      </c>
      <c r="B1608" s="167">
        <v>52</v>
      </c>
      <c r="C1608" s="167" t="s">
        <v>1024</v>
      </c>
      <c r="D1608" s="151" t="s">
        <v>992</v>
      </c>
      <c r="E1608" s="168">
        <v>2769</v>
      </c>
      <c r="F1608" s="508">
        <v>41691</v>
      </c>
      <c r="G1608" s="153">
        <v>2769</v>
      </c>
      <c r="H1608" s="172">
        <f t="shared" si="25"/>
        <v>0</v>
      </c>
      <c r="I1608" s="154" t="s">
        <v>8</v>
      </c>
    </row>
    <row r="1609" spans="1:10" x14ac:dyDescent="0.25">
      <c r="A1609" s="166">
        <v>41691</v>
      </c>
      <c r="B1609" s="167">
        <v>53</v>
      </c>
      <c r="C1609" s="167" t="s">
        <v>1024</v>
      </c>
      <c r="D1609" s="151" t="s">
        <v>87</v>
      </c>
      <c r="E1609" s="168">
        <v>2460</v>
      </c>
      <c r="F1609" s="508">
        <v>41691</v>
      </c>
      <c r="G1609" s="153">
        <v>2460</v>
      </c>
      <c r="H1609" s="172">
        <f t="shared" si="25"/>
        <v>0</v>
      </c>
      <c r="I1609" s="154" t="s">
        <v>8</v>
      </c>
    </row>
    <row r="1610" spans="1:10" x14ac:dyDescent="0.25">
      <c r="A1610" s="166">
        <v>41691</v>
      </c>
      <c r="B1610" s="167">
        <v>54</v>
      </c>
      <c r="C1610" s="167" t="s">
        <v>1024</v>
      </c>
      <c r="D1610" s="151" t="s">
        <v>559</v>
      </c>
      <c r="E1610" s="168">
        <v>23062</v>
      </c>
      <c r="F1610" s="508">
        <v>41691</v>
      </c>
      <c r="G1610" s="153">
        <v>23062</v>
      </c>
      <c r="H1610" s="172">
        <f t="shared" si="25"/>
        <v>0</v>
      </c>
      <c r="I1610" s="154" t="s">
        <v>217</v>
      </c>
    </row>
    <row r="1611" spans="1:10" x14ac:dyDescent="0.25">
      <c r="A1611" s="166">
        <v>41691</v>
      </c>
      <c r="B1611" s="167">
        <v>55</v>
      </c>
      <c r="C1611" s="167" t="s">
        <v>1024</v>
      </c>
      <c r="D1611" s="151" t="s">
        <v>136</v>
      </c>
      <c r="E1611" s="168">
        <v>3847</v>
      </c>
      <c r="F1611" s="508">
        <v>41696</v>
      </c>
      <c r="G1611" s="153">
        <v>3847</v>
      </c>
      <c r="H1611" s="172">
        <f t="shared" si="25"/>
        <v>0</v>
      </c>
      <c r="I1611" s="154"/>
    </row>
    <row r="1612" spans="1:10" x14ac:dyDescent="0.25">
      <c r="A1612" s="166">
        <v>41691</v>
      </c>
      <c r="B1612" s="167">
        <v>56</v>
      </c>
      <c r="C1612" s="167" t="s">
        <v>1024</v>
      </c>
      <c r="D1612" s="151" t="s">
        <v>956</v>
      </c>
      <c r="E1612" s="168">
        <v>4089.5</v>
      </c>
      <c r="F1612" s="508">
        <v>41691</v>
      </c>
      <c r="G1612" s="153">
        <v>4089.5</v>
      </c>
      <c r="H1612" s="172">
        <f t="shared" si="25"/>
        <v>0</v>
      </c>
      <c r="I1612" s="154" t="s">
        <v>217</v>
      </c>
    </row>
    <row r="1613" spans="1:10" x14ac:dyDescent="0.25">
      <c r="A1613" s="166">
        <v>41691</v>
      </c>
      <c r="B1613" s="167">
        <v>57</v>
      </c>
      <c r="C1613" s="167" t="s">
        <v>1024</v>
      </c>
      <c r="D1613" s="151" t="s">
        <v>54</v>
      </c>
      <c r="E1613" s="168">
        <v>8214</v>
      </c>
      <c r="F1613" s="508">
        <v>41691</v>
      </c>
      <c r="G1613" s="153">
        <v>8214</v>
      </c>
      <c r="H1613" s="172">
        <f t="shared" si="25"/>
        <v>0</v>
      </c>
      <c r="I1613" s="154" t="s">
        <v>217</v>
      </c>
    </row>
    <row r="1614" spans="1:10" x14ac:dyDescent="0.25">
      <c r="A1614" s="166">
        <v>41691</v>
      </c>
      <c r="B1614" s="167">
        <v>58</v>
      </c>
      <c r="C1614" s="167" t="s">
        <v>1024</v>
      </c>
      <c r="D1614" s="151" t="s">
        <v>144</v>
      </c>
      <c r="E1614" s="183">
        <v>4768</v>
      </c>
      <c r="F1614" s="510" t="s">
        <v>1030</v>
      </c>
      <c r="G1614" s="153">
        <f>4400+368</f>
        <v>4768</v>
      </c>
      <c r="H1614" s="172">
        <f t="shared" si="25"/>
        <v>0</v>
      </c>
      <c r="I1614" s="154" t="s">
        <v>217</v>
      </c>
    </row>
    <row r="1615" spans="1:10" x14ac:dyDescent="0.25">
      <c r="A1615" s="166">
        <v>41691</v>
      </c>
      <c r="B1615" s="167">
        <v>59</v>
      </c>
      <c r="C1615" s="167" t="s">
        <v>1024</v>
      </c>
      <c r="D1615" s="151" t="s">
        <v>559</v>
      </c>
      <c r="E1615" s="183">
        <v>2008</v>
      </c>
      <c r="F1615" s="515" t="s">
        <v>1031</v>
      </c>
      <c r="G1615" s="153">
        <v>2008</v>
      </c>
      <c r="H1615" s="172">
        <f t="shared" si="25"/>
        <v>0</v>
      </c>
      <c r="I1615" s="154" t="s">
        <v>217</v>
      </c>
      <c r="J1615" s="155" t="s">
        <v>1032</v>
      </c>
    </row>
    <row r="1616" spans="1:10" x14ac:dyDescent="0.25">
      <c r="A1616" s="166">
        <v>41691</v>
      </c>
      <c r="B1616" s="167">
        <v>60</v>
      </c>
      <c r="C1616" s="167" t="s">
        <v>1024</v>
      </c>
      <c r="D1616" s="151" t="s">
        <v>1033</v>
      </c>
      <c r="E1616" s="168">
        <v>7074.6</v>
      </c>
      <c r="F1616" s="508">
        <v>41691</v>
      </c>
      <c r="G1616" s="153">
        <v>7074.6</v>
      </c>
      <c r="H1616" s="172">
        <f t="shared" si="25"/>
        <v>0</v>
      </c>
      <c r="I1616" s="154"/>
    </row>
    <row r="1617" spans="1:10" x14ac:dyDescent="0.25">
      <c r="A1617" s="166">
        <v>41691</v>
      </c>
      <c r="B1617" s="167">
        <v>61</v>
      </c>
      <c r="C1617" s="167" t="s">
        <v>1024</v>
      </c>
      <c r="D1617" s="151" t="s">
        <v>508</v>
      </c>
      <c r="E1617" s="183">
        <v>12620</v>
      </c>
      <c r="F1617" s="510" t="s">
        <v>1034</v>
      </c>
      <c r="G1617" s="153">
        <f>11000+1620</f>
        <v>12620</v>
      </c>
      <c r="H1617" s="172">
        <f t="shared" si="25"/>
        <v>0</v>
      </c>
      <c r="I1617" s="154" t="s">
        <v>8</v>
      </c>
    </row>
    <row r="1618" spans="1:10" x14ac:dyDescent="0.25">
      <c r="A1618" s="166">
        <v>41691</v>
      </c>
      <c r="B1618" s="167">
        <v>62</v>
      </c>
      <c r="C1618" s="167" t="s">
        <v>1024</v>
      </c>
      <c r="D1618" s="151" t="s">
        <v>100</v>
      </c>
      <c r="E1618" s="168">
        <v>18375.5</v>
      </c>
      <c r="F1618" s="508">
        <v>41691</v>
      </c>
      <c r="G1618" s="153">
        <v>18375.5</v>
      </c>
      <c r="H1618" s="172">
        <f t="shared" si="25"/>
        <v>0</v>
      </c>
      <c r="I1618" s="154" t="s">
        <v>12</v>
      </c>
    </row>
    <row r="1619" spans="1:10" x14ac:dyDescent="0.25">
      <c r="A1619" s="166">
        <v>41691</v>
      </c>
      <c r="B1619" s="167">
        <v>63</v>
      </c>
      <c r="C1619" s="167" t="s">
        <v>1024</v>
      </c>
      <c r="D1619" s="151" t="s">
        <v>85</v>
      </c>
      <c r="E1619" s="168">
        <v>31868.5</v>
      </c>
      <c r="F1619" s="508">
        <v>41691</v>
      </c>
      <c r="G1619" s="153">
        <v>31868.5</v>
      </c>
      <c r="H1619" s="172">
        <f t="shared" si="25"/>
        <v>0</v>
      </c>
      <c r="I1619" s="154" t="s">
        <v>12</v>
      </c>
    </row>
    <row r="1620" spans="1:10" x14ac:dyDescent="0.25">
      <c r="A1620" s="166">
        <v>41691</v>
      </c>
      <c r="B1620" s="167">
        <v>64</v>
      </c>
      <c r="C1620" s="167" t="s">
        <v>1024</v>
      </c>
      <c r="D1620" s="151" t="s">
        <v>111</v>
      </c>
      <c r="E1620" s="168">
        <v>19852</v>
      </c>
      <c r="F1620" s="508">
        <v>41692</v>
      </c>
      <c r="G1620" s="153">
        <v>19852</v>
      </c>
      <c r="H1620" s="172">
        <f t="shared" si="25"/>
        <v>0</v>
      </c>
      <c r="I1620" s="154" t="s">
        <v>12</v>
      </c>
    </row>
    <row r="1621" spans="1:10" x14ac:dyDescent="0.25">
      <c r="A1621" s="166">
        <v>41691</v>
      </c>
      <c r="B1621" s="167">
        <v>65</v>
      </c>
      <c r="C1621" s="167" t="s">
        <v>1024</v>
      </c>
      <c r="D1621" s="151" t="s">
        <v>16</v>
      </c>
      <c r="E1621" s="168">
        <v>196182</v>
      </c>
      <c r="F1621" s="509">
        <v>41710</v>
      </c>
      <c r="G1621" s="158">
        <v>196182</v>
      </c>
      <c r="H1621" s="172">
        <f t="shared" si="25"/>
        <v>0</v>
      </c>
      <c r="I1621" s="154" t="s">
        <v>37</v>
      </c>
    </row>
    <row r="1622" spans="1:10" x14ac:dyDescent="0.25">
      <c r="A1622" s="166">
        <v>41691</v>
      </c>
      <c r="B1622" s="167">
        <v>66</v>
      </c>
      <c r="C1622" s="167" t="s">
        <v>1024</v>
      </c>
      <c r="D1622" s="151" t="s">
        <v>91</v>
      </c>
      <c r="E1622" s="183">
        <v>31278</v>
      </c>
      <c r="F1622" s="515" t="s">
        <v>1035</v>
      </c>
      <c r="G1622" s="153">
        <v>31278</v>
      </c>
      <c r="H1622" s="172">
        <f t="shared" si="25"/>
        <v>0</v>
      </c>
      <c r="I1622" s="154" t="s">
        <v>30</v>
      </c>
      <c r="J1622" s="155" t="s">
        <v>789</v>
      </c>
    </row>
    <row r="1623" spans="1:10" x14ac:dyDescent="0.25">
      <c r="A1623" s="166">
        <v>41691</v>
      </c>
      <c r="B1623" s="167">
        <v>67</v>
      </c>
      <c r="C1623" s="167" t="s">
        <v>1024</v>
      </c>
      <c r="D1623" s="156" t="s">
        <v>53</v>
      </c>
      <c r="E1623" s="184">
        <v>0</v>
      </c>
      <c r="F1623" s="508"/>
      <c r="G1623" s="153">
        <v>0</v>
      </c>
      <c r="H1623" s="172">
        <f t="shared" si="25"/>
        <v>0</v>
      </c>
      <c r="I1623" s="154" t="s">
        <v>324</v>
      </c>
      <c r="J1623" s="155" t="s">
        <v>1036</v>
      </c>
    </row>
    <row r="1624" spans="1:10" x14ac:dyDescent="0.25">
      <c r="A1624" s="166">
        <v>41691</v>
      </c>
      <c r="B1624" s="167">
        <v>68</v>
      </c>
      <c r="C1624" s="167" t="s">
        <v>1024</v>
      </c>
      <c r="D1624" s="151" t="s">
        <v>346</v>
      </c>
      <c r="E1624" s="168">
        <v>2735.04</v>
      </c>
      <c r="F1624" s="508">
        <v>41691</v>
      </c>
      <c r="G1624" s="153">
        <v>2735.04</v>
      </c>
      <c r="H1624" s="172">
        <f t="shared" si="25"/>
        <v>0</v>
      </c>
      <c r="I1624" s="154" t="s">
        <v>30</v>
      </c>
    </row>
    <row r="1625" spans="1:10" x14ac:dyDescent="0.25">
      <c r="A1625" s="166">
        <v>41691</v>
      </c>
      <c r="B1625" s="167">
        <v>69</v>
      </c>
      <c r="C1625" s="167" t="s">
        <v>1024</v>
      </c>
      <c r="D1625" s="151" t="s">
        <v>690</v>
      </c>
      <c r="E1625" s="168">
        <v>13941</v>
      </c>
      <c r="F1625" s="508">
        <v>41691</v>
      </c>
      <c r="G1625" s="153">
        <v>13941</v>
      </c>
      <c r="H1625" s="172">
        <f t="shared" si="25"/>
        <v>0</v>
      </c>
      <c r="I1625" s="154" t="s">
        <v>21</v>
      </c>
    </row>
    <row r="1626" spans="1:10" x14ac:dyDescent="0.25">
      <c r="A1626" s="166">
        <v>41691</v>
      </c>
      <c r="B1626" s="167">
        <v>70</v>
      </c>
      <c r="C1626" s="167" t="s">
        <v>1024</v>
      </c>
      <c r="D1626" s="151" t="s">
        <v>349</v>
      </c>
      <c r="E1626" s="168">
        <v>3179.5</v>
      </c>
      <c r="F1626" s="508">
        <v>41691</v>
      </c>
      <c r="G1626" s="153">
        <v>3179.5</v>
      </c>
      <c r="H1626" s="172">
        <f t="shared" si="25"/>
        <v>0</v>
      </c>
      <c r="I1626" s="154" t="s">
        <v>21</v>
      </c>
    </row>
    <row r="1627" spans="1:10" x14ac:dyDescent="0.25">
      <c r="A1627" s="166">
        <v>41691</v>
      </c>
      <c r="B1627" s="167">
        <v>71</v>
      </c>
      <c r="C1627" s="167" t="s">
        <v>1024</v>
      </c>
      <c r="D1627" s="151" t="s">
        <v>634</v>
      </c>
      <c r="E1627" s="168">
        <v>13171.5</v>
      </c>
      <c r="F1627" s="508">
        <v>41691</v>
      </c>
      <c r="G1627" s="153">
        <v>13171.5</v>
      </c>
      <c r="H1627" s="172">
        <f t="shared" si="25"/>
        <v>0</v>
      </c>
      <c r="I1627" s="154" t="s">
        <v>30</v>
      </c>
    </row>
    <row r="1628" spans="1:10" x14ac:dyDescent="0.25">
      <c r="A1628" s="166">
        <v>41691</v>
      </c>
      <c r="B1628" s="167">
        <v>72</v>
      </c>
      <c r="C1628" s="167" t="s">
        <v>1024</v>
      </c>
      <c r="D1628" s="151" t="s">
        <v>233</v>
      </c>
      <c r="E1628" s="168">
        <v>2850.5</v>
      </c>
      <c r="F1628" s="508">
        <v>41691</v>
      </c>
      <c r="G1628" s="153">
        <v>2850.5</v>
      </c>
      <c r="H1628" s="172">
        <f t="shared" si="25"/>
        <v>0</v>
      </c>
      <c r="I1628" s="154" t="s">
        <v>21</v>
      </c>
    </row>
    <row r="1629" spans="1:10" x14ac:dyDescent="0.25">
      <c r="A1629" s="166">
        <v>41691</v>
      </c>
      <c r="B1629" s="167">
        <v>73</v>
      </c>
      <c r="C1629" s="167" t="s">
        <v>1024</v>
      </c>
      <c r="D1629" s="151" t="s">
        <v>435</v>
      </c>
      <c r="E1629" s="168">
        <v>5364.5</v>
      </c>
      <c r="F1629" s="508">
        <v>41691</v>
      </c>
      <c r="G1629" s="153">
        <v>5364.5</v>
      </c>
      <c r="H1629" s="172">
        <f t="shared" si="25"/>
        <v>0</v>
      </c>
      <c r="I1629" s="154" t="s">
        <v>8</v>
      </c>
    </row>
    <row r="1630" spans="1:10" x14ac:dyDescent="0.25">
      <c r="A1630" s="166">
        <v>41691</v>
      </c>
      <c r="B1630" s="167">
        <v>74</v>
      </c>
      <c r="C1630" s="167" t="s">
        <v>1024</v>
      </c>
      <c r="D1630" s="151" t="s">
        <v>235</v>
      </c>
      <c r="E1630" s="168">
        <v>2724</v>
      </c>
      <c r="F1630" s="508">
        <v>41691</v>
      </c>
      <c r="G1630" s="153">
        <v>2724</v>
      </c>
      <c r="H1630" s="172">
        <f t="shared" si="25"/>
        <v>0</v>
      </c>
      <c r="I1630" s="154" t="s">
        <v>21</v>
      </c>
    </row>
    <row r="1631" spans="1:10" x14ac:dyDescent="0.25">
      <c r="A1631" s="166">
        <v>41691</v>
      </c>
      <c r="B1631" s="167">
        <v>75</v>
      </c>
      <c r="C1631" s="167" t="s">
        <v>1024</v>
      </c>
      <c r="D1631" s="151" t="s">
        <v>1037</v>
      </c>
      <c r="E1631" s="168">
        <v>1823</v>
      </c>
      <c r="F1631" s="508">
        <v>41691</v>
      </c>
      <c r="G1631" s="153">
        <v>1823</v>
      </c>
      <c r="H1631" s="172">
        <f t="shared" si="25"/>
        <v>0</v>
      </c>
      <c r="I1631" s="154" t="s">
        <v>21</v>
      </c>
    </row>
    <row r="1632" spans="1:10" x14ac:dyDescent="0.25">
      <c r="A1632" s="166">
        <v>41691</v>
      </c>
      <c r="B1632" s="167">
        <v>76</v>
      </c>
      <c r="C1632" s="167" t="s">
        <v>1024</v>
      </c>
      <c r="D1632" s="151" t="s">
        <v>564</v>
      </c>
      <c r="E1632" s="168">
        <v>6090</v>
      </c>
      <c r="F1632" s="508">
        <v>41691</v>
      </c>
      <c r="G1632" s="153">
        <v>6090</v>
      </c>
      <c r="H1632" s="172">
        <f t="shared" si="25"/>
        <v>0</v>
      </c>
      <c r="I1632" s="154" t="s">
        <v>30</v>
      </c>
    </row>
    <row r="1633" spans="1:9" s="131" customFormat="1" ht="15" x14ac:dyDescent="0.25">
      <c r="A1633" s="166">
        <v>41691</v>
      </c>
      <c r="B1633" s="167">
        <v>77</v>
      </c>
      <c r="C1633" s="167" t="s">
        <v>1024</v>
      </c>
      <c r="D1633" s="151" t="s">
        <v>78</v>
      </c>
      <c r="E1633" s="168">
        <v>2040</v>
      </c>
      <c r="F1633" s="508">
        <v>41691</v>
      </c>
      <c r="G1633" s="153">
        <v>2040</v>
      </c>
      <c r="H1633" s="172">
        <f t="shared" si="25"/>
        <v>0</v>
      </c>
      <c r="I1633" s="154" t="s">
        <v>21</v>
      </c>
    </row>
    <row r="1634" spans="1:9" s="131" customFormat="1" ht="15" x14ac:dyDescent="0.25">
      <c r="A1634" s="166">
        <v>41691</v>
      </c>
      <c r="B1634" s="167">
        <v>78</v>
      </c>
      <c r="C1634" s="167" t="s">
        <v>1024</v>
      </c>
      <c r="D1634" s="151" t="s">
        <v>80</v>
      </c>
      <c r="E1634" s="168">
        <v>1933.5</v>
      </c>
      <c r="F1634" s="508">
        <v>41691</v>
      </c>
      <c r="G1634" s="153">
        <v>1933.5</v>
      </c>
      <c r="H1634" s="172">
        <f t="shared" si="25"/>
        <v>0</v>
      </c>
      <c r="I1634" s="154" t="s">
        <v>21</v>
      </c>
    </row>
    <row r="1635" spans="1:9" s="131" customFormat="1" ht="15" x14ac:dyDescent="0.25">
      <c r="A1635" s="166">
        <v>41691</v>
      </c>
      <c r="B1635" s="167">
        <v>79</v>
      </c>
      <c r="C1635" s="167" t="s">
        <v>1024</v>
      </c>
      <c r="D1635" s="151" t="s">
        <v>63</v>
      </c>
      <c r="E1635" s="168">
        <v>2176.5</v>
      </c>
      <c r="F1635" s="508">
        <v>41691</v>
      </c>
      <c r="G1635" s="153">
        <v>2176.5</v>
      </c>
      <c r="H1635" s="172">
        <f t="shared" si="25"/>
        <v>0</v>
      </c>
      <c r="I1635" s="154" t="s">
        <v>21</v>
      </c>
    </row>
    <row r="1636" spans="1:9" s="131" customFormat="1" ht="15" x14ac:dyDescent="0.25">
      <c r="A1636" s="166">
        <v>41691</v>
      </c>
      <c r="B1636" s="167">
        <v>80</v>
      </c>
      <c r="C1636" s="167" t="s">
        <v>1024</v>
      </c>
      <c r="D1636" s="151" t="s">
        <v>149</v>
      </c>
      <c r="E1636" s="168">
        <v>12008</v>
      </c>
      <c r="F1636" s="508">
        <v>41691</v>
      </c>
      <c r="G1636" s="153">
        <v>12008</v>
      </c>
      <c r="H1636" s="172">
        <f t="shared" si="25"/>
        <v>0</v>
      </c>
      <c r="I1636" s="154" t="s">
        <v>30</v>
      </c>
    </row>
    <row r="1637" spans="1:9" s="131" customFormat="1" ht="15" x14ac:dyDescent="0.25">
      <c r="A1637" s="166">
        <v>41691</v>
      </c>
      <c r="B1637" s="167">
        <v>81</v>
      </c>
      <c r="C1637" s="167" t="s">
        <v>1024</v>
      </c>
      <c r="D1637" s="151" t="s">
        <v>690</v>
      </c>
      <c r="E1637" s="183">
        <v>4741.2</v>
      </c>
      <c r="F1637" s="510" t="s">
        <v>1038</v>
      </c>
      <c r="G1637" s="153">
        <f>4309+432</f>
        <v>4741</v>
      </c>
      <c r="H1637" s="172">
        <f t="shared" si="25"/>
        <v>0.1999999999998181</v>
      </c>
      <c r="I1637" s="154" t="s">
        <v>21</v>
      </c>
    </row>
    <row r="1638" spans="1:9" s="131" customFormat="1" ht="15" x14ac:dyDescent="0.25">
      <c r="A1638" s="166">
        <v>41691</v>
      </c>
      <c r="B1638" s="167">
        <v>82</v>
      </c>
      <c r="C1638" s="167" t="s">
        <v>1024</v>
      </c>
      <c r="D1638" s="151" t="s">
        <v>651</v>
      </c>
      <c r="E1638" s="168">
        <v>30762.5</v>
      </c>
      <c r="F1638" s="508">
        <v>41691</v>
      </c>
      <c r="G1638" s="153">
        <v>30762.5</v>
      </c>
      <c r="H1638" s="172">
        <f t="shared" si="25"/>
        <v>0</v>
      </c>
      <c r="I1638" s="154"/>
    </row>
    <row r="1639" spans="1:9" s="131" customFormat="1" ht="15" x14ac:dyDescent="0.25">
      <c r="A1639" s="166">
        <v>41691</v>
      </c>
      <c r="B1639" s="167">
        <v>83</v>
      </c>
      <c r="C1639" s="167" t="s">
        <v>1024</v>
      </c>
      <c r="D1639" s="151" t="s">
        <v>92</v>
      </c>
      <c r="E1639" s="168">
        <v>8766</v>
      </c>
      <c r="F1639" s="508">
        <v>41691</v>
      </c>
      <c r="G1639" s="153">
        <v>8766</v>
      </c>
      <c r="H1639" s="172">
        <f t="shared" si="25"/>
        <v>0</v>
      </c>
      <c r="I1639" s="154" t="s">
        <v>30</v>
      </c>
    </row>
    <row r="1640" spans="1:9" s="131" customFormat="1" ht="15" x14ac:dyDescent="0.25">
      <c r="A1640" s="166">
        <v>41691</v>
      </c>
      <c r="B1640" s="167">
        <v>84</v>
      </c>
      <c r="C1640" s="167" t="s">
        <v>1024</v>
      </c>
      <c r="D1640" s="151" t="s">
        <v>8</v>
      </c>
      <c r="E1640" s="168">
        <v>1149.5</v>
      </c>
      <c r="F1640" s="508">
        <v>41691</v>
      </c>
      <c r="G1640" s="153">
        <v>1149.5</v>
      </c>
      <c r="H1640" s="172">
        <f t="shared" si="25"/>
        <v>0</v>
      </c>
      <c r="I1640" s="154" t="s">
        <v>8</v>
      </c>
    </row>
    <row r="1641" spans="1:9" s="131" customFormat="1" ht="15" x14ac:dyDescent="0.25">
      <c r="A1641" s="166">
        <v>41691</v>
      </c>
      <c r="B1641" s="167">
        <v>85</v>
      </c>
      <c r="C1641" s="167" t="s">
        <v>1024</v>
      </c>
      <c r="D1641" s="151" t="s">
        <v>110</v>
      </c>
      <c r="E1641" s="168">
        <v>22030</v>
      </c>
      <c r="F1641" s="509">
        <v>41710</v>
      </c>
      <c r="G1641" s="158">
        <v>22030</v>
      </c>
      <c r="H1641" s="172">
        <f t="shared" si="25"/>
        <v>0</v>
      </c>
      <c r="I1641" s="154" t="s">
        <v>45</v>
      </c>
    </row>
    <row r="1642" spans="1:9" s="131" customFormat="1" ht="15" x14ac:dyDescent="0.25">
      <c r="A1642" s="166">
        <v>41691</v>
      </c>
      <c r="B1642" s="167">
        <v>86</v>
      </c>
      <c r="C1642" s="167" t="s">
        <v>1024</v>
      </c>
      <c r="D1642" s="151" t="s">
        <v>89</v>
      </c>
      <c r="E1642" s="168">
        <v>3695.5</v>
      </c>
      <c r="F1642" s="508">
        <v>41692</v>
      </c>
      <c r="G1642" s="153">
        <v>3695.5</v>
      </c>
      <c r="H1642" s="172">
        <f t="shared" si="25"/>
        <v>0</v>
      </c>
      <c r="I1642" s="154" t="s">
        <v>45</v>
      </c>
    </row>
    <row r="1643" spans="1:9" s="131" customFormat="1" ht="15" x14ac:dyDescent="0.25">
      <c r="A1643" s="166">
        <v>41691</v>
      </c>
      <c r="B1643" s="167">
        <v>87</v>
      </c>
      <c r="C1643" s="167" t="s">
        <v>1024</v>
      </c>
      <c r="D1643" s="151" t="s">
        <v>18</v>
      </c>
      <c r="E1643" s="168">
        <v>469.5</v>
      </c>
      <c r="F1643" s="508">
        <v>41691</v>
      </c>
      <c r="G1643" s="153">
        <v>469.5</v>
      </c>
      <c r="H1643" s="172">
        <f t="shared" si="25"/>
        <v>0</v>
      </c>
      <c r="I1643" s="154" t="s">
        <v>8</v>
      </c>
    </row>
    <row r="1644" spans="1:9" s="131" customFormat="1" ht="15" x14ac:dyDescent="0.25">
      <c r="A1644" s="166">
        <v>41691</v>
      </c>
      <c r="B1644" s="167">
        <v>88</v>
      </c>
      <c r="C1644" s="167" t="s">
        <v>1024</v>
      </c>
      <c r="D1644" s="151" t="s">
        <v>152</v>
      </c>
      <c r="E1644" s="168">
        <v>6610</v>
      </c>
      <c r="F1644" s="508">
        <v>41691</v>
      </c>
      <c r="G1644" s="153">
        <v>6610</v>
      </c>
      <c r="H1644" s="172">
        <f t="shared" si="25"/>
        <v>0</v>
      </c>
      <c r="I1644" s="154"/>
    </row>
    <row r="1645" spans="1:9" s="131" customFormat="1" ht="15" x14ac:dyDescent="0.25">
      <c r="A1645" s="166">
        <v>41691</v>
      </c>
      <c r="B1645" s="167">
        <v>89</v>
      </c>
      <c r="C1645" s="167" t="s">
        <v>1024</v>
      </c>
      <c r="D1645" s="151" t="s">
        <v>14</v>
      </c>
      <c r="E1645" s="168">
        <v>7297</v>
      </c>
      <c r="F1645" s="508">
        <v>41691</v>
      </c>
      <c r="G1645" s="153">
        <v>7297</v>
      </c>
      <c r="H1645" s="172">
        <f t="shared" si="25"/>
        <v>0</v>
      </c>
      <c r="I1645" s="154" t="s">
        <v>27</v>
      </c>
    </row>
    <row r="1646" spans="1:9" s="131" customFormat="1" ht="15" x14ac:dyDescent="0.25">
      <c r="A1646" s="166">
        <v>41691</v>
      </c>
      <c r="B1646" s="167">
        <v>90</v>
      </c>
      <c r="C1646" s="167" t="s">
        <v>1024</v>
      </c>
      <c r="D1646" s="151" t="s">
        <v>776</v>
      </c>
      <c r="E1646" s="168">
        <v>2131.5</v>
      </c>
      <c r="F1646" s="508">
        <v>41691</v>
      </c>
      <c r="G1646" s="153">
        <v>2131.5</v>
      </c>
      <c r="H1646" s="172">
        <f t="shared" si="25"/>
        <v>0</v>
      </c>
      <c r="I1646" s="154" t="s">
        <v>27</v>
      </c>
    </row>
    <row r="1647" spans="1:9" s="131" customFormat="1" ht="15" x14ac:dyDescent="0.25">
      <c r="A1647" s="166">
        <v>41691</v>
      </c>
      <c r="B1647" s="167">
        <v>91</v>
      </c>
      <c r="C1647" s="167" t="s">
        <v>1024</v>
      </c>
      <c r="D1647" s="151" t="s">
        <v>16</v>
      </c>
      <c r="E1647" s="168">
        <v>912.5</v>
      </c>
      <c r="F1647" s="508">
        <v>41691</v>
      </c>
      <c r="G1647" s="153">
        <v>912.5</v>
      </c>
      <c r="H1647" s="172">
        <f t="shared" si="25"/>
        <v>0</v>
      </c>
      <c r="I1647" s="154" t="s">
        <v>27</v>
      </c>
    </row>
    <row r="1648" spans="1:9" s="131" customFormat="1" ht="15" x14ac:dyDescent="0.25">
      <c r="A1648" s="166">
        <v>41691</v>
      </c>
      <c r="B1648" s="167">
        <v>92</v>
      </c>
      <c r="C1648" s="167" t="s">
        <v>1024</v>
      </c>
      <c r="D1648" s="151" t="s">
        <v>147</v>
      </c>
      <c r="E1648" s="168">
        <v>7246</v>
      </c>
      <c r="F1648" s="508">
        <v>41691</v>
      </c>
      <c r="G1648" s="153">
        <v>7246</v>
      </c>
      <c r="H1648" s="172">
        <f t="shared" si="25"/>
        <v>0</v>
      </c>
      <c r="I1648" s="154"/>
    </row>
    <row r="1649" spans="1:10" x14ac:dyDescent="0.25">
      <c r="A1649" s="166">
        <v>41691</v>
      </c>
      <c r="B1649" s="167">
        <v>93</v>
      </c>
      <c r="C1649" s="167" t="s">
        <v>1024</v>
      </c>
      <c r="D1649" s="156" t="s">
        <v>53</v>
      </c>
      <c r="E1649" s="184">
        <v>0</v>
      </c>
      <c r="F1649" s="508"/>
      <c r="G1649" s="153">
        <v>0</v>
      </c>
      <c r="H1649" s="172">
        <f t="shared" si="25"/>
        <v>0</v>
      </c>
      <c r="I1649" s="154" t="s">
        <v>512</v>
      </c>
      <c r="J1649" s="155" t="s">
        <v>1039</v>
      </c>
    </row>
    <row r="1650" spans="1:10" ht="15" x14ac:dyDescent="0.25">
      <c r="A1650" s="166">
        <v>41691</v>
      </c>
      <c r="B1650" s="167">
        <v>94</v>
      </c>
      <c r="C1650" s="167" t="s">
        <v>1024</v>
      </c>
      <c r="D1650" s="151" t="s">
        <v>62</v>
      </c>
      <c r="E1650" s="168">
        <v>10534</v>
      </c>
      <c r="F1650" s="508">
        <v>41691</v>
      </c>
      <c r="G1650" s="153">
        <v>10534</v>
      </c>
      <c r="H1650" s="172">
        <f t="shared" si="25"/>
        <v>0</v>
      </c>
      <c r="I1650" s="154" t="s">
        <v>217</v>
      </c>
      <c r="J1650" s="131"/>
    </row>
    <row r="1651" spans="1:10" ht="15" x14ac:dyDescent="0.25">
      <c r="A1651" s="166">
        <v>41691</v>
      </c>
      <c r="B1651" s="167">
        <v>95</v>
      </c>
      <c r="C1651" s="167" t="s">
        <v>1024</v>
      </c>
      <c r="D1651" s="151" t="s">
        <v>68</v>
      </c>
      <c r="E1651" s="168">
        <v>1880</v>
      </c>
      <c r="F1651" s="508">
        <v>41691</v>
      </c>
      <c r="G1651" s="153">
        <v>1880</v>
      </c>
      <c r="H1651" s="172">
        <f t="shared" si="25"/>
        <v>0</v>
      </c>
      <c r="I1651" s="154" t="s">
        <v>217</v>
      </c>
      <c r="J1651" s="131"/>
    </row>
    <row r="1652" spans="1:10" ht="15" x14ac:dyDescent="0.25">
      <c r="A1652" s="166">
        <v>41691</v>
      </c>
      <c r="B1652" s="167">
        <v>96</v>
      </c>
      <c r="C1652" s="167" t="s">
        <v>1024</v>
      </c>
      <c r="D1652" s="151" t="s">
        <v>1040</v>
      </c>
      <c r="E1652" s="168">
        <v>472</v>
      </c>
      <c r="F1652" s="508">
        <v>41691</v>
      </c>
      <c r="G1652" s="153">
        <v>472</v>
      </c>
      <c r="H1652" s="172">
        <f t="shared" si="25"/>
        <v>0</v>
      </c>
      <c r="I1652" s="154" t="s">
        <v>217</v>
      </c>
      <c r="J1652" s="131"/>
    </row>
    <row r="1653" spans="1:10" ht="15" x14ac:dyDescent="0.25">
      <c r="A1653" s="166">
        <v>41692</v>
      </c>
      <c r="B1653" s="167">
        <v>97</v>
      </c>
      <c r="C1653" s="167" t="s">
        <v>1024</v>
      </c>
      <c r="D1653" s="151" t="s">
        <v>28</v>
      </c>
      <c r="E1653" s="168">
        <v>5187</v>
      </c>
      <c r="F1653" s="508">
        <v>41692</v>
      </c>
      <c r="G1653" s="153">
        <v>5187</v>
      </c>
      <c r="H1653" s="172">
        <f t="shared" si="25"/>
        <v>0</v>
      </c>
      <c r="I1653" s="154"/>
      <c r="J1653" s="131"/>
    </row>
    <row r="1654" spans="1:10" ht="15" x14ac:dyDescent="0.25">
      <c r="A1654" s="166">
        <v>41692</v>
      </c>
      <c r="B1654" s="167">
        <v>98</v>
      </c>
      <c r="C1654" s="167" t="s">
        <v>1024</v>
      </c>
      <c r="D1654" s="151" t="s">
        <v>122</v>
      </c>
      <c r="E1654" s="168">
        <v>2850</v>
      </c>
      <c r="F1654" s="509">
        <v>41710</v>
      </c>
      <c r="G1654" s="158">
        <v>2850</v>
      </c>
      <c r="H1654" s="172">
        <f t="shared" si="25"/>
        <v>0</v>
      </c>
      <c r="I1654" s="168" t="s">
        <v>12</v>
      </c>
      <c r="J1654" s="131"/>
    </row>
    <row r="1655" spans="1:10" ht="15" x14ac:dyDescent="0.25">
      <c r="A1655" s="166">
        <v>41692</v>
      </c>
      <c r="B1655" s="167">
        <v>99</v>
      </c>
      <c r="C1655" s="167" t="s">
        <v>1024</v>
      </c>
      <c r="D1655" s="151" t="s">
        <v>44</v>
      </c>
      <c r="E1655" s="168">
        <v>5700</v>
      </c>
      <c r="F1655" s="509">
        <v>41710</v>
      </c>
      <c r="G1655" s="158">
        <v>5700</v>
      </c>
      <c r="H1655" s="172">
        <f t="shared" si="25"/>
        <v>0</v>
      </c>
      <c r="I1655" s="154" t="s">
        <v>12</v>
      </c>
      <c r="J1655" s="131"/>
    </row>
    <row r="1656" spans="1:10" ht="15" x14ac:dyDescent="0.25">
      <c r="A1656" s="166">
        <v>41692</v>
      </c>
      <c r="B1656" s="167">
        <v>100</v>
      </c>
      <c r="C1656" s="167" t="s">
        <v>1024</v>
      </c>
      <c r="D1656" s="151" t="s">
        <v>43</v>
      </c>
      <c r="E1656" s="168">
        <v>1900</v>
      </c>
      <c r="F1656" s="509">
        <v>41710</v>
      </c>
      <c r="G1656" s="158">
        <v>1900</v>
      </c>
      <c r="H1656" s="172">
        <f t="shared" si="25"/>
        <v>0</v>
      </c>
      <c r="I1656" s="154" t="s">
        <v>30</v>
      </c>
      <c r="J1656" s="131"/>
    </row>
    <row r="1657" spans="1:10" ht="15" x14ac:dyDescent="0.25">
      <c r="A1657" s="166">
        <v>41692</v>
      </c>
      <c r="B1657" s="167">
        <v>101</v>
      </c>
      <c r="C1657" s="167" t="s">
        <v>1024</v>
      </c>
      <c r="D1657" s="151" t="s">
        <v>42</v>
      </c>
      <c r="E1657" s="168">
        <v>1520</v>
      </c>
      <c r="F1657" s="509">
        <v>41710</v>
      </c>
      <c r="G1657" s="158">
        <v>1520</v>
      </c>
      <c r="H1657" s="172">
        <f t="shared" si="25"/>
        <v>0</v>
      </c>
      <c r="I1657" s="154" t="s">
        <v>30</v>
      </c>
      <c r="J1657" s="131"/>
    </row>
    <row r="1658" spans="1:10" ht="15" x14ac:dyDescent="0.25">
      <c r="A1658" s="166">
        <v>41692</v>
      </c>
      <c r="B1658" s="167">
        <v>102</v>
      </c>
      <c r="C1658" s="167" t="s">
        <v>1024</v>
      </c>
      <c r="D1658" s="151" t="s">
        <v>168</v>
      </c>
      <c r="E1658" s="168">
        <v>6444</v>
      </c>
      <c r="F1658" s="508">
        <v>41696</v>
      </c>
      <c r="G1658" s="153">
        <v>6444</v>
      </c>
      <c r="H1658" s="172">
        <f t="shared" si="25"/>
        <v>0</v>
      </c>
      <c r="I1658" s="154" t="s">
        <v>37</v>
      </c>
      <c r="J1658" s="131"/>
    </row>
    <row r="1659" spans="1:10" ht="15" x14ac:dyDescent="0.25">
      <c r="A1659" s="166">
        <v>41692</v>
      </c>
      <c r="B1659" s="167">
        <v>103</v>
      </c>
      <c r="C1659" s="167" t="s">
        <v>1024</v>
      </c>
      <c r="D1659" s="151" t="s">
        <v>13</v>
      </c>
      <c r="E1659" s="183">
        <v>7280</v>
      </c>
      <c r="F1659" s="510" t="s">
        <v>1041</v>
      </c>
      <c r="G1659" s="153">
        <f>1000+6280</f>
        <v>7280</v>
      </c>
      <c r="H1659" s="172">
        <f t="shared" si="25"/>
        <v>0</v>
      </c>
      <c r="I1659" s="154" t="s">
        <v>21</v>
      </c>
      <c r="J1659" s="131"/>
    </row>
    <row r="1660" spans="1:10" ht="15" x14ac:dyDescent="0.25">
      <c r="A1660" s="166">
        <v>41692</v>
      </c>
      <c r="B1660" s="167">
        <v>104</v>
      </c>
      <c r="C1660" s="167" t="s">
        <v>1024</v>
      </c>
      <c r="D1660" s="151" t="s">
        <v>108</v>
      </c>
      <c r="E1660" s="168">
        <v>10360</v>
      </c>
      <c r="F1660" s="508">
        <v>41692</v>
      </c>
      <c r="G1660" s="153">
        <v>10360</v>
      </c>
      <c r="H1660" s="172">
        <f t="shared" si="25"/>
        <v>0</v>
      </c>
      <c r="I1660" s="154"/>
      <c r="J1660" s="131"/>
    </row>
    <row r="1661" spans="1:10" ht="15" x14ac:dyDescent="0.25">
      <c r="A1661" s="166">
        <v>41692</v>
      </c>
      <c r="B1661" s="167">
        <v>105</v>
      </c>
      <c r="C1661" s="167" t="s">
        <v>1024</v>
      </c>
      <c r="D1661" s="151" t="s">
        <v>163</v>
      </c>
      <c r="E1661" s="168">
        <v>530</v>
      </c>
      <c r="F1661" s="508">
        <v>41692</v>
      </c>
      <c r="G1661" s="153">
        <v>530</v>
      </c>
      <c r="H1661" s="172">
        <f t="shared" si="25"/>
        <v>0</v>
      </c>
      <c r="I1661" s="154"/>
      <c r="J1661" s="131"/>
    </row>
    <row r="1662" spans="1:10" ht="15" x14ac:dyDescent="0.25">
      <c r="A1662" s="166">
        <v>41692</v>
      </c>
      <c r="B1662" s="167">
        <v>106</v>
      </c>
      <c r="C1662" s="167" t="s">
        <v>1024</v>
      </c>
      <c r="D1662" s="151" t="s">
        <v>33</v>
      </c>
      <c r="E1662" s="168">
        <v>4405</v>
      </c>
      <c r="F1662" s="508">
        <v>41692</v>
      </c>
      <c r="G1662" s="153">
        <v>4405</v>
      </c>
      <c r="H1662" s="172">
        <f t="shared" si="25"/>
        <v>0</v>
      </c>
      <c r="I1662" s="154"/>
      <c r="J1662" s="131"/>
    </row>
    <row r="1663" spans="1:10" ht="15" x14ac:dyDescent="0.25">
      <c r="A1663" s="166">
        <v>41692</v>
      </c>
      <c r="B1663" s="167">
        <v>107</v>
      </c>
      <c r="C1663" s="167" t="s">
        <v>1024</v>
      </c>
      <c r="D1663" s="151" t="s">
        <v>116</v>
      </c>
      <c r="E1663" s="168">
        <v>1539</v>
      </c>
      <c r="F1663" s="508">
        <v>41692</v>
      </c>
      <c r="G1663" s="153">
        <v>1539</v>
      </c>
      <c r="H1663" s="172">
        <f t="shared" si="25"/>
        <v>0</v>
      </c>
      <c r="I1663" s="154"/>
      <c r="J1663" s="131"/>
    </row>
    <row r="1664" spans="1:10" ht="15" x14ac:dyDescent="0.25">
      <c r="A1664" s="166">
        <v>41692</v>
      </c>
      <c r="B1664" s="167">
        <v>108</v>
      </c>
      <c r="C1664" s="167" t="s">
        <v>1024</v>
      </c>
      <c r="D1664" s="151" t="s">
        <v>215</v>
      </c>
      <c r="E1664" s="168">
        <v>3272</v>
      </c>
      <c r="F1664" s="508">
        <v>41692</v>
      </c>
      <c r="G1664" s="153">
        <v>3272</v>
      </c>
      <c r="H1664" s="172">
        <f t="shared" si="25"/>
        <v>0</v>
      </c>
      <c r="I1664" s="154"/>
      <c r="J1664" s="131"/>
    </row>
    <row r="1665" spans="1:10" ht="15" x14ac:dyDescent="0.25">
      <c r="A1665" s="166">
        <v>41692</v>
      </c>
      <c r="B1665" s="167">
        <v>109</v>
      </c>
      <c r="C1665" s="167" t="s">
        <v>1024</v>
      </c>
      <c r="D1665" s="151" t="s">
        <v>8</v>
      </c>
      <c r="E1665" s="168">
        <v>3136</v>
      </c>
      <c r="F1665" s="508">
        <v>41692</v>
      </c>
      <c r="G1665" s="153">
        <v>3136</v>
      </c>
      <c r="H1665" s="172">
        <f t="shared" si="25"/>
        <v>0</v>
      </c>
      <c r="I1665" s="154" t="s">
        <v>8</v>
      </c>
      <c r="J1665" s="131"/>
    </row>
    <row r="1666" spans="1:10" ht="15" x14ac:dyDescent="0.25">
      <c r="A1666" s="166">
        <v>41692</v>
      </c>
      <c r="B1666" s="167">
        <v>110</v>
      </c>
      <c r="C1666" s="167" t="s">
        <v>1024</v>
      </c>
      <c r="D1666" s="151" t="s">
        <v>760</v>
      </c>
      <c r="E1666" s="168">
        <v>1990.5</v>
      </c>
      <c r="F1666" s="508">
        <v>41694</v>
      </c>
      <c r="G1666" s="153">
        <v>1990.5</v>
      </c>
      <c r="H1666" s="172">
        <f t="shared" si="25"/>
        <v>0</v>
      </c>
      <c r="I1666" s="154" t="s">
        <v>30</v>
      </c>
      <c r="J1666" s="131"/>
    </row>
    <row r="1667" spans="1:10" ht="15" x14ac:dyDescent="0.25">
      <c r="A1667" s="166">
        <v>41692</v>
      </c>
      <c r="B1667" s="167">
        <v>111</v>
      </c>
      <c r="C1667" s="167" t="s">
        <v>1024</v>
      </c>
      <c r="D1667" s="151" t="s">
        <v>8</v>
      </c>
      <c r="E1667" s="168">
        <v>350.5</v>
      </c>
      <c r="F1667" s="508">
        <v>41692</v>
      </c>
      <c r="G1667" s="153">
        <v>350.5</v>
      </c>
      <c r="H1667" s="172">
        <f t="shared" si="25"/>
        <v>0</v>
      </c>
      <c r="I1667" s="154" t="s">
        <v>8</v>
      </c>
      <c r="J1667" s="131"/>
    </row>
    <row r="1668" spans="1:10" ht="24" customHeight="1" x14ac:dyDescent="0.25">
      <c r="A1668" s="166">
        <v>41692</v>
      </c>
      <c r="B1668" s="167">
        <v>112</v>
      </c>
      <c r="C1668" s="167" t="s">
        <v>1024</v>
      </c>
      <c r="D1668" s="151" t="s">
        <v>29</v>
      </c>
      <c r="E1668" s="168">
        <v>11348</v>
      </c>
      <c r="F1668" s="535" t="s">
        <v>1042</v>
      </c>
      <c r="G1668" s="158">
        <v>11348</v>
      </c>
      <c r="H1668" s="172">
        <f t="shared" si="25"/>
        <v>0</v>
      </c>
      <c r="I1668" s="154" t="s">
        <v>30</v>
      </c>
      <c r="J1668" s="131"/>
    </row>
    <row r="1669" spans="1:10" ht="15" x14ac:dyDescent="0.25">
      <c r="A1669" s="166">
        <v>41692</v>
      </c>
      <c r="B1669" s="167">
        <v>113</v>
      </c>
      <c r="C1669" s="167" t="s">
        <v>1024</v>
      </c>
      <c r="D1669" s="151" t="s">
        <v>47</v>
      </c>
      <c r="E1669" s="168">
        <v>4623.5</v>
      </c>
      <c r="F1669" s="508">
        <v>41695</v>
      </c>
      <c r="G1669" s="153">
        <v>4623.5</v>
      </c>
      <c r="H1669" s="172">
        <f t="shared" ref="H1669:H1732" si="26">E1669-G1669</f>
        <v>0</v>
      </c>
      <c r="I1669" s="154" t="s">
        <v>30</v>
      </c>
      <c r="J1669" s="131"/>
    </row>
    <row r="1670" spans="1:10" ht="15" x14ac:dyDescent="0.25">
      <c r="A1670" s="166">
        <v>41692</v>
      </c>
      <c r="B1670" s="167">
        <v>114</v>
      </c>
      <c r="C1670" s="167" t="s">
        <v>1024</v>
      </c>
      <c r="D1670" s="151" t="s">
        <v>57</v>
      </c>
      <c r="E1670" s="168">
        <v>1200</v>
      </c>
      <c r="F1670" s="508">
        <v>41692</v>
      </c>
      <c r="G1670" s="153">
        <v>1200</v>
      </c>
      <c r="H1670" s="172">
        <f t="shared" si="26"/>
        <v>0</v>
      </c>
      <c r="I1670" s="154" t="s">
        <v>30</v>
      </c>
      <c r="J1670" s="131"/>
    </row>
    <row r="1671" spans="1:10" ht="15" x14ac:dyDescent="0.25">
      <c r="A1671" s="166">
        <v>41692</v>
      </c>
      <c r="B1671" s="167">
        <v>115</v>
      </c>
      <c r="C1671" s="167" t="s">
        <v>1024</v>
      </c>
      <c r="D1671" s="151" t="s">
        <v>8</v>
      </c>
      <c r="E1671" s="168">
        <v>2050</v>
      </c>
      <c r="F1671" s="508">
        <v>41692</v>
      </c>
      <c r="G1671" s="153">
        <v>2050</v>
      </c>
      <c r="H1671" s="172">
        <f t="shared" si="26"/>
        <v>0</v>
      </c>
      <c r="I1671" s="154" t="s">
        <v>8</v>
      </c>
      <c r="J1671" s="131"/>
    </row>
    <row r="1672" spans="1:10" ht="15" x14ac:dyDescent="0.25">
      <c r="A1672" s="166">
        <v>41692</v>
      </c>
      <c r="B1672" s="167">
        <v>116</v>
      </c>
      <c r="C1672" s="167" t="s">
        <v>1024</v>
      </c>
      <c r="D1672" s="151" t="s">
        <v>8</v>
      </c>
      <c r="E1672" s="168">
        <v>3330.5</v>
      </c>
      <c r="F1672" s="508">
        <v>41692</v>
      </c>
      <c r="G1672" s="153">
        <v>3330.5</v>
      </c>
      <c r="H1672" s="172">
        <f t="shared" si="26"/>
        <v>0</v>
      </c>
      <c r="I1672" s="154" t="s">
        <v>8</v>
      </c>
      <c r="J1672" s="131"/>
    </row>
    <row r="1673" spans="1:10" ht="15" x14ac:dyDescent="0.25">
      <c r="A1673" s="166">
        <v>41692</v>
      </c>
      <c r="B1673" s="167">
        <v>117</v>
      </c>
      <c r="C1673" s="167" t="s">
        <v>1024</v>
      </c>
      <c r="D1673" s="151" t="s">
        <v>35</v>
      </c>
      <c r="E1673" s="168">
        <v>694</v>
      </c>
      <c r="F1673" s="508">
        <v>41692</v>
      </c>
      <c r="G1673" s="153">
        <v>694</v>
      </c>
      <c r="H1673" s="172">
        <f t="shared" si="26"/>
        <v>0</v>
      </c>
      <c r="I1673" s="154" t="s">
        <v>30</v>
      </c>
      <c r="J1673" s="131"/>
    </row>
    <row r="1674" spans="1:10" ht="15" x14ac:dyDescent="0.25">
      <c r="A1674" s="166">
        <v>41692</v>
      </c>
      <c r="B1674" s="167">
        <v>118</v>
      </c>
      <c r="C1674" s="167" t="s">
        <v>1024</v>
      </c>
      <c r="D1674" s="151" t="s">
        <v>8</v>
      </c>
      <c r="E1674" s="168">
        <v>743</v>
      </c>
      <c r="F1674" s="508">
        <v>41692</v>
      </c>
      <c r="G1674" s="153">
        <v>743</v>
      </c>
      <c r="H1674" s="172">
        <f t="shared" si="26"/>
        <v>0</v>
      </c>
      <c r="I1674" s="154" t="s">
        <v>8</v>
      </c>
      <c r="J1674" s="131"/>
    </row>
    <row r="1675" spans="1:10" ht="15" x14ac:dyDescent="0.25">
      <c r="A1675" s="166">
        <v>41692</v>
      </c>
      <c r="B1675" s="167">
        <v>119</v>
      </c>
      <c r="C1675" s="167" t="s">
        <v>1024</v>
      </c>
      <c r="D1675" s="151" t="s">
        <v>55</v>
      </c>
      <c r="E1675" s="168">
        <v>13733</v>
      </c>
      <c r="F1675" s="508">
        <v>41692</v>
      </c>
      <c r="G1675" s="153">
        <v>13733</v>
      </c>
      <c r="H1675" s="172">
        <f t="shared" si="26"/>
        <v>0</v>
      </c>
      <c r="I1675" s="154" t="s">
        <v>8</v>
      </c>
      <c r="J1675" s="131"/>
    </row>
    <row r="1676" spans="1:10" ht="15" x14ac:dyDescent="0.25">
      <c r="A1676" s="166">
        <v>41692</v>
      </c>
      <c r="B1676" s="167">
        <v>120</v>
      </c>
      <c r="C1676" s="167" t="s">
        <v>1024</v>
      </c>
      <c r="D1676" s="151" t="s">
        <v>110</v>
      </c>
      <c r="E1676" s="168">
        <v>19047.599999999999</v>
      </c>
      <c r="F1676" s="509">
        <v>41710</v>
      </c>
      <c r="G1676" s="158">
        <v>19047.599999999999</v>
      </c>
      <c r="H1676" s="172">
        <f t="shared" si="26"/>
        <v>0</v>
      </c>
      <c r="I1676" s="154" t="s">
        <v>30</v>
      </c>
      <c r="J1676" s="131"/>
    </row>
    <row r="1677" spans="1:10" ht="15" x14ac:dyDescent="0.25">
      <c r="A1677" s="166">
        <v>41692</v>
      </c>
      <c r="B1677" s="167">
        <v>121</v>
      </c>
      <c r="C1677" s="167" t="s">
        <v>1024</v>
      </c>
      <c r="D1677" s="151" t="s">
        <v>66</v>
      </c>
      <c r="E1677" s="168">
        <v>1350</v>
      </c>
      <c r="F1677" s="508">
        <v>41692</v>
      </c>
      <c r="G1677" s="153">
        <v>1350</v>
      </c>
      <c r="H1677" s="172">
        <f t="shared" si="26"/>
        <v>0</v>
      </c>
      <c r="I1677" s="154" t="s">
        <v>12</v>
      </c>
      <c r="J1677" s="131"/>
    </row>
    <row r="1678" spans="1:10" ht="15" x14ac:dyDescent="0.25">
      <c r="A1678" s="166">
        <v>41692</v>
      </c>
      <c r="B1678" s="167">
        <v>122</v>
      </c>
      <c r="C1678" s="167" t="s">
        <v>1024</v>
      </c>
      <c r="D1678" s="151" t="s">
        <v>1043</v>
      </c>
      <c r="E1678" s="168">
        <v>1283</v>
      </c>
      <c r="F1678" s="508">
        <v>41692</v>
      </c>
      <c r="G1678" s="153">
        <v>1283</v>
      </c>
      <c r="H1678" s="172">
        <f t="shared" si="26"/>
        <v>0</v>
      </c>
      <c r="I1678" s="154" t="s">
        <v>12</v>
      </c>
      <c r="J1678" s="131"/>
    </row>
    <row r="1679" spans="1:10" ht="15" x14ac:dyDescent="0.25">
      <c r="A1679" s="166">
        <v>41692</v>
      </c>
      <c r="B1679" s="167">
        <v>123</v>
      </c>
      <c r="C1679" s="167" t="s">
        <v>1024</v>
      </c>
      <c r="D1679" s="151" t="s">
        <v>188</v>
      </c>
      <c r="E1679" s="168">
        <v>5382.5</v>
      </c>
      <c r="F1679" s="508">
        <v>41692</v>
      </c>
      <c r="G1679" s="153">
        <v>5382.5</v>
      </c>
      <c r="H1679" s="172">
        <f t="shared" si="26"/>
        <v>0</v>
      </c>
      <c r="I1679" s="154" t="s">
        <v>217</v>
      </c>
      <c r="J1679" s="131"/>
    </row>
    <row r="1680" spans="1:10" ht="15" x14ac:dyDescent="0.25">
      <c r="A1680" s="166">
        <v>41692</v>
      </c>
      <c r="B1680" s="167">
        <v>124</v>
      </c>
      <c r="C1680" s="167" t="s">
        <v>1024</v>
      </c>
      <c r="D1680" s="151" t="s">
        <v>49</v>
      </c>
      <c r="E1680" s="168">
        <v>9866</v>
      </c>
      <c r="F1680" s="508">
        <v>41692</v>
      </c>
      <c r="G1680" s="153">
        <v>9866</v>
      </c>
      <c r="H1680" s="172">
        <f t="shared" si="26"/>
        <v>0</v>
      </c>
      <c r="I1680" s="154"/>
      <c r="J1680" s="131"/>
    </row>
    <row r="1681" spans="1:10" ht="15" x14ac:dyDescent="0.25">
      <c r="A1681" s="166">
        <v>41692</v>
      </c>
      <c r="B1681" s="167">
        <v>125</v>
      </c>
      <c r="C1681" s="167" t="s">
        <v>1024</v>
      </c>
      <c r="D1681" s="151" t="s">
        <v>144</v>
      </c>
      <c r="E1681" s="168">
        <v>3576</v>
      </c>
      <c r="F1681" s="508">
        <v>41692</v>
      </c>
      <c r="G1681" s="153">
        <v>3576</v>
      </c>
      <c r="H1681" s="172">
        <f t="shared" si="26"/>
        <v>0</v>
      </c>
      <c r="I1681" s="154" t="s">
        <v>12</v>
      </c>
      <c r="J1681" s="131"/>
    </row>
    <row r="1682" spans="1:10" x14ac:dyDescent="0.25">
      <c r="A1682" s="166">
        <v>41692</v>
      </c>
      <c r="B1682" s="167">
        <v>126</v>
      </c>
      <c r="C1682" s="167" t="s">
        <v>1024</v>
      </c>
      <c r="D1682" s="151" t="s">
        <v>515</v>
      </c>
      <c r="E1682" s="168">
        <v>1271</v>
      </c>
      <c r="F1682" s="508">
        <v>41692</v>
      </c>
      <c r="G1682" s="153">
        <v>1271</v>
      </c>
      <c r="H1682" s="172">
        <f t="shared" si="26"/>
        <v>0</v>
      </c>
      <c r="I1682" s="154" t="s">
        <v>12</v>
      </c>
    </row>
    <row r="1683" spans="1:10" x14ac:dyDescent="0.25">
      <c r="A1683" s="166">
        <v>41692</v>
      </c>
      <c r="B1683" s="167">
        <v>127</v>
      </c>
      <c r="C1683" s="167" t="s">
        <v>1024</v>
      </c>
      <c r="D1683" s="151" t="s">
        <v>1044</v>
      </c>
      <c r="E1683" s="168">
        <v>2073.5</v>
      </c>
      <c r="F1683" s="508">
        <v>41692</v>
      </c>
      <c r="G1683" s="153">
        <v>2073.5</v>
      </c>
      <c r="H1683" s="172">
        <f t="shared" si="26"/>
        <v>0</v>
      </c>
      <c r="I1683" s="154" t="s">
        <v>8</v>
      </c>
    </row>
    <row r="1684" spans="1:10" x14ac:dyDescent="0.25">
      <c r="A1684" s="166">
        <v>41692</v>
      </c>
      <c r="B1684" s="167">
        <v>128</v>
      </c>
      <c r="C1684" s="167" t="s">
        <v>1024</v>
      </c>
      <c r="D1684" s="151" t="s">
        <v>1045</v>
      </c>
      <c r="E1684" s="168">
        <v>3685.5</v>
      </c>
      <c r="F1684" s="508">
        <v>41692</v>
      </c>
      <c r="G1684" s="153">
        <v>3685.5</v>
      </c>
      <c r="H1684" s="172">
        <f t="shared" si="26"/>
        <v>0</v>
      </c>
      <c r="I1684" s="154" t="s">
        <v>217</v>
      </c>
      <c r="J1684" s="155" t="s">
        <v>1046</v>
      </c>
    </row>
    <row r="1685" spans="1:10" x14ac:dyDescent="0.25">
      <c r="A1685" s="166">
        <v>41692</v>
      </c>
      <c r="B1685" s="167">
        <v>129</v>
      </c>
      <c r="C1685" s="167" t="s">
        <v>1024</v>
      </c>
      <c r="D1685" s="151" t="s">
        <v>8</v>
      </c>
      <c r="E1685" s="168">
        <v>395.5</v>
      </c>
      <c r="F1685" s="508">
        <v>41692</v>
      </c>
      <c r="G1685" s="153">
        <v>395.5</v>
      </c>
      <c r="H1685" s="172">
        <f t="shared" si="26"/>
        <v>0</v>
      </c>
      <c r="I1685" s="154" t="s">
        <v>8</v>
      </c>
    </row>
    <row r="1686" spans="1:10" x14ac:dyDescent="0.25">
      <c r="A1686" s="166">
        <v>41692</v>
      </c>
      <c r="B1686" s="167">
        <v>130</v>
      </c>
      <c r="C1686" s="167" t="s">
        <v>1024</v>
      </c>
      <c r="D1686" s="151" t="s">
        <v>8</v>
      </c>
      <c r="E1686" s="168">
        <v>196.5</v>
      </c>
      <c r="F1686" s="508">
        <v>41692</v>
      </c>
      <c r="G1686" s="153">
        <v>196.5</v>
      </c>
      <c r="H1686" s="172">
        <f t="shared" si="26"/>
        <v>0</v>
      </c>
      <c r="I1686" s="154" t="s">
        <v>8</v>
      </c>
    </row>
    <row r="1687" spans="1:10" x14ac:dyDescent="0.25">
      <c r="A1687" s="166">
        <v>41692</v>
      </c>
      <c r="B1687" s="167">
        <v>131</v>
      </c>
      <c r="C1687" s="167" t="s">
        <v>1024</v>
      </c>
      <c r="D1687" s="151" t="s">
        <v>900</v>
      </c>
      <c r="E1687" s="168">
        <v>23281.62</v>
      </c>
      <c r="F1687" s="508">
        <v>41692</v>
      </c>
      <c r="G1687" s="153">
        <v>23281.62</v>
      </c>
      <c r="H1687" s="172">
        <f t="shared" si="26"/>
        <v>0</v>
      </c>
      <c r="I1687" s="154" t="s">
        <v>162</v>
      </c>
    </row>
    <row r="1688" spans="1:10" x14ac:dyDescent="0.25">
      <c r="A1688" s="166">
        <v>41692</v>
      </c>
      <c r="B1688" s="167">
        <v>132</v>
      </c>
      <c r="C1688" s="167" t="s">
        <v>1024</v>
      </c>
      <c r="D1688" s="151" t="s">
        <v>884</v>
      </c>
      <c r="E1688" s="168">
        <v>4810.26</v>
      </c>
      <c r="F1688" s="508">
        <v>41692</v>
      </c>
      <c r="G1688" s="153">
        <v>4810.26</v>
      </c>
      <c r="H1688" s="172">
        <f t="shared" si="26"/>
        <v>0</v>
      </c>
      <c r="I1688" s="154" t="s">
        <v>217</v>
      </c>
    </row>
    <row r="1689" spans="1:10" x14ac:dyDescent="0.25">
      <c r="A1689" s="166">
        <v>41692</v>
      </c>
      <c r="B1689" s="167">
        <v>133</v>
      </c>
      <c r="C1689" s="167" t="s">
        <v>1024</v>
      </c>
      <c r="D1689" s="151" t="s">
        <v>68</v>
      </c>
      <c r="E1689" s="168">
        <v>3888</v>
      </c>
      <c r="F1689" s="508">
        <v>41692</v>
      </c>
      <c r="G1689" s="153">
        <v>3888</v>
      </c>
      <c r="H1689" s="172">
        <f t="shared" si="26"/>
        <v>0</v>
      </c>
      <c r="I1689" s="154" t="s">
        <v>162</v>
      </c>
    </row>
    <row r="1690" spans="1:10" x14ac:dyDescent="0.25">
      <c r="A1690" s="166">
        <v>41692</v>
      </c>
      <c r="B1690" s="167">
        <v>134</v>
      </c>
      <c r="C1690" s="167" t="s">
        <v>1024</v>
      </c>
      <c r="D1690" s="151" t="s">
        <v>115</v>
      </c>
      <c r="E1690" s="168">
        <v>682.5</v>
      </c>
      <c r="F1690" s="508">
        <v>41692</v>
      </c>
      <c r="G1690" s="153">
        <v>682.5</v>
      </c>
      <c r="H1690" s="172">
        <f t="shared" si="26"/>
        <v>0</v>
      </c>
      <c r="I1690" s="154" t="s">
        <v>115</v>
      </c>
    </row>
    <row r="1691" spans="1:10" x14ac:dyDescent="0.25">
      <c r="A1691" s="166">
        <v>41692</v>
      </c>
      <c r="B1691" s="167">
        <v>135</v>
      </c>
      <c r="C1691" s="167" t="s">
        <v>1024</v>
      </c>
      <c r="D1691" s="151" t="s">
        <v>8</v>
      </c>
      <c r="E1691" s="168">
        <v>788</v>
      </c>
      <c r="F1691" s="508">
        <v>41692</v>
      </c>
      <c r="G1691" s="153">
        <v>788</v>
      </c>
      <c r="H1691" s="172">
        <f t="shared" si="26"/>
        <v>0</v>
      </c>
      <c r="I1691" s="154" t="s">
        <v>8</v>
      </c>
    </row>
    <row r="1692" spans="1:10" x14ac:dyDescent="0.25">
      <c r="A1692" s="166">
        <v>41692</v>
      </c>
      <c r="B1692" s="167">
        <v>136</v>
      </c>
      <c r="C1692" s="167" t="s">
        <v>1024</v>
      </c>
      <c r="D1692" s="151" t="s">
        <v>98</v>
      </c>
      <c r="E1692" s="168">
        <v>14408.5</v>
      </c>
      <c r="F1692" s="508">
        <v>41692</v>
      </c>
      <c r="G1692" s="153">
        <v>14408.5</v>
      </c>
      <c r="H1692" s="172">
        <f t="shared" si="26"/>
        <v>0</v>
      </c>
      <c r="I1692" s="154" t="s">
        <v>162</v>
      </c>
    </row>
    <row r="1693" spans="1:10" x14ac:dyDescent="0.25">
      <c r="A1693" s="166">
        <v>41692</v>
      </c>
      <c r="B1693" s="167">
        <v>137</v>
      </c>
      <c r="C1693" s="167" t="s">
        <v>1024</v>
      </c>
      <c r="D1693" s="151" t="s">
        <v>16</v>
      </c>
      <c r="E1693" s="168">
        <v>2365</v>
      </c>
      <c r="F1693" s="508">
        <v>41692</v>
      </c>
      <c r="G1693" s="153">
        <v>2365</v>
      </c>
      <c r="H1693" s="172">
        <f t="shared" si="26"/>
        <v>0</v>
      </c>
      <c r="I1693" s="154"/>
    </row>
    <row r="1694" spans="1:10" x14ac:dyDescent="0.25">
      <c r="A1694" s="166">
        <v>41692</v>
      </c>
      <c r="B1694" s="167">
        <v>138</v>
      </c>
      <c r="C1694" s="167" t="s">
        <v>1024</v>
      </c>
      <c r="D1694" s="151" t="s">
        <v>1047</v>
      </c>
      <c r="E1694" s="168">
        <v>21049</v>
      </c>
      <c r="F1694" s="508">
        <v>41692</v>
      </c>
      <c r="G1694" s="153">
        <v>21049</v>
      </c>
      <c r="H1694" s="172">
        <f t="shared" si="26"/>
        <v>0</v>
      </c>
      <c r="I1694" s="154"/>
    </row>
    <row r="1695" spans="1:10" x14ac:dyDescent="0.25">
      <c r="A1695" s="166">
        <v>41692</v>
      </c>
      <c r="B1695" s="167">
        <v>139</v>
      </c>
      <c r="C1695" s="167" t="s">
        <v>1024</v>
      </c>
      <c r="D1695" s="151" t="s">
        <v>99</v>
      </c>
      <c r="E1695" s="168">
        <v>344.5</v>
      </c>
      <c r="F1695" s="508">
        <v>41692</v>
      </c>
      <c r="G1695" s="153">
        <v>344.5</v>
      </c>
      <c r="H1695" s="172">
        <f t="shared" si="26"/>
        <v>0</v>
      </c>
      <c r="I1695" s="154"/>
    </row>
    <row r="1696" spans="1:10" x14ac:dyDescent="0.25">
      <c r="A1696" s="166">
        <v>41692</v>
      </c>
      <c r="B1696" s="167">
        <v>140</v>
      </c>
      <c r="C1696" s="167" t="s">
        <v>1024</v>
      </c>
      <c r="D1696" s="151" t="s">
        <v>23</v>
      </c>
      <c r="E1696" s="168">
        <v>1825</v>
      </c>
      <c r="F1696" s="508">
        <v>41692</v>
      </c>
      <c r="G1696" s="153">
        <v>1825</v>
      </c>
      <c r="H1696" s="172">
        <f t="shared" si="26"/>
        <v>0</v>
      </c>
      <c r="I1696" s="154"/>
    </row>
    <row r="1697" spans="1:10" x14ac:dyDescent="0.25">
      <c r="A1697" s="166">
        <v>41692</v>
      </c>
      <c r="B1697" s="167">
        <v>141</v>
      </c>
      <c r="C1697" s="167" t="s">
        <v>1024</v>
      </c>
      <c r="D1697" s="151" t="s">
        <v>111</v>
      </c>
      <c r="E1697" s="168">
        <v>3632</v>
      </c>
      <c r="F1697" s="508">
        <v>41693</v>
      </c>
      <c r="G1697" s="153">
        <v>3632</v>
      </c>
      <c r="H1697" s="172">
        <f t="shared" si="26"/>
        <v>0</v>
      </c>
      <c r="I1697" s="154" t="s">
        <v>37</v>
      </c>
    </row>
    <row r="1698" spans="1:10" x14ac:dyDescent="0.25">
      <c r="A1698" s="166">
        <v>41692</v>
      </c>
      <c r="B1698" s="167">
        <v>142</v>
      </c>
      <c r="C1698" s="167" t="s">
        <v>1024</v>
      </c>
      <c r="D1698" s="151" t="s">
        <v>79</v>
      </c>
      <c r="E1698" s="183">
        <v>22472.5</v>
      </c>
      <c r="F1698" s="529" t="s">
        <v>1048</v>
      </c>
      <c r="G1698" s="158">
        <v>22472.5</v>
      </c>
      <c r="H1698" s="172">
        <f t="shared" si="26"/>
        <v>0</v>
      </c>
      <c r="I1698" s="154" t="s">
        <v>37</v>
      </c>
      <c r="J1698" s="155" t="s">
        <v>1049</v>
      </c>
    </row>
    <row r="1699" spans="1:10" x14ac:dyDescent="0.25">
      <c r="A1699" s="166">
        <v>41692</v>
      </c>
      <c r="B1699" s="167">
        <v>143</v>
      </c>
      <c r="C1699" s="167" t="s">
        <v>1024</v>
      </c>
      <c r="D1699" s="151" t="s">
        <v>78</v>
      </c>
      <c r="E1699" s="168">
        <v>3872</v>
      </c>
      <c r="F1699" s="508">
        <v>41694</v>
      </c>
      <c r="G1699" s="153">
        <v>3872</v>
      </c>
      <c r="H1699" s="172">
        <f t="shared" si="26"/>
        <v>0</v>
      </c>
      <c r="I1699" s="154" t="s">
        <v>217</v>
      </c>
    </row>
    <row r="1700" spans="1:10" x14ac:dyDescent="0.25">
      <c r="A1700" s="166">
        <v>41692</v>
      </c>
      <c r="B1700" s="167">
        <v>144</v>
      </c>
      <c r="C1700" s="167" t="s">
        <v>1024</v>
      </c>
      <c r="D1700" s="151" t="s">
        <v>623</v>
      </c>
      <c r="E1700" s="168">
        <v>1903</v>
      </c>
      <c r="F1700" s="508">
        <v>41694</v>
      </c>
      <c r="G1700" s="153">
        <v>1903</v>
      </c>
      <c r="H1700" s="172">
        <f t="shared" si="26"/>
        <v>0</v>
      </c>
      <c r="I1700" s="154" t="s">
        <v>217</v>
      </c>
    </row>
    <row r="1701" spans="1:10" x14ac:dyDescent="0.25">
      <c r="A1701" s="166">
        <v>41692</v>
      </c>
      <c r="B1701" s="167">
        <v>145</v>
      </c>
      <c r="C1701" s="167" t="s">
        <v>1024</v>
      </c>
      <c r="D1701" s="151" t="s">
        <v>560</v>
      </c>
      <c r="E1701" s="168">
        <v>14096.5</v>
      </c>
      <c r="F1701" s="508">
        <v>41694</v>
      </c>
      <c r="G1701" s="153">
        <v>14096.5</v>
      </c>
      <c r="H1701" s="172">
        <f t="shared" si="26"/>
        <v>0</v>
      </c>
      <c r="I1701" s="154" t="s">
        <v>217</v>
      </c>
    </row>
    <row r="1702" spans="1:10" x14ac:dyDescent="0.25">
      <c r="A1702" s="166">
        <v>41692</v>
      </c>
      <c r="B1702" s="167">
        <v>146</v>
      </c>
      <c r="C1702" s="167" t="s">
        <v>1024</v>
      </c>
      <c r="D1702" s="151" t="s">
        <v>87</v>
      </c>
      <c r="E1702" s="168">
        <v>3053.5</v>
      </c>
      <c r="F1702" s="508">
        <v>41692</v>
      </c>
      <c r="G1702" s="153">
        <v>3053.5</v>
      </c>
      <c r="H1702" s="172">
        <f t="shared" si="26"/>
        <v>0</v>
      </c>
      <c r="I1702" s="154" t="s">
        <v>8</v>
      </c>
    </row>
    <row r="1703" spans="1:10" x14ac:dyDescent="0.25">
      <c r="A1703" s="166">
        <v>41692</v>
      </c>
      <c r="B1703" s="167">
        <v>147</v>
      </c>
      <c r="C1703" s="167" t="s">
        <v>1024</v>
      </c>
      <c r="D1703" s="151" t="s">
        <v>348</v>
      </c>
      <c r="E1703" s="168">
        <v>5686.5</v>
      </c>
      <c r="F1703" s="508">
        <v>41694</v>
      </c>
      <c r="G1703" s="153">
        <v>5686.5</v>
      </c>
      <c r="H1703" s="172">
        <f t="shared" si="26"/>
        <v>0</v>
      </c>
      <c r="I1703" s="154" t="s">
        <v>217</v>
      </c>
    </row>
    <row r="1704" spans="1:10" x14ac:dyDescent="0.25">
      <c r="A1704" s="166">
        <v>41692</v>
      </c>
      <c r="B1704" s="167">
        <v>148</v>
      </c>
      <c r="C1704" s="167" t="s">
        <v>1024</v>
      </c>
      <c r="D1704" s="151" t="s">
        <v>80</v>
      </c>
      <c r="E1704" s="168">
        <v>2362.5</v>
      </c>
      <c r="F1704" s="508">
        <v>41694</v>
      </c>
      <c r="G1704" s="153">
        <v>2362.5</v>
      </c>
      <c r="H1704" s="172">
        <f t="shared" si="26"/>
        <v>0</v>
      </c>
      <c r="I1704" s="154" t="s">
        <v>217</v>
      </c>
    </row>
    <row r="1705" spans="1:10" x14ac:dyDescent="0.25">
      <c r="A1705" s="166">
        <v>41692</v>
      </c>
      <c r="B1705" s="167">
        <v>149</v>
      </c>
      <c r="C1705" s="167" t="s">
        <v>1024</v>
      </c>
      <c r="D1705" s="151" t="s">
        <v>54</v>
      </c>
      <c r="E1705" s="168">
        <v>4355.2</v>
      </c>
      <c r="F1705" s="508">
        <v>41694</v>
      </c>
      <c r="G1705" s="153">
        <v>4355.2</v>
      </c>
      <c r="H1705" s="172">
        <f t="shared" si="26"/>
        <v>0</v>
      </c>
      <c r="I1705" s="154" t="s">
        <v>217</v>
      </c>
    </row>
    <row r="1706" spans="1:10" x14ac:dyDescent="0.25">
      <c r="A1706" s="166">
        <v>41692</v>
      </c>
      <c r="B1706" s="167">
        <v>150</v>
      </c>
      <c r="C1706" s="167" t="s">
        <v>1024</v>
      </c>
      <c r="D1706" s="151" t="s">
        <v>74</v>
      </c>
      <c r="E1706" s="168">
        <v>1668</v>
      </c>
      <c r="F1706" s="508">
        <v>41692</v>
      </c>
      <c r="G1706" s="153">
        <v>1668</v>
      </c>
      <c r="H1706" s="172">
        <f t="shared" si="26"/>
        <v>0</v>
      </c>
      <c r="I1706" s="154"/>
    </row>
    <row r="1707" spans="1:10" x14ac:dyDescent="0.25">
      <c r="A1707" s="166">
        <v>41692</v>
      </c>
      <c r="B1707" s="167">
        <v>151</v>
      </c>
      <c r="C1707" s="167" t="s">
        <v>1024</v>
      </c>
      <c r="D1707" s="151" t="s">
        <v>147</v>
      </c>
      <c r="E1707" s="168">
        <v>4863.5</v>
      </c>
      <c r="F1707" s="508">
        <v>41694</v>
      </c>
      <c r="G1707" s="153">
        <v>4863.5</v>
      </c>
      <c r="H1707" s="172">
        <f t="shared" si="26"/>
        <v>0</v>
      </c>
      <c r="I1707" s="154" t="s">
        <v>217</v>
      </c>
    </row>
    <row r="1708" spans="1:10" x14ac:dyDescent="0.25">
      <c r="A1708" s="166">
        <v>41692</v>
      </c>
      <c r="B1708" s="167">
        <v>152</v>
      </c>
      <c r="C1708" s="167" t="s">
        <v>1024</v>
      </c>
      <c r="D1708" s="151" t="s">
        <v>992</v>
      </c>
      <c r="E1708" s="168">
        <v>4073.5</v>
      </c>
      <c r="F1708" s="508">
        <v>41692</v>
      </c>
      <c r="G1708" s="153">
        <v>4073.5</v>
      </c>
      <c r="H1708" s="172">
        <f t="shared" si="26"/>
        <v>0</v>
      </c>
      <c r="I1708" s="154" t="s">
        <v>8</v>
      </c>
    </row>
    <row r="1709" spans="1:10" x14ac:dyDescent="0.25">
      <c r="A1709" s="166">
        <v>41692</v>
      </c>
      <c r="B1709" s="167">
        <v>153</v>
      </c>
      <c r="C1709" s="167" t="s">
        <v>1024</v>
      </c>
      <c r="D1709" s="151" t="s">
        <v>523</v>
      </c>
      <c r="E1709" s="168">
        <v>3068</v>
      </c>
      <c r="F1709" s="509">
        <v>41703</v>
      </c>
      <c r="G1709" s="158">
        <v>3068</v>
      </c>
      <c r="H1709" s="172">
        <f t="shared" si="26"/>
        <v>0</v>
      </c>
      <c r="I1709" s="154"/>
    </row>
    <row r="1710" spans="1:10" x14ac:dyDescent="0.25">
      <c r="A1710" s="166">
        <v>41692</v>
      </c>
      <c r="B1710" s="167">
        <v>154</v>
      </c>
      <c r="C1710" s="167" t="s">
        <v>1024</v>
      </c>
      <c r="D1710" s="151" t="s">
        <v>396</v>
      </c>
      <c r="E1710" s="183">
        <v>407</v>
      </c>
      <c r="F1710" s="510" t="s">
        <v>1050</v>
      </c>
      <c r="G1710" s="153">
        <f>200+207</f>
        <v>407</v>
      </c>
      <c r="H1710" s="172">
        <f t="shared" si="26"/>
        <v>0</v>
      </c>
      <c r="I1710" s="154" t="s">
        <v>8</v>
      </c>
    </row>
    <row r="1711" spans="1:10" x14ac:dyDescent="0.25">
      <c r="A1711" s="166">
        <v>41692</v>
      </c>
      <c r="B1711" s="167">
        <v>155</v>
      </c>
      <c r="C1711" s="167" t="s">
        <v>1024</v>
      </c>
      <c r="D1711" s="151" t="s">
        <v>8</v>
      </c>
      <c r="E1711" s="168">
        <v>1193</v>
      </c>
      <c r="F1711" s="508">
        <v>41692</v>
      </c>
      <c r="G1711" s="153">
        <v>1193</v>
      </c>
      <c r="H1711" s="172">
        <f t="shared" si="26"/>
        <v>0</v>
      </c>
      <c r="I1711" s="154" t="s">
        <v>8</v>
      </c>
    </row>
    <row r="1712" spans="1:10" x14ac:dyDescent="0.25">
      <c r="A1712" s="166">
        <v>41692</v>
      </c>
      <c r="B1712" s="167">
        <v>156</v>
      </c>
      <c r="C1712" s="167" t="s">
        <v>1024</v>
      </c>
      <c r="D1712" s="151" t="s">
        <v>136</v>
      </c>
      <c r="E1712" s="183">
        <v>2392</v>
      </c>
      <c r="F1712" s="510" t="s">
        <v>1051</v>
      </c>
      <c r="G1712" s="153">
        <f>2300+92</f>
        <v>2392</v>
      </c>
      <c r="H1712" s="172">
        <f t="shared" si="26"/>
        <v>0</v>
      </c>
      <c r="I1712" s="154" t="s">
        <v>8</v>
      </c>
    </row>
    <row r="1713" spans="1:10" x14ac:dyDescent="0.25">
      <c r="A1713" s="166">
        <v>41692</v>
      </c>
      <c r="B1713" s="167">
        <v>157</v>
      </c>
      <c r="C1713" s="167" t="s">
        <v>1024</v>
      </c>
      <c r="D1713" s="151" t="s">
        <v>59</v>
      </c>
      <c r="E1713" s="168">
        <v>9222.5</v>
      </c>
      <c r="F1713" s="509" t="s">
        <v>1052</v>
      </c>
      <c r="G1713" s="153">
        <v>9222.5</v>
      </c>
      <c r="H1713" s="172">
        <f t="shared" si="26"/>
        <v>0</v>
      </c>
      <c r="I1713" s="154" t="s">
        <v>21</v>
      </c>
    </row>
    <row r="1714" spans="1:10" x14ac:dyDescent="0.25">
      <c r="A1714" s="166">
        <v>41692</v>
      </c>
      <c r="B1714" s="167">
        <v>158</v>
      </c>
      <c r="C1714" s="167" t="s">
        <v>1024</v>
      </c>
      <c r="D1714" s="151" t="s">
        <v>921</v>
      </c>
      <c r="E1714" s="183">
        <v>19074</v>
      </c>
      <c r="F1714" s="536">
        <v>41695</v>
      </c>
      <c r="G1714" s="179">
        <v>3632</v>
      </c>
      <c r="H1714" s="180">
        <f t="shared" si="26"/>
        <v>15442</v>
      </c>
      <c r="I1714" s="154" t="s">
        <v>37</v>
      </c>
    </row>
    <row r="1715" spans="1:10" x14ac:dyDescent="0.25">
      <c r="A1715" s="166">
        <v>41692</v>
      </c>
      <c r="B1715" s="167">
        <v>159</v>
      </c>
      <c r="C1715" s="167" t="s">
        <v>1024</v>
      </c>
      <c r="D1715" s="151" t="s">
        <v>185</v>
      </c>
      <c r="E1715" s="183">
        <v>16782</v>
      </c>
      <c r="F1715" s="510" t="s">
        <v>1053</v>
      </c>
      <c r="G1715" s="187">
        <f>15800+982</f>
        <v>16782</v>
      </c>
      <c r="H1715" s="172">
        <f t="shared" si="26"/>
        <v>0</v>
      </c>
      <c r="I1715" s="154"/>
    </row>
    <row r="1716" spans="1:10" x14ac:dyDescent="0.25">
      <c r="A1716" s="166">
        <v>41692</v>
      </c>
      <c r="B1716" s="167">
        <v>160</v>
      </c>
      <c r="C1716" s="167" t="s">
        <v>1024</v>
      </c>
      <c r="D1716" s="151" t="s">
        <v>25</v>
      </c>
      <c r="E1716" s="168">
        <v>29707.599999999999</v>
      </c>
      <c r="F1716" s="508">
        <v>41693</v>
      </c>
      <c r="G1716" s="153">
        <v>29707.599999999999</v>
      </c>
      <c r="H1716" s="172">
        <f t="shared" si="26"/>
        <v>0</v>
      </c>
      <c r="I1716" s="154"/>
    </row>
    <row r="1717" spans="1:10" x14ac:dyDescent="0.25">
      <c r="A1717" s="166">
        <v>41692</v>
      </c>
      <c r="B1717" s="167">
        <v>161</v>
      </c>
      <c r="C1717" s="167" t="s">
        <v>1024</v>
      </c>
      <c r="D1717" s="151" t="s">
        <v>14</v>
      </c>
      <c r="E1717" s="168">
        <v>7217.6</v>
      </c>
      <c r="F1717" s="508">
        <v>41694</v>
      </c>
      <c r="G1717" s="153">
        <v>7217.6</v>
      </c>
      <c r="H1717" s="172">
        <f t="shared" si="26"/>
        <v>0</v>
      </c>
      <c r="I1717" s="154" t="s">
        <v>30</v>
      </c>
    </row>
    <row r="1718" spans="1:10" x14ac:dyDescent="0.25">
      <c r="A1718" s="166">
        <v>41692</v>
      </c>
      <c r="B1718" s="167">
        <v>162</v>
      </c>
      <c r="C1718" s="167" t="s">
        <v>1024</v>
      </c>
      <c r="D1718" s="151" t="s">
        <v>32</v>
      </c>
      <c r="E1718" s="168">
        <v>6282</v>
      </c>
      <c r="F1718" s="508">
        <v>41694</v>
      </c>
      <c r="G1718" s="153">
        <v>6282</v>
      </c>
      <c r="H1718" s="172">
        <f t="shared" si="26"/>
        <v>0</v>
      </c>
      <c r="I1718" s="154" t="s">
        <v>30</v>
      </c>
    </row>
    <row r="1719" spans="1:10" x14ac:dyDescent="0.25">
      <c r="A1719" s="166">
        <v>41692</v>
      </c>
      <c r="B1719" s="167">
        <v>163</v>
      </c>
      <c r="C1719" s="167" t="s">
        <v>1024</v>
      </c>
      <c r="D1719" s="151" t="s">
        <v>168</v>
      </c>
      <c r="E1719" s="168">
        <v>5088</v>
      </c>
      <c r="F1719" s="508">
        <v>41693</v>
      </c>
      <c r="G1719" s="153">
        <v>5088</v>
      </c>
      <c r="H1719" s="172">
        <f t="shared" si="26"/>
        <v>0</v>
      </c>
      <c r="I1719" s="154" t="s">
        <v>12</v>
      </c>
    </row>
    <row r="1720" spans="1:10" x14ac:dyDescent="0.25">
      <c r="A1720" s="166">
        <v>41692</v>
      </c>
      <c r="B1720" s="167">
        <v>164</v>
      </c>
      <c r="C1720" s="167" t="s">
        <v>1024</v>
      </c>
      <c r="D1720" s="151" t="s">
        <v>62</v>
      </c>
      <c r="E1720" s="183">
        <v>19700.5</v>
      </c>
      <c r="F1720" s="517">
        <v>41696</v>
      </c>
      <c r="G1720" s="153">
        <v>19700.5</v>
      </c>
      <c r="H1720" s="172">
        <f t="shared" si="26"/>
        <v>0</v>
      </c>
      <c r="I1720" s="154" t="s">
        <v>12</v>
      </c>
    </row>
    <row r="1721" spans="1:10" x14ac:dyDescent="0.25">
      <c r="A1721" s="166">
        <v>41692</v>
      </c>
      <c r="B1721" s="167">
        <v>165</v>
      </c>
      <c r="C1721" s="167" t="s">
        <v>1024</v>
      </c>
      <c r="D1721" s="151" t="s">
        <v>520</v>
      </c>
      <c r="E1721" s="168">
        <v>177.5</v>
      </c>
      <c r="F1721" s="508">
        <v>41692</v>
      </c>
      <c r="G1721" s="153">
        <v>177.5</v>
      </c>
      <c r="H1721" s="172">
        <f t="shared" si="26"/>
        <v>0</v>
      </c>
      <c r="I1721" s="154" t="s">
        <v>8</v>
      </c>
    </row>
    <row r="1722" spans="1:10" x14ac:dyDescent="0.25">
      <c r="A1722" s="166">
        <v>41693</v>
      </c>
      <c r="B1722" s="167">
        <v>166</v>
      </c>
      <c r="C1722" s="167" t="s">
        <v>1024</v>
      </c>
      <c r="D1722" s="151" t="s">
        <v>533</v>
      </c>
      <c r="E1722" s="168">
        <v>292</v>
      </c>
      <c r="F1722" s="508">
        <v>41694</v>
      </c>
      <c r="G1722" s="153">
        <v>292</v>
      </c>
      <c r="H1722" s="172">
        <f t="shared" si="26"/>
        <v>0</v>
      </c>
      <c r="I1722" s="154" t="s">
        <v>1054</v>
      </c>
    </row>
    <row r="1723" spans="1:10" x14ac:dyDescent="0.25">
      <c r="A1723" s="166">
        <v>41693</v>
      </c>
      <c r="B1723" s="167">
        <v>167</v>
      </c>
      <c r="C1723" s="167" t="s">
        <v>1024</v>
      </c>
      <c r="D1723" s="151" t="s">
        <v>8</v>
      </c>
      <c r="E1723" s="168">
        <v>476</v>
      </c>
      <c r="F1723" s="508">
        <v>41693</v>
      </c>
      <c r="G1723" s="153">
        <v>476</v>
      </c>
      <c r="H1723" s="172">
        <f t="shared" si="26"/>
        <v>0</v>
      </c>
      <c r="I1723" s="168" t="s">
        <v>8</v>
      </c>
    </row>
    <row r="1724" spans="1:10" x14ac:dyDescent="0.25">
      <c r="A1724" s="166">
        <v>41693</v>
      </c>
      <c r="B1724" s="167">
        <v>168</v>
      </c>
      <c r="C1724" s="167" t="s">
        <v>1024</v>
      </c>
      <c r="D1724" s="151" t="s">
        <v>44</v>
      </c>
      <c r="E1724" s="168">
        <v>5700</v>
      </c>
      <c r="F1724" s="509">
        <v>41710</v>
      </c>
      <c r="G1724" s="158">
        <v>5700</v>
      </c>
      <c r="H1724" s="172">
        <f t="shared" si="26"/>
        <v>0</v>
      </c>
      <c r="I1724" s="154" t="s">
        <v>65</v>
      </c>
    </row>
    <row r="1725" spans="1:10" x14ac:dyDescent="0.25">
      <c r="A1725" s="166">
        <v>41693</v>
      </c>
      <c r="B1725" s="167">
        <v>169</v>
      </c>
      <c r="C1725" s="167" t="s">
        <v>1024</v>
      </c>
      <c r="D1725" s="151" t="s">
        <v>122</v>
      </c>
      <c r="E1725" s="168">
        <v>1520</v>
      </c>
      <c r="F1725" s="509">
        <v>41710</v>
      </c>
      <c r="G1725" s="158">
        <v>1520</v>
      </c>
      <c r="H1725" s="172">
        <f t="shared" si="26"/>
        <v>0</v>
      </c>
      <c r="I1725" s="154" t="s">
        <v>65</v>
      </c>
    </row>
    <row r="1726" spans="1:10" x14ac:dyDescent="0.25">
      <c r="A1726" s="166">
        <v>41693</v>
      </c>
      <c r="B1726" s="167">
        <v>170</v>
      </c>
      <c r="C1726" s="167" t="s">
        <v>1024</v>
      </c>
      <c r="D1726" s="151" t="s">
        <v>43</v>
      </c>
      <c r="E1726" s="168">
        <v>1900</v>
      </c>
      <c r="F1726" s="509">
        <v>41710</v>
      </c>
      <c r="G1726" s="158">
        <v>1900</v>
      </c>
      <c r="H1726" s="172">
        <f t="shared" si="26"/>
        <v>0</v>
      </c>
      <c r="I1726" s="154" t="s">
        <v>12</v>
      </c>
    </row>
    <row r="1727" spans="1:10" x14ac:dyDescent="0.25">
      <c r="A1727" s="166">
        <v>41693</v>
      </c>
      <c r="B1727" s="167">
        <v>171</v>
      </c>
      <c r="C1727" s="167" t="s">
        <v>1024</v>
      </c>
      <c r="D1727" s="151" t="s">
        <v>42</v>
      </c>
      <c r="E1727" s="183">
        <v>1520</v>
      </c>
      <c r="F1727" s="511" t="s">
        <v>1055</v>
      </c>
      <c r="G1727" s="158">
        <v>1520</v>
      </c>
      <c r="H1727" s="172">
        <f t="shared" si="26"/>
        <v>0</v>
      </c>
      <c r="I1727" s="154" t="s">
        <v>12</v>
      </c>
      <c r="J1727" s="155" t="s">
        <v>1056</v>
      </c>
    </row>
    <row r="1728" spans="1:10" x14ac:dyDescent="0.25">
      <c r="A1728" s="166">
        <v>41693</v>
      </c>
      <c r="B1728" s="167">
        <v>172</v>
      </c>
      <c r="C1728" s="167" t="s">
        <v>1024</v>
      </c>
      <c r="D1728" s="151" t="s">
        <v>13</v>
      </c>
      <c r="E1728" s="168">
        <v>6656</v>
      </c>
      <c r="F1728" s="508">
        <v>41695</v>
      </c>
      <c r="G1728" s="153">
        <v>6656</v>
      </c>
      <c r="H1728" s="172">
        <f t="shared" si="26"/>
        <v>0</v>
      </c>
      <c r="I1728" s="154" t="s">
        <v>21</v>
      </c>
    </row>
    <row r="1729" spans="1:10" x14ac:dyDescent="0.25">
      <c r="A1729" s="166">
        <v>41693</v>
      </c>
      <c r="B1729" s="167">
        <v>173</v>
      </c>
      <c r="C1729" s="167" t="s">
        <v>1024</v>
      </c>
      <c r="D1729" s="151" t="s">
        <v>8</v>
      </c>
      <c r="E1729" s="168">
        <v>611</v>
      </c>
      <c r="F1729" s="508">
        <v>41693</v>
      </c>
      <c r="G1729" s="153">
        <v>611</v>
      </c>
      <c r="H1729" s="172">
        <f t="shared" si="26"/>
        <v>0</v>
      </c>
      <c r="I1729" s="154" t="s">
        <v>8</v>
      </c>
    </row>
    <row r="1730" spans="1:10" x14ac:dyDescent="0.25">
      <c r="A1730" s="166">
        <v>41693</v>
      </c>
      <c r="B1730" s="167">
        <v>174</v>
      </c>
      <c r="C1730" s="167" t="s">
        <v>1024</v>
      </c>
      <c r="D1730" s="151" t="s">
        <v>8</v>
      </c>
      <c r="E1730" s="168">
        <v>535</v>
      </c>
      <c r="F1730" s="508">
        <v>41693</v>
      </c>
      <c r="G1730" s="153">
        <v>535</v>
      </c>
      <c r="H1730" s="172">
        <f t="shared" si="26"/>
        <v>0</v>
      </c>
      <c r="I1730" s="154" t="s">
        <v>8</v>
      </c>
    </row>
    <row r="1731" spans="1:10" x14ac:dyDescent="0.25">
      <c r="A1731" s="166">
        <v>41693</v>
      </c>
      <c r="B1731" s="167">
        <v>175</v>
      </c>
      <c r="C1731" s="167" t="s">
        <v>1024</v>
      </c>
      <c r="D1731" s="151" t="s">
        <v>130</v>
      </c>
      <c r="E1731" s="168">
        <v>5313.5</v>
      </c>
      <c r="F1731" s="508">
        <v>41694</v>
      </c>
      <c r="G1731" s="153">
        <v>5313.5</v>
      </c>
      <c r="H1731" s="172">
        <f t="shared" si="26"/>
        <v>0</v>
      </c>
      <c r="I1731" s="154" t="s">
        <v>21</v>
      </c>
    </row>
    <row r="1732" spans="1:10" x14ac:dyDescent="0.25">
      <c r="A1732" s="166">
        <v>41693</v>
      </c>
      <c r="B1732" s="167">
        <v>176</v>
      </c>
      <c r="C1732" s="167" t="s">
        <v>1024</v>
      </c>
      <c r="D1732" s="151" t="s">
        <v>29</v>
      </c>
      <c r="E1732" s="168">
        <v>10424</v>
      </c>
      <c r="F1732" s="508">
        <v>41694</v>
      </c>
      <c r="G1732" s="153">
        <v>10424</v>
      </c>
      <c r="H1732" s="172">
        <f t="shared" si="26"/>
        <v>0</v>
      </c>
      <c r="I1732" s="154" t="s">
        <v>12</v>
      </c>
    </row>
    <row r="1733" spans="1:10" x14ac:dyDescent="0.25">
      <c r="A1733" s="166">
        <v>41693</v>
      </c>
      <c r="B1733" s="167">
        <v>177</v>
      </c>
      <c r="C1733" s="167" t="s">
        <v>1024</v>
      </c>
      <c r="D1733" s="151" t="s">
        <v>884</v>
      </c>
      <c r="E1733" s="168">
        <v>6053</v>
      </c>
      <c r="F1733" s="508">
        <v>41693</v>
      </c>
      <c r="G1733" s="153">
        <v>6053</v>
      </c>
      <c r="H1733" s="172">
        <f t="shared" ref="H1733:H1796" si="27">E1733-G1733</f>
        <v>0</v>
      </c>
      <c r="I1733" s="154" t="s">
        <v>21</v>
      </c>
    </row>
    <row r="1734" spans="1:10" x14ac:dyDescent="0.25">
      <c r="A1734" s="166">
        <v>41693</v>
      </c>
      <c r="B1734" s="167">
        <v>178</v>
      </c>
      <c r="C1734" s="167" t="s">
        <v>1024</v>
      </c>
      <c r="D1734" s="151" t="s">
        <v>760</v>
      </c>
      <c r="E1734" s="168">
        <v>2098.5</v>
      </c>
      <c r="F1734" s="508">
        <v>41694</v>
      </c>
      <c r="G1734" s="153">
        <v>2098.5</v>
      </c>
      <c r="H1734" s="172">
        <f t="shared" si="27"/>
        <v>0</v>
      </c>
      <c r="I1734" s="154" t="s">
        <v>12</v>
      </c>
    </row>
    <row r="1735" spans="1:10" x14ac:dyDescent="0.25">
      <c r="A1735" s="166">
        <v>41693</v>
      </c>
      <c r="B1735" s="167">
        <v>179</v>
      </c>
      <c r="C1735" s="167" t="s">
        <v>1024</v>
      </c>
      <c r="D1735" s="151" t="s">
        <v>338</v>
      </c>
      <c r="E1735" s="168">
        <v>259</v>
      </c>
      <c r="F1735" s="508">
        <v>41694</v>
      </c>
      <c r="G1735" s="153">
        <v>259</v>
      </c>
      <c r="H1735" s="172">
        <f t="shared" si="27"/>
        <v>0</v>
      </c>
      <c r="I1735" s="154" t="s">
        <v>12</v>
      </c>
    </row>
    <row r="1736" spans="1:10" x14ac:dyDescent="0.25">
      <c r="A1736" s="166">
        <v>41693</v>
      </c>
      <c r="B1736" s="167">
        <v>180</v>
      </c>
      <c r="C1736" s="167" t="s">
        <v>1024</v>
      </c>
      <c r="D1736" s="151" t="s">
        <v>215</v>
      </c>
      <c r="E1736" s="168">
        <v>516</v>
      </c>
      <c r="F1736" s="508">
        <v>41693</v>
      </c>
      <c r="G1736" s="153">
        <v>516</v>
      </c>
      <c r="H1736" s="172">
        <f t="shared" si="27"/>
        <v>0</v>
      </c>
      <c r="I1736" s="154"/>
    </row>
    <row r="1737" spans="1:10" x14ac:dyDescent="0.25">
      <c r="A1737" s="166">
        <v>41693</v>
      </c>
      <c r="B1737" s="167">
        <v>181</v>
      </c>
      <c r="C1737" s="167" t="s">
        <v>1024</v>
      </c>
      <c r="D1737" s="151" t="s">
        <v>47</v>
      </c>
      <c r="E1737" s="168">
        <v>2900.5</v>
      </c>
      <c r="F1737" s="508">
        <v>41694</v>
      </c>
      <c r="G1737" s="153">
        <v>2900.5</v>
      </c>
      <c r="H1737" s="172">
        <f t="shared" si="27"/>
        <v>0</v>
      </c>
      <c r="I1737" s="154" t="s">
        <v>12</v>
      </c>
    </row>
    <row r="1738" spans="1:10" x14ac:dyDescent="0.25">
      <c r="A1738" s="166">
        <v>41693</v>
      </c>
      <c r="B1738" s="167">
        <v>182</v>
      </c>
      <c r="C1738" s="167" t="s">
        <v>1024</v>
      </c>
      <c r="D1738" s="151" t="s">
        <v>8</v>
      </c>
      <c r="E1738" s="168">
        <v>3239</v>
      </c>
      <c r="F1738" s="508">
        <v>41693</v>
      </c>
      <c r="G1738" s="153">
        <v>3239</v>
      </c>
      <c r="H1738" s="172">
        <f t="shared" si="27"/>
        <v>0</v>
      </c>
      <c r="I1738" s="154" t="s">
        <v>8</v>
      </c>
    </row>
    <row r="1739" spans="1:10" x14ac:dyDescent="0.25">
      <c r="A1739" s="166">
        <v>41693</v>
      </c>
      <c r="B1739" s="167">
        <v>183</v>
      </c>
      <c r="C1739" s="167" t="s">
        <v>1024</v>
      </c>
      <c r="D1739" s="151" t="s">
        <v>8</v>
      </c>
      <c r="E1739" s="168">
        <v>686</v>
      </c>
      <c r="F1739" s="508">
        <v>41693</v>
      </c>
      <c r="G1739" s="153">
        <v>686</v>
      </c>
      <c r="H1739" s="172">
        <f t="shared" si="27"/>
        <v>0</v>
      </c>
      <c r="I1739" s="154" t="s">
        <v>8</v>
      </c>
    </row>
    <row r="1740" spans="1:10" x14ac:dyDescent="0.25">
      <c r="A1740" s="166">
        <v>41693</v>
      </c>
      <c r="B1740" s="167">
        <v>184</v>
      </c>
      <c r="C1740" s="167" t="s">
        <v>1024</v>
      </c>
      <c r="D1740" s="151" t="s">
        <v>8</v>
      </c>
      <c r="E1740" s="168">
        <v>971</v>
      </c>
      <c r="F1740" s="508">
        <v>41693</v>
      </c>
      <c r="G1740" s="153">
        <v>971</v>
      </c>
      <c r="H1740" s="172">
        <f t="shared" si="27"/>
        <v>0</v>
      </c>
      <c r="I1740" s="154" t="s">
        <v>8</v>
      </c>
    </row>
    <row r="1741" spans="1:10" x14ac:dyDescent="0.25">
      <c r="A1741" s="166">
        <v>41693</v>
      </c>
      <c r="B1741" s="167">
        <v>185</v>
      </c>
      <c r="C1741" s="167" t="s">
        <v>1024</v>
      </c>
      <c r="D1741" s="151" t="s">
        <v>55</v>
      </c>
      <c r="E1741" s="168">
        <v>11065</v>
      </c>
      <c r="F1741" s="508">
        <v>41693</v>
      </c>
      <c r="G1741" s="153">
        <v>11065</v>
      </c>
      <c r="H1741" s="172">
        <f t="shared" si="27"/>
        <v>0</v>
      </c>
      <c r="I1741" s="154" t="s">
        <v>8</v>
      </c>
    </row>
    <row r="1742" spans="1:10" x14ac:dyDescent="0.25">
      <c r="A1742" s="166">
        <v>41693</v>
      </c>
      <c r="B1742" s="167">
        <v>186</v>
      </c>
      <c r="C1742" s="167" t="s">
        <v>1024</v>
      </c>
      <c r="D1742" s="151" t="s">
        <v>11</v>
      </c>
      <c r="E1742" s="168">
        <v>23998.65</v>
      </c>
      <c r="F1742" s="508">
        <v>41696</v>
      </c>
      <c r="G1742" s="153">
        <v>23998.65</v>
      </c>
      <c r="H1742" s="172">
        <f t="shared" si="27"/>
        <v>0</v>
      </c>
      <c r="I1742" s="154" t="s">
        <v>65</v>
      </c>
    </row>
    <row r="1743" spans="1:10" x14ac:dyDescent="0.25">
      <c r="A1743" s="166">
        <v>41693</v>
      </c>
      <c r="B1743" s="167">
        <v>187</v>
      </c>
      <c r="C1743" s="167" t="s">
        <v>1024</v>
      </c>
      <c r="D1743" s="156" t="s">
        <v>53</v>
      </c>
      <c r="E1743" s="184">
        <v>0</v>
      </c>
      <c r="F1743" s="508"/>
      <c r="G1743" s="153">
        <v>0</v>
      </c>
      <c r="H1743" s="172">
        <f t="shared" si="27"/>
        <v>0</v>
      </c>
      <c r="I1743" s="154" t="s">
        <v>324</v>
      </c>
      <c r="J1743" s="155" t="s">
        <v>1057</v>
      </c>
    </row>
    <row r="1744" spans="1:10" x14ac:dyDescent="0.25">
      <c r="A1744" s="166">
        <v>41693</v>
      </c>
      <c r="B1744" s="167">
        <v>188</v>
      </c>
      <c r="C1744" s="167" t="s">
        <v>1024</v>
      </c>
      <c r="D1744" s="151" t="s">
        <v>98</v>
      </c>
      <c r="E1744" s="168">
        <v>8742.7999999999993</v>
      </c>
      <c r="F1744" s="508">
        <v>41693</v>
      </c>
      <c r="G1744" s="153">
        <v>8742.7999999999993</v>
      </c>
      <c r="H1744" s="172">
        <f t="shared" si="27"/>
        <v>0</v>
      </c>
      <c r="I1744" s="154" t="s">
        <v>65</v>
      </c>
      <c r="J1744" s="155" t="s">
        <v>1058</v>
      </c>
    </row>
    <row r="1745" spans="1:10" x14ac:dyDescent="0.25">
      <c r="A1745" s="166">
        <v>41693</v>
      </c>
      <c r="B1745" s="167">
        <v>189</v>
      </c>
      <c r="C1745" s="167" t="s">
        <v>1024</v>
      </c>
      <c r="D1745" s="151" t="s">
        <v>68</v>
      </c>
      <c r="E1745" s="168">
        <v>4160</v>
      </c>
      <c r="F1745" s="508">
        <v>41693</v>
      </c>
      <c r="G1745" s="153">
        <v>4160</v>
      </c>
      <c r="H1745" s="172">
        <f t="shared" si="27"/>
        <v>0</v>
      </c>
      <c r="I1745" s="154" t="s">
        <v>65</v>
      </c>
    </row>
    <row r="1746" spans="1:10" ht="15" x14ac:dyDescent="0.25">
      <c r="A1746" s="166">
        <v>41693</v>
      </c>
      <c r="B1746" s="167">
        <v>190</v>
      </c>
      <c r="C1746" s="167" t="s">
        <v>1024</v>
      </c>
      <c r="D1746" s="151" t="s">
        <v>136</v>
      </c>
      <c r="E1746" s="168">
        <v>2763</v>
      </c>
      <c r="F1746" s="508">
        <v>41693</v>
      </c>
      <c r="G1746" s="153">
        <v>2763</v>
      </c>
      <c r="H1746" s="172">
        <f t="shared" si="27"/>
        <v>0</v>
      </c>
      <c r="I1746" s="154"/>
      <c r="J1746" s="131"/>
    </row>
    <row r="1747" spans="1:10" ht="15" x14ac:dyDescent="0.25">
      <c r="A1747" s="166">
        <v>41693</v>
      </c>
      <c r="B1747" s="167">
        <v>191</v>
      </c>
      <c r="C1747" s="167" t="s">
        <v>1024</v>
      </c>
      <c r="D1747" s="151" t="s">
        <v>16</v>
      </c>
      <c r="E1747" s="168">
        <v>856.8</v>
      </c>
      <c r="F1747" s="508">
        <v>41693</v>
      </c>
      <c r="G1747" s="153">
        <v>856.8</v>
      </c>
      <c r="H1747" s="172">
        <f t="shared" si="27"/>
        <v>0</v>
      </c>
      <c r="I1747" s="154" t="s">
        <v>37</v>
      </c>
      <c r="J1747" s="131"/>
    </row>
    <row r="1748" spans="1:10" ht="15" x14ac:dyDescent="0.25">
      <c r="A1748" s="166">
        <v>41693</v>
      </c>
      <c r="B1748" s="167">
        <v>192</v>
      </c>
      <c r="C1748" s="167" t="s">
        <v>1024</v>
      </c>
      <c r="D1748" s="151" t="s">
        <v>16</v>
      </c>
      <c r="E1748" s="168">
        <v>93315.6</v>
      </c>
      <c r="F1748" s="509">
        <v>41710</v>
      </c>
      <c r="G1748" s="158">
        <v>93315.6</v>
      </c>
      <c r="H1748" s="172">
        <f t="shared" si="27"/>
        <v>0</v>
      </c>
      <c r="I1748" s="154" t="s">
        <v>37</v>
      </c>
      <c r="J1748" s="131"/>
    </row>
    <row r="1749" spans="1:10" ht="15" x14ac:dyDescent="0.25">
      <c r="A1749" s="166">
        <v>41693</v>
      </c>
      <c r="B1749" s="167">
        <v>193</v>
      </c>
      <c r="C1749" s="167" t="s">
        <v>1024</v>
      </c>
      <c r="D1749" s="151" t="s">
        <v>99</v>
      </c>
      <c r="E1749" s="168">
        <v>648.5</v>
      </c>
      <c r="F1749" s="508">
        <v>41693</v>
      </c>
      <c r="G1749" s="153">
        <v>648.5</v>
      </c>
      <c r="H1749" s="172">
        <f t="shared" si="27"/>
        <v>0</v>
      </c>
      <c r="I1749" s="154"/>
      <c r="J1749" s="131"/>
    </row>
    <row r="1750" spans="1:10" ht="15" x14ac:dyDescent="0.25">
      <c r="A1750" s="166">
        <v>41693</v>
      </c>
      <c r="B1750" s="167">
        <v>194</v>
      </c>
      <c r="C1750" s="167" t="s">
        <v>1024</v>
      </c>
      <c r="D1750" s="151" t="s">
        <v>367</v>
      </c>
      <c r="E1750" s="183">
        <v>1274</v>
      </c>
      <c r="F1750" s="510" t="s">
        <v>1059</v>
      </c>
      <c r="G1750" s="153">
        <f>1074+200</f>
        <v>1274</v>
      </c>
      <c r="H1750" s="172">
        <f t="shared" si="27"/>
        <v>0</v>
      </c>
      <c r="I1750" s="154"/>
      <c r="J1750" s="131"/>
    </row>
    <row r="1751" spans="1:10" ht="15" x14ac:dyDescent="0.25">
      <c r="A1751" s="166">
        <v>41693</v>
      </c>
      <c r="B1751" s="167">
        <v>195</v>
      </c>
      <c r="C1751" s="167" t="s">
        <v>1024</v>
      </c>
      <c r="D1751" s="151" t="s">
        <v>133</v>
      </c>
      <c r="E1751" s="168">
        <v>22049.8</v>
      </c>
      <c r="F1751" s="508">
        <v>41693</v>
      </c>
      <c r="G1751" s="153">
        <v>22049.8</v>
      </c>
      <c r="H1751" s="172">
        <f t="shared" si="27"/>
        <v>0</v>
      </c>
      <c r="I1751" s="154" t="s">
        <v>8</v>
      </c>
      <c r="J1751" s="131"/>
    </row>
    <row r="1752" spans="1:10" ht="15" x14ac:dyDescent="0.25">
      <c r="A1752" s="166">
        <v>41693</v>
      </c>
      <c r="B1752" s="167">
        <v>196</v>
      </c>
      <c r="C1752" s="167" t="s">
        <v>1024</v>
      </c>
      <c r="D1752" s="151" t="s">
        <v>168</v>
      </c>
      <c r="E1752" s="168">
        <v>3504</v>
      </c>
      <c r="F1752" s="508">
        <v>41694</v>
      </c>
      <c r="G1752" s="153">
        <v>3504</v>
      </c>
      <c r="H1752" s="172">
        <f t="shared" si="27"/>
        <v>0</v>
      </c>
      <c r="I1752" s="154" t="s">
        <v>21</v>
      </c>
      <c r="J1752" s="131"/>
    </row>
    <row r="1753" spans="1:10" ht="15" x14ac:dyDescent="0.25">
      <c r="A1753" s="166">
        <v>41693</v>
      </c>
      <c r="B1753" s="167">
        <v>197</v>
      </c>
      <c r="C1753" s="167" t="s">
        <v>1024</v>
      </c>
      <c r="D1753" s="151" t="s">
        <v>213</v>
      </c>
      <c r="E1753" s="168">
        <v>2092.5</v>
      </c>
      <c r="F1753" s="508">
        <v>41694</v>
      </c>
      <c r="G1753" s="153">
        <v>2092.5</v>
      </c>
      <c r="H1753" s="172">
        <f t="shared" si="27"/>
        <v>0</v>
      </c>
      <c r="I1753" s="154" t="s">
        <v>21</v>
      </c>
      <c r="J1753" s="131"/>
    </row>
    <row r="1754" spans="1:10" ht="15" x14ac:dyDescent="0.25">
      <c r="A1754" s="166">
        <v>41693</v>
      </c>
      <c r="B1754" s="167">
        <v>198</v>
      </c>
      <c r="C1754" s="167" t="s">
        <v>1024</v>
      </c>
      <c r="D1754" s="151" t="s">
        <v>8</v>
      </c>
      <c r="E1754" s="168">
        <v>639.5</v>
      </c>
      <c r="F1754" s="508">
        <v>41693</v>
      </c>
      <c r="G1754" s="153">
        <v>639.5</v>
      </c>
      <c r="H1754" s="172">
        <f t="shared" si="27"/>
        <v>0</v>
      </c>
      <c r="I1754" s="154" t="s">
        <v>8</v>
      </c>
      <c r="J1754" s="131"/>
    </row>
    <row r="1755" spans="1:10" ht="15" x14ac:dyDescent="0.25">
      <c r="A1755" s="166">
        <v>41693</v>
      </c>
      <c r="B1755" s="167">
        <v>199</v>
      </c>
      <c r="C1755" s="167" t="s">
        <v>1024</v>
      </c>
      <c r="D1755" s="151" t="s">
        <v>312</v>
      </c>
      <c r="E1755" s="168">
        <v>589.5</v>
      </c>
      <c r="F1755" s="508">
        <v>41693</v>
      </c>
      <c r="G1755" s="153">
        <v>589.5</v>
      </c>
      <c r="H1755" s="172">
        <f t="shared" si="27"/>
        <v>0</v>
      </c>
      <c r="I1755" s="154"/>
      <c r="J1755" s="131"/>
    </row>
    <row r="1756" spans="1:10" ht="15" x14ac:dyDescent="0.25">
      <c r="A1756" s="166">
        <v>41693</v>
      </c>
      <c r="B1756" s="167">
        <v>200</v>
      </c>
      <c r="C1756" s="167" t="s">
        <v>1024</v>
      </c>
      <c r="D1756" s="151" t="s">
        <v>152</v>
      </c>
      <c r="E1756" s="168">
        <v>3784.5</v>
      </c>
      <c r="F1756" s="508">
        <v>41693</v>
      </c>
      <c r="G1756" s="153">
        <v>3784.5</v>
      </c>
      <c r="H1756" s="172">
        <f t="shared" si="27"/>
        <v>0</v>
      </c>
      <c r="I1756" s="154"/>
      <c r="J1756" s="131"/>
    </row>
    <row r="1757" spans="1:10" ht="15" x14ac:dyDescent="0.25">
      <c r="A1757" s="166">
        <v>41693</v>
      </c>
      <c r="B1757" s="167">
        <v>201</v>
      </c>
      <c r="C1757" s="167" t="s">
        <v>1024</v>
      </c>
      <c r="D1757" s="151" t="s">
        <v>194</v>
      </c>
      <c r="E1757" s="168">
        <v>22875.599999999999</v>
      </c>
      <c r="F1757" s="508">
        <v>41693</v>
      </c>
      <c r="G1757" s="153">
        <v>22875.599999999999</v>
      </c>
      <c r="H1757" s="172">
        <f t="shared" si="27"/>
        <v>0</v>
      </c>
      <c r="I1757" s="154"/>
      <c r="J1757" s="131"/>
    </row>
    <row r="1758" spans="1:10" ht="15" x14ac:dyDescent="0.25">
      <c r="A1758" s="166">
        <v>41694</v>
      </c>
      <c r="B1758" s="167">
        <v>202</v>
      </c>
      <c r="C1758" s="167" t="s">
        <v>1024</v>
      </c>
      <c r="D1758" s="151" t="s">
        <v>13</v>
      </c>
      <c r="E1758" s="168">
        <v>2270</v>
      </c>
      <c r="F1758" s="508">
        <v>41698</v>
      </c>
      <c r="G1758" s="153">
        <v>2270</v>
      </c>
      <c r="H1758" s="172">
        <f t="shared" si="27"/>
        <v>0</v>
      </c>
      <c r="I1758" s="154" t="s">
        <v>30</v>
      </c>
      <c r="J1758" s="131"/>
    </row>
    <row r="1759" spans="1:10" ht="15" x14ac:dyDescent="0.25">
      <c r="A1759" s="166">
        <v>41694</v>
      </c>
      <c r="B1759" s="167">
        <v>203</v>
      </c>
      <c r="C1759" s="167" t="s">
        <v>1024</v>
      </c>
      <c r="D1759" s="151" t="s">
        <v>44</v>
      </c>
      <c r="E1759" s="168">
        <v>3040</v>
      </c>
      <c r="F1759" s="509">
        <v>41715</v>
      </c>
      <c r="G1759" s="158">
        <v>3040</v>
      </c>
      <c r="H1759" s="172">
        <f t="shared" si="27"/>
        <v>0</v>
      </c>
      <c r="I1759" s="168" t="s">
        <v>162</v>
      </c>
      <c r="J1759" s="131"/>
    </row>
    <row r="1760" spans="1:10" ht="15" x14ac:dyDescent="0.25">
      <c r="A1760" s="166">
        <v>41694</v>
      </c>
      <c r="B1760" s="167">
        <v>204</v>
      </c>
      <c r="C1760" s="167" t="s">
        <v>1024</v>
      </c>
      <c r="D1760" s="151" t="s">
        <v>24</v>
      </c>
      <c r="E1760" s="168">
        <v>851.5</v>
      </c>
      <c r="F1760" s="508">
        <v>41694</v>
      </c>
      <c r="G1760" s="153">
        <v>851.5</v>
      </c>
      <c r="H1760" s="172">
        <f t="shared" si="27"/>
        <v>0</v>
      </c>
      <c r="I1760" s="154" t="s">
        <v>8</v>
      </c>
      <c r="J1760" s="131"/>
    </row>
    <row r="1761" spans="1:10" ht="15" x14ac:dyDescent="0.25">
      <c r="A1761" s="166">
        <v>41694</v>
      </c>
      <c r="B1761" s="167">
        <v>205</v>
      </c>
      <c r="C1761" s="167" t="s">
        <v>1024</v>
      </c>
      <c r="D1761" s="151" t="s">
        <v>43</v>
      </c>
      <c r="E1761" s="168">
        <v>1140</v>
      </c>
      <c r="F1761" s="509">
        <v>41715</v>
      </c>
      <c r="G1761" s="158">
        <v>1140</v>
      </c>
      <c r="H1761" s="172">
        <f t="shared" si="27"/>
        <v>0</v>
      </c>
      <c r="I1761" s="154" t="s">
        <v>30</v>
      </c>
      <c r="J1761" s="131"/>
    </row>
    <row r="1762" spans="1:10" ht="15" x14ac:dyDescent="0.25">
      <c r="A1762" s="166">
        <v>41694</v>
      </c>
      <c r="B1762" s="167">
        <v>206</v>
      </c>
      <c r="C1762" s="167" t="s">
        <v>1024</v>
      </c>
      <c r="D1762" s="151" t="s">
        <v>42</v>
      </c>
      <c r="E1762" s="168">
        <v>760</v>
      </c>
      <c r="F1762" s="509">
        <v>41715</v>
      </c>
      <c r="G1762" s="158">
        <v>760</v>
      </c>
      <c r="H1762" s="172">
        <f t="shared" si="27"/>
        <v>0</v>
      </c>
      <c r="I1762" s="154" t="s">
        <v>30</v>
      </c>
      <c r="J1762" s="131"/>
    </row>
    <row r="1763" spans="1:10" ht="15" x14ac:dyDescent="0.25">
      <c r="A1763" s="166">
        <v>41694</v>
      </c>
      <c r="B1763" s="167">
        <v>207</v>
      </c>
      <c r="C1763" s="167" t="s">
        <v>1024</v>
      </c>
      <c r="D1763" s="151" t="s">
        <v>57</v>
      </c>
      <c r="E1763" s="168">
        <v>1200</v>
      </c>
      <c r="F1763" s="508">
        <v>41694</v>
      </c>
      <c r="G1763" s="153">
        <v>1200</v>
      </c>
      <c r="H1763" s="172">
        <f t="shared" si="27"/>
        <v>0</v>
      </c>
      <c r="I1763" s="154" t="s">
        <v>30</v>
      </c>
      <c r="J1763" s="131"/>
    </row>
    <row r="1764" spans="1:10" ht="15" x14ac:dyDescent="0.25">
      <c r="A1764" s="166">
        <v>41694</v>
      </c>
      <c r="B1764" s="167">
        <v>208</v>
      </c>
      <c r="C1764" s="167" t="s">
        <v>1024</v>
      </c>
      <c r="D1764" s="151" t="s">
        <v>149</v>
      </c>
      <c r="E1764" s="168">
        <v>16486</v>
      </c>
      <c r="F1764" s="508">
        <v>41694</v>
      </c>
      <c r="G1764" s="153">
        <v>16486</v>
      </c>
      <c r="H1764" s="172">
        <f t="shared" si="27"/>
        <v>0</v>
      </c>
      <c r="I1764" s="154"/>
      <c r="J1764" s="131"/>
    </row>
    <row r="1765" spans="1:10" ht="15" x14ac:dyDescent="0.25">
      <c r="A1765" s="166">
        <v>41694</v>
      </c>
      <c r="B1765" s="167">
        <v>209</v>
      </c>
      <c r="C1765" s="167" t="s">
        <v>1024</v>
      </c>
      <c r="D1765" s="151" t="s">
        <v>32</v>
      </c>
      <c r="E1765" s="168">
        <v>7704</v>
      </c>
      <c r="F1765" s="508">
        <v>41694</v>
      </c>
      <c r="G1765" s="153">
        <v>7704</v>
      </c>
      <c r="H1765" s="172">
        <f t="shared" si="27"/>
        <v>0</v>
      </c>
      <c r="I1765" s="154" t="s">
        <v>30</v>
      </c>
      <c r="J1765" s="131"/>
    </row>
    <row r="1766" spans="1:10" ht="15" x14ac:dyDescent="0.25">
      <c r="A1766" s="166">
        <v>41694</v>
      </c>
      <c r="B1766" s="167">
        <v>210</v>
      </c>
      <c r="C1766" s="167" t="s">
        <v>1024</v>
      </c>
      <c r="D1766" s="151" t="s">
        <v>149</v>
      </c>
      <c r="E1766" s="168">
        <v>301</v>
      </c>
      <c r="F1766" s="508">
        <v>41694</v>
      </c>
      <c r="G1766" s="153">
        <v>301</v>
      </c>
      <c r="H1766" s="172">
        <f t="shared" si="27"/>
        <v>0</v>
      </c>
      <c r="I1766" s="154"/>
      <c r="J1766" s="131"/>
    </row>
    <row r="1767" spans="1:10" ht="15" x14ac:dyDescent="0.25">
      <c r="A1767" s="166">
        <v>41694</v>
      </c>
      <c r="B1767" s="167">
        <v>211</v>
      </c>
      <c r="C1767" s="167" t="s">
        <v>1024</v>
      </c>
      <c r="D1767" s="151" t="s">
        <v>22</v>
      </c>
      <c r="E1767" s="168">
        <v>1412</v>
      </c>
      <c r="F1767" s="508">
        <v>41694</v>
      </c>
      <c r="G1767" s="153">
        <v>1412</v>
      </c>
      <c r="H1767" s="172">
        <f t="shared" si="27"/>
        <v>0</v>
      </c>
      <c r="I1767" s="154"/>
      <c r="J1767" s="131"/>
    </row>
    <row r="1768" spans="1:10" ht="15" x14ac:dyDescent="0.25">
      <c r="A1768" s="166">
        <v>41694</v>
      </c>
      <c r="B1768" s="167">
        <v>212</v>
      </c>
      <c r="C1768" s="167" t="s">
        <v>1024</v>
      </c>
      <c r="D1768" s="151" t="s">
        <v>116</v>
      </c>
      <c r="E1768" s="168">
        <v>1192.5</v>
      </c>
      <c r="F1768" s="508">
        <v>41694</v>
      </c>
      <c r="G1768" s="153">
        <v>1192.5</v>
      </c>
      <c r="H1768" s="172">
        <f t="shared" si="27"/>
        <v>0</v>
      </c>
      <c r="I1768" s="154"/>
      <c r="J1768" s="131"/>
    </row>
    <row r="1769" spans="1:10" ht="15" x14ac:dyDescent="0.25">
      <c r="A1769" s="166">
        <v>41694</v>
      </c>
      <c r="B1769" s="167">
        <v>213</v>
      </c>
      <c r="C1769" s="167" t="s">
        <v>1024</v>
      </c>
      <c r="D1769" s="151" t="s">
        <v>35</v>
      </c>
      <c r="E1769" s="168">
        <v>1258.5</v>
      </c>
      <c r="F1769" s="508">
        <v>41694</v>
      </c>
      <c r="G1769" s="153">
        <v>1258.5</v>
      </c>
      <c r="H1769" s="172">
        <f t="shared" si="27"/>
        <v>0</v>
      </c>
      <c r="I1769" s="154" t="s">
        <v>30</v>
      </c>
      <c r="J1769" s="131"/>
    </row>
    <row r="1770" spans="1:10" ht="15" x14ac:dyDescent="0.25">
      <c r="A1770" s="166">
        <v>41694</v>
      </c>
      <c r="B1770" s="167">
        <v>214</v>
      </c>
      <c r="C1770" s="167" t="s">
        <v>1024</v>
      </c>
      <c r="D1770" s="151" t="s">
        <v>129</v>
      </c>
      <c r="E1770" s="168">
        <v>1120</v>
      </c>
      <c r="F1770" s="508">
        <v>41694</v>
      </c>
      <c r="G1770" s="153">
        <v>1120</v>
      </c>
      <c r="H1770" s="172">
        <f t="shared" si="27"/>
        <v>0</v>
      </c>
      <c r="I1770" s="154"/>
      <c r="J1770" s="131"/>
    </row>
    <row r="1771" spans="1:10" ht="15" x14ac:dyDescent="0.25">
      <c r="A1771" s="166">
        <v>41694</v>
      </c>
      <c r="B1771" s="167">
        <v>215</v>
      </c>
      <c r="C1771" s="167" t="s">
        <v>1024</v>
      </c>
      <c r="D1771" s="151" t="s">
        <v>50</v>
      </c>
      <c r="E1771" s="168">
        <v>3759</v>
      </c>
      <c r="F1771" s="508">
        <v>41694</v>
      </c>
      <c r="G1771" s="153">
        <v>3759</v>
      </c>
      <c r="H1771" s="172">
        <f t="shared" si="27"/>
        <v>0</v>
      </c>
      <c r="I1771" s="154"/>
      <c r="J1771" s="131"/>
    </row>
    <row r="1772" spans="1:10" ht="15" x14ac:dyDescent="0.25">
      <c r="A1772" s="166">
        <v>41694</v>
      </c>
      <c r="B1772" s="167">
        <v>216</v>
      </c>
      <c r="C1772" s="167" t="s">
        <v>1024</v>
      </c>
      <c r="D1772" s="151" t="s">
        <v>29</v>
      </c>
      <c r="E1772" s="168">
        <v>8936</v>
      </c>
      <c r="F1772" s="508">
        <v>41694</v>
      </c>
      <c r="G1772" s="153">
        <v>8936</v>
      </c>
      <c r="H1772" s="172">
        <f t="shared" si="27"/>
        <v>0</v>
      </c>
      <c r="I1772" s="154" t="s">
        <v>30</v>
      </c>
      <c r="J1772" s="131"/>
    </row>
    <row r="1773" spans="1:10" ht="15" x14ac:dyDescent="0.25">
      <c r="A1773" s="166">
        <v>41694</v>
      </c>
      <c r="B1773" s="167">
        <v>217</v>
      </c>
      <c r="C1773" s="167" t="s">
        <v>1024</v>
      </c>
      <c r="D1773" s="151" t="s">
        <v>96</v>
      </c>
      <c r="E1773" s="168">
        <v>17136</v>
      </c>
      <c r="F1773" s="509">
        <v>41701</v>
      </c>
      <c r="G1773" s="158">
        <v>17136</v>
      </c>
      <c r="H1773" s="172">
        <f t="shared" si="27"/>
        <v>0</v>
      </c>
      <c r="I1773" s="154" t="s">
        <v>37</v>
      </c>
      <c r="J1773" s="131"/>
    </row>
    <row r="1774" spans="1:10" ht="15" x14ac:dyDescent="0.25">
      <c r="A1774" s="166">
        <v>41694</v>
      </c>
      <c r="B1774" s="167">
        <v>218</v>
      </c>
      <c r="C1774" s="167" t="s">
        <v>1024</v>
      </c>
      <c r="D1774" s="151" t="s">
        <v>50</v>
      </c>
      <c r="E1774" s="168">
        <v>726</v>
      </c>
      <c r="F1774" s="509">
        <v>41708</v>
      </c>
      <c r="G1774" s="158">
        <v>726</v>
      </c>
      <c r="H1774" s="172">
        <f t="shared" si="27"/>
        <v>0</v>
      </c>
      <c r="I1774" s="154"/>
      <c r="J1774" s="131"/>
    </row>
    <row r="1775" spans="1:10" ht="15" x14ac:dyDescent="0.25">
      <c r="A1775" s="166">
        <v>41694</v>
      </c>
      <c r="B1775" s="167">
        <v>219</v>
      </c>
      <c r="C1775" s="167" t="s">
        <v>1024</v>
      </c>
      <c r="D1775" s="151" t="s">
        <v>68</v>
      </c>
      <c r="E1775" s="168">
        <v>5393</v>
      </c>
      <c r="F1775" s="508">
        <v>41694</v>
      </c>
      <c r="G1775" s="153">
        <v>5393</v>
      </c>
      <c r="H1775" s="172">
        <f t="shared" si="27"/>
        <v>0</v>
      </c>
      <c r="I1775" s="154" t="s">
        <v>217</v>
      </c>
      <c r="J1775" s="131"/>
    </row>
    <row r="1776" spans="1:10" ht="15" x14ac:dyDescent="0.25">
      <c r="A1776" s="166">
        <v>41694</v>
      </c>
      <c r="B1776" s="167">
        <v>220</v>
      </c>
      <c r="C1776" s="167" t="s">
        <v>1024</v>
      </c>
      <c r="D1776" s="151" t="s">
        <v>490</v>
      </c>
      <c r="E1776" s="168">
        <v>485</v>
      </c>
      <c r="F1776" s="508">
        <v>41694</v>
      </c>
      <c r="G1776" s="153">
        <v>485</v>
      </c>
      <c r="H1776" s="172">
        <f t="shared" si="27"/>
        <v>0</v>
      </c>
      <c r="I1776" s="154" t="s">
        <v>30</v>
      </c>
      <c r="J1776" s="131"/>
    </row>
    <row r="1777" spans="1:10" ht="15" x14ac:dyDescent="0.25">
      <c r="A1777" s="166">
        <v>41694</v>
      </c>
      <c r="B1777" s="167">
        <v>221</v>
      </c>
      <c r="C1777" s="167" t="s">
        <v>1024</v>
      </c>
      <c r="D1777" s="151" t="s">
        <v>1060</v>
      </c>
      <c r="E1777" s="168">
        <v>5118</v>
      </c>
      <c r="F1777" s="508">
        <v>41694</v>
      </c>
      <c r="G1777" s="153">
        <v>5118</v>
      </c>
      <c r="H1777" s="172">
        <f t="shared" si="27"/>
        <v>0</v>
      </c>
      <c r="I1777" s="154" t="s">
        <v>8</v>
      </c>
      <c r="J1777" s="131"/>
    </row>
    <row r="1778" spans="1:10" ht="15" x14ac:dyDescent="0.25">
      <c r="A1778" s="166">
        <v>41694</v>
      </c>
      <c r="B1778" s="167">
        <v>222</v>
      </c>
      <c r="C1778" s="167" t="s">
        <v>1024</v>
      </c>
      <c r="D1778" s="151" t="s">
        <v>55</v>
      </c>
      <c r="E1778" s="168">
        <v>10569.6</v>
      </c>
      <c r="F1778" s="508">
        <v>41694</v>
      </c>
      <c r="G1778" s="153">
        <v>10569.6</v>
      </c>
      <c r="H1778" s="172">
        <f t="shared" si="27"/>
        <v>0</v>
      </c>
      <c r="I1778" s="154" t="s">
        <v>8</v>
      </c>
      <c r="J1778" s="131"/>
    </row>
    <row r="1779" spans="1:10" ht="15" x14ac:dyDescent="0.25">
      <c r="A1779" s="166">
        <v>41694</v>
      </c>
      <c r="B1779" s="167">
        <v>223</v>
      </c>
      <c r="C1779" s="167" t="s">
        <v>1024</v>
      </c>
      <c r="D1779" s="151" t="s">
        <v>136</v>
      </c>
      <c r="E1779" s="168">
        <v>1297.5</v>
      </c>
      <c r="F1779" s="508">
        <v>41694</v>
      </c>
      <c r="G1779" s="153">
        <v>1297.5</v>
      </c>
      <c r="H1779" s="172">
        <f t="shared" si="27"/>
        <v>0</v>
      </c>
      <c r="I1779" s="154"/>
      <c r="J1779" s="131"/>
    </row>
    <row r="1780" spans="1:10" ht="15" x14ac:dyDescent="0.25">
      <c r="A1780" s="166">
        <v>41694</v>
      </c>
      <c r="B1780" s="167">
        <v>224</v>
      </c>
      <c r="C1780" s="167" t="s">
        <v>1024</v>
      </c>
      <c r="D1780" s="151" t="s">
        <v>49</v>
      </c>
      <c r="E1780" s="168">
        <v>2532</v>
      </c>
      <c r="F1780" s="508">
        <v>41694</v>
      </c>
      <c r="G1780" s="153">
        <v>2532</v>
      </c>
      <c r="H1780" s="172">
        <f t="shared" si="27"/>
        <v>0</v>
      </c>
      <c r="I1780" s="154"/>
      <c r="J1780" s="131"/>
    </row>
    <row r="1781" spans="1:10" ht="15" x14ac:dyDescent="0.25">
      <c r="A1781" s="166">
        <v>41694</v>
      </c>
      <c r="B1781" s="167">
        <v>225</v>
      </c>
      <c r="C1781" s="167" t="s">
        <v>1024</v>
      </c>
      <c r="D1781" s="151" t="s">
        <v>1060</v>
      </c>
      <c r="E1781" s="168">
        <v>3666</v>
      </c>
      <c r="F1781" s="508">
        <v>41694</v>
      </c>
      <c r="G1781" s="153">
        <v>3666</v>
      </c>
      <c r="H1781" s="172">
        <f t="shared" si="27"/>
        <v>0</v>
      </c>
      <c r="I1781" s="154" t="s">
        <v>8</v>
      </c>
      <c r="J1781" s="131"/>
    </row>
    <row r="1782" spans="1:10" ht="15" x14ac:dyDescent="0.25">
      <c r="A1782" s="166">
        <v>41694</v>
      </c>
      <c r="B1782" s="167">
        <v>226</v>
      </c>
      <c r="C1782" s="167" t="s">
        <v>1024</v>
      </c>
      <c r="D1782" s="151" t="s">
        <v>106</v>
      </c>
      <c r="E1782" s="168">
        <v>251604</v>
      </c>
      <c r="F1782" s="509">
        <v>41704</v>
      </c>
      <c r="G1782" s="158">
        <v>251604</v>
      </c>
      <c r="H1782" s="172">
        <f t="shared" si="27"/>
        <v>0</v>
      </c>
      <c r="I1782" s="154" t="s">
        <v>217</v>
      </c>
      <c r="J1782" s="131"/>
    </row>
    <row r="1783" spans="1:10" ht="15" x14ac:dyDescent="0.25">
      <c r="A1783" s="166">
        <v>41694</v>
      </c>
      <c r="B1783" s="167">
        <v>227</v>
      </c>
      <c r="C1783" s="167" t="s">
        <v>1024</v>
      </c>
      <c r="D1783" s="151" t="s">
        <v>106</v>
      </c>
      <c r="E1783" s="168">
        <v>172260</v>
      </c>
      <c r="F1783" s="509">
        <v>41704</v>
      </c>
      <c r="G1783" s="158">
        <v>172260</v>
      </c>
      <c r="H1783" s="172">
        <f t="shared" si="27"/>
        <v>0</v>
      </c>
      <c r="I1783" s="154" t="s">
        <v>217</v>
      </c>
      <c r="J1783" s="131"/>
    </row>
    <row r="1784" spans="1:10" ht="15" x14ac:dyDescent="0.25">
      <c r="A1784" s="166">
        <v>41694</v>
      </c>
      <c r="B1784" s="167">
        <v>228</v>
      </c>
      <c r="C1784" s="167" t="s">
        <v>1024</v>
      </c>
      <c r="D1784" s="151" t="s">
        <v>106</v>
      </c>
      <c r="E1784" s="168">
        <v>223068</v>
      </c>
      <c r="F1784" s="509">
        <v>41704</v>
      </c>
      <c r="G1784" s="158">
        <v>223068</v>
      </c>
      <c r="H1784" s="172">
        <f t="shared" si="27"/>
        <v>0</v>
      </c>
      <c r="I1784" s="154" t="s">
        <v>217</v>
      </c>
      <c r="J1784" s="131"/>
    </row>
    <row r="1785" spans="1:10" ht="15" x14ac:dyDescent="0.25">
      <c r="A1785" s="166">
        <v>41694</v>
      </c>
      <c r="B1785" s="167">
        <v>229</v>
      </c>
      <c r="C1785" s="167" t="s">
        <v>1024</v>
      </c>
      <c r="D1785" s="151" t="s">
        <v>106</v>
      </c>
      <c r="E1785" s="168">
        <v>346608</v>
      </c>
      <c r="F1785" s="509">
        <v>41704</v>
      </c>
      <c r="G1785" s="158">
        <v>346608</v>
      </c>
      <c r="H1785" s="172">
        <f t="shared" si="27"/>
        <v>0</v>
      </c>
      <c r="I1785" s="154" t="s">
        <v>217</v>
      </c>
      <c r="J1785" s="131"/>
    </row>
    <row r="1786" spans="1:10" ht="15" x14ac:dyDescent="0.25">
      <c r="A1786" s="166">
        <v>41694</v>
      </c>
      <c r="B1786" s="167">
        <v>230</v>
      </c>
      <c r="C1786" s="167" t="s">
        <v>1024</v>
      </c>
      <c r="D1786" s="151" t="s">
        <v>8</v>
      </c>
      <c r="E1786" s="168">
        <v>2596</v>
      </c>
      <c r="F1786" s="508">
        <v>41694</v>
      </c>
      <c r="G1786" s="153">
        <v>2596</v>
      </c>
      <c r="H1786" s="172">
        <f t="shared" si="27"/>
        <v>0</v>
      </c>
      <c r="I1786" s="154" t="s">
        <v>8</v>
      </c>
      <c r="J1786" s="131"/>
    </row>
    <row r="1787" spans="1:10" ht="15" x14ac:dyDescent="0.25">
      <c r="A1787" s="166">
        <v>41694</v>
      </c>
      <c r="B1787" s="167">
        <v>231</v>
      </c>
      <c r="C1787" s="167" t="s">
        <v>1024</v>
      </c>
      <c r="D1787" s="151" t="s">
        <v>890</v>
      </c>
      <c r="E1787" s="168">
        <v>1320</v>
      </c>
      <c r="F1787" s="508">
        <v>41694</v>
      </c>
      <c r="G1787" s="153">
        <v>1320</v>
      </c>
      <c r="H1787" s="172">
        <f t="shared" si="27"/>
        <v>0</v>
      </c>
      <c r="I1787" s="154"/>
      <c r="J1787" s="131"/>
    </row>
    <row r="1788" spans="1:10" ht="15" x14ac:dyDescent="0.25">
      <c r="A1788" s="166">
        <v>41694</v>
      </c>
      <c r="B1788" s="167">
        <v>232</v>
      </c>
      <c r="C1788" s="167" t="s">
        <v>1024</v>
      </c>
      <c r="D1788" s="151" t="s">
        <v>123</v>
      </c>
      <c r="E1788" s="168">
        <v>3068</v>
      </c>
      <c r="F1788" s="508">
        <v>41695</v>
      </c>
      <c r="G1788" s="153">
        <v>3068</v>
      </c>
      <c r="H1788" s="172">
        <f t="shared" si="27"/>
        <v>0</v>
      </c>
      <c r="I1788" s="154"/>
      <c r="J1788" s="131"/>
    </row>
    <row r="1789" spans="1:10" ht="15" x14ac:dyDescent="0.25">
      <c r="A1789" s="166">
        <v>41694</v>
      </c>
      <c r="B1789" s="167">
        <v>233</v>
      </c>
      <c r="C1789" s="167" t="s">
        <v>1024</v>
      </c>
      <c r="D1789" s="151" t="s">
        <v>884</v>
      </c>
      <c r="E1789" s="168">
        <v>6437</v>
      </c>
      <c r="F1789" s="508">
        <v>41694</v>
      </c>
      <c r="G1789" s="153">
        <v>6437</v>
      </c>
      <c r="H1789" s="172">
        <f t="shared" si="27"/>
        <v>0</v>
      </c>
      <c r="I1789" s="154"/>
      <c r="J1789" s="131"/>
    </row>
    <row r="1790" spans="1:10" ht="15" x14ac:dyDescent="0.25">
      <c r="A1790" s="166">
        <v>41694</v>
      </c>
      <c r="B1790" s="167">
        <v>234</v>
      </c>
      <c r="C1790" s="167" t="s">
        <v>1024</v>
      </c>
      <c r="D1790" s="151" t="s">
        <v>47</v>
      </c>
      <c r="E1790" s="168">
        <v>4567</v>
      </c>
      <c r="F1790" s="508">
        <v>41694</v>
      </c>
      <c r="G1790" s="153">
        <v>4567</v>
      </c>
      <c r="H1790" s="172">
        <f t="shared" si="27"/>
        <v>0</v>
      </c>
      <c r="I1790" s="154" t="s">
        <v>30</v>
      </c>
      <c r="J1790" s="131"/>
    </row>
    <row r="1791" spans="1:10" ht="15" x14ac:dyDescent="0.25">
      <c r="A1791" s="166">
        <v>41694</v>
      </c>
      <c r="B1791" s="167">
        <v>235</v>
      </c>
      <c r="C1791" s="167" t="s">
        <v>1024</v>
      </c>
      <c r="D1791" s="151" t="s">
        <v>110</v>
      </c>
      <c r="E1791" s="168">
        <v>33899</v>
      </c>
      <c r="F1791" s="509">
        <v>41710</v>
      </c>
      <c r="G1791" s="158">
        <v>33899</v>
      </c>
      <c r="H1791" s="172">
        <f t="shared" si="27"/>
        <v>0</v>
      </c>
      <c r="I1791" s="154" t="s">
        <v>30</v>
      </c>
      <c r="J1791" s="131"/>
    </row>
    <row r="1792" spans="1:10" ht="15" x14ac:dyDescent="0.25">
      <c r="A1792" s="166">
        <v>41694</v>
      </c>
      <c r="B1792" s="167">
        <v>236</v>
      </c>
      <c r="C1792" s="167" t="s">
        <v>1024</v>
      </c>
      <c r="D1792" s="151" t="s">
        <v>66</v>
      </c>
      <c r="E1792" s="168">
        <v>1149</v>
      </c>
      <c r="F1792" s="508">
        <v>41694</v>
      </c>
      <c r="G1792" s="153">
        <v>1149</v>
      </c>
      <c r="H1792" s="172">
        <f t="shared" si="27"/>
        <v>0</v>
      </c>
      <c r="I1792" s="154" t="s">
        <v>162</v>
      </c>
      <c r="J1792" s="131"/>
    </row>
    <row r="1793" spans="1:10" ht="15" x14ac:dyDescent="0.25">
      <c r="A1793" s="166">
        <v>41694</v>
      </c>
      <c r="B1793" s="167">
        <v>237</v>
      </c>
      <c r="C1793" s="167" t="s">
        <v>1024</v>
      </c>
      <c r="D1793" s="151" t="s">
        <v>51</v>
      </c>
      <c r="E1793" s="168">
        <v>2323</v>
      </c>
      <c r="F1793" s="508">
        <v>41694</v>
      </c>
      <c r="G1793" s="153">
        <v>2323</v>
      </c>
      <c r="H1793" s="172">
        <f t="shared" si="27"/>
        <v>0</v>
      </c>
      <c r="I1793" s="154" t="s">
        <v>162</v>
      </c>
      <c r="J1793" s="131"/>
    </row>
    <row r="1794" spans="1:10" x14ac:dyDescent="0.25">
      <c r="A1794" s="166">
        <v>41694</v>
      </c>
      <c r="B1794" s="167">
        <v>238</v>
      </c>
      <c r="C1794" s="167" t="s">
        <v>1024</v>
      </c>
      <c r="D1794" s="151" t="s">
        <v>760</v>
      </c>
      <c r="E1794" s="168">
        <v>2125</v>
      </c>
      <c r="F1794" s="508">
        <v>41694</v>
      </c>
      <c r="G1794" s="153">
        <v>2125</v>
      </c>
      <c r="H1794" s="172">
        <f t="shared" si="27"/>
        <v>0</v>
      </c>
      <c r="I1794" s="154" t="s">
        <v>30</v>
      </c>
    </row>
    <row r="1795" spans="1:10" x14ac:dyDescent="0.25">
      <c r="A1795" s="166">
        <v>41694</v>
      </c>
      <c r="B1795" s="167">
        <v>239</v>
      </c>
      <c r="C1795" s="167" t="s">
        <v>1024</v>
      </c>
      <c r="D1795" s="151" t="s">
        <v>133</v>
      </c>
      <c r="E1795" s="168">
        <v>33152.5</v>
      </c>
      <c r="F1795" s="508">
        <v>41694</v>
      </c>
      <c r="G1795" s="153">
        <v>33152.5</v>
      </c>
      <c r="H1795" s="172">
        <f t="shared" si="27"/>
        <v>0</v>
      </c>
      <c r="I1795" s="154" t="s">
        <v>8</v>
      </c>
    </row>
    <row r="1796" spans="1:10" x14ac:dyDescent="0.25">
      <c r="A1796" s="166">
        <v>41694</v>
      </c>
      <c r="B1796" s="167">
        <v>240</v>
      </c>
      <c r="C1796" s="167" t="s">
        <v>1024</v>
      </c>
      <c r="D1796" s="151" t="s">
        <v>215</v>
      </c>
      <c r="E1796" s="168">
        <v>3277.5</v>
      </c>
      <c r="F1796" s="508">
        <v>41694</v>
      </c>
      <c r="G1796" s="153">
        <v>3277.5</v>
      </c>
      <c r="H1796" s="172">
        <f t="shared" si="27"/>
        <v>0</v>
      </c>
      <c r="I1796" s="154"/>
    </row>
    <row r="1797" spans="1:10" x14ac:dyDescent="0.25">
      <c r="A1797" s="166">
        <v>41694</v>
      </c>
      <c r="B1797" s="167">
        <v>241</v>
      </c>
      <c r="C1797" s="167" t="s">
        <v>1024</v>
      </c>
      <c r="D1797" s="151" t="s">
        <v>130</v>
      </c>
      <c r="E1797" s="168">
        <v>8007</v>
      </c>
      <c r="F1797" s="508">
        <v>41697</v>
      </c>
      <c r="G1797" s="153">
        <v>8007</v>
      </c>
      <c r="H1797" s="172">
        <f t="shared" ref="H1797:H1860" si="28">E1797-G1797</f>
        <v>0</v>
      </c>
      <c r="I1797" s="154" t="s">
        <v>21</v>
      </c>
    </row>
    <row r="1798" spans="1:10" x14ac:dyDescent="0.25">
      <c r="A1798" s="166">
        <v>41694</v>
      </c>
      <c r="B1798" s="167">
        <v>242</v>
      </c>
      <c r="C1798" s="167" t="s">
        <v>1024</v>
      </c>
      <c r="D1798" s="151" t="s">
        <v>188</v>
      </c>
      <c r="E1798" s="168">
        <v>13002</v>
      </c>
      <c r="F1798" s="530">
        <v>41804</v>
      </c>
      <c r="G1798" s="181">
        <v>13002</v>
      </c>
      <c r="H1798" s="172">
        <f t="shared" si="28"/>
        <v>0</v>
      </c>
      <c r="I1798" s="154" t="s">
        <v>21</v>
      </c>
    </row>
    <row r="1799" spans="1:10" x14ac:dyDescent="0.25">
      <c r="A1799" s="166">
        <v>41694</v>
      </c>
      <c r="B1799" s="167">
        <v>243</v>
      </c>
      <c r="C1799" s="167" t="s">
        <v>1024</v>
      </c>
      <c r="D1799" s="151" t="s">
        <v>380</v>
      </c>
      <c r="E1799" s="168">
        <v>2385.5</v>
      </c>
      <c r="F1799" s="508">
        <v>41694</v>
      </c>
      <c r="G1799" s="153">
        <v>2385.5</v>
      </c>
      <c r="H1799" s="172">
        <f t="shared" si="28"/>
        <v>0</v>
      </c>
      <c r="I1799" s="154" t="s">
        <v>21</v>
      </c>
    </row>
    <row r="1800" spans="1:10" x14ac:dyDescent="0.25">
      <c r="A1800" s="166">
        <v>41694</v>
      </c>
      <c r="B1800" s="167">
        <v>244</v>
      </c>
      <c r="C1800" s="167" t="s">
        <v>1024</v>
      </c>
      <c r="D1800" s="151" t="s">
        <v>494</v>
      </c>
      <c r="E1800" s="168">
        <v>3847</v>
      </c>
      <c r="F1800" s="508">
        <v>41694</v>
      </c>
      <c r="G1800" s="153">
        <v>3847</v>
      </c>
      <c r="H1800" s="172">
        <f t="shared" si="28"/>
        <v>0</v>
      </c>
      <c r="I1800" s="154" t="s">
        <v>27</v>
      </c>
    </row>
    <row r="1801" spans="1:10" x14ac:dyDescent="0.25">
      <c r="A1801" s="166">
        <v>41694</v>
      </c>
      <c r="B1801" s="167">
        <v>245</v>
      </c>
      <c r="C1801" s="167" t="s">
        <v>1024</v>
      </c>
      <c r="D1801" s="151" t="s">
        <v>479</v>
      </c>
      <c r="E1801" s="168">
        <v>21964</v>
      </c>
      <c r="F1801" s="508">
        <v>41694</v>
      </c>
      <c r="G1801" s="153">
        <v>21964</v>
      </c>
      <c r="H1801" s="172">
        <f t="shared" si="28"/>
        <v>0</v>
      </c>
      <c r="I1801" s="154" t="s">
        <v>37</v>
      </c>
      <c r="J1801" s="155" t="s">
        <v>1061</v>
      </c>
    </row>
    <row r="1802" spans="1:10" x14ac:dyDescent="0.25">
      <c r="A1802" s="166">
        <v>41694</v>
      </c>
      <c r="B1802" s="167">
        <v>246</v>
      </c>
      <c r="C1802" s="167" t="s">
        <v>1024</v>
      </c>
      <c r="D1802" s="151" t="s">
        <v>16</v>
      </c>
      <c r="E1802" s="168">
        <v>2056</v>
      </c>
      <c r="F1802" s="509">
        <v>41710</v>
      </c>
      <c r="G1802" s="158">
        <v>2056</v>
      </c>
      <c r="H1802" s="172">
        <f t="shared" si="28"/>
        <v>0</v>
      </c>
      <c r="I1802" s="154"/>
    </row>
    <row r="1803" spans="1:10" x14ac:dyDescent="0.25">
      <c r="A1803" s="166">
        <v>41694</v>
      </c>
      <c r="B1803" s="167">
        <v>247</v>
      </c>
      <c r="C1803" s="167" t="s">
        <v>1024</v>
      </c>
      <c r="D1803" s="151" t="s">
        <v>1062</v>
      </c>
      <c r="E1803" s="168">
        <v>22513</v>
      </c>
      <c r="F1803" s="508">
        <v>41694</v>
      </c>
      <c r="G1803" s="153">
        <v>22513</v>
      </c>
      <c r="H1803" s="172">
        <f t="shared" si="28"/>
        <v>0</v>
      </c>
      <c r="I1803" s="154" t="s">
        <v>37</v>
      </c>
    </row>
    <row r="1804" spans="1:10" x14ac:dyDescent="0.25">
      <c r="A1804" s="166">
        <v>41694</v>
      </c>
      <c r="B1804" s="167">
        <v>248</v>
      </c>
      <c r="C1804" s="167" t="s">
        <v>1024</v>
      </c>
      <c r="D1804" s="151" t="s">
        <v>144</v>
      </c>
      <c r="E1804" s="168">
        <v>4288</v>
      </c>
      <c r="F1804" s="508">
        <v>41694</v>
      </c>
      <c r="G1804" s="153">
        <v>4288</v>
      </c>
      <c r="H1804" s="172">
        <f t="shared" si="28"/>
        <v>0</v>
      </c>
      <c r="I1804" s="154" t="s">
        <v>65</v>
      </c>
    </row>
    <row r="1805" spans="1:10" x14ac:dyDescent="0.25">
      <c r="A1805" s="166">
        <v>41694</v>
      </c>
      <c r="B1805" s="167">
        <v>249</v>
      </c>
      <c r="C1805" s="167" t="s">
        <v>1024</v>
      </c>
      <c r="D1805" s="151" t="s">
        <v>515</v>
      </c>
      <c r="E1805" s="168">
        <v>625</v>
      </c>
      <c r="F1805" s="508">
        <v>41694</v>
      </c>
      <c r="G1805" s="153">
        <v>625</v>
      </c>
      <c r="H1805" s="172">
        <f t="shared" si="28"/>
        <v>0</v>
      </c>
      <c r="I1805" s="154" t="s">
        <v>65</v>
      </c>
    </row>
    <row r="1806" spans="1:10" x14ac:dyDescent="0.25">
      <c r="A1806" s="166">
        <v>41694</v>
      </c>
      <c r="B1806" s="167">
        <v>250</v>
      </c>
      <c r="C1806" s="167" t="s">
        <v>1024</v>
      </c>
      <c r="D1806" s="151" t="s">
        <v>956</v>
      </c>
      <c r="E1806" s="168">
        <v>1947</v>
      </c>
      <c r="F1806" s="508">
        <v>41694</v>
      </c>
      <c r="G1806" s="153">
        <v>1947</v>
      </c>
      <c r="H1806" s="172">
        <f t="shared" si="28"/>
        <v>0</v>
      </c>
      <c r="I1806" s="154" t="s">
        <v>65</v>
      </c>
    </row>
    <row r="1807" spans="1:10" x14ac:dyDescent="0.25">
      <c r="A1807" s="166">
        <v>41694</v>
      </c>
      <c r="B1807" s="167">
        <v>251</v>
      </c>
      <c r="C1807" s="167" t="s">
        <v>1024</v>
      </c>
      <c r="D1807" s="151" t="s">
        <v>304</v>
      </c>
      <c r="E1807" s="168">
        <v>16177</v>
      </c>
      <c r="F1807" s="508">
        <v>41694</v>
      </c>
      <c r="G1807" s="153">
        <v>16177</v>
      </c>
      <c r="H1807" s="172">
        <f t="shared" si="28"/>
        <v>0</v>
      </c>
      <c r="I1807" s="154" t="s">
        <v>217</v>
      </c>
    </row>
    <row r="1808" spans="1:10" x14ac:dyDescent="0.25">
      <c r="A1808" s="166">
        <v>41694</v>
      </c>
      <c r="B1808" s="167">
        <v>252</v>
      </c>
      <c r="C1808" s="167" t="s">
        <v>1024</v>
      </c>
      <c r="D1808" s="156" t="s">
        <v>53</v>
      </c>
      <c r="E1808" s="184">
        <v>0</v>
      </c>
      <c r="F1808" s="508"/>
      <c r="G1808" s="153"/>
      <c r="H1808" s="172">
        <f t="shared" si="28"/>
        <v>0</v>
      </c>
      <c r="I1808" s="154" t="s">
        <v>324</v>
      </c>
    </row>
    <row r="1809" spans="1:10" x14ac:dyDescent="0.25">
      <c r="A1809" s="166">
        <v>41694</v>
      </c>
      <c r="B1809" s="167">
        <v>253</v>
      </c>
      <c r="C1809" s="167" t="s">
        <v>1024</v>
      </c>
      <c r="D1809" s="151" t="s">
        <v>235</v>
      </c>
      <c r="E1809" s="168">
        <v>2378.5</v>
      </c>
      <c r="F1809" s="508">
        <v>41694</v>
      </c>
      <c r="G1809" s="153">
        <v>2378.5</v>
      </c>
      <c r="H1809" s="172">
        <f t="shared" si="28"/>
        <v>0</v>
      </c>
      <c r="I1809" s="154" t="s">
        <v>217</v>
      </c>
    </row>
    <row r="1810" spans="1:10" ht="15" x14ac:dyDescent="0.25">
      <c r="A1810" s="166">
        <v>41694</v>
      </c>
      <c r="B1810" s="167">
        <v>254</v>
      </c>
      <c r="C1810" s="167" t="s">
        <v>1024</v>
      </c>
      <c r="D1810" s="151" t="s">
        <v>468</v>
      </c>
      <c r="E1810" s="168">
        <v>2461</v>
      </c>
      <c r="F1810" s="508">
        <v>41694</v>
      </c>
      <c r="G1810" s="153">
        <v>2461</v>
      </c>
      <c r="H1810" s="172">
        <f t="shared" si="28"/>
        <v>0</v>
      </c>
      <c r="I1810" s="154" t="s">
        <v>217</v>
      </c>
      <c r="J1810" s="131"/>
    </row>
    <row r="1811" spans="1:10" ht="15" x14ac:dyDescent="0.25">
      <c r="A1811" s="166">
        <v>41694</v>
      </c>
      <c r="B1811" s="167">
        <v>255</v>
      </c>
      <c r="C1811" s="167" t="s">
        <v>1024</v>
      </c>
      <c r="D1811" s="151" t="s">
        <v>176</v>
      </c>
      <c r="E1811" s="168">
        <v>1610.5</v>
      </c>
      <c r="F1811" s="508">
        <v>41694</v>
      </c>
      <c r="G1811" s="153">
        <v>1610.5</v>
      </c>
      <c r="H1811" s="172">
        <f t="shared" si="28"/>
        <v>0</v>
      </c>
      <c r="I1811" s="154"/>
      <c r="J1811" s="131"/>
    </row>
    <row r="1812" spans="1:10" ht="15" x14ac:dyDescent="0.25">
      <c r="A1812" s="166">
        <v>41694</v>
      </c>
      <c r="B1812" s="167">
        <v>256</v>
      </c>
      <c r="C1812" s="167" t="s">
        <v>1024</v>
      </c>
      <c r="D1812" s="151" t="s">
        <v>349</v>
      </c>
      <c r="E1812" s="168">
        <v>956.5</v>
      </c>
      <c r="F1812" s="508">
        <v>41694</v>
      </c>
      <c r="G1812" s="153">
        <v>956.5</v>
      </c>
      <c r="H1812" s="172">
        <f t="shared" si="28"/>
        <v>0</v>
      </c>
      <c r="I1812" s="154" t="s">
        <v>217</v>
      </c>
      <c r="J1812" s="131"/>
    </row>
    <row r="1813" spans="1:10" ht="15" x14ac:dyDescent="0.25">
      <c r="A1813" s="166">
        <v>41694</v>
      </c>
      <c r="B1813" s="167">
        <v>257</v>
      </c>
      <c r="C1813" s="167" t="s">
        <v>1024</v>
      </c>
      <c r="D1813" s="151" t="s">
        <v>80</v>
      </c>
      <c r="E1813" s="168">
        <v>1472</v>
      </c>
      <c r="F1813" s="508">
        <v>41694</v>
      </c>
      <c r="G1813" s="153">
        <v>1472</v>
      </c>
      <c r="H1813" s="172">
        <f t="shared" si="28"/>
        <v>0</v>
      </c>
      <c r="I1813" s="154" t="s">
        <v>217</v>
      </c>
      <c r="J1813" s="131"/>
    </row>
    <row r="1814" spans="1:10" ht="15" x14ac:dyDescent="0.25">
      <c r="A1814" s="166">
        <v>41694</v>
      </c>
      <c r="B1814" s="167">
        <v>258</v>
      </c>
      <c r="C1814" s="167" t="s">
        <v>1024</v>
      </c>
      <c r="D1814" s="151" t="s">
        <v>20</v>
      </c>
      <c r="E1814" s="183">
        <v>2508</v>
      </c>
      <c r="F1814" s="529" t="s">
        <v>1063</v>
      </c>
      <c r="G1814" s="158">
        <f>2308+200</f>
        <v>2508</v>
      </c>
      <c r="H1814" s="172">
        <f t="shared" si="28"/>
        <v>0</v>
      </c>
      <c r="I1814" s="154"/>
      <c r="J1814" s="131"/>
    </row>
    <row r="1815" spans="1:10" ht="15" x14ac:dyDescent="0.25">
      <c r="A1815" s="166">
        <v>41694</v>
      </c>
      <c r="B1815" s="167">
        <v>259</v>
      </c>
      <c r="C1815" s="167" t="s">
        <v>1024</v>
      </c>
      <c r="D1815" s="151" t="s">
        <v>666</v>
      </c>
      <c r="E1815" s="168">
        <v>2905.5</v>
      </c>
      <c r="F1815" s="508">
        <v>41694</v>
      </c>
      <c r="G1815" s="153">
        <v>2905.5</v>
      </c>
      <c r="H1815" s="172">
        <f t="shared" si="28"/>
        <v>0</v>
      </c>
      <c r="I1815" s="154" t="s">
        <v>217</v>
      </c>
      <c r="J1815" s="131"/>
    </row>
    <row r="1816" spans="1:10" ht="15" x14ac:dyDescent="0.25">
      <c r="A1816" s="166">
        <v>41694</v>
      </c>
      <c r="B1816" s="167">
        <v>260</v>
      </c>
      <c r="C1816" s="167" t="s">
        <v>1024</v>
      </c>
      <c r="D1816" s="151" t="s">
        <v>233</v>
      </c>
      <c r="E1816" s="168">
        <v>921</v>
      </c>
      <c r="F1816" s="508">
        <v>41694</v>
      </c>
      <c r="G1816" s="153">
        <v>921</v>
      </c>
      <c r="H1816" s="172">
        <f t="shared" si="28"/>
        <v>0</v>
      </c>
      <c r="I1816" s="154" t="s">
        <v>217</v>
      </c>
      <c r="J1816" s="131"/>
    </row>
    <row r="1817" spans="1:10" ht="15" x14ac:dyDescent="0.25">
      <c r="A1817" s="166">
        <v>41694</v>
      </c>
      <c r="B1817" s="167">
        <v>261</v>
      </c>
      <c r="C1817" s="167" t="s">
        <v>1024</v>
      </c>
      <c r="D1817" s="151" t="s">
        <v>147</v>
      </c>
      <c r="E1817" s="168">
        <v>15061.5</v>
      </c>
      <c r="F1817" s="508">
        <v>41694</v>
      </c>
      <c r="G1817" s="153">
        <v>15061.5</v>
      </c>
      <c r="H1817" s="172">
        <f t="shared" si="28"/>
        <v>0</v>
      </c>
      <c r="I1817" s="154" t="s">
        <v>217</v>
      </c>
      <c r="J1817" s="131"/>
    </row>
    <row r="1818" spans="1:10" ht="15" x14ac:dyDescent="0.25">
      <c r="A1818" s="166">
        <v>41694</v>
      </c>
      <c r="B1818" s="167">
        <v>262</v>
      </c>
      <c r="C1818" s="167" t="s">
        <v>1024</v>
      </c>
      <c r="D1818" s="151" t="s">
        <v>115</v>
      </c>
      <c r="E1818" s="168">
        <v>672.5</v>
      </c>
      <c r="F1818" s="508">
        <v>41694</v>
      </c>
      <c r="G1818" s="153">
        <v>672.5</v>
      </c>
      <c r="H1818" s="172">
        <f t="shared" si="28"/>
        <v>0</v>
      </c>
      <c r="I1818" s="154"/>
      <c r="J1818" s="131"/>
    </row>
    <row r="1819" spans="1:10" ht="15" x14ac:dyDescent="0.25">
      <c r="A1819" s="166">
        <v>41694</v>
      </c>
      <c r="B1819" s="167">
        <v>263</v>
      </c>
      <c r="C1819" s="167" t="s">
        <v>1024</v>
      </c>
      <c r="D1819" s="151" t="s">
        <v>27</v>
      </c>
      <c r="E1819" s="168">
        <v>14891</v>
      </c>
      <c r="F1819" s="508">
        <v>41698</v>
      </c>
      <c r="G1819" s="153">
        <v>14891</v>
      </c>
      <c r="H1819" s="172">
        <f t="shared" si="28"/>
        <v>0</v>
      </c>
      <c r="I1819" s="154" t="s">
        <v>27</v>
      </c>
      <c r="J1819" s="131"/>
    </row>
    <row r="1820" spans="1:10" ht="15" x14ac:dyDescent="0.25">
      <c r="A1820" s="166">
        <v>41694</v>
      </c>
      <c r="B1820" s="167">
        <v>264</v>
      </c>
      <c r="C1820" s="167" t="s">
        <v>1024</v>
      </c>
      <c r="D1820" s="151" t="s">
        <v>54</v>
      </c>
      <c r="E1820" s="168">
        <v>7652.5</v>
      </c>
      <c r="F1820" s="508">
        <v>41695</v>
      </c>
      <c r="G1820" s="153">
        <v>7652.5</v>
      </c>
      <c r="H1820" s="172">
        <f t="shared" si="28"/>
        <v>0</v>
      </c>
      <c r="I1820" s="154" t="s">
        <v>217</v>
      </c>
      <c r="J1820" s="131"/>
    </row>
    <row r="1821" spans="1:10" ht="15" x14ac:dyDescent="0.25">
      <c r="A1821" s="166">
        <v>41694</v>
      </c>
      <c r="B1821" s="167">
        <v>265</v>
      </c>
      <c r="C1821" s="167" t="s">
        <v>1024</v>
      </c>
      <c r="D1821" s="151" t="s">
        <v>92</v>
      </c>
      <c r="E1821" s="168">
        <v>9367.5</v>
      </c>
      <c r="F1821" s="508">
        <v>41694</v>
      </c>
      <c r="G1821" s="153">
        <v>9367.5</v>
      </c>
      <c r="H1821" s="172">
        <f t="shared" si="28"/>
        <v>0</v>
      </c>
      <c r="I1821" s="154" t="s">
        <v>27</v>
      </c>
      <c r="J1821" s="131"/>
    </row>
    <row r="1822" spans="1:10" ht="15" x14ac:dyDescent="0.25">
      <c r="A1822" s="166">
        <v>41694</v>
      </c>
      <c r="B1822" s="167">
        <v>266</v>
      </c>
      <c r="C1822" s="167" t="s">
        <v>1024</v>
      </c>
      <c r="D1822" s="151" t="s">
        <v>690</v>
      </c>
      <c r="E1822" s="168">
        <v>13033</v>
      </c>
      <c r="F1822" s="508">
        <v>41694</v>
      </c>
      <c r="G1822" s="153">
        <v>13033</v>
      </c>
      <c r="H1822" s="172">
        <f t="shared" si="28"/>
        <v>0</v>
      </c>
      <c r="I1822" s="154" t="s">
        <v>217</v>
      </c>
      <c r="J1822" s="131"/>
    </row>
    <row r="1823" spans="1:10" ht="15" x14ac:dyDescent="0.25">
      <c r="A1823" s="166">
        <v>41694</v>
      </c>
      <c r="B1823" s="167">
        <v>267</v>
      </c>
      <c r="C1823" s="167" t="s">
        <v>1024</v>
      </c>
      <c r="D1823" s="151" t="s">
        <v>27</v>
      </c>
      <c r="E1823" s="168">
        <v>675</v>
      </c>
      <c r="F1823" s="508">
        <v>41698</v>
      </c>
      <c r="G1823" s="153">
        <v>675</v>
      </c>
      <c r="H1823" s="172">
        <f t="shared" si="28"/>
        <v>0</v>
      </c>
      <c r="I1823" s="154" t="s">
        <v>27</v>
      </c>
      <c r="J1823" s="131"/>
    </row>
    <row r="1824" spans="1:10" ht="15" x14ac:dyDescent="0.25">
      <c r="A1824" s="166">
        <v>41694</v>
      </c>
      <c r="B1824" s="167">
        <v>268</v>
      </c>
      <c r="C1824" s="167" t="s">
        <v>1024</v>
      </c>
      <c r="D1824" s="151" t="s">
        <v>435</v>
      </c>
      <c r="E1824" s="168">
        <v>3810.5</v>
      </c>
      <c r="F1824" s="508">
        <v>41694</v>
      </c>
      <c r="G1824" s="153">
        <v>3810.5</v>
      </c>
      <c r="H1824" s="172">
        <f t="shared" si="28"/>
        <v>0</v>
      </c>
      <c r="I1824" s="154" t="s">
        <v>8</v>
      </c>
      <c r="J1824" s="131"/>
    </row>
    <row r="1825" spans="1:10" ht="15" x14ac:dyDescent="0.25">
      <c r="A1825" s="166">
        <v>41694</v>
      </c>
      <c r="B1825" s="167">
        <v>269</v>
      </c>
      <c r="C1825" s="167" t="s">
        <v>1024</v>
      </c>
      <c r="D1825" s="151" t="s">
        <v>85</v>
      </c>
      <c r="E1825" s="168">
        <v>18036</v>
      </c>
      <c r="F1825" s="508">
        <v>41694</v>
      </c>
      <c r="G1825" s="153">
        <v>18036</v>
      </c>
      <c r="H1825" s="172">
        <f t="shared" si="28"/>
        <v>0</v>
      </c>
      <c r="I1825" s="154" t="s">
        <v>27</v>
      </c>
      <c r="J1825" s="131"/>
    </row>
    <row r="1826" spans="1:10" ht="15" x14ac:dyDescent="0.25">
      <c r="A1826" s="166">
        <v>41694</v>
      </c>
      <c r="B1826" s="167">
        <v>270</v>
      </c>
      <c r="C1826" s="167" t="s">
        <v>1024</v>
      </c>
      <c r="D1826" s="151" t="s">
        <v>575</v>
      </c>
      <c r="E1826" s="168">
        <v>270</v>
      </c>
      <c r="F1826" s="508">
        <v>41698</v>
      </c>
      <c r="G1826" s="153">
        <v>270</v>
      </c>
      <c r="H1826" s="172">
        <f t="shared" si="28"/>
        <v>0</v>
      </c>
      <c r="I1826" s="154"/>
      <c r="J1826" s="131"/>
    </row>
    <row r="1827" spans="1:10" ht="15" x14ac:dyDescent="0.25">
      <c r="A1827" s="166">
        <v>41694</v>
      </c>
      <c r="B1827" s="167">
        <v>271</v>
      </c>
      <c r="C1827" s="167" t="s">
        <v>1024</v>
      </c>
      <c r="D1827" s="151" t="s">
        <v>11</v>
      </c>
      <c r="E1827" s="183">
        <v>57257</v>
      </c>
      <c r="F1827" s="529" t="s">
        <v>1064</v>
      </c>
      <c r="G1827" s="153">
        <v>57257</v>
      </c>
      <c r="H1827" s="172">
        <f t="shared" si="28"/>
        <v>0</v>
      </c>
      <c r="I1827" s="154" t="s">
        <v>21</v>
      </c>
      <c r="J1827" s="131"/>
    </row>
    <row r="1828" spans="1:10" ht="15" x14ac:dyDescent="0.25">
      <c r="A1828" s="166">
        <v>41694</v>
      </c>
      <c r="B1828" s="167">
        <v>272</v>
      </c>
      <c r="C1828" s="167" t="s">
        <v>1024</v>
      </c>
      <c r="D1828" s="151" t="s">
        <v>87</v>
      </c>
      <c r="E1828" s="168">
        <v>6473.6</v>
      </c>
      <c r="F1828" s="508">
        <v>41694</v>
      </c>
      <c r="G1828" s="153">
        <v>6473.6</v>
      </c>
      <c r="H1828" s="172">
        <f t="shared" si="28"/>
        <v>0</v>
      </c>
      <c r="I1828" s="154" t="s">
        <v>8</v>
      </c>
      <c r="J1828" s="131"/>
    </row>
    <row r="1829" spans="1:10" ht="15" x14ac:dyDescent="0.25">
      <c r="A1829" s="166">
        <v>41694</v>
      </c>
      <c r="B1829" s="167">
        <v>273</v>
      </c>
      <c r="C1829" s="167" t="s">
        <v>1024</v>
      </c>
      <c r="D1829" s="151" t="s">
        <v>240</v>
      </c>
      <c r="E1829" s="168">
        <v>46732.7</v>
      </c>
      <c r="F1829" s="520" t="s">
        <v>1065</v>
      </c>
      <c r="G1829" s="158">
        <v>46732.7</v>
      </c>
      <c r="H1829" s="172">
        <f t="shared" si="28"/>
        <v>0</v>
      </c>
      <c r="I1829" s="154" t="s">
        <v>27</v>
      </c>
      <c r="J1829" s="131"/>
    </row>
    <row r="1830" spans="1:10" ht="15" x14ac:dyDescent="0.25">
      <c r="A1830" s="166">
        <v>41694</v>
      </c>
      <c r="B1830" s="167">
        <v>274</v>
      </c>
      <c r="C1830" s="167" t="s">
        <v>1024</v>
      </c>
      <c r="D1830" s="151" t="s">
        <v>1066</v>
      </c>
      <c r="E1830" s="168">
        <v>6144.5</v>
      </c>
      <c r="F1830" s="508">
        <v>41694</v>
      </c>
      <c r="G1830" s="153">
        <v>6144.5</v>
      </c>
      <c r="H1830" s="172">
        <f t="shared" si="28"/>
        <v>0</v>
      </c>
      <c r="I1830" s="154" t="s">
        <v>27</v>
      </c>
      <c r="J1830" s="131"/>
    </row>
    <row r="1831" spans="1:10" ht="15" x14ac:dyDescent="0.25">
      <c r="A1831" s="166">
        <v>41694</v>
      </c>
      <c r="B1831" s="167">
        <v>275</v>
      </c>
      <c r="C1831" s="167" t="s">
        <v>1024</v>
      </c>
      <c r="D1831" s="151" t="s">
        <v>93</v>
      </c>
      <c r="E1831" s="168">
        <v>8435</v>
      </c>
      <c r="F1831" s="508">
        <v>41694</v>
      </c>
      <c r="G1831" s="153">
        <v>8435</v>
      </c>
      <c r="H1831" s="172">
        <f t="shared" si="28"/>
        <v>0</v>
      </c>
      <c r="I1831" s="154" t="s">
        <v>27</v>
      </c>
      <c r="J1831" s="131"/>
    </row>
    <row r="1832" spans="1:10" ht="15" x14ac:dyDescent="0.25">
      <c r="A1832" s="166">
        <v>41694</v>
      </c>
      <c r="B1832" s="167">
        <v>276</v>
      </c>
      <c r="C1832" s="167" t="s">
        <v>1024</v>
      </c>
      <c r="D1832" s="151" t="s">
        <v>88</v>
      </c>
      <c r="E1832" s="168">
        <v>2941</v>
      </c>
      <c r="F1832" s="508">
        <v>41694</v>
      </c>
      <c r="G1832" s="153">
        <v>2941</v>
      </c>
      <c r="H1832" s="172">
        <f t="shared" si="28"/>
        <v>0</v>
      </c>
      <c r="I1832" s="154" t="s">
        <v>27</v>
      </c>
      <c r="J1832" s="131"/>
    </row>
    <row r="1833" spans="1:10" ht="15" x14ac:dyDescent="0.25">
      <c r="A1833" s="166">
        <v>41694</v>
      </c>
      <c r="B1833" s="167">
        <v>277</v>
      </c>
      <c r="C1833" s="167" t="s">
        <v>1024</v>
      </c>
      <c r="D1833" s="151" t="s">
        <v>8</v>
      </c>
      <c r="E1833" s="168">
        <v>621.5</v>
      </c>
      <c r="F1833" s="508">
        <v>41694</v>
      </c>
      <c r="G1833" s="153">
        <v>621.5</v>
      </c>
      <c r="H1833" s="172">
        <f t="shared" si="28"/>
        <v>0</v>
      </c>
      <c r="I1833" s="154" t="s">
        <v>8</v>
      </c>
      <c r="J1833" s="131"/>
    </row>
    <row r="1834" spans="1:10" ht="15" x14ac:dyDescent="0.25">
      <c r="A1834" s="166">
        <v>41694</v>
      </c>
      <c r="B1834" s="167">
        <v>278</v>
      </c>
      <c r="C1834" s="167" t="s">
        <v>1024</v>
      </c>
      <c r="D1834" s="151" t="s">
        <v>346</v>
      </c>
      <c r="E1834" s="188">
        <v>3505</v>
      </c>
      <c r="F1834" s="508">
        <v>41694</v>
      </c>
      <c r="G1834" s="153">
        <v>3505</v>
      </c>
      <c r="H1834" s="172">
        <f t="shared" si="28"/>
        <v>0</v>
      </c>
      <c r="I1834" s="154" t="s">
        <v>27</v>
      </c>
      <c r="J1834" s="131"/>
    </row>
    <row r="1835" spans="1:10" ht="15" x14ac:dyDescent="0.25">
      <c r="A1835" s="166">
        <v>41694</v>
      </c>
      <c r="B1835" s="167">
        <v>279</v>
      </c>
      <c r="C1835" s="167" t="s">
        <v>1024</v>
      </c>
      <c r="D1835" s="151" t="s">
        <v>696</v>
      </c>
      <c r="E1835" s="168">
        <v>3384</v>
      </c>
      <c r="F1835" s="508">
        <v>41694</v>
      </c>
      <c r="G1835" s="153">
        <v>3384</v>
      </c>
      <c r="H1835" s="172">
        <f t="shared" si="28"/>
        <v>0</v>
      </c>
      <c r="I1835" s="154" t="s">
        <v>27</v>
      </c>
      <c r="J1835" s="131"/>
    </row>
    <row r="1836" spans="1:10" ht="15" x14ac:dyDescent="0.25">
      <c r="A1836" s="166">
        <v>41694</v>
      </c>
      <c r="B1836" s="167">
        <v>280</v>
      </c>
      <c r="C1836" s="167" t="s">
        <v>1024</v>
      </c>
      <c r="D1836" s="151" t="s">
        <v>244</v>
      </c>
      <c r="E1836" s="168">
        <v>19505.5</v>
      </c>
      <c r="F1836" s="520" t="s">
        <v>1067</v>
      </c>
      <c r="G1836" s="158">
        <v>19505.5</v>
      </c>
      <c r="H1836" s="172">
        <f t="shared" si="28"/>
        <v>0</v>
      </c>
      <c r="I1836" s="154" t="s">
        <v>27</v>
      </c>
      <c r="J1836" s="131"/>
    </row>
    <row r="1837" spans="1:10" ht="15" x14ac:dyDescent="0.25">
      <c r="A1837" s="166">
        <v>41694</v>
      </c>
      <c r="B1837" s="167">
        <v>281</v>
      </c>
      <c r="C1837" s="167" t="s">
        <v>1024</v>
      </c>
      <c r="D1837" s="151" t="s">
        <v>8</v>
      </c>
      <c r="E1837" s="168">
        <v>1508</v>
      </c>
      <c r="F1837" s="508">
        <v>41694</v>
      </c>
      <c r="G1837" s="153">
        <v>1508</v>
      </c>
      <c r="H1837" s="172">
        <f t="shared" si="28"/>
        <v>0</v>
      </c>
      <c r="I1837" s="154" t="s">
        <v>8</v>
      </c>
      <c r="J1837" s="131"/>
    </row>
    <row r="1838" spans="1:10" ht="15" x14ac:dyDescent="0.25">
      <c r="A1838" s="166">
        <v>41694</v>
      </c>
      <c r="B1838" s="167">
        <v>282</v>
      </c>
      <c r="C1838" s="167" t="s">
        <v>1024</v>
      </c>
      <c r="D1838" s="151" t="s">
        <v>160</v>
      </c>
      <c r="E1838" s="168">
        <v>131251.5</v>
      </c>
      <c r="F1838" s="520" t="s">
        <v>1068</v>
      </c>
      <c r="G1838" s="158">
        <v>131251.5</v>
      </c>
      <c r="H1838" s="172">
        <f t="shared" si="28"/>
        <v>0</v>
      </c>
      <c r="I1838" s="154" t="s">
        <v>162</v>
      </c>
      <c r="J1838" s="131"/>
    </row>
    <row r="1839" spans="1:10" ht="15" x14ac:dyDescent="0.25">
      <c r="A1839" s="166">
        <v>41694</v>
      </c>
      <c r="B1839" s="167">
        <v>283</v>
      </c>
      <c r="C1839" s="167" t="s">
        <v>1024</v>
      </c>
      <c r="D1839" s="151" t="s">
        <v>358</v>
      </c>
      <c r="E1839" s="168">
        <v>12283</v>
      </c>
      <c r="F1839" s="509">
        <v>41701</v>
      </c>
      <c r="G1839" s="158">
        <v>12283</v>
      </c>
      <c r="H1839" s="172">
        <f t="shared" si="28"/>
        <v>0</v>
      </c>
      <c r="I1839" s="154" t="s">
        <v>162</v>
      </c>
      <c r="J1839" s="131"/>
    </row>
    <row r="1840" spans="1:10" ht="15" x14ac:dyDescent="0.25">
      <c r="A1840" s="166">
        <v>41694</v>
      </c>
      <c r="B1840" s="167">
        <v>284</v>
      </c>
      <c r="C1840" s="167" t="s">
        <v>1024</v>
      </c>
      <c r="D1840" s="151" t="s">
        <v>545</v>
      </c>
      <c r="E1840" s="168">
        <v>3127</v>
      </c>
      <c r="F1840" s="508">
        <v>41696</v>
      </c>
      <c r="G1840" s="153">
        <v>3127</v>
      </c>
      <c r="H1840" s="172">
        <f t="shared" si="28"/>
        <v>0</v>
      </c>
      <c r="I1840" s="154" t="s">
        <v>162</v>
      </c>
      <c r="J1840" s="131"/>
    </row>
    <row r="1841" spans="1:10" ht="15" x14ac:dyDescent="0.25">
      <c r="A1841" s="166">
        <v>41694</v>
      </c>
      <c r="B1841" s="167">
        <v>285</v>
      </c>
      <c r="C1841" s="167" t="s">
        <v>1024</v>
      </c>
      <c r="D1841" s="151" t="s">
        <v>172</v>
      </c>
      <c r="E1841" s="168">
        <v>6129.5</v>
      </c>
      <c r="F1841" s="508">
        <v>41696</v>
      </c>
      <c r="G1841" s="153">
        <v>6129.5</v>
      </c>
      <c r="H1841" s="172">
        <f t="shared" si="28"/>
        <v>0</v>
      </c>
      <c r="I1841" s="154" t="s">
        <v>162</v>
      </c>
      <c r="J1841" s="131"/>
    </row>
    <row r="1842" spans="1:10" ht="15" x14ac:dyDescent="0.25">
      <c r="A1842" s="166">
        <v>41694</v>
      </c>
      <c r="B1842" s="167">
        <v>286</v>
      </c>
      <c r="C1842" s="167" t="s">
        <v>1024</v>
      </c>
      <c r="D1842" s="151" t="s">
        <v>163</v>
      </c>
      <c r="E1842" s="168">
        <v>6004</v>
      </c>
      <c r="F1842" s="508">
        <v>41696</v>
      </c>
      <c r="G1842" s="153">
        <v>6004</v>
      </c>
      <c r="H1842" s="172">
        <f t="shared" si="28"/>
        <v>0</v>
      </c>
      <c r="I1842" s="154" t="s">
        <v>162</v>
      </c>
      <c r="J1842" s="131"/>
    </row>
    <row r="1843" spans="1:10" ht="15" x14ac:dyDescent="0.25">
      <c r="A1843" s="166">
        <v>41694</v>
      </c>
      <c r="B1843" s="167">
        <v>287</v>
      </c>
      <c r="C1843" s="167" t="s">
        <v>1024</v>
      </c>
      <c r="D1843" s="151" t="s">
        <v>169</v>
      </c>
      <c r="E1843" s="168">
        <v>23444</v>
      </c>
      <c r="F1843" s="508">
        <v>41696</v>
      </c>
      <c r="G1843" s="153">
        <v>23444</v>
      </c>
      <c r="H1843" s="172">
        <f t="shared" si="28"/>
        <v>0</v>
      </c>
      <c r="I1843" s="154" t="s">
        <v>162</v>
      </c>
      <c r="J1843" s="131"/>
    </row>
    <row r="1844" spans="1:10" ht="15" x14ac:dyDescent="0.25">
      <c r="A1844" s="166">
        <v>41694</v>
      </c>
      <c r="B1844" s="167">
        <v>288</v>
      </c>
      <c r="C1844" s="167" t="s">
        <v>1024</v>
      </c>
      <c r="D1844" s="151" t="s">
        <v>269</v>
      </c>
      <c r="E1844" s="168">
        <v>1119.5</v>
      </c>
      <c r="F1844" s="508">
        <v>41696</v>
      </c>
      <c r="G1844" s="153">
        <v>1119.5</v>
      </c>
      <c r="H1844" s="172">
        <f t="shared" si="28"/>
        <v>0</v>
      </c>
      <c r="I1844" s="154" t="s">
        <v>162</v>
      </c>
      <c r="J1844" s="131"/>
    </row>
    <row r="1845" spans="1:10" ht="15" x14ac:dyDescent="0.25">
      <c r="A1845" s="166">
        <v>41694</v>
      </c>
      <c r="B1845" s="167">
        <v>289</v>
      </c>
      <c r="C1845" s="167" t="s">
        <v>1024</v>
      </c>
      <c r="D1845" s="151" t="s">
        <v>178</v>
      </c>
      <c r="E1845" s="183">
        <v>7145</v>
      </c>
      <c r="F1845" s="510" t="s">
        <v>1069</v>
      </c>
      <c r="G1845" s="153">
        <f>5000+2145</f>
        <v>7145</v>
      </c>
      <c r="H1845" s="172">
        <f t="shared" si="28"/>
        <v>0</v>
      </c>
      <c r="I1845" s="154" t="s">
        <v>162</v>
      </c>
      <c r="J1845" s="131"/>
    </row>
    <row r="1846" spans="1:10" ht="15" x14ac:dyDescent="0.25">
      <c r="A1846" s="166">
        <v>41694</v>
      </c>
      <c r="B1846" s="167">
        <v>290</v>
      </c>
      <c r="C1846" s="167" t="s">
        <v>1024</v>
      </c>
      <c r="D1846" s="151" t="s">
        <v>175</v>
      </c>
      <c r="E1846" s="168">
        <v>50777</v>
      </c>
      <c r="F1846" s="509">
        <v>41701</v>
      </c>
      <c r="G1846" s="158">
        <v>50776.97</v>
      </c>
      <c r="H1846" s="172">
        <f t="shared" si="28"/>
        <v>2.9999999998835847E-2</v>
      </c>
      <c r="I1846" s="154"/>
      <c r="J1846" s="131"/>
    </row>
    <row r="1847" spans="1:10" ht="15" x14ac:dyDescent="0.25">
      <c r="A1847" s="166">
        <v>41694</v>
      </c>
      <c r="B1847" s="167">
        <v>291</v>
      </c>
      <c r="C1847" s="167" t="s">
        <v>1024</v>
      </c>
      <c r="D1847" s="151" t="s">
        <v>152</v>
      </c>
      <c r="E1847" s="168">
        <v>6871.5</v>
      </c>
      <c r="F1847" s="508">
        <v>41694</v>
      </c>
      <c r="G1847" s="153">
        <v>6871.5</v>
      </c>
      <c r="H1847" s="172">
        <f t="shared" si="28"/>
        <v>0</v>
      </c>
      <c r="I1847" s="154"/>
      <c r="J1847" s="131"/>
    </row>
    <row r="1848" spans="1:10" ht="15" x14ac:dyDescent="0.25">
      <c r="A1848" s="166">
        <v>41694</v>
      </c>
      <c r="B1848" s="167">
        <v>292</v>
      </c>
      <c r="C1848" s="167" t="s">
        <v>1024</v>
      </c>
      <c r="D1848" s="151" t="s">
        <v>1070</v>
      </c>
      <c r="E1848" s="168">
        <v>28799</v>
      </c>
      <c r="F1848" s="508">
        <v>41694</v>
      </c>
      <c r="G1848" s="153">
        <v>28799</v>
      </c>
      <c r="H1848" s="172">
        <f t="shared" si="28"/>
        <v>0</v>
      </c>
      <c r="I1848" s="154"/>
      <c r="J1848" s="131"/>
    </row>
    <row r="1849" spans="1:10" ht="15" x14ac:dyDescent="0.25">
      <c r="A1849" s="166">
        <v>41694</v>
      </c>
      <c r="B1849" s="167">
        <v>293</v>
      </c>
      <c r="C1849" s="167" t="s">
        <v>1024</v>
      </c>
      <c r="D1849" s="151" t="s">
        <v>22</v>
      </c>
      <c r="E1849" s="168">
        <v>16224</v>
      </c>
      <c r="F1849" s="508">
        <v>41696</v>
      </c>
      <c r="G1849" s="153">
        <v>16224</v>
      </c>
      <c r="H1849" s="172">
        <f t="shared" si="28"/>
        <v>0</v>
      </c>
      <c r="I1849" s="154" t="s">
        <v>162</v>
      </c>
      <c r="J1849" s="131"/>
    </row>
    <row r="1850" spans="1:10" ht="15" x14ac:dyDescent="0.25">
      <c r="A1850" s="166">
        <v>41694</v>
      </c>
      <c r="B1850" s="167">
        <v>294</v>
      </c>
      <c r="C1850" s="167" t="s">
        <v>1024</v>
      </c>
      <c r="D1850" s="151" t="s">
        <v>250</v>
      </c>
      <c r="E1850" s="168">
        <v>2187</v>
      </c>
      <c r="F1850" s="508">
        <v>41696</v>
      </c>
      <c r="G1850" s="153">
        <v>2187</v>
      </c>
      <c r="H1850" s="172">
        <f t="shared" si="28"/>
        <v>0</v>
      </c>
      <c r="I1850" s="154" t="s">
        <v>162</v>
      </c>
      <c r="J1850" s="131"/>
    </row>
    <row r="1851" spans="1:10" ht="15" x14ac:dyDescent="0.25">
      <c r="A1851" s="166">
        <v>41694</v>
      </c>
      <c r="B1851" s="167">
        <v>295</v>
      </c>
      <c r="C1851" s="167" t="s">
        <v>1024</v>
      </c>
      <c r="D1851" s="151" t="s">
        <v>930</v>
      </c>
      <c r="E1851" s="168">
        <v>19305</v>
      </c>
      <c r="F1851" s="508">
        <v>41695</v>
      </c>
      <c r="G1851" s="153">
        <v>19305</v>
      </c>
      <c r="H1851" s="172">
        <f t="shared" si="28"/>
        <v>0</v>
      </c>
      <c r="I1851" s="154" t="s">
        <v>30</v>
      </c>
      <c r="J1851" s="131"/>
    </row>
    <row r="1852" spans="1:10" ht="15" x14ac:dyDescent="0.25">
      <c r="A1852" s="166">
        <v>41694</v>
      </c>
      <c r="B1852" s="167">
        <v>296</v>
      </c>
      <c r="C1852" s="167" t="s">
        <v>1024</v>
      </c>
      <c r="D1852" s="151" t="s">
        <v>14</v>
      </c>
      <c r="E1852" s="168">
        <v>4532</v>
      </c>
      <c r="F1852" s="508">
        <v>41695</v>
      </c>
      <c r="G1852" s="153">
        <v>4532</v>
      </c>
      <c r="H1852" s="172">
        <f t="shared" si="28"/>
        <v>0</v>
      </c>
      <c r="I1852" s="154" t="s">
        <v>65</v>
      </c>
      <c r="J1852" s="131"/>
    </row>
    <row r="1853" spans="1:10" ht="15" x14ac:dyDescent="0.25">
      <c r="A1853" s="166">
        <v>41694</v>
      </c>
      <c r="B1853" s="167">
        <v>297</v>
      </c>
      <c r="C1853" s="167" t="s">
        <v>1024</v>
      </c>
      <c r="D1853" s="151" t="s">
        <v>8</v>
      </c>
      <c r="E1853" s="168">
        <v>1134</v>
      </c>
      <c r="F1853" s="508">
        <v>41695</v>
      </c>
      <c r="G1853" s="153">
        <v>1134</v>
      </c>
      <c r="H1853" s="172">
        <f t="shared" si="28"/>
        <v>0</v>
      </c>
      <c r="I1853" s="154" t="s">
        <v>8</v>
      </c>
      <c r="J1853" s="131"/>
    </row>
    <row r="1854" spans="1:10" ht="15" x14ac:dyDescent="0.25">
      <c r="A1854" s="166">
        <v>41694</v>
      </c>
      <c r="B1854" s="167">
        <v>298</v>
      </c>
      <c r="C1854" s="167" t="s">
        <v>1024</v>
      </c>
      <c r="D1854" s="151" t="s">
        <v>1071</v>
      </c>
      <c r="E1854" s="168">
        <v>3643</v>
      </c>
      <c r="F1854" s="508">
        <v>41696</v>
      </c>
      <c r="G1854" s="153">
        <v>3643</v>
      </c>
      <c r="H1854" s="172">
        <f t="shared" si="28"/>
        <v>0</v>
      </c>
      <c r="I1854" s="154" t="s">
        <v>162</v>
      </c>
      <c r="J1854" s="131"/>
    </row>
    <row r="1855" spans="1:10" ht="15" x14ac:dyDescent="0.25">
      <c r="A1855" s="166">
        <v>41694</v>
      </c>
      <c r="B1855" s="167">
        <v>299</v>
      </c>
      <c r="C1855" s="167" t="s">
        <v>1024</v>
      </c>
      <c r="D1855" s="151" t="s">
        <v>63</v>
      </c>
      <c r="E1855" s="168">
        <v>2142</v>
      </c>
      <c r="F1855" s="508">
        <v>41695</v>
      </c>
      <c r="G1855" s="153">
        <v>2142</v>
      </c>
      <c r="H1855" s="172">
        <f t="shared" si="28"/>
        <v>0</v>
      </c>
      <c r="I1855" s="154" t="s">
        <v>21</v>
      </c>
      <c r="J1855" s="131"/>
    </row>
    <row r="1856" spans="1:10" ht="15" x14ac:dyDescent="0.25">
      <c r="A1856" s="166">
        <v>41695</v>
      </c>
      <c r="B1856" s="167">
        <v>300</v>
      </c>
      <c r="C1856" s="167" t="s">
        <v>1024</v>
      </c>
      <c r="D1856" s="151" t="s">
        <v>8</v>
      </c>
      <c r="E1856" s="168">
        <v>1070</v>
      </c>
      <c r="F1856" s="508">
        <v>41695</v>
      </c>
      <c r="G1856" s="153">
        <v>1070</v>
      </c>
      <c r="H1856" s="172">
        <f t="shared" si="28"/>
        <v>0</v>
      </c>
      <c r="I1856" s="154" t="s">
        <v>8</v>
      </c>
      <c r="J1856" s="131"/>
    </row>
    <row r="1857" spans="1:10" ht="15" x14ac:dyDescent="0.25">
      <c r="A1857" s="166">
        <v>41695</v>
      </c>
      <c r="B1857" s="167">
        <v>301</v>
      </c>
      <c r="C1857" s="167" t="s">
        <v>1024</v>
      </c>
      <c r="D1857" s="151" t="s">
        <v>23</v>
      </c>
      <c r="E1857" s="168">
        <v>1598</v>
      </c>
      <c r="F1857" s="508">
        <v>41695</v>
      </c>
      <c r="G1857" s="153">
        <v>1598</v>
      </c>
      <c r="H1857" s="172">
        <f t="shared" si="28"/>
        <v>0</v>
      </c>
      <c r="I1857" s="168"/>
      <c r="J1857" s="131"/>
    </row>
    <row r="1858" spans="1:10" ht="15" x14ac:dyDescent="0.25">
      <c r="A1858" s="166">
        <v>41695</v>
      </c>
      <c r="B1858" s="167">
        <v>302</v>
      </c>
      <c r="C1858" s="167" t="s">
        <v>1024</v>
      </c>
      <c r="D1858" s="151" t="s">
        <v>13</v>
      </c>
      <c r="E1858" s="168">
        <v>1870.5</v>
      </c>
      <c r="F1858" s="508">
        <v>41696</v>
      </c>
      <c r="G1858" s="153">
        <v>1870.5</v>
      </c>
      <c r="H1858" s="172">
        <f t="shared" si="28"/>
        <v>0</v>
      </c>
      <c r="I1858" s="154"/>
      <c r="J1858" s="131"/>
    </row>
    <row r="1859" spans="1:10" ht="15" x14ac:dyDescent="0.25">
      <c r="A1859" s="166">
        <v>41695</v>
      </c>
      <c r="B1859" s="167">
        <v>303</v>
      </c>
      <c r="C1859" s="167" t="s">
        <v>1024</v>
      </c>
      <c r="D1859" s="151" t="s">
        <v>260</v>
      </c>
      <c r="E1859" s="168">
        <v>920</v>
      </c>
      <c r="F1859" s="508">
        <v>41695</v>
      </c>
      <c r="G1859" s="153">
        <v>920</v>
      </c>
      <c r="H1859" s="172">
        <f t="shared" si="28"/>
        <v>0</v>
      </c>
      <c r="I1859" s="154" t="s">
        <v>65</v>
      </c>
      <c r="J1859" s="131"/>
    </row>
    <row r="1860" spans="1:10" ht="15" x14ac:dyDescent="0.25">
      <c r="A1860" s="166">
        <v>41695</v>
      </c>
      <c r="B1860" s="167">
        <v>304</v>
      </c>
      <c r="C1860" s="167" t="s">
        <v>1024</v>
      </c>
      <c r="D1860" s="151" t="s">
        <v>106</v>
      </c>
      <c r="E1860" s="168">
        <v>9879.5</v>
      </c>
      <c r="F1860" s="509">
        <v>41704</v>
      </c>
      <c r="G1860" s="158">
        <v>9879.5</v>
      </c>
      <c r="H1860" s="172">
        <f t="shared" si="28"/>
        <v>0</v>
      </c>
      <c r="I1860" s="154" t="s">
        <v>27</v>
      </c>
      <c r="J1860" s="131"/>
    </row>
    <row r="1861" spans="1:10" ht="15" x14ac:dyDescent="0.25">
      <c r="A1861" s="166">
        <v>41695</v>
      </c>
      <c r="B1861" s="167">
        <v>305</v>
      </c>
      <c r="C1861" s="167" t="s">
        <v>1024</v>
      </c>
      <c r="D1861" s="151" t="s">
        <v>106</v>
      </c>
      <c r="E1861" s="168">
        <v>165550</v>
      </c>
      <c r="F1861" s="509">
        <v>41706</v>
      </c>
      <c r="G1861" s="158">
        <v>165550</v>
      </c>
      <c r="H1861" s="172">
        <f t="shared" ref="H1861:H1924" si="29">E1861-G1861</f>
        <v>0</v>
      </c>
      <c r="I1861" s="154" t="s">
        <v>27</v>
      </c>
      <c r="J1861" s="131"/>
    </row>
    <row r="1862" spans="1:10" ht="15" x14ac:dyDescent="0.25">
      <c r="A1862" s="166">
        <v>41695</v>
      </c>
      <c r="B1862" s="167">
        <v>306</v>
      </c>
      <c r="C1862" s="167" t="s">
        <v>1024</v>
      </c>
      <c r="D1862" s="151" t="s">
        <v>62</v>
      </c>
      <c r="E1862" s="168">
        <v>6467</v>
      </c>
      <c r="F1862" s="508">
        <v>41695</v>
      </c>
      <c r="G1862" s="153">
        <v>6467</v>
      </c>
      <c r="H1862" s="172">
        <f t="shared" si="29"/>
        <v>0</v>
      </c>
      <c r="I1862" s="154"/>
      <c r="J1862" s="131"/>
    </row>
    <row r="1863" spans="1:10" ht="23.25" x14ac:dyDescent="0.25">
      <c r="A1863" s="166">
        <v>41695</v>
      </c>
      <c r="B1863" s="167">
        <v>307</v>
      </c>
      <c r="C1863" s="167" t="s">
        <v>1024</v>
      </c>
      <c r="D1863" s="151" t="s">
        <v>168</v>
      </c>
      <c r="E1863" s="183">
        <v>10720</v>
      </c>
      <c r="F1863" s="512" t="s">
        <v>1072</v>
      </c>
      <c r="G1863" s="153">
        <f>6400+3864+456</f>
        <v>10720</v>
      </c>
      <c r="H1863" s="172">
        <f t="shared" si="29"/>
        <v>0</v>
      </c>
      <c r="I1863" s="154" t="s">
        <v>12</v>
      </c>
      <c r="J1863" s="131"/>
    </row>
    <row r="1864" spans="1:10" ht="15" x14ac:dyDescent="0.25">
      <c r="A1864" s="166">
        <v>41695</v>
      </c>
      <c r="B1864" s="167">
        <v>308</v>
      </c>
      <c r="C1864" s="167" t="s">
        <v>1024</v>
      </c>
      <c r="D1864" s="151" t="s">
        <v>55</v>
      </c>
      <c r="E1864" s="168">
        <v>13605</v>
      </c>
      <c r="F1864" s="508">
        <v>41695</v>
      </c>
      <c r="G1864" s="153">
        <v>13605</v>
      </c>
      <c r="H1864" s="172">
        <f t="shared" si="29"/>
        <v>0</v>
      </c>
      <c r="I1864" s="154" t="s">
        <v>8</v>
      </c>
      <c r="J1864" s="131"/>
    </row>
    <row r="1865" spans="1:10" ht="15" x14ac:dyDescent="0.25">
      <c r="A1865" s="166">
        <v>41695</v>
      </c>
      <c r="B1865" s="167">
        <v>309</v>
      </c>
      <c r="C1865" s="167" t="s">
        <v>1024</v>
      </c>
      <c r="D1865" s="151" t="s">
        <v>106</v>
      </c>
      <c r="E1865" s="168">
        <v>171418</v>
      </c>
      <c r="F1865" s="509">
        <v>41706</v>
      </c>
      <c r="G1865" s="158">
        <v>171418</v>
      </c>
      <c r="H1865" s="172">
        <f t="shared" si="29"/>
        <v>0</v>
      </c>
      <c r="I1865" s="154" t="s">
        <v>27</v>
      </c>
      <c r="J1865" s="131"/>
    </row>
    <row r="1866" spans="1:10" ht="15" x14ac:dyDescent="0.25">
      <c r="A1866" s="166">
        <v>41695</v>
      </c>
      <c r="B1866" s="167">
        <v>310</v>
      </c>
      <c r="C1866" s="167" t="s">
        <v>1024</v>
      </c>
      <c r="D1866" s="151" t="s">
        <v>106</v>
      </c>
      <c r="E1866" s="168">
        <v>43673.5</v>
      </c>
      <c r="F1866" s="509">
        <v>41704</v>
      </c>
      <c r="G1866" s="158">
        <v>43673.5</v>
      </c>
      <c r="H1866" s="172">
        <f t="shared" si="29"/>
        <v>0</v>
      </c>
      <c r="I1866" s="154" t="s">
        <v>27</v>
      </c>
      <c r="J1866" s="131"/>
    </row>
    <row r="1867" spans="1:10" ht="51" customHeight="1" x14ac:dyDescent="0.25">
      <c r="A1867" s="166">
        <v>41695</v>
      </c>
      <c r="B1867" s="167">
        <v>311</v>
      </c>
      <c r="C1867" s="167" t="s">
        <v>1024</v>
      </c>
      <c r="D1867" s="151" t="s">
        <v>188</v>
      </c>
      <c r="E1867" s="168">
        <v>14020</v>
      </c>
      <c r="F1867" s="535" t="s">
        <v>1073</v>
      </c>
      <c r="G1867" s="158">
        <v>14020</v>
      </c>
      <c r="H1867" s="172">
        <f t="shared" si="29"/>
        <v>0</v>
      </c>
      <c r="I1867" s="154" t="s">
        <v>37</v>
      </c>
      <c r="J1867" s="131"/>
    </row>
    <row r="1868" spans="1:10" ht="15" x14ac:dyDescent="0.25">
      <c r="A1868" s="166">
        <v>41695</v>
      </c>
      <c r="B1868" s="167">
        <v>312</v>
      </c>
      <c r="C1868" s="167" t="s">
        <v>1024</v>
      </c>
      <c r="D1868" s="151" t="s">
        <v>130</v>
      </c>
      <c r="E1868" s="168">
        <v>6171</v>
      </c>
      <c r="F1868" s="508">
        <v>41697</v>
      </c>
      <c r="G1868" s="153">
        <v>6171</v>
      </c>
      <c r="H1868" s="172">
        <f t="shared" si="29"/>
        <v>0</v>
      </c>
      <c r="I1868" s="154" t="s">
        <v>37</v>
      </c>
      <c r="J1868" s="131"/>
    </row>
    <row r="1869" spans="1:10" ht="15" x14ac:dyDescent="0.25">
      <c r="A1869" s="166">
        <v>41695</v>
      </c>
      <c r="B1869" s="167">
        <v>313</v>
      </c>
      <c r="C1869" s="167" t="s">
        <v>1024</v>
      </c>
      <c r="D1869" s="151" t="s">
        <v>517</v>
      </c>
      <c r="E1869" s="168">
        <v>357</v>
      </c>
      <c r="F1869" s="508">
        <v>41695</v>
      </c>
      <c r="G1869" s="153">
        <v>357</v>
      </c>
      <c r="H1869" s="172">
        <f t="shared" si="29"/>
        <v>0</v>
      </c>
      <c r="I1869" s="154"/>
      <c r="J1869" s="131"/>
    </row>
    <row r="1870" spans="1:10" ht="15" x14ac:dyDescent="0.25">
      <c r="A1870" s="166">
        <v>41695</v>
      </c>
      <c r="B1870" s="167">
        <v>314</v>
      </c>
      <c r="C1870" s="167" t="s">
        <v>1024</v>
      </c>
      <c r="D1870" s="151" t="s">
        <v>123</v>
      </c>
      <c r="E1870" s="168">
        <v>3483</v>
      </c>
      <c r="F1870" s="508">
        <v>41695</v>
      </c>
      <c r="G1870" s="153">
        <v>3483</v>
      </c>
      <c r="H1870" s="172">
        <f t="shared" si="29"/>
        <v>0</v>
      </c>
      <c r="I1870" s="154" t="s">
        <v>8</v>
      </c>
      <c r="J1870" s="131"/>
    </row>
    <row r="1871" spans="1:10" ht="15" x14ac:dyDescent="0.25">
      <c r="A1871" s="166">
        <v>41695</v>
      </c>
      <c r="B1871" s="167">
        <v>315</v>
      </c>
      <c r="C1871" s="167" t="s">
        <v>1024</v>
      </c>
      <c r="D1871" s="151" t="s">
        <v>884</v>
      </c>
      <c r="E1871" s="168">
        <v>5699.5</v>
      </c>
      <c r="F1871" s="508">
        <v>41695</v>
      </c>
      <c r="G1871" s="153">
        <v>5699.5</v>
      </c>
      <c r="H1871" s="172">
        <f t="shared" si="29"/>
        <v>0</v>
      </c>
      <c r="I1871" s="154" t="s">
        <v>37</v>
      </c>
      <c r="J1871" s="131"/>
    </row>
    <row r="1872" spans="1:10" ht="15" x14ac:dyDescent="0.25">
      <c r="A1872" s="166">
        <v>41695</v>
      </c>
      <c r="B1872" s="167">
        <v>316</v>
      </c>
      <c r="C1872" s="167" t="s">
        <v>1024</v>
      </c>
      <c r="D1872" s="151" t="s">
        <v>57</v>
      </c>
      <c r="E1872" s="168">
        <v>800</v>
      </c>
      <c r="F1872" s="508">
        <v>41695</v>
      </c>
      <c r="G1872" s="153">
        <v>800</v>
      </c>
      <c r="H1872" s="172">
        <f t="shared" si="29"/>
        <v>0</v>
      </c>
      <c r="I1872" s="154" t="s">
        <v>12</v>
      </c>
      <c r="J1872" s="131"/>
    </row>
    <row r="1873" spans="1:10" ht="15" x14ac:dyDescent="0.25">
      <c r="A1873" s="166">
        <v>41695</v>
      </c>
      <c r="B1873" s="167">
        <v>317</v>
      </c>
      <c r="C1873" s="167" t="s">
        <v>1024</v>
      </c>
      <c r="D1873" s="151" t="s">
        <v>44</v>
      </c>
      <c r="E1873" s="168">
        <v>3040</v>
      </c>
      <c r="F1873" s="509">
        <v>41715</v>
      </c>
      <c r="G1873" s="158">
        <v>3040</v>
      </c>
      <c r="H1873" s="172">
        <f t="shared" si="29"/>
        <v>0</v>
      </c>
      <c r="I1873" s="154" t="s">
        <v>1074</v>
      </c>
      <c r="J1873" s="131"/>
    </row>
    <row r="1874" spans="1:10" x14ac:dyDescent="0.25">
      <c r="A1874" s="166">
        <v>41695</v>
      </c>
      <c r="B1874" s="167">
        <v>318</v>
      </c>
      <c r="C1874" s="167" t="s">
        <v>1024</v>
      </c>
      <c r="D1874" s="151" t="s">
        <v>733</v>
      </c>
      <c r="E1874" s="168">
        <v>8425.5</v>
      </c>
      <c r="F1874" s="509">
        <v>41710</v>
      </c>
      <c r="G1874" s="158">
        <v>8425.5</v>
      </c>
      <c r="H1874" s="172">
        <f t="shared" si="29"/>
        <v>0</v>
      </c>
      <c r="I1874" s="154"/>
    </row>
    <row r="1875" spans="1:10" x14ac:dyDescent="0.25">
      <c r="A1875" s="166">
        <v>41695</v>
      </c>
      <c r="B1875" s="167">
        <v>319</v>
      </c>
      <c r="C1875" s="167" t="s">
        <v>1024</v>
      </c>
      <c r="D1875" s="151" t="s">
        <v>42</v>
      </c>
      <c r="E1875" s="168">
        <v>1140</v>
      </c>
      <c r="F1875" s="509">
        <v>41715</v>
      </c>
      <c r="G1875" s="158">
        <v>1140</v>
      </c>
      <c r="H1875" s="172">
        <f t="shared" si="29"/>
        <v>0</v>
      </c>
      <c r="I1875" s="154" t="s">
        <v>12</v>
      </c>
    </row>
    <row r="1876" spans="1:10" x14ac:dyDescent="0.25">
      <c r="A1876" s="166">
        <v>41695</v>
      </c>
      <c r="B1876" s="167">
        <v>320</v>
      </c>
      <c r="C1876" s="167" t="s">
        <v>1024</v>
      </c>
      <c r="D1876" s="151" t="s">
        <v>348</v>
      </c>
      <c r="E1876" s="168">
        <v>760</v>
      </c>
      <c r="F1876" s="508">
        <v>41695</v>
      </c>
      <c r="G1876" s="153">
        <v>760</v>
      </c>
      <c r="H1876" s="172">
        <f t="shared" si="29"/>
        <v>0</v>
      </c>
      <c r="I1876" s="154" t="s">
        <v>12</v>
      </c>
    </row>
    <row r="1877" spans="1:10" x14ac:dyDescent="0.25">
      <c r="A1877" s="166">
        <v>41695</v>
      </c>
      <c r="B1877" s="167">
        <v>321</v>
      </c>
      <c r="C1877" s="167" t="s">
        <v>1024</v>
      </c>
      <c r="D1877" s="151" t="s">
        <v>29</v>
      </c>
      <c r="E1877" s="168">
        <v>6041.5</v>
      </c>
      <c r="F1877" s="508">
        <v>41695</v>
      </c>
      <c r="G1877" s="153">
        <v>6041.5</v>
      </c>
      <c r="H1877" s="172">
        <f t="shared" si="29"/>
        <v>0</v>
      </c>
      <c r="I1877" s="154" t="s">
        <v>12</v>
      </c>
    </row>
    <row r="1878" spans="1:10" x14ac:dyDescent="0.25">
      <c r="A1878" s="166">
        <v>41695</v>
      </c>
      <c r="B1878" s="167">
        <v>322</v>
      </c>
      <c r="C1878" s="167" t="s">
        <v>1024</v>
      </c>
      <c r="D1878" s="151" t="s">
        <v>351</v>
      </c>
      <c r="E1878" s="168">
        <v>2986</v>
      </c>
      <c r="F1878" s="508">
        <v>41695</v>
      </c>
      <c r="G1878" s="153">
        <v>2986</v>
      </c>
      <c r="H1878" s="172">
        <f t="shared" si="29"/>
        <v>0</v>
      </c>
      <c r="I1878" s="154" t="s">
        <v>12</v>
      </c>
    </row>
    <row r="1879" spans="1:10" x14ac:dyDescent="0.25">
      <c r="A1879" s="166">
        <v>41695</v>
      </c>
      <c r="B1879" s="167">
        <v>323</v>
      </c>
      <c r="C1879" s="167" t="s">
        <v>1024</v>
      </c>
      <c r="D1879" s="151" t="s">
        <v>124</v>
      </c>
      <c r="E1879" s="168">
        <v>7917</v>
      </c>
      <c r="F1879" s="508">
        <v>41695</v>
      </c>
      <c r="G1879" s="153">
        <v>7917</v>
      </c>
      <c r="H1879" s="172">
        <f t="shared" si="29"/>
        <v>0</v>
      </c>
      <c r="I1879" s="154" t="s">
        <v>12</v>
      </c>
    </row>
    <row r="1880" spans="1:10" x14ac:dyDescent="0.25">
      <c r="A1880" s="166">
        <v>41695</v>
      </c>
      <c r="B1880" s="167">
        <v>324</v>
      </c>
      <c r="C1880" s="167" t="s">
        <v>1024</v>
      </c>
      <c r="D1880" s="151" t="s">
        <v>338</v>
      </c>
      <c r="E1880" s="168">
        <v>600</v>
      </c>
      <c r="F1880" s="508">
        <v>41695</v>
      </c>
      <c r="G1880" s="153">
        <v>600</v>
      </c>
      <c r="H1880" s="172">
        <f t="shared" si="29"/>
        <v>0</v>
      </c>
      <c r="I1880" s="154" t="s">
        <v>12</v>
      </c>
    </row>
    <row r="1881" spans="1:10" x14ac:dyDescent="0.25">
      <c r="A1881" s="166">
        <v>41695</v>
      </c>
      <c r="B1881" s="167">
        <v>325</v>
      </c>
      <c r="C1881" s="167" t="s">
        <v>1024</v>
      </c>
      <c r="D1881" s="151" t="s">
        <v>1075</v>
      </c>
      <c r="E1881" s="168">
        <v>368</v>
      </c>
      <c r="F1881" s="508">
        <v>41695</v>
      </c>
      <c r="G1881" s="153">
        <v>368</v>
      </c>
      <c r="H1881" s="172">
        <f t="shared" si="29"/>
        <v>0</v>
      </c>
      <c r="I1881" s="154" t="s">
        <v>12</v>
      </c>
    </row>
    <row r="1882" spans="1:10" x14ac:dyDescent="0.25">
      <c r="A1882" s="166">
        <v>41695</v>
      </c>
      <c r="B1882" s="167">
        <v>326</v>
      </c>
      <c r="C1882" s="167" t="s">
        <v>1024</v>
      </c>
      <c r="D1882" s="151" t="s">
        <v>441</v>
      </c>
      <c r="E1882" s="168">
        <v>1245</v>
      </c>
      <c r="F1882" s="508">
        <v>41695</v>
      </c>
      <c r="G1882" s="153">
        <v>1245</v>
      </c>
      <c r="H1882" s="172">
        <f t="shared" si="29"/>
        <v>0</v>
      </c>
      <c r="I1882" s="154" t="s">
        <v>12</v>
      </c>
    </row>
    <row r="1883" spans="1:10" x14ac:dyDescent="0.25">
      <c r="A1883" s="166">
        <v>41695</v>
      </c>
      <c r="B1883" s="167">
        <v>327</v>
      </c>
      <c r="C1883" s="167" t="s">
        <v>1024</v>
      </c>
      <c r="D1883" s="151" t="s">
        <v>386</v>
      </c>
      <c r="E1883" s="168">
        <v>1437</v>
      </c>
      <c r="F1883" s="508">
        <v>41695</v>
      </c>
      <c r="G1883" s="153">
        <v>1437</v>
      </c>
      <c r="H1883" s="172">
        <f t="shared" si="29"/>
        <v>0</v>
      </c>
      <c r="I1883" s="154" t="s">
        <v>30</v>
      </c>
    </row>
    <row r="1884" spans="1:10" x14ac:dyDescent="0.25">
      <c r="A1884" s="166">
        <v>41695</v>
      </c>
      <c r="B1884" s="167">
        <v>328</v>
      </c>
      <c r="C1884" s="167" t="s">
        <v>1024</v>
      </c>
      <c r="D1884" s="151" t="s">
        <v>144</v>
      </c>
      <c r="E1884" s="168">
        <v>3413</v>
      </c>
      <c r="F1884" s="508">
        <v>41695</v>
      </c>
      <c r="G1884" s="153">
        <v>3413</v>
      </c>
      <c r="H1884" s="172">
        <f t="shared" si="29"/>
        <v>0</v>
      </c>
      <c r="I1884" s="154" t="s">
        <v>12</v>
      </c>
    </row>
    <row r="1885" spans="1:10" x14ac:dyDescent="0.25">
      <c r="A1885" s="166">
        <v>41695</v>
      </c>
      <c r="B1885" s="167">
        <v>329</v>
      </c>
      <c r="C1885" s="167" t="s">
        <v>1024</v>
      </c>
      <c r="D1885" s="151" t="s">
        <v>233</v>
      </c>
      <c r="E1885" s="168">
        <v>1969</v>
      </c>
      <c r="F1885" s="508">
        <v>41695</v>
      </c>
      <c r="G1885" s="153">
        <v>1969</v>
      </c>
      <c r="H1885" s="172">
        <f t="shared" si="29"/>
        <v>0</v>
      </c>
      <c r="I1885" s="154" t="s">
        <v>12</v>
      </c>
    </row>
    <row r="1886" spans="1:10" x14ac:dyDescent="0.25">
      <c r="A1886" s="166">
        <v>41695</v>
      </c>
      <c r="B1886" s="167">
        <v>330</v>
      </c>
      <c r="C1886" s="167" t="s">
        <v>1024</v>
      </c>
      <c r="D1886" s="151" t="s">
        <v>47</v>
      </c>
      <c r="E1886" s="168">
        <v>2261.5</v>
      </c>
      <c r="F1886" s="508">
        <v>41695</v>
      </c>
      <c r="G1886" s="153">
        <v>2261.5</v>
      </c>
      <c r="H1886" s="172">
        <f t="shared" si="29"/>
        <v>0</v>
      </c>
      <c r="I1886" s="154"/>
    </row>
    <row r="1887" spans="1:10" x14ac:dyDescent="0.25">
      <c r="A1887" s="166">
        <v>41695</v>
      </c>
      <c r="B1887" s="167">
        <v>331</v>
      </c>
      <c r="C1887" s="167" t="s">
        <v>1024</v>
      </c>
      <c r="D1887" s="151" t="s">
        <v>468</v>
      </c>
      <c r="E1887" s="168">
        <v>4540</v>
      </c>
      <c r="F1887" s="508">
        <v>41695</v>
      </c>
      <c r="G1887" s="153">
        <v>4540</v>
      </c>
      <c r="H1887" s="172">
        <f t="shared" si="29"/>
        <v>0</v>
      </c>
      <c r="I1887" s="154" t="s">
        <v>12</v>
      </c>
    </row>
    <row r="1888" spans="1:10" x14ac:dyDescent="0.25">
      <c r="A1888" s="166">
        <v>41695</v>
      </c>
      <c r="B1888" s="167">
        <v>332</v>
      </c>
      <c r="C1888" s="167" t="s">
        <v>1024</v>
      </c>
      <c r="D1888" s="151" t="s">
        <v>233</v>
      </c>
      <c r="E1888" s="168">
        <v>255.5</v>
      </c>
      <c r="F1888" s="508">
        <v>41695</v>
      </c>
      <c r="G1888" s="153">
        <v>255.5</v>
      </c>
      <c r="H1888" s="172">
        <f t="shared" si="29"/>
        <v>0</v>
      </c>
      <c r="I1888" s="154" t="s">
        <v>12</v>
      </c>
    </row>
    <row r="1889" spans="1:10" x14ac:dyDescent="0.25">
      <c r="A1889" s="166">
        <v>41695</v>
      </c>
      <c r="B1889" s="167">
        <v>333</v>
      </c>
      <c r="C1889" s="167" t="s">
        <v>1024</v>
      </c>
      <c r="D1889" s="156" t="s">
        <v>53</v>
      </c>
      <c r="E1889" s="184">
        <v>0</v>
      </c>
      <c r="F1889" s="508"/>
      <c r="G1889" s="153"/>
      <c r="H1889" s="172">
        <f t="shared" si="29"/>
        <v>0</v>
      </c>
      <c r="I1889" s="154" t="s">
        <v>324</v>
      </c>
    </row>
    <row r="1890" spans="1:10" x14ac:dyDescent="0.25">
      <c r="A1890" s="166">
        <v>41695</v>
      </c>
      <c r="B1890" s="167">
        <v>334</v>
      </c>
      <c r="C1890" s="167" t="s">
        <v>1024</v>
      </c>
      <c r="D1890" s="151" t="s">
        <v>235</v>
      </c>
      <c r="E1890" s="168">
        <v>2387</v>
      </c>
      <c r="F1890" s="509">
        <v>41702</v>
      </c>
      <c r="G1890" s="158">
        <v>2387</v>
      </c>
      <c r="H1890" s="172">
        <f t="shared" si="29"/>
        <v>0</v>
      </c>
      <c r="I1890" s="154" t="s">
        <v>12</v>
      </c>
    </row>
    <row r="1891" spans="1:10" x14ac:dyDescent="0.25">
      <c r="A1891" s="166">
        <v>41695</v>
      </c>
      <c r="B1891" s="167">
        <v>335</v>
      </c>
      <c r="C1891" s="167" t="s">
        <v>1024</v>
      </c>
      <c r="D1891" s="151" t="s">
        <v>43</v>
      </c>
      <c r="E1891" s="168">
        <v>760</v>
      </c>
      <c r="F1891" s="509">
        <v>41715</v>
      </c>
      <c r="G1891" s="158">
        <v>760</v>
      </c>
      <c r="H1891" s="172">
        <f t="shared" si="29"/>
        <v>0</v>
      </c>
      <c r="I1891" s="154" t="s">
        <v>12</v>
      </c>
    </row>
    <row r="1892" spans="1:10" x14ac:dyDescent="0.25">
      <c r="A1892" s="166">
        <v>41695</v>
      </c>
      <c r="B1892" s="167">
        <v>336</v>
      </c>
      <c r="C1892" s="167" t="s">
        <v>1024</v>
      </c>
      <c r="D1892" s="151" t="s">
        <v>32</v>
      </c>
      <c r="E1892" s="168">
        <v>8325</v>
      </c>
      <c r="F1892" s="508">
        <v>41695</v>
      </c>
      <c r="G1892" s="153">
        <v>8325</v>
      </c>
      <c r="H1892" s="172">
        <f t="shared" si="29"/>
        <v>0</v>
      </c>
      <c r="I1892" s="154" t="s">
        <v>12</v>
      </c>
    </row>
    <row r="1893" spans="1:10" x14ac:dyDescent="0.25">
      <c r="A1893" s="166">
        <v>41695</v>
      </c>
      <c r="B1893" s="167">
        <v>337</v>
      </c>
      <c r="C1893" s="167" t="s">
        <v>1024</v>
      </c>
      <c r="D1893" s="156" t="s">
        <v>53</v>
      </c>
      <c r="E1893" s="184">
        <v>0</v>
      </c>
      <c r="F1893" s="508"/>
      <c r="G1893" s="153"/>
      <c r="H1893" s="172">
        <f t="shared" si="29"/>
        <v>0</v>
      </c>
      <c r="I1893" s="154" t="s">
        <v>324</v>
      </c>
    </row>
    <row r="1894" spans="1:10" x14ac:dyDescent="0.25">
      <c r="A1894" s="166">
        <v>41695</v>
      </c>
      <c r="B1894" s="167">
        <v>338</v>
      </c>
      <c r="C1894" s="167" t="s">
        <v>1024</v>
      </c>
      <c r="D1894" s="151" t="s">
        <v>22</v>
      </c>
      <c r="E1894" s="168">
        <v>269</v>
      </c>
      <c r="F1894" s="508">
        <v>41695</v>
      </c>
      <c r="G1894" s="153">
        <v>269</v>
      </c>
      <c r="H1894" s="172">
        <f t="shared" si="29"/>
        <v>0</v>
      </c>
      <c r="I1894" s="154" t="s">
        <v>8</v>
      </c>
    </row>
    <row r="1895" spans="1:10" x14ac:dyDescent="0.25">
      <c r="A1895" s="166">
        <v>41695</v>
      </c>
      <c r="B1895" s="167">
        <v>339</v>
      </c>
      <c r="C1895" s="167" t="s">
        <v>1024</v>
      </c>
      <c r="D1895" s="151" t="s">
        <v>8</v>
      </c>
      <c r="E1895" s="168">
        <v>1163</v>
      </c>
      <c r="F1895" s="508">
        <v>41695</v>
      </c>
      <c r="G1895" s="153">
        <v>1163</v>
      </c>
      <c r="H1895" s="172">
        <f t="shared" si="29"/>
        <v>0</v>
      </c>
      <c r="I1895" s="154" t="s">
        <v>8</v>
      </c>
    </row>
    <row r="1896" spans="1:10" x14ac:dyDescent="0.25">
      <c r="A1896" s="166">
        <v>41695</v>
      </c>
      <c r="B1896" s="167">
        <v>340</v>
      </c>
      <c r="C1896" s="167" t="s">
        <v>1024</v>
      </c>
      <c r="D1896" s="151" t="s">
        <v>54</v>
      </c>
      <c r="E1896" s="168">
        <v>5972</v>
      </c>
      <c r="F1896" s="508">
        <v>41695</v>
      </c>
      <c r="G1896" s="153">
        <v>5972</v>
      </c>
      <c r="H1896" s="172">
        <f t="shared" si="29"/>
        <v>0</v>
      </c>
      <c r="I1896" s="154" t="s">
        <v>12</v>
      </c>
    </row>
    <row r="1897" spans="1:10" x14ac:dyDescent="0.25">
      <c r="A1897" s="166">
        <v>41695</v>
      </c>
      <c r="B1897" s="167">
        <v>341</v>
      </c>
      <c r="C1897" s="167" t="s">
        <v>1024</v>
      </c>
      <c r="D1897" s="151" t="s">
        <v>257</v>
      </c>
      <c r="E1897" s="168">
        <v>11867.66</v>
      </c>
      <c r="F1897" s="508">
        <v>41695</v>
      </c>
      <c r="G1897" s="153">
        <v>11867.66</v>
      </c>
      <c r="H1897" s="172">
        <f t="shared" si="29"/>
        <v>0</v>
      </c>
      <c r="I1897" s="154" t="s">
        <v>12</v>
      </c>
    </row>
    <row r="1898" spans="1:10" x14ac:dyDescent="0.25">
      <c r="A1898" s="166">
        <v>41695</v>
      </c>
      <c r="B1898" s="167">
        <v>342</v>
      </c>
      <c r="C1898" s="167" t="s">
        <v>1024</v>
      </c>
      <c r="D1898" s="151" t="s">
        <v>74</v>
      </c>
      <c r="E1898" s="168">
        <v>1426</v>
      </c>
      <c r="F1898" s="508">
        <v>41695</v>
      </c>
      <c r="G1898" s="153">
        <v>1426</v>
      </c>
      <c r="H1898" s="172">
        <f t="shared" si="29"/>
        <v>0</v>
      </c>
      <c r="I1898" s="154" t="s">
        <v>8</v>
      </c>
    </row>
    <row r="1899" spans="1:10" x14ac:dyDescent="0.25">
      <c r="A1899" s="166">
        <v>41695</v>
      </c>
      <c r="B1899" s="167">
        <v>343</v>
      </c>
      <c r="C1899" s="167" t="s">
        <v>1024</v>
      </c>
      <c r="D1899" s="156" t="s">
        <v>53</v>
      </c>
      <c r="E1899" s="184">
        <v>0</v>
      </c>
      <c r="F1899" s="508"/>
      <c r="G1899" s="153"/>
      <c r="H1899" s="172">
        <f t="shared" si="29"/>
        <v>0</v>
      </c>
      <c r="I1899" s="154" t="s">
        <v>512</v>
      </c>
    </row>
    <row r="1900" spans="1:10" x14ac:dyDescent="0.25">
      <c r="A1900" s="166">
        <v>41695</v>
      </c>
      <c r="B1900" s="167">
        <v>344</v>
      </c>
      <c r="C1900" s="167" t="s">
        <v>1024</v>
      </c>
      <c r="D1900" s="151" t="s">
        <v>16</v>
      </c>
      <c r="E1900" s="183">
        <v>53857.86</v>
      </c>
      <c r="F1900" s="511" t="s">
        <v>1076</v>
      </c>
      <c r="G1900" s="158">
        <v>53857.86</v>
      </c>
      <c r="H1900" s="172">
        <f t="shared" si="29"/>
        <v>0</v>
      </c>
      <c r="I1900" s="154" t="s">
        <v>30</v>
      </c>
      <c r="J1900" s="155" t="s">
        <v>1077</v>
      </c>
    </row>
    <row r="1901" spans="1:10" x14ac:dyDescent="0.25">
      <c r="A1901" s="166">
        <v>41695</v>
      </c>
      <c r="B1901" s="167">
        <v>345</v>
      </c>
      <c r="C1901" s="167" t="s">
        <v>1024</v>
      </c>
      <c r="D1901" s="151" t="s">
        <v>494</v>
      </c>
      <c r="E1901" s="168">
        <v>4741</v>
      </c>
      <c r="F1901" s="508">
        <v>41695</v>
      </c>
      <c r="G1901" s="153">
        <v>4741</v>
      </c>
      <c r="H1901" s="172">
        <f t="shared" si="29"/>
        <v>0</v>
      </c>
      <c r="I1901" s="154" t="s">
        <v>27</v>
      </c>
    </row>
    <row r="1902" spans="1:10" x14ac:dyDescent="0.25">
      <c r="A1902" s="166">
        <v>41695</v>
      </c>
      <c r="B1902" s="167">
        <v>346</v>
      </c>
      <c r="C1902" s="167" t="s">
        <v>1024</v>
      </c>
      <c r="D1902" s="151" t="s">
        <v>304</v>
      </c>
      <c r="E1902" s="168">
        <v>15600</v>
      </c>
      <c r="F1902" s="508">
        <v>41697</v>
      </c>
      <c r="G1902" s="153">
        <v>15600</v>
      </c>
      <c r="H1902" s="172">
        <f t="shared" si="29"/>
        <v>0</v>
      </c>
      <c r="I1902" s="154" t="s">
        <v>37</v>
      </c>
    </row>
    <row r="1903" spans="1:10" x14ac:dyDescent="0.25">
      <c r="A1903" s="166">
        <v>41695</v>
      </c>
      <c r="B1903" s="167">
        <v>347</v>
      </c>
      <c r="C1903" s="167" t="s">
        <v>1024</v>
      </c>
      <c r="D1903" s="151" t="s">
        <v>51</v>
      </c>
      <c r="E1903" s="168">
        <v>1967</v>
      </c>
      <c r="F1903" s="508">
        <v>41695</v>
      </c>
      <c r="G1903" s="153">
        <v>1967</v>
      </c>
      <c r="H1903" s="172">
        <f t="shared" si="29"/>
        <v>0</v>
      </c>
      <c r="I1903" s="154"/>
    </row>
    <row r="1904" spans="1:10" x14ac:dyDescent="0.25">
      <c r="A1904" s="166">
        <v>41695</v>
      </c>
      <c r="B1904" s="167">
        <v>348</v>
      </c>
      <c r="C1904" s="167" t="s">
        <v>1024</v>
      </c>
      <c r="D1904" s="151" t="s">
        <v>51</v>
      </c>
      <c r="E1904" s="168">
        <v>3315.5</v>
      </c>
      <c r="F1904" s="509">
        <v>41706</v>
      </c>
      <c r="G1904" s="158">
        <v>3315.5</v>
      </c>
      <c r="H1904" s="172">
        <f t="shared" si="29"/>
        <v>0</v>
      </c>
      <c r="I1904" s="154"/>
    </row>
    <row r="1905" spans="1:10" x14ac:dyDescent="0.25">
      <c r="A1905" s="166">
        <v>41695</v>
      </c>
      <c r="B1905" s="167">
        <v>349</v>
      </c>
      <c r="C1905" s="167" t="s">
        <v>1024</v>
      </c>
      <c r="D1905" s="151" t="s">
        <v>133</v>
      </c>
      <c r="E1905" s="168">
        <v>20727</v>
      </c>
      <c r="F1905" s="508">
        <v>41695</v>
      </c>
      <c r="G1905" s="153">
        <v>20727</v>
      </c>
      <c r="H1905" s="172">
        <f t="shared" si="29"/>
        <v>0</v>
      </c>
      <c r="I1905" s="154" t="s">
        <v>8</v>
      </c>
    </row>
    <row r="1906" spans="1:10" ht="15" x14ac:dyDescent="0.25">
      <c r="A1906" s="166">
        <v>41695</v>
      </c>
      <c r="B1906" s="167">
        <v>350</v>
      </c>
      <c r="C1906" s="167" t="s">
        <v>1024</v>
      </c>
      <c r="D1906" s="156" t="s">
        <v>53</v>
      </c>
      <c r="E1906" s="185">
        <v>0</v>
      </c>
      <c r="F1906" s="508"/>
      <c r="G1906" s="153">
        <v>0</v>
      </c>
      <c r="H1906" s="172">
        <f t="shared" si="29"/>
        <v>0</v>
      </c>
      <c r="I1906" s="154" t="s">
        <v>512</v>
      </c>
      <c r="J1906" s="131"/>
    </row>
    <row r="1907" spans="1:10" ht="15" x14ac:dyDescent="0.25">
      <c r="A1907" s="166">
        <v>41695</v>
      </c>
      <c r="B1907" s="167">
        <v>351</v>
      </c>
      <c r="C1907" s="167" t="s">
        <v>1024</v>
      </c>
      <c r="D1907" s="151" t="s">
        <v>89</v>
      </c>
      <c r="E1907" s="168">
        <v>3536</v>
      </c>
      <c r="F1907" s="509" t="s">
        <v>1078</v>
      </c>
      <c r="G1907" s="153">
        <v>3536</v>
      </c>
      <c r="H1907" s="172">
        <f t="shared" si="29"/>
        <v>0</v>
      </c>
      <c r="I1907" s="154" t="s">
        <v>37</v>
      </c>
      <c r="J1907" s="131"/>
    </row>
    <row r="1908" spans="1:10" ht="15" x14ac:dyDescent="0.25">
      <c r="A1908" s="166">
        <v>41695</v>
      </c>
      <c r="B1908" s="167">
        <v>352</v>
      </c>
      <c r="C1908" s="167" t="s">
        <v>1024</v>
      </c>
      <c r="D1908" s="151" t="s">
        <v>68</v>
      </c>
      <c r="E1908" s="168">
        <v>4968</v>
      </c>
      <c r="F1908" s="508">
        <v>41695</v>
      </c>
      <c r="G1908" s="153">
        <v>4968</v>
      </c>
      <c r="H1908" s="172">
        <f t="shared" si="29"/>
        <v>0</v>
      </c>
      <c r="I1908" s="154" t="s">
        <v>27</v>
      </c>
      <c r="J1908" s="131"/>
    </row>
    <row r="1909" spans="1:10" ht="15" x14ac:dyDescent="0.25">
      <c r="A1909" s="166">
        <v>41695</v>
      </c>
      <c r="B1909" s="167">
        <v>353</v>
      </c>
      <c r="C1909" s="167" t="s">
        <v>1024</v>
      </c>
      <c r="D1909" s="151" t="s">
        <v>70</v>
      </c>
      <c r="E1909" s="168">
        <v>4800</v>
      </c>
      <c r="F1909" s="508">
        <v>41695</v>
      </c>
      <c r="G1909" s="153">
        <v>4800</v>
      </c>
      <c r="H1909" s="172">
        <f t="shared" si="29"/>
        <v>0</v>
      </c>
      <c r="I1909" s="154" t="s">
        <v>8</v>
      </c>
      <c r="J1909" s="131"/>
    </row>
    <row r="1910" spans="1:10" ht="15" x14ac:dyDescent="0.25">
      <c r="A1910" s="166">
        <v>41695</v>
      </c>
      <c r="B1910" s="167">
        <v>354</v>
      </c>
      <c r="C1910" s="167" t="s">
        <v>1024</v>
      </c>
      <c r="D1910" s="151" t="s">
        <v>74</v>
      </c>
      <c r="E1910" s="168">
        <v>1558</v>
      </c>
      <c r="F1910" s="508">
        <v>41695</v>
      </c>
      <c r="G1910" s="153">
        <v>1558</v>
      </c>
      <c r="H1910" s="172">
        <f t="shared" si="29"/>
        <v>0</v>
      </c>
      <c r="I1910" s="154"/>
      <c r="J1910" s="131"/>
    </row>
    <row r="1911" spans="1:10" ht="15" x14ac:dyDescent="0.25">
      <c r="A1911" s="166">
        <v>41695</v>
      </c>
      <c r="B1911" s="167">
        <v>355</v>
      </c>
      <c r="C1911" s="167" t="s">
        <v>1024</v>
      </c>
      <c r="D1911" s="151" t="s">
        <v>245</v>
      </c>
      <c r="E1911" s="168">
        <v>16736.5</v>
      </c>
      <c r="F1911" s="508">
        <v>41696</v>
      </c>
      <c r="G1911" s="153">
        <v>16736.5</v>
      </c>
      <c r="H1911" s="172">
        <f t="shared" si="29"/>
        <v>0</v>
      </c>
      <c r="I1911" s="154" t="s">
        <v>30</v>
      </c>
      <c r="J1911" s="131"/>
    </row>
    <row r="1912" spans="1:10" ht="15" x14ac:dyDescent="0.25">
      <c r="A1912" s="166">
        <v>41695</v>
      </c>
      <c r="B1912" s="167">
        <v>356</v>
      </c>
      <c r="C1912" s="167" t="s">
        <v>1024</v>
      </c>
      <c r="D1912" s="151" t="s">
        <v>1079</v>
      </c>
      <c r="E1912" s="168">
        <v>17289</v>
      </c>
      <c r="F1912" s="508">
        <v>41696</v>
      </c>
      <c r="G1912" s="153">
        <v>17289</v>
      </c>
      <c r="H1912" s="172">
        <f t="shared" si="29"/>
        <v>0</v>
      </c>
      <c r="I1912" s="154" t="s">
        <v>30</v>
      </c>
      <c r="J1912" s="131"/>
    </row>
    <row r="1913" spans="1:10" ht="15" x14ac:dyDescent="0.25">
      <c r="A1913" s="166">
        <v>41695</v>
      </c>
      <c r="B1913" s="167">
        <v>357</v>
      </c>
      <c r="C1913" s="167" t="s">
        <v>1024</v>
      </c>
      <c r="D1913" s="151" t="s">
        <v>14</v>
      </c>
      <c r="E1913" s="168">
        <v>4664.5</v>
      </c>
      <c r="F1913" s="508">
        <v>41697</v>
      </c>
      <c r="G1913" s="153">
        <v>4664.5</v>
      </c>
      <c r="H1913" s="172">
        <f t="shared" si="29"/>
        <v>0</v>
      </c>
      <c r="I1913" s="154" t="s">
        <v>37</v>
      </c>
      <c r="J1913" s="131"/>
    </row>
    <row r="1914" spans="1:10" ht="15" x14ac:dyDescent="0.25">
      <c r="A1914" s="166">
        <v>41695</v>
      </c>
      <c r="B1914" s="167">
        <v>358</v>
      </c>
      <c r="C1914" s="167" t="s">
        <v>1024</v>
      </c>
      <c r="D1914" s="151" t="s">
        <v>152</v>
      </c>
      <c r="E1914" s="168">
        <v>6473.5</v>
      </c>
      <c r="F1914" s="508">
        <v>41695</v>
      </c>
      <c r="G1914" s="153">
        <v>6473.5</v>
      </c>
      <c r="H1914" s="172">
        <f t="shared" si="29"/>
        <v>0</v>
      </c>
      <c r="I1914" s="154"/>
      <c r="J1914" s="131"/>
    </row>
    <row r="1915" spans="1:10" ht="15" x14ac:dyDescent="0.25">
      <c r="A1915" s="166">
        <v>41695</v>
      </c>
      <c r="B1915" s="167">
        <v>359</v>
      </c>
      <c r="C1915" s="167" t="s">
        <v>1024</v>
      </c>
      <c r="D1915" s="151" t="s">
        <v>651</v>
      </c>
      <c r="E1915" s="168">
        <v>19616.5</v>
      </c>
      <c r="F1915" s="508">
        <v>41695</v>
      </c>
      <c r="G1915" s="153">
        <v>19616.5</v>
      </c>
      <c r="H1915" s="172">
        <f t="shared" si="29"/>
        <v>0</v>
      </c>
      <c r="I1915" s="154"/>
      <c r="J1915" s="131"/>
    </row>
    <row r="1916" spans="1:10" ht="15" x14ac:dyDescent="0.25">
      <c r="A1916" s="166">
        <v>41696</v>
      </c>
      <c r="B1916" s="167">
        <v>360</v>
      </c>
      <c r="C1916" s="167" t="s">
        <v>1024</v>
      </c>
      <c r="D1916" s="151" t="s">
        <v>147</v>
      </c>
      <c r="E1916" s="168">
        <v>2583</v>
      </c>
      <c r="F1916" s="508">
        <v>41697</v>
      </c>
      <c r="G1916" s="153">
        <v>2583</v>
      </c>
      <c r="H1916" s="172">
        <f t="shared" si="29"/>
        <v>0</v>
      </c>
      <c r="I1916" s="154"/>
      <c r="J1916" s="131"/>
    </row>
    <row r="1917" spans="1:10" ht="15" x14ac:dyDescent="0.25">
      <c r="A1917" s="166">
        <v>41696</v>
      </c>
      <c r="B1917" s="167">
        <v>361</v>
      </c>
      <c r="C1917" s="167" t="s">
        <v>1024</v>
      </c>
      <c r="D1917" s="151" t="s">
        <v>11</v>
      </c>
      <c r="E1917" s="168">
        <v>47983</v>
      </c>
      <c r="F1917" s="508">
        <v>41696</v>
      </c>
      <c r="G1917" s="153">
        <v>47983</v>
      </c>
      <c r="H1917" s="172">
        <f t="shared" si="29"/>
        <v>0</v>
      </c>
      <c r="I1917" s="168" t="s">
        <v>162</v>
      </c>
      <c r="J1917" s="131"/>
    </row>
    <row r="1918" spans="1:10" ht="15" x14ac:dyDescent="0.25">
      <c r="A1918" s="166">
        <v>41696</v>
      </c>
      <c r="B1918" s="167">
        <v>362</v>
      </c>
      <c r="C1918" s="167" t="s">
        <v>1024</v>
      </c>
      <c r="D1918" s="151" t="s">
        <v>163</v>
      </c>
      <c r="E1918" s="183">
        <v>3195</v>
      </c>
      <c r="F1918" s="529" t="s">
        <v>1080</v>
      </c>
      <c r="G1918" s="153">
        <f>2950+245</f>
        <v>3195</v>
      </c>
      <c r="H1918" s="172">
        <f t="shared" si="29"/>
        <v>0</v>
      </c>
      <c r="I1918" s="154"/>
      <c r="J1918" s="131"/>
    </row>
    <row r="1919" spans="1:10" ht="15" x14ac:dyDescent="0.25">
      <c r="A1919" s="166">
        <v>41696</v>
      </c>
      <c r="B1919" s="167">
        <v>363</v>
      </c>
      <c r="C1919" s="167" t="s">
        <v>1024</v>
      </c>
      <c r="D1919" s="151" t="s">
        <v>16</v>
      </c>
      <c r="E1919" s="168">
        <v>203305.41</v>
      </c>
      <c r="F1919" s="509">
        <v>41710</v>
      </c>
      <c r="G1919" s="158">
        <v>203305.41</v>
      </c>
      <c r="H1919" s="172">
        <f t="shared" si="29"/>
        <v>0</v>
      </c>
      <c r="I1919" s="154"/>
      <c r="J1919" s="131"/>
    </row>
    <row r="1920" spans="1:10" ht="15" x14ac:dyDescent="0.25">
      <c r="A1920" s="166">
        <v>41696</v>
      </c>
      <c r="B1920" s="167">
        <v>364</v>
      </c>
      <c r="C1920" s="167" t="s">
        <v>1024</v>
      </c>
      <c r="D1920" s="151" t="s">
        <v>16</v>
      </c>
      <c r="E1920" s="168">
        <v>3651</v>
      </c>
      <c r="F1920" s="509">
        <v>41710</v>
      </c>
      <c r="G1920" s="158">
        <v>3651</v>
      </c>
      <c r="H1920" s="172">
        <f t="shared" si="29"/>
        <v>0</v>
      </c>
      <c r="I1920" s="154"/>
      <c r="J1920" s="131"/>
    </row>
    <row r="1921" spans="1:10" ht="15" x14ac:dyDescent="0.25">
      <c r="A1921" s="166">
        <v>41696</v>
      </c>
      <c r="B1921" s="167">
        <v>365</v>
      </c>
      <c r="C1921" s="167" t="s">
        <v>1024</v>
      </c>
      <c r="D1921" s="151" t="s">
        <v>13</v>
      </c>
      <c r="E1921" s="168">
        <v>2456</v>
      </c>
      <c r="F1921" s="509">
        <v>41701</v>
      </c>
      <c r="G1921" s="158">
        <v>2456</v>
      </c>
      <c r="H1921" s="172">
        <f t="shared" si="29"/>
        <v>0</v>
      </c>
      <c r="I1921" s="154" t="s">
        <v>30</v>
      </c>
      <c r="J1921" s="131"/>
    </row>
    <row r="1922" spans="1:10" x14ac:dyDescent="0.25">
      <c r="A1922" s="166">
        <v>41696</v>
      </c>
      <c r="B1922" s="167">
        <v>366</v>
      </c>
      <c r="C1922" s="167" t="s">
        <v>1024</v>
      </c>
      <c r="D1922" s="151" t="s">
        <v>123</v>
      </c>
      <c r="E1922" s="168">
        <v>3708.5</v>
      </c>
      <c r="F1922" s="508">
        <v>41696</v>
      </c>
      <c r="G1922" s="153">
        <v>3708.5</v>
      </c>
      <c r="H1922" s="172">
        <f t="shared" si="29"/>
        <v>0</v>
      </c>
      <c r="I1922" s="154" t="s">
        <v>8</v>
      </c>
    </row>
    <row r="1923" spans="1:10" x14ac:dyDescent="0.25">
      <c r="A1923" s="166">
        <v>41696</v>
      </c>
      <c r="B1923" s="167">
        <v>367</v>
      </c>
      <c r="C1923" s="167" t="s">
        <v>1024</v>
      </c>
      <c r="D1923" s="151" t="s">
        <v>123</v>
      </c>
      <c r="E1923" s="168">
        <v>264</v>
      </c>
      <c r="F1923" s="537" t="s">
        <v>1081</v>
      </c>
      <c r="G1923" s="153">
        <v>264</v>
      </c>
      <c r="H1923" s="172">
        <f t="shared" si="29"/>
        <v>0</v>
      </c>
      <c r="I1923" s="154" t="s">
        <v>8</v>
      </c>
    </row>
    <row r="1924" spans="1:10" x14ac:dyDescent="0.25">
      <c r="A1924" s="166">
        <v>41696</v>
      </c>
      <c r="B1924" s="167">
        <v>368</v>
      </c>
      <c r="C1924" s="167" t="s">
        <v>1024</v>
      </c>
      <c r="D1924" s="151" t="s">
        <v>76</v>
      </c>
      <c r="E1924" s="168">
        <v>1728</v>
      </c>
      <c r="F1924" s="508">
        <v>41696</v>
      </c>
      <c r="G1924" s="153">
        <v>1728</v>
      </c>
      <c r="H1924" s="172">
        <f t="shared" si="29"/>
        <v>0</v>
      </c>
      <c r="I1924" s="154"/>
    </row>
    <row r="1925" spans="1:10" x14ac:dyDescent="0.25">
      <c r="A1925" s="166">
        <v>41696</v>
      </c>
      <c r="B1925" s="167">
        <v>369</v>
      </c>
      <c r="C1925" s="167" t="s">
        <v>1024</v>
      </c>
      <c r="D1925" s="151" t="s">
        <v>79</v>
      </c>
      <c r="E1925" s="183">
        <v>20203</v>
      </c>
      <c r="F1925" s="511" t="s">
        <v>1082</v>
      </c>
      <c r="G1925" s="153">
        <v>20203</v>
      </c>
      <c r="H1925" s="172">
        <f t="shared" ref="H1925:H1988" si="30">E1925-G1925</f>
        <v>0</v>
      </c>
      <c r="I1925" s="154" t="s">
        <v>21</v>
      </c>
      <c r="J1925" s="155" t="s">
        <v>1083</v>
      </c>
    </row>
    <row r="1926" spans="1:10" x14ac:dyDescent="0.25">
      <c r="A1926" s="166">
        <v>41696</v>
      </c>
      <c r="B1926" s="167">
        <v>370</v>
      </c>
      <c r="C1926" s="167" t="s">
        <v>1024</v>
      </c>
      <c r="D1926" s="151" t="s">
        <v>44</v>
      </c>
      <c r="E1926" s="168">
        <v>1900</v>
      </c>
      <c r="F1926" s="528">
        <v>41715</v>
      </c>
      <c r="G1926" s="158">
        <v>1900</v>
      </c>
      <c r="H1926" s="172">
        <f t="shared" si="30"/>
        <v>0</v>
      </c>
      <c r="I1926" s="154" t="s">
        <v>21</v>
      </c>
    </row>
    <row r="1927" spans="1:10" x14ac:dyDescent="0.25">
      <c r="A1927" s="166">
        <v>41696</v>
      </c>
      <c r="B1927" s="167">
        <v>371</v>
      </c>
      <c r="C1927" s="167" t="s">
        <v>1024</v>
      </c>
      <c r="D1927" s="151" t="s">
        <v>136</v>
      </c>
      <c r="E1927" s="168">
        <v>1000</v>
      </c>
      <c r="F1927" s="508">
        <v>41696</v>
      </c>
      <c r="G1927" s="153">
        <v>1000</v>
      </c>
      <c r="H1927" s="172">
        <f t="shared" si="30"/>
        <v>0</v>
      </c>
      <c r="I1927" s="154"/>
    </row>
    <row r="1928" spans="1:10" x14ac:dyDescent="0.25">
      <c r="A1928" s="166">
        <v>41696</v>
      </c>
      <c r="B1928" s="167">
        <v>372</v>
      </c>
      <c r="C1928" s="167" t="s">
        <v>1024</v>
      </c>
      <c r="D1928" s="151" t="s">
        <v>22</v>
      </c>
      <c r="E1928" s="168">
        <v>1519</v>
      </c>
      <c r="F1928" s="508">
        <v>41696</v>
      </c>
      <c r="G1928" s="153">
        <v>1519</v>
      </c>
      <c r="H1928" s="172">
        <f t="shared" si="30"/>
        <v>0</v>
      </c>
      <c r="I1928" s="154" t="s">
        <v>21</v>
      </c>
    </row>
    <row r="1929" spans="1:10" x14ac:dyDescent="0.25">
      <c r="A1929" s="166">
        <v>41696</v>
      </c>
      <c r="B1929" s="167">
        <v>373</v>
      </c>
      <c r="C1929" s="167" t="s">
        <v>1024</v>
      </c>
      <c r="D1929" s="151" t="s">
        <v>55</v>
      </c>
      <c r="E1929" s="168">
        <v>7646</v>
      </c>
      <c r="F1929" s="508">
        <v>41696</v>
      </c>
      <c r="G1929" s="153">
        <v>7646</v>
      </c>
      <c r="H1929" s="172">
        <f t="shared" si="30"/>
        <v>0</v>
      </c>
      <c r="I1929" s="154" t="s">
        <v>8</v>
      </c>
    </row>
    <row r="1930" spans="1:10" x14ac:dyDescent="0.25">
      <c r="A1930" s="166">
        <v>41696</v>
      </c>
      <c r="B1930" s="167">
        <v>374</v>
      </c>
      <c r="C1930" s="167" t="s">
        <v>1024</v>
      </c>
      <c r="D1930" s="151" t="s">
        <v>74</v>
      </c>
      <c r="E1930" s="168">
        <v>1311</v>
      </c>
      <c r="F1930" s="508">
        <v>41696</v>
      </c>
      <c r="G1930" s="153">
        <v>1311</v>
      </c>
      <c r="H1930" s="172">
        <f t="shared" si="30"/>
        <v>0</v>
      </c>
      <c r="I1930" s="154" t="s">
        <v>8</v>
      </c>
    </row>
    <row r="1931" spans="1:10" x14ac:dyDescent="0.25">
      <c r="A1931" s="166">
        <v>41696</v>
      </c>
      <c r="B1931" s="167">
        <v>375</v>
      </c>
      <c r="C1931" s="167" t="s">
        <v>1024</v>
      </c>
      <c r="D1931" s="151" t="s">
        <v>956</v>
      </c>
      <c r="E1931" s="168">
        <v>4348.5</v>
      </c>
      <c r="F1931" s="508">
        <v>41696</v>
      </c>
      <c r="G1931" s="153">
        <v>4348.5</v>
      </c>
      <c r="H1931" s="172">
        <f t="shared" si="30"/>
        <v>0</v>
      </c>
      <c r="I1931" s="154" t="s">
        <v>30</v>
      </c>
    </row>
    <row r="1932" spans="1:10" x14ac:dyDescent="0.25">
      <c r="A1932" s="166">
        <v>41696</v>
      </c>
      <c r="B1932" s="167">
        <v>376</v>
      </c>
      <c r="C1932" s="167" t="s">
        <v>1024</v>
      </c>
      <c r="D1932" s="151" t="s">
        <v>42</v>
      </c>
      <c r="E1932" s="168">
        <v>1140</v>
      </c>
      <c r="F1932" s="509">
        <v>41715</v>
      </c>
      <c r="G1932" s="158">
        <v>1140</v>
      </c>
      <c r="H1932" s="172">
        <f t="shared" si="30"/>
        <v>0</v>
      </c>
      <c r="I1932" s="154" t="s">
        <v>12</v>
      </c>
    </row>
    <row r="1933" spans="1:10" x14ac:dyDescent="0.25">
      <c r="A1933" s="166">
        <v>41696</v>
      </c>
      <c r="B1933" s="167">
        <v>377</v>
      </c>
      <c r="C1933" s="167" t="s">
        <v>1024</v>
      </c>
      <c r="D1933" s="151" t="s">
        <v>54</v>
      </c>
      <c r="E1933" s="168">
        <v>7028</v>
      </c>
      <c r="F1933" s="508">
        <v>41696</v>
      </c>
      <c r="G1933" s="153">
        <v>7028</v>
      </c>
      <c r="H1933" s="172">
        <f t="shared" si="30"/>
        <v>0</v>
      </c>
      <c r="I1933" s="154" t="s">
        <v>12</v>
      </c>
    </row>
    <row r="1934" spans="1:10" x14ac:dyDescent="0.25">
      <c r="A1934" s="166">
        <v>41696</v>
      </c>
      <c r="B1934" s="167">
        <v>378</v>
      </c>
      <c r="C1934" s="167" t="s">
        <v>1024</v>
      </c>
      <c r="D1934" s="151" t="s">
        <v>47</v>
      </c>
      <c r="E1934" s="168">
        <v>4453.5</v>
      </c>
      <c r="F1934" s="508">
        <v>41696</v>
      </c>
      <c r="G1934" s="153">
        <v>4453.5</v>
      </c>
      <c r="H1934" s="172">
        <f t="shared" si="30"/>
        <v>0</v>
      </c>
      <c r="I1934" s="154" t="s">
        <v>12</v>
      </c>
    </row>
    <row r="1935" spans="1:10" x14ac:dyDescent="0.25">
      <c r="A1935" s="166">
        <v>41696</v>
      </c>
      <c r="B1935" s="167">
        <v>379</v>
      </c>
      <c r="C1935" s="167" t="s">
        <v>1024</v>
      </c>
      <c r="D1935" s="151" t="s">
        <v>144</v>
      </c>
      <c r="E1935" s="168">
        <v>3616</v>
      </c>
      <c r="F1935" s="508">
        <v>41696</v>
      </c>
      <c r="G1935" s="153">
        <v>3616</v>
      </c>
      <c r="H1935" s="172">
        <f t="shared" si="30"/>
        <v>0</v>
      </c>
      <c r="I1935" s="154" t="s">
        <v>30</v>
      </c>
    </row>
    <row r="1936" spans="1:10" x14ac:dyDescent="0.25">
      <c r="A1936" s="166">
        <v>41696</v>
      </c>
      <c r="B1936" s="167">
        <v>380</v>
      </c>
      <c r="C1936" s="167" t="s">
        <v>1024</v>
      </c>
      <c r="D1936" s="151" t="s">
        <v>57</v>
      </c>
      <c r="E1936" s="168">
        <v>1000</v>
      </c>
      <c r="F1936" s="508">
        <v>41696</v>
      </c>
      <c r="G1936" s="153">
        <v>1000</v>
      </c>
      <c r="H1936" s="172">
        <f t="shared" si="30"/>
        <v>0</v>
      </c>
      <c r="I1936" s="154" t="s">
        <v>12</v>
      </c>
    </row>
    <row r="1937" spans="1:10" x14ac:dyDescent="0.25">
      <c r="A1937" s="166">
        <v>41696</v>
      </c>
      <c r="B1937" s="167">
        <v>381</v>
      </c>
      <c r="C1937" s="167" t="s">
        <v>1024</v>
      </c>
      <c r="D1937" s="151" t="s">
        <v>992</v>
      </c>
      <c r="E1937" s="168">
        <v>2002</v>
      </c>
      <c r="F1937" s="508">
        <v>41696</v>
      </c>
      <c r="G1937" s="153">
        <v>2002</v>
      </c>
      <c r="H1937" s="172">
        <f t="shared" si="30"/>
        <v>0</v>
      </c>
      <c r="I1937" s="154" t="s">
        <v>8</v>
      </c>
    </row>
    <row r="1938" spans="1:10" ht="15" x14ac:dyDescent="0.25">
      <c r="A1938" s="166">
        <v>41696</v>
      </c>
      <c r="B1938" s="167">
        <v>382</v>
      </c>
      <c r="C1938" s="167" t="s">
        <v>1024</v>
      </c>
      <c r="D1938" s="151" t="s">
        <v>1084</v>
      </c>
      <c r="E1938" s="168">
        <v>2279</v>
      </c>
      <c r="F1938" s="508">
        <v>41696</v>
      </c>
      <c r="G1938" s="153">
        <v>2279</v>
      </c>
      <c r="H1938" s="172">
        <f t="shared" si="30"/>
        <v>0</v>
      </c>
      <c r="I1938" s="154" t="s">
        <v>30</v>
      </c>
      <c r="J1938" s="131"/>
    </row>
    <row r="1939" spans="1:10" ht="15" x14ac:dyDescent="0.25">
      <c r="A1939" s="166">
        <v>41696</v>
      </c>
      <c r="B1939" s="167">
        <v>383</v>
      </c>
      <c r="C1939" s="167" t="s">
        <v>1024</v>
      </c>
      <c r="D1939" s="151" t="s">
        <v>1085</v>
      </c>
      <c r="E1939" s="168">
        <v>329</v>
      </c>
      <c r="F1939" s="508">
        <v>41696</v>
      </c>
      <c r="G1939" s="153">
        <v>329</v>
      </c>
      <c r="H1939" s="172">
        <f t="shared" si="30"/>
        <v>0</v>
      </c>
      <c r="I1939" s="154" t="s">
        <v>30</v>
      </c>
      <c r="J1939" s="131"/>
    </row>
    <row r="1940" spans="1:10" ht="15" x14ac:dyDescent="0.25">
      <c r="A1940" s="166">
        <v>41696</v>
      </c>
      <c r="B1940" s="167">
        <v>384</v>
      </c>
      <c r="C1940" s="167" t="s">
        <v>1024</v>
      </c>
      <c r="D1940" s="151" t="s">
        <v>62</v>
      </c>
      <c r="E1940" s="168">
        <v>21475</v>
      </c>
      <c r="F1940" s="508">
        <v>41696</v>
      </c>
      <c r="G1940" s="153">
        <v>21475</v>
      </c>
      <c r="H1940" s="172">
        <f t="shared" si="30"/>
        <v>0</v>
      </c>
      <c r="I1940" s="154" t="s">
        <v>8</v>
      </c>
      <c r="J1940" s="131"/>
    </row>
    <row r="1941" spans="1:10" ht="15" x14ac:dyDescent="0.25">
      <c r="A1941" s="166">
        <v>41696</v>
      </c>
      <c r="B1941" s="167">
        <v>385</v>
      </c>
      <c r="C1941" s="167" t="s">
        <v>1024</v>
      </c>
      <c r="D1941" s="151" t="s">
        <v>130</v>
      </c>
      <c r="E1941" s="168">
        <v>4171</v>
      </c>
      <c r="F1941" s="508">
        <v>41697</v>
      </c>
      <c r="G1941" s="153">
        <v>4171</v>
      </c>
      <c r="H1941" s="172">
        <f t="shared" si="30"/>
        <v>0</v>
      </c>
      <c r="I1941" s="154" t="s">
        <v>21</v>
      </c>
      <c r="J1941" s="131"/>
    </row>
    <row r="1942" spans="1:10" ht="15" x14ac:dyDescent="0.25">
      <c r="A1942" s="166">
        <v>41696</v>
      </c>
      <c r="B1942" s="167">
        <v>386</v>
      </c>
      <c r="C1942" s="167" t="s">
        <v>1024</v>
      </c>
      <c r="D1942" s="151" t="s">
        <v>48</v>
      </c>
      <c r="E1942" s="168">
        <v>777</v>
      </c>
      <c r="F1942" s="508">
        <v>41696</v>
      </c>
      <c r="G1942" s="153">
        <v>777</v>
      </c>
      <c r="H1942" s="172">
        <f t="shared" si="30"/>
        <v>0</v>
      </c>
      <c r="I1942" s="154" t="s">
        <v>21</v>
      </c>
      <c r="J1942" s="131"/>
    </row>
    <row r="1943" spans="1:10" ht="15" x14ac:dyDescent="0.25">
      <c r="A1943" s="166">
        <v>41696</v>
      </c>
      <c r="B1943" s="167">
        <v>387</v>
      </c>
      <c r="C1943" s="167" t="s">
        <v>1024</v>
      </c>
      <c r="D1943" s="151" t="s">
        <v>235</v>
      </c>
      <c r="E1943" s="168">
        <v>591</v>
      </c>
      <c r="F1943" s="508">
        <v>41696</v>
      </c>
      <c r="G1943" s="153">
        <v>591</v>
      </c>
      <c r="H1943" s="172">
        <f t="shared" si="30"/>
        <v>0</v>
      </c>
      <c r="I1943" s="154" t="s">
        <v>30</v>
      </c>
      <c r="J1943" s="131"/>
    </row>
    <row r="1944" spans="1:10" ht="15" x14ac:dyDescent="0.25">
      <c r="A1944" s="166">
        <v>41696</v>
      </c>
      <c r="B1944" s="167">
        <v>388</v>
      </c>
      <c r="C1944" s="167" t="s">
        <v>1024</v>
      </c>
      <c r="D1944" s="151" t="s">
        <v>304</v>
      </c>
      <c r="E1944" s="168">
        <v>12296</v>
      </c>
      <c r="F1944" s="508">
        <v>41696</v>
      </c>
      <c r="G1944" s="153">
        <v>12296</v>
      </c>
      <c r="H1944" s="172">
        <f t="shared" si="30"/>
        <v>0</v>
      </c>
      <c r="I1944" s="154" t="s">
        <v>30</v>
      </c>
      <c r="J1944" s="131"/>
    </row>
    <row r="1945" spans="1:10" ht="15" x14ac:dyDescent="0.25">
      <c r="A1945" s="166">
        <v>41696</v>
      </c>
      <c r="B1945" s="167">
        <v>389</v>
      </c>
      <c r="C1945" s="167" t="s">
        <v>1024</v>
      </c>
      <c r="D1945" s="151" t="s">
        <v>29</v>
      </c>
      <c r="E1945" s="168">
        <v>5040</v>
      </c>
      <c r="F1945" s="508">
        <v>41696</v>
      </c>
      <c r="G1945" s="153">
        <v>5040</v>
      </c>
      <c r="H1945" s="172">
        <f t="shared" si="30"/>
        <v>0</v>
      </c>
      <c r="I1945" s="154" t="s">
        <v>12</v>
      </c>
      <c r="J1945" s="131"/>
    </row>
    <row r="1946" spans="1:10" ht="15" x14ac:dyDescent="0.25">
      <c r="A1946" s="166">
        <v>41696</v>
      </c>
      <c r="B1946" s="167">
        <v>390</v>
      </c>
      <c r="C1946" s="167" t="s">
        <v>1024</v>
      </c>
      <c r="D1946" s="151" t="s">
        <v>490</v>
      </c>
      <c r="E1946" s="168">
        <v>1797</v>
      </c>
      <c r="F1946" s="508">
        <v>41696</v>
      </c>
      <c r="G1946" s="153">
        <v>1797</v>
      </c>
      <c r="H1946" s="172">
        <f t="shared" si="30"/>
        <v>0</v>
      </c>
      <c r="I1946" s="154" t="s">
        <v>12</v>
      </c>
      <c r="J1946" s="131"/>
    </row>
    <row r="1947" spans="1:10" ht="15" x14ac:dyDescent="0.25">
      <c r="A1947" s="166">
        <v>41696</v>
      </c>
      <c r="B1947" s="167">
        <v>391</v>
      </c>
      <c r="C1947" s="167" t="s">
        <v>1024</v>
      </c>
      <c r="D1947" s="151" t="s">
        <v>106</v>
      </c>
      <c r="E1947" s="168">
        <v>2058</v>
      </c>
      <c r="F1947" s="509">
        <v>41704</v>
      </c>
      <c r="G1947" s="158">
        <v>2058</v>
      </c>
      <c r="H1947" s="172">
        <f t="shared" si="30"/>
        <v>0</v>
      </c>
      <c r="I1947" s="154"/>
      <c r="J1947" s="131"/>
    </row>
    <row r="1948" spans="1:10" ht="15" x14ac:dyDescent="0.25">
      <c r="A1948" s="166">
        <v>41696</v>
      </c>
      <c r="B1948" s="167">
        <v>392</v>
      </c>
      <c r="C1948" s="167" t="s">
        <v>1024</v>
      </c>
      <c r="D1948" s="151" t="s">
        <v>760</v>
      </c>
      <c r="E1948" s="168">
        <v>2402.5</v>
      </c>
      <c r="F1948" s="508">
        <v>41696</v>
      </c>
      <c r="G1948" s="153">
        <v>2402.5</v>
      </c>
      <c r="H1948" s="172">
        <f t="shared" si="30"/>
        <v>0</v>
      </c>
      <c r="I1948" s="154" t="s">
        <v>12</v>
      </c>
      <c r="J1948" s="131"/>
    </row>
    <row r="1949" spans="1:10" ht="15" x14ac:dyDescent="0.25">
      <c r="A1949" s="166">
        <v>41696</v>
      </c>
      <c r="B1949" s="167">
        <v>393</v>
      </c>
      <c r="C1949" s="167" t="s">
        <v>1024</v>
      </c>
      <c r="D1949" s="151" t="s">
        <v>468</v>
      </c>
      <c r="E1949" s="168">
        <v>3330</v>
      </c>
      <c r="F1949" s="508">
        <v>41696</v>
      </c>
      <c r="G1949" s="153">
        <v>3330</v>
      </c>
      <c r="H1949" s="172">
        <f t="shared" si="30"/>
        <v>0</v>
      </c>
      <c r="I1949" s="154" t="s">
        <v>30</v>
      </c>
      <c r="J1949" s="131"/>
    </row>
    <row r="1950" spans="1:10" ht="15" x14ac:dyDescent="0.25">
      <c r="A1950" s="166">
        <v>41696</v>
      </c>
      <c r="B1950" s="167">
        <v>394</v>
      </c>
      <c r="C1950" s="167" t="s">
        <v>1024</v>
      </c>
      <c r="D1950" s="151" t="s">
        <v>35</v>
      </c>
      <c r="E1950" s="168">
        <v>1560</v>
      </c>
      <c r="F1950" s="508">
        <v>41696</v>
      </c>
      <c r="G1950" s="153">
        <v>1560</v>
      </c>
      <c r="H1950" s="172">
        <f t="shared" si="30"/>
        <v>0</v>
      </c>
      <c r="I1950" s="154" t="s">
        <v>12</v>
      </c>
      <c r="J1950" s="131"/>
    </row>
    <row r="1951" spans="1:10" ht="15" x14ac:dyDescent="0.25">
      <c r="A1951" s="166">
        <v>41696</v>
      </c>
      <c r="B1951" s="167">
        <v>395</v>
      </c>
      <c r="C1951" s="167" t="s">
        <v>1024</v>
      </c>
      <c r="D1951" s="151" t="s">
        <v>32</v>
      </c>
      <c r="E1951" s="168">
        <v>8154</v>
      </c>
      <c r="F1951" s="508">
        <v>41696</v>
      </c>
      <c r="G1951" s="153">
        <v>8154</v>
      </c>
      <c r="H1951" s="172">
        <f t="shared" si="30"/>
        <v>0</v>
      </c>
      <c r="I1951" s="154" t="s">
        <v>12</v>
      </c>
      <c r="J1951" s="131"/>
    </row>
    <row r="1952" spans="1:10" ht="15" x14ac:dyDescent="0.25">
      <c r="A1952" s="166">
        <v>41696</v>
      </c>
      <c r="B1952" s="167">
        <v>396</v>
      </c>
      <c r="C1952" s="167" t="s">
        <v>1024</v>
      </c>
      <c r="D1952" s="151" t="s">
        <v>1086</v>
      </c>
      <c r="E1952" s="168">
        <v>3612</v>
      </c>
      <c r="F1952" s="508">
        <v>41696</v>
      </c>
      <c r="G1952" s="153">
        <v>3612</v>
      </c>
      <c r="H1952" s="172">
        <f t="shared" si="30"/>
        <v>0</v>
      </c>
      <c r="I1952" s="154" t="s">
        <v>8</v>
      </c>
      <c r="J1952" s="131"/>
    </row>
    <row r="1953" spans="1:10" ht="15" x14ac:dyDescent="0.25">
      <c r="A1953" s="166">
        <v>41696</v>
      </c>
      <c r="B1953" s="167">
        <v>397</v>
      </c>
      <c r="C1953" s="167" t="s">
        <v>1024</v>
      </c>
      <c r="D1953" s="151" t="s">
        <v>351</v>
      </c>
      <c r="E1953" s="168">
        <v>2108.5</v>
      </c>
      <c r="F1953" s="508">
        <v>41696</v>
      </c>
      <c r="G1953" s="153">
        <v>2108.5</v>
      </c>
      <c r="H1953" s="172">
        <f t="shared" si="30"/>
        <v>0</v>
      </c>
      <c r="I1953" s="154" t="s">
        <v>30</v>
      </c>
      <c r="J1953" s="131"/>
    </row>
    <row r="1954" spans="1:10" x14ac:dyDescent="0.25">
      <c r="A1954" s="166">
        <v>41696</v>
      </c>
      <c r="B1954" s="167">
        <v>398</v>
      </c>
      <c r="C1954" s="167" t="s">
        <v>1024</v>
      </c>
      <c r="D1954" s="151" t="s">
        <v>99</v>
      </c>
      <c r="E1954" s="168">
        <v>489</v>
      </c>
      <c r="F1954" s="508">
        <v>41696</v>
      </c>
      <c r="G1954" s="153">
        <v>489</v>
      </c>
      <c r="H1954" s="172">
        <f t="shared" si="30"/>
        <v>0</v>
      </c>
      <c r="I1954" s="154" t="s">
        <v>30</v>
      </c>
    </row>
    <row r="1955" spans="1:10" x14ac:dyDescent="0.25">
      <c r="A1955" s="166">
        <v>41696</v>
      </c>
      <c r="B1955" s="167">
        <v>399</v>
      </c>
      <c r="C1955" s="167" t="s">
        <v>1024</v>
      </c>
      <c r="D1955" s="151" t="s">
        <v>8</v>
      </c>
      <c r="E1955" s="168">
        <v>458</v>
      </c>
      <c r="F1955" s="508">
        <v>41696</v>
      </c>
      <c r="G1955" s="153">
        <v>458</v>
      </c>
      <c r="H1955" s="172">
        <f t="shared" si="30"/>
        <v>0</v>
      </c>
      <c r="I1955" s="154" t="s">
        <v>8</v>
      </c>
    </row>
    <row r="1956" spans="1:10" x14ac:dyDescent="0.25">
      <c r="A1956" s="166">
        <v>41696</v>
      </c>
      <c r="B1956" s="167">
        <v>400</v>
      </c>
      <c r="C1956" s="167" t="s">
        <v>1024</v>
      </c>
      <c r="D1956" s="151" t="s">
        <v>12</v>
      </c>
      <c r="E1956" s="168">
        <v>314</v>
      </c>
      <c r="F1956" s="508">
        <v>41696</v>
      </c>
      <c r="G1956" s="153">
        <v>314</v>
      </c>
      <c r="H1956" s="172">
        <f t="shared" si="30"/>
        <v>0</v>
      </c>
      <c r="I1956" s="154"/>
    </row>
    <row r="1957" spans="1:10" x14ac:dyDescent="0.25">
      <c r="A1957" s="166">
        <v>41696</v>
      </c>
      <c r="B1957" s="167">
        <v>401</v>
      </c>
      <c r="C1957" s="167" t="s">
        <v>1024</v>
      </c>
      <c r="D1957" s="151" t="s">
        <v>60</v>
      </c>
      <c r="E1957" s="168">
        <v>5183</v>
      </c>
      <c r="F1957" s="520" t="s">
        <v>1087</v>
      </c>
      <c r="G1957" s="158">
        <v>5183</v>
      </c>
      <c r="H1957" s="172">
        <f t="shared" si="30"/>
        <v>0</v>
      </c>
      <c r="I1957" s="154" t="s">
        <v>8</v>
      </c>
    </row>
    <row r="1958" spans="1:10" x14ac:dyDescent="0.25">
      <c r="A1958" s="166">
        <v>41696</v>
      </c>
      <c r="B1958" s="167">
        <v>402</v>
      </c>
      <c r="C1958" s="167" t="s">
        <v>1024</v>
      </c>
      <c r="D1958" s="151" t="s">
        <v>168</v>
      </c>
      <c r="E1958" s="183">
        <v>8277</v>
      </c>
      <c r="F1958" s="529" t="s">
        <v>1088</v>
      </c>
      <c r="G1958" s="158">
        <v>8277</v>
      </c>
      <c r="H1958" s="172">
        <f t="shared" si="30"/>
        <v>0</v>
      </c>
      <c r="I1958" s="154" t="s">
        <v>162</v>
      </c>
    </row>
    <row r="1959" spans="1:10" x14ac:dyDescent="0.25">
      <c r="A1959" s="166">
        <v>41696</v>
      </c>
      <c r="B1959" s="167">
        <v>403</v>
      </c>
      <c r="C1959" s="167" t="s">
        <v>1024</v>
      </c>
      <c r="D1959" s="151" t="s">
        <v>733</v>
      </c>
      <c r="E1959" s="168">
        <v>2567.5</v>
      </c>
      <c r="F1959" s="509">
        <v>41710</v>
      </c>
      <c r="G1959" s="158">
        <v>2567.5</v>
      </c>
      <c r="H1959" s="172">
        <f t="shared" si="30"/>
        <v>0</v>
      </c>
      <c r="I1959" s="154" t="s">
        <v>8</v>
      </c>
    </row>
    <row r="1960" spans="1:10" x14ac:dyDescent="0.25">
      <c r="A1960" s="166">
        <v>41696</v>
      </c>
      <c r="B1960" s="167">
        <v>404</v>
      </c>
      <c r="C1960" s="167" t="s">
        <v>1024</v>
      </c>
      <c r="D1960" s="151" t="s">
        <v>260</v>
      </c>
      <c r="E1960" s="168">
        <v>1353.5</v>
      </c>
      <c r="F1960" s="508">
        <v>41696</v>
      </c>
      <c r="G1960" s="153">
        <v>1353.5</v>
      </c>
      <c r="H1960" s="172">
        <f t="shared" si="30"/>
        <v>0</v>
      </c>
      <c r="I1960" s="154" t="s">
        <v>65</v>
      </c>
      <c r="J1960" s="155" t="s">
        <v>1089</v>
      </c>
    </row>
    <row r="1961" spans="1:10" x14ac:dyDescent="0.25">
      <c r="A1961" s="166">
        <v>41696</v>
      </c>
      <c r="B1961" s="167">
        <v>405</v>
      </c>
      <c r="C1961" s="167" t="s">
        <v>1024</v>
      </c>
      <c r="D1961" s="151" t="s">
        <v>51</v>
      </c>
      <c r="E1961" s="168">
        <v>1160</v>
      </c>
      <c r="F1961" s="508">
        <v>41696</v>
      </c>
      <c r="G1961" s="153">
        <v>1160</v>
      </c>
      <c r="H1961" s="172">
        <f t="shared" si="30"/>
        <v>0</v>
      </c>
      <c r="I1961" s="154"/>
    </row>
    <row r="1962" spans="1:10" x14ac:dyDescent="0.25">
      <c r="A1962" s="166">
        <v>41696</v>
      </c>
      <c r="B1962" s="167">
        <v>406</v>
      </c>
      <c r="C1962" s="167" t="s">
        <v>1024</v>
      </c>
      <c r="D1962" s="151" t="s">
        <v>133</v>
      </c>
      <c r="E1962" s="168">
        <v>25108.5</v>
      </c>
      <c r="F1962" s="508">
        <v>41696</v>
      </c>
      <c r="G1962" s="153">
        <v>25108.5</v>
      </c>
      <c r="H1962" s="172">
        <f t="shared" si="30"/>
        <v>0</v>
      </c>
      <c r="I1962" s="154" t="s">
        <v>8</v>
      </c>
    </row>
    <row r="1963" spans="1:10" x14ac:dyDescent="0.25">
      <c r="A1963" s="166">
        <v>41696</v>
      </c>
      <c r="B1963" s="167">
        <v>407</v>
      </c>
      <c r="C1963" s="167" t="s">
        <v>1024</v>
      </c>
      <c r="D1963" s="151" t="s">
        <v>436</v>
      </c>
      <c r="E1963" s="168">
        <v>6925.5</v>
      </c>
      <c r="F1963" s="508">
        <v>41696</v>
      </c>
      <c r="G1963" s="153">
        <v>6925.5</v>
      </c>
      <c r="H1963" s="172">
        <f t="shared" si="30"/>
        <v>0</v>
      </c>
      <c r="I1963" s="154"/>
    </row>
    <row r="1964" spans="1:10" x14ac:dyDescent="0.25">
      <c r="A1964" s="166">
        <v>41696</v>
      </c>
      <c r="B1964" s="167">
        <v>408</v>
      </c>
      <c r="C1964" s="167" t="s">
        <v>1024</v>
      </c>
      <c r="D1964" s="151" t="s">
        <v>1090</v>
      </c>
      <c r="E1964" s="168">
        <v>1361</v>
      </c>
      <c r="F1964" s="508">
        <v>41696</v>
      </c>
      <c r="G1964" s="153">
        <v>1361</v>
      </c>
      <c r="H1964" s="172">
        <f t="shared" si="30"/>
        <v>0</v>
      </c>
      <c r="I1964" s="154"/>
    </row>
    <row r="1965" spans="1:10" x14ac:dyDescent="0.25">
      <c r="A1965" s="166">
        <v>41696</v>
      </c>
      <c r="B1965" s="167">
        <v>409</v>
      </c>
      <c r="C1965" s="167" t="s">
        <v>1024</v>
      </c>
      <c r="D1965" s="151" t="s">
        <v>318</v>
      </c>
      <c r="E1965" s="168">
        <v>4806</v>
      </c>
      <c r="F1965" s="508">
        <v>41696</v>
      </c>
      <c r="G1965" s="153">
        <v>4806</v>
      </c>
      <c r="H1965" s="172">
        <f t="shared" si="30"/>
        <v>0</v>
      </c>
      <c r="I1965" s="154"/>
    </row>
    <row r="1966" spans="1:10" x14ac:dyDescent="0.25">
      <c r="A1966" s="166">
        <v>41696</v>
      </c>
      <c r="B1966" s="167">
        <v>410</v>
      </c>
      <c r="C1966" s="167" t="s">
        <v>1024</v>
      </c>
      <c r="D1966" s="151" t="s">
        <v>85</v>
      </c>
      <c r="E1966" s="168">
        <v>27194</v>
      </c>
      <c r="F1966" s="508">
        <v>41697</v>
      </c>
      <c r="G1966" s="153">
        <v>27194</v>
      </c>
      <c r="H1966" s="172">
        <f t="shared" si="30"/>
        <v>0</v>
      </c>
      <c r="I1966" s="154" t="s">
        <v>27</v>
      </c>
    </row>
    <row r="1967" spans="1:10" x14ac:dyDescent="0.25">
      <c r="A1967" s="166">
        <v>41696</v>
      </c>
      <c r="B1967" s="167">
        <v>411</v>
      </c>
      <c r="C1967" s="167" t="s">
        <v>1024</v>
      </c>
      <c r="D1967" s="151" t="s">
        <v>180</v>
      </c>
      <c r="E1967" s="183">
        <v>24237.5</v>
      </c>
      <c r="F1967" s="510" t="s">
        <v>1091</v>
      </c>
      <c r="G1967" s="153">
        <f>21230+3007.5</f>
        <v>24237.5</v>
      </c>
      <c r="H1967" s="172">
        <f t="shared" si="30"/>
        <v>0</v>
      </c>
      <c r="I1967" s="154" t="s">
        <v>65</v>
      </c>
    </row>
    <row r="1968" spans="1:10" x14ac:dyDescent="0.25">
      <c r="A1968" s="166">
        <v>41696</v>
      </c>
      <c r="B1968" s="167">
        <v>412</v>
      </c>
      <c r="C1968" s="167" t="s">
        <v>1024</v>
      </c>
      <c r="D1968" s="151" t="s">
        <v>36</v>
      </c>
      <c r="E1968" s="168">
        <v>7252</v>
      </c>
      <c r="F1968" s="508">
        <v>41696</v>
      </c>
      <c r="G1968" s="153">
        <v>7252</v>
      </c>
      <c r="H1968" s="172">
        <f t="shared" si="30"/>
        <v>0</v>
      </c>
      <c r="I1968" s="154"/>
    </row>
    <row r="1969" spans="1:10" x14ac:dyDescent="0.25">
      <c r="A1969" s="166">
        <v>41696</v>
      </c>
      <c r="B1969" s="167">
        <v>413</v>
      </c>
      <c r="C1969" s="167" t="s">
        <v>1024</v>
      </c>
      <c r="D1969" s="151" t="s">
        <v>137</v>
      </c>
      <c r="E1969" s="168">
        <v>5437.5</v>
      </c>
      <c r="F1969" s="508">
        <v>41696</v>
      </c>
      <c r="G1969" s="153">
        <v>5437.5</v>
      </c>
      <c r="H1969" s="172">
        <f t="shared" si="30"/>
        <v>0</v>
      </c>
      <c r="I1969" s="154"/>
    </row>
    <row r="1970" spans="1:10" ht="15" x14ac:dyDescent="0.25">
      <c r="A1970" s="166">
        <v>41696</v>
      </c>
      <c r="B1970" s="167">
        <v>414</v>
      </c>
      <c r="C1970" s="167" t="s">
        <v>1024</v>
      </c>
      <c r="D1970" s="151" t="s">
        <v>91</v>
      </c>
      <c r="E1970" s="168">
        <v>17900</v>
      </c>
      <c r="F1970" s="508">
        <v>41698</v>
      </c>
      <c r="G1970" s="153">
        <v>17900</v>
      </c>
      <c r="H1970" s="172">
        <f t="shared" si="30"/>
        <v>0</v>
      </c>
      <c r="I1970" s="154" t="s">
        <v>27</v>
      </c>
      <c r="J1970" s="131"/>
    </row>
    <row r="1971" spans="1:10" ht="15" x14ac:dyDescent="0.25">
      <c r="A1971" s="166">
        <v>41696</v>
      </c>
      <c r="B1971" s="167">
        <v>415</v>
      </c>
      <c r="C1971" s="167" t="s">
        <v>1024</v>
      </c>
      <c r="D1971" s="151" t="s">
        <v>8</v>
      </c>
      <c r="E1971" s="168">
        <v>849</v>
      </c>
      <c r="F1971" s="508">
        <v>41696</v>
      </c>
      <c r="G1971" s="153">
        <v>849</v>
      </c>
      <c r="H1971" s="172">
        <f t="shared" si="30"/>
        <v>0</v>
      </c>
      <c r="I1971" s="154" t="s">
        <v>8</v>
      </c>
      <c r="J1971" s="131"/>
    </row>
    <row r="1972" spans="1:10" ht="15" x14ac:dyDescent="0.25">
      <c r="A1972" s="166">
        <v>41696</v>
      </c>
      <c r="B1972" s="167">
        <v>416</v>
      </c>
      <c r="C1972" s="167" t="s">
        <v>1024</v>
      </c>
      <c r="D1972" s="151" t="s">
        <v>136</v>
      </c>
      <c r="E1972" s="183">
        <v>6911</v>
      </c>
      <c r="F1972" s="510" t="s">
        <v>1092</v>
      </c>
      <c r="G1972" s="153">
        <f>6100+811</f>
        <v>6911</v>
      </c>
      <c r="H1972" s="172">
        <f t="shared" si="30"/>
        <v>0</v>
      </c>
      <c r="I1972" s="154" t="s">
        <v>27</v>
      </c>
      <c r="J1972" s="131"/>
    </row>
    <row r="1973" spans="1:10" ht="15" x14ac:dyDescent="0.25">
      <c r="A1973" s="166">
        <v>41696</v>
      </c>
      <c r="B1973" s="167">
        <v>417</v>
      </c>
      <c r="C1973" s="167" t="s">
        <v>1024</v>
      </c>
      <c r="D1973" s="151" t="s">
        <v>346</v>
      </c>
      <c r="E1973" s="168">
        <v>3421</v>
      </c>
      <c r="F1973" s="508">
        <v>41697</v>
      </c>
      <c r="G1973" s="153">
        <v>3421</v>
      </c>
      <c r="H1973" s="172">
        <f t="shared" si="30"/>
        <v>0</v>
      </c>
      <c r="I1973" s="154" t="s">
        <v>27</v>
      </c>
      <c r="J1973" s="131"/>
    </row>
    <row r="1974" spans="1:10" ht="15" x14ac:dyDescent="0.25">
      <c r="A1974" s="166">
        <v>41696</v>
      </c>
      <c r="B1974" s="167">
        <v>418</v>
      </c>
      <c r="C1974" s="167" t="s">
        <v>1024</v>
      </c>
      <c r="D1974" s="151" t="s">
        <v>544</v>
      </c>
      <c r="E1974" s="168">
        <v>3821.5</v>
      </c>
      <c r="F1974" s="508">
        <v>41697</v>
      </c>
      <c r="G1974" s="153">
        <v>3821.5</v>
      </c>
      <c r="H1974" s="172">
        <f t="shared" si="30"/>
        <v>0</v>
      </c>
      <c r="I1974" s="154" t="s">
        <v>27</v>
      </c>
      <c r="J1974" s="131"/>
    </row>
    <row r="1975" spans="1:10" ht="15" x14ac:dyDescent="0.25">
      <c r="A1975" s="166">
        <v>41696</v>
      </c>
      <c r="B1975" s="167">
        <v>419</v>
      </c>
      <c r="C1975" s="167" t="s">
        <v>1024</v>
      </c>
      <c r="D1975" s="151" t="s">
        <v>88</v>
      </c>
      <c r="E1975" s="168">
        <v>4162.5</v>
      </c>
      <c r="F1975" s="508">
        <v>41697</v>
      </c>
      <c r="G1975" s="153">
        <v>4162.5</v>
      </c>
      <c r="H1975" s="172">
        <f t="shared" si="30"/>
        <v>0</v>
      </c>
      <c r="I1975" s="154"/>
      <c r="J1975" s="131"/>
    </row>
    <row r="1976" spans="1:10" ht="15" x14ac:dyDescent="0.25">
      <c r="A1976" s="166">
        <v>41696</v>
      </c>
      <c r="B1976" s="167">
        <v>420</v>
      </c>
      <c r="C1976" s="167" t="s">
        <v>1024</v>
      </c>
      <c r="D1976" s="151" t="s">
        <v>149</v>
      </c>
      <c r="E1976" s="168">
        <v>13298</v>
      </c>
      <c r="F1976" s="508">
        <v>41697</v>
      </c>
      <c r="G1976" s="153">
        <v>13298</v>
      </c>
      <c r="H1976" s="172">
        <f t="shared" si="30"/>
        <v>0</v>
      </c>
      <c r="I1976" s="154" t="s">
        <v>27</v>
      </c>
      <c r="J1976" s="131"/>
    </row>
    <row r="1977" spans="1:10" ht="15" x14ac:dyDescent="0.25">
      <c r="A1977" s="166">
        <v>41696</v>
      </c>
      <c r="B1977" s="167">
        <v>421</v>
      </c>
      <c r="C1977" s="167" t="s">
        <v>1024</v>
      </c>
      <c r="D1977" s="151" t="s">
        <v>106</v>
      </c>
      <c r="E1977" s="168">
        <v>81233</v>
      </c>
      <c r="F1977" s="509">
        <v>41704</v>
      </c>
      <c r="G1977" s="158">
        <v>81233</v>
      </c>
      <c r="H1977" s="172">
        <f t="shared" si="30"/>
        <v>0</v>
      </c>
      <c r="I1977" s="154" t="s">
        <v>217</v>
      </c>
      <c r="J1977" s="131"/>
    </row>
    <row r="1978" spans="1:10" ht="15" x14ac:dyDescent="0.25">
      <c r="A1978" s="166">
        <v>41696</v>
      </c>
      <c r="B1978" s="167">
        <v>422</v>
      </c>
      <c r="C1978" s="167" t="s">
        <v>1024</v>
      </c>
      <c r="D1978" s="151" t="s">
        <v>1093</v>
      </c>
      <c r="E1978" s="168">
        <v>16891</v>
      </c>
      <c r="F1978" s="508">
        <v>41697</v>
      </c>
      <c r="G1978" s="153">
        <v>16891</v>
      </c>
      <c r="H1978" s="172">
        <f t="shared" si="30"/>
        <v>0</v>
      </c>
      <c r="I1978" s="154" t="s">
        <v>217</v>
      </c>
      <c r="J1978" s="131"/>
    </row>
    <row r="1979" spans="1:10" ht="15" x14ac:dyDescent="0.25">
      <c r="A1979" s="166">
        <v>41696</v>
      </c>
      <c r="B1979" s="167">
        <v>423</v>
      </c>
      <c r="C1979" s="167" t="s">
        <v>1024</v>
      </c>
      <c r="D1979" s="151" t="s">
        <v>434</v>
      </c>
      <c r="E1979" s="168">
        <v>2516</v>
      </c>
      <c r="F1979" s="508">
        <v>41696</v>
      </c>
      <c r="G1979" s="153">
        <v>2516</v>
      </c>
      <c r="H1979" s="172">
        <f t="shared" si="30"/>
        <v>0</v>
      </c>
      <c r="I1979" s="154" t="s">
        <v>8</v>
      </c>
      <c r="J1979" s="131"/>
    </row>
    <row r="1980" spans="1:10" ht="15" x14ac:dyDescent="0.25">
      <c r="A1980" s="166">
        <v>41696</v>
      </c>
      <c r="B1980" s="167">
        <v>424</v>
      </c>
      <c r="C1980" s="167" t="s">
        <v>1024</v>
      </c>
      <c r="D1980" s="151" t="s">
        <v>39</v>
      </c>
      <c r="E1980" s="168">
        <v>22128.720000000001</v>
      </c>
      <c r="F1980" s="509" t="s">
        <v>1094</v>
      </c>
      <c r="G1980" s="158">
        <v>22128.720000000001</v>
      </c>
      <c r="H1980" s="172">
        <f t="shared" si="30"/>
        <v>0</v>
      </c>
      <c r="I1980" s="154" t="s">
        <v>8</v>
      </c>
      <c r="J1980" s="131"/>
    </row>
    <row r="1981" spans="1:10" ht="15" x14ac:dyDescent="0.25">
      <c r="A1981" s="166">
        <v>41696</v>
      </c>
      <c r="B1981" s="167">
        <v>425</v>
      </c>
      <c r="C1981" s="167" t="s">
        <v>1024</v>
      </c>
      <c r="D1981" s="151" t="s">
        <v>245</v>
      </c>
      <c r="E1981" s="168">
        <v>20606.5</v>
      </c>
      <c r="F1981" s="508">
        <v>41697</v>
      </c>
      <c r="G1981" s="153">
        <v>20606.5</v>
      </c>
      <c r="H1981" s="172">
        <f t="shared" si="30"/>
        <v>0</v>
      </c>
      <c r="I1981" s="154" t="s">
        <v>27</v>
      </c>
      <c r="J1981" s="131"/>
    </row>
    <row r="1982" spans="1:10" ht="15" x14ac:dyDescent="0.25">
      <c r="A1982" s="166">
        <v>41696</v>
      </c>
      <c r="B1982" s="167">
        <v>426</v>
      </c>
      <c r="C1982" s="167" t="s">
        <v>1024</v>
      </c>
      <c r="D1982" s="151" t="s">
        <v>601</v>
      </c>
      <c r="E1982" s="168">
        <v>2671.2</v>
      </c>
      <c r="F1982" s="508">
        <v>41696</v>
      </c>
      <c r="G1982" s="153">
        <v>2671.2</v>
      </c>
      <c r="H1982" s="172">
        <f t="shared" si="30"/>
        <v>0</v>
      </c>
      <c r="I1982" s="154" t="s">
        <v>8</v>
      </c>
      <c r="J1982" s="131"/>
    </row>
    <row r="1983" spans="1:10" ht="15" x14ac:dyDescent="0.25">
      <c r="A1983" s="166">
        <v>41696</v>
      </c>
      <c r="B1983" s="167">
        <v>427</v>
      </c>
      <c r="C1983" s="167" t="s">
        <v>1024</v>
      </c>
      <c r="D1983" s="151" t="s">
        <v>14</v>
      </c>
      <c r="E1983" s="168">
        <v>6829</v>
      </c>
      <c r="F1983" s="508">
        <v>41697</v>
      </c>
      <c r="G1983" s="153">
        <v>6829</v>
      </c>
      <c r="H1983" s="172">
        <f t="shared" si="30"/>
        <v>0</v>
      </c>
      <c r="I1983" s="154" t="s">
        <v>12</v>
      </c>
      <c r="J1983" s="131"/>
    </row>
    <row r="1984" spans="1:10" ht="15" x14ac:dyDescent="0.25">
      <c r="A1984" s="166">
        <v>41697</v>
      </c>
      <c r="B1984" s="167">
        <v>428</v>
      </c>
      <c r="C1984" s="167" t="s">
        <v>1024</v>
      </c>
      <c r="D1984" s="151" t="s">
        <v>8</v>
      </c>
      <c r="E1984" s="168">
        <v>24</v>
      </c>
      <c r="F1984" s="508">
        <v>41697</v>
      </c>
      <c r="G1984" s="153">
        <v>24</v>
      </c>
      <c r="H1984" s="172">
        <f t="shared" si="30"/>
        <v>0</v>
      </c>
      <c r="I1984" s="154" t="s">
        <v>8</v>
      </c>
      <c r="J1984" s="131"/>
    </row>
    <row r="1985" spans="1:10" ht="15" x14ac:dyDescent="0.25">
      <c r="A1985" s="166">
        <v>41697</v>
      </c>
      <c r="B1985" s="167">
        <v>429</v>
      </c>
      <c r="C1985" s="167" t="s">
        <v>1024</v>
      </c>
      <c r="D1985" s="151" t="s">
        <v>70</v>
      </c>
      <c r="E1985" s="168">
        <v>4761</v>
      </c>
      <c r="F1985" s="508">
        <v>41697</v>
      </c>
      <c r="G1985" s="153">
        <v>4761</v>
      </c>
      <c r="H1985" s="172">
        <f t="shared" si="30"/>
        <v>0</v>
      </c>
      <c r="I1985" s="168"/>
      <c r="J1985" s="131"/>
    </row>
    <row r="1986" spans="1:10" ht="15" x14ac:dyDescent="0.25">
      <c r="A1986" s="166">
        <v>41697</v>
      </c>
      <c r="B1986" s="167">
        <v>430</v>
      </c>
      <c r="C1986" s="167" t="s">
        <v>1024</v>
      </c>
      <c r="D1986" s="151" t="s">
        <v>44</v>
      </c>
      <c r="E1986" s="168">
        <v>3040</v>
      </c>
      <c r="F1986" s="509">
        <v>41715</v>
      </c>
      <c r="G1986" s="158">
        <v>3040</v>
      </c>
      <c r="H1986" s="172">
        <f t="shared" si="30"/>
        <v>0</v>
      </c>
      <c r="I1986" s="154" t="s">
        <v>65</v>
      </c>
      <c r="J1986" s="131"/>
    </row>
    <row r="1987" spans="1:10" ht="15" x14ac:dyDescent="0.25">
      <c r="A1987" s="166">
        <v>41697</v>
      </c>
      <c r="B1987" s="167">
        <v>431</v>
      </c>
      <c r="C1987" s="167" t="s">
        <v>1024</v>
      </c>
      <c r="D1987" s="151" t="s">
        <v>42</v>
      </c>
      <c r="E1987" s="168">
        <v>1900</v>
      </c>
      <c r="F1987" s="509">
        <v>41715</v>
      </c>
      <c r="G1987" s="158">
        <v>1900</v>
      </c>
      <c r="H1987" s="172">
        <f t="shared" si="30"/>
        <v>0</v>
      </c>
      <c r="I1987" s="154" t="s">
        <v>12</v>
      </c>
      <c r="J1987" s="131"/>
    </row>
    <row r="1988" spans="1:10" ht="15" x14ac:dyDescent="0.25">
      <c r="A1988" s="166">
        <v>41697</v>
      </c>
      <c r="B1988" s="167">
        <v>432</v>
      </c>
      <c r="C1988" s="167" t="s">
        <v>1024</v>
      </c>
      <c r="D1988" s="151" t="s">
        <v>43</v>
      </c>
      <c r="E1988" s="168">
        <v>1140</v>
      </c>
      <c r="F1988" s="509">
        <v>41715</v>
      </c>
      <c r="G1988" s="158">
        <v>1140</v>
      </c>
      <c r="H1988" s="172">
        <f t="shared" si="30"/>
        <v>0</v>
      </c>
      <c r="I1988" s="154" t="s">
        <v>12</v>
      </c>
      <c r="J1988" s="131"/>
    </row>
    <row r="1989" spans="1:10" ht="15" x14ac:dyDescent="0.25">
      <c r="A1989" s="166">
        <v>41697</v>
      </c>
      <c r="B1989" s="167">
        <v>433</v>
      </c>
      <c r="C1989" s="167" t="s">
        <v>1024</v>
      </c>
      <c r="D1989" s="151" t="s">
        <v>260</v>
      </c>
      <c r="E1989" s="168">
        <v>1344</v>
      </c>
      <c r="F1989" s="508">
        <v>41697</v>
      </c>
      <c r="G1989" s="153">
        <v>1344</v>
      </c>
      <c r="H1989" s="172">
        <f t="shared" ref="H1989:H2052" si="31">E1989-G1989</f>
        <v>0</v>
      </c>
      <c r="I1989" s="154" t="s">
        <v>65</v>
      </c>
      <c r="J1989" s="131"/>
    </row>
    <row r="1990" spans="1:10" ht="15" x14ac:dyDescent="0.25">
      <c r="A1990" s="166">
        <v>41697</v>
      </c>
      <c r="B1990" s="167">
        <v>434</v>
      </c>
      <c r="C1990" s="167" t="s">
        <v>1024</v>
      </c>
      <c r="D1990" s="151" t="s">
        <v>8</v>
      </c>
      <c r="E1990" s="168">
        <v>1947</v>
      </c>
      <c r="F1990" s="508">
        <v>41697</v>
      </c>
      <c r="G1990" s="153">
        <v>1947</v>
      </c>
      <c r="H1990" s="172">
        <f t="shared" si="31"/>
        <v>0</v>
      </c>
      <c r="I1990" s="154" t="s">
        <v>8</v>
      </c>
      <c r="J1990" s="131"/>
    </row>
    <row r="1991" spans="1:10" ht="15" x14ac:dyDescent="0.25">
      <c r="A1991" s="166">
        <v>41697</v>
      </c>
      <c r="B1991" s="167">
        <v>435</v>
      </c>
      <c r="C1991" s="167" t="s">
        <v>1024</v>
      </c>
      <c r="D1991" s="151" t="s">
        <v>13</v>
      </c>
      <c r="E1991" s="168">
        <v>2264</v>
      </c>
      <c r="F1991" s="508">
        <v>41698</v>
      </c>
      <c r="G1991" s="153">
        <v>2264</v>
      </c>
      <c r="H1991" s="172">
        <f t="shared" si="31"/>
        <v>0</v>
      </c>
      <c r="I1991" s="154" t="s">
        <v>30</v>
      </c>
      <c r="J1991" s="131"/>
    </row>
    <row r="1992" spans="1:10" ht="15" x14ac:dyDescent="0.25">
      <c r="A1992" s="166">
        <v>41697</v>
      </c>
      <c r="B1992" s="167">
        <v>436</v>
      </c>
      <c r="C1992" s="167" t="s">
        <v>1024</v>
      </c>
      <c r="D1992" s="151" t="s">
        <v>111</v>
      </c>
      <c r="E1992" s="168">
        <v>20176</v>
      </c>
      <c r="F1992" s="509">
        <v>41708</v>
      </c>
      <c r="G1992" s="158">
        <v>20176</v>
      </c>
      <c r="H1992" s="172">
        <f t="shared" si="31"/>
        <v>0</v>
      </c>
      <c r="I1992" s="154" t="s">
        <v>30</v>
      </c>
      <c r="J1992" s="131"/>
    </row>
    <row r="1993" spans="1:10" ht="15" x14ac:dyDescent="0.25">
      <c r="A1993" s="166">
        <v>41697</v>
      </c>
      <c r="B1993" s="167">
        <v>437</v>
      </c>
      <c r="C1993" s="167" t="s">
        <v>1024</v>
      </c>
      <c r="D1993" s="151" t="s">
        <v>28</v>
      </c>
      <c r="E1993" s="168">
        <v>6163</v>
      </c>
      <c r="F1993" s="508">
        <v>41697</v>
      </c>
      <c r="G1993" s="153">
        <v>6163</v>
      </c>
      <c r="H1993" s="172">
        <f t="shared" si="31"/>
        <v>0</v>
      </c>
      <c r="I1993" s="154"/>
      <c r="J1993" s="131"/>
    </row>
    <row r="1994" spans="1:10" ht="15" x14ac:dyDescent="0.25">
      <c r="A1994" s="166">
        <v>41697</v>
      </c>
      <c r="B1994" s="167">
        <v>438</v>
      </c>
      <c r="C1994" s="167" t="s">
        <v>1024</v>
      </c>
      <c r="D1994" s="151" t="s">
        <v>501</v>
      </c>
      <c r="E1994" s="168">
        <v>1862.5</v>
      </c>
      <c r="F1994" s="508">
        <v>41697</v>
      </c>
      <c r="G1994" s="153">
        <v>1862.5</v>
      </c>
      <c r="H1994" s="172">
        <f t="shared" si="31"/>
        <v>0</v>
      </c>
      <c r="I1994" s="154"/>
      <c r="J1994" s="131"/>
    </row>
    <row r="1995" spans="1:10" ht="15" x14ac:dyDescent="0.25">
      <c r="A1995" s="166">
        <v>41697</v>
      </c>
      <c r="B1995" s="167">
        <v>439</v>
      </c>
      <c r="C1995" s="167" t="s">
        <v>1024</v>
      </c>
      <c r="D1995" s="151" t="s">
        <v>123</v>
      </c>
      <c r="E1995" s="168">
        <v>2652</v>
      </c>
      <c r="F1995" s="538" t="s">
        <v>1095</v>
      </c>
      <c r="G1995" s="153">
        <v>2652</v>
      </c>
      <c r="H1995" s="172">
        <f t="shared" si="31"/>
        <v>0</v>
      </c>
      <c r="I1995" s="154" t="s">
        <v>8</v>
      </c>
      <c r="J1995" s="131"/>
    </row>
    <row r="1996" spans="1:10" ht="15" x14ac:dyDescent="0.25">
      <c r="A1996" s="166">
        <v>41697</v>
      </c>
      <c r="B1996" s="167">
        <v>440</v>
      </c>
      <c r="C1996" s="167" t="s">
        <v>1024</v>
      </c>
      <c r="D1996" s="151" t="s">
        <v>116</v>
      </c>
      <c r="E1996" s="183">
        <v>4166</v>
      </c>
      <c r="F1996" s="527" t="s">
        <v>1096</v>
      </c>
      <c r="G1996" s="189">
        <f>4164+2</f>
        <v>4166</v>
      </c>
      <c r="H1996" s="172">
        <f t="shared" si="31"/>
        <v>0</v>
      </c>
      <c r="I1996" s="154"/>
      <c r="J1996" s="131"/>
    </row>
    <row r="1997" spans="1:10" ht="15" x14ac:dyDescent="0.25">
      <c r="A1997" s="166">
        <v>41697</v>
      </c>
      <c r="B1997" s="167">
        <v>441</v>
      </c>
      <c r="C1997" s="167" t="s">
        <v>1024</v>
      </c>
      <c r="D1997" s="151" t="s">
        <v>168</v>
      </c>
      <c r="E1997" s="183">
        <v>6702.5</v>
      </c>
      <c r="F1997" s="529" t="s">
        <v>1097</v>
      </c>
      <c r="G1997" s="158">
        <f>6000+702.5</f>
        <v>6702.5</v>
      </c>
      <c r="H1997" s="172">
        <f t="shared" si="31"/>
        <v>0</v>
      </c>
      <c r="I1997" s="154" t="s">
        <v>21</v>
      </c>
      <c r="J1997" s="131"/>
    </row>
    <row r="1998" spans="1:10" ht="15" x14ac:dyDescent="0.25">
      <c r="A1998" s="166">
        <v>41697</v>
      </c>
      <c r="B1998" s="167">
        <v>442</v>
      </c>
      <c r="C1998" s="167" t="s">
        <v>1024</v>
      </c>
      <c r="D1998" s="151" t="s">
        <v>36</v>
      </c>
      <c r="E1998" s="168">
        <v>25243</v>
      </c>
      <c r="F1998" s="509">
        <v>41699</v>
      </c>
      <c r="G1998" s="158">
        <v>25243</v>
      </c>
      <c r="H1998" s="172">
        <f t="shared" si="31"/>
        <v>0</v>
      </c>
      <c r="I1998" s="154" t="s">
        <v>65</v>
      </c>
      <c r="J1998" s="131"/>
    </row>
    <row r="1999" spans="1:10" ht="15" x14ac:dyDescent="0.25">
      <c r="A1999" s="166">
        <v>41697</v>
      </c>
      <c r="B1999" s="167">
        <v>443</v>
      </c>
      <c r="C1999" s="167" t="s">
        <v>1024</v>
      </c>
      <c r="D1999" s="151" t="s">
        <v>57</v>
      </c>
      <c r="E1999" s="168">
        <v>1000</v>
      </c>
      <c r="F1999" s="508">
        <v>41697</v>
      </c>
      <c r="G1999" s="153">
        <v>1000</v>
      </c>
      <c r="H1999" s="172">
        <f t="shared" si="31"/>
        <v>0</v>
      </c>
      <c r="I1999" s="154" t="s">
        <v>12</v>
      </c>
      <c r="J1999" s="131"/>
    </row>
    <row r="2000" spans="1:10" ht="15" x14ac:dyDescent="0.25">
      <c r="A2000" s="166">
        <v>41697</v>
      </c>
      <c r="B2000" s="167">
        <v>444</v>
      </c>
      <c r="C2000" s="167" t="s">
        <v>1024</v>
      </c>
      <c r="D2000" s="151" t="s">
        <v>287</v>
      </c>
      <c r="E2000" s="168">
        <v>27569.5</v>
      </c>
      <c r="F2000" s="508">
        <v>41697</v>
      </c>
      <c r="G2000" s="153">
        <v>27569.5</v>
      </c>
      <c r="H2000" s="172">
        <f t="shared" si="31"/>
        <v>0</v>
      </c>
      <c r="I2000" s="154" t="s">
        <v>12</v>
      </c>
      <c r="J2000" s="131"/>
    </row>
    <row r="2001" spans="1:10" ht="15" x14ac:dyDescent="0.25">
      <c r="A2001" s="166">
        <v>41697</v>
      </c>
      <c r="B2001" s="167">
        <v>445</v>
      </c>
      <c r="C2001" s="167" t="s">
        <v>1024</v>
      </c>
      <c r="D2001" s="151" t="s">
        <v>67</v>
      </c>
      <c r="E2001" s="168">
        <v>3459</v>
      </c>
      <c r="F2001" s="508">
        <v>41698</v>
      </c>
      <c r="G2001" s="153">
        <v>3459</v>
      </c>
      <c r="H2001" s="172">
        <f t="shared" si="31"/>
        <v>0</v>
      </c>
      <c r="I2001" s="154" t="s">
        <v>65</v>
      </c>
      <c r="J2001" s="131"/>
    </row>
    <row r="2002" spans="1:10" ht="15" x14ac:dyDescent="0.25">
      <c r="A2002" s="166">
        <v>41697</v>
      </c>
      <c r="B2002" s="167">
        <v>446</v>
      </c>
      <c r="C2002" s="167" t="s">
        <v>1024</v>
      </c>
      <c r="D2002" s="151" t="s">
        <v>287</v>
      </c>
      <c r="E2002" s="168">
        <v>3480</v>
      </c>
      <c r="F2002" s="508">
        <v>41697</v>
      </c>
      <c r="G2002" s="153">
        <v>3480</v>
      </c>
      <c r="H2002" s="172">
        <f t="shared" si="31"/>
        <v>0</v>
      </c>
      <c r="I2002" s="154" t="s">
        <v>12</v>
      </c>
      <c r="J2002" s="131"/>
    </row>
    <row r="2003" spans="1:10" ht="15" x14ac:dyDescent="0.25">
      <c r="A2003" s="166">
        <v>41697</v>
      </c>
      <c r="B2003" s="167">
        <v>447</v>
      </c>
      <c r="C2003" s="167" t="s">
        <v>1024</v>
      </c>
      <c r="D2003" s="151" t="s">
        <v>115</v>
      </c>
      <c r="E2003" s="168">
        <v>602</v>
      </c>
      <c r="F2003" s="508">
        <v>41697</v>
      </c>
      <c r="G2003" s="153">
        <v>602</v>
      </c>
      <c r="H2003" s="172">
        <f t="shared" si="31"/>
        <v>0</v>
      </c>
      <c r="I2003" s="154"/>
      <c r="J2003" s="131"/>
    </row>
    <row r="2004" spans="1:10" ht="15" x14ac:dyDescent="0.25">
      <c r="A2004" s="166">
        <v>41697</v>
      </c>
      <c r="B2004" s="167">
        <v>448</v>
      </c>
      <c r="C2004" s="167" t="s">
        <v>1024</v>
      </c>
      <c r="D2004" s="151" t="s">
        <v>703</v>
      </c>
      <c r="E2004" s="168">
        <v>1175.5</v>
      </c>
      <c r="F2004" s="508">
        <v>41697</v>
      </c>
      <c r="G2004" s="153">
        <v>1175.5</v>
      </c>
      <c r="H2004" s="172">
        <f t="shared" si="31"/>
        <v>0</v>
      </c>
      <c r="I2004" s="154" t="s">
        <v>65</v>
      </c>
      <c r="J2004" s="131"/>
    </row>
    <row r="2005" spans="1:10" ht="15" x14ac:dyDescent="0.25">
      <c r="A2005" s="166">
        <v>41697</v>
      </c>
      <c r="B2005" s="167">
        <v>449</v>
      </c>
      <c r="C2005" s="167" t="s">
        <v>1024</v>
      </c>
      <c r="D2005" s="151" t="s">
        <v>1043</v>
      </c>
      <c r="E2005" s="168">
        <v>1134.5</v>
      </c>
      <c r="F2005" s="508">
        <v>41697</v>
      </c>
      <c r="G2005" s="153">
        <v>1134.5</v>
      </c>
      <c r="H2005" s="172">
        <f t="shared" si="31"/>
        <v>0</v>
      </c>
      <c r="I2005" s="154" t="s">
        <v>65</v>
      </c>
      <c r="J2005" s="131"/>
    </row>
    <row r="2006" spans="1:10" ht="15" x14ac:dyDescent="0.25">
      <c r="A2006" s="166">
        <v>41697</v>
      </c>
      <c r="B2006" s="167">
        <v>450</v>
      </c>
      <c r="C2006" s="167" t="s">
        <v>1024</v>
      </c>
      <c r="D2006" s="151" t="s">
        <v>1098</v>
      </c>
      <c r="E2006" s="168">
        <v>1261.5</v>
      </c>
      <c r="F2006" s="508">
        <v>41697</v>
      </c>
      <c r="G2006" s="153">
        <v>1261.5</v>
      </c>
      <c r="H2006" s="172">
        <f t="shared" si="31"/>
        <v>0</v>
      </c>
      <c r="I2006" s="154" t="s">
        <v>65</v>
      </c>
      <c r="J2006" s="131"/>
    </row>
    <row r="2007" spans="1:10" ht="15" x14ac:dyDescent="0.25">
      <c r="A2007" s="166">
        <v>41697</v>
      </c>
      <c r="B2007" s="167">
        <v>451</v>
      </c>
      <c r="C2007" s="167" t="s">
        <v>1024</v>
      </c>
      <c r="D2007" s="151" t="s">
        <v>373</v>
      </c>
      <c r="E2007" s="168">
        <v>1091</v>
      </c>
      <c r="F2007" s="508">
        <v>41697</v>
      </c>
      <c r="G2007" s="153">
        <v>1091</v>
      </c>
      <c r="H2007" s="172">
        <f t="shared" si="31"/>
        <v>0</v>
      </c>
      <c r="I2007" s="154" t="s">
        <v>12</v>
      </c>
      <c r="J2007" s="131"/>
    </row>
    <row r="2008" spans="1:10" ht="15" x14ac:dyDescent="0.25">
      <c r="A2008" s="166">
        <v>41697</v>
      </c>
      <c r="B2008" s="167">
        <v>452</v>
      </c>
      <c r="C2008" s="167" t="s">
        <v>1024</v>
      </c>
      <c r="D2008" s="151" t="s">
        <v>55</v>
      </c>
      <c r="E2008" s="168">
        <v>6717</v>
      </c>
      <c r="F2008" s="508">
        <v>41697</v>
      </c>
      <c r="G2008" s="153">
        <v>6717</v>
      </c>
      <c r="H2008" s="172">
        <f t="shared" si="31"/>
        <v>0</v>
      </c>
      <c r="I2008" s="154" t="s">
        <v>8</v>
      </c>
      <c r="J2008" s="131"/>
    </row>
    <row r="2009" spans="1:10" ht="15" x14ac:dyDescent="0.25">
      <c r="A2009" s="166">
        <v>41697</v>
      </c>
      <c r="B2009" s="167">
        <v>453</v>
      </c>
      <c r="C2009" s="167" t="s">
        <v>1024</v>
      </c>
      <c r="D2009" s="151" t="s">
        <v>29</v>
      </c>
      <c r="E2009" s="168">
        <v>9082</v>
      </c>
      <c r="F2009" s="508">
        <v>41697</v>
      </c>
      <c r="G2009" s="153">
        <v>9082</v>
      </c>
      <c r="H2009" s="172">
        <f t="shared" si="31"/>
        <v>0</v>
      </c>
      <c r="I2009" s="154" t="s">
        <v>12</v>
      </c>
      <c r="J2009" s="131"/>
    </row>
    <row r="2010" spans="1:10" ht="15" x14ac:dyDescent="0.25">
      <c r="A2010" s="166">
        <v>41697</v>
      </c>
      <c r="B2010" s="167">
        <v>454</v>
      </c>
      <c r="C2010" s="167" t="s">
        <v>1024</v>
      </c>
      <c r="D2010" s="151" t="s">
        <v>1079</v>
      </c>
      <c r="E2010" s="168">
        <v>22468.5</v>
      </c>
      <c r="F2010" s="508">
        <v>41697</v>
      </c>
      <c r="G2010" s="153">
        <v>22468.5</v>
      </c>
      <c r="H2010" s="172">
        <f t="shared" si="31"/>
        <v>0</v>
      </c>
      <c r="I2010" s="154" t="s">
        <v>37</v>
      </c>
      <c r="J2010" s="131"/>
    </row>
    <row r="2011" spans="1:10" ht="15" x14ac:dyDescent="0.25">
      <c r="A2011" s="166">
        <v>41697</v>
      </c>
      <c r="B2011" s="167">
        <v>455</v>
      </c>
      <c r="C2011" s="167" t="s">
        <v>1024</v>
      </c>
      <c r="D2011" s="151" t="s">
        <v>47</v>
      </c>
      <c r="E2011" s="168">
        <v>3251</v>
      </c>
      <c r="F2011" s="508">
        <v>41697</v>
      </c>
      <c r="G2011" s="153">
        <v>3251</v>
      </c>
      <c r="H2011" s="172">
        <f t="shared" si="31"/>
        <v>0</v>
      </c>
      <c r="I2011" s="154" t="s">
        <v>12</v>
      </c>
      <c r="J2011" s="131"/>
    </row>
    <row r="2012" spans="1:10" ht="15" x14ac:dyDescent="0.25">
      <c r="A2012" s="166">
        <v>41697</v>
      </c>
      <c r="B2012" s="167">
        <v>456</v>
      </c>
      <c r="C2012" s="167" t="s">
        <v>1024</v>
      </c>
      <c r="D2012" s="151" t="s">
        <v>515</v>
      </c>
      <c r="E2012" s="168">
        <v>661</v>
      </c>
      <c r="F2012" s="508">
        <v>41697</v>
      </c>
      <c r="G2012" s="153">
        <v>661</v>
      </c>
      <c r="H2012" s="172">
        <f t="shared" si="31"/>
        <v>0</v>
      </c>
      <c r="I2012" s="154" t="s">
        <v>12</v>
      </c>
      <c r="J2012" s="131"/>
    </row>
    <row r="2013" spans="1:10" ht="15" x14ac:dyDescent="0.25">
      <c r="A2013" s="166">
        <v>41697</v>
      </c>
      <c r="B2013" s="167">
        <v>457</v>
      </c>
      <c r="C2013" s="167" t="s">
        <v>1024</v>
      </c>
      <c r="D2013" s="151" t="s">
        <v>760</v>
      </c>
      <c r="E2013" s="168">
        <v>2205</v>
      </c>
      <c r="F2013" s="508">
        <v>41697</v>
      </c>
      <c r="G2013" s="153">
        <v>2205</v>
      </c>
      <c r="H2013" s="172">
        <f t="shared" si="31"/>
        <v>0</v>
      </c>
      <c r="I2013" s="154" t="s">
        <v>12</v>
      </c>
      <c r="J2013" s="131"/>
    </row>
    <row r="2014" spans="1:10" ht="15" x14ac:dyDescent="0.25">
      <c r="A2014" s="166">
        <v>41697</v>
      </c>
      <c r="B2014" s="167">
        <v>458</v>
      </c>
      <c r="C2014" s="167" t="s">
        <v>1024</v>
      </c>
      <c r="D2014" s="151" t="s">
        <v>373</v>
      </c>
      <c r="E2014" s="168">
        <v>871</v>
      </c>
      <c r="F2014" s="508">
        <v>41697</v>
      </c>
      <c r="G2014" s="153">
        <v>871</v>
      </c>
      <c r="H2014" s="172">
        <f t="shared" si="31"/>
        <v>0</v>
      </c>
      <c r="I2014" s="154" t="s">
        <v>12</v>
      </c>
      <c r="J2014" s="131"/>
    </row>
    <row r="2015" spans="1:10" ht="15" x14ac:dyDescent="0.25">
      <c r="A2015" s="166">
        <v>41697</v>
      </c>
      <c r="B2015" s="167">
        <v>459</v>
      </c>
      <c r="C2015" s="167" t="s">
        <v>1024</v>
      </c>
      <c r="D2015" s="151" t="s">
        <v>32</v>
      </c>
      <c r="E2015" s="168">
        <v>4734</v>
      </c>
      <c r="F2015" s="508">
        <v>41697</v>
      </c>
      <c r="G2015" s="153">
        <v>4734</v>
      </c>
      <c r="H2015" s="172">
        <f t="shared" si="31"/>
        <v>0</v>
      </c>
      <c r="I2015" s="154" t="s">
        <v>12</v>
      </c>
      <c r="J2015" s="131"/>
    </row>
    <row r="2016" spans="1:10" ht="15" x14ac:dyDescent="0.25">
      <c r="A2016" s="166">
        <v>41697</v>
      </c>
      <c r="B2016" s="167">
        <v>460</v>
      </c>
      <c r="C2016" s="167" t="s">
        <v>1024</v>
      </c>
      <c r="D2016" s="151" t="s">
        <v>338</v>
      </c>
      <c r="E2016" s="168">
        <v>511</v>
      </c>
      <c r="F2016" s="508">
        <v>41697</v>
      </c>
      <c r="G2016" s="153">
        <v>511</v>
      </c>
      <c r="H2016" s="172">
        <f t="shared" si="31"/>
        <v>0</v>
      </c>
      <c r="I2016" s="154" t="s">
        <v>12</v>
      </c>
      <c r="J2016" s="131"/>
    </row>
    <row r="2017" spans="1:10" ht="15" x14ac:dyDescent="0.25">
      <c r="A2017" s="166">
        <v>41697</v>
      </c>
      <c r="B2017" s="167">
        <v>461</v>
      </c>
      <c r="C2017" s="167" t="s">
        <v>1024</v>
      </c>
      <c r="D2017" s="151" t="s">
        <v>1099</v>
      </c>
      <c r="E2017" s="168">
        <v>2619</v>
      </c>
      <c r="F2017" s="508">
        <v>41697</v>
      </c>
      <c r="G2017" s="153">
        <v>2619</v>
      </c>
      <c r="H2017" s="172">
        <f t="shared" si="31"/>
        <v>0</v>
      </c>
      <c r="I2017" s="154" t="s">
        <v>12</v>
      </c>
      <c r="J2017" s="131"/>
    </row>
    <row r="2018" spans="1:10" x14ac:dyDescent="0.25">
      <c r="A2018" s="166">
        <v>41697</v>
      </c>
      <c r="B2018" s="167">
        <v>462</v>
      </c>
      <c r="C2018" s="167" t="s">
        <v>1024</v>
      </c>
      <c r="D2018" s="151" t="s">
        <v>62</v>
      </c>
      <c r="E2018" s="168">
        <v>22519</v>
      </c>
      <c r="F2018" s="508">
        <v>41698</v>
      </c>
      <c r="G2018" s="153">
        <v>22519</v>
      </c>
      <c r="H2018" s="172">
        <f t="shared" si="31"/>
        <v>0</v>
      </c>
      <c r="I2018" s="154" t="s">
        <v>217</v>
      </c>
    </row>
    <row r="2019" spans="1:10" x14ac:dyDescent="0.25">
      <c r="A2019" s="166">
        <v>41697</v>
      </c>
      <c r="B2019" s="167">
        <v>463</v>
      </c>
      <c r="C2019" s="167" t="s">
        <v>1024</v>
      </c>
      <c r="D2019" s="151" t="s">
        <v>884</v>
      </c>
      <c r="E2019" s="168">
        <v>4147.2</v>
      </c>
      <c r="F2019" s="508">
        <v>41697</v>
      </c>
      <c r="G2019" s="153">
        <v>4147.2</v>
      </c>
      <c r="H2019" s="172">
        <f t="shared" si="31"/>
        <v>0</v>
      </c>
      <c r="I2019" s="154" t="s">
        <v>21</v>
      </c>
    </row>
    <row r="2020" spans="1:10" x14ac:dyDescent="0.25">
      <c r="A2020" s="166">
        <v>41697</v>
      </c>
      <c r="B2020" s="167">
        <v>464</v>
      </c>
      <c r="C2020" s="167" t="s">
        <v>1024</v>
      </c>
      <c r="D2020" s="151" t="s">
        <v>649</v>
      </c>
      <c r="E2020" s="168">
        <v>2783</v>
      </c>
      <c r="F2020" s="508">
        <v>41697</v>
      </c>
      <c r="G2020" s="153">
        <v>2783</v>
      </c>
      <c r="H2020" s="172">
        <f t="shared" si="31"/>
        <v>0</v>
      </c>
      <c r="I2020" s="154"/>
    </row>
    <row r="2021" spans="1:10" x14ac:dyDescent="0.25">
      <c r="A2021" s="166">
        <v>41697</v>
      </c>
      <c r="B2021" s="167">
        <v>465</v>
      </c>
      <c r="C2021" s="167" t="s">
        <v>1024</v>
      </c>
      <c r="D2021" s="151" t="s">
        <v>98</v>
      </c>
      <c r="E2021" s="168">
        <v>11848</v>
      </c>
      <c r="F2021" s="508">
        <v>41697</v>
      </c>
      <c r="G2021" s="153">
        <v>11848</v>
      </c>
      <c r="H2021" s="172">
        <f t="shared" si="31"/>
        <v>0</v>
      </c>
      <c r="I2021" s="154" t="s">
        <v>217</v>
      </c>
    </row>
    <row r="2022" spans="1:10" x14ac:dyDescent="0.25">
      <c r="A2022" s="166">
        <v>41697</v>
      </c>
      <c r="B2022" s="167">
        <v>466</v>
      </c>
      <c r="C2022" s="167" t="s">
        <v>1024</v>
      </c>
      <c r="D2022" s="151" t="s">
        <v>144</v>
      </c>
      <c r="E2022" s="168">
        <v>4680</v>
      </c>
      <c r="F2022" s="508">
        <v>41697</v>
      </c>
      <c r="G2022" s="153">
        <v>4680</v>
      </c>
      <c r="H2022" s="172">
        <f t="shared" si="31"/>
        <v>0</v>
      </c>
      <c r="I2022" s="154" t="s">
        <v>45</v>
      </c>
    </row>
    <row r="2023" spans="1:10" x14ac:dyDescent="0.25">
      <c r="A2023" s="166">
        <v>41697</v>
      </c>
      <c r="B2023" s="167">
        <v>467</v>
      </c>
      <c r="C2023" s="167" t="s">
        <v>1024</v>
      </c>
      <c r="D2023" s="151" t="s">
        <v>68</v>
      </c>
      <c r="E2023" s="168">
        <v>3512</v>
      </c>
      <c r="F2023" s="508">
        <v>41697</v>
      </c>
      <c r="G2023" s="153">
        <v>3512</v>
      </c>
      <c r="H2023" s="172">
        <f t="shared" si="31"/>
        <v>0</v>
      </c>
      <c r="I2023" s="154" t="s">
        <v>217</v>
      </c>
    </row>
    <row r="2024" spans="1:10" x14ac:dyDescent="0.25">
      <c r="A2024" s="166">
        <v>41697</v>
      </c>
      <c r="B2024" s="167">
        <v>468</v>
      </c>
      <c r="C2024" s="167" t="s">
        <v>1024</v>
      </c>
      <c r="D2024" s="151" t="s">
        <v>134</v>
      </c>
      <c r="E2024" s="168">
        <v>6639.12</v>
      </c>
      <c r="F2024" s="508">
        <v>41697</v>
      </c>
      <c r="G2024" s="153">
        <v>6639.12</v>
      </c>
      <c r="H2024" s="172">
        <f t="shared" si="31"/>
        <v>0</v>
      </c>
      <c r="I2024" s="154" t="s">
        <v>217</v>
      </c>
    </row>
    <row r="2025" spans="1:10" x14ac:dyDescent="0.25">
      <c r="A2025" s="166">
        <v>41697</v>
      </c>
      <c r="B2025" s="167">
        <v>469</v>
      </c>
      <c r="C2025" s="167" t="s">
        <v>1024</v>
      </c>
      <c r="D2025" s="151" t="s">
        <v>1100</v>
      </c>
      <c r="E2025" s="183">
        <v>7316</v>
      </c>
      <c r="F2025" s="515" t="s">
        <v>1101</v>
      </c>
      <c r="G2025" s="153">
        <v>7316</v>
      </c>
      <c r="H2025" s="172">
        <f t="shared" si="31"/>
        <v>0</v>
      </c>
      <c r="I2025" s="154" t="s">
        <v>217</v>
      </c>
      <c r="J2025" s="155" t="s">
        <v>1102</v>
      </c>
    </row>
    <row r="2026" spans="1:10" x14ac:dyDescent="0.25">
      <c r="A2026" s="166">
        <v>41697</v>
      </c>
      <c r="B2026" s="167">
        <v>470</v>
      </c>
      <c r="C2026" s="167" t="s">
        <v>1024</v>
      </c>
      <c r="D2026" s="151" t="s">
        <v>11</v>
      </c>
      <c r="E2026" s="168">
        <v>100574</v>
      </c>
      <c r="F2026" s="509">
        <v>41725</v>
      </c>
      <c r="G2026" s="158">
        <v>100574</v>
      </c>
      <c r="H2026" s="172">
        <f t="shared" si="31"/>
        <v>0</v>
      </c>
      <c r="I2026" s="154" t="s">
        <v>27</v>
      </c>
    </row>
    <row r="2027" spans="1:10" x14ac:dyDescent="0.25">
      <c r="A2027" s="166">
        <v>41697</v>
      </c>
      <c r="B2027" s="167">
        <v>471</v>
      </c>
      <c r="C2027" s="167" t="s">
        <v>1024</v>
      </c>
      <c r="D2027" s="151" t="s">
        <v>110</v>
      </c>
      <c r="E2027" s="168">
        <v>37146.519999999997</v>
      </c>
      <c r="F2027" s="509">
        <v>41710</v>
      </c>
      <c r="G2027" s="158">
        <v>37146.519999999997</v>
      </c>
      <c r="H2027" s="172">
        <f t="shared" si="31"/>
        <v>0</v>
      </c>
      <c r="I2027" s="154" t="s">
        <v>21</v>
      </c>
    </row>
    <row r="2028" spans="1:10" ht="45.75" x14ac:dyDescent="0.25">
      <c r="A2028" s="166">
        <v>41697</v>
      </c>
      <c r="B2028" s="167">
        <v>472</v>
      </c>
      <c r="C2028" s="167" t="s">
        <v>1024</v>
      </c>
      <c r="D2028" s="151" t="s">
        <v>307</v>
      </c>
      <c r="E2028" s="168">
        <v>9236.5</v>
      </c>
      <c r="F2028" s="535" t="s">
        <v>1103</v>
      </c>
      <c r="G2028" s="158">
        <v>9236.5</v>
      </c>
      <c r="H2028" s="172">
        <f t="shared" si="31"/>
        <v>0</v>
      </c>
      <c r="I2028" s="154" t="s">
        <v>45</v>
      </c>
    </row>
    <row r="2029" spans="1:10" x14ac:dyDescent="0.25">
      <c r="A2029" s="166">
        <v>41697</v>
      </c>
      <c r="B2029" s="167">
        <v>473</v>
      </c>
      <c r="C2029" s="167" t="s">
        <v>1024</v>
      </c>
      <c r="D2029" s="151" t="s">
        <v>8</v>
      </c>
      <c r="E2029" s="168">
        <v>662.5</v>
      </c>
      <c r="F2029" s="508">
        <v>41697</v>
      </c>
      <c r="G2029" s="153">
        <v>662.5</v>
      </c>
      <c r="H2029" s="172">
        <f t="shared" si="31"/>
        <v>0</v>
      </c>
      <c r="I2029" s="154" t="s">
        <v>8</v>
      </c>
    </row>
    <row r="2030" spans="1:10" x14ac:dyDescent="0.25">
      <c r="A2030" s="166">
        <v>41697</v>
      </c>
      <c r="B2030" s="167">
        <v>474</v>
      </c>
      <c r="C2030" s="167" t="s">
        <v>1024</v>
      </c>
      <c r="D2030" s="151" t="s">
        <v>8</v>
      </c>
      <c r="E2030" s="168">
        <v>1325</v>
      </c>
      <c r="F2030" s="508">
        <v>41697</v>
      </c>
      <c r="G2030" s="153">
        <v>1325</v>
      </c>
      <c r="H2030" s="172">
        <f t="shared" si="31"/>
        <v>0</v>
      </c>
      <c r="I2030" s="154" t="s">
        <v>8</v>
      </c>
    </row>
    <row r="2031" spans="1:10" x14ac:dyDescent="0.25">
      <c r="A2031" s="166">
        <v>41697</v>
      </c>
      <c r="B2031" s="167">
        <v>475</v>
      </c>
      <c r="C2031" s="167" t="s">
        <v>1024</v>
      </c>
      <c r="D2031" s="151" t="s">
        <v>8</v>
      </c>
      <c r="E2031" s="168">
        <v>4333</v>
      </c>
      <c r="F2031" s="508">
        <v>41697</v>
      </c>
      <c r="G2031" s="153">
        <v>4333</v>
      </c>
      <c r="H2031" s="172">
        <f t="shared" si="31"/>
        <v>0</v>
      </c>
      <c r="I2031" s="154" t="s">
        <v>8</v>
      </c>
    </row>
    <row r="2032" spans="1:10" x14ac:dyDescent="0.25">
      <c r="A2032" s="166">
        <v>41697</v>
      </c>
      <c r="B2032" s="167">
        <v>476</v>
      </c>
      <c r="C2032" s="167" t="s">
        <v>1024</v>
      </c>
      <c r="D2032" s="151" t="s">
        <v>508</v>
      </c>
      <c r="E2032" s="168">
        <v>27478.2</v>
      </c>
      <c r="F2032" s="508">
        <v>41697</v>
      </c>
      <c r="G2032" s="153">
        <v>27478.2</v>
      </c>
      <c r="H2032" s="172">
        <f t="shared" si="31"/>
        <v>0</v>
      </c>
      <c r="I2032" s="154" t="s">
        <v>8</v>
      </c>
    </row>
    <row r="2033" spans="1:10" x14ac:dyDescent="0.25">
      <c r="A2033" s="166">
        <v>41697</v>
      </c>
      <c r="B2033" s="167">
        <v>477</v>
      </c>
      <c r="C2033" s="167" t="s">
        <v>1024</v>
      </c>
      <c r="D2033" s="151" t="s">
        <v>771</v>
      </c>
      <c r="E2033" s="168">
        <v>420</v>
      </c>
      <c r="F2033" s="508">
        <v>41697</v>
      </c>
      <c r="G2033" s="153">
        <v>420</v>
      </c>
      <c r="H2033" s="172">
        <f t="shared" si="31"/>
        <v>0</v>
      </c>
      <c r="I2033" s="154"/>
    </row>
    <row r="2034" spans="1:10" ht="15" x14ac:dyDescent="0.25">
      <c r="A2034" s="166">
        <v>41697</v>
      </c>
      <c r="B2034" s="167">
        <v>478</v>
      </c>
      <c r="C2034" s="167" t="s">
        <v>1024</v>
      </c>
      <c r="D2034" s="151" t="s">
        <v>8</v>
      </c>
      <c r="E2034" s="168">
        <v>306</v>
      </c>
      <c r="F2034" s="508">
        <v>41697</v>
      </c>
      <c r="G2034" s="153">
        <v>306</v>
      </c>
      <c r="H2034" s="172">
        <f t="shared" si="31"/>
        <v>0</v>
      </c>
      <c r="I2034" s="154" t="s">
        <v>8</v>
      </c>
      <c r="J2034" s="131"/>
    </row>
    <row r="2035" spans="1:10" ht="15" x14ac:dyDescent="0.25">
      <c r="A2035" s="166">
        <v>41697</v>
      </c>
      <c r="B2035" s="167">
        <v>479</v>
      </c>
      <c r="C2035" s="167" t="s">
        <v>1024</v>
      </c>
      <c r="D2035" s="151" t="s">
        <v>842</v>
      </c>
      <c r="E2035" s="168">
        <v>5218.5</v>
      </c>
      <c r="F2035" s="508">
        <v>41697</v>
      </c>
      <c r="G2035" s="153">
        <v>5218.5</v>
      </c>
      <c r="H2035" s="172">
        <f t="shared" si="31"/>
        <v>0</v>
      </c>
      <c r="I2035" s="154"/>
      <c r="J2035" s="131"/>
    </row>
    <row r="2036" spans="1:10" ht="15" x14ac:dyDescent="0.25">
      <c r="A2036" s="166">
        <v>41697</v>
      </c>
      <c r="B2036" s="167">
        <v>480</v>
      </c>
      <c r="C2036" s="167" t="s">
        <v>1024</v>
      </c>
      <c r="D2036" s="151" t="s">
        <v>842</v>
      </c>
      <c r="E2036" s="168">
        <v>1219</v>
      </c>
      <c r="F2036" s="508">
        <v>41697</v>
      </c>
      <c r="G2036" s="153">
        <v>1219</v>
      </c>
      <c r="H2036" s="172">
        <f t="shared" si="31"/>
        <v>0</v>
      </c>
      <c r="I2036" s="154"/>
      <c r="J2036" s="131"/>
    </row>
    <row r="2037" spans="1:10" ht="15" x14ac:dyDescent="0.25">
      <c r="A2037" s="166">
        <v>41697</v>
      </c>
      <c r="B2037" s="167">
        <v>481</v>
      </c>
      <c r="C2037" s="167" t="s">
        <v>1024</v>
      </c>
      <c r="D2037" s="151" t="s">
        <v>105</v>
      </c>
      <c r="E2037" s="168">
        <v>16</v>
      </c>
      <c r="F2037" s="509">
        <v>41704</v>
      </c>
      <c r="G2037" s="158">
        <v>16</v>
      </c>
      <c r="H2037" s="172">
        <f t="shared" si="31"/>
        <v>0</v>
      </c>
      <c r="I2037" s="154"/>
      <c r="J2037" s="131"/>
    </row>
    <row r="2038" spans="1:10" ht="15" x14ac:dyDescent="0.25">
      <c r="A2038" s="166">
        <v>41697</v>
      </c>
      <c r="B2038" s="167">
        <v>482</v>
      </c>
      <c r="C2038" s="167" t="s">
        <v>1024</v>
      </c>
      <c r="D2038" s="151" t="s">
        <v>8</v>
      </c>
      <c r="E2038" s="168">
        <v>1055</v>
      </c>
      <c r="F2038" s="508">
        <v>41697</v>
      </c>
      <c r="G2038" s="153">
        <v>1055</v>
      </c>
      <c r="H2038" s="172">
        <f t="shared" si="31"/>
        <v>0</v>
      </c>
      <c r="I2038" s="154" t="s">
        <v>8</v>
      </c>
      <c r="J2038" s="131"/>
    </row>
    <row r="2039" spans="1:10" ht="15" x14ac:dyDescent="0.25">
      <c r="A2039" s="166">
        <v>41697</v>
      </c>
      <c r="B2039" s="167">
        <v>483</v>
      </c>
      <c r="C2039" s="167" t="s">
        <v>1024</v>
      </c>
      <c r="D2039" s="151" t="s">
        <v>690</v>
      </c>
      <c r="E2039" s="168">
        <v>13473</v>
      </c>
      <c r="F2039" s="508">
        <v>41697</v>
      </c>
      <c r="G2039" s="153">
        <v>13473</v>
      </c>
      <c r="H2039" s="172">
        <f t="shared" si="31"/>
        <v>0</v>
      </c>
      <c r="I2039" s="154" t="s">
        <v>30</v>
      </c>
      <c r="J2039" s="131"/>
    </row>
    <row r="2040" spans="1:10" ht="15" x14ac:dyDescent="0.25">
      <c r="A2040" s="166">
        <v>41697</v>
      </c>
      <c r="B2040" s="167">
        <v>484</v>
      </c>
      <c r="C2040" s="167" t="s">
        <v>1024</v>
      </c>
      <c r="D2040" s="151" t="s">
        <v>193</v>
      </c>
      <c r="E2040" s="168">
        <v>3187</v>
      </c>
      <c r="F2040" s="508">
        <v>41697</v>
      </c>
      <c r="G2040" s="153">
        <v>3187</v>
      </c>
      <c r="H2040" s="172">
        <f t="shared" si="31"/>
        <v>0</v>
      </c>
      <c r="I2040" s="154" t="s">
        <v>30</v>
      </c>
      <c r="J2040" s="131"/>
    </row>
    <row r="2041" spans="1:10" ht="15" x14ac:dyDescent="0.25">
      <c r="A2041" s="166">
        <v>41697</v>
      </c>
      <c r="B2041" s="167">
        <v>485</v>
      </c>
      <c r="C2041" s="167" t="s">
        <v>1024</v>
      </c>
      <c r="D2041" s="151" t="s">
        <v>367</v>
      </c>
      <c r="E2041" s="168">
        <v>2004</v>
      </c>
      <c r="F2041" s="508">
        <v>41697</v>
      </c>
      <c r="G2041" s="153">
        <v>2004</v>
      </c>
      <c r="H2041" s="172">
        <f t="shared" si="31"/>
        <v>0</v>
      </c>
      <c r="I2041" s="154"/>
      <c r="J2041" s="131"/>
    </row>
    <row r="2042" spans="1:10" ht="15" x14ac:dyDescent="0.25">
      <c r="A2042" s="166">
        <v>41697</v>
      </c>
      <c r="B2042" s="167">
        <v>486</v>
      </c>
      <c r="C2042" s="167" t="s">
        <v>1024</v>
      </c>
      <c r="D2042" s="151" t="s">
        <v>1104</v>
      </c>
      <c r="E2042" s="168">
        <v>1861.2</v>
      </c>
      <c r="F2042" s="508">
        <v>41697</v>
      </c>
      <c r="G2042" s="153">
        <v>1861.2</v>
      </c>
      <c r="H2042" s="172">
        <f t="shared" si="31"/>
        <v>0</v>
      </c>
      <c r="I2042" s="154" t="s">
        <v>30</v>
      </c>
      <c r="J2042" s="131"/>
    </row>
    <row r="2043" spans="1:10" ht="15" x14ac:dyDescent="0.25">
      <c r="A2043" s="166">
        <v>41697</v>
      </c>
      <c r="B2043" s="167">
        <v>487</v>
      </c>
      <c r="C2043" s="167" t="s">
        <v>1024</v>
      </c>
      <c r="D2043" s="151" t="s">
        <v>367</v>
      </c>
      <c r="E2043" s="183">
        <v>3080</v>
      </c>
      <c r="F2043" s="529" t="s">
        <v>1105</v>
      </c>
      <c r="G2043" s="158">
        <f>700+2380</f>
        <v>3080</v>
      </c>
      <c r="H2043" s="172">
        <f t="shared" si="31"/>
        <v>0</v>
      </c>
      <c r="I2043" s="154"/>
      <c r="J2043" s="131"/>
    </row>
    <row r="2044" spans="1:10" ht="15" x14ac:dyDescent="0.25">
      <c r="A2044" s="166">
        <v>41697</v>
      </c>
      <c r="B2044" s="167">
        <v>488</v>
      </c>
      <c r="C2044" s="167" t="s">
        <v>1024</v>
      </c>
      <c r="D2044" s="151" t="s">
        <v>312</v>
      </c>
      <c r="E2044" s="168">
        <v>6652.5</v>
      </c>
      <c r="F2044" s="508">
        <v>41698</v>
      </c>
      <c r="G2044" s="153">
        <v>6652.5</v>
      </c>
      <c r="H2044" s="172">
        <f t="shared" si="31"/>
        <v>0</v>
      </c>
      <c r="I2044" s="154"/>
      <c r="J2044" s="131"/>
    </row>
    <row r="2045" spans="1:10" ht="15" x14ac:dyDescent="0.25">
      <c r="A2045" s="166">
        <v>41697</v>
      </c>
      <c r="B2045" s="167">
        <v>489</v>
      </c>
      <c r="C2045" s="167" t="s">
        <v>1024</v>
      </c>
      <c r="D2045" s="151" t="s">
        <v>235</v>
      </c>
      <c r="E2045" s="183">
        <v>3366</v>
      </c>
      <c r="F2045" s="529" t="s">
        <v>1106</v>
      </c>
      <c r="G2045" s="158">
        <f>1500+1866</f>
        <v>3366</v>
      </c>
      <c r="H2045" s="172">
        <f t="shared" si="31"/>
        <v>0</v>
      </c>
      <c r="I2045" s="154" t="s">
        <v>30</v>
      </c>
      <c r="J2045" s="131"/>
    </row>
    <row r="2046" spans="1:10" ht="15" x14ac:dyDescent="0.25">
      <c r="A2046" s="166">
        <v>41697</v>
      </c>
      <c r="B2046" s="167">
        <v>490</v>
      </c>
      <c r="C2046" s="167" t="s">
        <v>1024</v>
      </c>
      <c r="D2046" s="151" t="s">
        <v>78</v>
      </c>
      <c r="E2046" s="168">
        <v>2246.5</v>
      </c>
      <c r="F2046" s="508">
        <v>41697</v>
      </c>
      <c r="G2046" s="153">
        <v>2246.5</v>
      </c>
      <c r="H2046" s="172">
        <f t="shared" si="31"/>
        <v>0</v>
      </c>
      <c r="I2046" s="154" t="s">
        <v>30</v>
      </c>
      <c r="J2046" s="131"/>
    </row>
    <row r="2047" spans="1:10" ht="15" x14ac:dyDescent="0.25">
      <c r="A2047" s="166">
        <v>41697</v>
      </c>
      <c r="B2047" s="167">
        <v>491</v>
      </c>
      <c r="C2047" s="167" t="s">
        <v>1024</v>
      </c>
      <c r="D2047" s="151" t="s">
        <v>80</v>
      </c>
      <c r="E2047" s="168">
        <v>1447.2</v>
      </c>
      <c r="F2047" s="508">
        <v>41697</v>
      </c>
      <c r="G2047" s="153">
        <v>1447.2</v>
      </c>
      <c r="H2047" s="172">
        <f t="shared" si="31"/>
        <v>0</v>
      </c>
      <c r="I2047" s="154" t="s">
        <v>30</v>
      </c>
      <c r="J2047" s="131"/>
    </row>
    <row r="2048" spans="1:10" ht="15" x14ac:dyDescent="0.25">
      <c r="A2048" s="166">
        <v>41697</v>
      </c>
      <c r="B2048" s="167">
        <v>492</v>
      </c>
      <c r="C2048" s="167" t="s">
        <v>1024</v>
      </c>
      <c r="D2048" s="151" t="s">
        <v>468</v>
      </c>
      <c r="E2048" s="168">
        <v>4600</v>
      </c>
      <c r="F2048" s="508">
        <v>41697</v>
      </c>
      <c r="G2048" s="153">
        <v>4600</v>
      </c>
      <c r="H2048" s="172">
        <f t="shared" si="31"/>
        <v>0</v>
      </c>
      <c r="I2048" s="154" t="s">
        <v>30</v>
      </c>
      <c r="J2048" s="131"/>
    </row>
    <row r="2049" spans="1:10" ht="15" x14ac:dyDescent="0.25">
      <c r="A2049" s="166">
        <v>41697</v>
      </c>
      <c r="B2049" s="167">
        <v>493</v>
      </c>
      <c r="C2049" s="167" t="s">
        <v>1024</v>
      </c>
      <c r="D2049" s="151" t="s">
        <v>160</v>
      </c>
      <c r="E2049" s="168">
        <v>93209.5</v>
      </c>
      <c r="F2049" s="520" t="s">
        <v>1107</v>
      </c>
      <c r="G2049" s="158">
        <v>93209.5</v>
      </c>
      <c r="H2049" s="172">
        <f t="shared" si="31"/>
        <v>0</v>
      </c>
      <c r="I2049" s="154" t="s">
        <v>162</v>
      </c>
      <c r="J2049" s="131"/>
    </row>
    <row r="2050" spans="1:10" ht="15" x14ac:dyDescent="0.25">
      <c r="A2050" s="166">
        <v>41697</v>
      </c>
      <c r="B2050" s="167">
        <v>494</v>
      </c>
      <c r="C2050" s="167" t="s">
        <v>1024</v>
      </c>
      <c r="D2050" s="151" t="s">
        <v>269</v>
      </c>
      <c r="E2050" s="168">
        <v>4523.2</v>
      </c>
      <c r="F2050" s="508">
        <v>41697</v>
      </c>
      <c r="G2050" s="153">
        <v>4523.2</v>
      </c>
      <c r="H2050" s="172">
        <f t="shared" si="31"/>
        <v>0</v>
      </c>
      <c r="I2050" s="154"/>
      <c r="J2050" s="131"/>
    </row>
    <row r="2051" spans="1:10" ht="15" x14ac:dyDescent="0.25">
      <c r="A2051" s="166">
        <v>41697</v>
      </c>
      <c r="B2051" s="167">
        <v>495</v>
      </c>
      <c r="C2051" s="167" t="s">
        <v>1024</v>
      </c>
      <c r="D2051" s="151" t="s">
        <v>8</v>
      </c>
      <c r="E2051" s="168">
        <v>1615.5</v>
      </c>
      <c r="F2051" s="508">
        <v>41697</v>
      </c>
      <c r="G2051" s="153">
        <v>1615.5</v>
      </c>
      <c r="H2051" s="172">
        <f t="shared" si="31"/>
        <v>0</v>
      </c>
      <c r="I2051" s="154" t="s">
        <v>8</v>
      </c>
      <c r="J2051" s="131"/>
    </row>
    <row r="2052" spans="1:10" ht="15" x14ac:dyDescent="0.25">
      <c r="A2052" s="166">
        <v>41697</v>
      </c>
      <c r="B2052" s="167">
        <v>496</v>
      </c>
      <c r="C2052" s="167" t="s">
        <v>1024</v>
      </c>
      <c r="D2052" s="151" t="s">
        <v>147</v>
      </c>
      <c r="E2052" s="168">
        <v>7060</v>
      </c>
      <c r="F2052" s="508">
        <v>41697</v>
      </c>
      <c r="G2052" s="153">
        <v>7060</v>
      </c>
      <c r="H2052" s="172">
        <f t="shared" si="31"/>
        <v>0</v>
      </c>
      <c r="I2052" s="154"/>
      <c r="J2052" s="131"/>
    </row>
    <row r="2053" spans="1:10" ht="15" x14ac:dyDescent="0.25">
      <c r="A2053" s="166">
        <v>41697</v>
      </c>
      <c r="B2053" s="167">
        <v>497</v>
      </c>
      <c r="C2053" s="167" t="s">
        <v>1024</v>
      </c>
      <c r="D2053" s="151" t="s">
        <v>152</v>
      </c>
      <c r="E2053" s="168">
        <v>6807</v>
      </c>
      <c r="F2053" s="508">
        <v>41697</v>
      </c>
      <c r="G2053" s="153">
        <v>6807</v>
      </c>
      <c r="H2053" s="172">
        <f t="shared" ref="H2053:H2116" si="32">E2053-G2053</f>
        <v>0</v>
      </c>
      <c r="I2053" s="154"/>
      <c r="J2053" s="131"/>
    </row>
    <row r="2054" spans="1:10" ht="15" x14ac:dyDescent="0.25">
      <c r="A2054" s="166">
        <v>41697</v>
      </c>
      <c r="B2054" s="167">
        <v>498</v>
      </c>
      <c r="C2054" s="167" t="s">
        <v>1024</v>
      </c>
      <c r="D2054" s="151" t="s">
        <v>8</v>
      </c>
      <c r="E2054" s="168">
        <v>972</v>
      </c>
      <c r="F2054" s="508">
        <v>41697</v>
      </c>
      <c r="G2054" s="153">
        <v>972</v>
      </c>
      <c r="H2054" s="172">
        <f t="shared" si="32"/>
        <v>0</v>
      </c>
      <c r="I2054" s="154" t="s">
        <v>8</v>
      </c>
      <c r="J2054" s="131"/>
    </row>
    <row r="2055" spans="1:10" ht="15" x14ac:dyDescent="0.25">
      <c r="A2055" s="166">
        <v>41698</v>
      </c>
      <c r="B2055" s="167">
        <v>499</v>
      </c>
      <c r="C2055" s="167" t="s">
        <v>1024</v>
      </c>
      <c r="D2055" s="151" t="s">
        <v>160</v>
      </c>
      <c r="E2055" s="168">
        <v>6561.5</v>
      </c>
      <c r="F2055" s="520" t="s">
        <v>1108</v>
      </c>
      <c r="G2055" s="158">
        <v>6561.5</v>
      </c>
      <c r="H2055" s="172">
        <f t="shared" si="32"/>
        <v>0</v>
      </c>
      <c r="I2055" s="154" t="s">
        <v>162</v>
      </c>
      <c r="J2055" s="131"/>
    </row>
    <row r="2056" spans="1:10" ht="15" x14ac:dyDescent="0.25">
      <c r="A2056" s="166">
        <v>41698</v>
      </c>
      <c r="B2056" s="167">
        <v>500</v>
      </c>
      <c r="C2056" s="167" t="s">
        <v>1024</v>
      </c>
      <c r="D2056" s="151" t="s">
        <v>361</v>
      </c>
      <c r="E2056" s="168">
        <v>1672</v>
      </c>
      <c r="F2056" s="509">
        <v>41701</v>
      </c>
      <c r="G2056" s="158">
        <v>1672</v>
      </c>
      <c r="H2056" s="172">
        <f t="shared" si="32"/>
        <v>0</v>
      </c>
      <c r="I2056" s="168" t="s">
        <v>162</v>
      </c>
      <c r="J2056" s="131"/>
    </row>
    <row r="2057" spans="1:10" ht="15" x14ac:dyDescent="0.25">
      <c r="A2057" s="166">
        <v>41698</v>
      </c>
      <c r="B2057" s="167">
        <v>501</v>
      </c>
      <c r="C2057" s="167" t="s">
        <v>1024</v>
      </c>
      <c r="D2057" s="151" t="s">
        <v>1109</v>
      </c>
      <c r="E2057" s="168">
        <v>8742</v>
      </c>
      <c r="F2057" s="509">
        <v>41701</v>
      </c>
      <c r="G2057" s="158">
        <v>8742</v>
      </c>
      <c r="H2057" s="172">
        <f t="shared" si="32"/>
        <v>0</v>
      </c>
      <c r="I2057" s="154" t="s">
        <v>162</v>
      </c>
      <c r="J2057" s="131"/>
    </row>
    <row r="2058" spans="1:10" ht="15" x14ac:dyDescent="0.25">
      <c r="A2058" s="166">
        <v>41698</v>
      </c>
      <c r="B2058" s="167">
        <v>502</v>
      </c>
      <c r="C2058" s="167" t="s">
        <v>1024</v>
      </c>
      <c r="D2058" s="151" t="s">
        <v>358</v>
      </c>
      <c r="E2058" s="168">
        <v>17133</v>
      </c>
      <c r="F2058" s="509">
        <v>41703</v>
      </c>
      <c r="G2058" s="158">
        <v>17133</v>
      </c>
      <c r="H2058" s="172">
        <f t="shared" si="32"/>
        <v>0</v>
      </c>
      <c r="I2058" s="154" t="s">
        <v>162</v>
      </c>
      <c r="J2058" s="131"/>
    </row>
    <row r="2059" spans="1:10" ht="15" x14ac:dyDescent="0.25">
      <c r="A2059" s="166">
        <v>41698</v>
      </c>
      <c r="B2059" s="167">
        <v>503</v>
      </c>
      <c r="C2059" s="167" t="s">
        <v>1024</v>
      </c>
      <c r="D2059" s="151" t="s">
        <v>272</v>
      </c>
      <c r="E2059" s="168">
        <v>12207.5</v>
      </c>
      <c r="F2059" s="520" t="s">
        <v>1110</v>
      </c>
      <c r="G2059" s="158">
        <v>12207.5</v>
      </c>
      <c r="H2059" s="172">
        <f t="shared" si="32"/>
        <v>0</v>
      </c>
      <c r="I2059" s="154" t="s">
        <v>162</v>
      </c>
      <c r="J2059" s="131"/>
    </row>
    <row r="2060" spans="1:10" ht="15" x14ac:dyDescent="0.25">
      <c r="A2060" s="166">
        <v>41698</v>
      </c>
      <c r="B2060" s="167">
        <v>504</v>
      </c>
      <c r="C2060" s="167" t="s">
        <v>1024</v>
      </c>
      <c r="D2060" s="151" t="s">
        <v>163</v>
      </c>
      <c r="E2060" s="168">
        <v>4230</v>
      </c>
      <c r="F2060" s="509">
        <v>41701</v>
      </c>
      <c r="G2060" s="158">
        <v>4230</v>
      </c>
      <c r="H2060" s="172">
        <f t="shared" si="32"/>
        <v>0</v>
      </c>
      <c r="I2060" s="154" t="s">
        <v>162</v>
      </c>
      <c r="J2060" s="131"/>
    </row>
    <row r="2061" spans="1:10" ht="15" x14ac:dyDescent="0.25">
      <c r="A2061" s="166">
        <v>41698</v>
      </c>
      <c r="B2061" s="167">
        <v>505</v>
      </c>
      <c r="C2061" s="167" t="s">
        <v>1024</v>
      </c>
      <c r="D2061" s="151" t="s">
        <v>22</v>
      </c>
      <c r="E2061" s="168">
        <v>20726</v>
      </c>
      <c r="F2061" s="509">
        <v>41701</v>
      </c>
      <c r="G2061" s="158">
        <v>20726</v>
      </c>
      <c r="H2061" s="172">
        <f t="shared" si="32"/>
        <v>0</v>
      </c>
      <c r="I2061" s="154" t="s">
        <v>162</v>
      </c>
      <c r="J2061" s="131"/>
    </row>
    <row r="2062" spans="1:10" ht="15" x14ac:dyDescent="0.25">
      <c r="A2062" s="166">
        <v>41698</v>
      </c>
      <c r="B2062" s="167">
        <v>506</v>
      </c>
      <c r="C2062" s="167" t="s">
        <v>1024</v>
      </c>
      <c r="D2062" s="151" t="s">
        <v>175</v>
      </c>
      <c r="E2062" s="168">
        <v>12061.2</v>
      </c>
      <c r="F2062" s="520" t="s">
        <v>1111</v>
      </c>
      <c r="G2062" s="158">
        <v>12061</v>
      </c>
      <c r="H2062" s="172">
        <f t="shared" si="32"/>
        <v>0.2000000000007276</v>
      </c>
      <c r="I2062" s="154" t="s">
        <v>162</v>
      </c>
      <c r="J2062" s="131"/>
    </row>
    <row r="2063" spans="1:10" ht="15" x14ac:dyDescent="0.25">
      <c r="A2063" s="166">
        <v>41698</v>
      </c>
      <c r="B2063" s="167">
        <v>507</v>
      </c>
      <c r="C2063" s="167" t="s">
        <v>1024</v>
      </c>
      <c r="D2063" s="151" t="s">
        <v>168</v>
      </c>
      <c r="E2063" s="168">
        <v>12421</v>
      </c>
      <c r="F2063" s="509">
        <v>41701</v>
      </c>
      <c r="G2063" s="158">
        <v>12421</v>
      </c>
      <c r="H2063" s="172">
        <f t="shared" si="32"/>
        <v>0</v>
      </c>
      <c r="I2063" s="154" t="s">
        <v>162</v>
      </c>
      <c r="J2063" s="131"/>
    </row>
    <row r="2064" spans="1:10" ht="15" x14ac:dyDescent="0.25">
      <c r="A2064" s="166">
        <v>41698</v>
      </c>
      <c r="B2064" s="167">
        <v>508</v>
      </c>
      <c r="C2064" s="167" t="s">
        <v>1024</v>
      </c>
      <c r="D2064" s="151" t="s">
        <v>14</v>
      </c>
      <c r="E2064" s="168">
        <v>6764.5</v>
      </c>
      <c r="F2064" s="508">
        <v>41698</v>
      </c>
      <c r="G2064" s="153">
        <v>6764.5</v>
      </c>
      <c r="H2064" s="172">
        <f t="shared" si="32"/>
        <v>0</v>
      </c>
      <c r="I2064" s="154" t="s">
        <v>21</v>
      </c>
      <c r="J2064" s="131"/>
    </row>
    <row r="2065" spans="1:10" ht="15" x14ac:dyDescent="0.25">
      <c r="A2065" s="166">
        <v>41698</v>
      </c>
      <c r="B2065" s="167">
        <v>509</v>
      </c>
      <c r="C2065" s="167" t="s">
        <v>1024</v>
      </c>
      <c r="D2065" s="151" t="s">
        <v>63</v>
      </c>
      <c r="E2065" s="168">
        <v>2007.6</v>
      </c>
      <c r="F2065" s="508">
        <v>41698</v>
      </c>
      <c r="G2065" s="153">
        <v>2007.6</v>
      </c>
      <c r="H2065" s="172">
        <f t="shared" si="32"/>
        <v>0</v>
      </c>
      <c r="I2065" s="154" t="s">
        <v>21</v>
      </c>
      <c r="J2065" s="131"/>
    </row>
    <row r="2066" spans="1:10" x14ac:dyDescent="0.25">
      <c r="A2066" s="166">
        <v>41698</v>
      </c>
      <c r="B2066" s="167">
        <v>510</v>
      </c>
      <c r="C2066" s="167" t="s">
        <v>1024</v>
      </c>
      <c r="D2066" s="151" t="s">
        <v>89</v>
      </c>
      <c r="E2066" s="168">
        <v>48053.599999999999</v>
      </c>
      <c r="F2066" s="509" t="s">
        <v>1112</v>
      </c>
      <c r="G2066" s="153">
        <v>48053.599999999999</v>
      </c>
      <c r="H2066" s="172">
        <f t="shared" si="32"/>
        <v>0</v>
      </c>
      <c r="I2066" s="154" t="s">
        <v>27</v>
      </c>
      <c r="J2066" s="155" t="s">
        <v>1113</v>
      </c>
    </row>
    <row r="2067" spans="1:10" x14ac:dyDescent="0.25">
      <c r="A2067" s="166">
        <v>41698</v>
      </c>
      <c r="B2067" s="167">
        <v>511</v>
      </c>
      <c r="C2067" s="167" t="s">
        <v>1024</v>
      </c>
      <c r="D2067" s="151" t="s">
        <v>18</v>
      </c>
      <c r="E2067" s="168">
        <v>791.5</v>
      </c>
      <c r="F2067" s="508">
        <v>41698</v>
      </c>
      <c r="G2067" s="153">
        <v>791.5</v>
      </c>
      <c r="H2067" s="172">
        <f t="shared" si="32"/>
        <v>0</v>
      </c>
      <c r="I2067" s="154"/>
    </row>
    <row r="2068" spans="1:10" x14ac:dyDescent="0.25">
      <c r="A2068" s="166">
        <v>41698</v>
      </c>
      <c r="B2068" s="167">
        <v>512</v>
      </c>
      <c r="C2068" s="167" t="s">
        <v>1024</v>
      </c>
      <c r="D2068" s="151" t="s">
        <v>169</v>
      </c>
      <c r="E2068" s="168">
        <v>26337</v>
      </c>
      <c r="F2068" s="509">
        <v>41701</v>
      </c>
      <c r="G2068" s="158">
        <v>26337</v>
      </c>
      <c r="H2068" s="172">
        <f t="shared" si="32"/>
        <v>0</v>
      </c>
      <c r="I2068" s="154" t="s">
        <v>162</v>
      </c>
    </row>
    <row r="2069" spans="1:10" x14ac:dyDescent="0.25">
      <c r="A2069" s="166">
        <v>41698</v>
      </c>
      <c r="B2069" s="167">
        <v>513</v>
      </c>
      <c r="C2069" s="167" t="s">
        <v>1024</v>
      </c>
      <c r="D2069" s="151" t="s">
        <v>189</v>
      </c>
      <c r="E2069" s="168">
        <v>3428.5</v>
      </c>
      <c r="F2069" s="508">
        <v>41698</v>
      </c>
      <c r="G2069" s="153">
        <v>3428.5</v>
      </c>
      <c r="H2069" s="172">
        <f t="shared" si="32"/>
        <v>0</v>
      </c>
      <c r="I2069" s="154" t="s">
        <v>45</v>
      </c>
    </row>
    <row r="2070" spans="1:10" x14ac:dyDescent="0.25">
      <c r="A2070" s="166">
        <v>41698</v>
      </c>
      <c r="B2070" s="167">
        <v>514</v>
      </c>
      <c r="C2070" s="167" t="s">
        <v>1024</v>
      </c>
      <c r="D2070" s="151" t="s">
        <v>484</v>
      </c>
      <c r="E2070" s="168">
        <v>936</v>
      </c>
      <c r="F2070" s="508">
        <v>41698</v>
      </c>
      <c r="G2070" s="153">
        <v>936</v>
      </c>
      <c r="H2070" s="172">
        <f t="shared" si="32"/>
        <v>0</v>
      </c>
      <c r="I2070" s="154"/>
    </row>
    <row r="2071" spans="1:10" x14ac:dyDescent="0.25">
      <c r="A2071" s="166">
        <v>41698</v>
      </c>
      <c r="B2071" s="167">
        <v>515</v>
      </c>
      <c r="C2071" s="167" t="s">
        <v>1024</v>
      </c>
      <c r="D2071" s="151" t="s">
        <v>106</v>
      </c>
      <c r="E2071" s="168">
        <v>13470</v>
      </c>
      <c r="F2071" s="509">
        <v>41704</v>
      </c>
      <c r="G2071" s="158">
        <v>13470</v>
      </c>
      <c r="H2071" s="172">
        <f t="shared" si="32"/>
        <v>0</v>
      </c>
      <c r="I2071" s="154" t="s">
        <v>37</v>
      </c>
    </row>
    <row r="2072" spans="1:10" x14ac:dyDescent="0.25">
      <c r="A2072" s="166">
        <v>41698</v>
      </c>
      <c r="B2072" s="167">
        <v>516</v>
      </c>
      <c r="C2072" s="167" t="s">
        <v>1024</v>
      </c>
      <c r="D2072" s="151" t="s">
        <v>70</v>
      </c>
      <c r="E2072" s="183">
        <v>14089</v>
      </c>
      <c r="F2072" s="528">
        <v>41710</v>
      </c>
      <c r="G2072" s="158">
        <v>14089</v>
      </c>
      <c r="H2072" s="190">
        <f t="shared" si="32"/>
        <v>0</v>
      </c>
      <c r="I2072" s="154"/>
      <c r="J2072" s="155" t="s">
        <v>264</v>
      </c>
    </row>
    <row r="2073" spans="1:10" x14ac:dyDescent="0.25">
      <c r="A2073" s="166">
        <v>41698</v>
      </c>
      <c r="B2073" s="167">
        <v>517</v>
      </c>
      <c r="C2073" s="167" t="s">
        <v>1024</v>
      </c>
      <c r="D2073" s="151" t="s">
        <v>149</v>
      </c>
      <c r="E2073" s="168">
        <v>15614</v>
      </c>
      <c r="F2073" s="508">
        <v>41698</v>
      </c>
      <c r="G2073" s="153">
        <v>15614</v>
      </c>
      <c r="H2073" s="172">
        <f t="shared" si="32"/>
        <v>0</v>
      </c>
      <c r="I2073" s="154"/>
    </row>
    <row r="2074" spans="1:10" x14ac:dyDescent="0.25">
      <c r="A2074" s="166">
        <v>41698</v>
      </c>
      <c r="B2074" s="167">
        <v>518</v>
      </c>
      <c r="C2074" s="167" t="s">
        <v>1024</v>
      </c>
      <c r="D2074" s="151" t="s">
        <v>28</v>
      </c>
      <c r="E2074" s="168">
        <v>4453</v>
      </c>
      <c r="F2074" s="508">
        <v>41698</v>
      </c>
      <c r="G2074" s="153">
        <v>4453</v>
      </c>
      <c r="H2074" s="172">
        <f t="shared" si="32"/>
        <v>0</v>
      </c>
      <c r="I2074" s="154"/>
    </row>
    <row r="2075" spans="1:10" x14ac:dyDescent="0.25">
      <c r="A2075" s="166">
        <v>41698</v>
      </c>
      <c r="B2075" s="167">
        <v>519</v>
      </c>
      <c r="C2075" s="167" t="s">
        <v>1024</v>
      </c>
      <c r="D2075" s="151" t="s">
        <v>1114</v>
      </c>
      <c r="E2075" s="168">
        <v>2454</v>
      </c>
      <c r="F2075" s="508">
        <v>41698</v>
      </c>
      <c r="G2075" s="153">
        <v>2454</v>
      </c>
      <c r="H2075" s="172">
        <f t="shared" si="32"/>
        <v>0</v>
      </c>
      <c r="I2075" s="154"/>
    </row>
    <row r="2076" spans="1:10" x14ac:dyDescent="0.25">
      <c r="A2076" s="166">
        <v>41698</v>
      </c>
      <c r="B2076" s="167">
        <v>520</v>
      </c>
      <c r="C2076" s="167" t="s">
        <v>1024</v>
      </c>
      <c r="D2076" s="156" t="s">
        <v>53</v>
      </c>
      <c r="E2076" s="184">
        <v>0</v>
      </c>
      <c r="F2076" s="508"/>
      <c r="G2076" s="153"/>
      <c r="H2076" s="172">
        <f t="shared" si="32"/>
        <v>0</v>
      </c>
      <c r="I2076" s="154" t="s">
        <v>324</v>
      </c>
      <c r="J2076" s="155" t="s">
        <v>1115</v>
      </c>
    </row>
    <row r="2077" spans="1:10" x14ac:dyDescent="0.25">
      <c r="A2077" s="166">
        <v>41698</v>
      </c>
      <c r="B2077" s="167">
        <v>521</v>
      </c>
      <c r="C2077" s="167" t="s">
        <v>1024</v>
      </c>
      <c r="D2077" s="151" t="s">
        <v>8</v>
      </c>
      <c r="E2077" s="168">
        <v>2422.5</v>
      </c>
      <c r="F2077" s="508">
        <v>41698</v>
      </c>
      <c r="G2077" s="153">
        <v>2422.5</v>
      </c>
      <c r="H2077" s="172">
        <f t="shared" si="32"/>
        <v>0</v>
      </c>
      <c r="I2077" s="154" t="s">
        <v>8</v>
      </c>
    </row>
    <row r="2078" spans="1:10" x14ac:dyDescent="0.25">
      <c r="A2078" s="166">
        <v>41698</v>
      </c>
      <c r="B2078" s="167">
        <v>522</v>
      </c>
      <c r="C2078" s="167" t="s">
        <v>1024</v>
      </c>
      <c r="D2078" s="151" t="s">
        <v>115</v>
      </c>
      <c r="E2078" s="168">
        <v>1055</v>
      </c>
      <c r="F2078" s="508">
        <v>41698</v>
      </c>
      <c r="G2078" s="153">
        <v>1055</v>
      </c>
      <c r="H2078" s="172">
        <f t="shared" si="32"/>
        <v>0</v>
      </c>
      <c r="I2078" s="154"/>
    </row>
    <row r="2079" spans="1:10" x14ac:dyDescent="0.25">
      <c r="A2079" s="166">
        <v>41698</v>
      </c>
      <c r="B2079" s="167">
        <v>523</v>
      </c>
      <c r="C2079" s="167" t="s">
        <v>1024</v>
      </c>
      <c r="D2079" s="151" t="s">
        <v>8</v>
      </c>
      <c r="E2079" s="168">
        <v>901.5</v>
      </c>
      <c r="F2079" s="508">
        <v>41698</v>
      </c>
      <c r="G2079" s="153">
        <v>901.5</v>
      </c>
      <c r="H2079" s="172">
        <f t="shared" si="32"/>
        <v>0</v>
      </c>
      <c r="I2079" s="154" t="s">
        <v>8</v>
      </c>
    </row>
    <row r="2080" spans="1:10" x14ac:dyDescent="0.25">
      <c r="A2080" s="166">
        <v>41698</v>
      </c>
      <c r="B2080" s="167">
        <v>524</v>
      </c>
      <c r="C2080" s="167" t="s">
        <v>1024</v>
      </c>
      <c r="D2080" s="151" t="s">
        <v>28</v>
      </c>
      <c r="E2080" s="168">
        <v>7366</v>
      </c>
      <c r="F2080" s="508">
        <v>41698</v>
      </c>
      <c r="G2080" s="153">
        <v>7366</v>
      </c>
      <c r="H2080" s="172">
        <f t="shared" si="32"/>
        <v>0</v>
      </c>
      <c r="I2080" s="154"/>
    </row>
    <row r="2081" spans="1:10" x14ac:dyDescent="0.25">
      <c r="A2081" s="166">
        <v>41698</v>
      </c>
      <c r="B2081" s="167">
        <v>525</v>
      </c>
      <c r="C2081" s="167" t="s">
        <v>1024</v>
      </c>
      <c r="D2081" s="151" t="s">
        <v>116</v>
      </c>
      <c r="E2081" s="168">
        <v>5366.5</v>
      </c>
      <c r="F2081" s="508">
        <v>41698</v>
      </c>
      <c r="G2081" s="153">
        <v>5366.5</v>
      </c>
      <c r="H2081" s="172">
        <f t="shared" si="32"/>
        <v>0</v>
      </c>
      <c r="I2081" s="154"/>
    </row>
    <row r="2082" spans="1:10" x14ac:dyDescent="0.25">
      <c r="A2082" s="166">
        <v>41698</v>
      </c>
      <c r="B2082" s="167">
        <v>526</v>
      </c>
      <c r="C2082" s="167" t="s">
        <v>1024</v>
      </c>
      <c r="D2082" s="151" t="s">
        <v>36</v>
      </c>
      <c r="E2082" s="183">
        <v>28182</v>
      </c>
      <c r="F2082" s="511" t="s">
        <v>1116</v>
      </c>
      <c r="G2082" s="153">
        <v>28182</v>
      </c>
      <c r="H2082" s="172">
        <f t="shared" si="32"/>
        <v>0</v>
      </c>
      <c r="I2082" s="154" t="s">
        <v>65</v>
      </c>
      <c r="J2082" s="155" t="s">
        <v>1117</v>
      </c>
    </row>
    <row r="2083" spans="1:10" x14ac:dyDescent="0.25">
      <c r="A2083" s="166">
        <v>41698</v>
      </c>
      <c r="B2083" s="167">
        <v>527</v>
      </c>
      <c r="C2083" s="167" t="s">
        <v>1024</v>
      </c>
      <c r="D2083" s="151" t="s">
        <v>32</v>
      </c>
      <c r="E2083" s="168">
        <v>8725.5</v>
      </c>
      <c r="F2083" s="508">
        <v>41698</v>
      </c>
      <c r="G2083" s="153">
        <v>8725.5</v>
      </c>
      <c r="H2083" s="172">
        <f t="shared" si="32"/>
        <v>0</v>
      </c>
      <c r="I2083" s="154" t="s">
        <v>12</v>
      </c>
    </row>
    <row r="2084" spans="1:10" x14ac:dyDescent="0.25">
      <c r="A2084" s="166">
        <v>41698</v>
      </c>
      <c r="B2084" s="167">
        <v>528</v>
      </c>
      <c r="C2084" s="167" t="s">
        <v>1024</v>
      </c>
      <c r="D2084" s="151" t="s">
        <v>55</v>
      </c>
      <c r="E2084" s="168">
        <v>13449.42</v>
      </c>
      <c r="F2084" s="508">
        <v>41698</v>
      </c>
      <c r="G2084" s="153">
        <v>13449.42</v>
      </c>
      <c r="H2084" s="172">
        <f t="shared" si="32"/>
        <v>0</v>
      </c>
      <c r="I2084" s="154" t="s">
        <v>8</v>
      </c>
    </row>
    <row r="2085" spans="1:10" x14ac:dyDescent="0.25">
      <c r="A2085" s="166">
        <v>41698</v>
      </c>
      <c r="B2085" s="167">
        <v>529</v>
      </c>
      <c r="C2085" s="167" t="s">
        <v>1024</v>
      </c>
      <c r="D2085" s="151" t="s">
        <v>13</v>
      </c>
      <c r="E2085" s="168">
        <v>3546.4</v>
      </c>
      <c r="F2085" s="509">
        <v>41701</v>
      </c>
      <c r="G2085" s="158">
        <v>3546.5</v>
      </c>
      <c r="H2085" s="172">
        <f t="shared" si="32"/>
        <v>-9.9999999999909051E-2</v>
      </c>
      <c r="I2085" s="154" t="s">
        <v>30</v>
      </c>
    </row>
    <row r="2086" spans="1:10" x14ac:dyDescent="0.25">
      <c r="A2086" s="166">
        <v>41698</v>
      </c>
      <c r="B2086" s="167">
        <v>530</v>
      </c>
      <c r="C2086" s="167" t="s">
        <v>1024</v>
      </c>
      <c r="D2086" s="151" t="s">
        <v>51</v>
      </c>
      <c r="E2086" s="168">
        <v>1936</v>
      </c>
      <c r="F2086" s="509">
        <v>41702</v>
      </c>
      <c r="G2086" s="158">
        <v>1936</v>
      </c>
      <c r="H2086" s="172">
        <f t="shared" si="32"/>
        <v>0</v>
      </c>
      <c r="I2086" s="154" t="s">
        <v>65</v>
      </c>
    </row>
    <row r="2087" spans="1:10" x14ac:dyDescent="0.25">
      <c r="A2087" s="166">
        <v>41698</v>
      </c>
      <c r="B2087" s="167">
        <v>531</v>
      </c>
      <c r="C2087" s="167" t="s">
        <v>1024</v>
      </c>
      <c r="D2087" s="151" t="s">
        <v>44</v>
      </c>
      <c r="E2087" s="168">
        <v>5700</v>
      </c>
      <c r="F2087" s="528">
        <v>41715</v>
      </c>
      <c r="G2087" s="158">
        <v>5700</v>
      </c>
      <c r="H2087" s="172">
        <f t="shared" si="32"/>
        <v>0</v>
      </c>
      <c r="I2087" s="154" t="s">
        <v>65</v>
      </c>
    </row>
    <row r="2088" spans="1:10" x14ac:dyDescent="0.25">
      <c r="A2088" s="166">
        <v>41698</v>
      </c>
      <c r="B2088" s="167">
        <v>532</v>
      </c>
      <c r="C2088" s="167" t="s">
        <v>1024</v>
      </c>
      <c r="D2088" s="151" t="s">
        <v>48</v>
      </c>
      <c r="E2088" s="168">
        <v>752</v>
      </c>
      <c r="F2088" s="508">
        <v>41698</v>
      </c>
      <c r="G2088" s="153">
        <v>752</v>
      </c>
      <c r="H2088" s="172">
        <f t="shared" si="32"/>
        <v>0</v>
      </c>
      <c r="I2088" s="154" t="s">
        <v>65</v>
      </c>
    </row>
    <row r="2089" spans="1:10" x14ac:dyDescent="0.25">
      <c r="A2089" s="166">
        <v>41698</v>
      </c>
      <c r="B2089" s="167">
        <v>533</v>
      </c>
      <c r="C2089" s="167" t="s">
        <v>1024</v>
      </c>
      <c r="D2089" s="151" t="s">
        <v>78</v>
      </c>
      <c r="E2089" s="168">
        <v>3296</v>
      </c>
      <c r="F2089" s="508">
        <v>41698</v>
      </c>
      <c r="G2089" s="153">
        <v>3296</v>
      </c>
      <c r="H2089" s="172">
        <f t="shared" si="32"/>
        <v>0</v>
      </c>
      <c r="I2089" s="154" t="s">
        <v>12</v>
      </c>
    </row>
    <row r="2090" spans="1:10" x14ac:dyDescent="0.25">
      <c r="A2090" s="166">
        <v>41698</v>
      </c>
      <c r="B2090" s="167">
        <v>534</v>
      </c>
      <c r="C2090" s="167" t="s">
        <v>1024</v>
      </c>
      <c r="D2090" s="151" t="s">
        <v>80</v>
      </c>
      <c r="E2090" s="168">
        <v>2480</v>
      </c>
      <c r="F2090" s="508">
        <v>41698</v>
      </c>
      <c r="G2090" s="153">
        <v>2480</v>
      </c>
      <c r="H2090" s="172">
        <f t="shared" si="32"/>
        <v>0</v>
      </c>
      <c r="I2090" s="154" t="s">
        <v>12</v>
      </c>
    </row>
    <row r="2091" spans="1:10" x14ac:dyDescent="0.25">
      <c r="A2091" s="166">
        <v>41698</v>
      </c>
      <c r="B2091" s="167">
        <v>535</v>
      </c>
      <c r="C2091" s="167" t="s">
        <v>1024</v>
      </c>
      <c r="D2091" s="151" t="s">
        <v>57</v>
      </c>
      <c r="E2091" s="168">
        <v>1200</v>
      </c>
      <c r="F2091" s="508">
        <v>41698</v>
      </c>
      <c r="G2091" s="153">
        <v>1200</v>
      </c>
      <c r="H2091" s="172">
        <f t="shared" si="32"/>
        <v>0</v>
      </c>
      <c r="I2091" s="154" t="s">
        <v>12</v>
      </c>
    </row>
    <row r="2092" spans="1:10" x14ac:dyDescent="0.25">
      <c r="A2092" s="166">
        <v>41698</v>
      </c>
      <c r="B2092" s="167">
        <v>536</v>
      </c>
      <c r="C2092" s="167" t="s">
        <v>1024</v>
      </c>
      <c r="D2092" s="151" t="s">
        <v>43</v>
      </c>
      <c r="E2092" s="168">
        <v>3800</v>
      </c>
      <c r="F2092" s="509">
        <v>41715</v>
      </c>
      <c r="G2092" s="158">
        <v>3800</v>
      </c>
      <c r="H2092" s="172">
        <f t="shared" si="32"/>
        <v>0</v>
      </c>
      <c r="I2092" s="154" t="s">
        <v>12</v>
      </c>
    </row>
    <row r="2093" spans="1:10" x14ac:dyDescent="0.25">
      <c r="A2093" s="166">
        <v>41698</v>
      </c>
      <c r="B2093" s="167">
        <v>537</v>
      </c>
      <c r="C2093" s="167" t="s">
        <v>1024</v>
      </c>
      <c r="D2093" s="151" t="s">
        <v>42</v>
      </c>
      <c r="E2093" s="168">
        <v>1900</v>
      </c>
      <c r="F2093" s="509">
        <v>41715</v>
      </c>
      <c r="G2093" s="158">
        <v>1900</v>
      </c>
      <c r="H2093" s="172">
        <f t="shared" si="32"/>
        <v>0</v>
      </c>
      <c r="I2093" s="154" t="s">
        <v>12</v>
      </c>
    </row>
    <row r="2094" spans="1:10" x14ac:dyDescent="0.25">
      <c r="A2094" s="166">
        <v>41698</v>
      </c>
      <c r="B2094" s="167">
        <v>538</v>
      </c>
      <c r="C2094" s="167" t="s">
        <v>1024</v>
      </c>
      <c r="D2094" s="151" t="s">
        <v>348</v>
      </c>
      <c r="E2094" s="168">
        <v>1133.5</v>
      </c>
      <c r="F2094" s="508">
        <v>41698</v>
      </c>
      <c r="G2094" s="153">
        <v>1133.5</v>
      </c>
      <c r="H2094" s="172">
        <f t="shared" si="32"/>
        <v>0</v>
      </c>
      <c r="I2094" s="154"/>
    </row>
    <row r="2095" spans="1:10" x14ac:dyDescent="0.25">
      <c r="A2095" s="166">
        <v>41698</v>
      </c>
      <c r="B2095" s="167">
        <v>539</v>
      </c>
      <c r="C2095" s="167" t="s">
        <v>1024</v>
      </c>
      <c r="D2095" s="151" t="s">
        <v>703</v>
      </c>
      <c r="E2095" s="168">
        <v>1186</v>
      </c>
      <c r="F2095" s="508">
        <v>41698</v>
      </c>
      <c r="G2095" s="153">
        <v>1186</v>
      </c>
      <c r="H2095" s="172">
        <f t="shared" si="32"/>
        <v>0</v>
      </c>
      <c r="I2095" s="154"/>
    </row>
    <row r="2096" spans="1:10" x14ac:dyDescent="0.25">
      <c r="A2096" s="166">
        <v>41698</v>
      </c>
      <c r="B2096" s="167">
        <v>540</v>
      </c>
      <c r="C2096" s="167" t="s">
        <v>1024</v>
      </c>
      <c r="D2096" s="151" t="s">
        <v>8</v>
      </c>
      <c r="E2096" s="168">
        <v>459</v>
      </c>
      <c r="F2096" s="508">
        <v>41698</v>
      </c>
      <c r="G2096" s="153">
        <v>459</v>
      </c>
      <c r="H2096" s="172">
        <f t="shared" si="32"/>
        <v>0</v>
      </c>
      <c r="I2096" s="154" t="s">
        <v>8</v>
      </c>
    </row>
    <row r="2097" spans="1:10" ht="26.25" x14ac:dyDescent="0.25">
      <c r="A2097" s="166">
        <v>41698</v>
      </c>
      <c r="B2097" s="167">
        <v>541</v>
      </c>
      <c r="C2097" s="167" t="s">
        <v>1024</v>
      </c>
      <c r="D2097" s="151" t="s">
        <v>11</v>
      </c>
      <c r="E2097" s="168">
        <v>50100.5</v>
      </c>
      <c r="F2097" s="539" t="s">
        <v>1118</v>
      </c>
      <c r="G2097" s="158">
        <v>50100.5</v>
      </c>
      <c r="H2097" s="172">
        <f t="shared" si="32"/>
        <v>0</v>
      </c>
      <c r="I2097" s="154" t="s">
        <v>37</v>
      </c>
    </row>
    <row r="2098" spans="1:10" x14ac:dyDescent="0.25">
      <c r="A2098" s="166">
        <v>41698</v>
      </c>
      <c r="B2098" s="167">
        <v>542</v>
      </c>
      <c r="C2098" s="167" t="s">
        <v>1024</v>
      </c>
      <c r="D2098" s="151" t="s">
        <v>180</v>
      </c>
      <c r="E2098" s="183">
        <v>29356.5</v>
      </c>
      <c r="F2098" s="529" t="s">
        <v>1119</v>
      </c>
      <c r="G2098" s="158">
        <f>9205+20151.5</f>
        <v>29356.5</v>
      </c>
      <c r="H2098" s="172">
        <f t="shared" si="32"/>
        <v>0</v>
      </c>
      <c r="I2098" s="154" t="s">
        <v>37</v>
      </c>
    </row>
    <row r="2099" spans="1:10" x14ac:dyDescent="0.25">
      <c r="A2099" s="166">
        <v>41698</v>
      </c>
      <c r="B2099" s="167">
        <v>543</v>
      </c>
      <c r="C2099" s="167" t="s">
        <v>1024</v>
      </c>
      <c r="D2099" s="151" t="s">
        <v>29</v>
      </c>
      <c r="E2099" s="168">
        <v>6350.5</v>
      </c>
      <c r="F2099" s="508">
        <v>41698</v>
      </c>
      <c r="G2099" s="153">
        <v>6350.5</v>
      </c>
      <c r="H2099" s="172">
        <f t="shared" si="32"/>
        <v>0</v>
      </c>
      <c r="I2099" s="154" t="s">
        <v>12</v>
      </c>
    </row>
    <row r="2100" spans="1:10" x14ac:dyDescent="0.25">
      <c r="A2100" s="166">
        <v>41698</v>
      </c>
      <c r="B2100" s="167">
        <v>544</v>
      </c>
      <c r="C2100" s="167" t="s">
        <v>1024</v>
      </c>
      <c r="D2100" s="151" t="s">
        <v>760</v>
      </c>
      <c r="E2100" s="168">
        <v>2460</v>
      </c>
      <c r="F2100" s="508">
        <v>41698</v>
      </c>
      <c r="G2100" s="153">
        <v>2460</v>
      </c>
      <c r="H2100" s="172">
        <f t="shared" si="32"/>
        <v>0</v>
      </c>
      <c r="I2100" s="154" t="s">
        <v>12</v>
      </c>
    </row>
    <row r="2101" spans="1:10" x14ac:dyDescent="0.25">
      <c r="A2101" s="166">
        <v>41698</v>
      </c>
      <c r="B2101" s="167">
        <v>545</v>
      </c>
      <c r="C2101" s="167" t="s">
        <v>1024</v>
      </c>
      <c r="D2101" s="151" t="s">
        <v>8</v>
      </c>
      <c r="E2101" s="168">
        <v>2516</v>
      </c>
      <c r="F2101" s="508">
        <v>41698</v>
      </c>
      <c r="G2101" s="153">
        <v>2516</v>
      </c>
      <c r="H2101" s="172">
        <f t="shared" si="32"/>
        <v>0</v>
      </c>
      <c r="I2101" s="154" t="s">
        <v>8</v>
      </c>
    </row>
    <row r="2102" spans="1:10" x14ac:dyDescent="0.25">
      <c r="A2102" s="166">
        <v>41698</v>
      </c>
      <c r="B2102" s="167">
        <v>546</v>
      </c>
      <c r="C2102" s="167" t="s">
        <v>1024</v>
      </c>
      <c r="D2102" s="151" t="s">
        <v>25</v>
      </c>
      <c r="E2102" s="183">
        <v>35610</v>
      </c>
      <c r="F2102" s="510" t="s">
        <v>1120</v>
      </c>
      <c r="G2102" s="158">
        <f>11500+3000+7000+7000+7110</f>
        <v>35610</v>
      </c>
      <c r="H2102" s="172">
        <f t="shared" si="32"/>
        <v>0</v>
      </c>
      <c r="I2102" s="154" t="s">
        <v>37</v>
      </c>
    </row>
    <row r="2103" spans="1:10" x14ac:dyDescent="0.25">
      <c r="A2103" s="166">
        <v>41698</v>
      </c>
      <c r="B2103" s="167">
        <v>547</v>
      </c>
      <c r="C2103" s="167" t="s">
        <v>1024</v>
      </c>
      <c r="D2103" s="151" t="s">
        <v>517</v>
      </c>
      <c r="E2103" s="168">
        <v>844</v>
      </c>
      <c r="F2103" s="508">
        <v>41698</v>
      </c>
      <c r="G2103" s="153">
        <v>844</v>
      </c>
      <c r="H2103" s="172">
        <f t="shared" si="32"/>
        <v>0</v>
      </c>
      <c r="I2103" s="154"/>
    </row>
    <row r="2104" spans="1:10" x14ac:dyDescent="0.25">
      <c r="A2104" s="166">
        <v>41698</v>
      </c>
      <c r="B2104" s="167">
        <v>548</v>
      </c>
      <c r="C2104" s="167" t="s">
        <v>1024</v>
      </c>
      <c r="D2104" s="151" t="s">
        <v>8</v>
      </c>
      <c r="E2104" s="168">
        <v>2409.5</v>
      </c>
      <c r="F2104" s="508">
        <v>41698</v>
      </c>
      <c r="G2104" s="153">
        <v>2409.5</v>
      </c>
      <c r="H2104" s="172">
        <f t="shared" si="32"/>
        <v>0</v>
      </c>
      <c r="I2104" s="154" t="s">
        <v>8</v>
      </c>
    </row>
    <row r="2105" spans="1:10" x14ac:dyDescent="0.25">
      <c r="A2105" s="166">
        <v>41698</v>
      </c>
      <c r="B2105" s="167">
        <v>549</v>
      </c>
      <c r="C2105" s="167" t="s">
        <v>1024</v>
      </c>
      <c r="D2105" s="151" t="s">
        <v>1121</v>
      </c>
      <c r="E2105" s="168">
        <v>1636.4</v>
      </c>
      <c r="F2105" s="508">
        <v>41698</v>
      </c>
      <c r="G2105" s="153">
        <v>1636.4</v>
      </c>
      <c r="H2105" s="172">
        <f t="shared" si="32"/>
        <v>0</v>
      </c>
      <c r="I2105" s="154" t="s">
        <v>12</v>
      </c>
    </row>
    <row r="2106" spans="1:10" x14ac:dyDescent="0.25">
      <c r="A2106" s="166">
        <v>41698</v>
      </c>
      <c r="B2106" s="167">
        <v>550</v>
      </c>
      <c r="C2106" s="167" t="s">
        <v>1024</v>
      </c>
      <c r="D2106" s="151" t="s">
        <v>1122</v>
      </c>
      <c r="E2106" s="168">
        <v>3764.2</v>
      </c>
      <c r="F2106" s="508">
        <v>41698</v>
      </c>
      <c r="G2106" s="153">
        <v>3764.2</v>
      </c>
      <c r="H2106" s="172">
        <f t="shared" si="32"/>
        <v>0</v>
      </c>
      <c r="I2106" s="154" t="s">
        <v>37</v>
      </c>
    </row>
    <row r="2107" spans="1:10" x14ac:dyDescent="0.25">
      <c r="A2107" s="166">
        <v>41698</v>
      </c>
      <c r="B2107" s="167">
        <v>551</v>
      </c>
      <c r="C2107" s="167" t="s">
        <v>1024</v>
      </c>
      <c r="D2107" s="151" t="s">
        <v>12</v>
      </c>
      <c r="E2107" s="168">
        <v>35503</v>
      </c>
      <c r="F2107" s="508">
        <v>41698</v>
      </c>
      <c r="G2107" s="153">
        <v>35503</v>
      </c>
      <c r="H2107" s="172">
        <f t="shared" si="32"/>
        <v>0</v>
      </c>
      <c r="I2107" s="154"/>
    </row>
    <row r="2108" spans="1:10" x14ac:dyDescent="0.25">
      <c r="A2108" s="166">
        <v>41698</v>
      </c>
      <c r="B2108" s="167">
        <v>552</v>
      </c>
      <c r="C2108" s="167" t="s">
        <v>1024</v>
      </c>
      <c r="D2108" s="151" t="s">
        <v>260</v>
      </c>
      <c r="E2108" s="168">
        <v>3136</v>
      </c>
      <c r="F2108" s="508">
        <v>41698</v>
      </c>
      <c r="G2108" s="153">
        <v>3136</v>
      </c>
      <c r="H2108" s="172">
        <f t="shared" si="32"/>
        <v>0</v>
      </c>
      <c r="I2108" s="154" t="s">
        <v>217</v>
      </c>
    </row>
    <row r="2109" spans="1:10" x14ac:dyDescent="0.25">
      <c r="A2109" s="166">
        <v>41698</v>
      </c>
      <c r="B2109" s="167">
        <v>553</v>
      </c>
      <c r="C2109" s="167" t="s">
        <v>1024</v>
      </c>
      <c r="D2109" s="151" t="s">
        <v>316</v>
      </c>
      <c r="E2109" s="168">
        <v>603</v>
      </c>
      <c r="F2109" s="508">
        <v>41698</v>
      </c>
      <c r="G2109" s="153">
        <v>603</v>
      </c>
      <c r="H2109" s="172">
        <f t="shared" si="32"/>
        <v>0</v>
      </c>
      <c r="I2109" s="154" t="s">
        <v>12</v>
      </c>
    </row>
    <row r="2110" spans="1:10" x14ac:dyDescent="0.25">
      <c r="A2110" s="166">
        <v>41698</v>
      </c>
      <c r="B2110" s="167">
        <v>554</v>
      </c>
      <c r="C2110" s="167" t="s">
        <v>1024</v>
      </c>
      <c r="D2110" s="151" t="s">
        <v>68</v>
      </c>
      <c r="E2110" s="168">
        <v>3080</v>
      </c>
      <c r="F2110" s="508">
        <v>41698</v>
      </c>
      <c r="G2110" s="153">
        <v>3080</v>
      </c>
      <c r="H2110" s="172">
        <f t="shared" si="32"/>
        <v>0</v>
      </c>
      <c r="I2110" s="154" t="s">
        <v>37</v>
      </c>
      <c r="J2110" s="155" t="s">
        <v>1123</v>
      </c>
    </row>
    <row r="2111" spans="1:10" x14ac:dyDescent="0.25">
      <c r="A2111" s="166">
        <v>41698</v>
      </c>
      <c r="B2111" s="167">
        <v>555</v>
      </c>
      <c r="C2111" s="167" t="s">
        <v>1024</v>
      </c>
      <c r="D2111" s="151" t="s">
        <v>8</v>
      </c>
      <c r="E2111" s="168">
        <v>897.6</v>
      </c>
      <c r="F2111" s="508">
        <v>41698</v>
      </c>
      <c r="G2111" s="153">
        <v>897.6</v>
      </c>
      <c r="H2111" s="172">
        <f t="shared" si="32"/>
        <v>0</v>
      </c>
      <c r="I2111" s="154" t="s">
        <v>8</v>
      </c>
    </row>
    <row r="2112" spans="1:10" x14ac:dyDescent="0.25">
      <c r="A2112" s="166">
        <v>41698</v>
      </c>
      <c r="B2112" s="167">
        <v>556</v>
      </c>
      <c r="C2112" s="167" t="s">
        <v>1024</v>
      </c>
      <c r="D2112" s="151" t="s">
        <v>62</v>
      </c>
      <c r="E2112" s="168">
        <v>20725.2</v>
      </c>
      <c r="F2112" s="508">
        <v>41698</v>
      </c>
      <c r="G2112" s="153">
        <v>20725.2</v>
      </c>
      <c r="H2112" s="172">
        <f t="shared" si="32"/>
        <v>0</v>
      </c>
      <c r="I2112" s="154" t="s">
        <v>37</v>
      </c>
    </row>
    <row r="2113" spans="1:10" x14ac:dyDescent="0.25">
      <c r="A2113" s="166">
        <v>41698</v>
      </c>
      <c r="B2113" s="167">
        <v>557</v>
      </c>
      <c r="C2113" s="167" t="s">
        <v>1024</v>
      </c>
      <c r="D2113" s="151" t="s">
        <v>124</v>
      </c>
      <c r="E2113" s="168">
        <v>9734.4</v>
      </c>
      <c r="F2113" s="508">
        <v>41698</v>
      </c>
      <c r="G2113" s="153">
        <v>9734.4</v>
      </c>
      <c r="H2113" s="172">
        <f t="shared" si="32"/>
        <v>0</v>
      </c>
      <c r="I2113" s="154" t="s">
        <v>12</v>
      </c>
    </row>
    <row r="2114" spans="1:10" ht="15" x14ac:dyDescent="0.25">
      <c r="A2114" s="166">
        <v>41698</v>
      </c>
      <c r="B2114" s="167">
        <v>558</v>
      </c>
      <c r="C2114" s="167" t="s">
        <v>1024</v>
      </c>
      <c r="D2114" s="151" t="s">
        <v>47</v>
      </c>
      <c r="E2114" s="168">
        <v>3202.5</v>
      </c>
      <c r="F2114" s="508">
        <v>41698</v>
      </c>
      <c r="G2114" s="153">
        <v>3202.5</v>
      </c>
      <c r="H2114" s="172">
        <f t="shared" si="32"/>
        <v>0</v>
      </c>
      <c r="I2114" s="154" t="s">
        <v>12</v>
      </c>
      <c r="J2114" s="131"/>
    </row>
    <row r="2115" spans="1:10" ht="15" x14ac:dyDescent="0.25">
      <c r="A2115" s="166">
        <v>41698</v>
      </c>
      <c r="B2115" s="167">
        <v>559</v>
      </c>
      <c r="C2115" s="167" t="s">
        <v>1024</v>
      </c>
      <c r="D2115" s="151" t="s">
        <v>35</v>
      </c>
      <c r="E2115" s="168">
        <v>2033</v>
      </c>
      <c r="F2115" s="508">
        <v>41698</v>
      </c>
      <c r="G2115" s="153">
        <v>2033</v>
      </c>
      <c r="H2115" s="172">
        <f t="shared" si="32"/>
        <v>0</v>
      </c>
      <c r="I2115" s="154" t="s">
        <v>12</v>
      </c>
      <c r="J2115" s="131"/>
    </row>
    <row r="2116" spans="1:10" ht="15" x14ac:dyDescent="0.25">
      <c r="A2116" s="166">
        <v>41698</v>
      </c>
      <c r="B2116" s="167">
        <v>560</v>
      </c>
      <c r="C2116" s="167" t="s">
        <v>1024</v>
      </c>
      <c r="D2116" s="151" t="s">
        <v>70</v>
      </c>
      <c r="E2116" s="168">
        <v>4645.2</v>
      </c>
      <c r="F2116" s="509">
        <v>41701</v>
      </c>
      <c r="G2116" s="158">
        <v>4645.2</v>
      </c>
      <c r="H2116" s="172">
        <f t="shared" si="32"/>
        <v>0</v>
      </c>
      <c r="I2116" s="154"/>
      <c r="J2116" s="131"/>
    </row>
    <row r="2117" spans="1:10" ht="15" x14ac:dyDescent="0.25">
      <c r="A2117" s="166">
        <v>41698</v>
      </c>
      <c r="B2117" s="167">
        <v>561</v>
      </c>
      <c r="C2117" s="167" t="s">
        <v>1024</v>
      </c>
      <c r="D2117" s="151" t="s">
        <v>349</v>
      </c>
      <c r="E2117" s="168">
        <v>5318.5</v>
      </c>
      <c r="F2117" s="508">
        <v>41698</v>
      </c>
      <c r="G2117" s="153">
        <v>5318.5</v>
      </c>
      <c r="H2117" s="172">
        <f t="shared" ref="H2117:H2152" si="33">E2117-G2117</f>
        <v>0</v>
      </c>
      <c r="I2117" s="154" t="s">
        <v>12</v>
      </c>
      <c r="J2117" s="131"/>
    </row>
    <row r="2118" spans="1:10" ht="15" x14ac:dyDescent="0.25">
      <c r="A2118" s="166">
        <v>41698</v>
      </c>
      <c r="B2118" s="167">
        <v>562</v>
      </c>
      <c r="C2118" s="167" t="s">
        <v>1024</v>
      </c>
      <c r="D2118" s="151" t="s">
        <v>300</v>
      </c>
      <c r="E2118" s="168">
        <v>3766</v>
      </c>
      <c r="F2118" s="508">
        <v>41698</v>
      </c>
      <c r="G2118" s="153">
        <v>3766</v>
      </c>
      <c r="H2118" s="172">
        <f t="shared" si="33"/>
        <v>0</v>
      </c>
      <c r="I2118" s="154" t="s">
        <v>12</v>
      </c>
      <c r="J2118" s="131"/>
    </row>
    <row r="2119" spans="1:10" ht="15" x14ac:dyDescent="0.25">
      <c r="A2119" s="166">
        <v>41698</v>
      </c>
      <c r="B2119" s="167">
        <v>563</v>
      </c>
      <c r="C2119" s="167" t="s">
        <v>1024</v>
      </c>
      <c r="D2119" s="151" t="s">
        <v>22</v>
      </c>
      <c r="E2119" s="168">
        <v>1661</v>
      </c>
      <c r="F2119" s="508">
        <v>41698</v>
      </c>
      <c r="G2119" s="153">
        <v>1661</v>
      </c>
      <c r="H2119" s="172">
        <f t="shared" si="33"/>
        <v>0</v>
      </c>
      <c r="I2119" s="154" t="s">
        <v>8</v>
      </c>
      <c r="J2119" s="131"/>
    </row>
    <row r="2120" spans="1:10" ht="15" x14ac:dyDescent="0.25">
      <c r="A2120" s="166">
        <v>41698</v>
      </c>
      <c r="B2120" s="167">
        <v>564</v>
      </c>
      <c r="C2120" s="167" t="s">
        <v>1024</v>
      </c>
      <c r="D2120" s="151" t="s">
        <v>99</v>
      </c>
      <c r="E2120" s="168">
        <v>1508.5</v>
      </c>
      <c r="F2120" s="508">
        <v>41698</v>
      </c>
      <c r="G2120" s="153">
        <v>1508.5</v>
      </c>
      <c r="H2120" s="172">
        <f t="shared" si="33"/>
        <v>0</v>
      </c>
      <c r="I2120" s="154" t="s">
        <v>12</v>
      </c>
      <c r="J2120" s="131"/>
    </row>
    <row r="2121" spans="1:10" ht="15" x14ac:dyDescent="0.25">
      <c r="A2121" s="166">
        <v>41698</v>
      </c>
      <c r="B2121" s="167">
        <v>565</v>
      </c>
      <c r="C2121" s="167" t="s">
        <v>1024</v>
      </c>
      <c r="D2121" s="151" t="s">
        <v>912</v>
      </c>
      <c r="E2121" s="168">
        <v>9068</v>
      </c>
      <c r="F2121" s="508">
        <v>41698</v>
      </c>
      <c r="G2121" s="153">
        <v>9068</v>
      </c>
      <c r="H2121" s="172">
        <f t="shared" si="33"/>
        <v>0</v>
      </c>
      <c r="I2121" s="154"/>
      <c r="J2121" s="131"/>
    </row>
    <row r="2122" spans="1:10" ht="15" x14ac:dyDescent="0.25">
      <c r="A2122" s="166">
        <v>41698</v>
      </c>
      <c r="B2122" s="167">
        <v>566</v>
      </c>
      <c r="C2122" s="167" t="s">
        <v>1024</v>
      </c>
      <c r="D2122" s="151" t="s">
        <v>494</v>
      </c>
      <c r="E2122" s="168">
        <v>2957</v>
      </c>
      <c r="F2122" s="508">
        <v>41698</v>
      </c>
      <c r="G2122" s="153">
        <v>2957</v>
      </c>
      <c r="H2122" s="172">
        <f t="shared" si="33"/>
        <v>0</v>
      </c>
      <c r="I2122" s="154" t="s">
        <v>27</v>
      </c>
      <c r="J2122" s="131"/>
    </row>
    <row r="2123" spans="1:10" ht="15" x14ac:dyDescent="0.25">
      <c r="A2123" s="166">
        <v>41698</v>
      </c>
      <c r="B2123" s="167">
        <v>567</v>
      </c>
      <c r="C2123" s="167" t="s">
        <v>1024</v>
      </c>
      <c r="D2123" s="151" t="s">
        <v>59</v>
      </c>
      <c r="E2123" s="168">
        <v>15687.84</v>
      </c>
      <c r="F2123" s="509" t="s">
        <v>1124</v>
      </c>
      <c r="G2123" s="153">
        <v>15687.84</v>
      </c>
      <c r="H2123" s="172">
        <f t="shared" si="33"/>
        <v>0</v>
      </c>
      <c r="I2123" s="154" t="s">
        <v>21</v>
      </c>
      <c r="J2123" s="131"/>
    </row>
    <row r="2124" spans="1:10" ht="15" x14ac:dyDescent="0.25">
      <c r="A2124" s="166">
        <v>41698</v>
      </c>
      <c r="B2124" s="167">
        <v>568</v>
      </c>
      <c r="C2124" s="167" t="s">
        <v>1024</v>
      </c>
      <c r="D2124" s="151" t="s">
        <v>494</v>
      </c>
      <c r="E2124" s="168">
        <v>4320</v>
      </c>
      <c r="F2124" s="508">
        <v>41698</v>
      </c>
      <c r="G2124" s="153">
        <v>4320</v>
      </c>
      <c r="H2124" s="172">
        <f t="shared" si="33"/>
        <v>0</v>
      </c>
      <c r="I2124" s="154" t="s">
        <v>21</v>
      </c>
      <c r="J2124" s="131"/>
    </row>
    <row r="2125" spans="1:10" ht="15" x14ac:dyDescent="0.25">
      <c r="A2125" s="166">
        <v>41698</v>
      </c>
      <c r="B2125" s="167">
        <v>569</v>
      </c>
      <c r="C2125" s="167" t="s">
        <v>1024</v>
      </c>
      <c r="D2125" s="151" t="s">
        <v>16</v>
      </c>
      <c r="E2125" s="168">
        <v>54969</v>
      </c>
      <c r="F2125" s="509">
        <v>41710</v>
      </c>
      <c r="G2125" s="158">
        <v>54969</v>
      </c>
      <c r="H2125" s="172">
        <f t="shared" si="33"/>
        <v>0</v>
      </c>
      <c r="I2125" s="154" t="s">
        <v>30</v>
      </c>
      <c r="J2125" s="131"/>
    </row>
    <row r="2126" spans="1:10" ht="15" x14ac:dyDescent="0.25">
      <c r="A2126" s="166">
        <v>41698</v>
      </c>
      <c r="B2126" s="167">
        <v>570</v>
      </c>
      <c r="C2126" s="167" t="s">
        <v>1024</v>
      </c>
      <c r="D2126" s="151" t="s">
        <v>508</v>
      </c>
      <c r="E2126" s="183">
        <v>30840.5</v>
      </c>
      <c r="F2126" s="529" t="s">
        <v>1125</v>
      </c>
      <c r="G2126" s="153">
        <f>30040+800.5</f>
        <v>30840.5</v>
      </c>
      <c r="H2126" s="172">
        <f t="shared" si="33"/>
        <v>0</v>
      </c>
      <c r="I2126" s="154" t="s">
        <v>8</v>
      </c>
      <c r="J2126" s="131"/>
    </row>
    <row r="2127" spans="1:10" ht="15" x14ac:dyDescent="0.25">
      <c r="A2127" s="166">
        <v>41698</v>
      </c>
      <c r="B2127" s="167">
        <v>571</v>
      </c>
      <c r="C2127" s="167" t="s">
        <v>1024</v>
      </c>
      <c r="D2127" s="151" t="s">
        <v>176</v>
      </c>
      <c r="E2127" s="168">
        <v>2580.5</v>
      </c>
      <c r="F2127" s="508">
        <v>41698</v>
      </c>
      <c r="G2127" s="153">
        <v>2580.5</v>
      </c>
      <c r="H2127" s="172">
        <f t="shared" si="33"/>
        <v>0</v>
      </c>
      <c r="I2127" s="154"/>
      <c r="J2127" s="131"/>
    </row>
    <row r="2128" spans="1:10" ht="15" x14ac:dyDescent="0.25">
      <c r="A2128" s="166">
        <v>41698</v>
      </c>
      <c r="B2128" s="167">
        <v>572</v>
      </c>
      <c r="C2128" s="167" t="s">
        <v>1024</v>
      </c>
      <c r="D2128" s="151" t="s">
        <v>51</v>
      </c>
      <c r="E2128" s="168">
        <v>774.5</v>
      </c>
      <c r="F2128" s="508">
        <v>41698</v>
      </c>
      <c r="G2128" s="153">
        <v>774.5</v>
      </c>
      <c r="H2128" s="172">
        <f t="shared" si="33"/>
        <v>0</v>
      </c>
      <c r="I2128" s="154"/>
      <c r="J2128" s="131"/>
    </row>
    <row r="2129" spans="1:10" ht="15" x14ac:dyDescent="0.25">
      <c r="A2129" s="166">
        <v>41698</v>
      </c>
      <c r="B2129" s="167">
        <v>573</v>
      </c>
      <c r="C2129" s="167" t="s">
        <v>1024</v>
      </c>
      <c r="D2129" s="151" t="s">
        <v>54</v>
      </c>
      <c r="E2129" s="168">
        <v>58220</v>
      </c>
      <c r="F2129" s="508">
        <v>41698</v>
      </c>
      <c r="G2129" s="153">
        <v>58220</v>
      </c>
      <c r="H2129" s="172">
        <f t="shared" si="33"/>
        <v>0</v>
      </c>
      <c r="I2129" s="154" t="s">
        <v>217</v>
      </c>
      <c r="J2129" s="131"/>
    </row>
    <row r="2130" spans="1:10" ht="15" x14ac:dyDescent="0.25">
      <c r="A2130" s="166">
        <v>41698</v>
      </c>
      <c r="B2130" s="167">
        <v>574</v>
      </c>
      <c r="C2130" s="167" t="s">
        <v>1024</v>
      </c>
      <c r="D2130" s="151" t="s">
        <v>74</v>
      </c>
      <c r="E2130" s="168">
        <v>335</v>
      </c>
      <c r="F2130" s="508">
        <v>41698</v>
      </c>
      <c r="G2130" s="153">
        <v>335</v>
      </c>
      <c r="H2130" s="172">
        <f t="shared" si="33"/>
        <v>0</v>
      </c>
      <c r="I2130" s="154"/>
      <c r="J2130" s="131"/>
    </row>
    <row r="2131" spans="1:10" ht="15" x14ac:dyDescent="0.25">
      <c r="A2131" s="166">
        <v>41698</v>
      </c>
      <c r="B2131" s="167">
        <v>575</v>
      </c>
      <c r="C2131" s="167" t="s">
        <v>1024</v>
      </c>
      <c r="D2131" s="151" t="s">
        <v>87</v>
      </c>
      <c r="E2131" s="168">
        <v>3588</v>
      </c>
      <c r="F2131" s="508">
        <v>41698</v>
      </c>
      <c r="G2131" s="153">
        <v>3588</v>
      </c>
      <c r="H2131" s="172">
        <f t="shared" si="33"/>
        <v>0</v>
      </c>
      <c r="I2131" s="154" t="s">
        <v>8</v>
      </c>
      <c r="J2131" s="131"/>
    </row>
    <row r="2132" spans="1:10" ht="15" x14ac:dyDescent="0.25">
      <c r="A2132" s="166">
        <v>41698</v>
      </c>
      <c r="B2132" s="167">
        <v>576</v>
      </c>
      <c r="C2132" s="167" t="s">
        <v>1024</v>
      </c>
      <c r="D2132" s="151" t="s">
        <v>23</v>
      </c>
      <c r="E2132" s="168">
        <v>1728</v>
      </c>
      <c r="F2132" s="508">
        <v>41698</v>
      </c>
      <c r="G2132" s="153">
        <v>1728</v>
      </c>
      <c r="H2132" s="172">
        <f t="shared" si="33"/>
        <v>0</v>
      </c>
      <c r="I2132" s="154"/>
      <c r="J2132" s="131"/>
    </row>
    <row r="2133" spans="1:10" ht="15" x14ac:dyDescent="0.25">
      <c r="A2133" s="166">
        <v>41698</v>
      </c>
      <c r="B2133" s="167">
        <v>577</v>
      </c>
      <c r="C2133" s="167" t="s">
        <v>1024</v>
      </c>
      <c r="D2133" s="151" t="s">
        <v>136</v>
      </c>
      <c r="E2133" s="168">
        <v>3854</v>
      </c>
      <c r="F2133" s="509">
        <v>41708</v>
      </c>
      <c r="G2133" s="158">
        <v>3854</v>
      </c>
      <c r="H2133" s="172">
        <f t="shared" si="33"/>
        <v>0</v>
      </c>
      <c r="I2133" s="154"/>
      <c r="J2133" s="131"/>
    </row>
    <row r="2134" spans="1:10" ht="15" x14ac:dyDescent="0.25">
      <c r="A2134" s="166">
        <v>41698</v>
      </c>
      <c r="B2134" s="167">
        <v>578</v>
      </c>
      <c r="C2134" s="167" t="s">
        <v>1024</v>
      </c>
      <c r="D2134" s="151" t="s">
        <v>62</v>
      </c>
      <c r="E2134" s="168">
        <v>6450</v>
      </c>
      <c r="F2134" s="508">
        <v>41698</v>
      </c>
      <c r="G2134" s="153">
        <v>6450</v>
      </c>
      <c r="H2134" s="172">
        <f t="shared" si="33"/>
        <v>0</v>
      </c>
      <c r="I2134" s="154"/>
      <c r="J2134" s="131"/>
    </row>
    <row r="2135" spans="1:10" ht="15" x14ac:dyDescent="0.25">
      <c r="A2135" s="166">
        <v>41698</v>
      </c>
      <c r="B2135" s="167">
        <v>579</v>
      </c>
      <c r="C2135" s="167" t="s">
        <v>1024</v>
      </c>
      <c r="D2135" s="151" t="s">
        <v>27</v>
      </c>
      <c r="E2135" s="168">
        <v>24772.2</v>
      </c>
      <c r="F2135" s="508">
        <v>41698</v>
      </c>
      <c r="G2135" s="153">
        <v>24772.2</v>
      </c>
      <c r="H2135" s="172">
        <f t="shared" si="33"/>
        <v>0</v>
      </c>
      <c r="I2135" s="154" t="s">
        <v>27</v>
      </c>
      <c r="J2135" s="131"/>
    </row>
    <row r="2136" spans="1:10" ht="15" x14ac:dyDescent="0.25">
      <c r="A2136" s="166">
        <v>41698</v>
      </c>
      <c r="B2136" s="167">
        <v>580</v>
      </c>
      <c r="C2136" s="167" t="s">
        <v>1024</v>
      </c>
      <c r="D2136" s="151" t="s">
        <v>92</v>
      </c>
      <c r="E2136" s="168">
        <v>11049</v>
      </c>
      <c r="F2136" s="508">
        <v>41698</v>
      </c>
      <c r="G2136" s="153">
        <v>11049</v>
      </c>
      <c r="H2136" s="172">
        <f t="shared" si="33"/>
        <v>0</v>
      </c>
      <c r="I2136" s="154" t="s">
        <v>27</v>
      </c>
      <c r="J2136" s="131"/>
    </row>
    <row r="2137" spans="1:10" ht="15" x14ac:dyDescent="0.25">
      <c r="A2137" s="166">
        <v>41698</v>
      </c>
      <c r="B2137" s="167">
        <v>581</v>
      </c>
      <c r="C2137" s="167" t="s">
        <v>1024</v>
      </c>
      <c r="D2137" s="151" t="s">
        <v>147</v>
      </c>
      <c r="E2137" s="168">
        <v>26736.5</v>
      </c>
      <c r="F2137" s="509">
        <v>41701</v>
      </c>
      <c r="G2137" s="158">
        <v>26736.5</v>
      </c>
      <c r="H2137" s="172">
        <f t="shared" si="33"/>
        <v>0</v>
      </c>
      <c r="I2137" s="154"/>
      <c r="J2137" s="131"/>
    </row>
    <row r="2138" spans="1:10" ht="15" x14ac:dyDescent="0.25">
      <c r="A2138" s="166">
        <v>41698</v>
      </c>
      <c r="B2138" s="167">
        <v>582</v>
      </c>
      <c r="C2138" s="167" t="s">
        <v>1024</v>
      </c>
      <c r="D2138" s="151" t="s">
        <v>240</v>
      </c>
      <c r="E2138" s="168">
        <v>53499</v>
      </c>
      <c r="F2138" s="520" t="s">
        <v>1126</v>
      </c>
      <c r="G2138" s="158">
        <v>53499</v>
      </c>
      <c r="H2138" s="172">
        <f t="shared" si="33"/>
        <v>0</v>
      </c>
      <c r="I2138" s="154" t="s">
        <v>27</v>
      </c>
      <c r="J2138" s="131"/>
    </row>
    <row r="2139" spans="1:10" ht="15" x14ac:dyDescent="0.25">
      <c r="A2139" s="166">
        <v>41698</v>
      </c>
      <c r="B2139" s="167">
        <v>583</v>
      </c>
      <c r="C2139" s="167" t="s">
        <v>1024</v>
      </c>
      <c r="D2139" s="151" t="s">
        <v>544</v>
      </c>
      <c r="E2139" s="168">
        <v>7316.2</v>
      </c>
      <c r="F2139" s="508">
        <v>41698</v>
      </c>
      <c r="G2139" s="153">
        <v>7316.2</v>
      </c>
      <c r="H2139" s="172">
        <f t="shared" si="33"/>
        <v>0</v>
      </c>
      <c r="I2139" s="154" t="s">
        <v>27</v>
      </c>
      <c r="J2139" s="131"/>
    </row>
    <row r="2140" spans="1:10" ht="15" x14ac:dyDescent="0.25">
      <c r="A2140" s="166">
        <v>41698</v>
      </c>
      <c r="B2140" s="167">
        <v>584</v>
      </c>
      <c r="C2140" s="167" t="s">
        <v>1024</v>
      </c>
      <c r="D2140" s="151" t="s">
        <v>373</v>
      </c>
      <c r="E2140" s="168">
        <v>28581.5</v>
      </c>
      <c r="F2140" s="508">
        <v>41698</v>
      </c>
      <c r="G2140" s="153">
        <v>28581.5</v>
      </c>
      <c r="H2140" s="172">
        <f t="shared" si="33"/>
        <v>0</v>
      </c>
      <c r="I2140" s="154" t="s">
        <v>30</v>
      </c>
      <c r="J2140" s="131"/>
    </row>
    <row r="2141" spans="1:10" ht="15" x14ac:dyDescent="0.25">
      <c r="A2141" s="166">
        <v>41698</v>
      </c>
      <c r="B2141" s="167">
        <v>585</v>
      </c>
      <c r="C2141" s="167" t="s">
        <v>1024</v>
      </c>
      <c r="D2141" s="151" t="s">
        <v>244</v>
      </c>
      <c r="E2141" s="168">
        <v>19189.5</v>
      </c>
      <c r="F2141" s="520" t="s">
        <v>1127</v>
      </c>
      <c r="G2141" s="158">
        <v>19189.5</v>
      </c>
      <c r="H2141" s="172">
        <f t="shared" si="33"/>
        <v>0</v>
      </c>
      <c r="I2141" s="154" t="s">
        <v>27</v>
      </c>
      <c r="J2141" s="131"/>
    </row>
    <row r="2142" spans="1:10" ht="15" x14ac:dyDescent="0.25">
      <c r="A2142" s="166">
        <v>41698</v>
      </c>
      <c r="B2142" s="167">
        <v>586</v>
      </c>
      <c r="C2142" s="167" t="s">
        <v>1024</v>
      </c>
      <c r="D2142" s="151" t="s">
        <v>149</v>
      </c>
      <c r="E2142" s="168">
        <v>10229</v>
      </c>
      <c r="F2142" s="508">
        <v>41698</v>
      </c>
      <c r="G2142" s="153">
        <v>10229</v>
      </c>
      <c r="H2142" s="172">
        <f t="shared" si="33"/>
        <v>0</v>
      </c>
      <c r="I2142" s="154" t="s">
        <v>27</v>
      </c>
      <c r="J2142" s="131"/>
    </row>
    <row r="2143" spans="1:10" ht="15" x14ac:dyDescent="0.25">
      <c r="A2143" s="166">
        <v>41698</v>
      </c>
      <c r="B2143" s="167">
        <v>587</v>
      </c>
      <c r="C2143" s="167" t="s">
        <v>1024</v>
      </c>
      <c r="D2143" s="151" t="s">
        <v>16</v>
      </c>
      <c r="E2143" s="168">
        <v>6819.5</v>
      </c>
      <c r="F2143" s="509">
        <v>41710</v>
      </c>
      <c r="G2143" s="158">
        <v>6819.5</v>
      </c>
      <c r="H2143" s="172">
        <f t="shared" si="33"/>
        <v>0</v>
      </c>
      <c r="I2143" s="154" t="s">
        <v>30</v>
      </c>
      <c r="J2143" s="131"/>
    </row>
    <row r="2144" spans="1:10" ht="15" x14ac:dyDescent="0.25">
      <c r="A2144" s="166">
        <v>41698</v>
      </c>
      <c r="B2144" s="167">
        <v>588</v>
      </c>
      <c r="C2144" s="167" t="s">
        <v>1024</v>
      </c>
      <c r="D2144" s="151" t="s">
        <v>163</v>
      </c>
      <c r="E2144" s="168">
        <v>7330.5</v>
      </c>
      <c r="F2144" s="508">
        <v>41698</v>
      </c>
      <c r="G2144" s="153">
        <v>7330.5</v>
      </c>
      <c r="H2144" s="172">
        <f t="shared" si="33"/>
        <v>0</v>
      </c>
      <c r="I2144" s="154" t="s">
        <v>27</v>
      </c>
      <c r="J2144" s="131"/>
    </row>
    <row r="2145" spans="1:10" ht="15" x14ac:dyDescent="0.25">
      <c r="A2145" s="166">
        <v>41698</v>
      </c>
      <c r="B2145" s="167">
        <v>589</v>
      </c>
      <c r="C2145" s="167" t="s">
        <v>1024</v>
      </c>
      <c r="D2145" s="151" t="s">
        <v>28</v>
      </c>
      <c r="E2145" s="183">
        <v>6745</v>
      </c>
      <c r="F2145" s="529" t="s">
        <v>1128</v>
      </c>
      <c r="G2145" s="153">
        <f>6100+645</f>
        <v>6745</v>
      </c>
      <c r="H2145" s="172">
        <f t="shared" si="33"/>
        <v>0</v>
      </c>
      <c r="I2145" s="154"/>
      <c r="J2145" s="131"/>
    </row>
    <row r="2146" spans="1:10" x14ac:dyDescent="0.25">
      <c r="A2146" s="166">
        <v>41698</v>
      </c>
      <c r="B2146" s="167">
        <v>590</v>
      </c>
      <c r="C2146" s="167" t="s">
        <v>1024</v>
      </c>
      <c r="D2146" s="151" t="s">
        <v>147</v>
      </c>
      <c r="E2146" s="183">
        <v>3194</v>
      </c>
      <c r="F2146" s="529" t="s">
        <v>1129</v>
      </c>
      <c r="G2146" s="158">
        <v>3194</v>
      </c>
      <c r="H2146" s="172">
        <f t="shared" si="33"/>
        <v>0</v>
      </c>
      <c r="I2146" s="154"/>
    </row>
    <row r="2147" spans="1:10" x14ac:dyDescent="0.25">
      <c r="A2147" s="166">
        <v>41698</v>
      </c>
      <c r="B2147" s="167">
        <v>591</v>
      </c>
      <c r="C2147" s="167" t="s">
        <v>1024</v>
      </c>
      <c r="D2147" s="151" t="s">
        <v>28</v>
      </c>
      <c r="E2147" s="168">
        <v>10694.5</v>
      </c>
      <c r="F2147" s="508">
        <v>41698</v>
      </c>
      <c r="G2147" s="153">
        <v>10694.5</v>
      </c>
      <c r="H2147" s="172">
        <f t="shared" si="33"/>
        <v>0</v>
      </c>
      <c r="I2147" s="154"/>
    </row>
    <row r="2148" spans="1:10" x14ac:dyDescent="0.25">
      <c r="A2148" s="166">
        <v>41698</v>
      </c>
      <c r="B2148" s="167">
        <v>592</v>
      </c>
      <c r="C2148" s="167" t="s">
        <v>1024</v>
      </c>
      <c r="D2148" s="151" t="s">
        <v>36</v>
      </c>
      <c r="E2148" s="183">
        <v>8733.5</v>
      </c>
      <c r="F2148" s="529" t="s">
        <v>1130</v>
      </c>
      <c r="G2148" s="158">
        <v>8733.5</v>
      </c>
      <c r="H2148" s="172">
        <f t="shared" si="33"/>
        <v>0</v>
      </c>
      <c r="I2148" s="154" t="s">
        <v>21</v>
      </c>
      <c r="J2148" s="155" t="s">
        <v>1049</v>
      </c>
    </row>
    <row r="2149" spans="1:10" x14ac:dyDescent="0.25">
      <c r="A2149" s="166">
        <v>41698</v>
      </c>
      <c r="B2149" s="167">
        <v>593</v>
      </c>
      <c r="C2149" s="167" t="s">
        <v>1024</v>
      </c>
      <c r="D2149" s="151" t="s">
        <v>269</v>
      </c>
      <c r="E2149" s="168">
        <v>2697</v>
      </c>
      <c r="F2149" s="508">
        <v>41698</v>
      </c>
      <c r="G2149" s="153">
        <v>2697</v>
      </c>
      <c r="H2149" s="172">
        <f t="shared" si="33"/>
        <v>0</v>
      </c>
      <c r="I2149" s="154"/>
    </row>
    <row r="2150" spans="1:10" x14ac:dyDescent="0.25">
      <c r="A2150" s="166">
        <v>41698</v>
      </c>
      <c r="B2150" s="167">
        <v>594</v>
      </c>
      <c r="C2150" s="167" t="s">
        <v>1024</v>
      </c>
      <c r="D2150" s="151" t="s">
        <v>152</v>
      </c>
      <c r="E2150" s="168">
        <v>6851</v>
      </c>
      <c r="F2150" s="508">
        <v>41698</v>
      </c>
      <c r="G2150" s="153">
        <v>6851</v>
      </c>
      <c r="H2150" s="172">
        <f t="shared" si="33"/>
        <v>0</v>
      </c>
      <c r="I2150" s="154"/>
    </row>
    <row r="2151" spans="1:10" x14ac:dyDescent="0.25">
      <c r="A2151" s="166">
        <v>41698</v>
      </c>
      <c r="B2151" s="167">
        <v>595</v>
      </c>
      <c r="C2151" s="167" t="s">
        <v>1024</v>
      </c>
      <c r="D2151" s="151" t="s">
        <v>14</v>
      </c>
      <c r="E2151" s="168">
        <v>8996</v>
      </c>
      <c r="F2151" s="509">
        <v>41699</v>
      </c>
      <c r="G2151" s="158">
        <v>8996</v>
      </c>
      <c r="H2151" s="172">
        <f t="shared" si="33"/>
        <v>0</v>
      </c>
      <c r="I2151" s="154" t="s">
        <v>217</v>
      </c>
    </row>
    <row r="2152" spans="1:10" x14ac:dyDescent="0.25">
      <c r="A2152" s="166">
        <v>41698</v>
      </c>
      <c r="B2152" s="167">
        <v>596</v>
      </c>
      <c r="C2152" s="167" t="s">
        <v>1024</v>
      </c>
      <c r="D2152" s="151" t="s">
        <v>8</v>
      </c>
      <c r="E2152" s="168">
        <v>2277</v>
      </c>
      <c r="F2152" s="508">
        <v>41698</v>
      </c>
      <c r="G2152" s="153">
        <v>2277</v>
      </c>
      <c r="H2152" s="191">
        <f t="shared" si="33"/>
        <v>0</v>
      </c>
      <c r="I2152" s="154" t="s">
        <v>8</v>
      </c>
    </row>
    <row r="2153" spans="1:10" ht="16.5" thickBot="1" x14ac:dyDescent="0.3">
      <c r="A2153" s="192"/>
      <c r="B2153" s="193"/>
      <c r="C2153" s="193"/>
      <c r="D2153" s="194"/>
      <c r="E2153" s="195"/>
      <c r="F2153" s="540"/>
      <c r="G2153" s="196"/>
      <c r="H2153" s="197"/>
      <c r="I2153" s="154"/>
    </row>
    <row r="2154" spans="1:10" ht="17.25" thickTop="1" thickBot="1" x14ac:dyDescent="0.3">
      <c r="A2154" s="175"/>
      <c r="B2154" s="170"/>
      <c r="C2154" s="170"/>
      <c r="D2154" s="151"/>
      <c r="E2154" s="168"/>
      <c r="F2154" s="508"/>
      <c r="G2154" s="153"/>
      <c r="H2154" s="171"/>
      <c r="I2154" s="154"/>
    </row>
    <row r="2155" spans="1:10" x14ac:dyDescent="0.25">
      <c r="A2155" s="198"/>
      <c r="B2155" s="198"/>
      <c r="C2155" s="198"/>
      <c r="D2155" s="648"/>
      <c r="E2155" s="649">
        <f>SUM(E3:E2152)</f>
        <v>24469292.300000008</v>
      </c>
      <c r="F2155" s="541"/>
      <c r="G2155" s="651">
        <f>SUM(G3:G2152)</f>
        <v>24433105.670000006</v>
      </c>
      <c r="H2155" s="653">
        <f>SUM(H3:H2152)</f>
        <v>36186.629999999997</v>
      </c>
    </row>
    <row r="2156" spans="1:10" ht="16.5" thickBot="1" x14ac:dyDescent="0.3">
      <c r="D2156" s="648"/>
      <c r="E2156" s="650"/>
      <c r="F2156" s="542"/>
      <c r="G2156" s="652"/>
      <c r="H2156" s="654"/>
      <c r="I2156" s="199"/>
    </row>
    <row r="2158" spans="1:10" x14ac:dyDescent="0.25">
      <c r="E2158" s="127"/>
      <c r="F2158" s="128"/>
      <c r="G2158" s="127"/>
    </row>
    <row r="2159" spans="1:10" x14ac:dyDescent="0.25">
      <c r="E2159" s="127"/>
      <c r="F2159" s="128"/>
      <c r="G2159" s="127"/>
    </row>
    <row r="2160" spans="1:10" x14ac:dyDescent="0.25">
      <c r="E2160" s="127"/>
      <c r="F2160" s="128"/>
      <c r="G2160" s="127"/>
    </row>
    <row r="2161" spans="1:10" ht="30" x14ac:dyDescent="0.25">
      <c r="E2161" s="129" t="s">
        <v>748</v>
      </c>
      <c r="F2161" s="128"/>
      <c r="G2161" s="130" t="s">
        <v>749</v>
      </c>
    </row>
    <row r="2162" spans="1:10" x14ac:dyDescent="0.25">
      <c r="E2162" s="129"/>
      <c r="F2162" s="128"/>
      <c r="G2162" s="130"/>
    </row>
    <row r="2163" spans="1:10" x14ac:dyDescent="0.25">
      <c r="E2163" s="129"/>
      <c r="F2163" s="128"/>
      <c r="G2163" s="130"/>
    </row>
    <row r="2164" spans="1:10" ht="15" x14ac:dyDescent="0.25">
      <c r="A2164" s="131"/>
      <c r="B2164" s="131"/>
      <c r="C2164" s="131"/>
      <c r="D2164" s="186"/>
      <c r="E2164" s="129"/>
      <c r="F2164" s="128"/>
      <c r="G2164" s="130"/>
      <c r="H2164" s="131"/>
      <c r="I2164" s="131"/>
      <c r="J2164" s="131"/>
    </row>
    <row r="2165" spans="1:10" ht="15" x14ac:dyDescent="0.25">
      <c r="A2165" s="131"/>
      <c r="B2165" s="131"/>
      <c r="C2165" s="131"/>
      <c r="D2165" s="186"/>
      <c r="E2165" s="127"/>
      <c r="F2165" s="128"/>
      <c r="G2165" s="127"/>
      <c r="H2165" s="131"/>
      <c r="I2165" s="131"/>
      <c r="J2165" s="131"/>
    </row>
    <row r="2166" spans="1:10" ht="15" x14ac:dyDescent="0.25">
      <c r="A2166" s="131"/>
      <c r="B2166" s="131"/>
      <c r="C2166" s="131"/>
      <c r="D2166" s="186"/>
      <c r="E2166" s="127"/>
      <c r="F2166" s="128"/>
      <c r="G2166" s="127"/>
      <c r="H2166" s="131"/>
      <c r="I2166" s="131"/>
      <c r="J2166" s="131"/>
    </row>
    <row r="2167" spans="1:10" ht="15" x14ac:dyDescent="0.25">
      <c r="A2167" s="131"/>
      <c r="B2167" s="131"/>
      <c r="C2167" s="131"/>
      <c r="D2167" s="186"/>
      <c r="E2167" s="127"/>
      <c r="F2167" s="128"/>
      <c r="G2167" s="127"/>
      <c r="H2167" s="131"/>
      <c r="I2167" s="131"/>
      <c r="J2167" s="131"/>
    </row>
    <row r="2168" spans="1:10" ht="21" x14ac:dyDescent="0.35">
      <c r="A2168" s="131"/>
      <c r="B2168" s="131"/>
      <c r="C2168" s="131"/>
      <c r="D2168" s="186"/>
      <c r="E2168" s="643">
        <f>E2155-G2155</f>
        <v>36186.630000002682</v>
      </c>
      <c r="F2168" s="644"/>
      <c r="G2168" s="645"/>
      <c r="H2168" s="131"/>
      <c r="I2168" s="131"/>
      <c r="J2168" s="131"/>
    </row>
    <row r="2169" spans="1:10" ht="15" x14ac:dyDescent="0.25">
      <c r="A2169" s="131"/>
      <c r="B2169" s="131"/>
      <c r="C2169" s="131"/>
      <c r="D2169" s="186"/>
      <c r="E2169" s="127"/>
      <c r="F2169" s="128"/>
      <c r="G2169" s="127"/>
      <c r="H2169" s="131"/>
      <c r="I2169" s="131"/>
      <c r="J2169" s="131"/>
    </row>
    <row r="2170" spans="1:10" ht="15" x14ac:dyDescent="0.25">
      <c r="A2170" s="131"/>
      <c r="B2170" s="131"/>
      <c r="C2170" s="131"/>
      <c r="D2170" s="186"/>
      <c r="E2170" s="131"/>
      <c r="F2170" s="543"/>
      <c r="G2170" s="131"/>
      <c r="H2170" s="131"/>
      <c r="I2170" s="131"/>
      <c r="J2170" s="131"/>
    </row>
    <row r="2171" spans="1:10" ht="15" x14ac:dyDescent="0.25">
      <c r="A2171" s="131"/>
      <c r="B2171" s="131"/>
      <c r="C2171" s="131"/>
      <c r="D2171" s="186"/>
      <c r="E2171" s="131"/>
      <c r="F2171" s="543"/>
      <c r="G2171" s="131"/>
      <c r="H2171" s="131"/>
      <c r="I2171" s="131"/>
      <c r="J2171" s="131"/>
    </row>
    <row r="2172" spans="1:10" ht="15" x14ac:dyDescent="0.25">
      <c r="A2172" s="131"/>
      <c r="B2172" s="131"/>
      <c r="C2172" s="131"/>
      <c r="D2172" s="186"/>
      <c r="E2172" s="131"/>
      <c r="F2172" s="543"/>
      <c r="G2172" s="131"/>
      <c r="H2172" s="131"/>
      <c r="I2172" s="131"/>
      <c r="J2172" s="131"/>
    </row>
    <row r="2173" spans="1:10" ht="15" x14ac:dyDescent="0.25">
      <c r="A2173" s="131"/>
      <c r="B2173" s="131"/>
      <c r="C2173" s="131"/>
      <c r="D2173" s="186"/>
      <c r="E2173" s="131"/>
      <c r="F2173" s="543"/>
      <c r="G2173" s="131"/>
      <c r="H2173" s="131"/>
      <c r="I2173" s="131"/>
      <c r="J2173" s="131"/>
    </row>
    <row r="2174" spans="1:10" ht="15" x14ac:dyDescent="0.25">
      <c r="A2174" s="131"/>
      <c r="B2174" s="131"/>
      <c r="C2174" s="131"/>
      <c r="D2174" s="186"/>
      <c r="E2174" s="131"/>
      <c r="F2174" s="543"/>
      <c r="G2174" s="131"/>
      <c r="H2174" s="131"/>
      <c r="I2174" s="131"/>
      <c r="J2174" s="131"/>
    </row>
    <row r="2175" spans="1:10" ht="15" x14ac:dyDescent="0.25">
      <c r="A2175" s="131"/>
      <c r="B2175" s="131"/>
      <c r="C2175" s="131"/>
      <c r="D2175" s="186"/>
      <c r="E2175" s="131"/>
      <c r="F2175" s="543"/>
      <c r="G2175" s="131"/>
      <c r="H2175" s="131"/>
      <c r="I2175" s="131"/>
      <c r="J2175" s="131"/>
    </row>
    <row r="2176" spans="1:10" ht="15" x14ac:dyDescent="0.25">
      <c r="A2176" s="131"/>
      <c r="B2176" s="131"/>
      <c r="C2176" s="131"/>
      <c r="D2176" s="186"/>
      <c r="E2176" s="131"/>
      <c r="F2176" s="543"/>
      <c r="G2176" s="131"/>
      <c r="H2176" s="131"/>
      <c r="I2176" s="131"/>
      <c r="J2176" s="131"/>
    </row>
    <row r="2177" spans="1:10" ht="15" x14ac:dyDescent="0.25">
      <c r="A2177" s="131"/>
      <c r="B2177" s="131"/>
      <c r="C2177" s="131"/>
      <c r="D2177" s="186"/>
      <c r="E2177" s="131"/>
      <c r="F2177" s="543"/>
      <c r="G2177" s="131"/>
      <c r="H2177" s="131"/>
      <c r="I2177" s="131"/>
      <c r="J2177" s="131"/>
    </row>
    <row r="2178" spans="1:10" ht="15" x14ac:dyDescent="0.25">
      <c r="A2178" s="131"/>
      <c r="B2178" s="131"/>
      <c r="C2178" s="131"/>
      <c r="D2178" s="186"/>
      <c r="E2178" s="131"/>
      <c r="F2178" s="543"/>
      <c r="G2178" s="131"/>
      <c r="H2178" s="131"/>
      <c r="I2178" s="131"/>
      <c r="J2178" s="131"/>
    </row>
    <row r="2179" spans="1:10" ht="15" x14ac:dyDescent="0.25">
      <c r="A2179" s="131"/>
      <c r="B2179" s="131"/>
      <c r="C2179" s="131"/>
      <c r="D2179" s="186"/>
      <c r="E2179" s="131"/>
      <c r="F2179" s="543"/>
      <c r="G2179" s="131"/>
      <c r="H2179" s="131"/>
      <c r="I2179" s="131"/>
      <c r="J2179" s="131"/>
    </row>
    <row r="2180" spans="1:10" ht="15" x14ac:dyDescent="0.25">
      <c r="A2180" s="131"/>
      <c r="B2180" s="131"/>
      <c r="C2180" s="131"/>
      <c r="D2180" s="186"/>
      <c r="E2180" s="131"/>
      <c r="F2180" s="543"/>
      <c r="G2180" s="131"/>
      <c r="H2180" s="131"/>
      <c r="I2180" s="131"/>
      <c r="J2180" s="131"/>
    </row>
    <row r="2181" spans="1:10" ht="15" x14ac:dyDescent="0.25">
      <c r="A2181" s="131"/>
      <c r="B2181" s="131"/>
      <c r="C2181" s="131"/>
      <c r="D2181" s="186"/>
      <c r="E2181" s="131"/>
      <c r="F2181" s="543"/>
      <c r="G2181" s="131"/>
      <c r="H2181" s="131"/>
      <c r="I2181" s="131"/>
      <c r="J2181" s="131"/>
    </row>
    <row r="2182" spans="1:10" ht="15" x14ac:dyDescent="0.25">
      <c r="A2182" s="131"/>
      <c r="B2182" s="131"/>
      <c r="C2182" s="131"/>
      <c r="D2182" s="186"/>
      <c r="E2182" s="131"/>
      <c r="F2182" s="543"/>
      <c r="G2182" s="131"/>
      <c r="H2182" s="131"/>
      <c r="I2182" s="131"/>
      <c r="J2182" s="131"/>
    </row>
    <row r="2183" spans="1:10" ht="15" x14ac:dyDescent="0.25">
      <c r="A2183" s="131"/>
      <c r="B2183" s="131"/>
      <c r="C2183" s="131"/>
      <c r="D2183" s="186"/>
      <c r="E2183" s="131"/>
      <c r="F2183" s="543"/>
      <c r="G2183" s="131"/>
      <c r="H2183" s="131"/>
      <c r="I2183" s="131"/>
      <c r="J2183" s="131"/>
    </row>
    <row r="2184" spans="1:10" ht="15" x14ac:dyDescent="0.25">
      <c r="A2184" s="131"/>
      <c r="B2184" s="131"/>
      <c r="C2184" s="131"/>
      <c r="D2184" s="186"/>
      <c r="E2184" s="131"/>
      <c r="F2184" s="543"/>
      <c r="G2184" s="131"/>
      <c r="H2184" s="131"/>
      <c r="I2184" s="131"/>
      <c r="J2184" s="131"/>
    </row>
    <row r="2185" spans="1:10" ht="15" x14ac:dyDescent="0.25">
      <c r="A2185" s="131"/>
      <c r="B2185" s="131"/>
      <c r="C2185" s="131"/>
      <c r="D2185" s="186"/>
      <c r="E2185" s="131"/>
      <c r="F2185" s="543"/>
      <c r="G2185" s="131"/>
      <c r="H2185" s="131"/>
      <c r="I2185" s="131"/>
      <c r="J2185" s="131"/>
    </row>
    <row r="2186" spans="1:10" ht="15" x14ac:dyDescent="0.25">
      <c r="A2186" s="131"/>
      <c r="B2186" s="131"/>
      <c r="C2186" s="131"/>
      <c r="D2186" s="186"/>
      <c r="E2186" s="131"/>
      <c r="F2186" s="543"/>
      <c r="G2186" s="131"/>
      <c r="H2186" s="131"/>
      <c r="I2186" s="131"/>
      <c r="J2186" s="131"/>
    </row>
    <row r="2187" spans="1:10" ht="15" x14ac:dyDescent="0.25">
      <c r="A2187" s="131"/>
      <c r="B2187" s="131"/>
      <c r="C2187" s="131"/>
      <c r="D2187" s="186"/>
      <c r="E2187" s="131"/>
      <c r="F2187" s="543"/>
      <c r="G2187" s="131"/>
      <c r="H2187" s="131"/>
      <c r="I2187" s="131"/>
      <c r="J2187" s="131"/>
    </row>
    <row r="2188" spans="1:10" ht="15" x14ac:dyDescent="0.25">
      <c r="A2188" s="131"/>
      <c r="B2188" s="131"/>
      <c r="C2188" s="131"/>
      <c r="D2188" s="186"/>
      <c r="E2188" s="131"/>
      <c r="F2188" s="543"/>
      <c r="G2188" s="131"/>
      <c r="H2188" s="131"/>
      <c r="I2188" s="131"/>
      <c r="J2188" s="131"/>
    </row>
    <row r="2189" spans="1:10" ht="15" x14ac:dyDescent="0.25">
      <c r="A2189" s="131"/>
      <c r="B2189" s="131"/>
      <c r="C2189" s="131"/>
      <c r="D2189" s="186"/>
      <c r="E2189" s="131"/>
      <c r="F2189" s="543"/>
      <c r="G2189" s="131"/>
      <c r="H2189" s="131"/>
      <c r="I2189" s="131"/>
      <c r="J2189" s="131"/>
    </row>
    <row r="2190" spans="1:10" ht="15" x14ac:dyDescent="0.25">
      <c r="A2190" s="131"/>
      <c r="B2190" s="131"/>
      <c r="C2190" s="131"/>
      <c r="D2190" s="186"/>
      <c r="E2190" s="131"/>
      <c r="F2190" s="543"/>
      <c r="G2190" s="131"/>
      <c r="H2190" s="131"/>
      <c r="I2190" s="131"/>
      <c r="J2190" s="131"/>
    </row>
    <row r="2191" spans="1:10" ht="15" x14ac:dyDescent="0.25">
      <c r="A2191" s="131"/>
      <c r="B2191" s="131"/>
      <c r="C2191" s="131"/>
      <c r="D2191" s="186"/>
      <c r="E2191" s="131"/>
      <c r="F2191" s="543"/>
      <c r="G2191" s="131"/>
      <c r="H2191" s="131"/>
      <c r="I2191" s="131"/>
      <c r="J2191" s="131"/>
    </row>
    <row r="2192" spans="1:10" ht="15" x14ac:dyDescent="0.25">
      <c r="A2192" s="131"/>
      <c r="B2192" s="131"/>
      <c r="C2192" s="131"/>
      <c r="D2192" s="186"/>
      <c r="E2192" s="131"/>
      <c r="F2192" s="543"/>
      <c r="G2192" s="131"/>
      <c r="H2192" s="131"/>
      <c r="I2192" s="131"/>
      <c r="J2192" s="131"/>
    </row>
    <row r="2193" spans="1:10" ht="15" x14ac:dyDescent="0.25">
      <c r="A2193" s="131"/>
      <c r="B2193" s="131"/>
      <c r="C2193" s="131"/>
      <c r="D2193" s="186"/>
      <c r="E2193" s="131"/>
      <c r="F2193" s="543"/>
      <c r="G2193" s="131"/>
      <c r="H2193" s="131"/>
      <c r="I2193" s="131"/>
      <c r="J2193" s="131"/>
    </row>
    <row r="2194" spans="1:10" ht="15" x14ac:dyDescent="0.25">
      <c r="A2194" s="131"/>
      <c r="B2194" s="131"/>
      <c r="C2194" s="131"/>
      <c r="D2194" s="186"/>
      <c r="E2194" s="131"/>
      <c r="F2194" s="543"/>
      <c r="G2194" s="131"/>
      <c r="H2194" s="131"/>
      <c r="I2194" s="131"/>
      <c r="J2194" s="131"/>
    </row>
    <row r="2195" spans="1:10" ht="15" x14ac:dyDescent="0.25">
      <c r="A2195" s="131"/>
      <c r="B2195" s="131"/>
      <c r="C2195" s="131"/>
      <c r="D2195" s="186"/>
      <c r="E2195" s="131"/>
      <c r="F2195" s="543"/>
      <c r="G2195" s="131"/>
      <c r="H2195" s="131"/>
      <c r="I2195" s="131"/>
      <c r="J2195" s="131"/>
    </row>
    <row r="2196" spans="1:10" ht="15" x14ac:dyDescent="0.25">
      <c r="A2196" s="131"/>
      <c r="B2196" s="131"/>
      <c r="C2196" s="131"/>
      <c r="D2196" s="186"/>
      <c r="E2196" s="131"/>
      <c r="F2196" s="543"/>
      <c r="G2196" s="131"/>
      <c r="H2196" s="131"/>
      <c r="I2196" s="131"/>
      <c r="J2196" s="131"/>
    </row>
    <row r="2197" spans="1:10" ht="15" x14ac:dyDescent="0.25">
      <c r="A2197" s="131"/>
      <c r="B2197" s="131"/>
      <c r="C2197" s="131"/>
      <c r="D2197" s="186"/>
      <c r="E2197" s="131"/>
      <c r="F2197" s="543"/>
      <c r="G2197" s="131"/>
      <c r="H2197" s="131"/>
      <c r="I2197" s="131"/>
      <c r="J2197" s="131"/>
    </row>
    <row r="2198" spans="1:10" ht="15" x14ac:dyDescent="0.25">
      <c r="A2198" s="131"/>
      <c r="B2198" s="131"/>
      <c r="C2198" s="131"/>
      <c r="D2198" s="186"/>
      <c r="E2198" s="131"/>
      <c r="F2198" s="543"/>
      <c r="G2198" s="131"/>
      <c r="H2198" s="131"/>
      <c r="I2198" s="131"/>
      <c r="J2198" s="131"/>
    </row>
    <row r="2199" spans="1:10" ht="15" x14ac:dyDescent="0.25">
      <c r="A2199" s="131"/>
      <c r="B2199" s="131"/>
      <c r="C2199" s="131"/>
      <c r="D2199" s="186"/>
      <c r="E2199" s="131"/>
      <c r="F2199" s="543"/>
      <c r="G2199" s="131"/>
      <c r="H2199" s="131"/>
      <c r="I2199" s="131"/>
      <c r="J2199" s="131"/>
    </row>
    <row r="2200" spans="1:10" ht="15" x14ac:dyDescent="0.25">
      <c r="A2200" s="131"/>
      <c r="B2200" s="131"/>
      <c r="C2200" s="131"/>
      <c r="D2200" s="186"/>
      <c r="E2200" s="131"/>
      <c r="F2200" s="543"/>
      <c r="G2200" s="131"/>
      <c r="H2200" s="131"/>
      <c r="I2200" s="131"/>
      <c r="J2200" s="131"/>
    </row>
    <row r="2201" spans="1:10" ht="15" x14ac:dyDescent="0.25">
      <c r="A2201" s="131"/>
      <c r="B2201" s="131"/>
      <c r="C2201" s="131"/>
      <c r="D2201" s="186"/>
      <c r="E2201" s="131"/>
      <c r="F2201" s="543"/>
      <c r="G2201" s="131"/>
      <c r="H2201" s="131"/>
      <c r="I2201" s="131"/>
      <c r="J2201" s="131"/>
    </row>
    <row r="2202" spans="1:10" ht="15" x14ac:dyDescent="0.25">
      <c r="A2202" s="131"/>
      <c r="B2202" s="131"/>
      <c r="C2202" s="131"/>
      <c r="D2202" s="186"/>
      <c r="E2202" s="131"/>
      <c r="F2202" s="543"/>
      <c r="G2202" s="131"/>
      <c r="H2202" s="131"/>
      <c r="I2202" s="131"/>
      <c r="J2202" s="131"/>
    </row>
    <row r="2203" spans="1:10" ht="15" x14ac:dyDescent="0.25">
      <c r="A2203" s="131"/>
      <c r="B2203" s="131"/>
      <c r="C2203" s="131"/>
      <c r="D2203" s="186"/>
      <c r="E2203" s="131"/>
      <c r="F2203" s="543"/>
      <c r="G2203" s="131"/>
      <c r="H2203" s="131"/>
      <c r="I2203" s="131"/>
      <c r="J2203" s="131"/>
    </row>
    <row r="2204" spans="1:10" ht="15" x14ac:dyDescent="0.25">
      <c r="A2204" s="131"/>
      <c r="B2204" s="131"/>
      <c r="C2204" s="131"/>
      <c r="D2204" s="186"/>
      <c r="E2204" s="131"/>
      <c r="F2204" s="543"/>
      <c r="G2204" s="131"/>
      <c r="H2204" s="131"/>
      <c r="I2204" s="131"/>
      <c r="J2204" s="131"/>
    </row>
    <row r="2205" spans="1:10" ht="15" x14ac:dyDescent="0.25">
      <c r="A2205" s="131"/>
      <c r="B2205" s="131"/>
      <c r="C2205" s="131"/>
      <c r="D2205" s="186"/>
      <c r="E2205" s="131"/>
      <c r="F2205" s="543"/>
      <c r="G2205" s="131"/>
      <c r="H2205" s="131"/>
      <c r="I2205" s="131"/>
      <c r="J2205" s="131"/>
    </row>
    <row r="2206" spans="1:10" ht="15" x14ac:dyDescent="0.25">
      <c r="A2206" s="131"/>
      <c r="B2206" s="131"/>
      <c r="C2206" s="131"/>
      <c r="D2206" s="186"/>
      <c r="E2206" s="131"/>
      <c r="F2206" s="543"/>
      <c r="G2206" s="131"/>
      <c r="H2206" s="131"/>
      <c r="I2206" s="131"/>
      <c r="J2206" s="131"/>
    </row>
    <row r="2207" spans="1:10" ht="15" x14ac:dyDescent="0.25">
      <c r="A2207" s="131"/>
      <c r="B2207" s="131"/>
      <c r="C2207" s="131"/>
      <c r="D2207" s="186"/>
      <c r="E2207" s="131"/>
      <c r="F2207" s="543"/>
      <c r="G2207" s="131"/>
      <c r="H2207" s="131"/>
      <c r="I2207" s="131"/>
      <c r="J2207" s="131"/>
    </row>
    <row r="2208" spans="1:10" ht="15" x14ac:dyDescent="0.25">
      <c r="A2208" s="131"/>
      <c r="B2208" s="131"/>
      <c r="C2208" s="131"/>
      <c r="D2208" s="186"/>
      <c r="E2208" s="131"/>
      <c r="F2208" s="543"/>
      <c r="G2208" s="131"/>
      <c r="H2208" s="131"/>
      <c r="I2208" s="131"/>
      <c r="J2208" s="131"/>
    </row>
    <row r="2209" spans="1:10" ht="15" x14ac:dyDescent="0.25">
      <c r="A2209" s="131"/>
      <c r="B2209" s="131"/>
      <c r="C2209" s="131"/>
      <c r="D2209" s="186"/>
      <c r="E2209" s="131"/>
      <c r="F2209" s="543"/>
      <c r="G2209" s="131"/>
      <c r="H2209" s="131"/>
      <c r="I2209" s="131"/>
      <c r="J2209" s="131"/>
    </row>
    <row r="2210" spans="1:10" ht="15" x14ac:dyDescent="0.25">
      <c r="A2210" s="131"/>
      <c r="B2210" s="131"/>
      <c r="C2210" s="131"/>
      <c r="D2210" s="186"/>
      <c r="E2210" s="131"/>
      <c r="F2210" s="543"/>
      <c r="G2210" s="131"/>
      <c r="H2210" s="131"/>
      <c r="I2210" s="131"/>
      <c r="J2210" s="131"/>
    </row>
    <row r="2211" spans="1:10" ht="15" x14ac:dyDescent="0.25">
      <c r="A2211" s="131"/>
      <c r="B2211" s="131"/>
      <c r="C2211" s="131"/>
      <c r="D2211" s="186"/>
      <c r="E2211" s="131"/>
      <c r="F2211" s="543"/>
      <c r="G2211" s="131"/>
      <c r="H2211" s="131"/>
      <c r="I2211" s="131"/>
      <c r="J2211" s="131"/>
    </row>
    <row r="2212" spans="1:10" ht="15" x14ac:dyDescent="0.25">
      <c r="A2212" s="131"/>
      <c r="B2212" s="131"/>
      <c r="C2212" s="131"/>
      <c r="D2212" s="186"/>
      <c r="E2212" s="131"/>
      <c r="F2212" s="543"/>
      <c r="G2212" s="131"/>
      <c r="H2212" s="131"/>
      <c r="I2212" s="131"/>
      <c r="J2212" s="131"/>
    </row>
    <row r="2213" spans="1:10" ht="15" x14ac:dyDescent="0.25">
      <c r="A2213" s="131"/>
      <c r="B2213" s="131"/>
      <c r="C2213" s="131"/>
      <c r="D2213" s="186"/>
      <c r="E2213" s="131"/>
      <c r="F2213" s="543"/>
      <c r="G2213" s="131"/>
      <c r="H2213" s="131"/>
      <c r="I2213" s="131"/>
      <c r="J2213" s="131"/>
    </row>
    <row r="2214" spans="1:10" ht="15" x14ac:dyDescent="0.25">
      <c r="A2214" s="131"/>
      <c r="B2214" s="131"/>
      <c r="C2214" s="131"/>
      <c r="D2214" s="186"/>
      <c r="E2214" s="131"/>
      <c r="F2214" s="543"/>
      <c r="G2214" s="131"/>
      <c r="H2214" s="131"/>
      <c r="I2214" s="131"/>
      <c r="J2214" s="131"/>
    </row>
    <row r="2215" spans="1:10" ht="15" x14ac:dyDescent="0.25">
      <c r="A2215" s="131"/>
      <c r="B2215" s="131"/>
      <c r="C2215" s="131"/>
      <c r="D2215" s="186"/>
      <c r="E2215" s="131"/>
      <c r="F2215" s="543"/>
      <c r="G2215" s="131"/>
      <c r="H2215" s="131"/>
      <c r="I2215" s="131"/>
      <c r="J2215" s="131"/>
    </row>
    <row r="2216" spans="1:10" ht="15" x14ac:dyDescent="0.25">
      <c r="A2216" s="131"/>
      <c r="B2216" s="131"/>
      <c r="C2216" s="131"/>
      <c r="D2216" s="186"/>
      <c r="E2216" s="131"/>
      <c r="F2216" s="543"/>
      <c r="G2216" s="131"/>
      <c r="H2216" s="131"/>
      <c r="I2216" s="131"/>
      <c r="J2216" s="131"/>
    </row>
    <row r="2217" spans="1:10" ht="15" x14ac:dyDescent="0.25">
      <c r="A2217" s="131"/>
      <c r="B2217" s="131"/>
      <c r="C2217" s="131"/>
      <c r="D2217" s="186"/>
      <c r="E2217" s="131"/>
      <c r="F2217" s="543"/>
      <c r="G2217" s="131"/>
      <c r="H2217" s="131"/>
      <c r="I2217" s="131"/>
      <c r="J2217" s="131"/>
    </row>
    <row r="2218" spans="1:10" ht="15" x14ac:dyDescent="0.25">
      <c r="A2218" s="131"/>
      <c r="B2218" s="131"/>
      <c r="C2218" s="131"/>
      <c r="D2218" s="186"/>
      <c r="E2218" s="131"/>
      <c r="F2218" s="543"/>
      <c r="G2218" s="131"/>
      <c r="H2218" s="131"/>
      <c r="I2218" s="131"/>
      <c r="J2218" s="131"/>
    </row>
    <row r="2219" spans="1:10" ht="15" x14ac:dyDescent="0.25">
      <c r="A2219" s="131"/>
      <c r="B2219" s="131"/>
      <c r="C2219" s="131"/>
      <c r="D2219" s="186"/>
      <c r="E2219" s="131"/>
      <c r="F2219" s="543"/>
      <c r="G2219" s="131"/>
      <c r="H2219" s="131"/>
      <c r="I2219" s="131"/>
      <c r="J2219" s="131"/>
    </row>
    <row r="2220" spans="1:10" ht="15" x14ac:dyDescent="0.25">
      <c r="A2220" s="131"/>
      <c r="B2220" s="131"/>
      <c r="C2220" s="131"/>
      <c r="D2220" s="186"/>
      <c r="E2220" s="131"/>
      <c r="F2220" s="543"/>
      <c r="G2220" s="131"/>
      <c r="H2220" s="131"/>
      <c r="I2220" s="131"/>
      <c r="J2220" s="131"/>
    </row>
    <row r="2221" spans="1:10" ht="15" x14ac:dyDescent="0.25">
      <c r="A2221" s="131"/>
      <c r="B2221" s="131"/>
      <c r="C2221" s="131"/>
      <c r="D2221" s="186"/>
      <c r="E2221" s="131"/>
      <c r="F2221" s="543"/>
      <c r="G2221" s="131"/>
      <c r="H2221" s="131"/>
      <c r="I2221" s="131"/>
      <c r="J2221" s="131"/>
    </row>
    <row r="2222" spans="1:10" ht="15" x14ac:dyDescent="0.25">
      <c r="A2222" s="131"/>
      <c r="B2222" s="131"/>
      <c r="C2222" s="131"/>
      <c r="D2222" s="186"/>
      <c r="E2222" s="131"/>
      <c r="F2222" s="543"/>
      <c r="G2222" s="131"/>
      <c r="H2222" s="131"/>
      <c r="I2222" s="131"/>
      <c r="J2222" s="131"/>
    </row>
    <row r="2223" spans="1:10" ht="15" x14ac:dyDescent="0.25">
      <c r="A2223" s="131"/>
      <c r="B2223" s="131"/>
      <c r="C2223" s="131"/>
      <c r="D2223" s="186"/>
      <c r="E2223" s="131"/>
      <c r="F2223" s="543"/>
      <c r="G2223" s="131"/>
      <c r="H2223" s="131"/>
      <c r="I2223" s="131"/>
      <c r="J2223" s="131"/>
    </row>
    <row r="2224" spans="1:10" ht="15" x14ac:dyDescent="0.25">
      <c r="A2224" s="131"/>
      <c r="B2224" s="131"/>
      <c r="C2224" s="131"/>
      <c r="D2224" s="186"/>
      <c r="E2224" s="131"/>
      <c r="F2224" s="543"/>
      <c r="G2224" s="131"/>
      <c r="H2224" s="131"/>
      <c r="I2224" s="131"/>
      <c r="J2224" s="131"/>
    </row>
    <row r="2225" spans="1:10" ht="15" x14ac:dyDescent="0.25">
      <c r="A2225" s="131"/>
      <c r="B2225" s="131"/>
      <c r="C2225" s="131"/>
      <c r="D2225" s="186"/>
      <c r="E2225" s="131"/>
      <c r="F2225" s="543"/>
      <c r="G2225" s="131"/>
      <c r="H2225" s="131"/>
      <c r="I2225" s="131"/>
      <c r="J2225" s="131"/>
    </row>
    <row r="2226" spans="1:10" ht="15" x14ac:dyDescent="0.25">
      <c r="A2226" s="131"/>
      <c r="B2226" s="131"/>
      <c r="C2226" s="131"/>
      <c r="D2226" s="186"/>
      <c r="E2226" s="131"/>
      <c r="F2226" s="543"/>
      <c r="G2226" s="131"/>
      <c r="H2226" s="131"/>
      <c r="I2226" s="131"/>
      <c r="J2226" s="131"/>
    </row>
    <row r="2227" spans="1:10" ht="15" x14ac:dyDescent="0.25">
      <c r="A2227" s="131"/>
      <c r="B2227" s="131"/>
      <c r="C2227" s="131"/>
      <c r="D2227" s="186"/>
      <c r="E2227" s="131"/>
      <c r="F2227" s="543"/>
      <c r="G2227" s="131"/>
      <c r="H2227" s="131"/>
      <c r="I2227" s="131"/>
      <c r="J2227" s="131"/>
    </row>
    <row r="2228" spans="1:10" ht="15" x14ac:dyDescent="0.25">
      <c r="A2228" s="131"/>
      <c r="B2228" s="131"/>
      <c r="C2228" s="131"/>
      <c r="D2228" s="186"/>
      <c r="E2228" s="131"/>
      <c r="F2228" s="543"/>
      <c r="G2228" s="131"/>
      <c r="H2228" s="131"/>
      <c r="I2228" s="131"/>
      <c r="J2228" s="131"/>
    </row>
    <row r="2229" spans="1:10" ht="15" x14ac:dyDescent="0.25">
      <c r="A2229" s="131"/>
      <c r="B2229" s="131"/>
      <c r="C2229" s="131"/>
      <c r="D2229" s="186"/>
      <c r="E2229" s="131"/>
      <c r="F2229" s="543"/>
      <c r="G2229" s="131"/>
      <c r="H2229" s="131"/>
      <c r="I2229" s="131"/>
      <c r="J2229" s="131"/>
    </row>
    <row r="2230" spans="1:10" ht="15" x14ac:dyDescent="0.25">
      <c r="A2230" s="131"/>
      <c r="B2230" s="131"/>
      <c r="C2230" s="131"/>
      <c r="D2230" s="186"/>
      <c r="E2230" s="131"/>
      <c r="F2230" s="543"/>
      <c r="G2230" s="131"/>
      <c r="H2230" s="131"/>
      <c r="I2230" s="131"/>
      <c r="J2230" s="131"/>
    </row>
    <row r="2231" spans="1:10" ht="15" x14ac:dyDescent="0.25">
      <c r="A2231" s="131"/>
      <c r="B2231" s="131"/>
      <c r="C2231" s="131"/>
      <c r="D2231" s="186"/>
      <c r="E2231" s="131"/>
      <c r="F2231" s="543"/>
      <c r="G2231" s="131"/>
      <c r="H2231" s="131"/>
      <c r="I2231" s="131"/>
      <c r="J2231" s="131"/>
    </row>
    <row r="2232" spans="1:10" ht="15" x14ac:dyDescent="0.25">
      <c r="A2232" s="131"/>
      <c r="B2232" s="131"/>
      <c r="C2232" s="131"/>
      <c r="D2232" s="186"/>
      <c r="E2232" s="131"/>
      <c r="F2232" s="543"/>
      <c r="G2232" s="131"/>
      <c r="H2232" s="131"/>
      <c r="I2232" s="131"/>
      <c r="J2232" s="131"/>
    </row>
    <row r="2233" spans="1:10" ht="15" x14ac:dyDescent="0.25">
      <c r="A2233" s="131"/>
      <c r="B2233" s="131"/>
      <c r="C2233" s="131"/>
      <c r="D2233" s="186"/>
      <c r="E2233" s="131"/>
      <c r="F2233" s="543"/>
      <c r="G2233" s="131"/>
      <c r="H2233" s="131"/>
      <c r="I2233" s="131"/>
      <c r="J2233" s="131"/>
    </row>
    <row r="2234" spans="1:10" ht="15" x14ac:dyDescent="0.25">
      <c r="A2234" s="131"/>
      <c r="B2234" s="131"/>
      <c r="C2234" s="131"/>
      <c r="D2234" s="186"/>
      <c r="E2234" s="131"/>
      <c r="F2234" s="543"/>
      <c r="G2234" s="131"/>
      <c r="H2234" s="131"/>
      <c r="I2234" s="131"/>
      <c r="J2234" s="131"/>
    </row>
    <row r="2235" spans="1:10" ht="15" x14ac:dyDescent="0.25">
      <c r="A2235" s="131"/>
      <c r="B2235" s="131"/>
      <c r="C2235" s="131"/>
      <c r="D2235" s="186"/>
      <c r="E2235" s="131"/>
      <c r="F2235" s="543"/>
      <c r="G2235" s="131"/>
      <c r="H2235" s="131"/>
      <c r="I2235" s="131"/>
      <c r="J2235" s="131"/>
    </row>
    <row r="2236" spans="1:10" ht="15" x14ac:dyDescent="0.25">
      <c r="A2236" s="131"/>
      <c r="B2236" s="131"/>
      <c r="C2236" s="131"/>
      <c r="D2236" s="186"/>
      <c r="E2236" s="131"/>
      <c r="F2236" s="543"/>
      <c r="G2236" s="131"/>
      <c r="H2236" s="131"/>
      <c r="I2236" s="131"/>
      <c r="J2236" s="131"/>
    </row>
    <row r="2237" spans="1:10" ht="15" x14ac:dyDescent="0.25">
      <c r="A2237" s="131"/>
      <c r="B2237" s="131"/>
      <c r="C2237" s="131"/>
      <c r="D2237" s="186"/>
      <c r="E2237" s="131"/>
      <c r="F2237" s="543"/>
      <c r="G2237" s="131"/>
      <c r="H2237" s="131"/>
      <c r="I2237" s="131"/>
      <c r="J2237" s="131"/>
    </row>
    <row r="2238" spans="1:10" ht="15" x14ac:dyDescent="0.25">
      <c r="A2238" s="131"/>
      <c r="B2238" s="131"/>
      <c r="C2238" s="131"/>
      <c r="D2238" s="186"/>
      <c r="E2238" s="131"/>
      <c r="F2238" s="543"/>
      <c r="G2238" s="131"/>
      <c r="H2238" s="131"/>
      <c r="I2238" s="131"/>
      <c r="J2238" s="131"/>
    </row>
    <row r="2239" spans="1:10" ht="15" x14ac:dyDescent="0.25">
      <c r="A2239" s="131"/>
      <c r="B2239" s="131"/>
      <c r="C2239" s="131"/>
      <c r="D2239" s="186"/>
      <c r="E2239" s="131"/>
      <c r="F2239" s="543"/>
      <c r="G2239" s="131"/>
      <c r="H2239" s="131"/>
      <c r="I2239" s="131"/>
      <c r="J2239" s="131"/>
    </row>
    <row r="2240" spans="1:10" ht="15" x14ac:dyDescent="0.25">
      <c r="A2240" s="131"/>
      <c r="B2240" s="131"/>
      <c r="C2240" s="131"/>
      <c r="D2240" s="186"/>
      <c r="E2240" s="131"/>
      <c r="F2240" s="543"/>
      <c r="G2240" s="131"/>
      <c r="H2240" s="131"/>
      <c r="I2240" s="131"/>
      <c r="J2240" s="131"/>
    </row>
    <row r="2241" spans="1:10" ht="15" x14ac:dyDescent="0.25">
      <c r="A2241" s="131"/>
      <c r="B2241" s="131"/>
      <c r="C2241" s="131"/>
      <c r="D2241" s="186"/>
      <c r="E2241" s="131"/>
      <c r="F2241" s="543"/>
      <c r="G2241" s="131"/>
      <c r="H2241" s="131"/>
      <c r="I2241" s="131"/>
      <c r="J2241" s="131"/>
    </row>
    <row r="2242" spans="1:10" ht="15" x14ac:dyDescent="0.25">
      <c r="A2242" s="131"/>
      <c r="B2242" s="131"/>
      <c r="C2242" s="131"/>
      <c r="D2242" s="186"/>
      <c r="E2242" s="131"/>
      <c r="F2242" s="543"/>
      <c r="G2242" s="131"/>
      <c r="H2242" s="131"/>
      <c r="I2242" s="131"/>
      <c r="J2242" s="131"/>
    </row>
    <row r="2243" spans="1:10" ht="15" x14ac:dyDescent="0.25">
      <c r="A2243" s="131"/>
      <c r="B2243" s="131"/>
      <c r="C2243" s="131"/>
      <c r="D2243" s="186"/>
      <c r="E2243" s="131"/>
      <c r="F2243" s="543"/>
      <c r="G2243" s="131"/>
      <c r="H2243" s="131"/>
      <c r="I2243" s="131"/>
      <c r="J2243" s="131"/>
    </row>
    <row r="2244" spans="1:10" ht="15" x14ac:dyDescent="0.25">
      <c r="A2244" s="131"/>
      <c r="B2244" s="131"/>
      <c r="C2244" s="131"/>
      <c r="D2244" s="186"/>
      <c r="E2244" s="131"/>
      <c r="F2244" s="543"/>
      <c r="G2244" s="131"/>
      <c r="H2244" s="131"/>
      <c r="I2244" s="131"/>
      <c r="J2244" s="131"/>
    </row>
    <row r="2245" spans="1:10" ht="15" x14ac:dyDescent="0.25">
      <c r="A2245" s="131"/>
      <c r="B2245" s="131"/>
      <c r="C2245" s="131"/>
      <c r="D2245" s="186"/>
      <c r="E2245" s="131"/>
      <c r="F2245" s="543"/>
      <c r="G2245" s="131"/>
      <c r="H2245" s="131"/>
      <c r="I2245" s="131"/>
      <c r="J2245" s="131"/>
    </row>
    <row r="2246" spans="1:10" ht="15" x14ac:dyDescent="0.25">
      <c r="A2246" s="131"/>
      <c r="B2246" s="131"/>
      <c r="C2246" s="131"/>
      <c r="D2246" s="186"/>
      <c r="E2246" s="131"/>
      <c r="F2246" s="543"/>
      <c r="G2246" s="131"/>
      <c r="H2246" s="131"/>
      <c r="I2246" s="131"/>
      <c r="J2246" s="131"/>
    </row>
    <row r="2247" spans="1:10" ht="15" x14ac:dyDescent="0.25">
      <c r="A2247" s="131"/>
      <c r="B2247" s="131"/>
      <c r="C2247" s="131"/>
      <c r="D2247" s="186"/>
      <c r="E2247" s="131"/>
      <c r="F2247" s="543"/>
      <c r="G2247" s="131"/>
      <c r="H2247" s="131"/>
      <c r="I2247" s="131"/>
      <c r="J2247" s="131"/>
    </row>
    <row r="2248" spans="1:10" ht="15" x14ac:dyDescent="0.25">
      <c r="A2248" s="131"/>
      <c r="B2248" s="131"/>
      <c r="C2248" s="131"/>
      <c r="D2248" s="186"/>
      <c r="E2248" s="131"/>
      <c r="F2248" s="543"/>
      <c r="G2248" s="131"/>
      <c r="H2248" s="131"/>
      <c r="I2248" s="131"/>
      <c r="J2248" s="131"/>
    </row>
    <row r="2249" spans="1:10" ht="15" x14ac:dyDescent="0.25">
      <c r="A2249" s="131"/>
      <c r="B2249" s="131"/>
      <c r="C2249" s="131"/>
      <c r="D2249" s="186"/>
      <c r="E2249" s="131"/>
      <c r="F2249" s="543"/>
      <c r="G2249" s="131"/>
      <c r="H2249" s="131"/>
      <c r="I2249" s="131"/>
      <c r="J2249" s="131"/>
    </row>
    <row r="2250" spans="1:10" ht="15" x14ac:dyDescent="0.25">
      <c r="A2250" s="131"/>
      <c r="B2250" s="131"/>
      <c r="C2250" s="131"/>
      <c r="D2250" s="186"/>
      <c r="E2250" s="131"/>
      <c r="F2250" s="543"/>
      <c r="G2250" s="131"/>
      <c r="H2250" s="131"/>
      <c r="I2250" s="131"/>
      <c r="J2250" s="131"/>
    </row>
    <row r="2251" spans="1:10" ht="15" x14ac:dyDescent="0.25">
      <c r="A2251" s="131"/>
      <c r="B2251" s="131"/>
      <c r="C2251" s="131"/>
      <c r="D2251" s="186"/>
      <c r="E2251" s="131"/>
      <c r="F2251" s="543"/>
      <c r="G2251" s="131"/>
      <c r="H2251" s="131"/>
      <c r="I2251" s="131"/>
      <c r="J2251" s="131"/>
    </row>
    <row r="2252" spans="1:10" ht="15" x14ac:dyDescent="0.25">
      <c r="A2252" s="131"/>
      <c r="B2252" s="131"/>
      <c r="C2252" s="131"/>
      <c r="D2252" s="186"/>
      <c r="E2252" s="131"/>
      <c r="F2252" s="543"/>
      <c r="G2252" s="131"/>
      <c r="H2252" s="131"/>
      <c r="I2252" s="131"/>
      <c r="J2252" s="131"/>
    </row>
    <row r="2253" spans="1:10" ht="15" x14ac:dyDescent="0.25">
      <c r="A2253" s="131"/>
      <c r="B2253" s="131"/>
      <c r="C2253" s="131"/>
      <c r="D2253" s="186"/>
      <c r="E2253" s="131"/>
      <c r="F2253" s="543"/>
      <c r="G2253" s="131"/>
      <c r="H2253" s="131"/>
      <c r="I2253" s="131"/>
      <c r="J2253" s="131"/>
    </row>
    <row r="2254" spans="1:10" ht="15" x14ac:dyDescent="0.25">
      <c r="A2254" s="131"/>
      <c r="B2254" s="131"/>
      <c r="C2254" s="131"/>
      <c r="D2254" s="186"/>
      <c r="E2254" s="131"/>
      <c r="F2254" s="543"/>
      <c r="G2254" s="131"/>
      <c r="H2254" s="131"/>
      <c r="I2254" s="131"/>
      <c r="J2254" s="131"/>
    </row>
    <row r="2255" spans="1:10" ht="15" x14ac:dyDescent="0.25">
      <c r="A2255" s="131"/>
      <c r="B2255" s="131"/>
      <c r="C2255" s="131"/>
      <c r="D2255" s="186"/>
      <c r="E2255" s="131"/>
      <c r="F2255" s="543"/>
      <c r="G2255" s="131"/>
      <c r="H2255" s="131"/>
      <c r="I2255" s="131"/>
      <c r="J2255" s="131"/>
    </row>
    <row r="2256" spans="1:10" ht="15" x14ac:dyDescent="0.25">
      <c r="A2256" s="131"/>
      <c r="B2256" s="131"/>
      <c r="C2256" s="131"/>
      <c r="D2256" s="186"/>
      <c r="E2256" s="131"/>
      <c r="F2256" s="543"/>
      <c r="G2256" s="131"/>
      <c r="H2256" s="131"/>
      <c r="I2256" s="131"/>
      <c r="J2256" s="131"/>
    </row>
    <row r="2257" spans="1:10" ht="15" x14ac:dyDescent="0.25">
      <c r="A2257" s="131"/>
      <c r="B2257" s="131"/>
      <c r="C2257" s="131"/>
      <c r="D2257" s="186"/>
      <c r="E2257" s="131"/>
      <c r="F2257" s="543"/>
      <c r="G2257" s="131"/>
      <c r="H2257" s="131"/>
      <c r="I2257" s="131"/>
      <c r="J2257" s="131"/>
    </row>
    <row r="2258" spans="1:10" ht="15" x14ac:dyDescent="0.25">
      <c r="A2258" s="131"/>
      <c r="B2258" s="131"/>
      <c r="C2258" s="131"/>
      <c r="D2258" s="186"/>
      <c r="E2258" s="131"/>
      <c r="F2258" s="543"/>
      <c r="G2258" s="131"/>
      <c r="H2258" s="131"/>
      <c r="I2258" s="131"/>
      <c r="J2258" s="131"/>
    </row>
    <row r="2259" spans="1:10" ht="15" x14ac:dyDescent="0.25">
      <c r="A2259" s="131"/>
      <c r="B2259" s="131"/>
      <c r="C2259" s="131"/>
      <c r="D2259" s="186"/>
      <c r="E2259" s="131"/>
      <c r="F2259" s="543"/>
      <c r="G2259" s="131"/>
      <c r="H2259" s="131"/>
      <c r="I2259" s="131"/>
      <c r="J2259" s="131"/>
    </row>
    <row r="2260" spans="1:10" ht="15" x14ac:dyDescent="0.25">
      <c r="A2260" s="131"/>
      <c r="B2260" s="131"/>
      <c r="C2260" s="131"/>
      <c r="D2260" s="186"/>
      <c r="E2260" s="131"/>
      <c r="F2260" s="543"/>
      <c r="G2260" s="131"/>
      <c r="H2260" s="131"/>
      <c r="I2260" s="131"/>
      <c r="J2260" s="131"/>
    </row>
    <row r="2261" spans="1:10" ht="15" x14ac:dyDescent="0.25">
      <c r="A2261" s="131"/>
      <c r="B2261" s="131"/>
      <c r="C2261" s="131"/>
      <c r="D2261" s="186"/>
      <c r="E2261" s="131"/>
      <c r="F2261" s="543"/>
      <c r="G2261" s="131"/>
      <c r="H2261" s="131"/>
      <c r="I2261" s="131"/>
      <c r="J2261" s="131"/>
    </row>
    <row r="2262" spans="1:10" ht="15" x14ac:dyDescent="0.25">
      <c r="A2262" s="131"/>
      <c r="B2262" s="131"/>
      <c r="C2262" s="131"/>
      <c r="D2262" s="186"/>
      <c r="E2262" s="131"/>
      <c r="F2262" s="543"/>
      <c r="G2262" s="131"/>
      <c r="H2262" s="131"/>
      <c r="I2262" s="131"/>
      <c r="J2262" s="131"/>
    </row>
    <row r="2263" spans="1:10" ht="15" x14ac:dyDescent="0.25">
      <c r="A2263" s="131"/>
      <c r="B2263" s="131"/>
      <c r="C2263" s="131"/>
      <c r="D2263" s="186"/>
      <c r="E2263" s="131"/>
      <c r="F2263" s="543"/>
      <c r="G2263" s="131"/>
      <c r="H2263" s="131"/>
      <c r="I2263" s="131"/>
      <c r="J2263" s="131"/>
    </row>
    <row r="2264" spans="1:10" ht="15" x14ac:dyDescent="0.25">
      <c r="A2264" s="131"/>
      <c r="B2264" s="131"/>
      <c r="C2264" s="131"/>
      <c r="D2264" s="186"/>
      <c r="E2264" s="131"/>
      <c r="F2264" s="543"/>
      <c r="G2264" s="131"/>
      <c r="H2264" s="131"/>
      <c r="I2264" s="131"/>
      <c r="J2264" s="131"/>
    </row>
    <row r="2265" spans="1:10" ht="15" x14ac:dyDescent="0.25">
      <c r="A2265" s="131"/>
      <c r="B2265" s="131"/>
      <c r="C2265" s="131"/>
      <c r="D2265" s="186"/>
      <c r="E2265" s="131"/>
      <c r="F2265" s="543"/>
      <c r="G2265" s="131"/>
      <c r="H2265" s="131"/>
      <c r="I2265" s="131"/>
      <c r="J2265" s="131"/>
    </row>
    <row r="2266" spans="1:10" ht="15" x14ac:dyDescent="0.25">
      <c r="A2266" s="131"/>
      <c r="B2266" s="131"/>
      <c r="C2266" s="131"/>
      <c r="D2266" s="186"/>
      <c r="E2266" s="131"/>
      <c r="F2266" s="543"/>
      <c r="G2266" s="131"/>
      <c r="H2266" s="131"/>
      <c r="I2266" s="131"/>
      <c r="J2266" s="131"/>
    </row>
    <row r="2267" spans="1:10" ht="15" x14ac:dyDescent="0.25">
      <c r="A2267" s="131"/>
      <c r="B2267" s="131"/>
      <c r="C2267" s="131"/>
      <c r="D2267" s="186"/>
      <c r="E2267" s="131"/>
      <c r="F2267" s="543"/>
      <c r="G2267" s="131"/>
      <c r="H2267" s="131"/>
      <c r="I2267" s="131"/>
      <c r="J2267" s="131"/>
    </row>
    <row r="2268" spans="1:10" ht="15" x14ac:dyDescent="0.25">
      <c r="A2268" s="131"/>
      <c r="B2268" s="131"/>
      <c r="C2268" s="131"/>
      <c r="D2268" s="186"/>
      <c r="E2268" s="131"/>
      <c r="F2268" s="543"/>
      <c r="G2268" s="131"/>
      <c r="H2268" s="131"/>
      <c r="I2268" s="131"/>
      <c r="J2268" s="131"/>
    </row>
    <row r="2269" spans="1:10" ht="15" x14ac:dyDescent="0.25">
      <c r="A2269" s="131"/>
      <c r="B2269" s="131"/>
      <c r="C2269" s="131"/>
      <c r="D2269" s="186"/>
      <c r="E2269" s="131"/>
      <c r="F2269" s="543"/>
      <c r="G2269" s="131"/>
      <c r="H2269" s="131"/>
      <c r="I2269" s="131"/>
      <c r="J2269" s="131"/>
    </row>
    <row r="2270" spans="1:10" ht="15" x14ac:dyDescent="0.25">
      <c r="A2270" s="131"/>
      <c r="B2270" s="131"/>
      <c r="C2270" s="131"/>
      <c r="D2270" s="186"/>
      <c r="E2270" s="131"/>
      <c r="F2270" s="543"/>
      <c r="G2270" s="131"/>
      <c r="H2270" s="131"/>
      <c r="I2270" s="131"/>
      <c r="J2270" s="131"/>
    </row>
    <row r="2271" spans="1:10" ht="15" x14ac:dyDescent="0.25">
      <c r="A2271" s="131"/>
      <c r="B2271" s="131"/>
      <c r="C2271" s="131"/>
      <c r="D2271" s="186"/>
      <c r="E2271" s="131"/>
      <c r="F2271" s="543"/>
      <c r="G2271" s="131"/>
      <c r="H2271" s="131"/>
      <c r="I2271" s="131"/>
      <c r="J2271" s="131"/>
    </row>
    <row r="2272" spans="1:10" ht="15" x14ac:dyDescent="0.25">
      <c r="A2272" s="131"/>
      <c r="B2272" s="131"/>
      <c r="C2272" s="131"/>
      <c r="D2272" s="186"/>
      <c r="E2272" s="131"/>
      <c r="F2272" s="543"/>
      <c r="G2272" s="131"/>
      <c r="H2272" s="131"/>
      <c r="I2272" s="131"/>
      <c r="J2272" s="131"/>
    </row>
    <row r="2273" spans="1:10" ht="15" x14ac:dyDescent="0.25">
      <c r="A2273" s="131"/>
      <c r="B2273" s="131"/>
      <c r="C2273" s="131"/>
      <c r="D2273" s="186"/>
      <c r="E2273" s="131"/>
      <c r="F2273" s="543"/>
      <c r="G2273" s="131"/>
      <c r="H2273" s="131"/>
      <c r="I2273" s="131"/>
      <c r="J2273" s="131"/>
    </row>
    <row r="2274" spans="1:10" ht="15" x14ac:dyDescent="0.25">
      <c r="A2274" s="131"/>
      <c r="B2274" s="131"/>
      <c r="C2274" s="131"/>
      <c r="D2274" s="186"/>
      <c r="E2274" s="131"/>
      <c r="F2274" s="543"/>
      <c r="G2274" s="131"/>
      <c r="H2274" s="131"/>
      <c r="I2274" s="131"/>
      <c r="J2274" s="131"/>
    </row>
    <row r="2275" spans="1:10" ht="15" x14ac:dyDescent="0.25">
      <c r="A2275" s="131"/>
      <c r="B2275" s="131"/>
      <c r="C2275" s="131"/>
      <c r="D2275" s="186"/>
      <c r="E2275" s="131"/>
      <c r="F2275" s="543"/>
      <c r="G2275" s="131"/>
      <c r="H2275" s="131"/>
      <c r="I2275" s="131"/>
      <c r="J2275" s="131"/>
    </row>
    <row r="2276" spans="1:10" ht="15" x14ac:dyDescent="0.25">
      <c r="A2276" s="131"/>
      <c r="B2276" s="131"/>
      <c r="C2276" s="131"/>
      <c r="D2276" s="186"/>
      <c r="E2276" s="131"/>
      <c r="F2276" s="543"/>
      <c r="G2276" s="131"/>
      <c r="H2276" s="131"/>
      <c r="I2276" s="131"/>
      <c r="J2276" s="131"/>
    </row>
    <row r="2277" spans="1:10" ht="15" x14ac:dyDescent="0.25">
      <c r="A2277" s="131"/>
      <c r="B2277" s="131"/>
      <c r="C2277" s="131"/>
      <c r="D2277" s="186"/>
      <c r="E2277" s="131"/>
      <c r="F2277" s="543"/>
      <c r="G2277" s="131"/>
      <c r="H2277" s="131"/>
      <c r="I2277" s="131"/>
      <c r="J2277" s="131"/>
    </row>
    <row r="2278" spans="1:10" ht="15" x14ac:dyDescent="0.25">
      <c r="A2278" s="131"/>
      <c r="B2278" s="131"/>
      <c r="C2278" s="131"/>
      <c r="D2278" s="186"/>
      <c r="E2278" s="131"/>
      <c r="F2278" s="543"/>
      <c r="G2278" s="131"/>
      <c r="H2278" s="131"/>
      <c r="I2278" s="131"/>
      <c r="J2278" s="131"/>
    </row>
    <row r="2279" spans="1:10" ht="15" x14ac:dyDescent="0.25">
      <c r="A2279" s="131"/>
      <c r="B2279" s="131"/>
      <c r="C2279" s="131"/>
      <c r="D2279" s="186"/>
      <c r="E2279" s="131"/>
      <c r="F2279" s="543"/>
      <c r="G2279" s="131"/>
      <c r="H2279" s="131"/>
      <c r="I2279" s="131"/>
      <c r="J2279" s="131"/>
    </row>
    <row r="2280" spans="1:10" ht="15" x14ac:dyDescent="0.25">
      <c r="A2280" s="131"/>
      <c r="B2280" s="131"/>
      <c r="C2280" s="131"/>
      <c r="D2280" s="186"/>
      <c r="E2280" s="131"/>
      <c r="F2280" s="543"/>
      <c r="G2280" s="131"/>
      <c r="H2280" s="131"/>
      <c r="I2280" s="131"/>
      <c r="J2280" s="131"/>
    </row>
    <row r="2281" spans="1:10" ht="15" x14ac:dyDescent="0.25">
      <c r="A2281" s="131"/>
      <c r="B2281" s="131"/>
      <c r="C2281" s="131"/>
      <c r="D2281" s="186"/>
      <c r="E2281" s="131"/>
      <c r="F2281" s="543"/>
      <c r="G2281" s="131"/>
      <c r="H2281" s="131"/>
      <c r="I2281" s="131"/>
      <c r="J2281" s="131"/>
    </row>
    <row r="2282" spans="1:10" ht="15" x14ac:dyDescent="0.25">
      <c r="A2282" s="131"/>
      <c r="B2282" s="131"/>
      <c r="C2282" s="131"/>
      <c r="D2282" s="186"/>
      <c r="E2282" s="131"/>
      <c r="F2282" s="543"/>
      <c r="G2282" s="131"/>
      <c r="H2282" s="131"/>
      <c r="I2282" s="131"/>
      <c r="J2282" s="131"/>
    </row>
    <row r="2283" spans="1:10" ht="15" x14ac:dyDescent="0.25">
      <c r="A2283" s="131"/>
      <c r="B2283" s="131"/>
      <c r="C2283" s="131"/>
      <c r="D2283" s="186"/>
      <c r="E2283" s="131"/>
      <c r="F2283" s="543"/>
      <c r="G2283" s="131"/>
      <c r="H2283" s="131"/>
      <c r="I2283" s="131"/>
      <c r="J2283" s="131"/>
    </row>
    <row r="2284" spans="1:10" ht="15" x14ac:dyDescent="0.25">
      <c r="A2284" s="131"/>
      <c r="B2284" s="131"/>
      <c r="C2284" s="131"/>
      <c r="D2284" s="186"/>
      <c r="E2284" s="131"/>
      <c r="F2284" s="543"/>
      <c r="G2284" s="131"/>
      <c r="H2284" s="131"/>
      <c r="I2284" s="131"/>
      <c r="J2284" s="131"/>
    </row>
    <row r="2285" spans="1:10" ht="15" x14ac:dyDescent="0.25">
      <c r="A2285" s="131"/>
      <c r="B2285" s="131"/>
      <c r="C2285" s="131"/>
      <c r="D2285" s="186"/>
      <c r="E2285" s="131"/>
      <c r="F2285" s="543"/>
      <c r="G2285" s="131"/>
      <c r="H2285" s="131"/>
      <c r="I2285" s="131"/>
      <c r="J2285" s="131"/>
    </row>
    <row r="2286" spans="1:10" ht="15" x14ac:dyDescent="0.25">
      <c r="A2286" s="131"/>
      <c r="B2286" s="131"/>
      <c r="C2286" s="131"/>
      <c r="D2286" s="186"/>
      <c r="E2286" s="131"/>
      <c r="F2286" s="543"/>
      <c r="G2286" s="131"/>
      <c r="H2286" s="131"/>
      <c r="I2286" s="131"/>
      <c r="J2286" s="131"/>
    </row>
    <row r="2287" spans="1:10" ht="15" x14ac:dyDescent="0.25">
      <c r="A2287" s="131"/>
      <c r="B2287" s="131"/>
      <c r="C2287" s="131"/>
      <c r="D2287" s="186"/>
      <c r="E2287" s="131"/>
      <c r="F2287" s="543"/>
      <c r="G2287" s="131"/>
      <c r="H2287" s="131"/>
      <c r="I2287" s="131"/>
      <c r="J2287" s="131"/>
    </row>
    <row r="2288" spans="1:10" ht="15" x14ac:dyDescent="0.25">
      <c r="A2288" s="131"/>
      <c r="B2288" s="131"/>
      <c r="C2288" s="131"/>
      <c r="D2288" s="186"/>
      <c r="E2288" s="131"/>
      <c r="F2288" s="543"/>
      <c r="G2288" s="131"/>
      <c r="H2288" s="131"/>
      <c r="I2288" s="131"/>
      <c r="J2288" s="131"/>
    </row>
    <row r="2289" spans="1:10" ht="15" x14ac:dyDescent="0.25">
      <c r="A2289" s="131"/>
      <c r="B2289" s="131"/>
      <c r="C2289" s="131"/>
      <c r="D2289" s="186"/>
      <c r="E2289" s="131"/>
      <c r="F2289" s="543"/>
      <c r="G2289" s="131"/>
      <c r="H2289" s="131"/>
      <c r="I2289" s="131"/>
      <c r="J2289" s="131"/>
    </row>
    <row r="2290" spans="1:10" ht="15" x14ac:dyDescent="0.25">
      <c r="A2290" s="131"/>
      <c r="B2290" s="131"/>
      <c r="C2290" s="131"/>
      <c r="D2290" s="186"/>
      <c r="E2290" s="131"/>
      <c r="F2290" s="543"/>
      <c r="G2290" s="131"/>
      <c r="H2290" s="131"/>
      <c r="I2290" s="131"/>
      <c r="J2290" s="131"/>
    </row>
    <row r="2291" spans="1:10" ht="15" x14ac:dyDescent="0.25">
      <c r="A2291" s="131"/>
      <c r="B2291" s="131"/>
      <c r="C2291" s="131"/>
      <c r="D2291" s="186"/>
      <c r="E2291" s="131"/>
      <c r="F2291" s="543"/>
      <c r="G2291" s="131"/>
      <c r="H2291" s="131"/>
      <c r="I2291" s="131"/>
      <c r="J2291" s="131"/>
    </row>
    <row r="2292" spans="1:10" ht="15" x14ac:dyDescent="0.25">
      <c r="A2292" s="131"/>
      <c r="B2292" s="131"/>
      <c r="C2292" s="131"/>
      <c r="D2292" s="186"/>
      <c r="E2292" s="131"/>
      <c r="F2292" s="543"/>
      <c r="G2292" s="131"/>
      <c r="H2292" s="131"/>
      <c r="I2292" s="131"/>
      <c r="J2292" s="131"/>
    </row>
    <row r="2293" spans="1:10" ht="15" x14ac:dyDescent="0.25">
      <c r="A2293" s="131"/>
      <c r="B2293" s="131"/>
      <c r="C2293" s="131"/>
      <c r="D2293" s="186"/>
      <c r="E2293" s="131"/>
      <c r="F2293" s="543"/>
      <c r="G2293" s="131"/>
      <c r="H2293" s="131"/>
      <c r="I2293" s="131"/>
      <c r="J2293" s="131"/>
    </row>
    <row r="2294" spans="1:10" ht="15" x14ac:dyDescent="0.25">
      <c r="A2294" s="131"/>
      <c r="B2294" s="131"/>
      <c r="C2294" s="131"/>
      <c r="D2294" s="186"/>
      <c r="E2294" s="131"/>
      <c r="F2294" s="543"/>
      <c r="G2294" s="131"/>
      <c r="H2294" s="131"/>
      <c r="I2294" s="131"/>
      <c r="J2294" s="131"/>
    </row>
    <row r="2295" spans="1:10" ht="15" x14ac:dyDescent="0.25">
      <c r="A2295" s="131"/>
      <c r="B2295" s="131"/>
      <c r="C2295" s="131"/>
      <c r="D2295" s="186"/>
      <c r="E2295" s="131"/>
      <c r="F2295" s="543"/>
      <c r="G2295" s="131"/>
      <c r="H2295" s="131"/>
      <c r="I2295" s="131"/>
      <c r="J2295" s="131"/>
    </row>
    <row r="2296" spans="1:10" ht="15" x14ac:dyDescent="0.25">
      <c r="A2296" s="131"/>
      <c r="B2296" s="131"/>
      <c r="C2296" s="131"/>
      <c r="D2296" s="186"/>
      <c r="E2296" s="131"/>
      <c r="F2296" s="543"/>
      <c r="G2296" s="131"/>
      <c r="H2296" s="131"/>
      <c r="I2296" s="131"/>
      <c r="J2296" s="131"/>
    </row>
    <row r="2297" spans="1:10" ht="15" x14ac:dyDescent="0.25">
      <c r="A2297" s="131"/>
      <c r="B2297" s="131"/>
      <c r="C2297" s="131"/>
      <c r="D2297" s="186"/>
      <c r="E2297" s="131"/>
      <c r="F2297" s="543"/>
      <c r="G2297" s="131"/>
      <c r="H2297" s="131"/>
      <c r="I2297" s="131"/>
      <c r="J2297" s="131"/>
    </row>
    <row r="2298" spans="1:10" ht="15" x14ac:dyDescent="0.25">
      <c r="A2298" s="131"/>
      <c r="B2298" s="131"/>
      <c r="C2298" s="131"/>
      <c r="D2298" s="186"/>
      <c r="E2298" s="131"/>
      <c r="F2298" s="543"/>
      <c r="G2298" s="131"/>
      <c r="H2298" s="131"/>
      <c r="I2298" s="131"/>
      <c r="J2298" s="131"/>
    </row>
    <row r="2299" spans="1:10" ht="15" x14ac:dyDescent="0.25">
      <c r="A2299" s="131"/>
      <c r="B2299" s="131"/>
      <c r="C2299" s="131"/>
      <c r="D2299" s="186"/>
      <c r="E2299" s="131"/>
      <c r="F2299" s="543"/>
      <c r="G2299" s="131"/>
      <c r="H2299" s="131"/>
      <c r="I2299" s="131"/>
      <c r="J2299" s="131"/>
    </row>
    <row r="2300" spans="1:10" ht="15" x14ac:dyDescent="0.25">
      <c r="A2300" s="131"/>
      <c r="B2300" s="131"/>
      <c r="C2300" s="131"/>
      <c r="D2300" s="186"/>
      <c r="E2300" s="131"/>
      <c r="F2300" s="543"/>
      <c r="G2300" s="131"/>
      <c r="H2300" s="131"/>
      <c r="I2300" s="131"/>
      <c r="J2300" s="131"/>
    </row>
    <row r="2301" spans="1:10" ht="15" x14ac:dyDescent="0.25">
      <c r="A2301" s="131"/>
      <c r="B2301" s="131"/>
      <c r="C2301" s="131"/>
      <c r="D2301" s="186"/>
      <c r="E2301" s="131"/>
      <c r="F2301" s="543"/>
      <c r="G2301" s="131"/>
      <c r="H2301" s="131"/>
      <c r="I2301" s="131"/>
      <c r="J2301" s="131"/>
    </row>
    <row r="2302" spans="1:10" ht="15" x14ac:dyDescent="0.25">
      <c r="A2302" s="131"/>
      <c r="B2302" s="131"/>
      <c r="C2302" s="131"/>
      <c r="D2302" s="186"/>
      <c r="E2302" s="131"/>
      <c r="F2302" s="543"/>
      <c r="G2302" s="131"/>
      <c r="H2302" s="131"/>
      <c r="I2302" s="131"/>
      <c r="J2302" s="131"/>
    </row>
    <row r="2303" spans="1:10" ht="15" x14ac:dyDescent="0.25">
      <c r="A2303" s="131"/>
      <c r="B2303" s="131"/>
      <c r="C2303" s="131"/>
      <c r="D2303" s="186"/>
      <c r="E2303" s="131"/>
      <c r="F2303" s="543"/>
      <c r="G2303" s="131"/>
      <c r="H2303" s="131"/>
      <c r="I2303" s="131"/>
      <c r="J2303" s="131"/>
    </row>
    <row r="2304" spans="1:10" ht="15" x14ac:dyDescent="0.25">
      <c r="A2304" s="131"/>
      <c r="B2304" s="131"/>
      <c r="C2304" s="131"/>
      <c r="D2304" s="186"/>
      <c r="E2304" s="131"/>
      <c r="F2304" s="543"/>
      <c r="G2304" s="131"/>
      <c r="H2304" s="131"/>
      <c r="I2304" s="131"/>
      <c r="J2304" s="131"/>
    </row>
    <row r="2305" spans="1:10" ht="15" x14ac:dyDescent="0.25">
      <c r="A2305" s="131"/>
      <c r="B2305" s="131"/>
      <c r="C2305" s="131"/>
      <c r="D2305" s="186"/>
      <c r="E2305" s="131"/>
      <c r="F2305" s="543"/>
      <c r="G2305" s="131"/>
      <c r="H2305" s="131"/>
      <c r="I2305" s="131"/>
      <c r="J2305" s="131"/>
    </row>
    <row r="2306" spans="1:10" ht="15" x14ac:dyDescent="0.25">
      <c r="A2306" s="131"/>
      <c r="B2306" s="131"/>
      <c r="C2306" s="131"/>
      <c r="D2306" s="186"/>
      <c r="E2306" s="131"/>
      <c r="F2306" s="543"/>
      <c r="G2306" s="131"/>
      <c r="H2306" s="131"/>
      <c r="I2306" s="131"/>
      <c r="J2306" s="131"/>
    </row>
    <row r="2307" spans="1:10" ht="15" x14ac:dyDescent="0.25">
      <c r="A2307" s="131"/>
      <c r="B2307" s="131"/>
      <c r="C2307" s="131"/>
      <c r="D2307" s="186"/>
      <c r="E2307" s="131"/>
      <c r="F2307" s="543"/>
      <c r="G2307" s="131"/>
      <c r="H2307" s="131"/>
      <c r="I2307" s="131"/>
      <c r="J2307" s="131"/>
    </row>
    <row r="2308" spans="1:10" ht="15" x14ac:dyDescent="0.25">
      <c r="A2308" s="131"/>
      <c r="B2308" s="131"/>
      <c r="C2308" s="131"/>
      <c r="D2308" s="186"/>
      <c r="E2308" s="131"/>
      <c r="F2308" s="543"/>
      <c r="G2308" s="131"/>
      <c r="H2308" s="131"/>
      <c r="I2308" s="131"/>
      <c r="J2308" s="131"/>
    </row>
    <row r="2309" spans="1:10" ht="15" x14ac:dyDescent="0.25">
      <c r="A2309" s="131"/>
      <c r="B2309" s="131"/>
      <c r="C2309" s="131"/>
      <c r="D2309" s="186"/>
      <c r="E2309" s="131"/>
      <c r="F2309" s="543"/>
      <c r="G2309" s="131"/>
      <c r="H2309" s="131"/>
      <c r="I2309" s="131"/>
      <c r="J2309" s="131"/>
    </row>
    <row r="2310" spans="1:10" ht="15" x14ac:dyDescent="0.25">
      <c r="A2310" s="131"/>
      <c r="B2310" s="131"/>
      <c r="C2310" s="131"/>
      <c r="D2310" s="186"/>
      <c r="E2310" s="131"/>
      <c r="F2310" s="543"/>
      <c r="G2310" s="131"/>
      <c r="H2310" s="131"/>
      <c r="I2310" s="131"/>
      <c r="J2310" s="131"/>
    </row>
    <row r="2311" spans="1:10" ht="15" x14ac:dyDescent="0.25">
      <c r="A2311" s="131"/>
      <c r="B2311" s="131"/>
      <c r="C2311" s="131"/>
      <c r="D2311" s="186"/>
      <c r="E2311" s="131"/>
      <c r="F2311" s="543"/>
      <c r="G2311" s="131"/>
      <c r="H2311" s="131"/>
      <c r="I2311" s="131"/>
      <c r="J2311" s="131"/>
    </row>
    <row r="2312" spans="1:10" ht="15" x14ac:dyDescent="0.25">
      <c r="A2312" s="131"/>
      <c r="B2312" s="131"/>
      <c r="C2312" s="131"/>
      <c r="D2312" s="186"/>
      <c r="E2312" s="131"/>
      <c r="F2312" s="543"/>
      <c r="G2312" s="131"/>
      <c r="H2312" s="131"/>
      <c r="I2312" s="131"/>
      <c r="J2312" s="131"/>
    </row>
    <row r="2313" spans="1:10" ht="15" x14ac:dyDescent="0.25">
      <c r="A2313" s="131"/>
      <c r="B2313" s="131"/>
      <c r="C2313" s="131"/>
      <c r="D2313" s="186"/>
      <c r="E2313" s="131"/>
      <c r="F2313" s="543"/>
      <c r="G2313" s="131"/>
      <c r="H2313" s="131"/>
      <c r="I2313" s="131"/>
      <c r="J2313" s="131"/>
    </row>
    <row r="2314" spans="1:10" ht="15" x14ac:dyDescent="0.25">
      <c r="A2314" s="131"/>
      <c r="B2314" s="131"/>
      <c r="C2314" s="131"/>
      <c r="D2314" s="186"/>
      <c r="E2314" s="131"/>
      <c r="F2314" s="543"/>
      <c r="G2314" s="131"/>
      <c r="H2314" s="131"/>
      <c r="I2314" s="131"/>
      <c r="J2314" s="131"/>
    </row>
    <row r="2315" spans="1:10" ht="15" x14ac:dyDescent="0.25">
      <c r="A2315" s="131"/>
      <c r="B2315" s="131"/>
      <c r="C2315" s="131"/>
      <c r="D2315" s="186"/>
      <c r="E2315" s="131"/>
      <c r="F2315" s="543"/>
      <c r="G2315" s="131"/>
      <c r="H2315" s="131"/>
      <c r="I2315" s="131"/>
      <c r="J2315" s="131"/>
    </row>
    <row r="2316" spans="1:10" ht="15" x14ac:dyDescent="0.25">
      <c r="A2316" s="131"/>
      <c r="B2316" s="131"/>
      <c r="C2316" s="131"/>
      <c r="D2316" s="186"/>
      <c r="E2316" s="131"/>
      <c r="F2316" s="543"/>
      <c r="G2316" s="131"/>
      <c r="H2316" s="131"/>
      <c r="I2316" s="131"/>
      <c r="J2316" s="131"/>
    </row>
    <row r="2317" spans="1:10" ht="15" x14ac:dyDescent="0.25">
      <c r="A2317" s="131"/>
      <c r="B2317" s="131"/>
      <c r="C2317" s="131"/>
      <c r="D2317" s="186"/>
      <c r="E2317" s="131"/>
      <c r="F2317" s="543"/>
      <c r="G2317" s="131"/>
      <c r="H2317" s="131"/>
      <c r="I2317" s="131"/>
      <c r="J2317" s="131"/>
    </row>
    <row r="2318" spans="1:10" ht="15" x14ac:dyDescent="0.25">
      <c r="A2318" s="131"/>
      <c r="B2318" s="131"/>
      <c r="C2318" s="131"/>
      <c r="D2318" s="186"/>
      <c r="E2318" s="131"/>
      <c r="F2318" s="543"/>
      <c r="G2318" s="131"/>
      <c r="H2318" s="131"/>
      <c r="I2318" s="131"/>
      <c r="J2318" s="131"/>
    </row>
    <row r="2319" spans="1:10" ht="15" x14ac:dyDescent="0.25">
      <c r="A2319" s="131"/>
      <c r="B2319" s="131"/>
      <c r="C2319" s="131"/>
      <c r="D2319" s="186"/>
      <c r="E2319" s="131"/>
      <c r="F2319" s="543"/>
      <c r="G2319" s="131"/>
      <c r="H2319" s="131"/>
      <c r="I2319" s="131"/>
      <c r="J2319" s="131"/>
    </row>
    <row r="2320" spans="1:10" ht="15" x14ac:dyDescent="0.25">
      <c r="A2320" s="131"/>
      <c r="B2320" s="131"/>
      <c r="C2320" s="131"/>
      <c r="D2320" s="186"/>
      <c r="E2320" s="131"/>
      <c r="F2320" s="543"/>
      <c r="G2320" s="131"/>
      <c r="H2320" s="131"/>
      <c r="I2320" s="131"/>
      <c r="J2320" s="131"/>
    </row>
    <row r="2321" spans="1:10" ht="15" x14ac:dyDescent="0.25">
      <c r="A2321" s="131"/>
      <c r="B2321" s="131"/>
      <c r="C2321" s="131"/>
      <c r="D2321" s="186"/>
      <c r="E2321" s="131"/>
      <c r="F2321" s="543"/>
      <c r="G2321" s="131"/>
      <c r="H2321" s="131"/>
      <c r="I2321" s="131"/>
      <c r="J2321" s="131"/>
    </row>
    <row r="2322" spans="1:10" ht="15" x14ac:dyDescent="0.25">
      <c r="A2322" s="131"/>
      <c r="B2322" s="131"/>
      <c r="C2322" s="131"/>
      <c r="D2322" s="186"/>
      <c r="E2322" s="131"/>
      <c r="F2322" s="543"/>
      <c r="G2322" s="131"/>
      <c r="H2322" s="131"/>
      <c r="I2322" s="131"/>
      <c r="J2322" s="131"/>
    </row>
    <row r="2323" spans="1:10" ht="15" x14ac:dyDescent="0.25">
      <c r="A2323" s="131"/>
      <c r="B2323" s="131"/>
      <c r="C2323" s="131"/>
      <c r="D2323" s="186"/>
      <c r="E2323" s="131"/>
      <c r="F2323" s="543"/>
      <c r="G2323" s="131"/>
      <c r="H2323" s="131"/>
      <c r="I2323" s="131"/>
      <c r="J2323" s="131"/>
    </row>
    <row r="2324" spans="1:10" ht="15" x14ac:dyDescent="0.25">
      <c r="A2324" s="131"/>
      <c r="B2324" s="131"/>
      <c r="C2324" s="131"/>
      <c r="D2324" s="186"/>
      <c r="E2324" s="131"/>
      <c r="F2324" s="543"/>
      <c r="G2324" s="131"/>
      <c r="H2324" s="131"/>
      <c r="I2324" s="131"/>
      <c r="J2324" s="131"/>
    </row>
    <row r="2325" spans="1:10" ht="15" x14ac:dyDescent="0.25">
      <c r="A2325" s="131"/>
      <c r="B2325" s="131"/>
      <c r="C2325" s="131"/>
      <c r="D2325" s="186"/>
      <c r="E2325" s="131"/>
      <c r="F2325" s="543"/>
      <c r="G2325" s="131"/>
      <c r="H2325" s="131"/>
      <c r="I2325" s="131"/>
      <c r="J2325" s="131"/>
    </row>
    <row r="2326" spans="1:10" ht="15" x14ac:dyDescent="0.25">
      <c r="A2326" s="131"/>
      <c r="B2326" s="131"/>
      <c r="C2326" s="131"/>
      <c r="D2326" s="186"/>
      <c r="E2326" s="131"/>
      <c r="F2326" s="543"/>
      <c r="G2326" s="131"/>
      <c r="H2326" s="131"/>
      <c r="I2326" s="131"/>
      <c r="J2326" s="131"/>
    </row>
    <row r="2327" spans="1:10" ht="15" x14ac:dyDescent="0.25">
      <c r="A2327" s="131"/>
      <c r="B2327" s="131"/>
      <c r="C2327" s="131"/>
      <c r="D2327" s="186"/>
      <c r="E2327" s="131"/>
      <c r="F2327" s="543"/>
      <c r="G2327" s="131"/>
      <c r="H2327" s="131"/>
      <c r="I2327" s="131"/>
      <c r="J2327" s="131"/>
    </row>
    <row r="2328" spans="1:10" ht="15" x14ac:dyDescent="0.25">
      <c r="A2328" s="131"/>
      <c r="B2328" s="131"/>
      <c r="C2328" s="131"/>
      <c r="D2328" s="186"/>
      <c r="E2328" s="131"/>
      <c r="F2328" s="543"/>
      <c r="G2328" s="131"/>
      <c r="H2328" s="131"/>
      <c r="I2328" s="131"/>
      <c r="J2328" s="131"/>
    </row>
    <row r="2329" spans="1:10" ht="15" x14ac:dyDescent="0.25">
      <c r="A2329" s="131"/>
      <c r="B2329" s="131"/>
      <c r="C2329" s="131"/>
      <c r="D2329" s="186"/>
      <c r="E2329" s="131"/>
      <c r="F2329" s="543"/>
      <c r="G2329" s="131"/>
      <c r="H2329" s="131"/>
      <c r="I2329" s="131"/>
      <c r="J2329" s="131"/>
    </row>
    <row r="2330" spans="1:10" ht="15" x14ac:dyDescent="0.25">
      <c r="A2330" s="131"/>
      <c r="B2330" s="131"/>
      <c r="C2330" s="131"/>
      <c r="D2330" s="186"/>
      <c r="E2330" s="131"/>
      <c r="F2330" s="543"/>
      <c r="G2330" s="131"/>
      <c r="H2330" s="131"/>
      <c r="I2330" s="131"/>
      <c r="J2330" s="131"/>
    </row>
    <row r="2331" spans="1:10" ht="15" x14ac:dyDescent="0.25">
      <c r="A2331" s="131"/>
      <c r="B2331" s="131"/>
      <c r="C2331" s="131"/>
      <c r="D2331" s="186"/>
      <c r="E2331" s="131"/>
      <c r="F2331" s="543"/>
      <c r="G2331" s="131"/>
      <c r="H2331" s="131"/>
      <c r="I2331" s="131"/>
      <c r="J2331" s="131"/>
    </row>
    <row r="2332" spans="1:10" ht="15" x14ac:dyDescent="0.25">
      <c r="A2332" s="131"/>
      <c r="B2332" s="131"/>
      <c r="C2332" s="131"/>
      <c r="D2332" s="186"/>
      <c r="E2332" s="131"/>
      <c r="F2332" s="543"/>
      <c r="G2332" s="131"/>
      <c r="H2332" s="131"/>
      <c r="I2332" s="131"/>
      <c r="J2332" s="131"/>
    </row>
    <row r="2333" spans="1:10" ht="15" x14ac:dyDescent="0.25">
      <c r="A2333" s="131"/>
      <c r="B2333" s="131"/>
      <c r="C2333" s="131"/>
      <c r="D2333" s="186"/>
      <c r="E2333" s="131"/>
      <c r="F2333" s="543"/>
      <c r="G2333" s="131"/>
      <c r="H2333" s="131"/>
      <c r="I2333" s="131"/>
      <c r="J2333" s="131"/>
    </row>
    <row r="2334" spans="1:10" ht="15" x14ac:dyDescent="0.25">
      <c r="A2334" s="131"/>
      <c r="B2334" s="131"/>
      <c r="C2334" s="131"/>
      <c r="D2334" s="186"/>
      <c r="E2334" s="131"/>
      <c r="F2334" s="543"/>
      <c r="G2334" s="131"/>
      <c r="H2334" s="131"/>
      <c r="I2334" s="131"/>
      <c r="J2334" s="131"/>
    </row>
    <row r="2335" spans="1:10" ht="15" x14ac:dyDescent="0.25">
      <c r="A2335" s="131"/>
      <c r="B2335" s="131"/>
      <c r="C2335" s="131"/>
      <c r="D2335" s="186"/>
      <c r="E2335" s="131"/>
      <c r="F2335" s="543"/>
      <c r="G2335" s="131"/>
      <c r="H2335" s="131"/>
      <c r="I2335" s="131"/>
      <c r="J2335" s="131"/>
    </row>
    <row r="2336" spans="1:10" ht="15" x14ac:dyDescent="0.25">
      <c r="A2336" s="131"/>
      <c r="B2336" s="131"/>
      <c r="C2336" s="131"/>
      <c r="D2336" s="186"/>
      <c r="E2336" s="131"/>
      <c r="F2336" s="543"/>
      <c r="G2336" s="131"/>
      <c r="H2336" s="131"/>
      <c r="I2336" s="131"/>
      <c r="J2336" s="131"/>
    </row>
    <row r="2337" spans="1:10" ht="15" x14ac:dyDescent="0.25">
      <c r="A2337" s="131"/>
      <c r="B2337" s="131"/>
      <c r="C2337" s="131"/>
      <c r="D2337" s="186"/>
      <c r="E2337" s="131"/>
      <c r="F2337" s="543"/>
      <c r="G2337" s="131"/>
      <c r="H2337" s="131"/>
      <c r="I2337" s="131"/>
      <c r="J2337" s="131"/>
    </row>
    <row r="2338" spans="1:10" ht="15" x14ac:dyDescent="0.25">
      <c r="A2338" s="131"/>
      <c r="B2338" s="131"/>
      <c r="C2338" s="131"/>
      <c r="D2338" s="186"/>
      <c r="E2338" s="131"/>
      <c r="F2338" s="543"/>
      <c r="G2338" s="131"/>
      <c r="H2338" s="131"/>
      <c r="I2338" s="131"/>
      <c r="J2338" s="131"/>
    </row>
    <row r="2339" spans="1:10" ht="15" x14ac:dyDescent="0.25">
      <c r="A2339" s="131"/>
      <c r="B2339" s="131"/>
      <c r="C2339" s="131"/>
      <c r="D2339" s="186"/>
      <c r="E2339" s="131"/>
      <c r="F2339" s="543"/>
      <c r="G2339" s="131"/>
      <c r="H2339" s="131"/>
      <c r="I2339" s="131"/>
      <c r="J2339" s="131"/>
    </row>
    <row r="2340" spans="1:10" ht="15" x14ac:dyDescent="0.25">
      <c r="A2340" s="131"/>
      <c r="B2340" s="131"/>
      <c r="C2340" s="131"/>
      <c r="D2340" s="186"/>
      <c r="E2340" s="131"/>
      <c r="F2340" s="543"/>
      <c r="G2340" s="131"/>
      <c r="H2340" s="131"/>
      <c r="I2340" s="131"/>
      <c r="J2340" s="131"/>
    </row>
    <row r="2341" spans="1:10" ht="15" x14ac:dyDescent="0.25">
      <c r="A2341" s="131"/>
      <c r="B2341" s="131"/>
      <c r="C2341" s="131"/>
      <c r="D2341" s="186"/>
      <c r="E2341" s="131"/>
      <c r="F2341" s="543"/>
      <c r="G2341" s="131"/>
      <c r="H2341" s="131"/>
      <c r="I2341" s="131"/>
      <c r="J2341" s="131"/>
    </row>
    <row r="2342" spans="1:10" ht="15" x14ac:dyDescent="0.25">
      <c r="A2342" s="131"/>
      <c r="B2342" s="131"/>
      <c r="C2342" s="131"/>
      <c r="D2342" s="186"/>
      <c r="E2342" s="131"/>
      <c r="F2342" s="543"/>
      <c r="G2342" s="131"/>
      <c r="H2342" s="131"/>
      <c r="I2342" s="131"/>
      <c r="J2342" s="131"/>
    </row>
    <row r="2343" spans="1:10" ht="15" x14ac:dyDescent="0.25">
      <c r="A2343" s="131"/>
      <c r="B2343" s="131"/>
      <c r="C2343" s="131"/>
      <c r="D2343" s="186"/>
      <c r="E2343" s="131"/>
      <c r="F2343" s="543"/>
      <c r="G2343" s="131"/>
      <c r="H2343" s="131"/>
      <c r="I2343" s="131"/>
      <c r="J2343" s="131"/>
    </row>
    <row r="2344" spans="1:10" ht="15" x14ac:dyDescent="0.25">
      <c r="A2344" s="131"/>
      <c r="B2344" s="131"/>
      <c r="C2344" s="131"/>
      <c r="D2344" s="186"/>
      <c r="E2344" s="131"/>
      <c r="F2344" s="543"/>
      <c r="G2344" s="131"/>
      <c r="H2344" s="131"/>
      <c r="I2344" s="131"/>
      <c r="J2344" s="131"/>
    </row>
    <row r="2345" spans="1:10" ht="15" x14ac:dyDescent="0.25">
      <c r="A2345" s="131"/>
      <c r="B2345" s="131"/>
      <c r="C2345" s="131"/>
      <c r="D2345" s="186"/>
      <c r="E2345" s="131"/>
      <c r="F2345" s="543"/>
      <c r="G2345" s="131"/>
      <c r="H2345" s="131"/>
      <c r="I2345" s="131"/>
      <c r="J2345" s="131"/>
    </row>
    <row r="2346" spans="1:10" ht="15" x14ac:dyDescent="0.25">
      <c r="A2346" s="131"/>
      <c r="B2346" s="131"/>
      <c r="C2346" s="131"/>
      <c r="D2346" s="186"/>
      <c r="E2346" s="131"/>
      <c r="F2346" s="543"/>
      <c r="G2346" s="131"/>
      <c r="H2346" s="131"/>
      <c r="I2346" s="131"/>
      <c r="J2346" s="131"/>
    </row>
    <row r="2347" spans="1:10" ht="15" x14ac:dyDescent="0.25">
      <c r="A2347" s="131"/>
      <c r="B2347" s="131"/>
      <c r="C2347" s="131"/>
      <c r="D2347" s="186"/>
      <c r="E2347" s="131"/>
      <c r="F2347" s="543"/>
      <c r="G2347" s="131"/>
      <c r="H2347" s="131"/>
      <c r="I2347" s="131"/>
      <c r="J2347" s="131"/>
    </row>
    <row r="2348" spans="1:10" ht="15" x14ac:dyDescent="0.25">
      <c r="A2348" s="131"/>
      <c r="B2348" s="131"/>
      <c r="C2348" s="131"/>
      <c r="D2348" s="186"/>
      <c r="E2348" s="131"/>
      <c r="F2348" s="543"/>
      <c r="G2348" s="131"/>
      <c r="H2348" s="131"/>
      <c r="I2348" s="131"/>
      <c r="J2348" s="131"/>
    </row>
    <row r="2349" spans="1:10" ht="15" x14ac:dyDescent="0.25">
      <c r="A2349" s="131"/>
      <c r="B2349" s="131"/>
      <c r="C2349" s="131"/>
      <c r="D2349" s="186"/>
      <c r="E2349" s="131"/>
      <c r="F2349" s="543"/>
      <c r="G2349" s="131"/>
      <c r="H2349" s="131"/>
      <c r="I2349" s="131"/>
      <c r="J2349" s="131"/>
    </row>
    <row r="2350" spans="1:10" ht="15" x14ac:dyDescent="0.25">
      <c r="A2350" s="131"/>
      <c r="B2350" s="131"/>
      <c r="C2350" s="131"/>
      <c r="D2350" s="186"/>
      <c r="E2350" s="131"/>
      <c r="F2350" s="543"/>
      <c r="G2350" s="131"/>
      <c r="H2350" s="131"/>
      <c r="I2350" s="131"/>
      <c r="J2350" s="131"/>
    </row>
    <row r="2351" spans="1:10" ht="15" x14ac:dyDescent="0.25">
      <c r="A2351" s="131"/>
      <c r="B2351" s="131"/>
      <c r="C2351" s="131"/>
      <c r="D2351" s="186"/>
      <c r="E2351" s="131"/>
      <c r="F2351" s="543"/>
      <c r="G2351" s="131"/>
      <c r="H2351" s="131"/>
      <c r="I2351" s="131"/>
      <c r="J2351" s="131"/>
    </row>
    <row r="2352" spans="1:10" ht="15" x14ac:dyDescent="0.25">
      <c r="A2352" s="131"/>
      <c r="B2352" s="131"/>
      <c r="C2352" s="131"/>
      <c r="D2352" s="186"/>
      <c r="E2352" s="131"/>
      <c r="F2352" s="543"/>
      <c r="G2352" s="131"/>
      <c r="H2352" s="131"/>
      <c r="I2352" s="131"/>
      <c r="J2352" s="131"/>
    </row>
    <row r="2353" spans="1:10" ht="15" x14ac:dyDescent="0.25">
      <c r="A2353" s="131"/>
      <c r="B2353" s="131"/>
      <c r="C2353" s="131"/>
      <c r="D2353" s="186"/>
      <c r="E2353" s="131"/>
      <c r="F2353" s="543"/>
      <c r="G2353" s="131"/>
      <c r="H2353" s="131"/>
      <c r="I2353" s="131"/>
      <c r="J2353" s="131"/>
    </row>
    <row r="2354" spans="1:10" ht="15" x14ac:dyDescent="0.25">
      <c r="A2354" s="131"/>
      <c r="B2354" s="131"/>
      <c r="C2354" s="131"/>
      <c r="D2354" s="186"/>
      <c r="E2354" s="131"/>
      <c r="F2354" s="543"/>
      <c r="G2354" s="131"/>
      <c r="H2354" s="131"/>
      <c r="I2354" s="131"/>
      <c r="J2354" s="131"/>
    </row>
    <row r="2355" spans="1:10" ht="15" x14ac:dyDescent="0.25">
      <c r="A2355" s="131"/>
      <c r="B2355" s="131"/>
      <c r="C2355" s="131"/>
      <c r="D2355" s="186"/>
      <c r="E2355" s="131"/>
      <c r="F2355" s="543"/>
      <c r="G2355" s="131"/>
      <c r="H2355" s="131"/>
      <c r="I2355" s="131"/>
      <c r="J2355" s="131"/>
    </row>
    <row r="2356" spans="1:10" ht="15" x14ac:dyDescent="0.25">
      <c r="A2356" s="131"/>
      <c r="B2356" s="131"/>
      <c r="C2356" s="131"/>
      <c r="D2356" s="186"/>
      <c r="E2356" s="131"/>
      <c r="F2356" s="543"/>
      <c r="G2356" s="131"/>
      <c r="H2356" s="131"/>
      <c r="I2356" s="131"/>
      <c r="J2356" s="131"/>
    </row>
    <row r="2357" spans="1:10" ht="15" x14ac:dyDescent="0.25">
      <c r="A2357" s="131"/>
      <c r="B2357" s="131"/>
      <c r="C2357" s="131"/>
      <c r="D2357" s="186"/>
      <c r="E2357" s="131"/>
      <c r="F2357" s="543"/>
      <c r="G2357" s="131"/>
      <c r="H2357" s="131"/>
      <c r="I2357" s="131"/>
      <c r="J2357" s="131"/>
    </row>
    <row r="2358" spans="1:10" ht="15" x14ac:dyDescent="0.25">
      <c r="A2358" s="131"/>
      <c r="B2358" s="131"/>
      <c r="C2358" s="131"/>
      <c r="D2358" s="186"/>
      <c r="E2358" s="131"/>
      <c r="F2358" s="543"/>
      <c r="G2358" s="131"/>
      <c r="H2358" s="131"/>
      <c r="I2358" s="131"/>
      <c r="J2358" s="131"/>
    </row>
    <row r="2359" spans="1:10" ht="15" x14ac:dyDescent="0.25">
      <c r="A2359" s="131"/>
      <c r="B2359" s="131"/>
      <c r="C2359" s="131"/>
      <c r="D2359" s="186"/>
      <c r="E2359" s="131"/>
      <c r="F2359" s="543"/>
      <c r="G2359" s="131"/>
      <c r="H2359" s="131"/>
      <c r="I2359" s="131"/>
      <c r="J2359" s="131"/>
    </row>
    <row r="2360" spans="1:10" ht="15" x14ac:dyDescent="0.25">
      <c r="A2360" s="131"/>
      <c r="B2360" s="131"/>
      <c r="C2360" s="131"/>
      <c r="D2360" s="186"/>
      <c r="E2360" s="131"/>
      <c r="F2360" s="543"/>
      <c r="G2360" s="131"/>
      <c r="H2360" s="131"/>
      <c r="I2360" s="131"/>
      <c r="J2360" s="131"/>
    </row>
    <row r="2361" spans="1:10" ht="15" x14ac:dyDescent="0.25">
      <c r="A2361" s="131"/>
      <c r="B2361" s="131"/>
      <c r="C2361" s="131"/>
      <c r="D2361" s="186"/>
      <c r="E2361" s="131"/>
      <c r="F2361" s="543"/>
      <c r="G2361" s="131"/>
      <c r="H2361" s="131"/>
      <c r="I2361" s="131"/>
      <c r="J2361" s="131"/>
    </row>
    <row r="2362" spans="1:10" ht="15" x14ac:dyDescent="0.25">
      <c r="A2362" s="131"/>
      <c r="B2362" s="131"/>
      <c r="C2362" s="131"/>
      <c r="D2362" s="186"/>
      <c r="E2362" s="131"/>
      <c r="F2362" s="543"/>
      <c r="G2362" s="131"/>
      <c r="H2362" s="131"/>
      <c r="I2362" s="131"/>
      <c r="J2362" s="131"/>
    </row>
    <row r="2363" spans="1:10" ht="15" x14ac:dyDescent="0.25">
      <c r="A2363" s="131"/>
      <c r="B2363" s="131"/>
      <c r="C2363" s="131"/>
      <c r="D2363" s="186"/>
      <c r="E2363" s="131"/>
      <c r="F2363" s="543"/>
      <c r="G2363" s="131"/>
      <c r="H2363" s="131"/>
      <c r="I2363" s="131"/>
      <c r="J2363" s="131"/>
    </row>
    <row r="2364" spans="1:10" ht="15" x14ac:dyDescent="0.25">
      <c r="A2364" s="131"/>
      <c r="B2364" s="131"/>
      <c r="C2364" s="131"/>
      <c r="D2364" s="186"/>
      <c r="E2364" s="131"/>
      <c r="F2364" s="543"/>
      <c r="G2364" s="131"/>
      <c r="H2364" s="131"/>
      <c r="I2364" s="131"/>
      <c r="J2364" s="131"/>
    </row>
    <row r="2365" spans="1:10" ht="15" x14ac:dyDescent="0.25">
      <c r="A2365" s="131"/>
      <c r="B2365" s="131"/>
      <c r="C2365" s="131"/>
      <c r="D2365" s="186"/>
      <c r="E2365" s="131"/>
      <c r="F2365" s="543"/>
      <c r="G2365" s="131"/>
      <c r="H2365" s="131"/>
      <c r="I2365" s="131"/>
      <c r="J2365" s="131"/>
    </row>
    <row r="2366" spans="1:10" ht="15" x14ac:dyDescent="0.25">
      <c r="A2366" s="131"/>
      <c r="B2366" s="131"/>
      <c r="C2366" s="131"/>
      <c r="D2366" s="186"/>
      <c r="E2366" s="131"/>
      <c r="F2366" s="543"/>
      <c r="G2366" s="131"/>
      <c r="H2366" s="131"/>
      <c r="I2366" s="131"/>
      <c r="J2366" s="131"/>
    </row>
    <row r="2367" spans="1:10" ht="15" x14ac:dyDescent="0.25">
      <c r="A2367" s="131"/>
      <c r="B2367" s="131"/>
      <c r="C2367" s="131"/>
      <c r="D2367" s="186"/>
      <c r="E2367" s="131"/>
      <c r="F2367" s="543"/>
      <c r="G2367" s="131"/>
      <c r="H2367" s="131"/>
      <c r="I2367" s="131"/>
      <c r="J2367" s="131"/>
    </row>
    <row r="2368" spans="1:10" ht="15" x14ac:dyDescent="0.25">
      <c r="A2368" s="131"/>
      <c r="B2368" s="131"/>
      <c r="C2368" s="131"/>
      <c r="D2368" s="186"/>
      <c r="E2368" s="131"/>
      <c r="F2368" s="543"/>
      <c r="G2368" s="131"/>
      <c r="H2368" s="131"/>
      <c r="I2368" s="131"/>
      <c r="J2368" s="131"/>
    </row>
    <row r="2369" spans="1:10" ht="15" x14ac:dyDescent="0.25">
      <c r="A2369" s="131"/>
      <c r="B2369" s="131"/>
      <c r="C2369" s="131"/>
      <c r="D2369" s="186"/>
      <c r="E2369" s="131"/>
      <c r="F2369" s="543"/>
      <c r="G2369" s="131"/>
      <c r="H2369" s="131"/>
      <c r="I2369" s="131"/>
      <c r="J2369" s="131"/>
    </row>
    <row r="2370" spans="1:10" ht="15" x14ac:dyDescent="0.25">
      <c r="A2370" s="131"/>
      <c r="B2370" s="131"/>
      <c r="C2370" s="131"/>
      <c r="D2370" s="186"/>
      <c r="E2370" s="131"/>
      <c r="F2370" s="543"/>
      <c r="G2370" s="131"/>
      <c r="H2370" s="131"/>
      <c r="I2370" s="131"/>
      <c r="J2370" s="131"/>
    </row>
    <row r="2371" spans="1:10" ht="15" x14ac:dyDescent="0.25">
      <c r="A2371" s="131"/>
      <c r="B2371" s="131"/>
      <c r="C2371" s="131"/>
      <c r="D2371" s="186"/>
      <c r="E2371" s="131"/>
      <c r="F2371" s="543"/>
      <c r="G2371" s="131"/>
      <c r="H2371" s="131"/>
      <c r="I2371" s="131"/>
      <c r="J2371" s="131"/>
    </row>
    <row r="2372" spans="1:10" ht="15" x14ac:dyDescent="0.25">
      <c r="A2372" s="131"/>
      <c r="B2372" s="131"/>
      <c r="C2372" s="131"/>
      <c r="D2372" s="186"/>
      <c r="E2372" s="131"/>
      <c r="F2372" s="543"/>
      <c r="G2372" s="131"/>
      <c r="H2372" s="131"/>
      <c r="I2372" s="131"/>
      <c r="J2372" s="131"/>
    </row>
    <row r="2373" spans="1:10" ht="15" x14ac:dyDescent="0.25">
      <c r="A2373" s="131"/>
      <c r="B2373" s="131"/>
      <c r="C2373" s="131"/>
      <c r="D2373" s="186"/>
      <c r="E2373" s="131"/>
      <c r="F2373" s="543"/>
      <c r="G2373" s="131"/>
      <c r="H2373" s="131"/>
      <c r="I2373" s="131"/>
      <c r="J2373" s="131"/>
    </row>
    <row r="2374" spans="1:10" ht="15" x14ac:dyDescent="0.25">
      <c r="A2374" s="131"/>
      <c r="B2374" s="131"/>
      <c r="C2374" s="131"/>
      <c r="D2374" s="186"/>
      <c r="E2374" s="131"/>
      <c r="F2374" s="543"/>
      <c r="G2374" s="131"/>
      <c r="H2374" s="131"/>
      <c r="I2374" s="131"/>
      <c r="J2374" s="131"/>
    </row>
    <row r="2375" spans="1:10" ht="15" x14ac:dyDescent="0.25">
      <c r="A2375" s="131"/>
      <c r="B2375" s="131"/>
      <c r="C2375" s="131"/>
      <c r="D2375" s="186"/>
      <c r="E2375" s="131"/>
      <c r="F2375" s="543"/>
      <c r="G2375" s="131"/>
      <c r="H2375" s="131"/>
      <c r="I2375" s="131"/>
      <c r="J2375" s="131"/>
    </row>
    <row r="2376" spans="1:10" ht="15" x14ac:dyDescent="0.25">
      <c r="A2376" s="131"/>
      <c r="B2376" s="131"/>
      <c r="C2376" s="131"/>
      <c r="D2376" s="186"/>
      <c r="E2376" s="131"/>
      <c r="F2376" s="543"/>
      <c r="G2376" s="131"/>
      <c r="H2376" s="131"/>
      <c r="I2376" s="131"/>
      <c r="J2376" s="131"/>
    </row>
    <row r="2377" spans="1:10" ht="15" x14ac:dyDescent="0.25">
      <c r="A2377" s="131"/>
      <c r="B2377" s="131"/>
      <c r="C2377" s="131"/>
      <c r="D2377" s="186"/>
      <c r="E2377" s="131"/>
      <c r="F2377" s="543"/>
      <c r="G2377" s="131"/>
      <c r="H2377" s="131"/>
      <c r="I2377" s="131"/>
      <c r="J2377" s="131"/>
    </row>
    <row r="2378" spans="1:10" ht="15" x14ac:dyDescent="0.25">
      <c r="A2378" s="131"/>
      <c r="B2378" s="131"/>
      <c r="C2378" s="131"/>
      <c r="D2378" s="186"/>
      <c r="E2378" s="131"/>
      <c r="F2378" s="543"/>
      <c r="G2378" s="131"/>
      <c r="H2378" s="131"/>
      <c r="I2378" s="131"/>
      <c r="J2378" s="131"/>
    </row>
    <row r="2379" spans="1:10" ht="15" x14ac:dyDescent="0.25">
      <c r="A2379" s="131"/>
      <c r="B2379" s="131"/>
      <c r="C2379" s="131"/>
      <c r="D2379" s="186"/>
      <c r="E2379" s="131"/>
      <c r="F2379" s="543"/>
      <c r="G2379" s="131"/>
      <c r="H2379" s="131"/>
      <c r="I2379" s="131"/>
      <c r="J2379" s="131"/>
    </row>
    <row r="2380" spans="1:10" ht="15" x14ac:dyDescent="0.25">
      <c r="A2380" s="131"/>
      <c r="B2380" s="131"/>
      <c r="C2380" s="131"/>
      <c r="D2380" s="186"/>
      <c r="E2380" s="131"/>
      <c r="F2380" s="543"/>
      <c r="G2380" s="131"/>
      <c r="H2380" s="131"/>
      <c r="I2380" s="131"/>
      <c r="J2380" s="131"/>
    </row>
    <row r="2381" spans="1:10" ht="15" x14ac:dyDescent="0.25">
      <c r="A2381" s="131"/>
      <c r="B2381" s="131"/>
      <c r="C2381" s="131"/>
      <c r="D2381" s="186"/>
      <c r="E2381" s="131"/>
      <c r="F2381" s="543"/>
      <c r="G2381" s="131"/>
      <c r="H2381" s="131"/>
      <c r="I2381" s="131"/>
      <c r="J2381" s="131"/>
    </row>
    <row r="2382" spans="1:10" ht="15" x14ac:dyDescent="0.25">
      <c r="A2382" s="131"/>
      <c r="B2382" s="131"/>
      <c r="C2382" s="131"/>
      <c r="D2382" s="186"/>
      <c r="E2382" s="131"/>
      <c r="F2382" s="543"/>
      <c r="G2382" s="131"/>
      <c r="H2382" s="131"/>
      <c r="I2382" s="131"/>
      <c r="J2382" s="131"/>
    </row>
    <row r="2383" spans="1:10" ht="15" x14ac:dyDescent="0.25">
      <c r="A2383" s="131"/>
      <c r="B2383" s="131"/>
      <c r="C2383" s="131"/>
      <c r="D2383" s="186"/>
      <c r="E2383" s="131"/>
      <c r="F2383" s="543"/>
      <c r="G2383" s="131"/>
      <c r="H2383" s="131"/>
      <c r="I2383" s="131"/>
      <c r="J2383" s="131"/>
    </row>
    <row r="2384" spans="1:10" ht="15" x14ac:dyDescent="0.25">
      <c r="A2384" s="131"/>
      <c r="B2384" s="131"/>
      <c r="C2384" s="131"/>
      <c r="D2384" s="186"/>
      <c r="E2384" s="131"/>
      <c r="F2384" s="543"/>
      <c r="G2384" s="131"/>
      <c r="H2384" s="131"/>
      <c r="I2384" s="131"/>
      <c r="J2384" s="131"/>
    </row>
    <row r="2385" spans="1:10" ht="15" x14ac:dyDescent="0.25">
      <c r="A2385" s="131"/>
      <c r="B2385" s="131"/>
      <c r="C2385" s="131"/>
      <c r="D2385" s="186"/>
      <c r="E2385" s="131"/>
      <c r="F2385" s="543"/>
      <c r="G2385" s="131"/>
      <c r="H2385" s="131"/>
      <c r="I2385" s="131"/>
      <c r="J2385" s="131"/>
    </row>
    <row r="2386" spans="1:10" ht="15" x14ac:dyDescent="0.25">
      <c r="A2386" s="131"/>
      <c r="B2386" s="131"/>
      <c r="C2386" s="131"/>
      <c r="D2386" s="186"/>
      <c r="E2386" s="131"/>
      <c r="F2386" s="543"/>
      <c r="G2386" s="131"/>
      <c r="H2386" s="131"/>
      <c r="I2386" s="131"/>
      <c r="J2386" s="131"/>
    </row>
    <row r="2387" spans="1:10" ht="15" x14ac:dyDescent="0.25">
      <c r="A2387" s="131"/>
      <c r="B2387" s="131"/>
      <c r="C2387" s="131"/>
      <c r="D2387" s="186"/>
      <c r="E2387" s="131"/>
      <c r="F2387" s="543"/>
      <c r="G2387" s="131"/>
      <c r="H2387" s="131"/>
      <c r="I2387" s="131"/>
      <c r="J2387" s="131"/>
    </row>
    <row r="2388" spans="1:10" ht="15" x14ac:dyDescent="0.25">
      <c r="A2388" s="131"/>
      <c r="B2388" s="131"/>
      <c r="C2388" s="131"/>
      <c r="D2388" s="186"/>
      <c r="E2388" s="131"/>
      <c r="F2388" s="543"/>
      <c r="G2388" s="131"/>
      <c r="H2388" s="131"/>
      <c r="I2388" s="131"/>
      <c r="J2388" s="131"/>
    </row>
    <row r="2389" spans="1:10" ht="15" x14ac:dyDescent="0.25">
      <c r="A2389" s="131"/>
      <c r="B2389" s="131"/>
      <c r="C2389" s="131"/>
      <c r="D2389" s="186"/>
      <c r="E2389" s="131"/>
      <c r="F2389" s="543"/>
      <c r="G2389" s="131"/>
      <c r="H2389" s="131"/>
      <c r="I2389" s="131"/>
      <c r="J2389" s="131"/>
    </row>
    <row r="2390" spans="1:10" ht="15" x14ac:dyDescent="0.25">
      <c r="A2390" s="131"/>
      <c r="B2390" s="131"/>
      <c r="C2390" s="131"/>
      <c r="D2390" s="186"/>
      <c r="E2390" s="131"/>
      <c r="F2390" s="543"/>
      <c r="G2390" s="131"/>
      <c r="H2390" s="131"/>
      <c r="I2390" s="131"/>
      <c r="J2390" s="131"/>
    </row>
    <row r="2391" spans="1:10" ht="15" x14ac:dyDescent="0.25">
      <c r="A2391" s="131"/>
      <c r="B2391" s="131"/>
      <c r="C2391" s="131"/>
      <c r="D2391" s="186"/>
      <c r="E2391" s="131"/>
      <c r="F2391" s="543"/>
      <c r="G2391" s="131"/>
      <c r="H2391" s="131"/>
      <c r="I2391" s="131"/>
      <c r="J2391" s="131"/>
    </row>
    <row r="2392" spans="1:10" ht="15" x14ac:dyDescent="0.25">
      <c r="A2392" s="131"/>
      <c r="B2392" s="131"/>
      <c r="C2392" s="131"/>
      <c r="D2392" s="186"/>
      <c r="E2392" s="131"/>
      <c r="F2392" s="543"/>
      <c r="G2392" s="131"/>
      <c r="H2392" s="131"/>
      <c r="I2392" s="131"/>
      <c r="J2392" s="131"/>
    </row>
    <row r="2393" spans="1:10" ht="15" x14ac:dyDescent="0.25">
      <c r="A2393" s="131"/>
      <c r="B2393" s="131"/>
      <c r="C2393" s="131"/>
      <c r="D2393" s="186"/>
      <c r="E2393" s="131"/>
      <c r="F2393" s="543"/>
      <c r="G2393" s="131"/>
      <c r="H2393" s="131"/>
      <c r="I2393" s="131"/>
      <c r="J2393" s="131"/>
    </row>
    <row r="2394" spans="1:10" ht="15" x14ac:dyDescent="0.25">
      <c r="A2394" s="131"/>
      <c r="B2394" s="131"/>
      <c r="C2394" s="131"/>
      <c r="D2394" s="186"/>
      <c r="E2394" s="131"/>
      <c r="F2394" s="543"/>
      <c r="G2394" s="131"/>
      <c r="H2394" s="131"/>
      <c r="I2394" s="131"/>
      <c r="J2394" s="131"/>
    </row>
    <row r="2395" spans="1:10" ht="15" x14ac:dyDescent="0.25">
      <c r="A2395" s="131"/>
      <c r="B2395" s="131"/>
      <c r="C2395" s="131"/>
      <c r="D2395" s="186"/>
      <c r="E2395" s="131"/>
      <c r="F2395" s="543"/>
      <c r="G2395" s="131"/>
      <c r="H2395" s="131"/>
      <c r="I2395" s="131"/>
      <c r="J2395" s="131"/>
    </row>
    <row r="2396" spans="1:10" ht="15" x14ac:dyDescent="0.25">
      <c r="A2396" s="131"/>
      <c r="B2396" s="131"/>
      <c r="C2396" s="131"/>
      <c r="D2396" s="186"/>
      <c r="E2396" s="131"/>
      <c r="F2396" s="543"/>
      <c r="G2396" s="131"/>
      <c r="H2396" s="131"/>
      <c r="I2396" s="131"/>
      <c r="J2396" s="131"/>
    </row>
    <row r="2397" spans="1:10" ht="15" x14ac:dyDescent="0.25">
      <c r="A2397" s="131"/>
      <c r="B2397" s="131"/>
      <c r="C2397" s="131"/>
      <c r="D2397" s="186"/>
      <c r="E2397" s="131"/>
      <c r="F2397" s="543"/>
      <c r="G2397" s="131"/>
      <c r="H2397" s="131"/>
      <c r="I2397" s="131"/>
      <c r="J2397" s="131"/>
    </row>
    <row r="2398" spans="1:10" ht="15" x14ac:dyDescent="0.25">
      <c r="A2398" s="131"/>
      <c r="B2398" s="131"/>
      <c r="C2398" s="131"/>
      <c r="D2398" s="186"/>
      <c r="E2398" s="131"/>
      <c r="F2398" s="543"/>
      <c r="G2398" s="131"/>
      <c r="H2398" s="131"/>
      <c r="I2398" s="131"/>
      <c r="J2398" s="131"/>
    </row>
    <row r="2399" spans="1:10" ht="15" x14ac:dyDescent="0.25">
      <c r="A2399" s="131"/>
      <c r="B2399" s="131"/>
      <c r="C2399" s="131"/>
      <c r="D2399" s="186"/>
      <c r="E2399" s="131"/>
      <c r="F2399" s="543"/>
      <c r="G2399" s="131"/>
      <c r="H2399" s="131"/>
      <c r="I2399" s="131"/>
      <c r="J2399" s="131"/>
    </row>
    <row r="2400" spans="1:10" ht="15" x14ac:dyDescent="0.25">
      <c r="A2400" s="131"/>
      <c r="B2400" s="131"/>
      <c r="C2400" s="131"/>
      <c r="D2400" s="186"/>
      <c r="E2400" s="131"/>
      <c r="F2400" s="543"/>
      <c r="G2400" s="131"/>
      <c r="H2400" s="131"/>
      <c r="I2400" s="131"/>
      <c r="J2400" s="131"/>
    </row>
    <row r="2401" spans="1:10" ht="15" x14ac:dyDescent="0.25">
      <c r="A2401" s="131"/>
      <c r="B2401" s="131"/>
      <c r="C2401" s="131"/>
      <c r="D2401" s="186"/>
      <c r="E2401" s="131"/>
      <c r="F2401" s="543"/>
      <c r="G2401" s="131"/>
      <c r="H2401" s="131"/>
      <c r="I2401" s="131"/>
      <c r="J2401" s="131"/>
    </row>
    <row r="2402" spans="1:10" ht="15" x14ac:dyDescent="0.25">
      <c r="A2402" s="131"/>
      <c r="B2402" s="131"/>
      <c r="C2402" s="131"/>
      <c r="D2402" s="186"/>
      <c r="E2402" s="131"/>
      <c r="F2402" s="543"/>
      <c r="G2402" s="131"/>
      <c r="H2402" s="131"/>
      <c r="I2402" s="131"/>
      <c r="J2402" s="131"/>
    </row>
    <row r="2403" spans="1:10" ht="15" x14ac:dyDescent="0.25">
      <c r="A2403" s="131"/>
      <c r="B2403" s="131"/>
      <c r="C2403" s="131"/>
      <c r="D2403" s="186"/>
      <c r="E2403" s="131"/>
      <c r="F2403" s="543"/>
      <c r="G2403" s="131"/>
      <c r="H2403" s="131"/>
      <c r="I2403" s="131"/>
      <c r="J2403" s="131"/>
    </row>
    <row r="2404" spans="1:10" ht="15" x14ac:dyDescent="0.25">
      <c r="A2404" s="131"/>
      <c r="B2404" s="131"/>
      <c r="C2404" s="131"/>
      <c r="D2404" s="186"/>
      <c r="E2404" s="131"/>
      <c r="F2404" s="543"/>
      <c r="G2404" s="131"/>
      <c r="H2404" s="131"/>
      <c r="I2404" s="131"/>
      <c r="J2404" s="131"/>
    </row>
    <row r="2405" spans="1:10" ht="15" x14ac:dyDescent="0.25">
      <c r="A2405" s="131"/>
      <c r="B2405" s="131"/>
      <c r="C2405" s="131"/>
      <c r="D2405" s="186"/>
      <c r="E2405" s="131"/>
      <c r="F2405" s="543"/>
      <c r="G2405" s="131"/>
      <c r="H2405" s="131"/>
      <c r="I2405" s="131"/>
      <c r="J2405" s="131"/>
    </row>
    <row r="2406" spans="1:10" ht="15" x14ac:dyDescent="0.25">
      <c r="A2406" s="131"/>
      <c r="B2406" s="131"/>
      <c r="C2406" s="131"/>
      <c r="D2406" s="186"/>
      <c r="E2406" s="131"/>
      <c r="F2406" s="543"/>
      <c r="G2406" s="131"/>
      <c r="H2406" s="131"/>
      <c r="I2406" s="131"/>
      <c r="J2406" s="131"/>
    </row>
    <row r="2407" spans="1:10" ht="15" x14ac:dyDescent="0.25">
      <c r="A2407" s="131"/>
      <c r="B2407" s="131"/>
      <c r="C2407" s="131"/>
      <c r="D2407" s="186"/>
      <c r="E2407" s="131"/>
      <c r="F2407" s="543"/>
      <c r="G2407" s="131"/>
      <c r="H2407" s="131"/>
      <c r="I2407" s="131"/>
      <c r="J2407" s="131"/>
    </row>
    <row r="2408" spans="1:10" ht="15" x14ac:dyDescent="0.25">
      <c r="A2408" s="131"/>
      <c r="B2408" s="131"/>
      <c r="C2408" s="131"/>
      <c r="D2408" s="186"/>
      <c r="E2408" s="131"/>
      <c r="F2408" s="543"/>
      <c r="G2408" s="131"/>
      <c r="H2408" s="131"/>
      <c r="I2408" s="131"/>
      <c r="J2408" s="131"/>
    </row>
    <row r="2409" spans="1:10" ht="15" x14ac:dyDescent="0.25">
      <c r="A2409" s="131"/>
      <c r="B2409" s="131"/>
      <c r="C2409" s="131"/>
      <c r="D2409" s="186"/>
      <c r="E2409" s="131"/>
      <c r="F2409" s="543"/>
      <c r="G2409" s="131"/>
      <c r="H2409" s="131"/>
      <c r="I2409" s="131"/>
      <c r="J2409" s="131"/>
    </row>
    <row r="2410" spans="1:10" ht="15" x14ac:dyDescent="0.25">
      <c r="A2410" s="131"/>
      <c r="B2410" s="131"/>
      <c r="C2410" s="131"/>
      <c r="D2410" s="186"/>
      <c r="E2410" s="131"/>
      <c r="F2410" s="543"/>
      <c r="G2410" s="131"/>
      <c r="H2410" s="131"/>
      <c r="I2410" s="131"/>
      <c r="J2410" s="131"/>
    </row>
    <row r="2411" spans="1:10" ht="15" x14ac:dyDescent="0.25">
      <c r="A2411" s="131"/>
      <c r="B2411" s="131"/>
      <c r="C2411" s="131"/>
      <c r="D2411" s="186"/>
      <c r="E2411" s="131"/>
      <c r="F2411" s="543"/>
      <c r="G2411" s="131"/>
      <c r="H2411" s="131"/>
      <c r="I2411" s="131"/>
      <c r="J2411" s="131"/>
    </row>
    <row r="2412" spans="1:10" ht="15" x14ac:dyDescent="0.25">
      <c r="A2412" s="131"/>
      <c r="B2412" s="131"/>
      <c r="C2412" s="131"/>
      <c r="D2412" s="186"/>
      <c r="E2412" s="131"/>
      <c r="F2412" s="543"/>
      <c r="G2412" s="131"/>
      <c r="H2412" s="131"/>
      <c r="I2412" s="131"/>
      <c r="J2412" s="131"/>
    </row>
    <row r="2413" spans="1:10" ht="15" x14ac:dyDescent="0.25">
      <c r="A2413" s="131"/>
      <c r="B2413" s="131"/>
      <c r="C2413" s="131"/>
      <c r="D2413" s="186"/>
      <c r="E2413" s="131"/>
      <c r="F2413" s="543"/>
      <c r="G2413" s="131"/>
      <c r="H2413" s="131"/>
      <c r="I2413" s="131"/>
      <c r="J2413" s="131"/>
    </row>
    <row r="2414" spans="1:10" ht="15" x14ac:dyDescent="0.25">
      <c r="A2414" s="131"/>
      <c r="B2414" s="131"/>
      <c r="C2414" s="131"/>
      <c r="D2414" s="186"/>
      <c r="E2414" s="131"/>
      <c r="F2414" s="543"/>
      <c r="G2414" s="131"/>
      <c r="H2414" s="131"/>
      <c r="I2414" s="131"/>
      <c r="J2414" s="131"/>
    </row>
    <row r="2415" spans="1:10" ht="15" x14ac:dyDescent="0.25">
      <c r="A2415" s="131"/>
      <c r="B2415" s="131"/>
      <c r="C2415" s="131"/>
      <c r="D2415" s="186"/>
      <c r="E2415" s="131"/>
      <c r="F2415" s="543"/>
      <c r="G2415" s="131"/>
      <c r="H2415" s="131"/>
      <c r="I2415" s="131"/>
      <c r="J2415" s="131"/>
    </row>
    <row r="2416" spans="1:10" ht="15" x14ac:dyDescent="0.25">
      <c r="A2416" s="131"/>
      <c r="B2416" s="131"/>
      <c r="C2416" s="131"/>
      <c r="D2416" s="186"/>
      <c r="E2416" s="131"/>
      <c r="F2416" s="543"/>
      <c r="G2416" s="131"/>
      <c r="H2416" s="131"/>
      <c r="I2416" s="131"/>
      <c r="J2416" s="131"/>
    </row>
    <row r="2417" spans="1:10" ht="15" x14ac:dyDescent="0.25">
      <c r="A2417" s="131"/>
      <c r="B2417" s="131"/>
      <c r="C2417" s="131"/>
      <c r="D2417" s="186"/>
      <c r="E2417" s="131"/>
      <c r="F2417" s="543"/>
      <c r="G2417" s="131"/>
      <c r="H2417" s="131"/>
      <c r="I2417" s="131"/>
      <c r="J2417" s="131"/>
    </row>
    <row r="2418" spans="1:10" ht="15" x14ac:dyDescent="0.25">
      <c r="A2418" s="131"/>
      <c r="B2418" s="131"/>
      <c r="C2418" s="131"/>
      <c r="D2418" s="186"/>
      <c r="E2418" s="131"/>
      <c r="F2418" s="543"/>
      <c r="G2418" s="131"/>
      <c r="H2418" s="131"/>
      <c r="I2418" s="131"/>
      <c r="J2418" s="131"/>
    </row>
    <row r="2419" spans="1:10" ht="15" x14ac:dyDescent="0.25">
      <c r="A2419" s="131"/>
      <c r="B2419" s="131"/>
      <c r="C2419" s="131"/>
      <c r="D2419" s="186"/>
      <c r="E2419" s="131"/>
      <c r="F2419" s="543"/>
      <c r="G2419" s="131"/>
      <c r="H2419" s="131"/>
      <c r="I2419" s="131"/>
      <c r="J2419" s="131"/>
    </row>
    <row r="2420" spans="1:10" ht="15" x14ac:dyDescent="0.25">
      <c r="A2420" s="131"/>
      <c r="B2420" s="131"/>
      <c r="C2420" s="131"/>
      <c r="D2420" s="186"/>
      <c r="E2420" s="131"/>
      <c r="F2420" s="543"/>
      <c r="G2420" s="131"/>
      <c r="H2420" s="131"/>
      <c r="I2420" s="131"/>
      <c r="J2420" s="131"/>
    </row>
    <row r="2421" spans="1:10" ht="15" x14ac:dyDescent="0.25">
      <c r="A2421" s="131"/>
      <c r="B2421" s="131"/>
      <c r="C2421" s="131"/>
      <c r="D2421" s="186"/>
      <c r="E2421" s="131"/>
      <c r="F2421" s="543"/>
      <c r="G2421" s="131"/>
      <c r="H2421" s="131"/>
      <c r="I2421" s="131"/>
      <c r="J2421" s="131"/>
    </row>
    <row r="2422" spans="1:10" ht="15" x14ac:dyDescent="0.25">
      <c r="A2422" s="131"/>
      <c r="B2422" s="131"/>
      <c r="C2422" s="131"/>
      <c r="D2422" s="186"/>
      <c r="E2422" s="131"/>
      <c r="F2422" s="543"/>
      <c r="G2422" s="131"/>
      <c r="H2422" s="131"/>
      <c r="I2422" s="131"/>
      <c r="J2422" s="131"/>
    </row>
    <row r="2423" spans="1:10" ht="15" x14ac:dyDescent="0.25">
      <c r="A2423" s="131"/>
      <c r="B2423" s="131"/>
      <c r="C2423" s="131"/>
      <c r="D2423" s="186"/>
      <c r="E2423" s="131"/>
      <c r="F2423" s="543"/>
      <c r="G2423" s="131"/>
      <c r="H2423" s="131"/>
      <c r="I2423" s="131"/>
      <c r="J2423" s="131"/>
    </row>
    <row r="2424" spans="1:10" ht="15" x14ac:dyDescent="0.25">
      <c r="A2424" s="131"/>
      <c r="B2424" s="131"/>
      <c r="C2424" s="131"/>
      <c r="D2424" s="186"/>
      <c r="E2424" s="131"/>
      <c r="F2424" s="543"/>
      <c r="G2424" s="131"/>
      <c r="H2424" s="131"/>
      <c r="I2424" s="131"/>
      <c r="J2424" s="131"/>
    </row>
    <row r="2425" spans="1:10" ht="15" x14ac:dyDescent="0.25">
      <c r="A2425" s="131"/>
      <c r="B2425" s="131"/>
      <c r="C2425" s="131"/>
      <c r="D2425" s="186"/>
      <c r="E2425" s="131"/>
      <c r="F2425" s="543"/>
      <c r="G2425" s="131"/>
      <c r="H2425" s="131"/>
      <c r="I2425" s="131"/>
      <c r="J2425" s="131"/>
    </row>
    <row r="2426" spans="1:10" ht="15" x14ac:dyDescent="0.25">
      <c r="A2426" s="131"/>
      <c r="B2426" s="131"/>
      <c r="C2426" s="131"/>
      <c r="D2426" s="186"/>
      <c r="E2426" s="131"/>
      <c r="F2426" s="543"/>
      <c r="G2426" s="131"/>
      <c r="H2426" s="131"/>
      <c r="I2426" s="131"/>
      <c r="J2426" s="131"/>
    </row>
    <row r="2427" spans="1:10" ht="15" x14ac:dyDescent="0.25">
      <c r="A2427" s="131"/>
      <c r="B2427" s="131"/>
      <c r="C2427" s="131"/>
      <c r="D2427" s="186"/>
      <c r="E2427" s="131"/>
      <c r="F2427" s="543"/>
      <c r="G2427" s="131"/>
      <c r="H2427" s="131"/>
      <c r="I2427" s="131"/>
      <c r="J2427" s="131"/>
    </row>
    <row r="2428" spans="1:10" ht="15" x14ac:dyDescent="0.25">
      <c r="A2428" s="131"/>
      <c r="B2428" s="131"/>
      <c r="C2428" s="131"/>
      <c r="D2428" s="186"/>
      <c r="E2428" s="131"/>
      <c r="F2428" s="543"/>
      <c r="G2428" s="131"/>
      <c r="H2428" s="131"/>
      <c r="I2428" s="131"/>
      <c r="J2428" s="131"/>
    </row>
    <row r="2429" spans="1:10" ht="15" x14ac:dyDescent="0.25">
      <c r="A2429" s="131"/>
      <c r="B2429" s="131"/>
      <c r="C2429" s="131"/>
      <c r="D2429" s="186"/>
      <c r="E2429" s="131"/>
      <c r="F2429" s="543"/>
      <c r="G2429" s="131"/>
      <c r="H2429" s="131"/>
      <c r="I2429" s="131"/>
      <c r="J2429" s="131"/>
    </row>
    <row r="2430" spans="1:10" ht="15" x14ac:dyDescent="0.25">
      <c r="A2430" s="131"/>
      <c r="B2430" s="131"/>
      <c r="C2430" s="131"/>
      <c r="D2430" s="186"/>
      <c r="E2430" s="131"/>
      <c r="F2430" s="543"/>
      <c r="G2430" s="131"/>
      <c r="H2430" s="131"/>
      <c r="I2430" s="131"/>
      <c r="J2430" s="131"/>
    </row>
    <row r="2431" spans="1:10" ht="15" x14ac:dyDescent="0.25">
      <c r="A2431" s="131"/>
      <c r="B2431" s="131"/>
      <c r="C2431" s="131"/>
      <c r="D2431" s="186"/>
      <c r="E2431" s="131"/>
      <c r="F2431" s="543"/>
      <c r="G2431" s="131"/>
      <c r="H2431" s="131"/>
      <c r="I2431" s="131"/>
      <c r="J2431" s="131"/>
    </row>
    <row r="2432" spans="1:10" ht="15" x14ac:dyDescent="0.25">
      <c r="A2432" s="131"/>
      <c r="B2432" s="131"/>
      <c r="C2432" s="131"/>
      <c r="D2432" s="186"/>
      <c r="E2432" s="131"/>
      <c r="F2432" s="543"/>
      <c r="G2432" s="131"/>
      <c r="H2432" s="131"/>
      <c r="I2432" s="131"/>
      <c r="J2432" s="131"/>
    </row>
    <row r="2433" spans="1:10" ht="15" x14ac:dyDescent="0.25">
      <c r="A2433" s="131"/>
      <c r="B2433" s="131"/>
      <c r="C2433" s="131"/>
      <c r="D2433" s="186"/>
      <c r="E2433" s="131"/>
      <c r="F2433" s="543"/>
      <c r="G2433" s="131"/>
      <c r="H2433" s="131"/>
      <c r="I2433" s="131"/>
      <c r="J2433" s="131"/>
    </row>
    <row r="2434" spans="1:10" ht="15" x14ac:dyDescent="0.25">
      <c r="A2434" s="131"/>
      <c r="B2434" s="131"/>
      <c r="C2434" s="131"/>
      <c r="D2434" s="186"/>
      <c r="E2434" s="131"/>
      <c r="F2434" s="543"/>
      <c r="G2434" s="131"/>
      <c r="H2434" s="131"/>
      <c r="I2434" s="131"/>
      <c r="J2434" s="131"/>
    </row>
    <row r="2435" spans="1:10" ht="15" x14ac:dyDescent="0.25">
      <c r="A2435" s="131"/>
      <c r="B2435" s="131"/>
      <c r="C2435" s="131"/>
      <c r="D2435" s="186"/>
      <c r="E2435" s="131"/>
      <c r="F2435" s="543"/>
      <c r="G2435" s="131"/>
      <c r="H2435" s="131"/>
      <c r="I2435" s="131"/>
      <c r="J2435" s="131"/>
    </row>
    <row r="2436" spans="1:10" ht="15" x14ac:dyDescent="0.25">
      <c r="A2436" s="131"/>
      <c r="B2436" s="131"/>
      <c r="C2436" s="131"/>
      <c r="D2436" s="186"/>
      <c r="E2436" s="131"/>
      <c r="F2436" s="543"/>
      <c r="G2436" s="131"/>
      <c r="H2436" s="131"/>
      <c r="I2436" s="131"/>
      <c r="J2436" s="131"/>
    </row>
    <row r="2437" spans="1:10" ht="15" x14ac:dyDescent="0.25">
      <c r="A2437" s="131"/>
      <c r="B2437" s="131"/>
      <c r="C2437" s="131"/>
      <c r="D2437" s="186"/>
      <c r="E2437" s="131"/>
      <c r="F2437" s="543"/>
      <c r="G2437" s="131"/>
      <c r="H2437" s="131"/>
      <c r="I2437" s="131"/>
      <c r="J2437" s="131"/>
    </row>
    <row r="2438" spans="1:10" ht="15" x14ac:dyDescent="0.25">
      <c r="A2438" s="131"/>
      <c r="B2438" s="131"/>
      <c r="C2438" s="131"/>
      <c r="D2438" s="186"/>
      <c r="E2438" s="131"/>
      <c r="F2438" s="543"/>
      <c r="G2438" s="131"/>
      <c r="H2438" s="131"/>
      <c r="I2438" s="131"/>
      <c r="J2438" s="131"/>
    </row>
    <row r="2439" spans="1:10" ht="15" x14ac:dyDescent="0.25">
      <c r="A2439" s="131"/>
      <c r="B2439" s="131"/>
      <c r="C2439" s="131"/>
      <c r="D2439" s="186"/>
      <c r="E2439" s="131"/>
      <c r="F2439" s="543"/>
      <c r="G2439" s="131"/>
      <c r="H2439" s="131"/>
      <c r="I2439" s="131"/>
      <c r="J2439" s="131"/>
    </row>
    <row r="2440" spans="1:10" ht="15" x14ac:dyDescent="0.25">
      <c r="A2440" s="131"/>
      <c r="B2440" s="131"/>
      <c r="C2440" s="131"/>
      <c r="D2440" s="186"/>
      <c r="E2440" s="131"/>
      <c r="F2440" s="543"/>
      <c r="G2440" s="131"/>
      <c r="H2440" s="131"/>
      <c r="I2440" s="131"/>
      <c r="J2440" s="131"/>
    </row>
    <row r="2441" spans="1:10" ht="15" x14ac:dyDescent="0.25">
      <c r="A2441" s="131"/>
      <c r="B2441" s="131"/>
      <c r="C2441" s="131"/>
      <c r="D2441" s="186"/>
      <c r="E2441" s="131"/>
      <c r="F2441" s="543"/>
      <c r="G2441" s="131"/>
      <c r="H2441" s="131"/>
      <c r="I2441" s="131"/>
      <c r="J2441" s="131"/>
    </row>
    <row r="2442" spans="1:10" ht="15" x14ac:dyDescent="0.25">
      <c r="A2442" s="131"/>
      <c r="B2442" s="131"/>
      <c r="C2442" s="131"/>
      <c r="D2442" s="186"/>
      <c r="E2442" s="131"/>
      <c r="F2442" s="543"/>
      <c r="G2442" s="131"/>
      <c r="H2442" s="131"/>
      <c r="I2442" s="131"/>
      <c r="J2442" s="131"/>
    </row>
    <row r="2443" spans="1:10" ht="15" x14ac:dyDescent="0.25">
      <c r="A2443" s="131"/>
      <c r="B2443" s="131"/>
      <c r="C2443" s="131"/>
      <c r="D2443" s="186"/>
      <c r="E2443" s="131"/>
      <c r="F2443" s="543"/>
      <c r="G2443" s="131"/>
      <c r="H2443" s="131"/>
      <c r="I2443" s="131"/>
      <c r="J2443" s="131"/>
    </row>
    <row r="2444" spans="1:10" ht="15" x14ac:dyDescent="0.25">
      <c r="A2444" s="131"/>
      <c r="B2444" s="131"/>
      <c r="C2444" s="131"/>
      <c r="D2444" s="186"/>
      <c r="E2444" s="131"/>
      <c r="F2444" s="543"/>
      <c r="G2444" s="131"/>
      <c r="H2444" s="131"/>
      <c r="I2444" s="131"/>
      <c r="J2444" s="131"/>
    </row>
    <row r="2445" spans="1:10" ht="15" x14ac:dyDescent="0.25">
      <c r="A2445" s="131"/>
      <c r="B2445" s="131"/>
      <c r="C2445" s="131"/>
      <c r="D2445" s="186"/>
      <c r="E2445" s="131"/>
      <c r="F2445" s="543"/>
      <c r="G2445" s="131"/>
      <c r="H2445" s="131"/>
      <c r="I2445" s="131"/>
      <c r="J2445" s="131"/>
    </row>
    <row r="2446" spans="1:10" ht="15" x14ac:dyDescent="0.25">
      <c r="A2446" s="131"/>
      <c r="B2446" s="131"/>
      <c r="C2446" s="131"/>
      <c r="D2446" s="186"/>
      <c r="E2446" s="131"/>
      <c r="F2446" s="543"/>
      <c r="G2446" s="131"/>
      <c r="H2446" s="131"/>
      <c r="I2446" s="131"/>
      <c r="J2446" s="131"/>
    </row>
    <row r="2447" spans="1:10" ht="15" x14ac:dyDescent="0.25">
      <c r="A2447" s="131"/>
      <c r="B2447" s="131"/>
      <c r="C2447" s="131"/>
      <c r="D2447" s="186"/>
      <c r="E2447" s="131"/>
      <c r="F2447" s="543"/>
      <c r="G2447" s="131"/>
      <c r="H2447" s="131"/>
      <c r="I2447" s="131"/>
      <c r="J2447" s="131"/>
    </row>
    <row r="2448" spans="1:10" ht="15" x14ac:dyDescent="0.25">
      <c r="A2448" s="131"/>
      <c r="B2448" s="131"/>
      <c r="C2448" s="131"/>
      <c r="D2448" s="186"/>
      <c r="E2448" s="131"/>
      <c r="F2448" s="543"/>
      <c r="G2448" s="131"/>
      <c r="H2448" s="131"/>
      <c r="I2448" s="131"/>
      <c r="J2448" s="131"/>
    </row>
    <row r="2449" spans="1:10" ht="15" x14ac:dyDescent="0.25">
      <c r="A2449" s="131"/>
      <c r="B2449" s="131"/>
      <c r="C2449" s="131"/>
      <c r="D2449" s="186"/>
      <c r="E2449" s="131"/>
      <c r="F2449" s="543"/>
      <c r="G2449" s="131"/>
      <c r="H2449" s="131"/>
      <c r="I2449" s="131"/>
      <c r="J2449" s="131"/>
    </row>
    <row r="2450" spans="1:10" ht="15" x14ac:dyDescent="0.25">
      <c r="A2450" s="131"/>
      <c r="B2450" s="131"/>
      <c r="C2450" s="131"/>
      <c r="D2450" s="186"/>
      <c r="E2450" s="131"/>
      <c r="F2450" s="543"/>
      <c r="G2450" s="131"/>
      <c r="H2450" s="131"/>
      <c r="I2450" s="131"/>
      <c r="J2450" s="131"/>
    </row>
    <row r="2451" spans="1:10" ht="15" x14ac:dyDescent="0.25">
      <c r="A2451" s="131"/>
      <c r="B2451" s="131"/>
      <c r="C2451" s="131"/>
      <c r="D2451" s="186"/>
      <c r="E2451" s="131"/>
      <c r="F2451" s="543"/>
      <c r="G2451" s="131"/>
      <c r="H2451" s="131"/>
      <c r="I2451" s="131"/>
      <c r="J2451" s="131"/>
    </row>
    <row r="2452" spans="1:10" ht="15" x14ac:dyDescent="0.25">
      <c r="A2452" s="131"/>
      <c r="B2452" s="131"/>
      <c r="C2452" s="131"/>
      <c r="D2452" s="186"/>
      <c r="E2452" s="131"/>
      <c r="F2452" s="543"/>
      <c r="G2452" s="131"/>
      <c r="H2452" s="131"/>
      <c r="I2452" s="131"/>
      <c r="J2452" s="131"/>
    </row>
    <row r="2453" spans="1:10" ht="15" x14ac:dyDescent="0.25">
      <c r="A2453" s="131"/>
      <c r="B2453" s="131"/>
      <c r="C2453" s="131"/>
      <c r="D2453" s="186"/>
      <c r="E2453" s="131"/>
      <c r="F2453" s="543"/>
      <c r="G2453" s="131"/>
      <c r="H2453" s="131"/>
      <c r="I2453" s="131"/>
      <c r="J2453" s="131"/>
    </row>
    <row r="2454" spans="1:10" ht="15" x14ac:dyDescent="0.25">
      <c r="A2454" s="131"/>
      <c r="B2454" s="131"/>
      <c r="C2454" s="131"/>
      <c r="D2454" s="186"/>
      <c r="E2454" s="131"/>
      <c r="F2454" s="543"/>
      <c r="G2454" s="131"/>
      <c r="H2454" s="131"/>
      <c r="I2454" s="131"/>
      <c r="J2454" s="131"/>
    </row>
    <row r="2455" spans="1:10" ht="15" x14ac:dyDescent="0.25">
      <c r="A2455" s="131"/>
      <c r="B2455" s="131"/>
      <c r="C2455" s="131"/>
      <c r="D2455" s="186"/>
      <c r="E2455" s="131"/>
      <c r="F2455" s="543"/>
      <c r="G2455" s="131"/>
      <c r="H2455" s="131"/>
      <c r="I2455" s="131"/>
      <c r="J2455" s="131"/>
    </row>
    <row r="2456" spans="1:10" ht="15" x14ac:dyDescent="0.25">
      <c r="A2456" s="131"/>
      <c r="B2456" s="131"/>
      <c r="C2456" s="131"/>
      <c r="D2456" s="186"/>
      <c r="E2456" s="131"/>
      <c r="F2456" s="543"/>
      <c r="G2456" s="131"/>
      <c r="H2456" s="131"/>
      <c r="I2456" s="131"/>
      <c r="J2456" s="131"/>
    </row>
    <row r="2457" spans="1:10" ht="15" x14ac:dyDescent="0.25">
      <c r="A2457" s="131"/>
      <c r="B2457" s="131"/>
      <c r="C2457" s="131"/>
      <c r="D2457" s="186"/>
      <c r="E2457" s="131"/>
      <c r="F2457" s="543"/>
      <c r="G2457" s="131"/>
      <c r="H2457" s="131"/>
      <c r="I2457" s="131"/>
      <c r="J2457" s="131"/>
    </row>
    <row r="2458" spans="1:10" ht="15" x14ac:dyDescent="0.25">
      <c r="A2458" s="131"/>
      <c r="B2458" s="131"/>
      <c r="C2458" s="131"/>
      <c r="D2458" s="186"/>
      <c r="E2458" s="131"/>
      <c r="F2458" s="543"/>
      <c r="G2458" s="131"/>
      <c r="H2458" s="131"/>
      <c r="I2458" s="131"/>
      <c r="J2458" s="131"/>
    </row>
    <row r="2459" spans="1:10" ht="15" x14ac:dyDescent="0.25">
      <c r="A2459" s="131"/>
      <c r="B2459" s="131"/>
      <c r="C2459" s="131"/>
      <c r="D2459" s="186"/>
      <c r="E2459" s="131"/>
      <c r="F2459" s="543"/>
      <c r="G2459" s="131"/>
      <c r="H2459" s="131"/>
      <c r="I2459" s="131"/>
      <c r="J2459" s="131"/>
    </row>
    <row r="2460" spans="1:10" ht="15" x14ac:dyDescent="0.25">
      <c r="A2460" s="131"/>
      <c r="B2460" s="131"/>
      <c r="C2460" s="131"/>
      <c r="D2460" s="186"/>
      <c r="E2460" s="131"/>
      <c r="F2460" s="543"/>
      <c r="G2460" s="131"/>
      <c r="H2460" s="131"/>
      <c r="I2460" s="131"/>
      <c r="J2460" s="131"/>
    </row>
    <row r="2461" spans="1:10" ht="15" x14ac:dyDescent="0.25">
      <c r="A2461" s="131"/>
      <c r="B2461" s="131"/>
      <c r="C2461" s="131"/>
      <c r="D2461" s="186"/>
      <c r="E2461" s="131"/>
      <c r="F2461" s="543"/>
      <c r="G2461" s="131"/>
      <c r="H2461" s="131"/>
      <c r="I2461" s="131"/>
      <c r="J2461" s="131"/>
    </row>
    <row r="2462" spans="1:10" ht="15" x14ac:dyDescent="0.25">
      <c r="A2462" s="131"/>
      <c r="B2462" s="131"/>
      <c r="C2462" s="131"/>
      <c r="D2462" s="186"/>
      <c r="E2462" s="131"/>
      <c r="F2462" s="543"/>
      <c r="G2462" s="131"/>
      <c r="H2462" s="131"/>
      <c r="I2462" s="131"/>
      <c r="J2462" s="131"/>
    </row>
    <row r="2463" spans="1:10" ht="15" x14ac:dyDescent="0.25">
      <c r="A2463" s="131"/>
      <c r="B2463" s="131"/>
      <c r="C2463" s="131"/>
      <c r="D2463" s="186"/>
      <c r="E2463" s="131"/>
      <c r="F2463" s="543"/>
      <c r="G2463" s="131"/>
      <c r="H2463" s="131"/>
      <c r="I2463" s="131"/>
      <c r="J2463" s="131"/>
    </row>
    <row r="2464" spans="1:10" ht="15" x14ac:dyDescent="0.25">
      <c r="A2464" s="131"/>
      <c r="B2464" s="131"/>
      <c r="C2464" s="131"/>
      <c r="D2464" s="186"/>
      <c r="E2464" s="131"/>
      <c r="F2464" s="543"/>
      <c r="G2464" s="131"/>
      <c r="H2464" s="131"/>
      <c r="I2464" s="131"/>
      <c r="J2464" s="131"/>
    </row>
    <row r="2465" spans="1:10" ht="15" x14ac:dyDescent="0.25">
      <c r="A2465" s="131"/>
      <c r="B2465" s="131"/>
      <c r="C2465" s="131"/>
      <c r="D2465" s="186"/>
      <c r="E2465" s="131"/>
      <c r="F2465" s="543"/>
      <c r="G2465" s="131"/>
      <c r="H2465" s="131"/>
      <c r="I2465" s="131"/>
      <c r="J2465" s="131"/>
    </row>
    <row r="2466" spans="1:10" ht="15" x14ac:dyDescent="0.25">
      <c r="A2466" s="131"/>
      <c r="B2466" s="131"/>
      <c r="C2466" s="131"/>
      <c r="D2466" s="186"/>
      <c r="E2466" s="131"/>
      <c r="F2466" s="543"/>
      <c r="G2466" s="131"/>
      <c r="H2466" s="131"/>
      <c r="I2466" s="131"/>
      <c r="J2466" s="131"/>
    </row>
    <row r="2467" spans="1:10" ht="15" x14ac:dyDescent="0.25">
      <c r="A2467" s="131"/>
      <c r="B2467" s="131"/>
      <c r="C2467" s="131"/>
      <c r="D2467" s="186"/>
      <c r="E2467" s="131"/>
      <c r="F2467" s="543"/>
      <c r="G2467" s="131"/>
      <c r="H2467" s="131"/>
      <c r="I2467" s="131"/>
      <c r="J2467" s="131"/>
    </row>
    <row r="2468" spans="1:10" ht="15" x14ac:dyDescent="0.25">
      <c r="A2468" s="131"/>
      <c r="B2468" s="131"/>
      <c r="C2468" s="131"/>
      <c r="D2468" s="186"/>
      <c r="E2468" s="131"/>
      <c r="F2468" s="543"/>
      <c r="G2468" s="131"/>
      <c r="H2468" s="131"/>
      <c r="I2468" s="131"/>
      <c r="J2468" s="131"/>
    </row>
    <row r="2469" spans="1:10" ht="15" x14ac:dyDescent="0.25">
      <c r="A2469" s="131"/>
      <c r="B2469" s="131"/>
      <c r="C2469" s="131"/>
      <c r="D2469" s="186"/>
      <c r="E2469" s="131"/>
      <c r="F2469" s="543"/>
      <c r="G2469" s="131"/>
      <c r="H2469" s="131"/>
      <c r="I2469" s="131"/>
      <c r="J2469" s="131"/>
    </row>
    <row r="2470" spans="1:10" ht="15" x14ac:dyDescent="0.25">
      <c r="A2470" s="131"/>
      <c r="B2470" s="131"/>
      <c r="C2470" s="131"/>
      <c r="D2470" s="186"/>
      <c r="E2470" s="131"/>
      <c r="F2470" s="543"/>
      <c r="G2470" s="131"/>
      <c r="H2470" s="131"/>
      <c r="I2470" s="131"/>
      <c r="J2470" s="131"/>
    </row>
    <row r="2471" spans="1:10" ht="15" x14ac:dyDescent="0.25">
      <c r="A2471" s="131"/>
      <c r="B2471" s="131"/>
      <c r="C2471" s="131"/>
      <c r="D2471" s="186"/>
      <c r="E2471" s="131"/>
      <c r="F2471" s="543"/>
      <c r="G2471" s="131"/>
      <c r="H2471" s="131"/>
      <c r="I2471" s="131"/>
      <c r="J2471" s="131"/>
    </row>
    <row r="2472" spans="1:10" ht="15" x14ac:dyDescent="0.25">
      <c r="A2472" s="131"/>
      <c r="B2472" s="131"/>
      <c r="C2472" s="131"/>
      <c r="D2472" s="186"/>
      <c r="E2472" s="131"/>
      <c r="F2472" s="543"/>
      <c r="G2472" s="131"/>
      <c r="H2472" s="131"/>
      <c r="I2472" s="131"/>
      <c r="J2472" s="131"/>
    </row>
    <row r="2473" spans="1:10" ht="15" x14ac:dyDescent="0.25">
      <c r="A2473" s="131"/>
      <c r="B2473" s="131"/>
      <c r="C2473" s="131"/>
      <c r="D2473" s="186"/>
      <c r="E2473" s="131"/>
      <c r="F2473" s="543"/>
      <c r="G2473" s="131"/>
      <c r="H2473" s="131"/>
      <c r="I2473" s="131"/>
      <c r="J2473" s="131"/>
    </row>
    <row r="2474" spans="1:10" ht="15" x14ac:dyDescent="0.25">
      <c r="A2474" s="131"/>
      <c r="B2474" s="131"/>
      <c r="C2474" s="131"/>
      <c r="D2474" s="186"/>
      <c r="E2474" s="131"/>
      <c r="F2474" s="543"/>
      <c r="G2474" s="131"/>
      <c r="H2474" s="131"/>
      <c r="I2474" s="131"/>
      <c r="J2474" s="131"/>
    </row>
    <row r="2475" spans="1:10" ht="15" x14ac:dyDescent="0.25">
      <c r="A2475" s="131"/>
      <c r="B2475" s="131"/>
      <c r="C2475" s="131"/>
      <c r="D2475" s="186"/>
      <c r="E2475" s="131"/>
      <c r="F2475" s="543"/>
      <c r="G2475" s="131"/>
      <c r="H2475" s="131"/>
      <c r="I2475" s="131"/>
      <c r="J2475" s="131"/>
    </row>
    <row r="2476" spans="1:10" ht="15" x14ac:dyDescent="0.25">
      <c r="A2476" s="131"/>
      <c r="B2476" s="131"/>
      <c r="C2476" s="131"/>
      <c r="D2476" s="186"/>
      <c r="E2476" s="131"/>
      <c r="F2476" s="543"/>
      <c r="G2476" s="131"/>
      <c r="H2476" s="131"/>
      <c r="I2476" s="131"/>
      <c r="J2476" s="131"/>
    </row>
    <row r="2477" spans="1:10" ht="15" x14ac:dyDescent="0.25">
      <c r="A2477" s="131"/>
      <c r="B2477" s="131"/>
      <c r="C2477" s="131"/>
      <c r="D2477" s="186"/>
      <c r="E2477" s="131"/>
      <c r="F2477" s="543"/>
      <c r="G2477" s="131"/>
      <c r="H2477" s="131"/>
      <c r="I2477" s="131"/>
      <c r="J2477" s="131"/>
    </row>
    <row r="2478" spans="1:10" ht="15" x14ac:dyDescent="0.25">
      <c r="A2478" s="131"/>
      <c r="B2478" s="131"/>
      <c r="C2478" s="131"/>
      <c r="D2478" s="186"/>
      <c r="E2478" s="131"/>
      <c r="F2478" s="543"/>
      <c r="G2478" s="131"/>
      <c r="H2478" s="131"/>
      <c r="I2478" s="131"/>
      <c r="J2478" s="131"/>
    </row>
    <row r="2479" spans="1:10" ht="15" x14ac:dyDescent="0.25">
      <c r="A2479" s="131"/>
      <c r="B2479" s="131"/>
      <c r="C2479" s="131"/>
      <c r="D2479" s="186"/>
      <c r="E2479" s="131"/>
      <c r="F2479" s="543"/>
      <c r="G2479" s="131"/>
      <c r="H2479" s="131"/>
      <c r="I2479" s="131"/>
      <c r="J2479" s="131"/>
    </row>
    <row r="2480" spans="1:10" ht="15" x14ac:dyDescent="0.25">
      <c r="A2480" s="131"/>
      <c r="B2480" s="131"/>
      <c r="C2480" s="131"/>
      <c r="D2480" s="186"/>
      <c r="E2480" s="131"/>
      <c r="F2480" s="543"/>
      <c r="G2480" s="131"/>
      <c r="H2480" s="131"/>
      <c r="I2480" s="131"/>
      <c r="J2480" s="131"/>
    </row>
    <row r="2481" spans="1:10" ht="15" x14ac:dyDescent="0.25">
      <c r="A2481" s="131"/>
      <c r="B2481" s="131"/>
      <c r="C2481" s="131"/>
      <c r="D2481" s="186"/>
      <c r="E2481" s="131"/>
      <c r="F2481" s="543"/>
      <c r="G2481" s="131"/>
      <c r="H2481" s="131"/>
      <c r="I2481" s="131"/>
      <c r="J2481" s="131"/>
    </row>
    <row r="2482" spans="1:10" ht="15" x14ac:dyDescent="0.25">
      <c r="A2482" s="131"/>
      <c r="B2482" s="131"/>
      <c r="C2482" s="131"/>
      <c r="D2482" s="186"/>
      <c r="E2482" s="131"/>
      <c r="F2482" s="543"/>
      <c r="G2482" s="131"/>
      <c r="H2482" s="131"/>
      <c r="I2482" s="131"/>
      <c r="J2482" s="131"/>
    </row>
    <row r="2483" spans="1:10" ht="15" x14ac:dyDescent="0.25">
      <c r="A2483" s="131"/>
      <c r="B2483" s="131"/>
      <c r="C2483" s="131"/>
      <c r="D2483" s="186"/>
      <c r="E2483" s="131"/>
      <c r="F2483" s="543"/>
      <c r="G2483" s="131"/>
      <c r="H2483" s="131"/>
      <c r="I2483" s="131"/>
      <c r="J2483" s="131"/>
    </row>
    <row r="2484" spans="1:10" ht="15" x14ac:dyDescent="0.25">
      <c r="A2484" s="131"/>
      <c r="B2484" s="131"/>
      <c r="C2484" s="131"/>
      <c r="D2484" s="186"/>
      <c r="E2484" s="131"/>
      <c r="F2484" s="543"/>
      <c r="G2484" s="131"/>
      <c r="H2484" s="131"/>
      <c r="I2484" s="131"/>
      <c r="J2484" s="131"/>
    </row>
    <row r="2485" spans="1:10" ht="15" x14ac:dyDescent="0.25">
      <c r="A2485" s="131"/>
      <c r="B2485" s="131"/>
      <c r="C2485" s="131"/>
      <c r="D2485" s="186"/>
      <c r="E2485" s="131"/>
      <c r="F2485" s="543"/>
      <c r="G2485" s="131"/>
      <c r="H2485" s="131"/>
      <c r="I2485" s="131"/>
      <c r="J2485" s="131"/>
    </row>
    <row r="2486" spans="1:10" ht="15" x14ac:dyDescent="0.25">
      <c r="A2486" s="131"/>
      <c r="B2486" s="131"/>
      <c r="C2486" s="131"/>
      <c r="D2486" s="186"/>
      <c r="E2486" s="131"/>
      <c r="F2486" s="543"/>
      <c r="G2486" s="131"/>
      <c r="H2486" s="131"/>
      <c r="I2486" s="131"/>
      <c r="J2486" s="131"/>
    </row>
    <row r="2487" spans="1:10" ht="15" x14ac:dyDescent="0.25">
      <c r="A2487" s="131"/>
      <c r="B2487" s="131"/>
      <c r="C2487" s="131"/>
      <c r="D2487" s="186"/>
      <c r="E2487" s="131"/>
      <c r="F2487" s="543"/>
      <c r="G2487" s="131"/>
      <c r="H2487" s="131"/>
      <c r="I2487" s="131"/>
      <c r="J2487" s="131"/>
    </row>
    <row r="2488" spans="1:10" ht="15" x14ac:dyDescent="0.25">
      <c r="A2488" s="131"/>
      <c r="B2488" s="131"/>
      <c r="C2488" s="131"/>
      <c r="D2488" s="186"/>
      <c r="E2488" s="131"/>
      <c r="F2488" s="543"/>
      <c r="G2488" s="131"/>
      <c r="H2488" s="131"/>
      <c r="I2488" s="131"/>
      <c r="J2488" s="131"/>
    </row>
    <row r="2489" spans="1:10" ht="15" x14ac:dyDescent="0.25">
      <c r="A2489" s="131"/>
      <c r="B2489" s="131"/>
      <c r="C2489" s="131"/>
      <c r="D2489" s="186"/>
      <c r="E2489" s="131"/>
      <c r="F2489" s="543"/>
      <c r="G2489" s="131"/>
      <c r="H2489" s="131"/>
      <c r="I2489" s="131"/>
      <c r="J2489" s="131"/>
    </row>
    <row r="2490" spans="1:10" ht="15" x14ac:dyDescent="0.25">
      <c r="A2490" s="131"/>
      <c r="B2490" s="131"/>
      <c r="C2490" s="131"/>
      <c r="D2490" s="186"/>
      <c r="E2490" s="131"/>
      <c r="F2490" s="543"/>
      <c r="G2490" s="131"/>
      <c r="H2490" s="131"/>
      <c r="I2490" s="131"/>
      <c r="J2490" s="131"/>
    </row>
    <row r="2491" spans="1:10" ht="15" x14ac:dyDescent="0.25">
      <c r="A2491" s="131"/>
      <c r="B2491" s="131"/>
      <c r="C2491" s="131"/>
      <c r="D2491" s="186"/>
      <c r="E2491" s="131"/>
      <c r="F2491" s="543"/>
      <c r="G2491" s="131"/>
      <c r="H2491" s="131"/>
      <c r="I2491" s="131"/>
      <c r="J2491" s="131"/>
    </row>
    <row r="2492" spans="1:10" ht="15" x14ac:dyDescent="0.25">
      <c r="A2492" s="131"/>
      <c r="B2492" s="131"/>
      <c r="C2492" s="131"/>
      <c r="D2492" s="186"/>
      <c r="E2492" s="131"/>
      <c r="F2492" s="543"/>
      <c r="G2492" s="131"/>
      <c r="H2492" s="131"/>
      <c r="I2492" s="131"/>
      <c r="J2492" s="131"/>
    </row>
    <row r="2493" spans="1:10" ht="15" x14ac:dyDescent="0.25">
      <c r="A2493" s="131"/>
      <c r="B2493" s="131"/>
      <c r="C2493" s="131"/>
      <c r="D2493" s="186"/>
      <c r="E2493" s="131"/>
      <c r="F2493" s="543"/>
      <c r="G2493" s="131"/>
      <c r="H2493" s="131"/>
      <c r="I2493" s="131"/>
      <c r="J2493" s="131"/>
    </row>
    <row r="2494" spans="1:10" ht="15" x14ac:dyDescent="0.25">
      <c r="A2494" s="131"/>
      <c r="B2494" s="131"/>
      <c r="C2494" s="131"/>
      <c r="D2494" s="186"/>
      <c r="E2494" s="131"/>
      <c r="F2494" s="543"/>
      <c r="G2494" s="131"/>
      <c r="H2494" s="131"/>
      <c r="I2494" s="131"/>
      <c r="J2494" s="131"/>
    </row>
    <row r="2495" spans="1:10" ht="15" x14ac:dyDescent="0.25">
      <c r="A2495" s="131"/>
      <c r="B2495" s="131"/>
      <c r="C2495" s="131"/>
      <c r="D2495" s="186"/>
      <c r="E2495" s="131"/>
      <c r="F2495" s="543"/>
      <c r="G2495" s="131"/>
      <c r="H2495" s="131"/>
      <c r="I2495" s="131"/>
      <c r="J2495" s="131"/>
    </row>
    <row r="2496" spans="1:10" ht="15" x14ac:dyDescent="0.25">
      <c r="A2496" s="131"/>
      <c r="B2496" s="131"/>
      <c r="C2496" s="131"/>
      <c r="D2496" s="186"/>
      <c r="E2496" s="131"/>
      <c r="F2496" s="543"/>
      <c r="G2496" s="131"/>
      <c r="H2496" s="131"/>
      <c r="I2496" s="131"/>
      <c r="J2496" s="131"/>
    </row>
    <row r="2497" spans="1:10" ht="15" x14ac:dyDescent="0.25">
      <c r="A2497" s="131"/>
      <c r="B2497" s="131"/>
      <c r="C2497" s="131"/>
      <c r="D2497" s="186"/>
      <c r="E2497" s="131"/>
      <c r="F2497" s="543"/>
      <c r="G2497" s="131"/>
      <c r="H2497" s="131"/>
      <c r="I2497" s="131"/>
      <c r="J2497" s="131"/>
    </row>
    <row r="2498" spans="1:10" ht="15" x14ac:dyDescent="0.25">
      <c r="A2498" s="131"/>
      <c r="B2498" s="131"/>
      <c r="C2498" s="131"/>
      <c r="D2498" s="186"/>
      <c r="E2498" s="131"/>
      <c r="F2498" s="543"/>
      <c r="G2498" s="131"/>
      <c r="H2498" s="131"/>
      <c r="I2498" s="131"/>
      <c r="J2498" s="131"/>
    </row>
    <row r="2499" spans="1:10" ht="15" x14ac:dyDescent="0.25">
      <c r="A2499" s="131"/>
      <c r="B2499" s="131"/>
      <c r="C2499" s="131"/>
      <c r="D2499" s="186"/>
      <c r="E2499" s="131"/>
      <c r="F2499" s="543"/>
      <c r="G2499" s="131"/>
      <c r="H2499" s="131"/>
      <c r="I2499" s="131"/>
      <c r="J2499" s="131"/>
    </row>
    <row r="2500" spans="1:10" ht="15" x14ac:dyDescent="0.25">
      <c r="A2500" s="131"/>
      <c r="B2500" s="131"/>
      <c r="C2500" s="131"/>
      <c r="D2500" s="186"/>
      <c r="E2500" s="131"/>
      <c r="F2500" s="543"/>
      <c r="G2500" s="131"/>
      <c r="H2500" s="131"/>
      <c r="I2500" s="131"/>
      <c r="J2500" s="131"/>
    </row>
    <row r="2501" spans="1:10" ht="15" x14ac:dyDescent="0.25">
      <c r="A2501" s="131"/>
      <c r="B2501" s="131"/>
      <c r="C2501" s="131"/>
      <c r="D2501" s="186"/>
      <c r="E2501" s="131"/>
      <c r="F2501" s="543"/>
      <c r="G2501" s="131"/>
      <c r="H2501" s="131"/>
      <c r="I2501" s="131"/>
      <c r="J2501" s="131"/>
    </row>
    <row r="2502" spans="1:10" ht="15" x14ac:dyDescent="0.25">
      <c r="A2502" s="131"/>
      <c r="B2502" s="131"/>
      <c r="C2502" s="131"/>
      <c r="D2502" s="186"/>
      <c r="E2502" s="131"/>
      <c r="F2502" s="543"/>
      <c r="G2502" s="131"/>
      <c r="H2502" s="131"/>
      <c r="I2502" s="131"/>
      <c r="J2502" s="131"/>
    </row>
    <row r="2503" spans="1:10" ht="15" x14ac:dyDescent="0.25">
      <c r="A2503" s="131"/>
      <c r="B2503" s="131"/>
      <c r="C2503" s="131"/>
      <c r="D2503" s="186"/>
      <c r="E2503" s="131"/>
      <c r="F2503" s="543"/>
      <c r="G2503" s="131"/>
      <c r="H2503" s="131"/>
      <c r="I2503" s="131"/>
      <c r="J2503" s="131"/>
    </row>
    <row r="2504" spans="1:10" ht="15" x14ac:dyDescent="0.25">
      <c r="A2504" s="131"/>
      <c r="B2504" s="131"/>
      <c r="C2504" s="131"/>
      <c r="D2504" s="186"/>
      <c r="E2504" s="131"/>
      <c r="F2504" s="543"/>
      <c r="G2504" s="131"/>
      <c r="H2504" s="131"/>
      <c r="I2504" s="131"/>
      <c r="J2504" s="131"/>
    </row>
    <row r="2505" spans="1:10" ht="15" x14ac:dyDescent="0.25">
      <c r="A2505" s="131"/>
      <c r="B2505" s="131"/>
      <c r="C2505" s="131"/>
      <c r="D2505" s="186"/>
      <c r="E2505" s="131"/>
      <c r="F2505" s="543"/>
      <c r="G2505" s="131"/>
      <c r="H2505" s="131"/>
      <c r="I2505" s="131"/>
      <c r="J2505" s="131"/>
    </row>
    <row r="2506" spans="1:10" ht="15" x14ac:dyDescent="0.25">
      <c r="A2506" s="131"/>
      <c r="B2506" s="131"/>
      <c r="C2506" s="131"/>
      <c r="D2506" s="186"/>
      <c r="E2506" s="131"/>
      <c r="F2506" s="543"/>
      <c r="G2506" s="131"/>
      <c r="H2506" s="131"/>
      <c r="I2506" s="131"/>
      <c r="J2506" s="131"/>
    </row>
    <row r="2507" spans="1:10" ht="15" x14ac:dyDescent="0.25">
      <c r="A2507" s="131"/>
      <c r="B2507" s="131"/>
      <c r="C2507" s="131"/>
      <c r="D2507" s="186"/>
      <c r="E2507" s="131"/>
      <c r="F2507" s="543"/>
      <c r="G2507" s="131"/>
      <c r="H2507" s="131"/>
      <c r="I2507" s="131"/>
      <c r="J2507" s="131"/>
    </row>
    <row r="2508" spans="1:10" ht="15" x14ac:dyDescent="0.25">
      <c r="A2508" s="131"/>
      <c r="B2508" s="131"/>
      <c r="C2508" s="131"/>
      <c r="D2508" s="186"/>
      <c r="E2508" s="131"/>
      <c r="F2508" s="543"/>
      <c r="G2508" s="131"/>
      <c r="H2508" s="131"/>
      <c r="I2508" s="131"/>
      <c r="J2508" s="131"/>
    </row>
    <row r="2509" spans="1:10" ht="15" x14ac:dyDescent="0.25">
      <c r="A2509" s="131"/>
      <c r="B2509" s="131"/>
      <c r="C2509" s="131"/>
      <c r="D2509" s="186"/>
      <c r="E2509" s="131"/>
      <c r="F2509" s="543"/>
      <c r="G2509" s="131"/>
      <c r="H2509" s="131"/>
      <c r="I2509" s="131"/>
      <c r="J2509" s="131"/>
    </row>
    <row r="2510" spans="1:10" ht="15" x14ac:dyDescent="0.25">
      <c r="A2510" s="131"/>
      <c r="B2510" s="131"/>
      <c r="C2510" s="131"/>
      <c r="D2510" s="186"/>
      <c r="E2510" s="131"/>
      <c r="F2510" s="543"/>
      <c r="G2510" s="131"/>
      <c r="H2510" s="131"/>
      <c r="I2510" s="131"/>
      <c r="J2510" s="131"/>
    </row>
    <row r="2511" spans="1:10" ht="15" x14ac:dyDescent="0.25">
      <c r="A2511" s="131"/>
      <c r="B2511" s="131"/>
      <c r="C2511" s="131"/>
      <c r="D2511" s="186"/>
      <c r="E2511" s="131"/>
      <c r="F2511" s="543"/>
      <c r="G2511" s="131"/>
      <c r="H2511" s="131"/>
      <c r="I2511" s="131"/>
      <c r="J2511" s="131"/>
    </row>
    <row r="2512" spans="1:10" ht="15" x14ac:dyDescent="0.25">
      <c r="A2512" s="131"/>
      <c r="B2512" s="131"/>
      <c r="C2512" s="131"/>
      <c r="D2512" s="186"/>
      <c r="E2512" s="131"/>
      <c r="F2512" s="543"/>
      <c r="G2512" s="131"/>
      <c r="H2512" s="131"/>
      <c r="I2512" s="131"/>
      <c r="J2512" s="131"/>
    </row>
    <row r="2513" spans="1:10" ht="15" x14ac:dyDescent="0.25">
      <c r="A2513" s="131"/>
      <c r="B2513" s="131"/>
      <c r="C2513" s="131"/>
      <c r="D2513" s="186"/>
      <c r="E2513" s="131"/>
      <c r="F2513" s="543"/>
      <c r="G2513" s="131"/>
      <c r="H2513" s="131"/>
      <c r="I2513" s="131"/>
      <c r="J2513" s="131"/>
    </row>
    <row r="2514" spans="1:10" ht="15" x14ac:dyDescent="0.25">
      <c r="A2514" s="131"/>
      <c r="B2514" s="131"/>
      <c r="C2514" s="131"/>
      <c r="D2514" s="186"/>
      <c r="E2514" s="131"/>
      <c r="F2514" s="543"/>
      <c r="G2514" s="131"/>
      <c r="H2514" s="131"/>
      <c r="I2514" s="131"/>
      <c r="J2514" s="131"/>
    </row>
    <row r="2515" spans="1:10" ht="15" x14ac:dyDescent="0.25">
      <c r="A2515" s="131"/>
      <c r="B2515" s="131"/>
      <c r="C2515" s="131"/>
      <c r="D2515" s="186"/>
      <c r="E2515" s="131"/>
      <c r="F2515" s="543"/>
      <c r="G2515" s="131"/>
      <c r="H2515" s="131"/>
      <c r="I2515" s="131"/>
      <c r="J2515" s="131"/>
    </row>
    <row r="2516" spans="1:10" ht="15" x14ac:dyDescent="0.25">
      <c r="A2516" s="131"/>
      <c r="B2516" s="131"/>
      <c r="C2516" s="131"/>
      <c r="D2516" s="186"/>
      <c r="E2516" s="131"/>
      <c r="F2516" s="543"/>
      <c r="G2516" s="131"/>
      <c r="H2516" s="131"/>
      <c r="I2516" s="131"/>
      <c r="J2516" s="131"/>
    </row>
    <row r="2517" spans="1:10" ht="15" x14ac:dyDescent="0.25">
      <c r="A2517" s="131"/>
      <c r="B2517" s="131"/>
      <c r="C2517" s="131"/>
      <c r="D2517" s="186"/>
      <c r="E2517" s="131"/>
      <c r="F2517" s="543"/>
      <c r="G2517" s="131"/>
      <c r="H2517" s="131"/>
      <c r="I2517" s="131"/>
      <c r="J2517" s="131"/>
    </row>
    <row r="2518" spans="1:10" ht="15" x14ac:dyDescent="0.25">
      <c r="A2518" s="131"/>
      <c r="B2518" s="131"/>
      <c r="C2518" s="131"/>
      <c r="D2518" s="186"/>
      <c r="E2518" s="131"/>
      <c r="F2518" s="543"/>
      <c r="G2518" s="131"/>
      <c r="H2518" s="131"/>
      <c r="I2518" s="131"/>
      <c r="J2518" s="131"/>
    </row>
    <row r="2519" spans="1:10" ht="15" x14ac:dyDescent="0.25">
      <c r="A2519" s="131"/>
      <c r="B2519" s="131"/>
      <c r="C2519" s="131"/>
      <c r="D2519" s="186"/>
      <c r="E2519" s="131"/>
      <c r="F2519" s="543"/>
      <c r="G2519" s="131"/>
      <c r="H2519" s="131"/>
      <c r="I2519" s="131"/>
      <c r="J2519" s="131"/>
    </row>
    <row r="2520" spans="1:10" ht="15" x14ac:dyDescent="0.25">
      <c r="A2520" s="131"/>
      <c r="B2520" s="131"/>
      <c r="C2520" s="131"/>
      <c r="D2520" s="186"/>
      <c r="E2520" s="131"/>
      <c r="F2520" s="543"/>
      <c r="G2520" s="131"/>
      <c r="H2520" s="131"/>
      <c r="I2520" s="131"/>
      <c r="J2520" s="131"/>
    </row>
    <row r="2521" spans="1:10" ht="15" x14ac:dyDescent="0.25">
      <c r="A2521" s="131"/>
      <c r="B2521" s="131"/>
      <c r="C2521" s="131"/>
      <c r="D2521" s="186"/>
      <c r="E2521" s="131"/>
      <c r="F2521" s="543"/>
      <c r="G2521" s="131"/>
      <c r="H2521" s="131"/>
      <c r="I2521" s="131"/>
      <c r="J2521" s="131"/>
    </row>
    <row r="2522" spans="1:10" ht="15" x14ac:dyDescent="0.25">
      <c r="A2522" s="131"/>
      <c r="B2522" s="131"/>
      <c r="C2522" s="131"/>
      <c r="D2522" s="186"/>
      <c r="E2522" s="131"/>
      <c r="F2522" s="543"/>
      <c r="G2522" s="131"/>
      <c r="H2522" s="131"/>
      <c r="I2522" s="131"/>
      <c r="J2522" s="131"/>
    </row>
    <row r="2523" spans="1:10" ht="15" x14ac:dyDescent="0.25">
      <c r="A2523" s="131"/>
      <c r="B2523" s="131"/>
      <c r="C2523" s="131"/>
      <c r="D2523" s="186"/>
      <c r="E2523" s="131"/>
      <c r="F2523" s="543"/>
      <c r="G2523" s="131"/>
      <c r="H2523" s="131"/>
      <c r="I2523" s="131"/>
      <c r="J2523" s="131"/>
    </row>
    <row r="2524" spans="1:10" ht="15" x14ac:dyDescent="0.25">
      <c r="A2524" s="131"/>
      <c r="B2524" s="131"/>
      <c r="C2524" s="131"/>
      <c r="D2524" s="186"/>
      <c r="E2524" s="131"/>
      <c r="F2524" s="543"/>
      <c r="G2524" s="131"/>
      <c r="H2524" s="131"/>
      <c r="I2524" s="131"/>
      <c r="J2524" s="131"/>
    </row>
    <row r="2525" spans="1:10" ht="15" x14ac:dyDescent="0.25">
      <c r="A2525" s="131"/>
      <c r="B2525" s="131"/>
      <c r="C2525" s="131"/>
      <c r="D2525" s="186"/>
      <c r="E2525" s="131"/>
      <c r="F2525" s="543"/>
      <c r="G2525" s="131"/>
      <c r="H2525" s="131"/>
      <c r="I2525" s="131"/>
      <c r="J2525" s="131"/>
    </row>
    <row r="2526" spans="1:10" ht="15" x14ac:dyDescent="0.25">
      <c r="A2526" s="131"/>
      <c r="B2526" s="131"/>
      <c r="C2526" s="131"/>
      <c r="D2526" s="186"/>
      <c r="E2526" s="131"/>
      <c r="F2526" s="543"/>
      <c r="G2526" s="131"/>
      <c r="H2526" s="131"/>
      <c r="I2526" s="131"/>
      <c r="J2526" s="131"/>
    </row>
    <row r="2527" spans="1:10" ht="15" x14ac:dyDescent="0.25">
      <c r="A2527" s="131"/>
      <c r="B2527" s="131"/>
      <c r="C2527" s="131"/>
      <c r="D2527" s="186"/>
      <c r="E2527" s="131"/>
      <c r="F2527" s="543"/>
      <c r="G2527" s="131"/>
      <c r="H2527" s="131"/>
      <c r="I2527" s="131"/>
      <c r="J2527" s="131"/>
    </row>
    <row r="2528" spans="1:10" ht="15" x14ac:dyDescent="0.25">
      <c r="A2528" s="131"/>
      <c r="B2528" s="131"/>
      <c r="C2528" s="131"/>
      <c r="D2528" s="186"/>
      <c r="E2528" s="131"/>
      <c r="F2528" s="543"/>
      <c r="G2528" s="131"/>
      <c r="H2528" s="131"/>
      <c r="I2528" s="131"/>
      <c r="J2528" s="131"/>
    </row>
    <row r="2529" spans="1:10" ht="15" x14ac:dyDescent="0.25">
      <c r="A2529" s="131"/>
      <c r="B2529" s="131"/>
      <c r="C2529" s="131"/>
      <c r="D2529" s="186"/>
      <c r="E2529" s="131"/>
      <c r="F2529" s="543"/>
      <c r="G2529" s="131"/>
      <c r="H2529" s="131"/>
      <c r="I2529" s="131"/>
      <c r="J2529" s="131"/>
    </row>
    <row r="2530" spans="1:10" ht="15" x14ac:dyDescent="0.25">
      <c r="A2530" s="131"/>
      <c r="B2530" s="131"/>
      <c r="C2530" s="131"/>
      <c r="D2530" s="186"/>
      <c r="E2530" s="131"/>
      <c r="F2530" s="543"/>
      <c r="G2530" s="131"/>
      <c r="H2530" s="131"/>
      <c r="I2530" s="131"/>
      <c r="J2530" s="131"/>
    </row>
    <row r="2531" spans="1:10" ht="15" x14ac:dyDescent="0.25">
      <c r="A2531" s="131"/>
      <c r="B2531" s="131"/>
      <c r="C2531" s="131"/>
      <c r="D2531" s="186"/>
      <c r="E2531" s="131"/>
      <c r="F2531" s="543"/>
      <c r="G2531" s="131"/>
      <c r="H2531" s="131"/>
      <c r="I2531" s="131"/>
      <c r="J2531" s="131"/>
    </row>
    <row r="2532" spans="1:10" ht="15" x14ac:dyDescent="0.25">
      <c r="A2532" s="131"/>
      <c r="B2532" s="131"/>
      <c r="C2532" s="131"/>
      <c r="D2532" s="186"/>
      <c r="E2532" s="131"/>
      <c r="F2532" s="543"/>
      <c r="G2532" s="131"/>
      <c r="H2532" s="131"/>
      <c r="I2532" s="131"/>
      <c r="J2532" s="131"/>
    </row>
    <row r="2533" spans="1:10" ht="15" x14ac:dyDescent="0.25">
      <c r="A2533" s="131"/>
      <c r="B2533" s="131"/>
      <c r="C2533" s="131"/>
      <c r="D2533" s="186"/>
      <c r="E2533" s="131"/>
      <c r="F2533" s="543"/>
      <c r="G2533" s="131"/>
      <c r="H2533" s="131"/>
      <c r="I2533" s="131"/>
      <c r="J2533" s="131"/>
    </row>
    <row r="2534" spans="1:10" ht="15" x14ac:dyDescent="0.25">
      <c r="A2534" s="131"/>
      <c r="B2534" s="131"/>
      <c r="C2534" s="131"/>
      <c r="D2534" s="186"/>
      <c r="E2534" s="131"/>
      <c r="F2534" s="543"/>
      <c r="G2534" s="131"/>
      <c r="H2534" s="131"/>
      <c r="I2534" s="131"/>
      <c r="J2534" s="131"/>
    </row>
    <row r="2535" spans="1:10" ht="15" x14ac:dyDescent="0.25">
      <c r="A2535" s="131"/>
      <c r="B2535" s="131"/>
      <c r="C2535" s="131"/>
      <c r="D2535" s="186"/>
      <c r="E2535" s="131"/>
      <c r="F2535" s="543"/>
      <c r="G2535" s="131"/>
      <c r="H2535" s="131"/>
      <c r="I2535" s="131"/>
      <c r="J2535" s="131"/>
    </row>
    <row r="2536" spans="1:10" ht="15" x14ac:dyDescent="0.25">
      <c r="A2536" s="131"/>
      <c r="B2536" s="131"/>
      <c r="C2536" s="131"/>
      <c r="D2536" s="186"/>
      <c r="E2536" s="131"/>
      <c r="F2536" s="543"/>
      <c r="G2536" s="131"/>
      <c r="H2536" s="131"/>
      <c r="I2536" s="131"/>
      <c r="J2536" s="131"/>
    </row>
    <row r="2537" spans="1:10" ht="15" x14ac:dyDescent="0.25">
      <c r="A2537" s="131"/>
      <c r="B2537" s="131"/>
      <c r="C2537" s="131"/>
      <c r="D2537" s="186"/>
      <c r="E2537" s="131"/>
      <c r="F2537" s="543"/>
      <c r="G2537" s="131"/>
      <c r="H2537" s="131"/>
      <c r="I2537" s="131"/>
      <c r="J2537" s="131"/>
    </row>
    <row r="2538" spans="1:10" ht="15" x14ac:dyDescent="0.25">
      <c r="A2538" s="131"/>
      <c r="B2538" s="131"/>
      <c r="C2538" s="131"/>
      <c r="D2538" s="186"/>
      <c r="E2538" s="131"/>
      <c r="F2538" s="543"/>
      <c r="G2538" s="131"/>
      <c r="H2538" s="131"/>
      <c r="I2538" s="131"/>
      <c r="J2538" s="131"/>
    </row>
    <row r="2539" spans="1:10" ht="15" x14ac:dyDescent="0.25">
      <c r="A2539" s="131"/>
      <c r="B2539" s="131"/>
      <c r="C2539" s="131"/>
      <c r="D2539" s="186"/>
      <c r="E2539" s="131"/>
      <c r="F2539" s="543"/>
      <c r="G2539" s="131"/>
      <c r="H2539" s="131"/>
      <c r="I2539" s="131"/>
      <c r="J2539" s="131"/>
    </row>
    <row r="2540" spans="1:10" ht="15" x14ac:dyDescent="0.25">
      <c r="A2540" s="131"/>
      <c r="B2540" s="131"/>
      <c r="C2540" s="131"/>
      <c r="D2540" s="186"/>
      <c r="E2540" s="131"/>
      <c r="F2540" s="543"/>
      <c r="G2540" s="131"/>
      <c r="H2540" s="131"/>
      <c r="I2540" s="131"/>
      <c r="J2540" s="131"/>
    </row>
    <row r="2541" spans="1:10" ht="15" x14ac:dyDescent="0.25">
      <c r="A2541" s="131"/>
      <c r="B2541" s="131"/>
      <c r="C2541" s="131"/>
      <c r="D2541" s="186"/>
      <c r="E2541" s="131"/>
      <c r="F2541" s="543"/>
      <c r="G2541" s="131"/>
      <c r="H2541" s="131"/>
      <c r="I2541" s="131"/>
      <c r="J2541" s="131"/>
    </row>
    <row r="2542" spans="1:10" ht="15" x14ac:dyDescent="0.25">
      <c r="A2542" s="131"/>
      <c r="B2542" s="131"/>
      <c r="C2542" s="131"/>
      <c r="D2542" s="186"/>
      <c r="E2542" s="131"/>
      <c r="F2542" s="543"/>
      <c r="G2542" s="131"/>
      <c r="H2542" s="131"/>
      <c r="I2542" s="131"/>
      <c r="J2542" s="131"/>
    </row>
    <row r="2543" spans="1:10" ht="15" x14ac:dyDescent="0.25">
      <c r="A2543" s="131"/>
      <c r="B2543" s="131"/>
      <c r="C2543" s="131"/>
      <c r="D2543" s="186"/>
      <c r="E2543" s="131"/>
      <c r="F2543" s="543"/>
      <c r="G2543" s="131"/>
      <c r="H2543" s="131"/>
      <c r="I2543" s="131"/>
      <c r="J2543" s="131"/>
    </row>
    <row r="2544" spans="1:10" ht="15" x14ac:dyDescent="0.25">
      <c r="A2544" s="131"/>
      <c r="B2544" s="131"/>
      <c r="C2544" s="131"/>
      <c r="D2544" s="186"/>
      <c r="E2544" s="131"/>
      <c r="F2544" s="543"/>
      <c r="G2544" s="131"/>
      <c r="H2544" s="131"/>
      <c r="I2544" s="131"/>
      <c r="J2544" s="131"/>
    </row>
    <row r="2545" spans="1:10" ht="15" x14ac:dyDescent="0.25">
      <c r="A2545" s="131"/>
      <c r="B2545" s="131"/>
      <c r="C2545" s="131"/>
      <c r="D2545" s="186"/>
      <c r="E2545" s="131"/>
      <c r="F2545" s="543"/>
      <c r="G2545" s="131"/>
      <c r="H2545" s="131"/>
      <c r="I2545" s="131"/>
      <c r="J2545" s="131"/>
    </row>
    <row r="2546" spans="1:10" ht="15" x14ac:dyDescent="0.25">
      <c r="A2546" s="131"/>
      <c r="B2546" s="131"/>
      <c r="C2546" s="131"/>
      <c r="D2546" s="186"/>
      <c r="E2546" s="131"/>
      <c r="F2546" s="543"/>
      <c r="G2546" s="131"/>
      <c r="H2546" s="131"/>
      <c r="I2546" s="131"/>
      <c r="J2546" s="131"/>
    </row>
    <row r="2547" spans="1:10" ht="15" x14ac:dyDescent="0.25">
      <c r="A2547" s="131"/>
      <c r="B2547" s="131"/>
      <c r="C2547" s="131"/>
      <c r="D2547" s="186"/>
      <c r="E2547" s="131"/>
      <c r="F2547" s="543"/>
      <c r="G2547" s="131"/>
      <c r="H2547" s="131"/>
      <c r="I2547" s="131"/>
      <c r="J2547" s="131"/>
    </row>
    <row r="2548" spans="1:10" ht="15" x14ac:dyDescent="0.25">
      <c r="A2548" s="131"/>
      <c r="B2548" s="131"/>
      <c r="C2548" s="131"/>
      <c r="D2548" s="186"/>
      <c r="E2548" s="131"/>
      <c r="F2548" s="543"/>
      <c r="G2548" s="131"/>
      <c r="H2548" s="131"/>
      <c r="I2548" s="131"/>
      <c r="J2548" s="131"/>
    </row>
    <row r="2549" spans="1:10" ht="15" x14ac:dyDescent="0.25">
      <c r="A2549" s="131"/>
      <c r="B2549" s="131"/>
      <c r="C2549" s="131"/>
      <c r="D2549" s="186"/>
      <c r="E2549" s="131"/>
      <c r="F2549" s="543"/>
      <c r="G2549" s="131"/>
      <c r="H2549" s="131"/>
      <c r="I2549" s="131"/>
      <c r="J2549" s="131"/>
    </row>
    <row r="2550" spans="1:10" ht="15" x14ac:dyDescent="0.25">
      <c r="A2550" s="131"/>
      <c r="B2550" s="131"/>
      <c r="C2550" s="131"/>
      <c r="D2550" s="186"/>
      <c r="E2550" s="131"/>
      <c r="F2550" s="543"/>
      <c r="G2550" s="131"/>
      <c r="H2550" s="131"/>
      <c r="I2550" s="131"/>
      <c r="J2550" s="131"/>
    </row>
    <row r="2551" spans="1:10" ht="15" x14ac:dyDescent="0.25">
      <c r="A2551" s="131"/>
      <c r="B2551" s="131"/>
      <c r="C2551" s="131"/>
      <c r="D2551" s="186"/>
      <c r="E2551" s="131"/>
      <c r="F2551" s="543"/>
      <c r="G2551" s="131"/>
      <c r="H2551" s="131"/>
      <c r="I2551" s="131"/>
      <c r="J2551" s="131"/>
    </row>
    <row r="2552" spans="1:10" ht="15" x14ac:dyDescent="0.25">
      <c r="A2552" s="131"/>
      <c r="B2552" s="131"/>
      <c r="C2552" s="131"/>
      <c r="D2552" s="186"/>
      <c r="E2552" s="131"/>
      <c r="F2552" s="543"/>
      <c r="G2552" s="131"/>
      <c r="H2552" s="131"/>
      <c r="I2552" s="131"/>
      <c r="J2552" s="131"/>
    </row>
    <row r="2553" spans="1:10" ht="15" x14ac:dyDescent="0.25">
      <c r="A2553" s="131"/>
      <c r="B2553" s="131"/>
      <c r="C2553" s="131"/>
      <c r="D2553" s="186"/>
      <c r="E2553" s="131"/>
      <c r="F2553" s="543"/>
      <c r="G2553" s="131"/>
      <c r="H2553" s="131"/>
      <c r="I2553" s="131"/>
      <c r="J2553" s="131"/>
    </row>
    <row r="2554" spans="1:10" ht="15" x14ac:dyDescent="0.25">
      <c r="A2554" s="131"/>
      <c r="B2554" s="131"/>
      <c r="C2554" s="131"/>
      <c r="D2554" s="186"/>
      <c r="E2554" s="131"/>
      <c r="F2554" s="543"/>
      <c r="G2554" s="131"/>
      <c r="H2554" s="131"/>
      <c r="I2554" s="131"/>
      <c r="J2554" s="131"/>
    </row>
    <row r="2555" spans="1:10" ht="15" x14ac:dyDescent="0.25">
      <c r="A2555" s="131"/>
      <c r="B2555" s="131"/>
      <c r="C2555" s="131"/>
      <c r="D2555" s="186"/>
      <c r="E2555" s="131"/>
      <c r="F2555" s="543"/>
      <c r="G2555" s="131"/>
      <c r="H2555" s="131"/>
      <c r="I2555" s="131"/>
      <c r="J2555" s="131"/>
    </row>
    <row r="2556" spans="1:10" ht="15" x14ac:dyDescent="0.25">
      <c r="A2556" s="131"/>
      <c r="B2556" s="131"/>
      <c r="C2556" s="131"/>
      <c r="D2556" s="186"/>
      <c r="E2556" s="131"/>
      <c r="F2556" s="543"/>
      <c r="G2556" s="131"/>
      <c r="H2556" s="131"/>
      <c r="I2556" s="131"/>
      <c r="J2556" s="131"/>
    </row>
    <row r="2557" spans="1:10" ht="15" x14ac:dyDescent="0.25">
      <c r="A2557" s="131"/>
      <c r="B2557" s="131"/>
      <c r="C2557" s="131"/>
      <c r="D2557" s="186"/>
      <c r="E2557" s="131"/>
      <c r="F2557" s="543"/>
      <c r="G2557" s="131"/>
      <c r="H2557" s="131"/>
      <c r="I2557" s="131"/>
      <c r="J2557" s="131"/>
    </row>
    <row r="2558" spans="1:10" ht="15" x14ac:dyDescent="0.25">
      <c r="A2558" s="131"/>
      <c r="B2558" s="131"/>
      <c r="C2558" s="131"/>
      <c r="D2558" s="186"/>
      <c r="E2558" s="131"/>
      <c r="F2558" s="543"/>
      <c r="G2558" s="131"/>
      <c r="H2558" s="131"/>
      <c r="I2558" s="131"/>
      <c r="J2558" s="131"/>
    </row>
    <row r="2559" spans="1:10" ht="15" x14ac:dyDescent="0.25">
      <c r="A2559" s="131"/>
      <c r="B2559" s="131"/>
      <c r="C2559" s="131"/>
      <c r="D2559" s="186"/>
      <c r="E2559" s="131"/>
      <c r="F2559" s="543"/>
      <c r="G2559" s="131"/>
      <c r="H2559" s="131"/>
      <c r="I2559" s="131"/>
      <c r="J2559" s="131"/>
    </row>
    <row r="2560" spans="1:10" ht="15" x14ac:dyDescent="0.25">
      <c r="A2560" s="131"/>
      <c r="B2560" s="131"/>
      <c r="C2560" s="131"/>
      <c r="D2560" s="186"/>
      <c r="E2560" s="131"/>
      <c r="F2560" s="543"/>
      <c r="G2560" s="131"/>
      <c r="H2560" s="131"/>
      <c r="I2560" s="131"/>
      <c r="J2560" s="131"/>
    </row>
    <row r="2561" spans="1:10" ht="15" x14ac:dyDescent="0.25">
      <c r="A2561" s="131"/>
      <c r="B2561" s="131"/>
      <c r="C2561" s="131"/>
      <c r="D2561" s="186"/>
      <c r="E2561" s="131"/>
      <c r="F2561" s="543"/>
      <c r="G2561" s="131"/>
      <c r="H2561" s="131"/>
      <c r="I2561" s="131"/>
      <c r="J2561" s="131"/>
    </row>
    <row r="2562" spans="1:10" ht="15" x14ac:dyDescent="0.25">
      <c r="A2562" s="131"/>
      <c r="B2562" s="131"/>
      <c r="C2562" s="131"/>
      <c r="D2562" s="186"/>
      <c r="E2562" s="131"/>
      <c r="F2562" s="543"/>
      <c r="G2562" s="131"/>
      <c r="H2562" s="131"/>
      <c r="I2562" s="131"/>
      <c r="J2562" s="131"/>
    </row>
    <row r="2563" spans="1:10" ht="15" x14ac:dyDescent="0.25">
      <c r="A2563" s="131"/>
      <c r="B2563" s="131"/>
      <c r="C2563" s="131"/>
      <c r="D2563" s="186"/>
      <c r="E2563" s="131"/>
      <c r="F2563" s="543"/>
      <c r="G2563" s="131"/>
      <c r="H2563" s="131"/>
      <c r="I2563" s="131"/>
      <c r="J2563" s="131"/>
    </row>
    <row r="2564" spans="1:10" ht="15" x14ac:dyDescent="0.25">
      <c r="A2564" s="131"/>
      <c r="B2564" s="131"/>
      <c r="C2564" s="131"/>
      <c r="D2564" s="186"/>
      <c r="E2564" s="131"/>
      <c r="F2564" s="543"/>
      <c r="G2564" s="131"/>
      <c r="H2564" s="131"/>
      <c r="I2564" s="131"/>
      <c r="J2564" s="131"/>
    </row>
    <row r="2565" spans="1:10" ht="15" x14ac:dyDescent="0.25">
      <c r="A2565" s="131"/>
      <c r="B2565" s="131"/>
      <c r="C2565" s="131"/>
      <c r="D2565" s="186"/>
      <c r="E2565" s="131"/>
      <c r="F2565" s="543"/>
      <c r="G2565" s="131"/>
      <c r="H2565" s="131"/>
      <c r="I2565" s="131"/>
      <c r="J2565" s="131"/>
    </row>
    <row r="2566" spans="1:10" ht="15" x14ac:dyDescent="0.25">
      <c r="A2566" s="131"/>
      <c r="B2566" s="131"/>
      <c r="C2566" s="131"/>
      <c r="D2566" s="186"/>
      <c r="E2566" s="131"/>
      <c r="F2566" s="543"/>
      <c r="G2566" s="131"/>
      <c r="H2566" s="131"/>
      <c r="I2566" s="131"/>
      <c r="J2566" s="131"/>
    </row>
    <row r="2567" spans="1:10" ht="15" x14ac:dyDescent="0.25">
      <c r="A2567" s="131"/>
      <c r="B2567" s="131"/>
      <c r="C2567" s="131"/>
      <c r="D2567" s="186"/>
      <c r="E2567" s="131"/>
      <c r="F2567" s="543"/>
      <c r="G2567" s="131"/>
      <c r="H2567" s="131"/>
      <c r="I2567" s="131"/>
      <c r="J2567" s="131"/>
    </row>
    <row r="2568" spans="1:10" ht="15" x14ac:dyDescent="0.25">
      <c r="A2568" s="131"/>
      <c r="B2568" s="131"/>
      <c r="C2568" s="131"/>
      <c r="D2568" s="186"/>
      <c r="E2568" s="131"/>
      <c r="F2568" s="543"/>
      <c r="G2568" s="131"/>
      <c r="H2568" s="131"/>
      <c r="I2568" s="131"/>
      <c r="J2568" s="131"/>
    </row>
    <row r="2569" spans="1:10" ht="15" x14ac:dyDescent="0.25">
      <c r="A2569" s="131"/>
      <c r="B2569" s="131"/>
      <c r="C2569" s="131"/>
      <c r="D2569" s="186"/>
      <c r="E2569" s="131"/>
      <c r="F2569" s="543"/>
      <c r="G2569" s="131"/>
      <c r="H2569" s="131"/>
      <c r="I2569" s="131"/>
      <c r="J2569" s="131"/>
    </row>
    <row r="2570" spans="1:10" ht="15" x14ac:dyDescent="0.25">
      <c r="A2570" s="131"/>
      <c r="B2570" s="131"/>
      <c r="C2570" s="131"/>
      <c r="D2570" s="186"/>
      <c r="E2570" s="131"/>
      <c r="F2570" s="543"/>
      <c r="G2570" s="131"/>
      <c r="H2570" s="131"/>
      <c r="I2570" s="131"/>
      <c r="J2570" s="131"/>
    </row>
    <row r="2571" spans="1:10" ht="15" x14ac:dyDescent="0.25">
      <c r="A2571" s="131"/>
      <c r="B2571" s="131"/>
      <c r="C2571" s="131"/>
      <c r="D2571" s="186"/>
      <c r="E2571" s="131"/>
      <c r="F2571" s="543"/>
      <c r="G2571" s="131"/>
      <c r="H2571" s="131"/>
      <c r="I2571" s="131"/>
      <c r="J2571" s="131"/>
    </row>
    <row r="2572" spans="1:10" ht="15" x14ac:dyDescent="0.25">
      <c r="A2572" s="131"/>
      <c r="B2572" s="131"/>
      <c r="C2572" s="131"/>
      <c r="D2572" s="186"/>
      <c r="E2572" s="131"/>
      <c r="F2572" s="543"/>
      <c r="G2572" s="131"/>
      <c r="H2572" s="131"/>
      <c r="I2572" s="131"/>
      <c r="J2572" s="131"/>
    </row>
    <row r="2573" spans="1:10" ht="15" x14ac:dyDescent="0.25">
      <c r="A2573" s="131"/>
      <c r="B2573" s="131"/>
      <c r="C2573" s="131"/>
      <c r="D2573" s="186"/>
      <c r="E2573" s="131"/>
      <c r="F2573" s="543"/>
      <c r="G2573" s="131"/>
      <c r="H2573" s="131"/>
      <c r="I2573" s="131"/>
      <c r="J2573" s="131"/>
    </row>
    <row r="2574" spans="1:10" ht="15" x14ac:dyDescent="0.25">
      <c r="A2574" s="131"/>
      <c r="B2574" s="131"/>
      <c r="C2574" s="131"/>
      <c r="D2574" s="186"/>
      <c r="E2574" s="131"/>
      <c r="F2574" s="543"/>
      <c r="G2574" s="131"/>
      <c r="H2574" s="131"/>
      <c r="I2574" s="131"/>
      <c r="J2574" s="131"/>
    </row>
    <row r="2575" spans="1:10" ht="15" x14ac:dyDescent="0.25">
      <c r="A2575" s="131"/>
      <c r="B2575" s="131"/>
      <c r="C2575" s="131"/>
      <c r="D2575" s="186"/>
      <c r="E2575" s="131"/>
      <c r="F2575" s="543"/>
      <c r="G2575" s="131"/>
      <c r="H2575" s="131"/>
      <c r="I2575" s="131"/>
      <c r="J2575" s="131"/>
    </row>
    <row r="2576" spans="1:10" ht="15" x14ac:dyDescent="0.25">
      <c r="A2576" s="131"/>
      <c r="B2576" s="131"/>
      <c r="C2576" s="131"/>
      <c r="D2576" s="186"/>
      <c r="E2576" s="131"/>
      <c r="F2576" s="543"/>
      <c r="G2576" s="131"/>
      <c r="H2576" s="131"/>
      <c r="I2576" s="131"/>
      <c r="J2576" s="131"/>
    </row>
    <row r="2577" spans="1:10" ht="15" x14ac:dyDescent="0.25">
      <c r="A2577" s="131"/>
      <c r="B2577" s="131"/>
      <c r="C2577" s="131"/>
      <c r="D2577" s="186"/>
      <c r="E2577" s="131"/>
      <c r="F2577" s="543"/>
      <c r="G2577" s="131"/>
      <c r="H2577" s="131"/>
      <c r="I2577" s="131"/>
      <c r="J2577" s="131"/>
    </row>
    <row r="2578" spans="1:10" ht="15" x14ac:dyDescent="0.25">
      <c r="A2578" s="131"/>
      <c r="B2578" s="131"/>
      <c r="C2578" s="131"/>
      <c r="D2578" s="186"/>
      <c r="E2578" s="131"/>
      <c r="F2578" s="543"/>
      <c r="G2578" s="131"/>
      <c r="H2578" s="131"/>
      <c r="I2578" s="131"/>
      <c r="J2578" s="131"/>
    </row>
    <row r="2579" spans="1:10" ht="15" x14ac:dyDescent="0.25">
      <c r="A2579" s="131"/>
      <c r="B2579" s="131"/>
      <c r="C2579" s="131"/>
      <c r="D2579" s="186"/>
      <c r="E2579" s="131"/>
      <c r="F2579" s="543"/>
      <c r="G2579" s="131"/>
      <c r="H2579" s="131"/>
      <c r="I2579" s="131"/>
      <c r="J2579" s="131"/>
    </row>
    <row r="2580" spans="1:10" ht="15" x14ac:dyDescent="0.25">
      <c r="A2580" s="131"/>
      <c r="B2580" s="131"/>
      <c r="C2580" s="131"/>
      <c r="D2580" s="186"/>
      <c r="E2580" s="131"/>
      <c r="F2580" s="543"/>
      <c r="G2580" s="131"/>
      <c r="H2580" s="131"/>
      <c r="I2580" s="131"/>
      <c r="J2580" s="131"/>
    </row>
    <row r="2581" spans="1:10" ht="15" x14ac:dyDescent="0.25">
      <c r="A2581" s="131"/>
      <c r="B2581" s="131"/>
      <c r="C2581" s="131"/>
      <c r="D2581" s="186"/>
      <c r="E2581" s="131"/>
      <c r="F2581" s="543"/>
      <c r="G2581" s="131"/>
      <c r="H2581" s="131"/>
      <c r="I2581" s="131"/>
      <c r="J2581" s="131"/>
    </row>
    <row r="2582" spans="1:10" ht="15" x14ac:dyDescent="0.25">
      <c r="A2582" s="131"/>
      <c r="B2582" s="131"/>
      <c r="C2582" s="131"/>
      <c r="D2582" s="186"/>
      <c r="E2582" s="131"/>
      <c r="F2582" s="543"/>
      <c r="G2582" s="131"/>
      <c r="H2582" s="131"/>
      <c r="I2582" s="131"/>
      <c r="J2582" s="131"/>
    </row>
    <row r="2583" spans="1:10" ht="15" x14ac:dyDescent="0.25">
      <c r="A2583" s="131"/>
      <c r="B2583" s="131"/>
      <c r="C2583" s="131"/>
      <c r="D2583" s="186"/>
      <c r="E2583" s="131"/>
      <c r="F2583" s="543"/>
      <c r="G2583" s="131"/>
      <c r="H2583" s="131"/>
      <c r="I2583" s="131"/>
      <c r="J2583" s="131"/>
    </row>
    <row r="2584" spans="1:10" ht="15" x14ac:dyDescent="0.25">
      <c r="A2584" s="131"/>
      <c r="B2584" s="131"/>
      <c r="C2584" s="131"/>
      <c r="D2584" s="186"/>
      <c r="E2584" s="131"/>
      <c r="F2584" s="543"/>
      <c r="G2584" s="131"/>
      <c r="H2584" s="131"/>
      <c r="I2584" s="131"/>
      <c r="J2584" s="131"/>
    </row>
    <row r="2585" spans="1:10" ht="15" x14ac:dyDescent="0.25">
      <c r="A2585" s="131"/>
      <c r="B2585" s="131"/>
      <c r="C2585" s="131"/>
      <c r="D2585" s="186"/>
      <c r="E2585" s="131"/>
      <c r="F2585" s="543"/>
      <c r="G2585" s="131"/>
      <c r="H2585" s="131"/>
      <c r="I2585" s="131"/>
      <c r="J2585" s="131"/>
    </row>
    <row r="2586" spans="1:10" ht="15" x14ac:dyDescent="0.25">
      <c r="A2586" s="131"/>
      <c r="B2586" s="131"/>
      <c r="C2586" s="131"/>
      <c r="D2586" s="186"/>
      <c r="E2586" s="131"/>
      <c r="F2586" s="543"/>
      <c r="G2586" s="131"/>
      <c r="H2586" s="131"/>
      <c r="I2586" s="131"/>
      <c r="J2586" s="131"/>
    </row>
    <row r="2587" spans="1:10" ht="15" x14ac:dyDescent="0.25">
      <c r="A2587" s="131"/>
      <c r="B2587" s="131"/>
      <c r="C2587" s="131"/>
      <c r="D2587" s="186"/>
      <c r="E2587" s="131"/>
      <c r="F2587" s="543"/>
      <c r="G2587" s="131"/>
      <c r="H2587" s="131"/>
      <c r="I2587" s="131"/>
      <c r="J2587" s="131"/>
    </row>
    <row r="2588" spans="1:10" ht="15" x14ac:dyDescent="0.25">
      <c r="A2588" s="131"/>
      <c r="B2588" s="131"/>
      <c r="C2588" s="131"/>
      <c r="D2588" s="186"/>
      <c r="E2588" s="131"/>
      <c r="F2588" s="543"/>
      <c r="G2588" s="131"/>
      <c r="H2588" s="131"/>
      <c r="I2588" s="131"/>
      <c r="J2588" s="131"/>
    </row>
    <row r="2589" spans="1:10" ht="15" x14ac:dyDescent="0.25">
      <c r="A2589" s="131"/>
      <c r="B2589" s="131"/>
      <c r="C2589" s="131"/>
      <c r="D2589" s="186"/>
      <c r="E2589" s="131"/>
      <c r="F2589" s="543"/>
      <c r="G2589" s="131"/>
      <c r="H2589" s="131"/>
      <c r="I2589" s="131"/>
      <c r="J2589" s="131"/>
    </row>
    <row r="2590" spans="1:10" ht="15" x14ac:dyDescent="0.25">
      <c r="A2590" s="131"/>
      <c r="B2590" s="131"/>
      <c r="C2590" s="131"/>
      <c r="D2590" s="186"/>
      <c r="E2590" s="131"/>
      <c r="F2590" s="543"/>
      <c r="G2590" s="131"/>
      <c r="H2590" s="131"/>
      <c r="I2590" s="131"/>
      <c r="J2590" s="131"/>
    </row>
    <row r="2591" spans="1:10" ht="15" x14ac:dyDescent="0.25">
      <c r="A2591" s="131"/>
      <c r="B2591" s="131"/>
      <c r="C2591" s="131"/>
      <c r="D2591" s="186"/>
      <c r="E2591" s="131"/>
      <c r="F2591" s="543"/>
      <c r="G2591" s="131"/>
      <c r="H2591" s="131"/>
      <c r="I2591" s="131"/>
      <c r="J2591" s="131"/>
    </row>
    <row r="2592" spans="1:10" ht="15" x14ac:dyDescent="0.25">
      <c r="A2592" s="131"/>
      <c r="B2592" s="131"/>
      <c r="C2592" s="131"/>
      <c r="D2592" s="186"/>
      <c r="E2592" s="131"/>
      <c r="F2592" s="543"/>
      <c r="G2592" s="131"/>
      <c r="H2592" s="131"/>
      <c r="I2592" s="131"/>
      <c r="J2592" s="131"/>
    </row>
    <row r="2593" spans="1:10" ht="15" x14ac:dyDescent="0.25">
      <c r="A2593" s="131"/>
      <c r="B2593" s="131"/>
      <c r="C2593" s="131"/>
      <c r="D2593" s="186"/>
      <c r="E2593" s="131"/>
      <c r="F2593" s="543"/>
      <c r="G2593" s="131"/>
      <c r="H2593" s="131"/>
      <c r="I2593" s="131"/>
      <c r="J2593" s="131"/>
    </row>
    <row r="2594" spans="1:10" ht="15" x14ac:dyDescent="0.25">
      <c r="A2594" s="131"/>
      <c r="B2594" s="131"/>
      <c r="C2594" s="131"/>
      <c r="D2594" s="186"/>
      <c r="E2594" s="131"/>
      <c r="F2594" s="543"/>
      <c r="G2594" s="131"/>
      <c r="H2594" s="131"/>
      <c r="I2594" s="131"/>
      <c r="J2594" s="131"/>
    </row>
    <row r="2595" spans="1:10" ht="15" x14ac:dyDescent="0.25">
      <c r="A2595" s="131"/>
      <c r="B2595" s="131"/>
      <c r="C2595" s="131"/>
      <c r="D2595" s="186"/>
      <c r="E2595" s="131"/>
      <c r="F2595" s="543"/>
      <c r="G2595" s="131"/>
      <c r="H2595" s="131"/>
      <c r="I2595" s="131"/>
      <c r="J2595" s="131"/>
    </row>
    <row r="2596" spans="1:10" ht="15" x14ac:dyDescent="0.25">
      <c r="A2596" s="131"/>
      <c r="B2596" s="131"/>
      <c r="C2596" s="131"/>
      <c r="D2596" s="186"/>
      <c r="E2596" s="131"/>
      <c r="F2596" s="543"/>
      <c r="G2596" s="131"/>
      <c r="H2596" s="131"/>
      <c r="I2596" s="131"/>
      <c r="J2596" s="131"/>
    </row>
    <row r="2597" spans="1:10" ht="15" x14ac:dyDescent="0.25">
      <c r="A2597" s="131"/>
      <c r="B2597" s="131"/>
      <c r="C2597" s="131"/>
      <c r="D2597" s="186"/>
      <c r="E2597" s="131"/>
      <c r="F2597" s="543"/>
      <c r="G2597" s="131"/>
      <c r="H2597" s="131"/>
      <c r="I2597" s="131"/>
      <c r="J2597" s="131"/>
    </row>
    <row r="2598" spans="1:10" ht="15" x14ac:dyDescent="0.25">
      <c r="A2598" s="131"/>
      <c r="B2598" s="131"/>
      <c r="C2598" s="131"/>
      <c r="D2598" s="186"/>
      <c r="E2598" s="131"/>
      <c r="F2598" s="543"/>
      <c r="G2598" s="131"/>
      <c r="H2598" s="131"/>
      <c r="I2598" s="131"/>
      <c r="J2598" s="131"/>
    </row>
    <row r="2599" spans="1:10" ht="15" x14ac:dyDescent="0.25">
      <c r="A2599" s="131"/>
      <c r="B2599" s="131"/>
      <c r="C2599" s="131"/>
      <c r="D2599" s="186"/>
      <c r="E2599" s="131"/>
      <c r="F2599" s="543"/>
      <c r="G2599" s="131"/>
      <c r="H2599" s="131"/>
      <c r="I2599" s="131"/>
      <c r="J2599" s="131"/>
    </row>
    <row r="2600" spans="1:10" ht="15" x14ac:dyDescent="0.25">
      <c r="A2600" s="131"/>
      <c r="B2600" s="131"/>
      <c r="C2600" s="131"/>
      <c r="D2600" s="186"/>
      <c r="E2600" s="131"/>
      <c r="F2600" s="543"/>
      <c r="G2600" s="131"/>
      <c r="H2600" s="131"/>
      <c r="I2600" s="131"/>
      <c r="J2600" s="131"/>
    </row>
    <row r="2601" spans="1:10" ht="15" x14ac:dyDescent="0.25">
      <c r="A2601" s="131"/>
      <c r="B2601" s="131"/>
      <c r="C2601" s="131"/>
      <c r="D2601" s="186"/>
      <c r="E2601" s="131"/>
      <c r="F2601" s="543"/>
      <c r="G2601" s="131"/>
      <c r="H2601" s="131"/>
      <c r="I2601" s="131"/>
      <c r="J2601" s="131"/>
    </row>
    <row r="2602" spans="1:10" ht="15" x14ac:dyDescent="0.25">
      <c r="A2602" s="131"/>
      <c r="B2602" s="131"/>
      <c r="C2602" s="131"/>
      <c r="D2602" s="186"/>
      <c r="E2602" s="131"/>
      <c r="F2602" s="543"/>
      <c r="G2602" s="131"/>
      <c r="H2602" s="131"/>
      <c r="I2602" s="131"/>
      <c r="J2602" s="131"/>
    </row>
    <row r="2603" spans="1:10" ht="15" x14ac:dyDescent="0.25">
      <c r="A2603" s="131"/>
      <c r="B2603" s="131"/>
      <c r="C2603" s="131"/>
      <c r="D2603" s="186"/>
      <c r="E2603" s="131"/>
      <c r="F2603" s="543"/>
      <c r="G2603" s="131"/>
      <c r="H2603" s="131"/>
      <c r="I2603" s="131"/>
      <c r="J2603" s="131"/>
    </row>
    <row r="2604" spans="1:10" ht="15" x14ac:dyDescent="0.25">
      <c r="A2604" s="131"/>
      <c r="B2604" s="131"/>
      <c r="C2604" s="131"/>
      <c r="D2604" s="186"/>
      <c r="E2604" s="131"/>
      <c r="F2604" s="543"/>
      <c r="G2604" s="131"/>
      <c r="H2604" s="131"/>
      <c r="I2604" s="131"/>
      <c r="J2604" s="131"/>
    </row>
    <row r="2605" spans="1:10" ht="15" x14ac:dyDescent="0.25">
      <c r="A2605" s="131"/>
      <c r="B2605" s="131"/>
      <c r="C2605" s="131"/>
      <c r="D2605" s="186"/>
      <c r="E2605" s="131"/>
      <c r="F2605" s="543"/>
      <c r="G2605" s="131"/>
      <c r="H2605" s="131"/>
      <c r="I2605" s="131"/>
      <c r="J2605" s="131"/>
    </row>
    <row r="2606" spans="1:10" ht="15" x14ac:dyDescent="0.25">
      <c r="A2606" s="131"/>
      <c r="B2606" s="131"/>
      <c r="C2606" s="131"/>
      <c r="D2606" s="186"/>
      <c r="E2606" s="131"/>
      <c r="F2606" s="543"/>
      <c r="G2606" s="131"/>
      <c r="H2606" s="131"/>
      <c r="I2606" s="131"/>
      <c r="J2606" s="131"/>
    </row>
    <row r="2607" spans="1:10" ht="15" x14ac:dyDescent="0.25">
      <c r="A2607" s="131"/>
      <c r="B2607" s="131"/>
      <c r="C2607" s="131"/>
      <c r="D2607" s="186"/>
      <c r="E2607" s="131"/>
      <c r="F2607" s="543"/>
      <c r="G2607" s="131"/>
      <c r="H2607" s="131"/>
      <c r="I2607" s="131"/>
      <c r="J2607" s="131"/>
    </row>
    <row r="2608" spans="1:10" ht="15" x14ac:dyDescent="0.25">
      <c r="A2608" s="131"/>
      <c r="B2608" s="131"/>
      <c r="C2608" s="131"/>
      <c r="D2608" s="186"/>
      <c r="E2608" s="131"/>
      <c r="F2608" s="543"/>
      <c r="G2608" s="131"/>
      <c r="H2608" s="131"/>
      <c r="I2608" s="131"/>
      <c r="J2608" s="131"/>
    </row>
    <row r="2609" spans="1:10" ht="15" x14ac:dyDescent="0.25">
      <c r="A2609" s="131"/>
      <c r="B2609" s="131"/>
      <c r="C2609" s="131"/>
      <c r="D2609" s="186"/>
      <c r="E2609" s="131"/>
      <c r="F2609" s="543"/>
      <c r="G2609" s="131"/>
      <c r="H2609" s="131"/>
      <c r="I2609" s="131"/>
      <c r="J2609" s="131"/>
    </row>
    <row r="2610" spans="1:10" ht="15" x14ac:dyDescent="0.25">
      <c r="A2610" s="131"/>
      <c r="B2610" s="131"/>
      <c r="C2610" s="131"/>
      <c r="D2610" s="186"/>
      <c r="E2610" s="131"/>
      <c r="F2610" s="543"/>
      <c r="G2610" s="131"/>
      <c r="H2610" s="131"/>
      <c r="I2610" s="131"/>
      <c r="J2610" s="131"/>
    </row>
    <row r="2611" spans="1:10" ht="15" x14ac:dyDescent="0.25">
      <c r="A2611" s="131"/>
      <c r="B2611" s="131"/>
      <c r="C2611" s="131"/>
      <c r="D2611" s="186"/>
      <c r="E2611" s="131"/>
      <c r="F2611" s="543"/>
      <c r="G2611" s="131"/>
      <c r="H2611" s="131"/>
      <c r="I2611" s="131"/>
      <c r="J2611" s="131"/>
    </row>
    <row r="2612" spans="1:10" ht="15" x14ac:dyDescent="0.25">
      <c r="A2612" s="131"/>
      <c r="B2612" s="131"/>
      <c r="C2612" s="131"/>
      <c r="D2612" s="186"/>
      <c r="E2612" s="131"/>
      <c r="F2612" s="543"/>
      <c r="G2612" s="131"/>
      <c r="H2612" s="131"/>
      <c r="I2612" s="131"/>
      <c r="J2612" s="131"/>
    </row>
    <row r="2613" spans="1:10" ht="15" x14ac:dyDescent="0.25">
      <c r="A2613" s="131"/>
      <c r="B2613" s="131"/>
      <c r="C2613" s="131"/>
      <c r="D2613" s="186"/>
      <c r="E2613" s="131"/>
      <c r="F2613" s="543"/>
      <c r="G2613" s="131"/>
      <c r="H2613" s="131"/>
      <c r="I2613" s="131"/>
      <c r="J2613" s="131"/>
    </row>
    <row r="2614" spans="1:10" ht="15" x14ac:dyDescent="0.25">
      <c r="A2614" s="131"/>
      <c r="B2614" s="131"/>
      <c r="C2614" s="131"/>
      <c r="D2614" s="186"/>
      <c r="E2614" s="131"/>
      <c r="F2614" s="543"/>
      <c r="G2614" s="131"/>
      <c r="H2614" s="131"/>
      <c r="I2614" s="131"/>
      <c r="J2614" s="131"/>
    </row>
    <row r="2615" spans="1:10" ht="15" x14ac:dyDescent="0.25">
      <c r="A2615" s="131"/>
      <c r="B2615" s="131"/>
      <c r="C2615" s="131"/>
      <c r="D2615" s="186"/>
      <c r="E2615" s="131"/>
      <c r="F2615" s="543"/>
      <c r="G2615" s="131"/>
      <c r="H2615" s="131"/>
      <c r="I2615" s="131"/>
      <c r="J2615" s="131"/>
    </row>
    <row r="2616" spans="1:10" ht="15" x14ac:dyDescent="0.25">
      <c r="A2616" s="131"/>
      <c r="B2616" s="131"/>
      <c r="C2616" s="131"/>
      <c r="D2616" s="186"/>
      <c r="E2616" s="131"/>
      <c r="F2616" s="543"/>
      <c r="G2616" s="131"/>
      <c r="H2616" s="131"/>
      <c r="I2616" s="131"/>
      <c r="J2616" s="131"/>
    </row>
    <row r="2617" spans="1:10" ht="15" x14ac:dyDescent="0.25">
      <c r="A2617" s="131"/>
      <c r="B2617" s="131"/>
      <c r="C2617" s="131"/>
      <c r="D2617" s="186"/>
      <c r="E2617" s="131"/>
      <c r="F2617" s="543"/>
      <c r="G2617" s="131"/>
      <c r="H2617" s="131"/>
      <c r="I2617" s="131"/>
      <c r="J2617" s="131"/>
    </row>
    <row r="2618" spans="1:10" ht="15" x14ac:dyDescent="0.25">
      <c r="A2618" s="131"/>
      <c r="B2618" s="131"/>
      <c r="C2618" s="131"/>
      <c r="D2618" s="186"/>
      <c r="E2618" s="131"/>
      <c r="F2618" s="543"/>
      <c r="G2618" s="131"/>
      <c r="H2618" s="131"/>
      <c r="I2618" s="131"/>
      <c r="J2618" s="131"/>
    </row>
    <row r="2619" spans="1:10" ht="15" x14ac:dyDescent="0.25">
      <c r="A2619" s="131"/>
      <c r="B2619" s="131"/>
      <c r="C2619" s="131"/>
      <c r="D2619" s="186"/>
      <c r="E2619" s="131"/>
      <c r="F2619" s="543"/>
      <c r="G2619" s="131"/>
      <c r="H2619" s="131"/>
      <c r="I2619" s="131"/>
      <c r="J2619" s="131"/>
    </row>
    <row r="2620" spans="1:10" ht="15" customHeight="1" x14ac:dyDescent="0.25">
      <c r="A2620" s="131"/>
      <c r="B2620" s="131"/>
      <c r="C2620" s="131"/>
      <c r="D2620" s="186"/>
      <c r="E2620" s="131"/>
      <c r="F2620" s="543"/>
      <c r="G2620" s="131"/>
      <c r="H2620" s="131"/>
      <c r="I2620" s="131"/>
      <c r="J2620" s="131"/>
    </row>
    <row r="2621" spans="1:10" ht="15" customHeight="1" x14ac:dyDescent="0.25">
      <c r="A2621" s="131"/>
      <c r="B2621" s="131"/>
      <c r="C2621" s="131"/>
      <c r="D2621" s="186"/>
      <c r="E2621" s="131"/>
      <c r="F2621" s="543"/>
      <c r="G2621" s="131"/>
      <c r="H2621" s="131"/>
      <c r="I2621" s="131"/>
      <c r="J2621" s="131"/>
    </row>
    <row r="2622" spans="1:10" ht="15" customHeight="1" x14ac:dyDescent="0.25">
      <c r="A2622" s="131"/>
      <c r="B2622" s="131"/>
      <c r="C2622" s="131"/>
      <c r="D2622" s="186"/>
      <c r="E2622" s="131"/>
      <c r="F2622" s="543"/>
      <c r="G2622" s="131"/>
      <c r="H2622" s="131"/>
      <c r="I2622" s="131"/>
      <c r="J2622" s="131"/>
    </row>
    <row r="2623" spans="1:10" ht="15" x14ac:dyDescent="0.25">
      <c r="A2623" s="131"/>
      <c r="B2623" s="131"/>
      <c r="C2623" s="131"/>
      <c r="D2623" s="186"/>
      <c r="E2623" s="131"/>
      <c r="F2623" s="543"/>
      <c r="G2623" s="131"/>
      <c r="H2623" s="131"/>
      <c r="I2623" s="131"/>
      <c r="J2623" s="131"/>
    </row>
    <row r="2624" spans="1:10" ht="15" x14ac:dyDescent="0.25">
      <c r="A2624" s="131"/>
      <c r="B2624" s="131"/>
      <c r="C2624" s="131"/>
      <c r="D2624" s="186"/>
      <c r="E2624" s="131"/>
      <c r="F2624" s="543"/>
      <c r="G2624" s="131"/>
      <c r="H2624" s="131"/>
      <c r="I2624" s="131"/>
      <c r="J2624" s="131"/>
    </row>
    <row r="2625" spans="1:10" ht="15" x14ac:dyDescent="0.25">
      <c r="A2625" s="131"/>
      <c r="B2625" s="131"/>
      <c r="C2625" s="131"/>
      <c r="D2625" s="186"/>
      <c r="E2625" s="131"/>
      <c r="F2625" s="543"/>
      <c r="G2625" s="131"/>
      <c r="H2625" s="131"/>
      <c r="I2625" s="131"/>
      <c r="J2625" s="131"/>
    </row>
    <row r="2626" spans="1:10" ht="15" x14ac:dyDescent="0.25">
      <c r="A2626" s="131"/>
      <c r="B2626" s="131"/>
      <c r="C2626" s="131"/>
      <c r="D2626" s="186"/>
      <c r="E2626" s="131"/>
      <c r="F2626" s="543"/>
      <c r="G2626" s="131"/>
      <c r="H2626" s="131"/>
      <c r="I2626" s="131"/>
      <c r="J2626" s="131"/>
    </row>
    <row r="2627" spans="1:10" ht="15" x14ac:dyDescent="0.25">
      <c r="A2627" s="131"/>
      <c r="B2627" s="131"/>
      <c r="C2627" s="131"/>
      <c r="D2627" s="186"/>
      <c r="E2627" s="131"/>
      <c r="F2627" s="543"/>
      <c r="G2627" s="131"/>
      <c r="H2627" s="131"/>
      <c r="I2627" s="131"/>
      <c r="J2627" s="131"/>
    </row>
    <row r="2628" spans="1:10" ht="15" x14ac:dyDescent="0.25">
      <c r="A2628" s="131"/>
      <c r="B2628" s="131"/>
      <c r="C2628" s="131"/>
      <c r="D2628" s="186"/>
      <c r="E2628" s="131"/>
      <c r="F2628" s="543"/>
      <c r="G2628" s="131"/>
      <c r="H2628" s="131"/>
      <c r="I2628" s="131"/>
      <c r="J2628" s="131"/>
    </row>
    <row r="2629" spans="1:10" ht="15" x14ac:dyDescent="0.25">
      <c r="A2629" s="131"/>
      <c r="B2629" s="131"/>
      <c r="C2629" s="131"/>
      <c r="D2629" s="186"/>
      <c r="E2629" s="131"/>
      <c r="F2629" s="543"/>
      <c r="G2629" s="131"/>
      <c r="H2629" s="131"/>
      <c r="I2629" s="131"/>
      <c r="J2629" s="131"/>
    </row>
    <row r="2630" spans="1:10" ht="15" x14ac:dyDescent="0.25">
      <c r="A2630" s="131"/>
      <c r="B2630" s="131"/>
      <c r="C2630" s="131"/>
      <c r="D2630" s="186"/>
      <c r="E2630" s="131"/>
      <c r="F2630" s="543"/>
      <c r="G2630" s="131"/>
      <c r="H2630" s="131"/>
      <c r="I2630" s="131"/>
      <c r="J2630" s="131"/>
    </row>
    <row r="2631" spans="1:10" ht="15" x14ac:dyDescent="0.25">
      <c r="A2631" s="131"/>
      <c r="B2631" s="131"/>
      <c r="C2631" s="131"/>
      <c r="D2631" s="186"/>
      <c r="E2631" s="131"/>
      <c r="F2631" s="543"/>
      <c r="G2631" s="131"/>
      <c r="H2631" s="131"/>
      <c r="I2631" s="131"/>
      <c r="J2631" s="131"/>
    </row>
    <row r="2632" spans="1:10" ht="15" x14ac:dyDescent="0.25">
      <c r="A2632" s="131"/>
      <c r="B2632" s="131"/>
      <c r="C2632" s="131"/>
      <c r="D2632" s="186"/>
      <c r="E2632" s="131"/>
      <c r="F2632" s="543"/>
      <c r="G2632" s="131"/>
      <c r="H2632" s="131"/>
      <c r="I2632" s="131"/>
      <c r="J2632" s="131"/>
    </row>
    <row r="2633" spans="1:10" ht="15" x14ac:dyDescent="0.25">
      <c r="A2633" s="131"/>
      <c r="B2633" s="131"/>
      <c r="C2633" s="131"/>
      <c r="D2633" s="186"/>
      <c r="E2633" s="131"/>
      <c r="F2633" s="543"/>
      <c r="G2633" s="131"/>
      <c r="H2633" s="131"/>
      <c r="I2633" s="131"/>
      <c r="J2633" s="131"/>
    </row>
    <row r="2634" spans="1:10" ht="15" x14ac:dyDescent="0.25">
      <c r="A2634" s="131"/>
      <c r="B2634" s="131"/>
      <c r="C2634" s="131"/>
      <c r="D2634" s="186"/>
      <c r="E2634" s="131"/>
      <c r="F2634" s="543"/>
      <c r="G2634" s="131"/>
      <c r="H2634" s="131"/>
      <c r="I2634" s="131"/>
      <c r="J2634" s="131"/>
    </row>
    <row r="2635" spans="1:10" ht="15" x14ac:dyDescent="0.25">
      <c r="A2635" s="131"/>
      <c r="B2635" s="131"/>
      <c r="C2635" s="131"/>
      <c r="D2635" s="186"/>
      <c r="E2635" s="131"/>
      <c r="F2635" s="543"/>
      <c r="G2635" s="131"/>
      <c r="H2635" s="131"/>
      <c r="I2635" s="131"/>
      <c r="J2635" s="131"/>
    </row>
    <row r="2636" spans="1:10" ht="15" x14ac:dyDescent="0.25">
      <c r="A2636" s="131"/>
      <c r="B2636" s="131"/>
      <c r="C2636" s="131"/>
      <c r="D2636" s="186"/>
      <c r="E2636" s="131"/>
      <c r="F2636" s="543"/>
      <c r="G2636" s="131"/>
      <c r="H2636" s="131"/>
      <c r="I2636" s="131"/>
      <c r="J2636" s="131"/>
    </row>
    <row r="2637" spans="1:10" ht="15" x14ac:dyDescent="0.25">
      <c r="A2637" s="131"/>
      <c r="B2637" s="131"/>
      <c r="C2637" s="131"/>
      <c r="D2637" s="186"/>
      <c r="E2637" s="131"/>
      <c r="F2637" s="543"/>
      <c r="G2637" s="131"/>
      <c r="H2637" s="131"/>
      <c r="I2637" s="131"/>
      <c r="J2637" s="131"/>
    </row>
    <row r="2638" spans="1:10" ht="15" x14ac:dyDescent="0.25">
      <c r="A2638" s="131"/>
      <c r="B2638" s="131"/>
      <c r="C2638" s="131"/>
      <c r="D2638" s="186"/>
      <c r="E2638" s="131"/>
      <c r="F2638" s="543"/>
      <c r="G2638" s="131"/>
      <c r="H2638" s="131"/>
      <c r="I2638" s="131"/>
      <c r="J2638" s="131"/>
    </row>
    <row r="2639" spans="1:10" ht="15" x14ac:dyDescent="0.25">
      <c r="A2639" s="131"/>
      <c r="B2639" s="131"/>
      <c r="C2639" s="131"/>
      <c r="D2639" s="186"/>
      <c r="E2639" s="131"/>
      <c r="F2639" s="543"/>
      <c r="G2639" s="131"/>
      <c r="H2639" s="131"/>
      <c r="I2639" s="131"/>
      <c r="J2639" s="131"/>
    </row>
    <row r="2640" spans="1:10" ht="15" x14ac:dyDescent="0.25">
      <c r="A2640" s="131"/>
      <c r="B2640" s="131"/>
      <c r="C2640" s="131"/>
      <c r="D2640" s="186"/>
      <c r="E2640" s="131"/>
      <c r="F2640" s="543"/>
      <c r="G2640" s="131"/>
      <c r="H2640" s="131"/>
      <c r="I2640" s="131"/>
      <c r="J2640" s="131"/>
    </row>
    <row r="2641" spans="1:10" ht="15" x14ac:dyDescent="0.25">
      <c r="A2641" s="131"/>
      <c r="B2641" s="131"/>
      <c r="C2641" s="131"/>
      <c r="D2641" s="186"/>
      <c r="E2641" s="131"/>
      <c r="F2641" s="543"/>
      <c r="G2641" s="131"/>
      <c r="H2641" s="131"/>
      <c r="I2641" s="131"/>
      <c r="J2641" s="131"/>
    </row>
    <row r="2642" spans="1:10" ht="15" x14ac:dyDescent="0.25">
      <c r="A2642" s="131"/>
      <c r="B2642" s="131"/>
      <c r="C2642" s="131"/>
      <c r="D2642" s="186"/>
      <c r="E2642" s="131"/>
      <c r="F2642" s="543"/>
      <c r="G2642" s="131"/>
      <c r="H2642" s="131"/>
      <c r="I2642" s="131"/>
      <c r="J2642" s="131"/>
    </row>
    <row r="2643" spans="1:10" ht="15" x14ac:dyDescent="0.25">
      <c r="A2643" s="131"/>
      <c r="B2643" s="131"/>
      <c r="C2643" s="131"/>
      <c r="D2643" s="186"/>
      <c r="E2643" s="131"/>
      <c r="F2643" s="543"/>
      <c r="G2643" s="131"/>
      <c r="H2643" s="131"/>
      <c r="I2643" s="131"/>
      <c r="J2643" s="131"/>
    </row>
    <row r="2644" spans="1:10" ht="15" x14ac:dyDescent="0.25">
      <c r="A2644" s="131"/>
      <c r="B2644" s="131"/>
      <c r="C2644" s="131"/>
      <c r="D2644" s="186"/>
      <c r="E2644" s="131"/>
      <c r="F2644" s="543"/>
      <c r="G2644" s="131"/>
      <c r="H2644" s="131"/>
      <c r="I2644" s="131"/>
      <c r="J2644" s="131"/>
    </row>
    <row r="2645" spans="1:10" ht="15" x14ac:dyDescent="0.25">
      <c r="A2645" s="131"/>
      <c r="B2645" s="131"/>
      <c r="C2645" s="131"/>
      <c r="D2645" s="186"/>
      <c r="E2645" s="131"/>
      <c r="F2645" s="543"/>
      <c r="G2645" s="131"/>
      <c r="H2645" s="131"/>
      <c r="I2645" s="131"/>
      <c r="J2645" s="131"/>
    </row>
    <row r="2646" spans="1:10" ht="15" x14ac:dyDescent="0.25">
      <c r="A2646" s="131"/>
      <c r="B2646" s="131"/>
      <c r="C2646" s="131"/>
      <c r="D2646" s="186"/>
      <c r="E2646" s="131"/>
      <c r="F2646" s="543"/>
      <c r="G2646" s="131"/>
      <c r="H2646" s="131"/>
      <c r="I2646" s="131"/>
      <c r="J2646" s="131"/>
    </row>
    <row r="2647" spans="1:10" ht="15" x14ac:dyDescent="0.25">
      <c r="A2647" s="131"/>
      <c r="B2647" s="131"/>
      <c r="C2647" s="131"/>
      <c r="D2647" s="186"/>
      <c r="E2647" s="131"/>
      <c r="F2647" s="543"/>
      <c r="G2647" s="131"/>
      <c r="H2647" s="131"/>
      <c r="I2647" s="131"/>
      <c r="J2647" s="131"/>
    </row>
    <row r="2648" spans="1:10" ht="15" x14ac:dyDescent="0.25">
      <c r="A2648" s="131"/>
      <c r="B2648" s="131"/>
      <c r="C2648" s="131"/>
      <c r="D2648" s="186"/>
      <c r="E2648" s="131"/>
      <c r="F2648" s="543"/>
      <c r="G2648" s="131"/>
      <c r="H2648" s="131"/>
      <c r="I2648" s="131"/>
      <c r="J2648" s="131"/>
    </row>
    <row r="2649" spans="1:10" ht="15" x14ac:dyDescent="0.25">
      <c r="A2649" s="131"/>
      <c r="B2649" s="131"/>
      <c r="C2649" s="131"/>
      <c r="D2649" s="186"/>
      <c r="E2649" s="131"/>
      <c r="F2649" s="543"/>
      <c r="G2649" s="131"/>
      <c r="H2649" s="131"/>
      <c r="I2649" s="131"/>
      <c r="J2649" s="131"/>
    </row>
    <row r="2650" spans="1:10" ht="15" x14ac:dyDescent="0.25">
      <c r="A2650" s="131"/>
      <c r="B2650" s="131"/>
      <c r="C2650" s="131"/>
      <c r="D2650" s="186"/>
      <c r="E2650" s="131"/>
      <c r="F2650" s="543"/>
      <c r="G2650" s="131"/>
      <c r="H2650" s="131"/>
      <c r="I2650" s="131"/>
      <c r="J2650" s="131"/>
    </row>
    <row r="2651" spans="1:10" ht="15" x14ac:dyDescent="0.25">
      <c r="A2651" s="131"/>
      <c r="B2651" s="131"/>
      <c r="C2651" s="131"/>
      <c r="D2651" s="186"/>
      <c r="E2651" s="131"/>
      <c r="F2651" s="543"/>
      <c r="G2651" s="131"/>
      <c r="H2651" s="131"/>
      <c r="I2651" s="131"/>
      <c r="J2651" s="131"/>
    </row>
    <row r="2652" spans="1:10" ht="15" x14ac:dyDescent="0.25">
      <c r="A2652" s="131"/>
      <c r="B2652" s="131"/>
      <c r="C2652" s="131"/>
      <c r="D2652" s="186"/>
      <c r="E2652" s="131"/>
      <c r="F2652" s="543"/>
      <c r="G2652" s="131"/>
      <c r="H2652" s="131"/>
      <c r="I2652" s="131"/>
      <c r="J2652" s="131"/>
    </row>
    <row r="2653" spans="1:10" ht="15" x14ac:dyDescent="0.25">
      <c r="A2653" s="131"/>
      <c r="B2653" s="131"/>
      <c r="C2653" s="131"/>
      <c r="D2653" s="186"/>
      <c r="E2653" s="131"/>
      <c r="F2653" s="543"/>
      <c r="G2653" s="131"/>
      <c r="H2653" s="131"/>
      <c r="I2653" s="131"/>
      <c r="J2653" s="131"/>
    </row>
    <row r="2654" spans="1:10" ht="15" x14ac:dyDescent="0.25">
      <c r="A2654" s="131"/>
      <c r="B2654" s="131"/>
      <c r="C2654" s="131"/>
      <c r="D2654" s="186"/>
      <c r="E2654" s="131"/>
      <c r="F2654" s="543"/>
      <c r="G2654" s="131"/>
      <c r="H2654" s="131"/>
      <c r="I2654" s="131"/>
      <c r="J2654" s="131"/>
    </row>
    <row r="2655" spans="1:10" ht="15" x14ac:dyDescent="0.25">
      <c r="A2655" s="131"/>
      <c r="B2655" s="131"/>
      <c r="C2655" s="131"/>
      <c r="D2655" s="186"/>
      <c r="E2655" s="131"/>
      <c r="F2655" s="543"/>
      <c r="G2655" s="131"/>
      <c r="H2655" s="131"/>
      <c r="I2655" s="131"/>
      <c r="J2655" s="131"/>
    </row>
    <row r="2656" spans="1:10" ht="15" x14ac:dyDescent="0.25">
      <c r="A2656" s="131"/>
      <c r="B2656" s="131"/>
      <c r="C2656" s="131"/>
      <c r="D2656" s="186"/>
      <c r="E2656" s="131"/>
      <c r="F2656" s="543"/>
      <c r="G2656" s="131"/>
      <c r="H2656" s="131"/>
      <c r="I2656" s="131"/>
      <c r="J2656" s="131"/>
    </row>
    <row r="2657" spans="1:10" ht="15" x14ac:dyDescent="0.25">
      <c r="A2657" s="131"/>
      <c r="B2657" s="131"/>
      <c r="C2657" s="131"/>
      <c r="D2657" s="186"/>
      <c r="E2657" s="131"/>
      <c r="F2657" s="543"/>
      <c r="G2657" s="131"/>
      <c r="H2657" s="131"/>
      <c r="I2657" s="131"/>
      <c r="J2657" s="131"/>
    </row>
    <row r="2658" spans="1:10" ht="15" x14ac:dyDescent="0.25">
      <c r="A2658" s="131"/>
      <c r="B2658" s="131"/>
      <c r="C2658" s="131"/>
      <c r="D2658" s="186"/>
      <c r="E2658" s="131"/>
      <c r="F2658" s="543"/>
      <c r="G2658" s="131"/>
      <c r="H2658" s="131"/>
      <c r="I2658" s="131"/>
      <c r="J2658" s="131"/>
    </row>
    <row r="2659" spans="1:10" ht="15" x14ac:dyDescent="0.25">
      <c r="A2659" s="131"/>
      <c r="B2659" s="131"/>
      <c r="C2659" s="131"/>
      <c r="D2659" s="186"/>
      <c r="E2659" s="131"/>
      <c r="F2659" s="543"/>
      <c r="G2659" s="131"/>
      <c r="H2659" s="131"/>
      <c r="I2659" s="131"/>
      <c r="J2659" s="131"/>
    </row>
    <row r="2660" spans="1:10" ht="15" x14ac:dyDescent="0.25">
      <c r="A2660" s="131"/>
      <c r="B2660" s="131"/>
      <c r="C2660" s="131"/>
      <c r="D2660" s="186"/>
      <c r="E2660" s="131"/>
      <c r="F2660" s="543"/>
      <c r="G2660" s="131"/>
      <c r="H2660" s="131"/>
      <c r="I2660" s="131"/>
      <c r="J2660" s="131"/>
    </row>
    <row r="2661" spans="1:10" ht="15" x14ac:dyDescent="0.25">
      <c r="A2661" s="131"/>
      <c r="B2661" s="131"/>
      <c r="C2661" s="131"/>
      <c r="D2661" s="186"/>
      <c r="E2661" s="131"/>
      <c r="F2661" s="543"/>
      <c r="G2661" s="131"/>
      <c r="H2661" s="131"/>
      <c r="I2661" s="131"/>
      <c r="J2661" s="131"/>
    </row>
    <row r="2662" spans="1:10" ht="15" x14ac:dyDescent="0.25">
      <c r="A2662" s="131"/>
      <c r="B2662" s="131"/>
      <c r="C2662" s="131"/>
      <c r="D2662" s="186"/>
      <c r="E2662" s="131"/>
      <c r="F2662" s="543"/>
      <c r="G2662" s="131"/>
      <c r="H2662" s="131"/>
      <c r="I2662" s="131"/>
      <c r="J2662" s="131"/>
    </row>
    <row r="2663" spans="1:10" ht="15" x14ac:dyDescent="0.25">
      <c r="A2663" s="131"/>
      <c r="B2663" s="131"/>
      <c r="C2663" s="131"/>
      <c r="D2663" s="186"/>
      <c r="E2663" s="131"/>
      <c r="F2663" s="543"/>
      <c r="G2663" s="131"/>
      <c r="H2663" s="131"/>
      <c r="I2663" s="131"/>
      <c r="J2663" s="131"/>
    </row>
    <row r="2664" spans="1:10" ht="15" x14ac:dyDescent="0.25">
      <c r="A2664" s="131"/>
      <c r="B2664" s="131"/>
      <c r="C2664" s="131"/>
      <c r="D2664" s="186"/>
      <c r="E2664" s="131"/>
      <c r="F2664" s="543"/>
      <c r="G2664" s="131"/>
      <c r="H2664" s="131"/>
      <c r="I2664" s="131"/>
      <c r="J2664" s="131"/>
    </row>
    <row r="2665" spans="1:10" ht="15" x14ac:dyDescent="0.25">
      <c r="A2665" s="131"/>
      <c r="B2665" s="131"/>
      <c r="C2665" s="131"/>
      <c r="D2665" s="186"/>
      <c r="E2665" s="131"/>
      <c r="F2665" s="543"/>
      <c r="G2665" s="131"/>
      <c r="H2665" s="131"/>
      <c r="I2665" s="131"/>
      <c r="J2665" s="131"/>
    </row>
    <row r="2666" spans="1:10" ht="15" x14ac:dyDescent="0.25">
      <c r="A2666" s="131"/>
      <c r="B2666" s="131"/>
      <c r="C2666" s="131"/>
      <c r="D2666" s="186"/>
      <c r="E2666" s="131"/>
      <c r="F2666" s="543"/>
      <c r="G2666" s="131"/>
      <c r="H2666" s="131"/>
      <c r="I2666" s="131"/>
      <c r="J2666" s="131"/>
    </row>
    <row r="2667" spans="1:10" ht="15" x14ac:dyDescent="0.25">
      <c r="A2667" s="131"/>
      <c r="B2667" s="131"/>
      <c r="C2667" s="131"/>
      <c r="D2667" s="186"/>
      <c r="E2667" s="131"/>
      <c r="F2667" s="543"/>
      <c r="G2667" s="131"/>
      <c r="H2667" s="131"/>
      <c r="I2667" s="131"/>
      <c r="J2667" s="131"/>
    </row>
    <row r="2668" spans="1:10" ht="15" x14ac:dyDescent="0.25">
      <c r="A2668" s="131"/>
      <c r="B2668" s="131"/>
      <c r="C2668" s="131"/>
      <c r="D2668" s="186"/>
      <c r="E2668" s="131"/>
      <c r="F2668" s="543"/>
      <c r="G2668" s="131"/>
      <c r="H2668" s="131"/>
      <c r="I2668" s="131"/>
      <c r="J2668" s="131"/>
    </row>
    <row r="2669" spans="1:10" ht="15" x14ac:dyDescent="0.25">
      <c r="A2669" s="131"/>
      <c r="B2669" s="131"/>
      <c r="C2669" s="131"/>
      <c r="D2669" s="186"/>
      <c r="E2669" s="131"/>
      <c r="F2669" s="543"/>
      <c r="G2669" s="131"/>
      <c r="H2669" s="131"/>
      <c r="I2669" s="131"/>
      <c r="J2669" s="131"/>
    </row>
    <row r="2670" spans="1:10" ht="15" x14ac:dyDescent="0.25">
      <c r="A2670" s="131"/>
      <c r="B2670" s="131"/>
      <c r="C2670" s="131"/>
      <c r="D2670" s="186"/>
      <c r="E2670" s="131"/>
      <c r="F2670" s="543"/>
      <c r="G2670" s="131"/>
      <c r="H2670" s="131"/>
      <c r="I2670" s="131"/>
      <c r="J2670" s="131"/>
    </row>
    <row r="2671" spans="1:10" ht="15" x14ac:dyDescent="0.25">
      <c r="A2671" s="131"/>
      <c r="B2671" s="131"/>
      <c r="C2671" s="131"/>
      <c r="D2671" s="186"/>
      <c r="E2671" s="131"/>
      <c r="F2671" s="543"/>
      <c r="G2671" s="131"/>
      <c r="H2671" s="131"/>
      <c r="I2671" s="131"/>
      <c r="J2671" s="131"/>
    </row>
    <row r="2672" spans="1:10" ht="15" x14ac:dyDescent="0.25">
      <c r="A2672" s="131"/>
      <c r="B2672" s="131"/>
      <c r="C2672" s="131"/>
      <c r="D2672" s="186"/>
      <c r="E2672" s="131"/>
      <c r="F2672" s="543"/>
      <c r="G2672" s="131"/>
      <c r="H2672" s="131"/>
      <c r="I2672" s="131"/>
      <c r="J2672" s="131"/>
    </row>
    <row r="2673" spans="1:10" ht="15" x14ac:dyDescent="0.25">
      <c r="A2673" s="131"/>
      <c r="B2673" s="131"/>
      <c r="C2673" s="131"/>
      <c r="D2673" s="186"/>
      <c r="E2673" s="131"/>
      <c r="F2673" s="543"/>
      <c r="G2673" s="131"/>
      <c r="H2673" s="131"/>
      <c r="I2673" s="131"/>
      <c r="J2673" s="131"/>
    </row>
    <row r="2674" spans="1:10" ht="15" x14ac:dyDescent="0.25">
      <c r="A2674" s="131"/>
      <c r="B2674" s="131"/>
      <c r="C2674" s="131"/>
      <c r="D2674" s="186"/>
      <c r="E2674" s="131"/>
      <c r="F2674" s="543"/>
      <c r="G2674" s="131"/>
      <c r="H2674" s="131"/>
      <c r="I2674" s="131"/>
      <c r="J2674" s="131"/>
    </row>
    <row r="2675" spans="1:10" ht="15" x14ac:dyDescent="0.25">
      <c r="A2675" s="131"/>
      <c r="B2675" s="131"/>
      <c r="C2675" s="131"/>
      <c r="D2675" s="186"/>
      <c r="E2675" s="131"/>
      <c r="F2675" s="543"/>
      <c r="G2675" s="131"/>
      <c r="H2675" s="131"/>
      <c r="I2675" s="131"/>
      <c r="J2675" s="131"/>
    </row>
    <row r="2676" spans="1:10" ht="15" x14ac:dyDescent="0.25">
      <c r="A2676" s="131"/>
      <c r="B2676" s="131"/>
      <c r="C2676" s="131"/>
      <c r="D2676" s="186"/>
      <c r="E2676" s="131"/>
      <c r="F2676" s="543"/>
      <c r="G2676" s="131"/>
      <c r="H2676" s="131"/>
      <c r="I2676" s="131"/>
      <c r="J2676" s="131"/>
    </row>
    <row r="2677" spans="1:10" ht="15" x14ac:dyDescent="0.25">
      <c r="A2677" s="131"/>
      <c r="B2677" s="131"/>
      <c r="C2677" s="131"/>
      <c r="D2677" s="186"/>
      <c r="E2677" s="131"/>
      <c r="F2677" s="543"/>
      <c r="G2677" s="131"/>
      <c r="H2677" s="131"/>
      <c r="I2677" s="131"/>
      <c r="J2677" s="131"/>
    </row>
    <row r="2678" spans="1:10" ht="15" x14ac:dyDescent="0.25">
      <c r="A2678" s="131"/>
      <c r="B2678" s="131"/>
      <c r="C2678" s="131"/>
      <c r="D2678" s="186"/>
      <c r="E2678" s="131"/>
      <c r="F2678" s="543"/>
      <c r="G2678" s="131"/>
      <c r="H2678" s="131"/>
      <c r="I2678" s="131"/>
      <c r="J2678" s="131"/>
    </row>
    <row r="2679" spans="1:10" ht="15" x14ac:dyDescent="0.25">
      <c r="A2679" s="131"/>
      <c r="B2679" s="131"/>
      <c r="C2679" s="131"/>
      <c r="D2679" s="186"/>
      <c r="E2679" s="131"/>
      <c r="F2679" s="543"/>
      <c r="G2679" s="131"/>
      <c r="H2679" s="131"/>
      <c r="I2679" s="131"/>
      <c r="J2679" s="131"/>
    </row>
    <row r="2680" spans="1:10" ht="15" x14ac:dyDescent="0.25">
      <c r="A2680" s="131"/>
      <c r="B2680" s="131"/>
      <c r="C2680" s="131"/>
      <c r="D2680" s="186"/>
      <c r="E2680" s="131"/>
      <c r="F2680" s="543"/>
      <c r="G2680" s="131"/>
      <c r="H2680" s="131"/>
      <c r="I2680" s="131"/>
      <c r="J2680" s="131"/>
    </row>
    <row r="2681" spans="1:10" ht="15" x14ac:dyDescent="0.25">
      <c r="A2681" s="131"/>
      <c r="B2681" s="131"/>
      <c r="C2681" s="131"/>
      <c r="D2681" s="186"/>
      <c r="E2681" s="131"/>
      <c r="F2681" s="543"/>
      <c r="G2681" s="131"/>
      <c r="H2681" s="131"/>
      <c r="I2681" s="131"/>
      <c r="J2681" s="131"/>
    </row>
    <row r="2682" spans="1:10" ht="15" x14ac:dyDescent="0.25">
      <c r="A2682" s="131"/>
      <c r="B2682" s="131"/>
      <c r="C2682" s="131"/>
      <c r="D2682" s="186"/>
      <c r="E2682" s="131"/>
      <c r="F2682" s="543"/>
      <c r="G2682" s="131"/>
      <c r="H2682" s="131"/>
      <c r="I2682" s="131"/>
      <c r="J2682" s="131"/>
    </row>
    <row r="2683" spans="1:10" ht="15" x14ac:dyDescent="0.25">
      <c r="A2683" s="131"/>
      <c r="B2683" s="131"/>
      <c r="C2683" s="131"/>
      <c r="D2683" s="186"/>
      <c r="E2683" s="131"/>
      <c r="F2683" s="543"/>
      <c r="G2683" s="131"/>
      <c r="H2683" s="131"/>
      <c r="I2683" s="131"/>
      <c r="J2683" s="131"/>
    </row>
    <row r="2684" spans="1:10" ht="15" x14ac:dyDescent="0.25">
      <c r="A2684" s="131"/>
      <c r="B2684" s="131"/>
      <c r="C2684" s="131"/>
      <c r="D2684" s="186"/>
      <c r="E2684" s="131"/>
      <c r="F2684" s="543"/>
      <c r="G2684" s="131"/>
      <c r="H2684" s="131"/>
      <c r="I2684" s="131"/>
      <c r="J2684" s="131"/>
    </row>
    <row r="2685" spans="1:10" ht="15" x14ac:dyDescent="0.25">
      <c r="A2685" s="131"/>
      <c r="B2685" s="131"/>
      <c r="C2685" s="131"/>
      <c r="D2685" s="186"/>
      <c r="E2685" s="131"/>
      <c r="F2685" s="543"/>
      <c r="G2685" s="131"/>
      <c r="H2685" s="131"/>
      <c r="I2685" s="131"/>
      <c r="J2685" s="131"/>
    </row>
    <row r="2686" spans="1:10" ht="15" x14ac:dyDescent="0.25">
      <c r="A2686" s="131"/>
      <c r="B2686" s="131"/>
      <c r="C2686" s="131"/>
      <c r="D2686" s="186"/>
      <c r="E2686" s="131"/>
      <c r="F2686" s="543"/>
      <c r="G2686" s="131"/>
      <c r="H2686" s="131"/>
      <c r="I2686" s="131"/>
      <c r="J2686" s="131"/>
    </row>
    <row r="2687" spans="1:10" ht="15" x14ac:dyDescent="0.25">
      <c r="A2687" s="131"/>
      <c r="B2687" s="131"/>
      <c r="C2687" s="131"/>
      <c r="D2687" s="186"/>
      <c r="E2687" s="131"/>
      <c r="F2687" s="543"/>
      <c r="G2687" s="131"/>
      <c r="H2687" s="131"/>
      <c r="I2687" s="131"/>
      <c r="J2687" s="131"/>
    </row>
    <row r="2688" spans="1:10" ht="15" x14ac:dyDescent="0.25">
      <c r="A2688" s="131"/>
      <c r="B2688" s="131"/>
      <c r="C2688" s="131"/>
      <c r="D2688" s="186"/>
      <c r="E2688" s="131"/>
      <c r="F2688" s="543"/>
      <c r="G2688" s="131"/>
      <c r="H2688" s="131"/>
      <c r="I2688" s="131"/>
      <c r="J2688" s="131"/>
    </row>
    <row r="2689" spans="1:10" ht="15" x14ac:dyDescent="0.25">
      <c r="A2689" s="131"/>
      <c r="B2689" s="131"/>
      <c r="C2689" s="131"/>
      <c r="D2689" s="186"/>
      <c r="E2689" s="131"/>
      <c r="F2689" s="543"/>
      <c r="G2689" s="131"/>
      <c r="H2689" s="131"/>
      <c r="I2689" s="131"/>
      <c r="J2689" s="131"/>
    </row>
    <row r="2690" spans="1:10" ht="15" x14ac:dyDescent="0.25">
      <c r="A2690" s="131"/>
      <c r="B2690" s="131"/>
      <c r="C2690" s="131"/>
      <c r="D2690" s="186"/>
      <c r="E2690" s="131"/>
      <c r="F2690" s="543"/>
      <c r="G2690" s="131"/>
      <c r="H2690" s="131"/>
      <c r="I2690" s="131"/>
      <c r="J2690" s="131"/>
    </row>
    <row r="2691" spans="1:10" ht="15" x14ac:dyDescent="0.25">
      <c r="A2691" s="131"/>
      <c r="B2691" s="131"/>
      <c r="C2691" s="131"/>
      <c r="D2691" s="186"/>
      <c r="E2691" s="131"/>
      <c r="F2691" s="543"/>
      <c r="G2691" s="131"/>
      <c r="H2691" s="131"/>
      <c r="I2691" s="131"/>
      <c r="J2691" s="131"/>
    </row>
    <row r="2692" spans="1:10" ht="15" x14ac:dyDescent="0.25">
      <c r="A2692" s="131"/>
      <c r="B2692" s="131"/>
      <c r="C2692" s="131"/>
      <c r="D2692" s="186"/>
      <c r="E2692" s="131"/>
      <c r="F2692" s="543"/>
      <c r="G2692" s="131"/>
      <c r="H2692" s="131"/>
      <c r="I2692" s="131"/>
      <c r="J2692" s="131"/>
    </row>
    <row r="2693" spans="1:10" ht="15" x14ac:dyDescent="0.25">
      <c r="A2693" s="131"/>
      <c r="B2693" s="131"/>
      <c r="C2693" s="131"/>
      <c r="D2693" s="186"/>
      <c r="E2693" s="131"/>
      <c r="F2693" s="543"/>
      <c r="G2693" s="131"/>
      <c r="H2693" s="131"/>
      <c r="I2693" s="131"/>
      <c r="J2693" s="131"/>
    </row>
    <row r="2694" spans="1:10" ht="15" x14ac:dyDescent="0.25">
      <c r="A2694" s="131"/>
      <c r="B2694" s="131"/>
      <c r="C2694" s="131"/>
      <c r="D2694" s="186"/>
      <c r="E2694" s="131"/>
      <c r="F2694" s="543"/>
      <c r="G2694" s="131"/>
      <c r="H2694" s="131"/>
      <c r="I2694" s="131"/>
      <c r="J2694" s="131"/>
    </row>
    <row r="2695" spans="1:10" ht="15" x14ac:dyDescent="0.25">
      <c r="A2695" s="131"/>
      <c r="B2695" s="131"/>
      <c r="C2695" s="131"/>
      <c r="D2695" s="186"/>
      <c r="E2695" s="131"/>
      <c r="F2695" s="543"/>
      <c r="G2695" s="131"/>
      <c r="H2695" s="131"/>
      <c r="I2695" s="131"/>
      <c r="J2695" s="131"/>
    </row>
    <row r="2696" spans="1:10" ht="15" x14ac:dyDescent="0.25">
      <c r="A2696" s="131"/>
      <c r="B2696" s="131"/>
      <c r="C2696" s="131"/>
      <c r="D2696" s="186"/>
      <c r="E2696" s="131"/>
      <c r="F2696" s="543"/>
      <c r="G2696" s="131"/>
      <c r="H2696" s="131"/>
      <c r="I2696" s="131"/>
      <c r="J2696" s="131"/>
    </row>
    <row r="2697" spans="1:10" ht="15" x14ac:dyDescent="0.25">
      <c r="A2697" s="131"/>
      <c r="B2697" s="131"/>
      <c r="C2697" s="131"/>
      <c r="D2697" s="186"/>
      <c r="E2697" s="131"/>
      <c r="F2697" s="543"/>
      <c r="G2697" s="131"/>
      <c r="H2697" s="131"/>
      <c r="I2697" s="131"/>
      <c r="J2697" s="131"/>
    </row>
    <row r="2698" spans="1:10" ht="15" x14ac:dyDescent="0.25">
      <c r="A2698" s="131"/>
      <c r="B2698" s="131"/>
      <c r="C2698" s="131"/>
      <c r="D2698" s="186"/>
      <c r="E2698" s="131"/>
      <c r="F2698" s="543"/>
      <c r="G2698" s="131"/>
      <c r="H2698" s="131"/>
      <c r="I2698" s="131"/>
      <c r="J2698" s="131"/>
    </row>
    <row r="2699" spans="1:10" ht="15" x14ac:dyDescent="0.25">
      <c r="A2699" s="131"/>
      <c r="B2699" s="131"/>
      <c r="C2699" s="131"/>
      <c r="D2699" s="186"/>
      <c r="E2699" s="131"/>
      <c r="F2699" s="543"/>
      <c r="G2699" s="131"/>
      <c r="H2699" s="131"/>
      <c r="I2699" s="131"/>
      <c r="J2699" s="131"/>
    </row>
    <row r="2700" spans="1:10" ht="15" x14ac:dyDescent="0.25">
      <c r="A2700" s="131"/>
      <c r="B2700" s="131"/>
      <c r="C2700" s="131"/>
      <c r="D2700" s="186"/>
      <c r="E2700" s="131"/>
      <c r="F2700" s="543"/>
      <c r="G2700" s="131"/>
      <c r="H2700" s="131"/>
      <c r="I2700" s="131"/>
      <c r="J2700" s="131"/>
    </row>
    <row r="2701" spans="1:10" ht="15" x14ac:dyDescent="0.25">
      <c r="A2701" s="131"/>
      <c r="B2701" s="131"/>
      <c r="C2701" s="131"/>
      <c r="D2701" s="186"/>
      <c r="E2701" s="131"/>
      <c r="F2701" s="543"/>
      <c r="G2701" s="131"/>
      <c r="H2701" s="131"/>
      <c r="I2701" s="131"/>
      <c r="J2701" s="131"/>
    </row>
    <row r="2702" spans="1:10" ht="15" x14ac:dyDescent="0.25">
      <c r="A2702" s="131"/>
      <c r="B2702" s="131"/>
      <c r="C2702" s="131"/>
      <c r="D2702" s="186"/>
      <c r="E2702" s="131"/>
      <c r="F2702" s="543"/>
      <c r="G2702" s="131"/>
      <c r="H2702" s="131"/>
      <c r="I2702" s="131"/>
      <c r="J2702" s="131"/>
    </row>
    <row r="2703" spans="1:10" ht="15" x14ac:dyDescent="0.25">
      <c r="A2703" s="131"/>
      <c r="B2703" s="131"/>
      <c r="C2703" s="131"/>
      <c r="D2703" s="186"/>
      <c r="E2703" s="131"/>
      <c r="F2703" s="543"/>
      <c r="G2703" s="131"/>
      <c r="H2703" s="131"/>
      <c r="I2703" s="131"/>
      <c r="J2703" s="131"/>
    </row>
    <row r="2704" spans="1:10" ht="15" x14ac:dyDescent="0.25">
      <c r="A2704" s="131"/>
      <c r="B2704" s="131"/>
      <c r="C2704" s="131"/>
      <c r="D2704" s="186"/>
      <c r="E2704" s="131"/>
      <c r="F2704" s="543"/>
      <c r="G2704" s="131"/>
      <c r="H2704" s="131"/>
      <c r="I2704" s="131"/>
      <c r="J2704" s="131"/>
    </row>
    <row r="2705" spans="1:10" ht="15" x14ac:dyDescent="0.25">
      <c r="A2705" s="131"/>
      <c r="B2705" s="131"/>
      <c r="C2705" s="131"/>
      <c r="D2705" s="186"/>
      <c r="E2705" s="131"/>
      <c r="F2705" s="543"/>
      <c r="G2705" s="131"/>
      <c r="H2705" s="131"/>
      <c r="I2705" s="131"/>
      <c r="J2705" s="131"/>
    </row>
    <row r="2706" spans="1:10" ht="15" x14ac:dyDescent="0.25">
      <c r="A2706" s="131"/>
      <c r="B2706" s="131"/>
      <c r="C2706" s="131"/>
      <c r="D2706" s="186"/>
      <c r="E2706" s="131"/>
      <c r="F2706" s="543"/>
      <c r="G2706" s="131"/>
      <c r="H2706" s="131"/>
      <c r="I2706" s="131"/>
      <c r="J2706" s="131"/>
    </row>
    <row r="2707" spans="1:10" ht="15" x14ac:dyDescent="0.25">
      <c r="A2707" s="131"/>
      <c r="B2707" s="131"/>
      <c r="C2707" s="131"/>
      <c r="D2707" s="186"/>
      <c r="E2707" s="131"/>
      <c r="F2707" s="543"/>
      <c r="G2707" s="131"/>
      <c r="H2707" s="131"/>
      <c r="I2707" s="131"/>
      <c r="J2707" s="131"/>
    </row>
    <row r="2708" spans="1:10" ht="15" x14ac:dyDescent="0.25">
      <c r="A2708" s="131"/>
      <c r="B2708" s="131"/>
      <c r="C2708" s="131"/>
      <c r="D2708" s="186"/>
      <c r="E2708" s="131"/>
      <c r="F2708" s="543"/>
      <c r="G2708" s="131"/>
      <c r="H2708" s="131"/>
      <c r="I2708" s="131"/>
      <c r="J2708" s="131"/>
    </row>
    <row r="2709" spans="1:10" ht="15" x14ac:dyDescent="0.25">
      <c r="A2709" s="131"/>
      <c r="B2709" s="131"/>
      <c r="C2709" s="131"/>
      <c r="D2709" s="186"/>
      <c r="E2709" s="131"/>
      <c r="F2709" s="543"/>
      <c r="G2709" s="131"/>
      <c r="H2709" s="131"/>
      <c r="I2709" s="131"/>
      <c r="J2709" s="131"/>
    </row>
    <row r="2710" spans="1:10" ht="15" x14ac:dyDescent="0.25">
      <c r="A2710" s="131"/>
      <c r="B2710" s="131"/>
      <c r="C2710" s="131"/>
      <c r="D2710" s="186"/>
      <c r="E2710" s="131"/>
      <c r="F2710" s="543"/>
      <c r="G2710" s="131"/>
      <c r="H2710" s="131"/>
      <c r="I2710" s="131"/>
      <c r="J2710" s="131"/>
    </row>
    <row r="2711" spans="1:10" ht="15" x14ac:dyDescent="0.25">
      <c r="A2711" s="131"/>
      <c r="B2711" s="131"/>
      <c r="C2711" s="131"/>
      <c r="D2711" s="186"/>
      <c r="E2711" s="131"/>
      <c r="F2711" s="543"/>
      <c r="G2711" s="131"/>
      <c r="H2711" s="131"/>
      <c r="I2711" s="131"/>
      <c r="J2711" s="131"/>
    </row>
    <row r="2712" spans="1:10" ht="15" x14ac:dyDescent="0.25">
      <c r="A2712" s="131"/>
      <c r="B2712" s="131"/>
      <c r="C2712" s="131"/>
      <c r="D2712" s="186"/>
      <c r="E2712" s="131"/>
      <c r="F2712" s="543"/>
      <c r="G2712" s="131"/>
      <c r="H2712" s="131"/>
      <c r="I2712" s="131"/>
      <c r="J2712" s="131"/>
    </row>
    <row r="2713" spans="1:10" ht="15" x14ac:dyDescent="0.25">
      <c r="A2713" s="131"/>
      <c r="B2713" s="131"/>
      <c r="C2713" s="131"/>
      <c r="D2713" s="186"/>
      <c r="E2713" s="131"/>
      <c r="F2713" s="543"/>
      <c r="G2713" s="131"/>
      <c r="H2713" s="131"/>
      <c r="I2713" s="131"/>
      <c r="J2713" s="131"/>
    </row>
    <row r="2714" spans="1:10" ht="15" x14ac:dyDescent="0.25">
      <c r="A2714" s="131"/>
      <c r="B2714" s="131"/>
      <c r="C2714" s="131"/>
      <c r="D2714" s="186"/>
      <c r="E2714" s="131"/>
      <c r="F2714" s="543"/>
      <c r="G2714" s="131"/>
      <c r="H2714" s="131"/>
      <c r="I2714" s="131"/>
      <c r="J2714" s="131"/>
    </row>
    <row r="2715" spans="1:10" ht="15" x14ac:dyDescent="0.25">
      <c r="A2715" s="131"/>
      <c r="B2715" s="131"/>
      <c r="C2715" s="131"/>
      <c r="D2715" s="186"/>
      <c r="E2715" s="131"/>
      <c r="F2715" s="543"/>
      <c r="G2715" s="131"/>
      <c r="H2715" s="131"/>
      <c r="I2715" s="131"/>
      <c r="J2715" s="131"/>
    </row>
    <row r="2716" spans="1:10" ht="15" x14ac:dyDescent="0.25">
      <c r="A2716" s="131"/>
      <c r="B2716" s="131"/>
      <c r="C2716" s="131"/>
      <c r="D2716" s="186"/>
      <c r="E2716" s="131"/>
      <c r="F2716" s="543"/>
      <c r="G2716" s="131"/>
      <c r="H2716" s="131"/>
      <c r="I2716" s="131"/>
      <c r="J2716" s="131"/>
    </row>
    <row r="2717" spans="1:10" ht="15" x14ac:dyDescent="0.25">
      <c r="A2717" s="131"/>
      <c r="B2717" s="131"/>
      <c r="C2717" s="131"/>
      <c r="D2717" s="186"/>
      <c r="E2717" s="131"/>
      <c r="F2717" s="543"/>
      <c r="G2717" s="131"/>
      <c r="H2717" s="131"/>
      <c r="I2717" s="131"/>
      <c r="J2717" s="131"/>
    </row>
    <row r="2718" spans="1:10" ht="15" x14ac:dyDescent="0.25">
      <c r="A2718" s="131"/>
      <c r="B2718" s="131"/>
      <c r="C2718" s="131"/>
      <c r="D2718" s="186"/>
      <c r="E2718" s="131"/>
      <c r="F2718" s="543"/>
      <c r="G2718" s="131"/>
      <c r="H2718" s="131"/>
      <c r="I2718" s="131"/>
      <c r="J2718" s="131"/>
    </row>
    <row r="2719" spans="1:10" ht="15" x14ac:dyDescent="0.25">
      <c r="A2719" s="131"/>
      <c r="B2719" s="131"/>
      <c r="C2719" s="131"/>
      <c r="D2719" s="186"/>
      <c r="E2719" s="131"/>
      <c r="F2719" s="543"/>
      <c r="G2719" s="131"/>
      <c r="H2719" s="131"/>
      <c r="I2719" s="131"/>
      <c r="J2719" s="131"/>
    </row>
    <row r="2720" spans="1:10" ht="15" x14ac:dyDescent="0.25">
      <c r="A2720" s="131"/>
      <c r="B2720" s="131"/>
      <c r="C2720" s="131"/>
      <c r="D2720" s="186"/>
      <c r="E2720" s="131"/>
      <c r="F2720" s="543"/>
      <c r="G2720" s="131"/>
      <c r="H2720" s="131"/>
      <c r="I2720" s="131"/>
      <c r="J2720" s="131"/>
    </row>
    <row r="2721" spans="1:10" ht="15" x14ac:dyDescent="0.25">
      <c r="A2721" s="131"/>
      <c r="B2721" s="131"/>
      <c r="C2721" s="131"/>
      <c r="D2721" s="186"/>
      <c r="E2721" s="131"/>
      <c r="F2721" s="543"/>
      <c r="G2721" s="131"/>
      <c r="H2721" s="131"/>
      <c r="I2721" s="131"/>
      <c r="J2721" s="131"/>
    </row>
    <row r="2722" spans="1:10" ht="15" x14ac:dyDescent="0.25">
      <c r="A2722" s="131"/>
      <c r="B2722" s="131"/>
      <c r="C2722" s="131"/>
      <c r="D2722" s="186"/>
      <c r="E2722" s="131"/>
      <c r="F2722" s="543"/>
      <c r="G2722" s="131"/>
      <c r="H2722" s="131"/>
      <c r="I2722" s="131"/>
      <c r="J2722" s="131"/>
    </row>
    <row r="2723" spans="1:10" ht="15" x14ac:dyDescent="0.25">
      <c r="A2723" s="131"/>
      <c r="B2723" s="131"/>
      <c r="C2723" s="131"/>
      <c r="D2723" s="186"/>
      <c r="E2723" s="131"/>
      <c r="F2723" s="543"/>
      <c r="G2723" s="131"/>
      <c r="H2723" s="131"/>
      <c r="I2723" s="131"/>
      <c r="J2723" s="131"/>
    </row>
    <row r="2724" spans="1:10" ht="15" x14ac:dyDescent="0.25">
      <c r="A2724" s="131"/>
      <c r="B2724" s="131"/>
      <c r="C2724" s="131"/>
      <c r="D2724" s="186"/>
      <c r="E2724" s="131"/>
      <c r="F2724" s="543"/>
      <c r="G2724" s="131"/>
      <c r="H2724" s="131"/>
      <c r="I2724" s="131"/>
      <c r="J2724" s="131"/>
    </row>
    <row r="2725" spans="1:10" ht="15" x14ac:dyDescent="0.25">
      <c r="A2725" s="131"/>
      <c r="B2725" s="131"/>
      <c r="C2725" s="131"/>
      <c r="D2725" s="186"/>
      <c r="E2725" s="131"/>
      <c r="F2725" s="543"/>
      <c r="G2725" s="131"/>
      <c r="H2725" s="131"/>
      <c r="I2725" s="131"/>
      <c r="J2725" s="131"/>
    </row>
    <row r="2726" spans="1:10" ht="15" x14ac:dyDescent="0.25">
      <c r="A2726" s="131"/>
      <c r="B2726" s="131"/>
      <c r="C2726" s="131"/>
      <c r="D2726" s="186"/>
      <c r="E2726" s="131"/>
      <c r="F2726" s="543"/>
      <c r="G2726" s="131"/>
      <c r="H2726" s="131"/>
      <c r="I2726" s="131"/>
      <c r="J2726" s="131"/>
    </row>
    <row r="2727" spans="1:10" ht="15" x14ac:dyDescent="0.25">
      <c r="A2727" s="131"/>
      <c r="B2727" s="131"/>
      <c r="C2727" s="131"/>
      <c r="D2727" s="186"/>
      <c r="E2727" s="131"/>
      <c r="F2727" s="543"/>
      <c r="G2727" s="131"/>
      <c r="H2727" s="131"/>
      <c r="I2727" s="131"/>
      <c r="J2727" s="131"/>
    </row>
    <row r="2728" spans="1:10" ht="15" x14ac:dyDescent="0.25">
      <c r="A2728" s="131"/>
      <c r="B2728" s="131"/>
      <c r="C2728" s="131"/>
      <c r="D2728" s="186"/>
      <c r="E2728" s="131"/>
      <c r="F2728" s="543"/>
      <c r="G2728" s="131"/>
      <c r="H2728" s="131"/>
      <c r="I2728" s="131"/>
      <c r="J2728" s="131"/>
    </row>
    <row r="2729" spans="1:10" ht="15" x14ac:dyDescent="0.25">
      <c r="A2729" s="131"/>
      <c r="B2729" s="131"/>
      <c r="C2729" s="131"/>
      <c r="D2729" s="186"/>
      <c r="E2729" s="131"/>
      <c r="F2729" s="543"/>
      <c r="G2729" s="131"/>
      <c r="H2729" s="131"/>
      <c r="I2729" s="131"/>
      <c r="J2729" s="131"/>
    </row>
    <row r="2730" spans="1:10" ht="15" x14ac:dyDescent="0.25">
      <c r="A2730" s="131"/>
      <c r="B2730" s="131"/>
      <c r="C2730" s="131"/>
      <c r="D2730" s="186"/>
      <c r="E2730" s="131"/>
      <c r="F2730" s="543"/>
      <c r="G2730" s="131"/>
      <c r="H2730" s="131"/>
      <c r="I2730" s="131"/>
      <c r="J2730" s="131"/>
    </row>
    <row r="2731" spans="1:10" ht="15" x14ac:dyDescent="0.25">
      <c r="A2731" s="131"/>
      <c r="B2731" s="131"/>
      <c r="C2731" s="131"/>
      <c r="D2731" s="186"/>
      <c r="E2731" s="131"/>
      <c r="F2731" s="543"/>
      <c r="G2731" s="131"/>
      <c r="H2731" s="131"/>
      <c r="I2731" s="131"/>
      <c r="J2731" s="131"/>
    </row>
    <row r="2732" spans="1:10" ht="15" x14ac:dyDescent="0.25">
      <c r="A2732" s="131"/>
      <c r="B2732" s="131"/>
      <c r="C2732" s="131"/>
      <c r="D2732" s="186"/>
      <c r="E2732" s="131"/>
      <c r="F2732" s="543"/>
      <c r="G2732" s="131"/>
      <c r="H2732" s="131"/>
      <c r="I2732" s="131"/>
      <c r="J2732" s="131"/>
    </row>
    <row r="2733" spans="1:10" ht="15" x14ac:dyDescent="0.25">
      <c r="A2733" s="131"/>
      <c r="B2733" s="131"/>
      <c r="C2733" s="131"/>
      <c r="D2733" s="186"/>
      <c r="E2733" s="131"/>
      <c r="F2733" s="543"/>
      <c r="G2733" s="131"/>
      <c r="H2733" s="131"/>
      <c r="I2733" s="131"/>
      <c r="J2733" s="131"/>
    </row>
    <row r="2734" spans="1:10" ht="15" x14ac:dyDescent="0.25">
      <c r="A2734" s="131"/>
      <c r="B2734" s="131"/>
      <c r="C2734" s="131"/>
      <c r="D2734" s="186"/>
      <c r="E2734" s="131"/>
      <c r="F2734" s="543"/>
      <c r="G2734" s="131"/>
      <c r="H2734" s="131"/>
      <c r="I2734" s="131"/>
      <c r="J2734" s="131"/>
    </row>
    <row r="2735" spans="1:10" ht="15" x14ac:dyDescent="0.25">
      <c r="A2735" s="131"/>
      <c r="B2735" s="131"/>
      <c r="C2735" s="131"/>
      <c r="D2735" s="186"/>
      <c r="E2735" s="131"/>
      <c r="F2735" s="543"/>
      <c r="G2735" s="131"/>
      <c r="H2735" s="131"/>
      <c r="I2735" s="131"/>
      <c r="J2735" s="131"/>
    </row>
    <row r="2736" spans="1:10" ht="15" x14ac:dyDescent="0.25">
      <c r="A2736" s="131"/>
      <c r="B2736" s="131"/>
      <c r="C2736" s="131"/>
      <c r="D2736" s="186"/>
      <c r="E2736" s="131"/>
      <c r="F2736" s="543"/>
      <c r="G2736" s="131"/>
      <c r="H2736" s="131"/>
      <c r="I2736" s="131"/>
      <c r="J2736" s="131"/>
    </row>
    <row r="2737" spans="1:10" ht="15" x14ac:dyDescent="0.25">
      <c r="A2737" s="131"/>
      <c r="B2737" s="131"/>
      <c r="C2737" s="131"/>
      <c r="D2737" s="186"/>
      <c r="E2737" s="131"/>
      <c r="F2737" s="543"/>
      <c r="G2737" s="131"/>
      <c r="H2737" s="131"/>
      <c r="I2737" s="131"/>
      <c r="J2737" s="131"/>
    </row>
    <row r="2738" spans="1:10" ht="15" x14ac:dyDescent="0.25">
      <c r="A2738" s="131"/>
      <c r="B2738" s="131"/>
      <c r="C2738" s="131"/>
      <c r="D2738" s="186"/>
      <c r="E2738" s="131"/>
      <c r="F2738" s="543"/>
      <c r="G2738" s="131"/>
      <c r="H2738" s="131"/>
      <c r="I2738" s="131"/>
      <c r="J2738" s="131"/>
    </row>
    <row r="2739" spans="1:10" ht="15" x14ac:dyDescent="0.25">
      <c r="A2739" s="131"/>
      <c r="B2739" s="131"/>
      <c r="C2739" s="131"/>
      <c r="D2739" s="186"/>
      <c r="E2739" s="131"/>
      <c r="F2739" s="543"/>
      <c r="G2739" s="131"/>
      <c r="H2739" s="131"/>
      <c r="I2739" s="131"/>
      <c r="J2739" s="131"/>
    </row>
    <row r="2740" spans="1:10" ht="15" x14ac:dyDescent="0.25">
      <c r="A2740" s="131"/>
      <c r="B2740" s="131"/>
      <c r="C2740" s="131"/>
      <c r="D2740" s="186"/>
      <c r="E2740" s="131"/>
      <c r="F2740" s="543"/>
      <c r="G2740" s="131"/>
      <c r="H2740" s="131"/>
      <c r="I2740" s="131"/>
      <c r="J2740" s="131"/>
    </row>
    <row r="2741" spans="1:10" ht="15" x14ac:dyDescent="0.25">
      <c r="A2741" s="131"/>
      <c r="B2741" s="131"/>
      <c r="C2741" s="131"/>
      <c r="D2741" s="186"/>
      <c r="E2741" s="131"/>
      <c r="F2741" s="543"/>
      <c r="G2741" s="131"/>
      <c r="H2741" s="131"/>
      <c r="I2741" s="131"/>
      <c r="J2741" s="131"/>
    </row>
    <row r="2742" spans="1:10" ht="15" x14ac:dyDescent="0.25">
      <c r="A2742" s="131"/>
      <c r="B2742" s="131"/>
      <c r="C2742" s="131"/>
      <c r="D2742" s="186"/>
      <c r="E2742" s="131"/>
      <c r="F2742" s="543"/>
      <c r="G2742" s="131"/>
      <c r="H2742" s="131"/>
      <c r="I2742" s="131"/>
      <c r="J2742" s="131"/>
    </row>
    <row r="2743" spans="1:10" ht="15" x14ac:dyDescent="0.25">
      <c r="A2743" s="131"/>
      <c r="B2743" s="131"/>
      <c r="C2743" s="131"/>
      <c r="D2743" s="186"/>
      <c r="E2743" s="131"/>
      <c r="F2743" s="543"/>
      <c r="G2743" s="131"/>
      <c r="H2743" s="131"/>
      <c r="I2743" s="131"/>
      <c r="J2743" s="131"/>
    </row>
    <row r="2744" spans="1:10" ht="15" x14ac:dyDescent="0.25">
      <c r="A2744" s="131"/>
      <c r="B2744" s="131"/>
      <c r="C2744" s="131"/>
      <c r="D2744" s="186"/>
      <c r="E2744" s="131"/>
      <c r="F2744" s="543"/>
      <c r="G2744" s="131"/>
      <c r="H2744" s="131"/>
      <c r="I2744" s="131"/>
      <c r="J2744" s="131"/>
    </row>
    <row r="2745" spans="1:10" ht="15" x14ac:dyDescent="0.25">
      <c r="A2745" s="131"/>
      <c r="B2745" s="131"/>
      <c r="C2745" s="131"/>
      <c r="D2745" s="186"/>
      <c r="E2745" s="131"/>
      <c r="F2745" s="543"/>
      <c r="G2745" s="131"/>
      <c r="H2745" s="131"/>
      <c r="I2745" s="131"/>
      <c r="J2745" s="131"/>
    </row>
    <row r="2746" spans="1:10" ht="15" x14ac:dyDescent="0.25">
      <c r="A2746" s="131"/>
      <c r="B2746" s="131"/>
      <c r="C2746" s="131"/>
      <c r="D2746" s="186"/>
      <c r="E2746" s="131"/>
      <c r="F2746" s="543"/>
      <c r="G2746" s="131"/>
      <c r="H2746" s="131"/>
      <c r="I2746" s="131"/>
      <c r="J2746" s="131"/>
    </row>
    <row r="2747" spans="1:10" ht="15" x14ac:dyDescent="0.25">
      <c r="A2747" s="131"/>
      <c r="B2747" s="131"/>
      <c r="C2747" s="131"/>
      <c r="D2747" s="186"/>
      <c r="E2747" s="131"/>
      <c r="F2747" s="543"/>
      <c r="G2747" s="131"/>
      <c r="H2747" s="131"/>
      <c r="I2747" s="131"/>
      <c r="J2747" s="131"/>
    </row>
    <row r="2748" spans="1:10" ht="15" x14ac:dyDescent="0.25">
      <c r="A2748" s="131"/>
      <c r="B2748" s="131"/>
      <c r="C2748" s="131"/>
      <c r="D2748" s="186"/>
      <c r="E2748" s="131"/>
      <c r="F2748" s="543"/>
      <c r="G2748" s="131"/>
      <c r="H2748" s="131"/>
      <c r="I2748" s="131"/>
      <c r="J2748" s="131"/>
    </row>
    <row r="2749" spans="1:10" ht="15" x14ac:dyDescent="0.25">
      <c r="A2749" s="131"/>
      <c r="B2749" s="131"/>
      <c r="C2749" s="131"/>
      <c r="D2749" s="186"/>
      <c r="E2749" s="131"/>
      <c r="F2749" s="543"/>
      <c r="G2749" s="131"/>
      <c r="H2749" s="131"/>
      <c r="I2749" s="131"/>
      <c r="J2749" s="131"/>
    </row>
    <row r="2750" spans="1:10" ht="15" x14ac:dyDescent="0.25">
      <c r="A2750" s="131"/>
      <c r="B2750" s="131"/>
      <c r="C2750" s="131"/>
      <c r="D2750" s="186"/>
      <c r="E2750" s="131"/>
      <c r="F2750" s="543"/>
      <c r="G2750" s="131"/>
      <c r="H2750" s="131"/>
      <c r="I2750" s="131"/>
      <c r="J2750" s="131"/>
    </row>
    <row r="2751" spans="1:10" ht="15" x14ac:dyDescent="0.25">
      <c r="A2751" s="131"/>
      <c r="B2751" s="131"/>
      <c r="C2751" s="131"/>
      <c r="D2751" s="186"/>
      <c r="E2751" s="131"/>
      <c r="F2751" s="543"/>
      <c r="G2751" s="131"/>
      <c r="H2751" s="131"/>
      <c r="I2751" s="131"/>
      <c r="J2751" s="131"/>
    </row>
    <row r="2752" spans="1:10" ht="15" x14ac:dyDescent="0.25">
      <c r="A2752" s="131"/>
      <c r="B2752" s="131"/>
      <c r="C2752" s="131"/>
      <c r="D2752" s="186"/>
      <c r="E2752" s="131"/>
      <c r="F2752" s="543"/>
      <c r="G2752" s="131"/>
      <c r="H2752" s="131"/>
      <c r="I2752" s="131"/>
      <c r="J2752" s="131"/>
    </row>
    <row r="2753" spans="1:10" ht="15" x14ac:dyDescent="0.25">
      <c r="A2753" s="131"/>
      <c r="B2753" s="131"/>
      <c r="C2753" s="131"/>
      <c r="D2753" s="186"/>
      <c r="E2753" s="131"/>
      <c r="F2753" s="543"/>
      <c r="G2753" s="131"/>
      <c r="H2753" s="131"/>
      <c r="I2753" s="131"/>
      <c r="J2753" s="131"/>
    </row>
    <row r="2754" spans="1:10" ht="15" x14ac:dyDescent="0.25">
      <c r="A2754" s="131"/>
      <c r="B2754" s="131"/>
      <c r="C2754" s="131"/>
      <c r="D2754" s="186"/>
      <c r="E2754" s="131"/>
      <c r="F2754" s="543"/>
      <c r="G2754" s="131"/>
      <c r="H2754" s="131"/>
      <c r="I2754" s="131"/>
      <c r="J2754" s="131"/>
    </row>
    <row r="2755" spans="1:10" ht="15" x14ac:dyDescent="0.25">
      <c r="A2755" s="131"/>
      <c r="B2755" s="131"/>
      <c r="C2755" s="131"/>
      <c r="D2755" s="186"/>
      <c r="E2755" s="131"/>
      <c r="F2755" s="543"/>
      <c r="G2755" s="131"/>
      <c r="H2755" s="131"/>
      <c r="I2755" s="131"/>
      <c r="J2755" s="131"/>
    </row>
    <row r="2756" spans="1:10" ht="15" x14ac:dyDescent="0.25">
      <c r="A2756" s="131"/>
      <c r="B2756" s="131"/>
      <c r="C2756" s="131"/>
      <c r="D2756" s="186"/>
      <c r="E2756" s="131"/>
      <c r="F2756" s="543"/>
      <c r="G2756" s="131"/>
      <c r="H2756" s="131"/>
      <c r="I2756" s="131"/>
      <c r="J2756" s="131"/>
    </row>
    <row r="2757" spans="1:10" ht="15" x14ac:dyDescent="0.25">
      <c r="A2757" s="131"/>
      <c r="B2757" s="131"/>
      <c r="C2757" s="131"/>
      <c r="D2757" s="186"/>
      <c r="E2757" s="131"/>
      <c r="F2757" s="543"/>
      <c r="G2757" s="131"/>
      <c r="H2757" s="131"/>
      <c r="I2757" s="131"/>
      <c r="J2757" s="131"/>
    </row>
    <row r="2758" spans="1:10" ht="15" x14ac:dyDescent="0.25">
      <c r="A2758" s="131"/>
      <c r="B2758" s="131"/>
      <c r="C2758" s="131"/>
      <c r="D2758" s="186"/>
      <c r="E2758" s="131"/>
      <c r="F2758" s="543"/>
      <c r="G2758" s="131"/>
      <c r="H2758" s="131"/>
      <c r="I2758" s="131"/>
      <c r="J2758" s="131"/>
    </row>
    <row r="2759" spans="1:10" ht="15" x14ac:dyDescent="0.25">
      <c r="A2759" s="131"/>
      <c r="B2759" s="131"/>
      <c r="C2759" s="131"/>
      <c r="D2759" s="186"/>
      <c r="E2759" s="131"/>
      <c r="F2759" s="543"/>
      <c r="G2759" s="131"/>
      <c r="H2759" s="131"/>
      <c r="I2759" s="131"/>
      <c r="J2759" s="131"/>
    </row>
    <row r="2760" spans="1:10" ht="15" x14ac:dyDescent="0.25">
      <c r="A2760" s="131"/>
      <c r="B2760" s="131"/>
      <c r="C2760" s="131"/>
      <c r="D2760" s="186"/>
      <c r="E2760" s="131"/>
      <c r="F2760" s="543"/>
      <c r="G2760" s="131"/>
      <c r="H2760" s="131"/>
      <c r="I2760" s="131"/>
      <c r="J2760" s="131"/>
    </row>
    <row r="2761" spans="1:10" ht="15" x14ac:dyDescent="0.25">
      <c r="A2761" s="131"/>
      <c r="B2761" s="131"/>
      <c r="C2761" s="131"/>
      <c r="D2761" s="186"/>
      <c r="E2761" s="131"/>
      <c r="F2761" s="543"/>
      <c r="G2761" s="131"/>
      <c r="H2761" s="131"/>
      <c r="I2761" s="131"/>
      <c r="J2761" s="131"/>
    </row>
    <row r="2762" spans="1:10" ht="15" x14ac:dyDescent="0.25">
      <c r="A2762" s="131"/>
      <c r="B2762" s="131"/>
      <c r="C2762" s="131"/>
      <c r="D2762" s="186"/>
      <c r="E2762" s="131"/>
      <c r="F2762" s="543"/>
      <c r="G2762" s="131"/>
      <c r="H2762" s="131"/>
      <c r="I2762" s="131"/>
      <c r="J2762" s="131"/>
    </row>
    <row r="2763" spans="1:10" ht="15" x14ac:dyDescent="0.25">
      <c r="A2763" s="131"/>
      <c r="B2763" s="131"/>
      <c r="C2763" s="131"/>
      <c r="D2763" s="186"/>
      <c r="E2763" s="131"/>
      <c r="F2763" s="543"/>
      <c r="G2763" s="131"/>
      <c r="H2763" s="131"/>
      <c r="I2763" s="131"/>
      <c r="J2763" s="131"/>
    </row>
    <row r="2764" spans="1:10" ht="15" x14ac:dyDescent="0.25">
      <c r="A2764" s="131"/>
      <c r="B2764" s="131"/>
      <c r="C2764" s="131"/>
      <c r="D2764" s="186"/>
      <c r="E2764" s="131"/>
      <c r="F2764" s="543"/>
      <c r="G2764" s="131"/>
      <c r="H2764" s="131"/>
      <c r="I2764" s="131"/>
      <c r="J2764" s="131"/>
    </row>
    <row r="2765" spans="1:10" ht="15" x14ac:dyDescent="0.25">
      <c r="A2765" s="131"/>
      <c r="B2765" s="131"/>
      <c r="C2765" s="131"/>
      <c r="D2765" s="186"/>
      <c r="E2765" s="131"/>
      <c r="F2765" s="543"/>
      <c r="G2765" s="131"/>
      <c r="H2765" s="131"/>
      <c r="I2765" s="131"/>
      <c r="J2765" s="131"/>
    </row>
    <row r="2766" spans="1:10" ht="15" x14ac:dyDescent="0.25">
      <c r="A2766" s="131"/>
      <c r="B2766" s="131"/>
      <c r="C2766" s="131"/>
      <c r="D2766" s="186"/>
      <c r="E2766" s="131"/>
      <c r="F2766" s="543"/>
      <c r="G2766" s="131"/>
      <c r="H2766" s="131"/>
      <c r="I2766" s="131"/>
      <c r="J2766" s="131"/>
    </row>
    <row r="2767" spans="1:10" ht="15" x14ac:dyDescent="0.25">
      <c r="A2767" s="131"/>
      <c r="B2767" s="131"/>
      <c r="C2767" s="131"/>
      <c r="D2767" s="186"/>
      <c r="E2767" s="131"/>
      <c r="F2767" s="543"/>
      <c r="G2767" s="131"/>
      <c r="H2767" s="131"/>
      <c r="I2767" s="131"/>
      <c r="J2767" s="131"/>
    </row>
    <row r="2768" spans="1:10" ht="15" x14ac:dyDescent="0.25">
      <c r="A2768" s="131"/>
      <c r="B2768" s="131"/>
      <c r="C2768" s="131"/>
      <c r="D2768" s="186"/>
      <c r="E2768" s="131"/>
      <c r="F2768" s="543"/>
      <c r="G2768" s="131"/>
      <c r="H2768" s="131"/>
      <c r="I2768" s="131"/>
      <c r="J2768" s="131"/>
    </row>
    <row r="2769" spans="1:10" ht="15" x14ac:dyDescent="0.25">
      <c r="A2769" s="131"/>
      <c r="B2769" s="131"/>
      <c r="C2769" s="131"/>
      <c r="D2769" s="186"/>
      <c r="E2769" s="131"/>
      <c r="F2769" s="543"/>
      <c r="G2769" s="131"/>
      <c r="H2769" s="131"/>
      <c r="I2769" s="131"/>
      <c r="J2769" s="131"/>
    </row>
    <row r="2770" spans="1:10" ht="15" x14ac:dyDescent="0.25">
      <c r="A2770" s="131"/>
      <c r="B2770" s="131"/>
      <c r="C2770" s="131"/>
      <c r="D2770" s="186"/>
      <c r="E2770" s="131"/>
      <c r="F2770" s="543"/>
      <c r="G2770" s="131"/>
      <c r="H2770" s="131"/>
      <c r="I2770" s="131"/>
      <c r="J2770" s="131"/>
    </row>
    <row r="2771" spans="1:10" ht="15" x14ac:dyDescent="0.25">
      <c r="A2771" s="131"/>
      <c r="B2771" s="131"/>
      <c r="C2771" s="131"/>
      <c r="D2771" s="186"/>
      <c r="E2771" s="131"/>
      <c r="F2771" s="543"/>
      <c r="G2771" s="131"/>
      <c r="H2771" s="131"/>
      <c r="I2771" s="131"/>
      <c r="J2771" s="131"/>
    </row>
    <row r="2772" spans="1:10" ht="15" x14ac:dyDescent="0.25">
      <c r="A2772" s="131"/>
      <c r="B2772" s="131"/>
      <c r="C2772" s="131"/>
      <c r="D2772" s="186"/>
      <c r="E2772" s="131"/>
      <c r="F2772" s="543"/>
      <c r="G2772" s="131"/>
      <c r="H2772" s="131"/>
      <c r="I2772" s="131"/>
      <c r="J2772" s="131"/>
    </row>
    <row r="2773" spans="1:10" ht="15" x14ac:dyDescent="0.25">
      <c r="A2773" s="131"/>
      <c r="B2773" s="131"/>
      <c r="C2773" s="131"/>
      <c r="D2773" s="186"/>
      <c r="E2773" s="131"/>
      <c r="F2773" s="543"/>
      <c r="G2773" s="131"/>
      <c r="H2773" s="131"/>
      <c r="I2773" s="131"/>
      <c r="J2773" s="131"/>
    </row>
    <row r="2774" spans="1:10" ht="15" x14ac:dyDescent="0.25">
      <c r="A2774" s="131"/>
      <c r="B2774" s="131"/>
      <c r="C2774" s="131"/>
      <c r="D2774" s="186"/>
      <c r="E2774" s="131"/>
      <c r="F2774" s="543"/>
      <c r="G2774" s="131"/>
      <c r="H2774" s="131"/>
      <c r="I2774" s="131"/>
      <c r="J2774" s="131"/>
    </row>
    <row r="2775" spans="1:10" ht="15" x14ac:dyDescent="0.25">
      <c r="A2775" s="131"/>
      <c r="B2775" s="131"/>
      <c r="C2775" s="131"/>
      <c r="D2775" s="186"/>
      <c r="E2775" s="131"/>
      <c r="F2775" s="543"/>
      <c r="G2775" s="131"/>
      <c r="H2775" s="131"/>
      <c r="I2775" s="131"/>
      <c r="J2775" s="131"/>
    </row>
    <row r="2776" spans="1:10" ht="15" x14ac:dyDescent="0.25">
      <c r="A2776" s="131"/>
      <c r="B2776" s="131"/>
      <c r="C2776" s="131"/>
      <c r="D2776" s="186"/>
      <c r="E2776" s="131"/>
      <c r="F2776" s="543"/>
      <c r="G2776" s="131"/>
      <c r="H2776" s="131"/>
      <c r="I2776" s="131"/>
      <c r="J2776" s="131"/>
    </row>
    <row r="2777" spans="1:10" ht="15" x14ac:dyDescent="0.25">
      <c r="A2777" s="131"/>
      <c r="B2777" s="131"/>
      <c r="C2777" s="131"/>
      <c r="D2777" s="186"/>
      <c r="E2777" s="131"/>
      <c r="F2777" s="543"/>
      <c r="G2777" s="131"/>
      <c r="H2777" s="131"/>
      <c r="I2777" s="131"/>
      <c r="J2777" s="131"/>
    </row>
    <row r="2778" spans="1:10" ht="15" x14ac:dyDescent="0.25">
      <c r="A2778" s="131"/>
      <c r="B2778" s="131"/>
      <c r="C2778" s="131"/>
      <c r="D2778" s="186"/>
      <c r="E2778" s="131"/>
      <c r="F2778" s="543"/>
      <c r="G2778" s="131"/>
      <c r="H2778" s="131"/>
      <c r="I2778" s="131"/>
      <c r="J2778" s="131"/>
    </row>
    <row r="2779" spans="1:10" ht="15" x14ac:dyDescent="0.25">
      <c r="A2779" s="131"/>
      <c r="B2779" s="131"/>
      <c r="C2779" s="131"/>
      <c r="D2779" s="186"/>
      <c r="E2779" s="131"/>
      <c r="F2779" s="543"/>
      <c r="G2779" s="131"/>
      <c r="H2779" s="131"/>
      <c r="I2779" s="131"/>
      <c r="J2779" s="131"/>
    </row>
    <row r="2780" spans="1:10" ht="15" x14ac:dyDescent="0.25">
      <c r="A2780" s="131"/>
      <c r="B2780" s="131"/>
      <c r="C2780" s="131"/>
      <c r="D2780" s="186"/>
      <c r="E2780" s="131"/>
      <c r="F2780" s="543"/>
      <c r="G2780" s="131"/>
      <c r="H2780" s="131"/>
      <c r="I2780" s="131"/>
      <c r="J2780" s="131"/>
    </row>
    <row r="2781" spans="1:10" ht="15" x14ac:dyDescent="0.25">
      <c r="A2781" s="131"/>
      <c r="B2781" s="131"/>
      <c r="C2781" s="131"/>
      <c r="D2781" s="186"/>
      <c r="E2781" s="131"/>
      <c r="F2781" s="543"/>
      <c r="G2781" s="131"/>
      <c r="H2781" s="131"/>
      <c r="I2781" s="131"/>
      <c r="J2781" s="131"/>
    </row>
    <row r="2782" spans="1:10" ht="15" x14ac:dyDescent="0.25">
      <c r="A2782" s="131"/>
      <c r="B2782" s="131"/>
      <c r="C2782" s="131"/>
      <c r="D2782" s="186"/>
      <c r="E2782" s="131"/>
      <c r="F2782" s="543"/>
      <c r="G2782" s="131"/>
      <c r="H2782" s="131"/>
      <c r="I2782" s="131"/>
      <c r="J2782" s="131"/>
    </row>
    <row r="2783" spans="1:10" ht="15" x14ac:dyDescent="0.25">
      <c r="A2783" s="131"/>
      <c r="B2783" s="131"/>
      <c r="C2783" s="131"/>
      <c r="D2783" s="186"/>
      <c r="E2783" s="131"/>
      <c r="F2783" s="543"/>
      <c r="G2783" s="131"/>
      <c r="H2783" s="131"/>
      <c r="I2783" s="131"/>
      <c r="J2783" s="131"/>
    </row>
    <row r="2784" spans="1:10" ht="15" x14ac:dyDescent="0.25">
      <c r="A2784" s="131"/>
      <c r="B2784" s="131"/>
      <c r="C2784" s="131"/>
      <c r="D2784" s="186"/>
      <c r="E2784" s="131"/>
      <c r="F2784" s="543"/>
      <c r="G2784" s="131"/>
      <c r="H2784" s="131"/>
      <c r="I2784" s="131"/>
      <c r="J2784" s="131"/>
    </row>
    <row r="2785" spans="1:10" ht="15" x14ac:dyDescent="0.25">
      <c r="A2785" s="131"/>
      <c r="B2785" s="131"/>
      <c r="C2785" s="131"/>
      <c r="D2785" s="186"/>
      <c r="E2785" s="131"/>
      <c r="F2785" s="543"/>
      <c r="G2785" s="131"/>
      <c r="H2785" s="131"/>
      <c r="I2785" s="131"/>
      <c r="J2785" s="131"/>
    </row>
    <row r="2786" spans="1:10" ht="15" x14ac:dyDescent="0.25">
      <c r="A2786" s="131"/>
      <c r="B2786" s="131"/>
      <c r="C2786" s="131"/>
      <c r="D2786" s="186"/>
      <c r="E2786" s="131"/>
      <c r="F2786" s="543"/>
      <c r="G2786" s="131"/>
      <c r="H2786" s="131"/>
      <c r="I2786" s="131"/>
      <c r="J2786" s="131"/>
    </row>
    <row r="2787" spans="1:10" ht="15" x14ac:dyDescent="0.25">
      <c r="A2787" s="131"/>
      <c r="B2787" s="131"/>
      <c r="C2787" s="131"/>
      <c r="D2787" s="186"/>
      <c r="E2787" s="131"/>
      <c r="F2787" s="543"/>
      <c r="G2787" s="131"/>
      <c r="H2787" s="131"/>
      <c r="I2787" s="131"/>
      <c r="J2787" s="131"/>
    </row>
    <row r="2788" spans="1:10" ht="15" x14ac:dyDescent="0.25">
      <c r="A2788" s="131"/>
      <c r="B2788" s="131"/>
      <c r="C2788" s="131"/>
      <c r="D2788" s="186"/>
      <c r="E2788" s="131"/>
      <c r="F2788" s="543"/>
      <c r="G2788" s="131"/>
      <c r="H2788" s="131"/>
      <c r="I2788" s="131"/>
      <c r="J2788" s="131"/>
    </row>
    <row r="2789" spans="1:10" ht="15" x14ac:dyDescent="0.25">
      <c r="A2789" s="131"/>
      <c r="B2789" s="131"/>
      <c r="C2789" s="131"/>
      <c r="D2789" s="186"/>
      <c r="E2789" s="131"/>
      <c r="F2789" s="543"/>
      <c r="G2789" s="131"/>
      <c r="H2789" s="131"/>
      <c r="I2789" s="131"/>
      <c r="J2789" s="131"/>
    </row>
    <row r="2790" spans="1:10" ht="15" x14ac:dyDescent="0.25">
      <c r="A2790" s="131"/>
      <c r="B2790" s="131"/>
      <c r="C2790" s="131"/>
      <c r="D2790" s="186"/>
      <c r="E2790" s="131"/>
      <c r="F2790" s="543"/>
      <c r="G2790" s="131"/>
      <c r="H2790" s="131"/>
      <c r="I2790" s="131"/>
      <c r="J2790" s="131"/>
    </row>
    <row r="2791" spans="1:10" ht="15" x14ac:dyDescent="0.25">
      <c r="A2791" s="131"/>
      <c r="B2791" s="131"/>
      <c r="C2791" s="131"/>
      <c r="D2791" s="186"/>
      <c r="E2791" s="131"/>
      <c r="F2791" s="543"/>
      <c r="G2791" s="131"/>
      <c r="H2791" s="131"/>
      <c r="I2791" s="131"/>
      <c r="J2791" s="131"/>
    </row>
    <row r="2792" spans="1:10" ht="15" x14ac:dyDescent="0.25">
      <c r="A2792" s="131"/>
      <c r="B2792" s="131"/>
      <c r="C2792" s="131"/>
      <c r="D2792" s="186"/>
      <c r="E2792" s="131"/>
      <c r="F2792" s="543"/>
      <c r="G2792" s="131"/>
      <c r="H2792" s="131"/>
      <c r="I2792" s="131"/>
      <c r="J2792" s="131"/>
    </row>
    <row r="2793" spans="1:10" ht="15" x14ac:dyDescent="0.25">
      <c r="A2793" s="131"/>
      <c r="B2793" s="131"/>
      <c r="C2793" s="131"/>
      <c r="D2793" s="186"/>
      <c r="E2793" s="131"/>
      <c r="F2793" s="543"/>
      <c r="G2793" s="131"/>
      <c r="H2793" s="131"/>
      <c r="I2793" s="131"/>
      <c r="J2793" s="131"/>
    </row>
    <row r="2794" spans="1:10" ht="15" x14ac:dyDescent="0.25">
      <c r="A2794" s="131"/>
      <c r="B2794" s="131"/>
      <c r="C2794" s="131"/>
      <c r="D2794" s="186"/>
      <c r="E2794" s="131"/>
      <c r="F2794" s="543"/>
      <c r="G2794" s="131"/>
      <c r="H2794" s="131"/>
      <c r="I2794" s="131"/>
      <c r="J2794" s="131"/>
    </row>
    <row r="2795" spans="1:10" ht="15" x14ac:dyDescent="0.25">
      <c r="A2795" s="131"/>
      <c r="B2795" s="131"/>
      <c r="C2795" s="131"/>
      <c r="D2795" s="186"/>
      <c r="E2795" s="131"/>
      <c r="F2795" s="543"/>
      <c r="G2795" s="131"/>
      <c r="H2795" s="131"/>
      <c r="I2795" s="131"/>
      <c r="J2795" s="131"/>
    </row>
    <row r="2796" spans="1:10" ht="15" x14ac:dyDescent="0.25">
      <c r="A2796" s="131"/>
      <c r="B2796" s="131"/>
      <c r="C2796" s="131"/>
      <c r="D2796" s="186"/>
      <c r="E2796" s="131"/>
      <c r="F2796" s="543"/>
      <c r="G2796" s="131"/>
      <c r="H2796" s="131"/>
      <c r="I2796" s="131"/>
      <c r="J2796" s="131"/>
    </row>
    <row r="2797" spans="1:10" ht="15" x14ac:dyDescent="0.25">
      <c r="A2797" s="131"/>
      <c r="B2797" s="131"/>
      <c r="C2797" s="131"/>
      <c r="D2797" s="186"/>
      <c r="E2797" s="131"/>
      <c r="F2797" s="543"/>
      <c r="G2797" s="131"/>
      <c r="H2797" s="131"/>
      <c r="I2797" s="131"/>
      <c r="J2797" s="131"/>
    </row>
    <row r="2798" spans="1:10" ht="15" x14ac:dyDescent="0.25">
      <c r="A2798" s="131"/>
      <c r="B2798" s="131"/>
      <c r="C2798" s="131"/>
      <c r="D2798" s="186"/>
      <c r="E2798" s="131"/>
      <c r="F2798" s="543"/>
      <c r="G2798" s="131"/>
      <c r="H2798" s="131"/>
      <c r="I2798" s="131"/>
      <c r="J2798" s="131"/>
    </row>
    <row r="2799" spans="1:10" ht="15" x14ac:dyDescent="0.25">
      <c r="A2799" s="131"/>
      <c r="B2799" s="131"/>
      <c r="C2799" s="131"/>
      <c r="D2799" s="186"/>
      <c r="E2799" s="131"/>
      <c r="F2799" s="543"/>
      <c r="G2799" s="131"/>
      <c r="H2799" s="131"/>
      <c r="I2799" s="131"/>
      <c r="J2799" s="131"/>
    </row>
    <row r="2800" spans="1:10" ht="15" x14ac:dyDescent="0.25">
      <c r="A2800" s="131"/>
      <c r="B2800" s="131"/>
      <c r="C2800" s="131"/>
      <c r="D2800" s="186"/>
      <c r="E2800" s="131"/>
      <c r="F2800" s="543"/>
      <c r="G2800" s="131"/>
      <c r="H2800" s="131"/>
      <c r="I2800" s="131"/>
      <c r="J2800" s="131"/>
    </row>
    <row r="2801" spans="1:10" ht="15" x14ac:dyDescent="0.25">
      <c r="A2801" s="131"/>
      <c r="B2801" s="131"/>
      <c r="C2801" s="131"/>
      <c r="D2801" s="186"/>
      <c r="E2801" s="131"/>
      <c r="F2801" s="543"/>
      <c r="G2801" s="131"/>
      <c r="H2801" s="131"/>
      <c r="I2801" s="131"/>
      <c r="J2801" s="131"/>
    </row>
    <row r="2802" spans="1:10" ht="15" x14ac:dyDescent="0.25">
      <c r="A2802" s="131"/>
      <c r="B2802" s="131"/>
      <c r="C2802" s="131"/>
      <c r="D2802" s="186"/>
      <c r="E2802" s="131"/>
      <c r="F2802" s="543"/>
      <c r="G2802" s="131"/>
      <c r="H2802" s="131"/>
      <c r="I2802" s="131"/>
      <c r="J2802" s="131"/>
    </row>
    <row r="2803" spans="1:10" ht="15" x14ac:dyDescent="0.25">
      <c r="A2803" s="131"/>
      <c r="B2803" s="131"/>
      <c r="C2803" s="131"/>
      <c r="D2803" s="186"/>
      <c r="E2803" s="131"/>
      <c r="F2803" s="543"/>
      <c r="G2803" s="131"/>
      <c r="H2803" s="131"/>
      <c r="I2803" s="131"/>
      <c r="J2803" s="131"/>
    </row>
    <row r="2804" spans="1:10" ht="15" x14ac:dyDescent="0.25">
      <c r="A2804" s="131"/>
      <c r="B2804" s="131"/>
      <c r="C2804" s="131"/>
      <c r="D2804" s="186"/>
      <c r="E2804" s="131"/>
      <c r="F2804" s="543"/>
      <c r="G2804" s="131"/>
      <c r="H2804" s="131"/>
      <c r="I2804" s="131"/>
      <c r="J2804" s="131"/>
    </row>
    <row r="2805" spans="1:10" ht="15" x14ac:dyDescent="0.25">
      <c r="A2805" s="131"/>
      <c r="B2805" s="131"/>
      <c r="C2805" s="131"/>
      <c r="D2805" s="186"/>
      <c r="E2805" s="131"/>
      <c r="F2805" s="543"/>
      <c r="G2805" s="131"/>
      <c r="H2805" s="131"/>
      <c r="I2805" s="131"/>
      <c r="J2805" s="131"/>
    </row>
    <row r="2806" spans="1:10" ht="15" x14ac:dyDescent="0.25">
      <c r="A2806" s="131"/>
      <c r="B2806" s="131"/>
      <c r="C2806" s="131"/>
      <c r="D2806" s="186"/>
      <c r="E2806" s="131"/>
      <c r="F2806" s="543"/>
      <c r="G2806" s="131"/>
      <c r="H2806" s="131"/>
      <c r="I2806" s="131"/>
      <c r="J2806" s="131"/>
    </row>
    <row r="2807" spans="1:10" ht="15" x14ac:dyDescent="0.25">
      <c r="A2807" s="131"/>
      <c r="B2807" s="131"/>
      <c r="C2807" s="131"/>
      <c r="D2807" s="186"/>
      <c r="E2807" s="131"/>
      <c r="F2807" s="543"/>
      <c r="G2807" s="131"/>
      <c r="H2807" s="131"/>
      <c r="I2807" s="131"/>
      <c r="J2807" s="131"/>
    </row>
    <row r="2808" spans="1:10" ht="15" x14ac:dyDescent="0.25">
      <c r="A2808" s="131"/>
      <c r="B2808" s="131"/>
      <c r="C2808" s="131"/>
      <c r="D2808" s="186"/>
      <c r="E2808" s="131"/>
      <c r="F2808" s="543"/>
      <c r="G2808" s="131"/>
      <c r="H2808" s="131"/>
      <c r="I2808" s="131"/>
      <c r="J2808" s="131"/>
    </row>
    <row r="2809" spans="1:10" ht="15" x14ac:dyDescent="0.25">
      <c r="A2809" s="131"/>
      <c r="B2809" s="131"/>
      <c r="C2809" s="131"/>
      <c r="D2809" s="186"/>
      <c r="E2809" s="131"/>
      <c r="F2809" s="543"/>
      <c r="G2809" s="131"/>
      <c r="H2809" s="131"/>
      <c r="I2809" s="131"/>
      <c r="J2809" s="131"/>
    </row>
    <row r="2810" spans="1:10" ht="15" x14ac:dyDescent="0.25">
      <c r="A2810" s="131"/>
      <c r="B2810" s="131"/>
      <c r="C2810" s="131"/>
      <c r="D2810" s="186"/>
      <c r="E2810" s="131"/>
      <c r="F2810" s="543"/>
      <c r="G2810" s="131"/>
      <c r="H2810" s="131"/>
      <c r="I2810" s="131"/>
      <c r="J2810" s="131"/>
    </row>
    <row r="2811" spans="1:10" ht="15" x14ac:dyDescent="0.25">
      <c r="A2811" s="131"/>
      <c r="B2811" s="131"/>
      <c r="C2811" s="131"/>
      <c r="D2811" s="186"/>
      <c r="E2811" s="131"/>
      <c r="F2811" s="543"/>
      <c r="G2811" s="131"/>
      <c r="H2811" s="131"/>
      <c r="I2811" s="131"/>
      <c r="J2811" s="131"/>
    </row>
    <row r="2812" spans="1:10" ht="15" x14ac:dyDescent="0.25">
      <c r="A2812" s="131"/>
      <c r="B2812" s="131"/>
      <c r="C2812" s="131"/>
      <c r="D2812" s="186"/>
      <c r="E2812" s="131"/>
      <c r="F2812" s="543"/>
      <c r="G2812" s="131"/>
      <c r="H2812" s="131"/>
      <c r="I2812" s="131"/>
      <c r="J2812" s="131"/>
    </row>
    <row r="2813" spans="1:10" ht="15" x14ac:dyDescent="0.25">
      <c r="A2813" s="131"/>
      <c r="B2813" s="131"/>
      <c r="C2813" s="131"/>
      <c r="D2813" s="186"/>
      <c r="E2813" s="131"/>
      <c r="F2813" s="543"/>
      <c r="G2813" s="131"/>
      <c r="H2813" s="131"/>
      <c r="I2813" s="131"/>
      <c r="J2813" s="131"/>
    </row>
    <row r="2814" spans="1:10" ht="15" x14ac:dyDescent="0.25">
      <c r="A2814" s="131"/>
      <c r="B2814" s="131"/>
      <c r="C2814" s="131"/>
      <c r="D2814" s="186"/>
      <c r="E2814" s="131"/>
      <c r="F2814" s="543"/>
      <c r="G2814" s="131"/>
      <c r="H2814" s="131"/>
      <c r="I2814" s="131"/>
      <c r="J2814" s="131"/>
    </row>
    <row r="2815" spans="1:10" ht="15" x14ac:dyDescent="0.25">
      <c r="A2815" s="131"/>
      <c r="B2815" s="131"/>
      <c r="C2815" s="131"/>
      <c r="D2815" s="186"/>
      <c r="E2815" s="131"/>
      <c r="F2815" s="543"/>
      <c r="G2815" s="131"/>
      <c r="H2815" s="131"/>
      <c r="I2815" s="131"/>
      <c r="J2815" s="131"/>
    </row>
    <row r="2816" spans="1:10" ht="15" x14ac:dyDescent="0.25">
      <c r="A2816" s="131"/>
      <c r="B2816" s="131"/>
      <c r="C2816" s="131"/>
      <c r="D2816" s="186"/>
      <c r="E2816" s="131"/>
      <c r="F2816" s="543"/>
      <c r="G2816" s="131"/>
      <c r="H2816" s="131"/>
      <c r="I2816" s="131"/>
      <c r="J2816" s="131"/>
    </row>
    <row r="2817" spans="1:10" ht="15" x14ac:dyDescent="0.25">
      <c r="A2817" s="131"/>
      <c r="B2817" s="131"/>
      <c r="C2817" s="131"/>
      <c r="D2817" s="186"/>
      <c r="E2817" s="131"/>
      <c r="F2817" s="543"/>
      <c r="G2817" s="131"/>
      <c r="H2817" s="131"/>
      <c r="I2817" s="131"/>
      <c r="J2817" s="131"/>
    </row>
    <row r="2818" spans="1:10" ht="15" x14ac:dyDescent="0.25">
      <c r="A2818" s="131"/>
      <c r="B2818" s="131"/>
      <c r="C2818" s="131"/>
      <c r="D2818" s="186"/>
      <c r="E2818" s="131"/>
      <c r="F2818" s="543"/>
      <c r="G2818" s="131"/>
      <c r="H2818" s="131"/>
      <c r="I2818" s="131"/>
      <c r="J2818" s="131"/>
    </row>
    <row r="2819" spans="1:10" ht="15" x14ac:dyDescent="0.25">
      <c r="A2819" s="131"/>
      <c r="B2819" s="131"/>
      <c r="C2819" s="131"/>
      <c r="D2819" s="186"/>
      <c r="E2819" s="131"/>
      <c r="F2819" s="543"/>
      <c r="G2819" s="131"/>
      <c r="H2819" s="131"/>
      <c r="I2819" s="131"/>
      <c r="J2819" s="131"/>
    </row>
    <row r="2820" spans="1:10" ht="15" x14ac:dyDescent="0.25">
      <c r="A2820" s="131"/>
      <c r="B2820" s="131"/>
      <c r="C2820" s="131"/>
      <c r="D2820" s="186"/>
      <c r="E2820" s="131"/>
      <c r="F2820" s="543"/>
      <c r="G2820" s="131"/>
      <c r="H2820" s="131"/>
      <c r="I2820" s="131"/>
      <c r="J2820" s="131"/>
    </row>
    <row r="2821" spans="1:10" ht="15" x14ac:dyDescent="0.25">
      <c r="A2821" s="131"/>
      <c r="B2821" s="131"/>
      <c r="C2821" s="131"/>
      <c r="D2821" s="186"/>
      <c r="E2821" s="131"/>
      <c r="F2821" s="543"/>
      <c r="G2821" s="131"/>
      <c r="H2821" s="131"/>
      <c r="I2821" s="131"/>
      <c r="J2821" s="131"/>
    </row>
    <row r="2822" spans="1:10" ht="15" x14ac:dyDescent="0.25">
      <c r="A2822" s="131"/>
      <c r="B2822" s="131"/>
      <c r="C2822" s="131"/>
      <c r="D2822" s="186"/>
      <c r="E2822" s="131"/>
      <c r="F2822" s="543"/>
      <c r="G2822" s="131"/>
      <c r="H2822" s="131"/>
      <c r="I2822" s="131"/>
      <c r="J2822" s="131"/>
    </row>
    <row r="2823" spans="1:10" ht="15" x14ac:dyDescent="0.25">
      <c r="A2823" s="131"/>
      <c r="B2823" s="131"/>
      <c r="C2823" s="131"/>
      <c r="D2823" s="186"/>
      <c r="E2823" s="131"/>
      <c r="F2823" s="543"/>
      <c r="G2823" s="131"/>
      <c r="H2823" s="131"/>
      <c r="I2823" s="131"/>
      <c r="J2823" s="131"/>
    </row>
    <row r="2824" spans="1:10" ht="15" x14ac:dyDescent="0.25">
      <c r="A2824" s="131"/>
      <c r="B2824" s="131"/>
      <c r="C2824" s="131"/>
      <c r="D2824" s="186"/>
      <c r="E2824" s="131"/>
      <c r="F2824" s="543"/>
      <c r="G2824" s="131"/>
      <c r="H2824" s="131"/>
      <c r="I2824" s="131"/>
      <c r="J2824" s="131"/>
    </row>
    <row r="2825" spans="1:10" ht="15" x14ac:dyDescent="0.25">
      <c r="A2825" s="131"/>
      <c r="B2825" s="131"/>
      <c r="C2825" s="131"/>
      <c r="D2825" s="186"/>
      <c r="E2825" s="131"/>
      <c r="F2825" s="543"/>
      <c r="G2825" s="131"/>
      <c r="H2825" s="131"/>
      <c r="I2825" s="131"/>
      <c r="J2825" s="131"/>
    </row>
    <row r="2826" spans="1:10" ht="15" x14ac:dyDescent="0.25">
      <c r="A2826" s="131"/>
      <c r="B2826" s="131"/>
      <c r="C2826" s="131"/>
      <c r="D2826" s="186"/>
      <c r="E2826" s="131"/>
      <c r="F2826" s="543"/>
      <c r="G2826" s="131"/>
      <c r="H2826" s="131"/>
      <c r="I2826" s="131"/>
      <c r="J2826" s="131"/>
    </row>
    <row r="2827" spans="1:10" ht="15" x14ac:dyDescent="0.25">
      <c r="A2827" s="131"/>
      <c r="B2827" s="131"/>
      <c r="C2827" s="131"/>
      <c r="D2827" s="186"/>
      <c r="E2827" s="131"/>
      <c r="F2827" s="543"/>
      <c r="G2827" s="131"/>
      <c r="H2827" s="131"/>
      <c r="I2827" s="131"/>
      <c r="J2827" s="131"/>
    </row>
    <row r="2828" spans="1:10" ht="15" x14ac:dyDescent="0.25">
      <c r="A2828" s="131"/>
      <c r="B2828" s="131"/>
      <c r="C2828" s="131"/>
      <c r="D2828" s="186"/>
      <c r="E2828" s="131"/>
      <c r="F2828" s="543"/>
      <c r="G2828" s="131"/>
      <c r="H2828" s="131"/>
      <c r="I2828" s="131"/>
      <c r="J2828" s="131"/>
    </row>
    <row r="2829" spans="1:10" ht="15" x14ac:dyDescent="0.25">
      <c r="A2829" s="131"/>
      <c r="B2829" s="131"/>
      <c r="C2829" s="131"/>
      <c r="D2829" s="186"/>
      <c r="E2829" s="131"/>
      <c r="F2829" s="543"/>
      <c r="G2829" s="131"/>
      <c r="H2829" s="131"/>
      <c r="I2829" s="131"/>
      <c r="J2829" s="131"/>
    </row>
    <row r="2830" spans="1:10" ht="15" x14ac:dyDescent="0.25">
      <c r="A2830" s="131"/>
      <c r="B2830" s="131"/>
      <c r="C2830" s="131"/>
      <c r="D2830" s="186"/>
      <c r="E2830" s="131"/>
      <c r="F2830" s="543"/>
      <c r="G2830" s="131"/>
      <c r="H2830" s="131"/>
      <c r="I2830" s="131"/>
      <c r="J2830" s="131"/>
    </row>
    <row r="2831" spans="1:10" ht="15" x14ac:dyDescent="0.25">
      <c r="A2831" s="131"/>
      <c r="B2831" s="131"/>
      <c r="C2831" s="131"/>
      <c r="D2831" s="186"/>
      <c r="E2831" s="131"/>
      <c r="F2831" s="543"/>
      <c r="G2831" s="131"/>
      <c r="H2831" s="131"/>
      <c r="I2831" s="131"/>
      <c r="J2831" s="131"/>
    </row>
    <row r="2832" spans="1:10" ht="15" x14ac:dyDescent="0.25">
      <c r="A2832" s="131"/>
      <c r="B2832" s="131"/>
      <c r="C2832" s="131"/>
      <c r="D2832" s="186"/>
      <c r="E2832" s="131"/>
      <c r="F2832" s="543"/>
      <c r="G2832" s="131"/>
      <c r="H2832" s="131"/>
      <c r="I2832" s="131"/>
      <c r="J2832" s="131"/>
    </row>
    <row r="2833" spans="1:10" ht="15" x14ac:dyDescent="0.25">
      <c r="A2833" s="131"/>
      <c r="B2833" s="131"/>
      <c r="C2833" s="131"/>
      <c r="D2833" s="186"/>
      <c r="E2833" s="131"/>
      <c r="F2833" s="543"/>
      <c r="G2833" s="131"/>
      <c r="H2833" s="131"/>
      <c r="I2833" s="131"/>
      <c r="J2833" s="131"/>
    </row>
    <row r="2834" spans="1:10" ht="15" x14ac:dyDescent="0.25">
      <c r="A2834" s="131"/>
      <c r="B2834" s="131"/>
      <c r="C2834" s="131"/>
      <c r="D2834" s="186"/>
      <c r="E2834" s="131"/>
      <c r="F2834" s="543"/>
      <c r="G2834" s="131"/>
      <c r="H2834" s="131"/>
      <c r="I2834" s="131"/>
      <c r="J2834" s="131"/>
    </row>
    <row r="2835" spans="1:10" ht="15" x14ac:dyDescent="0.25">
      <c r="A2835" s="131"/>
      <c r="B2835" s="131"/>
      <c r="C2835" s="131"/>
      <c r="D2835" s="186"/>
      <c r="E2835" s="131"/>
      <c r="F2835" s="543"/>
      <c r="G2835" s="131"/>
      <c r="H2835" s="131"/>
      <c r="I2835" s="131"/>
      <c r="J2835" s="131"/>
    </row>
    <row r="2836" spans="1:10" ht="15" x14ac:dyDescent="0.25">
      <c r="A2836" s="131"/>
      <c r="B2836" s="131"/>
      <c r="C2836" s="131"/>
      <c r="D2836" s="186"/>
      <c r="E2836" s="131"/>
      <c r="F2836" s="543"/>
      <c r="G2836" s="131"/>
      <c r="H2836" s="131"/>
      <c r="I2836" s="131"/>
      <c r="J2836" s="131"/>
    </row>
    <row r="2837" spans="1:10" ht="15" x14ac:dyDescent="0.25">
      <c r="A2837" s="131"/>
      <c r="B2837" s="131"/>
      <c r="C2837" s="131"/>
      <c r="D2837" s="186"/>
      <c r="E2837" s="131"/>
      <c r="F2837" s="543"/>
      <c r="G2837" s="131"/>
      <c r="H2837" s="131"/>
      <c r="I2837" s="131"/>
      <c r="J2837" s="131"/>
    </row>
    <row r="2838" spans="1:10" ht="15" x14ac:dyDescent="0.25">
      <c r="A2838" s="131"/>
      <c r="B2838" s="131"/>
      <c r="C2838" s="131"/>
      <c r="D2838" s="186"/>
      <c r="E2838" s="131"/>
      <c r="F2838" s="543"/>
      <c r="G2838" s="131"/>
      <c r="H2838" s="131"/>
      <c r="I2838" s="131"/>
      <c r="J2838" s="131"/>
    </row>
    <row r="2839" spans="1:10" ht="15" x14ac:dyDescent="0.25">
      <c r="A2839" s="131"/>
      <c r="B2839" s="131"/>
      <c r="C2839" s="131"/>
      <c r="D2839" s="186"/>
      <c r="E2839" s="131"/>
      <c r="F2839" s="543"/>
      <c r="G2839" s="131"/>
      <c r="H2839" s="131"/>
      <c r="I2839" s="131"/>
      <c r="J2839" s="131"/>
    </row>
    <row r="2840" spans="1:10" ht="15" x14ac:dyDescent="0.25">
      <c r="A2840" s="131"/>
      <c r="B2840" s="131"/>
      <c r="C2840" s="131"/>
      <c r="D2840" s="186"/>
      <c r="E2840" s="131"/>
      <c r="F2840" s="543"/>
      <c r="G2840" s="131"/>
      <c r="H2840" s="131"/>
      <c r="I2840" s="131"/>
      <c r="J2840" s="131"/>
    </row>
    <row r="2841" spans="1:10" ht="15" x14ac:dyDescent="0.25">
      <c r="A2841" s="131"/>
      <c r="B2841" s="131"/>
      <c r="C2841" s="131"/>
      <c r="D2841" s="186"/>
      <c r="E2841" s="131"/>
      <c r="F2841" s="543"/>
      <c r="G2841" s="131"/>
      <c r="H2841" s="131"/>
      <c r="I2841" s="131"/>
      <c r="J2841" s="131"/>
    </row>
    <row r="2842" spans="1:10" ht="15" x14ac:dyDescent="0.25">
      <c r="A2842" s="131"/>
      <c r="B2842" s="131"/>
      <c r="C2842" s="131"/>
      <c r="D2842" s="186"/>
      <c r="E2842" s="131"/>
      <c r="F2842" s="543"/>
      <c r="G2842" s="131"/>
      <c r="H2842" s="131"/>
      <c r="I2842" s="131"/>
      <c r="J2842" s="131"/>
    </row>
    <row r="2843" spans="1:10" ht="15" x14ac:dyDescent="0.25">
      <c r="A2843" s="131"/>
      <c r="B2843" s="131"/>
      <c r="C2843" s="131"/>
      <c r="D2843" s="186"/>
      <c r="E2843" s="131"/>
      <c r="F2843" s="543"/>
      <c r="G2843" s="131"/>
      <c r="H2843" s="131"/>
      <c r="I2843" s="131"/>
      <c r="J2843" s="131"/>
    </row>
    <row r="2844" spans="1:10" ht="15" x14ac:dyDescent="0.25">
      <c r="A2844" s="131"/>
      <c r="B2844" s="131"/>
      <c r="C2844" s="131"/>
      <c r="D2844" s="186"/>
      <c r="E2844" s="131"/>
      <c r="F2844" s="543"/>
      <c r="G2844" s="131"/>
      <c r="H2844" s="131"/>
      <c r="I2844" s="131"/>
      <c r="J2844" s="131"/>
    </row>
    <row r="2845" spans="1:10" ht="15" x14ac:dyDescent="0.25">
      <c r="A2845" s="131"/>
      <c r="B2845" s="131"/>
      <c r="C2845" s="131"/>
      <c r="D2845" s="186"/>
      <c r="E2845" s="131"/>
      <c r="F2845" s="543"/>
      <c r="G2845" s="131"/>
      <c r="H2845" s="131"/>
      <c r="I2845" s="131"/>
      <c r="J2845" s="131"/>
    </row>
    <row r="2846" spans="1:10" ht="15" x14ac:dyDescent="0.25">
      <c r="A2846" s="131"/>
      <c r="B2846" s="131"/>
      <c r="C2846" s="131"/>
      <c r="D2846" s="186"/>
      <c r="E2846" s="131"/>
      <c r="F2846" s="543"/>
      <c r="G2846" s="131"/>
      <c r="H2846" s="131"/>
      <c r="I2846" s="131"/>
      <c r="J2846" s="131"/>
    </row>
    <row r="2847" spans="1:10" ht="15" x14ac:dyDescent="0.25">
      <c r="A2847" s="131"/>
      <c r="B2847" s="131"/>
      <c r="C2847" s="131"/>
      <c r="D2847" s="186"/>
      <c r="E2847" s="131"/>
      <c r="F2847" s="543"/>
      <c r="G2847" s="131"/>
      <c r="H2847" s="131"/>
      <c r="I2847" s="131"/>
      <c r="J2847" s="131"/>
    </row>
    <row r="2848" spans="1:10" ht="15" x14ac:dyDescent="0.25">
      <c r="A2848" s="131"/>
      <c r="B2848" s="131"/>
      <c r="C2848" s="131"/>
      <c r="D2848" s="186"/>
      <c r="E2848" s="131"/>
      <c r="F2848" s="543"/>
      <c r="G2848" s="131"/>
      <c r="H2848" s="131"/>
      <c r="I2848" s="131"/>
      <c r="J2848" s="131"/>
    </row>
    <row r="2849" spans="1:10" ht="15" x14ac:dyDescent="0.25">
      <c r="A2849" s="131"/>
      <c r="B2849" s="131"/>
      <c r="C2849" s="131"/>
      <c r="D2849" s="186"/>
      <c r="E2849" s="131"/>
      <c r="F2849" s="543"/>
      <c r="G2849" s="131"/>
      <c r="H2849" s="131"/>
      <c r="I2849" s="131"/>
      <c r="J2849" s="131"/>
    </row>
    <row r="2850" spans="1:10" ht="15" x14ac:dyDescent="0.25">
      <c r="A2850" s="131"/>
      <c r="B2850" s="131"/>
      <c r="C2850" s="131"/>
      <c r="D2850" s="186"/>
      <c r="E2850" s="131"/>
      <c r="F2850" s="543"/>
      <c r="G2850" s="131"/>
      <c r="H2850" s="131"/>
      <c r="I2850" s="131"/>
      <c r="J2850" s="131"/>
    </row>
    <row r="2851" spans="1:10" ht="15" x14ac:dyDescent="0.25">
      <c r="A2851" s="131"/>
      <c r="B2851" s="131"/>
      <c r="C2851" s="131"/>
      <c r="D2851" s="186"/>
      <c r="E2851" s="131"/>
      <c r="F2851" s="543"/>
      <c r="G2851" s="131"/>
      <c r="H2851" s="131"/>
      <c r="I2851" s="131"/>
      <c r="J2851" s="131"/>
    </row>
    <row r="2852" spans="1:10" ht="15" x14ac:dyDescent="0.25">
      <c r="A2852" s="131"/>
      <c r="B2852" s="131"/>
      <c r="C2852" s="131"/>
      <c r="D2852" s="186"/>
      <c r="E2852" s="131"/>
      <c r="F2852" s="543"/>
      <c r="G2852" s="131"/>
      <c r="H2852" s="131"/>
      <c r="I2852" s="131"/>
      <c r="J2852" s="131"/>
    </row>
    <row r="2853" spans="1:10" ht="15" x14ac:dyDescent="0.25">
      <c r="A2853" s="131"/>
      <c r="B2853" s="131"/>
      <c r="C2853" s="131"/>
      <c r="D2853" s="186"/>
      <c r="E2853" s="131"/>
      <c r="F2853" s="543"/>
      <c r="G2853" s="131"/>
      <c r="H2853" s="131"/>
      <c r="I2853" s="131"/>
      <c r="J2853" s="131"/>
    </row>
    <row r="2854" spans="1:10" ht="15" x14ac:dyDescent="0.25">
      <c r="A2854" s="131"/>
      <c r="B2854" s="131"/>
      <c r="C2854" s="131"/>
      <c r="D2854" s="186"/>
      <c r="E2854" s="131"/>
      <c r="F2854" s="543"/>
      <c r="G2854" s="131"/>
      <c r="H2854" s="131"/>
      <c r="I2854" s="131"/>
      <c r="J2854" s="131"/>
    </row>
    <row r="2855" spans="1:10" ht="15" x14ac:dyDescent="0.25">
      <c r="A2855" s="131"/>
      <c r="B2855" s="131"/>
      <c r="C2855" s="131"/>
      <c r="D2855" s="186"/>
      <c r="E2855" s="131"/>
      <c r="F2855" s="543"/>
      <c r="G2855" s="131"/>
      <c r="H2855" s="131"/>
      <c r="I2855" s="131"/>
      <c r="J2855" s="131"/>
    </row>
    <row r="2856" spans="1:10" ht="15" x14ac:dyDescent="0.25">
      <c r="A2856" s="131"/>
      <c r="B2856" s="131"/>
      <c r="C2856" s="131"/>
      <c r="D2856" s="186"/>
      <c r="E2856" s="131"/>
      <c r="F2856" s="543"/>
      <c r="G2856" s="131"/>
      <c r="H2856" s="131"/>
      <c r="I2856" s="131"/>
      <c r="J2856" s="131"/>
    </row>
    <row r="2857" spans="1:10" ht="15" x14ac:dyDescent="0.25">
      <c r="A2857" s="131"/>
      <c r="B2857" s="131"/>
      <c r="C2857" s="131"/>
      <c r="D2857" s="186"/>
      <c r="E2857" s="131"/>
      <c r="F2857" s="543"/>
      <c r="G2857" s="131"/>
      <c r="H2857" s="131"/>
      <c r="I2857" s="131"/>
      <c r="J2857" s="131"/>
    </row>
    <row r="2858" spans="1:10" ht="15" x14ac:dyDescent="0.25">
      <c r="A2858" s="131"/>
      <c r="B2858" s="131"/>
      <c r="C2858" s="131"/>
      <c r="D2858" s="186"/>
      <c r="E2858" s="131"/>
      <c r="F2858" s="543"/>
      <c r="G2858" s="131"/>
      <c r="H2858" s="131"/>
      <c r="I2858" s="131"/>
      <c r="J2858" s="131"/>
    </row>
    <row r="2859" spans="1:10" ht="15" x14ac:dyDescent="0.25">
      <c r="A2859" s="131"/>
      <c r="B2859" s="131"/>
      <c r="C2859" s="131"/>
      <c r="D2859" s="186"/>
      <c r="E2859" s="131"/>
      <c r="F2859" s="543"/>
      <c r="G2859" s="131"/>
      <c r="H2859" s="131"/>
      <c r="I2859" s="131"/>
      <c r="J2859" s="131"/>
    </row>
    <row r="2860" spans="1:10" ht="15" x14ac:dyDescent="0.25">
      <c r="A2860" s="131"/>
      <c r="B2860" s="131"/>
      <c r="C2860" s="131"/>
      <c r="D2860" s="186"/>
      <c r="E2860" s="131"/>
      <c r="F2860" s="543"/>
      <c r="G2860" s="131"/>
      <c r="H2860" s="131"/>
      <c r="I2860" s="131"/>
      <c r="J2860" s="131"/>
    </row>
    <row r="2861" spans="1:10" ht="15" x14ac:dyDescent="0.25">
      <c r="A2861" s="131"/>
      <c r="B2861" s="131"/>
      <c r="C2861" s="131"/>
      <c r="D2861" s="186"/>
      <c r="E2861" s="131"/>
      <c r="F2861" s="543"/>
      <c r="G2861" s="131"/>
      <c r="H2861" s="131"/>
      <c r="I2861" s="131"/>
      <c r="J2861" s="131"/>
    </row>
    <row r="2862" spans="1:10" ht="15" x14ac:dyDescent="0.25">
      <c r="A2862" s="131"/>
      <c r="B2862" s="131"/>
      <c r="C2862" s="131"/>
      <c r="D2862" s="186"/>
      <c r="E2862" s="131"/>
      <c r="F2862" s="543"/>
      <c r="G2862" s="131"/>
      <c r="H2862" s="131"/>
      <c r="I2862" s="131"/>
      <c r="J2862" s="131"/>
    </row>
    <row r="2863" spans="1:10" ht="15" x14ac:dyDescent="0.25">
      <c r="A2863" s="131"/>
      <c r="B2863" s="131"/>
      <c r="C2863" s="131"/>
      <c r="D2863" s="186"/>
      <c r="E2863" s="131"/>
      <c r="F2863" s="543"/>
      <c r="G2863" s="131"/>
      <c r="H2863" s="131"/>
      <c r="I2863" s="131"/>
      <c r="J2863" s="131"/>
    </row>
    <row r="2864" spans="1:10" ht="15" x14ac:dyDescent="0.25">
      <c r="A2864" s="131"/>
      <c r="B2864" s="131"/>
      <c r="C2864" s="131"/>
      <c r="D2864" s="186"/>
      <c r="E2864" s="131"/>
      <c r="F2864" s="543"/>
      <c r="G2864" s="131"/>
      <c r="H2864" s="131"/>
      <c r="I2864" s="131"/>
      <c r="J2864" s="131"/>
    </row>
    <row r="2865" spans="1:10" ht="15" x14ac:dyDescent="0.25">
      <c r="A2865" s="131"/>
      <c r="B2865" s="131"/>
      <c r="C2865" s="131"/>
      <c r="D2865" s="186"/>
      <c r="E2865" s="131"/>
      <c r="F2865" s="543"/>
      <c r="G2865" s="131"/>
      <c r="H2865" s="131"/>
      <c r="I2865" s="131"/>
      <c r="J2865" s="131"/>
    </row>
    <row r="2866" spans="1:10" ht="15" x14ac:dyDescent="0.25">
      <c r="A2866" s="131"/>
      <c r="B2866" s="131"/>
      <c r="C2866" s="131"/>
      <c r="D2866" s="186"/>
      <c r="E2866" s="131"/>
      <c r="F2866" s="543"/>
      <c r="G2866" s="131"/>
      <c r="H2866" s="131"/>
      <c r="I2866" s="131"/>
      <c r="J2866" s="131"/>
    </row>
    <row r="2867" spans="1:10" ht="15" x14ac:dyDescent="0.25">
      <c r="A2867" s="131"/>
      <c r="B2867" s="131"/>
      <c r="C2867" s="131"/>
      <c r="D2867" s="186"/>
      <c r="E2867" s="131"/>
      <c r="F2867" s="543"/>
      <c r="G2867" s="131"/>
      <c r="H2867" s="131"/>
      <c r="I2867" s="131"/>
      <c r="J2867" s="131"/>
    </row>
    <row r="2868" spans="1:10" ht="15" x14ac:dyDescent="0.25">
      <c r="A2868" s="131"/>
      <c r="B2868" s="131"/>
      <c r="C2868" s="131"/>
      <c r="D2868" s="186"/>
      <c r="E2868" s="131"/>
      <c r="F2868" s="543"/>
      <c r="G2868" s="131"/>
      <c r="H2868" s="131"/>
      <c r="I2868" s="131"/>
      <c r="J2868" s="131"/>
    </row>
    <row r="2869" spans="1:10" ht="15" x14ac:dyDescent="0.25">
      <c r="A2869" s="131"/>
      <c r="B2869" s="131"/>
      <c r="C2869" s="131"/>
      <c r="D2869" s="186"/>
      <c r="E2869" s="131"/>
      <c r="F2869" s="543"/>
      <c r="G2869" s="131"/>
      <c r="H2869" s="131"/>
      <c r="I2869" s="131"/>
      <c r="J2869" s="131"/>
    </row>
    <row r="2870" spans="1:10" ht="15" x14ac:dyDescent="0.25">
      <c r="A2870" s="131"/>
      <c r="B2870" s="131"/>
      <c r="C2870" s="131"/>
      <c r="D2870" s="186"/>
      <c r="E2870" s="131"/>
      <c r="F2870" s="543"/>
      <c r="G2870" s="131"/>
      <c r="H2870" s="131"/>
      <c r="I2870" s="131"/>
      <c r="J2870" s="131"/>
    </row>
    <row r="2871" spans="1:10" ht="15" x14ac:dyDescent="0.25">
      <c r="A2871" s="131"/>
      <c r="B2871" s="131"/>
      <c r="C2871" s="131"/>
      <c r="D2871" s="186"/>
      <c r="E2871" s="131"/>
      <c r="F2871" s="543"/>
      <c r="G2871" s="131"/>
      <c r="H2871" s="131"/>
      <c r="I2871" s="131"/>
      <c r="J2871" s="131"/>
    </row>
    <row r="2872" spans="1:10" ht="15" x14ac:dyDescent="0.25">
      <c r="A2872" s="131"/>
      <c r="B2872" s="131"/>
      <c r="C2872" s="131"/>
      <c r="D2872" s="186"/>
      <c r="E2872" s="131"/>
      <c r="F2872" s="543"/>
      <c r="G2872" s="131"/>
      <c r="H2872" s="131"/>
      <c r="I2872" s="131"/>
      <c r="J2872" s="131"/>
    </row>
    <row r="2873" spans="1:10" ht="15" x14ac:dyDescent="0.25">
      <c r="A2873" s="131"/>
      <c r="B2873" s="131"/>
      <c r="C2873" s="131"/>
      <c r="D2873" s="186"/>
      <c r="E2873" s="131"/>
      <c r="F2873" s="543"/>
      <c r="G2873" s="131"/>
      <c r="H2873" s="131"/>
      <c r="I2873" s="131"/>
      <c r="J2873" s="131"/>
    </row>
    <row r="2874" spans="1:10" ht="15" x14ac:dyDescent="0.25">
      <c r="A2874" s="131"/>
      <c r="B2874" s="131"/>
      <c r="C2874" s="131"/>
      <c r="D2874" s="186"/>
      <c r="E2874" s="131"/>
      <c r="F2874" s="543"/>
      <c r="G2874" s="131"/>
      <c r="H2874" s="131"/>
      <c r="I2874" s="131"/>
      <c r="J2874" s="131"/>
    </row>
    <row r="2875" spans="1:10" ht="15" x14ac:dyDescent="0.25">
      <c r="A2875" s="131"/>
      <c r="B2875" s="131"/>
      <c r="C2875" s="131"/>
      <c r="D2875" s="186"/>
      <c r="E2875" s="131"/>
      <c r="F2875" s="543"/>
      <c r="G2875" s="131"/>
      <c r="H2875" s="131"/>
      <c r="I2875" s="131"/>
      <c r="J2875" s="131"/>
    </row>
    <row r="2876" spans="1:10" ht="15" x14ac:dyDescent="0.25">
      <c r="A2876" s="131"/>
      <c r="B2876" s="131"/>
      <c r="C2876" s="131"/>
      <c r="D2876" s="186"/>
      <c r="E2876" s="131"/>
      <c r="F2876" s="543"/>
      <c r="G2876" s="131"/>
      <c r="H2876" s="131"/>
      <c r="I2876" s="131"/>
      <c r="J2876" s="131"/>
    </row>
    <row r="2877" spans="1:10" ht="15" x14ac:dyDescent="0.25">
      <c r="A2877" s="131"/>
      <c r="B2877" s="131"/>
      <c r="C2877" s="131"/>
      <c r="D2877" s="186"/>
      <c r="E2877" s="131"/>
      <c r="F2877" s="543"/>
      <c r="G2877" s="131"/>
      <c r="H2877" s="131"/>
      <c r="I2877" s="131"/>
      <c r="J2877" s="131"/>
    </row>
    <row r="2878" spans="1:10" ht="15" x14ac:dyDescent="0.25">
      <c r="A2878" s="131"/>
      <c r="B2878" s="131"/>
      <c r="C2878" s="131"/>
      <c r="D2878" s="186"/>
      <c r="E2878" s="131"/>
      <c r="F2878" s="543"/>
      <c r="G2878" s="131"/>
      <c r="H2878" s="131"/>
      <c r="I2878" s="131"/>
      <c r="J2878" s="131"/>
    </row>
    <row r="2879" spans="1:10" ht="15" x14ac:dyDescent="0.25">
      <c r="A2879" s="131"/>
      <c r="B2879" s="131"/>
      <c r="C2879" s="131"/>
      <c r="D2879" s="186"/>
      <c r="E2879" s="131"/>
      <c r="F2879" s="543"/>
      <c r="G2879" s="131"/>
      <c r="H2879" s="131"/>
      <c r="I2879" s="131"/>
      <c r="J2879" s="131"/>
    </row>
    <row r="2880" spans="1:10" ht="15" x14ac:dyDescent="0.25">
      <c r="A2880" s="131"/>
      <c r="B2880" s="131"/>
      <c r="C2880" s="131"/>
      <c r="D2880" s="186"/>
      <c r="E2880" s="131"/>
      <c r="F2880" s="543"/>
      <c r="G2880" s="131"/>
      <c r="H2880" s="131"/>
      <c r="I2880" s="131"/>
      <c r="J2880" s="131"/>
    </row>
    <row r="2881" spans="1:10" ht="15" x14ac:dyDescent="0.25">
      <c r="A2881" s="131"/>
      <c r="B2881" s="131"/>
      <c r="C2881" s="131"/>
      <c r="D2881" s="186"/>
      <c r="E2881" s="131"/>
      <c r="F2881" s="543"/>
      <c r="G2881" s="131"/>
      <c r="H2881" s="131"/>
      <c r="I2881" s="131"/>
      <c r="J2881" s="131"/>
    </row>
    <row r="2882" spans="1:10" ht="15" x14ac:dyDescent="0.25">
      <c r="A2882" s="131"/>
      <c r="B2882" s="131"/>
      <c r="C2882" s="131"/>
      <c r="D2882" s="186"/>
      <c r="E2882" s="131"/>
      <c r="F2882" s="543"/>
      <c r="G2882" s="131"/>
      <c r="H2882" s="131"/>
      <c r="I2882" s="131"/>
      <c r="J2882" s="131"/>
    </row>
    <row r="2883" spans="1:10" ht="15" x14ac:dyDescent="0.25">
      <c r="A2883" s="131"/>
      <c r="B2883" s="131"/>
      <c r="C2883" s="131"/>
      <c r="D2883" s="186"/>
      <c r="E2883" s="131"/>
      <c r="F2883" s="543"/>
      <c r="G2883" s="131"/>
      <c r="H2883" s="131"/>
      <c r="I2883" s="131"/>
      <c r="J2883" s="131"/>
    </row>
    <row r="2884" spans="1:10" ht="15" x14ac:dyDescent="0.25">
      <c r="A2884" s="131"/>
      <c r="B2884" s="131"/>
      <c r="C2884" s="131"/>
      <c r="D2884" s="186"/>
      <c r="E2884" s="131"/>
      <c r="F2884" s="543"/>
      <c r="G2884" s="131"/>
      <c r="H2884" s="131"/>
      <c r="I2884" s="131"/>
      <c r="J2884" s="131"/>
    </row>
    <row r="2885" spans="1:10" ht="15" x14ac:dyDescent="0.25">
      <c r="A2885" s="131"/>
      <c r="B2885" s="131"/>
      <c r="C2885" s="131"/>
      <c r="D2885" s="186"/>
      <c r="E2885" s="131"/>
      <c r="F2885" s="543"/>
      <c r="G2885" s="131"/>
      <c r="H2885" s="131"/>
      <c r="I2885" s="131"/>
      <c r="J2885" s="131"/>
    </row>
  </sheetData>
  <mergeCells count="7">
    <mergeCell ref="E2168:G2168"/>
    <mergeCell ref="A1:H1"/>
    <mergeCell ref="B2:D2"/>
    <mergeCell ref="D2155:D2156"/>
    <mergeCell ref="E2155:E2156"/>
    <mergeCell ref="G2155:G2156"/>
    <mergeCell ref="H2155:H21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69"/>
  <sheetViews>
    <sheetView topLeftCell="A2243" workbookViewId="0">
      <selection activeCell="D2248" sqref="D2248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21" customWidth="1"/>
    <col min="6" max="6" width="21.28515625" style="316" customWidth="1"/>
    <col min="7" max="7" width="15.42578125" style="317" bestFit="1" customWidth="1"/>
    <col min="8" max="8" width="15.28515625" style="27" customWidth="1"/>
    <col min="9" max="16384" width="11.42578125" style="21"/>
  </cols>
  <sheetData>
    <row r="1" spans="1:9" ht="18.75" x14ac:dyDescent="0.3">
      <c r="A1" s="655" t="s">
        <v>1131</v>
      </c>
      <c r="B1" s="655"/>
      <c r="C1" s="655"/>
      <c r="D1" s="655"/>
      <c r="E1" s="655"/>
      <c r="F1" s="655"/>
      <c r="G1" s="201"/>
      <c r="H1" s="202"/>
    </row>
    <row r="2" spans="1:9" ht="35.25" thickBot="1" x14ac:dyDescent="0.35">
      <c r="A2" s="203" t="s">
        <v>1</v>
      </c>
      <c r="B2" s="204" t="s">
        <v>2</v>
      </c>
      <c r="C2" s="205"/>
      <c r="D2" s="206" t="s">
        <v>1132</v>
      </c>
      <c r="E2" s="207" t="s">
        <v>4</v>
      </c>
      <c r="F2" s="208" t="s">
        <v>5</v>
      </c>
      <c r="G2" s="209" t="s">
        <v>6</v>
      </c>
      <c r="H2" s="210" t="s">
        <v>7</v>
      </c>
    </row>
    <row r="3" spans="1:9" ht="15.75" thickTop="1" x14ac:dyDescent="0.25">
      <c r="A3" s="211">
        <v>41699</v>
      </c>
      <c r="B3" s="212" t="s">
        <v>1133</v>
      </c>
      <c r="C3" s="213" t="s">
        <v>1024</v>
      </c>
      <c r="D3" s="214" t="s">
        <v>106</v>
      </c>
      <c r="E3" s="58">
        <v>34893</v>
      </c>
      <c r="F3" s="546">
        <v>41719</v>
      </c>
      <c r="G3" s="18">
        <v>34893</v>
      </c>
      <c r="H3" s="36">
        <f>E3-G3</f>
        <v>0</v>
      </c>
      <c r="I3" s="215" t="s">
        <v>217</v>
      </c>
    </row>
    <row r="4" spans="1:9" x14ac:dyDescent="0.25">
      <c r="A4" s="216"/>
      <c r="B4" s="217" t="s">
        <v>1134</v>
      </c>
      <c r="C4" s="218" t="s">
        <v>1024</v>
      </c>
      <c r="D4" s="214" t="s">
        <v>8</v>
      </c>
      <c r="E4" s="58">
        <v>352</v>
      </c>
      <c r="F4" s="546">
        <v>41699</v>
      </c>
      <c r="G4" s="18">
        <v>352</v>
      </c>
      <c r="H4" s="36">
        <f>E4-G4</f>
        <v>0</v>
      </c>
      <c r="I4" s="215" t="s">
        <v>8</v>
      </c>
    </row>
    <row r="5" spans="1:9" x14ac:dyDescent="0.25">
      <c r="A5" s="219"/>
      <c r="B5" s="217" t="s">
        <v>1135</v>
      </c>
      <c r="C5" s="218" t="s">
        <v>1024</v>
      </c>
      <c r="D5" s="214" t="s">
        <v>69</v>
      </c>
      <c r="E5" s="58">
        <v>640</v>
      </c>
      <c r="F5" s="546">
        <v>41699</v>
      </c>
      <c r="G5" s="18">
        <v>640</v>
      </c>
      <c r="H5" s="36">
        <f t="shared" ref="H5:H66" si="0">E5-G5</f>
        <v>0</v>
      </c>
      <c r="I5" s="215"/>
    </row>
    <row r="6" spans="1:9" x14ac:dyDescent="0.25">
      <c r="A6" s="219"/>
      <c r="B6" s="217" t="s">
        <v>1136</v>
      </c>
      <c r="C6" s="218" t="s">
        <v>1024</v>
      </c>
      <c r="D6" s="214" t="s">
        <v>85</v>
      </c>
      <c r="E6" s="58">
        <v>33544</v>
      </c>
      <c r="F6" s="546">
        <v>41699</v>
      </c>
      <c r="G6" s="18">
        <v>33544</v>
      </c>
      <c r="H6" s="36">
        <f t="shared" si="0"/>
        <v>0</v>
      </c>
      <c r="I6" s="215" t="s">
        <v>65</v>
      </c>
    </row>
    <row r="7" spans="1:9" x14ac:dyDescent="0.25">
      <c r="A7" s="216"/>
      <c r="B7" s="217" t="s">
        <v>1137</v>
      </c>
      <c r="C7" s="218" t="s">
        <v>1024</v>
      </c>
      <c r="D7" s="214" t="s">
        <v>88</v>
      </c>
      <c r="E7" s="58">
        <v>4480.6000000000004</v>
      </c>
      <c r="F7" s="546">
        <v>41699</v>
      </c>
      <c r="G7" s="18">
        <v>4480.6000000000004</v>
      </c>
      <c r="H7" s="36">
        <f t="shared" si="0"/>
        <v>0</v>
      </c>
      <c r="I7" s="215" t="s">
        <v>65</v>
      </c>
    </row>
    <row r="8" spans="1:9" x14ac:dyDescent="0.25">
      <c r="A8" s="216"/>
      <c r="B8" s="217" t="s">
        <v>1138</v>
      </c>
      <c r="C8" s="218" t="s">
        <v>1024</v>
      </c>
      <c r="D8" s="214" t="s">
        <v>245</v>
      </c>
      <c r="E8" s="58">
        <v>11864.6</v>
      </c>
      <c r="F8" s="546">
        <v>41699</v>
      </c>
      <c r="G8" s="18">
        <v>11864.6</v>
      </c>
      <c r="H8" s="36">
        <f t="shared" si="0"/>
        <v>0</v>
      </c>
      <c r="I8" s="215" t="s">
        <v>65</v>
      </c>
    </row>
    <row r="9" spans="1:9" x14ac:dyDescent="0.25">
      <c r="A9" s="216"/>
      <c r="B9" s="217" t="s">
        <v>1139</v>
      </c>
      <c r="C9" s="218" t="s">
        <v>1024</v>
      </c>
      <c r="D9" s="214" t="s">
        <v>1066</v>
      </c>
      <c r="E9" s="58">
        <v>12224.3</v>
      </c>
      <c r="F9" s="546">
        <v>41699</v>
      </c>
      <c r="G9" s="18">
        <v>12224.3</v>
      </c>
      <c r="H9" s="36">
        <f t="shared" si="0"/>
        <v>0</v>
      </c>
      <c r="I9" s="215" t="s">
        <v>65</v>
      </c>
    </row>
    <row r="10" spans="1:9" x14ac:dyDescent="0.25">
      <c r="A10" s="216"/>
      <c r="B10" s="217" t="s">
        <v>1140</v>
      </c>
      <c r="C10" s="218" t="s">
        <v>1024</v>
      </c>
      <c r="D10" s="214" t="s">
        <v>765</v>
      </c>
      <c r="E10" s="58">
        <v>3016</v>
      </c>
      <c r="F10" s="546">
        <v>41699</v>
      </c>
      <c r="G10" s="18">
        <v>3016</v>
      </c>
      <c r="H10" s="36">
        <f t="shared" si="0"/>
        <v>0</v>
      </c>
      <c r="I10" s="215" t="s">
        <v>65</v>
      </c>
    </row>
    <row r="11" spans="1:9" x14ac:dyDescent="0.25">
      <c r="A11" s="216"/>
      <c r="B11" s="217" t="s">
        <v>1141</v>
      </c>
      <c r="C11" s="218" t="s">
        <v>1024</v>
      </c>
      <c r="D11" s="214" t="s">
        <v>346</v>
      </c>
      <c r="E11" s="58">
        <v>3524.2</v>
      </c>
      <c r="F11" s="546">
        <v>41699</v>
      </c>
      <c r="G11" s="18">
        <v>3524.2</v>
      </c>
      <c r="H11" s="36">
        <f t="shared" si="0"/>
        <v>0</v>
      </c>
      <c r="I11" s="215" t="s">
        <v>65</v>
      </c>
    </row>
    <row r="12" spans="1:9" x14ac:dyDescent="0.25">
      <c r="A12" s="216"/>
      <c r="B12" s="217" t="s">
        <v>1142</v>
      </c>
      <c r="C12" s="218" t="s">
        <v>1024</v>
      </c>
      <c r="D12" s="214" t="s">
        <v>93</v>
      </c>
      <c r="E12" s="58">
        <v>2858.5</v>
      </c>
      <c r="F12" s="546">
        <v>41699</v>
      </c>
      <c r="G12" s="18">
        <v>2858.5</v>
      </c>
      <c r="H12" s="36">
        <f t="shared" si="0"/>
        <v>0</v>
      </c>
      <c r="I12" s="215"/>
    </row>
    <row r="13" spans="1:9" x14ac:dyDescent="0.25">
      <c r="A13" s="216"/>
      <c r="B13" s="217" t="s">
        <v>1143</v>
      </c>
      <c r="C13" s="218" t="s">
        <v>1024</v>
      </c>
      <c r="D13" s="214" t="s">
        <v>36</v>
      </c>
      <c r="E13" s="58">
        <v>22643</v>
      </c>
      <c r="F13" s="546">
        <v>41704</v>
      </c>
      <c r="G13" s="18">
        <v>22643</v>
      </c>
      <c r="H13" s="36">
        <f t="shared" si="0"/>
        <v>0</v>
      </c>
      <c r="I13" s="215" t="s">
        <v>65</v>
      </c>
    </row>
    <row r="14" spans="1:9" x14ac:dyDescent="0.25">
      <c r="A14" s="216"/>
      <c r="B14" s="217" t="s">
        <v>1144</v>
      </c>
      <c r="C14" s="218" t="s">
        <v>1024</v>
      </c>
      <c r="D14" s="214" t="s">
        <v>20</v>
      </c>
      <c r="E14" s="58">
        <v>8796</v>
      </c>
      <c r="F14" s="546">
        <v>41701</v>
      </c>
      <c r="G14" s="18">
        <v>8796</v>
      </c>
      <c r="H14" s="36">
        <f t="shared" si="0"/>
        <v>0</v>
      </c>
      <c r="I14" s="215" t="s">
        <v>8</v>
      </c>
    </row>
    <row r="15" spans="1:9" x14ac:dyDescent="0.25">
      <c r="A15" s="216"/>
      <c r="B15" s="217" t="s">
        <v>1145</v>
      </c>
      <c r="C15" s="218" t="s">
        <v>1024</v>
      </c>
      <c r="D15" s="214" t="s">
        <v>13</v>
      </c>
      <c r="E15" s="58">
        <v>7418</v>
      </c>
      <c r="F15" s="546">
        <v>41701</v>
      </c>
      <c r="G15" s="18">
        <v>7418</v>
      </c>
      <c r="H15" s="36">
        <f t="shared" si="0"/>
        <v>0</v>
      </c>
      <c r="I15" s="215" t="s">
        <v>30</v>
      </c>
    </row>
    <row r="16" spans="1:9" x14ac:dyDescent="0.25">
      <c r="A16" s="216"/>
      <c r="B16" s="217" t="s">
        <v>1146</v>
      </c>
      <c r="C16" s="218" t="s">
        <v>1024</v>
      </c>
      <c r="D16" s="214" t="s">
        <v>52</v>
      </c>
      <c r="E16" s="58">
        <v>3536.5</v>
      </c>
      <c r="F16" s="546">
        <v>41699</v>
      </c>
      <c r="G16" s="18">
        <v>3536.5</v>
      </c>
      <c r="H16" s="36">
        <f t="shared" si="0"/>
        <v>0</v>
      </c>
      <c r="I16" s="215" t="s">
        <v>65</v>
      </c>
    </row>
    <row r="17" spans="1:9" x14ac:dyDescent="0.25">
      <c r="A17" s="216"/>
      <c r="B17" s="217" t="s">
        <v>1147</v>
      </c>
      <c r="C17" s="218" t="s">
        <v>1024</v>
      </c>
      <c r="D17" s="214" t="s">
        <v>108</v>
      </c>
      <c r="E17" s="58">
        <v>17516</v>
      </c>
      <c r="F17" s="546">
        <v>41699</v>
      </c>
      <c r="G17" s="18">
        <v>17516</v>
      </c>
      <c r="H17" s="36">
        <f t="shared" si="0"/>
        <v>0</v>
      </c>
      <c r="I17" s="215"/>
    </row>
    <row r="18" spans="1:9" x14ac:dyDescent="0.25">
      <c r="A18" s="216"/>
      <c r="B18" s="217" t="s">
        <v>1148</v>
      </c>
      <c r="C18" s="218" t="s">
        <v>1024</v>
      </c>
      <c r="D18" s="214" t="s">
        <v>122</v>
      </c>
      <c r="E18" s="58">
        <v>3040</v>
      </c>
      <c r="F18" s="546">
        <v>41715</v>
      </c>
      <c r="G18" s="18">
        <v>3040</v>
      </c>
      <c r="H18" s="36">
        <f t="shared" si="0"/>
        <v>0</v>
      </c>
      <c r="I18" s="215" t="s">
        <v>65</v>
      </c>
    </row>
    <row r="19" spans="1:9" x14ac:dyDescent="0.25">
      <c r="A19" s="216"/>
      <c r="B19" s="217" t="s">
        <v>1149</v>
      </c>
      <c r="C19" s="218" t="s">
        <v>1024</v>
      </c>
      <c r="D19" s="214" t="s">
        <v>44</v>
      </c>
      <c r="E19" s="58">
        <v>7600</v>
      </c>
      <c r="F19" s="546">
        <v>41715</v>
      </c>
      <c r="G19" s="18">
        <v>7600</v>
      </c>
      <c r="H19" s="36">
        <f t="shared" si="0"/>
        <v>0</v>
      </c>
      <c r="I19" s="215" t="s">
        <v>65</v>
      </c>
    </row>
    <row r="20" spans="1:9" x14ac:dyDescent="0.25">
      <c r="A20" s="216"/>
      <c r="B20" s="217" t="s">
        <v>1150</v>
      </c>
      <c r="C20" s="218" t="s">
        <v>1024</v>
      </c>
      <c r="D20" s="214" t="s">
        <v>756</v>
      </c>
      <c r="E20" s="58">
        <v>2129</v>
      </c>
      <c r="F20" s="546">
        <v>41699</v>
      </c>
      <c r="G20" s="18">
        <v>2129</v>
      </c>
      <c r="H20" s="36">
        <f t="shared" si="0"/>
        <v>0</v>
      </c>
      <c r="I20" s="215"/>
    </row>
    <row r="21" spans="1:9" x14ac:dyDescent="0.25">
      <c r="A21" s="216"/>
      <c r="B21" s="217" t="s">
        <v>1151</v>
      </c>
      <c r="C21" s="218" t="s">
        <v>1024</v>
      </c>
      <c r="D21" s="220" t="s">
        <v>53</v>
      </c>
      <c r="E21" s="221">
        <v>0</v>
      </c>
      <c r="F21" s="546"/>
      <c r="G21" s="18"/>
      <c r="H21" s="36">
        <f t="shared" si="0"/>
        <v>0</v>
      </c>
      <c r="I21" s="215" t="s">
        <v>27</v>
      </c>
    </row>
    <row r="22" spans="1:9" x14ac:dyDescent="0.25">
      <c r="A22" s="216"/>
      <c r="B22" s="217" t="s">
        <v>1152</v>
      </c>
      <c r="C22" s="218" t="s">
        <v>1024</v>
      </c>
      <c r="D22" s="214" t="s">
        <v>98</v>
      </c>
      <c r="E22" s="58">
        <v>14610</v>
      </c>
      <c r="F22" s="546">
        <v>41699</v>
      </c>
      <c r="G22" s="18">
        <v>14610</v>
      </c>
      <c r="H22" s="36">
        <f t="shared" si="0"/>
        <v>0</v>
      </c>
      <c r="I22" s="215" t="s">
        <v>12</v>
      </c>
    </row>
    <row r="23" spans="1:9" x14ac:dyDescent="0.25">
      <c r="A23" s="216"/>
      <c r="B23" s="217" t="s">
        <v>1153</v>
      </c>
      <c r="C23" s="218" t="s">
        <v>1024</v>
      </c>
      <c r="D23" s="214" t="s">
        <v>215</v>
      </c>
      <c r="E23" s="58">
        <v>350</v>
      </c>
      <c r="F23" s="546">
        <v>41699</v>
      </c>
      <c r="G23" s="18">
        <v>350</v>
      </c>
      <c r="H23" s="36">
        <f t="shared" si="0"/>
        <v>0</v>
      </c>
      <c r="I23" s="215" t="s">
        <v>8</v>
      </c>
    </row>
    <row r="24" spans="1:9" x14ac:dyDescent="0.25">
      <c r="A24" s="216"/>
      <c r="B24" s="217" t="s">
        <v>1154</v>
      </c>
      <c r="C24" s="218" t="s">
        <v>1024</v>
      </c>
      <c r="D24" s="214" t="s">
        <v>144</v>
      </c>
      <c r="E24" s="58">
        <v>3896</v>
      </c>
      <c r="F24" s="546">
        <v>41699</v>
      </c>
      <c r="G24" s="18">
        <v>3896</v>
      </c>
      <c r="H24" s="36">
        <f t="shared" si="0"/>
        <v>0</v>
      </c>
      <c r="I24" s="215" t="s">
        <v>21</v>
      </c>
    </row>
    <row r="25" spans="1:9" x14ac:dyDescent="0.25">
      <c r="A25" s="216"/>
      <c r="B25" s="217" t="s">
        <v>1155</v>
      </c>
      <c r="C25" s="218" t="s">
        <v>1024</v>
      </c>
      <c r="D25" s="214" t="s">
        <v>16</v>
      </c>
      <c r="E25" s="58">
        <v>266052.15000000002</v>
      </c>
      <c r="F25" s="547">
        <v>41738</v>
      </c>
      <c r="G25" s="222">
        <v>266052.15000000002</v>
      </c>
      <c r="H25" s="36">
        <f t="shared" si="0"/>
        <v>0</v>
      </c>
      <c r="I25" s="215" t="s">
        <v>37</v>
      </c>
    </row>
    <row r="26" spans="1:9" x14ac:dyDescent="0.25">
      <c r="A26" s="216"/>
      <c r="B26" s="217" t="s">
        <v>1156</v>
      </c>
      <c r="C26" s="218" t="s">
        <v>1024</v>
      </c>
      <c r="D26" s="214" t="s">
        <v>55</v>
      </c>
      <c r="E26" s="58">
        <v>12442</v>
      </c>
      <c r="F26" s="546">
        <v>41699</v>
      </c>
      <c r="G26" s="18">
        <v>12442</v>
      </c>
      <c r="H26" s="36">
        <f t="shared" si="0"/>
        <v>0</v>
      </c>
      <c r="I26" s="215" t="s">
        <v>8</v>
      </c>
    </row>
    <row r="27" spans="1:9" x14ac:dyDescent="0.25">
      <c r="A27" s="216"/>
      <c r="B27" s="217" t="s">
        <v>1157</v>
      </c>
      <c r="C27" s="218" t="s">
        <v>1024</v>
      </c>
      <c r="D27" s="214" t="s">
        <v>260</v>
      </c>
      <c r="E27" s="58">
        <v>3136</v>
      </c>
      <c r="F27" s="546">
        <v>41699</v>
      </c>
      <c r="G27" s="18">
        <v>3136</v>
      </c>
      <c r="H27" s="36">
        <f t="shared" si="0"/>
        <v>0</v>
      </c>
      <c r="I27" s="215" t="s">
        <v>45</v>
      </c>
    </row>
    <row r="28" spans="1:9" x14ac:dyDescent="0.25">
      <c r="A28" s="216"/>
      <c r="B28" s="217" t="s">
        <v>1158</v>
      </c>
      <c r="C28" s="218" t="s">
        <v>1024</v>
      </c>
      <c r="D28" s="214" t="s">
        <v>123</v>
      </c>
      <c r="E28" s="58">
        <v>3604</v>
      </c>
      <c r="F28" s="548" t="s">
        <v>1159</v>
      </c>
      <c r="G28" s="18">
        <v>3604</v>
      </c>
      <c r="H28" s="36">
        <f t="shared" si="0"/>
        <v>0</v>
      </c>
      <c r="I28" s="215" t="s">
        <v>8</v>
      </c>
    </row>
    <row r="29" spans="1:9" x14ac:dyDescent="0.25">
      <c r="A29" s="216"/>
      <c r="B29" s="217" t="s">
        <v>1160</v>
      </c>
      <c r="C29" s="218" t="s">
        <v>1024</v>
      </c>
      <c r="D29" s="214" t="s">
        <v>54</v>
      </c>
      <c r="E29" s="58">
        <v>25476</v>
      </c>
      <c r="F29" s="546">
        <v>41699</v>
      </c>
      <c r="G29" s="18">
        <v>25476</v>
      </c>
      <c r="H29" s="36">
        <f t="shared" si="0"/>
        <v>0</v>
      </c>
      <c r="I29" s="215" t="s">
        <v>30</v>
      </c>
    </row>
    <row r="30" spans="1:9" x14ac:dyDescent="0.25">
      <c r="A30" s="216"/>
      <c r="B30" s="217" t="s">
        <v>1161</v>
      </c>
      <c r="C30" s="218" t="s">
        <v>1024</v>
      </c>
      <c r="D30" s="214" t="s">
        <v>29</v>
      </c>
      <c r="E30" s="58">
        <v>11430</v>
      </c>
      <c r="F30" s="546">
        <v>41699</v>
      </c>
      <c r="G30" s="18">
        <v>11430</v>
      </c>
      <c r="H30" s="36">
        <f t="shared" si="0"/>
        <v>0</v>
      </c>
      <c r="I30" s="215" t="s">
        <v>30</v>
      </c>
    </row>
    <row r="31" spans="1:9" x14ac:dyDescent="0.25">
      <c r="A31" s="216"/>
      <c r="B31" s="217" t="s">
        <v>1162</v>
      </c>
      <c r="C31" s="218" t="s">
        <v>1024</v>
      </c>
      <c r="D31" s="214" t="s">
        <v>70</v>
      </c>
      <c r="E31" s="58">
        <v>4550</v>
      </c>
      <c r="F31" s="546">
        <v>41699</v>
      </c>
      <c r="G31" s="18">
        <v>4550</v>
      </c>
      <c r="H31" s="36">
        <f t="shared" si="0"/>
        <v>0</v>
      </c>
      <c r="I31" s="215"/>
    </row>
    <row r="32" spans="1:9" x14ac:dyDescent="0.25">
      <c r="A32" s="216"/>
      <c r="B32" s="217" t="s">
        <v>1163</v>
      </c>
      <c r="C32" s="218" t="s">
        <v>1024</v>
      </c>
      <c r="D32" s="214" t="s">
        <v>35</v>
      </c>
      <c r="E32" s="58">
        <v>1432</v>
      </c>
      <c r="F32" s="546">
        <v>41699</v>
      </c>
      <c r="G32" s="18">
        <v>1432</v>
      </c>
      <c r="H32" s="36">
        <f t="shared" si="0"/>
        <v>0</v>
      </c>
      <c r="I32" s="215" t="s">
        <v>30</v>
      </c>
    </row>
    <row r="33" spans="1:10" x14ac:dyDescent="0.25">
      <c r="A33" s="216"/>
      <c r="B33" s="217" t="s">
        <v>1164</v>
      </c>
      <c r="C33" s="218" t="s">
        <v>1024</v>
      </c>
      <c r="D33" s="214" t="s">
        <v>47</v>
      </c>
      <c r="E33" s="58">
        <v>4590</v>
      </c>
      <c r="F33" s="546">
        <v>41699</v>
      </c>
      <c r="G33" s="18">
        <v>4590</v>
      </c>
      <c r="H33" s="36">
        <f t="shared" si="0"/>
        <v>0</v>
      </c>
      <c r="I33" s="215" t="s">
        <v>30</v>
      </c>
    </row>
    <row r="34" spans="1:10" x14ac:dyDescent="0.25">
      <c r="A34" s="216"/>
      <c r="B34" s="217" t="s">
        <v>1165</v>
      </c>
      <c r="C34" s="218" t="s">
        <v>1024</v>
      </c>
      <c r="D34" s="214" t="s">
        <v>1166</v>
      </c>
      <c r="E34" s="58">
        <v>611</v>
      </c>
      <c r="F34" s="546">
        <v>41699</v>
      </c>
      <c r="G34" s="18">
        <v>611</v>
      </c>
      <c r="H34" s="36">
        <f t="shared" si="0"/>
        <v>0</v>
      </c>
      <c r="I34" s="215" t="s">
        <v>30</v>
      </c>
    </row>
    <row r="35" spans="1:10" x14ac:dyDescent="0.25">
      <c r="A35" s="216"/>
      <c r="B35" s="217" t="s">
        <v>1167</v>
      </c>
      <c r="C35" s="218" t="s">
        <v>1024</v>
      </c>
      <c r="D35" s="214" t="s">
        <v>34</v>
      </c>
      <c r="E35" s="58">
        <v>2583</v>
      </c>
      <c r="F35" s="546">
        <v>41699</v>
      </c>
      <c r="G35" s="18">
        <v>2583</v>
      </c>
      <c r="H35" s="36">
        <f t="shared" si="0"/>
        <v>0</v>
      </c>
      <c r="I35" s="215" t="s">
        <v>30</v>
      </c>
    </row>
    <row r="36" spans="1:10" x14ac:dyDescent="0.25">
      <c r="A36" s="216"/>
      <c r="B36" s="217" t="s">
        <v>1168</v>
      </c>
      <c r="C36" s="218" t="s">
        <v>1024</v>
      </c>
      <c r="D36" s="214" t="s">
        <v>1169</v>
      </c>
      <c r="E36" s="58">
        <v>490</v>
      </c>
      <c r="F36" s="546">
        <v>41699</v>
      </c>
      <c r="G36" s="18">
        <v>490</v>
      </c>
      <c r="H36" s="36">
        <f t="shared" si="0"/>
        <v>0</v>
      </c>
      <c r="I36" s="215" t="s">
        <v>30</v>
      </c>
    </row>
    <row r="37" spans="1:10" x14ac:dyDescent="0.25">
      <c r="A37" s="216"/>
      <c r="B37" s="217" t="s">
        <v>1170</v>
      </c>
      <c r="C37" s="218" t="s">
        <v>1024</v>
      </c>
      <c r="D37" s="214" t="s">
        <v>57</v>
      </c>
      <c r="E37" s="58">
        <v>1400</v>
      </c>
      <c r="F37" s="546">
        <v>41699</v>
      </c>
      <c r="G37" s="18">
        <v>1400</v>
      </c>
      <c r="H37" s="36">
        <f t="shared" si="0"/>
        <v>0</v>
      </c>
      <c r="I37" s="215" t="s">
        <v>30</v>
      </c>
    </row>
    <row r="38" spans="1:10" x14ac:dyDescent="0.25">
      <c r="A38" s="216"/>
      <c r="B38" s="217" t="s">
        <v>1171</v>
      </c>
      <c r="C38" s="218" t="s">
        <v>1024</v>
      </c>
      <c r="D38" s="214" t="s">
        <v>43</v>
      </c>
      <c r="E38" s="58">
        <v>2660</v>
      </c>
      <c r="F38" s="546">
        <v>41715</v>
      </c>
      <c r="G38" s="18">
        <v>2660</v>
      </c>
      <c r="H38" s="36">
        <f t="shared" si="0"/>
        <v>0</v>
      </c>
      <c r="I38" s="215" t="s">
        <v>30</v>
      </c>
    </row>
    <row r="39" spans="1:10" x14ac:dyDescent="0.25">
      <c r="A39" s="216"/>
      <c r="B39" s="217" t="s">
        <v>1172</v>
      </c>
      <c r="C39" s="218" t="s">
        <v>1024</v>
      </c>
      <c r="D39" s="214" t="s">
        <v>42</v>
      </c>
      <c r="E39" s="58">
        <v>1140</v>
      </c>
      <c r="F39" s="546">
        <v>41715</v>
      </c>
      <c r="G39" s="18">
        <v>1140</v>
      </c>
      <c r="H39" s="36">
        <f t="shared" si="0"/>
        <v>0</v>
      </c>
      <c r="I39" s="215" t="s">
        <v>30</v>
      </c>
    </row>
    <row r="40" spans="1:10" x14ac:dyDescent="0.25">
      <c r="A40" s="216"/>
      <c r="B40" s="217" t="s">
        <v>1173</v>
      </c>
      <c r="C40" s="218" t="s">
        <v>1024</v>
      </c>
      <c r="D40" s="214" t="s">
        <v>8</v>
      </c>
      <c r="E40" s="58">
        <v>4243</v>
      </c>
      <c r="F40" s="546">
        <v>41699</v>
      </c>
      <c r="G40" s="18">
        <v>4243</v>
      </c>
      <c r="H40" s="36">
        <f t="shared" si="0"/>
        <v>0</v>
      </c>
      <c r="I40" s="215" t="s">
        <v>8</v>
      </c>
    </row>
    <row r="41" spans="1:10" x14ac:dyDescent="0.25">
      <c r="A41" s="216"/>
      <c r="B41" s="217" t="s">
        <v>1174</v>
      </c>
      <c r="C41" s="218" t="s">
        <v>1024</v>
      </c>
      <c r="D41" s="214" t="s">
        <v>27</v>
      </c>
      <c r="E41" s="58">
        <v>3112</v>
      </c>
      <c r="F41" s="549" t="s">
        <v>1175</v>
      </c>
      <c r="G41" s="18">
        <f>3097+15</f>
        <v>3112</v>
      </c>
      <c r="H41" s="36">
        <f t="shared" si="0"/>
        <v>0</v>
      </c>
      <c r="I41" s="215" t="s">
        <v>217</v>
      </c>
      <c r="J41" s="21">
        <f>60.8*31</f>
        <v>1884.8</v>
      </c>
    </row>
    <row r="42" spans="1:10" x14ac:dyDescent="0.25">
      <c r="A42" s="216"/>
      <c r="B42" s="217" t="s">
        <v>1176</v>
      </c>
      <c r="C42" s="218" t="s">
        <v>1024</v>
      </c>
      <c r="D42" s="214" t="s">
        <v>79</v>
      </c>
      <c r="E42" s="58">
        <v>23380.3</v>
      </c>
      <c r="F42" s="550" t="s">
        <v>1177</v>
      </c>
      <c r="G42" s="223">
        <v>23380.3</v>
      </c>
      <c r="H42" s="36">
        <f t="shared" si="0"/>
        <v>0</v>
      </c>
      <c r="I42" s="215" t="s">
        <v>217</v>
      </c>
      <c r="J42" s="21">
        <f>81.8*15</f>
        <v>1227</v>
      </c>
    </row>
    <row r="43" spans="1:10" x14ac:dyDescent="0.25">
      <c r="A43" s="216"/>
      <c r="B43" s="217" t="s">
        <v>1178</v>
      </c>
      <c r="C43" s="218" t="s">
        <v>1024</v>
      </c>
      <c r="D43" s="214" t="s">
        <v>884</v>
      </c>
      <c r="E43" s="58">
        <v>5703</v>
      </c>
      <c r="F43" s="546">
        <v>41699</v>
      </c>
      <c r="G43" s="18">
        <v>5703</v>
      </c>
      <c r="H43" s="36">
        <f t="shared" si="0"/>
        <v>0</v>
      </c>
      <c r="I43" s="215" t="s">
        <v>217</v>
      </c>
      <c r="J43" s="21">
        <f>SUM(J41:J42)</f>
        <v>3111.8</v>
      </c>
    </row>
    <row r="44" spans="1:10" x14ac:dyDescent="0.25">
      <c r="A44" s="216"/>
      <c r="B44" s="217" t="s">
        <v>1179</v>
      </c>
      <c r="C44" s="218" t="s">
        <v>1024</v>
      </c>
      <c r="D44" s="214" t="s">
        <v>237</v>
      </c>
      <c r="E44" s="58">
        <v>7204.5</v>
      </c>
      <c r="F44" s="546">
        <v>41699</v>
      </c>
      <c r="G44" s="18">
        <v>7204.5</v>
      </c>
      <c r="H44" s="36">
        <f t="shared" si="0"/>
        <v>0</v>
      </c>
      <c r="I44" s="215" t="s">
        <v>217</v>
      </c>
    </row>
    <row r="45" spans="1:10" x14ac:dyDescent="0.25">
      <c r="A45" s="216"/>
      <c r="B45" s="217" t="s">
        <v>1180</v>
      </c>
      <c r="C45" s="218" t="s">
        <v>1024</v>
      </c>
      <c r="D45" s="214" t="s">
        <v>78</v>
      </c>
      <c r="E45" s="58">
        <v>4160</v>
      </c>
      <c r="F45" s="546">
        <v>41701</v>
      </c>
      <c r="G45" s="18">
        <v>4160</v>
      </c>
      <c r="H45" s="36">
        <f t="shared" si="0"/>
        <v>0</v>
      </c>
      <c r="I45" s="215" t="s">
        <v>162</v>
      </c>
    </row>
    <row r="46" spans="1:10" x14ac:dyDescent="0.25">
      <c r="A46" s="216"/>
      <c r="B46" s="217" t="s">
        <v>1181</v>
      </c>
      <c r="C46" s="218" t="s">
        <v>1024</v>
      </c>
      <c r="D46" s="214" t="s">
        <v>348</v>
      </c>
      <c r="E46" s="58">
        <v>2732.5</v>
      </c>
      <c r="F46" s="546">
        <v>41701</v>
      </c>
      <c r="G46" s="18">
        <v>2732.5</v>
      </c>
      <c r="H46" s="36">
        <f t="shared" si="0"/>
        <v>0</v>
      </c>
      <c r="I46" s="215" t="s">
        <v>162</v>
      </c>
    </row>
    <row r="47" spans="1:10" x14ac:dyDescent="0.25">
      <c r="A47" s="216"/>
      <c r="B47" s="217" t="s">
        <v>1182</v>
      </c>
      <c r="C47" s="218" t="s">
        <v>1024</v>
      </c>
      <c r="D47" s="214" t="s">
        <v>80</v>
      </c>
      <c r="E47" s="58">
        <v>3432</v>
      </c>
      <c r="F47" s="546">
        <v>41701</v>
      </c>
      <c r="G47" s="18">
        <v>3432</v>
      </c>
      <c r="H47" s="36">
        <f t="shared" si="0"/>
        <v>0</v>
      </c>
      <c r="I47" s="215" t="s">
        <v>162</v>
      </c>
    </row>
    <row r="48" spans="1:10" x14ac:dyDescent="0.25">
      <c r="A48" s="216"/>
      <c r="B48" s="217" t="s">
        <v>1183</v>
      </c>
      <c r="C48" s="218" t="s">
        <v>1024</v>
      </c>
      <c r="D48" s="214" t="s">
        <v>193</v>
      </c>
      <c r="E48" s="58">
        <v>6244</v>
      </c>
      <c r="F48" s="546">
        <v>41701</v>
      </c>
      <c r="G48" s="18">
        <v>6244</v>
      </c>
      <c r="H48" s="36">
        <f t="shared" si="0"/>
        <v>0</v>
      </c>
      <c r="I48" s="215" t="s">
        <v>162</v>
      </c>
    </row>
    <row r="49" spans="1:9" x14ac:dyDescent="0.25">
      <c r="A49" s="216"/>
      <c r="B49" s="217" t="s">
        <v>1184</v>
      </c>
      <c r="C49" s="218" t="s">
        <v>1024</v>
      </c>
      <c r="D49" s="214" t="s">
        <v>231</v>
      </c>
      <c r="E49" s="58">
        <v>1616.4</v>
      </c>
      <c r="F49" s="546">
        <v>41701</v>
      </c>
      <c r="G49" s="18">
        <v>1616.4</v>
      </c>
      <c r="H49" s="36">
        <f t="shared" si="0"/>
        <v>0</v>
      </c>
      <c r="I49" s="215" t="s">
        <v>162</v>
      </c>
    </row>
    <row r="50" spans="1:9" x14ac:dyDescent="0.25">
      <c r="A50" s="216"/>
      <c r="B50" s="217" t="s">
        <v>1185</v>
      </c>
      <c r="C50" s="218" t="s">
        <v>1024</v>
      </c>
      <c r="D50" s="220" t="s">
        <v>53</v>
      </c>
      <c r="E50" s="221">
        <v>0</v>
      </c>
      <c r="F50" s="546"/>
      <c r="G50" s="18"/>
      <c r="H50" s="36">
        <f t="shared" si="0"/>
        <v>0</v>
      </c>
      <c r="I50" s="215" t="s">
        <v>324</v>
      </c>
    </row>
    <row r="51" spans="1:9" x14ac:dyDescent="0.25">
      <c r="A51" s="216"/>
      <c r="B51" s="217" t="s">
        <v>1186</v>
      </c>
      <c r="C51" s="218" t="s">
        <v>1024</v>
      </c>
      <c r="D51" s="214" t="s">
        <v>16</v>
      </c>
      <c r="E51" s="58">
        <v>2325</v>
      </c>
      <c r="F51" s="546">
        <v>41701</v>
      </c>
      <c r="G51" s="18">
        <v>2325</v>
      </c>
      <c r="H51" s="36">
        <f t="shared" si="0"/>
        <v>0</v>
      </c>
      <c r="I51" s="215" t="s">
        <v>162</v>
      </c>
    </row>
    <row r="52" spans="1:9" x14ac:dyDescent="0.25">
      <c r="A52" s="216"/>
      <c r="B52" s="217" t="s">
        <v>1187</v>
      </c>
      <c r="C52" s="218" t="s">
        <v>1024</v>
      </c>
      <c r="D52" s="214" t="s">
        <v>24</v>
      </c>
      <c r="E52" s="58">
        <v>1903.5</v>
      </c>
      <c r="F52" s="546">
        <v>41699</v>
      </c>
      <c r="G52" s="18">
        <v>1903.5</v>
      </c>
      <c r="H52" s="36">
        <f t="shared" si="0"/>
        <v>0</v>
      </c>
      <c r="I52" s="215" t="s">
        <v>8</v>
      </c>
    </row>
    <row r="53" spans="1:9" x14ac:dyDescent="0.25">
      <c r="A53" s="216"/>
      <c r="B53" s="217" t="s">
        <v>1188</v>
      </c>
      <c r="C53" s="218" t="s">
        <v>1024</v>
      </c>
      <c r="D53" s="214" t="s">
        <v>235</v>
      </c>
      <c r="E53" s="58">
        <v>4098.6000000000004</v>
      </c>
      <c r="F53" s="546">
        <v>41701</v>
      </c>
      <c r="G53" s="18">
        <v>4098.6000000000004</v>
      </c>
      <c r="H53" s="36">
        <f t="shared" si="0"/>
        <v>0</v>
      </c>
      <c r="I53" s="215" t="s">
        <v>162</v>
      </c>
    </row>
    <row r="54" spans="1:9" x14ac:dyDescent="0.25">
      <c r="A54" s="216"/>
      <c r="B54" s="217" t="s">
        <v>1189</v>
      </c>
      <c r="C54" s="218" t="s">
        <v>1024</v>
      </c>
      <c r="D54" s="214" t="s">
        <v>74</v>
      </c>
      <c r="E54" s="58">
        <v>2837</v>
      </c>
      <c r="F54" s="546">
        <v>41699</v>
      </c>
      <c r="G54" s="18">
        <v>2837</v>
      </c>
      <c r="H54" s="36">
        <f t="shared" si="0"/>
        <v>0</v>
      </c>
      <c r="I54" s="215" t="s">
        <v>8</v>
      </c>
    </row>
    <row r="55" spans="1:9" x14ac:dyDescent="0.25">
      <c r="A55" s="216"/>
      <c r="B55" s="217" t="s">
        <v>1190</v>
      </c>
      <c r="C55" s="218" t="s">
        <v>1024</v>
      </c>
      <c r="D55" s="214" t="s">
        <v>234</v>
      </c>
      <c r="E55" s="58">
        <v>711.5</v>
      </c>
      <c r="F55" s="546">
        <v>41701</v>
      </c>
      <c r="G55" s="18">
        <v>711.5</v>
      </c>
      <c r="H55" s="36">
        <f t="shared" si="0"/>
        <v>0</v>
      </c>
      <c r="I55" s="215" t="s">
        <v>162</v>
      </c>
    </row>
    <row r="56" spans="1:9" x14ac:dyDescent="0.25">
      <c r="A56" s="216"/>
      <c r="B56" s="217" t="s">
        <v>1191</v>
      </c>
      <c r="C56" s="218" t="s">
        <v>1024</v>
      </c>
      <c r="D56" s="214" t="s">
        <v>560</v>
      </c>
      <c r="E56" s="58">
        <v>6583.5</v>
      </c>
      <c r="F56" s="546">
        <v>41701</v>
      </c>
      <c r="G56" s="18">
        <v>6583.5</v>
      </c>
      <c r="H56" s="36">
        <f t="shared" si="0"/>
        <v>0</v>
      </c>
      <c r="I56" s="215" t="s">
        <v>162</v>
      </c>
    </row>
    <row r="57" spans="1:9" x14ac:dyDescent="0.25">
      <c r="A57" s="216"/>
      <c r="B57" s="217" t="s">
        <v>1192</v>
      </c>
      <c r="C57" s="218" t="s">
        <v>1024</v>
      </c>
      <c r="D57" s="214" t="s">
        <v>233</v>
      </c>
      <c r="E57" s="58">
        <v>1645.5</v>
      </c>
      <c r="F57" s="546">
        <v>41701</v>
      </c>
      <c r="G57" s="18">
        <v>1645.5</v>
      </c>
      <c r="H57" s="36">
        <f t="shared" si="0"/>
        <v>0</v>
      </c>
      <c r="I57" s="215" t="s">
        <v>162</v>
      </c>
    </row>
    <row r="58" spans="1:9" x14ac:dyDescent="0.25">
      <c r="A58" s="216"/>
      <c r="B58" s="217" t="s">
        <v>1193</v>
      </c>
      <c r="C58" s="218" t="s">
        <v>1024</v>
      </c>
      <c r="D58" s="214" t="s">
        <v>23</v>
      </c>
      <c r="E58" s="58">
        <v>1749.5</v>
      </c>
      <c r="F58" s="546">
        <v>41699</v>
      </c>
      <c r="G58" s="18">
        <v>1749.5</v>
      </c>
      <c r="H58" s="36">
        <f t="shared" si="0"/>
        <v>0</v>
      </c>
      <c r="I58" s="215"/>
    </row>
    <row r="59" spans="1:9" x14ac:dyDescent="0.25">
      <c r="A59" s="216"/>
      <c r="B59" s="217" t="s">
        <v>1194</v>
      </c>
      <c r="C59" s="218" t="s">
        <v>1024</v>
      </c>
      <c r="D59" s="214" t="s">
        <v>51</v>
      </c>
      <c r="E59" s="58">
        <v>1419.5</v>
      </c>
      <c r="F59" s="546">
        <v>41699</v>
      </c>
      <c r="G59" s="18">
        <v>1419.5</v>
      </c>
      <c r="H59" s="36">
        <f t="shared" si="0"/>
        <v>0</v>
      </c>
      <c r="I59" s="215"/>
    </row>
    <row r="60" spans="1:9" x14ac:dyDescent="0.25">
      <c r="A60" s="216"/>
      <c r="B60" s="217" t="s">
        <v>1195</v>
      </c>
      <c r="C60" s="218" t="s">
        <v>1024</v>
      </c>
      <c r="D60" s="214" t="s">
        <v>99</v>
      </c>
      <c r="E60" s="58">
        <v>785.4</v>
      </c>
      <c r="F60" s="546">
        <v>41699</v>
      </c>
      <c r="G60" s="18">
        <v>785.4</v>
      </c>
      <c r="H60" s="36">
        <f t="shared" si="0"/>
        <v>0</v>
      </c>
      <c r="I60" s="215"/>
    </row>
    <row r="61" spans="1:9" x14ac:dyDescent="0.25">
      <c r="A61" s="216"/>
      <c r="B61" s="217" t="s">
        <v>1196</v>
      </c>
      <c r="C61" s="218" t="s">
        <v>1024</v>
      </c>
      <c r="D61" s="214" t="s">
        <v>781</v>
      </c>
      <c r="E61" s="58">
        <v>4164.3999999999996</v>
      </c>
      <c r="F61" s="546">
        <v>41701</v>
      </c>
      <c r="G61" s="58">
        <v>4164.3999999999996</v>
      </c>
      <c r="H61" s="36">
        <f t="shared" si="0"/>
        <v>0</v>
      </c>
      <c r="I61" s="215" t="s">
        <v>12</v>
      </c>
    </row>
    <row r="62" spans="1:9" x14ac:dyDescent="0.25">
      <c r="A62" s="216"/>
      <c r="B62" s="217" t="s">
        <v>1197</v>
      </c>
      <c r="C62" s="218" t="s">
        <v>1024</v>
      </c>
      <c r="D62" s="214" t="s">
        <v>185</v>
      </c>
      <c r="E62" s="58">
        <v>35708.6</v>
      </c>
      <c r="F62" s="546">
        <v>41701</v>
      </c>
      <c r="G62" s="58">
        <v>35708.6</v>
      </c>
      <c r="H62" s="36">
        <f t="shared" si="0"/>
        <v>0</v>
      </c>
      <c r="I62" s="215" t="s">
        <v>37</v>
      </c>
    </row>
    <row r="63" spans="1:9" x14ac:dyDescent="0.25">
      <c r="A63" s="216"/>
      <c r="B63" s="217" t="s">
        <v>1198</v>
      </c>
      <c r="C63" s="218" t="s">
        <v>1024</v>
      </c>
      <c r="D63" s="214" t="s">
        <v>106</v>
      </c>
      <c r="E63" s="58">
        <v>6532.8</v>
      </c>
      <c r="F63" s="546">
        <v>41704</v>
      </c>
      <c r="G63" s="18">
        <v>6532.8</v>
      </c>
      <c r="H63" s="36">
        <f t="shared" si="0"/>
        <v>0</v>
      </c>
      <c r="I63" s="215" t="s">
        <v>12</v>
      </c>
    </row>
    <row r="64" spans="1:9" x14ac:dyDescent="0.25">
      <c r="A64" s="216"/>
      <c r="B64" s="217" t="s">
        <v>1199</v>
      </c>
      <c r="C64" s="218" t="s">
        <v>1024</v>
      </c>
      <c r="D64" s="214" t="s">
        <v>68</v>
      </c>
      <c r="E64" s="58">
        <v>2928</v>
      </c>
      <c r="F64" s="546">
        <v>41701</v>
      </c>
      <c r="G64" s="18">
        <v>2928</v>
      </c>
      <c r="H64" s="36">
        <f t="shared" si="0"/>
        <v>0</v>
      </c>
      <c r="I64" s="215" t="s">
        <v>12</v>
      </c>
    </row>
    <row r="65" spans="1:9" x14ac:dyDescent="0.25">
      <c r="A65" s="216"/>
      <c r="B65" s="217" t="s">
        <v>1200</v>
      </c>
      <c r="C65" s="218" t="s">
        <v>1024</v>
      </c>
      <c r="D65" s="214" t="s">
        <v>62</v>
      </c>
      <c r="E65" s="58">
        <v>23642.2</v>
      </c>
      <c r="F65" s="546">
        <v>41701</v>
      </c>
      <c r="G65" s="58">
        <v>23642.2</v>
      </c>
      <c r="H65" s="36">
        <f t="shared" si="0"/>
        <v>0</v>
      </c>
      <c r="I65" s="215" t="s">
        <v>12</v>
      </c>
    </row>
    <row r="66" spans="1:9" ht="23.25" x14ac:dyDescent="0.25">
      <c r="A66" s="216"/>
      <c r="B66" s="217" t="s">
        <v>1201</v>
      </c>
      <c r="C66" s="218" t="s">
        <v>1024</v>
      </c>
      <c r="D66" s="214" t="s">
        <v>508</v>
      </c>
      <c r="E66" s="18">
        <v>20032.5</v>
      </c>
      <c r="F66" s="551" t="s">
        <v>1202</v>
      </c>
      <c r="G66" s="18">
        <f>18700+1332.5</f>
        <v>20032.5</v>
      </c>
      <c r="H66" s="36">
        <f t="shared" si="0"/>
        <v>0</v>
      </c>
      <c r="I66" s="215" t="s">
        <v>8</v>
      </c>
    </row>
    <row r="67" spans="1:9" ht="15.75" x14ac:dyDescent="0.25">
      <c r="A67" s="216">
        <v>41699</v>
      </c>
      <c r="B67" s="227" t="s">
        <v>1203</v>
      </c>
      <c r="C67" s="228" t="s">
        <v>1024</v>
      </c>
      <c r="D67" s="214" t="s">
        <v>523</v>
      </c>
      <c r="E67" s="58">
        <v>4588.5</v>
      </c>
      <c r="F67" s="546">
        <v>41706</v>
      </c>
      <c r="G67" s="18">
        <v>4588.5</v>
      </c>
      <c r="H67" s="36">
        <f>E67-G67</f>
        <v>0</v>
      </c>
      <c r="I67" s="215"/>
    </row>
    <row r="68" spans="1:9" ht="15.75" x14ac:dyDescent="0.25">
      <c r="A68" s="216"/>
      <c r="B68" s="227" t="s">
        <v>1204</v>
      </c>
      <c r="C68" s="228" t="s">
        <v>1024</v>
      </c>
      <c r="D68" s="214" t="s">
        <v>12</v>
      </c>
      <c r="E68" s="58">
        <v>20.5</v>
      </c>
      <c r="F68" s="546">
        <v>41699</v>
      </c>
      <c r="G68" s="18">
        <v>20.5</v>
      </c>
      <c r="H68" s="36">
        <f>E68-G68</f>
        <v>0</v>
      </c>
      <c r="I68" s="215"/>
    </row>
    <row r="69" spans="1:9" ht="15.75" x14ac:dyDescent="0.25">
      <c r="A69" s="216"/>
      <c r="B69" s="227" t="s">
        <v>1205</v>
      </c>
      <c r="C69" s="228" t="s">
        <v>1024</v>
      </c>
      <c r="D69" s="214" t="s">
        <v>1206</v>
      </c>
      <c r="E69" s="58">
        <v>6652.5</v>
      </c>
      <c r="F69" s="546">
        <v>41699</v>
      </c>
      <c r="G69" s="18">
        <v>6652.5</v>
      </c>
      <c r="H69" s="36">
        <f t="shared" ref="H69:H127" si="1">E69-G69</f>
        <v>0</v>
      </c>
      <c r="I69" s="215"/>
    </row>
    <row r="70" spans="1:9" ht="15.75" x14ac:dyDescent="0.25">
      <c r="A70" s="216"/>
      <c r="B70" s="227" t="s">
        <v>1207</v>
      </c>
      <c r="C70" s="228" t="s">
        <v>1024</v>
      </c>
      <c r="D70" s="214" t="s">
        <v>16</v>
      </c>
      <c r="E70" s="58">
        <v>1951.2</v>
      </c>
      <c r="F70" s="546">
        <v>41708</v>
      </c>
      <c r="G70" s="18">
        <v>1951.2</v>
      </c>
      <c r="H70" s="36">
        <f t="shared" si="1"/>
        <v>0</v>
      </c>
      <c r="I70" s="215" t="s">
        <v>1208</v>
      </c>
    </row>
    <row r="71" spans="1:9" ht="15.75" x14ac:dyDescent="0.25">
      <c r="A71" s="216"/>
      <c r="B71" s="227" t="s">
        <v>1209</v>
      </c>
      <c r="C71" s="228" t="s">
        <v>1024</v>
      </c>
      <c r="D71" s="214" t="s">
        <v>19</v>
      </c>
      <c r="E71" s="58">
        <v>579798.61</v>
      </c>
      <c r="F71" s="549" t="s">
        <v>4929</v>
      </c>
      <c r="G71" s="18">
        <f>184335.32+345450+40216.5+9796.79</f>
        <v>579798.6100000001</v>
      </c>
      <c r="H71" s="36">
        <f t="shared" si="1"/>
        <v>0</v>
      </c>
      <c r="I71" s="215"/>
    </row>
    <row r="72" spans="1:9" ht="15.75" x14ac:dyDescent="0.25">
      <c r="A72" s="216"/>
      <c r="B72" s="227" t="s">
        <v>1210</v>
      </c>
      <c r="C72" s="228" t="s">
        <v>1024</v>
      </c>
      <c r="D72" s="214" t="s">
        <v>124</v>
      </c>
      <c r="E72" s="58">
        <v>6113</v>
      </c>
      <c r="F72" s="546">
        <v>41699</v>
      </c>
      <c r="G72" s="18">
        <v>6113</v>
      </c>
      <c r="H72" s="36">
        <f t="shared" si="1"/>
        <v>0</v>
      </c>
      <c r="I72" s="215"/>
    </row>
    <row r="73" spans="1:9" ht="15.75" x14ac:dyDescent="0.25">
      <c r="A73" s="216"/>
      <c r="B73" s="227" t="s">
        <v>1211</v>
      </c>
      <c r="C73" s="228" t="s">
        <v>1024</v>
      </c>
      <c r="D73" s="214" t="s">
        <v>14</v>
      </c>
      <c r="E73" s="58">
        <v>10781</v>
      </c>
      <c r="F73" s="546">
        <v>41702</v>
      </c>
      <c r="G73" s="18">
        <v>10781</v>
      </c>
      <c r="H73" s="36">
        <f t="shared" si="1"/>
        <v>0</v>
      </c>
      <c r="I73" s="215" t="s">
        <v>65</v>
      </c>
    </row>
    <row r="74" spans="1:9" ht="15.75" x14ac:dyDescent="0.25">
      <c r="A74" s="216"/>
      <c r="B74" s="227" t="s">
        <v>1212</v>
      </c>
      <c r="C74" s="228" t="s">
        <v>1024</v>
      </c>
      <c r="D74" s="214" t="s">
        <v>55</v>
      </c>
      <c r="E74" s="58">
        <v>1153</v>
      </c>
      <c r="F74" s="546">
        <v>41699</v>
      </c>
      <c r="G74" s="18">
        <v>1153</v>
      </c>
      <c r="H74" s="36">
        <f t="shared" si="1"/>
        <v>0</v>
      </c>
      <c r="I74" s="215" t="s">
        <v>8</v>
      </c>
    </row>
    <row r="75" spans="1:9" ht="15.75" x14ac:dyDescent="0.25">
      <c r="A75" s="216"/>
      <c r="B75" s="227" t="s">
        <v>1213</v>
      </c>
      <c r="C75" s="228" t="s">
        <v>1024</v>
      </c>
      <c r="D75" s="214" t="s">
        <v>494</v>
      </c>
      <c r="E75" s="58">
        <v>40</v>
      </c>
      <c r="F75" s="546">
        <v>41699</v>
      </c>
      <c r="G75" s="18">
        <v>40</v>
      </c>
      <c r="H75" s="36">
        <f t="shared" si="1"/>
        <v>0</v>
      </c>
      <c r="I75" s="215"/>
    </row>
    <row r="76" spans="1:9" ht="15.75" x14ac:dyDescent="0.25">
      <c r="A76" s="216"/>
      <c r="B76" s="227" t="s">
        <v>1214</v>
      </c>
      <c r="C76" s="228" t="s">
        <v>1024</v>
      </c>
      <c r="D76" s="214" t="s">
        <v>8</v>
      </c>
      <c r="E76" s="58">
        <v>800.5</v>
      </c>
      <c r="F76" s="546">
        <v>41699</v>
      </c>
      <c r="G76" s="18">
        <v>800.5</v>
      </c>
      <c r="H76" s="36">
        <f t="shared" si="1"/>
        <v>0</v>
      </c>
      <c r="I76" s="215"/>
    </row>
    <row r="77" spans="1:9" ht="15.75" x14ac:dyDescent="0.25">
      <c r="A77" s="216"/>
      <c r="B77" s="227" t="s">
        <v>1215</v>
      </c>
      <c r="C77" s="228" t="s">
        <v>1024</v>
      </c>
      <c r="D77" s="214" t="s">
        <v>136</v>
      </c>
      <c r="E77" s="58">
        <v>2415</v>
      </c>
      <c r="F77" s="546">
        <v>41699</v>
      </c>
      <c r="G77" s="18">
        <v>2415</v>
      </c>
      <c r="H77" s="36">
        <f t="shared" si="1"/>
        <v>0</v>
      </c>
      <c r="I77" s="215"/>
    </row>
    <row r="78" spans="1:9" ht="15.75" x14ac:dyDescent="0.25">
      <c r="A78" s="216"/>
      <c r="B78" s="227" t="s">
        <v>1216</v>
      </c>
      <c r="C78" s="228" t="s">
        <v>1024</v>
      </c>
      <c r="D78" s="214" t="s">
        <v>396</v>
      </c>
      <c r="E78" s="18">
        <v>470.5</v>
      </c>
      <c r="F78" s="552" t="s">
        <v>1217</v>
      </c>
      <c r="G78" s="18">
        <v>470.5</v>
      </c>
      <c r="H78" s="36">
        <f t="shared" si="1"/>
        <v>0</v>
      </c>
      <c r="I78" s="215"/>
    </row>
    <row r="79" spans="1:9" ht="15.75" x14ac:dyDescent="0.25">
      <c r="A79" s="216"/>
      <c r="B79" s="227" t="s">
        <v>1218</v>
      </c>
      <c r="C79" s="228" t="s">
        <v>1024</v>
      </c>
      <c r="D79" s="214" t="s">
        <v>501</v>
      </c>
      <c r="E79" s="229">
        <v>578</v>
      </c>
      <c r="F79" s="553">
        <v>41699</v>
      </c>
      <c r="G79" s="230">
        <v>578</v>
      </c>
      <c r="H79" s="36">
        <f t="shared" si="1"/>
        <v>0</v>
      </c>
      <c r="I79" s="215"/>
    </row>
    <row r="80" spans="1:9" ht="15.75" x14ac:dyDescent="0.25">
      <c r="A80" s="216">
        <v>41700</v>
      </c>
      <c r="B80" s="227" t="s">
        <v>1219</v>
      </c>
      <c r="C80" s="228" t="s">
        <v>1024</v>
      </c>
      <c r="D80" s="214" t="s">
        <v>11</v>
      </c>
      <c r="E80" s="58">
        <v>25603.5</v>
      </c>
      <c r="F80" s="546">
        <v>41706</v>
      </c>
      <c r="G80" s="58">
        <v>25603.5</v>
      </c>
      <c r="H80" s="36">
        <f t="shared" si="1"/>
        <v>0</v>
      </c>
      <c r="I80" s="215"/>
    </row>
    <row r="81" spans="1:9" ht="15.75" x14ac:dyDescent="0.25">
      <c r="A81" s="216"/>
      <c r="B81" s="227" t="s">
        <v>1220</v>
      </c>
      <c r="C81" s="228" t="s">
        <v>1024</v>
      </c>
      <c r="D81" s="214" t="s">
        <v>8</v>
      </c>
      <c r="E81" s="58">
        <v>806.5</v>
      </c>
      <c r="F81" s="546">
        <v>41700</v>
      </c>
      <c r="G81" s="18">
        <v>806.5</v>
      </c>
      <c r="H81" s="36">
        <f t="shared" si="1"/>
        <v>0</v>
      </c>
      <c r="I81" s="231" t="s">
        <v>8</v>
      </c>
    </row>
    <row r="82" spans="1:9" ht="15.75" x14ac:dyDescent="0.25">
      <c r="A82" s="216"/>
      <c r="B82" s="227" t="s">
        <v>1221</v>
      </c>
      <c r="C82" s="228" t="s">
        <v>1024</v>
      </c>
      <c r="D82" s="214" t="s">
        <v>18</v>
      </c>
      <c r="E82" s="58">
        <v>2701.6</v>
      </c>
      <c r="F82" s="546">
        <v>41700</v>
      </c>
      <c r="G82" s="18">
        <v>2701.6</v>
      </c>
      <c r="H82" s="36">
        <f t="shared" si="1"/>
        <v>0</v>
      </c>
      <c r="I82" s="215"/>
    </row>
    <row r="83" spans="1:9" ht="15.75" x14ac:dyDescent="0.25">
      <c r="A83" s="216"/>
      <c r="B83" s="227" t="s">
        <v>1222</v>
      </c>
      <c r="C83" s="228" t="s">
        <v>1024</v>
      </c>
      <c r="D83" s="214" t="s">
        <v>13</v>
      </c>
      <c r="E83" s="58">
        <v>6336</v>
      </c>
      <c r="F83" s="549" t="s">
        <v>1223</v>
      </c>
      <c r="G83" s="18">
        <f>2500+3836</f>
        <v>6336</v>
      </c>
      <c r="H83" s="36">
        <f t="shared" si="1"/>
        <v>0</v>
      </c>
      <c r="I83" s="215"/>
    </row>
    <row r="84" spans="1:9" ht="15.75" x14ac:dyDescent="0.25">
      <c r="A84" s="216"/>
      <c r="B84" s="227" t="s">
        <v>1224</v>
      </c>
      <c r="C84" s="228" t="s">
        <v>1024</v>
      </c>
      <c r="D84" s="214" t="s">
        <v>44</v>
      </c>
      <c r="E84" s="58">
        <v>3800</v>
      </c>
      <c r="F84" s="546">
        <v>41715</v>
      </c>
      <c r="G84" s="18">
        <v>3800</v>
      </c>
      <c r="H84" s="36">
        <f t="shared" si="1"/>
        <v>0</v>
      </c>
      <c r="I84" s="215" t="s">
        <v>12</v>
      </c>
    </row>
    <row r="85" spans="1:9" ht="15.75" x14ac:dyDescent="0.25">
      <c r="A85" s="216"/>
      <c r="B85" s="227" t="s">
        <v>1225</v>
      </c>
      <c r="C85" s="228" t="s">
        <v>1024</v>
      </c>
      <c r="D85" s="214" t="s">
        <v>42</v>
      </c>
      <c r="E85" s="58">
        <v>1900</v>
      </c>
      <c r="F85" s="546">
        <v>41715</v>
      </c>
      <c r="G85" s="18">
        <v>1900</v>
      </c>
      <c r="H85" s="36">
        <f t="shared" si="1"/>
        <v>0</v>
      </c>
      <c r="I85" s="215" t="s">
        <v>12</v>
      </c>
    </row>
    <row r="86" spans="1:9" ht="15.75" x14ac:dyDescent="0.25">
      <c r="A86" s="216"/>
      <c r="B86" s="227" t="s">
        <v>1226</v>
      </c>
      <c r="C86" s="228" t="s">
        <v>1024</v>
      </c>
      <c r="D86" s="214" t="s">
        <v>43</v>
      </c>
      <c r="E86" s="58">
        <v>1520</v>
      </c>
      <c r="F86" s="546">
        <v>41715</v>
      </c>
      <c r="G86" s="18">
        <v>1520</v>
      </c>
      <c r="H86" s="36">
        <f t="shared" si="1"/>
        <v>0</v>
      </c>
      <c r="I86" s="215" t="s">
        <v>12</v>
      </c>
    </row>
    <row r="87" spans="1:9" ht="15.75" x14ac:dyDescent="0.25">
      <c r="A87" s="216"/>
      <c r="B87" s="227" t="s">
        <v>1227</v>
      </c>
      <c r="C87" s="228" t="s">
        <v>1024</v>
      </c>
      <c r="D87" s="214" t="s">
        <v>123</v>
      </c>
      <c r="E87" s="58">
        <v>3101</v>
      </c>
      <c r="F87" s="548" t="s">
        <v>1228</v>
      </c>
      <c r="G87" s="18">
        <v>3101</v>
      </c>
      <c r="H87" s="36">
        <f t="shared" si="1"/>
        <v>0</v>
      </c>
      <c r="I87" s="215" t="s">
        <v>8</v>
      </c>
    </row>
    <row r="88" spans="1:9" ht="15.75" x14ac:dyDescent="0.25">
      <c r="A88" s="216"/>
      <c r="B88" s="227" t="s">
        <v>1229</v>
      </c>
      <c r="C88" s="228" t="s">
        <v>1024</v>
      </c>
      <c r="D88" s="214" t="s">
        <v>29</v>
      </c>
      <c r="E88" s="58">
        <v>8485</v>
      </c>
      <c r="F88" s="546">
        <v>41701</v>
      </c>
      <c r="G88" s="58">
        <v>8485</v>
      </c>
      <c r="H88" s="36">
        <f t="shared" si="1"/>
        <v>0</v>
      </c>
      <c r="I88" s="215" t="s">
        <v>12</v>
      </c>
    </row>
    <row r="89" spans="1:9" ht="15.75" x14ac:dyDescent="0.25">
      <c r="A89" s="216"/>
      <c r="B89" s="227" t="s">
        <v>1230</v>
      </c>
      <c r="C89" s="228" t="s">
        <v>1024</v>
      </c>
      <c r="D89" s="214" t="s">
        <v>47</v>
      </c>
      <c r="E89" s="58">
        <v>4435</v>
      </c>
      <c r="F89" s="546">
        <v>41701</v>
      </c>
      <c r="G89" s="58">
        <v>4435</v>
      </c>
      <c r="H89" s="36">
        <f t="shared" si="1"/>
        <v>0</v>
      </c>
      <c r="I89" s="215" t="s">
        <v>12</v>
      </c>
    </row>
    <row r="90" spans="1:9" ht="15.75" x14ac:dyDescent="0.25">
      <c r="A90" s="216"/>
      <c r="B90" s="227" t="s">
        <v>1231</v>
      </c>
      <c r="C90" s="228" t="s">
        <v>1024</v>
      </c>
      <c r="D90" s="214" t="s">
        <v>338</v>
      </c>
      <c r="E90" s="58">
        <v>638</v>
      </c>
      <c r="F90" s="546">
        <v>41701</v>
      </c>
      <c r="G90" s="58">
        <v>638</v>
      </c>
      <c r="H90" s="36">
        <f t="shared" si="1"/>
        <v>0</v>
      </c>
      <c r="I90" s="215" t="s">
        <v>12</v>
      </c>
    </row>
    <row r="91" spans="1:9" ht="15.75" x14ac:dyDescent="0.25">
      <c r="A91" s="216"/>
      <c r="B91" s="227" t="s">
        <v>1232</v>
      </c>
      <c r="C91" s="228" t="s">
        <v>1024</v>
      </c>
      <c r="D91" s="214" t="s">
        <v>34</v>
      </c>
      <c r="E91" s="58">
        <v>2255</v>
      </c>
      <c r="F91" s="547" t="s">
        <v>1233</v>
      </c>
      <c r="G91" s="58">
        <v>2255</v>
      </c>
      <c r="H91" s="36">
        <f t="shared" si="1"/>
        <v>0</v>
      </c>
      <c r="I91" s="215" t="s">
        <v>12</v>
      </c>
    </row>
    <row r="92" spans="1:9" ht="15.75" x14ac:dyDescent="0.25">
      <c r="A92" s="216"/>
      <c r="B92" s="227" t="s">
        <v>1234</v>
      </c>
      <c r="C92" s="228" t="s">
        <v>1024</v>
      </c>
      <c r="D92" s="214" t="s">
        <v>215</v>
      </c>
      <c r="E92" s="58">
        <v>812</v>
      </c>
      <c r="F92" s="546">
        <v>41700</v>
      </c>
      <c r="G92" s="18">
        <v>812</v>
      </c>
      <c r="H92" s="36">
        <f t="shared" si="1"/>
        <v>0</v>
      </c>
      <c r="I92" s="215" t="s">
        <v>8</v>
      </c>
    </row>
    <row r="93" spans="1:9" ht="15.75" x14ac:dyDescent="0.25">
      <c r="A93" s="216"/>
      <c r="B93" s="227" t="s">
        <v>1235</v>
      </c>
      <c r="C93" s="228" t="s">
        <v>1024</v>
      </c>
      <c r="D93" s="220" t="s">
        <v>53</v>
      </c>
      <c r="E93" s="221">
        <v>0</v>
      </c>
      <c r="F93" s="546"/>
      <c r="G93" s="18"/>
      <c r="H93" s="36">
        <f t="shared" si="1"/>
        <v>0</v>
      </c>
      <c r="I93" s="215" t="s">
        <v>324</v>
      </c>
    </row>
    <row r="94" spans="1:9" ht="15.75" x14ac:dyDescent="0.25">
      <c r="A94" s="216"/>
      <c r="B94" s="227" t="s">
        <v>1236</v>
      </c>
      <c r="C94" s="228" t="s">
        <v>1024</v>
      </c>
      <c r="D94" s="214" t="s">
        <v>48</v>
      </c>
      <c r="E94" s="58">
        <v>814</v>
      </c>
      <c r="F94" s="546">
        <v>41701</v>
      </c>
      <c r="G94" s="18">
        <v>814</v>
      </c>
      <c r="H94" s="36">
        <f t="shared" si="1"/>
        <v>0</v>
      </c>
      <c r="I94" s="215" t="s">
        <v>12</v>
      </c>
    </row>
    <row r="95" spans="1:9" ht="15.75" x14ac:dyDescent="0.25">
      <c r="A95" s="216"/>
      <c r="B95" s="227" t="s">
        <v>1237</v>
      </c>
      <c r="C95" s="228" t="s">
        <v>1024</v>
      </c>
      <c r="D95" s="214" t="s">
        <v>12</v>
      </c>
      <c r="E95" s="58">
        <v>5124.5</v>
      </c>
      <c r="F95" s="546">
        <v>41700</v>
      </c>
      <c r="G95" s="18">
        <v>5124.5</v>
      </c>
      <c r="H95" s="36">
        <f t="shared" si="1"/>
        <v>0</v>
      </c>
      <c r="I95" s="215"/>
    </row>
    <row r="96" spans="1:9" ht="15.75" x14ac:dyDescent="0.25">
      <c r="A96" s="216"/>
      <c r="B96" s="227" t="s">
        <v>1238</v>
      </c>
      <c r="C96" s="228" t="s">
        <v>1024</v>
      </c>
      <c r="D96" s="220" t="s">
        <v>53</v>
      </c>
      <c r="E96" s="221">
        <v>0</v>
      </c>
      <c r="F96" s="546"/>
      <c r="G96" s="18"/>
      <c r="H96" s="36">
        <f t="shared" si="1"/>
        <v>0</v>
      </c>
      <c r="I96" s="215" t="s">
        <v>1239</v>
      </c>
    </row>
    <row r="97" spans="1:9" ht="15.75" x14ac:dyDescent="0.25">
      <c r="A97" s="216"/>
      <c r="B97" s="227" t="s">
        <v>1240</v>
      </c>
      <c r="C97" s="228" t="s">
        <v>1024</v>
      </c>
      <c r="D97" s="214" t="s">
        <v>133</v>
      </c>
      <c r="E97" s="58">
        <v>20803.5</v>
      </c>
      <c r="F97" s="546">
        <v>41700</v>
      </c>
      <c r="G97" s="18">
        <v>20803.5</v>
      </c>
      <c r="H97" s="36">
        <f t="shared" si="1"/>
        <v>0</v>
      </c>
      <c r="I97" s="215" t="s">
        <v>8</v>
      </c>
    </row>
    <row r="98" spans="1:9" ht="23.25" x14ac:dyDescent="0.25">
      <c r="A98" s="216"/>
      <c r="B98" s="227" t="s">
        <v>1241</v>
      </c>
      <c r="C98" s="228" t="s">
        <v>1024</v>
      </c>
      <c r="D98" s="214" t="s">
        <v>55</v>
      </c>
      <c r="E98" s="18">
        <v>15787</v>
      </c>
      <c r="F98" s="552" t="s">
        <v>1242</v>
      </c>
      <c r="G98" s="18">
        <v>15787</v>
      </c>
      <c r="H98" s="36">
        <f t="shared" si="1"/>
        <v>0</v>
      </c>
      <c r="I98" s="215" t="s">
        <v>8</v>
      </c>
    </row>
    <row r="99" spans="1:9" ht="15.75" x14ac:dyDescent="0.25">
      <c r="A99" s="216"/>
      <c r="B99" s="227" t="s">
        <v>1243</v>
      </c>
      <c r="C99" s="228" t="s">
        <v>1024</v>
      </c>
      <c r="D99" s="214" t="s">
        <v>8</v>
      </c>
      <c r="E99" s="58">
        <v>820</v>
      </c>
      <c r="F99" s="546">
        <v>41700</v>
      </c>
      <c r="G99" s="18">
        <v>820</v>
      </c>
      <c r="H99" s="36">
        <f t="shared" si="1"/>
        <v>0</v>
      </c>
      <c r="I99" s="215" t="s">
        <v>8</v>
      </c>
    </row>
    <row r="100" spans="1:9" ht="15.75" x14ac:dyDescent="0.25">
      <c r="A100" s="216"/>
      <c r="B100" s="227" t="s">
        <v>1244</v>
      </c>
      <c r="C100" s="228" t="s">
        <v>1024</v>
      </c>
      <c r="D100" s="214" t="s">
        <v>180</v>
      </c>
      <c r="E100" s="58">
        <v>25437.5</v>
      </c>
      <c r="F100" s="549" t="s">
        <v>1245</v>
      </c>
      <c r="G100" s="18">
        <f>8349+17088.5</f>
        <v>25437.5</v>
      </c>
      <c r="H100" s="36">
        <f t="shared" si="1"/>
        <v>0</v>
      </c>
      <c r="I100" s="215" t="s">
        <v>21</v>
      </c>
    </row>
    <row r="101" spans="1:9" ht="15.75" x14ac:dyDescent="0.25">
      <c r="A101" s="216"/>
      <c r="B101" s="227" t="s">
        <v>1246</v>
      </c>
      <c r="C101" s="228" t="s">
        <v>1024</v>
      </c>
      <c r="D101" s="214" t="s">
        <v>98</v>
      </c>
      <c r="E101" s="58">
        <v>11593</v>
      </c>
      <c r="F101" s="546">
        <v>41701</v>
      </c>
      <c r="G101" s="18">
        <v>11593</v>
      </c>
      <c r="H101" s="36">
        <f t="shared" si="1"/>
        <v>0</v>
      </c>
      <c r="I101" s="215" t="s">
        <v>21</v>
      </c>
    </row>
    <row r="102" spans="1:9" ht="15.75" x14ac:dyDescent="0.25">
      <c r="A102" s="216"/>
      <c r="B102" s="227" t="s">
        <v>1247</v>
      </c>
      <c r="C102" s="228" t="s">
        <v>1024</v>
      </c>
      <c r="D102" s="214" t="s">
        <v>68</v>
      </c>
      <c r="E102" s="58">
        <v>2943</v>
      </c>
      <c r="F102" s="546">
        <v>41701</v>
      </c>
      <c r="G102" s="18">
        <v>2943</v>
      </c>
      <c r="H102" s="36">
        <f t="shared" si="1"/>
        <v>0</v>
      </c>
      <c r="I102" s="215" t="s">
        <v>21</v>
      </c>
    </row>
    <row r="103" spans="1:9" ht="15.75" x14ac:dyDescent="0.25">
      <c r="A103" s="216"/>
      <c r="B103" s="227" t="s">
        <v>1248</v>
      </c>
      <c r="C103" s="228" t="s">
        <v>1024</v>
      </c>
      <c r="D103" s="214" t="s">
        <v>17</v>
      </c>
      <c r="E103" s="58">
        <v>6334</v>
      </c>
      <c r="F103" s="546">
        <v>41701</v>
      </c>
      <c r="G103" s="18">
        <v>6334</v>
      </c>
      <c r="H103" s="36">
        <f t="shared" si="1"/>
        <v>0</v>
      </c>
      <c r="I103" s="215" t="s">
        <v>21</v>
      </c>
    </row>
    <row r="104" spans="1:9" ht="15.75" x14ac:dyDescent="0.25">
      <c r="A104" s="216"/>
      <c r="B104" s="227" t="s">
        <v>1249</v>
      </c>
      <c r="C104" s="228" t="s">
        <v>1024</v>
      </c>
      <c r="D104" s="214" t="s">
        <v>27</v>
      </c>
      <c r="E104" s="58">
        <v>2684</v>
      </c>
      <c r="F104" s="546">
        <v>41701</v>
      </c>
      <c r="G104" s="18">
        <v>2684</v>
      </c>
      <c r="H104" s="36">
        <f t="shared" si="1"/>
        <v>0</v>
      </c>
      <c r="I104" s="215" t="s">
        <v>21</v>
      </c>
    </row>
    <row r="105" spans="1:9" ht="15.75" x14ac:dyDescent="0.25">
      <c r="A105" s="216"/>
      <c r="B105" s="227" t="s">
        <v>1250</v>
      </c>
      <c r="C105" s="228" t="s">
        <v>1024</v>
      </c>
      <c r="D105" s="214" t="s">
        <v>884</v>
      </c>
      <c r="E105" s="58">
        <v>6793</v>
      </c>
      <c r="F105" s="546">
        <v>41700</v>
      </c>
      <c r="G105" s="18">
        <v>6793</v>
      </c>
      <c r="H105" s="36">
        <f t="shared" si="1"/>
        <v>0</v>
      </c>
      <c r="I105" s="215"/>
    </row>
    <row r="106" spans="1:9" ht="15.75" x14ac:dyDescent="0.25">
      <c r="A106" s="216"/>
      <c r="B106" s="227" t="s">
        <v>1251</v>
      </c>
      <c r="C106" s="228" t="s">
        <v>1024</v>
      </c>
      <c r="D106" s="214" t="s">
        <v>8</v>
      </c>
      <c r="E106" s="58">
        <v>5264</v>
      </c>
      <c r="F106" s="546">
        <v>41700</v>
      </c>
      <c r="G106" s="18">
        <v>5264</v>
      </c>
      <c r="H106" s="36">
        <f t="shared" si="1"/>
        <v>0</v>
      </c>
      <c r="I106" s="215" t="s">
        <v>8</v>
      </c>
    </row>
    <row r="107" spans="1:9" ht="15.75" x14ac:dyDescent="0.25">
      <c r="A107" s="216"/>
      <c r="B107" s="227" t="s">
        <v>1252</v>
      </c>
      <c r="C107" s="228" t="s">
        <v>1024</v>
      </c>
      <c r="D107" s="214" t="s">
        <v>14</v>
      </c>
      <c r="E107" s="58">
        <v>7537</v>
      </c>
      <c r="F107" s="546">
        <v>41701</v>
      </c>
      <c r="G107" s="18">
        <v>7537</v>
      </c>
      <c r="H107" s="36">
        <f t="shared" si="1"/>
        <v>0</v>
      </c>
      <c r="I107" s="215" t="s">
        <v>21</v>
      </c>
    </row>
    <row r="108" spans="1:9" ht="15.75" x14ac:dyDescent="0.25">
      <c r="A108" s="216"/>
      <c r="B108" s="227" t="s">
        <v>1253</v>
      </c>
      <c r="C108" s="228" t="s">
        <v>1024</v>
      </c>
      <c r="D108" s="214" t="s">
        <v>13</v>
      </c>
      <c r="E108" s="58">
        <v>773.5</v>
      </c>
      <c r="F108" s="546">
        <v>41702</v>
      </c>
      <c r="G108" s="18">
        <v>773.5</v>
      </c>
      <c r="H108" s="36">
        <f t="shared" si="1"/>
        <v>0</v>
      </c>
      <c r="I108" s="215" t="s">
        <v>21</v>
      </c>
    </row>
    <row r="109" spans="1:9" ht="15.75" x14ac:dyDescent="0.25">
      <c r="A109" s="216"/>
      <c r="B109" s="227" t="s">
        <v>1254</v>
      </c>
      <c r="C109" s="228" t="s">
        <v>1024</v>
      </c>
      <c r="D109" s="214" t="s">
        <v>22</v>
      </c>
      <c r="E109" s="58">
        <v>1800</v>
      </c>
      <c r="F109" s="546">
        <v>41700</v>
      </c>
      <c r="G109" s="18">
        <v>1800</v>
      </c>
      <c r="H109" s="36">
        <f t="shared" si="1"/>
        <v>0</v>
      </c>
      <c r="I109" s="215"/>
    </row>
    <row r="110" spans="1:9" ht="15.75" x14ac:dyDescent="0.25">
      <c r="A110" s="216"/>
      <c r="B110" s="227" t="s">
        <v>1255</v>
      </c>
      <c r="C110" s="228" t="s">
        <v>1024</v>
      </c>
      <c r="D110" s="214" t="s">
        <v>765</v>
      </c>
      <c r="E110" s="58">
        <v>3800</v>
      </c>
      <c r="F110" s="546">
        <v>41700</v>
      </c>
      <c r="G110" s="18">
        <v>3800</v>
      </c>
      <c r="H110" s="36">
        <f t="shared" si="1"/>
        <v>0</v>
      </c>
      <c r="I110" s="215"/>
    </row>
    <row r="111" spans="1:9" ht="15.75" x14ac:dyDescent="0.25">
      <c r="A111" s="216"/>
      <c r="B111" s="227" t="s">
        <v>1256</v>
      </c>
      <c r="C111" s="228" t="s">
        <v>1024</v>
      </c>
      <c r="D111" s="214" t="s">
        <v>136</v>
      </c>
      <c r="E111" s="58">
        <v>1274</v>
      </c>
      <c r="F111" s="546">
        <v>41700</v>
      </c>
      <c r="G111" s="18">
        <v>1274</v>
      </c>
      <c r="H111" s="36">
        <f t="shared" si="1"/>
        <v>0</v>
      </c>
      <c r="I111" s="215" t="s">
        <v>8</v>
      </c>
    </row>
    <row r="112" spans="1:9" ht="15.75" x14ac:dyDescent="0.25">
      <c r="A112" s="216"/>
      <c r="B112" s="227" t="s">
        <v>1257</v>
      </c>
      <c r="C112" s="228" t="s">
        <v>1024</v>
      </c>
      <c r="D112" s="214" t="s">
        <v>367</v>
      </c>
      <c r="E112" s="18">
        <v>1183</v>
      </c>
      <c r="F112" s="549" t="s">
        <v>1258</v>
      </c>
      <c r="G112" s="18">
        <v>1183</v>
      </c>
      <c r="H112" s="36">
        <f t="shared" si="1"/>
        <v>0</v>
      </c>
      <c r="I112" s="215"/>
    </row>
    <row r="113" spans="1:9" ht="15.75" x14ac:dyDescent="0.25">
      <c r="A113" s="216"/>
      <c r="B113" s="227" t="s">
        <v>1259</v>
      </c>
      <c r="C113" s="228" t="s">
        <v>1024</v>
      </c>
      <c r="D113" s="214" t="s">
        <v>719</v>
      </c>
      <c r="E113" s="58">
        <v>2368</v>
      </c>
      <c r="F113" s="546">
        <v>41700</v>
      </c>
      <c r="G113" s="18">
        <v>2368</v>
      </c>
      <c r="H113" s="36">
        <f t="shared" si="1"/>
        <v>0</v>
      </c>
      <c r="I113" s="215"/>
    </row>
    <row r="114" spans="1:9" ht="15.75" x14ac:dyDescent="0.25">
      <c r="A114" s="216"/>
      <c r="B114" s="227" t="s">
        <v>1260</v>
      </c>
      <c r="C114" s="228" t="s">
        <v>1024</v>
      </c>
      <c r="D114" s="214" t="s">
        <v>900</v>
      </c>
      <c r="E114" s="58">
        <v>2000</v>
      </c>
      <c r="F114" s="546">
        <v>41700</v>
      </c>
      <c r="G114" s="18">
        <v>2000</v>
      </c>
      <c r="H114" s="36">
        <f t="shared" si="1"/>
        <v>0</v>
      </c>
      <c r="I114" s="215"/>
    </row>
    <row r="115" spans="1:9" ht="15.75" x14ac:dyDescent="0.25">
      <c r="A115" s="216"/>
      <c r="B115" s="227" t="s">
        <v>1261</v>
      </c>
      <c r="C115" s="228" t="s">
        <v>1024</v>
      </c>
      <c r="D115" s="214" t="s">
        <v>52</v>
      </c>
      <c r="E115" s="58">
        <v>2427</v>
      </c>
      <c r="F115" s="546">
        <v>41700</v>
      </c>
      <c r="G115" s="18">
        <v>2427</v>
      </c>
      <c r="H115" s="36">
        <f t="shared" si="1"/>
        <v>0</v>
      </c>
      <c r="I115" s="215"/>
    </row>
    <row r="116" spans="1:9" ht="15.75" x14ac:dyDescent="0.25">
      <c r="A116" s="216"/>
      <c r="B116" s="227" t="s">
        <v>1262</v>
      </c>
      <c r="C116" s="228" t="s">
        <v>1024</v>
      </c>
      <c r="D116" s="214" t="s">
        <v>152</v>
      </c>
      <c r="E116" s="58">
        <v>6881.5</v>
      </c>
      <c r="F116" s="546">
        <v>41700</v>
      </c>
      <c r="G116" s="18">
        <v>6881.5</v>
      </c>
      <c r="H116" s="36">
        <f t="shared" si="1"/>
        <v>0</v>
      </c>
      <c r="I116" s="215"/>
    </row>
    <row r="117" spans="1:9" ht="15.75" x14ac:dyDescent="0.25">
      <c r="A117" s="216"/>
      <c r="B117" s="227" t="s">
        <v>1263</v>
      </c>
      <c r="C117" s="228" t="s">
        <v>1024</v>
      </c>
      <c r="D117" s="214" t="s">
        <v>16</v>
      </c>
      <c r="E117" s="58">
        <v>3278</v>
      </c>
      <c r="F117" s="546">
        <v>41702</v>
      </c>
      <c r="G117" s="18">
        <v>3278</v>
      </c>
      <c r="H117" s="36">
        <f t="shared" si="1"/>
        <v>0</v>
      </c>
      <c r="I117" s="215" t="s">
        <v>27</v>
      </c>
    </row>
    <row r="118" spans="1:9" ht="15.75" x14ac:dyDescent="0.25">
      <c r="A118" s="216"/>
      <c r="B118" s="227" t="s">
        <v>1264</v>
      </c>
      <c r="C118" s="228" t="s">
        <v>1024</v>
      </c>
      <c r="D118" s="214" t="s">
        <v>8</v>
      </c>
      <c r="E118" s="58">
        <v>1802</v>
      </c>
      <c r="F118" s="546">
        <v>41700</v>
      </c>
      <c r="G118" s="18">
        <v>1802</v>
      </c>
      <c r="H118" s="36">
        <f t="shared" si="1"/>
        <v>0</v>
      </c>
      <c r="I118" s="215" t="s">
        <v>8</v>
      </c>
    </row>
    <row r="119" spans="1:9" ht="15.75" x14ac:dyDescent="0.25">
      <c r="A119" s="216"/>
      <c r="B119" s="227" t="s">
        <v>1265</v>
      </c>
      <c r="C119" s="228" t="s">
        <v>1024</v>
      </c>
      <c r="D119" s="214" t="s">
        <v>152</v>
      </c>
      <c r="E119" s="58">
        <v>14661</v>
      </c>
      <c r="F119" s="546">
        <v>41700</v>
      </c>
      <c r="G119" s="18">
        <v>14661</v>
      </c>
      <c r="H119" s="36">
        <f t="shared" si="1"/>
        <v>0</v>
      </c>
      <c r="I119" s="215"/>
    </row>
    <row r="120" spans="1:9" ht="15.75" x14ac:dyDescent="0.25">
      <c r="A120" s="216"/>
      <c r="B120" s="227" t="s">
        <v>1266</v>
      </c>
      <c r="C120" s="228" t="s">
        <v>1024</v>
      </c>
      <c r="D120" s="214" t="s">
        <v>179</v>
      </c>
      <c r="E120" s="58">
        <v>18731</v>
      </c>
      <c r="F120" s="546">
        <v>41700</v>
      </c>
      <c r="G120" s="18">
        <v>18731</v>
      </c>
      <c r="H120" s="36">
        <f t="shared" si="1"/>
        <v>0</v>
      </c>
      <c r="I120" s="215"/>
    </row>
    <row r="121" spans="1:9" ht="15.75" x14ac:dyDescent="0.25">
      <c r="A121" s="216">
        <v>41701</v>
      </c>
      <c r="B121" s="227" t="s">
        <v>1267</v>
      </c>
      <c r="C121" s="228" t="s">
        <v>1024</v>
      </c>
      <c r="D121" s="214" t="s">
        <v>533</v>
      </c>
      <c r="E121" s="58">
        <v>191</v>
      </c>
      <c r="F121" s="546">
        <v>41701</v>
      </c>
      <c r="G121" s="18">
        <v>191</v>
      </c>
      <c r="H121" s="36">
        <f t="shared" si="1"/>
        <v>0</v>
      </c>
      <c r="I121" s="214"/>
    </row>
    <row r="122" spans="1:9" ht="15.75" x14ac:dyDescent="0.25">
      <c r="A122" s="216"/>
      <c r="B122" s="227" t="s">
        <v>1268</v>
      </c>
      <c r="C122" s="228" t="s">
        <v>1024</v>
      </c>
      <c r="D122" s="214" t="s">
        <v>13</v>
      </c>
      <c r="E122" s="58">
        <v>1544</v>
      </c>
      <c r="F122" s="546">
        <v>41702</v>
      </c>
      <c r="G122" s="18">
        <v>1544</v>
      </c>
      <c r="H122" s="36">
        <f t="shared" si="1"/>
        <v>0</v>
      </c>
      <c r="I122" s="58" t="s">
        <v>21</v>
      </c>
    </row>
    <row r="123" spans="1:9" ht="15.75" x14ac:dyDescent="0.25">
      <c r="A123" s="216"/>
      <c r="B123" s="227" t="s">
        <v>1269</v>
      </c>
      <c r="C123" s="228" t="s">
        <v>1024</v>
      </c>
      <c r="D123" s="214" t="s">
        <v>149</v>
      </c>
      <c r="E123" s="58">
        <v>10125.6</v>
      </c>
      <c r="F123" s="546">
        <v>41701</v>
      </c>
      <c r="G123" s="18">
        <v>10125.6</v>
      </c>
      <c r="H123" s="36">
        <f t="shared" si="1"/>
        <v>0</v>
      </c>
      <c r="I123" s="214"/>
    </row>
    <row r="124" spans="1:9" ht="15.75" x14ac:dyDescent="0.25">
      <c r="A124" s="216"/>
      <c r="B124" s="227" t="s">
        <v>1270</v>
      </c>
      <c r="C124" s="228" t="s">
        <v>1024</v>
      </c>
      <c r="D124" s="214" t="s">
        <v>44</v>
      </c>
      <c r="E124" s="58">
        <v>3800</v>
      </c>
      <c r="F124" s="546">
        <v>41720</v>
      </c>
      <c r="G124" s="18">
        <v>3800</v>
      </c>
      <c r="H124" s="36">
        <f t="shared" si="1"/>
        <v>0</v>
      </c>
      <c r="I124" s="214" t="s">
        <v>30</v>
      </c>
    </row>
    <row r="125" spans="1:9" ht="15.75" x14ac:dyDescent="0.25">
      <c r="A125" s="216"/>
      <c r="B125" s="227" t="s">
        <v>1271</v>
      </c>
      <c r="C125" s="228" t="s">
        <v>1024</v>
      </c>
      <c r="D125" s="214" t="s">
        <v>42</v>
      </c>
      <c r="E125" s="58">
        <v>1140</v>
      </c>
      <c r="F125" s="546">
        <v>41720</v>
      </c>
      <c r="G125" s="18">
        <v>1140</v>
      </c>
      <c r="H125" s="36">
        <f t="shared" si="1"/>
        <v>0</v>
      </c>
      <c r="I125" s="214" t="s">
        <v>12</v>
      </c>
    </row>
    <row r="126" spans="1:9" ht="15.75" x14ac:dyDescent="0.25">
      <c r="A126" s="216"/>
      <c r="B126" s="227" t="s">
        <v>1272</v>
      </c>
      <c r="C126" s="228" t="s">
        <v>1024</v>
      </c>
      <c r="D126" s="214" t="s">
        <v>43</v>
      </c>
      <c r="E126" s="58">
        <v>1520</v>
      </c>
      <c r="F126" s="546">
        <v>41720</v>
      </c>
      <c r="G126" s="18">
        <v>1520</v>
      </c>
      <c r="H126" s="36">
        <f t="shared" si="1"/>
        <v>0</v>
      </c>
      <c r="I126" s="214" t="s">
        <v>12</v>
      </c>
    </row>
    <row r="127" spans="1:9" ht="15.75" x14ac:dyDescent="0.25">
      <c r="A127" s="216"/>
      <c r="B127" s="227" t="s">
        <v>1273</v>
      </c>
      <c r="C127" s="228" t="s">
        <v>1024</v>
      </c>
      <c r="D127" s="214" t="s">
        <v>46</v>
      </c>
      <c r="E127" s="58">
        <v>1792</v>
      </c>
      <c r="F127" s="546">
        <v>41701</v>
      </c>
      <c r="G127" s="18">
        <v>1792</v>
      </c>
      <c r="H127" s="36">
        <f t="shared" si="1"/>
        <v>0</v>
      </c>
      <c r="I127" s="214" t="s">
        <v>30</v>
      </c>
    </row>
    <row r="128" spans="1:9" ht="15.75" x14ac:dyDescent="0.25">
      <c r="A128" s="216">
        <v>41701</v>
      </c>
      <c r="B128" s="227" t="s">
        <v>1274</v>
      </c>
      <c r="C128" s="233" t="s">
        <v>1024</v>
      </c>
      <c r="D128" s="214" t="s">
        <v>149</v>
      </c>
      <c r="E128" s="58">
        <v>7414.5</v>
      </c>
      <c r="F128" s="553">
        <v>41701</v>
      </c>
      <c r="G128" s="230">
        <v>7414.5</v>
      </c>
      <c r="H128" s="36">
        <f>E128-G128</f>
        <v>0</v>
      </c>
      <c r="I128" s="214"/>
    </row>
    <row r="129" spans="1:9" x14ac:dyDescent="0.25">
      <c r="A129" s="216"/>
      <c r="B129" s="234" t="s">
        <v>1275</v>
      </c>
      <c r="C129" s="233" t="s">
        <v>1024</v>
      </c>
      <c r="D129" s="214" t="s">
        <v>20</v>
      </c>
      <c r="E129" s="235">
        <v>4437</v>
      </c>
      <c r="F129" s="497">
        <v>41703</v>
      </c>
      <c r="G129" s="44">
        <v>4437</v>
      </c>
      <c r="H129" s="86">
        <f>E129-G129</f>
        <v>0</v>
      </c>
      <c r="I129" s="214" t="s">
        <v>8</v>
      </c>
    </row>
    <row r="130" spans="1:9" ht="15.75" x14ac:dyDescent="0.25">
      <c r="A130" s="216"/>
      <c r="B130" s="227" t="s">
        <v>1276</v>
      </c>
      <c r="C130" s="233" t="s">
        <v>1024</v>
      </c>
      <c r="D130" s="214" t="s">
        <v>96</v>
      </c>
      <c r="E130" s="235">
        <v>25000</v>
      </c>
      <c r="F130" s="497">
        <v>41708</v>
      </c>
      <c r="G130" s="236">
        <v>23437.5</v>
      </c>
      <c r="H130" s="237">
        <f t="shared" ref="H130:H193" si="2">E130-G130</f>
        <v>1562.5</v>
      </c>
      <c r="I130" s="214" t="s">
        <v>37</v>
      </c>
    </row>
    <row r="131" spans="1:9" x14ac:dyDescent="0.25">
      <c r="A131" s="216"/>
      <c r="B131" s="234" t="s">
        <v>1277</v>
      </c>
      <c r="C131" s="233" t="s">
        <v>1024</v>
      </c>
      <c r="D131" s="214" t="s">
        <v>36</v>
      </c>
      <c r="E131" s="235">
        <v>26226</v>
      </c>
      <c r="F131" s="497">
        <v>41706</v>
      </c>
      <c r="G131" s="44">
        <v>26226</v>
      </c>
      <c r="H131" s="86">
        <f t="shared" si="2"/>
        <v>0</v>
      </c>
      <c r="I131" s="214" t="s">
        <v>30</v>
      </c>
    </row>
    <row r="132" spans="1:9" ht="15.75" x14ac:dyDescent="0.25">
      <c r="A132" s="216"/>
      <c r="B132" s="227" t="s">
        <v>1278</v>
      </c>
      <c r="C132" s="233" t="s">
        <v>1024</v>
      </c>
      <c r="D132" s="214" t="s">
        <v>212</v>
      </c>
      <c r="E132" s="235">
        <v>2441</v>
      </c>
      <c r="F132" s="497">
        <v>41701</v>
      </c>
      <c r="G132" s="44">
        <v>2441</v>
      </c>
      <c r="H132" s="86">
        <f t="shared" si="2"/>
        <v>0</v>
      </c>
      <c r="I132" s="214"/>
    </row>
    <row r="133" spans="1:9" x14ac:dyDescent="0.25">
      <c r="A133" s="216"/>
      <c r="B133" s="234" t="s">
        <v>1279</v>
      </c>
      <c r="C133" s="233" t="s">
        <v>1024</v>
      </c>
      <c r="D133" s="214" t="s">
        <v>51</v>
      </c>
      <c r="E133" s="235">
        <v>1834</v>
      </c>
      <c r="F133" s="497">
        <v>41701</v>
      </c>
      <c r="G133" s="44">
        <v>1834</v>
      </c>
      <c r="H133" s="86">
        <f t="shared" si="2"/>
        <v>0</v>
      </c>
      <c r="I133" s="214" t="s">
        <v>30</v>
      </c>
    </row>
    <row r="134" spans="1:9" ht="15.75" x14ac:dyDescent="0.25">
      <c r="A134" s="216"/>
      <c r="B134" s="227" t="s">
        <v>1280</v>
      </c>
      <c r="C134" s="233" t="s">
        <v>1024</v>
      </c>
      <c r="D134" s="214" t="s">
        <v>215</v>
      </c>
      <c r="E134" s="235">
        <v>3621</v>
      </c>
      <c r="F134" s="497">
        <v>41701</v>
      </c>
      <c r="G134" s="44">
        <v>3621</v>
      </c>
      <c r="H134" s="86">
        <f t="shared" si="2"/>
        <v>0</v>
      </c>
      <c r="I134" s="214"/>
    </row>
    <row r="135" spans="1:9" x14ac:dyDescent="0.25">
      <c r="A135" s="216"/>
      <c r="B135" s="234" t="s">
        <v>1281</v>
      </c>
      <c r="C135" s="233" t="s">
        <v>1024</v>
      </c>
      <c r="D135" s="214" t="s">
        <v>478</v>
      </c>
      <c r="E135" s="235">
        <v>23486</v>
      </c>
      <c r="F135" s="497">
        <v>41701</v>
      </c>
      <c r="G135" s="44">
        <v>23486</v>
      </c>
      <c r="H135" s="86">
        <f t="shared" si="2"/>
        <v>0</v>
      </c>
      <c r="I135" s="214" t="s">
        <v>37</v>
      </c>
    </row>
    <row r="136" spans="1:9" ht="15.75" x14ac:dyDescent="0.25">
      <c r="A136" s="216"/>
      <c r="B136" s="227" t="s">
        <v>1282</v>
      </c>
      <c r="C136" s="233" t="s">
        <v>1024</v>
      </c>
      <c r="D136" s="214" t="s">
        <v>215</v>
      </c>
      <c r="E136" s="235">
        <v>545</v>
      </c>
      <c r="F136" s="497">
        <v>41701</v>
      </c>
      <c r="G136" s="44">
        <v>545</v>
      </c>
      <c r="H136" s="86">
        <f t="shared" si="2"/>
        <v>0</v>
      </c>
      <c r="I136" s="214"/>
    </row>
    <row r="137" spans="1:9" x14ac:dyDescent="0.25">
      <c r="A137" s="216"/>
      <c r="B137" s="234" t="s">
        <v>1283</v>
      </c>
      <c r="C137" s="233" t="s">
        <v>1024</v>
      </c>
      <c r="D137" s="214" t="s">
        <v>794</v>
      </c>
      <c r="E137" s="235">
        <v>5349</v>
      </c>
      <c r="F137" s="554" t="s">
        <v>1284</v>
      </c>
      <c r="G137" s="44">
        <v>5349</v>
      </c>
      <c r="H137" s="86">
        <f t="shared" si="2"/>
        <v>0</v>
      </c>
      <c r="I137" s="214" t="s">
        <v>30</v>
      </c>
    </row>
    <row r="138" spans="1:9" ht="15.75" x14ac:dyDescent="0.25">
      <c r="A138" s="216"/>
      <c r="B138" s="227" t="s">
        <v>1285</v>
      </c>
      <c r="C138" s="233" t="s">
        <v>1024</v>
      </c>
      <c r="D138" s="214" t="s">
        <v>74</v>
      </c>
      <c r="E138" s="235">
        <v>1426</v>
      </c>
      <c r="F138" s="497">
        <v>41701</v>
      </c>
      <c r="G138" s="44">
        <v>1426</v>
      </c>
      <c r="H138" s="86">
        <f t="shared" si="2"/>
        <v>0</v>
      </c>
      <c r="I138" s="214"/>
    </row>
    <row r="139" spans="1:9" x14ac:dyDescent="0.25">
      <c r="A139" s="216"/>
      <c r="B139" s="234" t="s">
        <v>1286</v>
      </c>
      <c r="C139" s="233" t="s">
        <v>1024</v>
      </c>
      <c r="D139" s="214" t="s">
        <v>1043</v>
      </c>
      <c r="E139" s="235">
        <v>1467</v>
      </c>
      <c r="F139" s="497">
        <v>41701</v>
      </c>
      <c r="G139" s="44">
        <v>1467</v>
      </c>
      <c r="H139" s="86">
        <f t="shared" si="2"/>
        <v>0</v>
      </c>
      <c r="I139" s="214" t="s">
        <v>30</v>
      </c>
    </row>
    <row r="140" spans="1:9" ht="15.75" x14ac:dyDescent="0.25">
      <c r="A140" s="216"/>
      <c r="B140" s="227" t="s">
        <v>1287</v>
      </c>
      <c r="C140" s="233" t="s">
        <v>1024</v>
      </c>
      <c r="D140" s="214" t="s">
        <v>110</v>
      </c>
      <c r="E140" s="235">
        <v>38110</v>
      </c>
      <c r="F140" s="497">
        <v>41710</v>
      </c>
      <c r="G140" s="44">
        <v>38110</v>
      </c>
      <c r="H140" s="86">
        <f t="shared" si="2"/>
        <v>0</v>
      </c>
      <c r="I140" s="214" t="s">
        <v>162</v>
      </c>
    </row>
    <row r="141" spans="1:9" x14ac:dyDescent="0.25">
      <c r="A141" s="216"/>
      <c r="B141" s="234" t="s">
        <v>1288</v>
      </c>
      <c r="C141" s="233" t="s">
        <v>1024</v>
      </c>
      <c r="D141" s="214" t="s">
        <v>66</v>
      </c>
      <c r="E141" s="235">
        <v>1481</v>
      </c>
      <c r="F141" s="497">
        <v>41701</v>
      </c>
      <c r="G141" s="44">
        <v>1481</v>
      </c>
      <c r="H141" s="86">
        <f t="shared" si="2"/>
        <v>0</v>
      </c>
      <c r="I141" s="214" t="s">
        <v>30</v>
      </c>
    </row>
    <row r="142" spans="1:9" ht="15.75" x14ac:dyDescent="0.25">
      <c r="A142" s="216"/>
      <c r="B142" s="227" t="s">
        <v>1289</v>
      </c>
      <c r="C142" s="233" t="s">
        <v>1024</v>
      </c>
      <c r="D142" s="214" t="s">
        <v>517</v>
      </c>
      <c r="E142" s="235">
        <v>774</v>
      </c>
      <c r="F142" s="497">
        <v>41701</v>
      </c>
      <c r="G142" s="44">
        <v>774</v>
      </c>
      <c r="H142" s="86">
        <f t="shared" si="2"/>
        <v>0</v>
      </c>
      <c r="I142" s="214"/>
    </row>
    <row r="143" spans="1:9" x14ac:dyDescent="0.25">
      <c r="A143" s="216"/>
      <c r="B143" s="234" t="s">
        <v>1290</v>
      </c>
      <c r="C143" s="233" t="s">
        <v>1024</v>
      </c>
      <c r="D143" s="214" t="s">
        <v>136</v>
      </c>
      <c r="E143" s="235">
        <v>1820.56</v>
      </c>
      <c r="F143" s="497">
        <v>41701</v>
      </c>
      <c r="G143" s="44">
        <v>1820.56</v>
      </c>
      <c r="H143" s="86">
        <f t="shared" si="2"/>
        <v>0</v>
      </c>
      <c r="I143" s="214" t="s">
        <v>8</v>
      </c>
    </row>
    <row r="144" spans="1:9" ht="15.75" x14ac:dyDescent="0.25">
      <c r="A144" s="216"/>
      <c r="B144" s="227" t="s">
        <v>1291</v>
      </c>
      <c r="C144" s="233" t="s">
        <v>1024</v>
      </c>
      <c r="D144" s="214" t="s">
        <v>55</v>
      </c>
      <c r="E144" s="235">
        <v>10391.5</v>
      </c>
      <c r="F144" s="497">
        <v>41701</v>
      </c>
      <c r="G144" s="44">
        <v>10391.5</v>
      </c>
      <c r="H144" s="86">
        <f t="shared" si="2"/>
        <v>0</v>
      </c>
      <c r="I144" s="214" t="s">
        <v>8</v>
      </c>
    </row>
    <row r="145" spans="1:9" x14ac:dyDescent="0.25">
      <c r="A145" s="216"/>
      <c r="B145" s="234" t="s">
        <v>1292</v>
      </c>
      <c r="C145" s="233" t="s">
        <v>1024</v>
      </c>
      <c r="D145" s="214" t="s">
        <v>123</v>
      </c>
      <c r="E145" s="235">
        <v>2183</v>
      </c>
      <c r="F145" s="555" t="s">
        <v>1293</v>
      </c>
      <c r="G145" s="44">
        <v>2183</v>
      </c>
      <c r="H145" s="86">
        <f t="shared" si="2"/>
        <v>0</v>
      </c>
      <c r="I145" s="214" t="s">
        <v>8</v>
      </c>
    </row>
    <row r="146" spans="1:9" ht="23.25" x14ac:dyDescent="0.25">
      <c r="A146" s="216"/>
      <c r="B146" s="227" t="s">
        <v>1294</v>
      </c>
      <c r="C146" s="233" t="s">
        <v>1024</v>
      </c>
      <c r="D146" s="214" t="s">
        <v>28</v>
      </c>
      <c r="E146" s="239">
        <v>9723.6</v>
      </c>
      <c r="F146" s="556" t="s">
        <v>1295</v>
      </c>
      <c r="G146" s="44">
        <f>8300+1423.6</f>
        <v>9723.6</v>
      </c>
      <c r="H146" s="86">
        <f t="shared" si="2"/>
        <v>0</v>
      </c>
      <c r="I146" s="214"/>
    </row>
    <row r="147" spans="1:9" x14ac:dyDescent="0.25">
      <c r="A147" s="216"/>
      <c r="B147" s="234" t="s">
        <v>1296</v>
      </c>
      <c r="C147" s="233" t="s">
        <v>1024</v>
      </c>
      <c r="D147" s="214" t="s">
        <v>8</v>
      </c>
      <c r="E147" s="235">
        <v>572</v>
      </c>
      <c r="F147" s="497">
        <v>41701</v>
      </c>
      <c r="G147" s="44">
        <v>572</v>
      </c>
      <c r="H147" s="86">
        <f t="shared" si="2"/>
        <v>0</v>
      </c>
      <c r="I147" s="214" t="s">
        <v>8</v>
      </c>
    </row>
    <row r="148" spans="1:9" ht="15.75" x14ac:dyDescent="0.25">
      <c r="A148" s="216"/>
      <c r="B148" s="227" t="s">
        <v>1297</v>
      </c>
      <c r="C148" s="233" t="s">
        <v>1024</v>
      </c>
      <c r="D148" s="214" t="s">
        <v>8</v>
      </c>
      <c r="E148" s="235">
        <v>653</v>
      </c>
      <c r="F148" s="554" t="s">
        <v>1298</v>
      </c>
      <c r="G148" s="44">
        <v>653</v>
      </c>
      <c r="H148" s="86">
        <f t="shared" si="2"/>
        <v>0</v>
      </c>
      <c r="I148" s="214" t="s">
        <v>8</v>
      </c>
    </row>
    <row r="149" spans="1:9" x14ac:dyDescent="0.25">
      <c r="A149" s="216"/>
      <c r="B149" s="234" t="s">
        <v>1299</v>
      </c>
      <c r="C149" s="233" t="s">
        <v>1024</v>
      </c>
      <c r="D149" s="214" t="s">
        <v>8</v>
      </c>
      <c r="E149" s="235">
        <v>363</v>
      </c>
      <c r="F149" s="497">
        <v>41701</v>
      </c>
      <c r="G149" s="44">
        <v>363</v>
      </c>
      <c r="H149" s="86">
        <f t="shared" si="2"/>
        <v>0</v>
      </c>
      <c r="I149" s="214" t="s">
        <v>8</v>
      </c>
    </row>
    <row r="150" spans="1:9" ht="15.75" x14ac:dyDescent="0.25">
      <c r="A150" s="216"/>
      <c r="B150" s="227" t="s">
        <v>1300</v>
      </c>
      <c r="C150" s="233" t="s">
        <v>1024</v>
      </c>
      <c r="D150" s="214" t="s">
        <v>29</v>
      </c>
      <c r="E150" s="235">
        <v>7770.5</v>
      </c>
      <c r="F150" s="497">
        <v>41701</v>
      </c>
      <c r="G150" s="44">
        <v>7770.5</v>
      </c>
      <c r="H150" s="86">
        <f t="shared" si="2"/>
        <v>0</v>
      </c>
      <c r="I150" s="214" t="s">
        <v>12</v>
      </c>
    </row>
    <row r="151" spans="1:9" x14ac:dyDescent="0.25">
      <c r="A151" s="216"/>
      <c r="B151" s="234" t="s">
        <v>1301</v>
      </c>
      <c r="C151" s="233" t="s">
        <v>1024</v>
      </c>
      <c r="D151" s="214" t="s">
        <v>490</v>
      </c>
      <c r="E151" s="235">
        <v>610</v>
      </c>
      <c r="F151" s="497">
        <v>41701</v>
      </c>
      <c r="G151" s="44">
        <v>610</v>
      </c>
      <c r="H151" s="86">
        <f t="shared" si="2"/>
        <v>0</v>
      </c>
      <c r="I151" s="214" t="s">
        <v>12</v>
      </c>
    </row>
    <row r="152" spans="1:9" ht="15.75" x14ac:dyDescent="0.25">
      <c r="A152" s="216"/>
      <c r="B152" s="227" t="s">
        <v>1302</v>
      </c>
      <c r="C152" s="233" t="s">
        <v>1024</v>
      </c>
      <c r="D152" s="214" t="s">
        <v>64</v>
      </c>
      <c r="E152" s="235">
        <v>11687</v>
      </c>
      <c r="F152" s="497">
        <v>41701</v>
      </c>
      <c r="G152" s="44">
        <v>11687</v>
      </c>
      <c r="H152" s="86">
        <f t="shared" si="2"/>
        <v>0</v>
      </c>
      <c r="I152" s="214" t="s">
        <v>27</v>
      </c>
    </row>
    <row r="153" spans="1:9" x14ac:dyDescent="0.25">
      <c r="A153" s="216"/>
      <c r="B153" s="234" t="s">
        <v>1303</v>
      </c>
      <c r="C153" s="233" t="s">
        <v>1024</v>
      </c>
      <c r="D153" s="214" t="s">
        <v>250</v>
      </c>
      <c r="E153" s="235">
        <v>7380</v>
      </c>
      <c r="F153" s="497">
        <v>41701</v>
      </c>
      <c r="G153" s="44">
        <v>7380</v>
      </c>
      <c r="H153" s="86">
        <f t="shared" si="2"/>
        <v>0</v>
      </c>
      <c r="I153" s="214" t="s">
        <v>12</v>
      </c>
    </row>
    <row r="154" spans="1:9" ht="15.75" x14ac:dyDescent="0.25">
      <c r="A154" s="216"/>
      <c r="B154" s="227" t="s">
        <v>1304</v>
      </c>
      <c r="C154" s="233" t="s">
        <v>1024</v>
      </c>
      <c r="D154" s="214" t="s">
        <v>54</v>
      </c>
      <c r="E154" s="235">
        <v>9788</v>
      </c>
      <c r="F154" s="497">
        <v>41701</v>
      </c>
      <c r="G154" s="44">
        <v>9788</v>
      </c>
      <c r="H154" s="86">
        <f t="shared" si="2"/>
        <v>0</v>
      </c>
      <c r="I154" s="214" t="s">
        <v>12</v>
      </c>
    </row>
    <row r="155" spans="1:9" x14ac:dyDescent="0.25">
      <c r="A155" s="216"/>
      <c r="B155" s="234" t="s">
        <v>1305</v>
      </c>
      <c r="C155" s="233" t="s">
        <v>1024</v>
      </c>
      <c r="D155" s="214" t="s">
        <v>34</v>
      </c>
      <c r="E155" s="235">
        <v>2370</v>
      </c>
      <c r="F155" s="557" t="s">
        <v>1306</v>
      </c>
      <c r="G155" s="44">
        <v>2370</v>
      </c>
      <c r="H155" s="86">
        <f t="shared" si="2"/>
        <v>0</v>
      </c>
      <c r="I155" s="214"/>
    </row>
    <row r="156" spans="1:9" ht="15.75" x14ac:dyDescent="0.25">
      <c r="A156" s="216"/>
      <c r="B156" s="227" t="s">
        <v>1307</v>
      </c>
      <c r="C156" s="233" t="s">
        <v>1024</v>
      </c>
      <c r="D156" s="214" t="s">
        <v>35</v>
      </c>
      <c r="E156" s="235">
        <v>1493</v>
      </c>
      <c r="F156" s="497">
        <v>41701</v>
      </c>
      <c r="G156" s="44">
        <v>1493</v>
      </c>
      <c r="H156" s="86">
        <f t="shared" si="2"/>
        <v>0</v>
      </c>
      <c r="I156" s="214" t="s">
        <v>12</v>
      </c>
    </row>
    <row r="157" spans="1:9" x14ac:dyDescent="0.25">
      <c r="A157" s="216"/>
      <c r="B157" s="234" t="s">
        <v>1308</v>
      </c>
      <c r="C157" s="233" t="s">
        <v>1024</v>
      </c>
      <c r="D157" s="214" t="s">
        <v>47</v>
      </c>
      <c r="E157" s="235">
        <v>4787.5</v>
      </c>
      <c r="F157" s="497">
        <v>41701</v>
      </c>
      <c r="G157" s="44">
        <v>4787.5</v>
      </c>
      <c r="H157" s="86">
        <f t="shared" si="2"/>
        <v>0</v>
      </c>
      <c r="I157" s="214" t="s">
        <v>12</v>
      </c>
    </row>
    <row r="158" spans="1:9" ht="15.75" x14ac:dyDescent="0.25">
      <c r="A158" s="216"/>
      <c r="B158" s="227" t="s">
        <v>1309</v>
      </c>
      <c r="C158" s="233" t="s">
        <v>1024</v>
      </c>
      <c r="D158" s="214" t="s">
        <v>1310</v>
      </c>
      <c r="E158" s="235">
        <v>2402</v>
      </c>
      <c r="F158" s="497">
        <v>41701</v>
      </c>
      <c r="G158" s="44">
        <v>2402</v>
      </c>
      <c r="H158" s="86">
        <f t="shared" si="2"/>
        <v>0</v>
      </c>
      <c r="I158" s="214" t="s">
        <v>12</v>
      </c>
    </row>
    <row r="159" spans="1:9" x14ac:dyDescent="0.25">
      <c r="A159" s="216"/>
      <c r="B159" s="234" t="s">
        <v>1311</v>
      </c>
      <c r="C159" s="233" t="s">
        <v>1024</v>
      </c>
      <c r="D159" s="214" t="s">
        <v>57</v>
      </c>
      <c r="E159" s="235">
        <v>1000</v>
      </c>
      <c r="F159" s="497">
        <v>41701</v>
      </c>
      <c r="G159" s="44">
        <v>1000</v>
      </c>
      <c r="H159" s="86">
        <f t="shared" si="2"/>
        <v>0</v>
      </c>
      <c r="I159" s="214" t="s">
        <v>12</v>
      </c>
    </row>
    <row r="160" spans="1:9" ht="15.75" x14ac:dyDescent="0.25">
      <c r="A160" s="216"/>
      <c r="B160" s="227" t="s">
        <v>1312</v>
      </c>
      <c r="C160" s="233" t="s">
        <v>1024</v>
      </c>
      <c r="D160" s="214" t="s">
        <v>68</v>
      </c>
      <c r="E160" s="235">
        <v>2840</v>
      </c>
      <c r="F160" s="497">
        <v>41701</v>
      </c>
      <c r="G160" s="44">
        <v>2840</v>
      </c>
      <c r="H160" s="86">
        <f t="shared" si="2"/>
        <v>0</v>
      </c>
      <c r="I160" s="214" t="s">
        <v>27</v>
      </c>
    </row>
    <row r="161" spans="1:9" s="28" customFormat="1" x14ac:dyDescent="0.25">
      <c r="A161" s="216"/>
      <c r="B161" s="234" t="s">
        <v>1313</v>
      </c>
      <c r="C161" s="233" t="s">
        <v>1024</v>
      </c>
      <c r="D161" s="214" t="s">
        <v>144</v>
      </c>
      <c r="E161" s="235">
        <v>2984</v>
      </c>
      <c r="F161" s="497">
        <v>41702</v>
      </c>
      <c r="G161" s="44">
        <v>2984</v>
      </c>
      <c r="H161" s="86">
        <f t="shared" si="2"/>
        <v>0</v>
      </c>
      <c r="I161" s="214" t="s">
        <v>45</v>
      </c>
    </row>
    <row r="162" spans="1:9" s="28" customFormat="1" ht="15.75" x14ac:dyDescent="0.25">
      <c r="A162" s="216"/>
      <c r="B162" s="227" t="s">
        <v>1314</v>
      </c>
      <c r="C162" s="233" t="s">
        <v>1024</v>
      </c>
      <c r="D162" s="214" t="s">
        <v>884</v>
      </c>
      <c r="E162" s="235">
        <v>6194.5</v>
      </c>
      <c r="F162" s="497">
        <v>41701</v>
      </c>
      <c r="G162" s="44">
        <v>6194.5</v>
      </c>
      <c r="H162" s="86">
        <f t="shared" si="2"/>
        <v>0</v>
      </c>
      <c r="I162" s="214" t="s">
        <v>217</v>
      </c>
    </row>
    <row r="163" spans="1:9" s="28" customFormat="1" x14ac:dyDescent="0.25">
      <c r="A163" s="216"/>
      <c r="B163" s="234" t="s">
        <v>1315</v>
      </c>
      <c r="C163" s="233" t="s">
        <v>1024</v>
      </c>
      <c r="D163" s="214" t="s">
        <v>130</v>
      </c>
      <c r="E163" s="235">
        <v>6502</v>
      </c>
      <c r="F163" s="497">
        <v>41704</v>
      </c>
      <c r="G163" s="44">
        <v>6502</v>
      </c>
      <c r="H163" s="86">
        <f t="shared" si="2"/>
        <v>0</v>
      </c>
      <c r="I163" s="214" t="s">
        <v>217</v>
      </c>
    </row>
    <row r="164" spans="1:9" s="28" customFormat="1" ht="15.75" x14ac:dyDescent="0.25">
      <c r="A164" s="216"/>
      <c r="B164" s="227" t="s">
        <v>1316</v>
      </c>
      <c r="C164" s="233" t="s">
        <v>1024</v>
      </c>
      <c r="D164" s="214" t="s">
        <v>956</v>
      </c>
      <c r="E164" s="235">
        <v>3782</v>
      </c>
      <c r="F164" s="557" t="s">
        <v>1317</v>
      </c>
      <c r="G164" s="44">
        <v>3782</v>
      </c>
      <c r="H164" s="86">
        <f t="shared" si="2"/>
        <v>0</v>
      </c>
      <c r="I164" s="214" t="s">
        <v>45</v>
      </c>
    </row>
    <row r="165" spans="1:9" s="28" customFormat="1" x14ac:dyDescent="0.25">
      <c r="A165" s="216"/>
      <c r="B165" s="234" t="s">
        <v>1318</v>
      </c>
      <c r="C165" s="233" t="s">
        <v>1024</v>
      </c>
      <c r="D165" s="214" t="s">
        <v>237</v>
      </c>
      <c r="E165" s="235">
        <v>2712.12</v>
      </c>
      <c r="F165" s="497">
        <v>41701</v>
      </c>
      <c r="G165" s="44">
        <v>2712.12</v>
      </c>
      <c r="H165" s="86">
        <f t="shared" si="2"/>
        <v>0</v>
      </c>
      <c r="I165" s="214" t="s">
        <v>217</v>
      </c>
    </row>
    <row r="166" spans="1:9" s="28" customFormat="1" ht="15.75" x14ac:dyDescent="0.25">
      <c r="A166" s="216"/>
      <c r="B166" s="227" t="s">
        <v>1319</v>
      </c>
      <c r="C166" s="233" t="s">
        <v>1024</v>
      </c>
      <c r="D166" s="214" t="s">
        <v>515</v>
      </c>
      <c r="E166" s="235">
        <v>1797</v>
      </c>
      <c r="F166" s="558" t="s">
        <v>1320</v>
      </c>
      <c r="G166" s="70">
        <v>1797</v>
      </c>
      <c r="H166" s="86">
        <f t="shared" si="2"/>
        <v>0</v>
      </c>
      <c r="I166" s="214" t="s">
        <v>45</v>
      </c>
    </row>
    <row r="167" spans="1:9" s="28" customFormat="1" x14ac:dyDescent="0.25">
      <c r="A167" s="216"/>
      <c r="B167" s="234" t="s">
        <v>1321</v>
      </c>
      <c r="C167" s="233" t="s">
        <v>1024</v>
      </c>
      <c r="D167" s="214" t="s">
        <v>8</v>
      </c>
      <c r="E167" s="235">
        <v>4198.5</v>
      </c>
      <c r="F167" s="497">
        <v>41701</v>
      </c>
      <c r="G167" s="44">
        <v>4198.5</v>
      </c>
      <c r="H167" s="86">
        <f t="shared" si="2"/>
        <v>0</v>
      </c>
      <c r="I167" s="214" t="s">
        <v>8</v>
      </c>
    </row>
    <row r="168" spans="1:9" s="28" customFormat="1" ht="15.75" x14ac:dyDescent="0.25">
      <c r="A168" s="216"/>
      <c r="B168" s="227" t="s">
        <v>1322</v>
      </c>
      <c r="C168" s="233" t="s">
        <v>1024</v>
      </c>
      <c r="D168" s="220" t="s">
        <v>53</v>
      </c>
      <c r="E168" s="241">
        <v>0</v>
      </c>
      <c r="F168" s="497"/>
      <c r="G168" s="44"/>
      <c r="H168" s="86">
        <f t="shared" si="2"/>
        <v>0</v>
      </c>
      <c r="I168" s="214" t="s">
        <v>324</v>
      </c>
    </row>
    <row r="169" spans="1:9" s="28" customFormat="1" x14ac:dyDescent="0.25">
      <c r="A169" s="216"/>
      <c r="B169" s="234" t="s">
        <v>1323</v>
      </c>
      <c r="C169" s="233" t="s">
        <v>1024</v>
      </c>
      <c r="D169" s="214" t="s">
        <v>1324</v>
      </c>
      <c r="E169" s="235">
        <v>2176</v>
      </c>
      <c r="F169" s="559" t="s">
        <v>1325</v>
      </c>
      <c r="G169" s="44">
        <v>2176</v>
      </c>
      <c r="H169" s="86">
        <f t="shared" si="2"/>
        <v>0</v>
      </c>
      <c r="I169" s="214" t="s">
        <v>8</v>
      </c>
    </row>
    <row r="170" spans="1:9" s="28" customFormat="1" ht="15.75" x14ac:dyDescent="0.25">
      <c r="A170" s="216"/>
      <c r="B170" s="227" t="s">
        <v>1326</v>
      </c>
      <c r="C170" s="233" t="s">
        <v>1024</v>
      </c>
      <c r="D170" s="214" t="s">
        <v>508</v>
      </c>
      <c r="E170" s="235">
        <v>25625</v>
      </c>
      <c r="F170" s="497">
        <v>41701</v>
      </c>
      <c r="G170" s="44">
        <v>25625</v>
      </c>
      <c r="H170" s="86">
        <f t="shared" si="2"/>
        <v>0</v>
      </c>
      <c r="I170" s="214" t="s">
        <v>8</v>
      </c>
    </row>
    <row r="171" spans="1:9" s="28" customFormat="1" x14ac:dyDescent="0.25">
      <c r="A171" s="216"/>
      <c r="B171" s="234" t="s">
        <v>1327</v>
      </c>
      <c r="C171" s="233" t="s">
        <v>1024</v>
      </c>
      <c r="D171" s="214" t="s">
        <v>16</v>
      </c>
      <c r="E171" s="235">
        <v>4315</v>
      </c>
      <c r="F171" s="497">
        <v>41702</v>
      </c>
      <c r="G171" s="44">
        <v>4315</v>
      </c>
      <c r="H171" s="86">
        <f t="shared" si="2"/>
        <v>0</v>
      </c>
      <c r="I171" s="214" t="s">
        <v>21</v>
      </c>
    </row>
    <row r="172" spans="1:9" ht="15.75" x14ac:dyDescent="0.25">
      <c r="A172" s="216"/>
      <c r="B172" s="227" t="s">
        <v>1328</v>
      </c>
      <c r="C172" s="233" t="s">
        <v>1024</v>
      </c>
      <c r="D172" s="214" t="s">
        <v>468</v>
      </c>
      <c r="E172" s="235">
        <v>4646</v>
      </c>
      <c r="F172" s="497">
        <v>41702</v>
      </c>
      <c r="G172" s="44">
        <v>4646</v>
      </c>
      <c r="H172" s="86">
        <f t="shared" si="2"/>
        <v>0</v>
      </c>
      <c r="I172" s="214" t="s">
        <v>21</v>
      </c>
    </row>
    <row r="173" spans="1:9" x14ac:dyDescent="0.25">
      <c r="A173" s="216"/>
      <c r="B173" s="234" t="s">
        <v>1329</v>
      </c>
      <c r="C173" s="233" t="s">
        <v>1024</v>
      </c>
      <c r="D173" s="214" t="s">
        <v>623</v>
      </c>
      <c r="E173" s="235">
        <v>2072.5</v>
      </c>
      <c r="F173" s="497">
        <v>41702</v>
      </c>
      <c r="G173" s="44">
        <v>2072.5</v>
      </c>
      <c r="H173" s="86">
        <f t="shared" si="2"/>
        <v>0</v>
      </c>
      <c r="I173" s="214" t="s">
        <v>21</v>
      </c>
    </row>
    <row r="174" spans="1:9" ht="15.75" x14ac:dyDescent="0.25">
      <c r="A174" s="216"/>
      <c r="B174" s="227" t="s">
        <v>1330</v>
      </c>
      <c r="C174" s="233" t="s">
        <v>1024</v>
      </c>
      <c r="D174" s="220" t="s">
        <v>53</v>
      </c>
      <c r="E174" s="241">
        <v>0</v>
      </c>
      <c r="F174" s="497"/>
      <c r="G174" s="44"/>
      <c r="H174" s="86">
        <f t="shared" si="2"/>
        <v>0</v>
      </c>
      <c r="I174" s="214" t="s">
        <v>324</v>
      </c>
    </row>
    <row r="175" spans="1:9" x14ac:dyDescent="0.25">
      <c r="A175" s="216"/>
      <c r="B175" s="234" t="s">
        <v>1331</v>
      </c>
      <c r="C175" s="233" t="s">
        <v>1024</v>
      </c>
      <c r="D175" s="214" t="s">
        <v>235</v>
      </c>
      <c r="E175" s="235">
        <v>4316</v>
      </c>
      <c r="F175" s="560" t="s">
        <v>1332</v>
      </c>
      <c r="G175" s="44">
        <v>4316</v>
      </c>
      <c r="H175" s="86">
        <f t="shared" si="2"/>
        <v>0</v>
      </c>
      <c r="I175" s="214" t="s">
        <v>21</v>
      </c>
    </row>
    <row r="176" spans="1:9" ht="15.75" x14ac:dyDescent="0.25">
      <c r="A176" s="216"/>
      <c r="B176" s="227" t="s">
        <v>1333</v>
      </c>
      <c r="C176" s="233" t="s">
        <v>1024</v>
      </c>
      <c r="D176" s="214" t="s">
        <v>351</v>
      </c>
      <c r="E176" s="235">
        <v>4168.5</v>
      </c>
      <c r="F176" s="497">
        <v>41702</v>
      </c>
      <c r="G176" s="44">
        <v>4168.5</v>
      </c>
      <c r="H176" s="86">
        <f t="shared" si="2"/>
        <v>0</v>
      </c>
      <c r="I176" s="214" t="s">
        <v>21</v>
      </c>
    </row>
    <row r="177" spans="1:9" x14ac:dyDescent="0.25">
      <c r="A177" s="216"/>
      <c r="B177" s="234" t="s">
        <v>1334</v>
      </c>
      <c r="C177" s="233" t="s">
        <v>1024</v>
      </c>
      <c r="D177" s="214" t="s">
        <v>99</v>
      </c>
      <c r="E177" s="235">
        <v>2204</v>
      </c>
      <c r="F177" s="497">
        <v>41702</v>
      </c>
      <c r="G177" s="44">
        <v>2204</v>
      </c>
      <c r="H177" s="86">
        <f t="shared" si="2"/>
        <v>0</v>
      </c>
      <c r="I177" s="214" t="s">
        <v>21</v>
      </c>
    </row>
    <row r="178" spans="1:9" ht="15.75" x14ac:dyDescent="0.25">
      <c r="A178" s="216"/>
      <c r="B178" s="227" t="s">
        <v>1335</v>
      </c>
      <c r="C178" s="233" t="s">
        <v>1024</v>
      </c>
      <c r="D178" s="214" t="s">
        <v>106</v>
      </c>
      <c r="E178" s="235">
        <v>147834</v>
      </c>
      <c r="F178" s="497">
        <v>41706</v>
      </c>
      <c r="G178" s="44">
        <v>147834</v>
      </c>
      <c r="H178" s="86">
        <f t="shared" si="2"/>
        <v>0</v>
      </c>
      <c r="I178" s="214" t="s">
        <v>30</v>
      </c>
    </row>
    <row r="179" spans="1:9" x14ac:dyDescent="0.25">
      <c r="A179" s="216"/>
      <c r="B179" s="234" t="s">
        <v>1336</v>
      </c>
      <c r="C179" s="233" t="s">
        <v>1024</v>
      </c>
      <c r="D179" s="214" t="s">
        <v>106</v>
      </c>
      <c r="E179" s="235">
        <v>294645</v>
      </c>
      <c r="F179" s="497">
        <v>41711</v>
      </c>
      <c r="G179" s="44">
        <v>294645</v>
      </c>
      <c r="H179" s="86">
        <f t="shared" si="2"/>
        <v>0</v>
      </c>
      <c r="I179" s="214" t="s">
        <v>30</v>
      </c>
    </row>
    <row r="180" spans="1:9" ht="15.75" x14ac:dyDescent="0.25">
      <c r="A180" s="216"/>
      <c r="B180" s="227" t="s">
        <v>1337</v>
      </c>
      <c r="C180" s="233" t="s">
        <v>1024</v>
      </c>
      <c r="D180" s="214" t="s">
        <v>1338</v>
      </c>
      <c r="E180" s="235">
        <v>1931.2</v>
      </c>
      <c r="F180" s="497">
        <v>41702</v>
      </c>
      <c r="G180" s="44">
        <v>1931.2</v>
      </c>
      <c r="H180" s="86">
        <f t="shared" si="2"/>
        <v>0</v>
      </c>
      <c r="I180" s="214" t="s">
        <v>21</v>
      </c>
    </row>
    <row r="181" spans="1:9" x14ac:dyDescent="0.25">
      <c r="A181" s="216"/>
      <c r="B181" s="234" t="s">
        <v>1339</v>
      </c>
      <c r="C181" s="233" t="s">
        <v>1024</v>
      </c>
      <c r="D181" s="214" t="s">
        <v>80</v>
      </c>
      <c r="E181" s="235">
        <v>1506.5</v>
      </c>
      <c r="F181" s="497">
        <v>41702</v>
      </c>
      <c r="G181" s="44">
        <v>1506.5</v>
      </c>
      <c r="H181" s="86">
        <f t="shared" si="2"/>
        <v>0</v>
      </c>
      <c r="I181" s="214" t="s">
        <v>21</v>
      </c>
    </row>
    <row r="182" spans="1:9" ht="15.75" x14ac:dyDescent="0.25">
      <c r="A182" s="216"/>
      <c r="B182" s="227" t="s">
        <v>1340</v>
      </c>
      <c r="C182" s="233" t="s">
        <v>1024</v>
      </c>
      <c r="D182" s="214" t="s">
        <v>598</v>
      </c>
      <c r="E182" s="235">
        <v>780.5</v>
      </c>
      <c r="F182" s="497">
        <v>41702</v>
      </c>
      <c r="G182" s="44">
        <v>780.5</v>
      </c>
      <c r="H182" s="86">
        <f t="shared" si="2"/>
        <v>0</v>
      </c>
      <c r="I182" s="214" t="s">
        <v>21</v>
      </c>
    </row>
    <row r="183" spans="1:9" x14ac:dyDescent="0.25">
      <c r="A183" s="216"/>
      <c r="B183" s="234" t="s">
        <v>1341</v>
      </c>
      <c r="C183" s="233" t="s">
        <v>1024</v>
      </c>
      <c r="D183" s="214" t="s">
        <v>304</v>
      </c>
      <c r="E183" s="235">
        <v>12248</v>
      </c>
      <c r="F183" s="497">
        <v>41702</v>
      </c>
      <c r="G183" s="44">
        <v>12248</v>
      </c>
      <c r="H183" s="86">
        <f t="shared" si="2"/>
        <v>0</v>
      </c>
      <c r="I183" s="214" t="s">
        <v>21</v>
      </c>
    </row>
    <row r="184" spans="1:9" ht="15.75" x14ac:dyDescent="0.25">
      <c r="A184" s="216"/>
      <c r="B184" s="227" t="s">
        <v>1342</v>
      </c>
      <c r="C184" s="233" t="s">
        <v>1024</v>
      </c>
      <c r="D184" s="214" t="s">
        <v>63</v>
      </c>
      <c r="E184" s="235">
        <v>2446</v>
      </c>
      <c r="F184" s="497">
        <v>41707</v>
      </c>
      <c r="G184" s="44">
        <v>2446</v>
      </c>
      <c r="H184" s="86">
        <f t="shared" si="2"/>
        <v>0</v>
      </c>
      <c r="I184" s="214" t="s">
        <v>21</v>
      </c>
    </row>
    <row r="185" spans="1:9" x14ac:dyDescent="0.25">
      <c r="A185" s="216"/>
      <c r="B185" s="234" t="s">
        <v>1343</v>
      </c>
      <c r="C185" s="233" t="s">
        <v>1024</v>
      </c>
      <c r="D185" s="214" t="s">
        <v>74</v>
      </c>
      <c r="E185" s="235">
        <v>7239.5</v>
      </c>
      <c r="F185" s="497">
        <v>41701</v>
      </c>
      <c r="G185" s="44">
        <v>7239.5</v>
      </c>
      <c r="H185" s="86">
        <f t="shared" si="2"/>
        <v>0</v>
      </c>
      <c r="I185" s="214" t="s">
        <v>8</v>
      </c>
    </row>
    <row r="186" spans="1:9" ht="15.75" x14ac:dyDescent="0.25">
      <c r="A186" s="216"/>
      <c r="B186" s="227" t="s">
        <v>1344</v>
      </c>
      <c r="C186" s="233" t="s">
        <v>1024</v>
      </c>
      <c r="D186" s="214" t="s">
        <v>771</v>
      </c>
      <c r="E186" s="235">
        <v>1754.2</v>
      </c>
      <c r="F186" s="554" t="s">
        <v>1345</v>
      </c>
      <c r="G186" s="44">
        <v>1754.2</v>
      </c>
      <c r="H186" s="86">
        <f t="shared" si="2"/>
        <v>0</v>
      </c>
      <c r="I186" s="214" t="s">
        <v>37</v>
      </c>
    </row>
    <row r="187" spans="1:9" x14ac:dyDescent="0.25">
      <c r="A187" s="216"/>
      <c r="B187" s="234" t="s">
        <v>1346</v>
      </c>
      <c r="C187" s="233" t="s">
        <v>1024</v>
      </c>
      <c r="D187" s="214" t="s">
        <v>233</v>
      </c>
      <c r="E187" s="235">
        <v>1545.5</v>
      </c>
      <c r="F187" s="497">
        <v>41702</v>
      </c>
      <c r="G187" s="44">
        <v>1545.5</v>
      </c>
      <c r="H187" s="86">
        <f t="shared" si="2"/>
        <v>0</v>
      </c>
      <c r="I187" s="214" t="s">
        <v>21</v>
      </c>
    </row>
    <row r="188" spans="1:9" ht="15.75" x14ac:dyDescent="0.25">
      <c r="A188" s="216"/>
      <c r="B188" s="227" t="s">
        <v>1347</v>
      </c>
      <c r="C188" s="233" t="s">
        <v>1024</v>
      </c>
      <c r="D188" s="214" t="s">
        <v>1324</v>
      </c>
      <c r="E188" s="235">
        <v>4488</v>
      </c>
      <c r="F188" s="554" t="s">
        <v>1348</v>
      </c>
      <c r="G188" s="44">
        <v>4488</v>
      </c>
      <c r="H188" s="86">
        <f t="shared" si="2"/>
        <v>0</v>
      </c>
      <c r="I188" s="214" t="s">
        <v>21</v>
      </c>
    </row>
    <row r="189" spans="1:9" x14ac:dyDescent="0.25">
      <c r="A189" s="216"/>
      <c r="B189" s="234" t="s">
        <v>1349</v>
      </c>
      <c r="C189" s="233" t="s">
        <v>1024</v>
      </c>
      <c r="D189" s="214" t="s">
        <v>20</v>
      </c>
      <c r="E189" s="235">
        <v>900</v>
      </c>
      <c r="F189" s="560" t="s">
        <v>1350</v>
      </c>
      <c r="G189" s="44">
        <v>900</v>
      </c>
      <c r="H189" s="86">
        <f t="shared" si="2"/>
        <v>0</v>
      </c>
      <c r="I189" s="214" t="s">
        <v>8</v>
      </c>
    </row>
    <row r="190" spans="1:9" x14ac:dyDescent="0.25">
      <c r="A190" s="216">
        <v>41701</v>
      </c>
      <c r="B190" s="234" t="s">
        <v>1351</v>
      </c>
      <c r="C190" s="233" t="s">
        <v>1024</v>
      </c>
      <c r="D190" s="214" t="s">
        <v>186</v>
      </c>
      <c r="E190" s="58">
        <v>50923</v>
      </c>
      <c r="F190" s="553">
        <v>41701</v>
      </c>
      <c r="G190" s="230">
        <v>50923</v>
      </c>
      <c r="H190" s="18">
        <f t="shared" si="2"/>
        <v>0</v>
      </c>
      <c r="I190" s="214" t="s">
        <v>37</v>
      </c>
    </row>
    <row r="191" spans="1:9" x14ac:dyDescent="0.25">
      <c r="A191" s="216"/>
      <c r="B191" s="234" t="s">
        <v>1352</v>
      </c>
      <c r="C191" s="233" t="s">
        <v>1024</v>
      </c>
      <c r="D191" s="214" t="s">
        <v>11</v>
      </c>
      <c r="E191" s="235">
        <v>24344.799999999999</v>
      </c>
      <c r="F191" s="497">
        <v>41706</v>
      </c>
      <c r="G191" s="44">
        <v>24344.799999999999</v>
      </c>
      <c r="H191" s="243">
        <f t="shared" si="2"/>
        <v>0</v>
      </c>
      <c r="I191" s="214" t="s">
        <v>30</v>
      </c>
    </row>
    <row r="192" spans="1:9" x14ac:dyDescent="0.25">
      <c r="A192" s="216"/>
      <c r="B192" s="234" t="s">
        <v>1353</v>
      </c>
      <c r="C192" s="233" t="s">
        <v>1024</v>
      </c>
      <c r="D192" s="214" t="s">
        <v>98</v>
      </c>
      <c r="E192" s="235">
        <v>10962.5</v>
      </c>
      <c r="F192" s="560" t="s">
        <v>1354</v>
      </c>
      <c r="G192" s="44">
        <f>4700+6262.5</f>
        <v>10962.5</v>
      </c>
      <c r="H192" s="243">
        <f t="shared" si="2"/>
        <v>0</v>
      </c>
      <c r="I192" s="214" t="s">
        <v>30</v>
      </c>
    </row>
    <row r="193" spans="1:9" x14ac:dyDescent="0.25">
      <c r="A193" s="216"/>
      <c r="B193" s="234" t="s">
        <v>1355</v>
      </c>
      <c r="C193" s="233" t="s">
        <v>1024</v>
      </c>
      <c r="D193" s="214" t="s">
        <v>87</v>
      </c>
      <c r="E193" s="235">
        <v>3627</v>
      </c>
      <c r="F193" s="497">
        <v>41701</v>
      </c>
      <c r="G193" s="44">
        <v>3627</v>
      </c>
      <c r="H193" s="243">
        <f t="shared" si="2"/>
        <v>0</v>
      </c>
      <c r="I193" s="214" t="s">
        <v>8</v>
      </c>
    </row>
    <row r="194" spans="1:9" x14ac:dyDescent="0.25">
      <c r="A194" s="216"/>
      <c r="B194" s="234" t="s">
        <v>1356</v>
      </c>
      <c r="C194" s="233" t="s">
        <v>1024</v>
      </c>
      <c r="D194" s="214" t="s">
        <v>245</v>
      </c>
      <c r="E194" s="235">
        <v>23450</v>
      </c>
      <c r="F194" s="561" t="s">
        <v>1357</v>
      </c>
      <c r="G194" s="44">
        <v>23450</v>
      </c>
      <c r="H194" s="243">
        <f t="shared" ref="H194:H257" si="3">E194-G194</f>
        <v>0</v>
      </c>
      <c r="I194" s="214" t="s">
        <v>27</v>
      </c>
    </row>
    <row r="195" spans="1:9" x14ac:dyDescent="0.25">
      <c r="A195" s="216"/>
      <c r="B195" s="234" t="s">
        <v>1358</v>
      </c>
      <c r="C195" s="233" t="s">
        <v>1024</v>
      </c>
      <c r="D195" s="214" t="s">
        <v>27</v>
      </c>
      <c r="E195" s="235">
        <v>21139.5</v>
      </c>
      <c r="F195" s="497">
        <v>41703</v>
      </c>
      <c r="G195" s="44">
        <v>21139.5</v>
      </c>
      <c r="H195" s="243">
        <f t="shared" si="3"/>
        <v>0</v>
      </c>
      <c r="I195" s="214" t="s">
        <v>27</v>
      </c>
    </row>
    <row r="196" spans="1:9" x14ac:dyDescent="0.25">
      <c r="A196" s="216"/>
      <c r="B196" s="234" t="s">
        <v>1359</v>
      </c>
      <c r="C196" s="233" t="s">
        <v>1024</v>
      </c>
      <c r="D196" s="214" t="s">
        <v>240</v>
      </c>
      <c r="E196" s="235">
        <v>45332</v>
      </c>
      <c r="F196" s="559" t="s">
        <v>1360</v>
      </c>
      <c r="G196" s="44">
        <v>45332</v>
      </c>
      <c r="H196" s="243">
        <f t="shared" si="3"/>
        <v>0</v>
      </c>
      <c r="I196" s="214" t="s">
        <v>27</v>
      </c>
    </row>
    <row r="197" spans="1:9" x14ac:dyDescent="0.25">
      <c r="A197" s="216"/>
      <c r="B197" s="234" t="s">
        <v>1361</v>
      </c>
      <c r="C197" s="233" t="s">
        <v>1024</v>
      </c>
      <c r="D197" s="214" t="s">
        <v>88</v>
      </c>
      <c r="E197" s="235">
        <v>5384.4</v>
      </c>
      <c r="F197" s="497">
        <v>41704</v>
      </c>
      <c r="G197" s="44">
        <v>5384.4</v>
      </c>
      <c r="H197" s="243">
        <f t="shared" si="3"/>
        <v>0</v>
      </c>
      <c r="I197" s="214" t="s">
        <v>27</v>
      </c>
    </row>
    <row r="198" spans="1:9" x14ac:dyDescent="0.25">
      <c r="A198" s="216"/>
      <c r="B198" s="234" t="s">
        <v>1362</v>
      </c>
      <c r="C198" s="233" t="s">
        <v>1024</v>
      </c>
      <c r="D198" s="214" t="s">
        <v>242</v>
      </c>
      <c r="E198" s="235">
        <v>33952</v>
      </c>
      <c r="F198" s="559" t="s">
        <v>1363</v>
      </c>
      <c r="G198" s="44">
        <v>33952</v>
      </c>
      <c r="H198" s="243">
        <f t="shared" si="3"/>
        <v>0</v>
      </c>
      <c r="I198" s="214" t="s">
        <v>27</v>
      </c>
    </row>
    <row r="199" spans="1:9" x14ac:dyDescent="0.25">
      <c r="A199" s="216"/>
      <c r="B199" s="234" t="s">
        <v>1364</v>
      </c>
      <c r="C199" s="233" t="s">
        <v>1024</v>
      </c>
      <c r="D199" s="214" t="s">
        <v>85</v>
      </c>
      <c r="E199" s="235">
        <v>25540</v>
      </c>
      <c r="F199" s="497">
        <v>41704</v>
      </c>
      <c r="G199" s="44">
        <v>25540</v>
      </c>
      <c r="H199" s="243">
        <f t="shared" si="3"/>
        <v>0</v>
      </c>
      <c r="I199" s="214" t="s">
        <v>27</v>
      </c>
    </row>
    <row r="200" spans="1:9" x14ac:dyDescent="0.25">
      <c r="A200" s="216"/>
      <c r="B200" s="234" t="s">
        <v>1365</v>
      </c>
      <c r="C200" s="233" t="s">
        <v>1024</v>
      </c>
      <c r="D200" s="214" t="s">
        <v>244</v>
      </c>
      <c r="E200" s="235">
        <v>16762</v>
      </c>
      <c r="F200" s="559" t="s">
        <v>1366</v>
      </c>
      <c r="G200" s="44">
        <v>16762</v>
      </c>
      <c r="H200" s="243">
        <f t="shared" si="3"/>
        <v>0</v>
      </c>
      <c r="I200" s="214" t="s">
        <v>27</v>
      </c>
    </row>
    <row r="201" spans="1:9" x14ac:dyDescent="0.25">
      <c r="A201" s="216"/>
      <c r="B201" s="234" t="s">
        <v>1367</v>
      </c>
      <c r="C201" s="233" t="s">
        <v>1024</v>
      </c>
      <c r="D201" s="214" t="s">
        <v>434</v>
      </c>
      <c r="E201" s="235">
        <v>2832.5</v>
      </c>
      <c r="F201" s="497"/>
      <c r="G201" s="44">
        <v>2832.5</v>
      </c>
      <c r="H201" s="243">
        <f t="shared" si="3"/>
        <v>0</v>
      </c>
      <c r="I201" s="214" t="s">
        <v>8</v>
      </c>
    </row>
    <row r="202" spans="1:9" x14ac:dyDescent="0.25">
      <c r="A202" s="216"/>
      <c r="B202" s="234" t="s">
        <v>1368</v>
      </c>
      <c r="C202" s="233" t="s">
        <v>1024</v>
      </c>
      <c r="D202" s="214" t="s">
        <v>149</v>
      </c>
      <c r="E202" s="235">
        <v>8906.4</v>
      </c>
      <c r="F202" s="497">
        <v>41704</v>
      </c>
      <c r="G202" s="44">
        <v>8906.4</v>
      </c>
      <c r="H202" s="243">
        <f t="shared" si="3"/>
        <v>0</v>
      </c>
      <c r="I202" s="214" t="s">
        <v>27</v>
      </c>
    </row>
    <row r="203" spans="1:9" x14ac:dyDescent="0.25">
      <c r="A203" s="216"/>
      <c r="B203" s="234" t="s">
        <v>1369</v>
      </c>
      <c r="C203" s="233" t="s">
        <v>1024</v>
      </c>
      <c r="D203" s="214" t="s">
        <v>8</v>
      </c>
      <c r="E203" s="235">
        <v>311</v>
      </c>
      <c r="F203" s="497">
        <v>41701</v>
      </c>
      <c r="G203" s="44">
        <v>311</v>
      </c>
      <c r="H203" s="243">
        <f t="shared" si="3"/>
        <v>0</v>
      </c>
      <c r="I203" s="214" t="s">
        <v>8</v>
      </c>
    </row>
    <row r="204" spans="1:9" x14ac:dyDescent="0.25">
      <c r="A204" s="216"/>
      <c r="B204" s="234" t="s">
        <v>1370</v>
      </c>
      <c r="C204" s="233" t="s">
        <v>1024</v>
      </c>
      <c r="D204" s="214" t="s">
        <v>346</v>
      </c>
      <c r="E204" s="235">
        <v>3531</v>
      </c>
      <c r="F204" s="497">
        <v>41704</v>
      </c>
      <c r="G204" s="44">
        <v>3531</v>
      </c>
      <c r="H204" s="243">
        <f t="shared" si="3"/>
        <v>0</v>
      </c>
      <c r="I204" s="214" t="s">
        <v>27</v>
      </c>
    </row>
    <row r="205" spans="1:9" x14ac:dyDescent="0.25">
      <c r="A205" s="216"/>
      <c r="B205" s="234" t="s">
        <v>1371</v>
      </c>
      <c r="C205" s="233" t="s">
        <v>1024</v>
      </c>
      <c r="D205" s="214" t="s">
        <v>172</v>
      </c>
      <c r="E205" s="235">
        <v>1861</v>
      </c>
      <c r="F205" s="561" t="s">
        <v>1372</v>
      </c>
      <c r="G205" s="44">
        <v>1861</v>
      </c>
      <c r="H205" s="243">
        <f t="shared" si="3"/>
        <v>0</v>
      </c>
      <c r="I205" s="214" t="s">
        <v>162</v>
      </c>
    </row>
    <row r="206" spans="1:9" x14ac:dyDescent="0.25">
      <c r="A206" s="216"/>
      <c r="B206" s="234" t="s">
        <v>1373</v>
      </c>
      <c r="C206" s="233" t="s">
        <v>1024</v>
      </c>
      <c r="D206" s="214" t="s">
        <v>163</v>
      </c>
      <c r="E206" s="235">
        <v>9461.6</v>
      </c>
      <c r="F206" s="497">
        <v>41703</v>
      </c>
      <c r="G206" s="44">
        <v>9461.6</v>
      </c>
      <c r="H206" s="243">
        <f t="shared" si="3"/>
        <v>0</v>
      </c>
      <c r="I206" s="214" t="s">
        <v>162</v>
      </c>
    </row>
    <row r="207" spans="1:9" x14ac:dyDescent="0.25">
      <c r="A207" s="216"/>
      <c r="B207" s="234" t="s">
        <v>1374</v>
      </c>
      <c r="C207" s="233" t="s">
        <v>1024</v>
      </c>
      <c r="D207" s="214" t="s">
        <v>169</v>
      </c>
      <c r="E207" s="235">
        <v>4920</v>
      </c>
      <c r="F207" s="497">
        <v>41703</v>
      </c>
      <c r="G207" s="56">
        <v>4920</v>
      </c>
      <c r="H207" s="243">
        <f t="shared" si="3"/>
        <v>0</v>
      </c>
      <c r="I207" s="214" t="s">
        <v>162</v>
      </c>
    </row>
    <row r="208" spans="1:9" x14ac:dyDescent="0.25">
      <c r="A208" s="216"/>
      <c r="B208" s="234" t="s">
        <v>1375</v>
      </c>
      <c r="C208" s="233" t="s">
        <v>1024</v>
      </c>
      <c r="D208" s="214" t="s">
        <v>22</v>
      </c>
      <c r="E208" s="235">
        <v>22446</v>
      </c>
      <c r="F208" s="562" t="s">
        <v>1376</v>
      </c>
      <c r="G208" s="56">
        <v>22446</v>
      </c>
      <c r="H208" s="243">
        <f t="shared" si="3"/>
        <v>0</v>
      </c>
      <c r="I208" s="214" t="s">
        <v>162</v>
      </c>
    </row>
    <row r="209" spans="1:9" x14ac:dyDescent="0.25">
      <c r="A209" s="216"/>
      <c r="B209" s="234" t="s">
        <v>1377</v>
      </c>
      <c r="C209" s="233" t="s">
        <v>1024</v>
      </c>
      <c r="D209" s="214" t="s">
        <v>269</v>
      </c>
      <c r="E209" s="235">
        <v>680.5</v>
      </c>
      <c r="F209" s="497">
        <v>41703</v>
      </c>
      <c r="G209" s="56">
        <v>680.5</v>
      </c>
      <c r="H209" s="243">
        <f t="shared" si="3"/>
        <v>0</v>
      </c>
      <c r="I209" s="214" t="s">
        <v>162</v>
      </c>
    </row>
    <row r="210" spans="1:9" x14ac:dyDescent="0.25">
      <c r="A210" s="216"/>
      <c r="B210" s="234" t="s">
        <v>1378</v>
      </c>
      <c r="C210" s="233" t="s">
        <v>1024</v>
      </c>
      <c r="D210" s="214" t="s">
        <v>545</v>
      </c>
      <c r="E210" s="235">
        <v>5037.5</v>
      </c>
      <c r="F210" s="497">
        <v>41703</v>
      </c>
      <c r="G210" s="56">
        <v>5037.5</v>
      </c>
      <c r="H210" s="243">
        <f t="shared" si="3"/>
        <v>0</v>
      </c>
      <c r="I210" s="214" t="s">
        <v>162</v>
      </c>
    </row>
    <row r="211" spans="1:9" x14ac:dyDescent="0.25">
      <c r="A211" s="216"/>
      <c r="B211" s="234" t="s">
        <v>1379</v>
      </c>
      <c r="C211" s="233" t="s">
        <v>1024</v>
      </c>
      <c r="D211" s="214" t="s">
        <v>168</v>
      </c>
      <c r="E211" s="235">
        <v>14190.5</v>
      </c>
      <c r="F211" s="554" t="s">
        <v>1380</v>
      </c>
      <c r="G211" s="56">
        <v>14190.5</v>
      </c>
      <c r="H211" s="243">
        <f t="shared" si="3"/>
        <v>0</v>
      </c>
      <c r="I211" s="214" t="s">
        <v>162</v>
      </c>
    </row>
    <row r="212" spans="1:9" x14ac:dyDescent="0.25">
      <c r="A212" s="216"/>
      <c r="B212" s="234" t="s">
        <v>1381</v>
      </c>
      <c r="C212" s="233" t="s">
        <v>1024</v>
      </c>
      <c r="D212" s="214" t="s">
        <v>358</v>
      </c>
      <c r="E212" s="235">
        <v>16509.95</v>
      </c>
      <c r="F212" s="497">
        <v>41706</v>
      </c>
      <c r="G212" s="44">
        <v>16509.95</v>
      </c>
      <c r="H212" s="243">
        <f t="shared" si="3"/>
        <v>0</v>
      </c>
      <c r="I212" s="214" t="s">
        <v>162</v>
      </c>
    </row>
    <row r="213" spans="1:9" x14ac:dyDescent="0.25">
      <c r="A213" s="216"/>
      <c r="B213" s="234" t="s">
        <v>1382</v>
      </c>
      <c r="C213" s="233" t="s">
        <v>1024</v>
      </c>
      <c r="D213" s="214" t="s">
        <v>250</v>
      </c>
      <c r="E213" s="235">
        <v>3639.9</v>
      </c>
      <c r="F213" s="497">
        <v>41703</v>
      </c>
      <c r="G213" s="56">
        <v>3639.9</v>
      </c>
      <c r="H213" s="243">
        <f t="shared" si="3"/>
        <v>0</v>
      </c>
      <c r="I213" s="214" t="s">
        <v>162</v>
      </c>
    </row>
    <row r="214" spans="1:9" x14ac:dyDescent="0.25">
      <c r="A214" s="216"/>
      <c r="B214" s="234" t="s">
        <v>1383</v>
      </c>
      <c r="C214" s="233" t="s">
        <v>1024</v>
      </c>
      <c r="D214" s="214" t="s">
        <v>160</v>
      </c>
      <c r="E214" s="235">
        <v>91265.41</v>
      </c>
      <c r="F214" s="559" t="s">
        <v>1384</v>
      </c>
      <c r="G214" s="44">
        <v>91265.41</v>
      </c>
      <c r="H214" s="243">
        <f t="shared" si="3"/>
        <v>0</v>
      </c>
      <c r="I214" s="214" t="s">
        <v>162</v>
      </c>
    </row>
    <row r="215" spans="1:9" x14ac:dyDescent="0.25">
      <c r="A215" s="216"/>
      <c r="B215" s="234" t="s">
        <v>1385</v>
      </c>
      <c r="C215" s="233" t="s">
        <v>1024</v>
      </c>
      <c r="D215" s="214" t="s">
        <v>160</v>
      </c>
      <c r="E215" s="235">
        <v>10231.5</v>
      </c>
      <c r="F215" s="559" t="s">
        <v>1386</v>
      </c>
      <c r="G215" s="44">
        <v>10231.5</v>
      </c>
      <c r="H215" s="243">
        <f t="shared" si="3"/>
        <v>0</v>
      </c>
      <c r="I215" s="214" t="s">
        <v>162</v>
      </c>
    </row>
    <row r="216" spans="1:9" x14ac:dyDescent="0.25">
      <c r="A216" s="216"/>
      <c r="B216" s="234" t="s">
        <v>1387</v>
      </c>
      <c r="C216" s="233" t="s">
        <v>1024</v>
      </c>
      <c r="D216" s="214" t="s">
        <v>39</v>
      </c>
      <c r="E216" s="235">
        <v>25050</v>
      </c>
      <c r="F216" s="554" t="s">
        <v>1388</v>
      </c>
      <c r="G216" s="245">
        <v>25050</v>
      </c>
      <c r="H216" s="243">
        <f t="shared" si="3"/>
        <v>0</v>
      </c>
      <c r="I216" s="214" t="s">
        <v>1389</v>
      </c>
    </row>
    <row r="217" spans="1:9" x14ac:dyDescent="0.25">
      <c r="A217" s="216"/>
      <c r="B217" s="234" t="s">
        <v>1390</v>
      </c>
      <c r="C217" s="233" t="s">
        <v>1024</v>
      </c>
      <c r="D217" s="214" t="s">
        <v>92</v>
      </c>
      <c r="E217" s="235">
        <v>7366</v>
      </c>
      <c r="F217" s="497">
        <v>41704</v>
      </c>
      <c r="G217" s="44">
        <v>7366</v>
      </c>
      <c r="H217" s="243">
        <f t="shared" si="3"/>
        <v>0</v>
      </c>
      <c r="I217" s="214" t="s">
        <v>27</v>
      </c>
    </row>
    <row r="218" spans="1:9" x14ac:dyDescent="0.25">
      <c r="A218" s="216"/>
      <c r="B218" s="234" t="s">
        <v>1391</v>
      </c>
      <c r="C218" s="233" t="s">
        <v>1024</v>
      </c>
      <c r="D218" s="214" t="s">
        <v>544</v>
      </c>
      <c r="E218" s="235">
        <v>19999</v>
      </c>
      <c r="F218" s="497">
        <v>41704</v>
      </c>
      <c r="G218" s="44">
        <v>19999</v>
      </c>
      <c r="H218" s="243">
        <f t="shared" si="3"/>
        <v>0</v>
      </c>
      <c r="I218" s="214" t="s">
        <v>27</v>
      </c>
    </row>
    <row r="219" spans="1:9" x14ac:dyDescent="0.25">
      <c r="A219" s="216"/>
      <c r="B219" s="234" t="s">
        <v>1392</v>
      </c>
      <c r="C219" s="233" t="s">
        <v>1024</v>
      </c>
      <c r="D219" s="220" t="s">
        <v>53</v>
      </c>
      <c r="E219" s="241">
        <v>0</v>
      </c>
      <c r="F219" s="497"/>
      <c r="G219" s="44"/>
      <c r="H219" s="243">
        <f t="shared" si="3"/>
        <v>0</v>
      </c>
      <c r="I219" s="214" t="s">
        <v>324</v>
      </c>
    </row>
    <row r="220" spans="1:9" x14ac:dyDescent="0.25">
      <c r="A220" s="216"/>
      <c r="B220" s="234" t="s">
        <v>1393</v>
      </c>
      <c r="C220" s="233" t="s">
        <v>1024</v>
      </c>
      <c r="D220" s="214" t="s">
        <v>1066</v>
      </c>
      <c r="E220" s="235">
        <v>5134</v>
      </c>
      <c r="F220" s="557" t="s">
        <v>1394</v>
      </c>
      <c r="G220" s="44">
        <v>5134</v>
      </c>
      <c r="H220" s="243">
        <f t="shared" si="3"/>
        <v>0</v>
      </c>
      <c r="I220" s="214" t="s">
        <v>27</v>
      </c>
    </row>
    <row r="221" spans="1:9" x14ac:dyDescent="0.25">
      <c r="A221" s="216"/>
      <c r="B221" s="234" t="s">
        <v>1395</v>
      </c>
      <c r="C221" s="233" t="s">
        <v>1024</v>
      </c>
      <c r="D221" s="214" t="s">
        <v>93</v>
      </c>
      <c r="E221" s="235">
        <v>6635</v>
      </c>
      <c r="F221" s="497">
        <v>41704</v>
      </c>
      <c r="G221" s="44">
        <v>6635</v>
      </c>
      <c r="H221" s="243">
        <f t="shared" si="3"/>
        <v>0</v>
      </c>
      <c r="I221" s="214" t="s">
        <v>27</v>
      </c>
    </row>
    <row r="222" spans="1:9" x14ac:dyDescent="0.25">
      <c r="A222" s="216"/>
      <c r="B222" s="234" t="s">
        <v>1396</v>
      </c>
      <c r="C222" s="233" t="s">
        <v>1024</v>
      </c>
      <c r="D222" s="214" t="s">
        <v>811</v>
      </c>
      <c r="E222" s="235">
        <v>5106</v>
      </c>
      <c r="F222" s="497">
        <v>41701</v>
      </c>
      <c r="G222" s="44">
        <v>5106</v>
      </c>
      <c r="H222" s="243">
        <f t="shared" si="3"/>
        <v>0</v>
      </c>
      <c r="I222" s="214"/>
    </row>
    <row r="223" spans="1:9" x14ac:dyDescent="0.25">
      <c r="A223" s="216"/>
      <c r="B223" s="234" t="s">
        <v>1397</v>
      </c>
      <c r="C223" s="233" t="s">
        <v>1024</v>
      </c>
      <c r="D223" s="214" t="s">
        <v>811</v>
      </c>
      <c r="E223" s="235">
        <v>389.5</v>
      </c>
      <c r="F223" s="497">
        <v>41701</v>
      </c>
      <c r="G223" s="44">
        <v>389.5</v>
      </c>
      <c r="H223" s="243">
        <f t="shared" si="3"/>
        <v>0</v>
      </c>
      <c r="I223" s="214"/>
    </row>
    <row r="224" spans="1:9" x14ac:dyDescent="0.25">
      <c r="A224" s="216"/>
      <c r="B224" s="234" t="s">
        <v>1398</v>
      </c>
      <c r="C224" s="233" t="s">
        <v>1024</v>
      </c>
      <c r="D224" s="214" t="s">
        <v>733</v>
      </c>
      <c r="E224" s="235">
        <v>20680</v>
      </c>
      <c r="F224" s="554" t="s">
        <v>1399</v>
      </c>
      <c r="G224" s="44">
        <v>20680</v>
      </c>
      <c r="H224" s="243">
        <f t="shared" si="3"/>
        <v>0</v>
      </c>
      <c r="I224" s="214" t="s">
        <v>8</v>
      </c>
    </row>
    <row r="225" spans="1:9" x14ac:dyDescent="0.25">
      <c r="A225" s="216"/>
      <c r="B225" s="234" t="s">
        <v>1400</v>
      </c>
      <c r="C225" s="233" t="s">
        <v>1024</v>
      </c>
      <c r="D225" s="214" t="s">
        <v>175</v>
      </c>
      <c r="E225" s="235">
        <v>18972.2</v>
      </c>
      <c r="F225" s="559" t="s">
        <v>1401</v>
      </c>
      <c r="G225" s="44">
        <v>18972.2</v>
      </c>
      <c r="H225" s="243">
        <f t="shared" si="3"/>
        <v>0</v>
      </c>
      <c r="I225" s="214" t="s">
        <v>162</v>
      </c>
    </row>
    <row r="226" spans="1:9" x14ac:dyDescent="0.25">
      <c r="A226" s="216"/>
      <c r="B226" s="234" t="s">
        <v>1402</v>
      </c>
      <c r="C226" s="233" t="s">
        <v>1024</v>
      </c>
      <c r="D226" s="214" t="s">
        <v>14</v>
      </c>
      <c r="E226" s="235">
        <v>5338</v>
      </c>
      <c r="F226" s="497">
        <v>41702</v>
      </c>
      <c r="G226" s="44">
        <v>5338</v>
      </c>
      <c r="H226" s="243">
        <f t="shared" si="3"/>
        <v>0</v>
      </c>
      <c r="I226" s="214" t="s">
        <v>12</v>
      </c>
    </row>
    <row r="227" spans="1:9" x14ac:dyDescent="0.25">
      <c r="A227" s="216"/>
      <c r="B227" s="234" t="s">
        <v>1403</v>
      </c>
      <c r="C227" s="233" t="s">
        <v>1024</v>
      </c>
      <c r="D227" s="214" t="s">
        <v>18</v>
      </c>
      <c r="E227" s="246">
        <v>302</v>
      </c>
      <c r="F227" s="497">
        <v>41701</v>
      </c>
      <c r="G227" s="44">
        <v>302</v>
      </c>
      <c r="H227" s="243">
        <f t="shared" si="3"/>
        <v>0</v>
      </c>
      <c r="I227" s="214" t="s">
        <v>8</v>
      </c>
    </row>
    <row r="228" spans="1:9" x14ac:dyDescent="0.25">
      <c r="A228" s="216">
        <v>41702</v>
      </c>
      <c r="B228" s="234" t="s">
        <v>1404</v>
      </c>
      <c r="C228" s="233" t="s">
        <v>1024</v>
      </c>
      <c r="D228" s="214" t="s">
        <v>152</v>
      </c>
      <c r="E228" s="235">
        <v>6932.5</v>
      </c>
      <c r="F228" s="497">
        <v>41702</v>
      </c>
      <c r="G228" s="44">
        <v>6932.5</v>
      </c>
      <c r="H228" s="243">
        <f t="shared" si="3"/>
        <v>0</v>
      </c>
      <c r="I228" s="214"/>
    </row>
    <row r="229" spans="1:9" x14ac:dyDescent="0.25">
      <c r="A229" s="216"/>
      <c r="B229" s="234" t="s">
        <v>1405</v>
      </c>
      <c r="C229" s="233" t="s">
        <v>1024</v>
      </c>
      <c r="D229" s="214" t="s">
        <v>272</v>
      </c>
      <c r="E229" s="235">
        <v>7110.4</v>
      </c>
      <c r="F229" s="554" t="s">
        <v>1406</v>
      </c>
      <c r="G229" s="44">
        <v>7110.4</v>
      </c>
      <c r="H229" s="243">
        <f t="shared" si="3"/>
        <v>0</v>
      </c>
      <c r="I229" s="58" t="s">
        <v>162</v>
      </c>
    </row>
    <row r="230" spans="1:9" x14ac:dyDescent="0.25">
      <c r="A230" s="216"/>
      <c r="B230" s="234" t="s">
        <v>1407</v>
      </c>
      <c r="C230" s="233" t="s">
        <v>1024</v>
      </c>
      <c r="D230" s="214" t="s">
        <v>160</v>
      </c>
      <c r="E230" s="235">
        <v>29304.3</v>
      </c>
      <c r="F230" s="554" t="s">
        <v>1408</v>
      </c>
      <c r="G230" s="44">
        <v>29304.3</v>
      </c>
      <c r="H230" s="243">
        <f t="shared" si="3"/>
        <v>0</v>
      </c>
      <c r="I230" s="214" t="s">
        <v>162</v>
      </c>
    </row>
    <row r="231" spans="1:9" x14ac:dyDescent="0.25">
      <c r="A231" s="216"/>
      <c r="B231" s="234" t="s">
        <v>1409</v>
      </c>
      <c r="C231" s="233" t="s">
        <v>1024</v>
      </c>
      <c r="D231" s="214" t="s">
        <v>62</v>
      </c>
      <c r="E231" s="235">
        <v>7956</v>
      </c>
      <c r="F231" s="497">
        <v>41703</v>
      </c>
      <c r="G231" s="44">
        <v>7956</v>
      </c>
      <c r="H231" s="243">
        <f t="shared" si="3"/>
        <v>0</v>
      </c>
      <c r="I231" s="214" t="s">
        <v>12</v>
      </c>
    </row>
    <row r="232" spans="1:9" x14ac:dyDescent="0.25">
      <c r="A232" s="216"/>
      <c r="B232" s="234" t="s">
        <v>1410</v>
      </c>
      <c r="C232" s="233" t="s">
        <v>1024</v>
      </c>
      <c r="D232" s="214" t="s">
        <v>13</v>
      </c>
      <c r="E232" s="235">
        <v>2005</v>
      </c>
      <c r="F232" s="497">
        <v>41702</v>
      </c>
      <c r="G232" s="44">
        <v>2005</v>
      </c>
      <c r="H232" s="243">
        <f t="shared" si="3"/>
        <v>0</v>
      </c>
      <c r="I232" s="214" t="s">
        <v>21</v>
      </c>
    </row>
    <row r="233" spans="1:9" x14ac:dyDescent="0.25">
      <c r="A233" s="216"/>
      <c r="B233" s="234" t="s">
        <v>1411</v>
      </c>
      <c r="C233" s="233" t="s">
        <v>1024</v>
      </c>
      <c r="D233" s="214" t="s">
        <v>107</v>
      </c>
      <c r="E233" s="235">
        <v>31574</v>
      </c>
      <c r="F233" s="560" t="s">
        <v>1412</v>
      </c>
      <c r="G233" s="44">
        <v>31574</v>
      </c>
      <c r="H233" s="243">
        <f t="shared" si="3"/>
        <v>0</v>
      </c>
      <c r="I233" s="214" t="s">
        <v>30</v>
      </c>
    </row>
    <row r="234" spans="1:9" x14ac:dyDescent="0.25">
      <c r="A234" s="216"/>
      <c r="B234" s="234" t="s">
        <v>1413</v>
      </c>
      <c r="C234" s="233" t="s">
        <v>1024</v>
      </c>
      <c r="D234" s="214" t="s">
        <v>1114</v>
      </c>
      <c r="E234" s="235">
        <v>6632.36</v>
      </c>
      <c r="F234" s="497">
        <v>41702</v>
      </c>
      <c r="G234" s="44">
        <v>6632.36</v>
      </c>
      <c r="H234" s="243">
        <f t="shared" si="3"/>
        <v>0</v>
      </c>
      <c r="I234" s="214"/>
    </row>
    <row r="235" spans="1:9" x14ac:dyDescent="0.25">
      <c r="A235" s="216"/>
      <c r="B235" s="234" t="s">
        <v>1414</v>
      </c>
      <c r="C235" s="233" t="s">
        <v>1024</v>
      </c>
      <c r="D235" s="220" t="s">
        <v>53</v>
      </c>
      <c r="E235" s="241">
        <v>0</v>
      </c>
      <c r="F235" s="497"/>
      <c r="G235" s="44"/>
      <c r="H235" s="243">
        <f t="shared" si="3"/>
        <v>0</v>
      </c>
      <c r="I235" s="214" t="s">
        <v>512</v>
      </c>
    </row>
    <row r="236" spans="1:9" x14ac:dyDescent="0.25">
      <c r="A236" s="216"/>
      <c r="B236" s="234" t="s">
        <v>1415</v>
      </c>
      <c r="C236" s="233" t="s">
        <v>1024</v>
      </c>
      <c r="D236" s="214" t="s">
        <v>20</v>
      </c>
      <c r="E236" s="239">
        <v>2170</v>
      </c>
      <c r="F236" s="560" t="s">
        <v>1416</v>
      </c>
      <c r="G236" s="44">
        <v>2170</v>
      </c>
      <c r="H236" s="243">
        <f t="shared" si="3"/>
        <v>0</v>
      </c>
      <c r="I236" s="214"/>
    </row>
    <row r="237" spans="1:9" x14ac:dyDescent="0.25">
      <c r="A237" s="216"/>
      <c r="B237" s="234" t="s">
        <v>1417</v>
      </c>
      <c r="C237" s="233" t="s">
        <v>1024</v>
      </c>
      <c r="D237" s="214" t="s">
        <v>8</v>
      </c>
      <c r="E237" s="235">
        <v>747.5</v>
      </c>
      <c r="F237" s="497">
        <v>41702</v>
      </c>
      <c r="G237" s="44">
        <v>747.5</v>
      </c>
      <c r="H237" s="243">
        <f t="shared" si="3"/>
        <v>0</v>
      </c>
      <c r="I237" s="214"/>
    </row>
    <row r="238" spans="1:9" x14ac:dyDescent="0.25">
      <c r="A238" s="216"/>
      <c r="B238" s="234" t="s">
        <v>1418</v>
      </c>
      <c r="C238" s="233" t="s">
        <v>1024</v>
      </c>
      <c r="D238" s="214" t="s">
        <v>124</v>
      </c>
      <c r="E238" s="235">
        <v>4703.3999999999996</v>
      </c>
      <c r="F238" s="497">
        <v>41702</v>
      </c>
      <c r="G238" s="44">
        <v>4703.3999999999996</v>
      </c>
      <c r="H238" s="243">
        <f t="shared" si="3"/>
        <v>0</v>
      </c>
      <c r="I238" s="214" t="s">
        <v>30</v>
      </c>
    </row>
    <row r="239" spans="1:9" ht="30" x14ac:dyDescent="0.25">
      <c r="A239" s="216"/>
      <c r="B239" s="234" t="s">
        <v>1419</v>
      </c>
      <c r="C239" s="233" t="s">
        <v>1024</v>
      </c>
      <c r="D239" s="214" t="s">
        <v>123</v>
      </c>
      <c r="E239" s="235">
        <v>4358</v>
      </c>
      <c r="F239" s="563" t="s">
        <v>1420</v>
      </c>
      <c r="G239" s="44">
        <v>4358</v>
      </c>
      <c r="H239" s="243">
        <f t="shared" si="3"/>
        <v>0</v>
      </c>
      <c r="I239" s="214" t="s">
        <v>8</v>
      </c>
    </row>
    <row r="240" spans="1:9" x14ac:dyDescent="0.25">
      <c r="A240" s="216"/>
      <c r="B240" s="234" t="s">
        <v>1421</v>
      </c>
      <c r="C240" s="233" t="s">
        <v>1024</v>
      </c>
      <c r="D240" s="214" t="s">
        <v>32</v>
      </c>
      <c r="E240" s="235">
        <v>7916.6</v>
      </c>
      <c r="F240" s="497">
        <v>41702</v>
      </c>
      <c r="G240" s="44">
        <v>7916.6</v>
      </c>
      <c r="H240" s="243">
        <f t="shared" si="3"/>
        <v>0</v>
      </c>
      <c r="I240" s="214" t="s">
        <v>30</v>
      </c>
    </row>
    <row r="241" spans="1:9" x14ac:dyDescent="0.25">
      <c r="A241" s="216"/>
      <c r="B241" s="234" t="s">
        <v>1422</v>
      </c>
      <c r="C241" s="233" t="s">
        <v>1024</v>
      </c>
      <c r="D241" s="214" t="s">
        <v>27</v>
      </c>
      <c r="E241" s="235">
        <v>1200</v>
      </c>
      <c r="F241" s="497">
        <v>41702</v>
      </c>
      <c r="G241" s="44">
        <v>1200</v>
      </c>
      <c r="H241" s="243">
        <f t="shared" si="3"/>
        <v>0</v>
      </c>
      <c r="I241" s="214" t="s">
        <v>30</v>
      </c>
    </row>
    <row r="242" spans="1:9" x14ac:dyDescent="0.25">
      <c r="A242" s="216"/>
      <c r="B242" s="234" t="s">
        <v>1423</v>
      </c>
      <c r="C242" s="233" t="s">
        <v>1024</v>
      </c>
      <c r="D242" s="214" t="s">
        <v>115</v>
      </c>
      <c r="E242" s="235">
        <v>2806</v>
      </c>
      <c r="F242" s="554" t="s">
        <v>1424</v>
      </c>
      <c r="G242" s="44">
        <v>2806</v>
      </c>
      <c r="H242" s="243">
        <f t="shared" si="3"/>
        <v>0</v>
      </c>
      <c r="I242" s="214" t="s">
        <v>8</v>
      </c>
    </row>
    <row r="243" spans="1:9" x14ac:dyDescent="0.25">
      <c r="A243" s="216"/>
      <c r="B243" s="234" t="s">
        <v>1425</v>
      </c>
      <c r="C243" s="233" t="s">
        <v>1024</v>
      </c>
      <c r="D243" s="214" t="s">
        <v>55</v>
      </c>
      <c r="E243" s="235">
        <v>9193.5</v>
      </c>
      <c r="F243" s="497">
        <v>41702</v>
      </c>
      <c r="G243" s="44">
        <v>9193.5</v>
      </c>
      <c r="H243" s="243">
        <f t="shared" si="3"/>
        <v>0</v>
      </c>
      <c r="I243" s="214" t="s">
        <v>8</v>
      </c>
    </row>
    <row r="244" spans="1:9" x14ac:dyDescent="0.25">
      <c r="A244" s="216"/>
      <c r="B244" s="234" t="s">
        <v>1426</v>
      </c>
      <c r="C244" s="233" t="s">
        <v>1024</v>
      </c>
      <c r="D244" s="214" t="s">
        <v>794</v>
      </c>
      <c r="E244" s="235">
        <v>2415</v>
      </c>
      <c r="F244" s="554" t="s">
        <v>1427</v>
      </c>
      <c r="G244" s="44">
        <v>2415</v>
      </c>
      <c r="H244" s="243">
        <f t="shared" si="3"/>
        <v>0</v>
      </c>
      <c r="I244" s="214" t="s">
        <v>30</v>
      </c>
    </row>
    <row r="245" spans="1:9" x14ac:dyDescent="0.25">
      <c r="A245" s="216"/>
      <c r="B245" s="234" t="s">
        <v>1428</v>
      </c>
      <c r="C245" s="233" t="s">
        <v>1024</v>
      </c>
      <c r="D245" s="214" t="s">
        <v>260</v>
      </c>
      <c r="E245" s="235">
        <v>1344</v>
      </c>
      <c r="F245" s="497">
        <v>41702</v>
      </c>
      <c r="G245" s="44">
        <v>1344</v>
      </c>
      <c r="H245" s="243">
        <f t="shared" si="3"/>
        <v>0</v>
      </c>
      <c r="I245" s="214" t="s">
        <v>30</v>
      </c>
    </row>
    <row r="246" spans="1:9" x14ac:dyDescent="0.25">
      <c r="A246" s="216"/>
      <c r="B246" s="234" t="s">
        <v>1429</v>
      </c>
      <c r="C246" s="233" t="s">
        <v>1024</v>
      </c>
      <c r="D246" s="214" t="s">
        <v>67</v>
      </c>
      <c r="E246" s="235">
        <v>1610.5</v>
      </c>
      <c r="F246" s="554" t="s">
        <v>1345</v>
      </c>
      <c r="G246" s="44">
        <v>1610.5</v>
      </c>
      <c r="H246" s="243">
        <f t="shared" si="3"/>
        <v>0</v>
      </c>
      <c r="I246" s="214" t="s">
        <v>30</v>
      </c>
    </row>
    <row r="247" spans="1:9" x14ac:dyDescent="0.25">
      <c r="A247" s="216"/>
      <c r="B247" s="234" t="s">
        <v>1430</v>
      </c>
      <c r="C247" s="233" t="s">
        <v>1024</v>
      </c>
      <c r="D247" s="214" t="s">
        <v>34</v>
      </c>
      <c r="E247" s="235">
        <v>2433</v>
      </c>
      <c r="F247" s="497">
        <v>41702</v>
      </c>
      <c r="G247" s="44">
        <v>2433</v>
      </c>
      <c r="H247" s="243">
        <f t="shared" si="3"/>
        <v>0</v>
      </c>
      <c r="I247" s="214" t="s">
        <v>30</v>
      </c>
    </row>
    <row r="248" spans="1:9" x14ac:dyDescent="0.25">
      <c r="A248" s="216"/>
      <c r="B248" s="234" t="s">
        <v>1431</v>
      </c>
      <c r="C248" s="233" t="s">
        <v>1024</v>
      </c>
      <c r="D248" s="214" t="s">
        <v>66</v>
      </c>
      <c r="E248" s="235">
        <v>1492.1</v>
      </c>
      <c r="F248" s="497">
        <v>41702</v>
      </c>
      <c r="G248" s="44">
        <v>1492.1</v>
      </c>
      <c r="H248" s="243">
        <f t="shared" si="3"/>
        <v>0</v>
      </c>
      <c r="I248" s="214" t="s">
        <v>30</v>
      </c>
    </row>
    <row r="249" spans="1:9" x14ac:dyDescent="0.25">
      <c r="A249" s="216"/>
      <c r="B249" s="234" t="s">
        <v>1432</v>
      </c>
      <c r="C249" s="233" t="s">
        <v>1024</v>
      </c>
      <c r="D249" s="214" t="s">
        <v>44</v>
      </c>
      <c r="E249" s="235">
        <v>3800</v>
      </c>
      <c r="F249" s="497">
        <v>41720</v>
      </c>
      <c r="G249" s="44">
        <v>3800</v>
      </c>
      <c r="H249" s="243">
        <f t="shared" si="3"/>
        <v>0</v>
      </c>
      <c r="I249" s="214" t="s">
        <v>30</v>
      </c>
    </row>
    <row r="250" spans="1:9" x14ac:dyDescent="0.25">
      <c r="A250" s="216"/>
      <c r="B250" s="234" t="s">
        <v>1433</v>
      </c>
      <c r="C250" s="233" t="s">
        <v>1024</v>
      </c>
      <c r="D250" s="214" t="s">
        <v>144</v>
      </c>
      <c r="E250" s="235">
        <v>3448</v>
      </c>
      <c r="F250" s="497">
        <v>41702</v>
      </c>
      <c r="G250" s="44">
        <v>3448</v>
      </c>
      <c r="H250" s="243">
        <f t="shared" si="3"/>
        <v>0</v>
      </c>
      <c r="I250" s="214" t="s">
        <v>21</v>
      </c>
    </row>
    <row r="251" spans="1:9" x14ac:dyDescent="0.25">
      <c r="A251" s="216"/>
      <c r="B251" s="234" t="s">
        <v>1434</v>
      </c>
      <c r="C251" s="233" t="s">
        <v>1024</v>
      </c>
      <c r="D251" s="214" t="s">
        <v>47</v>
      </c>
      <c r="E251" s="235">
        <v>2875</v>
      </c>
      <c r="F251" s="497">
        <v>41702</v>
      </c>
      <c r="G251" s="44">
        <v>2875</v>
      </c>
      <c r="H251" s="243">
        <f t="shared" si="3"/>
        <v>0</v>
      </c>
      <c r="I251" s="214" t="s">
        <v>30</v>
      </c>
    </row>
    <row r="252" spans="1:9" x14ac:dyDescent="0.25">
      <c r="A252" s="216"/>
      <c r="B252" s="234" t="s">
        <v>1435</v>
      </c>
      <c r="C252" s="233" t="s">
        <v>1024</v>
      </c>
      <c r="D252" s="214" t="s">
        <v>55</v>
      </c>
      <c r="E252" s="235">
        <v>731.5</v>
      </c>
      <c r="F252" s="497">
        <v>41702</v>
      </c>
      <c r="G252" s="44">
        <v>731.5</v>
      </c>
      <c r="H252" s="243">
        <f t="shared" si="3"/>
        <v>0</v>
      </c>
      <c r="I252" s="214" t="s">
        <v>8</v>
      </c>
    </row>
    <row r="253" spans="1:9" x14ac:dyDescent="0.25">
      <c r="A253" s="211"/>
      <c r="B253" s="234" t="s">
        <v>1436</v>
      </c>
      <c r="C253" s="233" t="s">
        <v>1024</v>
      </c>
      <c r="D253" s="214" t="s">
        <v>884</v>
      </c>
      <c r="E253" s="235">
        <v>4079</v>
      </c>
      <c r="F253" s="497">
        <v>41702</v>
      </c>
      <c r="G253" s="44">
        <v>4079</v>
      </c>
      <c r="H253" s="243">
        <f t="shared" si="3"/>
        <v>0</v>
      </c>
      <c r="I253" s="214" t="s">
        <v>21</v>
      </c>
    </row>
    <row r="254" spans="1:9" x14ac:dyDescent="0.25">
      <c r="A254" s="216">
        <v>41702</v>
      </c>
      <c r="B254" s="213" t="s">
        <v>1437</v>
      </c>
      <c r="C254" s="233" t="s">
        <v>1024</v>
      </c>
      <c r="D254" s="214" t="s">
        <v>257</v>
      </c>
      <c r="E254" s="18">
        <v>17580.14</v>
      </c>
      <c r="F254" s="564" t="s">
        <v>1438</v>
      </c>
      <c r="G254" s="230">
        <v>17580.14</v>
      </c>
      <c r="H254" s="18">
        <f t="shared" si="3"/>
        <v>0</v>
      </c>
      <c r="I254" s="214" t="s">
        <v>21</v>
      </c>
    </row>
    <row r="255" spans="1:9" x14ac:dyDescent="0.25">
      <c r="A255" s="216"/>
      <c r="B255" s="213" t="s">
        <v>1439</v>
      </c>
      <c r="C255" s="233" t="s">
        <v>1024</v>
      </c>
      <c r="D255" s="214" t="s">
        <v>27</v>
      </c>
      <c r="E255" s="235">
        <v>3486.5</v>
      </c>
      <c r="F255" s="497">
        <v>41702</v>
      </c>
      <c r="G255" s="44">
        <v>3486.5</v>
      </c>
      <c r="H255" s="243">
        <f t="shared" si="3"/>
        <v>0</v>
      </c>
      <c r="I255" s="214" t="s">
        <v>21</v>
      </c>
    </row>
    <row r="256" spans="1:9" x14ac:dyDescent="0.25">
      <c r="A256" s="216"/>
      <c r="B256" s="213" t="s">
        <v>1440</v>
      </c>
      <c r="C256" s="233" t="s">
        <v>1024</v>
      </c>
      <c r="D256" s="214" t="s">
        <v>16</v>
      </c>
      <c r="E256" s="235">
        <v>1486.5</v>
      </c>
      <c r="F256" s="497">
        <v>41708</v>
      </c>
      <c r="G256" s="44">
        <v>1486.5</v>
      </c>
      <c r="H256" s="243">
        <f t="shared" si="3"/>
        <v>0</v>
      </c>
      <c r="I256" s="214"/>
    </row>
    <row r="257" spans="1:9" x14ac:dyDescent="0.25">
      <c r="A257" s="216"/>
      <c r="B257" s="213" t="s">
        <v>1441</v>
      </c>
      <c r="C257" s="233" t="s">
        <v>1024</v>
      </c>
      <c r="D257" s="214" t="s">
        <v>188</v>
      </c>
      <c r="E257" s="235">
        <v>8487.5</v>
      </c>
      <c r="F257" s="497">
        <v>41704</v>
      </c>
      <c r="G257" s="44">
        <v>8487.5</v>
      </c>
      <c r="H257" s="250">
        <f t="shared" si="3"/>
        <v>0</v>
      </c>
      <c r="I257" s="214" t="s">
        <v>8</v>
      </c>
    </row>
    <row r="258" spans="1:9" x14ac:dyDescent="0.25">
      <c r="A258" s="216"/>
      <c r="B258" s="213" t="s">
        <v>1442</v>
      </c>
      <c r="C258" s="233" t="s">
        <v>1024</v>
      </c>
      <c r="D258" s="214" t="s">
        <v>78</v>
      </c>
      <c r="E258" s="235">
        <v>2254.5</v>
      </c>
      <c r="F258" s="497">
        <v>41702</v>
      </c>
      <c r="G258" s="44">
        <v>2254.5</v>
      </c>
      <c r="H258" s="243">
        <f t="shared" ref="H258:H321" si="4">E258-G258</f>
        <v>0</v>
      </c>
      <c r="I258" s="214" t="s">
        <v>21</v>
      </c>
    </row>
    <row r="259" spans="1:9" x14ac:dyDescent="0.25">
      <c r="A259" s="216"/>
      <c r="B259" s="213" t="s">
        <v>1443</v>
      </c>
      <c r="C259" s="233" t="s">
        <v>1024</v>
      </c>
      <c r="D259" s="220" t="s">
        <v>53</v>
      </c>
      <c r="E259" s="241">
        <v>0</v>
      </c>
      <c r="F259" s="497"/>
      <c r="G259" s="44"/>
      <c r="H259" s="243">
        <f t="shared" si="4"/>
        <v>0</v>
      </c>
      <c r="I259" s="214" t="s">
        <v>21</v>
      </c>
    </row>
    <row r="260" spans="1:9" x14ac:dyDescent="0.25">
      <c r="A260" s="216"/>
      <c r="B260" s="213" t="s">
        <v>1444</v>
      </c>
      <c r="C260" s="233" t="s">
        <v>1024</v>
      </c>
      <c r="D260" s="214" t="s">
        <v>80</v>
      </c>
      <c r="E260" s="235">
        <v>1175.5</v>
      </c>
      <c r="F260" s="497">
        <v>41702</v>
      </c>
      <c r="G260" s="44">
        <v>1175.5</v>
      </c>
      <c r="H260" s="243">
        <f t="shared" si="4"/>
        <v>0</v>
      </c>
      <c r="I260" s="214" t="s">
        <v>21</v>
      </c>
    </row>
    <row r="261" spans="1:9" x14ac:dyDescent="0.25">
      <c r="A261" s="216"/>
      <c r="B261" s="213" t="s">
        <v>1445</v>
      </c>
      <c r="C261" s="233" t="s">
        <v>1024</v>
      </c>
      <c r="D261" s="214" t="s">
        <v>304</v>
      </c>
      <c r="E261" s="235">
        <v>12216</v>
      </c>
      <c r="F261" s="497">
        <v>41702</v>
      </c>
      <c r="G261" s="44">
        <v>12216</v>
      </c>
      <c r="H261" s="243">
        <f t="shared" si="4"/>
        <v>0</v>
      </c>
      <c r="I261" s="214" t="s">
        <v>21</v>
      </c>
    </row>
    <row r="262" spans="1:9" x14ac:dyDescent="0.25">
      <c r="A262" s="216"/>
      <c r="B262" s="213" t="s">
        <v>1446</v>
      </c>
      <c r="C262" s="233" t="s">
        <v>1024</v>
      </c>
      <c r="D262" s="214" t="s">
        <v>36</v>
      </c>
      <c r="E262" s="235">
        <v>12277.62</v>
      </c>
      <c r="F262" s="560" t="s">
        <v>1447</v>
      </c>
      <c r="G262" s="44">
        <v>12277.62</v>
      </c>
      <c r="H262" s="243">
        <f t="shared" si="4"/>
        <v>0</v>
      </c>
      <c r="I262" s="214" t="s">
        <v>21</v>
      </c>
    </row>
    <row r="263" spans="1:9" x14ac:dyDescent="0.25">
      <c r="A263" s="216"/>
      <c r="B263" s="213" t="s">
        <v>1448</v>
      </c>
      <c r="C263" s="233" t="s">
        <v>1024</v>
      </c>
      <c r="D263" s="214" t="s">
        <v>152</v>
      </c>
      <c r="E263" s="235">
        <v>6498</v>
      </c>
      <c r="F263" s="497">
        <v>41702</v>
      </c>
      <c r="G263" s="44">
        <v>6498</v>
      </c>
      <c r="H263" s="243">
        <f t="shared" si="4"/>
        <v>0</v>
      </c>
      <c r="I263" s="214" t="s">
        <v>21</v>
      </c>
    </row>
    <row r="264" spans="1:9" x14ac:dyDescent="0.25">
      <c r="A264" s="216"/>
      <c r="B264" s="213" t="s">
        <v>1449</v>
      </c>
      <c r="C264" s="233" t="s">
        <v>1024</v>
      </c>
      <c r="D264" s="214" t="s">
        <v>130</v>
      </c>
      <c r="E264" s="235">
        <v>3476.5</v>
      </c>
      <c r="F264" s="497">
        <v>41704</v>
      </c>
      <c r="G264" s="44">
        <v>3476.5</v>
      </c>
      <c r="H264" s="243">
        <f t="shared" si="4"/>
        <v>0</v>
      </c>
      <c r="I264" s="214" t="s">
        <v>21</v>
      </c>
    </row>
    <row r="265" spans="1:9" x14ac:dyDescent="0.25">
      <c r="A265" s="216"/>
      <c r="B265" s="213" t="s">
        <v>1450</v>
      </c>
      <c r="C265" s="233" t="s">
        <v>1024</v>
      </c>
      <c r="D265" s="214" t="s">
        <v>99</v>
      </c>
      <c r="E265" s="235">
        <v>3434.1</v>
      </c>
      <c r="F265" s="497">
        <v>41702</v>
      </c>
      <c r="G265" s="44">
        <v>3434.1</v>
      </c>
      <c r="H265" s="243">
        <f t="shared" si="4"/>
        <v>0</v>
      </c>
      <c r="I265" s="214" t="s">
        <v>21</v>
      </c>
    </row>
    <row r="266" spans="1:9" x14ac:dyDescent="0.25">
      <c r="A266" s="216"/>
      <c r="B266" s="213" t="s">
        <v>1451</v>
      </c>
      <c r="C266" s="233" t="s">
        <v>1024</v>
      </c>
      <c r="D266" s="214" t="s">
        <v>133</v>
      </c>
      <c r="E266" s="235">
        <v>20672</v>
      </c>
      <c r="F266" s="497">
        <v>41702</v>
      </c>
      <c r="G266" s="44">
        <v>20672</v>
      </c>
      <c r="H266" s="243">
        <f t="shared" si="4"/>
        <v>0</v>
      </c>
      <c r="I266" s="214" t="s">
        <v>8</v>
      </c>
    </row>
    <row r="267" spans="1:9" x14ac:dyDescent="0.25">
      <c r="A267" s="216"/>
      <c r="B267" s="213" t="s">
        <v>1452</v>
      </c>
      <c r="C267" s="233" t="s">
        <v>1024</v>
      </c>
      <c r="D267" s="214" t="s">
        <v>51</v>
      </c>
      <c r="E267" s="235">
        <v>1855</v>
      </c>
      <c r="F267" s="497">
        <v>41702</v>
      </c>
      <c r="G267" s="44">
        <v>1855</v>
      </c>
      <c r="H267" s="243">
        <f t="shared" si="4"/>
        <v>0</v>
      </c>
      <c r="I267" s="214"/>
    </row>
    <row r="268" spans="1:9" x14ac:dyDescent="0.25">
      <c r="A268" s="216"/>
      <c r="B268" s="213" t="s">
        <v>1453</v>
      </c>
      <c r="C268" s="233" t="s">
        <v>1024</v>
      </c>
      <c r="D268" s="214" t="s">
        <v>28</v>
      </c>
      <c r="E268" s="239">
        <v>8103</v>
      </c>
      <c r="F268" s="560" t="s">
        <v>1454</v>
      </c>
      <c r="G268" s="44">
        <f>6450+1653</f>
        <v>8103</v>
      </c>
      <c r="H268" s="243">
        <f t="shared" si="4"/>
        <v>0</v>
      </c>
      <c r="I268" s="214"/>
    </row>
    <row r="269" spans="1:9" x14ac:dyDescent="0.25">
      <c r="A269" s="216"/>
      <c r="B269" s="213" t="s">
        <v>1455</v>
      </c>
      <c r="C269" s="233" t="s">
        <v>1024</v>
      </c>
      <c r="D269" s="214" t="s">
        <v>794</v>
      </c>
      <c r="E269" s="235">
        <v>2846.6</v>
      </c>
      <c r="F269" s="554" t="s">
        <v>1456</v>
      </c>
      <c r="G269" s="44">
        <v>2846.6</v>
      </c>
      <c r="H269" s="243">
        <f t="shared" si="4"/>
        <v>0</v>
      </c>
      <c r="I269" s="214" t="s">
        <v>45</v>
      </c>
    </row>
    <row r="270" spans="1:9" x14ac:dyDescent="0.25">
      <c r="A270" s="216"/>
      <c r="B270" s="213" t="s">
        <v>1457</v>
      </c>
      <c r="C270" s="233" t="s">
        <v>1024</v>
      </c>
      <c r="D270" s="214" t="s">
        <v>68</v>
      </c>
      <c r="E270" s="235">
        <v>4056</v>
      </c>
      <c r="F270" s="497">
        <v>41702</v>
      </c>
      <c r="G270" s="44">
        <v>4056</v>
      </c>
      <c r="H270" s="243">
        <f t="shared" si="4"/>
        <v>0</v>
      </c>
      <c r="I270" s="214" t="s">
        <v>45</v>
      </c>
    </row>
    <row r="271" spans="1:9" x14ac:dyDescent="0.25">
      <c r="A271" s="216"/>
      <c r="B271" s="213" t="s">
        <v>1458</v>
      </c>
      <c r="C271" s="233" t="s">
        <v>1024</v>
      </c>
      <c r="D271" s="214" t="s">
        <v>412</v>
      </c>
      <c r="E271" s="235">
        <v>1488.6</v>
      </c>
      <c r="F271" s="497">
        <v>41702</v>
      </c>
      <c r="G271" s="44">
        <v>1488.6</v>
      </c>
      <c r="H271" s="243">
        <f t="shared" si="4"/>
        <v>0</v>
      </c>
      <c r="I271" s="214" t="s">
        <v>45</v>
      </c>
    </row>
    <row r="272" spans="1:9" x14ac:dyDescent="0.25">
      <c r="A272" s="216"/>
      <c r="B272" s="213" t="s">
        <v>1459</v>
      </c>
      <c r="C272" s="233" t="s">
        <v>1024</v>
      </c>
      <c r="D272" s="214" t="s">
        <v>23</v>
      </c>
      <c r="E272" s="235">
        <v>1436.5</v>
      </c>
      <c r="F272" s="497">
        <v>41702</v>
      </c>
      <c r="G272" s="44">
        <v>1436.5</v>
      </c>
      <c r="H272" s="243">
        <f t="shared" si="4"/>
        <v>0</v>
      </c>
      <c r="I272" s="214"/>
    </row>
    <row r="273" spans="1:9" x14ac:dyDescent="0.25">
      <c r="A273" s="216"/>
      <c r="B273" s="213" t="s">
        <v>1460</v>
      </c>
      <c r="C273" s="233" t="s">
        <v>1024</v>
      </c>
      <c r="D273" s="214" t="s">
        <v>147</v>
      </c>
      <c r="E273" s="235">
        <v>5611</v>
      </c>
      <c r="F273" s="497">
        <v>41704</v>
      </c>
      <c r="G273" s="44">
        <v>5611</v>
      </c>
      <c r="H273" s="243">
        <f t="shared" si="4"/>
        <v>0</v>
      </c>
      <c r="I273" s="214" t="s">
        <v>8</v>
      </c>
    </row>
    <row r="274" spans="1:9" x14ac:dyDescent="0.25">
      <c r="A274" s="216"/>
      <c r="B274" s="213" t="s">
        <v>1461</v>
      </c>
      <c r="C274" s="233" t="s">
        <v>1024</v>
      </c>
      <c r="D274" s="214" t="s">
        <v>115</v>
      </c>
      <c r="E274" s="235">
        <v>652</v>
      </c>
      <c r="F274" s="554" t="s">
        <v>1424</v>
      </c>
      <c r="G274" s="44">
        <v>652</v>
      </c>
      <c r="H274" s="243">
        <f t="shared" si="4"/>
        <v>0</v>
      </c>
      <c r="I274" s="214" t="s">
        <v>8</v>
      </c>
    </row>
    <row r="275" spans="1:9" x14ac:dyDescent="0.25">
      <c r="A275" s="216"/>
      <c r="B275" s="213" t="s">
        <v>1462</v>
      </c>
      <c r="C275" s="233" t="s">
        <v>1024</v>
      </c>
      <c r="D275" s="214" t="s">
        <v>83</v>
      </c>
      <c r="E275" s="235">
        <v>2332</v>
      </c>
      <c r="F275" s="497">
        <v>41702</v>
      </c>
      <c r="G275" s="44">
        <v>2332</v>
      </c>
      <c r="H275" s="243">
        <f t="shared" si="4"/>
        <v>0</v>
      </c>
      <c r="I275" s="214"/>
    </row>
    <row r="276" spans="1:9" x14ac:dyDescent="0.25">
      <c r="A276" s="216"/>
      <c r="B276" s="213" t="s">
        <v>1463</v>
      </c>
      <c r="C276" s="233" t="s">
        <v>1024</v>
      </c>
      <c r="D276" s="214" t="s">
        <v>392</v>
      </c>
      <c r="E276" s="235">
        <v>2278.3200000000002</v>
      </c>
      <c r="F276" s="497">
        <v>41702</v>
      </c>
      <c r="G276" s="44">
        <v>2278.3200000000002</v>
      </c>
      <c r="H276" s="243">
        <f t="shared" si="4"/>
        <v>0</v>
      </c>
      <c r="I276" s="214"/>
    </row>
    <row r="277" spans="1:9" x14ac:dyDescent="0.25">
      <c r="A277" s="216"/>
      <c r="B277" s="213" t="s">
        <v>1464</v>
      </c>
      <c r="C277" s="233" t="s">
        <v>1024</v>
      </c>
      <c r="D277" s="214" t="s">
        <v>392</v>
      </c>
      <c r="E277" s="235">
        <v>589</v>
      </c>
      <c r="F277" s="497">
        <v>41702</v>
      </c>
      <c r="G277" s="44">
        <v>589</v>
      </c>
      <c r="H277" s="243">
        <f t="shared" si="4"/>
        <v>0</v>
      </c>
      <c r="I277" s="214"/>
    </row>
    <row r="278" spans="1:9" x14ac:dyDescent="0.25">
      <c r="A278" s="216"/>
      <c r="B278" s="213" t="s">
        <v>1465</v>
      </c>
      <c r="C278" s="233" t="s">
        <v>1024</v>
      </c>
      <c r="D278" s="214" t="s">
        <v>1466</v>
      </c>
      <c r="E278" s="235">
        <v>16368</v>
      </c>
      <c r="F278" s="497">
        <v>41703</v>
      </c>
      <c r="G278" s="44">
        <v>16368</v>
      </c>
      <c r="H278" s="243">
        <f t="shared" si="4"/>
        <v>0</v>
      </c>
      <c r="I278" s="214" t="s">
        <v>65</v>
      </c>
    </row>
    <row r="279" spans="1:9" x14ac:dyDescent="0.25">
      <c r="A279" s="216"/>
      <c r="B279" s="213" t="s">
        <v>1467</v>
      </c>
      <c r="C279" s="233" t="s">
        <v>1024</v>
      </c>
      <c r="D279" s="214" t="s">
        <v>1468</v>
      </c>
      <c r="E279" s="235">
        <v>554130</v>
      </c>
      <c r="F279" s="497">
        <v>41704</v>
      </c>
      <c r="G279" s="44">
        <v>554130</v>
      </c>
      <c r="H279" s="243">
        <f t="shared" si="4"/>
        <v>0</v>
      </c>
      <c r="I279" s="214" t="s">
        <v>21</v>
      </c>
    </row>
    <row r="280" spans="1:9" x14ac:dyDescent="0.25">
      <c r="A280" s="216"/>
      <c r="B280" s="213" t="s">
        <v>1469</v>
      </c>
      <c r="C280" s="233" t="s">
        <v>1024</v>
      </c>
      <c r="D280" s="214" t="s">
        <v>14</v>
      </c>
      <c r="E280" s="235">
        <v>4500</v>
      </c>
      <c r="F280" s="497">
        <v>41703</v>
      </c>
      <c r="G280" s="44">
        <v>4500</v>
      </c>
      <c r="H280" s="243">
        <f t="shared" si="4"/>
        <v>0</v>
      </c>
      <c r="I280" s="214" t="s">
        <v>12</v>
      </c>
    </row>
    <row r="281" spans="1:9" x14ac:dyDescent="0.25">
      <c r="A281" s="216"/>
      <c r="B281" s="213" t="s">
        <v>1470</v>
      </c>
      <c r="C281" s="233" t="s">
        <v>1024</v>
      </c>
      <c r="D281" s="214" t="s">
        <v>16</v>
      </c>
      <c r="E281" s="235">
        <v>2707.5</v>
      </c>
      <c r="F281" s="497">
        <v>41708</v>
      </c>
      <c r="G281" s="44">
        <v>2707.5</v>
      </c>
      <c r="H281" s="243">
        <f t="shared" si="4"/>
        <v>0</v>
      </c>
      <c r="I281" s="214" t="s">
        <v>217</v>
      </c>
    </row>
    <row r="282" spans="1:9" x14ac:dyDescent="0.25">
      <c r="A282" s="216"/>
      <c r="B282" s="213" t="s">
        <v>1471</v>
      </c>
      <c r="C282" s="233" t="s">
        <v>1024</v>
      </c>
      <c r="D282" s="214" t="s">
        <v>152</v>
      </c>
      <c r="E282" s="235">
        <v>7086.62</v>
      </c>
      <c r="F282" s="497">
        <v>41702</v>
      </c>
      <c r="G282" s="44">
        <v>7086.62</v>
      </c>
      <c r="H282" s="243">
        <f t="shared" si="4"/>
        <v>0</v>
      </c>
      <c r="I282" s="214"/>
    </row>
    <row r="283" spans="1:9" x14ac:dyDescent="0.25">
      <c r="A283" s="216">
        <v>41703</v>
      </c>
      <c r="B283" s="213" t="s">
        <v>1472</v>
      </c>
      <c r="C283" s="233" t="s">
        <v>1024</v>
      </c>
      <c r="D283" s="214" t="s">
        <v>260</v>
      </c>
      <c r="E283" s="235">
        <v>1344</v>
      </c>
      <c r="F283" s="497">
        <v>41703</v>
      </c>
      <c r="G283" s="44">
        <v>1344</v>
      </c>
      <c r="H283" s="243">
        <f t="shared" si="4"/>
        <v>0</v>
      </c>
      <c r="I283" s="214" t="s">
        <v>30</v>
      </c>
    </row>
    <row r="284" spans="1:9" x14ac:dyDescent="0.25">
      <c r="A284" s="216"/>
      <c r="B284" s="213" t="s">
        <v>1473</v>
      </c>
      <c r="C284" s="233" t="s">
        <v>1024</v>
      </c>
      <c r="D284" s="214" t="s">
        <v>13</v>
      </c>
      <c r="E284" s="235">
        <v>2246</v>
      </c>
      <c r="F284" s="497">
        <v>41703</v>
      </c>
      <c r="G284" s="44">
        <v>2246</v>
      </c>
      <c r="H284" s="243">
        <f t="shared" si="4"/>
        <v>0</v>
      </c>
      <c r="I284" s="58" t="s">
        <v>21</v>
      </c>
    </row>
    <row r="285" spans="1:9" x14ac:dyDescent="0.25">
      <c r="A285" s="216"/>
      <c r="B285" s="213" t="s">
        <v>1474</v>
      </c>
      <c r="C285" s="233" t="s">
        <v>1024</v>
      </c>
      <c r="D285" s="214" t="s">
        <v>47</v>
      </c>
      <c r="E285" s="235">
        <v>3268</v>
      </c>
      <c r="F285" s="497">
        <v>41703</v>
      </c>
      <c r="G285" s="44">
        <v>3268</v>
      </c>
      <c r="H285" s="243">
        <f t="shared" si="4"/>
        <v>0</v>
      </c>
      <c r="I285" s="214" t="s">
        <v>30</v>
      </c>
    </row>
    <row r="286" spans="1:9" x14ac:dyDescent="0.25">
      <c r="A286" s="216"/>
      <c r="B286" s="213" t="s">
        <v>1475</v>
      </c>
      <c r="C286" s="233" t="s">
        <v>1024</v>
      </c>
      <c r="D286" s="214" t="s">
        <v>163</v>
      </c>
      <c r="E286" s="235">
        <v>3154</v>
      </c>
      <c r="F286" s="497">
        <v>41703</v>
      </c>
      <c r="G286" s="44">
        <v>3154</v>
      </c>
      <c r="H286" s="243">
        <f t="shared" si="4"/>
        <v>0</v>
      </c>
      <c r="I286" s="214"/>
    </row>
    <row r="287" spans="1:9" x14ac:dyDescent="0.25">
      <c r="A287" s="216"/>
      <c r="B287" s="213" t="s">
        <v>1476</v>
      </c>
      <c r="C287" s="233" t="s">
        <v>1024</v>
      </c>
      <c r="D287" s="214" t="s">
        <v>147</v>
      </c>
      <c r="E287" s="235">
        <v>41859</v>
      </c>
      <c r="F287" s="497">
        <v>41708</v>
      </c>
      <c r="G287" s="44">
        <v>41859</v>
      </c>
      <c r="H287" s="243">
        <f t="shared" si="4"/>
        <v>0</v>
      </c>
      <c r="I287" s="214" t="s">
        <v>30</v>
      </c>
    </row>
    <row r="288" spans="1:9" x14ac:dyDescent="0.25">
      <c r="A288" s="216"/>
      <c r="B288" s="213" t="s">
        <v>1477</v>
      </c>
      <c r="C288" s="233" t="s">
        <v>1024</v>
      </c>
      <c r="D288" s="214" t="s">
        <v>11</v>
      </c>
      <c r="E288" s="235">
        <v>57660</v>
      </c>
      <c r="F288" s="554" t="s">
        <v>1478</v>
      </c>
      <c r="G288" s="44">
        <v>57660</v>
      </c>
      <c r="H288" s="243">
        <f t="shared" si="4"/>
        <v>0</v>
      </c>
      <c r="I288" s="214" t="s">
        <v>65</v>
      </c>
    </row>
    <row r="289" spans="1:9" x14ac:dyDescent="0.25">
      <c r="A289" s="216"/>
      <c r="B289" s="213" t="s">
        <v>1479</v>
      </c>
      <c r="C289" s="233" t="s">
        <v>1024</v>
      </c>
      <c r="D289" s="214" t="s">
        <v>34</v>
      </c>
      <c r="E289" s="235">
        <v>1332</v>
      </c>
      <c r="F289" s="554" t="s">
        <v>1480</v>
      </c>
      <c r="G289" s="44">
        <v>1332</v>
      </c>
      <c r="H289" s="243">
        <f t="shared" si="4"/>
        <v>0</v>
      </c>
      <c r="I289" s="214" t="s">
        <v>30</v>
      </c>
    </row>
    <row r="290" spans="1:9" x14ac:dyDescent="0.25">
      <c r="A290" s="216"/>
      <c r="B290" s="213" t="s">
        <v>1481</v>
      </c>
      <c r="C290" s="233" t="s">
        <v>1024</v>
      </c>
      <c r="D290" s="220" t="s">
        <v>53</v>
      </c>
      <c r="E290" s="241">
        <v>0</v>
      </c>
      <c r="F290" s="497"/>
      <c r="G290" s="44"/>
      <c r="H290" s="243">
        <f t="shared" si="4"/>
        <v>0</v>
      </c>
      <c r="I290" s="214" t="s">
        <v>512</v>
      </c>
    </row>
    <row r="291" spans="1:9" x14ac:dyDescent="0.25">
      <c r="A291" s="216"/>
      <c r="B291" s="213" t="s">
        <v>1482</v>
      </c>
      <c r="C291" s="233" t="s">
        <v>1024</v>
      </c>
      <c r="D291" s="214" t="s">
        <v>43</v>
      </c>
      <c r="E291" s="235">
        <v>1900</v>
      </c>
      <c r="F291" s="497">
        <v>41720</v>
      </c>
      <c r="G291" s="44">
        <v>1900</v>
      </c>
      <c r="H291" s="243">
        <f t="shared" si="4"/>
        <v>0</v>
      </c>
      <c r="I291" s="214" t="s">
        <v>30</v>
      </c>
    </row>
    <row r="292" spans="1:9" x14ac:dyDescent="0.25">
      <c r="A292" s="216"/>
      <c r="B292" s="213" t="s">
        <v>1483</v>
      </c>
      <c r="C292" s="233" t="s">
        <v>1024</v>
      </c>
      <c r="D292" s="214" t="s">
        <v>54</v>
      </c>
      <c r="E292" s="235">
        <v>7568</v>
      </c>
      <c r="F292" s="497">
        <v>41703</v>
      </c>
      <c r="G292" s="44">
        <v>7568</v>
      </c>
      <c r="H292" s="243">
        <f t="shared" si="4"/>
        <v>0</v>
      </c>
      <c r="I292" s="214" t="s">
        <v>30</v>
      </c>
    </row>
    <row r="293" spans="1:9" x14ac:dyDescent="0.25">
      <c r="A293" s="216"/>
      <c r="B293" s="213" t="s">
        <v>1484</v>
      </c>
      <c r="C293" s="233" t="s">
        <v>1024</v>
      </c>
      <c r="D293" s="214" t="s">
        <v>386</v>
      </c>
      <c r="E293" s="235">
        <v>1411</v>
      </c>
      <c r="F293" s="497">
        <v>41703</v>
      </c>
      <c r="G293" s="44">
        <v>1411</v>
      </c>
      <c r="H293" s="243">
        <f t="shared" si="4"/>
        <v>0</v>
      </c>
      <c r="I293" s="214" t="s">
        <v>30</v>
      </c>
    </row>
    <row r="294" spans="1:9" x14ac:dyDescent="0.25">
      <c r="A294" s="216"/>
      <c r="B294" s="213" t="s">
        <v>1485</v>
      </c>
      <c r="C294" s="233" t="s">
        <v>1024</v>
      </c>
      <c r="D294" s="214" t="s">
        <v>144</v>
      </c>
      <c r="E294" s="235">
        <v>3074</v>
      </c>
      <c r="F294" s="497">
        <v>41703</v>
      </c>
      <c r="G294" s="44">
        <v>3074</v>
      </c>
      <c r="H294" s="243">
        <f t="shared" si="4"/>
        <v>0</v>
      </c>
      <c r="I294" s="214" t="s">
        <v>30</v>
      </c>
    </row>
    <row r="295" spans="1:9" x14ac:dyDescent="0.25">
      <c r="A295" s="216"/>
      <c r="B295" s="213" t="s">
        <v>1486</v>
      </c>
      <c r="C295" s="233" t="s">
        <v>1024</v>
      </c>
      <c r="D295" s="214" t="s">
        <v>544</v>
      </c>
      <c r="E295" s="235">
        <v>11423</v>
      </c>
      <c r="F295" s="497">
        <v>41703</v>
      </c>
      <c r="G295" s="44">
        <v>11423</v>
      </c>
      <c r="H295" s="243">
        <f t="shared" si="4"/>
        <v>0</v>
      </c>
      <c r="I295" s="214"/>
    </row>
    <row r="296" spans="1:9" x14ac:dyDescent="0.25">
      <c r="A296" s="216"/>
      <c r="B296" s="213" t="s">
        <v>1487</v>
      </c>
      <c r="C296" s="233" t="s">
        <v>1024</v>
      </c>
      <c r="D296" s="214" t="s">
        <v>79</v>
      </c>
      <c r="E296" s="235">
        <v>28538.85</v>
      </c>
      <c r="F296" s="561" t="s">
        <v>1488</v>
      </c>
      <c r="G296" s="44">
        <v>28538.85</v>
      </c>
      <c r="H296" s="243">
        <f t="shared" si="4"/>
        <v>0</v>
      </c>
      <c r="I296" s="214" t="s">
        <v>217</v>
      </c>
    </row>
    <row r="297" spans="1:9" x14ac:dyDescent="0.25">
      <c r="A297" s="216"/>
      <c r="B297" s="213" t="s">
        <v>1489</v>
      </c>
      <c r="C297" s="233" t="s">
        <v>1024</v>
      </c>
      <c r="D297" s="214" t="s">
        <v>180</v>
      </c>
      <c r="E297" s="235">
        <v>28124</v>
      </c>
      <c r="F297" s="560" t="s">
        <v>1490</v>
      </c>
      <c r="G297" s="44">
        <v>28124</v>
      </c>
      <c r="H297" s="243">
        <f t="shared" si="4"/>
        <v>0</v>
      </c>
      <c r="I297" s="214" t="s">
        <v>162</v>
      </c>
    </row>
    <row r="298" spans="1:9" x14ac:dyDescent="0.25">
      <c r="A298" s="216"/>
      <c r="B298" s="213" t="s">
        <v>1491</v>
      </c>
      <c r="C298" s="233" t="s">
        <v>1024</v>
      </c>
      <c r="D298" s="214" t="s">
        <v>62</v>
      </c>
      <c r="E298" s="235">
        <v>25833</v>
      </c>
      <c r="F298" s="497">
        <v>41703</v>
      </c>
      <c r="G298" s="44">
        <v>25833</v>
      </c>
      <c r="H298" s="243">
        <f t="shared" si="4"/>
        <v>0</v>
      </c>
      <c r="I298" s="214"/>
    </row>
    <row r="299" spans="1:9" x14ac:dyDescent="0.25">
      <c r="A299" s="216"/>
      <c r="B299" s="213" t="s">
        <v>1492</v>
      </c>
      <c r="C299" s="233" t="s">
        <v>1024</v>
      </c>
      <c r="D299" s="214" t="s">
        <v>884</v>
      </c>
      <c r="E299" s="235">
        <v>3422</v>
      </c>
      <c r="F299" s="497">
        <v>41703</v>
      </c>
      <c r="G299" s="44">
        <v>3422</v>
      </c>
      <c r="H299" s="243">
        <f t="shared" si="4"/>
        <v>0</v>
      </c>
      <c r="I299" s="214" t="s">
        <v>21</v>
      </c>
    </row>
    <row r="300" spans="1:9" ht="24.75" x14ac:dyDescent="0.25">
      <c r="A300" s="216"/>
      <c r="B300" s="213" t="s">
        <v>1493</v>
      </c>
      <c r="C300" s="233" t="s">
        <v>1024</v>
      </c>
      <c r="D300" s="214" t="s">
        <v>1494</v>
      </c>
      <c r="E300" s="235">
        <v>28389.5</v>
      </c>
      <c r="F300" s="565" t="s">
        <v>1495</v>
      </c>
      <c r="G300" s="44">
        <v>28389.5</v>
      </c>
      <c r="H300" s="243">
        <f t="shared" si="4"/>
        <v>0</v>
      </c>
      <c r="I300" s="214" t="s">
        <v>8</v>
      </c>
    </row>
    <row r="301" spans="1:9" x14ac:dyDescent="0.25">
      <c r="A301" s="216"/>
      <c r="B301" s="213" t="s">
        <v>1496</v>
      </c>
      <c r="C301" s="233" t="s">
        <v>1024</v>
      </c>
      <c r="D301" s="214" t="s">
        <v>49</v>
      </c>
      <c r="E301" s="235">
        <v>1169</v>
      </c>
      <c r="F301" s="497">
        <v>41703</v>
      </c>
      <c r="G301" s="44">
        <v>1169</v>
      </c>
      <c r="H301" s="243">
        <f t="shared" si="4"/>
        <v>0</v>
      </c>
      <c r="I301" s="214"/>
    </row>
    <row r="302" spans="1:9" x14ac:dyDescent="0.25">
      <c r="A302" s="216"/>
      <c r="B302" s="213" t="s">
        <v>1497</v>
      </c>
      <c r="C302" s="233" t="s">
        <v>1024</v>
      </c>
      <c r="D302" s="214" t="s">
        <v>307</v>
      </c>
      <c r="E302" s="235">
        <v>3387</v>
      </c>
      <c r="F302" s="497">
        <v>41703</v>
      </c>
      <c r="G302" s="44">
        <v>3387</v>
      </c>
      <c r="H302" s="243">
        <f t="shared" si="4"/>
        <v>0</v>
      </c>
      <c r="I302" s="214"/>
    </row>
    <row r="303" spans="1:9" x14ac:dyDescent="0.25">
      <c r="A303" s="216"/>
      <c r="B303" s="213" t="s">
        <v>1498</v>
      </c>
      <c r="C303" s="233" t="s">
        <v>1024</v>
      </c>
      <c r="D303" s="214" t="s">
        <v>478</v>
      </c>
      <c r="E303" s="235">
        <v>27930</v>
      </c>
      <c r="F303" s="497">
        <v>41703</v>
      </c>
      <c r="G303" s="44">
        <v>27930</v>
      </c>
      <c r="H303" s="243">
        <f t="shared" si="4"/>
        <v>0</v>
      </c>
      <c r="I303" s="214" t="s">
        <v>12</v>
      </c>
    </row>
    <row r="304" spans="1:9" x14ac:dyDescent="0.25">
      <c r="A304" s="216"/>
      <c r="B304" s="213" t="s">
        <v>1499</v>
      </c>
      <c r="C304" s="233" t="s">
        <v>1024</v>
      </c>
      <c r="D304" s="220" t="s">
        <v>53</v>
      </c>
      <c r="E304" s="241">
        <v>0</v>
      </c>
      <c r="F304" s="497"/>
      <c r="G304" s="44"/>
      <c r="H304" s="243">
        <f t="shared" si="4"/>
        <v>0</v>
      </c>
      <c r="I304" s="214" t="s">
        <v>324</v>
      </c>
    </row>
    <row r="305" spans="1:9" x14ac:dyDescent="0.25">
      <c r="A305" s="216"/>
      <c r="B305" s="213" t="s">
        <v>1500</v>
      </c>
      <c r="C305" s="233" t="s">
        <v>1024</v>
      </c>
      <c r="D305" s="214" t="s">
        <v>8</v>
      </c>
      <c r="E305" s="235">
        <v>992.5</v>
      </c>
      <c r="F305" s="566" t="s">
        <v>1501</v>
      </c>
      <c r="G305" s="44">
        <v>992.5</v>
      </c>
      <c r="H305" s="243">
        <f t="shared" si="4"/>
        <v>0</v>
      </c>
      <c r="I305" s="214" t="s">
        <v>8</v>
      </c>
    </row>
    <row r="306" spans="1:9" x14ac:dyDescent="0.25">
      <c r="A306" s="216"/>
      <c r="B306" s="213" t="s">
        <v>1502</v>
      </c>
      <c r="C306" s="233" t="s">
        <v>1024</v>
      </c>
      <c r="D306" s="214" t="s">
        <v>490</v>
      </c>
      <c r="E306" s="235">
        <v>561</v>
      </c>
      <c r="F306" s="497">
        <v>41703</v>
      </c>
      <c r="G306" s="44">
        <v>561</v>
      </c>
      <c r="H306" s="243">
        <f t="shared" si="4"/>
        <v>0</v>
      </c>
      <c r="I306" s="214"/>
    </row>
    <row r="307" spans="1:9" x14ac:dyDescent="0.25">
      <c r="A307" s="216"/>
      <c r="B307" s="213" t="s">
        <v>1503</v>
      </c>
      <c r="C307" s="233" t="s">
        <v>1024</v>
      </c>
      <c r="D307" s="214" t="s">
        <v>794</v>
      </c>
      <c r="E307" s="235">
        <v>2453</v>
      </c>
      <c r="F307" s="554" t="s">
        <v>1504</v>
      </c>
      <c r="G307" s="44">
        <v>2453</v>
      </c>
      <c r="H307" s="243">
        <f t="shared" si="4"/>
        <v>0</v>
      </c>
      <c r="I307" s="214" t="s">
        <v>27</v>
      </c>
    </row>
    <row r="308" spans="1:9" x14ac:dyDescent="0.25">
      <c r="A308" s="216"/>
      <c r="B308" s="213" t="s">
        <v>1505</v>
      </c>
      <c r="C308" s="233" t="s">
        <v>1024</v>
      </c>
      <c r="D308" s="214" t="s">
        <v>60</v>
      </c>
      <c r="E308" s="235">
        <v>5955.5</v>
      </c>
      <c r="F308" s="567" t="s">
        <v>1506</v>
      </c>
      <c r="G308" s="44">
        <v>5955.5</v>
      </c>
      <c r="H308" s="243">
        <f t="shared" si="4"/>
        <v>0</v>
      </c>
      <c r="I308" s="214" t="s">
        <v>8</v>
      </c>
    </row>
    <row r="309" spans="1:9" x14ac:dyDescent="0.25">
      <c r="A309" s="216"/>
      <c r="B309" s="213" t="s">
        <v>1507</v>
      </c>
      <c r="C309" s="233" t="s">
        <v>1024</v>
      </c>
      <c r="D309" s="214" t="s">
        <v>44</v>
      </c>
      <c r="E309" s="239">
        <v>3800</v>
      </c>
      <c r="F309" s="497">
        <v>41720</v>
      </c>
      <c r="G309" s="44">
        <v>3800</v>
      </c>
      <c r="H309" s="243">
        <f t="shared" si="4"/>
        <v>0</v>
      </c>
      <c r="I309" s="214" t="s">
        <v>27</v>
      </c>
    </row>
    <row r="310" spans="1:9" x14ac:dyDescent="0.25">
      <c r="A310" s="216"/>
      <c r="B310" s="213" t="s">
        <v>1508</v>
      </c>
      <c r="C310" s="233" t="s">
        <v>1024</v>
      </c>
      <c r="D310" s="214" t="s">
        <v>133</v>
      </c>
      <c r="E310" s="239">
        <v>19981</v>
      </c>
      <c r="F310" s="560" t="s">
        <v>1509</v>
      </c>
      <c r="G310" s="44">
        <v>19981</v>
      </c>
      <c r="H310" s="243">
        <f t="shared" si="4"/>
        <v>0</v>
      </c>
      <c r="I310" s="214" t="s">
        <v>8</v>
      </c>
    </row>
    <row r="311" spans="1:9" x14ac:dyDescent="0.25">
      <c r="A311" s="216"/>
      <c r="B311" s="213" t="s">
        <v>1510</v>
      </c>
      <c r="C311" s="233" t="s">
        <v>1024</v>
      </c>
      <c r="D311" s="214" t="s">
        <v>733</v>
      </c>
      <c r="E311" s="235">
        <v>5755</v>
      </c>
      <c r="F311" s="554" t="s">
        <v>1511</v>
      </c>
      <c r="G311" s="44">
        <v>5755</v>
      </c>
      <c r="H311" s="243">
        <f t="shared" si="4"/>
        <v>0</v>
      </c>
      <c r="I311" s="214" t="s">
        <v>8</v>
      </c>
    </row>
    <row r="312" spans="1:9" x14ac:dyDescent="0.25">
      <c r="A312" s="216"/>
      <c r="B312" s="213" t="s">
        <v>1512</v>
      </c>
      <c r="C312" s="233" t="s">
        <v>1024</v>
      </c>
      <c r="D312" s="214" t="s">
        <v>52</v>
      </c>
      <c r="E312" s="235">
        <v>2482</v>
      </c>
      <c r="F312" s="497">
        <v>41703</v>
      </c>
      <c r="G312" s="44">
        <v>2482</v>
      </c>
      <c r="H312" s="243">
        <f t="shared" si="4"/>
        <v>0</v>
      </c>
      <c r="I312" s="214" t="s">
        <v>45</v>
      </c>
    </row>
    <row r="313" spans="1:9" x14ac:dyDescent="0.25">
      <c r="A313" s="216"/>
      <c r="B313" s="213" t="s">
        <v>1513</v>
      </c>
      <c r="C313" s="233" t="s">
        <v>1024</v>
      </c>
      <c r="D313" s="214" t="s">
        <v>1494</v>
      </c>
      <c r="E313" s="235">
        <v>4402</v>
      </c>
      <c r="F313" s="497">
        <v>41703</v>
      </c>
      <c r="G313" s="44">
        <v>4402</v>
      </c>
      <c r="H313" s="243">
        <f t="shared" si="4"/>
        <v>0</v>
      </c>
      <c r="I313" s="214" t="s">
        <v>8</v>
      </c>
    </row>
    <row r="314" spans="1:9" x14ac:dyDescent="0.25">
      <c r="A314" s="251"/>
      <c r="B314" s="213" t="s">
        <v>1514</v>
      </c>
      <c r="C314" s="233" t="s">
        <v>1024</v>
      </c>
      <c r="D314" s="214" t="s">
        <v>304</v>
      </c>
      <c r="E314" s="235">
        <v>14854</v>
      </c>
      <c r="F314" s="497">
        <v>41703</v>
      </c>
      <c r="G314" s="44">
        <v>14854</v>
      </c>
      <c r="H314" s="243">
        <f t="shared" si="4"/>
        <v>0</v>
      </c>
      <c r="I314" s="214" t="s">
        <v>45</v>
      </c>
    </row>
    <row r="315" spans="1:9" x14ac:dyDescent="0.25">
      <c r="A315" s="216"/>
      <c r="B315" s="213" t="s">
        <v>1515</v>
      </c>
      <c r="C315" s="233" t="s">
        <v>1024</v>
      </c>
      <c r="D315" s="214" t="s">
        <v>98</v>
      </c>
      <c r="E315" s="235">
        <v>11768</v>
      </c>
      <c r="F315" s="497">
        <v>41703</v>
      </c>
      <c r="G315" s="44">
        <v>11768</v>
      </c>
      <c r="H315" s="243">
        <f t="shared" si="4"/>
        <v>0</v>
      </c>
      <c r="I315" s="214" t="s">
        <v>65</v>
      </c>
    </row>
    <row r="316" spans="1:9" x14ac:dyDescent="0.25">
      <c r="A316" s="251"/>
      <c r="B316" s="213" t="s">
        <v>1516</v>
      </c>
      <c r="C316" s="233" t="s">
        <v>1024</v>
      </c>
      <c r="D316" s="214" t="s">
        <v>1517</v>
      </c>
      <c r="E316" s="235">
        <v>2267</v>
      </c>
      <c r="F316" s="497">
        <v>41703</v>
      </c>
      <c r="G316" s="44">
        <v>2267</v>
      </c>
      <c r="H316" s="243">
        <f t="shared" si="4"/>
        <v>0</v>
      </c>
      <c r="I316" s="214" t="s">
        <v>65</v>
      </c>
    </row>
    <row r="317" spans="1:9" x14ac:dyDescent="0.25">
      <c r="A317" s="252"/>
      <c r="B317" s="213" t="s">
        <v>1518</v>
      </c>
      <c r="C317" s="233" t="s">
        <v>1024</v>
      </c>
      <c r="D317" s="214" t="s">
        <v>1519</v>
      </c>
      <c r="E317" s="235">
        <v>13241</v>
      </c>
      <c r="F317" s="554" t="s">
        <v>1520</v>
      </c>
      <c r="G317" s="44">
        <v>13241</v>
      </c>
      <c r="H317" s="248">
        <f t="shared" si="4"/>
        <v>0</v>
      </c>
      <c r="I317" s="214" t="s">
        <v>65</v>
      </c>
    </row>
    <row r="318" spans="1:9" x14ac:dyDescent="0.25">
      <c r="A318" s="216">
        <v>41703</v>
      </c>
      <c r="B318" s="212" t="s">
        <v>1521</v>
      </c>
      <c r="C318" s="253" t="s">
        <v>1024</v>
      </c>
      <c r="D318" s="214" t="s">
        <v>338</v>
      </c>
      <c r="E318" s="58">
        <v>4013.5</v>
      </c>
      <c r="F318" s="553">
        <v>41703</v>
      </c>
      <c r="G318" s="230">
        <v>4013.5</v>
      </c>
      <c r="H318" s="18">
        <f t="shared" si="4"/>
        <v>0</v>
      </c>
      <c r="I318" s="214" t="s">
        <v>65</v>
      </c>
    </row>
    <row r="319" spans="1:9" x14ac:dyDescent="0.25">
      <c r="A319" s="251"/>
      <c r="B319" s="212" t="s">
        <v>1522</v>
      </c>
      <c r="C319" s="253" t="s">
        <v>1024</v>
      </c>
      <c r="D319" s="214" t="s">
        <v>494</v>
      </c>
      <c r="E319" s="235">
        <v>3388</v>
      </c>
      <c r="F319" s="497">
        <v>41703</v>
      </c>
      <c r="G319" s="44">
        <v>3388</v>
      </c>
      <c r="H319" s="243">
        <f t="shared" si="4"/>
        <v>0</v>
      </c>
      <c r="I319" s="214"/>
    </row>
    <row r="320" spans="1:9" x14ac:dyDescent="0.25">
      <c r="A320" s="216"/>
      <c r="B320" s="212" t="s">
        <v>1523</v>
      </c>
      <c r="C320" s="253" t="s">
        <v>1024</v>
      </c>
      <c r="D320" s="214" t="s">
        <v>494</v>
      </c>
      <c r="E320" s="235">
        <v>40</v>
      </c>
      <c r="F320" s="497">
        <v>41703</v>
      </c>
      <c r="G320" s="44">
        <v>40</v>
      </c>
      <c r="H320" s="243">
        <f t="shared" si="4"/>
        <v>0</v>
      </c>
      <c r="I320" s="214"/>
    </row>
    <row r="321" spans="1:9" x14ac:dyDescent="0.25">
      <c r="A321" s="216"/>
      <c r="B321" s="212" t="s">
        <v>1524</v>
      </c>
      <c r="C321" s="253" t="s">
        <v>1024</v>
      </c>
      <c r="D321" s="214" t="s">
        <v>70</v>
      </c>
      <c r="E321" s="235">
        <v>8264</v>
      </c>
      <c r="F321" s="497">
        <v>41713</v>
      </c>
      <c r="G321" s="44">
        <v>8264</v>
      </c>
      <c r="H321" s="243">
        <f t="shared" si="4"/>
        <v>0</v>
      </c>
      <c r="I321" s="214"/>
    </row>
    <row r="322" spans="1:9" x14ac:dyDescent="0.25">
      <c r="A322" s="254"/>
      <c r="B322" s="212" t="s">
        <v>1525</v>
      </c>
      <c r="C322" s="253" t="s">
        <v>1024</v>
      </c>
      <c r="D322" s="214" t="s">
        <v>912</v>
      </c>
      <c r="E322" s="235">
        <v>4756</v>
      </c>
      <c r="F322" s="497">
        <v>41703</v>
      </c>
      <c r="G322" s="44">
        <v>4756</v>
      </c>
      <c r="H322" s="243">
        <f t="shared" ref="H322:H381" si="5">E322-G322</f>
        <v>0</v>
      </c>
      <c r="I322" s="214" t="s">
        <v>8</v>
      </c>
    </row>
    <row r="323" spans="1:9" x14ac:dyDescent="0.25">
      <c r="A323" s="254"/>
      <c r="B323" s="212" t="s">
        <v>1526</v>
      </c>
      <c r="C323" s="253" t="s">
        <v>1024</v>
      </c>
      <c r="D323" s="214" t="s">
        <v>70</v>
      </c>
      <c r="E323" s="235">
        <v>9671</v>
      </c>
      <c r="F323" s="497">
        <v>41717</v>
      </c>
      <c r="G323" s="44">
        <v>9671</v>
      </c>
      <c r="H323" s="243">
        <f t="shared" si="5"/>
        <v>0</v>
      </c>
      <c r="I323" s="214"/>
    </row>
    <row r="324" spans="1:9" x14ac:dyDescent="0.25">
      <c r="A324" s="254"/>
      <c r="B324" s="212" t="s">
        <v>1527</v>
      </c>
      <c r="C324" s="253" t="s">
        <v>1024</v>
      </c>
      <c r="D324" s="214" t="s">
        <v>245</v>
      </c>
      <c r="E324" s="235">
        <v>24729</v>
      </c>
      <c r="F324" s="497">
        <v>41703</v>
      </c>
      <c r="G324" s="44">
        <v>24729</v>
      </c>
      <c r="H324" s="243">
        <f t="shared" si="5"/>
        <v>0</v>
      </c>
      <c r="I324" s="214" t="s">
        <v>27</v>
      </c>
    </row>
    <row r="325" spans="1:9" ht="23.25" x14ac:dyDescent="0.25">
      <c r="A325" s="216"/>
      <c r="B325" s="212" t="s">
        <v>1528</v>
      </c>
      <c r="C325" s="253" t="s">
        <v>1024</v>
      </c>
      <c r="D325" s="214" t="s">
        <v>92</v>
      </c>
      <c r="E325" s="239">
        <v>7854</v>
      </c>
      <c r="F325" s="568" t="s">
        <v>1529</v>
      </c>
      <c r="G325" s="44">
        <v>7854</v>
      </c>
      <c r="H325" s="243">
        <f t="shared" si="5"/>
        <v>0</v>
      </c>
      <c r="I325" s="214" t="s">
        <v>27</v>
      </c>
    </row>
    <row r="326" spans="1:9" x14ac:dyDescent="0.25">
      <c r="A326" s="216"/>
      <c r="B326" s="212" t="s">
        <v>1530</v>
      </c>
      <c r="C326" s="253" t="s">
        <v>1024</v>
      </c>
      <c r="D326" s="214" t="s">
        <v>27</v>
      </c>
      <c r="E326" s="235">
        <v>12982</v>
      </c>
      <c r="F326" s="497">
        <v>41703</v>
      </c>
      <c r="G326" s="44">
        <v>12982</v>
      </c>
      <c r="H326" s="243">
        <f t="shared" si="5"/>
        <v>0</v>
      </c>
      <c r="I326" s="214" t="s">
        <v>27</v>
      </c>
    </row>
    <row r="327" spans="1:9" x14ac:dyDescent="0.25">
      <c r="A327" s="216"/>
      <c r="B327" s="212" t="s">
        <v>1531</v>
      </c>
      <c r="C327" s="253" t="s">
        <v>1024</v>
      </c>
      <c r="D327" s="214" t="s">
        <v>27</v>
      </c>
      <c r="E327" s="235">
        <v>674</v>
      </c>
      <c r="F327" s="497">
        <v>41703</v>
      </c>
      <c r="G327" s="44">
        <v>674</v>
      </c>
      <c r="H327" s="243">
        <f t="shared" si="5"/>
        <v>0</v>
      </c>
      <c r="I327" s="214" t="s">
        <v>27</v>
      </c>
    </row>
    <row r="328" spans="1:9" x14ac:dyDescent="0.25">
      <c r="A328" s="216"/>
      <c r="B328" s="212" t="s">
        <v>1532</v>
      </c>
      <c r="C328" s="253" t="s">
        <v>1024</v>
      </c>
      <c r="D328" s="214" t="s">
        <v>85</v>
      </c>
      <c r="E328" s="235">
        <v>25265</v>
      </c>
      <c r="F328" s="497">
        <v>41703</v>
      </c>
      <c r="G328" s="44">
        <v>25265</v>
      </c>
      <c r="H328" s="243">
        <f t="shared" si="5"/>
        <v>0</v>
      </c>
      <c r="I328" s="214" t="s">
        <v>27</v>
      </c>
    </row>
    <row r="329" spans="1:9" x14ac:dyDescent="0.25">
      <c r="A329" s="216"/>
      <c r="B329" s="212" t="s">
        <v>1533</v>
      </c>
      <c r="C329" s="253" t="s">
        <v>1024</v>
      </c>
      <c r="D329" s="220" t="s">
        <v>53</v>
      </c>
      <c r="E329" s="241">
        <v>0</v>
      </c>
      <c r="F329" s="497"/>
      <c r="G329" s="44"/>
      <c r="H329" s="243">
        <f t="shared" si="5"/>
        <v>0</v>
      </c>
      <c r="I329" s="214" t="s">
        <v>1239</v>
      </c>
    </row>
    <row r="330" spans="1:9" x14ac:dyDescent="0.25">
      <c r="A330" s="216"/>
      <c r="B330" s="212" t="s">
        <v>1534</v>
      </c>
      <c r="C330" s="253" t="s">
        <v>1024</v>
      </c>
      <c r="D330" s="214" t="s">
        <v>93</v>
      </c>
      <c r="E330" s="235">
        <v>6798</v>
      </c>
      <c r="F330" s="497">
        <v>41703</v>
      </c>
      <c r="G330" s="44">
        <v>6798</v>
      </c>
      <c r="H330" s="243">
        <f t="shared" si="5"/>
        <v>0</v>
      </c>
      <c r="I330" s="214" t="s">
        <v>27</v>
      </c>
    </row>
    <row r="331" spans="1:9" x14ac:dyDescent="0.25">
      <c r="A331" s="216"/>
      <c r="B331" s="212" t="s">
        <v>1535</v>
      </c>
      <c r="C331" s="253" t="s">
        <v>1024</v>
      </c>
      <c r="D331" s="214" t="s">
        <v>765</v>
      </c>
      <c r="E331" s="235">
        <v>2822</v>
      </c>
      <c r="F331" s="497">
        <v>41703</v>
      </c>
      <c r="G331" s="44">
        <v>2822</v>
      </c>
      <c r="H331" s="243">
        <f t="shared" si="5"/>
        <v>0</v>
      </c>
      <c r="I331" s="214" t="s">
        <v>27</v>
      </c>
    </row>
    <row r="332" spans="1:9" x14ac:dyDescent="0.25">
      <c r="A332" s="216"/>
      <c r="B332" s="212" t="s">
        <v>1536</v>
      </c>
      <c r="C332" s="253" t="s">
        <v>1024</v>
      </c>
      <c r="D332" s="214" t="s">
        <v>91</v>
      </c>
      <c r="E332" s="235">
        <v>4280.5</v>
      </c>
      <c r="F332" s="497">
        <v>41703</v>
      </c>
      <c r="G332" s="44">
        <v>4280.5</v>
      </c>
      <c r="H332" s="243">
        <f t="shared" si="5"/>
        <v>0</v>
      </c>
      <c r="I332" s="214" t="s">
        <v>27</v>
      </c>
    </row>
    <row r="333" spans="1:9" x14ac:dyDescent="0.25">
      <c r="A333" s="216"/>
      <c r="B333" s="212" t="s">
        <v>1537</v>
      </c>
      <c r="C333" s="253" t="s">
        <v>1024</v>
      </c>
      <c r="D333" s="214" t="s">
        <v>32</v>
      </c>
      <c r="E333" s="235">
        <v>7310</v>
      </c>
      <c r="F333" s="497">
        <v>41703</v>
      </c>
      <c r="G333" s="44">
        <v>7310</v>
      </c>
      <c r="H333" s="243">
        <f t="shared" si="5"/>
        <v>0</v>
      </c>
      <c r="I333" s="214" t="s">
        <v>217</v>
      </c>
    </row>
    <row r="334" spans="1:9" x14ac:dyDescent="0.25">
      <c r="A334" s="216"/>
      <c r="B334" s="212" t="s">
        <v>1538</v>
      </c>
      <c r="C334" s="253" t="s">
        <v>1024</v>
      </c>
      <c r="D334" s="214" t="s">
        <v>16</v>
      </c>
      <c r="E334" s="235">
        <v>196965</v>
      </c>
      <c r="F334" s="554">
        <v>41738</v>
      </c>
      <c r="G334" s="245">
        <v>196965</v>
      </c>
      <c r="H334" s="243">
        <f t="shared" si="5"/>
        <v>0</v>
      </c>
      <c r="I334" s="214"/>
    </row>
    <row r="335" spans="1:9" x14ac:dyDescent="0.25">
      <c r="A335" s="216"/>
      <c r="B335" s="212" t="s">
        <v>1539</v>
      </c>
      <c r="C335" s="253" t="s">
        <v>1024</v>
      </c>
      <c r="D335" s="220" t="s">
        <v>53</v>
      </c>
      <c r="E335" s="241">
        <v>0</v>
      </c>
      <c r="F335" s="497"/>
      <c r="G335" s="44"/>
      <c r="H335" s="243">
        <f t="shared" si="5"/>
        <v>0</v>
      </c>
      <c r="I335" s="214" t="s">
        <v>1540</v>
      </c>
    </row>
    <row r="336" spans="1:9" x14ac:dyDescent="0.25">
      <c r="A336" s="216"/>
      <c r="B336" s="212" t="s">
        <v>1541</v>
      </c>
      <c r="C336" s="253" t="s">
        <v>1024</v>
      </c>
      <c r="D336" s="214" t="s">
        <v>8</v>
      </c>
      <c r="E336" s="235">
        <v>1684</v>
      </c>
      <c r="F336" s="497">
        <v>41703</v>
      </c>
      <c r="G336" s="44">
        <v>1684</v>
      </c>
      <c r="H336" s="243">
        <f t="shared" si="5"/>
        <v>0</v>
      </c>
      <c r="I336" s="214" t="s">
        <v>8</v>
      </c>
    </row>
    <row r="337" spans="1:9" x14ac:dyDescent="0.25">
      <c r="A337" s="216"/>
      <c r="B337" s="212" t="s">
        <v>1542</v>
      </c>
      <c r="C337" s="253" t="s">
        <v>1024</v>
      </c>
      <c r="D337" s="214" t="s">
        <v>152</v>
      </c>
      <c r="E337" s="235">
        <v>3128</v>
      </c>
      <c r="F337" s="497">
        <v>41703</v>
      </c>
      <c r="G337" s="44">
        <v>3128</v>
      </c>
      <c r="H337" s="243">
        <f t="shared" si="5"/>
        <v>0</v>
      </c>
      <c r="I337" s="214"/>
    </row>
    <row r="338" spans="1:9" x14ac:dyDescent="0.25">
      <c r="A338" s="216"/>
      <c r="B338" s="212" t="s">
        <v>1543</v>
      </c>
      <c r="C338" s="253" t="s">
        <v>1024</v>
      </c>
      <c r="D338" s="214" t="s">
        <v>137</v>
      </c>
      <c r="E338" s="246">
        <v>4559.5</v>
      </c>
      <c r="F338" s="555" t="s">
        <v>1544</v>
      </c>
      <c r="G338" s="44">
        <v>4559.5</v>
      </c>
      <c r="H338" s="243">
        <f t="shared" si="5"/>
        <v>0</v>
      </c>
      <c r="I338" s="214" t="s">
        <v>8</v>
      </c>
    </row>
    <row r="339" spans="1:9" x14ac:dyDescent="0.25">
      <c r="A339" s="216">
        <v>41704</v>
      </c>
      <c r="B339" s="212" t="s">
        <v>1545</v>
      </c>
      <c r="C339" s="253" t="s">
        <v>1024</v>
      </c>
      <c r="D339" s="214" t="s">
        <v>14</v>
      </c>
      <c r="E339" s="235">
        <v>3717</v>
      </c>
      <c r="F339" s="497">
        <v>41704</v>
      </c>
      <c r="G339" s="44">
        <v>3717</v>
      </c>
      <c r="H339" s="243">
        <f t="shared" si="5"/>
        <v>0</v>
      </c>
      <c r="I339" s="214" t="s">
        <v>12</v>
      </c>
    </row>
    <row r="340" spans="1:9" x14ac:dyDescent="0.25">
      <c r="A340" s="216"/>
      <c r="B340" s="212" t="s">
        <v>1546</v>
      </c>
      <c r="C340" s="253" t="s">
        <v>1024</v>
      </c>
      <c r="D340" s="214" t="s">
        <v>111</v>
      </c>
      <c r="E340" s="235">
        <v>11918</v>
      </c>
      <c r="F340" s="497">
        <v>41716</v>
      </c>
      <c r="G340" s="44">
        <v>11918</v>
      </c>
      <c r="H340" s="243">
        <f t="shared" si="5"/>
        <v>0</v>
      </c>
      <c r="I340" s="58" t="s">
        <v>12</v>
      </c>
    </row>
    <row r="341" spans="1:9" x14ac:dyDescent="0.25">
      <c r="A341" s="216"/>
      <c r="B341" s="212" t="s">
        <v>1547</v>
      </c>
      <c r="C341" s="253" t="s">
        <v>1024</v>
      </c>
      <c r="D341" s="214" t="s">
        <v>69</v>
      </c>
      <c r="E341" s="235">
        <v>2523</v>
      </c>
      <c r="F341" s="497">
        <v>41704</v>
      </c>
      <c r="G341" s="44">
        <v>2523</v>
      </c>
      <c r="H341" s="243">
        <f t="shared" si="5"/>
        <v>0</v>
      </c>
      <c r="I341" s="214"/>
    </row>
    <row r="342" spans="1:9" x14ac:dyDescent="0.25">
      <c r="A342" s="216"/>
      <c r="B342" s="212" t="s">
        <v>1548</v>
      </c>
      <c r="C342" s="253" t="s">
        <v>1024</v>
      </c>
      <c r="D342" s="214" t="s">
        <v>13</v>
      </c>
      <c r="E342" s="235">
        <v>3088</v>
      </c>
      <c r="F342" s="497">
        <v>41704</v>
      </c>
      <c r="G342" s="44">
        <v>3088</v>
      </c>
      <c r="H342" s="243">
        <f t="shared" si="5"/>
        <v>0</v>
      </c>
      <c r="I342" s="214" t="s">
        <v>21</v>
      </c>
    </row>
    <row r="343" spans="1:9" x14ac:dyDescent="0.25">
      <c r="A343" s="216"/>
      <c r="B343" s="212" t="s">
        <v>1549</v>
      </c>
      <c r="C343" s="253" t="s">
        <v>1024</v>
      </c>
      <c r="D343" s="214" t="s">
        <v>23</v>
      </c>
      <c r="E343" s="235">
        <v>2406</v>
      </c>
      <c r="F343" s="497">
        <v>41704</v>
      </c>
      <c r="G343" s="44">
        <v>2406</v>
      </c>
      <c r="H343" s="243">
        <f t="shared" si="5"/>
        <v>0</v>
      </c>
      <c r="I343" s="214"/>
    </row>
    <row r="344" spans="1:9" x14ac:dyDescent="0.25">
      <c r="A344" s="216"/>
      <c r="B344" s="212" t="s">
        <v>1550</v>
      </c>
      <c r="C344" s="253" t="s">
        <v>1024</v>
      </c>
      <c r="D344" s="214" t="s">
        <v>20</v>
      </c>
      <c r="E344" s="235">
        <v>4733</v>
      </c>
      <c r="F344" s="497"/>
      <c r="G344" s="255"/>
      <c r="H344" s="256">
        <f t="shared" si="5"/>
        <v>4733</v>
      </c>
      <c r="I344" s="214" t="s">
        <v>8</v>
      </c>
    </row>
    <row r="345" spans="1:9" x14ac:dyDescent="0.25">
      <c r="A345" s="216"/>
      <c r="B345" s="212" t="s">
        <v>1551</v>
      </c>
      <c r="C345" s="253" t="s">
        <v>1024</v>
      </c>
      <c r="D345" s="214" t="s">
        <v>8</v>
      </c>
      <c r="E345" s="235">
        <v>1594</v>
      </c>
      <c r="F345" s="497">
        <v>41704</v>
      </c>
      <c r="G345" s="44">
        <v>1594</v>
      </c>
      <c r="H345" s="243">
        <f t="shared" si="5"/>
        <v>0</v>
      </c>
      <c r="I345" s="214" t="s">
        <v>8</v>
      </c>
    </row>
    <row r="346" spans="1:9" x14ac:dyDescent="0.25">
      <c r="A346" s="216"/>
      <c r="B346" s="212" t="s">
        <v>1552</v>
      </c>
      <c r="C346" s="253" t="s">
        <v>1024</v>
      </c>
      <c r="D346" s="214" t="s">
        <v>29</v>
      </c>
      <c r="E346" s="235">
        <v>6778</v>
      </c>
      <c r="F346" s="497">
        <v>41704</v>
      </c>
      <c r="G346" s="44">
        <v>6778</v>
      </c>
      <c r="H346" s="243">
        <f t="shared" si="5"/>
        <v>0</v>
      </c>
      <c r="I346" s="214" t="s">
        <v>30</v>
      </c>
    </row>
    <row r="347" spans="1:9" x14ac:dyDescent="0.25">
      <c r="A347" s="216"/>
      <c r="B347" s="212" t="s">
        <v>1553</v>
      </c>
      <c r="C347" s="253" t="s">
        <v>1024</v>
      </c>
      <c r="D347" s="214" t="s">
        <v>449</v>
      </c>
      <c r="E347" s="235">
        <v>2012.2</v>
      </c>
      <c r="F347" s="497">
        <v>41704</v>
      </c>
      <c r="G347" s="44">
        <v>2012.2</v>
      </c>
      <c r="H347" s="243">
        <f t="shared" si="5"/>
        <v>0</v>
      </c>
      <c r="I347" s="214" t="s">
        <v>30</v>
      </c>
    </row>
    <row r="348" spans="1:9" x14ac:dyDescent="0.25">
      <c r="A348" s="216"/>
      <c r="B348" s="212" t="s">
        <v>1554</v>
      </c>
      <c r="C348" s="253" t="s">
        <v>1024</v>
      </c>
      <c r="D348" s="214" t="s">
        <v>47</v>
      </c>
      <c r="E348" s="235">
        <v>3760</v>
      </c>
      <c r="F348" s="497">
        <v>41704</v>
      </c>
      <c r="G348" s="44">
        <v>3760</v>
      </c>
      <c r="H348" s="243">
        <f t="shared" si="5"/>
        <v>0</v>
      </c>
      <c r="I348" s="214" t="s">
        <v>30</v>
      </c>
    </row>
    <row r="349" spans="1:9" x14ac:dyDescent="0.25">
      <c r="A349" s="216"/>
      <c r="B349" s="212" t="s">
        <v>1555</v>
      </c>
      <c r="C349" s="253" t="s">
        <v>1024</v>
      </c>
      <c r="D349" s="214" t="s">
        <v>8</v>
      </c>
      <c r="E349" s="235">
        <v>2637</v>
      </c>
      <c r="F349" s="497">
        <v>41704</v>
      </c>
      <c r="G349" s="44">
        <v>2637</v>
      </c>
      <c r="H349" s="243">
        <f t="shared" si="5"/>
        <v>0</v>
      </c>
      <c r="I349" s="214" t="s">
        <v>8</v>
      </c>
    </row>
    <row r="350" spans="1:9" x14ac:dyDescent="0.25">
      <c r="A350" s="216"/>
      <c r="B350" s="212" t="s">
        <v>1556</v>
      </c>
      <c r="C350" s="253" t="s">
        <v>1024</v>
      </c>
      <c r="D350" s="214" t="s">
        <v>1557</v>
      </c>
      <c r="E350" s="235">
        <v>2284.8000000000002</v>
      </c>
      <c r="F350" s="497">
        <v>41704</v>
      </c>
      <c r="G350" s="44">
        <v>2284.8000000000002</v>
      </c>
      <c r="H350" s="243">
        <f t="shared" si="5"/>
        <v>0</v>
      </c>
      <c r="I350" s="214" t="s">
        <v>30</v>
      </c>
    </row>
    <row r="351" spans="1:9" x14ac:dyDescent="0.25">
      <c r="A351" s="216"/>
      <c r="B351" s="212" t="s">
        <v>1558</v>
      </c>
      <c r="C351" s="253" t="s">
        <v>1024</v>
      </c>
      <c r="D351" s="214" t="s">
        <v>890</v>
      </c>
      <c r="E351" s="235">
        <v>10810</v>
      </c>
      <c r="F351" s="497">
        <v>41704</v>
      </c>
      <c r="G351" s="44">
        <v>10810</v>
      </c>
      <c r="H351" s="243">
        <f t="shared" si="5"/>
        <v>0</v>
      </c>
      <c r="I351" s="214"/>
    </row>
    <row r="352" spans="1:9" x14ac:dyDescent="0.25">
      <c r="A352" s="216"/>
      <c r="B352" s="212" t="s">
        <v>1559</v>
      </c>
      <c r="C352" s="253" t="s">
        <v>1024</v>
      </c>
      <c r="D352" s="214" t="s">
        <v>43</v>
      </c>
      <c r="E352" s="235">
        <v>3800</v>
      </c>
      <c r="F352" s="497">
        <v>41720</v>
      </c>
      <c r="G352" s="44">
        <v>3800</v>
      </c>
      <c r="H352" s="243">
        <f t="shared" si="5"/>
        <v>0</v>
      </c>
      <c r="I352" s="214" t="s">
        <v>30</v>
      </c>
    </row>
    <row r="353" spans="1:9" x14ac:dyDescent="0.25">
      <c r="A353" s="216"/>
      <c r="B353" s="212" t="s">
        <v>1560</v>
      </c>
      <c r="C353" s="253" t="s">
        <v>1024</v>
      </c>
      <c r="D353" s="214" t="s">
        <v>42</v>
      </c>
      <c r="E353" s="235">
        <v>3040</v>
      </c>
      <c r="F353" s="497">
        <v>41720</v>
      </c>
      <c r="G353" s="44">
        <v>3040</v>
      </c>
      <c r="H353" s="243">
        <f t="shared" si="5"/>
        <v>0</v>
      </c>
      <c r="I353" s="214" t="s">
        <v>30</v>
      </c>
    </row>
    <row r="354" spans="1:9" x14ac:dyDescent="0.25">
      <c r="A354" s="216"/>
      <c r="B354" s="212" t="s">
        <v>1561</v>
      </c>
      <c r="C354" s="253" t="s">
        <v>1024</v>
      </c>
      <c r="D354" s="214" t="s">
        <v>57</v>
      </c>
      <c r="E354" s="235">
        <v>600</v>
      </c>
      <c r="F354" s="497">
        <v>41704</v>
      </c>
      <c r="G354" s="44">
        <v>600</v>
      </c>
      <c r="H354" s="243">
        <f t="shared" si="5"/>
        <v>0</v>
      </c>
      <c r="I354" s="214" t="s">
        <v>30</v>
      </c>
    </row>
    <row r="355" spans="1:9" x14ac:dyDescent="0.25">
      <c r="A355" s="216"/>
      <c r="B355" s="212" t="s">
        <v>1562</v>
      </c>
      <c r="C355" s="253" t="s">
        <v>1024</v>
      </c>
      <c r="D355" s="214" t="s">
        <v>115</v>
      </c>
      <c r="E355" s="235">
        <v>275.5</v>
      </c>
      <c r="F355" s="497">
        <v>41704</v>
      </c>
      <c r="G355" s="44">
        <v>275.5</v>
      </c>
      <c r="H355" s="243">
        <f t="shared" si="5"/>
        <v>0</v>
      </c>
      <c r="I355" s="214"/>
    </row>
    <row r="356" spans="1:9" x14ac:dyDescent="0.25">
      <c r="A356" s="216"/>
      <c r="B356" s="212" t="s">
        <v>1563</v>
      </c>
      <c r="C356" s="253" t="s">
        <v>1024</v>
      </c>
      <c r="D356" s="214" t="s">
        <v>260</v>
      </c>
      <c r="E356" s="235">
        <v>1356</v>
      </c>
      <c r="F356" s="497">
        <v>41704</v>
      </c>
      <c r="G356" s="44">
        <v>1356</v>
      </c>
      <c r="H356" s="243">
        <f t="shared" si="5"/>
        <v>0</v>
      </c>
      <c r="I356" s="214" t="s">
        <v>30</v>
      </c>
    </row>
    <row r="357" spans="1:9" x14ac:dyDescent="0.25">
      <c r="A357" s="216"/>
      <c r="B357" s="212" t="s">
        <v>1564</v>
      </c>
      <c r="C357" s="253" t="s">
        <v>1024</v>
      </c>
      <c r="D357" s="214" t="s">
        <v>11</v>
      </c>
      <c r="E357" s="235">
        <v>74970</v>
      </c>
      <c r="F357" s="497">
        <v>41706</v>
      </c>
      <c r="G357" s="44">
        <v>74970</v>
      </c>
      <c r="H357" s="243">
        <f t="shared" si="5"/>
        <v>0</v>
      </c>
      <c r="I357" s="214" t="s">
        <v>37</v>
      </c>
    </row>
    <row r="358" spans="1:9" ht="23.25" x14ac:dyDescent="0.25">
      <c r="A358" s="216"/>
      <c r="B358" s="212" t="s">
        <v>1565</v>
      </c>
      <c r="C358" s="253" t="s">
        <v>1024</v>
      </c>
      <c r="D358" s="214" t="s">
        <v>67</v>
      </c>
      <c r="E358" s="235">
        <v>6674</v>
      </c>
      <c r="F358" s="569" t="s">
        <v>1566</v>
      </c>
      <c r="G358" s="257">
        <v>6674</v>
      </c>
      <c r="H358" s="258">
        <f t="shared" si="5"/>
        <v>0</v>
      </c>
      <c r="I358" s="214" t="s">
        <v>12</v>
      </c>
    </row>
    <row r="359" spans="1:9" x14ac:dyDescent="0.25">
      <c r="A359" s="216"/>
      <c r="B359" s="212" t="s">
        <v>1567</v>
      </c>
      <c r="C359" s="253" t="s">
        <v>1024</v>
      </c>
      <c r="D359" s="214" t="s">
        <v>55</v>
      </c>
      <c r="E359" s="235">
        <v>8446</v>
      </c>
      <c r="F359" s="497">
        <v>41704</v>
      </c>
      <c r="G359" s="44">
        <v>8446</v>
      </c>
      <c r="H359" s="243">
        <f t="shared" si="5"/>
        <v>0</v>
      </c>
      <c r="I359" s="214" t="s">
        <v>8</v>
      </c>
    </row>
    <row r="360" spans="1:9" x14ac:dyDescent="0.25">
      <c r="A360" s="216"/>
      <c r="B360" s="212" t="s">
        <v>1568</v>
      </c>
      <c r="C360" s="253" t="s">
        <v>1024</v>
      </c>
      <c r="D360" s="214" t="s">
        <v>44</v>
      </c>
      <c r="E360" s="235">
        <v>3800</v>
      </c>
      <c r="F360" s="497">
        <v>41720</v>
      </c>
      <c r="G360" s="44">
        <v>3800</v>
      </c>
      <c r="H360" s="243">
        <f t="shared" si="5"/>
        <v>0</v>
      </c>
      <c r="I360" s="214" t="s">
        <v>65</v>
      </c>
    </row>
    <row r="361" spans="1:9" x14ac:dyDescent="0.25">
      <c r="A361" s="216"/>
      <c r="B361" s="212" t="s">
        <v>1569</v>
      </c>
      <c r="C361" s="253" t="s">
        <v>1024</v>
      </c>
      <c r="D361" s="214" t="s">
        <v>36</v>
      </c>
      <c r="E361" s="235">
        <v>26032</v>
      </c>
      <c r="F361" s="497">
        <v>41708</v>
      </c>
      <c r="G361" s="44">
        <v>26032</v>
      </c>
      <c r="H361" s="243">
        <f t="shared" si="5"/>
        <v>0</v>
      </c>
      <c r="I361" s="214" t="s">
        <v>12</v>
      </c>
    </row>
    <row r="362" spans="1:9" x14ac:dyDescent="0.25">
      <c r="A362" s="216"/>
      <c r="B362" s="212" t="s">
        <v>1570</v>
      </c>
      <c r="C362" s="253" t="s">
        <v>1024</v>
      </c>
      <c r="D362" s="214" t="s">
        <v>8</v>
      </c>
      <c r="E362" s="235">
        <v>3023.5</v>
      </c>
      <c r="F362" s="497">
        <v>41704</v>
      </c>
      <c r="G362" s="44">
        <v>3023.5</v>
      </c>
      <c r="H362" s="243">
        <f t="shared" si="5"/>
        <v>0</v>
      </c>
      <c r="I362" s="214" t="s">
        <v>8</v>
      </c>
    </row>
    <row r="363" spans="1:9" x14ac:dyDescent="0.25">
      <c r="A363" s="216"/>
      <c r="B363" s="212" t="s">
        <v>1571</v>
      </c>
      <c r="C363" s="253" t="s">
        <v>1024</v>
      </c>
      <c r="D363" s="214" t="s">
        <v>51</v>
      </c>
      <c r="E363" s="235">
        <v>2138</v>
      </c>
      <c r="F363" s="497">
        <v>41704</v>
      </c>
      <c r="G363" s="44">
        <v>2138</v>
      </c>
      <c r="H363" s="243">
        <f t="shared" si="5"/>
        <v>0</v>
      </c>
      <c r="I363" s="214" t="s">
        <v>12</v>
      </c>
    </row>
    <row r="364" spans="1:9" x14ac:dyDescent="0.25">
      <c r="A364" s="216"/>
      <c r="B364" s="212" t="s">
        <v>1572</v>
      </c>
      <c r="C364" s="253" t="s">
        <v>1024</v>
      </c>
      <c r="D364" s="214" t="s">
        <v>348</v>
      </c>
      <c r="E364" s="235">
        <v>1676</v>
      </c>
      <c r="F364" s="497">
        <v>41704</v>
      </c>
      <c r="G364" s="44">
        <v>1676</v>
      </c>
      <c r="H364" s="243">
        <f t="shared" si="5"/>
        <v>0</v>
      </c>
      <c r="I364" s="214" t="s">
        <v>65</v>
      </c>
    </row>
    <row r="365" spans="1:9" x14ac:dyDescent="0.25">
      <c r="A365" s="216"/>
      <c r="B365" s="212" t="s">
        <v>1573</v>
      </c>
      <c r="C365" s="253" t="s">
        <v>1024</v>
      </c>
      <c r="D365" s="214" t="s">
        <v>703</v>
      </c>
      <c r="E365" s="235">
        <v>1462</v>
      </c>
      <c r="F365" s="497">
        <v>41704</v>
      </c>
      <c r="G365" s="44">
        <v>1462</v>
      </c>
      <c r="H365" s="243">
        <f t="shared" si="5"/>
        <v>0</v>
      </c>
      <c r="I365" s="214" t="s">
        <v>12</v>
      </c>
    </row>
    <row r="366" spans="1:9" x14ac:dyDescent="0.25">
      <c r="A366" s="216"/>
      <c r="B366" s="212" t="s">
        <v>1574</v>
      </c>
      <c r="C366" s="253" t="s">
        <v>1024</v>
      </c>
      <c r="D366" s="214" t="s">
        <v>1043</v>
      </c>
      <c r="E366" s="235">
        <v>1384</v>
      </c>
      <c r="F366" s="497">
        <v>41704</v>
      </c>
      <c r="G366" s="44">
        <v>1384</v>
      </c>
      <c r="H366" s="243">
        <f t="shared" si="5"/>
        <v>0</v>
      </c>
      <c r="I366" s="214" t="s">
        <v>12</v>
      </c>
    </row>
    <row r="367" spans="1:9" x14ac:dyDescent="0.25">
      <c r="A367" s="216"/>
      <c r="B367" s="212" t="s">
        <v>1575</v>
      </c>
      <c r="C367" s="253" t="s">
        <v>1024</v>
      </c>
      <c r="D367" s="214" t="s">
        <v>794</v>
      </c>
      <c r="E367" s="235">
        <v>5285</v>
      </c>
      <c r="F367" s="554" t="s">
        <v>1576</v>
      </c>
      <c r="G367" s="44">
        <v>5285</v>
      </c>
      <c r="H367" s="243">
        <f t="shared" si="5"/>
        <v>0</v>
      </c>
      <c r="I367" s="214" t="s">
        <v>12</v>
      </c>
    </row>
    <row r="368" spans="1:9" x14ac:dyDescent="0.25">
      <c r="A368" s="216"/>
      <c r="B368" s="212" t="s">
        <v>1577</v>
      </c>
      <c r="C368" s="253" t="s">
        <v>1024</v>
      </c>
      <c r="D368" s="214" t="s">
        <v>304</v>
      </c>
      <c r="E368" s="235">
        <v>4096</v>
      </c>
      <c r="F368" s="497">
        <v>41704</v>
      </c>
      <c r="G368" s="44">
        <v>4096</v>
      </c>
      <c r="H368" s="243">
        <f t="shared" si="5"/>
        <v>0</v>
      </c>
      <c r="I368" s="214" t="s">
        <v>65</v>
      </c>
    </row>
    <row r="369" spans="1:9" x14ac:dyDescent="0.25">
      <c r="A369" s="216"/>
      <c r="B369" s="212" t="s">
        <v>1578</v>
      </c>
      <c r="C369" s="253" t="s">
        <v>1024</v>
      </c>
      <c r="D369" s="220" t="s">
        <v>53</v>
      </c>
      <c r="E369" s="241">
        <v>0</v>
      </c>
      <c r="F369" s="497"/>
      <c r="G369" s="44"/>
      <c r="H369" s="243">
        <f t="shared" si="5"/>
        <v>0</v>
      </c>
      <c r="I369" s="214" t="s">
        <v>512</v>
      </c>
    </row>
    <row r="370" spans="1:9" x14ac:dyDescent="0.25">
      <c r="A370" s="216"/>
      <c r="B370" s="212" t="s">
        <v>1579</v>
      </c>
      <c r="C370" s="253" t="s">
        <v>1024</v>
      </c>
      <c r="D370" s="214" t="s">
        <v>152</v>
      </c>
      <c r="E370" s="239">
        <v>11676.5</v>
      </c>
      <c r="F370" s="497">
        <v>41704</v>
      </c>
      <c r="G370" s="44">
        <v>11676.5</v>
      </c>
      <c r="H370" s="243">
        <f t="shared" si="5"/>
        <v>0</v>
      </c>
      <c r="I370" s="214"/>
    </row>
    <row r="371" spans="1:9" x14ac:dyDescent="0.25">
      <c r="A371" s="216"/>
      <c r="B371" s="212" t="s">
        <v>1580</v>
      </c>
      <c r="C371" s="253" t="s">
        <v>1024</v>
      </c>
      <c r="D371" s="214" t="s">
        <v>570</v>
      </c>
      <c r="E371" s="235">
        <v>1770</v>
      </c>
      <c r="F371" s="497">
        <v>41704</v>
      </c>
      <c r="G371" s="44">
        <v>1770</v>
      </c>
      <c r="H371" s="243">
        <f t="shared" si="5"/>
        <v>0</v>
      </c>
      <c r="I371" s="214" t="s">
        <v>65</v>
      </c>
    </row>
    <row r="372" spans="1:9" x14ac:dyDescent="0.25">
      <c r="A372" s="216"/>
      <c r="B372" s="212" t="s">
        <v>1581</v>
      </c>
      <c r="C372" s="253" t="s">
        <v>1024</v>
      </c>
      <c r="D372" s="220" t="s">
        <v>53</v>
      </c>
      <c r="E372" s="241">
        <v>0</v>
      </c>
      <c r="F372" s="497"/>
      <c r="G372" s="44"/>
      <c r="H372" s="243">
        <f t="shared" si="5"/>
        <v>0</v>
      </c>
      <c r="I372" s="214" t="s">
        <v>324</v>
      </c>
    </row>
    <row r="373" spans="1:9" x14ac:dyDescent="0.25">
      <c r="A373" s="216"/>
      <c r="B373" s="212" t="s">
        <v>1582</v>
      </c>
      <c r="C373" s="253" t="s">
        <v>1024</v>
      </c>
      <c r="D373" s="214" t="s">
        <v>74</v>
      </c>
      <c r="E373" s="235">
        <v>1414</v>
      </c>
      <c r="F373" s="497">
        <v>41704</v>
      </c>
      <c r="G373" s="44">
        <v>1414</v>
      </c>
      <c r="H373" s="243">
        <f t="shared" si="5"/>
        <v>0</v>
      </c>
      <c r="I373" s="214"/>
    </row>
    <row r="374" spans="1:9" x14ac:dyDescent="0.25">
      <c r="A374" s="216"/>
      <c r="B374" s="212" t="s">
        <v>1583</v>
      </c>
      <c r="C374" s="253" t="s">
        <v>1024</v>
      </c>
      <c r="D374" s="214" t="s">
        <v>64</v>
      </c>
      <c r="E374" s="235">
        <v>14318</v>
      </c>
      <c r="F374" s="497">
        <v>41704</v>
      </c>
      <c r="G374" s="44">
        <v>14318</v>
      </c>
      <c r="H374" s="243">
        <f t="shared" si="5"/>
        <v>0</v>
      </c>
      <c r="I374" s="214" t="s">
        <v>217</v>
      </c>
    </row>
    <row r="375" spans="1:9" x14ac:dyDescent="0.25">
      <c r="A375" s="216"/>
      <c r="B375" s="212" t="s">
        <v>1584</v>
      </c>
      <c r="C375" s="253" t="s">
        <v>1024</v>
      </c>
      <c r="D375" s="220" t="s">
        <v>53</v>
      </c>
      <c r="E375" s="241">
        <v>0</v>
      </c>
      <c r="F375" s="497"/>
      <c r="G375" s="44"/>
      <c r="H375" s="243">
        <f t="shared" si="5"/>
        <v>0</v>
      </c>
      <c r="I375" s="214" t="s">
        <v>324</v>
      </c>
    </row>
    <row r="376" spans="1:9" x14ac:dyDescent="0.25">
      <c r="A376" s="216"/>
      <c r="B376" s="212" t="s">
        <v>1585</v>
      </c>
      <c r="C376" s="253" t="s">
        <v>1024</v>
      </c>
      <c r="D376" s="214" t="s">
        <v>78</v>
      </c>
      <c r="E376" s="235">
        <v>2206</v>
      </c>
      <c r="F376" s="497">
        <v>41704</v>
      </c>
      <c r="G376" s="44">
        <v>2206</v>
      </c>
      <c r="H376" s="243">
        <f t="shared" si="5"/>
        <v>0</v>
      </c>
      <c r="I376" s="214" t="s">
        <v>65</v>
      </c>
    </row>
    <row r="377" spans="1:9" x14ac:dyDescent="0.25">
      <c r="A377" s="216"/>
      <c r="B377" s="212" t="s">
        <v>1586</v>
      </c>
      <c r="C377" s="253" t="s">
        <v>1024</v>
      </c>
      <c r="D377" s="214" t="s">
        <v>19</v>
      </c>
      <c r="E377" s="235">
        <v>8500</v>
      </c>
      <c r="F377" s="497">
        <v>41704</v>
      </c>
      <c r="G377" s="44">
        <v>8500</v>
      </c>
      <c r="H377" s="243">
        <f t="shared" si="5"/>
        <v>0</v>
      </c>
      <c r="I377" s="214" t="s">
        <v>152</v>
      </c>
    </row>
    <row r="378" spans="1:9" x14ac:dyDescent="0.25">
      <c r="A378" s="216"/>
      <c r="B378" s="212" t="s">
        <v>1587</v>
      </c>
      <c r="C378" s="253" t="s">
        <v>1024</v>
      </c>
      <c r="D378" s="214" t="s">
        <v>8</v>
      </c>
      <c r="E378" s="235">
        <v>1361</v>
      </c>
      <c r="F378" s="497">
        <v>41704</v>
      </c>
      <c r="G378" s="44">
        <v>1361</v>
      </c>
      <c r="H378" s="243">
        <f t="shared" si="5"/>
        <v>0</v>
      </c>
      <c r="I378" s="214" t="s">
        <v>8</v>
      </c>
    </row>
    <row r="379" spans="1:9" x14ac:dyDescent="0.25">
      <c r="A379" s="216"/>
      <c r="B379" s="212" t="s">
        <v>1588</v>
      </c>
      <c r="C379" s="253" t="s">
        <v>1024</v>
      </c>
      <c r="D379" s="214" t="s">
        <v>144</v>
      </c>
      <c r="E379" s="239">
        <v>4592</v>
      </c>
      <c r="F379" s="560" t="s">
        <v>1589</v>
      </c>
      <c r="G379" s="44">
        <v>4592</v>
      </c>
      <c r="H379" s="243">
        <f t="shared" si="5"/>
        <v>0</v>
      </c>
      <c r="I379" s="214" t="s">
        <v>65</v>
      </c>
    </row>
    <row r="380" spans="1:9" x14ac:dyDescent="0.25">
      <c r="A380" s="216"/>
      <c r="B380" s="212" t="s">
        <v>1590</v>
      </c>
      <c r="C380" s="253" t="s">
        <v>1024</v>
      </c>
      <c r="D380" s="214" t="s">
        <v>515</v>
      </c>
      <c r="E380" s="235">
        <v>331</v>
      </c>
      <c r="F380" s="497">
        <v>41704</v>
      </c>
      <c r="G380" s="44">
        <v>331</v>
      </c>
      <c r="H380" s="243">
        <f t="shared" si="5"/>
        <v>0</v>
      </c>
      <c r="I380" s="214" t="s">
        <v>65</v>
      </c>
    </row>
    <row r="381" spans="1:9" x14ac:dyDescent="0.25">
      <c r="A381" s="216"/>
      <c r="B381" s="212" t="s">
        <v>1591</v>
      </c>
      <c r="C381" s="253" t="s">
        <v>1024</v>
      </c>
      <c r="D381" s="214" t="s">
        <v>180</v>
      </c>
      <c r="E381" s="235">
        <v>23667</v>
      </c>
      <c r="F381" s="560" t="s">
        <v>1592</v>
      </c>
      <c r="G381" s="44">
        <v>23667</v>
      </c>
      <c r="H381" s="243">
        <f t="shared" si="5"/>
        <v>0</v>
      </c>
      <c r="I381" s="214" t="s">
        <v>217</v>
      </c>
    </row>
    <row r="382" spans="1:9" x14ac:dyDescent="0.25">
      <c r="A382" s="216">
        <v>41704</v>
      </c>
      <c r="B382" s="212" t="s">
        <v>1593</v>
      </c>
      <c r="C382" s="253" t="s">
        <v>1024</v>
      </c>
      <c r="D382" s="214" t="s">
        <v>89</v>
      </c>
      <c r="E382" s="58">
        <v>4392</v>
      </c>
      <c r="F382" s="570" t="s">
        <v>1594</v>
      </c>
      <c r="G382" s="230">
        <v>4392</v>
      </c>
      <c r="H382" s="36">
        <f>E382-G382</f>
        <v>0</v>
      </c>
      <c r="I382" s="214" t="s">
        <v>65</v>
      </c>
    </row>
    <row r="383" spans="1:9" x14ac:dyDescent="0.25">
      <c r="A383" s="216"/>
      <c r="B383" s="212" t="s">
        <v>1595</v>
      </c>
      <c r="C383" s="253" t="s">
        <v>1024</v>
      </c>
      <c r="D383" s="214" t="s">
        <v>32</v>
      </c>
      <c r="E383" s="235">
        <v>7497</v>
      </c>
      <c r="F383" s="497">
        <v>41704</v>
      </c>
      <c r="G383" s="44">
        <v>7497</v>
      </c>
      <c r="H383" s="86">
        <f>E383-G383</f>
        <v>0</v>
      </c>
      <c r="I383" s="214" t="s">
        <v>65</v>
      </c>
    </row>
    <row r="384" spans="1:9" x14ac:dyDescent="0.25">
      <c r="A384" s="216"/>
      <c r="B384" s="212" t="s">
        <v>1596</v>
      </c>
      <c r="C384" s="253" t="s">
        <v>1024</v>
      </c>
      <c r="D384" s="214" t="s">
        <v>68</v>
      </c>
      <c r="E384" s="235">
        <v>1944</v>
      </c>
      <c r="F384" s="497">
        <v>41704</v>
      </c>
      <c r="G384" s="44">
        <v>1944</v>
      </c>
      <c r="H384" s="86">
        <f t="shared" ref="H384:H447" si="6">E384-G384</f>
        <v>0</v>
      </c>
      <c r="I384" s="214" t="s">
        <v>217</v>
      </c>
    </row>
    <row r="385" spans="1:9" x14ac:dyDescent="0.25">
      <c r="A385" s="216"/>
      <c r="B385" s="212" t="s">
        <v>1597</v>
      </c>
      <c r="C385" s="253" t="s">
        <v>1024</v>
      </c>
      <c r="D385" s="214" t="s">
        <v>50</v>
      </c>
      <c r="E385" s="235">
        <v>11211</v>
      </c>
      <c r="F385" s="497">
        <v>41706</v>
      </c>
      <c r="G385" s="44">
        <v>11211</v>
      </c>
      <c r="H385" s="86">
        <f t="shared" si="6"/>
        <v>0</v>
      </c>
      <c r="I385" s="214" t="s">
        <v>8</v>
      </c>
    </row>
    <row r="386" spans="1:9" x14ac:dyDescent="0.25">
      <c r="A386" s="216"/>
      <c r="B386" s="212" t="s">
        <v>1598</v>
      </c>
      <c r="C386" s="253" t="s">
        <v>1024</v>
      </c>
      <c r="D386" s="214" t="s">
        <v>1084</v>
      </c>
      <c r="E386" s="235">
        <v>2293.5</v>
      </c>
      <c r="F386" s="497">
        <v>41704</v>
      </c>
      <c r="G386" s="44">
        <v>2293.5</v>
      </c>
      <c r="H386" s="86">
        <f t="shared" si="6"/>
        <v>0</v>
      </c>
      <c r="I386" s="214" t="s">
        <v>65</v>
      </c>
    </row>
    <row r="387" spans="1:9" x14ac:dyDescent="0.25">
      <c r="A387" s="216"/>
      <c r="B387" s="212" t="s">
        <v>1599</v>
      </c>
      <c r="C387" s="253" t="s">
        <v>1024</v>
      </c>
      <c r="D387" s="214" t="s">
        <v>62</v>
      </c>
      <c r="E387" s="235">
        <v>14759</v>
      </c>
      <c r="F387" s="497">
        <v>41706</v>
      </c>
      <c r="G387" s="44">
        <v>14759</v>
      </c>
      <c r="H387" s="86">
        <f t="shared" si="6"/>
        <v>0</v>
      </c>
      <c r="I387" s="214" t="s">
        <v>217</v>
      </c>
    </row>
    <row r="388" spans="1:9" x14ac:dyDescent="0.25">
      <c r="A388" s="216"/>
      <c r="B388" s="212" t="s">
        <v>1600</v>
      </c>
      <c r="C388" s="253" t="s">
        <v>1024</v>
      </c>
      <c r="D388" s="214" t="s">
        <v>183</v>
      </c>
      <c r="E388" s="235">
        <v>1361</v>
      </c>
      <c r="F388" s="497">
        <v>41704</v>
      </c>
      <c r="G388" s="44">
        <v>1361</v>
      </c>
      <c r="H388" s="86">
        <f t="shared" si="6"/>
        <v>0</v>
      </c>
      <c r="I388" s="214" t="s">
        <v>65</v>
      </c>
    </row>
    <row r="389" spans="1:9" x14ac:dyDescent="0.25">
      <c r="A389" s="216"/>
      <c r="B389" s="212" t="s">
        <v>1601</v>
      </c>
      <c r="C389" s="253" t="s">
        <v>1024</v>
      </c>
      <c r="D389" s="214" t="s">
        <v>130</v>
      </c>
      <c r="E389" s="235">
        <v>5922</v>
      </c>
      <c r="F389" s="497">
        <v>41707</v>
      </c>
      <c r="G389" s="44">
        <v>5922</v>
      </c>
      <c r="H389" s="86">
        <f t="shared" si="6"/>
        <v>0</v>
      </c>
      <c r="I389" s="214"/>
    </row>
    <row r="390" spans="1:9" x14ac:dyDescent="0.25">
      <c r="A390" s="216"/>
      <c r="B390" s="212" t="s">
        <v>1602</v>
      </c>
      <c r="C390" s="253" t="s">
        <v>1024</v>
      </c>
      <c r="D390" s="214" t="s">
        <v>884</v>
      </c>
      <c r="E390" s="235">
        <v>4609</v>
      </c>
      <c r="F390" s="497">
        <v>41704</v>
      </c>
      <c r="G390" s="44">
        <v>4609</v>
      </c>
      <c r="H390" s="86">
        <f t="shared" si="6"/>
        <v>0</v>
      </c>
      <c r="I390" s="214" t="s">
        <v>21</v>
      </c>
    </row>
    <row r="391" spans="1:9" ht="24.75" x14ac:dyDescent="0.25">
      <c r="A391" s="216"/>
      <c r="B391" s="212" t="s">
        <v>1603</v>
      </c>
      <c r="C391" s="253" t="s">
        <v>1024</v>
      </c>
      <c r="D391" s="214" t="s">
        <v>123</v>
      </c>
      <c r="E391" s="235">
        <v>5504.5</v>
      </c>
      <c r="F391" s="565" t="s">
        <v>1604</v>
      </c>
      <c r="G391" s="44">
        <v>5504.5</v>
      </c>
      <c r="H391" s="86">
        <f t="shared" si="6"/>
        <v>0</v>
      </c>
      <c r="I391" s="214" t="s">
        <v>8</v>
      </c>
    </row>
    <row r="392" spans="1:9" x14ac:dyDescent="0.25">
      <c r="A392" s="216"/>
      <c r="B392" s="212" t="s">
        <v>1605</v>
      </c>
      <c r="C392" s="253" t="s">
        <v>1024</v>
      </c>
      <c r="D392" s="214" t="s">
        <v>215</v>
      </c>
      <c r="E392" s="235">
        <v>372</v>
      </c>
      <c r="F392" s="497">
        <v>41704</v>
      </c>
      <c r="G392" s="44">
        <v>372</v>
      </c>
      <c r="H392" s="86">
        <f t="shared" si="6"/>
        <v>0</v>
      </c>
      <c r="I392" s="214"/>
    </row>
    <row r="393" spans="1:9" x14ac:dyDescent="0.25">
      <c r="A393" s="216"/>
      <c r="B393" s="212" t="s">
        <v>1606</v>
      </c>
      <c r="C393" s="253" t="s">
        <v>1024</v>
      </c>
      <c r="D393" s="214" t="s">
        <v>23</v>
      </c>
      <c r="E393" s="235">
        <v>28503</v>
      </c>
      <c r="F393" s="497">
        <v>41704</v>
      </c>
      <c r="G393" s="44">
        <v>28503</v>
      </c>
      <c r="H393" s="86">
        <f t="shared" si="6"/>
        <v>0</v>
      </c>
      <c r="I393" s="214"/>
    </row>
    <row r="394" spans="1:9" x14ac:dyDescent="0.25">
      <c r="A394" s="216"/>
      <c r="B394" s="212" t="s">
        <v>1607</v>
      </c>
      <c r="C394" s="253" t="s">
        <v>1024</v>
      </c>
      <c r="D394" s="214" t="s">
        <v>20</v>
      </c>
      <c r="E394" s="235">
        <v>840</v>
      </c>
      <c r="F394" s="497">
        <v>41704</v>
      </c>
      <c r="G394" s="44">
        <v>840</v>
      </c>
      <c r="H394" s="86">
        <f t="shared" si="6"/>
        <v>0</v>
      </c>
      <c r="I394" s="214" t="s">
        <v>8</v>
      </c>
    </row>
    <row r="395" spans="1:9" x14ac:dyDescent="0.25">
      <c r="A395" s="216"/>
      <c r="B395" s="212" t="s">
        <v>1608</v>
      </c>
      <c r="C395" s="253" t="s">
        <v>1024</v>
      </c>
      <c r="D395" s="214" t="s">
        <v>99</v>
      </c>
      <c r="E395" s="235">
        <v>3358.5</v>
      </c>
      <c r="F395" s="497">
        <v>41704</v>
      </c>
      <c r="G395" s="44">
        <v>3358.5</v>
      </c>
      <c r="H395" s="86">
        <f t="shared" si="6"/>
        <v>0</v>
      </c>
      <c r="I395" s="214" t="s">
        <v>65</v>
      </c>
    </row>
    <row r="396" spans="1:9" x14ac:dyDescent="0.25">
      <c r="A396" s="216"/>
      <c r="B396" s="212" t="s">
        <v>1609</v>
      </c>
      <c r="C396" s="253" t="s">
        <v>1024</v>
      </c>
      <c r="D396" s="214" t="s">
        <v>8</v>
      </c>
      <c r="E396" s="235">
        <v>288.5</v>
      </c>
      <c r="F396" s="497">
        <v>41704</v>
      </c>
      <c r="G396" s="44">
        <v>288.5</v>
      </c>
      <c r="H396" s="86">
        <f t="shared" si="6"/>
        <v>0</v>
      </c>
      <c r="I396" s="214" t="s">
        <v>8</v>
      </c>
    </row>
    <row r="397" spans="1:9" x14ac:dyDescent="0.25">
      <c r="A397" s="216"/>
      <c r="B397" s="212" t="s">
        <v>1610</v>
      </c>
      <c r="C397" s="253" t="s">
        <v>1024</v>
      </c>
      <c r="D397" s="214" t="s">
        <v>1611</v>
      </c>
      <c r="E397" s="235">
        <v>430</v>
      </c>
      <c r="F397" s="497">
        <v>41704</v>
      </c>
      <c r="G397" s="44">
        <v>430</v>
      </c>
      <c r="H397" s="86">
        <f t="shared" si="6"/>
        <v>0</v>
      </c>
      <c r="I397" s="214" t="s">
        <v>8</v>
      </c>
    </row>
    <row r="398" spans="1:9" x14ac:dyDescent="0.25">
      <c r="A398" s="216"/>
      <c r="B398" s="212" t="s">
        <v>1612</v>
      </c>
      <c r="C398" s="253" t="s">
        <v>1024</v>
      </c>
      <c r="D398" s="214" t="s">
        <v>83</v>
      </c>
      <c r="E398" s="235">
        <v>5944.5</v>
      </c>
      <c r="F398" s="554" t="s">
        <v>1613</v>
      </c>
      <c r="G398" s="44">
        <v>5944.5</v>
      </c>
      <c r="H398" s="86">
        <f t="shared" si="6"/>
        <v>0</v>
      </c>
      <c r="I398" s="214"/>
    </row>
    <row r="399" spans="1:9" x14ac:dyDescent="0.25">
      <c r="A399" s="216"/>
      <c r="B399" s="212" t="s">
        <v>1614</v>
      </c>
      <c r="C399" s="253" t="s">
        <v>1024</v>
      </c>
      <c r="D399" s="214" t="s">
        <v>87</v>
      </c>
      <c r="E399" s="235">
        <v>1264</v>
      </c>
      <c r="F399" s="497">
        <v>41704</v>
      </c>
      <c r="G399" s="44">
        <v>1264</v>
      </c>
      <c r="H399" s="86">
        <f t="shared" si="6"/>
        <v>0</v>
      </c>
      <c r="I399" s="214" t="s">
        <v>8</v>
      </c>
    </row>
    <row r="400" spans="1:9" x14ac:dyDescent="0.25">
      <c r="A400" s="216"/>
      <c r="B400" s="212" t="s">
        <v>1615</v>
      </c>
      <c r="C400" s="253" t="s">
        <v>1024</v>
      </c>
      <c r="D400" s="214" t="s">
        <v>87</v>
      </c>
      <c r="E400" s="235">
        <v>580.4</v>
      </c>
      <c r="F400" s="497">
        <v>41704</v>
      </c>
      <c r="G400" s="44">
        <v>580.4</v>
      </c>
      <c r="H400" s="86">
        <f t="shared" si="6"/>
        <v>0</v>
      </c>
      <c r="I400" s="214" t="s">
        <v>8</v>
      </c>
    </row>
    <row r="401" spans="1:9" x14ac:dyDescent="0.25">
      <c r="A401" s="216"/>
      <c r="B401" s="212" t="s">
        <v>1616</v>
      </c>
      <c r="C401" s="253" t="s">
        <v>1024</v>
      </c>
      <c r="D401" s="220" t="s">
        <v>53</v>
      </c>
      <c r="E401" s="241">
        <v>0</v>
      </c>
      <c r="F401" s="497"/>
      <c r="G401" s="44"/>
      <c r="H401" s="86">
        <f t="shared" si="6"/>
        <v>0</v>
      </c>
      <c r="I401" s="214" t="s">
        <v>324</v>
      </c>
    </row>
    <row r="402" spans="1:9" x14ac:dyDescent="0.25">
      <c r="A402" s="216"/>
      <c r="B402" s="212" t="s">
        <v>1617</v>
      </c>
      <c r="C402" s="253" t="s">
        <v>1024</v>
      </c>
      <c r="D402" s="214" t="s">
        <v>110</v>
      </c>
      <c r="E402" s="235">
        <v>37162.800000000003</v>
      </c>
      <c r="F402" s="497">
        <v>41710</v>
      </c>
      <c r="G402" s="44">
        <v>37162.800000000003</v>
      </c>
      <c r="H402" s="86">
        <f t="shared" si="6"/>
        <v>0</v>
      </c>
      <c r="I402" s="214" t="s">
        <v>37</v>
      </c>
    </row>
    <row r="403" spans="1:9" x14ac:dyDescent="0.25">
      <c r="A403" s="216"/>
      <c r="B403" s="212" t="s">
        <v>1618</v>
      </c>
      <c r="C403" s="253" t="s">
        <v>1024</v>
      </c>
      <c r="D403" s="214" t="s">
        <v>494</v>
      </c>
      <c r="E403" s="235">
        <v>3548.5</v>
      </c>
      <c r="F403" s="497">
        <v>41707</v>
      </c>
      <c r="G403" s="44">
        <v>3548.5</v>
      </c>
      <c r="H403" s="86">
        <f t="shared" si="6"/>
        <v>0</v>
      </c>
      <c r="I403" s="214" t="s">
        <v>21</v>
      </c>
    </row>
    <row r="404" spans="1:9" x14ac:dyDescent="0.25">
      <c r="A404" s="216"/>
      <c r="B404" s="212" t="s">
        <v>1619</v>
      </c>
      <c r="C404" s="253" t="s">
        <v>1024</v>
      </c>
      <c r="D404" s="214" t="s">
        <v>160</v>
      </c>
      <c r="E404" s="235">
        <v>108761.60000000001</v>
      </c>
      <c r="F404" s="566" t="s">
        <v>1620</v>
      </c>
      <c r="G404" s="44">
        <v>108761.60000000001</v>
      </c>
      <c r="H404" s="86">
        <f t="shared" si="6"/>
        <v>0</v>
      </c>
      <c r="I404" s="214" t="s">
        <v>162</v>
      </c>
    </row>
    <row r="405" spans="1:9" x14ac:dyDescent="0.25">
      <c r="A405" s="216"/>
      <c r="B405" s="212" t="s">
        <v>1621</v>
      </c>
      <c r="C405" s="253" t="s">
        <v>1024</v>
      </c>
      <c r="D405" s="214" t="s">
        <v>272</v>
      </c>
      <c r="E405" s="235">
        <v>3136</v>
      </c>
      <c r="F405" s="566" t="s">
        <v>1622</v>
      </c>
      <c r="G405" s="44">
        <v>3136</v>
      </c>
      <c r="H405" s="86">
        <f t="shared" si="6"/>
        <v>0</v>
      </c>
      <c r="I405" s="214" t="s">
        <v>162</v>
      </c>
    </row>
    <row r="406" spans="1:9" x14ac:dyDescent="0.25">
      <c r="A406" s="216"/>
      <c r="B406" s="212" t="s">
        <v>1623</v>
      </c>
      <c r="C406" s="253" t="s">
        <v>1024</v>
      </c>
      <c r="D406" s="214" t="s">
        <v>169</v>
      </c>
      <c r="E406" s="246">
        <v>7905</v>
      </c>
      <c r="F406" s="497">
        <v>41706</v>
      </c>
      <c r="G406" s="44">
        <v>7905</v>
      </c>
      <c r="H406" s="86">
        <f t="shared" si="6"/>
        <v>0</v>
      </c>
      <c r="I406" s="214" t="s">
        <v>162</v>
      </c>
    </row>
    <row r="407" spans="1:9" x14ac:dyDescent="0.25">
      <c r="A407" s="216">
        <v>41705</v>
      </c>
      <c r="B407" s="224" t="s">
        <v>1624</v>
      </c>
      <c r="C407" s="259" t="s">
        <v>1625</v>
      </c>
      <c r="D407" s="214" t="s">
        <v>160</v>
      </c>
      <c r="E407" s="235">
        <v>2459</v>
      </c>
      <c r="F407" s="554" t="s">
        <v>1626</v>
      </c>
      <c r="G407" s="44">
        <v>2459</v>
      </c>
      <c r="H407" s="86">
        <f t="shared" si="6"/>
        <v>0</v>
      </c>
      <c r="I407" s="214" t="s">
        <v>162</v>
      </c>
    </row>
    <row r="408" spans="1:9" x14ac:dyDescent="0.25">
      <c r="A408" s="216"/>
      <c r="B408" s="224" t="s">
        <v>1627</v>
      </c>
      <c r="C408" s="259" t="s">
        <v>1625</v>
      </c>
      <c r="D408" s="214" t="s">
        <v>135</v>
      </c>
      <c r="E408" s="235">
        <v>21130.5</v>
      </c>
      <c r="F408" s="497">
        <v>41706</v>
      </c>
      <c r="G408" s="44">
        <v>21130.5</v>
      </c>
      <c r="H408" s="86">
        <f t="shared" si="6"/>
        <v>0</v>
      </c>
      <c r="I408" s="58" t="s">
        <v>162</v>
      </c>
    </row>
    <row r="409" spans="1:9" x14ac:dyDescent="0.25">
      <c r="A409" s="216"/>
      <c r="B409" s="224" t="s">
        <v>1628</v>
      </c>
      <c r="C409" s="259" t="s">
        <v>1625</v>
      </c>
      <c r="D409" s="214" t="s">
        <v>269</v>
      </c>
      <c r="E409" s="235">
        <v>6330</v>
      </c>
      <c r="F409" s="497">
        <v>41706</v>
      </c>
      <c r="G409" s="44">
        <v>6330</v>
      </c>
      <c r="H409" s="86">
        <f t="shared" si="6"/>
        <v>0</v>
      </c>
      <c r="I409" s="214" t="s">
        <v>162</v>
      </c>
    </row>
    <row r="410" spans="1:9" x14ac:dyDescent="0.25">
      <c r="A410" s="216"/>
      <c r="B410" s="224" t="s">
        <v>1629</v>
      </c>
      <c r="C410" s="259" t="s">
        <v>1625</v>
      </c>
      <c r="D410" s="214" t="s">
        <v>358</v>
      </c>
      <c r="E410" s="235">
        <v>8129.6</v>
      </c>
      <c r="F410" s="497">
        <v>41710</v>
      </c>
      <c r="G410" s="44">
        <v>8129.6</v>
      </c>
      <c r="H410" s="86">
        <f t="shared" si="6"/>
        <v>0</v>
      </c>
      <c r="I410" s="214" t="s">
        <v>162</v>
      </c>
    </row>
    <row r="411" spans="1:9" ht="34.5" x14ac:dyDescent="0.25">
      <c r="A411" s="216"/>
      <c r="B411" s="224" t="s">
        <v>1630</v>
      </c>
      <c r="C411" s="259" t="s">
        <v>1625</v>
      </c>
      <c r="D411" s="214" t="s">
        <v>163</v>
      </c>
      <c r="E411" s="235">
        <v>14702</v>
      </c>
      <c r="F411" s="571" t="s">
        <v>1631</v>
      </c>
      <c r="G411" s="44">
        <v>14702</v>
      </c>
      <c r="H411" s="86">
        <f t="shared" si="6"/>
        <v>0</v>
      </c>
      <c r="I411" s="214" t="s">
        <v>162</v>
      </c>
    </row>
    <row r="412" spans="1:9" x14ac:dyDescent="0.25">
      <c r="A412" s="216"/>
      <c r="B412" s="224" t="s">
        <v>1632</v>
      </c>
      <c r="C412" s="259" t="s">
        <v>1625</v>
      </c>
      <c r="D412" s="214" t="s">
        <v>175</v>
      </c>
      <c r="E412" s="235">
        <v>5992</v>
      </c>
      <c r="F412" s="554" t="s">
        <v>1633</v>
      </c>
      <c r="G412" s="44">
        <v>5992</v>
      </c>
      <c r="H412" s="86">
        <f t="shared" si="6"/>
        <v>0</v>
      </c>
      <c r="I412" s="214" t="s">
        <v>162</v>
      </c>
    </row>
    <row r="413" spans="1:9" x14ac:dyDescent="0.25">
      <c r="A413" s="216"/>
      <c r="B413" s="224" t="s">
        <v>1634</v>
      </c>
      <c r="C413" s="259" t="s">
        <v>1625</v>
      </c>
      <c r="D413" s="214" t="s">
        <v>168</v>
      </c>
      <c r="E413" s="235">
        <v>12168</v>
      </c>
      <c r="F413" s="497">
        <v>41706</v>
      </c>
      <c r="G413" s="44">
        <v>12168</v>
      </c>
      <c r="H413" s="86">
        <f t="shared" si="6"/>
        <v>0</v>
      </c>
      <c r="I413" s="214" t="s">
        <v>162</v>
      </c>
    </row>
    <row r="414" spans="1:9" x14ac:dyDescent="0.25">
      <c r="A414" s="216"/>
      <c r="B414" s="224" t="s">
        <v>1635</v>
      </c>
      <c r="C414" s="259" t="s">
        <v>1625</v>
      </c>
      <c r="D414" s="214" t="s">
        <v>361</v>
      </c>
      <c r="E414" s="235">
        <v>1622</v>
      </c>
      <c r="F414" s="497">
        <v>41706</v>
      </c>
      <c r="G414" s="44">
        <v>1622</v>
      </c>
      <c r="H414" s="86">
        <f t="shared" si="6"/>
        <v>0</v>
      </c>
      <c r="I414" s="214" t="s">
        <v>162</v>
      </c>
    </row>
    <row r="415" spans="1:9" x14ac:dyDescent="0.25">
      <c r="A415" s="216"/>
      <c r="B415" s="224" t="s">
        <v>1636</v>
      </c>
      <c r="C415" s="259" t="s">
        <v>1625</v>
      </c>
      <c r="D415" s="214" t="s">
        <v>152</v>
      </c>
      <c r="E415" s="235">
        <v>6681</v>
      </c>
      <c r="F415" s="497">
        <v>41705</v>
      </c>
      <c r="G415" s="44">
        <v>6681</v>
      </c>
      <c r="H415" s="86">
        <f t="shared" si="6"/>
        <v>0</v>
      </c>
      <c r="I415" s="214"/>
    </row>
    <row r="416" spans="1:9" x14ac:dyDescent="0.25">
      <c r="A416" s="216"/>
      <c r="B416" s="224" t="s">
        <v>1637</v>
      </c>
      <c r="C416" s="259" t="s">
        <v>1625</v>
      </c>
      <c r="D416" s="214" t="s">
        <v>367</v>
      </c>
      <c r="E416" s="239">
        <v>4867</v>
      </c>
      <c r="F416" s="560" t="s">
        <v>1638</v>
      </c>
      <c r="G416" s="44">
        <v>4867</v>
      </c>
      <c r="H416" s="86">
        <f t="shared" si="6"/>
        <v>0</v>
      </c>
      <c r="I416" s="214"/>
    </row>
    <row r="417" spans="1:9" x14ac:dyDescent="0.25">
      <c r="A417" s="216"/>
      <c r="B417" s="224" t="s">
        <v>1639</v>
      </c>
      <c r="C417" s="259" t="s">
        <v>1625</v>
      </c>
      <c r="D417" s="214" t="s">
        <v>160</v>
      </c>
      <c r="E417" s="235">
        <v>3872</v>
      </c>
      <c r="F417" s="554" t="s">
        <v>1640</v>
      </c>
      <c r="G417" s="44">
        <v>3872</v>
      </c>
      <c r="H417" s="86">
        <f t="shared" si="6"/>
        <v>0</v>
      </c>
      <c r="I417" s="214" t="s">
        <v>162</v>
      </c>
    </row>
    <row r="418" spans="1:9" x14ac:dyDescent="0.25">
      <c r="A418" s="216"/>
      <c r="B418" s="224" t="s">
        <v>1641</v>
      </c>
      <c r="C418" s="259" t="s">
        <v>1625</v>
      </c>
      <c r="D418" s="214" t="s">
        <v>178</v>
      </c>
      <c r="E418" s="235">
        <v>4161.6000000000004</v>
      </c>
      <c r="F418" s="497">
        <v>41706</v>
      </c>
      <c r="G418" s="44">
        <v>4161.6000000000004</v>
      </c>
      <c r="H418" s="86">
        <f t="shared" si="6"/>
        <v>0</v>
      </c>
      <c r="I418" s="214" t="s">
        <v>162</v>
      </c>
    </row>
    <row r="419" spans="1:9" x14ac:dyDescent="0.25">
      <c r="A419" s="216"/>
      <c r="B419" s="224" t="s">
        <v>1642</v>
      </c>
      <c r="C419" s="259" t="s">
        <v>1625</v>
      </c>
      <c r="D419" s="214" t="s">
        <v>174</v>
      </c>
      <c r="E419" s="235">
        <v>4437.6000000000004</v>
      </c>
      <c r="F419" s="497">
        <v>41706</v>
      </c>
      <c r="G419" s="44">
        <v>4437.6000000000004</v>
      </c>
      <c r="H419" s="86">
        <f t="shared" si="6"/>
        <v>0</v>
      </c>
      <c r="I419" s="214" t="s">
        <v>162</v>
      </c>
    </row>
    <row r="420" spans="1:9" x14ac:dyDescent="0.25">
      <c r="A420" s="216"/>
      <c r="B420" s="224" t="s">
        <v>1643</v>
      </c>
      <c r="C420" s="259" t="s">
        <v>1625</v>
      </c>
      <c r="D420" s="214" t="s">
        <v>14</v>
      </c>
      <c r="E420" s="235">
        <v>7628.5</v>
      </c>
      <c r="F420" s="497">
        <v>41707</v>
      </c>
      <c r="G420" s="44">
        <v>7628.5</v>
      </c>
      <c r="H420" s="86">
        <f t="shared" si="6"/>
        <v>0</v>
      </c>
      <c r="I420" s="214" t="s">
        <v>21</v>
      </c>
    </row>
    <row r="421" spans="1:9" x14ac:dyDescent="0.25">
      <c r="A421" s="216"/>
      <c r="B421" s="224" t="s">
        <v>1644</v>
      </c>
      <c r="C421" s="259" t="s">
        <v>1625</v>
      </c>
      <c r="D421" s="214" t="s">
        <v>106</v>
      </c>
      <c r="E421" s="235">
        <v>40862</v>
      </c>
      <c r="F421" s="497">
        <v>41713</v>
      </c>
      <c r="G421" s="44">
        <v>40862</v>
      </c>
      <c r="H421" s="86">
        <f t="shared" si="6"/>
        <v>0</v>
      </c>
      <c r="I421" s="214" t="s">
        <v>21</v>
      </c>
    </row>
    <row r="422" spans="1:9" x14ac:dyDescent="0.25">
      <c r="A422" s="216"/>
      <c r="B422" s="224" t="s">
        <v>1645</v>
      </c>
      <c r="C422" s="259" t="s">
        <v>1625</v>
      </c>
      <c r="D422" s="214" t="s">
        <v>545</v>
      </c>
      <c r="E422" s="235">
        <v>4869</v>
      </c>
      <c r="F422" s="497">
        <v>41706</v>
      </c>
      <c r="G422" s="44">
        <v>4869</v>
      </c>
      <c r="H422" s="86">
        <f t="shared" si="6"/>
        <v>0</v>
      </c>
      <c r="I422" s="214" t="s">
        <v>162</v>
      </c>
    </row>
    <row r="423" spans="1:9" x14ac:dyDescent="0.25">
      <c r="A423" s="216"/>
      <c r="B423" s="224" t="s">
        <v>1646</v>
      </c>
      <c r="C423" s="259" t="s">
        <v>1625</v>
      </c>
      <c r="D423" s="214" t="s">
        <v>358</v>
      </c>
      <c r="E423" s="235">
        <v>2695.5</v>
      </c>
      <c r="F423" s="497">
        <v>41710</v>
      </c>
      <c r="G423" s="44">
        <v>2695.5</v>
      </c>
      <c r="H423" s="86">
        <f t="shared" si="6"/>
        <v>0</v>
      </c>
      <c r="I423" s="214" t="s">
        <v>162</v>
      </c>
    </row>
    <row r="424" spans="1:9" x14ac:dyDescent="0.25">
      <c r="A424" s="216"/>
      <c r="B424" s="224" t="s">
        <v>1647</v>
      </c>
      <c r="C424" s="259" t="s">
        <v>1625</v>
      </c>
      <c r="D424" s="214" t="s">
        <v>19</v>
      </c>
      <c r="E424" s="235">
        <v>592245.89</v>
      </c>
      <c r="F424" s="560" t="s">
        <v>4930</v>
      </c>
      <c r="G424" s="44">
        <f>3142.71+109944+43273+319630+70016+46240.18</f>
        <v>592245.89</v>
      </c>
      <c r="H424" s="86">
        <f t="shared" si="6"/>
        <v>0</v>
      </c>
      <c r="I424" s="214"/>
    </row>
    <row r="425" spans="1:9" x14ac:dyDescent="0.25">
      <c r="A425" s="216"/>
      <c r="B425" s="224" t="s">
        <v>1648</v>
      </c>
      <c r="C425" s="259" t="s">
        <v>1625</v>
      </c>
      <c r="D425" s="214" t="s">
        <v>168</v>
      </c>
      <c r="E425" s="235">
        <v>4048.5</v>
      </c>
      <c r="F425" s="497">
        <v>41706</v>
      </c>
      <c r="G425" s="44">
        <v>4048.5</v>
      </c>
      <c r="H425" s="86">
        <f t="shared" si="6"/>
        <v>0</v>
      </c>
      <c r="I425" s="214" t="s">
        <v>162</v>
      </c>
    </row>
    <row r="426" spans="1:9" x14ac:dyDescent="0.25">
      <c r="A426" s="216"/>
      <c r="B426" s="224" t="s">
        <v>1649</v>
      </c>
      <c r="C426" s="259" t="s">
        <v>1625</v>
      </c>
      <c r="D426" s="214" t="s">
        <v>250</v>
      </c>
      <c r="E426" s="235">
        <v>1510</v>
      </c>
      <c r="F426" s="497">
        <v>41706</v>
      </c>
      <c r="G426" s="44">
        <v>1510</v>
      </c>
      <c r="H426" s="86">
        <f t="shared" si="6"/>
        <v>0</v>
      </c>
      <c r="I426" s="214" t="s">
        <v>162</v>
      </c>
    </row>
    <row r="427" spans="1:9" x14ac:dyDescent="0.25">
      <c r="A427" s="216"/>
      <c r="B427" s="224" t="s">
        <v>1650</v>
      </c>
      <c r="C427" s="259" t="s">
        <v>1625</v>
      </c>
      <c r="D427" s="214" t="s">
        <v>13</v>
      </c>
      <c r="E427" s="235">
        <v>3128</v>
      </c>
      <c r="F427" s="497">
        <v>41707</v>
      </c>
      <c r="G427" s="44">
        <v>3128</v>
      </c>
      <c r="H427" s="86">
        <f t="shared" si="6"/>
        <v>0</v>
      </c>
      <c r="I427" s="214" t="s">
        <v>27</v>
      </c>
    </row>
    <row r="428" spans="1:9" x14ac:dyDescent="0.25">
      <c r="A428" s="216"/>
      <c r="B428" s="224" t="s">
        <v>1651</v>
      </c>
      <c r="C428" s="259" t="s">
        <v>1625</v>
      </c>
      <c r="D428" s="220" t="s">
        <v>53</v>
      </c>
      <c r="E428" s="241">
        <v>0</v>
      </c>
      <c r="F428" s="497"/>
      <c r="G428" s="44"/>
      <c r="H428" s="86">
        <f t="shared" si="6"/>
        <v>0</v>
      </c>
      <c r="I428" s="214" t="s">
        <v>324</v>
      </c>
    </row>
    <row r="429" spans="1:9" x14ac:dyDescent="0.25">
      <c r="A429" s="216"/>
      <c r="B429" s="224" t="s">
        <v>1652</v>
      </c>
      <c r="C429" s="259" t="s">
        <v>1625</v>
      </c>
      <c r="D429" s="214" t="s">
        <v>28</v>
      </c>
      <c r="E429" s="239">
        <v>7650.5</v>
      </c>
      <c r="F429" s="560" t="s">
        <v>1653</v>
      </c>
      <c r="G429" s="44">
        <v>7650.5</v>
      </c>
      <c r="H429" s="86">
        <f t="shared" si="6"/>
        <v>0</v>
      </c>
      <c r="I429" s="214"/>
    </row>
    <row r="430" spans="1:9" x14ac:dyDescent="0.25">
      <c r="A430" s="216"/>
      <c r="B430" s="224" t="s">
        <v>1654</v>
      </c>
      <c r="C430" s="259" t="s">
        <v>1625</v>
      </c>
      <c r="D430" s="214" t="s">
        <v>36</v>
      </c>
      <c r="E430" s="235">
        <v>23044.5</v>
      </c>
      <c r="F430" s="497">
        <v>41708</v>
      </c>
      <c r="G430" s="44">
        <v>23044.5</v>
      </c>
      <c r="H430" s="86">
        <f t="shared" si="6"/>
        <v>0</v>
      </c>
      <c r="I430" s="214" t="s">
        <v>12</v>
      </c>
    </row>
    <row r="431" spans="1:9" x14ac:dyDescent="0.25">
      <c r="A431" s="216"/>
      <c r="B431" s="224" t="s">
        <v>1655</v>
      </c>
      <c r="C431" s="259" t="s">
        <v>1625</v>
      </c>
      <c r="D431" s="214" t="s">
        <v>47</v>
      </c>
      <c r="E431" s="235">
        <v>3302</v>
      </c>
      <c r="F431" s="497">
        <v>41705</v>
      </c>
      <c r="G431" s="44">
        <v>3302</v>
      </c>
      <c r="H431" s="86">
        <f t="shared" si="6"/>
        <v>0</v>
      </c>
      <c r="I431" s="214" t="s">
        <v>30</v>
      </c>
    </row>
    <row r="432" spans="1:9" x14ac:dyDescent="0.25">
      <c r="A432" s="216"/>
      <c r="B432" s="224" t="s">
        <v>1656</v>
      </c>
      <c r="C432" s="259" t="s">
        <v>1625</v>
      </c>
      <c r="D432" s="214" t="s">
        <v>76</v>
      </c>
      <c r="E432" s="235">
        <v>5992</v>
      </c>
      <c r="F432" s="497">
        <v>41705</v>
      </c>
      <c r="G432" s="44">
        <v>5992</v>
      </c>
      <c r="H432" s="86">
        <f t="shared" si="6"/>
        <v>0</v>
      </c>
      <c r="I432" s="214"/>
    </row>
    <row r="433" spans="1:9" x14ac:dyDescent="0.25">
      <c r="A433" s="216"/>
      <c r="B433" s="224" t="s">
        <v>1657</v>
      </c>
      <c r="C433" s="259" t="s">
        <v>1625</v>
      </c>
      <c r="D433" s="214" t="s">
        <v>1658</v>
      </c>
      <c r="E433" s="239">
        <v>8541</v>
      </c>
      <c r="F433" s="560" t="s">
        <v>1659</v>
      </c>
      <c r="G433" s="44">
        <v>8541</v>
      </c>
      <c r="H433" s="86">
        <f t="shared" si="6"/>
        <v>0</v>
      </c>
      <c r="I433" s="214" t="s">
        <v>65</v>
      </c>
    </row>
    <row r="434" spans="1:9" x14ac:dyDescent="0.25">
      <c r="A434" s="216"/>
      <c r="B434" s="224" t="s">
        <v>1660</v>
      </c>
      <c r="C434" s="259" t="s">
        <v>1625</v>
      </c>
      <c r="D434" s="214" t="s">
        <v>956</v>
      </c>
      <c r="E434" s="235">
        <v>1725</v>
      </c>
      <c r="F434" s="497">
        <v>41705</v>
      </c>
      <c r="G434" s="44">
        <v>1725</v>
      </c>
      <c r="H434" s="86">
        <f t="shared" si="6"/>
        <v>0</v>
      </c>
      <c r="I434" s="214" t="s">
        <v>65</v>
      </c>
    </row>
    <row r="435" spans="1:9" x14ac:dyDescent="0.25">
      <c r="A435" s="216"/>
      <c r="B435" s="224" t="s">
        <v>1661</v>
      </c>
      <c r="C435" s="259" t="s">
        <v>1625</v>
      </c>
      <c r="D435" s="214" t="s">
        <v>52</v>
      </c>
      <c r="E435" s="235">
        <v>3326</v>
      </c>
      <c r="F435" s="497">
        <v>41705</v>
      </c>
      <c r="G435" s="44">
        <v>3326</v>
      </c>
      <c r="H435" s="86">
        <f t="shared" si="6"/>
        <v>0</v>
      </c>
      <c r="I435" s="214" t="s">
        <v>12</v>
      </c>
    </row>
    <row r="436" spans="1:9" x14ac:dyDescent="0.25">
      <c r="A436" s="216"/>
      <c r="B436" s="224" t="s">
        <v>1662</v>
      </c>
      <c r="C436" s="259" t="s">
        <v>1625</v>
      </c>
      <c r="D436" s="214" t="s">
        <v>373</v>
      </c>
      <c r="E436" s="235">
        <v>27816.5</v>
      </c>
      <c r="F436" s="497">
        <v>41705</v>
      </c>
      <c r="G436" s="44">
        <v>27816.5</v>
      </c>
      <c r="H436" s="86">
        <f t="shared" si="6"/>
        <v>0</v>
      </c>
      <c r="I436" s="214" t="s">
        <v>217</v>
      </c>
    </row>
    <row r="437" spans="1:9" x14ac:dyDescent="0.25">
      <c r="A437" s="216"/>
      <c r="B437" s="224" t="s">
        <v>1663</v>
      </c>
      <c r="C437" s="259" t="s">
        <v>1625</v>
      </c>
      <c r="D437" s="214" t="s">
        <v>124</v>
      </c>
      <c r="E437" s="235">
        <v>9212</v>
      </c>
      <c r="F437" s="497">
        <v>41705</v>
      </c>
      <c r="G437" s="44">
        <v>9212</v>
      </c>
      <c r="H437" s="86">
        <f t="shared" si="6"/>
        <v>0</v>
      </c>
      <c r="I437" s="214" t="s">
        <v>30</v>
      </c>
    </row>
    <row r="438" spans="1:9" x14ac:dyDescent="0.25">
      <c r="A438" s="216"/>
      <c r="B438" s="224" t="s">
        <v>1664</v>
      </c>
      <c r="C438" s="259" t="s">
        <v>1625</v>
      </c>
      <c r="D438" s="214" t="s">
        <v>488</v>
      </c>
      <c r="E438" s="235">
        <v>1046</v>
      </c>
      <c r="F438" s="497">
        <v>41705</v>
      </c>
      <c r="G438" s="44">
        <v>1046</v>
      </c>
      <c r="H438" s="86">
        <f t="shared" si="6"/>
        <v>0</v>
      </c>
      <c r="I438" s="214"/>
    </row>
    <row r="439" spans="1:9" x14ac:dyDescent="0.25">
      <c r="A439" s="216"/>
      <c r="B439" s="224" t="s">
        <v>1665</v>
      </c>
      <c r="C439" s="259" t="s">
        <v>1625</v>
      </c>
      <c r="D439" s="214" t="s">
        <v>54</v>
      </c>
      <c r="E439" s="235">
        <v>10098</v>
      </c>
      <c r="F439" s="497">
        <v>41705</v>
      </c>
      <c r="G439" s="44">
        <v>10098</v>
      </c>
      <c r="H439" s="86">
        <f t="shared" si="6"/>
        <v>0</v>
      </c>
      <c r="I439" s="214" t="s">
        <v>30</v>
      </c>
    </row>
    <row r="440" spans="1:9" x14ac:dyDescent="0.25">
      <c r="A440" s="216"/>
      <c r="B440" s="224" t="s">
        <v>1666</v>
      </c>
      <c r="C440" s="259" t="s">
        <v>1625</v>
      </c>
      <c r="D440" s="214" t="s">
        <v>67</v>
      </c>
      <c r="E440" s="235">
        <v>4019</v>
      </c>
      <c r="F440" s="497">
        <v>41705</v>
      </c>
      <c r="G440" s="44">
        <v>4019</v>
      </c>
      <c r="H440" s="86">
        <f t="shared" si="6"/>
        <v>0</v>
      </c>
      <c r="I440" s="214" t="s">
        <v>12</v>
      </c>
    </row>
    <row r="441" spans="1:9" x14ac:dyDescent="0.25">
      <c r="A441" s="216"/>
      <c r="B441" s="224" t="s">
        <v>1667</v>
      </c>
      <c r="C441" s="259" t="s">
        <v>1625</v>
      </c>
      <c r="D441" s="214" t="s">
        <v>106</v>
      </c>
      <c r="E441" s="235">
        <v>2750</v>
      </c>
      <c r="F441" s="497">
        <v>41706</v>
      </c>
      <c r="G441" s="44">
        <v>2750</v>
      </c>
      <c r="H441" s="86">
        <f t="shared" si="6"/>
        <v>0</v>
      </c>
      <c r="I441" s="214"/>
    </row>
    <row r="442" spans="1:9" x14ac:dyDescent="0.25">
      <c r="A442" s="216"/>
      <c r="B442" s="224" t="s">
        <v>1668</v>
      </c>
      <c r="C442" s="259" t="s">
        <v>1625</v>
      </c>
      <c r="D442" s="214" t="s">
        <v>36</v>
      </c>
      <c r="E442" s="235">
        <v>4920</v>
      </c>
      <c r="F442" s="497">
        <v>41708</v>
      </c>
      <c r="G442" s="44">
        <v>4920</v>
      </c>
      <c r="H442" s="86">
        <f t="shared" si="6"/>
        <v>0</v>
      </c>
      <c r="I442" s="214" t="s">
        <v>12</v>
      </c>
    </row>
    <row r="443" spans="1:9" x14ac:dyDescent="0.25">
      <c r="A443" s="216"/>
      <c r="B443" s="224" t="s">
        <v>1669</v>
      </c>
      <c r="C443" s="259" t="s">
        <v>1625</v>
      </c>
      <c r="D443" s="214" t="s">
        <v>35</v>
      </c>
      <c r="E443" s="235">
        <v>722</v>
      </c>
      <c r="F443" s="497">
        <v>41705</v>
      </c>
      <c r="G443" s="44">
        <v>722</v>
      </c>
      <c r="H443" s="86">
        <f t="shared" si="6"/>
        <v>0</v>
      </c>
      <c r="I443" s="214" t="s">
        <v>30</v>
      </c>
    </row>
    <row r="444" spans="1:9" x14ac:dyDescent="0.25">
      <c r="A444" s="216"/>
      <c r="B444" s="224" t="s">
        <v>1670</v>
      </c>
      <c r="C444" s="259" t="s">
        <v>1625</v>
      </c>
      <c r="D444" s="214" t="s">
        <v>152</v>
      </c>
      <c r="E444" s="235">
        <v>14430</v>
      </c>
      <c r="F444" s="497">
        <v>41705</v>
      </c>
      <c r="G444" s="44">
        <v>14430</v>
      </c>
      <c r="H444" s="86">
        <f t="shared" si="6"/>
        <v>0</v>
      </c>
      <c r="I444" s="214"/>
    </row>
    <row r="445" spans="1:9" x14ac:dyDescent="0.25">
      <c r="A445" s="216"/>
      <c r="B445" s="224" t="s">
        <v>1671</v>
      </c>
      <c r="C445" s="259" t="s">
        <v>1625</v>
      </c>
      <c r="D445" s="214" t="s">
        <v>34</v>
      </c>
      <c r="E445" s="235">
        <v>1927</v>
      </c>
      <c r="F445" s="497">
        <v>41705</v>
      </c>
      <c r="G445" s="44">
        <v>1927</v>
      </c>
      <c r="H445" s="86">
        <f t="shared" si="6"/>
        <v>0</v>
      </c>
      <c r="I445" s="214" t="s">
        <v>30</v>
      </c>
    </row>
    <row r="446" spans="1:9" x14ac:dyDescent="0.25">
      <c r="A446" s="261">
        <v>41705</v>
      </c>
      <c r="B446" s="262" t="s">
        <v>1672</v>
      </c>
      <c r="C446" s="259" t="s">
        <v>1625</v>
      </c>
      <c r="D446" s="214" t="s">
        <v>794</v>
      </c>
      <c r="E446" s="58">
        <v>5006</v>
      </c>
      <c r="F446" s="572" t="s">
        <v>1673</v>
      </c>
      <c r="G446" s="230">
        <v>5006</v>
      </c>
      <c r="H446" s="18">
        <f t="shared" si="6"/>
        <v>0</v>
      </c>
      <c r="I446" s="214" t="s">
        <v>12</v>
      </c>
    </row>
    <row r="447" spans="1:9" x14ac:dyDescent="0.25">
      <c r="A447" s="216"/>
      <c r="B447" s="224" t="s">
        <v>1674</v>
      </c>
      <c r="C447" s="259" t="s">
        <v>1675</v>
      </c>
      <c r="D447" s="214" t="s">
        <v>260</v>
      </c>
      <c r="E447" s="235">
        <v>3136</v>
      </c>
      <c r="F447" s="497">
        <v>41705</v>
      </c>
      <c r="G447" s="44">
        <v>3136</v>
      </c>
      <c r="H447" s="243">
        <f t="shared" si="6"/>
        <v>0</v>
      </c>
      <c r="I447" s="214" t="s">
        <v>12</v>
      </c>
    </row>
    <row r="448" spans="1:9" x14ac:dyDescent="0.25">
      <c r="A448" s="216"/>
      <c r="B448" s="224" t="s">
        <v>1676</v>
      </c>
      <c r="C448" s="259" t="s">
        <v>1675</v>
      </c>
      <c r="D448" s="214" t="s">
        <v>29</v>
      </c>
      <c r="E448" s="235">
        <v>9762.5</v>
      </c>
      <c r="F448" s="497">
        <v>41705</v>
      </c>
      <c r="G448" s="44">
        <v>9762.5</v>
      </c>
      <c r="H448" s="243">
        <f t="shared" ref="H448:H511" si="7">E448-G448</f>
        <v>0</v>
      </c>
      <c r="I448" s="214" t="s">
        <v>30</v>
      </c>
    </row>
    <row r="449" spans="1:9" x14ac:dyDescent="0.25">
      <c r="A449" s="216"/>
      <c r="B449" s="224" t="s">
        <v>1677</v>
      </c>
      <c r="C449" s="259" t="s">
        <v>1675</v>
      </c>
      <c r="D449" s="214" t="s">
        <v>44</v>
      </c>
      <c r="E449" s="235">
        <v>5700</v>
      </c>
      <c r="F449" s="497">
        <v>41720</v>
      </c>
      <c r="G449" s="44">
        <v>5700</v>
      </c>
      <c r="H449" s="243">
        <f t="shared" si="7"/>
        <v>0</v>
      </c>
      <c r="I449" s="214" t="s">
        <v>12</v>
      </c>
    </row>
    <row r="450" spans="1:9" x14ac:dyDescent="0.25">
      <c r="A450" s="216"/>
      <c r="B450" s="224" t="s">
        <v>1678</v>
      </c>
      <c r="C450" s="259" t="s">
        <v>1675</v>
      </c>
      <c r="D450" s="214" t="s">
        <v>1033</v>
      </c>
      <c r="E450" s="235">
        <v>8777</v>
      </c>
      <c r="F450" s="497">
        <v>41705</v>
      </c>
      <c r="G450" s="44">
        <v>8777</v>
      </c>
      <c r="H450" s="243">
        <f t="shared" si="7"/>
        <v>0</v>
      </c>
      <c r="I450" s="214"/>
    </row>
    <row r="451" spans="1:9" x14ac:dyDescent="0.25">
      <c r="A451" s="216"/>
      <c r="B451" s="224" t="s">
        <v>1679</v>
      </c>
      <c r="C451" s="259" t="s">
        <v>1675</v>
      </c>
      <c r="D451" s="214" t="s">
        <v>228</v>
      </c>
      <c r="E451" s="235">
        <v>2853.5</v>
      </c>
      <c r="F451" s="497">
        <v>41705</v>
      </c>
      <c r="G451" s="44">
        <v>2853.5</v>
      </c>
      <c r="H451" s="243">
        <f t="shared" si="7"/>
        <v>0</v>
      </c>
      <c r="I451" s="214" t="s">
        <v>30</v>
      </c>
    </row>
    <row r="452" spans="1:9" x14ac:dyDescent="0.25">
      <c r="A452" s="216"/>
      <c r="B452" s="224" t="s">
        <v>1680</v>
      </c>
      <c r="C452" s="259" t="s">
        <v>1675</v>
      </c>
      <c r="D452" s="214" t="s">
        <v>55</v>
      </c>
      <c r="E452" s="235">
        <v>12956.5</v>
      </c>
      <c r="F452" s="497">
        <v>41705</v>
      </c>
      <c r="G452" s="44">
        <v>12956.5</v>
      </c>
      <c r="H452" s="243">
        <f t="shared" si="7"/>
        <v>0</v>
      </c>
      <c r="I452" s="214" t="s">
        <v>8</v>
      </c>
    </row>
    <row r="453" spans="1:9" x14ac:dyDescent="0.25">
      <c r="A453" s="216"/>
      <c r="B453" s="224" t="s">
        <v>1681</v>
      </c>
      <c r="C453" s="259" t="s">
        <v>1675</v>
      </c>
      <c r="D453" s="214" t="s">
        <v>1682</v>
      </c>
      <c r="E453" s="235">
        <v>367.5</v>
      </c>
      <c r="F453" s="497">
        <v>41705</v>
      </c>
      <c r="G453" s="44">
        <v>367.5</v>
      </c>
      <c r="H453" s="243">
        <f t="shared" si="7"/>
        <v>0</v>
      </c>
      <c r="I453" s="214" t="s">
        <v>30</v>
      </c>
    </row>
    <row r="454" spans="1:9" x14ac:dyDescent="0.25">
      <c r="A454" s="216"/>
      <c r="B454" s="224" t="s">
        <v>1683</v>
      </c>
      <c r="C454" s="259" t="s">
        <v>1675</v>
      </c>
      <c r="D454" s="214" t="s">
        <v>884</v>
      </c>
      <c r="E454" s="235">
        <v>46517.69</v>
      </c>
      <c r="F454" s="497">
        <v>41710</v>
      </c>
      <c r="G454" s="44">
        <v>46517.69</v>
      </c>
      <c r="H454" s="243">
        <f t="shared" si="7"/>
        <v>0</v>
      </c>
      <c r="I454" s="214" t="s">
        <v>27</v>
      </c>
    </row>
    <row r="455" spans="1:9" x14ac:dyDescent="0.25">
      <c r="A455" s="216"/>
      <c r="B455" s="224" t="s">
        <v>1684</v>
      </c>
      <c r="C455" s="259" t="s">
        <v>1675</v>
      </c>
      <c r="D455" s="214" t="s">
        <v>32</v>
      </c>
      <c r="E455" s="235">
        <v>12192</v>
      </c>
      <c r="F455" s="497">
        <v>41705</v>
      </c>
      <c r="G455" s="44">
        <v>12192</v>
      </c>
      <c r="H455" s="243">
        <f t="shared" si="7"/>
        <v>0</v>
      </c>
      <c r="I455" s="214" t="s">
        <v>30</v>
      </c>
    </row>
    <row r="456" spans="1:9" x14ac:dyDescent="0.25">
      <c r="A456" s="216"/>
      <c r="B456" s="224" t="s">
        <v>1685</v>
      </c>
      <c r="C456" s="259" t="s">
        <v>1675</v>
      </c>
      <c r="D456" s="214" t="s">
        <v>517</v>
      </c>
      <c r="E456" s="235">
        <v>741</v>
      </c>
      <c r="F456" s="497">
        <v>41705</v>
      </c>
      <c r="G456" s="44">
        <v>741</v>
      </c>
      <c r="H456" s="258">
        <f t="shared" si="7"/>
        <v>0</v>
      </c>
      <c r="I456" s="214"/>
    </row>
    <row r="457" spans="1:9" x14ac:dyDescent="0.25">
      <c r="A457" s="216"/>
      <c r="B457" s="224" t="s">
        <v>1686</v>
      </c>
      <c r="C457" s="259" t="s">
        <v>1675</v>
      </c>
      <c r="D457" s="214" t="s">
        <v>237</v>
      </c>
      <c r="E457" s="235">
        <v>11057.5</v>
      </c>
      <c r="F457" s="497">
        <v>41705</v>
      </c>
      <c r="G457" s="44">
        <v>11057.5</v>
      </c>
      <c r="H457" s="243">
        <f t="shared" si="7"/>
        <v>0</v>
      </c>
      <c r="I457" s="214" t="s">
        <v>27</v>
      </c>
    </row>
    <row r="458" spans="1:9" x14ac:dyDescent="0.25">
      <c r="A458" s="216"/>
      <c r="B458" s="224" t="s">
        <v>1687</v>
      </c>
      <c r="C458" s="259" t="s">
        <v>1675</v>
      </c>
      <c r="D458" s="214" t="s">
        <v>884</v>
      </c>
      <c r="E458" s="235">
        <v>2419.5</v>
      </c>
      <c r="F458" s="497">
        <v>41705</v>
      </c>
      <c r="G458" s="44">
        <v>2419.5</v>
      </c>
      <c r="H458" s="243">
        <f t="shared" si="7"/>
        <v>0</v>
      </c>
      <c r="I458" s="214" t="s">
        <v>27</v>
      </c>
    </row>
    <row r="459" spans="1:9" x14ac:dyDescent="0.25">
      <c r="A459" s="216"/>
      <c r="B459" s="224" t="s">
        <v>1688</v>
      </c>
      <c r="C459" s="259" t="s">
        <v>1675</v>
      </c>
      <c r="D459" s="214" t="s">
        <v>43</v>
      </c>
      <c r="E459" s="235">
        <v>1900</v>
      </c>
      <c r="F459" s="497">
        <v>41720</v>
      </c>
      <c r="G459" s="44">
        <v>1900</v>
      </c>
      <c r="H459" s="243">
        <f t="shared" si="7"/>
        <v>0</v>
      </c>
      <c r="I459" s="214" t="s">
        <v>30</v>
      </c>
    </row>
    <row r="460" spans="1:9" x14ac:dyDescent="0.25">
      <c r="A460" s="216"/>
      <c r="B460" s="224" t="s">
        <v>1689</v>
      </c>
      <c r="C460" s="259" t="s">
        <v>1675</v>
      </c>
      <c r="D460" s="214" t="s">
        <v>42</v>
      </c>
      <c r="E460" s="235">
        <v>2470</v>
      </c>
      <c r="F460" s="497">
        <v>41720</v>
      </c>
      <c r="G460" s="44">
        <v>2470</v>
      </c>
      <c r="H460" s="243">
        <f t="shared" si="7"/>
        <v>0</v>
      </c>
      <c r="I460" s="214" t="s">
        <v>30</v>
      </c>
    </row>
    <row r="461" spans="1:9" x14ac:dyDescent="0.25">
      <c r="A461" s="216"/>
      <c r="B461" s="224" t="s">
        <v>1690</v>
      </c>
      <c r="C461" s="259" t="s">
        <v>1675</v>
      </c>
      <c r="D461" s="214" t="s">
        <v>57</v>
      </c>
      <c r="E461" s="235">
        <v>1000</v>
      </c>
      <c r="F461" s="497">
        <v>41705</v>
      </c>
      <c r="G461" s="44">
        <v>1000</v>
      </c>
      <c r="H461" s="243">
        <f t="shared" si="7"/>
        <v>0</v>
      </c>
      <c r="I461" s="214" t="s">
        <v>30</v>
      </c>
    </row>
    <row r="462" spans="1:9" x14ac:dyDescent="0.25">
      <c r="A462" s="216"/>
      <c r="B462" s="224" t="s">
        <v>1691</v>
      </c>
      <c r="C462" s="259" t="s">
        <v>1675</v>
      </c>
      <c r="D462" s="214" t="s">
        <v>12</v>
      </c>
      <c r="E462" s="235">
        <v>23058</v>
      </c>
      <c r="F462" s="497">
        <v>41705</v>
      </c>
      <c r="G462" s="44">
        <v>23058</v>
      </c>
      <c r="H462" s="243">
        <f t="shared" si="7"/>
        <v>0</v>
      </c>
      <c r="I462" s="214"/>
    </row>
    <row r="463" spans="1:9" x14ac:dyDescent="0.25">
      <c r="A463" s="216"/>
      <c r="B463" s="224" t="s">
        <v>1692</v>
      </c>
      <c r="C463" s="259" t="s">
        <v>1675</v>
      </c>
      <c r="D463" s="214" t="s">
        <v>12</v>
      </c>
      <c r="E463" s="235">
        <v>173</v>
      </c>
      <c r="F463" s="497">
        <v>41705</v>
      </c>
      <c r="G463" s="44">
        <v>173</v>
      </c>
      <c r="H463" s="243">
        <f t="shared" si="7"/>
        <v>0</v>
      </c>
      <c r="I463" s="214"/>
    </row>
    <row r="464" spans="1:9" x14ac:dyDescent="0.25">
      <c r="A464" s="216"/>
      <c r="B464" s="224" t="s">
        <v>1693</v>
      </c>
      <c r="C464" s="259" t="s">
        <v>1675</v>
      </c>
      <c r="D464" s="214" t="s">
        <v>130</v>
      </c>
      <c r="E464" s="235">
        <v>6120.1</v>
      </c>
      <c r="F464" s="497">
        <v>41708</v>
      </c>
      <c r="G464" s="44">
        <v>6120.1</v>
      </c>
      <c r="H464" s="243">
        <f t="shared" si="7"/>
        <v>0</v>
      </c>
      <c r="I464" s="214" t="s">
        <v>27</v>
      </c>
    </row>
    <row r="465" spans="1:9" x14ac:dyDescent="0.25">
      <c r="A465" s="216"/>
      <c r="B465" s="224" t="s">
        <v>1694</v>
      </c>
      <c r="C465" s="259" t="s">
        <v>1675</v>
      </c>
      <c r="D465" s="214" t="s">
        <v>27</v>
      </c>
      <c r="E465" s="235">
        <v>708</v>
      </c>
      <c r="F465" s="497">
        <v>41705</v>
      </c>
      <c r="G465" s="44">
        <v>708</v>
      </c>
      <c r="H465" s="243">
        <f t="shared" si="7"/>
        <v>0</v>
      </c>
      <c r="I465" s="214" t="s">
        <v>27</v>
      </c>
    </row>
    <row r="466" spans="1:9" x14ac:dyDescent="0.25">
      <c r="A466" s="216"/>
      <c r="B466" s="224" t="s">
        <v>1695</v>
      </c>
      <c r="C466" s="259" t="s">
        <v>1675</v>
      </c>
      <c r="D466" s="214" t="s">
        <v>22</v>
      </c>
      <c r="E466" s="235">
        <v>1452</v>
      </c>
      <c r="F466" s="497">
        <v>41705</v>
      </c>
      <c r="G466" s="44">
        <v>1452</v>
      </c>
      <c r="H466" s="243">
        <f t="shared" si="7"/>
        <v>0</v>
      </c>
      <c r="I466" s="214" t="s">
        <v>8</v>
      </c>
    </row>
    <row r="467" spans="1:9" x14ac:dyDescent="0.25">
      <c r="A467" s="216"/>
      <c r="B467" s="224" t="s">
        <v>1696</v>
      </c>
      <c r="C467" s="259" t="s">
        <v>1675</v>
      </c>
      <c r="D467" s="214" t="s">
        <v>1697</v>
      </c>
      <c r="E467" s="235">
        <v>2528.5</v>
      </c>
      <c r="F467" s="497">
        <v>41705</v>
      </c>
      <c r="G467" s="44">
        <v>2528.5</v>
      </c>
      <c r="H467" s="243">
        <f t="shared" si="7"/>
        <v>0</v>
      </c>
      <c r="I467" s="214" t="s">
        <v>8</v>
      </c>
    </row>
    <row r="468" spans="1:9" x14ac:dyDescent="0.25">
      <c r="A468" s="216"/>
      <c r="B468" s="224" t="s">
        <v>1698</v>
      </c>
      <c r="C468" s="259" t="s">
        <v>1675</v>
      </c>
      <c r="D468" s="214" t="s">
        <v>25</v>
      </c>
      <c r="E468" s="235">
        <v>29950.5</v>
      </c>
      <c r="F468" s="560" t="s">
        <v>1699</v>
      </c>
      <c r="G468" s="44">
        <v>29950.5</v>
      </c>
      <c r="H468" s="243">
        <f t="shared" si="7"/>
        <v>0</v>
      </c>
      <c r="I468" s="214" t="s">
        <v>65</v>
      </c>
    </row>
    <row r="469" spans="1:9" x14ac:dyDescent="0.25">
      <c r="A469" s="216"/>
      <c r="B469" s="224" t="s">
        <v>1700</v>
      </c>
      <c r="C469" s="259" t="s">
        <v>1675</v>
      </c>
      <c r="D469" s="214" t="s">
        <v>11</v>
      </c>
      <c r="E469" s="235">
        <v>47583</v>
      </c>
      <c r="F469" s="497">
        <v>41725</v>
      </c>
      <c r="G469" s="44">
        <v>47583</v>
      </c>
      <c r="H469" s="243">
        <f t="shared" si="7"/>
        <v>0</v>
      </c>
      <c r="I469" s="214" t="s">
        <v>65</v>
      </c>
    </row>
    <row r="470" spans="1:9" x14ac:dyDescent="0.25">
      <c r="A470" s="216"/>
      <c r="B470" s="224" t="s">
        <v>1701</v>
      </c>
      <c r="C470" s="259" t="s">
        <v>1675</v>
      </c>
      <c r="D470" s="214" t="s">
        <v>64</v>
      </c>
      <c r="E470" s="235">
        <v>857</v>
      </c>
      <c r="F470" s="497">
        <v>41705</v>
      </c>
      <c r="G470" s="44">
        <v>857</v>
      </c>
      <c r="H470" s="243">
        <f t="shared" si="7"/>
        <v>0</v>
      </c>
      <c r="I470" s="214" t="s">
        <v>65</v>
      </c>
    </row>
    <row r="471" spans="1:9" x14ac:dyDescent="0.25">
      <c r="A471" s="216"/>
      <c r="B471" s="224" t="s">
        <v>1702</v>
      </c>
      <c r="C471" s="259" t="s">
        <v>1675</v>
      </c>
      <c r="D471" s="214" t="s">
        <v>733</v>
      </c>
      <c r="E471" s="235">
        <v>680</v>
      </c>
      <c r="F471" s="566" t="s">
        <v>1703</v>
      </c>
      <c r="G471" s="44">
        <v>680</v>
      </c>
      <c r="H471" s="243">
        <f t="shared" si="7"/>
        <v>0</v>
      </c>
      <c r="I471" s="214" t="s">
        <v>8</v>
      </c>
    </row>
    <row r="472" spans="1:9" x14ac:dyDescent="0.25">
      <c r="A472" s="216"/>
      <c r="B472" s="224" t="s">
        <v>1704</v>
      </c>
      <c r="C472" s="259" t="s">
        <v>1675</v>
      </c>
      <c r="D472" s="214" t="s">
        <v>20</v>
      </c>
      <c r="E472" s="235">
        <v>12307.5</v>
      </c>
      <c r="F472" s="497">
        <v>41708</v>
      </c>
      <c r="G472" s="236">
        <v>9000</v>
      </c>
      <c r="H472" s="263">
        <f t="shared" si="7"/>
        <v>3307.5</v>
      </c>
      <c r="I472" s="214" t="s">
        <v>8</v>
      </c>
    </row>
    <row r="473" spans="1:9" x14ac:dyDescent="0.25">
      <c r="A473" s="216"/>
      <c r="B473" s="224" t="s">
        <v>1705</v>
      </c>
      <c r="C473" s="259" t="s">
        <v>1675</v>
      </c>
      <c r="D473" s="214" t="s">
        <v>508</v>
      </c>
      <c r="E473" s="235">
        <v>27962</v>
      </c>
      <c r="F473" s="497">
        <v>41705</v>
      </c>
      <c r="G473" s="44">
        <v>27962</v>
      </c>
      <c r="H473" s="243">
        <f t="shared" si="7"/>
        <v>0</v>
      </c>
      <c r="I473" s="214" t="s">
        <v>8</v>
      </c>
    </row>
    <row r="474" spans="1:9" x14ac:dyDescent="0.25">
      <c r="A474" s="216"/>
      <c r="B474" s="224" t="s">
        <v>1706</v>
      </c>
      <c r="C474" s="259" t="s">
        <v>1675</v>
      </c>
      <c r="D474" s="214" t="s">
        <v>8</v>
      </c>
      <c r="E474" s="235">
        <v>2402.6</v>
      </c>
      <c r="F474" s="497">
        <v>41705</v>
      </c>
      <c r="G474" s="44">
        <v>2402.6</v>
      </c>
      <c r="H474" s="243">
        <f t="shared" si="7"/>
        <v>0</v>
      </c>
      <c r="I474" s="214" t="s">
        <v>8</v>
      </c>
    </row>
    <row r="475" spans="1:9" x14ac:dyDescent="0.25">
      <c r="A475" s="216"/>
      <c r="B475" s="224" t="s">
        <v>1707</v>
      </c>
      <c r="C475" s="259" t="s">
        <v>1675</v>
      </c>
      <c r="D475" s="214" t="s">
        <v>51</v>
      </c>
      <c r="E475" s="235">
        <v>884</v>
      </c>
      <c r="F475" s="497">
        <v>41705</v>
      </c>
      <c r="G475" s="44">
        <v>884</v>
      </c>
      <c r="H475" s="243">
        <f t="shared" si="7"/>
        <v>0</v>
      </c>
      <c r="I475" s="214"/>
    </row>
    <row r="476" spans="1:9" x14ac:dyDescent="0.25">
      <c r="A476" s="216"/>
      <c r="B476" s="224" t="s">
        <v>1708</v>
      </c>
      <c r="C476" s="259" t="s">
        <v>1675</v>
      </c>
      <c r="D476" s="214" t="s">
        <v>55</v>
      </c>
      <c r="E476" s="235">
        <v>846</v>
      </c>
      <c r="F476" s="497">
        <v>41705</v>
      </c>
      <c r="G476" s="44">
        <v>846</v>
      </c>
      <c r="H476" s="243">
        <f t="shared" si="7"/>
        <v>0</v>
      </c>
      <c r="I476" s="214" t="s">
        <v>8</v>
      </c>
    </row>
    <row r="477" spans="1:9" x14ac:dyDescent="0.25">
      <c r="A477" s="216"/>
      <c r="B477" s="224" t="s">
        <v>1709</v>
      </c>
      <c r="C477" s="259" t="s">
        <v>1675</v>
      </c>
      <c r="D477" s="214" t="s">
        <v>312</v>
      </c>
      <c r="E477" s="235">
        <v>921.5</v>
      </c>
      <c r="F477" s="497">
        <v>41705</v>
      </c>
      <c r="G477" s="44">
        <v>921.5</v>
      </c>
      <c r="H477" s="243">
        <f t="shared" si="7"/>
        <v>0</v>
      </c>
      <c r="I477" s="214"/>
    </row>
    <row r="478" spans="1:9" x14ac:dyDescent="0.25">
      <c r="A478" s="216"/>
      <c r="B478" s="224" t="s">
        <v>1710</v>
      </c>
      <c r="C478" s="259" t="s">
        <v>1675</v>
      </c>
      <c r="D478" s="214" t="s">
        <v>710</v>
      </c>
      <c r="E478" s="235">
        <v>16020</v>
      </c>
      <c r="F478" s="497">
        <v>41705</v>
      </c>
      <c r="G478" s="44">
        <v>16020</v>
      </c>
      <c r="H478" s="243">
        <f t="shared" si="7"/>
        <v>0</v>
      </c>
      <c r="I478" s="214"/>
    </row>
    <row r="479" spans="1:9" x14ac:dyDescent="0.25">
      <c r="A479" s="216"/>
      <c r="B479" s="224" t="s">
        <v>1711</v>
      </c>
      <c r="C479" s="259" t="s">
        <v>1675</v>
      </c>
      <c r="D479" s="214" t="s">
        <v>349</v>
      </c>
      <c r="E479" s="235">
        <v>6844.5</v>
      </c>
      <c r="F479" s="497">
        <v>41705</v>
      </c>
      <c r="G479" s="44">
        <v>6844.5</v>
      </c>
      <c r="H479" s="243">
        <f t="shared" si="7"/>
        <v>0</v>
      </c>
      <c r="I479" s="214" t="s">
        <v>217</v>
      </c>
    </row>
    <row r="480" spans="1:9" x14ac:dyDescent="0.25">
      <c r="A480" s="216"/>
      <c r="B480" s="224" t="s">
        <v>1712</v>
      </c>
      <c r="C480" s="259" t="s">
        <v>1675</v>
      </c>
      <c r="D480" s="214" t="s">
        <v>235</v>
      </c>
      <c r="E480" s="235">
        <v>4668.5</v>
      </c>
      <c r="F480" s="497"/>
      <c r="G480" s="255"/>
      <c r="H480" s="256">
        <f t="shared" si="7"/>
        <v>4668.5</v>
      </c>
      <c r="I480" s="214" t="s">
        <v>217</v>
      </c>
    </row>
    <row r="481" spans="1:9" x14ac:dyDescent="0.25">
      <c r="A481" s="216"/>
      <c r="B481" s="224" t="s">
        <v>1713</v>
      </c>
      <c r="C481" s="259" t="s">
        <v>1675</v>
      </c>
      <c r="D481" s="214" t="s">
        <v>137</v>
      </c>
      <c r="E481" s="235">
        <v>886</v>
      </c>
      <c r="F481" s="554" t="s">
        <v>1714</v>
      </c>
      <c r="G481" s="44">
        <v>886</v>
      </c>
      <c r="H481" s="243">
        <f t="shared" si="7"/>
        <v>0</v>
      </c>
      <c r="I481" s="214"/>
    </row>
    <row r="482" spans="1:9" x14ac:dyDescent="0.25">
      <c r="A482" s="216"/>
      <c r="B482" s="224" t="s">
        <v>1715</v>
      </c>
      <c r="C482" s="259" t="s">
        <v>1675</v>
      </c>
      <c r="D482" s="214" t="s">
        <v>78</v>
      </c>
      <c r="E482" s="235">
        <v>2768</v>
      </c>
      <c r="F482" s="497">
        <v>41705</v>
      </c>
      <c r="G482" s="44">
        <v>2768</v>
      </c>
      <c r="H482" s="243">
        <f t="shared" si="7"/>
        <v>0</v>
      </c>
      <c r="I482" s="214" t="s">
        <v>217</v>
      </c>
    </row>
    <row r="483" spans="1:9" x14ac:dyDescent="0.25">
      <c r="A483" s="216"/>
      <c r="B483" s="224" t="s">
        <v>1716</v>
      </c>
      <c r="C483" s="259" t="s">
        <v>1675</v>
      </c>
      <c r="D483" s="220" t="s">
        <v>53</v>
      </c>
      <c r="E483" s="241">
        <v>0</v>
      </c>
      <c r="F483" s="497"/>
      <c r="G483" s="44"/>
      <c r="H483" s="243">
        <f t="shared" si="7"/>
        <v>0</v>
      </c>
      <c r="I483" s="214" t="s">
        <v>324</v>
      </c>
    </row>
    <row r="484" spans="1:9" x14ac:dyDescent="0.25">
      <c r="A484" s="216"/>
      <c r="B484" s="224" t="s">
        <v>1717</v>
      </c>
      <c r="C484" s="259" t="s">
        <v>1675</v>
      </c>
      <c r="D484" s="214" t="s">
        <v>99</v>
      </c>
      <c r="E484" s="235">
        <v>5633.6</v>
      </c>
      <c r="F484" s="497">
        <v>41705</v>
      </c>
      <c r="G484" s="44">
        <v>5633.6</v>
      </c>
      <c r="H484" s="243">
        <f t="shared" si="7"/>
        <v>0</v>
      </c>
      <c r="I484" s="214" t="s">
        <v>217</v>
      </c>
    </row>
    <row r="485" spans="1:9" x14ac:dyDescent="0.25">
      <c r="A485" s="216"/>
      <c r="B485" s="224" t="s">
        <v>1718</v>
      </c>
      <c r="C485" s="259" t="s">
        <v>1675</v>
      </c>
      <c r="D485" s="214" t="s">
        <v>136</v>
      </c>
      <c r="E485" s="235">
        <v>3002.5</v>
      </c>
      <c r="F485" s="497">
        <v>41705</v>
      </c>
      <c r="G485" s="44">
        <v>3002.5</v>
      </c>
      <c r="H485" s="243">
        <f t="shared" si="7"/>
        <v>0</v>
      </c>
      <c r="I485" s="214" t="s">
        <v>8</v>
      </c>
    </row>
    <row r="486" spans="1:9" x14ac:dyDescent="0.25">
      <c r="A486" s="216"/>
      <c r="B486" s="224" t="s">
        <v>1719</v>
      </c>
      <c r="C486" s="259" t="s">
        <v>1675</v>
      </c>
      <c r="D486" s="214" t="s">
        <v>144</v>
      </c>
      <c r="E486" s="235">
        <v>4000</v>
      </c>
      <c r="F486" s="497">
        <v>41705</v>
      </c>
      <c r="G486" s="44">
        <v>4000</v>
      </c>
      <c r="H486" s="243">
        <f t="shared" si="7"/>
        <v>0</v>
      </c>
      <c r="I486" s="214" t="s">
        <v>217</v>
      </c>
    </row>
    <row r="487" spans="1:9" x14ac:dyDescent="0.25">
      <c r="A487" s="216"/>
      <c r="B487" s="224" t="s">
        <v>1720</v>
      </c>
      <c r="C487" s="259" t="s">
        <v>1675</v>
      </c>
      <c r="D487" s="214" t="s">
        <v>80</v>
      </c>
      <c r="E487" s="235">
        <v>1856</v>
      </c>
      <c r="F487" s="497">
        <v>41705</v>
      </c>
      <c r="G487" s="44">
        <v>1856</v>
      </c>
      <c r="H487" s="243">
        <f t="shared" si="7"/>
        <v>0</v>
      </c>
      <c r="I487" s="214" t="s">
        <v>217</v>
      </c>
    </row>
    <row r="488" spans="1:9" x14ac:dyDescent="0.25">
      <c r="A488" s="216"/>
      <c r="B488" s="224" t="s">
        <v>1721</v>
      </c>
      <c r="C488" s="259" t="s">
        <v>1675</v>
      </c>
      <c r="D488" s="214" t="s">
        <v>28</v>
      </c>
      <c r="E488" s="235">
        <v>26073.599999999999</v>
      </c>
      <c r="F488" s="497">
        <v>41705</v>
      </c>
      <c r="G488" s="44">
        <v>26073.599999999999</v>
      </c>
      <c r="H488" s="243">
        <f t="shared" si="7"/>
        <v>0</v>
      </c>
      <c r="I488" s="214"/>
    </row>
    <row r="489" spans="1:9" x14ac:dyDescent="0.25">
      <c r="A489" s="216"/>
      <c r="B489" s="224" t="s">
        <v>1722</v>
      </c>
      <c r="C489" s="259" t="s">
        <v>1675</v>
      </c>
      <c r="D489" s="214" t="s">
        <v>512</v>
      </c>
      <c r="E489" s="235">
        <v>22.5</v>
      </c>
      <c r="F489" s="497">
        <v>41705</v>
      </c>
      <c r="G489" s="44">
        <v>22.5</v>
      </c>
      <c r="H489" s="243">
        <f t="shared" si="7"/>
        <v>0</v>
      </c>
      <c r="I489" s="214" t="s">
        <v>8</v>
      </c>
    </row>
    <row r="490" spans="1:9" x14ac:dyDescent="0.25">
      <c r="A490" s="216"/>
      <c r="B490" s="224" t="s">
        <v>1723</v>
      </c>
      <c r="C490" s="259" t="s">
        <v>1675</v>
      </c>
      <c r="D490" s="214" t="s">
        <v>134</v>
      </c>
      <c r="E490" s="235">
        <v>7444.3</v>
      </c>
      <c r="F490" s="497">
        <v>41706</v>
      </c>
      <c r="G490" s="44">
        <v>7444.3</v>
      </c>
      <c r="H490" s="243">
        <f t="shared" si="7"/>
        <v>0</v>
      </c>
      <c r="I490" s="214" t="s">
        <v>12</v>
      </c>
    </row>
    <row r="491" spans="1:9" x14ac:dyDescent="0.25">
      <c r="A491" s="216"/>
      <c r="B491" s="224" t="s">
        <v>1724</v>
      </c>
      <c r="C491" s="259" t="s">
        <v>1675</v>
      </c>
      <c r="D491" s="214" t="s">
        <v>68</v>
      </c>
      <c r="E491" s="235">
        <v>3928</v>
      </c>
      <c r="F491" s="497">
        <v>41706</v>
      </c>
      <c r="G491" s="44">
        <v>3928</v>
      </c>
      <c r="H491" s="243">
        <f t="shared" si="7"/>
        <v>0</v>
      </c>
      <c r="I491" s="214" t="s">
        <v>12</v>
      </c>
    </row>
    <row r="492" spans="1:9" x14ac:dyDescent="0.25">
      <c r="A492" s="216"/>
      <c r="B492" s="224" t="s">
        <v>1725</v>
      </c>
      <c r="C492" s="259" t="s">
        <v>1675</v>
      </c>
      <c r="D492" s="214" t="s">
        <v>62</v>
      </c>
      <c r="E492" s="235">
        <v>21288</v>
      </c>
      <c r="F492" s="554" t="s">
        <v>1726</v>
      </c>
      <c r="G492" s="44">
        <v>21288</v>
      </c>
      <c r="H492" s="248">
        <f t="shared" si="7"/>
        <v>0</v>
      </c>
      <c r="I492" s="214" t="s">
        <v>12</v>
      </c>
    </row>
    <row r="493" spans="1:9" x14ac:dyDescent="0.25">
      <c r="A493" s="216"/>
      <c r="B493" s="224" t="s">
        <v>1727</v>
      </c>
      <c r="C493" s="259" t="s">
        <v>1675</v>
      </c>
      <c r="D493" s="214" t="s">
        <v>16</v>
      </c>
      <c r="E493" s="235">
        <v>6075</v>
      </c>
      <c r="F493" s="497">
        <v>41705</v>
      </c>
      <c r="G493" s="44">
        <v>6075</v>
      </c>
      <c r="H493" s="248">
        <f t="shared" si="7"/>
        <v>0</v>
      </c>
      <c r="I493" s="214" t="s">
        <v>217</v>
      </c>
    </row>
    <row r="494" spans="1:9" x14ac:dyDescent="0.25">
      <c r="A494" s="216"/>
      <c r="B494" s="224" t="s">
        <v>1728</v>
      </c>
      <c r="C494" s="259" t="s">
        <v>1675</v>
      </c>
      <c r="D494" s="214" t="s">
        <v>193</v>
      </c>
      <c r="E494" s="235">
        <v>1972.6</v>
      </c>
      <c r="F494" s="497">
        <v>41705</v>
      </c>
      <c r="G494" s="44">
        <v>1972.6</v>
      </c>
      <c r="H494" s="248">
        <f t="shared" si="7"/>
        <v>0</v>
      </c>
      <c r="I494" s="214" t="s">
        <v>217</v>
      </c>
    </row>
    <row r="495" spans="1:9" x14ac:dyDescent="0.25">
      <c r="A495" s="216"/>
      <c r="B495" s="224" t="s">
        <v>1729</v>
      </c>
      <c r="C495" s="259" t="s">
        <v>1675</v>
      </c>
      <c r="D495" s="214" t="s">
        <v>99</v>
      </c>
      <c r="E495" s="235">
        <v>1499</v>
      </c>
      <c r="F495" s="497">
        <v>41705</v>
      </c>
      <c r="G495" s="44">
        <v>1499</v>
      </c>
      <c r="H495" s="248">
        <f t="shared" si="7"/>
        <v>0</v>
      </c>
      <c r="I495" s="214" t="s">
        <v>217</v>
      </c>
    </row>
    <row r="496" spans="1:9" x14ac:dyDescent="0.25">
      <c r="A496" s="216"/>
      <c r="B496" s="224" t="s">
        <v>1730</v>
      </c>
      <c r="C496" s="259" t="s">
        <v>1675</v>
      </c>
      <c r="D496" s="214" t="s">
        <v>92</v>
      </c>
      <c r="E496" s="235">
        <v>6831.5</v>
      </c>
      <c r="F496" s="497">
        <v>41706</v>
      </c>
      <c r="G496" s="44">
        <v>6831.5</v>
      </c>
      <c r="H496" s="248">
        <f t="shared" si="7"/>
        <v>0</v>
      </c>
      <c r="I496" s="214" t="s">
        <v>27</v>
      </c>
    </row>
    <row r="497" spans="1:9" x14ac:dyDescent="0.25">
      <c r="A497" s="216"/>
      <c r="B497" s="224" t="s">
        <v>1731</v>
      </c>
      <c r="C497" s="259" t="s">
        <v>1675</v>
      </c>
      <c r="D497" s="214" t="s">
        <v>88</v>
      </c>
      <c r="E497" s="235">
        <v>6194</v>
      </c>
      <c r="F497" s="497">
        <v>41706</v>
      </c>
      <c r="G497" s="44">
        <v>6194</v>
      </c>
      <c r="H497" s="248">
        <f t="shared" si="7"/>
        <v>0</v>
      </c>
      <c r="I497" s="214" t="s">
        <v>27</v>
      </c>
    </row>
    <row r="498" spans="1:9" ht="24.75" x14ac:dyDescent="0.25">
      <c r="A498" s="216"/>
      <c r="B498" s="224" t="s">
        <v>1732</v>
      </c>
      <c r="C498" s="259" t="s">
        <v>1675</v>
      </c>
      <c r="D498" s="214" t="s">
        <v>1733</v>
      </c>
      <c r="E498" s="235">
        <v>3999.6</v>
      </c>
      <c r="F498" s="565" t="s">
        <v>1734</v>
      </c>
      <c r="G498" s="44">
        <v>3999.6</v>
      </c>
      <c r="H498" s="248">
        <f t="shared" si="7"/>
        <v>0</v>
      </c>
      <c r="I498" s="214" t="s">
        <v>27</v>
      </c>
    </row>
    <row r="499" spans="1:9" x14ac:dyDescent="0.25">
      <c r="A499" s="216"/>
      <c r="B499" s="224" t="s">
        <v>1735</v>
      </c>
      <c r="C499" s="259" t="s">
        <v>1675</v>
      </c>
      <c r="D499" s="214" t="s">
        <v>242</v>
      </c>
      <c r="E499" s="235">
        <v>38042.6</v>
      </c>
      <c r="F499" s="573" t="s">
        <v>1736</v>
      </c>
      <c r="G499" s="44">
        <v>38042.6</v>
      </c>
      <c r="H499" s="248">
        <f t="shared" si="7"/>
        <v>0</v>
      </c>
      <c r="I499" s="214" t="s">
        <v>27</v>
      </c>
    </row>
    <row r="500" spans="1:9" x14ac:dyDescent="0.25">
      <c r="A500" s="216"/>
      <c r="B500" s="224" t="s">
        <v>1737</v>
      </c>
      <c r="C500" s="259" t="s">
        <v>1675</v>
      </c>
      <c r="D500" s="214" t="s">
        <v>85</v>
      </c>
      <c r="E500" s="235">
        <v>31645.599999999999</v>
      </c>
      <c r="F500" s="497">
        <v>41706</v>
      </c>
      <c r="G500" s="44">
        <v>31645.599999999999</v>
      </c>
      <c r="H500" s="248">
        <f t="shared" si="7"/>
        <v>0</v>
      </c>
      <c r="I500" s="214" t="s">
        <v>27</v>
      </c>
    </row>
    <row r="501" spans="1:9" x14ac:dyDescent="0.25">
      <c r="A501" s="216"/>
      <c r="B501" s="224" t="s">
        <v>1738</v>
      </c>
      <c r="C501" s="259" t="s">
        <v>1675</v>
      </c>
      <c r="D501" s="220" t="s">
        <v>53</v>
      </c>
      <c r="E501" s="241">
        <v>0</v>
      </c>
      <c r="F501" s="497"/>
      <c r="G501" s="44"/>
      <c r="H501" s="248">
        <f t="shared" si="7"/>
        <v>0</v>
      </c>
      <c r="I501" s="214" t="s">
        <v>324</v>
      </c>
    </row>
    <row r="502" spans="1:9" x14ac:dyDescent="0.25">
      <c r="A502" s="216"/>
      <c r="B502" s="224" t="s">
        <v>1739</v>
      </c>
      <c r="C502" s="259" t="s">
        <v>1675</v>
      </c>
      <c r="D502" s="214" t="s">
        <v>634</v>
      </c>
      <c r="E502" s="235">
        <v>11265.6</v>
      </c>
      <c r="F502" s="497">
        <v>41706</v>
      </c>
      <c r="G502" s="44">
        <v>11265.6</v>
      </c>
      <c r="H502" s="248">
        <f t="shared" si="7"/>
        <v>0</v>
      </c>
      <c r="I502" s="214" t="s">
        <v>27</v>
      </c>
    </row>
    <row r="503" spans="1:9" x14ac:dyDescent="0.25">
      <c r="A503" s="216"/>
      <c r="B503" s="224" t="s">
        <v>1740</v>
      </c>
      <c r="C503" s="259" t="s">
        <v>1675</v>
      </c>
      <c r="D503" s="214" t="s">
        <v>244</v>
      </c>
      <c r="E503" s="235">
        <v>16466</v>
      </c>
      <c r="F503" s="554" t="s">
        <v>1741</v>
      </c>
      <c r="G503" s="44">
        <v>16466</v>
      </c>
      <c r="H503" s="86">
        <f t="shared" si="7"/>
        <v>0</v>
      </c>
      <c r="I503" s="214" t="s">
        <v>27</v>
      </c>
    </row>
    <row r="504" spans="1:9" x14ac:dyDescent="0.25">
      <c r="A504" s="216"/>
      <c r="B504" s="224" t="s">
        <v>1742</v>
      </c>
      <c r="C504" s="259" t="s">
        <v>1675</v>
      </c>
      <c r="D504" s="214" t="s">
        <v>149</v>
      </c>
      <c r="E504" s="235">
        <v>9860</v>
      </c>
      <c r="F504" s="497">
        <v>41706</v>
      </c>
      <c r="G504" s="44">
        <v>9860</v>
      </c>
      <c r="H504" s="248">
        <f t="shared" si="7"/>
        <v>0</v>
      </c>
      <c r="I504" s="214" t="s">
        <v>10</v>
      </c>
    </row>
    <row r="505" spans="1:9" x14ac:dyDescent="0.25">
      <c r="A505" s="216"/>
      <c r="B505" s="224" t="s">
        <v>1743</v>
      </c>
      <c r="C505" s="259" t="s">
        <v>1675</v>
      </c>
      <c r="D505" s="214" t="s">
        <v>89</v>
      </c>
      <c r="E505" s="235">
        <v>21070</v>
      </c>
      <c r="F505" s="573" t="s">
        <v>1744</v>
      </c>
      <c r="G505" s="44">
        <v>21070</v>
      </c>
      <c r="H505" s="248">
        <f t="shared" si="7"/>
        <v>0</v>
      </c>
      <c r="I505" s="214" t="s">
        <v>45</v>
      </c>
    </row>
    <row r="506" spans="1:9" x14ac:dyDescent="0.25">
      <c r="A506" s="216"/>
      <c r="B506" s="224" t="s">
        <v>1745</v>
      </c>
      <c r="C506" s="259" t="s">
        <v>1675</v>
      </c>
      <c r="D506" s="214" t="s">
        <v>240</v>
      </c>
      <c r="E506" s="235">
        <v>54247.3</v>
      </c>
      <c r="F506" s="573" t="s">
        <v>1746</v>
      </c>
      <c r="G506" s="44">
        <v>54247.3</v>
      </c>
      <c r="H506" s="248">
        <f t="shared" si="7"/>
        <v>0</v>
      </c>
      <c r="I506" s="214" t="s">
        <v>27</v>
      </c>
    </row>
    <row r="507" spans="1:9" x14ac:dyDescent="0.25">
      <c r="A507" s="216"/>
      <c r="B507" s="224" t="s">
        <v>1747</v>
      </c>
      <c r="C507" s="259" t="s">
        <v>1675</v>
      </c>
      <c r="D507" s="214" t="s">
        <v>245</v>
      </c>
      <c r="E507" s="235">
        <v>1851</v>
      </c>
      <c r="F507" s="497">
        <v>41706</v>
      </c>
      <c r="G507" s="44">
        <v>1851</v>
      </c>
      <c r="H507" s="86">
        <f t="shared" si="7"/>
        <v>0</v>
      </c>
      <c r="I507" s="214" t="s">
        <v>27</v>
      </c>
    </row>
    <row r="508" spans="1:9" x14ac:dyDescent="0.25">
      <c r="A508" s="216"/>
      <c r="B508" s="224" t="s">
        <v>1748</v>
      </c>
      <c r="C508" s="259" t="s">
        <v>1675</v>
      </c>
      <c r="D508" s="214" t="s">
        <v>346</v>
      </c>
      <c r="E508" s="235">
        <v>3853.5</v>
      </c>
      <c r="F508" s="497">
        <v>41706</v>
      </c>
      <c r="G508" s="44">
        <v>3853.5</v>
      </c>
      <c r="H508" s="248">
        <f t="shared" si="7"/>
        <v>0</v>
      </c>
      <c r="I508" s="214" t="s">
        <v>27</v>
      </c>
    </row>
    <row r="509" spans="1:9" x14ac:dyDescent="0.25">
      <c r="A509" s="216"/>
      <c r="B509" s="224" t="s">
        <v>1749</v>
      </c>
      <c r="C509" s="259" t="s">
        <v>1675</v>
      </c>
      <c r="D509" s="214" t="s">
        <v>14</v>
      </c>
      <c r="E509" s="235">
        <v>9000</v>
      </c>
      <c r="F509" s="497">
        <v>41705</v>
      </c>
      <c r="G509" s="44">
        <v>9000</v>
      </c>
      <c r="H509" s="248">
        <f t="shared" si="7"/>
        <v>0</v>
      </c>
      <c r="I509" s="214" t="s">
        <v>45</v>
      </c>
    </row>
    <row r="510" spans="1:9" x14ac:dyDescent="0.25">
      <c r="A510" s="216"/>
      <c r="B510" s="224" t="s">
        <v>1750</v>
      </c>
      <c r="C510" s="259" t="s">
        <v>1675</v>
      </c>
      <c r="D510" s="214" t="s">
        <v>89</v>
      </c>
      <c r="E510" s="235">
        <v>5392</v>
      </c>
      <c r="F510" s="573" t="s">
        <v>1751</v>
      </c>
      <c r="G510" s="44">
        <v>5392</v>
      </c>
      <c r="H510" s="248">
        <f t="shared" si="7"/>
        <v>0</v>
      </c>
      <c r="I510" s="214" t="s">
        <v>45</v>
      </c>
    </row>
    <row r="511" spans="1:9" x14ac:dyDescent="0.25">
      <c r="A511" s="261">
        <v>41705</v>
      </c>
      <c r="B511" s="262" t="s">
        <v>1752</v>
      </c>
      <c r="C511" s="259" t="s">
        <v>1675</v>
      </c>
      <c r="D511" s="214" t="s">
        <v>1753</v>
      </c>
      <c r="E511" s="58">
        <v>3545</v>
      </c>
      <c r="F511" s="553">
        <v>41705</v>
      </c>
      <c r="G511" s="230">
        <v>3545</v>
      </c>
      <c r="H511" s="52">
        <f t="shared" si="7"/>
        <v>0</v>
      </c>
      <c r="I511" s="214" t="s">
        <v>10</v>
      </c>
    </row>
    <row r="512" spans="1:9" x14ac:dyDescent="0.25">
      <c r="A512" s="216"/>
      <c r="B512" s="224" t="s">
        <v>1754</v>
      </c>
      <c r="C512" s="259" t="s">
        <v>1675</v>
      </c>
      <c r="D512" s="214" t="s">
        <v>1755</v>
      </c>
      <c r="E512" s="235">
        <v>3231</v>
      </c>
      <c r="F512" s="497">
        <v>41705</v>
      </c>
      <c r="G512" s="44">
        <v>3231</v>
      </c>
      <c r="H512" s="248">
        <f t="shared" ref="H512:H575" si="8">E512-G512</f>
        <v>0</v>
      </c>
      <c r="I512" s="214" t="s">
        <v>10</v>
      </c>
    </row>
    <row r="513" spans="1:9" x14ac:dyDescent="0.25">
      <c r="A513" s="216"/>
      <c r="B513" s="224" t="s">
        <v>1756</v>
      </c>
      <c r="C513" s="259" t="s">
        <v>1675</v>
      </c>
      <c r="D513" s="214" t="s">
        <v>1753</v>
      </c>
      <c r="E513" s="235">
        <v>850.5</v>
      </c>
      <c r="F513" s="497">
        <v>41705</v>
      </c>
      <c r="G513" s="44">
        <v>850.5</v>
      </c>
      <c r="H513" s="248">
        <f t="shared" si="8"/>
        <v>0</v>
      </c>
      <c r="I513" s="214" t="s">
        <v>10</v>
      </c>
    </row>
    <row r="514" spans="1:9" x14ac:dyDescent="0.25">
      <c r="A514" s="216"/>
      <c r="B514" s="224" t="s">
        <v>1757</v>
      </c>
      <c r="C514" s="259" t="s">
        <v>1675</v>
      </c>
      <c r="D514" s="214" t="s">
        <v>179</v>
      </c>
      <c r="E514" s="246">
        <v>18931.599999999999</v>
      </c>
      <c r="F514" s="497">
        <v>41707</v>
      </c>
      <c r="G514" s="44">
        <v>18931.599999999999</v>
      </c>
      <c r="H514" s="248">
        <f t="shared" si="8"/>
        <v>0</v>
      </c>
      <c r="I514" s="214" t="s">
        <v>30</v>
      </c>
    </row>
    <row r="515" spans="1:9" x14ac:dyDescent="0.25">
      <c r="A515" s="216">
        <v>41706</v>
      </c>
      <c r="B515" s="224" t="s">
        <v>1758</v>
      </c>
      <c r="C515" s="259" t="s">
        <v>1675</v>
      </c>
      <c r="D515" s="214" t="s">
        <v>106</v>
      </c>
      <c r="E515" s="235">
        <v>9282</v>
      </c>
      <c r="F515" s="497">
        <v>41713</v>
      </c>
      <c r="G515" s="44">
        <v>9282</v>
      </c>
      <c r="H515" s="248">
        <f t="shared" si="8"/>
        <v>0</v>
      </c>
      <c r="I515" s="214"/>
    </row>
    <row r="516" spans="1:9" x14ac:dyDescent="0.25">
      <c r="A516" s="216"/>
      <c r="B516" s="224" t="s">
        <v>1759</v>
      </c>
      <c r="C516" s="259" t="s">
        <v>1675</v>
      </c>
      <c r="D516" s="214" t="s">
        <v>108</v>
      </c>
      <c r="E516" s="235">
        <v>7603</v>
      </c>
      <c r="F516" s="497">
        <v>41706</v>
      </c>
      <c r="G516" s="44">
        <v>7603</v>
      </c>
      <c r="H516" s="248">
        <f t="shared" si="8"/>
        <v>0</v>
      </c>
      <c r="I516" s="58"/>
    </row>
    <row r="517" spans="1:9" x14ac:dyDescent="0.25">
      <c r="A517" s="216"/>
      <c r="B517" s="224" t="s">
        <v>1760</v>
      </c>
      <c r="C517" s="259" t="s">
        <v>1675</v>
      </c>
      <c r="D517" s="214" t="s">
        <v>16</v>
      </c>
      <c r="E517" s="235">
        <v>227446.5</v>
      </c>
      <c r="F517" s="554">
        <v>41738</v>
      </c>
      <c r="G517" s="245">
        <v>227446.5</v>
      </c>
      <c r="H517" s="86">
        <f t="shared" si="8"/>
        <v>0</v>
      </c>
      <c r="I517" s="214"/>
    </row>
    <row r="518" spans="1:9" x14ac:dyDescent="0.25">
      <c r="A518" s="216"/>
      <c r="B518" s="224" t="s">
        <v>1761</v>
      </c>
      <c r="C518" s="259" t="s">
        <v>1675</v>
      </c>
      <c r="D518" s="214" t="s">
        <v>638</v>
      </c>
      <c r="E518" s="235">
        <v>2406.8000000000002</v>
      </c>
      <c r="F518" s="497">
        <v>41706</v>
      </c>
      <c r="G518" s="44">
        <v>2406.8000000000002</v>
      </c>
      <c r="H518" s="86">
        <f t="shared" si="8"/>
        <v>0</v>
      </c>
      <c r="I518" s="214" t="s">
        <v>8</v>
      </c>
    </row>
    <row r="519" spans="1:9" x14ac:dyDescent="0.25">
      <c r="A519" s="216"/>
      <c r="B519" s="224" t="s">
        <v>1762</v>
      </c>
      <c r="C519" s="259" t="s">
        <v>1675</v>
      </c>
      <c r="D519" s="214" t="s">
        <v>106</v>
      </c>
      <c r="E519" s="235">
        <v>12870</v>
      </c>
      <c r="F519" s="497">
        <v>41713</v>
      </c>
      <c r="G519" s="44">
        <v>12870</v>
      </c>
      <c r="H519" s="86">
        <f t="shared" si="8"/>
        <v>0</v>
      </c>
      <c r="I519" s="214"/>
    </row>
    <row r="520" spans="1:9" x14ac:dyDescent="0.25">
      <c r="A520" s="216"/>
      <c r="B520" s="224" t="s">
        <v>1763</v>
      </c>
      <c r="C520" s="259" t="s">
        <v>1675</v>
      </c>
      <c r="D520" s="214" t="s">
        <v>501</v>
      </c>
      <c r="E520" s="235">
        <v>829</v>
      </c>
      <c r="F520" s="497">
        <v>41706</v>
      </c>
      <c r="G520" s="44">
        <v>829</v>
      </c>
      <c r="H520" s="86">
        <f t="shared" si="8"/>
        <v>0</v>
      </c>
      <c r="I520" s="214"/>
    </row>
    <row r="521" spans="1:9" x14ac:dyDescent="0.25">
      <c r="A521" s="216"/>
      <c r="B521" s="224" t="s">
        <v>1764</v>
      </c>
      <c r="C521" s="259" t="s">
        <v>1675</v>
      </c>
      <c r="D521" s="214" t="s">
        <v>116</v>
      </c>
      <c r="E521" s="235">
        <v>2659.2</v>
      </c>
      <c r="F521" s="497">
        <v>41706</v>
      </c>
      <c r="G521" s="44">
        <v>2659.2</v>
      </c>
      <c r="H521" s="86">
        <f t="shared" si="8"/>
        <v>0</v>
      </c>
      <c r="I521" s="214"/>
    </row>
    <row r="522" spans="1:9" x14ac:dyDescent="0.25">
      <c r="A522" s="216"/>
      <c r="B522" s="224" t="s">
        <v>1765</v>
      </c>
      <c r="C522" s="259" t="s">
        <v>1675</v>
      </c>
      <c r="D522" s="214" t="s">
        <v>13</v>
      </c>
      <c r="E522" s="235">
        <v>6000</v>
      </c>
      <c r="F522" s="497">
        <v>41707</v>
      </c>
      <c r="G522" s="44">
        <v>6000</v>
      </c>
      <c r="H522" s="86">
        <f t="shared" si="8"/>
        <v>0</v>
      </c>
      <c r="I522" s="214" t="s">
        <v>21</v>
      </c>
    </row>
    <row r="523" spans="1:9" x14ac:dyDescent="0.25">
      <c r="A523" s="216"/>
      <c r="B523" s="224" t="s">
        <v>1766</v>
      </c>
      <c r="C523" s="259" t="s">
        <v>1675</v>
      </c>
      <c r="D523" s="214" t="s">
        <v>11</v>
      </c>
      <c r="E523" s="235">
        <v>46019.65</v>
      </c>
      <c r="F523" s="497">
        <v>41725</v>
      </c>
      <c r="G523" s="44">
        <v>46019.65</v>
      </c>
      <c r="H523" s="86">
        <f t="shared" si="8"/>
        <v>0</v>
      </c>
      <c r="I523" s="214" t="s">
        <v>217</v>
      </c>
    </row>
    <row r="524" spans="1:9" x14ac:dyDescent="0.25">
      <c r="A524" s="216"/>
      <c r="B524" s="224" t="s">
        <v>1767</v>
      </c>
      <c r="C524" s="259" t="s">
        <v>1675</v>
      </c>
      <c r="D524" s="214" t="s">
        <v>130</v>
      </c>
      <c r="E524" s="235">
        <v>5673.6</v>
      </c>
      <c r="F524" s="497">
        <v>41708</v>
      </c>
      <c r="G524" s="44">
        <v>5673.6</v>
      </c>
      <c r="H524" s="248">
        <f t="shared" si="8"/>
        <v>0</v>
      </c>
      <c r="I524" s="214" t="s">
        <v>21</v>
      </c>
    </row>
    <row r="525" spans="1:9" x14ac:dyDescent="0.25">
      <c r="A525" s="216"/>
      <c r="B525" s="224" t="s">
        <v>1768</v>
      </c>
      <c r="C525" s="259" t="s">
        <v>1675</v>
      </c>
      <c r="D525" s="214" t="s">
        <v>44</v>
      </c>
      <c r="E525" s="235">
        <v>5700</v>
      </c>
      <c r="F525" s="497">
        <v>41720</v>
      </c>
      <c r="G525" s="44">
        <v>5700</v>
      </c>
      <c r="H525" s="248">
        <f t="shared" si="8"/>
        <v>0</v>
      </c>
      <c r="I525" s="214" t="s">
        <v>45</v>
      </c>
    </row>
    <row r="526" spans="1:9" x14ac:dyDescent="0.25">
      <c r="A526" s="216"/>
      <c r="B526" s="224" t="s">
        <v>1769</v>
      </c>
      <c r="C526" s="259" t="s">
        <v>1675</v>
      </c>
      <c r="D526" s="214" t="s">
        <v>122</v>
      </c>
      <c r="E526" s="235">
        <v>2660</v>
      </c>
      <c r="F526" s="497">
        <v>41720</v>
      </c>
      <c r="G526" s="44">
        <v>2660</v>
      </c>
      <c r="H526" s="248">
        <f t="shared" si="8"/>
        <v>0</v>
      </c>
      <c r="I526" s="214" t="s">
        <v>45</v>
      </c>
    </row>
    <row r="527" spans="1:9" x14ac:dyDescent="0.25">
      <c r="A527" s="216"/>
      <c r="B527" s="224" t="s">
        <v>1770</v>
      </c>
      <c r="C527" s="259" t="s">
        <v>1675</v>
      </c>
      <c r="D527" s="214" t="s">
        <v>260</v>
      </c>
      <c r="E527" s="235">
        <v>1808</v>
      </c>
      <c r="F527" s="497">
        <v>41706</v>
      </c>
      <c r="G527" s="44">
        <v>1808</v>
      </c>
      <c r="H527" s="248">
        <f t="shared" si="8"/>
        <v>0</v>
      </c>
      <c r="I527" s="214" t="s">
        <v>45</v>
      </c>
    </row>
    <row r="528" spans="1:9" x14ac:dyDescent="0.25">
      <c r="A528" s="216"/>
      <c r="B528" s="224" t="s">
        <v>1771</v>
      </c>
      <c r="C528" s="259" t="s">
        <v>1675</v>
      </c>
      <c r="D528" s="214" t="s">
        <v>36</v>
      </c>
      <c r="E528" s="235">
        <v>23113.5</v>
      </c>
      <c r="F528" s="497">
        <v>41710</v>
      </c>
      <c r="G528" s="44">
        <v>23113.5</v>
      </c>
      <c r="H528" s="86">
        <f t="shared" si="8"/>
        <v>0</v>
      </c>
      <c r="I528" s="214" t="s">
        <v>65</v>
      </c>
    </row>
    <row r="529" spans="1:9" x14ac:dyDescent="0.25">
      <c r="A529" s="216"/>
      <c r="B529" s="224" t="s">
        <v>1772</v>
      </c>
      <c r="C529" s="259" t="s">
        <v>1675</v>
      </c>
      <c r="D529" s="214" t="s">
        <v>287</v>
      </c>
      <c r="E529" s="235">
        <v>22480.5</v>
      </c>
      <c r="F529" s="497">
        <v>41706</v>
      </c>
      <c r="G529" s="44">
        <v>22480.5</v>
      </c>
      <c r="H529" s="248">
        <f t="shared" si="8"/>
        <v>0</v>
      </c>
      <c r="I529" s="214" t="s">
        <v>30</v>
      </c>
    </row>
    <row r="530" spans="1:9" x14ac:dyDescent="0.25">
      <c r="A530" s="216"/>
      <c r="B530" s="224" t="s">
        <v>1773</v>
      </c>
      <c r="C530" s="259" t="s">
        <v>1675</v>
      </c>
      <c r="D530" s="214" t="s">
        <v>36</v>
      </c>
      <c r="E530" s="235">
        <v>27371</v>
      </c>
      <c r="F530" s="560" t="s">
        <v>1774</v>
      </c>
      <c r="G530" s="44">
        <v>27371</v>
      </c>
      <c r="H530" s="86">
        <f t="shared" si="8"/>
        <v>0</v>
      </c>
      <c r="I530" s="214" t="s">
        <v>21</v>
      </c>
    </row>
    <row r="531" spans="1:9" x14ac:dyDescent="0.25">
      <c r="A531" s="216"/>
      <c r="B531" s="224" t="s">
        <v>1775</v>
      </c>
      <c r="C531" s="259" t="s">
        <v>1675</v>
      </c>
      <c r="D531" s="214" t="s">
        <v>57</v>
      </c>
      <c r="E531" s="235">
        <v>1160</v>
      </c>
      <c r="F531" s="497">
        <v>41706</v>
      </c>
      <c r="G531" s="44">
        <v>1160</v>
      </c>
      <c r="H531" s="248">
        <f t="shared" si="8"/>
        <v>0</v>
      </c>
      <c r="I531" s="214" t="s">
        <v>12</v>
      </c>
    </row>
    <row r="532" spans="1:9" x14ac:dyDescent="0.25">
      <c r="A532" s="216"/>
      <c r="B532" s="224" t="s">
        <v>1776</v>
      </c>
      <c r="C532" s="259" t="s">
        <v>1675</v>
      </c>
      <c r="D532" s="214" t="s">
        <v>55</v>
      </c>
      <c r="E532" s="235">
        <v>11178</v>
      </c>
      <c r="F532" s="497">
        <v>41706</v>
      </c>
      <c r="G532" s="44">
        <v>11178</v>
      </c>
      <c r="H532" s="248">
        <f t="shared" si="8"/>
        <v>0</v>
      </c>
      <c r="I532" s="214" t="s">
        <v>8</v>
      </c>
    </row>
    <row r="533" spans="1:9" x14ac:dyDescent="0.25">
      <c r="A533" s="216"/>
      <c r="B533" s="224" t="s">
        <v>1777</v>
      </c>
      <c r="C533" s="259" t="s">
        <v>1675</v>
      </c>
      <c r="D533" s="214" t="s">
        <v>105</v>
      </c>
      <c r="E533" s="235">
        <v>2520</v>
      </c>
      <c r="F533" s="497">
        <v>41706</v>
      </c>
      <c r="G533" s="44">
        <v>2520</v>
      </c>
      <c r="H533" s="248">
        <f t="shared" si="8"/>
        <v>0</v>
      </c>
      <c r="I533" s="214" t="s">
        <v>8</v>
      </c>
    </row>
    <row r="534" spans="1:9" x14ac:dyDescent="0.25">
      <c r="A534" s="216"/>
      <c r="B534" s="224" t="s">
        <v>1778</v>
      </c>
      <c r="C534" s="259" t="s">
        <v>1675</v>
      </c>
      <c r="D534" s="214" t="s">
        <v>29</v>
      </c>
      <c r="E534" s="235">
        <v>5605</v>
      </c>
      <c r="F534" s="497">
        <v>41706</v>
      </c>
      <c r="G534" s="44">
        <v>5605</v>
      </c>
      <c r="H534" s="248">
        <f t="shared" si="8"/>
        <v>0</v>
      </c>
      <c r="I534" s="214" t="s">
        <v>30</v>
      </c>
    </row>
    <row r="535" spans="1:9" ht="30" x14ac:dyDescent="0.25">
      <c r="A535" s="216"/>
      <c r="B535" s="224" t="s">
        <v>1779</v>
      </c>
      <c r="C535" s="259" t="s">
        <v>1675</v>
      </c>
      <c r="D535" s="214" t="s">
        <v>123</v>
      </c>
      <c r="E535" s="235">
        <v>5811.5</v>
      </c>
      <c r="F535" s="563" t="s">
        <v>1780</v>
      </c>
      <c r="G535" s="44">
        <v>5811.5</v>
      </c>
      <c r="H535" s="248">
        <f t="shared" si="8"/>
        <v>0</v>
      </c>
      <c r="I535" s="214" t="s">
        <v>8</v>
      </c>
    </row>
    <row r="536" spans="1:9" x14ac:dyDescent="0.25">
      <c r="A536" s="216"/>
      <c r="B536" s="224" t="s">
        <v>1781</v>
      </c>
      <c r="C536" s="259" t="s">
        <v>1675</v>
      </c>
      <c r="D536" s="214" t="s">
        <v>1782</v>
      </c>
      <c r="E536" s="235">
        <v>2893</v>
      </c>
      <c r="F536" s="497">
        <v>41706</v>
      </c>
      <c r="G536" s="44">
        <v>2893</v>
      </c>
      <c r="H536" s="248">
        <f t="shared" si="8"/>
        <v>0</v>
      </c>
      <c r="I536" s="214" t="s">
        <v>12</v>
      </c>
    </row>
    <row r="537" spans="1:9" x14ac:dyDescent="0.25">
      <c r="A537" s="216"/>
      <c r="B537" s="224" t="s">
        <v>1783</v>
      </c>
      <c r="C537" s="259" t="s">
        <v>1675</v>
      </c>
      <c r="D537" s="214" t="s">
        <v>47</v>
      </c>
      <c r="E537" s="235">
        <v>3590</v>
      </c>
      <c r="F537" s="497">
        <v>41708</v>
      </c>
      <c r="G537" s="44">
        <v>3590</v>
      </c>
      <c r="H537" s="86">
        <f t="shared" si="8"/>
        <v>0</v>
      </c>
      <c r="I537" s="214" t="s">
        <v>30</v>
      </c>
    </row>
    <row r="538" spans="1:9" x14ac:dyDescent="0.25">
      <c r="A538" s="216"/>
      <c r="B538" s="224" t="s">
        <v>1784</v>
      </c>
      <c r="C538" s="259" t="s">
        <v>1675</v>
      </c>
      <c r="D538" s="214" t="s">
        <v>34</v>
      </c>
      <c r="E538" s="235">
        <v>2675.5</v>
      </c>
      <c r="F538" s="497">
        <v>41706</v>
      </c>
      <c r="G538" s="44">
        <v>2675.5</v>
      </c>
      <c r="H538" s="248">
        <f t="shared" si="8"/>
        <v>0</v>
      </c>
      <c r="I538" s="214" t="s">
        <v>30</v>
      </c>
    </row>
    <row r="539" spans="1:9" x14ac:dyDescent="0.25">
      <c r="A539" s="216"/>
      <c r="B539" s="224" t="s">
        <v>1785</v>
      </c>
      <c r="C539" s="259" t="s">
        <v>1675</v>
      </c>
      <c r="D539" s="214" t="s">
        <v>27</v>
      </c>
      <c r="E539" s="235">
        <v>2878.5</v>
      </c>
      <c r="F539" s="497">
        <v>41707</v>
      </c>
      <c r="G539" s="44">
        <v>2878.5</v>
      </c>
      <c r="H539" s="86">
        <f t="shared" si="8"/>
        <v>0</v>
      </c>
      <c r="I539" s="214" t="s">
        <v>21</v>
      </c>
    </row>
    <row r="540" spans="1:9" x14ac:dyDescent="0.25">
      <c r="A540" s="216"/>
      <c r="B540" s="224" t="s">
        <v>1786</v>
      </c>
      <c r="C540" s="259" t="s">
        <v>1675</v>
      </c>
      <c r="D540" s="214" t="s">
        <v>67</v>
      </c>
      <c r="E540" s="235">
        <v>1103</v>
      </c>
      <c r="F540" s="497">
        <v>41706</v>
      </c>
      <c r="G540" s="44">
        <v>1103</v>
      </c>
      <c r="H540" s="248">
        <f t="shared" si="8"/>
        <v>0</v>
      </c>
      <c r="I540" s="214" t="s">
        <v>65</v>
      </c>
    </row>
    <row r="541" spans="1:9" x14ac:dyDescent="0.25">
      <c r="A541" s="216"/>
      <c r="B541" s="224" t="s">
        <v>1787</v>
      </c>
      <c r="C541" s="259" t="s">
        <v>1675</v>
      </c>
      <c r="D541" s="214" t="s">
        <v>48</v>
      </c>
      <c r="E541" s="235">
        <v>830</v>
      </c>
      <c r="F541" s="497">
        <v>41706</v>
      </c>
      <c r="G541" s="44">
        <v>830</v>
      </c>
      <c r="H541" s="248">
        <f t="shared" si="8"/>
        <v>0</v>
      </c>
      <c r="I541" s="214" t="s">
        <v>65</v>
      </c>
    </row>
    <row r="542" spans="1:9" x14ac:dyDescent="0.25">
      <c r="A542" s="216"/>
      <c r="B542" s="224" t="s">
        <v>1788</v>
      </c>
      <c r="C542" s="259" t="s">
        <v>1675</v>
      </c>
      <c r="D542" s="214" t="s">
        <v>810</v>
      </c>
      <c r="E542" s="235">
        <v>2326.5</v>
      </c>
      <c r="F542" s="497">
        <v>41706</v>
      </c>
      <c r="G542" s="44">
        <v>2326.5</v>
      </c>
      <c r="H542" s="248">
        <f t="shared" si="8"/>
        <v>0</v>
      </c>
      <c r="I542" s="214" t="s">
        <v>30</v>
      </c>
    </row>
    <row r="543" spans="1:9" x14ac:dyDescent="0.25">
      <c r="A543" s="216"/>
      <c r="B543" s="224" t="s">
        <v>1789</v>
      </c>
      <c r="C543" s="259" t="s">
        <v>1675</v>
      </c>
      <c r="D543" s="214" t="s">
        <v>686</v>
      </c>
      <c r="E543" s="235">
        <v>923</v>
      </c>
      <c r="F543" s="497">
        <v>41706</v>
      </c>
      <c r="G543" s="44">
        <v>923</v>
      </c>
      <c r="H543" s="248">
        <f t="shared" si="8"/>
        <v>0</v>
      </c>
      <c r="I543" s="214"/>
    </row>
    <row r="544" spans="1:9" x14ac:dyDescent="0.25">
      <c r="A544" s="216"/>
      <c r="B544" s="224" t="s">
        <v>1790</v>
      </c>
      <c r="C544" s="259" t="s">
        <v>1675</v>
      </c>
      <c r="D544" s="214" t="s">
        <v>119</v>
      </c>
      <c r="E544" s="235">
        <v>5223.5</v>
      </c>
      <c r="F544" s="497">
        <v>41706</v>
      </c>
      <c r="G544" s="44">
        <v>5223.5</v>
      </c>
      <c r="H544" s="248">
        <f t="shared" si="8"/>
        <v>0</v>
      </c>
      <c r="I544" s="214" t="s">
        <v>65</v>
      </c>
    </row>
    <row r="545" spans="1:9" x14ac:dyDescent="0.25">
      <c r="A545" s="216"/>
      <c r="B545" s="224" t="s">
        <v>1791</v>
      </c>
      <c r="C545" s="259" t="s">
        <v>1675</v>
      </c>
      <c r="D545" s="214" t="s">
        <v>884</v>
      </c>
      <c r="E545" s="235">
        <v>5450</v>
      </c>
      <c r="F545" s="497">
        <v>41707</v>
      </c>
      <c r="G545" s="44">
        <v>5450</v>
      </c>
      <c r="H545" s="248">
        <f t="shared" si="8"/>
        <v>0</v>
      </c>
      <c r="I545" s="214" t="s">
        <v>21</v>
      </c>
    </row>
    <row r="546" spans="1:9" x14ac:dyDescent="0.25">
      <c r="A546" s="216"/>
      <c r="B546" s="224" t="s">
        <v>1792</v>
      </c>
      <c r="C546" s="259" t="s">
        <v>1675</v>
      </c>
      <c r="D546" s="214" t="s">
        <v>215</v>
      </c>
      <c r="E546" s="235">
        <v>1527.5</v>
      </c>
      <c r="F546" s="497">
        <v>41706</v>
      </c>
      <c r="G546" s="44">
        <v>1527.5</v>
      </c>
      <c r="H546" s="248">
        <f t="shared" si="8"/>
        <v>0</v>
      </c>
      <c r="I546" s="214"/>
    </row>
    <row r="547" spans="1:9" x14ac:dyDescent="0.25">
      <c r="A547" s="216"/>
      <c r="B547" s="224" t="s">
        <v>1793</v>
      </c>
      <c r="C547" s="259" t="s">
        <v>1675</v>
      </c>
      <c r="D547" s="214" t="s">
        <v>108</v>
      </c>
      <c r="E547" s="235">
        <v>1455.5</v>
      </c>
      <c r="F547" s="497">
        <v>41706</v>
      </c>
      <c r="G547" s="44">
        <v>1455.5</v>
      </c>
      <c r="H547" s="248">
        <f t="shared" si="8"/>
        <v>0</v>
      </c>
      <c r="I547" s="214" t="s">
        <v>65</v>
      </c>
    </row>
    <row r="548" spans="1:9" x14ac:dyDescent="0.25">
      <c r="A548" s="216"/>
      <c r="B548" s="224" t="s">
        <v>1794</v>
      </c>
      <c r="C548" s="259" t="s">
        <v>1675</v>
      </c>
      <c r="D548" s="214" t="s">
        <v>59</v>
      </c>
      <c r="E548" s="235">
        <v>11584</v>
      </c>
      <c r="F548" s="554" t="s">
        <v>1795</v>
      </c>
      <c r="G548" s="44">
        <v>11584</v>
      </c>
      <c r="H548" s="248">
        <f t="shared" si="8"/>
        <v>0</v>
      </c>
      <c r="I548" s="214" t="s">
        <v>21</v>
      </c>
    </row>
    <row r="549" spans="1:9" x14ac:dyDescent="0.25">
      <c r="A549" s="216"/>
      <c r="B549" s="224" t="s">
        <v>1796</v>
      </c>
      <c r="C549" s="259" t="s">
        <v>1675</v>
      </c>
      <c r="D549" s="214" t="s">
        <v>373</v>
      </c>
      <c r="E549" s="235">
        <v>22436</v>
      </c>
      <c r="F549" s="497">
        <v>41706</v>
      </c>
      <c r="G549" s="44">
        <v>22436</v>
      </c>
      <c r="H549" s="248">
        <f t="shared" si="8"/>
        <v>0</v>
      </c>
      <c r="I549" s="214" t="s">
        <v>12</v>
      </c>
    </row>
    <row r="550" spans="1:9" x14ac:dyDescent="0.25">
      <c r="A550" s="216"/>
      <c r="B550" s="224" t="s">
        <v>1797</v>
      </c>
      <c r="C550" s="259" t="s">
        <v>1675</v>
      </c>
      <c r="D550" s="214" t="s">
        <v>373</v>
      </c>
      <c r="E550" s="235">
        <v>6026</v>
      </c>
      <c r="F550" s="497">
        <v>41706</v>
      </c>
      <c r="G550" s="44">
        <v>6026</v>
      </c>
      <c r="H550" s="248">
        <f t="shared" si="8"/>
        <v>0</v>
      </c>
      <c r="I550" s="214" t="s">
        <v>12</v>
      </c>
    </row>
    <row r="551" spans="1:9" x14ac:dyDescent="0.25">
      <c r="A551" s="216"/>
      <c r="B551" s="224" t="s">
        <v>1798</v>
      </c>
      <c r="C551" s="259" t="s">
        <v>1675</v>
      </c>
      <c r="D551" s="214" t="s">
        <v>51</v>
      </c>
      <c r="E551" s="235">
        <v>2077</v>
      </c>
      <c r="F551" s="497">
        <v>41708</v>
      </c>
      <c r="G551" s="44">
        <v>2077</v>
      </c>
      <c r="H551" s="248">
        <f t="shared" si="8"/>
        <v>0</v>
      </c>
      <c r="I551" s="214" t="s">
        <v>65</v>
      </c>
    </row>
    <row r="552" spans="1:9" x14ac:dyDescent="0.25">
      <c r="A552" s="216"/>
      <c r="B552" s="224" t="s">
        <v>1799</v>
      </c>
      <c r="C552" s="259" t="s">
        <v>1675</v>
      </c>
      <c r="D552" s="214" t="s">
        <v>8</v>
      </c>
      <c r="E552" s="235">
        <v>2820</v>
      </c>
      <c r="F552" s="497">
        <v>41706</v>
      </c>
      <c r="G552" s="44">
        <v>2820</v>
      </c>
      <c r="H552" s="86">
        <f t="shared" si="8"/>
        <v>0</v>
      </c>
      <c r="I552" s="214" t="s">
        <v>8</v>
      </c>
    </row>
    <row r="553" spans="1:9" x14ac:dyDescent="0.25">
      <c r="A553" s="216"/>
      <c r="B553" s="224" t="s">
        <v>1800</v>
      </c>
      <c r="C553" s="259" t="s">
        <v>1675</v>
      </c>
      <c r="D553" s="214" t="s">
        <v>186</v>
      </c>
      <c r="E553" s="235">
        <v>3997</v>
      </c>
      <c r="F553" s="497">
        <v>41707</v>
      </c>
      <c r="G553" s="44">
        <v>3997</v>
      </c>
      <c r="H553" s="248">
        <f t="shared" si="8"/>
        <v>0</v>
      </c>
      <c r="I553" s="214" t="s">
        <v>21</v>
      </c>
    </row>
    <row r="554" spans="1:9" x14ac:dyDescent="0.25">
      <c r="A554" s="216"/>
      <c r="B554" s="224" t="s">
        <v>1801</v>
      </c>
      <c r="C554" s="259" t="s">
        <v>1675</v>
      </c>
      <c r="D554" s="220" t="s">
        <v>53</v>
      </c>
      <c r="E554" s="241">
        <v>0</v>
      </c>
      <c r="F554" s="497"/>
      <c r="G554" s="44"/>
      <c r="H554" s="86">
        <f t="shared" si="8"/>
        <v>0</v>
      </c>
      <c r="I554" s="214" t="s">
        <v>324</v>
      </c>
    </row>
    <row r="555" spans="1:9" x14ac:dyDescent="0.25">
      <c r="A555" s="216"/>
      <c r="B555" s="224" t="s">
        <v>1802</v>
      </c>
      <c r="C555" s="259" t="s">
        <v>1675</v>
      </c>
      <c r="D555" s="214" t="s">
        <v>148</v>
      </c>
      <c r="E555" s="235">
        <v>1615</v>
      </c>
      <c r="F555" s="497">
        <v>41706</v>
      </c>
      <c r="G555" s="44">
        <v>1615</v>
      </c>
      <c r="H555" s="248">
        <f t="shared" si="8"/>
        <v>0</v>
      </c>
      <c r="I555" s="214" t="s">
        <v>12</v>
      </c>
    </row>
    <row r="556" spans="1:9" x14ac:dyDescent="0.25">
      <c r="A556" s="216"/>
      <c r="B556" s="224" t="s">
        <v>1803</v>
      </c>
      <c r="C556" s="259" t="s">
        <v>1675</v>
      </c>
      <c r="D556" s="214" t="s">
        <v>8</v>
      </c>
      <c r="E556" s="235">
        <v>1579</v>
      </c>
      <c r="F556" s="497">
        <v>41706</v>
      </c>
      <c r="G556" s="44">
        <v>1579</v>
      </c>
      <c r="H556" s="248">
        <f t="shared" si="8"/>
        <v>0</v>
      </c>
      <c r="I556" s="214" t="s">
        <v>8</v>
      </c>
    </row>
    <row r="557" spans="1:9" x14ac:dyDescent="0.25">
      <c r="A557" s="216"/>
      <c r="B557" s="224" t="s">
        <v>1804</v>
      </c>
      <c r="C557" s="259" t="s">
        <v>1675</v>
      </c>
      <c r="D557" s="214" t="s">
        <v>32</v>
      </c>
      <c r="E557" s="235">
        <v>7587</v>
      </c>
      <c r="F557" s="497">
        <v>41706</v>
      </c>
      <c r="G557" s="44">
        <v>7587</v>
      </c>
      <c r="H557" s="86">
        <f t="shared" si="8"/>
        <v>0</v>
      </c>
      <c r="I557" s="214" t="s">
        <v>12</v>
      </c>
    </row>
    <row r="558" spans="1:9" x14ac:dyDescent="0.25">
      <c r="A558" s="216"/>
      <c r="B558" s="224" t="s">
        <v>1805</v>
      </c>
      <c r="C558" s="259" t="s">
        <v>1675</v>
      </c>
      <c r="D558" s="214" t="s">
        <v>50</v>
      </c>
      <c r="E558" s="235">
        <v>24570</v>
      </c>
      <c r="F558" s="497">
        <v>41711</v>
      </c>
      <c r="G558" s="44">
        <v>24570</v>
      </c>
      <c r="H558" s="248">
        <f t="shared" si="8"/>
        <v>0</v>
      </c>
      <c r="I558" s="214" t="s">
        <v>8</v>
      </c>
    </row>
    <row r="559" spans="1:9" x14ac:dyDescent="0.25">
      <c r="A559" s="216"/>
      <c r="B559" s="224" t="s">
        <v>1806</v>
      </c>
      <c r="C559" s="259" t="s">
        <v>1675</v>
      </c>
      <c r="D559" s="214" t="s">
        <v>136</v>
      </c>
      <c r="E559" s="235">
        <v>3454</v>
      </c>
      <c r="F559" s="497">
        <v>41706</v>
      </c>
      <c r="G559" s="44">
        <v>3454</v>
      </c>
      <c r="H559" s="248">
        <f t="shared" si="8"/>
        <v>0</v>
      </c>
      <c r="I559" s="214" t="s">
        <v>8</v>
      </c>
    </row>
    <row r="560" spans="1:9" x14ac:dyDescent="0.25">
      <c r="A560" s="216"/>
      <c r="B560" s="224" t="s">
        <v>1807</v>
      </c>
      <c r="C560" s="259" t="s">
        <v>1675</v>
      </c>
      <c r="D560" s="214" t="s">
        <v>110</v>
      </c>
      <c r="E560" s="235">
        <v>37266</v>
      </c>
      <c r="F560" s="497">
        <v>41710</v>
      </c>
      <c r="G560" s="44">
        <v>37266</v>
      </c>
      <c r="H560" s="248">
        <f t="shared" si="8"/>
        <v>0</v>
      </c>
      <c r="I560" s="214" t="s">
        <v>162</v>
      </c>
    </row>
    <row r="561" spans="1:9" x14ac:dyDescent="0.25">
      <c r="A561" s="216"/>
      <c r="B561" s="224" t="s">
        <v>1808</v>
      </c>
      <c r="C561" s="259" t="s">
        <v>1675</v>
      </c>
      <c r="D561" s="214" t="s">
        <v>1468</v>
      </c>
      <c r="E561" s="235">
        <v>27912</v>
      </c>
      <c r="F561" s="497">
        <v>41708</v>
      </c>
      <c r="G561" s="44">
        <v>27912</v>
      </c>
      <c r="H561" s="248">
        <f t="shared" si="8"/>
        <v>0</v>
      </c>
      <c r="I561" s="214"/>
    </row>
    <row r="562" spans="1:9" x14ac:dyDescent="0.25">
      <c r="A562" s="216"/>
      <c r="B562" s="224" t="s">
        <v>1809</v>
      </c>
      <c r="C562" s="259" t="s">
        <v>1675</v>
      </c>
      <c r="D562" s="214" t="s">
        <v>508</v>
      </c>
      <c r="E562" s="235">
        <v>20551</v>
      </c>
      <c r="F562" s="497">
        <v>41706</v>
      </c>
      <c r="G562" s="44">
        <v>20551</v>
      </c>
      <c r="H562" s="248">
        <f t="shared" si="8"/>
        <v>0</v>
      </c>
      <c r="I562" s="214" t="s">
        <v>8</v>
      </c>
    </row>
    <row r="563" spans="1:9" x14ac:dyDescent="0.25">
      <c r="A563" s="216"/>
      <c r="B563" s="224" t="s">
        <v>1810</v>
      </c>
      <c r="C563" s="259" t="s">
        <v>1675</v>
      </c>
      <c r="D563" s="214" t="s">
        <v>22</v>
      </c>
      <c r="E563" s="235">
        <v>1092</v>
      </c>
      <c r="F563" s="497">
        <v>41706</v>
      </c>
      <c r="G563" s="44">
        <v>1092</v>
      </c>
      <c r="H563" s="248">
        <f t="shared" si="8"/>
        <v>0</v>
      </c>
      <c r="I563" s="214" t="s">
        <v>8</v>
      </c>
    </row>
    <row r="564" spans="1:9" x14ac:dyDescent="0.25">
      <c r="A564" s="216"/>
      <c r="B564" s="224" t="s">
        <v>1811</v>
      </c>
      <c r="C564" s="259" t="s">
        <v>1675</v>
      </c>
      <c r="D564" s="214" t="s">
        <v>74</v>
      </c>
      <c r="E564" s="235">
        <v>2593.4</v>
      </c>
      <c r="F564" s="497">
        <v>41706</v>
      </c>
      <c r="G564" s="44">
        <v>2593.4</v>
      </c>
      <c r="H564" s="86">
        <f t="shared" si="8"/>
        <v>0</v>
      </c>
      <c r="I564" s="214" t="s">
        <v>8</v>
      </c>
    </row>
    <row r="565" spans="1:9" x14ac:dyDescent="0.25">
      <c r="A565" s="216"/>
      <c r="B565" s="224" t="s">
        <v>1812</v>
      </c>
      <c r="C565" s="259" t="s">
        <v>1675</v>
      </c>
      <c r="D565" s="214" t="s">
        <v>17</v>
      </c>
      <c r="E565" s="235">
        <v>3615.5</v>
      </c>
      <c r="F565" s="497">
        <v>41708</v>
      </c>
      <c r="G565" s="44">
        <v>3615.5</v>
      </c>
      <c r="H565" s="248">
        <f t="shared" si="8"/>
        <v>0</v>
      </c>
      <c r="I565" s="214"/>
    </row>
    <row r="566" spans="1:9" x14ac:dyDescent="0.25">
      <c r="A566" s="216"/>
      <c r="B566" s="224" t="s">
        <v>1813</v>
      </c>
      <c r="C566" s="259" t="s">
        <v>1675</v>
      </c>
      <c r="D566" s="214" t="s">
        <v>1494</v>
      </c>
      <c r="E566" s="235">
        <v>780</v>
      </c>
      <c r="F566" s="554" t="s">
        <v>1814</v>
      </c>
      <c r="G566" s="44">
        <v>780</v>
      </c>
      <c r="H566" s="248">
        <f t="shared" si="8"/>
        <v>0</v>
      </c>
      <c r="I566" s="214" t="s">
        <v>8</v>
      </c>
    </row>
    <row r="567" spans="1:9" x14ac:dyDescent="0.25">
      <c r="A567" s="216"/>
      <c r="B567" s="224" t="s">
        <v>1815</v>
      </c>
      <c r="C567" s="259" t="s">
        <v>1675</v>
      </c>
      <c r="D567" s="214" t="s">
        <v>87</v>
      </c>
      <c r="E567" s="235">
        <v>3564</v>
      </c>
      <c r="F567" s="497">
        <v>41706</v>
      </c>
      <c r="G567" s="44">
        <v>3564</v>
      </c>
      <c r="H567" s="86">
        <f t="shared" si="8"/>
        <v>0</v>
      </c>
      <c r="I567" s="214" t="s">
        <v>8</v>
      </c>
    </row>
    <row r="568" spans="1:9" x14ac:dyDescent="0.25">
      <c r="A568" s="216"/>
      <c r="B568" s="224" t="s">
        <v>1816</v>
      </c>
      <c r="C568" s="259" t="s">
        <v>1675</v>
      </c>
      <c r="D568" s="214" t="s">
        <v>523</v>
      </c>
      <c r="E568" s="235">
        <v>9216</v>
      </c>
      <c r="F568" s="497">
        <v>41715</v>
      </c>
      <c r="G568" s="44">
        <v>9216</v>
      </c>
      <c r="H568" s="248">
        <f t="shared" si="8"/>
        <v>0</v>
      </c>
      <c r="I568" s="214"/>
    </row>
    <row r="569" spans="1:9" x14ac:dyDescent="0.25">
      <c r="A569" s="216"/>
      <c r="B569" s="224" t="s">
        <v>1817</v>
      </c>
      <c r="C569" s="259" t="s">
        <v>1675</v>
      </c>
      <c r="D569" s="214" t="s">
        <v>1818</v>
      </c>
      <c r="E569" s="235">
        <v>3545.5</v>
      </c>
      <c r="F569" s="497">
        <v>41706</v>
      </c>
      <c r="G569" s="44">
        <v>3545.5</v>
      </c>
      <c r="H569" s="248">
        <f t="shared" si="8"/>
        <v>0</v>
      </c>
      <c r="I569" s="214"/>
    </row>
    <row r="570" spans="1:9" x14ac:dyDescent="0.25">
      <c r="A570" s="216"/>
      <c r="B570" s="224" t="s">
        <v>1819</v>
      </c>
      <c r="C570" s="259" t="s">
        <v>1675</v>
      </c>
      <c r="D570" s="214" t="s">
        <v>31</v>
      </c>
      <c r="E570" s="235">
        <v>5288.6</v>
      </c>
      <c r="F570" s="497">
        <v>41706</v>
      </c>
      <c r="G570" s="44">
        <v>5288.6</v>
      </c>
      <c r="H570" s="248">
        <f t="shared" si="8"/>
        <v>0</v>
      </c>
      <c r="I570" s="214"/>
    </row>
    <row r="571" spans="1:9" x14ac:dyDescent="0.25">
      <c r="A571" s="216"/>
      <c r="B571" s="224" t="s">
        <v>1820</v>
      </c>
      <c r="C571" s="259" t="s">
        <v>1675</v>
      </c>
      <c r="D571" s="214" t="s">
        <v>23</v>
      </c>
      <c r="E571" s="235">
        <v>2030.5</v>
      </c>
      <c r="F571" s="497">
        <v>41706</v>
      </c>
      <c r="G571" s="44">
        <v>2030.5</v>
      </c>
      <c r="H571" s="248">
        <f t="shared" si="8"/>
        <v>0</v>
      </c>
      <c r="I571" s="214"/>
    </row>
    <row r="572" spans="1:9" x14ac:dyDescent="0.25">
      <c r="A572" s="216"/>
      <c r="B572" s="224" t="s">
        <v>1821</v>
      </c>
      <c r="C572" s="259" t="s">
        <v>1675</v>
      </c>
      <c r="D572" s="214" t="s">
        <v>1822</v>
      </c>
      <c r="E572" s="235">
        <v>179.5</v>
      </c>
      <c r="F572" s="497">
        <v>41706</v>
      </c>
      <c r="G572" s="44">
        <v>179.5</v>
      </c>
      <c r="H572" s="248">
        <f t="shared" si="8"/>
        <v>0</v>
      </c>
      <c r="I572" s="214"/>
    </row>
    <row r="573" spans="1:9" ht="45" x14ac:dyDescent="0.25">
      <c r="A573" s="216"/>
      <c r="B573" s="224" t="s">
        <v>1823</v>
      </c>
      <c r="C573" s="259" t="s">
        <v>1675</v>
      </c>
      <c r="D573" s="214" t="s">
        <v>494</v>
      </c>
      <c r="E573" s="235">
        <v>9603.5</v>
      </c>
      <c r="F573" s="563" t="s">
        <v>1824</v>
      </c>
      <c r="G573" s="44">
        <v>9603.5</v>
      </c>
      <c r="H573" s="248">
        <f t="shared" si="8"/>
        <v>0</v>
      </c>
      <c r="I573" s="214" t="s">
        <v>8</v>
      </c>
    </row>
    <row r="574" spans="1:9" x14ac:dyDescent="0.25">
      <c r="A574" s="216"/>
      <c r="B574" s="224" t="s">
        <v>1825</v>
      </c>
      <c r="C574" s="259" t="s">
        <v>1675</v>
      </c>
      <c r="D574" s="214" t="s">
        <v>623</v>
      </c>
      <c r="E574" s="235">
        <v>1985.5</v>
      </c>
      <c r="F574" s="497">
        <v>41708</v>
      </c>
      <c r="G574" s="44">
        <v>1985.5</v>
      </c>
      <c r="H574" s="248">
        <f t="shared" si="8"/>
        <v>0</v>
      </c>
      <c r="I574" s="214" t="s">
        <v>217</v>
      </c>
    </row>
    <row r="575" spans="1:9" x14ac:dyDescent="0.25">
      <c r="A575" s="216">
        <v>41706</v>
      </c>
      <c r="B575" s="264" t="s">
        <v>1826</v>
      </c>
      <c r="C575" s="259" t="s">
        <v>1675</v>
      </c>
      <c r="D575" s="214" t="s">
        <v>137</v>
      </c>
      <c r="E575" s="58">
        <v>3923</v>
      </c>
      <c r="F575" s="553">
        <v>41706</v>
      </c>
      <c r="G575" s="230">
        <v>3923</v>
      </c>
      <c r="H575" s="52">
        <f t="shared" si="8"/>
        <v>0</v>
      </c>
      <c r="I575" s="214"/>
    </row>
    <row r="576" spans="1:9" x14ac:dyDescent="0.25">
      <c r="A576" s="216"/>
      <c r="B576" s="264" t="s">
        <v>1827</v>
      </c>
      <c r="C576" s="259" t="s">
        <v>1675</v>
      </c>
      <c r="D576" s="214" t="s">
        <v>75</v>
      </c>
      <c r="E576" s="235">
        <v>4365</v>
      </c>
      <c r="F576" s="555" t="s">
        <v>1828</v>
      </c>
      <c r="G576" s="44">
        <v>4365</v>
      </c>
      <c r="H576" s="248">
        <f t="shared" ref="H576:H639" si="9">E576-G576</f>
        <v>0</v>
      </c>
      <c r="I576" s="214" t="s">
        <v>217</v>
      </c>
    </row>
    <row r="577" spans="1:9" x14ac:dyDescent="0.25">
      <c r="A577" s="216"/>
      <c r="B577" s="264" t="s">
        <v>1829</v>
      </c>
      <c r="C577" s="259" t="s">
        <v>1675</v>
      </c>
      <c r="D577" s="214" t="s">
        <v>515</v>
      </c>
      <c r="E577" s="235">
        <v>406</v>
      </c>
      <c r="F577" s="497">
        <v>41708</v>
      </c>
      <c r="G577" s="44">
        <v>406</v>
      </c>
      <c r="H577" s="248">
        <f t="shared" si="9"/>
        <v>0</v>
      </c>
      <c r="I577" s="214" t="s">
        <v>217</v>
      </c>
    </row>
    <row r="578" spans="1:9" x14ac:dyDescent="0.25">
      <c r="A578" s="216"/>
      <c r="B578" s="264" t="s">
        <v>1830</v>
      </c>
      <c r="C578" s="259" t="s">
        <v>1675</v>
      </c>
      <c r="D578" s="214" t="s">
        <v>351</v>
      </c>
      <c r="E578" s="235">
        <v>3919</v>
      </c>
      <c r="F578" s="497">
        <v>41708</v>
      </c>
      <c r="G578" s="44">
        <v>3919</v>
      </c>
      <c r="H578" s="248">
        <f t="shared" si="9"/>
        <v>0</v>
      </c>
      <c r="I578" s="214" t="s">
        <v>217</v>
      </c>
    </row>
    <row r="579" spans="1:9" x14ac:dyDescent="0.25">
      <c r="A579" s="216"/>
      <c r="B579" s="264" t="s">
        <v>1831</v>
      </c>
      <c r="C579" s="259" t="s">
        <v>1675</v>
      </c>
      <c r="D579" s="214" t="s">
        <v>1832</v>
      </c>
      <c r="E579" s="235">
        <v>15433.5</v>
      </c>
      <c r="F579" s="497">
        <v>41708</v>
      </c>
      <c r="G579" s="44">
        <v>15433.5</v>
      </c>
      <c r="H579" s="248">
        <f t="shared" si="9"/>
        <v>0</v>
      </c>
      <c r="I579" s="214" t="s">
        <v>217</v>
      </c>
    </row>
    <row r="580" spans="1:9" x14ac:dyDescent="0.25">
      <c r="A580" s="216"/>
      <c r="B580" s="264" t="s">
        <v>1833</v>
      </c>
      <c r="C580" s="259" t="s">
        <v>1675</v>
      </c>
      <c r="D580" s="214" t="s">
        <v>245</v>
      </c>
      <c r="E580" s="235">
        <v>22369.599999999999</v>
      </c>
      <c r="F580" s="497">
        <v>41707</v>
      </c>
      <c r="G580" s="44">
        <v>22369.599999999999</v>
      </c>
      <c r="H580" s="86">
        <f t="shared" si="9"/>
        <v>0</v>
      </c>
      <c r="I580" s="214" t="s">
        <v>37</v>
      </c>
    </row>
    <row r="581" spans="1:9" x14ac:dyDescent="0.25">
      <c r="A581" s="216"/>
      <c r="B581" s="264" t="s">
        <v>1834</v>
      </c>
      <c r="C581" s="259" t="s">
        <v>1675</v>
      </c>
      <c r="D581" s="214" t="s">
        <v>27</v>
      </c>
      <c r="E581" s="235">
        <v>25869.599999999999</v>
      </c>
      <c r="F581" s="574" t="s">
        <v>1835</v>
      </c>
      <c r="G581" s="56">
        <v>25869.599999999999</v>
      </c>
      <c r="H581" s="248">
        <f t="shared" si="9"/>
        <v>0</v>
      </c>
      <c r="I581" s="214" t="s">
        <v>37</v>
      </c>
    </row>
    <row r="582" spans="1:9" x14ac:dyDescent="0.25">
      <c r="A582" s="216"/>
      <c r="B582" s="264" t="s">
        <v>1836</v>
      </c>
      <c r="C582" s="259" t="s">
        <v>1675</v>
      </c>
      <c r="D582" s="214" t="s">
        <v>78</v>
      </c>
      <c r="E582" s="235">
        <v>6164</v>
      </c>
      <c r="F582" s="497">
        <v>41708</v>
      </c>
      <c r="G582" s="56">
        <v>6164</v>
      </c>
      <c r="H582" s="248">
        <f t="shared" si="9"/>
        <v>0</v>
      </c>
      <c r="I582" s="214" t="s">
        <v>217</v>
      </c>
    </row>
    <row r="583" spans="1:9" x14ac:dyDescent="0.25">
      <c r="A583" s="216"/>
      <c r="B583" s="264" t="s">
        <v>1837</v>
      </c>
      <c r="C583" s="259" t="s">
        <v>1675</v>
      </c>
      <c r="D583" s="214" t="s">
        <v>80</v>
      </c>
      <c r="E583" s="235">
        <v>3148</v>
      </c>
      <c r="F583" s="497">
        <v>41708</v>
      </c>
      <c r="G583" s="56">
        <v>3148</v>
      </c>
      <c r="H583" s="248">
        <f t="shared" si="9"/>
        <v>0</v>
      </c>
      <c r="I583" s="214" t="s">
        <v>217</v>
      </c>
    </row>
    <row r="584" spans="1:9" x14ac:dyDescent="0.25">
      <c r="A584" s="216"/>
      <c r="B584" s="264" t="s">
        <v>1838</v>
      </c>
      <c r="C584" s="259" t="s">
        <v>1675</v>
      </c>
      <c r="D584" s="214" t="s">
        <v>144</v>
      </c>
      <c r="E584" s="235">
        <v>4700</v>
      </c>
      <c r="F584" s="497">
        <v>41708</v>
      </c>
      <c r="G584" s="56">
        <v>4700</v>
      </c>
      <c r="H584" s="248">
        <f t="shared" si="9"/>
        <v>0</v>
      </c>
      <c r="I584" s="214" t="s">
        <v>217</v>
      </c>
    </row>
    <row r="585" spans="1:9" x14ac:dyDescent="0.25">
      <c r="A585" s="216"/>
      <c r="B585" s="264" t="s">
        <v>1839</v>
      </c>
      <c r="C585" s="259" t="s">
        <v>1675</v>
      </c>
      <c r="D585" s="214" t="s">
        <v>185</v>
      </c>
      <c r="E585" s="235">
        <v>11997</v>
      </c>
      <c r="F585" s="561" t="s">
        <v>1840</v>
      </c>
      <c r="G585" s="44">
        <v>11997</v>
      </c>
      <c r="H585" s="248">
        <f t="shared" si="9"/>
        <v>0</v>
      </c>
      <c r="I585" s="214" t="s">
        <v>37</v>
      </c>
    </row>
    <row r="586" spans="1:9" x14ac:dyDescent="0.25">
      <c r="A586" s="216"/>
      <c r="B586" s="264" t="s">
        <v>1841</v>
      </c>
      <c r="C586" s="259" t="s">
        <v>1675</v>
      </c>
      <c r="D586" s="214" t="s">
        <v>233</v>
      </c>
      <c r="E586" s="235">
        <v>3134</v>
      </c>
      <c r="F586" s="497">
        <v>41708</v>
      </c>
      <c r="G586" s="44">
        <v>3134</v>
      </c>
      <c r="H586" s="248">
        <f t="shared" si="9"/>
        <v>0</v>
      </c>
      <c r="I586" s="214"/>
    </row>
    <row r="587" spans="1:9" x14ac:dyDescent="0.25">
      <c r="A587" s="216"/>
      <c r="B587" s="264" t="s">
        <v>1842</v>
      </c>
      <c r="C587" s="259" t="s">
        <v>1675</v>
      </c>
      <c r="D587" s="214" t="s">
        <v>16</v>
      </c>
      <c r="E587" s="235">
        <v>2424</v>
      </c>
      <c r="F587" s="497">
        <v>41708</v>
      </c>
      <c r="G587" s="44">
        <v>2424</v>
      </c>
      <c r="H587" s="248">
        <f t="shared" si="9"/>
        <v>0</v>
      </c>
      <c r="I587" s="214" t="s">
        <v>217</v>
      </c>
    </row>
    <row r="588" spans="1:9" x14ac:dyDescent="0.25">
      <c r="A588" s="216"/>
      <c r="B588" s="264" t="s">
        <v>1843</v>
      </c>
      <c r="C588" s="259" t="s">
        <v>1675</v>
      </c>
      <c r="D588" s="214" t="s">
        <v>479</v>
      </c>
      <c r="E588" s="235">
        <v>4145.2</v>
      </c>
      <c r="F588" s="497">
        <v>41707</v>
      </c>
      <c r="G588" s="44">
        <v>4145.2</v>
      </c>
      <c r="H588" s="248">
        <f t="shared" si="9"/>
        <v>0</v>
      </c>
      <c r="I588" s="214" t="s">
        <v>37</v>
      </c>
    </row>
    <row r="589" spans="1:9" x14ac:dyDescent="0.25">
      <c r="A589" s="216"/>
      <c r="B589" s="264" t="s">
        <v>1844</v>
      </c>
      <c r="C589" s="259" t="s">
        <v>1675</v>
      </c>
      <c r="D589" s="220" t="s">
        <v>1845</v>
      </c>
      <c r="E589" s="241">
        <v>0</v>
      </c>
      <c r="F589" s="575" t="s">
        <v>1846</v>
      </c>
      <c r="G589" s="44"/>
      <c r="H589" s="248">
        <f t="shared" si="9"/>
        <v>0</v>
      </c>
      <c r="I589" s="214" t="s">
        <v>30</v>
      </c>
    </row>
    <row r="590" spans="1:9" x14ac:dyDescent="0.25">
      <c r="A590" s="216"/>
      <c r="B590" s="264" t="s">
        <v>1847</v>
      </c>
      <c r="C590" s="259" t="s">
        <v>1675</v>
      </c>
      <c r="D590" s="214" t="s">
        <v>781</v>
      </c>
      <c r="E590" s="235">
        <v>5198.6000000000004</v>
      </c>
      <c r="F590" s="497">
        <v>41706</v>
      </c>
      <c r="G590" s="44">
        <v>5198.6000000000004</v>
      </c>
      <c r="H590" s="248">
        <f t="shared" si="9"/>
        <v>0</v>
      </c>
      <c r="I590" s="214" t="s">
        <v>65</v>
      </c>
    </row>
    <row r="591" spans="1:9" x14ac:dyDescent="0.25">
      <c r="A591" s="216"/>
      <c r="B591" s="264" t="s">
        <v>1848</v>
      </c>
      <c r="C591" s="259" t="s">
        <v>1675</v>
      </c>
      <c r="D591" s="214" t="s">
        <v>62</v>
      </c>
      <c r="E591" s="235">
        <v>21690</v>
      </c>
      <c r="F591" s="497">
        <v>41706</v>
      </c>
      <c r="G591" s="44">
        <v>21690</v>
      </c>
      <c r="H591" s="248">
        <f t="shared" si="9"/>
        <v>0</v>
      </c>
      <c r="I591" s="214" t="s">
        <v>65</v>
      </c>
    </row>
    <row r="592" spans="1:9" x14ac:dyDescent="0.25">
      <c r="A592" s="216"/>
      <c r="B592" s="264" t="s">
        <v>1849</v>
      </c>
      <c r="C592" s="259" t="s">
        <v>1675</v>
      </c>
      <c r="D592" s="214" t="s">
        <v>98</v>
      </c>
      <c r="E592" s="235">
        <v>10906</v>
      </c>
      <c r="F592" s="497">
        <v>41706</v>
      </c>
      <c r="G592" s="44">
        <v>10906</v>
      </c>
      <c r="H592" s="86">
        <f t="shared" si="9"/>
        <v>0</v>
      </c>
      <c r="I592" s="214" t="s">
        <v>65</v>
      </c>
    </row>
    <row r="593" spans="1:9" x14ac:dyDescent="0.25">
      <c r="A593" s="216"/>
      <c r="B593" s="264" t="s">
        <v>1850</v>
      </c>
      <c r="C593" s="259" t="s">
        <v>1675</v>
      </c>
      <c r="D593" s="214" t="s">
        <v>68</v>
      </c>
      <c r="E593" s="235">
        <v>3400</v>
      </c>
      <c r="F593" s="497">
        <v>41706</v>
      </c>
      <c r="G593" s="44">
        <v>3400</v>
      </c>
      <c r="H593" s="86">
        <f t="shared" si="9"/>
        <v>0</v>
      </c>
      <c r="I593" s="214" t="s">
        <v>65</v>
      </c>
    </row>
    <row r="594" spans="1:9" x14ac:dyDescent="0.25">
      <c r="A594" s="216"/>
      <c r="B594" s="264" t="s">
        <v>1851</v>
      </c>
      <c r="C594" s="259" t="s">
        <v>1675</v>
      </c>
      <c r="D594" s="214" t="s">
        <v>147</v>
      </c>
      <c r="E594" s="239">
        <v>8734</v>
      </c>
      <c r="F594" s="560" t="s">
        <v>1852</v>
      </c>
      <c r="G594" s="44">
        <v>8734</v>
      </c>
      <c r="H594" s="86">
        <f t="shared" si="9"/>
        <v>0</v>
      </c>
      <c r="I594" s="214"/>
    </row>
    <row r="595" spans="1:9" x14ac:dyDescent="0.25">
      <c r="A595" s="216"/>
      <c r="B595" s="264" t="s">
        <v>1853</v>
      </c>
      <c r="C595" s="259" t="s">
        <v>1675</v>
      </c>
      <c r="D595" s="214" t="s">
        <v>794</v>
      </c>
      <c r="E595" s="235">
        <v>2482.1999999999998</v>
      </c>
      <c r="F595" s="554" t="s">
        <v>1854</v>
      </c>
      <c r="G595" s="44">
        <v>2482.1999999999998</v>
      </c>
      <c r="H595" s="248">
        <f t="shared" si="9"/>
        <v>0</v>
      </c>
      <c r="I595" s="214" t="s">
        <v>30</v>
      </c>
    </row>
    <row r="596" spans="1:9" x14ac:dyDescent="0.25">
      <c r="A596" s="216"/>
      <c r="B596" s="264" t="s">
        <v>1855</v>
      </c>
      <c r="C596" s="259" t="s">
        <v>1675</v>
      </c>
      <c r="D596" s="214" t="s">
        <v>269</v>
      </c>
      <c r="E596" s="235">
        <v>6679</v>
      </c>
      <c r="F596" s="497">
        <v>41706</v>
      </c>
      <c r="G596" s="44">
        <v>6679</v>
      </c>
      <c r="H596" s="248">
        <f t="shared" si="9"/>
        <v>0</v>
      </c>
      <c r="I596" s="214"/>
    </row>
    <row r="597" spans="1:9" x14ac:dyDescent="0.25">
      <c r="A597" s="216"/>
      <c r="B597" s="264" t="s">
        <v>1856</v>
      </c>
      <c r="C597" s="259" t="s">
        <v>1675</v>
      </c>
      <c r="D597" s="214" t="s">
        <v>396</v>
      </c>
      <c r="E597" s="235">
        <v>473</v>
      </c>
      <c r="F597" s="497">
        <v>41706</v>
      </c>
      <c r="G597" s="44">
        <v>473</v>
      </c>
      <c r="H597" s="248">
        <f t="shared" si="9"/>
        <v>0</v>
      </c>
      <c r="I597" s="214"/>
    </row>
    <row r="598" spans="1:9" x14ac:dyDescent="0.25">
      <c r="A598" s="216"/>
      <c r="B598" s="264" t="s">
        <v>1857</v>
      </c>
      <c r="C598" s="259" t="s">
        <v>1675</v>
      </c>
      <c r="D598" s="214" t="s">
        <v>14</v>
      </c>
      <c r="E598" s="235">
        <v>9000</v>
      </c>
      <c r="F598" s="497">
        <v>41707</v>
      </c>
      <c r="G598" s="44">
        <v>9000</v>
      </c>
      <c r="H598" s="86">
        <f t="shared" si="9"/>
        <v>0</v>
      </c>
      <c r="I598" s="214" t="s">
        <v>21</v>
      </c>
    </row>
    <row r="599" spans="1:9" x14ac:dyDescent="0.25">
      <c r="A599" s="216"/>
      <c r="B599" s="264" t="s">
        <v>1858</v>
      </c>
      <c r="C599" s="259" t="s">
        <v>1675</v>
      </c>
      <c r="D599" s="214" t="s">
        <v>63</v>
      </c>
      <c r="E599" s="235">
        <v>2024.5</v>
      </c>
      <c r="F599" s="497">
        <v>41707</v>
      </c>
      <c r="G599" s="44">
        <v>2024.5</v>
      </c>
      <c r="H599" s="248">
        <f t="shared" si="9"/>
        <v>0</v>
      </c>
      <c r="I599" s="214" t="s">
        <v>21</v>
      </c>
    </row>
    <row r="600" spans="1:9" x14ac:dyDescent="0.25">
      <c r="A600" s="216"/>
      <c r="B600" s="264" t="s">
        <v>1859</v>
      </c>
      <c r="C600" s="259" t="s">
        <v>1675</v>
      </c>
      <c r="D600" s="214" t="s">
        <v>940</v>
      </c>
      <c r="E600" s="235">
        <v>257</v>
      </c>
      <c r="F600" s="497">
        <v>41706</v>
      </c>
      <c r="G600" s="44">
        <v>257</v>
      </c>
      <c r="H600" s="248">
        <f t="shared" si="9"/>
        <v>0</v>
      </c>
      <c r="I600" s="214" t="s">
        <v>8</v>
      </c>
    </row>
    <row r="601" spans="1:9" x14ac:dyDescent="0.25">
      <c r="A601" s="216">
        <v>41707</v>
      </c>
      <c r="B601" s="264" t="s">
        <v>1860</v>
      </c>
      <c r="C601" s="259" t="s">
        <v>1675</v>
      </c>
      <c r="D601" s="265" t="s">
        <v>1861</v>
      </c>
      <c r="E601" s="266">
        <v>0</v>
      </c>
      <c r="F601" s="287"/>
      <c r="G601" s="34"/>
      <c r="H601" s="248">
        <f t="shared" si="9"/>
        <v>0</v>
      </c>
      <c r="I601" s="36"/>
    </row>
    <row r="602" spans="1:9" x14ac:dyDescent="0.25">
      <c r="A602" s="216"/>
      <c r="B602" s="264" t="s">
        <v>1862</v>
      </c>
      <c r="C602" s="259" t="s">
        <v>1675</v>
      </c>
      <c r="D602" s="32" t="s">
        <v>8</v>
      </c>
      <c r="E602" s="267">
        <v>516.5</v>
      </c>
      <c r="F602" s="287">
        <v>41707</v>
      </c>
      <c r="G602" s="34">
        <v>516.5</v>
      </c>
      <c r="H602" s="248">
        <f t="shared" si="9"/>
        <v>0</v>
      </c>
      <c r="I602" s="32" t="s">
        <v>8</v>
      </c>
    </row>
    <row r="603" spans="1:9" x14ac:dyDescent="0.25">
      <c r="A603" s="216"/>
      <c r="B603" s="264" t="s">
        <v>1863</v>
      </c>
      <c r="C603" s="259" t="s">
        <v>1675</v>
      </c>
      <c r="D603" s="32" t="s">
        <v>8</v>
      </c>
      <c r="E603" s="267">
        <v>949</v>
      </c>
      <c r="F603" s="287">
        <v>41707</v>
      </c>
      <c r="G603" s="34">
        <v>949</v>
      </c>
      <c r="H603" s="86">
        <f t="shared" si="9"/>
        <v>0</v>
      </c>
      <c r="I603" s="32" t="s">
        <v>8</v>
      </c>
    </row>
    <row r="604" spans="1:9" x14ac:dyDescent="0.25">
      <c r="A604" s="216"/>
      <c r="B604" s="264" t="s">
        <v>1864</v>
      </c>
      <c r="C604" s="259" t="s">
        <v>1675</v>
      </c>
      <c r="D604" s="32" t="s">
        <v>136</v>
      </c>
      <c r="E604" s="267">
        <v>2112</v>
      </c>
      <c r="F604" s="287">
        <v>41707</v>
      </c>
      <c r="G604" s="34">
        <v>2112</v>
      </c>
      <c r="H604" s="248">
        <f t="shared" si="9"/>
        <v>0</v>
      </c>
      <c r="I604" s="32"/>
    </row>
    <row r="605" spans="1:9" x14ac:dyDescent="0.25">
      <c r="A605" s="216"/>
      <c r="B605" s="264" t="s">
        <v>1865</v>
      </c>
      <c r="C605" s="259" t="s">
        <v>1675</v>
      </c>
      <c r="D605" s="32" t="s">
        <v>8</v>
      </c>
      <c r="E605" s="267">
        <v>863.5</v>
      </c>
      <c r="F605" s="287">
        <v>41707</v>
      </c>
      <c r="G605" s="34">
        <v>863.5</v>
      </c>
      <c r="H605" s="248">
        <f t="shared" si="9"/>
        <v>0</v>
      </c>
      <c r="I605" s="32" t="s">
        <v>8</v>
      </c>
    </row>
    <row r="606" spans="1:9" x14ac:dyDescent="0.25">
      <c r="A606" s="216"/>
      <c r="B606" s="264" t="s">
        <v>1866</v>
      </c>
      <c r="C606" s="259" t="s">
        <v>1675</v>
      </c>
      <c r="D606" s="265" t="s">
        <v>1861</v>
      </c>
      <c r="E606" s="266">
        <v>0</v>
      </c>
      <c r="F606" s="287"/>
      <c r="G606" s="34"/>
      <c r="H606" s="248">
        <f t="shared" si="9"/>
        <v>0</v>
      </c>
      <c r="I606" s="32"/>
    </row>
    <row r="607" spans="1:9" x14ac:dyDescent="0.25">
      <c r="A607" s="216"/>
      <c r="B607" s="264" t="s">
        <v>1867</v>
      </c>
      <c r="C607" s="259" t="s">
        <v>1675</v>
      </c>
      <c r="D607" s="32" t="s">
        <v>1868</v>
      </c>
      <c r="E607" s="267">
        <v>1157</v>
      </c>
      <c r="F607" s="287">
        <v>41707</v>
      </c>
      <c r="G607" s="34">
        <v>1157</v>
      </c>
      <c r="H607" s="248">
        <f t="shared" si="9"/>
        <v>0</v>
      </c>
      <c r="I607" s="32"/>
    </row>
    <row r="608" spans="1:9" x14ac:dyDescent="0.25">
      <c r="A608" s="216"/>
      <c r="B608" s="264" t="s">
        <v>1869</v>
      </c>
      <c r="C608" s="259" t="s">
        <v>1675</v>
      </c>
      <c r="D608" s="32" t="s">
        <v>180</v>
      </c>
      <c r="E608" s="267">
        <v>22684.5</v>
      </c>
      <c r="F608" s="287">
        <v>41707</v>
      </c>
      <c r="G608" s="34">
        <v>22684.5</v>
      </c>
      <c r="H608" s="248">
        <f t="shared" si="9"/>
        <v>0</v>
      </c>
      <c r="I608" s="32" t="s">
        <v>37</v>
      </c>
    </row>
    <row r="609" spans="1:9" x14ac:dyDescent="0.25">
      <c r="A609" s="216"/>
      <c r="B609" s="264" t="s">
        <v>1870</v>
      </c>
      <c r="C609" s="259" t="s">
        <v>1675</v>
      </c>
      <c r="D609" s="32" t="s">
        <v>260</v>
      </c>
      <c r="E609" s="267">
        <v>904</v>
      </c>
      <c r="F609" s="287">
        <v>41707</v>
      </c>
      <c r="G609" s="34">
        <v>904</v>
      </c>
      <c r="H609" s="248">
        <f t="shared" si="9"/>
        <v>0</v>
      </c>
      <c r="I609" s="32" t="s">
        <v>65</v>
      </c>
    </row>
    <row r="610" spans="1:9" x14ac:dyDescent="0.25">
      <c r="A610" s="216"/>
      <c r="B610" s="264" t="s">
        <v>1871</v>
      </c>
      <c r="C610" s="259" t="s">
        <v>1675</v>
      </c>
      <c r="D610" s="32" t="s">
        <v>44</v>
      </c>
      <c r="E610" s="267">
        <v>4560</v>
      </c>
      <c r="F610" s="287">
        <v>41720</v>
      </c>
      <c r="G610" s="34">
        <v>4560</v>
      </c>
      <c r="H610" s="86">
        <f t="shared" si="9"/>
        <v>0</v>
      </c>
      <c r="I610" s="32" t="s">
        <v>65</v>
      </c>
    </row>
    <row r="611" spans="1:9" x14ac:dyDescent="0.25">
      <c r="A611" s="216"/>
      <c r="B611" s="264" t="s">
        <v>1872</v>
      </c>
      <c r="C611" s="259" t="s">
        <v>1675</v>
      </c>
      <c r="D611" s="32" t="s">
        <v>43</v>
      </c>
      <c r="E611" s="267">
        <v>1900</v>
      </c>
      <c r="F611" s="287">
        <v>41720</v>
      </c>
      <c r="G611" s="34">
        <v>1900</v>
      </c>
      <c r="H611" s="248">
        <f t="shared" si="9"/>
        <v>0</v>
      </c>
      <c r="I611" s="32" t="s">
        <v>12</v>
      </c>
    </row>
    <row r="612" spans="1:9" x14ac:dyDescent="0.25">
      <c r="A612" s="216"/>
      <c r="B612" s="264" t="s">
        <v>1873</v>
      </c>
      <c r="C612" s="259" t="s">
        <v>1675</v>
      </c>
      <c r="D612" s="32" t="s">
        <v>1874</v>
      </c>
      <c r="E612" s="267">
        <v>2660</v>
      </c>
      <c r="F612" s="287">
        <v>41720</v>
      </c>
      <c r="G612" s="34">
        <v>2660</v>
      </c>
      <c r="H612" s="248">
        <f t="shared" si="9"/>
        <v>0</v>
      </c>
      <c r="I612" s="32" t="s">
        <v>12</v>
      </c>
    </row>
    <row r="613" spans="1:9" x14ac:dyDescent="0.25">
      <c r="A613" s="216"/>
      <c r="B613" s="264" t="s">
        <v>1875</v>
      </c>
      <c r="C613" s="259" t="s">
        <v>1675</v>
      </c>
      <c r="D613" s="32" t="s">
        <v>36</v>
      </c>
      <c r="E613" s="267">
        <v>23266</v>
      </c>
      <c r="F613" s="287">
        <v>41707</v>
      </c>
      <c r="G613" s="34">
        <v>23266</v>
      </c>
      <c r="H613" s="248">
        <f t="shared" si="9"/>
        <v>0</v>
      </c>
      <c r="I613" s="32" t="s">
        <v>65</v>
      </c>
    </row>
    <row r="614" spans="1:9" x14ac:dyDescent="0.25">
      <c r="A614" s="216"/>
      <c r="B614" s="264" t="s">
        <v>1876</v>
      </c>
      <c r="C614" s="259" t="s">
        <v>1675</v>
      </c>
      <c r="D614" s="32" t="s">
        <v>47</v>
      </c>
      <c r="E614" s="267">
        <v>2781</v>
      </c>
      <c r="F614" s="287">
        <v>41707</v>
      </c>
      <c r="G614" s="34">
        <v>2781</v>
      </c>
      <c r="H614" s="248">
        <f t="shared" si="9"/>
        <v>0</v>
      </c>
      <c r="I614" s="32" t="s">
        <v>12</v>
      </c>
    </row>
    <row r="615" spans="1:9" x14ac:dyDescent="0.25">
      <c r="A615" s="216"/>
      <c r="B615" s="264" t="s">
        <v>1877</v>
      </c>
      <c r="C615" s="259" t="s">
        <v>1675</v>
      </c>
      <c r="D615" s="32" t="s">
        <v>34</v>
      </c>
      <c r="E615" s="267">
        <v>2343.6</v>
      </c>
      <c r="F615" s="287">
        <v>41707</v>
      </c>
      <c r="G615" s="34">
        <v>2343.6</v>
      </c>
      <c r="H615" s="248">
        <f t="shared" si="9"/>
        <v>0</v>
      </c>
      <c r="I615" s="32" t="s">
        <v>12</v>
      </c>
    </row>
    <row r="616" spans="1:9" x14ac:dyDescent="0.25">
      <c r="A616" s="216"/>
      <c r="B616" s="264" t="s">
        <v>1878</v>
      </c>
      <c r="C616" s="259" t="s">
        <v>1675</v>
      </c>
      <c r="D616" s="32" t="s">
        <v>29</v>
      </c>
      <c r="E616" s="267">
        <v>5578.5</v>
      </c>
      <c r="F616" s="287">
        <v>41707</v>
      </c>
      <c r="G616" s="34">
        <v>5578.5</v>
      </c>
      <c r="H616" s="248">
        <f t="shared" si="9"/>
        <v>0</v>
      </c>
      <c r="I616" s="32" t="s">
        <v>12</v>
      </c>
    </row>
    <row r="617" spans="1:9" x14ac:dyDescent="0.25">
      <c r="A617" s="216"/>
      <c r="B617" s="264" t="s">
        <v>1879</v>
      </c>
      <c r="C617" s="259" t="s">
        <v>1675</v>
      </c>
      <c r="D617" s="32" t="s">
        <v>35</v>
      </c>
      <c r="E617" s="267">
        <v>1459.5</v>
      </c>
      <c r="F617" s="287">
        <v>41707</v>
      </c>
      <c r="G617" s="34">
        <v>1459.5</v>
      </c>
      <c r="H617" s="248">
        <f t="shared" si="9"/>
        <v>0</v>
      </c>
      <c r="I617" s="32" t="s">
        <v>12</v>
      </c>
    </row>
    <row r="618" spans="1:9" x14ac:dyDescent="0.25">
      <c r="A618" s="216"/>
      <c r="B618" s="264" t="s">
        <v>1880</v>
      </c>
      <c r="C618" s="259" t="s">
        <v>1675</v>
      </c>
      <c r="D618" s="32" t="s">
        <v>1782</v>
      </c>
      <c r="E618" s="267">
        <v>1935</v>
      </c>
      <c r="F618" s="287">
        <v>41707</v>
      </c>
      <c r="G618" s="34">
        <v>1935</v>
      </c>
      <c r="H618" s="248">
        <f t="shared" si="9"/>
        <v>0</v>
      </c>
      <c r="I618" s="32" t="s">
        <v>12</v>
      </c>
    </row>
    <row r="619" spans="1:9" x14ac:dyDescent="0.25">
      <c r="A619" s="216"/>
      <c r="B619" s="264" t="s">
        <v>1881</v>
      </c>
      <c r="C619" s="259" t="s">
        <v>1675</v>
      </c>
      <c r="D619" s="32" t="s">
        <v>1882</v>
      </c>
      <c r="E619" s="267">
        <v>8925.1</v>
      </c>
      <c r="F619" s="287">
        <v>41707</v>
      </c>
      <c r="G619" s="34">
        <v>8925.1</v>
      </c>
      <c r="H619" s="248">
        <f t="shared" si="9"/>
        <v>0</v>
      </c>
      <c r="I619" s="32" t="s">
        <v>12</v>
      </c>
    </row>
    <row r="620" spans="1:9" x14ac:dyDescent="0.25">
      <c r="A620" s="216"/>
      <c r="B620" s="264" t="s">
        <v>1883</v>
      </c>
      <c r="C620" s="259" t="s">
        <v>1675</v>
      </c>
      <c r="D620" s="32" t="s">
        <v>13</v>
      </c>
      <c r="E620" s="267">
        <v>6968</v>
      </c>
      <c r="F620" s="576" t="s">
        <v>4091</v>
      </c>
      <c r="G620" s="334">
        <v>4216</v>
      </c>
      <c r="H620" s="237">
        <f t="shared" si="9"/>
        <v>2752</v>
      </c>
      <c r="I620" s="32" t="s">
        <v>21</v>
      </c>
    </row>
    <row r="621" spans="1:9" x14ac:dyDescent="0.25">
      <c r="A621" s="216"/>
      <c r="B621" s="264" t="s">
        <v>1884</v>
      </c>
      <c r="C621" s="259" t="s">
        <v>1675</v>
      </c>
      <c r="D621" s="32" t="s">
        <v>36</v>
      </c>
      <c r="E621" s="267">
        <v>7051.5</v>
      </c>
      <c r="F621" s="287">
        <v>41709</v>
      </c>
      <c r="G621" s="34">
        <v>7051.5</v>
      </c>
      <c r="H621" s="248">
        <f t="shared" si="9"/>
        <v>0</v>
      </c>
      <c r="I621" s="32" t="s">
        <v>21</v>
      </c>
    </row>
    <row r="622" spans="1:9" x14ac:dyDescent="0.25">
      <c r="A622" s="216"/>
      <c r="B622" s="264" t="s">
        <v>1885</v>
      </c>
      <c r="C622" s="259" t="s">
        <v>1675</v>
      </c>
      <c r="D622" s="32" t="s">
        <v>765</v>
      </c>
      <c r="E622" s="267">
        <v>24593.7</v>
      </c>
      <c r="F622" s="287">
        <v>41707</v>
      </c>
      <c r="G622" s="34">
        <v>24593.7</v>
      </c>
      <c r="H622" s="248">
        <f t="shared" si="9"/>
        <v>0</v>
      </c>
      <c r="I622" s="32" t="s">
        <v>27</v>
      </c>
    </row>
    <row r="623" spans="1:9" x14ac:dyDescent="0.25">
      <c r="A623" s="216"/>
      <c r="B623" s="264" t="s">
        <v>1886</v>
      </c>
      <c r="C623" s="259" t="s">
        <v>1675</v>
      </c>
      <c r="D623" s="32" t="s">
        <v>27</v>
      </c>
      <c r="E623" s="267">
        <v>3350.5</v>
      </c>
      <c r="F623" s="287">
        <v>41707</v>
      </c>
      <c r="G623" s="34">
        <v>3350.5</v>
      </c>
      <c r="H623" s="86">
        <f t="shared" si="9"/>
        <v>0</v>
      </c>
      <c r="I623" s="32" t="s">
        <v>21</v>
      </c>
    </row>
    <row r="624" spans="1:9" x14ac:dyDescent="0.25">
      <c r="A624" s="216"/>
      <c r="B624" s="264" t="s">
        <v>1887</v>
      </c>
      <c r="C624" s="259" t="s">
        <v>1675</v>
      </c>
      <c r="D624" s="32" t="s">
        <v>55</v>
      </c>
      <c r="E624" s="267">
        <v>17767.099999999999</v>
      </c>
      <c r="F624" s="482" t="s">
        <v>1888</v>
      </c>
      <c r="G624" s="34">
        <v>17767.099999999999</v>
      </c>
      <c r="H624" s="86">
        <f t="shared" si="9"/>
        <v>0</v>
      </c>
      <c r="I624" s="32"/>
    </row>
    <row r="625" spans="1:9" x14ac:dyDescent="0.25">
      <c r="A625" s="216"/>
      <c r="B625" s="264" t="s">
        <v>1889</v>
      </c>
      <c r="C625" s="259" t="s">
        <v>1675</v>
      </c>
      <c r="D625" s="32" t="s">
        <v>8</v>
      </c>
      <c r="E625" s="267">
        <v>4553.5</v>
      </c>
      <c r="F625" s="287">
        <v>41707</v>
      </c>
      <c r="G625" s="34">
        <v>4553.5</v>
      </c>
      <c r="H625" s="248">
        <f t="shared" si="9"/>
        <v>0</v>
      </c>
      <c r="I625" s="32" t="s">
        <v>8</v>
      </c>
    </row>
    <row r="626" spans="1:9" x14ac:dyDescent="0.25">
      <c r="A626" s="216"/>
      <c r="B626" s="264" t="s">
        <v>1890</v>
      </c>
      <c r="C626" s="259" t="s">
        <v>1675</v>
      </c>
      <c r="D626" s="32" t="s">
        <v>1891</v>
      </c>
      <c r="E626" s="267">
        <v>460.2</v>
      </c>
      <c r="F626" s="287">
        <v>41707</v>
      </c>
      <c r="G626" s="34">
        <v>460.2</v>
      </c>
      <c r="H626" s="248">
        <f t="shared" si="9"/>
        <v>0</v>
      </c>
      <c r="I626" s="32"/>
    </row>
    <row r="627" spans="1:9" x14ac:dyDescent="0.25">
      <c r="A627" s="216"/>
      <c r="B627" s="264" t="s">
        <v>1892</v>
      </c>
      <c r="C627" s="259" t="s">
        <v>1675</v>
      </c>
      <c r="D627" s="32" t="s">
        <v>130</v>
      </c>
      <c r="E627" s="267">
        <v>8912.5</v>
      </c>
      <c r="F627" s="287">
        <v>41708</v>
      </c>
      <c r="G627" s="34">
        <v>8912.5</v>
      </c>
      <c r="H627" s="248">
        <f t="shared" si="9"/>
        <v>0</v>
      </c>
      <c r="I627" s="32" t="s">
        <v>21</v>
      </c>
    </row>
    <row r="628" spans="1:9" x14ac:dyDescent="0.25">
      <c r="A628" s="216"/>
      <c r="B628" s="264" t="s">
        <v>1893</v>
      </c>
      <c r="C628" s="259" t="s">
        <v>1675</v>
      </c>
      <c r="D628" s="32" t="s">
        <v>22</v>
      </c>
      <c r="E628" s="267">
        <v>6630.5</v>
      </c>
      <c r="F628" s="287">
        <v>41707</v>
      </c>
      <c r="G628" s="34">
        <v>6630.5</v>
      </c>
      <c r="H628" s="248">
        <f t="shared" si="9"/>
        <v>0</v>
      </c>
      <c r="I628" s="32"/>
    </row>
    <row r="629" spans="1:9" x14ac:dyDescent="0.25">
      <c r="A629" s="216"/>
      <c r="B629" s="264" t="s">
        <v>1894</v>
      </c>
      <c r="C629" s="259" t="s">
        <v>1675</v>
      </c>
      <c r="D629" s="265" t="s">
        <v>1861</v>
      </c>
      <c r="E629" s="266">
        <v>0</v>
      </c>
      <c r="F629" s="287"/>
      <c r="G629" s="34"/>
      <c r="H629" s="248">
        <f t="shared" si="9"/>
        <v>0</v>
      </c>
      <c r="I629" s="32"/>
    </row>
    <row r="630" spans="1:9" x14ac:dyDescent="0.25">
      <c r="A630" s="216"/>
      <c r="B630" s="264" t="s">
        <v>1895</v>
      </c>
      <c r="C630" s="259" t="s">
        <v>1675</v>
      </c>
      <c r="D630" s="32" t="s">
        <v>50</v>
      </c>
      <c r="E630" s="267">
        <v>16116</v>
      </c>
      <c r="F630" s="287">
        <v>41707</v>
      </c>
      <c r="G630" s="34">
        <v>16116</v>
      </c>
      <c r="H630" s="248">
        <f t="shared" si="9"/>
        <v>0</v>
      </c>
      <c r="I630" s="32"/>
    </row>
    <row r="631" spans="1:9" x14ac:dyDescent="0.25">
      <c r="A631" s="216"/>
      <c r="B631" s="264" t="s">
        <v>1896</v>
      </c>
      <c r="C631" s="259" t="s">
        <v>1675</v>
      </c>
      <c r="D631" s="32" t="s">
        <v>69</v>
      </c>
      <c r="E631" s="267">
        <v>2445.5</v>
      </c>
      <c r="F631" s="287">
        <v>41707</v>
      </c>
      <c r="G631" s="34">
        <v>2445.5</v>
      </c>
      <c r="H631" s="248">
        <f t="shared" si="9"/>
        <v>0</v>
      </c>
      <c r="I631" s="32"/>
    </row>
    <row r="632" spans="1:9" x14ac:dyDescent="0.25">
      <c r="A632" s="216"/>
      <c r="B632" s="264" t="s">
        <v>1897</v>
      </c>
      <c r="C632" s="259" t="s">
        <v>1675</v>
      </c>
      <c r="D632" s="32" t="s">
        <v>1898</v>
      </c>
      <c r="E632" s="267">
        <v>635.5</v>
      </c>
      <c r="F632" s="287">
        <v>41707</v>
      </c>
      <c r="G632" s="34">
        <v>635.5</v>
      </c>
      <c r="H632" s="248">
        <f t="shared" si="9"/>
        <v>0</v>
      </c>
      <c r="I632" s="32"/>
    </row>
    <row r="633" spans="1:9" x14ac:dyDescent="0.25">
      <c r="A633" s="216"/>
      <c r="B633" s="264" t="s">
        <v>1899</v>
      </c>
      <c r="C633" s="259" t="s">
        <v>1675</v>
      </c>
      <c r="D633" s="32" t="s">
        <v>136</v>
      </c>
      <c r="E633" s="267">
        <v>1794.5</v>
      </c>
      <c r="F633" s="287">
        <v>41707</v>
      </c>
      <c r="G633" s="34">
        <v>1794.5</v>
      </c>
      <c r="H633" s="248">
        <f t="shared" si="9"/>
        <v>0</v>
      </c>
      <c r="I633" s="32"/>
    </row>
    <row r="634" spans="1:9" x14ac:dyDescent="0.25">
      <c r="A634" s="216"/>
      <c r="B634" s="264" t="s">
        <v>1900</v>
      </c>
      <c r="C634" s="259" t="s">
        <v>1675</v>
      </c>
      <c r="D634" s="32" t="s">
        <v>508</v>
      </c>
      <c r="E634" s="267">
        <v>14948.5</v>
      </c>
      <c r="F634" s="287">
        <v>41707</v>
      </c>
      <c r="G634" s="34">
        <v>14948.5</v>
      </c>
      <c r="H634" s="248">
        <f t="shared" si="9"/>
        <v>0</v>
      </c>
      <c r="I634" s="32"/>
    </row>
    <row r="635" spans="1:9" x14ac:dyDescent="0.25">
      <c r="A635" s="216"/>
      <c r="B635" s="264" t="s">
        <v>1901</v>
      </c>
      <c r="C635" s="259" t="s">
        <v>1675</v>
      </c>
      <c r="D635" s="20" t="s">
        <v>148</v>
      </c>
      <c r="E635" s="239">
        <v>8384</v>
      </c>
      <c r="F635" s="497">
        <v>41708</v>
      </c>
      <c r="G635" s="44">
        <v>8384</v>
      </c>
      <c r="H635" s="248">
        <f t="shared" si="9"/>
        <v>0</v>
      </c>
      <c r="I635" s="20" t="s">
        <v>65</v>
      </c>
    </row>
    <row r="636" spans="1:9" x14ac:dyDescent="0.25">
      <c r="A636" s="216"/>
      <c r="B636" s="264" t="s">
        <v>1902</v>
      </c>
      <c r="C636" s="259" t="s">
        <v>1675</v>
      </c>
      <c r="D636" s="32" t="s">
        <v>794</v>
      </c>
      <c r="E636" s="267">
        <v>3095.5</v>
      </c>
      <c r="F636" s="497">
        <v>41708</v>
      </c>
      <c r="G636" s="34">
        <v>3095.5</v>
      </c>
      <c r="H636" s="248">
        <f t="shared" si="9"/>
        <v>0</v>
      </c>
      <c r="I636" s="32" t="s">
        <v>65</v>
      </c>
    </row>
    <row r="637" spans="1:9" x14ac:dyDescent="0.25">
      <c r="A637" s="216"/>
      <c r="B637" s="264" t="s">
        <v>1903</v>
      </c>
      <c r="C637" s="259" t="s">
        <v>1675</v>
      </c>
      <c r="D637" s="20" t="s">
        <v>1904</v>
      </c>
      <c r="E637" s="239">
        <v>363.5</v>
      </c>
      <c r="F637" s="497">
        <v>41708</v>
      </c>
      <c r="G637" s="44">
        <v>363.5</v>
      </c>
      <c r="H637" s="248">
        <f t="shared" si="9"/>
        <v>0</v>
      </c>
      <c r="I637" s="20" t="s">
        <v>65</v>
      </c>
    </row>
    <row r="638" spans="1:9" x14ac:dyDescent="0.25">
      <c r="A638" s="216"/>
      <c r="B638" s="264" t="s">
        <v>1905</v>
      </c>
      <c r="C638" s="259" t="s">
        <v>1675</v>
      </c>
      <c r="D638" s="32" t="s">
        <v>316</v>
      </c>
      <c r="E638" s="267">
        <v>1100</v>
      </c>
      <c r="F638" s="497">
        <v>41708</v>
      </c>
      <c r="G638" s="34">
        <v>1100</v>
      </c>
      <c r="H638" s="248">
        <f t="shared" si="9"/>
        <v>0</v>
      </c>
      <c r="I638" s="32" t="s">
        <v>65</v>
      </c>
    </row>
    <row r="639" spans="1:9" x14ac:dyDescent="0.25">
      <c r="A639" s="216">
        <v>41707</v>
      </c>
      <c r="B639" s="224" t="s">
        <v>1907</v>
      </c>
      <c r="C639" s="259" t="s">
        <v>1675</v>
      </c>
      <c r="D639" s="32" t="s">
        <v>186</v>
      </c>
      <c r="E639" s="36">
        <v>2424</v>
      </c>
      <c r="F639" s="577">
        <v>41708</v>
      </c>
      <c r="G639" s="268">
        <v>2424</v>
      </c>
      <c r="H639" s="52">
        <f t="shared" si="9"/>
        <v>0</v>
      </c>
      <c r="I639" s="32"/>
    </row>
    <row r="640" spans="1:9" x14ac:dyDescent="0.25">
      <c r="A640" s="216"/>
      <c r="B640" s="224" t="s">
        <v>1908</v>
      </c>
      <c r="C640" s="259" t="s">
        <v>1675</v>
      </c>
      <c r="D640" s="32" t="s">
        <v>68</v>
      </c>
      <c r="E640" s="267">
        <v>4808</v>
      </c>
      <c r="F640" s="287">
        <v>41708</v>
      </c>
      <c r="G640" s="34">
        <v>4808</v>
      </c>
      <c r="H640" s="248">
        <f t="shared" ref="H640:H703" si="10">E640-G640</f>
        <v>0</v>
      </c>
      <c r="I640" s="32" t="s">
        <v>37</v>
      </c>
    </row>
    <row r="641" spans="1:9" x14ac:dyDescent="0.25">
      <c r="A641" s="216"/>
      <c r="B641" s="224" t="s">
        <v>1909</v>
      </c>
      <c r="C641" s="259" t="s">
        <v>1675</v>
      </c>
      <c r="D641" s="32" t="s">
        <v>98</v>
      </c>
      <c r="E641" s="267">
        <v>8320</v>
      </c>
      <c r="F641" s="287">
        <v>41708</v>
      </c>
      <c r="G641" s="34">
        <v>8320</v>
      </c>
      <c r="H641" s="248">
        <f t="shared" si="10"/>
        <v>0</v>
      </c>
      <c r="I641" s="32" t="s">
        <v>37</v>
      </c>
    </row>
    <row r="642" spans="1:9" x14ac:dyDescent="0.25">
      <c r="A642" s="216"/>
      <c r="B642" s="224" t="s">
        <v>1910</v>
      </c>
      <c r="C642" s="259" t="s">
        <v>1675</v>
      </c>
      <c r="D642" s="32" t="s">
        <v>68</v>
      </c>
      <c r="E642" s="267">
        <v>1016</v>
      </c>
      <c r="F642" s="287">
        <v>41708</v>
      </c>
      <c r="G642" s="34">
        <v>1016</v>
      </c>
      <c r="H642" s="248">
        <f t="shared" si="10"/>
        <v>0</v>
      </c>
      <c r="I642" s="32" t="s">
        <v>37</v>
      </c>
    </row>
    <row r="643" spans="1:9" x14ac:dyDescent="0.25">
      <c r="A643" s="216"/>
      <c r="B643" s="224" t="s">
        <v>1911</v>
      </c>
      <c r="C643" s="259" t="s">
        <v>1675</v>
      </c>
      <c r="D643" s="32" t="s">
        <v>148</v>
      </c>
      <c r="E643" s="267">
        <v>22494.5</v>
      </c>
      <c r="F643" s="287">
        <v>41708</v>
      </c>
      <c r="G643" s="34">
        <v>22494.5</v>
      </c>
      <c r="H643" s="248">
        <f t="shared" si="10"/>
        <v>0</v>
      </c>
      <c r="I643" s="32" t="s">
        <v>27</v>
      </c>
    </row>
    <row r="644" spans="1:9" x14ac:dyDescent="0.25">
      <c r="A644" s="216"/>
      <c r="B644" s="224" t="s">
        <v>1912</v>
      </c>
      <c r="C644" s="259" t="s">
        <v>1675</v>
      </c>
      <c r="D644" s="32" t="s">
        <v>1913</v>
      </c>
      <c r="E644" s="267">
        <v>876</v>
      </c>
      <c r="F644" s="287">
        <v>41707</v>
      </c>
      <c r="G644" s="34">
        <v>876</v>
      </c>
      <c r="H644" s="248">
        <f t="shared" si="10"/>
        <v>0</v>
      </c>
      <c r="I644" s="32"/>
    </row>
    <row r="645" spans="1:9" x14ac:dyDescent="0.25">
      <c r="A645" s="216"/>
      <c r="B645" s="224" t="s">
        <v>1914</v>
      </c>
      <c r="C645" s="259" t="s">
        <v>1675</v>
      </c>
      <c r="D645" s="32" t="s">
        <v>152</v>
      </c>
      <c r="E645" s="267">
        <v>6569</v>
      </c>
      <c r="F645" s="287">
        <v>41707</v>
      </c>
      <c r="G645" s="34">
        <v>6569</v>
      </c>
      <c r="H645" s="248">
        <f t="shared" si="10"/>
        <v>0</v>
      </c>
      <c r="I645" s="32"/>
    </row>
    <row r="646" spans="1:9" x14ac:dyDescent="0.25">
      <c r="A646" s="216"/>
      <c r="B646" s="224" t="s">
        <v>1915</v>
      </c>
      <c r="C646" s="259" t="s">
        <v>1675</v>
      </c>
      <c r="D646" s="32" t="s">
        <v>1916</v>
      </c>
      <c r="E646" s="267">
        <v>11796.4</v>
      </c>
      <c r="F646" s="287">
        <v>41707</v>
      </c>
      <c r="G646" s="34">
        <v>11796.4</v>
      </c>
      <c r="H646" s="248">
        <f t="shared" si="10"/>
        <v>0</v>
      </c>
      <c r="I646" s="32" t="s">
        <v>21</v>
      </c>
    </row>
    <row r="647" spans="1:9" x14ac:dyDescent="0.25">
      <c r="A647" s="216"/>
      <c r="B647" s="224" t="s">
        <v>1917</v>
      </c>
      <c r="C647" s="259" t="s">
        <v>1675</v>
      </c>
      <c r="D647" s="32" t="s">
        <v>1054</v>
      </c>
      <c r="E647" s="267">
        <v>343</v>
      </c>
      <c r="F647" s="287">
        <v>41707</v>
      </c>
      <c r="G647" s="34">
        <v>343</v>
      </c>
      <c r="H647" s="248">
        <f t="shared" si="10"/>
        <v>0</v>
      </c>
      <c r="I647" s="32"/>
    </row>
    <row r="648" spans="1:9" x14ac:dyDescent="0.25">
      <c r="A648" s="216"/>
      <c r="B648" s="224" t="s">
        <v>1918</v>
      </c>
      <c r="C648" s="259" t="s">
        <v>1675</v>
      </c>
      <c r="D648" s="32" t="s">
        <v>1919</v>
      </c>
      <c r="E648" s="267">
        <v>1290.4000000000001</v>
      </c>
      <c r="F648" s="287">
        <v>41707</v>
      </c>
      <c r="G648" s="34">
        <v>1290.4000000000001</v>
      </c>
      <c r="H648" s="248">
        <f t="shared" si="10"/>
        <v>0</v>
      </c>
      <c r="I648" s="32"/>
    </row>
    <row r="649" spans="1:9" x14ac:dyDescent="0.25">
      <c r="A649" s="216">
        <v>41708</v>
      </c>
      <c r="B649" s="224" t="s">
        <v>1920</v>
      </c>
      <c r="C649" s="259" t="s">
        <v>1675</v>
      </c>
      <c r="D649" s="32" t="s">
        <v>1916</v>
      </c>
      <c r="E649" s="267">
        <v>24358.5</v>
      </c>
      <c r="F649" s="287">
        <v>41708</v>
      </c>
      <c r="G649" s="34">
        <v>24358.5</v>
      </c>
      <c r="H649" s="86">
        <f t="shared" si="10"/>
        <v>0</v>
      </c>
      <c r="I649" s="36" t="s">
        <v>21</v>
      </c>
    </row>
    <row r="650" spans="1:9" x14ac:dyDescent="0.25">
      <c r="A650" s="216"/>
      <c r="B650" s="224" t="s">
        <v>1921</v>
      </c>
      <c r="C650" s="259" t="s">
        <v>1675</v>
      </c>
      <c r="D650" s="32" t="s">
        <v>524</v>
      </c>
      <c r="E650" s="267">
        <v>244</v>
      </c>
      <c r="F650" s="287">
        <v>41708</v>
      </c>
      <c r="G650" s="34">
        <v>244</v>
      </c>
      <c r="H650" s="86">
        <f t="shared" si="10"/>
        <v>0</v>
      </c>
      <c r="I650" s="32"/>
    </row>
    <row r="651" spans="1:9" x14ac:dyDescent="0.25">
      <c r="A651" s="216"/>
      <c r="B651" s="224" t="s">
        <v>1922</v>
      </c>
      <c r="C651" s="259" t="s">
        <v>1675</v>
      </c>
      <c r="D651" s="32" t="s">
        <v>14</v>
      </c>
      <c r="E651" s="267">
        <v>6700</v>
      </c>
      <c r="F651" s="287">
        <v>41708</v>
      </c>
      <c r="G651" s="34">
        <v>6700</v>
      </c>
      <c r="H651" s="248">
        <f t="shared" si="10"/>
        <v>0</v>
      </c>
      <c r="I651" s="32" t="s">
        <v>27</v>
      </c>
    </row>
    <row r="652" spans="1:9" x14ac:dyDescent="0.25">
      <c r="A652" s="216"/>
      <c r="B652" s="224" t="s">
        <v>1923</v>
      </c>
      <c r="C652" s="259" t="s">
        <v>1675</v>
      </c>
      <c r="D652" s="32" t="s">
        <v>218</v>
      </c>
      <c r="E652" s="267">
        <v>36970.5</v>
      </c>
      <c r="F652" s="287">
        <v>41710</v>
      </c>
      <c r="G652" s="34">
        <v>36970.5</v>
      </c>
      <c r="H652" s="248">
        <f t="shared" si="10"/>
        <v>0</v>
      </c>
      <c r="I652" s="32" t="s">
        <v>27</v>
      </c>
    </row>
    <row r="653" spans="1:9" x14ac:dyDescent="0.25">
      <c r="A653" s="216"/>
      <c r="B653" s="224" t="s">
        <v>1924</v>
      </c>
      <c r="C653" s="259" t="s">
        <v>1675</v>
      </c>
      <c r="D653" s="32" t="s">
        <v>20</v>
      </c>
      <c r="E653" s="267">
        <v>3510.4</v>
      </c>
      <c r="F653" s="287"/>
      <c r="G653" s="71"/>
      <c r="H653" s="260">
        <f t="shared" si="10"/>
        <v>3510.4</v>
      </c>
      <c r="I653" s="32"/>
    </row>
    <row r="654" spans="1:9" x14ac:dyDescent="0.25">
      <c r="A654" s="216"/>
      <c r="B654" s="224" t="s">
        <v>1925</v>
      </c>
      <c r="C654" s="259" t="s">
        <v>1675</v>
      </c>
      <c r="D654" s="32" t="s">
        <v>149</v>
      </c>
      <c r="E654" s="267">
        <v>7021</v>
      </c>
      <c r="F654" s="287">
        <v>41708</v>
      </c>
      <c r="G654" s="34">
        <v>7021</v>
      </c>
      <c r="H654" s="248">
        <f t="shared" si="10"/>
        <v>0</v>
      </c>
      <c r="I654" s="32"/>
    </row>
    <row r="655" spans="1:9" x14ac:dyDescent="0.25">
      <c r="A655" s="216"/>
      <c r="B655" s="224" t="s">
        <v>1926</v>
      </c>
      <c r="C655" s="259" t="s">
        <v>1675</v>
      </c>
      <c r="D655" s="32" t="s">
        <v>215</v>
      </c>
      <c r="E655" s="267">
        <v>3789</v>
      </c>
      <c r="F655" s="287">
        <v>41708</v>
      </c>
      <c r="G655" s="34">
        <v>3789</v>
      </c>
      <c r="H655" s="248">
        <f t="shared" si="10"/>
        <v>0</v>
      </c>
      <c r="I655" s="32"/>
    </row>
    <row r="656" spans="1:9" x14ac:dyDescent="0.25">
      <c r="A656" s="216"/>
      <c r="B656" s="224" t="s">
        <v>1927</v>
      </c>
      <c r="C656" s="259" t="s">
        <v>1675</v>
      </c>
      <c r="D656" s="32" t="s">
        <v>374</v>
      </c>
      <c r="E656" s="267">
        <v>12267.5</v>
      </c>
      <c r="F656" s="287">
        <v>41708</v>
      </c>
      <c r="G656" s="34">
        <v>12267.5</v>
      </c>
      <c r="H656" s="248">
        <f t="shared" si="10"/>
        <v>0</v>
      </c>
      <c r="I656" s="32"/>
    </row>
    <row r="657" spans="1:9" x14ac:dyDescent="0.25">
      <c r="A657" s="216"/>
      <c r="B657" s="224" t="s">
        <v>1928</v>
      </c>
      <c r="C657" s="259" t="s">
        <v>1675</v>
      </c>
      <c r="D657" s="32" t="s">
        <v>57</v>
      </c>
      <c r="E657" s="267">
        <v>1470</v>
      </c>
      <c r="F657" s="287">
        <v>41708</v>
      </c>
      <c r="G657" s="34">
        <v>1470</v>
      </c>
      <c r="H657" s="248">
        <f t="shared" si="10"/>
        <v>0</v>
      </c>
      <c r="I657" s="32" t="s">
        <v>30</v>
      </c>
    </row>
    <row r="658" spans="1:9" x14ac:dyDescent="0.25">
      <c r="A658" s="216"/>
      <c r="B658" s="224" t="s">
        <v>1929</v>
      </c>
      <c r="C658" s="259" t="s">
        <v>1675</v>
      </c>
      <c r="D658" s="32" t="s">
        <v>13</v>
      </c>
      <c r="E658" s="267">
        <v>2090</v>
      </c>
      <c r="F658" s="287">
        <v>41709</v>
      </c>
      <c r="G658" s="34">
        <v>2090</v>
      </c>
      <c r="H658" s="248">
        <f t="shared" si="10"/>
        <v>0</v>
      </c>
      <c r="I658" s="32" t="s">
        <v>21</v>
      </c>
    </row>
    <row r="659" spans="1:9" x14ac:dyDescent="0.25">
      <c r="A659" s="216"/>
      <c r="B659" s="224" t="s">
        <v>1930</v>
      </c>
      <c r="C659" s="259" t="s">
        <v>1675</v>
      </c>
      <c r="D659" s="32" t="s">
        <v>36</v>
      </c>
      <c r="E659" s="267">
        <v>22325</v>
      </c>
      <c r="F659" s="482" t="s">
        <v>1931</v>
      </c>
      <c r="G659" s="34">
        <v>22325</v>
      </c>
      <c r="H659" s="86">
        <f t="shared" si="10"/>
        <v>0</v>
      </c>
      <c r="I659" s="32" t="s">
        <v>37</v>
      </c>
    </row>
    <row r="660" spans="1:9" x14ac:dyDescent="0.25">
      <c r="A660" s="216"/>
      <c r="B660" s="224" t="s">
        <v>1932</v>
      </c>
      <c r="C660" s="259" t="s">
        <v>1675</v>
      </c>
      <c r="D660" s="32" t="s">
        <v>1933</v>
      </c>
      <c r="E660" s="267">
        <v>7539.5</v>
      </c>
      <c r="F660" s="287">
        <v>41709</v>
      </c>
      <c r="G660" s="34">
        <v>7539.5</v>
      </c>
      <c r="H660" s="248">
        <f t="shared" si="10"/>
        <v>0</v>
      </c>
      <c r="I660" s="32" t="s">
        <v>65</v>
      </c>
    </row>
    <row r="661" spans="1:9" x14ac:dyDescent="0.25">
      <c r="A661" s="216"/>
      <c r="B661" s="224" t="s">
        <v>1934</v>
      </c>
      <c r="C661" s="259" t="s">
        <v>1675</v>
      </c>
      <c r="D661" s="32" t="s">
        <v>314</v>
      </c>
      <c r="E661" s="267">
        <v>3040</v>
      </c>
      <c r="F661" s="287">
        <v>41720</v>
      </c>
      <c r="G661" s="34">
        <v>3040</v>
      </c>
      <c r="H661" s="86">
        <f t="shared" si="10"/>
        <v>0</v>
      </c>
      <c r="I661" s="32" t="s">
        <v>37</v>
      </c>
    </row>
    <row r="662" spans="1:9" x14ac:dyDescent="0.25">
      <c r="A662" s="216"/>
      <c r="B662" s="224" t="s">
        <v>1935</v>
      </c>
      <c r="C662" s="259" t="s">
        <v>1675</v>
      </c>
      <c r="D662" s="32" t="s">
        <v>36</v>
      </c>
      <c r="E662" s="267">
        <v>506.5</v>
      </c>
      <c r="F662" s="287">
        <v>41708</v>
      </c>
      <c r="G662" s="34">
        <v>506.5</v>
      </c>
      <c r="H662" s="248">
        <f t="shared" si="10"/>
        <v>0</v>
      </c>
      <c r="I662" s="32" t="s">
        <v>65</v>
      </c>
    </row>
    <row r="663" spans="1:9" x14ac:dyDescent="0.25">
      <c r="A663" s="216"/>
      <c r="B663" s="224" t="s">
        <v>1936</v>
      </c>
      <c r="C663" s="259" t="s">
        <v>1675</v>
      </c>
      <c r="D663" s="269" t="s">
        <v>1937</v>
      </c>
      <c r="E663" s="267">
        <v>1870</v>
      </c>
      <c r="F663" s="287">
        <v>41712</v>
      </c>
      <c r="G663" s="34">
        <v>1870</v>
      </c>
      <c r="H663" s="248">
        <f t="shared" si="10"/>
        <v>0</v>
      </c>
      <c r="I663" s="32" t="s">
        <v>37</v>
      </c>
    </row>
    <row r="664" spans="1:9" x14ac:dyDescent="0.25">
      <c r="A664" s="216"/>
      <c r="B664" s="224" t="s">
        <v>1938</v>
      </c>
      <c r="C664" s="259" t="s">
        <v>1675</v>
      </c>
      <c r="D664" s="32" t="s">
        <v>47</v>
      </c>
      <c r="E664" s="267">
        <v>4624.5</v>
      </c>
      <c r="F664" s="287">
        <v>41709</v>
      </c>
      <c r="G664" s="34">
        <v>4624.5</v>
      </c>
      <c r="H664" s="248">
        <f t="shared" si="10"/>
        <v>0</v>
      </c>
      <c r="I664" s="32" t="s">
        <v>30</v>
      </c>
    </row>
    <row r="665" spans="1:9" x14ac:dyDescent="0.25">
      <c r="A665" s="216"/>
      <c r="B665" s="224" t="s">
        <v>1939</v>
      </c>
      <c r="C665" s="259" t="s">
        <v>1675</v>
      </c>
      <c r="D665" s="32" t="s">
        <v>449</v>
      </c>
      <c r="E665" s="267">
        <v>901</v>
      </c>
      <c r="F665" s="287">
        <v>41708</v>
      </c>
      <c r="G665" s="34">
        <v>901</v>
      </c>
      <c r="H665" s="248">
        <f t="shared" si="10"/>
        <v>0</v>
      </c>
      <c r="I665" s="32" t="s">
        <v>30</v>
      </c>
    </row>
    <row r="666" spans="1:9" x14ac:dyDescent="0.25">
      <c r="A666" s="216"/>
      <c r="B666" s="224" t="s">
        <v>1940</v>
      </c>
      <c r="C666" s="259" t="s">
        <v>1675</v>
      </c>
      <c r="D666" s="32" t="s">
        <v>260</v>
      </c>
      <c r="E666" s="267">
        <v>1356</v>
      </c>
      <c r="F666" s="287">
        <v>41708</v>
      </c>
      <c r="G666" s="34">
        <v>1356</v>
      </c>
      <c r="H666" s="248">
        <f t="shared" si="10"/>
        <v>0</v>
      </c>
      <c r="I666" s="32" t="s">
        <v>37</v>
      </c>
    </row>
    <row r="667" spans="1:9" x14ac:dyDescent="0.25">
      <c r="A667" s="216"/>
      <c r="B667" s="224" t="s">
        <v>1941</v>
      </c>
      <c r="C667" s="259" t="s">
        <v>1675</v>
      </c>
      <c r="D667" s="32" t="s">
        <v>43</v>
      </c>
      <c r="E667" s="267">
        <v>1900</v>
      </c>
      <c r="F667" s="287">
        <v>41720</v>
      </c>
      <c r="G667" s="34">
        <v>1900</v>
      </c>
      <c r="H667" s="86">
        <f t="shared" si="10"/>
        <v>0</v>
      </c>
      <c r="I667" s="32" t="s">
        <v>30</v>
      </c>
    </row>
    <row r="668" spans="1:9" x14ac:dyDescent="0.25">
      <c r="A668" s="216"/>
      <c r="B668" s="224" t="s">
        <v>1942</v>
      </c>
      <c r="C668" s="259" t="s">
        <v>1675</v>
      </c>
      <c r="D668" s="32" t="s">
        <v>1782</v>
      </c>
      <c r="E668" s="267">
        <v>860</v>
      </c>
      <c r="F668" s="287">
        <v>41708</v>
      </c>
      <c r="G668" s="34">
        <v>860</v>
      </c>
      <c r="H668" s="248">
        <f t="shared" si="10"/>
        <v>0</v>
      </c>
      <c r="I668" s="32" t="s">
        <v>30</v>
      </c>
    </row>
    <row r="669" spans="1:9" x14ac:dyDescent="0.25">
      <c r="A669" s="216"/>
      <c r="B669" s="224" t="s">
        <v>1943</v>
      </c>
      <c r="C669" s="259" t="s">
        <v>1675</v>
      </c>
      <c r="D669" s="32" t="s">
        <v>50</v>
      </c>
      <c r="E669" s="267">
        <v>4071.5</v>
      </c>
      <c r="F669" s="287">
        <v>41708</v>
      </c>
      <c r="G669" s="34">
        <v>4071.5</v>
      </c>
      <c r="H669" s="86">
        <f t="shared" si="10"/>
        <v>0</v>
      </c>
      <c r="I669" s="32"/>
    </row>
    <row r="670" spans="1:9" x14ac:dyDescent="0.25">
      <c r="A670" s="216"/>
      <c r="B670" s="224" t="s">
        <v>1944</v>
      </c>
      <c r="C670" s="259" t="s">
        <v>1675</v>
      </c>
      <c r="D670" s="32" t="s">
        <v>74</v>
      </c>
      <c r="E670" s="267">
        <v>1320</v>
      </c>
      <c r="F670" s="287">
        <v>41708</v>
      </c>
      <c r="G670" s="34">
        <v>1320</v>
      </c>
      <c r="H670" s="248">
        <f t="shared" si="10"/>
        <v>0</v>
      </c>
      <c r="I670" s="32"/>
    </row>
    <row r="671" spans="1:9" x14ac:dyDescent="0.25">
      <c r="A671" s="216"/>
      <c r="B671" s="224" t="s">
        <v>1945</v>
      </c>
      <c r="C671" s="259" t="s">
        <v>1675</v>
      </c>
      <c r="D671" s="32" t="s">
        <v>956</v>
      </c>
      <c r="E671" s="267">
        <v>3240</v>
      </c>
      <c r="F671" s="502" t="s">
        <v>1946</v>
      </c>
      <c r="G671" s="34">
        <v>3240</v>
      </c>
      <c r="H671" s="86">
        <f t="shared" si="10"/>
        <v>0</v>
      </c>
      <c r="I671" s="32" t="s">
        <v>27</v>
      </c>
    </row>
    <row r="672" spans="1:9" x14ac:dyDescent="0.25">
      <c r="A672" s="216"/>
      <c r="B672" s="224" t="s">
        <v>1947</v>
      </c>
      <c r="C672" s="259" t="s">
        <v>1675</v>
      </c>
      <c r="D672" s="32" t="s">
        <v>50</v>
      </c>
      <c r="E672" s="267">
        <v>190.5</v>
      </c>
      <c r="F672" s="287">
        <v>41708</v>
      </c>
      <c r="G672" s="34">
        <v>190.5</v>
      </c>
      <c r="H672" s="86">
        <f t="shared" si="10"/>
        <v>0</v>
      </c>
      <c r="I672" s="32"/>
    </row>
    <row r="673" spans="1:9" x14ac:dyDescent="0.25">
      <c r="A673" s="216"/>
      <c r="B673" s="224" t="s">
        <v>1948</v>
      </c>
      <c r="C673" s="259" t="s">
        <v>1675</v>
      </c>
      <c r="D673" s="32" t="s">
        <v>29</v>
      </c>
      <c r="E673" s="267">
        <v>4164.5</v>
      </c>
      <c r="F673" s="287">
        <v>41708</v>
      </c>
      <c r="G673" s="34">
        <v>4164.5</v>
      </c>
      <c r="H673" s="86">
        <f t="shared" si="10"/>
        <v>0</v>
      </c>
      <c r="I673" s="32" t="s">
        <v>30</v>
      </c>
    </row>
    <row r="674" spans="1:9" x14ac:dyDescent="0.25">
      <c r="A674" s="216"/>
      <c r="B674" s="224" t="s">
        <v>1949</v>
      </c>
      <c r="C674" s="259" t="s">
        <v>1675</v>
      </c>
      <c r="D674" s="32" t="s">
        <v>517</v>
      </c>
      <c r="E674" s="267">
        <v>947</v>
      </c>
      <c r="F674" s="287">
        <v>41708</v>
      </c>
      <c r="G674" s="34">
        <v>947</v>
      </c>
      <c r="H674" s="86">
        <f t="shared" si="10"/>
        <v>0</v>
      </c>
      <c r="I674" s="32"/>
    </row>
    <row r="675" spans="1:9" ht="30" x14ac:dyDescent="0.25">
      <c r="A675" s="216"/>
      <c r="B675" s="224" t="s">
        <v>1950</v>
      </c>
      <c r="C675" s="259" t="s">
        <v>1675</v>
      </c>
      <c r="D675" s="32" t="s">
        <v>123</v>
      </c>
      <c r="E675" s="267">
        <v>2659.6</v>
      </c>
      <c r="F675" s="578" t="s">
        <v>1951</v>
      </c>
      <c r="G675" s="34">
        <v>2659.6</v>
      </c>
      <c r="H675" s="86">
        <f t="shared" si="10"/>
        <v>0</v>
      </c>
      <c r="I675" s="32"/>
    </row>
    <row r="676" spans="1:9" x14ac:dyDescent="0.25">
      <c r="A676" s="216"/>
      <c r="B676" s="224" t="s">
        <v>1952</v>
      </c>
      <c r="C676" s="259" t="s">
        <v>1675</v>
      </c>
      <c r="D676" s="32" t="s">
        <v>55</v>
      </c>
      <c r="E676" s="267">
        <v>11776</v>
      </c>
      <c r="F676" s="287">
        <v>41708</v>
      </c>
      <c r="G676" s="34">
        <v>11776</v>
      </c>
      <c r="H676" s="86">
        <f t="shared" si="10"/>
        <v>0</v>
      </c>
      <c r="I676" s="32"/>
    </row>
    <row r="677" spans="1:9" x14ac:dyDescent="0.25">
      <c r="A677" s="216"/>
      <c r="B677" s="224" t="s">
        <v>1953</v>
      </c>
      <c r="C677" s="259" t="s">
        <v>1675</v>
      </c>
      <c r="D677" s="32" t="s">
        <v>58</v>
      </c>
      <c r="E677" s="267">
        <v>1611.5</v>
      </c>
      <c r="F677" s="287">
        <v>41708</v>
      </c>
      <c r="G677" s="34">
        <v>1611.5</v>
      </c>
      <c r="H677" s="86">
        <f t="shared" si="10"/>
        <v>0</v>
      </c>
      <c r="I677" s="32" t="s">
        <v>30</v>
      </c>
    </row>
    <row r="678" spans="1:9" x14ac:dyDescent="0.25">
      <c r="A678" s="216"/>
      <c r="B678" s="224" t="s">
        <v>1954</v>
      </c>
      <c r="C678" s="259" t="s">
        <v>1675</v>
      </c>
      <c r="D678" s="32" t="s">
        <v>124</v>
      </c>
      <c r="E678" s="267">
        <v>7337.5</v>
      </c>
      <c r="F678" s="287">
        <v>41708</v>
      </c>
      <c r="G678" s="34">
        <v>7337.5</v>
      </c>
      <c r="H678" s="86">
        <f t="shared" si="10"/>
        <v>0</v>
      </c>
      <c r="I678" s="32" t="s">
        <v>30</v>
      </c>
    </row>
    <row r="679" spans="1:9" x14ac:dyDescent="0.25">
      <c r="A679" s="216"/>
      <c r="B679" s="224" t="s">
        <v>1955</v>
      </c>
      <c r="C679" s="259" t="s">
        <v>1675</v>
      </c>
      <c r="D679" s="32" t="s">
        <v>1956</v>
      </c>
      <c r="E679" s="267">
        <v>4130</v>
      </c>
      <c r="F679" s="287">
        <v>41708</v>
      </c>
      <c r="G679" s="34">
        <v>4130</v>
      </c>
      <c r="H679" s="86">
        <f t="shared" si="10"/>
        <v>0</v>
      </c>
      <c r="I679" s="32"/>
    </row>
    <row r="680" spans="1:9" x14ac:dyDescent="0.25">
      <c r="A680" s="216"/>
      <c r="B680" s="224" t="s">
        <v>1957</v>
      </c>
      <c r="C680" s="259" t="s">
        <v>1675</v>
      </c>
      <c r="D680" s="32" t="s">
        <v>54</v>
      </c>
      <c r="E680" s="267">
        <v>10196.6</v>
      </c>
      <c r="F680" s="287">
        <v>41708</v>
      </c>
      <c r="G680" s="34">
        <v>10196.6</v>
      </c>
      <c r="H680" s="86">
        <f t="shared" si="10"/>
        <v>0</v>
      </c>
      <c r="I680" s="32" t="s">
        <v>30</v>
      </c>
    </row>
    <row r="681" spans="1:9" x14ac:dyDescent="0.25">
      <c r="A681" s="216"/>
      <c r="B681" s="224" t="s">
        <v>1958</v>
      </c>
      <c r="C681" s="259" t="s">
        <v>1675</v>
      </c>
      <c r="D681" s="32" t="s">
        <v>136</v>
      </c>
      <c r="E681" s="267">
        <v>925</v>
      </c>
      <c r="F681" s="287">
        <v>41708</v>
      </c>
      <c r="G681" s="34">
        <v>925</v>
      </c>
      <c r="H681" s="86">
        <f t="shared" si="10"/>
        <v>0</v>
      </c>
      <c r="I681" s="32"/>
    </row>
    <row r="682" spans="1:9" x14ac:dyDescent="0.25">
      <c r="A682" s="216"/>
      <c r="B682" s="224" t="s">
        <v>1959</v>
      </c>
      <c r="C682" s="259" t="s">
        <v>1675</v>
      </c>
      <c r="D682" s="32" t="s">
        <v>32</v>
      </c>
      <c r="E682" s="267">
        <v>11086</v>
      </c>
      <c r="F682" s="287">
        <v>41708</v>
      </c>
      <c r="G682" s="34">
        <v>11086</v>
      </c>
      <c r="H682" s="86">
        <f t="shared" si="10"/>
        <v>0</v>
      </c>
      <c r="I682" s="32" t="s">
        <v>30</v>
      </c>
    </row>
    <row r="683" spans="1:9" x14ac:dyDescent="0.25">
      <c r="A683" s="216"/>
      <c r="B683" s="224" t="s">
        <v>1960</v>
      </c>
      <c r="C683" s="259" t="s">
        <v>1675</v>
      </c>
      <c r="D683" s="20" t="s">
        <v>215</v>
      </c>
      <c r="E683" s="239">
        <v>9961.5</v>
      </c>
      <c r="F683" s="497">
        <v>41708</v>
      </c>
      <c r="G683" s="44">
        <v>9961.5</v>
      </c>
      <c r="H683" s="271">
        <f t="shared" si="10"/>
        <v>0</v>
      </c>
      <c r="I683" s="20"/>
    </row>
    <row r="684" spans="1:9" x14ac:dyDescent="0.25">
      <c r="A684" s="216"/>
      <c r="B684" s="224" t="s">
        <v>1961</v>
      </c>
      <c r="C684" s="259" t="s">
        <v>1675</v>
      </c>
      <c r="D684" s="32" t="s">
        <v>50</v>
      </c>
      <c r="E684" s="267">
        <v>10105</v>
      </c>
      <c r="F684" s="287">
        <v>41708</v>
      </c>
      <c r="G684" s="34">
        <v>10105</v>
      </c>
      <c r="H684" s="86">
        <f t="shared" si="10"/>
        <v>0</v>
      </c>
      <c r="I684" s="32"/>
    </row>
    <row r="685" spans="1:9" x14ac:dyDescent="0.25">
      <c r="A685" s="216"/>
      <c r="B685" s="224" t="s">
        <v>1962</v>
      </c>
      <c r="C685" s="259" t="s">
        <v>1675</v>
      </c>
      <c r="D685" s="20" t="s">
        <v>232</v>
      </c>
      <c r="E685" s="239">
        <v>7284</v>
      </c>
      <c r="F685" s="497">
        <v>41708</v>
      </c>
      <c r="G685" s="44">
        <v>7284</v>
      </c>
      <c r="H685" s="86">
        <f t="shared" si="10"/>
        <v>0</v>
      </c>
      <c r="I685" s="20" t="s">
        <v>27</v>
      </c>
    </row>
    <row r="686" spans="1:9" x14ac:dyDescent="0.25">
      <c r="A686" s="216"/>
      <c r="B686" s="224" t="s">
        <v>1963</v>
      </c>
      <c r="C686" s="259" t="s">
        <v>1675</v>
      </c>
      <c r="D686" s="32" t="s">
        <v>27</v>
      </c>
      <c r="E686" s="267">
        <v>1855.5</v>
      </c>
      <c r="F686" s="287">
        <v>41708</v>
      </c>
      <c r="G686" s="34">
        <v>1855.5</v>
      </c>
      <c r="H686" s="86">
        <f t="shared" si="10"/>
        <v>0</v>
      </c>
      <c r="I686" s="32" t="s">
        <v>21</v>
      </c>
    </row>
    <row r="687" spans="1:9" x14ac:dyDescent="0.25">
      <c r="A687" s="216"/>
      <c r="B687" s="224" t="s">
        <v>1964</v>
      </c>
      <c r="C687" s="259" t="s">
        <v>1675</v>
      </c>
      <c r="D687" s="32" t="s">
        <v>130</v>
      </c>
      <c r="E687" s="267">
        <v>8018</v>
      </c>
      <c r="F687" s="287">
        <v>41710</v>
      </c>
      <c r="G687" s="34">
        <v>8018</v>
      </c>
      <c r="H687" s="86">
        <f t="shared" si="10"/>
        <v>0</v>
      </c>
      <c r="I687" s="32" t="s">
        <v>21</v>
      </c>
    </row>
    <row r="688" spans="1:9" x14ac:dyDescent="0.25">
      <c r="A688" s="216"/>
      <c r="B688" s="224" t="s">
        <v>1965</v>
      </c>
      <c r="C688" s="259" t="s">
        <v>1675</v>
      </c>
      <c r="D688" s="265" t="s">
        <v>53</v>
      </c>
      <c r="E688" s="266">
        <v>0</v>
      </c>
      <c r="F688" s="287"/>
      <c r="G688" s="34"/>
      <c r="H688" s="86">
        <f t="shared" si="10"/>
        <v>0</v>
      </c>
      <c r="I688" s="32" t="s">
        <v>1239</v>
      </c>
    </row>
    <row r="689" spans="1:9" x14ac:dyDescent="0.25">
      <c r="A689" s="216"/>
      <c r="B689" s="224" t="s">
        <v>1966</v>
      </c>
      <c r="C689" s="259" t="s">
        <v>1675</v>
      </c>
      <c r="D689" s="32" t="s">
        <v>74</v>
      </c>
      <c r="E689" s="267">
        <v>4454.5</v>
      </c>
      <c r="F689" s="287">
        <v>41708</v>
      </c>
      <c r="G689" s="34">
        <v>4454.5</v>
      </c>
      <c r="H689" s="86">
        <f t="shared" si="10"/>
        <v>0</v>
      </c>
      <c r="I689" s="32"/>
    </row>
    <row r="690" spans="1:9" x14ac:dyDescent="0.25">
      <c r="A690" s="216"/>
      <c r="B690" s="224" t="s">
        <v>1967</v>
      </c>
      <c r="C690" s="259" t="s">
        <v>1675</v>
      </c>
      <c r="D690" s="32" t="s">
        <v>515</v>
      </c>
      <c r="E690" s="267">
        <v>935.5</v>
      </c>
      <c r="F690" s="287">
        <v>41708</v>
      </c>
      <c r="G690" s="34">
        <v>935.5</v>
      </c>
      <c r="H690" s="86">
        <f t="shared" si="10"/>
        <v>0</v>
      </c>
      <c r="I690" s="32" t="s">
        <v>27</v>
      </c>
    </row>
    <row r="691" spans="1:9" x14ac:dyDescent="0.25">
      <c r="A691" s="216"/>
      <c r="B691" s="224" t="s">
        <v>1968</v>
      </c>
      <c r="C691" s="259" t="s">
        <v>1675</v>
      </c>
      <c r="D691" s="32" t="s">
        <v>956</v>
      </c>
      <c r="E691" s="267">
        <v>285.5</v>
      </c>
      <c r="F691" s="287">
        <v>41708</v>
      </c>
      <c r="G691" s="34">
        <v>285.5</v>
      </c>
      <c r="H691" s="86">
        <f t="shared" si="10"/>
        <v>0</v>
      </c>
      <c r="I691" s="32" t="s">
        <v>27</v>
      </c>
    </row>
    <row r="692" spans="1:9" x14ac:dyDescent="0.25">
      <c r="A692" s="216"/>
      <c r="B692" s="224" t="s">
        <v>1969</v>
      </c>
      <c r="C692" s="259" t="s">
        <v>1675</v>
      </c>
      <c r="D692" s="32" t="s">
        <v>111</v>
      </c>
      <c r="E692" s="267">
        <v>12000.5</v>
      </c>
      <c r="F692" s="287">
        <v>41716</v>
      </c>
      <c r="G692" s="34">
        <v>12000.5</v>
      </c>
      <c r="H692" s="86">
        <f t="shared" si="10"/>
        <v>0</v>
      </c>
      <c r="I692" s="32" t="s">
        <v>21</v>
      </c>
    </row>
    <row r="693" spans="1:9" ht="34.5" x14ac:dyDescent="0.25">
      <c r="A693" s="216"/>
      <c r="B693" s="224" t="s">
        <v>1970</v>
      </c>
      <c r="C693" s="259" t="s">
        <v>1675</v>
      </c>
      <c r="D693" s="32" t="s">
        <v>508</v>
      </c>
      <c r="E693" s="267">
        <v>14766</v>
      </c>
      <c r="F693" s="579" t="s">
        <v>1971</v>
      </c>
      <c r="G693" s="34">
        <v>14766</v>
      </c>
      <c r="H693" s="86">
        <f t="shared" si="10"/>
        <v>0</v>
      </c>
      <c r="I693" s="32"/>
    </row>
    <row r="694" spans="1:9" x14ac:dyDescent="0.25">
      <c r="A694" s="216"/>
      <c r="B694" s="224" t="s">
        <v>1972</v>
      </c>
      <c r="C694" s="259" t="s">
        <v>1675</v>
      </c>
      <c r="D694" s="32" t="s">
        <v>8</v>
      </c>
      <c r="E694" s="267">
        <v>294</v>
      </c>
      <c r="F694" s="287">
        <v>41708</v>
      </c>
      <c r="G694" s="34">
        <v>294</v>
      </c>
      <c r="H694" s="86">
        <f t="shared" si="10"/>
        <v>0</v>
      </c>
      <c r="I694" s="32" t="s">
        <v>8</v>
      </c>
    </row>
    <row r="695" spans="1:9" x14ac:dyDescent="0.25">
      <c r="A695" s="216"/>
      <c r="B695" s="224" t="s">
        <v>1973</v>
      </c>
      <c r="C695" s="259" t="s">
        <v>1675</v>
      </c>
      <c r="D695" s="32" t="s">
        <v>918</v>
      </c>
      <c r="E695" s="267">
        <v>12275.5</v>
      </c>
      <c r="F695" s="287">
        <v>41708</v>
      </c>
      <c r="G695" s="34">
        <v>12275.5</v>
      </c>
      <c r="H695" s="86">
        <f t="shared" si="10"/>
        <v>0</v>
      </c>
      <c r="I695" s="32" t="s">
        <v>65</v>
      </c>
    </row>
    <row r="696" spans="1:9" x14ac:dyDescent="0.25">
      <c r="A696" s="216"/>
      <c r="B696" s="224" t="s">
        <v>1974</v>
      </c>
      <c r="C696" s="259" t="s">
        <v>1675</v>
      </c>
      <c r="D696" s="32" t="s">
        <v>255</v>
      </c>
      <c r="E696" s="267">
        <v>9437</v>
      </c>
      <c r="F696" s="287">
        <v>41708</v>
      </c>
      <c r="G696" s="34">
        <v>9437</v>
      </c>
      <c r="H696" s="86">
        <f t="shared" si="10"/>
        <v>0</v>
      </c>
      <c r="I696" s="32" t="s">
        <v>21</v>
      </c>
    </row>
    <row r="697" spans="1:9" x14ac:dyDescent="0.25">
      <c r="A697" s="216"/>
      <c r="B697" s="224" t="s">
        <v>1975</v>
      </c>
      <c r="C697" s="259" t="s">
        <v>1675</v>
      </c>
      <c r="D697" s="32" t="s">
        <v>1976</v>
      </c>
      <c r="E697" s="267">
        <v>547</v>
      </c>
      <c r="F697" s="287">
        <v>41708</v>
      </c>
      <c r="G697" s="34">
        <v>547</v>
      </c>
      <c r="H697" s="86">
        <f t="shared" si="10"/>
        <v>0</v>
      </c>
      <c r="I697" s="32"/>
    </row>
    <row r="698" spans="1:9" x14ac:dyDescent="0.25">
      <c r="A698" s="216"/>
      <c r="B698" s="224" t="s">
        <v>1977</v>
      </c>
      <c r="C698" s="259" t="s">
        <v>1675</v>
      </c>
      <c r="D698" s="32" t="s">
        <v>193</v>
      </c>
      <c r="E698" s="267">
        <v>440</v>
      </c>
      <c r="F698" s="287">
        <v>41708</v>
      </c>
      <c r="G698" s="34">
        <v>440</v>
      </c>
      <c r="H698" s="86">
        <f t="shared" si="10"/>
        <v>0</v>
      </c>
      <c r="I698" s="32" t="s">
        <v>65</v>
      </c>
    </row>
    <row r="699" spans="1:9" x14ac:dyDescent="0.25">
      <c r="A699" s="216"/>
      <c r="B699" s="224" t="s">
        <v>1978</v>
      </c>
      <c r="C699" s="259" t="s">
        <v>1675</v>
      </c>
      <c r="D699" s="32" t="s">
        <v>1979</v>
      </c>
      <c r="E699" s="267">
        <v>2039.5</v>
      </c>
      <c r="F699" s="287">
        <v>41708</v>
      </c>
      <c r="G699" s="34">
        <v>2039.5</v>
      </c>
      <c r="H699" s="86">
        <f t="shared" si="10"/>
        <v>0</v>
      </c>
      <c r="I699" s="32" t="s">
        <v>65</v>
      </c>
    </row>
    <row r="700" spans="1:9" x14ac:dyDescent="0.25">
      <c r="A700" s="216"/>
      <c r="B700" s="224" t="s">
        <v>1980</v>
      </c>
      <c r="C700" s="259" t="s">
        <v>1675</v>
      </c>
      <c r="D700" s="32" t="s">
        <v>235</v>
      </c>
      <c r="E700" s="267">
        <v>2720.5</v>
      </c>
      <c r="F700" s="287">
        <v>41711</v>
      </c>
      <c r="G700" s="34">
        <v>2720.5</v>
      </c>
      <c r="H700" s="86">
        <f t="shared" si="10"/>
        <v>0</v>
      </c>
      <c r="I700" s="32" t="s">
        <v>65</v>
      </c>
    </row>
    <row r="701" spans="1:9" x14ac:dyDescent="0.25">
      <c r="A701" s="216"/>
      <c r="B701" s="224" t="s">
        <v>1981</v>
      </c>
      <c r="C701" s="259" t="s">
        <v>1675</v>
      </c>
      <c r="D701" s="32" t="s">
        <v>353</v>
      </c>
      <c r="E701" s="267">
        <v>2058</v>
      </c>
      <c r="F701" s="287">
        <v>41708</v>
      </c>
      <c r="G701" s="34">
        <v>2058</v>
      </c>
      <c r="H701" s="86">
        <f t="shared" si="10"/>
        <v>0</v>
      </c>
      <c r="I701" s="32" t="s">
        <v>65</v>
      </c>
    </row>
    <row r="702" spans="1:9" x14ac:dyDescent="0.25">
      <c r="A702" s="216"/>
      <c r="B702" s="224" t="s">
        <v>1982</v>
      </c>
      <c r="C702" s="259" t="s">
        <v>1675</v>
      </c>
      <c r="D702" s="32" t="s">
        <v>1983</v>
      </c>
      <c r="E702" s="267">
        <v>3713</v>
      </c>
      <c r="F702" s="287">
        <v>41708</v>
      </c>
      <c r="G702" s="34">
        <v>3713</v>
      </c>
      <c r="H702" s="86">
        <f t="shared" si="10"/>
        <v>0</v>
      </c>
      <c r="I702" s="32" t="s">
        <v>65</v>
      </c>
    </row>
    <row r="703" spans="1:9" x14ac:dyDescent="0.25">
      <c r="A703" s="216">
        <v>41708</v>
      </c>
      <c r="B703" s="224" t="s">
        <v>1984</v>
      </c>
      <c r="C703" s="259" t="s">
        <v>1675</v>
      </c>
      <c r="D703" s="32" t="s">
        <v>351</v>
      </c>
      <c r="E703" s="36">
        <v>2673.5</v>
      </c>
      <c r="F703" s="577">
        <v>41708</v>
      </c>
      <c r="G703" s="268">
        <v>2673.5</v>
      </c>
      <c r="H703" s="52">
        <f t="shared" si="10"/>
        <v>0</v>
      </c>
      <c r="I703" s="32" t="s">
        <v>65</v>
      </c>
    </row>
    <row r="704" spans="1:9" x14ac:dyDescent="0.25">
      <c r="A704" s="216"/>
      <c r="B704" s="224" t="s">
        <v>1985</v>
      </c>
      <c r="C704" s="259" t="s">
        <v>1675</v>
      </c>
      <c r="D704" s="32" t="s">
        <v>307</v>
      </c>
      <c r="E704" s="267">
        <v>9198.5</v>
      </c>
      <c r="F704" s="287">
        <v>41708</v>
      </c>
      <c r="G704" s="34">
        <v>9198.5</v>
      </c>
      <c r="H704" s="248">
        <f t="shared" ref="H704:H767" si="11">E704-G704</f>
        <v>0</v>
      </c>
      <c r="I704" s="32" t="s">
        <v>65</v>
      </c>
    </row>
    <row r="705" spans="1:9" x14ac:dyDescent="0.25">
      <c r="A705" s="216"/>
      <c r="B705" s="224" t="s">
        <v>1986</v>
      </c>
      <c r="C705" s="259" t="s">
        <v>1675</v>
      </c>
      <c r="D705" s="32" t="s">
        <v>235</v>
      </c>
      <c r="E705" s="267">
        <v>2098.5</v>
      </c>
      <c r="F705" s="287">
        <v>41709</v>
      </c>
      <c r="G705" s="34">
        <v>2098.5</v>
      </c>
      <c r="H705" s="86">
        <f t="shared" si="11"/>
        <v>0</v>
      </c>
      <c r="I705" s="32"/>
    </row>
    <row r="706" spans="1:9" x14ac:dyDescent="0.25">
      <c r="A706" s="216"/>
      <c r="B706" s="224" t="s">
        <v>1987</v>
      </c>
      <c r="C706" s="259" t="s">
        <v>1675</v>
      </c>
      <c r="D706" s="32" t="s">
        <v>217</v>
      </c>
      <c r="E706" s="267">
        <v>98</v>
      </c>
      <c r="F706" s="287">
        <v>41711</v>
      </c>
      <c r="G706" s="34">
        <v>98</v>
      </c>
      <c r="H706" s="248">
        <f t="shared" si="11"/>
        <v>0</v>
      </c>
      <c r="I706" s="32"/>
    </row>
    <row r="707" spans="1:9" x14ac:dyDescent="0.25">
      <c r="A707" s="216"/>
      <c r="B707" s="224" t="s">
        <v>1988</v>
      </c>
      <c r="C707" s="259" t="s">
        <v>1675</v>
      </c>
      <c r="D707" s="32" t="s">
        <v>68</v>
      </c>
      <c r="E707" s="267">
        <v>3816</v>
      </c>
      <c r="F707" s="287">
        <v>41708</v>
      </c>
      <c r="G707" s="34">
        <v>3816</v>
      </c>
      <c r="H707" s="248">
        <f t="shared" si="11"/>
        <v>0</v>
      </c>
      <c r="I707" s="32"/>
    </row>
    <row r="708" spans="1:9" x14ac:dyDescent="0.25">
      <c r="A708" s="216"/>
      <c r="B708" s="224" t="s">
        <v>1989</v>
      </c>
      <c r="C708" s="259" t="s">
        <v>1675</v>
      </c>
      <c r="D708" s="32" t="s">
        <v>11</v>
      </c>
      <c r="E708" s="267">
        <v>28589.5</v>
      </c>
      <c r="F708" s="287">
        <v>41725</v>
      </c>
      <c r="G708" s="34">
        <v>28589.5</v>
      </c>
      <c r="H708" s="248">
        <f t="shared" si="11"/>
        <v>0</v>
      </c>
      <c r="I708" s="32" t="s">
        <v>37</v>
      </c>
    </row>
    <row r="709" spans="1:9" x14ac:dyDescent="0.25">
      <c r="A709" s="216"/>
      <c r="B709" s="224" t="s">
        <v>1990</v>
      </c>
      <c r="C709" s="259" t="s">
        <v>1675</v>
      </c>
      <c r="D709" s="32" t="s">
        <v>98</v>
      </c>
      <c r="E709" s="267">
        <v>9130.5</v>
      </c>
      <c r="F709" s="287">
        <v>41708</v>
      </c>
      <c r="G709" s="34">
        <v>9130.5</v>
      </c>
      <c r="H709" s="86">
        <f t="shared" si="11"/>
        <v>0</v>
      </c>
      <c r="I709" s="32" t="s">
        <v>37</v>
      </c>
    </row>
    <row r="710" spans="1:9" x14ac:dyDescent="0.25">
      <c r="A710" s="216"/>
      <c r="B710" s="224" t="s">
        <v>1991</v>
      </c>
      <c r="C710" s="259" t="s">
        <v>1675</v>
      </c>
      <c r="D710" s="32" t="s">
        <v>1992</v>
      </c>
      <c r="E710" s="267">
        <v>5236</v>
      </c>
      <c r="F710" s="287">
        <v>41708</v>
      </c>
      <c r="G710" s="34">
        <v>5236</v>
      </c>
      <c r="H710" s="248">
        <f t="shared" si="11"/>
        <v>0</v>
      </c>
      <c r="I710" s="32" t="s">
        <v>37</v>
      </c>
    </row>
    <row r="711" spans="1:9" x14ac:dyDescent="0.25">
      <c r="A711" s="216"/>
      <c r="B711" s="224" t="s">
        <v>1993</v>
      </c>
      <c r="C711" s="259" t="s">
        <v>1675</v>
      </c>
      <c r="D711" s="32" t="s">
        <v>435</v>
      </c>
      <c r="E711" s="267">
        <v>2582</v>
      </c>
      <c r="F711" s="502" t="s">
        <v>1994</v>
      </c>
      <c r="G711" s="34">
        <v>2582</v>
      </c>
      <c r="H711" s="86">
        <f t="shared" si="11"/>
        <v>0</v>
      </c>
      <c r="I711" s="32"/>
    </row>
    <row r="712" spans="1:9" x14ac:dyDescent="0.25">
      <c r="A712" s="216"/>
      <c r="B712" s="224" t="s">
        <v>1995</v>
      </c>
      <c r="C712" s="259" t="s">
        <v>1675</v>
      </c>
      <c r="D712" s="32" t="s">
        <v>168</v>
      </c>
      <c r="E712" s="267">
        <v>11352.6</v>
      </c>
      <c r="F712" s="287">
        <v>41710</v>
      </c>
      <c r="G712" s="34">
        <v>11352.6</v>
      </c>
      <c r="H712" s="86">
        <f t="shared" si="11"/>
        <v>0</v>
      </c>
      <c r="I712" s="32" t="s">
        <v>162</v>
      </c>
    </row>
    <row r="713" spans="1:9" x14ac:dyDescent="0.25">
      <c r="A713" s="216"/>
      <c r="B713" s="224" t="s">
        <v>1996</v>
      </c>
      <c r="C713" s="259" t="s">
        <v>1675</v>
      </c>
      <c r="D713" s="32" t="s">
        <v>160</v>
      </c>
      <c r="E713" s="267">
        <v>80551</v>
      </c>
      <c r="F713" s="480" t="s">
        <v>1997</v>
      </c>
      <c r="G713" s="34">
        <v>80551</v>
      </c>
      <c r="H713" s="248">
        <f t="shared" si="11"/>
        <v>0</v>
      </c>
      <c r="I713" s="32" t="s">
        <v>162</v>
      </c>
    </row>
    <row r="714" spans="1:9" x14ac:dyDescent="0.25">
      <c r="A714" s="216"/>
      <c r="B714" s="224" t="s">
        <v>1998</v>
      </c>
      <c r="C714" s="259" t="s">
        <v>1675</v>
      </c>
      <c r="D714" s="32" t="s">
        <v>1999</v>
      </c>
      <c r="E714" s="267">
        <v>14105</v>
      </c>
      <c r="F714" s="287">
        <v>41715</v>
      </c>
      <c r="G714" s="34">
        <v>14105</v>
      </c>
      <c r="H714" s="248">
        <f t="shared" si="11"/>
        <v>0</v>
      </c>
      <c r="I714" s="32" t="s">
        <v>162</v>
      </c>
    </row>
    <row r="715" spans="1:9" x14ac:dyDescent="0.25">
      <c r="A715" s="216"/>
      <c r="B715" s="224" t="s">
        <v>2000</v>
      </c>
      <c r="C715" s="259" t="s">
        <v>1675</v>
      </c>
      <c r="D715" s="32" t="s">
        <v>1999</v>
      </c>
      <c r="E715" s="267">
        <v>3028.6</v>
      </c>
      <c r="F715" s="287">
        <v>41715</v>
      </c>
      <c r="G715" s="34">
        <v>3028.6</v>
      </c>
      <c r="H715" s="248">
        <f t="shared" si="11"/>
        <v>0</v>
      </c>
      <c r="I715" s="32" t="s">
        <v>162</v>
      </c>
    </row>
    <row r="716" spans="1:9" x14ac:dyDescent="0.25">
      <c r="A716" s="216"/>
      <c r="B716" s="224" t="s">
        <v>2001</v>
      </c>
      <c r="C716" s="259" t="s">
        <v>1675</v>
      </c>
      <c r="D716" s="32" t="s">
        <v>163</v>
      </c>
      <c r="E716" s="267">
        <v>13621</v>
      </c>
      <c r="F716" s="287">
        <v>41710</v>
      </c>
      <c r="G716" s="34">
        <v>13621</v>
      </c>
      <c r="H716" s="86">
        <f t="shared" si="11"/>
        <v>0</v>
      </c>
      <c r="I716" s="32" t="s">
        <v>162</v>
      </c>
    </row>
    <row r="717" spans="1:9" x14ac:dyDescent="0.25">
      <c r="A717" s="216"/>
      <c r="B717" s="224" t="s">
        <v>2002</v>
      </c>
      <c r="C717" s="259" t="s">
        <v>1675</v>
      </c>
      <c r="D717" s="32" t="s">
        <v>2003</v>
      </c>
      <c r="E717" s="267">
        <v>6003</v>
      </c>
      <c r="F717" s="287">
        <v>41710</v>
      </c>
      <c r="G717" s="34">
        <v>6003</v>
      </c>
      <c r="H717" s="86">
        <f t="shared" si="11"/>
        <v>0</v>
      </c>
      <c r="I717" s="32" t="s">
        <v>162</v>
      </c>
    </row>
    <row r="718" spans="1:9" x14ac:dyDescent="0.25">
      <c r="A718" s="216"/>
      <c r="B718" s="224" t="s">
        <v>2004</v>
      </c>
      <c r="C718" s="259" t="s">
        <v>1675</v>
      </c>
      <c r="D718" s="32" t="s">
        <v>2005</v>
      </c>
      <c r="E718" s="267">
        <v>3159</v>
      </c>
      <c r="F718" s="287">
        <v>41710</v>
      </c>
      <c r="G718" s="34">
        <v>3159</v>
      </c>
      <c r="H718" s="86">
        <f t="shared" si="11"/>
        <v>0</v>
      </c>
      <c r="I718" s="32" t="s">
        <v>162</v>
      </c>
    </row>
    <row r="719" spans="1:9" x14ac:dyDescent="0.25">
      <c r="A719" s="216"/>
      <c r="B719" s="224" t="s">
        <v>2006</v>
      </c>
      <c r="C719" s="259" t="s">
        <v>1675</v>
      </c>
      <c r="D719" s="32" t="s">
        <v>2007</v>
      </c>
      <c r="E719" s="267">
        <v>13674</v>
      </c>
      <c r="F719" s="287">
        <v>41710</v>
      </c>
      <c r="G719" s="34">
        <v>13674</v>
      </c>
      <c r="H719" s="86">
        <f t="shared" si="11"/>
        <v>0</v>
      </c>
      <c r="I719" s="32" t="s">
        <v>162</v>
      </c>
    </row>
    <row r="720" spans="1:9" x14ac:dyDescent="0.25">
      <c r="A720" s="216"/>
      <c r="B720" s="224" t="s">
        <v>2008</v>
      </c>
      <c r="C720" s="259" t="s">
        <v>1675</v>
      </c>
      <c r="D720" s="32" t="s">
        <v>22</v>
      </c>
      <c r="E720" s="267">
        <v>18017</v>
      </c>
      <c r="F720" s="287">
        <v>41710</v>
      </c>
      <c r="G720" s="34">
        <v>18017</v>
      </c>
      <c r="H720" s="86">
        <f t="shared" si="11"/>
        <v>0</v>
      </c>
      <c r="I720" s="32" t="s">
        <v>162</v>
      </c>
    </row>
    <row r="721" spans="1:9" x14ac:dyDescent="0.25">
      <c r="A721" s="216"/>
      <c r="B721" s="224" t="s">
        <v>2009</v>
      </c>
      <c r="C721" s="259" t="s">
        <v>1675</v>
      </c>
      <c r="D721" s="32" t="s">
        <v>2010</v>
      </c>
      <c r="E721" s="267">
        <v>41556</v>
      </c>
      <c r="F721" s="580" t="s">
        <v>2011</v>
      </c>
      <c r="G721" s="34">
        <v>41556</v>
      </c>
      <c r="H721" s="86">
        <f t="shared" si="11"/>
        <v>0</v>
      </c>
      <c r="I721" s="32" t="s">
        <v>162</v>
      </c>
    </row>
    <row r="722" spans="1:9" x14ac:dyDescent="0.25">
      <c r="A722" s="216"/>
      <c r="B722" s="224" t="s">
        <v>2012</v>
      </c>
      <c r="C722" s="259" t="s">
        <v>1675</v>
      </c>
      <c r="D722" s="32" t="s">
        <v>2010</v>
      </c>
      <c r="E722" s="267">
        <v>10067.1</v>
      </c>
      <c r="F722" s="480" t="s">
        <v>2013</v>
      </c>
      <c r="G722" s="34">
        <v>10067.1</v>
      </c>
      <c r="H722" s="86">
        <f t="shared" si="11"/>
        <v>0</v>
      </c>
      <c r="I722" s="32" t="s">
        <v>162</v>
      </c>
    </row>
    <row r="723" spans="1:9" x14ac:dyDescent="0.25">
      <c r="A723" s="216"/>
      <c r="B723" s="224" t="s">
        <v>2014</v>
      </c>
      <c r="C723" s="259" t="s">
        <v>1675</v>
      </c>
      <c r="D723" s="32" t="s">
        <v>2015</v>
      </c>
      <c r="E723" s="267">
        <v>10883</v>
      </c>
      <c r="F723" s="287">
        <v>41708</v>
      </c>
      <c r="G723" s="34">
        <v>10883</v>
      </c>
      <c r="H723" s="86">
        <f t="shared" si="11"/>
        <v>0</v>
      </c>
      <c r="I723" s="32" t="s">
        <v>21</v>
      </c>
    </row>
    <row r="724" spans="1:9" x14ac:dyDescent="0.25">
      <c r="A724" s="216"/>
      <c r="B724" s="224" t="s">
        <v>2016</v>
      </c>
      <c r="C724" s="259" t="s">
        <v>1675</v>
      </c>
      <c r="D724" s="32" t="s">
        <v>478</v>
      </c>
      <c r="E724" s="267">
        <v>25550.6</v>
      </c>
      <c r="F724" s="287">
        <v>41708</v>
      </c>
      <c r="G724" s="34">
        <v>25550.6</v>
      </c>
      <c r="H724" s="86">
        <f t="shared" si="11"/>
        <v>0</v>
      </c>
      <c r="I724" s="32" t="s">
        <v>21</v>
      </c>
    </row>
    <row r="725" spans="1:9" x14ac:dyDescent="0.25">
      <c r="A725" s="216"/>
      <c r="B725" s="224" t="s">
        <v>2017</v>
      </c>
      <c r="C725" s="259" t="s">
        <v>1675</v>
      </c>
      <c r="D725" s="32" t="s">
        <v>544</v>
      </c>
      <c r="E725" s="267">
        <v>8065.5</v>
      </c>
      <c r="F725" s="287">
        <v>41710</v>
      </c>
      <c r="G725" s="34">
        <v>8065.5</v>
      </c>
      <c r="H725" s="86">
        <f t="shared" si="11"/>
        <v>0</v>
      </c>
      <c r="I725" s="32" t="s">
        <v>37</v>
      </c>
    </row>
    <row r="726" spans="1:9" x14ac:dyDescent="0.25">
      <c r="A726" s="216"/>
      <c r="B726" s="224" t="s">
        <v>2018</v>
      </c>
      <c r="C726" s="259" t="s">
        <v>1675</v>
      </c>
      <c r="D726" s="32" t="s">
        <v>93</v>
      </c>
      <c r="E726" s="267">
        <v>7404</v>
      </c>
      <c r="F726" s="287">
        <v>41710</v>
      </c>
      <c r="G726" s="34">
        <v>7404</v>
      </c>
      <c r="H726" s="86">
        <f t="shared" si="11"/>
        <v>0</v>
      </c>
      <c r="I726" s="32" t="s">
        <v>37</v>
      </c>
    </row>
    <row r="727" spans="1:9" x14ac:dyDescent="0.25">
      <c r="A727" s="216"/>
      <c r="B727" s="224" t="s">
        <v>2019</v>
      </c>
      <c r="C727" s="259" t="s">
        <v>1675</v>
      </c>
      <c r="D727" s="32" t="s">
        <v>85</v>
      </c>
      <c r="E727" s="267">
        <v>16961.5</v>
      </c>
      <c r="F727" s="482" t="s">
        <v>2020</v>
      </c>
      <c r="G727" s="34">
        <v>16961.5</v>
      </c>
      <c r="H727" s="86">
        <f t="shared" si="11"/>
        <v>0</v>
      </c>
      <c r="I727" s="32" t="s">
        <v>37</v>
      </c>
    </row>
    <row r="728" spans="1:9" x14ac:dyDescent="0.25">
      <c r="A728" s="216"/>
      <c r="B728" s="224" t="s">
        <v>2021</v>
      </c>
      <c r="C728" s="259" t="s">
        <v>1675</v>
      </c>
      <c r="D728" s="32" t="s">
        <v>91</v>
      </c>
      <c r="E728" s="267">
        <v>16917.5</v>
      </c>
      <c r="F728" s="287">
        <v>41710</v>
      </c>
      <c r="G728" s="34">
        <v>16917.5</v>
      </c>
      <c r="H728" s="86">
        <f t="shared" si="11"/>
        <v>0</v>
      </c>
      <c r="I728" s="32" t="s">
        <v>37</v>
      </c>
    </row>
    <row r="729" spans="1:9" x14ac:dyDescent="0.25">
      <c r="A729" s="216"/>
      <c r="B729" s="224" t="s">
        <v>2022</v>
      </c>
      <c r="C729" s="259" t="s">
        <v>1675</v>
      </c>
      <c r="D729" s="32" t="s">
        <v>92</v>
      </c>
      <c r="E729" s="267">
        <v>8365</v>
      </c>
      <c r="F729" s="287">
        <v>41710</v>
      </c>
      <c r="G729" s="34">
        <v>8365</v>
      </c>
      <c r="H729" s="86">
        <f t="shared" si="11"/>
        <v>0</v>
      </c>
      <c r="I729" s="32" t="s">
        <v>37</v>
      </c>
    </row>
    <row r="730" spans="1:9" x14ac:dyDescent="0.25">
      <c r="A730" s="216"/>
      <c r="B730" s="224" t="s">
        <v>2023</v>
      </c>
      <c r="C730" s="259" t="s">
        <v>1675</v>
      </c>
      <c r="D730" s="32" t="s">
        <v>765</v>
      </c>
      <c r="E730" s="267">
        <v>3100</v>
      </c>
      <c r="F730" s="287">
        <v>41710</v>
      </c>
      <c r="G730" s="34">
        <v>3100</v>
      </c>
      <c r="H730" s="86">
        <f t="shared" si="11"/>
        <v>0</v>
      </c>
      <c r="I730" s="32" t="s">
        <v>37</v>
      </c>
    </row>
    <row r="731" spans="1:9" x14ac:dyDescent="0.25">
      <c r="A731" s="216"/>
      <c r="B731" s="224" t="s">
        <v>2024</v>
      </c>
      <c r="C731" s="259" t="s">
        <v>1675</v>
      </c>
      <c r="D731" s="32" t="s">
        <v>245</v>
      </c>
      <c r="E731" s="267">
        <v>24500</v>
      </c>
      <c r="F731" s="287">
        <v>41710</v>
      </c>
      <c r="G731" s="34">
        <v>24500</v>
      </c>
      <c r="H731" s="86">
        <f t="shared" si="11"/>
        <v>0</v>
      </c>
      <c r="I731" s="32" t="s">
        <v>37</v>
      </c>
    </row>
    <row r="732" spans="1:9" x14ac:dyDescent="0.25">
      <c r="A732" s="216"/>
      <c r="B732" s="224" t="s">
        <v>2025</v>
      </c>
      <c r="C732" s="259" t="s">
        <v>1675</v>
      </c>
      <c r="D732" s="32" t="s">
        <v>88</v>
      </c>
      <c r="E732" s="267">
        <v>5395</v>
      </c>
      <c r="F732" s="287">
        <v>41710</v>
      </c>
      <c r="G732" s="34">
        <v>5395</v>
      </c>
      <c r="H732" s="86">
        <f t="shared" si="11"/>
        <v>0</v>
      </c>
      <c r="I732" s="32" t="s">
        <v>37</v>
      </c>
    </row>
    <row r="733" spans="1:9" x14ac:dyDescent="0.25">
      <c r="A733" s="216"/>
      <c r="B733" s="224" t="s">
        <v>2026</v>
      </c>
      <c r="C733" s="259" t="s">
        <v>1675</v>
      </c>
      <c r="D733" s="32" t="s">
        <v>2027</v>
      </c>
      <c r="E733" s="267">
        <v>34703.5</v>
      </c>
      <c r="F733" s="287">
        <v>41723</v>
      </c>
      <c r="G733" s="34">
        <v>34703.5</v>
      </c>
      <c r="H733" s="86">
        <f t="shared" si="11"/>
        <v>0</v>
      </c>
      <c r="I733" s="32" t="s">
        <v>37</v>
      </c>
    </row>
    <row r="734" spans="1:9" x14ac:dyDescent="0.25">
      <c r="A734" s="216"/>
      <c r="B734" s="224" t="s">
        <v>2028</v>
      </c>
      <c r="C734" s="259" t="s">
        <v>1675</v>
      </c>
      <c r="D734" s="32" t="s">
        <v>106</v>
      </c>
      <c r="E734" s="267">
        <v>184626</v>
      </c>
      <c r="F734" s="287">
        <v>41713</v>
      </c>
      <c r="G734" s="34">
        <v>184626</v>
      </c>
      <c r="H734" s="86">
        <f t="shared" si="11"/>
        <v>0</v>
      </c>
      <c r="I734" s="32" t="s">
        <v>30</v>
      </c>
    </row>
    <row r="735" spans="1:9" x14ac:dyDescent="0.25">
      <c r="A735" s="216"/>
      <c r="B735" s="224" t="s">
        <v>2029</v>
      </c>
      <c r="C735" s="259" t="s">
        <v>1675</v>
      </c>
      <c r="D735" s="32" t="s">
        <v>106</v>
      </c>
      <c r="E735" s="267">
        <v>107450</v>
      </c>
      <c r="F735" s="287">
        <v>41713</v>
      </c>
      <c r="G735" s="34">
        <v>107450</v>
      </c>
      <c r="H735" s="86">
        <f t="shared" si="11"/>
        <v>0</v>
      </c>
      <c r="I735" s="32" t="s">
        <v>30</v>
      </c>
    </row>
    <row r="736" spans="1:9" x14ac:dyDescent="0.25">
      <c r="A736" s="216"/>
      <c r="B736" s="224" t="s">
        <v>2030</v>
      </c>
      <c r="C736" s="259" t="s">
        <v>1675</v>
      </c>
      <c r="D736" s="32" t="s">
        <v>106</v>
      </c>
      <c r="E736" s="267">
        <v>114800</v>
      </c>
      <c r="F736" s="287">
        <v>41713</v>
      </c>
      <c r="G736" s="34">
        <v>114800</v>
      </c>
      <c r="H736" s="86">
        <f t="shared" si="11"/>
        <v>0</v>
      </c>
      <c r="I736" s="32" t="s">
        <v>30</v>
      </c>
    </row>
    <row r="737" spans="1:9" x14ac:dyDescent="0.25">
      <c r="A737" s="216"/>
      <c r="B737" s="224" t="s">
        <v>2031</v>
      </c>
      <c r="C737" s="259" t="s">
        <v>1675</v>
      </c>
      <c r="D737" s="32" t="s">
        <v>106</v>
      </c>
      <c r="E737" s="267">
        <v>119700</v>
      </c>
      <c r="F737" s="287">
        <v>41713</v>
      </c>
      <c r="G737" s="34">
        <v>119700</v>
      </c>
      <c r="H737" s="86">
        <f t="shared" si="11"/>
        <v>0</v>
      </c>
      <c r="I737" s="32" t="s">
        <v>30</v>
      </c>
    </row>
    <row r="738" spans="1:9" x14ac:dyDescent="0.25">
      <c r="A738" s="216"/>
      <c r="B738" s="224" t="s">
        <v>2032</v>
      </c>
      <c r="C738" s="259" t="s">
        <v>1675</v>
      </c>
      <c r="D738" s="32" t="s">
        <v>106</v>
      </c>
      <c r="E738" s="267">
        <v>80955</v>
      </c>
      <c r="F738" s="287">
        <v>41713</v>
      </c>
      <c r="G738" s="34">
        <v>80955</v>
      </c>
      <c r="H738" s="86">
        <f t="shared" si="11"/>
        <v>0</v>
      </c>
      <c r="I738" s="32" t="s">
        <v>30</v>
      </c>
    </row>
    <row r="739" spans="1:9" x14ac:dyDescent="0.25">
      <c r="A739" s="216"/>
      <c r="B739" s="224" t="s">
        <v>2033</v>
      </c>
      <c r="C739" s="259" t="s">
        <v>1675</v>
      </c>
      <c r="D739" s="32" t="s">
        <v>106</v>
      </c>
      <c r="E739" s="267">
        <v>233935</v>
      </c>
      <c r="F739" s="287">
        <v>41719</v>
      </c>
      <c r="G739" s="34">
        <v>233935</v>
      </c>
      <c r="H739" s="86">
        <f t="shared" si="11"/>
        <v>0</v>
      </c>
      <c r="I739" s="32" t="s">
        <v>30</v>
      </c>
    </row>
    <row r="740" spans="1:9" x14ac:dyDescent="0.25">
      <c r="A740" s="216"/>
      <c r="B740" s="224" t="s">
        <v>2034</v>
      </c>
      <c r="C740" s="259" t="s">
        <v>1675</v>
      </c>
      <c r="D740" s="32" t="s">
        <v>240</v>
      </c>
      <c r="E740" s="267">
        <v>45336.800000000003</v>
      </c>
      <c r="F740" s="474" t="s">
        <v>2035</v>
      </c>
      <c r="G740" s="34">
        <v>45336.800000000003</v>
      </c>
      <c r="H740" s="86">
        <f t="shared" si="11"/>
        <v>0</v>
      </c>
      <c r="I740" s="32" t="s">
        <v>37</v>
      </c>
    </row>
    <row r="741" spans="1:9" x14ac:dyDescent="0.25">
      <c r="A741" s="216"/>
      <c r="B741" s="224" t="s">
        <v>2036</v>
      </c>
      <c r="C741" s="259" t="s">
        <v>1675</v>
      </c>
      <c r="D741" s="32" t="s">
        <v>244</v>
      </c>
      <c r="E741" s="267">
        <v>21828.5</v>
      </c>
      <c r="F741" s="287">
        <v>41724</v>
      </c>
      <c r="G741" s="34">
        <v>21828.5</v>
      </c>
      <c r="H741" s="86">
        <f t="shared" si="11"/>
        <v>0</v>
      </c>
      <c r="I741" s="32" t="s">
        <v>37</v>
      </c>
    </row>
    <row r="742" spans="1:9" x14ac:dyDescent="0.25">
      <c r="A742" s="216"/>
      <c r="B742" s="224" t="s">
        <v>2037</v>
      </c>
      <c r="C742" s="259" t="s">
        <v>1675</v>
      </c>
      <c r="D742" s="32" t="s">
        <v>149</v>
      </c>
      <c r="E742" s="267">
        <v>10015</v>
      </c>
      <c r="F742" s="287">
        <v>41710</v>
      </c>
      <c r="G742" s="34">
        <v>10015</v>
      </c>
      <c r="H742" s="86">
        <f t="shared" si="11"/>
        <v>0</v>
      </c>
      <c r="I742" s="32" t="s">
        <v>37</v>
      </c>
    </row>
    <row r="743" spans="1:9" x14ac:dyDescent="0.25">
      <c r="A743" s="216"/>
      <c r="B743" s="224" t="s">
        <v>2038</v>
      </c>
      <c r="C743" s="259" t="s">
        <v>1675</v>
      </c>
      <c r="D743" s="32" t="s">
        <v>2039</v>
      </c>
      <c r="E743" s="267">
        <v>3939</v>
      </c>
      <c r="F743" s="287">
        <v>41710</v>
      </c>
      <c r="G743" s="34">
        <v>3939</v>
      </c>
      <c r="H743" s="86">
        <f t="shared" si="11"/>
        <v>0</v>
      </c>
      <c r="I743" s="32" t="s">
        <v>37</v>
      </c>
    </row>
    <row r="744" spans="1:9" x14ac:dyDescent="0.25">
      <c r="A744" s="216"/>
      <c r="B744" s="224" t="s">
        <v>2040</v>
      </c>
      <c r="C744" s="259" t="s">
        <v>1675</v>
      </c>
      <c r="D744" s="32" t="s">
        <v>147</v>
      </c>
      <c r="E744" s="267">
        <v>4506.5</v>
      </c>
      <c r="F744" s="287">
        <v>41710</v>
      </c>
      <c r="G744" s="34">
        <v>4506.5</v>
      </c>
      <c r="H744" s="86">
        <f t="shared" si="11"/>
        <v>0</v>
      </c>
      <c r="I744" s="32"/>
    </row>
    <row r="745" spans="1:9" x14ac:dyDescent="0.25">
      <c r="A745" s="216"/>
      <c r="B745" s="224" t="s">
        <v>2041</v>
      </c>
      <c r="C745" s="259" t="s">
        <v>1675</v>
      </c>
      <c r="D745" s="32" t="s">
        <v>87</v>
      </c>
      <c r="E745" s="267">
        <v>8368</v>
      </c>
      <c r="F745" s="287">
        <v>41708</v>
      </c>
      <c r="G745" s="34">
        <v>8368</v>
      </c>
      <c r="H745" s="86">
        <f t="shared" si="11"/>
        <v>0</v>
      </c>
      <c r="I745" s="32"/>
    </row>
    <row r="746" spans="1:9" x14ac:dyDescent="0.25">
      <c r="A746" s="216"/>
      <c r="B746" s="224" t="s">
        <v>2042</v>
      </c>
      <c r="C746" s="259" t="s">
        <v>1675</v>
      </c>
      <c r="D746" s="32" t="s">
        <v>434</v>
      </c>
      <c r="E746" s="267">
        <v>2518.5</v>
      </c>
      <c r="F746" s="287">
        <v>41708</v>
      </c>
      <c r="G746" s="34">
        <v>2518.5</v>
      </c>
      <c r="H746" s="86">
        <f t="shared" si="11"/>
        <v>0</v>
      </c>
      <c r="I746" s="32"/>
    </row>
    <row r="747" spans="1:9" x14ac:dyDescent="0.25">
      <c r="A747" s="216"/>
      <c r="B747" s="224" t="s">
        <v>2043</v>
      </c>
      <c r="C747" s="259" t="s">
        <v>1675</v>
      </c>
      <c r="D747" s="32" t="s">
        <v>8</v>
      </c>
      <c r="E747" s="267">
        <v>734.5</v>
      </c>
      <c r="F747" s="287">
        <v>41708</v>
      </c>
      <c r="G747" s="34">
        <v>734.5</v>
      </c>
      <c r="H747" s="86">
        <f t="shared" si="11"/>
        <v>0</v>
      </c>
      <c r="I747" s="32" t="s">
        <v>8</v>
      </c>
    </row>
    <row r="748" spans="1:9" ht="45.75" x14ac:dyDescent="0.25">
      <c r="A748" s="216"/>
      <c r="B748" s="224" t="s">
        <v>2044</v>
      </c>
      <c r="C748" s="259" t="s">
        <v>1675</v>
      </c>
      <c r="D748" s="32" t="s">
        <v>1494</v>
      </c>
      <c r="E748" s="267">
        <v>29643</v>
      </c>
      <c r="F748" s="581" t="s">
        <v>2045</v>
      </c>
      <c r="G748" s="34">
        <v>29643</v>
      </c>
      <c r="H748" s="86">
        <f t="shared" si="11"/>
        <v>0</v>
      </c>
      <c r="I748" s="32"/>
    </row>
    <row r="749" spans="1:9" x14ac:dyDescent="0.25">
      <c r="A749" s="216"/>
      <c r="B749" s="224" t="s">
        <v>2046</v>
      </c>
      <c r="C749" s="259" t="s">
        <v>1675</v>
      </c>
      <c r="D749" s="32" t="s">
        <v>96</v>
      </c>
      <c r="E749" s="267">
        <v>12985.6</v>
      </c>
      <c r="F749" s="287">
        <v>41722</v>
      </c>
      <c r="G749" s="34">
        <v>12985.6</v>
      </c>
      <c r="H749" s="86">
        <f t="shared" si="11"/>
        <v>0</v>
      </c>
      <c r="I749" s="32" t="s">
        <v>21</v>
      </c>
    </row>
    <row r="750" spans="1:9" x14ac:dyDescent="0.25">
      <c r="A750" s="216"/>
      <c r="B750" s="224" t="s">
        <v>2047</v>
      </c>
      <c r="C750" s="259" t="s">
        <v>1675</v>
      </c>
      <c r="D750" s="32" t="s">
        <v>152</v>
      </c>
      <c r="E750" s="267">
        <v>6759</v>
      </c>
      <c r="F750" s="287">
        <v>41708</v>
      </c>
      <c r="G750" s="34">
        <v>6759</v>
      </c>
      <c r="H750" s="86">
        <f t="shared" si="11"/>
        <v>0</v>
      </c>
      <c r="I750" s="32"/>
    </row>
    <row r="751" spans="1:9" x14ac:dyDescent="0.25">
      <c r="A751" s="216"/>
      <c r="B751" s="224" t="s">
        <v>2048</v>
      </c>
      <c r="C751" s="259" t="s">
        <v>1675</v>
      </c>
      <c r="D751" s="32" t="s">
        <v>39</v>
      </c>
      <c r="E751" s="267">
        <v>6232</v>
      </c>
      <c r="F751" s="582" t="s">
        <v>2049</v>
      </c>
      <c r="G751" s="34">
        <v>6232</v>
      </c>
      <c r="H751" s="86">
        <f t="shared" si="11"/>
        <v>0</v>
      </c>
      <c r="I751" s="32"/>
    </row>
    <row r="752" spans="1:9" x14ac:dyDescent="0.25">
      <c r="A752" s="216"/>
      <c r="B752" s="224" t="s">
        <v>2050</v>
      </c>
      <c r="C752" s="259" t="s">
        <v>1675</v>
      </c>
      <c r="D752" s="32" t="s">
        <v>1109</v>
      </c>
      <c r="E752" s="267">
        <v>7633</v>
      </c>
      <c r="F752" s="287">
        <v>41710</v>
      </c>
      <c r="G752" s="34">
        <v>7633</v>
      </c>
      <c r="H752" s="86">
        <f t="shared" si="11"/>
        <v>0</v>
      </c>
      <c r="I752" s="32" t="s">
        <v>162</v>
      </c>
    </row>
    <row r="753" spans="1:9" x14ac:dyDescent="0.25">
      <c r="A753" s="216"/>
      <c r="B753" s="224" t="s">
        <v>2051</v>
      </c>
      <c r="C753" s="259" t="s">
        <v>1675</v>
      </c>
      <c r="D753" s="32" t="s">
        <v>956</v>
      </c>
      <c r="E753" s="274">
        <v>453.5</v>
      </c>
      <c r="F753" s="287">
        <v>41708</v>
      </c>
      <c r="G753" s="34">
        <v>453.5</v>
      </c>
      <c r="H753" s="86">
        <f t="shared" si="11"/>
        <v>0</v>
      </c>
      <c r="I753" s="32" t="s">
        <v>27</v>
      </c>
    </row>
    <row r="754" spans="1:9" x14ac:dyDescent="0.25">
      <c r="A754" s="216">
        <v>41709</v>
      </c>
      <c r="B754" s="224" t="s">
        <v>2052</v>
      </c>
      <c r="C754" s="259" t="s">
        <v>1675</v>
      </c>
      <c r="D754" s="32" t="s">
        <v>14</v>
      </c>
      <c r="E754" s="267">
        <v>2447</v>
      </c>
      <c r="F754" s="287">
        <v>41709</v>
      </c>
      <c r="G754" s="34">
        <v>2447</v>
      </c>
      <c r="H754" s="86">
        <f t="shared" si="11"/>
        <v>0</v>
      </c>
      <c r="I754" s="36" t="s">
        <v>27</v>
      </c>
    </row>
    <row r="755" spans="1:9" x14ac:dyDescent="0.25">
      <c r="A755" s="216"/>
      <c r="B755" s="224" t="s">
        <v>2053</v>
      </c>
      <c r="C755" s="259" t="s">
        <v>1675</v>
      </c>
      <c r="D755" s="32" t="s">
        <v>23</v>
      </c>
      <c r="E755" s="267">
        <v>2809</v>
      </c>
      <c r="F755" s="287">
        <v>41709</v>
      </c>
      <c r="G755" s="34">
        <v>2809</v>
      </c>
      <c r="H755" s="86">
        <f t="shared" si="11"/>
        <v>0</v>
      </c>
      <c r="I755" s="32"/>
    </row>
    <row r="756" spans="1:9" x14ac:dyDescent="0.25">
      <c r="A756" s="216"/>
      <c r="B756" s="224" t="s">
        <v>2054</v>
      </c>
      <c r="C756" s="259" t="s">
        <v>1675</v>
      </c>
      <c r="D756" s="32" t="s">
        <v>62</v>
      </c>
      <c r="E756" s="267">
        <v>7269</v>
      </c>
      <c r="F756" s="287">
        <v>41710</v>
      </c>
      <c r="G756" s="34">
        <v>7269</v>
      </c>
      <c r="H756" s="86">
        <f t="shared" si="11"/>
        <v>0</v>
      </c>
      <c r="I756" s="32" t="s">
        <v>12</v>
      </c>
    </row>
    <row r="757" spans="1:9" x14ac:dyDescent="0.25">
      <c r="A757" s="216"/>
      <c r="B757" s="224" t="s">
        <v>2055</v>
      </c>
      <c r="C757" s="259" t="s">
        <v>1675</v>
      </c>
      <c r="D757" s="32" t="s">
        <v>13</v>
      </c>
      <c r="E757" s="267">
        <v>2382</v>
      </c>
      <c r="F757" s="287">
        <v>41710</v>
      </c>
      <c r="G757" s="34">
        <v>2382</v>
      </c>
      <c r="H757" s="86">
        <f t="shared" si="11"/>
        <v>0</v>
      </c>
      <c r="I757" s="32" t="s">
        <v>21</v>
      </c>
    </row>
    <row r="758" spans="1:9" x14ac:dyDescent="0.25">
      <c r="A758" s="216"/>
      <c r="B758" s="224" t="s">
        <v>2056</v>
      </c>
      <c r="C758" s="259" t="s">
        <v>1675</v>
      </c>
      <c r="D758" s="32" t="s">
        <v>55</v>
      </c>
      <c r="E758" s="267">
        <v>2765.5</v>
      </c>
      <c r="F758" s="287">
        <v>41709</v>
      </c>
      <c r="G758" s="34">
        <v>2765.5</v>
      </c>
      <c r="H758" s="248">
        <f t="shared" si="11"/>
        <v>0</v>
      </c>
      <c r="I758" s="32"/>
    </row>
    <row r="759" spans="1:9" x14ac:dyDescent="0.25">
      <c r="A759" s="216"/>
      <c r="B759" s="224" t="s">
        <v>2057</v>
      </c>
      <c r="C759" s="259" t="s">
        <v>1675</v>
      </c>
      <c r="D759" s="32" t="s">
        <v>315</v>
      </c>
      <c r="E759" s="267">
        <v>526</v>
      </c>
      <c r="F759" s="287">
        <v>41709</v>
      </c>
      <c r="G759" s="34">
        <v>526</v>
      </c>
      <c r="H759" s="248">
        <f t="shared" si="11"/>
        <v>0</v>
      </c>
      <c r="I759" s="32" t="s">
        <v>30</v>
      </c>
    </row>
    <row r="760" spans="1:9" x14ac:dyDescent="0.25">
      <c r="A760" s="216"/>
      <c r="B760" s="224" t="s">
        <v>2058</v>
      </c>
      <c r="C760" s="259" t="s">
        <v>1675</v>
      </c>
      <c r="D760" s="32" t="s">
        <v>22</v>
      </c>
      <c r="E760" s="267">
        <v>2942</v>
      </c>
      <c r="F760" s="287">
        <v>41709</v>
      </c>
      <c r="G760" s="34">
        <v>2942</v>
      </c>
      <c r="H760" s="86">
        <f t="shared" si="11"/>
        <v>0</v>
      </c>
      <c r="I760" s="32"/>
    </row>
    <row r="761" spans="1:9" x14ac:dyDescent="0.25">
      <c r="A761" s="216"/>
      <c r="B761" s="224" t="s">
        <v>2059</v>
      </c>
      <c r="C761" s="259" t="s">
        <v>1675</v>
      </c>
      <c r="D761" s="32" t="s">
        <v>35</v>
      </c>
      <c r="E761" s="267">
        <v>1299.5</v>
      </c>
      <c r="F761" s="287">
        <v>41709</v>
      </c>
      <c r="G761" s="34">
        <v>1299.5</v>
      </c>
      <c r="H761" s="248">
        <f t="shared" si="11"/>
        <v>0</v>
      </c>
      <c r="I761" s="32" t="s">
        <v>30</v>
      </c>
    </row>
    <row r="762" spans="1:9" x14ac:dyDescent="0.25">
      <c r="A762" s="216"/>
      <c r="B762" s="224" t="s">
        <v>2060</v>
      </c>
      <c r="C762" s="259" t="s">
        <v>1675</v>
      </c>
      <c r="D762" s="32" t="s">
        <v>136</v>
      </c>
      <c r="E762" s="267">
        <v>791.5</v>
      </c>
      <c r="F762" s="287">
        <v>41709</v>
      </c>
      <c r="G762" s="34">
        <v>791.5</v>
      </c>
      <c r="H762" s="248">
        <f t="shared" si="11"/>
        <v>0</v>
      </c>
      <c r="I762" s="32"/>
    </row>
    <row r="763" spans="1:9" x14ac:dyDescent="0.25">
      <c r="A763" s="216"/>
      <c r="B763" s="224" t="s">
        <v>2061</v>
      </c>
      <c r="C763" s="259" t="s">
        <v>1675</v>
      </c>
      <c r="D763" s="32" t="s">
        <v>32</v>
      </c>
      <c r="E763" s="267">
        <v>8196</v>
      </c>
      <c r="F763" s="287">
        <v>41709</v>
      </c>
      <c r="G763" s="34">
        <v>8196</v>
      </c>
      <c r="H763" s="248">
        <f t="shared" si="11"/>
        <v>0</v>
      </c>
      <c r="I763" s="32" t="s">
        <v>30</v>
      </c>
    </row>
    <row r="764" spans="1:9" x14ac:dyDescent="0.25">
      <c r="A764" s="216"/>
      <c r="B764" s="224" t="s">
        <v>2062</v>
      </c>
      <c r="C764" s="259" t="s">
        <v>1675</v>
      </c>
      <c r="D764" s="32" t="s">
        <v>517</v>
      </c>
      <c r="E764" s="267">
        <v>322.5</v>
      </c>
      <c r="F764" s="287">
        <v>41709</v>
      </c>
      <c r="G764" s="34">
        <v>322.5</v>
      </c>
      <c r="H764" s="248">
        <f t="shared" si="11"/>
        <v>0</v>
      </c>
      <c r="I764" s="32"/>
    </row>
    <row r="765" spans="1:9" x14ac:dyDescent="0.25">
      <c r="A765" s="216"/>
      <c r="B765" s="224" t="s">
        <v>2063</v>
      </c>
      <c r="C765" s="259" t="s">
        <v>1675</v>
      </c>
      <c r="D765" s="32" t="s">
        <v>16</v>
      </c>
      <c r="E765" s="267">
        <v>31724</v>
      </c>
      <c r="F765" s="473">
        <v>41738</v>
      </c>
      <c r="G765" s="40">
        <v>31724</v>
      </c>
      <c r="H765" s="86">
        <f t="shared" si="11"/>
        <v>0</v>
      </c>
      <c r="I765" s="32"/>
    </row>
    <row r="766" spans="1:9" x14ac:dyDescent="0.25">
      <c r="A766" s="216"/>
      <c r="B766" s="224" t="s">
        <v>2064</v>
      </c>
      <c r="C766" s="259" t="s">
        <v>1675</v>
      </c>
      <c r="D766" s="32" t="s">
        <v>649</v>
      </c>
      <c r="E766" s="267">
        <v>29918.7</v>
      </c>
      <c r="F766" s="287">
        <v>41717</v>
      </c>
      <c r="G766" s="34">
        <v>29918.7</v>
      </c>
      <c r="H766" s="248">
        <f t="shared" si="11"/>
        <v>0</v>
      </c>
      <c r="I766" s="32" t="s">
        <v>65</v>
      </c>
    </row>
    <row r="767" spans="1:9" x14ac:dyDescent="0.25">
      <c r="A767" s="216">
        <v>41709</v>
      </c>
      <c r="B767" s="224" t="s">
        <v>2065</v>
      </c>
      <c r="C767" s="259" t="s">
        <v>1675</v>
      </c>
      <c r="D767" s="32" t="s">
        <v>34</v>
      </c>
      <c r="E767" s="36">
        <v>2612.5</v>
      </c>
      <c r="F767" s="583" t="s">
        <v>2066</v>
      </c>
      <c r="G767" s="268">
        <v>2612.5</v>
      </c>
      <c r="H767" s="52">
        <f t="shared" si="11"/>
        <v>0</v>
      </c>
      <c r="I767" s="32" t="s">
        <v>30</v>
      </c>
    </row>
    <row r="768" spans="1:9" x14ac:dyDescent="0.25">
      <c r="A768" s="216"/>
      <c r="B768" s="224" t="s">
        <v>2067</v>
      </c>
      <c r="C768" s="259" t="s">
        <v>1675</v>
      </c>
      <c r="D768" s="32" t="s">
        <v>180</v>
      </c>
      <c r="E768" s="267">
        <v>29077.599999999999</v>
      </c>
      <c r="F768" s="482" t="s">
        <v>2068</v>
      </c>
      <c r="G768" s="34">
        <v>29077.599999999999</v>
      </c>
      <c r="H768" s="86">
        <f t="shared" ref="H768:H831" si="12">E768-G768</f>
        <v>0</v>
      </c>
      <c r="I768" s="32" t="s">
        <v>65</v>
      </c>
    </row>
    <row r="769" spans="1:9" x14ac:dyDescent="0.25">
      <c r="A769" s="216"/>
      <c r="B769" s="224" t="s">
        <v>2069</v>
      </c>
      <c r="C769" s="259" t="s">
        <v>1675</v>
      </c>
      <c r="D769" s="32" t="s">
        <v>441</v>
      </c>
      <c r="E769" s="267">
        <v>1561</v>
      </c>
      <c r="F769" s="287">
        <v>41709</v>
      </c>
      <c r="G769" s="34">
        <v>1561</v>
      </c>
      <c r="H769" s="86">
        <f t="shared" si="12"/>
        <v>0</v>
      </c>
      <c r="I769" s="32" t="s">
        <v>30</v>
      </c>
    </row>
    <row r="770" spans="1:9" x14ac:dyDescent="0.25">
      <c r="A770" s="216"/>
      <c r="B770" s="224" t="s">
        <v>2070</v>
      </c>
      <c r="C770" s="259" t="s">
        <v>1675</v>
      </c>
      <c r="D770" s="32" t="s">
        <v>43</v>
      </c>
      <c r="E770" s="267">
        <v>1140</v>
      </c>
      <c r="F770" s="287">
        <v>41720</v>
      </c>
      <c r="G770" s="34">
        <v>1140</v>
      </c>
      <c r="H770" s="86">
        <f t="shared" si="12"/>
        <v>0</v>
      </c>
      <c r="I770" s="32" t="s">
        <v>30</v>
      </c>
    </row>
    <row r="771" spans="1:9" x14ac:dyDescent="0.25">
      <c r="A771" s="216"/>
      <c r="B771" s="224" t="s">
        <v>2071</v>
      </c>
      <c r="C771" s="259" t="s">
        <v>1675</v>
      </c>
      <c r="D771" s="32" t="s">
        <v>1874</v>
      </c>
      <c r="E771" s="267">
        <v>1520</v>
      </c>
      <c r="F771" s="287">
        <v>41720</v>
      </c>
      <c r="G771" s="34">
        <v>1520</v>
      </c>
      <c r="H771" s="86">
        <f t="shared" si="12"/>
        <v>0</v>
      </c>
      <c r="I771" s="32" t="s">
        <v>30</v>
      </c>
    </row>
    <row r="772" spans="1:9" x14ac:dyDescent="0.25">
      <c r="A772" s="216"/>
      <c r="B772" s="224" t="s">
        <v>2072</v>
      </c>
      <c r="C772" s="259" t="s">
        <v>1675</v>
      </c>
      <c r="D772" s="32" t="s">
        <v>314</v>
      </c>
      <c r="E772" s="267">
        <v>3420</v>
      </c>
      <c r="F772" s="287">
        <v>41720</v>
      </c>
      <c r="G772" s="34">
        <v>3420</v>
      </c>
      <c r="H772" s="86">
        <f t="shared" si="12"/>
        <v>0</v>
      </c>
      <c r="I772" s="32" t="s">
        <v>12</v>
      </c>
    </row>
    <row r="773" spans="1:9" x14ac:dyDescent="0.25">
      <c r="A773" s="216"/>
      <c r="B773" s="224" t="s">
        <v>2073</v>
      </c>
      <c r="C773" s="259" t="s">
        <v>1675</v>
      </c>
      <c r="D773" s="32" t="s">
        <v>67</v>
      </c>
      <c r="E773" s="267">
        <v>701</v>
      </c>
      <c r="F773" s="287">
        <v>41709</v>
      </c>
      <c r="G773" s="34">
        <v>701</v>
      </c>
      <c r="H773" s="86">
        <f t="shared" si="12"/>
        <v>0</v>
      </c>
      <c r="I773" s="32"/>
    </row>
    <row r="774" spans="1:9" x14ac:dyDescent="0.25">
      <c r="A774" s="216"/>
      <c r="B774" s="224" t="s">
        <v>2074</v>
      </c>
      <c r="C774" s="259" t="s">
        <v>1675</v>
      </c>
      <c r="D774" s="32" t="s">
        <v>794</v>
      </c>
      <c r="E774" s="267">
        <v>3423</v>
      </c>
      <c r="F774" s="473" t="s">
        <v>2075</v>
      </c>
      <c r="G774" s="34">
        <v>3423</v>
      </c>
      <c r="H774" s="86">
        <f t="shared" si="12"/>
        <v>0</v>
      </c>
      <c r="I774" s="32" t="s">
        <v>217</v>
      </c>
    </row>
    <row r="775" spans="1:9" x14ac:dyDescent="0.25">
      <c r="A775" s="216"/>
      <c r="B775" s="224" t="s">
        <v>2076</v>
      </c>
      <c r="C775" s="259" t="s">
        <v>1675</v>
      </c>
      <c r="D775" s="32" t="s">
        <v>312</v>
      </c>
      <c r="E775" s="267">
        <v>8882</v>
      </c>
      <c r="F775" s="287">
        <v>41709</v>
      </c>
      <c r="G775" s="34">
        <v>8882</v>
      </c>
      <c r="H775" s="86">
        <f t="shared" si="12"/>
        <v>0</v>
      </c>
      <c r="I775" s="32" t="s">
        <v>217</v>
      </c>
    </row>
    <row r="776" spans="1:9" x14ac:dyDescent="0.25">
      <c r="A776" s="216"/>
      <c r="B776" s="224" t="s">
        <v>2077</v>
      </c>
      <c r="C776" s="259" t="s">
        <v>1675</v>
      </c>
      <c r="D776" s="32" t="s">
        <v>52</v>
      </c>
      <c r="E776" s="267">
        <v>3470</v>
      </c>
      <c r="F776" s="287">
        <v>41709</v>
      </c>
      <c r="G776" s="34">
        <v>3470</v>
      </c>
      <c r="H776" s="86">
        <f t="shared" si="12"/>
        <v>0</v>
      </c>
      <c r="I776" s="32" t="s">
        <v>217</v>
      </c>
    </row>
    <row r="777" spans="1:9" x14ac:dyDescent="0.25">
      <c r="A777" s="216"/>
      <c r="B777" s="224" t="s">
        <v>2078</v>
      </c>
      <c r="C777" s="259" t="s">
        <v>1675</v>
      </c>
      <c r="D777" s="32" t="s">
        <v>2079</v>
      </c>
      <c r="E777" s="267">
        <v>10213</v>
      </c>
      <c r="F777" s="489" t="s">
        <v>2080</v>
      </c>
      <c r="G777" s="34">
        <v>10213</v>
      </c>
      <c r="H777" s="86">
        <f t="shared" si="12"/>
        <v>0</v>
      </c>
      <c r="I777" s="32" t="s">
        <v>16</v>
      </c>
    </row>
    <row r="778" spans="1:9" x14ac:dyDescent="0.25">
      <c r="A778" s="216"/>
      <c r="B778" s="224" t="s">
        <v>2081</v>
      </c>
      <c r="C778" s="259" t="s">
        <v>1675</v>
      </c>
      <c r="D778" s="32" t="s">
        <v>36</v>
      </c>
      <c r="E778" s="267">
        <v>10408</v>
      </c>
      <c r="F778" s="287">
        <v>41712</v>
      </c>
      <c r="G778" s="34">
        <v>10408</v>
      </c>
      <c r="H778" s="86">
        <f>E778-G778</f>
        <v>0</v>
      </c>
      <c r="I778" s="32" t="s">
        <v>217</v>
      </c>
    </row>
    <row r="779" spans="1:9" x14ac:dyDescent="0.25">
      <c r="A779" s="216"/>
      <c r="B779" s="224" t="s">
        <v>2082</v>
      </c>
      <c r="C779" s="259" t="s">
        <v>1675</v>
      </c>
      <c r="D779" s="32" t="s">
        <v>36</v>
      </c>
      <c r="E779" s="267">
        <v>15497</v>
      </c>
      <c r="F779" s="287">
        <v>41709</v>
      </c>
      <c r="G779" s="34">
        <v>15497</v>
      </c>
      <c r="H779" s="86">
        <f>E779-G779</f>
        <v>0</v>
      </c>
      <c r="I779" s="32"/>
    </row>
    <row r="780" spans="1:9" x14ac:dyDescent="0.25">
      <c r="A780" s="216"/>
      <c r="B780" s="224" t="s">
        <v>2083</v>
      </c>
      <c r="C780" s="259" t="s">
        <v>1675</v>
      </c>
      <c r="D780" s="32" t="s">
        <v>2084</v>
      </c>
      <c r="E780" s="267">
        <v>566.5</v>
      </c>
      <c r="F780" s="287">
        <v>41709</v>
      </c>
      <c r="G780" s="34">
        <v>566.5</v>
      </c>
      <c r="H780" s="86">
        <f t="shared" si="12"/>
        <v>0</v>
      </c>
      <c r="I780" s="32" t="s">
        <v>217</v>
      </c>
    </row>
    <row r="781" spans="1:9" x14ac:dyDescent="0.25">
      <c r="A781" s="216"/>
      <c r="B781" s="224" t="s">
        <v>2085</v>
      </c>
      <c r="C781" s="259" t="s">
        <v>1675</v>
      </c>
      <c r="D781" s="32" t="s">
        <v>130</v>
      </c>
      <c r="E781" s="267">
        <v>4091</v>
      </c>
      <c r="F781" s="287">
        <v>41710</v>
      </c>
      <c r="G781" s="34">
        <v>4091</v>
      </c>
      <c r="H781" s="86">
        <f t="shared" si="12"/>
        <v>0</v>
      </c>
      <c r="I781" s="32" t="s">
        <v>21</v>
      </c>
    </row>
    <row r="782" spans="1:9" x14ac:dyDescent="0.25">
      <c r="A782" s="216"/>
      <c r="B782" s="224" t="s">
        <v>2086</v>
      </c>
      <c r="C782" s="259" t="s">
        <v>1675</v>
      </c>
      <c r="D782" s="32" t="s">
        <v>27</v>
      </c>
      <c r="E782" s="267">
        <v>955.4</v>
      </c>
      <c r="F782" s="287">
        <v>41709</v>
      </c>
      <c r="G782" s="34">
        <v>955.4</v>
      </c>
      <c r="H782" s="86">
        <f t="shared" si="12"/>
        <v>0</v>
      </c>
      <c r="I782" s="32" t="s">
        <v>21</v>
      </c>
    </row>
    <row r="783" spans="1:9" x14ac:dyDescent="0.25">
      <c r="A783" s="216"/>
      <c r="B783" s="224" t="s">
        <v>2087</v>
      </c>
      <c r="C783" s="259" t="s">
        <v>1675</v>
      </c>
      <c r="D783" s="32" t="s">
        <v>51</v>
      </c>
      <c r="E783" s="267">
        <v>1167</v>
      </c>
      <c r="F783" s="287">
        <v>41709</v>
      </c>
      <c r="G783" s="34">
        <v>1167</v>
      </c>
      <c r="H783" s="86">
        <f t="shared" si="12"/>
        <v>0</v>
      </c>
      <c r="I783" s="32"/>
    </row>
    <row r="784" spans="1:9" x14ac:dyDescent="0.25">
      <c r="A784" s="216"/>
      <c r="B784" s="224" t="s">
        <v>2088</v>
      </c>
      <c r="C784" s="259" t="s">
        <v>1675</v>
      </c>
      <c r="D784" s="32" t="s">
        <v>508</v>
      </c>
      <c r="E784" s="267">
        <v>13894.5</v>
      </c>
      <c r="F784" s="287">
        <v>41709</v>
      </c>
      <c r="G784" s="34">
        <v>13894.5</v>
      </c>
      <c r="H784" s="86">
        <f t="shared" si="12"/>
        <v>0</v>
      </c>
      <c r="I784" s="32"/>
    </row>
    <row r="785" spans="1:9" x14ac:dyDescent="0.25">
      <c r="A785" s="216"/>
      <c r="B785" s="224" t="s">
        <v>2089</v>
      </c>
      <c r="C785" s="259" t="s">
        <v>1675</v>
      </c>
      <c r="D785" s="32" t="s">
        <v>79</v>
      </c>
      <c r="E785" s="267">
        <v>28734.3</v>
      </c>
      <c r="F785" s="492" t="s">
        <v>2090</v>
      </c>
      <c r="G785" s="34">
        <v>28734.3</v>
      </c>
      <c r="H785" s="86">
        <f t="shared" si="12"/>
        <v>0</v>
      </c>
      <c r="I785" s="32" t="s">
        <v>21</v>
      </c>
    </row>
    <row r="786" spans="1:9" x14ac:dyDescent="0.25">
      <c r="A786" s="216"/>
      <c r="B786" s="224" t="s">
        <v>2091</v>
      </c>
      <c r="C786" s="259" t="s">
        <v>1675</v>
      </c>
      <c r="D786" s="32" t="s">
        <v>349</v>
      </c>
      <c r="E786" s="267">
        <v>677.6</v>
      </c>
      <c r="F786" s="287">
        <v>41710</v>
      </c>
      <c r="G786" s="34">
        <v>677.6</v>
      </c>
      <c r="H786" s="86">
        <f t="shared" si="12"/>
        <v>0</v>
      </c>
      <c r="I786" s="32" t="s">
        <v>45</v>
      </c>
    </row>
    <row r="787" spans="1:9" x14ac:dyDescent="0.25">
      <c r="A787" s="216"/>
      <c r="B787" s="224" t="s">
        <v>2092</v>
      </c>
      <c r="C787" s="259" t="s">
        <v>1675</v>
      </c>
      <c r="D787" s="32" t="s">
        <v>257</v>
      </c>
      <c r="E787" s="267">
        <v>7369</v>
      </c>
      <c r="F787" s="287">
        <v>41710</v>
      </c>
      <c r="G787" s="34">
        <v>7369</v>
      </c>
      <c r="H787" s="86">
        <f t="shared" si="12"/>
        <v>0</v>
      </c>
      <c r="I787" s="32" t="s">
        <v>45</v>
      </c>
    </row>
    <row r="788" spans="1:9" x14ac:dyDescent="0.25">
      <c r="A788" s="216"/>
      <c r="B788" s="224" t="s">
        <v>2093</v>
      </c>
      <c r="C788" s="259" t="s">
        <v>1675</v>
      </c>
      <c r="D788" s="20" t="s">
        <v>115</v>
      </c>
      <c r="E788" s="239">
        <v>3633.5</v>
      </c>
      <c r="F788" s="497">
        <v>41709</v>
      </c>
      <c r="G788" s="44">
        <v>3633.5</v>
      </c>
      <c r="H788" s="86">
        <f>E788-G788</f>
        <v>0</v>
      </c>
      <c r="I788" s="20"/>
    </row>
    <row r="789" spans="1:9" x14ac:dyDescent="0.25">
      <c r="A789" s="216"/>
      <c r="B789" s="224" t="s">
        <v>2094</v>
      </c>
      <c r="C789" s="259" t="s">
        <v>1675</v>
      </c>
      <c r="D789" s="265" t="s">
        <v>53</v>
      </c>
      <c r="E789" s="266">
        <v>0</v>
      </c>
      <c r="F789" s="287"/>
      <c r="G789" s="34"/>
      <c r="H789" s="86">
        <f>E789-G789</f>
        <v>0</v>
      </c>
      <c r="I789" s="32" t="s">
        <v>512</v>
      </c>
    </row>
    <row r="790" spans="1:9" x14ac:dyDescent="0.25">
      <c r="A790" s="216"/>
      <c r="B790" s="224" t="s">
        <v>2095</v>
      </c>
      <c r="C790" s="259" t="s">
        <v>1675</v>
      </c>
      <c r="D790" s="20" t="s">
        <v>103</v>
      </c>
      <c r="E790" s="239">
        <v>9172.5</v>
      </c>
      <c r="F790" s="497">
        <v>41710</v>
      </c>
      <c r="G790" s="44">
        <v>9172.5</v>
      </c>
      <c r="H790" s="86">
        <f>E790-G790</f>
        <v>0</v>
      </c>
      <c r="I790" s="20" t="s">
        <v>45</v>
      </c>
    </row>
    <row r="791" spans="1:9" x14ac:dyDescent="0.25">
      <c r="A791" s="216"/>
      <c r="B791" s="224" t="s">
        <v>2096</v>
      </c>
      <c r="C791" s="259" t="s">
        <v>1675</v>
      </c>
      <c r="D791" s="32" t="s">
        <v>468</v>
      </c>
      <c r="E791" s="267">
        <v>3057.6</v>
      </c>
      <c r="F791" s="287">
        <v>41710</v>
      </c>
      <c r="G791" s="34">
        <v>3057.6</v>
      </c>
      <c r="H791" s="86">
        <f t="shared" si="12"/>
        <v>0</v>
      </c>
      <c r="I791" s="32" t="s">
        <v>45</v>
      </c>
    </row>
    <row r="792" spans="1:9" x14ac:dyDescent="0.25">
      <c r="A792" s="216"/>
      <c r="B792" s="224" t="s">
        <v>2097</v>
      </c>
      <c r="C792" s="259" t="s">
        <v>1675</v>
      </c>
      <c r="D792" s="32" t="s">
        <v>233</v>
      </c>
      <c r="E792" s="267">
        <v>1810</v>
      </c>
      <c r="F792" s="287">
        <v>41710</v>
      </c>
      <c r="G792" s="34">
        <v>1810</v>
      </c>
      <c r="H792" s="86">
        <f t="shared" si="12"/>
        <v>0</v>
      </c>
      <c r="I792" s="32" t="s">
        <v>45</v>
      </c>
    </row>
    <row r="793" spans="1:9" x14ac:dyDescent="0.25">
      <c r="A793" s="216"/>
      <c r="B793" s="224" t="s">
        <v>2098</v>
      </c>
      <c r="C793" s="259" t="s">
        <v>1675</v>
      </c>
      <c r="D793" s="32" t="s">
        <v>8</v>
      </c>
      <c r="E793" s="267">
        <v>2477.6</v>
      </c>
      <c r="F793" s="287">
        <v>41709</v>
      </c>
      <c r="G793" s="34">
        <v>2477.6</v>
      </c>
      <c r="H793" s="86">
        <f t="shared" si="12"/>
        <v>0</v>
      </c>
      <c r="I793" s="32" t="s">
        <v>8</v>
      </c>
    </row>
    <row r="794" spans="1:9" x14ac:dyDescent="0.25">
      <c r="A794" s="216"/>
      <c r="B794" s="224" t="s">
        <v>2099</v>
      </c>
      <c r="C794" s="259" t="s">
        <v>1675</v>
      </c>
      <c r="D794" s="32" t="s">
        <v>235</v>
      </c>
      <c r="E794" s="267">
        <v>3738</v>
      </c>
      <c r="F794" s="482" t="s">
        <v>2100</v>
      </c>
      <c r="G794" s="34">
        <v>3738</v>
      </c>
      <c r="H794" s="86">
        <f t="shared" si="12"/>
        <v>0</v>
      </c>
      <c r="I794" s="32" t="s">
        <v>45</v>
      </c>
    </row>
    <row r="795" spans="1:9" x14ac:dyDescent="0.25">
      <c r="A795" s="216"/>
      <c r="B795" s="224" t="s">
        <v>2101</v>
      </c>
      <c r="C795" s="259" t="s">
        <v>1675</v>
      </c>
      <c r="D795" s="32" t="s">
        <v>8</v>
      </c>
      <c r="E795" s="267">
        <v>932</v>
      </c>
      <c r="F795" s="287">
        <v>41709</v>
      </c>
      <c r="G795" s="34">
        <v>932</v>
      </c>
      <c r="H795" s="86">
        <f t="shared" si="12"/>
        <v>0</v>
      </c>
      <c r="I795" s="32" t="s">
        <v>8</v>
      </c>
    </row>
    <row r="796" spans="1:9" x14ac:dyDescent="0.25">
      <c r="A796" s="216"/>
      <c r="B796" s="224" t="s">
        <v>2102</v>
      </c>
      <c r="C796" s="259" t="s">
        <v>1675</v>
      </c>
      <c r="D796" s="32" t="s">
        <v>2103</v>
      </c>
      <c r="E796" s="267">
        <v>3809</v>
      </c>
      <c r="F796" s="287">
        <v>41709</v>
      </c>
      <c r="G796" s="34">
        <v>3809</v>
      </c>
      <c r="H796" s="86">
        <f t="shared" si="12"/>
        <v>0</v>
      </c>
      <c r="I796" s="32"/>
    </row>
    <row r="797" spans="1:9" x14ac:dyDescent="0.25">
      <c r="A797" s="216"/>
      <c r="B797" s="224" t="s">
        <v>2104</v>
      </c>
      <c r="C797" s="259" t="s">
        <v>1675</v>
      </c>
      <c r="D797" s="32" t="s">
        <v>2105</v>
      </c>
      <c r="E797" s="267">
        <v>545.6</v>
      </c>
      <c r="F797" s="287">
        <v>41710</v>
      </c>
      <c r="G797" s="34">
        <v>545.6</v>
      </c>
      <c r="H797" s="86">
        <f t="shared" si="12"/>
        <v>0</v>
      </c>
      <c r="I797" s="32" t="s">
        <v>45</v>
      </c>
    </row>
    <row r="798" spans="1:9" x14ac:dyDescent="0.25">
      <c r="A798" s="216"/>
      <c r="B798" s="224" t="s">
        <v>2106</v>
      </c>
      <c r="C798" s="259" t="s">
        <v>1675</v>
      </c>
      <c r="D798" s="32" t="s">
        <v>99</v>
      </c>
      <c r="E798" s="267">
        <v>3617</v>
      </c>
      <c r="F798" s="287">
        <v>41710</v>
      </c>
      <c r="G798" s="34">
        <v>3617</v>
      </c>
      <c r="H798" s="86">
        <f t="shared" si="12"/>
        <v>0</v>
      </c>
      <c r="I798" s="32" t="s">
        <v>45</v>
      </c>
    </row>
    <row r="799" spans="1:9" x14ac:dyDescent="0.25">
      <c r="A799" s="216"/>
      <c r="B799" s="224" t="s">
        <v>2107</v>
      </c>
      <c r="C799" s="259" t="s">
        <v>1675</v>
      </c>
      <c r="D799" s="265" t="s">
        <v>53</v>
      </c>
      <c r="E799" s="266">
        <v>0</v>
      </c>
      <c r="F799" s="287"/>
      <c r="G799" s="34"/>
      <c r="H799" s="86">
        <f t="shared" si="12"/>
        <v>0</v>
      </c>
      <c r="I799" s="32" t="s">
        <v>512</v>
      </c>
    </row>
    <row r="800" spans="1:9" x14ac:dyDescent="0.25">
      <c r="A800" s="216"/>
      <c r="B800" s="224" t="s">
        <v>2108</v>
      </c>
      <c r="C800" s="259" t="s">
        <v>1675</v>
      </c>
      <c r="D800" s="32" t="s">
        <v>2109</v>
      </c>
      <c r="E800" s="267">
        <v>16250</v>
      </c>
      <c r="F800" s="287">
        <v>41710</v>
      </c>
      <c r="G800" s="34">
        <v>16250</v>
      </c>
      <c r="H800" s="86">
        <f t="shared" si="12"/>
        <v>0</v>
      </c>
      <c r="I800" s="32" t="s">
        <v>30</v>
      </c>
    </row>
    <row r="801" spans="1:9" x14ac:dyDescent="0.25">
      <c r="A801" s="216"/>
      <c r="B801" s="224" t="s">
        <v>2110</v>
      </c>
      <c r="C801" s="259" t="s">
        <v>1675</v>
      </c>
      <c r="D801" s="32" t="s">
        <v>106</v>
      </c>
      <c r="E801" s="267">
        <v>13065.6</v>
      </c>
      <c r="F801" s="287">
        <v>41713</v>
      </c>
      <c r="G801" s="34">
        <v>13065.6</v>
      </c>
      <c r="H801" s="86">
        <f t="shared" si="12"/>
        <v>0</v>
      </c>
      <c r="I801" s="32" t="s">
        <v>30</v>
      </c>
    </row>
    <row r="802" spans="1:9" x14ac:dyDescent="0.25">
      <c r="A802" s="216"/>
      <c r="B802" s="224" t="s">
        <v>2111</v>
      </c>
      <c r="C802" s="259" t="s">
        <v>1675</v>
      </c>
      <c r="D802" s="32" t="s">
        <v>2112</v>
      </c>
      <c r="E802" s="267">
        <v>18930</v>
      </c>
      <c r="F802" s="287">
        <v>41710</v>
      </c>
      <c r="G802" s="34">
        <v>18930</v>
      </c>
      <c r="H802" s="86">
        <f t="shared" si="12"/>
        <v>0</v>
      </c>
      <c r="I802" s="32" t="s">
        <v>45</v>
      </c>
    </row>
    <row r="803" spans="1:9" x14ac:dyDescent="0.25">
      <c r="A803" s="216"/>
      <c r="B803" s="224" t="s">
        <v>2113</v>
      </c>
      <c r="C803" s="259" t="s">
        <v>1675</v>
      </c>
      <c r="D803" s="32" t="s">
        <v>16</v>
      </c>
      <c r="E803" s="267">
        <v>1761</v>
      </c>
      <c r="F803" s="473">
        <v>41738</v>
      </c>
      <c r="G803" s="40">
        <v>1761</v>
      </c>
      <c r="H803" s="86">
        <f t="shared" si="12"/>
        <v>0</v>
      </c>
      <c r="I803" s="32" t="s">
        <v>45</v>
      </c>
    </row>
    <row r="804" spans="1:9" x14ac:dyDescent="0.25">
      <c r="A804" s="216"/>
      <c r="B804" s="224" t="s">
        <v>2114</v>
      </c>
      <c r="C804" s="259" t="s">
        <v>1675</v>
      </c>
      <c r="D804" s="32" t="s">
        <v>2115</v>
      </c>
      <c r="E804" s="267">
        <v>513</v>
      </c>
      <c r="F804" s="287">
        <v>41710</v>
      </c>
      <c r="G804" s="34">
        <v>513</v>
      </c>
      <c r="H804" s="86">
        <f t="shared" si="12"/>
        <v>0</v>
      </c>
      <c r="I804" s="32" t="s">
        <v>45</v>
      </c>
    </row>
    <row r="805" spans="1:9" ht="34.5" x14ac:dyDescent="0.25">
      <c r="A805" s="216"/>
      <c r="B805" s="224" t="s">
        <v>2116</v>
      </c>
      <c r="C805" s="259" t="s">
        <v>1675</v>
      </c>
      <c r="D805" s="32" t="s">
        <v>2117</v>
      </c>
      <c r="E805" s="267">
        <v>48233</v>
      </c>
      <c r="F805" s="584" t="s">
        <v>2118</v>
      </c>
      <c r="G805" s="34">
        <v>48233</v>
      </c>
      <c r="H805" s="86">
        <f t="shared" si="12"/>
        <v>0</v>
      </c>
      <c r="I805" s="32" t="s">
        <v>12</v>
      </c>
    </row>
    <row r="806" spans="1:9" x14ac:dyDescent="0.25">
      <c r="A806" s="216"/>
      <c r="B806" s="224" t="s">
        <v>2119</v>
      </c>
      <c r="C806" s="259" t="s">
        <v>1675</v>
      </c>
      <c r="D806" s="32" t="s">
        <v>435</v>
      </c>
      <c r="E806" s="267">
        <v>3011.85</v>
      </c>
      <c r="F806" s="473" t="s">
        <v>2120</v>
      </c>
      <c r="G806" s="34">
        <v>3011.85</v>
      </c>
      <c r="H806" s="86">
        <f t="shared" si="12"/>
        <v>0</v>
      </c>
      <c r="I806" s="32"/>
    </row>
    <row r="807" spans="1:9" x14ac:dyDescent="0.25">
      <c r="A807" s="216"/>
      <c r="B807" s="224" t="s">
        <v>2121</v>
      </c>
      <c r="C807" s="259" t="s">
        <v>1675</v>
      </c>
      <c r="D807" s="32" t="s">
        <v>260</v>
      </c>
      <c r="E807" s="267">
        <v>9904</v>
      </c>
      <c r="F807" s="287">
        <v>41709</v>
      </c>
      <c r="G807" s="34">
        <v>904</v>
      </c>
      <c r="H807" s="86">
        <f t="shared" si="12"/>
        <v>9000</v>
      </c>
      <c r="I807" s="32" t="s">
        <v>217</v>
      </c>
    </row>
    <row r="808" spans="1:9" x14ac:dyDescent="0.25">
      <c r="A808" s="216"/>
      <c r="B808" s="224" t="s">
        <v>2122</v>
      </c>
      <c r="C808" s="259" t="s">
        <v>1675</v>
      </c>
      <c r="D808" s="32" t="s">
        <v>14</v>
      </c>
      <c r="E808" s="267">
        <v>2957</v>
      </c>
      <c r="F808" s="287">
        <v>41709</v>
      </c>
      <c r="G808" s="34">
        <v>2957</v>
      </c>
      <c r="H808" s="86">
        <f t="shared" si="12"/>
        <v>0</v>
      </c>
      <c r="I808" s="32" t="s">
        <v>65</v>
      </c>
    </row>
    <row r="809" spans="1:9" ht="24.75" x14ac:dyDescent="0.25">
      <c r="A809" s="216"/>
      <c r="B809" s="224" t="s">
        <v>2123</v>
      </c>
      <c r="C809" s="259" t="s">
        <v>1675</v>
      </c>
      <c r="D809" s="32" t="s">
        <v>123</v>
      </c>
      <c r="E809" s="267">
        <v>5165</v>
      </c>
      <c r="F809" s="585" t="s">
        <v>2124</v>
      </c>
      <c r="G809" s="34">
        <v>5165</v>
      </c>
      <c r="H809" s="86">
        <f t="shared" si="12"/>
        <v>0</v>
      </c>
      <c r="I809" s="32"/>
    </row>
    <row r="810" spans="1:9" x14ac:dyDescent="0.25">
      <c r="A810" s="216"/>
      <c r="B810" s="224" t="s">
        <v>2125</v>
      </c>
      <c r="C810" s="259" t="s">
        <v>1675</v>
      </c>
      <c r="D810" s="32" t="s">
        <v>855</v>
      </c>
      <c r="E810" s="267">
        <v>3324</v>
      </c>
      <c r="F810" s="287">
        <v>41710</v>
      </c>
      <c r="G810" s="34">
        <v>3324</v>
      </c>
      <c r="H810" s="86">
        <f t="shared" si="12"/>
        <v>0</v>
      </c>
      <c r="I810" s="32" t="s">
        <v>37</v>
      </c>
    </row>
    <row r="811" spans="1:9" x14ac:dyDescent="0.25">
      <c r="A811" s="216"/>
      <c r="B811" s="224" t="s">
        <v>2126</v>
      </c>
      <c r="C811" s="259" t="s">
        <v>1675</v>
      </c>
      <c r="D811" s="32" t="s">
        <v>8</v>
      </c>
      <c r="E811" s="267">
        <v>410</v>
      </c>
      <c r="F811" s="287">
        <v>41709</v>
      </c>
      <c r="G811" s="34">
        <v>410</v>
      </c>
      <c r="H811" s="86">
        <f t="shared" si="12"/>
        <v>0</v>
      </c>
      <c r="I811" s="32" t="s">
        <v>8</v>
      </c>
    </row>
    <row r="812" spans="1:9" x14ac:dyDescent="0.25">
      <c r="A812" s="216"/>
      <c r="B812" s="224" t="s">
        <v>2127</v>
      </c>
      <c r="C812" s="259" t="s">
        <v>1675</v>
      </c>
      <c r="D812" s="32" t="s">
        <v>29</v>
      </c>
      <c r="E812" s="267">
        <v>4429</v>
      </c>
      <c r="F812" s="287">
        <v>41709</v>
      </c>
      <c r="G812" s="34">
        <v>4429</v>
      </c>
      <c r="H812" s="86">
        <f t="shared" si="12"/>
        <v>0</v>
      </c>
      <c r="I812" s="32" t="s">
        <v>30</v>
      </c>
    </row>
    <row r="813" spans="1:9" x14ac:dyDescent="0.25">
      <c r="A813" s="216"/>
      <c r="B813" s="224" t="s">
        <v>2128</v>
      </c>
      <c r="C813" s="259" t="s">
        <v>1675</v>
      </c>
      <c r="D813" s="32" t="s">
        <v>28</v>
      </c>
      <c r="E813" s="267">
        <v>9189</v>
      </c>
      <c r="F813" s="287">
        <v>41709</v>
      </c>
      <c r="G813" s="34">
        <v>9189</v>
      </c>
      <c r="H813" s="86">
        <f t="shared" si="12"/>
        <v>0</v>
      </c>
      <c r="I813" s="32"/>
    </row>
    <row r="814" spans="1:9" x14ac:dyDescent="0.25">
      <c r="A814" s="216"/>
      <c r="B814" s="224" t="s">
        <v>2129</v>
      </c>
      <c r="C814" s="259" t="s">
        <v>1675</v>
      </c>
      <c r="D814" s="32" t="s">
        <v>1916</v>
      </c>
      <c r="E814" s="267">
        <v>9909</v>
      </c>
      <c r="F814" s="287">
        <v>41709</v>
      </c>
      <c r="G814" s="34">
        <v>9909</v>
      </c>
      <c r="H814" s="86">
        <f t="shared" si="12"/>
        <v>0</v>
      </c>
      <c r="I814" s="32"/>
    </row>
    <row r="815" spans="1:9" x14ac:dyDescent="0.25">
      <c r="A815" s="216"/>
      <c r="B815" s="224" t="s">
        <v>2130</v>
      </c>
      <c r="C815" s="259" t="s">
        <v>1675</v>
      </c>
      <c r="D815" s="32" t="s">
        <v>74</v>
      </c>
      <c r="E815" s="267">
        <v>1410</v>
      </c>
      <c r="F815" s="287">
        <v>41709</v>
      </c>
      <c r="G815" s="34">
        <v>1410</v>
      </c>
      <c r="H815" s="86">
        <f t="shared" si="12"/>
        <v>0</v>
      </c>
      <c r="I815" s="32"/>
    </row>
    <row r="816" spans="1:9" x14ac:dyDescent="0.25">
      <c r="A816" s="216"/>
      <c r="B816" s="224" t="s">
        <v>2131</v>
      </c>
      <c r="C816" s="259" t="s">
        <v>1675</v>
      </c>
      <c r="D816" s="32" t="s">
        <v>334</v>
      </c>
      <c r="E816" s="267">
        <v>21605</v>
      </c>
      <c r="F816" s="287">
        <v>41710</v>
      </c>
      <c r="G816" s="34">
        <v>21605</v>
      </c>
      <c r="H816" s="86">
        <f t="shared" si="12"/>
        <v>0</v>
      </c>
      <c r="I816" s="32" t="s">
        <v>37</v>
      </c>
    </row>
    <row r="817" spans="1:9" x14ac:dyDescent="0.25">
      <c r="A817" s="216"/>
      <c r="B817" s="224" t="s">
        <v>2132</v>
      </c>
      <c r="C817" s="259" t="s">
        <v>1675</v>
      </c>
      <c r="D817" s="32" t="s">
        <v>49</v>
      </c>
      <c r="E817" s="267">
        <v>1576</v>
      </c>
      <c r="F817" s="287">
        <v>41709</v>
      </c>
      <c r="G817" s="34">
        <v>1576</v>
      </c>
      <c r="H817" s="86">
        <f t="shared" si="12"/>
        <v>0</v>
      </c>
      <c r="I817" s="32"/>
    </row>
    <row r="818" spans="1:9" x14ac:dyDescent="0.25">
      <c r="A818" s="216"/>
      <c r="B818" s="224" t="s">
        <v>2133</v>
      </c>
      <c r="C818" s="259" t="s">
        <v>1675</v>
      </c>
      <c r="D818" s="32" t="s">
        <v>8</v>
      </c>
      <c r="E818" s="267">
        <v>323</v>
      </c>
      <c r="F818" s="287">
        <v>41709</v>
      </c>
      <c r="G818" s="34">
        <v>323</v>
      </c>
      <c r="H818" s="86">
        <f t="shared" si="12"/>
        <v>0</v>
      </c>
      <c r="I818" s="32" t="s">
        <v>8</v>
      </c>
    </row>
    <row r="819" spans="1:9" x14ac:dyDescent="0.25">
      <c r="A819" s="216"/>
      <c r="B819" s="224" t="s">
        <v>2134</v>
      </c>
      <c r="C819" s="259" t="s">
        <v>1675</v>
      </c>
      <c r="D819" s="32" t="s">
        <v>47</v>
      </c>
      <c r="E819" s="267">
        <v>2728</v>
      </c>
      <c r="F819" s="287">
        <v>41709</v>
      </c>
      <c r="G819" s="34">
        <v>2728</v>
      </c>
      <c r="H819" s="86">
        <f t="shared" si="12"/>
        <v>0</v>
      </c>
      <c r="I819" s="32" t="s">
        <v>30</v>
      </c>
    </row>
    <row r="820" spans="1:9" x14ac:dyDescent="0.25">
      <c r="A820" s="216"/>
      <c r="B820" s="224" t="s">
        <v>2135</v>
      </c>
      <c r="C820" s="259" t="s">
        <v>1675</v>
      </c>
      <c r="D820" s="32" t="s">
        <v>373</v>
      </c>
      <c r="E820" s="267">
        <v>30278</v>
      </c>
      <c r="F820" s="287">
        <v>41709</v>
      </c>
      <c r="G820" s="34">
        <v>30278</v>
      </c>
      <c r="H820" s="86">
        <f t="shared" si="12"/>
        <v>0</v>
      </c>
      <c r="I820" s="32" t="s">
        <v>30</v>
      </c>
    </row>
    <row r="821" spans="1:9" x14ac:dyDescent="0.25">
      <c r="A821" s="216"/>
      <c r="B821" s="224" t="s">
        <v>2136</v>
      </c>
      <c r="C821" s="259" t="s">
        <v>1675</v>
      </c>
      <c r="D821" s="32" t="s">
        <v>2137</v>
      </c>
      <c r="E821" s="267">
        <v>45</v>
      </c>
      <c r="F821" s="287">
        <v>41709</v>
      </c>
      <c r="G821" s="34">
        <v>45</v>
      </c>
      <c r="H821" s="86">
        <f t="shared" si="12"/>
        <v>0</v>
      </c>
      <c r="I821" s="32"/>
    </row>
    <row r="822" spans="1:9" x14ac:dyDescent="0.25">
      <c r="A822" s="216"/>
      <c r="B822" s="224" t="s">
        <v>2138</v>
      </c>
      <c r="C822" s="259" t="s">
        <v>1675</v>
      </c>
      <c r="D822" s="32" t="s">
        <v>8</v>
      </c>
      <c r="E822" s="267">
        <v>669</v>
      </c>
      <c r="F822" s="287">
        <v>41709</v>
      </c>
      <c r="G822" s="34">
        <v>669</v>
      </c>
      <c r="H822" s="86">
        <f t="shared" si="12"/>
        <v>0</v>
      </c>
      <c r="I822" s="32" t="s">
        <v>8</v>
      </c>
    </row>
    <row r="823" spans="1:9" x14ac:dyDescent="0.25">
      <c r="A823" s="216"/>
      <c r="B823" s="224" t="s">
        <v>2139</v>
      </c>
      <c r="C823" s="259" t="s">
        <v>1675</v>
      </c>
      <c r="D823" s="32" t="s">
        <v>1916</v>
      </c>
      <c r="E823" s="267">
        <v>49342.5</v>
      </c>
      <c r="F823" s="287">
        <v>41718</v>
      </c>
      <c r="G823" s="34">
        <v>49342.5</v>
      </c>
      <c r="H823" s="86">
        <f t="shared" si="12"/>
        <v>0</v>
      </c>
      <c r="I823" s="32" t="s">
        <v>21</v>
      </c>
    </row>
    <row r="824" spans="1:9" x14ac:dyDescent="0.25">
      <c r="A824" s="216"/>
      <c r="B824" s="224" t="s">
        <v>2140</v>
      </c>
      <c r="C824" s="259" t="s">
        <v>1675</v>
      </c>
      <c r="D824" s="32" t="s">
        <v>838</v>
      </c>
      <c r="E824" s="267">
        <v>3216</v>
      </c>
      <c r="F824" s="287">
        <v>41710</v>
      </c>
      <c r="G824" s="34">
        <v>3216</v>
      </c>
      <c r="H824" s="86">
        <f t="shared" si="12"/>
        <v>0</v>
      </c>
      <c r="I824" s="32" t="s">
        <v>12</v>
      </c>
    </row>
    <row r="825" spans="1:9" x14ac:dyDescent="0.25">
      <c r="A825" s="216"/>
      <c r="B825" s="224" t="s">
        <v>2141</v>
      </c>
      <c r="C825" s="259" t="s">
        <v>1675</v>
      </c>
      <c r="D825" s="32" t="s">
        <v>47</v>
      </c>
      <c r="E825" s="267">
        <v>3845.5</v>
      </c>
      <c r="F825" s="287">
        <v>41710</v>
      </c>
      <c r="G825" s="34">
        <v>3845.5</v>
      </c>
      <c r="H825" s="86">
        <f t="shared" si="12"/>
        <v>0</v>
      </c>
      <c r="I825" s="32" t="s">
        <v>12</v>
      </c>
    </row>
    <row r="826" spans="1:9" x14ac:dyDescent="0.25">
      <c r="A826" s="216"/>
      <c r="B826" s="224" t="s">
        <v>2142</v>
      </c>
      <c r="C826" s="259" t="s">
        <v>1675</v>
      </c>
      <c r="D826" s="32" t="s">
        <v>63</v>
      </c>
      <c r="E826" s="267">
        <v>2464</v>
      </c>
      <c r="F826" s="287">
        <v>41710</v>
      </c>
      <c r="G826" s="34">
        <v>2464</v>
      </c>
      <c r="H826" s="86">
        <f t="shared" si="12"/>
        <v>0</v>
      </c>
      <c r="I826" s="32" t="s">
        <v>21</v>
      </c>
    </row>
    <row r="827" spans="1:9" x14ac:dyDescent="0.25">
      <c r="A827" s="216"/>
      <c r="B827" s="224" t="s">
        <v>2143</v>
      </c>
      <c r="C827" s="259" t="s">
        <v>1675</v>
      </c>
      <c r="D827" s="32" t="s">
        <v>8</v>
      </c>
      <c r="E827" s="267">
        <v>80</v>
      </c>
      <c r="F827" s="287">
        <v>41709</v>
      </c>
      <c r="G827" s="34">
        <v>80</v>
      </c>
      <c r="H827" s="86">
        <f t="shared" si="12"/>
        <v>0</v>
      </c>
      <c r="I827" s="32" t="s">
        <v>8</v>
      </c>
    </row>
    <row r="828" spans="1:9" x14ac:dyDescent="0.25">
      <c r="A828" s="216"/>
      <c r="B828" s="224" t="s">
        <v>2144</v>
      </c>
      <c r="C828" s="259" t="s">
        <v>1675</v>
      </c>
      <c r="D828" s="32" t="s">
        <v>14</v>
      </c>
      <c r="E828" s="267">
        <v>6240</v>
      </c>
      <c r="F828" s="287">
        <v>41710</v>
      </c>
      <c r="G828" s="34">
        <v>6240</v>
      </c>
      <c r="H828" s="86">
        <f t="shared" si="12"/>
        <v>0</v>
      </c>
      <c r="I828" s="32" t="s">
        <v>21</v>
      </c>
    </row>
    <row r="829" spans="1:9" x14ac:dyDescent="0.25">
      <c r="A829" s="216"/>
      <c r="B829" s="224" t="s">
        <v>2145</v>
      </c>
      <c r="C829" s="259" t="s">
        <v>1675</v>
      </c>
      <c r="D829" s="32" t="s">
        <v>651</v>
      </c>
      <c r="E829" s="267">
        <v>10269</v>
      </c>
      <c r="F829" s="287">
        <v>41709</v>
      </c>
      <c r="G829" s="34">
        <v>10269</v>
      </c>
      <c r="H829" s="86">
        <f t="shared" si="12"/>
        <v>0</v>
      </c>
      <c r="I829" s="32"/>
    </row>
    <row r="830" spans="1:9" x14ac:dyDescent="0.25">
      <c r="A830" s="216"/>
      <c r="B830" s="224" t="s">
        <v>2146</v>
      </c>
      <c r="C830" s="259" t="s">
        <v>1675</v>
      </c>
      <c r="D830" s="214" t="s">
        <v>103</v>
      </c>
      <c r="E830" s="235">
        <v>6820.5</v>
      </c>
      <c r="F830" s="497">
        <v>41709</v>
      </c>
      <c r="G830" s="44">
        <v>6820.5</v>
      </c>
      <c r="H830" s="86">
        <f t="shared" si="12"/>
        <v>0</v>
      </c>
      <c r="I830" s="214"/>
    </row>
    <row r="831" spans="1:9" x14ac:dyDescent="0.25">
      <c r="A831" s="216">
        <v>41710</v>
      </c>
      <c r="B831" s="224" t="s">
        <v>2147</v>
      </c>
      <c r="C831" s="259" t="s">
        <v>1675</v>
      </c>
      <c r="D831" s="214" t="s">
        <v>98</v>
      </c>
      <c r="E831" s="58">
        <v>2827</v>
      </c>
      <c r="F831" s="553">
        <v>41710</v>
      </c>
      <c r="G831" s="230">
        <v>2827</v>
      </c>
      <c r="H831" s="52">
        <f t="shared" si="12"/>
        <v>0</v>
      </c>
      <c r="I831" s="214" t="s">
        <v>30</v>
      </c>
    </row>
    <row r="832" spans="1:9" x14ac:dyDescent="0.25">
      <c r="A832" s="216"/>
      <c r="B832" s="224" t="s">
        <v>2148</v>
      </c>
      <c r="C832" s="259" t="s">
        <v>1675</v>
      </c>
      <c r="D832" s="214" t="s">
        <v>269</v>
      </c>
      <c r="E832" s="235">
        <v>3767.5</v>
      </c>
      <c r="F832" s="497">
        <v>41710</v>
      </c>
      <c r="G832" s="44">
        <v>3767.5</v>
      </c>
      <c r="H832" s="248">
        <f t="shared" ref="H832:H895" si="13">E832-G832</f>
        <v>0</v>
      </c>
      <c r="I832" s="58"/>
    </row>
    <row r="833" spans="1:9" x14ac:dyDescent="0.25">
      <c r="A833" s="216"/>
      <c r="B833" s="224" t="s">
        <v>2149</v>
      </c>
      <c r="C833" s="259" t="s">
        <v>1675</v>
      </c>
      <c r="D833" s="214" t="s">
        <v>508</v>
      </c>
      <c r="E833" s="235">
        <v>14674.5</v>
      </c>
      <c r="F833" s="497">
        <v>41710</v>
      </c>
      <c r="G833" s="44">
        <v>14674.5</v>
      </c>
      <c r="H833" s="248">
        <f t="shared" si="13"/>
        <v>0</v>
      </c>
      <c r="I833" s="214" t="s">
        <v>8</v>
      </c>
    </row>
    <row r="834" spans="1:9" x14ac:dyDescent="0.25">
      <c r="A834" s="216"/>
      <c r="B834" s="224" t="s">
        <v>2150</v>
      </c>
      <c r="C834" s="259" t="s">
        <v>1675</v>
      </c>
      <c r="D834" s="214" t="s">
        <v>16</v>
      </c>
      <c r="E834" s="235">
        <v>82010</v>
      </c>
      <c r="F834" s="554">
        <v>41738</v>
      </c>
      <c r="G834" s="245">
        <v>82010</v>
      </c>
      <c r="H834" s="86">
        <f t="shared" si="13"/>
        <v>0</v>
      </c>
      <c r="I834" s="214" t="s">
        <v>8</v>
      </c>
    </row>
    <row r="835" spans="1:9" x14ac:dyDescent="0.25">
      <c r="A835" s="216"/>
      <c r="B835" s="224" t="s">
        <v>2151</v>
      </c>
      <c r="C835" s="259" t="s">
        <v>1675</v>
      </c>
      <c r="D835" s="214" t="s">
        <v>163</v>
      </c>
      <c r="E835" s="235">
        <v>3007.5</v>
      </c>
      <c r="F835" s="497">
        <v>41710</v>
      </c>
      <c r="G835" s="44">
        <v>3007.5</v>
      </c>
      <c r="H835" s="248">
        <f t="shared" si="13"/>
        <v>0</v>
      </c>
      <c r="I835" s="214"/>
    </row>
    <row r="836" spans="1:9" x14ac:dyDescent="0.25">
      <c r="A836" s="216"/>
      <c r="B836" s="224" t="s">
        <v>2152</v>
      </c>
      <c r="C836" s="259" t="s">
        <v>1675</v>
      </c>
      <c r="D836" s="214" t="s">
        <v>28</v>
      </c>
      <c r="E836" s="235">
        <v>3210</v>
      </c>
      <c r="F836" s="497">
        <v>41710</v>
      </c>
      <c r="G836" s="44">
        <v>3210</v>
      </c>
      <c r="H836" s="248">
        <f t="shared" si="13"/>
        <v>0</v>
      </c>
      <c r="I836" s="214"/>
    </row>
    <row r="837" spans="1:9" x14ac:dyDescent="0.25">
      <c r="A837" s="216"/>
      <c r="B837" s="224" t="s">
        <v>2153</v>
      </c>
      <c r="C837" s="259" t="s">
        <v>1675</v>
      </c>
      <c r="D837" s="214" t="s">
        <v>501</v>
      </c>
      <c r="E837" s="235">
        <v>3643</v>
      </c>
      <c r="F837" s="497">
        <v>41710</v>
      </c>
      <c r="G837" s="44">
        <v>3643</v>
      </c>
      <c r="H837" s="248">
        <f t="shared" si="13"/>
        <v>0</v>
      </c>
      <c r="I837" s="214"/>
    </row>
    <row r="838" spans="1:9" x14ac:dyDescent="0.25">
      <c r="A838" s="216"/>
      <c r="B838" s="224" t="s">
        <v>2154</v>
      </c>
      <c r="C838" s="259" t="s">
        <v>1675</v>
      </c>
      <c r="D838" s="214" t="s">
        <v>13</v>
      </c>
      <c r="E838" s="235">
        <v>2816</v>
      </c>
      <c r="F838" s="497">
        <v>41711</v>
      </c>
      <c r="G838" s="44">
        <v>2816</v>
      </c>
      <c r="H838" s="248">
        <f t="shared" si="13"/>
        <v>0</v>
      </c>
      <c r="I838" s="214" t="s">
        <v>30</v>
      </c>
    </row>
    <row r="839" spans="1:9" x14ac:dyDescent="0.25">
      <c r="A839" s="216"/>
      <c r="B839" s="224" t="s">
        <v>2155</v>
      </c>
      <c r="C839" s="259" t="s">
        <v>1675</v>
      </c>
      <c r="D839" s="214" t="s">
        <v>163</v>
      </c>
      <c r="E839" s="235">
        <v>1948</v>
      </c>
      <c r="F839" s="497">
        <v>41710</v>
      </c>
      <c r="G839" s="44">
        <v>1948</v>
      </c>
      <c r="H839" s="248">
        <f t="shared" si="13"/>
        <v>0</v>
      </c>
      <c r="I839" s="214"/>
    </row>
    <row r="840" spans="1:9" x14ac:dyDescent="0.25">
      <c r="A840" s="216"/>
      <c r="B840" s="224" t="s">
        <v>2156</v>
      </c>
      <c r="C840" s="259" t="s">
        <v>1675</v>
      </c>
      <c r="D840" s="214" t="s">
        <v>58</v>
      </c>
      <c r="E840" s="235">
        <v>8326</v>
      </c>
      <c r="F840" s="497">
        <v>41710</v>
      </c>
      <c r="G840" s="44">
        <v>8326</v>
      </c>
      <c r="H840" s="248">
        <f t="shared" si="13"/>
        <v>0</v>
      </c>
      <c r="I840" s="214"/>
    </row>
    <row r="841" spans="1:9" x14ac:dyDescent="0.25">
      <c r="A841" s="216"/>
      <c r="B841" s="224" t="s">
        <v>2157</v>
      </c>
      <c r="C841" s="259" t="s">
        <v>1675</v>
      </c>
      <c r="D841" s="214" t="s">
        <v>123</v>
      </c>
      <c r="E841" s="235">
        <v>2987</v>
      </c>
      <c r="F841" s="555" t="s">
        <v>2158</v>
      </c>
      <c r="G841" s="44">
        <v>2987</v>
      </c>
      <c r="H841" s="248">
        <f t="shared" si="13"/>
        <v>0</v>
      </c>
      <c r="I841" s="214" t="s">
        <v>8</v>
      </c>
    </row>
    <row r="842" spans="1:9" x14ac:dyDescent="0.25">
      <c r="A842" s="216"/>
      <c r="B842" s="224" t="s">
        <v>2159</v>
      </c>
      <c r="C842" s="259" t="s">
        <v>1675</v>
      </c>
      <c r="D842" s="214" t="s">
        <v>116</v>
      </c>
      <c r="E842" s="235">
        <v>4033</v>
      </c>
      <c r="F842" s="497">
        <v>41710</v>
      </c>
      <c r="G842" s="44">
        <v>4033</v>
      </c>
      <c r="H842" s="248">
        <f t="shared" si="13"/>
        <v>0</v>
      </c>
      <c r="I842" s="214"/>
    </row>
    <row r="843" spans="1:9" x14ac:dyDescent="0.25">
      <c r="A843" s="216"/>
      <c r="B843" s="224" t="s">
        <v>2160</v>
      </c>
      <c r="C843" s="259" t="s">
        <v>1675</v>
      </c>
      <c r="D843" s="214" t="s">
        <v>105</v>
      </c>
      <c r="E843" s="235">
        <v>1911</v>
      </c>
      <c r="F843" s="497">
        <v>41710</v>
      </c>
      <c r="G843" s="44">
        <v>1911</v>
      </c>
      <c r="H843" s="248">
        <f t="shared" si="13"/>
        <v>0</v>
      </c>
      <c r="I843" s="214" t="s">
        <v>8</v>
      </c>
    </row>
    <row r="844" spans="1:9" x14ac:dyDescent="0.25">
      <c r="A844" s="216"/>
      <c r="B844" s="224" t="s">
        <v>2161</v>
      </c>
      <c r="C844" s="259" t="s">
        <v>1675</v>
      </c>
      <c r="D844" s="214" t="s">
        <v>36</v>
      </c>
      <c r="E844" s="235">
        <v>13624</v>
      </c>
      <c r="F844" s="560" t="s">
        <v>2162</v>
      </c>
      <c r="G844" s="44">
        <v>13624</v>
      </c>
      <c r="H844" s="86">
        <f t="shared" si="13"/>
        <v>0</v>
      </c>
      <c r="I844" s="214" t="s">
        <v>217</v>
      </c>
    </row>
    <row r="845" spans="1:9" x14ac:dyDescent="0.25">
      <c r="A845" s="216"/>
      <c r="B845" s="224" t="s">
        <v>2163</v>
      </c>
      <c r="C845" s="259" t="s">
        <v>1675</v>
      </c>
      <c r="D845" s="214" t="s">
        <v>67</v>
      </c>
      <c r="E845" s="235">
        <v>708.5</v>
      </c>
      <c r="F845" s="497">
        <v>41710</v>
      </c>
      <c r="G845" s="44">
        <v>708.5</v>
      </c>
      <c r="H845" s="248">
        <f t="shared" si="13"/>
        <v>0</v>
      </c>
      <c r="I845" s="214" t="s">
        <v>217</v>
      </c>
    </row>
    <row r="846" spans="1:9" x14ac:dyDescent="0.25">
      <c r="A846" s="216"/>
      <c r="B846" s="224" t="s">
        <v>2164</v>
      </c>
      <c r="C846" s="259" t="s">
        <v>1675</v>
      </c>
      <c r="D846" s="214" t="s">
        <v>48</v>
      </c>
      <c r="E846" s="235">
        <v>460</v>
      </c>
      <c r="F846" s="497">
        <v>41710</v>
      </c>
      <c r="G846" s="44">
        <v>460</v>
      </c>
      <c r="H846" s="248">
        <f t="shared" si="13"/>
        <v>0</v>
      </c>
      <c r="I846" s="214" t="s">
        <v>217</v>
      </c>
    </row>
    <row r="847" spans="1:9" x14ac:dyDescent="0.25">
      <c r="A847" s="216"/>
      <c r="B847" s="224" t="s">
        <v>2165</v>
      </c>
      <c r="C847" s="259" t="s">
        <v>1675</v>
      </c>
      <c r="D847" s="214" t="s">
        <v>51</v>
      </c>
      <c r="E847" s="235">
        <v>1904</v>
      </c>
      <c r="F847" s="497">
        <v>41710</v>
      </c>
      <c r="G847" s="44">
        <v>1904</v>
      </c>
      <c r="H847" s="248">
        <f t="shared" si="13"/>
        <v>0</v>
      </c>
      <c r="I847" s="214" t="s">
        <v>217</v>
      </c>
    </row>
    <row r="848" spans="1:9" x14ac:dyDescent="0.25">
      <c r="A848" s="216"/>
      <c r="B848" s="224" t="s">
        <v>2166</v>
      </c>
      <c r="C848" s="259" t="s">
        <v>1675</v>
      </c>
      <c r="D848" s="214" t="s">
        <v>260</v>
      </c>
      <c r="E848" s="235">
        <v>976</v>
      </c>
      <c r="F848" s="497">
        <v>41710</v>
      </c>
      <c r="G848" s="44">
        <v>976</v>
      </c>
      <c r="H848" s="248">
        <f t="shared" si="13"/>
        <v>0</v>
      </c>
      <c r="I848" s="214" t="s">
        <v>217</v>
      </c>
    </row>
    <row r="849" spans="1:9" x14ac:dyDescent="0.25">
      <c r="A849" s="216"/>
      <c r="B849" s="224" t="s">
        <v>2167</v>
      </c>
      <c r="C849" s="259" t="s">
        <v>1675</v>
      </c>
      <c r="D849" s="214" t="s">
        <v>44</v>
      </c>
      <c r="E849" s="235">
        <v>3600</v>
      </c>
      <c r="F849" s="497">
        <v>41720</v>
      </c>
      <c r="G849" s="44">
        <v>3600</v>
      </c>
      <c r="H849" s="248">
        <f t="shared" si="13"/>
        <v>0</v>
      </c>
      <c r="I849" s="214" t="s">
        <v>217</v>
      </c>
    </row>
    <row r="850" spans="1:9" x14ac:dyDescent="0.25">
      <c r="A850" s="216"/>
      <c r="B850" s="224" t="s">
        <v>2168</v>
      </c>
      <c r="C850" s="259" t="s">
        <v>1675</v>
      </c>
      <c r="D850" s="214" t="s">
        <v>55</v>
      </c>
      <c r="E850" s="235">
        <v>7658</v>
      </c>
      <c r="F850" s="497">
        <v>41710</v>
      </c>
      <c r="G850" s="44">
        <v>7658</v>
      </c>
      <c r="H850" s="248">
        <f t="shared" si="13"/>
        <v>0</v>
      </c>
      <c r="I850" s="214" t="s">
        <v>8</v>
      </c>
    </row>
    <row r="851" spans="1:9" x14ac:dyDescent="0.25">
      <c r="A851" s="216"/>
      <c r="B851" s="224" t="s">
        <v>2169</v>
      </c>
      <c r="C851" s="259" t="s">
        <v>1675</v>
      </c>
      <c r="D851" s="214" t="s">
        <v>12</v>
      </c>
      <c r="E851" s="235">
        <v>216</v>
      </c>
      <c r="F851" s="497">
        <v>41710</v>
      </c>
      <c r="G851" s="44">
        <v>216</v>
      </c>
      <c r="H851" s="248">
        <f t="shared" si="13"/>
        <v>0</v>
      </c>
      <c r="I851" s="214"/>
    </row>
    <row r="852" spans="1:9" x14ac:dyDescent="0.25">
      <c r="A852" s="216"/>
      <c r="B852" s="224" t="s">
        <v>2170</v>
      </c>
      <c r="C852" s="259" t="s">
        <v>1675</v>
      </c>
      <c r="D852" s="214" t="s">
        <v>8</v>
      </c>
      <c r="E852" s="235">
        <v>249</v>
      </c>
      <c r="F852" s="497">
        <v>41710</v>
      </c>
      <c r="G852" s="44">
        <v>249</v>
      </c>
      <c r="H852" s="248">
        <f t="shared" si="13"/>
        <v>0</v>
      </c>
      <c r="I852" s="214" t="s">
        <v>8</v>
      </c>
    </row>
    <row r="853" spans="1:9" x14ac:dyDescent="0.25">
      <c r="A853" s="216"/>
      <c r="B853" s="224" t="s">
        <v>2171</v>
      </c>
      <c r="C853" s="259" t="s">
        <v>1675</v>
      </c>
      <c r="D853" s="214" t="s">
        <v>29</v>
      </c>
      <c r="E853" s="235">
        <v>5223</v>
      </c>
      <c r="F853" s="497">
        <v>41710</v>
      </c>
      <c r="G853" s="44">
        <v>5223</v>
      </c>
      <c r="H853" s="248">
        <f t="shared" si="13"/>
        <v>0</v>
      </c>
      <c r="I853" s="214" t="s">
        <v>30</v>
      </c>
    </row>
    <row r="854" spans="1:9" x14ac:dyDescent="0.25">
      <c r="A854" s="216"/>
      <c r="B854" s="224" t="s">
        <v>2172</v>
      </c>
      <c r="C854" s="259" t="s">
        <v>1675</v>
      </c>
      <c r="D854" s="214" t="s">
        <v>2173</v>
      </c>
      <c r="E854" s="235">
        <v>4663</v>
      </c>
      <c r="F854" s="497">
        <v>41710</v>
      </c>
      <c r="G854" s="44">
        <v>4663</v>
      </c>
      <c r="H854" s="86">
        <f t="shared" si="13"/>
        <v>0</v>
      </c>
      <c r="I854" s="214" t="s">
        <v>30</v>
      </c>
    </row>
    <row r="855" spans="1:9" x14ac:dyDescent="0.25">
      <c r="A855" s="216"/>
      <c r="B855" s="224" t="s">
        <v>2174</v>
      </c>
      <c r="C855" s="259" t="s">
        <v>1675</v>
      </c>
      <c r="D855" s="214" t="s">
        <v>2175</v>
      </c>
      <c r="E855" s="235">
        <v>612</v>
      </c>
      <c r="F855" s="497">
        <v>41710</v>
      </c>
      <c r="G855" s="44">
        <v>612</v>
      </c>
      <c r="H855" s="248">
        <f t="shared" si="13"/>
        <v>0</v>
      </c>
      <c r="I855" s="214" t="s">
        <v>30</v>
      </c>
    </row>
    <row r="856" spans="1:9" x14ac:dyDescent="0.25">
      <c r="A856" s="216"/>
      <c r="B856" s="224" t="s">
        <v>2176</v>
      </c>
      <c r="C856" s="259" t="s">
        <v>1675</v>
      </c>
      <c r="D856" s="214" t="s">
        <v>544</v>
      </c>
      <c r="E856" s="235">
        <v>16656</v>
      </c>
      <c r="F856" s="497">
        <v>41710</v>
      </c>
      <c r="G856" s="44">
        <v>16656</v>
      </c>
      <c r="H856" s="248">
        <f t="shared" si="13"/>
        <v>0</v>
      </c>
      <c r="I856" s="214"/>
    </row>
    <row r="857" spans="1:9" x14ac:dyDescent="0.25">
      <c r="A857" s="216"/>
      <c r="B857" s="224" t="s">
        <v>2177</v>
      </c>
      <c r="C857" s="259" t="s">
        <v>1675</v>
      </c>
      <c r="D857" s="214" t="s">
        <v>106</v>
      </c>
      <c r="E857" s="235">
        <v>134237</v>
      </c>
      <c r="F857" s="554">
        <v>41744</v>
      </c>
      <c r="G857" s="245">
        <v>134237</v>
      </c>
      <c r="H857" s="86">
        <f t="shared" si="13"/>
        <v>0</v>
      </c>
      <c r="I857" s="214" t="s">
        <v>27</v>
      </c>
    </row>
    <row r="858" spans="1:9" x14ac:dyDescent="0.25">
      <c r="A858" s="216"/>
      <c r="B858" s="224" t="s">
        <v>2178</v>
      </c>
      <c r="C858" s="259" t="s">
        <v>1675</v>
      </c>
      <c r="D858" s="214" t="s">
        <v>2179</v>
      </c>
      <c r="E858" s="235">
        <v>1600</v>
      </c>
      <c r="F858" s="497">
        <v>41720</v>
      </c>
      <c r="G858" s="44">
        <v>1600</v>
      </c>
      <c r="H858" s="248">
        <f t="shared" si="13"/>
        <v>0</v>
      </c>
      <c r="I858" s="214" t="s">
        <v>30</v>
      </c>
    </row>
    <row r="859" spans="1:9" x14ac:dyDescent="0.25">
      <c r="A859" s="216"/>
      <c r="B859" s="224" t="s">
        <v>2180</v>
      </c>
      <c r="C859" s="259" t="s">
        <v>1675</v>
      </c>
      <c r="D859" s="214" t="s">
        <v>43</v>
      </c>
      <c r="E859" s="235">
        <v>1600</v>
      </c>
      <c r="F859" s="497">
        <v>41720</v>
      </c>
      <c r="G859" s="44">
        <v>1600</v>
      </c>
      <c r="H859" s="86">
        <f t="shared" si="13"/>
        <v>0</v>
      </c>
      <c r="I859" s="214" t="s">
        <v>30</v>
      </c>
    </row>
    <row r="860" spans="1:9" x14ac:dyDescent="0.25">
      <c r="A860" s="216"/>
      <c r="B860" s="224" t="s">
        <v>2181</v>
      </c>
      <c r="C860" s="259" t="s">
        <v>1675</v>
      </c>
      <c r="D860" s="214" t="s">
        <v>956</v>
      </c>
      <c r="E860" s="235">
        <v>3867.5</v>
      </c>
      <c r="F860" s="497">
        <v>41710</v>
      </c>
      <c r="G860" s="44">
        <v>3867.5</v>
      </c>
      <c r="H860" s="248">
        <f t="shared" si="13"/>
        <v>0</v>
      </c>
      <c r="I860" s="214" t="s">
        <v>12</v>
      </c>
    </row>
    <row r="861" spans="1:9" x14ac:dyDescent="0.25">
      <c r="A861" s="216"/>
      <c r="B861" s="224" t="s">
        <v>2182</v>
      </c>
      <c r="C861" s="259" t="s">
        <v>1675</v>
      </c>
      <c r="D861" s="214" t="s">
        <v>180</v>
      </c>
      <c r="E861" s="235">
        <v>26964</v>
      </c>
      <c r="F861" s="560" t="s">
        <v>2183</v>
      </c>
      <c r="G861" s="44">
        <v>26964</v>
      </c>
      <c r="H861" s="86">
        <f t="shared" si="13"/>
        <v>0</v>
      </c>
      <c r="I861" s="214" t="s">
        <v>27</v>
      </c>
    </row>
    <row r="862" spans="1:9" x14ac:dyDescent="0.25">
      <c r="A862" s="216"/>
      <c r="B862" s="224" t="s">
        <v>2184</v>
      </c>
      <c r="C862" s="259" t="s">
        <v>1675</v>
      </c>
      <c r="D862" s="214" t="s">
        <v>32</v>
      </c>
      <c r="E862" s="235">
        <v>10673.5</v>
      </c>
      <c r="F862" s="497">
        <v>41710</v>
      </c>
      <c r="G862" s="44">
        <v>10673.5</v>
      </c>
      <c r="H862" s="248">
        <f t="shared" si="13"/>
        <v>0</v>
      </c>
      <c r="I862" s="214"/>
    </row>
    <row r="863" spans="1:9" x14ac:dyDescent="0.25">
      <c r="A863" s="216"/>
      <c r="B863" s="224" t="s">
        <v>2185</v>
      </c>
      <c r="C863" s="259" t="s">
        <v>1675</v>
      </c>
      <c r="D863" s="214" t="s">
        <v>57</v>
      </c>
      <c r="E863" s="235">
        <v>840</v>
      </c>
      <c r="F863" s="497">
        <v>41710</v>
      </c>
      <c r="G863" s="44">
        <v>840</v>
      </c>
      <c r="H863" s="248">
        <f t="shared" si="13"/>
        <v>0</v>
      </c>
      <c r="I863" s="214" t="s">
        <v>30</v>
      </c>
    </row>
    <row r="864" spans="1:9" x14ac:dyDescent="0.25">
      <c r="A864" s="216"/>
      <c r="B864" s="224" t="s">
        <v>2186</v>
      </c>
      <c r="C864" s="259" t="s">
        <v>1675</v>
      </c>
      <c r="D864" s="214" t="s">
        <v>2187</v>
      </c>
      <c r="E864" s="235">
        <v>860</v>
      </c>
      <c r="F864" s="497">
        <v>41710</v>
      </c>
      <c r="G864" s="44">
        <v>860</v>
      </c>
      <c r="H864" s="248">
        <f t="shared" si="13"/>
        <v>0</v>
      </c>
      <c r="I864" s="214" t="s">
        <v>30</v>
      </c>
    </row>
    <row r="865" spans="1:9" x14ac:dyDescent="0.25">
      <c r="A865" s="216"/>
      <c r="B865" s="224" t="s">
        <v>2188</v>
      </c>
      <c r="C865" s="259" t="s">
        <v>1675</v>
      </c>
      <c r="D865" s="214" t="s">
        <v>136</v>
      </c>
      <c r="E865" s="235">
        <v>1290</v>
      </c>
      <c r="F865" s="497">
        <v>41710</v>
      </c>
      <c r="G865" s="44">
        <v>1290</v>
      </c>
      <c r="H865" s="248">
        <f t="shared" si="13"/>
        <v>0</v>
      </c>
      <c r="I865" s="214"/>
    </row>
    <row r="866" spans="1:9" x14ac:dyDescent="0.25">
      <c r="A866" s="216"/>
      <c r="B866" s="224" t="s">
        <v>2189</v>
      </c>
      <c r="C866" s="259" t="s">
        <v>1675</v>
      </c>
      <c r="D866" s="214" t="s">
        <v>130</v>
      </c>
      <c r="E866" s="235">
        <v>6526.5</v>
      </c>
      <c r="F866" s="497">
        <v>41711</v>
      </c>
      <c r="G866" s="44">
        <v>6526.5</v>
      </c>
      <c r="H866" s="248">
        <f t="shared" si="13"/>
        <v>0</v>
      </c>
      <c r="I866" s="214" t="s">
        <v>21</v>
      </c>
    </row>
    <row r="867" spans="1:9" x14ac:dyDescent="0.25">
      <c r="A867" s="216"/>
      <c r="B867" s="224" t="s">
        <v>2190</v>
      </c>
      <c r="C867" s="259" t="s">
        <v>1675</v>
      </c>
      <c r="D867" s="214" t="s">
        <v>8</v>
      </c>
      <c r="E867" s="235">
        <v>5674</v>
      </c>
      <c r="F867" s="497">
        <v>41710</v>
      </c>
      <c r="G867" s="44">
        <v>5674</v>
      </c>
      <c r="H867" s="248">
        <f t="shared" si="13"/>
        <v>0</v>
      </c>
      <c r="I867" s="214" t="s">
        <v>8</v>
      </c>
    </row>
    <row r="868" spans="1:9" x14ac:dyDescent="0.25">
      <c r="A868" s="216"/>
      <c r="B868" s="224" t="s">
        <v>2191</v>
      </c>
      <c r="C868" s="259" t="s">
        <v>1675</v>
      </c>
      <c r="D868" s="214" t="s">
        <v>98</v>
      </c>
      <c r="E868" s="235">
        <v>10689.5</v>
      </c>
      <c r="F868" s="497">
        <v>41710</v>
      </c>
      <c r="G868" s="44">
        <v>10689.5</v>
      </c>
      <c r="H868" s="248">
        <f t="shared" si="13"/>
        <v>0</v>
      </c>
      <c r="I868" s="214" t="s">
        <v>27</v>
      </c>
    </row>
    <row r="869" spans="1:9" x14ac:dyDescent="0.25">
      <c r="A869" s="216"/>
      <c r="B869" s="224" t="s">
        <v>2192</v>
      </c>
      <c r="C869" s="259" t="s">
        <v>1675</v>
      </c>
      <c r="D869" s="220" t="s">
        <v>53</v>
      </c>
      <c r="E869" s="241">
        <v>0</v>
      </c>
      <c r="F869" s="497"/>
      <c r="G869" s="44"/>
      <c r="H869" s="86">
        <f t="shared" si="13"/>
        <v>0</v>
      </c>
      <c r="I869" s="214" t="s">
        <v>512</v>
      </c>
    </row>
    <row r="870" spans="1:9" x14ac:dyDescent="0.25">
      <c r="A870" s="216"/>
      <c r="B870" s="224" t="s">
        <v>2193</v>
      </c>
      <c r="C870" s="259" t="s">
        <v>1675</v>
      </c>
      <c r="D870" s="214" t="s">
        <v>68</v>
      </c>
      <c r="E870" s="235">
        <v>1498.5</v>
      </c>
      <c r="F870" s="497">
        <v>41710</v>
      </c>
      <c r="G870" s="44">
        <v>1498.5</v>
      </c>
      <c r="H870" s="248">
        <f t="shared" si="13"/>
        <v>0</v>
      </c>
      <c r="I870" s="214" t="s">
        <v>27</v>
      </c>
    </row>
    <row r="871" spans="1:9" x14ac:dyDescent="0.25">
      <c r="A871" s="216"/>
      <c r="B871" s="224" t="s">
        <v>2194</v>
      </c>
      <c r="C871" s="259" t="s">
        <v>1675</v>
      </c>
      <c r="D871" s="214" t="s">
        <v>64</v>
      </c>
      <c r="E871" s="235">
        <v>2409</v>
      </c>
      <c r="F871" s="497">
        <v>41710</v>
      </c>
      <c r="G871" s="44">
        <v>2409</v>
      </c>
      <c r="H871" s="248">
        <f t="shared" si="13"/>
        <v>0</v>
      </c>
      <c r="I871" s="214" t="s">
        <v>27</v>
      </c>
    </row>
    <row r="872" spans="1:9" x14ac:dyDescent="0.25">
      <c r="A872" s="216"/>
      <c r="B872" s="224" t="s">
        <v>2195</v>
      </c>
      <c r="C872" s="259" t="s">
        <v>1675</v>
      </c>
      <c r="D872" s="214" t="s">
        <v>62</v>
      </c>
      <c r="E872" s="235">
        <v>23873.5</v>
      </c>
      <c r="F872" s="497">
        <v>41710</v>
      </c>
      <c r="G872" s="44">
        <v>23873.5</v>
      </c>
      <c r="H872" s="248">
        <f t="shared" si="13"/>
        <v>0</v>
      </c>
      <c r="I872" s="214" t="s">
        <v>8</v>
      </c>
    </row>
    <row r="873" spans="1:9" x14ac:dyDescent="0.25">
      <c r="A873" s="216"/>
      <c r="B873" s="224" t="s">
        <v>2196</v>
      </c>
      <c r="C873" s="259" t="s">
        <v>1675</v>
      </c>
      <c r="D873" s="214" t="s">
        <v>2112</v>
      </c>
      <c r="E873" s="235">
        <v>17080.5</v>
      </c>
      <c r="F873" s="497">
        <v>41710</v>
      </c>
      <c r="G873" s="44">
        <v>17080.5</v>
      </c>
      <c r="H873" s="248">
        <f t="shared" si="13"/>
        <v>0</v>
      </c>
      <c r="I873" s="214" t="s">
        <v>162</v>
      </c>
    </row>
    <row r="874" spans="1:9" x14ac:dyDescent="0.25">
      <c r="A874" s="216"/>
      <c r="B874" s="224" t="s">
        <v>2197</v>
      </c>
      <c r="C874" s="259" t="s">
        <v>1675</v>
      </c>
      <c r="D874" s="214" t="s">
        <v>16</v>
      </c>
      <c r="E874" s="235">
        <v>950</v>
      </c>
      <c r="F874" s="554">
        <v>41738</v>
      </c>
      <c r="G874" s="245">
        <v>950</v>
      </c>
      <c r="H874" s="86">
        <f t="shared" si="13"/>
        <v>0</v>
      </c>
      <c r="I874" s="214"/>
    </row>
    <row r="875" spans="1:9" x14ac:dyDescent="0.25">
      <c r="A875" s="216"/>
      <c r="B875" s="224" t="s">
        <v>2198</v>
      </c>
      <c r="C875" s="259" t="s">
        <v>1675</v>
      </c>
      <c r="D875" s="214" t="s">
        <v>115</v>
      </c>
      <c r="E875" s="235">
        <v>3979</v>
      </c>
      <c r="F875" s="497">
        <v>41710</v>
      </c>
      <c r="G875" s="44">
        <v>3979</v>
      </c>
      <c r="H875" s="248">
        <f t="shared" si="13"/>
        <v>0</v>
      </c>
      <c r="I875" s="214"/>
    </row>
    <row r="876" spans="1:9" x14ac:dyDescent="0.25">
      <c r="A876" s="216"/>
      <c r="B876" s="224" t="s">
        <v>2199</v>
      </c>
      <c r="C876" s="259" t="s">
        <v>1675</v>
      </c>
      <c r="D876" s="214" t="s">
        <v>60</v>
      </c>
      <c r="E876" s="235">
        <v>6509</v>
      </c>
      <c r="F876" s="586" t="s">
        <v>2200</v>
      </c>
      <c r="G876" s="44">
        <v>6509</v>
      </c>
      <c r="H876" s="248">
        <f t="shared" si="13"/>
        <v>0</v>
      </c>
      <c r="I876" s="214" t="s">
        <v>8</v>
      </c>
    </row>
    <row r="877" spans="1:9" x14ac:dyDescent="0.25">
      <c r="A877" s="216"/>
      <c r="B877" s="224" t="s">
        <v>2201</v>
      </c>
      <c r="C877" s="259" t="s">
        <v>1675</v>
      </c>
      <c r="D877" s="214" t="s">
        <v>147</v>
      </c>
      <c r="E877" s="239">
        <v>54258</v>
      </c>
      <c r="F877" s="561" t="s">
        <v>2202</v>
      </c>
      <c r="G877" s="44">
        <v>54258</v>
      </c>
      <c r="H877" s="86">
        <f t="shared" si="13"/>
        <v>0</v>
      </c>
      <c r="I877" s="214" t="s">
        <v>65</v>
      </c>
    </row>
    <row r="878" spans="1:9" x14ac:dyDescent="0.25">
      <c r="A878" s="216"/>
      <c r="B878" s="224" t="s">
        <v>2203</v>
      </c>
      <c r="C878" s="259" t="s">
        <v>1675</v>
      </c>
      <c r="D878" s="214" t="s">
        <v>133</v>
      </c>
      <c r="E878" s="235">
        <v>18713.5</v>
      </c>
      <c r="F878" s="497">
        <v>41710</v>
      </c>
      <c r="G878" s="44">
        <v>18713.5</v>
      </c>
      <c r="H878" s="248">
        <f t="shared" si="13"/>
        <v>0</v>
      </c>
      <c r="I878" s="214"/>
    </row>
    <row r="879" spans="1:9" x14ac:dyDescent="0.25">
      <c r="A879" s="216"/>
      <c r="B879" s="224" t="s">
        <v>2204</v>
      </c>
      <c r="C879" s="259" t="s">
        <v>1675</v>
      </c>
      <c r="D879" s="214" t="s">
        <v>838</v>
      </c>
      <c r="E879" s="235">
        <v>4633</v>
      </c>
      <c r="F879" s="497">
        <v>41710</v>
      </c>
      <c r="G879" s="44">
        <v>4633</v>
      </c>
      <c r="H879" s="248">
        <f t="shared" si="13"/>
        <v>0</v>
      </c>
      <c r="I879" s="214" t="s">
        <v>65</v>
      </c>
    </row>
    <row r="880" spans="1:9" x14ac:dyDescent="0.25">
      <c r="A880" s="216"/>
      <c r="B880" s="224" t="s">
        <v>2205</v>
      </c>
      <c r="C880" s="259" t="s">
        <v>1675</v>
      </c>
      <c r="D880" s="214" t="s">
        <v>2206</v>
      </c>
      <c r="E880" s="235">
        <v>256</v>
      </c>
      <c r="F880" s="497">
        <v>41710</v>
      </c>
      <c r="G880" s="44">
        <v>256</v>
      </c>
      <c r="H880" s="248">
        <f t="shared" si="13"/>
        <v>0</v>
      </c>
      <c r="I880" s="214" t="s">
        <v>30</v>
      </c>
    </row>
    <row r="881" spans="1:9" x14ac:dyDescent="0.25">
      <c r="A881" s="216"/>
      <c r="B881" s="224" t="s">
        <v>2207</v>
      </c>
      <c r="C881" s="259" t="s">
        <v>1675</v>
      </c>
      <c r="D881" s="214" t="s">
        <v>2208</v>
      </c>
      <c r="E881" s="235">
        <v>916</v>
      </c>
      <c r="F881" s="497">
        <v>41710</v>
      </c>
      <c r="G881" s="44">
        <v>916</v>
      </c>
      <c r="H881" s="86">
        <f t="shared" si="13"/>
        <v>0</v>
      </c>
      <c r="I881" s="214"/>
    </row>
    <row r="882" spans="1:9" x14ac:dyDescent="0.25">
      <c r="A882" s="216"/>
      <c r="B882" s="224" t="s">
        <v>2209</v>
      </c>
      <c r="C882" s="259" t="s">
        <v>1675</v>
      </c>
      <c r="D882" s="214" t="s">
        <v>66</v>
      </c>
      <c r="E882" s="235">
        <v>1381.5</v>
      </c>
      <c r="F882" s="497">
        <v>41710</v>
      </c>
      <c r="G882" s="44">
        <v>1381.5</v>
      </c>
      <c r="H882" s="248">
        <f t="shared" si="13"/>
        <v>0</v>
      </c>
      <c r="I882" s="214" t="s">
        <v>45</v>
      </c>
    </row>
    <row r="883" spans="1:9" x14ac:dyDescent="0.25">
      <c r="A883" s="216"/>
      <c r="B883" s="224" t="s">
        <v>2210</v>
      </c>
      <c r="C883" s="259" t="s">
        <v>1675</v>
      </c>
      <c r="D883" s="214" t="s">
        <v>67</v>
      </c>
      <c r="E883" s="235">
        <v>420</v>
      </c>
      <c r="F883" s="497">
        <v>41710</v>
      </c>
      <c r="G883" s="44">
        <v>420</v>
      </c>
      <c r="H883" s="248">
        <f t="shared" si="13"/>
        <v>0</v>
      </c>
      <c r="I883" s="214"/>
    </row>
    <row r="884" spans="1:9" x14ac:dyDescent="0.25">
      <c r="A884" s="216"/>
      <c r="B884" s="224" t="s">
        <v>2211</v>
      </c>
      <c r="C884" s="259" t="s">
        <v>1675</v>
      </c>
      <c r="D884" s="214" t="s">
        <v>523</v>
      </c>
      <c r="E884" s="235">
        <v>915.5</v>
      </c>
      <c r="F884" s="497">
        <v>41710</v>
      </c>
      <c r="G884" s="44">
        <v>915.5</v>
      </c>
      <c r="H884" s="248">
        <f t="shared" si="13"/>
        <v>0</v>
      </c>
      <c r="I884" s="214"/>
    </row>
    <row r="885" spans="1:9" x14ac:dyDescent="0.25">
      <c r="A885" s="216"/>
      <c r="B885" s="224" t="s">
        <v>2212</v>
      </c>
      <c r="C885" s="259" t="s">
        <v>1675</v>
      </c>
      <c r="D885" s="214" t="s">
        <v>8</v>
      </c>
      <c r="E885" s="235">
        <v>3106</v>
      </c>
      <c r="F885" s="497">
        <v>41710</v>
      </c>
      <c r="G885" s="44">
        <v>3106</v>
      </c>
      <c r="H885" s="248">
        <f t="shared" si="13"/>
        <v>0</v>
      </c>
      <c r="I885" s="214" t="s">
        <v>8</v>
      </c>
    </row>
    <row r="886" spans="1:9" x14ac:dyDescent="0.25">
      <c r="A886" s="216"/>
      <c r="B886" s="224" t="s">
        <v>2213</v>
      </c>
      <c r="C886" s="259" t="s">
        <v>1675</v>
      </c>
      <c r="D886" s="214" t="s">
        <v>235</v>
      </c>
      <c r="E886" s="235">
        <v>1113</v>
      </c>
      <c r="F886" s="497">
        <v>41710</v>
      </c>
      <c r="G886" s="44">
        <v>1113</v>
      </c>
      <c r="H886" s="86">
        <f t="shared" si="13"/>
        <v>0</v>
      </c>
      <c r="I886" s="214" t="s">
        <v>12</v>
      </c>
    </row>
    <row r="887" spans="1:9" x14ac:dyDescent="0.25">
      <c r="A887" s="216"/>
      <c r="B887" s="224" t="s">
        <v>2214</v>
      </c>
      <c r="C887" s="259" t="s">
        <v>1675</v>
      </c>
      <c r="D887" s="214" t="s">
        <v>215</v>
      </c>
      <c r="E887" s="235">
        <v>1978</v>
      </c>
      <c r="F887" s="497">
        <v>41710</v>
      </c>
      <c r="G887" s="44">
        <v>1978</v>
      </c>
      <c r="H887" s="86">
        <f t="shared" si="13"/>
        <v>0</v>
      </c>
      <c r="I887" s="214"/>
    </row>
    <row r="888" spans="1:9" x14ac:dyDescent="0.25">
      <c r="A888" s="216"/>
      <c r="B888" s="224" t="s">
        <v>2215</v>
      </c>
      <c r="C888" s="259" t="s">
        <v>1675</v>
      </c>
      <c r="D888" s="214" t="s">
        <v>193</v>
      </c>
      <c r="E888" s="235">
        <v>4203.5</v>
      </c>
      <c r="F888" s="497">
        <v>41710</v>
      </c>
      <c r="G888" s="44">
        <v>4203.5</v>
      </c>
      <c r="H888" s="86">
        <f t="shared" si="13"/>
        <v>0</v>
      </c>
      <c r="I888" s="214" t="s">
        <v>12</v>
      </c>
    </row>
    <row r="889" spans="1:9" x14ac:dyDescent="0.25">
      <c r="A889" s="216"/>
      <c r="B889" s="224" t="s">
        <v>2216</v>
      </c>
      <c r="C889" s="259" t="s">
        <v>1675</v>
      </c>
      <c r="D889" s="214" t="s">
        <v>78</v>
      </c>
      <c r="E889" s="235">
        <v>2325</v>
      </c>
      <c r="F889" s="497">
        <v>41710</v>
      </c>
      <c r="G889" s="44">
        <v>2325</v>
      </c>
      <c r="H889" s="86">
        <f t="shared" si="13"/>
        <v>0</v>
      </c>
      <c r="I889" s="214" t="s">
        <v>12</v>
      </c>
    </row>
    <row r="890" spans="1:9" x14ac:dyDescent="0.25">
      <c r="A890" s="216"/>
      <c r="B890" s="224" t="s">
        <v>2217</v>
      </c>
      <c r="C890" s="259" t="s">
        <v>1675</v>
      </c>
      <c r="D890" s="214" t="s">
        <v>99</v>
      </c>
      <c r="E890" s="235">
        <v>3403.5</v>
      </c>
      <c r="F890" s="497">
        <v>41710</v>
      </c>
      <c r="G890" s="44">
        <v>3403.5</v>
      </c>
      <c r="H890" s="86">
        <f t="shared" si="13"/>
        <v>0</v>
      </c>
      <c r="I890" s="214" t="s">
        <v>12</v>
      </c>
    </row>
    <row r="891" spans="1:9" x14ac:dyDescent="0.25">
      <c r="A891" s="216"/>
      <c r="B891" s="224" t="s">
        <v>2218</v>
      </c>
      <c r="C891" s="259" t="s">
        <v>1675</v>
      </c>
      <c r="D891" s="214" t="s">
        <v>80</v>
      </c>
      <c r="E891" s="235">
        <v>1176</v>
      </c>
      <c r="F891" s="497">
        <v>41710</v>
      </c>
      <c r="G891" s="44">
        <v>1176</v>
      </c>
      <c r="H891" s="86">
        <f t="shared" si="13"/>
        <v>0</v>
      </c>
      <c r="I891" s="214" t="s">
        <v>12</v>
      </c>
    </row>
    <row r="892" spans="1:9" x14ac:dyDescent="0.25">
      <c r="A892" s="216"/>
      <c r="B892" s="224" t="s">
        <v>2219</v>
      </c>
      <c r="C892" s="259" t="s">
        <v>1675</v>
      </c>
      <c r="D892" s="214" t="s">
        <v>348</v>
      </c>
      <c r="E892" s="235">
        <v>909.5</v>
      </c>
      <c r="F892" s="497">
        <v>41710</v>
      </c>
      <c r="G892" s="44">
        <v>909.5</v>
      </c>
      <c r="H892" s="86">
        <f t="shared" si="13"/>
        <v>0</v>
      </c>
      <c r="I892" s="214" t="s">
        <v>12</v>
      </c>
    </row>
    <row r="893" spans="1:9" x14ac:dyDescent="0.25">
      <c r="A893" s="216"/>
      <c r="B893" s="224" t="s">
        <v>2220</v>
      </c>
      <c r="C893" s="259" t="s">
        <v>1675</v>
      </c>
      <c r="D893" s="214" t="s">
        <v>623</v>
      </c>
      <c r="E893" s="235">
        <v>1495</v>
      </c>
      <c r="F893" s="497">
        <v>41710</v>
      </c>
      <c r="G893" s="44">
        <v>1495</v>
      </c>
      <c r="H893" s="86">
        <f t="shared" si="13"/>
        <v>0</v>
      </c>
      <c r="I893" s="214" t="s">
        <v>12</v>
      </c>
    </row>
    <row r="894" spans="1:9" x14ac:dyDescent="0.25">
      <c r="A894" s="216"/>
      <c r="B894" s="224" t="s">
        <v>2221</v>
      </c>
      <c r="C894" s="259" t="s">
        <v>1675</v>
      </c>
      <c r="D894" s="214" t="s">
        <v>873</v>
      </c>
      <c r="E894" s="235">
        <v>7010</v>
      </c>
      <c r="F894" s="497">
        <v>41710</v>
      </c>
      <c r="G894" s="44">
        <v>7010</v>
      </c>
      <c r="H894" s="86">
        <f t="shared" si="13"/>
        <v>0</v>
      </c>
      <c r="I894" s="214" t="s">
        <v>12</v>
      </c>
    </row>
    <row r="895" spans="1:9" ht="34.5" x14ac:dyDescent="0.25">
      <c r="A895" s="216">
        <v>41710</v>
      </c>
      <c r="B895" s="224" t="s">
        <v>2222</v>
      </c>
      <c r="C895" s="259" t="s">
        <v>1675</v>
      </c>
      <c r="D895" s="220" t="s">
        <v>2223</v>
      </c>
      <c r="E895" s="221">
        <v>0</v>
      </c>
      <c r="F895" s="587" t="s">
        <v>2224</v>
      </c>
      <c r="G895" s="230"/>
      <c r="H895" s="36">
        <f t="shared" si="13"/>
        <v>0</v>
      </c>
      <c r="I895" s="214" t="s">
        <v>12</v>
      </c>
    </row>
    <row r="896" spans="1:9" x14ac:dyDescent="0.25">
      <c r="A896" s="216"/>
      <c r="B896" s="224" t="s">
        <v>2225</v>
      </c>
      <c r="C896" s="259" t="s">
        <v>1675</v>
      </c>
      <c r="D896" s="214" t="s">
        <v>794</v>
      </c>
      <c r="E896" s="235">
        <v>2805</v>
      </c>
      <c r="F896" s="559" t="s">
        <v>2226</v>
      </c>
      <c r="G896" s="44">
        <v>2805</v>
      </c>
      <c r="H896" s="248">
        <f t="shared" ref="H896:H959" si="14">E896-G896</f>
        <v>0</v>
      </c>
      <c r="I896" s="214" t="s">
        <v>12</v>
      </c>
    </row>
    <row r="897" spans="1:9" x14ac:dyDescent="0.25">
      <c r="A897" s="216"/>
      <c r="B897" s="224" t="s">
        <v>2227</v>
      </c>
      <c r="C897" s="259" t="s">
        <v>1675</v>
      </c>
      <c r="D897" s="214" t="s">
        <v>115</v>
      </c>
      <c r="E897" s="235">
        <v>1148</v>
      </c>
      <c r="F897" s="497">
        <v>41710</v>
      </c>
      <c r="G897" s="44">
        <v>1148</v>
      </c>
      <c r="H897" s="248">
        <f t="shared" si="14"/>
        <v>0</v>
      </c>
      <c r="I897" s="214"/>
    </row>
    <row r="898" spans="1:9" x14ac:dyDescent="0.25">
      <c r="A898" s="216"/>
      <c r="B898" s="224" t="s">
        <v>2228</v>
      </c>
      <c r="C898" s="259" t="s">
        <v>1675</v>
      </c>
      <c r="D898" s="214" t="s">
        <v>137</v>
      </c>
      <c r="E898" s="235">
        <v>3602</v>
      </c>
      <c r="F898" s="557" t="s">
        <v>2229</v>
      </c>
      <c r="G898" s="44">
        <v>3602</v>
      </c>
      <c r="H898" s="248">
        <f t="shared" si="14"/>
        <v>0</v>
      </c>
      <c r="I898" s="214" t="s">
        <v>8</v>
      </c>
    </row>
    <row r="899" spans="1:9" x14ac:dyDescent="0.25">
      <c r="A899" s="216">
        <v>41711</v>
      </c>
      <c r="B899" s="224" t="s">
        <v>2230</v>
      </c>
      <c r="C899" s="259" t="s">
        <v>1675</v>
      </c>
      <c r="D899" s="214" t="s">
        <v>615</v>
      </c>
      <c r="E899" s="235">
        <v>17501</v>
      </c>
      <c r="F899" s="497">
        <v>41715</v>
      </c>
      <c r="G899" s="44">
        <v>17501</v>
      </c>
      <c r="H899" s="248">
        <f t="shared" si="14"/>
        <v>0</v>
      </c>
      <c r="I899" s="214" t="s">
        <v>217</v>
      </c>
    </row>
    <row r="900" spans="1:9" x14ac:dyDescent="0.25">
      <c r="A900" s="216"/>
      <c r="B900" s="224" t="s">
        <v>2231</v>
      </c>
      <c r="C900" s="259" t="s">
        <v>1675</v>
      </c>
      <c r="D900" s="214" t="s">
        <v>152</v>
      </c>
      <c r="E900" s="235">
        <v>6856</v>
      </c>
      <c r="F900" s="497">
        <v>41711</v>
      </c>
      <c r="G900" s="44">
        <v>6856</v>
      </c>
      <c r="H900" s="248">
        <f t="shared" si="14"/>
        <v>0</v>
      </c>
      <c r="I900" s="58"/>
    </row>
    <row r="901" spans="1:9" x14ac:dyDescent="0.25">
      <c r="A901" s="216"/>
      <c r="B901" s="224" t="s">
        <v>2232</v>
      </c>
      <c r="C901" s="259" t="s">
        <v>1675</v>
      </c>
      <c r="D901" s="214" t="s">
        <v>74</v>
      </c>
      <c r="E901" s="235">
        <v>546</v>
      </c>
      <c r="F901" s="497">
        <v>41711</v>
      </c>
      <c r="G901" s="44">
        <v>546</v>
      </c>
      <c r="H901" s="248">
        <f t="shared" si="14"/>
        <v>0</v>
      </c>
      <c r="I901" s="214"/>
    </row>
    <row r="902" spans="1:9" x14ac:dyDescent="0.25">
      <c r="A902" s="216"/>
      <c r="B902" s="224" t="s">
        <v>2233</v>
      </c>
      <c r="C902" s="259" t="s">
        <v>1675</v>
      </c>
      <c r="D902" s="214" t="s">
        <v>14</v>
      </c>
      <c r="E902" s="235">
        <v>8009</v>
      </c>
      <c r="F902" s="497">
        <v>41711</v>
      </c>
      <c r="G902" s="44">
        <v>8009</v>
      </c>
      <c r="H902" s="248">
        <f t="shared" si="14"/>
        <v>0</v>
      </c>
      <c r="I902" s="214" t="s">
        <v>21</v>
      </c>
    </row>
    <row r="903" spans="1:9" x14ac:dyDescent="0.25">
      <c r="A903" s="216"/>
      <c r="B903" s="224" t="s">
        <v>2234</v>
      </c>
      <c r="C903" s="259" t="s">
        <v>1675</v>
      </c>
      <c r="D903" s="214" t="s">
        <v>16</v>
      </c>
      <c r="E903" s="235">
        <v>90850.5</v>
      </c>
      <c r="F903" s="554">
        <v>41738</v>
      </c>
      <c r="G903" s="245">
        <v>90850.5</v>
      </c>
      <c r="H903" s="86">
        <f t="shared" si="14"/>
        <v>0</v>
      </c>
      <c r="I903" s="214"/>
    </row>
    <row r="904" spans="1:9" x14ac:dyDescent="0.25">
      <c r="A904" s="216"/>
      <c r="B904" s="224" t="s">
        <v>2235</v>
      </c>
      <c r="C904" s="259" t="s">
        <v>1675</v>
      </c>
      <c r="D904" s="214" t="s">
        <v>28</v>
      </c>
      <c r="E904" s="235">
        <v>5812</v>
      </c>
      <c r="F904" s="497">
        <v>41711</v>
      </c>
      <c r="G904" s="44">
        <v>5812</v>
      </c>
      <c r="H904" s="248">
        <f t="shared" si="14"/>
        <v>0</v>
      </c>
      <c r="I904" s="214" t="s">
        <v>8</v>
      </c>
    </row>
    <row r="905" spans="1:9" x14ac:dyDescent="0.25">
      <c r="A905" s="216"/>
      <c r="B905" s="224" t="s">
        <v>2236</v>
      </c>
      <c r="C905" s="259" t="s">
        <v>1675</v>
      </c>
      <c r="D905" s="214" t="s">
        <v>27</v>
      </c>
      <c r="E905" s="235">
        <v>28034</v>
      </c>
      <c r="F905" s="497">
        <v>41711</v>
      </c>
      <c r="G905" s="44">
        <v>28034</v>
      </c>
      <c r="H905" s="248">
        <f t="shared" si="14"/>
        <v>0</v>
      </c>
      <c r="I905" s="214" t="s">
        <v>27</v>
      </c>
    </row>
    <row r="906" spans="1:9" x14ac:dyDescent="0.25">
      <c r="A906" s="216"/>
      <c r="B906" s="224" t="s">
        <v>2237</v>
      </c>
      <c r="C906" s="259" t="s">
        <v>1675</v>
      </c>
      <c r="D906" s="214" t="s">
        <v>8</v>
      </c>
      <c r="E906" s="235">
        <v>218.5</v>
      </c>
      <c r="F906" s="497">
        <v>41711</v>
      </c>
      <c r="G906" s="44">
        <v>218.5</v>
      </c>
      <c r="H906" s="248">
        <f t="shared" si="14"/>
        <v>0</v>
      </c>
      <c r="I906" s="214" t="s">
        <v>8</v>
      </c>
    </row>
    <row r="907" spans="1:9" x14ac:dyDescent="0.25">
      <c r="A907" s="216"/>
      <c r="B907" s="224" t="s">
        <v>2238</v>
      </c>
      <c r="C907" s="259" t="s">
        <v>1675</v>
      </c>
      <c r="D907" s="214" t="s">
        <v>8</v>
      </c>
      <c r="E907" s="235">
        <v>1009.5</v>
      </c>
      <c r="F907" s="497">
        <v>41711</v>
      </c>
      <c r="G907" s="44">
        <v>1009.5</v>
      </c>
      <c r="H907" s="248">
        <f t="shared" si="14"/>
        <v>0</v>
      </c>
      <c r="I907" s="214" t="s">
        <v>8</v>
      </c>
    </row>
    <row r="908" spans="1:9" x14ac:dyDescent="0.25">
      <c r="A908" s="216"/>
      <c r="B908" s="224" t="s">
        <v>2239</v>
      </c>
      <c r="C908" s="259" t="s">
        <v>1675</v>
      </c>
      <c r="D908" s="214" t="s">
        <v>92</v>
      </c>
      <c r="E908" s="235">
        <v>4385</v>
      </c>
      <c r="F908" s="497">
        <v>41711</v>
      </c>
      <c r="G908" s="44">
        <v>4385</v>
      </c>
      <c r="H908" s="248">
        <f t="shared" si="14"/>
        <v>0</v>
      </c>
      <c r="I908" s="214" t="s">
        <v>27</v>
      </c>
    </row>
    <row r="909" spans="1:9" x14ac:dyDescent="0.25">
      <c r="A909" s="216"/>
      <c r="B909" s="224" t="s">
        <v>2240</v>
      </c>
      <c r="C909" s="259" t="s">
        <v>1675</v>
      </c>
      <c r="D909" s="214" t="s">
        <v>2241</v>
      </c>
      <c r="E909" s="235">
        <v>1800</v>
      </c>
      <c r="F909" s="497">
        <v>41711</v>
      </c>
      <c r="G909" s="44">
        <v>1800</v>
      </c>
      <c r="H909" s="248">
        <f t="shared" si="14"/>
        <v>0</v>
      </c>
      <c r="I909" s="214" t="s">
        <v>37</v>
      </c>
    </row>
    <row r="910" spans="1:9" x14ac:dyDescent="0.25">
      <c r="A910" s="216"/>
      <c r="B910" s="224" t="s">
        <v>2242</v>
      </c>
      <c r="C910" s="259" t="s">
        <v>1675</v>
      </c>
      <c r="D910" s="214" t="s">
        <v>91</v>
      </c>
      <c r="E910" s="235">
        <v>8156.5</v>
      </c>
      <c r="F910" s="497">
        <v>41711</v>
      </c>
      <c r="G910" s="44">
        <v>8156.5</v>
      </c>
      <c r="H910" s="248">
        <f t="shared" si="14"/>
        <v>0</v>
      </c>
      <c r="I910" s="214" t="s">
        <v>27</v>
      </c>
    </row>
    <row r="911" spans="1:9" x14ac:dyDescent="0.25">
      <c r="A911" s="216"/>
      <c r="B911" s="224" t="s">
        <v>2243</v>
      </c>
      <c r="C911" s="259" t="s">
        <v>1675</v>
      </c>
      <c r="D911" s="214" t="s">
        <v>47</v>
      </c>
      <c r="E911" s="235">
        <v>3947</v>
      </c>
      <c r="F911" s="497">
        <v>41711</v>
      </c>
      <c r="G911" s="44">
        <v>3947</v>
      </c>
      <c r="H911" s="248">
        <f t="shared" si="14"/>
        <v>0</v>
      </c>
      <c r="I911" s="214" t="s">
        <v>30</v>
      </c>
    </row>
    <row r="912" spans="1:9" x14ac:dyDescent="0.25">
      <c r="A912" s="216"/>
      <c r="B912" s="224" t="s">
        <v>2244</v>
      </c>
      <c r="C912" s="259" t="s">
        <v>1675</v>
      </c>
      <c r="D912" s="214" t="s">
        <v>91</v>
      </c>
      <c r="E912" s="235">
        <v>12575</v>
      </c>
      <c r="F912" s="497">
        <v>41711</v>
      </c>
      <c r="G912" s="44">
        <v>12575</v>
      </c>
      <c r="H912" s="248">
        <f t="shared" si="14"/>
        <v>0</v>
      </c>
      <c r="I912" s="214" t="s">
        <v>27</v>
      </c>
    </row>
    <row r="913" spans="1:9" x14ac:dyDescent="0.25">
      <c r="A913" s="216"/>
      <c r="B913" s="224" t="s">
        <v>2245</v>
      </c>
      <c r="C913" s="259" t="s">
        <v>1675</v>
      </c>
      <c r="D913" s="214" t="s">
        <v>2187</v>
      </c>
      <c r="E913" s="235">
        <v>1204</v>
      </c>
      <c r="F913" s="497">
        <v>41711</v>
      </c>
      <c r="G913" s="44">
        <v>1204</v>
      </c>
      <c r="H913" s="248">
        <f t="shared" si="14"/>
        <v>0</v>
      </c>
      <c r="I913" s="214" t="s">
        <v>30</v>
      </c>
    </row>
    <row r="914" spans="1:9" x14ac:dyDescent="0.25">
      <c r="A914" s="216"/>
      <c r="B914" s="224" t="s">
        <v>2246</v>
      </c>
      <c r="C914" s="259" t="s">
        <v>1675</v>
      </c>
      <c r="D914" s="214" t="s">
        <v>13</v>
      </c>
      <c r="E914" s="235">
        <v>2620</v>
      </c>
      <c r="F914" s="497">
        <v>41711</v>
      </c>
      <c r="G914" s="44">
        <v>2620</v>
      </c>
      <c r="H914" s="248">
        <f t="shared" si="14"/>
        <v>0</v>
      </c>
      <c r="I914" s="214" t="s">
        <v>217</v>
      </c>
    </row>
    <row r="915" spans="1:9" x14ac:dyDescent="0.25">
      <c r="A915" s="216"/>
      <c r="B915" s="224" t="s">
        <v>2247</v>
      </c>
      <c r="C915" s="259" t="s">
        <v>1675</v>
      </c>
      <c r="D915" s="214" t="s">
        <v>42</v>
      </c>
      <c r="E915" s="235">
        <v>1520</v>
      </c>
      <c r="F915" s="497">
        <v>41720</v>
      </c>
      <c r="G915" s="44">
        <v>1520</v>
      </c>
      <c r="H915" s="248">
        <f t="shared" si="14"/>
        <v>0</v>
      </c>
      <c r="I915" s="214" t="s">
        <v>30</v>
      </c>
    </row>
    <row r="916" spans="1:9" x14ac:dyDescent="0.25">
      <c r="A916" s="216"/>
      <c r="B916" s="224" t="s">
        <v>2248</v>
      </c>
      <c r="C916" s="259" t="s">
        <v>1675</v>
      </c>
      <c r="D916" s="214" t="s">
        <v>43</v>
      </c>
      <c r="E916" s="235">
        <v>1520</v>
      </c>
      <c r="F916" s="497">
        <v>41720</v>
      </c>
      <c r="G916" s="44">
        <v>1520</v>
      </c>
      <c r="H916" s="86">
        <f t="shared" si="14"/>
        <v>0</v>
      </c>
      <c r="I916" s="214" t="s">
        <v>30</v>
      </c>
    </row>
    <row r="917" spans="1:9" x14ac:dyDescent="0.25">
      <c r="A917" s="216"/>
      <c r="B917" s="224" t="s">
        <v>2249</v>
      </c>
      <c r="C917" s="259" t="s">
        <v>1675</v>
      </c>
      <c r="D917" s="214" t="s">
        <v>50</v>
      </c>
      <c r="E917" s="235">
        <v>5689.5</v>
      </c>
      <c r="F917" s="497">
        <v>41711</v>
      </c>
      <c r="G917" s="44">
        <v>5689.5</v>
      </c>
      <c r="H917" s="86">
        <f t="shared" si="14"/>
        <v>0</v>
      </c>
      <c r="I917" s="214"/>
    </row>
    <row r="918" spans="1:9" x14ac:dyDescent="0.25">
      <c r="A918" s="216"/>
      <c r="B918" s="224" t="s">
        <v>2250</v>
      </c>
      <c r="C918" s="259" t="s">
        <v>1675</v>
      </c>
      <c r="D918" s="214" t="s">
        <v>46</v>
      </c>
      <c r="E918" s="235">
        <v>1952</v>
      </c>
      <c r="F918" s="497">
        <v>41711</v>
      </c>
      <c r="G918" s="44">
        <v>1952</v>
      </c>
      <c r="H918" s="86">
        <f t="shared" si="14"/>
        <v>0</v>
      </c>
      <c r="I918" s="214" t="s">
        <v>217</v>
      </c>
    </row>
    <row r="919" spans="1:9" x14ac:dyDescent="0.25">
      <c r="A919" s="216"/>
      <c r="B919" s="224" t="s">
        <v>2251</v>
      </c>
      <c r="C919" s="259" t="s">
        <v>1675</v>
      </c>
      <c r="D919" s="214" t="s">
        <v>44</v>
      </c>
      <c r="E919" s="235">
        <v>3040</v>
      </c>
      <c r="F919" s="497">
        <v>41720</v>
      </c>
      <c r="G919" s="44">
        <v>3040</v>
      </c>
      <c r="H919" s="86">
        <f t="shared" si="14"/>
        <v>0</v>
      </c>
      <c r="I919" s="214" t="s">
        <v>217</v>
      </c>
    </row>
    <row r="920" spans="1:9" x14ac:dyDescent="0.25">
      <c r="A920" s="216"/>
      <c r="B920" s="224" t="s">
        <v>2252</v>
      </c>
      <c r="C920" s="259" t="s">
        <v>1675</v>
      </c>
      <c r="D920" s="214" t="s">
        <v>8</v>
      </c>
      <c r="E920" s="235">
        <v>1055</v>
      </c>
      <c r="F920" s="497">
        <v>41711</v>
      </c>
      <c r="G920" s="44">
        <v>1055</v>
      </c>
      <c r="H920" s="86">
        <f t="shared" si="14"/>
        <v>0</v>
      </c>
      <c r="I920" s="214" t="s">
        <v>8</v>
      </c>
    </row>
    <row r="921" spans="1:9" x14ac:dyDescent="0.25">
      <c r="A921" s="216"/>
      <c r="B921" s="224" t="s">
        <v>2253</v>
      </c>
      <c r="C921" s="259" t="s">
        <v>1675</v>
      </c>
      <c r="D921" s="214" t="s">
        <v>124</v>
      </c>
      <c r="E921" s="235">
        <v>9565.2000000000007</v>
      </c>
      <c r="F921" s="497">
        <v>41711</v>
      </c>
      <c r="G921" s="44">
        <v>9565.2000000000007</v>
      </c>
      <c r="H921" s="86">
        <f t="shared" si="14"/>
        <v>0</v>
      </c>
      <c r="I921" s="214" t="s">
        <v>30</v>
      </c>
    </row>
    <row r="922" spans="1:9" x14ac:dyDescent="0.25">
      <c r="A922" s="216"/>
      <c r="B922" s="224" t="s">
        <v>2254</v>
      </c>
      <c r="C922" s="259" t="s">
        <v>1675</v>
      </c>
      <c r="D922" s="214" t="s">
        <v>50</v>
      </c>
      <c r="E922" s="235">
        <v>4199</v>
      </c>
      <c r="F922" s="497">
        <v>41711</v>
      </c>
      <c r="G922" s="44">
        <v>4199</v>
      </c>
      <c r="H922" s="86">
        <f t="shared" si="14"/>
        <v>0</v>
      </c>
      <c r="I922" s="214"/>
    </row>
    <row r="923" spans="1:9" x14ac:dyDescent="0.25">
      <c r="A923" s="216"/>
      <c r="B923" s="224" t="s">
        <v>2255</v>
      </c>
      <c r="C923" s="259" t="s">
        <v>1675</v>
      </c>
      <c r="D923" s="214" t="s">
        <v>2256</v>
      </c>
      <c r="E923" s="235">
        <v>1420.5</v>
      </c>
      <c r="F923" s="497">
        <v>41711</v>
      </c>
      <c r="G923" s="44">
        <v>1420.5</v>
      </c>
      <c r="H923" s="86">
        <f t="shared" si="14"/>
        <v>0</v>
      </c>
      <c r="I923" s="214"/>
    </row>
    <row r="924" spans="1:9" x14ac:dyDescent="0.25">
      <c r="A924" s="216"/>
      <c r="B924" s="224" t="s">
        <v>2257</v>
      </c>
      <c r="C924" s="259" t="s">
        <v>1675</v>
      </c>
      <c r="D924" s="214" t="s">
        <v>115</v>
      </c>
      <c r="E924" s="235">
        <v>23989</v>
      </c>
      <c r="F924" s="497">
        <v>41711</v>
      </c>
      <c r="G924" s="44">
        <v>23989</v>
      </c>
      <c r="H924" s="86">
        <f t="shared" si="14"/>
        <v>0</v>
      </c>
      <c r="I924" s="214" t="s">
        <v>12</v>
      </c>
    </row>
    <row r="925" spans="1:9" x14ac:dyDescent="0.25">
      <c r="A925" s="216"/>
      <c r="B925" s="224" t="s">
        <v>2258</v>
      </c>
      <c r="C925" s="259" t="s">
        <v>1675</v>
      </c>
      <c r="D925" s="214" t="s">
        <v>449</v>
      </c>
      <c r="E925" s="235">
        <v>1897.5</v>
      </c>
      <c r="F925" s="497">
        <v>41711</v>
      </c>
      <c r="G925" s="44">
        <v>1897.5</v>
      </c>
      <c r="H925" s="86">
        <f t="shared" si="14"/>
        <v>0</v>
      </c>
      <c r="I925" s="214" t="s">
        <v>30</v>
      </c>
    </row>
    <row r="926" spans="1:9" ht="34.5" x14ac:dyDescent="0.25">
      <c r="A926" s="216"/>
      <c r="B926" s="224" t="s">
        <v>2259</v>
      </c>
      <c r="C926" s="259" t="s">
        <v>1675</v>
      </c>
      <c r="D926" s="214" t="s">
        <v>123</v>
      </c>
      <c r="E926" s="235">
        <v>6883.5</v>
      </c>
      <c r="F926" s="571" t="s">
        <v>2260</v>
      </c>
      <c r="G926" s="44">
        <v>6883.5</v>
      </c>
      <c r="H926" s="86">
        <f t="shared" si="14"/>
        <v>0</v>
      </c>
      <c r="I926" s="214" t="s">
        <v>8</v>
      </c>
    </row>
    <row r="927" spans="1:9" x14ac:dyDescent="0.25">
      <c r="A927" s="216"/>
      <c r="B927" s="224" t="s">
        <v>2261</v>
      </c>
      <c r="C927" s="259" t="s">
        <v>1675</v>
      </c>
      <c r="D927" s="214" t="s">
        <v>544</v>
      </c>
      <c r="E927" s="235">
        <v>14329.5</v>
      </c>
      <c r="F927" s="497">
        <v>41711</v>
      </c>
      <c r="G927" s="44">
        <v>14329.5</v>
      </c>
      <c r="H927" s="86">
        <f t="shared" si="14"/>
        <v>0</v>
      </c>
      <c r="I927" s="214"/>
    </row>
    <row r="928" spans="1:9" x14ac:dyDescent="0.25">
      <c r="A928" s="216"/>
      <c r="B928" s="224" t="s">
        <v>2262</v>
      </c>
      <c r="C928" s="259" t="s">
        <v>1675</v>
      </c>
      <c r="D928" s="214" t="s">
        <v>96</v>
      </c>
      <c r="E928" s="235">
        <v>41065.599999999999</v>
      </c>
      <c r="F928" s="497">
        <v>41711</v>
      </c>
      <c r="G928" s="44">
        <v>41065.599999999999</v>
      </c>
      <c r="H928" s="86">
        <f t="shared" si="14"/>
        <v>0</v>
      </c>
      <c r="I928" s="214" t="s">
        <v>27</v>
      </c>
    </row>
    <row r="929" spans="1:9" x14ac:dyDescent="0.25">
      <c r="A929" s="216"/>
      <c r="B929" s="224" t="s">
        <v>2263</v>
      </c>
      <c r="C929" s="259" t="s">
        <v>1675</v>
      </c>
      <c r="D929" s="214" t="s">
        <v>2264</v>
      </c>
      <c r="E929" s="235">
        <v>2610.5</v>
      </c>
      <c r="F929" s="497">
        <v>41711</v>
      </c>
      <c r="G929" s="44">
        <v>2610.5</v>
      </c>
      <c r="H929" s="86">
        <f t="shared" si="14"/>
        <v>0</v>
      </c>
      <c r="I929" s="214" t="s">
        <v>30</v>
      </c>
    </row>
    <row r="930" spans="1:9" x14ac:dyDescent="0.25">
      <c r="A930" s="216"/>
      <c r="B930" s="224" t="s">
        <v>2265</v>
      </c>
      <c r="C930" s="259" t="s">
        <v>1675</v>
      </c>
      <c r="D930" s="214" t="s">
        <v>92</v>
      </c>
      <c r="E930" s="235">
        <v>1152</v>
      </c>
      <c r="F930" s="497">
        <v>41711</v>
      </c>
      <c r="G930" s="44">
        <v>1152</v>
      </c>
      <c r="H930" s="86">
        <f t="shared" si="14"/>
        <v>0</v>
      </c>
      <c r="I930" s="214" t="s">
        <v>27</v>
      </c>
    </row>
    <row r="931" spans="1:9" x14ac:dyDescent="0.25">
      <c r="A931" s="216"/>
      <c r="B931" s="224" t="s">
        <v>2266</v>
      </c>
      <c r="C931" s="259" t="s">
        <v>1675</v>
      </c>
      <c r="D931" s="214" t="s">
        <v>29</v>
      </c>
      <c r="E931" s="235">
        <v>6887.5</v>
      </c>
      <c r="F931" s="497">
        <v>41711</v>
      </c>
      <c r="G931" s="44">
        <v>6887.5</v>
      </c>
      <c r="H931" s="86">
        <f t="shared" si="14"/>
        <v>0</v>
      </c>
      <c r="I931" s="214" t="s">
        <v>30</v>
      </c>
    </row>
    <row r="932" spans="1:9" x14ac:dyDescent="0.25">
      <c r="A932" s="216"/>
      <c r="B932" s="224" t="s">
        <v>2267</v>
      </c>
      <c r="C932" s="259" t="s">
        <v>1675</v>
      </c>
      <c r="D932" s="214" t="s">
        <v>99</v>
      </c>
      <c r="E932" s="235">
        <v>953</v>
      </c>
      <c r="F932" s="497">
        <v>41711</v>
      </c>
      <c r="G932" s="44">
        <v>953</v>
      </c>
      <c r="H932" s="86">
        <f t="shared" si="14"/>
        <v>0</v>
      </c>
      <c r="I932" s="214" t="s">
        <v>27</v>
      </c>
    </row>
    <row r="933" spans="1:9" x14ac:dyDescent="0.25">
      <c r="A933" s="216"/>
      <c r="B933" s="224" t="s">
        <v>2268</v>
      </c>
      <c r="C933" s="259" t="s">
        <v>1675</v>
      </c>
      <c r="D933" s="214" t="s">
        <v>55</v>
      </c>
      <c r="E933" s="235">
        <v>8094</v>
      </c>
      <c r="F933" s="497">
        <v>41711</v>
      </c>
      <c r="G933" s="44">
        <v>8094</v>
      </c>
      <c r="H933" s="86">
        <f t="shared" si="14"/>
        <v>0</v>
      </c>
      <c r="I933" s="214" t="s">
        <v>8</v>
      </c>
    </row>
    <row r="934" spans="1:9" x14ac:dyDescent="0.25">
      <c r="A934" s="216"/>
      <c r="B934" s="224" t="s">
        <v>2269</v>
      </c>
      <c r="C934" s="259" t="s">
        <v>1675</v>
      </c>
      <c r="D934" s="214" t="s">
        <v>8</v>
      </c>
      <c r="E934" s="235">
        <v>1942</v>
      </c>
      <c r="F934" s="497">
        <v>41711</v>
      </c>
      <c r="G934" s="44">
        <v>1942</v>
      </c>
      <c r="H934" s="86">
        <f t="shared" si="14"/>
        <v>0</v>
      </c>
      <c r="I934" s="214" t="s">
        <v>8</v>
      </c>
    </row>
    <row r="935" spans="1:9" x14ac:dyDescent="0.25">
      <c r="A935" s="216"/>
      <c r="B935" s="224" t="s">
        <v>2270</v>
      </c>
      <c r="C935" s="259" t="s">
        <v>1675</v>
      </c>
      <c r="D935" s="214" t="s">
        <v>810</v>
      </c>
      <c r="E935" s="235">
        <v>352.6</v>
      </c>
      <c r="F935" s="497">
        <v>41711</v>
      </c>
      <c r="G935" s="44">
        <v>352.6</v>
      </c>
      <c r="H935" s="86">
        <f t="shared" si="14"/>
        <v>0</v>
      </c>
      <c r="I935" s="214" t="s">
        <v>30</v>
      </c>
    </row>
    <row r="936" spans="1:9" x14ac:dyDescent="0.25">
      <c r="A936" s="216"/>
      <c r="B936" s="224" t="s">
        <v>2271</v>
      </c>
      <c r="C936" s="259" t="s">
        <v>1675</v>
      </c>
      <c r="D936" s="214" t="s">
        <v>36</v>
      </c>
      <c r="E936" s="235">
        <v>26209.599999999999</v>
      </c>
      <c r="F936" s="497">
        <v>41715</v>
      </c>
      <c r="G936" s="44">
        <v>26209</v>
      </c>
      <c r="H936" s="86">
        <f t="shared" si="14"/>
        <v>0.59999999999854481</v>
      </c>
      <c r="I936" s="214" t="s">
        <v>65</v>
      </c>
    </row>
    <row r="937" spans="1:9" x14ac:dyDescent="0.25">
      <c r="A937" s="216"/>
      <c r="B937" s="224" t="s">
        <v>2272</v>
      </c>
      <c r="C937" s="259" t="s">
        <v>1675</v>
      </c>
      <c r="D937" s="214" t="s">
        <v>22</v>
      </c>
      <c r="E937" s="235">
        <v>1565</v>
      </c>
      <c r="F937" s="497">
        <v>41711</v>
      </c>
      <c r="G937" s="44">
        <v>1565</v>
      </c>
      <c r="H937" s="86">
        <f t="shared" si="14"/>
        <v>0</v>
      </c>
      <c r="I937" s="214"/>
    </row>
    <row r="938" spans="1:9" x14ac:dyDescent="0.25">
      <c r="A938" s="216"/>
      <c r="B938" s="224" t="s">
        <v>2273</v>
      </c>
      <c r="C938" s="259" t="s">
        <v>1675</v>
      </c>
      <c r="D938" s="214" t="s">
        <v>2274</v>
      </c>
      <c r="E938" s="235">
        <v>1364</v>
      </c>
      <c r="F938" s="497">
        <v>41711</v>
      </c>
      <c r="G938" s="44">
        <v>1364</v>
      </c>
      <c r="H938" s="86">
        <f t="shared" si="14"/>
        <v>0</v>
      </c>
      <c r="I938" s="214" t="s">
        <v>65</v>
      </c>
    </row>
    <row r="939" spans="1:9" x14ac:dyDescent="0.25">
      <c r="A939" s="216"/>
      <c r="B939" s="224" t="s">
        <v>2275</v>
      </c>
      <c r="C939" s="259" t="s">
        <v>1675</v>
      </c>
      <c r="D939" s="214" t="s">
        <v>8</v>
      </c>
      <c r="E939" s="235">
        <v>2447.5</v>
      </c>
      <c r="F939" s="497">
        <v>41711</v>
      </c>
      <c r="G939" s="44">
        <v>2447.5</v>
      </c>
      <c r="H939" s="86">
        <f t="shared" si="14"/>
        <v>0</v>
      </c>
      <c r="I939" s="214" t="s">
        <v>8</v>
      </c>
    </row>
    <row r="940" spans="1:9" x14ac:dyDescent="0.25">
      <c r="A940" s="216"/>
      <c r="B940" s="224" t="s">
        <v>2276</v>
      </c>
      <c r="C940" s="259" t="s">
        <v>1675</v>
      </c>
      <c r="D940" s="214" t="s">
        <v>67</v>
      </c>
      <c r="E940" s="239">
        <v>4272</v>
      </c>
      <c r="F940" s="560" t="s">
        <v>2277</v>
      </c>
      <c r="G940" s="44">
        <v>4272</v>
      </c>
      <c r="H940" s="86">
        <f t="shared" si="14"/>
        <v>0</v>
      </c>
      <c r="I940" s="214" t="s">
        <v>65</v>
      </c>
    </row>
    <row r="941" spans="1:9" x14ac:dyDescent="0.25">
      <c r="A941" s="216"/>
      <c r="B941" s="224" t="s">
        <v>2278</v>
      </c>
      <c r="C941" s="259" t="s">
        <v>1675</v>
      </c>
      <c r="D941" s="214" t="s">
        <v>8</v>
      </c>
      <c r="E941" s="235">
        <v>765</v>
      </c>
      <c r="F941" s="497">
        <v>41711</v>
      </c>
      <c r="G941" s="44">
        <v>765</v>
      </c>
      <c r="H941" s="86">
        <f t="shared" si="14"/>
        <v>0</v>
      </c>
      <c r="I941" s="214" t="s">
        <v>8</v>
      </c>
    </row>
    <row r="942" spans="1:9" x14ac:dyDescent="0.25">
      <c r="A942" s="216"/>
      <c r="B942" s="224" t="s">
        <v>2279</v>
      </c>
      <c r="C942" s="259" t="s">
        <v>1675</v>
      </c>
      <c r="D942" s="214" t="s">
        <v>54</v>
      </c>
      <c r="E942" s="235">
        <v>6140.5</v>
      </c>
      <c r="F942" s="497">
        <v>41711</v>
      </c>
      <c r="G942" s="44">
        <v>6140.5</v>
      </c>
      <c r="H942" s="86">
        <f t="shared" si="14"/>
        <v>0</v>
      </c>
      <c r="I942" s="214" t="s">
        <v>30</v>
      </c>
    </row>
    <row r="943" spans="1:9" x14ac:dyDescent="0.25">
      <c r="A943" s="216"/>
      <c r="B943" s="224" t="s">
        <v>2280</v>
      </c>
      <c r="C943" s="259" t="s">
        <v>1675</v>
      </c>
      <c r="D943" s="214" t="s">
        <v>11</v>
      </c>
      <c r="E943" s="235">
        <v>77845</v>
      </c>
      <c r="F943" s="497">
        <v>41725</v>
      </c>
      <c r="G943" s="44">
        <v>77845</v>
      </c>
      <c r="H943" s="248">
        <f t="shared" si="14"/>
        <v>0</v>
      </c>
      <c r="I943" s="214" t="s">
        <v>12</v>
      </c>
    </row>
    <row r="944" spans="1:9" x14ac:dyDescent="0.25">
      <c r="A944" s="216"/>
      <c r="B944" s="224" t="s">
        <v>2281</v>
      </c>
      <c r="C944" s="259" t="s">
        <v>1675</v>
      </c>
      <c r="D944" s="214" t="s">
        <v>180</v>
      </c>
      <c r="E944" s="235">
        <v>25934</v>
      </c>
      <c r="F944" s="497">
        <v>41715</v>
      </c>
      <c r="G944" s="44">
        <v>25934</v>
      </c>
      <c r="H944" s="248">
        <f t="shared" si="14"/>
        <v>0</v>
      </c>
      <c r="I944" s="214" t="s">
        <v>12</v>
      </c>
    </row>
    <row r="945" spans="1:9" x14ac:dyDescent="0.25">
      <c r="A945" s="216"/>
      <c r="B945" s="224" t="s">
        <v>2282</v>
      </c>
      <c r="C945" s="259" t="s">
        <v>1675</v>
      </c>
      <c r="D945" s="214" t="s">
        <v>134</v>
      </c>
      <c r="E945" s="235">
        <v>2992</v>
      </c>
      <c r="F945" s="497">
        <v>41711</v>
      </c>
      <c r="G945" s="44">
        <v>2992</v>
      </c>
      <c r="H945" s="248">
        <f t="shared" si="14"/>
        <v>0</v>
      </c>
      <c r="I945" s="214" t="s">
        <v>12</v>
      </c>
    </row>
    <row r="946" spans="1:9" x14ac:dyDescent="0.25">
      <c r="A946" s="216"/>
      <c r="B946" s="224" t="s">
        <v>2283</v>
      </c>
      <c r="C946" s="259" t="s">
        <v>1675</v>
      </c>
      <c r="D946" s="214" t="s">
        <v>351</v>
      </c>
      <c r="E946" s="235">
        <v>1738</v>
      </c>
      <c r="F946" s="497">
        <v>41711</v>
      </c>
      <c r="G946" s="44">
        <v>1738</v>
      </c>
      <c r="H946" s="248">
        <f t="shared" si="14"/>
        <v>0</v>
      </c>
      <c r="I946" s="214" t="s">
        <v>65</v>
      </c>
    </row>
    <row r="947" spans="1:9" x14ac:dyDescent="0.25">
      <c r="A947" s="216"/>
      <c r="B947" s="224" t="s">
        <v>2284</v>
      </c>
      <c r="C947" s="259" t="s">
        <v>1675</v>
      </c>
      <c r="D947" s="214" t="s">
        <v>193</v>
      </c>
      <c r="E947" s="239">
        <v>8617.5</v>
      </c>
      <c r="F947" s="560" t="s">
        <v>2285</v>
      </c>
      <c r="G947" s="44">
        <v>8617.5</v>
      </c>
      <c r="H947" s="86">
        <f t="shared" si="14"/>
        <v>0</v>
      </c>
      <c r="I947" s="214" t="s">
        <v>65</v>
      </c>
    </row>
    <row r="948" spans="1:9" x14ac:dyDescent="0.25">
      <c r="A948" s="216"/>
      <c r="B948" s="224" t="s">
        <v>2286</v>
      </c>
      <c r="C948" s="259" t="s">
        <v>1675</v>
      </c>
      <c r="D948" s="214" t="s">
        <v>74</v>
      </c>
      <c r="E948" s="235">
        <v>1210</v>
      </c>
      <c r="F948" s="497">
        <v>41711</v>
      </c>
      <c r="G948" s="44">
        <v>1210</v>
      </c>
      <c r="H948" s="248">
        <f t="shared" si="14"/>
        <v>0</v>
      </c>
      <c r="I948" s="214"/>
    </row>
    <row r="949" spans="1:9" x14ac:dyDescent="0.25">
      <c r="A949" s="216"/>
      <c r="B949" s="224" t="s">
        <v>2287</v>
      </c>
      <c r="C949" s="259" t="s">
        <v>1675</v>
      </c>
      <c r="D949" s="214" t="s">
        <v>2288</v>
      </c>
      <c r="E949" s="235">
        <v>7882</v>
      </c>
      <c r="F949" s="497">
        <v>41711</v>
      </c>
      <c r="G949" s="44">
        <v>7882</v>
      </c>
      <c r="H949" s="248">
        <f t="shared" si="14"/>
        <v>0</v>
      </c>
      <c r="I949" s="214" t="s">
        <v>21</v>
      </c>
    </row>
    <row r="950" spans="1:9" x14ac:dyDescent="0.25">
      <c r="A950" s="216"/>
      <c r="B950" s="224" t="s">
        <v>2289</v>
      </c>
      <c r="C950" s="259" t="s">
        <v>1675</v>
      </c>
      <c r="D950" s="214" t="s">
        <v>130</v>
      </c>
      <c r="E950" s="235">
        <v>5865.2</v>
      </c>
      <c r="F950" s="497">
        <v>41713</v>
      </c>
      <c r="G950" s="44">
        <v>5865.2</v>
      </c>
      <c r="H950" s="248">
        <f t="shared" si="14"/>
        <v>0</v>
      </c>
      <c r="I950" s="214" t="s">
        <v>21</v>
      </c>
    </row>
    <row r="951" spans="1:9" x14ac:dyDescent="0.25">
      <c r="A951" s="216"/>
      <c r="B951" s="224" t="s">
        <v>2290</v>
      </c>
      <c r="C951" s="259" t="s">
        <v>1675</v>
      </c>
      <c r="D951" s="214" t="s">
        <v>188</v>
      </c>
      <c r="E951" s="235">
        <v>10554</v>
      </c>
      <c r="F951" s="588">
        <v>41804</v>
      </c>
      <c r="G951" s="70">
        <v>10554</v>
      </c>
      <c r="H951" s="86">
        <f t="shared" si="14"/>
        <v>0</v>
      </c>
      <c r="I951" s="214" t="s">
        <v>21</v>
      </c>
    </row>
    <row r="952" spans="1:9" x14ac:dyDescent="0.25">
      <c r="A952" s="216"/>
      <c r="B952" s="224" t="s">
        <v>2291</v>
      </c>
      <c r="C952" s="259" t="s">
        <v>1675</v>
      </c>
      <c r="D952" s="214" t="s">
        <v>149</v>
      </c>
      <c r="E952" s="239">
        <v>13700.5</v>
      </c>
      <c r="F952" s="560" t="s">
        <v>2292</v>
      </c>
      <c r="G952" s="44">
        <v>13700.5</v>
      </c>
      <c r="H952" s="86">
        <f t="shared" si="14"/>
        <v>0</v>
      </c>
      <c r="I952" s="214" t="s">
        <v>27</v>
      </c>
    </row>
    <row r="953" spans="1:9" x14ac:dyDescent="0.25">
      <c r="A953" s="216"/>
      <c r="B953" s="224" t="s">
        <v>2293</v>
      </c>
      <c r="C953" s="259" t="s">
        <v>1675</v>
      </c>
      <c r="D953" s="214" t="s">
        <v>2294</v>
      </c>
      <c r="E953" s="235">
        <v>4296</v>
      </c>
      <c r="F953" s="497">
        <v>41711</v>
      </c>
      <c r="G953" s="44">
        <v>4296</v>
      </c>
      <c r="H953" s="248">
        <f t="shared" si="14"/>
        <v>0</v>
      </c>
      <c r="I953" s="214"/>
    </row>
    <row r="954" spans="1:9" x14ac:dyDescent="0.25">
      <c r="A954" s="216"/>
      <c r="B954" s="224" t="s">
        <v>2295</v>
      </c>
      <c r="C954" s="259" t="s">
        <v>1675</v>
      </c>
      <c r="D954" s="214" t="s">
        <v>8</v>
      </c>
      <c r="E954" s="235">
        <v>480</v>
      </c>
      <c r="F954" s="497">
        <v>41711</v>
      </c>
      <c r="G954" s="44">
        <v>480</v>
      </c>
      <c r="H954" s="248">
        <f t="shared" si="14"/>
        <v>0</v>
      </c>
      <c r="I954" s="214" t="s">
        <v>8</v>
      </c>
    </row>
    <row r="955" spans="1:9" x14ac:dyDescent="0.25">
      <c r="A955" s="216"/>
      <c r="B955" s="224" t="s">
        <v>2296</v>
      </c>
      <c r="C955" s="259" t="s">
        <v>1675</v>
      </c>
      <c r="D955" s="214" t="s">
        <v>2297</v>
      </c>
      <c r="E955" s="235">
        <v>2807.5</v>
      </c>
      <c r="F955" s="497">
        <v>41711</v>
      </c>
      <c r="G955" s="44">
        <v>2807.5</v>
      </c>
      <c r="H955" s="248">
        <f t="shared" si="14"/>
        <v>0</v>
      </c>
      <c r="I955" s="214" t="s">
        <v>45</v>
      </c>
    </row>
    <row r="956" spans="1:9" x14ac:dyDescent="0.25">
      <c r="A956" s="216"/>
      <c r="B956" s="224" t="s">
        <v>2298</v>
      </c>
      <c r="C956" s="259" t="s">
        <v>1675</v>
      </c>
      <c r="D956" s="214" t="s">
        <v>2299</v>
      </c>
      <c r="E956" s="235">
        <v>1898</v>
      </c>
      <c r="F956" s="497">
        <v>41711</v>
      </c>
      <c r="G956" s="44">
        <v>1898</v>
      </c>
      <c r="H956" s="248">
        <f t="shared" si="14"/>
        <v>0</v>
      </c>
      <c r="I956" s="214" t="s">
        <v>65</v>
      </c>
    </row>
    <row r="957" spans="1:9" x14ac:dyDescent="0.25">
      <c r="A957" s="216"/>
      <c r="B957" s="224" t="s">
        <v>2300</v>
      </c>
      <c r="C957" s="259" t="s">
        <v>1675</v>
      </c>
      <c r="D957" s="214" t="s">
        <v>99</v>
      </c>
      <c r="E957" s="235">
        <v>5776</v>
      </c>
      <c r="F957" s="497">
        <v>41711</v>
      </c>
      <c r="G957" s="44">
        <v>5776</v>
      </c>
      <c r="H957" s="248">
        <f t="shared" si="14"/>
        <v>0</v>
      </c>
      <c r="I957" s="214" t="s">
        <v>65</v>
      </c>
    </row>
    <row r="958" spans="1:9" x14ac:dyDescent="0.25">
      <c r="A958" s="216"/>
      <c r="B958" s="224" t="s">
        <v>2301</v>
      </c>
      <c r="C958" s="259" t="s">
        <v>1675</v>
      </c>
      <c r="D958" s="214" t="s">
        <v>473</v>
      </c>
      <c r="E958" s="235">
        <v>780</v>
      </c>
      <c r="F958" s="497">
        <v>41711</v>
      </c>
      <c r="G958" s="44">
        <v>780</v>
      </c>
      <c r="H958" s="248">
        <f t="shared" si="14"/>
        <v>0</v>
      </c>
      <c r="I958" s="214"/>
    </row>
    <row r="959" spans="1:9" x14ac:dyDescent="0.25">
      <c r="A959" s="261">
        <v>41711</v>
      </c>
      <c r="B959" s="262" t="s">
        <v>2302</v>
      </c>
      <c r="C959" s="259" t="s">
        <v>1675</v>
      </c>
      <c r="D959" s="214" t="s">
        <v>231</v>
      </c>
      <c r="E959" s="58">
        <v>1095</v>
      </c>
      <c r="F959" s="553">
        <v>41711</v>
      </c>
      <c r="G959" s="230">
        <v>1095</v>
      </c>
      <c r="H959" s="52">
        <f t="shared" si="14"/>
        <v>0</v>
      </c>
      <c r="I959" s="214" t="s">
        <v>65</v>
      </c>
    </row>
    <row r="960" spans="1:9" x14ac:dyDescent="0.25">
      <c r="A960" s="216"/>
      <c r="B960" s="224" t="s">
        <v>2303</v>
      </c>
      <c r="C960" s="259" t="s">
        <v>1675</v>
      </c>
      <c r="D960" s="214" t="s">
        <v>235</v>
      </c>
      <c r="E960" s="239">
        <v>4957</v>
      </c>
      <c r="F960" s="560" t="s">
        <v>2304</v>
      </c>
      <c r="G960" s="44">
        <v>4957</v>
      </c>
      <c r="H960" s="86">
        <f t="shared" ref="H960:H1023" si="15">E960-G960</f>
        <v>0</v>
      </c>
      <c r="I960" s="214" t="s">
        <v>65</v>
      </c>
    </row>
    <row r="961" spans="1:9" x14ac:dyDescent="0.25">
      <c r="A961" s="216"/>
      <c r="B961" s="224" t="s">
        <v>2305</v>
      </c>
      <c r="C961" s="259" t="s">
        <v>1675</v>
      </c>
      <c r="D961" s="214" t="s">
        <v>623</v>
      </c>
      <c r="E961" s="239">
        <v>1917.5</v>
      </c>
      <c r="F961" s="497">
        <v>41711</v>
      </c>
      <c r="G961" s="44">
        <v>1917.5</v>
      </c>
      <c r="H961" s="248">
        <f t="shared" si="15"/>
        <v>0</v>
      </c>
      <c r="I961" s="214"/>
    </row>
    <row r="962" spans="1:9" x14ac:dyDescent="0.25">
      <c r="A962" s="216"/>
      <c r="B962" s="224" t="s">
        <v>2306</v>
      </c>
      <c r="C962" s="259" t="s">
        <v>1675</v>
      </c>
      <c r="D962" s="214" t="s">
        <v>468</v>
      </c>
      <c r="E962" s="239">
        <v>6770</v>
      </c>
      <c r="F962" s="497">
        <v>41711</v>
      </c>
      <c r="G962" s="44">
        <v>6770</v>
      </c>
      <c r="H962" s="248">
        <f t="shared" si="15"/>
        <v>0</v>
      </c>
      <c r="I962" s="214" t="s">
        <v>65</v>
      </c>
    </row>
    <row r="963" spans="1:9" x14ac:dyDescent="0.25">
      <c r="A963" s="216"/>
      <c r="B963" s="224" t="s">
        <v>2307</v>
      </c>
      <c r="C963" s="259" t="s">
        <v>1675</v>
      </c>
      <c r="D963" s="214" t="s">
        <v>367</v>
      </c>
      <c r="E963" s="239">
        <v>4334.5</v>
      </c>
      <c r="F963" s="560" t="s">
        <v>2308</v>
      </c>
      <c r="G963" s="44">
        <v>4334.5</v>
      </c>
      <c r="H963" s="86">
        <f t="shared" si="15"/>
        <v>0</v>
      </c>
      <c r="I963" s="214" t="s">
        <v>8</v>
      </c>
    </row>
    <row r="964" spans="1:9" x14ac:dyDescent="0.25">
      <c r="A964" s="216"/>
      <c r="B964" s="224" t="s">
        <v>2309</v>
      </c>
      <c r="C964" s="259" t="s">
        <v>1675</v>
      </c>
      <c r="D964" s="214" t="s">
        <v>54</v>
      </c>
      <c r="E964" s="239">
        <v>25556.5</v>
      </c>
      <c r="F964" s="497">
        <v>41711</v>
      </c>
      <c r="G964" s="44">
        <v>25556.5</v>
      </c>
      <c r="H964" s="248">
        <f t="shared" si="15"/>
        <v>0</v>
      </c>
      <c r="I964" s="214" t="s">
        <v>217</v>
      </c>
    </row>
    <row r="965" spans="1:9" x14ac:dyDescent="0.25">
      <c r="A965" s="216"/>
      <c r="B965" s="224" t="s">
        <v>2310</v>
      </c>
      <c r="C965" s="259" t="s">
        <v>1675</v>
      </c>
      <c r="D965" s="214" t="s">
        <v>14</v>
      </c>
      <c r="E965" s="239">
        <v>9307</v>
      </c>
      <c r="F965" s="497">
        <v>41711</v>
      </c>
      <c r="G965" s="44">
        <v>9307</v>
      </c>
      <c r="H965" s="86">
        <f t="shared" si="15"/>
        <v>0</v>
      </c>
      <c r="I965" s="214" t="s">
        <v>30</v>
      </c>
    </row>
    <row r="966" spans="1:9" x14ac:dyDescent="0.25">
      <c r="A966" s="216"/>
      <c r="B966" s="224" t="s">
        <v>2311</v>
      </c>
      <c r="C966" s="259" t="s">
        <v>1675</v>
      </c>
      <c r="D966" s="214" t="s">
        <v>160</v>
      </c>
      <c r="E966" s="239">
        <v>31106.5</v>
      </c>
      <c r="F966" s="497">
        <v>41711</v>
      </c>
      <c r="G966" s="44">
        <v>31106.5</v>
      </c>
      <c r="H966" s="248">
        <f t="shared" si="15"/>
        <v>0</v>
      </c>
      <c r="I966" s="214" t="s">
        <v>8</v>
      </c>
    </row>
    <row r="967" spans="1:9" x14ac:dyDescent="0.25">
      <c r="A967" s="216">
        <v>41712</v>
      </c>
      <c r="B967" s="224" t="s">
        <v>2312</v>
      </c>
      <c r="C967" s="259" t="s">
        <v>1675</v>
      </c>
      <c r="D967" s="214" t="s">
        <v>152</v>
      </c>
      <c r="E967" s="235">
        <v>6898.5</v>
      </c>
      <c r="F967" s="497">
        <v>41712</v>
      </c>
      <c r="G967" s="44">
        <v>6898.5</v>
      </c>
      <c r="H967" s="248">
        <f t="shared" si="15"/>
        <v>0</v>
      </c>
      <c r="I967" s="214"/>
    </row>
    <row r="968" spans="1:9" x14ac:dyDescent="0.25">
      <c r="A968" s="216"/>
      <c r="B968" s="224" t="s">
        <v>2313</v>
      </c>
      <c r="C968" s="259" t="s">
        <v>1675</v>
      </c>
      <c r="D968" s="214" t="s">
        <v>2079</v>
      </c>
      <c r="E968" s="235">
        <v>1419</v>
      </c>
      <c r="F968" s="497">
        <v>41712</v>
      </c>
      <c r="G968" s="44">
        <v>1419</v>
      </c>
      <c r="H968" s="248">
        <f t="shared" si="15"/>
        <v>0</v>
      </c>
      <c r="I968" s="58"/>
    </row>
    <row r="969" spans="1:9" x14ac:dyDescent="0.25">
      <c r="A969" s="216"/>
      <c r="B969" s="224" t="s">
        <v>2314</v>
      </c>
      <c r="C969" s="259" t="s">
        <v>1675</v>
      </c>
      <c r="D969" s="214" t="s">
        <v>62</v>
      </c>
      <c r="E969" s="235">
        <v>19623.400000000001</v>
      </c>
      <c r="F969" s="554" t="s">
        <v>2315</v>
      </c>
      <c r="G969" s="44">
        <v>19623.400000000001</v>
      </c>
      <c r="H969" s="248">
        <f t="shared" si="15"/>
        <v>0</v>
      </c>
      <c r="I969" s="214" t="s">
        <v>12</v>
      </c>
    </row>
    <row r="970" spans="1:9" x14ac:dyDescent="0.25">
      <c r="A970" s="216"/>
      <c r="B970" s="224" t="s">
        <v>2316</v>
      </c>
      <c r="C970" s="259" t="s">
        <v>1675</v>
      </c>
      <c r="D970" s="214" t="s">
        <v>8</v>
      </c>
      <c r="E970" s="235">
        <v>370</v>
      </c>
      <c r="F970" s="497">
        <v>41712</v>
      </c>
      <c r="G970" s="44">
        <v>370</v>
      </c>
      <c r="H970" s="248">
        <f t="shared" si="15"/>
        <v>0</v>
      </c>
      <c r="I970" s="214" t="s">
        <v>8</v>
      </c>
    </row>
    <row r="971" spans="1:9" x14ac:dyDescent="0.25">
      <c r="A971" s="216"/>
      <c r="B971" s="224" t="s">
        <v>2317</v>
      </c>
      <c r="C971" s="259" t="s">
        <v>1675</v>
      </c>
      <c r="D971" s="214" t="s">
        <v>19</v>
      </c>
      <c r="E971" s="235">
        <v>614194.69999999995</v>
      </c>
      <c r="F971" s="560" t="s">
        <v>4931</v>
      </c>
      <c r="G971" s="44">
        <f>254972.82+268750+90471.88</f>
        <v>614194.69999999995</v>
      </c>
      <c r="H971" s="86">
        <f t="shared" si="15"/>
        <v>0</v>
      </c>
      <c r="I971" s="214"/>
    </row>
    <row r="972" spans="1:9" x14ac:dyDescent="0.25">
      <c r="A972" s="216"/>
      <c r="B972" s="224" t="s">
        <v>2318</v>
      </c>
      <c r="C972" s="259" t="s">
        <v>1675</v>
      </c>
      <c r="D972" s="214" t="s">
        <v>28</v>
      </c>
      <c r="E972" s="239">
        <v>8520</v>
      </c>
      <c r="F972" s="560" t="s">
        <v>2319</v>
      </c>
      <c r="G972" s="44">
        <v>8520</v>
      </c>
      <c r="H972" s="86">
        <f t="shared" si="15"/>
        <v>0</v>
      </c>
      <c r="I972" s="214" t="s">
        <v>8</v>
      </c>
    </row>
    <row r="973" spans="1:9" x14ac:dyDescent="0.25">
      <c r="A973" s="216"/>
      <c r="B973" s="224" t="s">
        <v>2320</v>
      </c>
      <c r="C973" s="259" t="s">
        <v>1675</v>
      </c>
      <c r="D973" s="214" t="s">
        <v>2241</v>
      </c>
      <c r="E973" s="235">
        <v>1987.5</v>
      </c>
      <c r="F973" s="497">
        <v>41712</v>
      </c>
      <c r="G973" s="44">
        <v>1987.5</v>
      </c>
      <c r="H973" s="86">
        <f t="shared" si="15"/>
        <v>0</v>
      </c>
      <c r="I973" s="214" t="s">
        <v>37</v>
      </c>
    </row>
    <row r="974" spans="1:9" x14ac:dyDescent="0.25">
      <c r="A974" s="216"/>
      <c r="B974" s="224" t="s">
        <v>2321</v>
      </c>
      <c r="C974" s="259" t="s">
        <v>1675</v>
      </c>
      <c r="D974" s="214" t="s">
        <v>14</v>
      </c>
      <c r="E974" s="235">
        <v>1968</v>
      </c>
      <c r="F974" s="497">
        <v>41712</v>
      </c>
      <c r="G974" s="44">
        <v>1968</v>
      </c>
      <c r="H974" s="86">
        <f t="shared" si="15"/>
        <v>0</v>
      </c>
      <c r="I974" s="214" t="s">
        <v>12</v>
      </c>
    </row>
    <row r="975" spans="1:9" x14ac:dyDescent="0.25">
      <c r="A975" s="216"/>
      <c r="B975" s="224" t="s">
        <v>2322</v>
      </c>
      <c r="C975" s="259" t="s">
        <v>1675</v>
      </c>
      <c r="D975" s="214" t="s">
        <v>44</v>
      </c>
      <c r="E975" s="235">
        <v>5700</v>
      </c>
      <c r="F975" s="497">
        <v>41720</v>
      </c>
      <c r="G975" s="44">
        <v>5700</v>
      </c>
      <c r="H975" s="86">
        <f t="shared" si="15"/>
        <v>0</v>
      </c>
      <c r="I975" s="214" t="s">
        <v>65</v>
      </c>
    </row>
    <row r="976" spans="1:9" x14ac:dyDescent="0.25">
      <c r="A976" s="216"/>
      <c r="B976" s="224" t="s">
        <v>2323</v>
      </c>
      <c r="C976" s="259" t="s">
        <v>1675</v>
      </c>
      <c r="D976" s="214" t="s">
        <v>13</v>
      </c>
      <c r="E976" s="235">
        <v>4048</v>
      </c>
      <c r="F976" s="497">
        <v>41713</v>
      </c>
      <c r="G976" s="44">
        <v>4048</v>
      </c>
      <c r="H976" s="86">
        <f t="shared" si="15"/>
        <v>0</v>
      </c>
      <c r="I976" s="214" t="s">
        <v>30</v>
      </c>
    </row>
    <row r="977" spans="1:9" x14ac:dyDescent="0.25">
      <c r="A977" s="216"/>
      <c r="B977" s="224" t="s">
        <v>2324</v>
      </c>
      <c r="C977" s="259" t="s">
        <v>1675</v>
      </c>
      <c r="D977" s="214" t="s">
        <v>24</v>
      </c>
      <c r="E977" s="235">
        <v>185</v>
      </c>
      <c r="F977" s="497">
        <v>41712</v>
      </c>
      <c r="G977" s="44">
        <v>185</v>
      </c>
      <c r="H977" s="86">
        <f t="shared" si="15"/>
        <v>0</v>
      </c>
      <c r="I977" s="214" t="s">
        <v>8</v>
      </c>
    </row>
    <row r="978" spans="1:9" x14ac:dyDescent="0.25">
      <c r="A978" s="216"/>
      <c r="B978" s="224" t="s">
        <v>2325</v>
      </c>
      <c r="C978" s="259" t="s">
        <v>1675</v>
      </c>
      <c r="D978" s="214" t="s">
        <v>260</v>
      </c>
      <c r="E978" s="235">
        <v>3416</v>
      </c>
      <c r="F978" s="497">
        <v>41712</v>
      </c>
      <c r="G978" s="44">
        <v>3416</v>
      </c>
      <c r="H978" s="86">
        <f t="shared" si="15"/>
        <v>0</v>
      </c>
      <c r="I978" s="214" t="s">
        <v>65</v>
      </c>
    </row>
    <row r="979" spans="1:9" x14ac:dyDescent="0.25">
      <c r="A979" s="216"/>
      <c r="B979" s="224" t="s">
        <v>2326</v>
      </c>
      <c r="C979" s="259" t="s">
        <v>1675</v>
      </c>
      <c r="D979" s="214" t="s">
        <v>43</v>
      </c>
      <c r="E979" s="235">
        <v>2280</v>
      </c>
      <c r="F979" s="560" t="s">
        <v>2327</v>
      </c>
      <c r="G979" s="44">
        <v>2280</v>
      </c>
      <c r="H979" s="86">
        <f t="shared" si="15"/>
        <v>0</v>
      </c>
      <c r="I979" s="214" t="s">
        <v>30</v>
      </c>
    </row>
    <row r="980" spans="1:9" x14ac:dyDescent="0.25">
      <c r="A980" s="216"/>
      <c r="B980" s="224" t="s">
        <v>2328</v>
      </c>
      <c r="C980" s="259" t="s">
        <v>1675</v>
      </c>
      <c r="D980" s="214" t="s">
        <v>42</v>
      </c>
      <c r="E980" s="235">
        <v>2660</v>
      </c>
      <c r="F980" s="497">
        <v>41720</v>
      </c>
      <c r="G980" s="44">
        <v>2660</v>
      </c>
      <c r="H980" s="86">
        <f t="shared" si="15"/>
        <v>0</v>
      </c>
      <c r="I980" s="214" t="s">
        <v>30</v>
      </c>
    </row>
    <row r="981" spans="1:9" x14ac:dyDescent="0.25">
      <c r="A981" s="216"/>
      <c r="B981" s="224" t="s">
        <v>2329</v>
      </c>
      <c r="C981" s="259" t="s">
        <v>1675</v>
      </c>
      <c r="D981" s="214" t="s">
        <v>8</v>
      </c>
      <c r="E981" s="235">
        <v>797.5</v>
      </c>
      <c r="F981" s="497">
        <v>41712</v>
      </c>
      <c r="G981" s="44">
        <v>797.5</v>
      </c>
      <c r="H981" s="86">
        <f t="shared" si="15"/>
        <v>0</v>
      </c>
      <c r="I981" s="214" t="s">
        <v>8</v>
      </c>
    </row>
    <row r="982" spans="1:9" x14ac:dyDescent="0.25">
      <c r="A982" s="216"/>
      <c r="B982" s="224" t="s">
        <v>2330</v>
      </c>
      <c r="C982" s="259" t="s">
        <v>1675</v>
      </c>
      <c r="D982" s="214" t="s">
        <v>544</v>
      </c>
      <c r="E982" s="235">
        <v>8208.5</v>
      </c>
      <c r="F982" s="497">
        <v>41712</v>
      </c>
      <c r="G982" s="44">
        <v>8208.5</v>
      </c>
      <c r="H982" s="86">
        <f t="shared" si="15"/>
        <v>0</v>
      </c>
      <c r="I982" s="214"/>
    </row>
    <row r="983" spans="1:9" x14ac:dyDescent="0.25">
      <c r="A983" s="216"/>
      <c r="B983" s="224" t="s">
        <v>2331</v>
      </c>
      <c r="C983" s="259" t="s">
        <v>1675</v>
      </c>
      <c r="D983" s="214" t="s">
        <v>123</v>
      </c>
      <c r="E983" s="235">
        <v>2387</v>
      </c>
      <c r="F983" s="555" t="s">
        <v>2332</v>
      </c>
      <c r="G983" s="44">
        <v>2387</v>
      </c>
      <c r="H983" s="86">
        <f t="shared" si="15"/>
        <v>0</v>
      </c>
      <c r="I983" s="214" t="s">
        <v>8</v>
      </c>
    </row>
    <row r="984" spans="1:9" x14ac:dyDescent="0.25">
      <c r="A984" s="216"/>
      <c r="B984" s="224" t="s">
        <v>2333</v>
      </c>
      <c r="C984" s="259" t="s">
        <v>1675</v>
      </c>
      <c r="D984" s="214" t="s">
        <v>517</v>
      </c>
      <c r="E984" s="235">
        <v>990</v>
      </c>
      <c r="F984" s="497">
        <v>41712</v>
      </c>
      <c r="G984" s="44">
        <v>990</v>
      </c>
      <c r="H984" s="86">
        <f t="shared" si="15"/>
        <v>0</v>
      </c>
      <c r="I984" s="214" t="s">
        <v>8</v>
      </c>
    </row>
    <row r="985" spans="1:9" x14ac:dyDescent="0.25">
      <c r="A985" s="216"/>
      <c r="B985" s="224" t="s">
        <v>2334</v>
      </c>
      <c r="C985" s="259" t="s">
        <v>1675</v>
      </c>
      <c r="D985" s="214" t="s">
        <v>8</v>
      </c>
      <c r="E985" s="235">
        <v>1260.5</v>
      </c>
      <c r="F985" s="497">
        <v>41712</v>
      </c>
      <c r="G985" s="44">
        <v>1260.5</v>
      </c>
      <c r="H985" s="86">
        <f t="shared" si="15"/>
        <v>0</v>
      </c>
      <c r="I985" s="214" t="s">
        <v>8</v>
      </c>
    </row>
    <row r="986" spans="1:9" x14ac:dyDescent="0.25">
      <c r="A986" s="216"/>
      <c r="B986" s="224" t="s">
        <v>2335</v>
      </c>
      <c r="C986" s="259" t="s">
        <v>1675</v>
      </c>
      <c r="D986" s="214" t="s">
        <v>186</v>
      </c>
      <c r="E986" s="235">
        <v>3715.2</v>
      </c>
      <c r="F986" s="497">
        <v>41715</v>
      </c>
      <c r="G986" s="44">
        <v>3715.2</v>
      </c>
      <c r="H986" s="86">
        <f t="shared" si="15"/>
        <v>0</v>
      </c>
      <c r="I986" s="214" t="s">
        <v>8</v>
      </c>
    </row>
    <row r="987" spans="1:9" x14ac:dyDescent="0.25">
      <c r="A987" s="216"/>
      <c r="B987" s="224" t="s">
        <v>2336</v>
      </c>
      <c r="C987" s="259" t="s">
        <v>1675</v>
      </c>
      <c r="D987" s="220" t="s">
        <v>53</v>
      </c>
      <c r="E987" s="241">
        <v>0</v>
      </c>
      <c r="F987" s="497"/>
      <c r="G987" s="44"/>
      <c r="H987" s="86">
        <f t="shared" si="15"/>
        <v>0</v>
      </c>
      <c r="I987" s="214" t="s">
        <v>324</v>
      </c>
    </row>
    <row r="988" spans="1:9" x14ac:dyDescent="0.25">
      <c r="A988" s="216"/>
      <c r="B988" s="224" t="s">
        <v>2337</v>
      </c>
      <c r="C988" s="259" t="s">
        <v>1675</v>
      </c>
      <c r="D988" s="220" t="s">
        <v>53</v>
      </c>
      <c r="E988" s="241">
        <v>0</v>
      </c>
      <c r="F988" s="497"/>
      <c r="G988" s="44"/>
      <c r="H988" s="86">
        <f t="shared" si="15"/>
        <v>0</v>
      </c>
      <c r="I988" s="214" t="s">
        <v>324</v>
      </c>
    </row>
    <row r="989" spans="1:9" x14ac:dyDescent="0.25">
      <c r="A989" s="216"/>
      <c r="B989" s="224" t="s">
        <v>2338</v>
      </c>
      <c r="C989" s="259" t="s">
        <v>1675</v>
      </c>
      <c r="D989" s="214" t="s">
        <v>116</v>
      </c>
      <c r="E989" s="235">
        <v>1453.5</v>
      </c>
      <c r="F989" s="497">
        <v>41712</v>
      </c>
      <c r="G989" s="44">
        <v>1453.5</v>
      </c>
      <c r="H989" s="86">
        <f t="shared" si="15"/>
        <v>0</v>
      </c>
      <c r="I989" s="214"/>
    </row>
    <row r="990" spans="1:9" x14ac:dyDescent="0.25">
      <c r="A990" s="216"/>
      <c r="B990" s="224" t="s">
        <v>2339</v>
      </c>
      <c r="C990" s="259" t="s">
        <v>1675</v>
      </c>
      <c r="D990" s="214" t="s">
        <v>215</v>
      </c>
      <c r="E990" s="235">
        <v>3245.2</v>
      </c>
      <c r="F990" s="497">
        <v>41712</v>
      </c>
      <c r="G990" s="44">
        <v>3245.2</v>
      </c>
      <c r="H990" s="86">
        <f t="shared" si="15"/>
        <v>0</v>
      </c>
      <c r="I990" s="214"/>
    </row>
    <row r="991" spans="1:9" x14ac:dyDescent="0.25">
      <c r="A991" s="216"/>
      <c r="B991" s="224" t="s">
        <v>2340</v>
      </c>
      <c r="C991" s="259" t="s">
        <v>1675</v>
      </c>
      <c r="D991" s="214" t="s">
        <v>149</v>
      </c>
      <c r="E991" s="235">
        <v>9320.5</v>
      </c>
      <c r="F991" s="497">
        <v>41712</v>
      </c>
      <c r="G991" s="44">
        <v>9320.5</v>
      </c>
      <c r="H991" s="86">
        <f t="shared" si="15"/>
        <v>0</v>
      </c>
      <c r="I991" s="214"/>
    </row>
    <row r="992" spans="1:9" x14ac:dyDescent="0.25">
      <c r="A992" s="216"/>
      <c r="B992" s="224" t="s">
        <v>2341</v>
      </c>
      <c r="C992" s="259" t="s">
        <v>1675</v>
      </c>
      <c r="D992" s="214" t="s">
        <v>119</v>
      </c>
      <c r="E992" s="235">
        <v>4273.5</v>
      </c>
      <c r="F992" s="497">
        <v>41712</v>
      </c>
      <c r="G992" s="44">
        <v>4273.5</v>
      </c>
      <c r="H992" s="86">
        <f t="shared" si="15"/>
        <v>0</v>
      </c>
      <c r="I992" s="214" t="s">
        <v>65</v>
      </c>
    </row>
    <row r="993" spans="1:9" x14ac:dyDescent="0.25">
      <c r="A993" s="216"/>
      <c r="B993" s="224" t="s">
        <v>2342</v>
      </c>
      <c r="C993" s="259" t="s">
        <v>1675</v>
      </c>
      <c r="D993" s="214" t="s">
        <v>794</v>
      </c>
      <c r="E993" s="235">
        <v>2548</v>
      </c>
      <c r="F993" s="554" t="s">
        <v>2343</v>
      </c>
      <c r="G993" s="44">
        <v>2548</v>
      </c>
      <c r="H993" s="86">
        <f t="shared" si="15"/>
        <v>0</v>
      </c>
      <c r="I993" s="214" t="s">
        <v>65</v>
      </c>
    </row>
    <row r="994" spans="1:9" x14ac:dyDescent="0.25">
      <c r="A994" s="216"/>
      <c r="B994" s="224" t="s">
        <v>2344</v>
      </c>
      <c r="C994" s="259" t="s">
        <v>1675</v>
      </c>
      <c r="D994" s="214" t="s">
        <v>55</v>
      </c>
      <c r="E994" s="235">
        <v>8945</v>
      </c>
      <c r="F994" s="497">
        <v>41712</v>
      </c>
      <c r="G994" s="44">
        <v>8945</v>
      </c>
      <c r="H994" s="86">
        <f t="shared" si="15"/>
        <v>0</v>
      </c>
      <c r="I994" s="214" t="s">
        <v>8</v>
      </c>
    </row>
    <row r="995" spans="1:9" x14ac:dyDescent="0.25">
      <c r="A995" s="216"/>
      <c r="B995" s="224" t="s">
        <v>2345</v>
      </c>
      <c r="C995" s="259" t="s">
        <v>1675</v>
      </c>
      <c r="D995" s="214" t="s">
        <v>8</v>
      </c>
      <c r="E995" s="235">
        <v>1300</v>
      </c>
      <c r="F995" s="497">
        <v>41712</v>
      </c>
      <c r="G995" s="44">
        <v>1300</v>
      </c>
      <c r="H995" s="86">
        <f t="shared" si="15"/>
        <v>0</v>
      </c>
      <c r="I995" s="214" t="s">
        <v>8</v>
      </c>
    </row>
    <row r="996" spans="1:9" x14ac:dyDescent="0.25">
      <c r="A996" s="216"/>
      <c r="B996" s="224" t="s">
        <v>2346</v>
      </c>
      <c r="C996" s="259" t="s">
        <v>1675</v>
      </c>
      <c r="D996" s="214" t="s">
        <v>703</v>
      </c>
      <c r="E996" s="235">
        <v>1287</v>
      </c>
      <c r="F996" s="497">
        <v>41712</v>
      </c>
      <c r="G996" s="44">
        <v>1287</v>
      </c>
      <c r="H996" s="86">
        <f t="shared" si="15"/>
        <v>0</v>
      </c>
      <c r="I996" s="214" t="s">
        <v>65</v>
      </c>
    </row>
    <row r="997" spans="1:9" x14ac:dyDescent="0.25">
      <c r="A997" s="216"/>
      <c r="B997" s="224" t="s">
        <v>2347</v>
      </c>
      <c r="C997" s="259" t="s">
        <v>1675</v>
      </c>
      <c r="D997" s="214" t="s">
        <v>67</v>
      </c>
      <c r="E997" s="235">
        <v>899</v>
      </c>
      <c r="F997" s="497">
        <v>41712</v>
      </c>
      <c r="G997" s="44">
        <v>899</v>
      </c>
      <c r="H997" s="86">
        <f t="shared" si="15"/>
        <v>0</v>
      </c>
      <c r="I997" s="214" t="s">
        <v>65</v>
      </c>
    </row>
    <row r="998" spans="1:9" x14ac:dyDescent="0.25">
      <c r="A998" s="216"/>
      <c r="B998" s="224" t="s">
        <v>2348</v>
      </c>
      <c r="C998" s="259" t="s">
        <v>1675</v>
      </c>
      <c r="D998" s="214" t="s">
        <v>8</v>
      </c>
      <c r="E998" s="235">
        <v>328</v>
      </c>
      <c r="F998" s="497">
        <v>41712</v>
      </c>
      <c r="G998" s="44">
        <v>328</v>
      </c>
      <c r="H998" s="86">
        <f t="shared" si="15"/>
        <v>0</v>
      </c>
      <c r="I998" s="214" t="s">
        <v>8</v>
      </c>
    </row>
    <row r="999" spans="1:9" x14ac:dyDescent="0.25">
      <c r="A999" s="216"/>
      <c r="B999" s="224" t="s">
        <v>2349</v>
      </c>
      <c r="C999" s="259" t="s">
        <v>1675</v>
      </c>
      <c r="D999" s="214" t="s">
        <v>98</v>
      </c>
      <c r="E999" s="235">
        <v>10853.2</v>
      </c>
      <c r="F999" s="497">
        <v>41712</v>
      </c>
      <c r="G999" s="44">
        <v>10853.2</v>
      </c>
      <c r="H999" s="86">
        <f t="shared" si="15"/>
        <v>0</v>
      </c>
      <c r="I999" s="214" t="s">
        <v>12</v>
      </c>
    </row>
    <row r="1000" spans="1:9" x14ac:dyDescent="0.25">
      <c r="A1000" s="216"/>
      <c r="B1000" s="224" t="s">
        <v>2350</v>
      </c>
      <c r="C1000" s="259" t="s">
        <v>1675</v>
      </c>
      <c r="D1000" s="214" t="s">
        <v>180</v>
      </c>
      <c r="E1000" s="235">
        <v>26459.73</v>
      </c>
      <c r="F1000" s="497">
        <v>41715</v>
      </c>
      <c r="G1000" s="44">
        <v>26459.73</v>
      </c>
      <c r="H1000" s="86">
        <f t="shared" si="15"/>
        <v>0</v>
      </c>
      <c r="I1000" s="214" t="s">
        <v>12</v>
      </c>
    </row>
    <row r="1001" spans="1:9" x14ac:dyDescent="0.25">
      <c r="A1001" s="216"/>
      <c r="B1001" s="224" t="s">
        <v>2351</v>
      </c>
      <c r="C1001" s="259" t="s">
        <v>1675</v>
      </c>
      <c r="D1001" s="214" t="s">
        <v>48</v>
      </c>
      <c r="E1001" s="235">
        <v>587.5</v>
      </c>
      <c r="F1001" s="497">
        <v>41712</v>
      </c>
      <c r="G1001" s="44">
        <v>587.5</v>
      </c>
      <c r="H1001" s="86">
        <f t="shared" si="15"/>
        <v>0</v>
      </c>
      <c r="I1001" s="214" t="s">
        <v>65</v>
      </c>
    </row>
    <row r="1002" spans="1:9" x14ac:dyDescent="0.25">
      <c r="A1002" s="216"/>
      <c r="B1002" s="224" t="s">
        <v>2352</v>
      </c>
      <c r="C1002" s="259" t="s">
        <v>1675</v>
      </c>
      <c r="D1002" s="214" t="s">
        <v>12</v>
      </c>
      <c r="E1002" s="235">
        <v>462</v>
      </c>
      <c r="F1002" s="497">
        <v>41712</v>
      </c>
      <c r="G1002" s="44">
        <v>462</v>
      </c>
      <c r="H1002" s="86">
        <f>E1002-G1002</f>
        <v>0</v>
      </c>
      <c r="I1002" s="214"/>
    </row>
    <row r="1003" spans="1:9" x14ac:dyDescent="0.25">
      <c r="A1003" s="216"/>
      <c r="B1003" s="224" t="s">
        <v>1133</v>
      </c>
      <c r="C1003" s="259" t="s">
        <v>1675</v>
      </c>
      <c r="D1003" s="214" t="s">
        <v>29</v>
      </c>
      <c r="E1003" s="235">
        <v>5498</v>
      </c>
      <c r="F1003" s="497">
        <v>41713</v>
      </c>
      <c r="G1003" s="44">
        <v>5498</v>
      </c>
      <c r="H1003" s="86">
        <f t="shared" si="15"/>
        <v>0</v>
      </c>
      <c r="I1003" s="214" t="s">
        <v>30</v>
      </c>
    </row>
    <row r="1004" spans="1:9" x14ac:dyDescent="0.25">
      <c r="A1004" s="216"/>
      <c r="B1004" s="224" t="s">
        <v>1134</v>
      </c>
      <c r="C1004" s="259" t="s">
        <v>1675</v>
      </c>
      <c r="D1004" s="214" t="s">
        <v>64</v>
      </c>
      <c r="E1004" s="235">
        <v>8047</v>
      </c>
      <c r="F1004" s="497">
        <v>41712</v>
      </c>
      <c r="G1004" s="44">
        <v>8047</v>
      </c>
      <c r="H1004" s="86">
        <f t="shared" si="15"/>
        <v>0</v>
      </c>
      <c r="I1004" s="214" t="s">
        <v>12</v>
      </c>
    </row>
    <row r="1005" spans="1:9" x14ac:dyDescent="0.25">
      <c r="A1005" s="216"/>
      <c r="B1005" s="224" t="s">
        <v>1135</v>
      </c>
      <c r="C1005" s="259" t="s">
        <v>1675</v>
      </c>
      <c r="D1005" s="214" t="s">
        <v>8</v>
      </c>
      <c r="E1005" s="235">
        <v>353.1</v>
      </c>
      <c r="F1005" s="497">
        <v>41712</v>
      </c>
      <c r="G1005" s="44">
        <v>353.1</v>
      </c>
      <c r="H1005" s="86">
        <f t="shared" si="15"/>
        <v>0</v>
      </c>
      <c r="I1005" s="214" t="s">
        <v>8</v>
      </c>
    </row>
    <row r="1006" spans="1:9" ht="23.25" x14ac:dyDescent="0.25">
      <c r="A1006" s="216"/>
      <c r="B1006" s="224" t="s">
        <v>1136</v>
      </c>
      <c r="C1006" s="259" t="s">
        <v>1675</v>
      </c>
      <c r="D1006" s="214" t="s">
        <v>956</v>
      </c>
      <c r="E1006" s="235">
        <v>3986.5</v>
      </c>
      <c r="F1006" s="571" t="s">
        <v>2353</v>
      </c>
      <c r="G1006" s="44">
        <v>3986.5</v>
      </c>
      <c r="H1006" s="86">
        <f t="shared" si="15"/>
        <v>0</v>
      </c>
      <c r="I1006" s="214" t="s">
        <v>217</v>
      </c>
    </row>
    <row r="1007" spans="1:9" ht="26.25" x14ac:dyDescent="0.25">
      <c r="A1007" s="216"/>
      <c r="B1007" s="224" t="s">
        <v>1137</v>
      </c>
      <c r="C1007" s="259" t="s">
        <v>1675</v>
      </c>
      <c r="D1007" s="214" t="s">
        <v>34</v>
      </c>
      <c r="E1007" s="235">
        <v>2604</v>
      </c>
      <c r="F1007" s="589" t="s">
        <v>2354</v>
      </c>
      <c r="G1007" s="44">
        <v>2604</v>
      </c>
      <c r="H1007" s="86">
        <f t="shared" si="15"/>
        <v>0</v>
      </c>
      <c r="I1007" s="214" t="s">
        <v>30</v>
      </c>
    </row>
    <row r="1008" spans="1:9" x14ac:dyDescent="0.25">
      <c r="A1008" s="216"/>
      <c r="B1008" s="224" t="s">
        <v>1138</v>
      </c>
      <c r="C1008" s="259" t="s">
        <v>1675</v>
      </c>
      <c r="D1008" s="214" t="s">
        <v>838</v>
      </c>
      <c r="E1008" s="235">
        <v>4444.5</v>
      </c>
      <c r="F1008" s="497">
        <v>41712</v>
      </c>
      <c r="G1008" s="44">
        <v>4444.5</v>
      </c>
      <c r="H1008" s="86">
        <f t="shared" si="15"/>
        <v>0</v>
      </c>
      <c r="I1008" s="214" t="s">
        <v>217</v>
      </c>
    </row>
    <row r="1009" spans="1:9" x14ac:dyDescent="0.25">
      <c r="A1009" s="216"/>
      <c r="B1009" s="224" t="s">
        <v>1139</v>
      </c>
      <c r="C1009" s="259" t="s">
        <v>1675</v>
      </c>
      <c r="D1009" s="214" t="s">
        <v>35</v>
      </c>
      <c r="E1009" s="235">
        <v>1748</v>
      </c>
      <c r="F1009" s="497">
        <v>41713</v>
      </c>
      <c r="G1009" s="44">
        <v>1748</v>
      </c>
      <c r="H1009" s="86">
        <f t="shared" si="15"/>
        <v>0</v>
      </c>
      <c r="I1009" s="214" t="s">
        <v>30</v>
      </c>
    </row>
    <row r="1010" spans="1:9" x14ac:dyDescent="0.25">
      <c r="A1010" s="216"/>
      <c r="B1010" s="224" t="s">
        <v>1140</v>
      </c>
      <c r="C1010" s="259" t="s">
        <v>1675</v>
      </c>
      <c r="D1010" s="214" t="s">
        <v>58</v>
      </c>
      <c r="E1010" s="235">
        <v>2466</v>
      </c>
      <c r="F1010" s="497">
        <v>41713</v>
      </c>
      <c r="G1010" s="44">
        <v>2466</v>
      </c>
      <c r="H1010" s="86">
        <f t="shared" si="15"/>
        <v>0</v>
      </c>
      <c r="I1010" s="214" t="s">
        <v>30</v>
      </c>
    </row>
    <row r="1011" spans="1:9" x14ac:dyDescent="0.25">
      <c r="A1011" s="216"/>
      <c r="B1011" s="224" t="s">
        <v>1141</v>
      </c>
      <c r="C1011" s="259" t="s">
        <v>1675</v>
      </c>
      <c r="D1011" s="214" t="s">
        <v>8</v>
      </c>
      <c r="E1011" s="235">
        <v>473.1</v>
      </c>
      <c r="F1011" s="497">
        <v>41712</v>
      </c>
      <c r="G1011" s="44">
        <v>473.1</v>
      </c>
      <c r="H1011" s="86">
        <f t="shared" si="15"/>
        <v>0</v>
      </c>
      <c r="I1011" s="214" t="s">
        <v>8</v>
      </c>
    </row>
    <row r="1012" spans="1:9" x14ac:dyDescent="0.25">
      <c r="A1012" s="216"/>
      <c r="B1012" s="224" t="s">
        <v>1142</v>
      </c>
      <c r="C1012" s="259" t="s">
        <v>1675</v>
      </c>
      <c r="D1012" s="214" t="s">
        <v>1782</v>
      </c>
      <c r="E1012" s="235">
        <v>1075</v>
      </c>
      <c r="F1012" s="497">
        <v>41713</v>
      </c>
      <c r="G1012" s="44">
        <v>1075</v>
      </c>
      <c r="H1012" s="86">
        <f t="shared" si="15"/>
        <v>0</v>
      </c>
      <c r="I1012" s="214" t="s">
        <v>30</v>
      </c>
    </row>
    <row r="1013" spans="1:9" x14ac:dyDescent="0.25">
      <c r="A1013" s="216"/>
      <c r="B1013" s="224" t="s">
        <v>1143</v>
      </c>
      <c r="C1013" s="259" t="s">
        <v>1675</v>
      </c>
      <c r="D1013" s="214" t="s">
        <v>57</v>
      </c>
      <c r="E1013" s="235">
        <v>1260</v>
      </c>
      <c r="F1013" s="497">
        <v>41713</v>
      </c>
      <c r="G1013" s="44">
        <v>1260</v>
      </c>
      <c r="H1013" s="86">
        <f t="shared" si="15"/>
        <v>0</v>
      </c>
      <c r="I1013" s="214" t="s">
        <v>30</v>
      </c>
    </row>
    <row r="1014" spans="1:9" x14ac:dyDescent="0.25">
      <c r="A1014" s="216"/>
      <c r="B1014" s="224" t="s">
        <v>1144</v>
      </c>
      <c r="C1014" s="259" t="s">
        <v>1675</v>
      </c>
      <c r="D1014" s="214" t="s">
        <v>130</v>
      </c>
      <c r="E1014" s="235">
        <v>1538</v>
      </c>
      <c r="F1014" s="497">
        <v>41713</v>
      </c>
      <c r="G1014" s="44">
        <v>1538</v>
      </c>
      <c r="H1014" s="86">
        <f t="shared" si="15"/>
        <v>0</v>
      </c>
      <c r="I1014" s="214" t="s">
        <v>21</v>
      </c>
    </row>
    <row r="1015" spans="1:9" x14ac:dyDescent="0.25">
      <c r="A1015" s="216"/>
      <c r="B1015" s="224" t="s">
        <v>1145</v>
      </c>
      <c r="C1015" s="259" t="s">
        <v>1675</v>
      </c>
      <c r="D1015" s="214" t="s">
        <v>27</v>
      </c>
      <c r="E1015" s="235">
        <v>1898.6</v>
      </c>
      <c r="F1015" s="497">
        <v>41712</v>
      </c>
      <c r="G1015" s="44">
        <v>1898.6</v>
      </c>
      <c r="H1015" s="86">
        <f t="shared" si="15"/>
        <v>0</v>
      </c>
      <c r="I1015" s="214" t="s">
        <v>21</v>
      </c>
    </row>
    <row r="1016" spans="1:9" x14ac:dyDescent="0.25">
      <c r="A1016" s="216"/>
      <c r="B1016" s="224" t="s">
        <v>1146</v>
      </c>
      <c r="C1016" s="259" t="s">
        <v>1675</v>
      </c>
      <c r="D1016" s="214" t="s">
        <v>651</v>
      </c>
      <c r="E1016" s="235">
        <v>18584</v>
      </c>
      <c r="F1016" s="497">
        <v>41712</v>
      </c>
      <c r="G1016" s="44">
        <v>18584</v>
      </c>
      <c r="H1016" s="86">
        <f t="shared" si="15"/>
        <v>0</v>
      </c>
      <c r="I1016" s="214"/>
    </row>
    <row r="1017" spans="1:9" x14ac:dyDescent="0.25">
      <c r="A1017" s="216"/>
      <c r="B1017" s="224" t="s">
        <v>1147</v>
      </c>
      <c r="C1017" s="259" t="s">
        <v>1675</v>
      </c>
      <c r="D1017" s="214" t="s">
        <v>188</v>
      </c>
      <c r="E1017" s="235">
        <v>4133.1000000000004</v>
      </c>
      <c r="F1017" s="497">
        <v>41712</v>
      </c>
      <c r="G1017" s="44">
        <v>4133.1000000000004</v>
      </c>
      <c r="H1017" s="86">
        <f t="shared" si="15"/>
        <v>0</v>
      </c>
      <c r="I1017" s="214" t="s">
        <v>21</v>
      </c>
    </row>
    <row r="1018" spans="1:9" x14ac:dyDescent="0.25">
      <c r="A1018" s="216"/>
      <c r="B1018" s="224" t="s">
        <v>1148</v>
      </c>
      <c r="C1018" s="259" t="s">
        <v>1675</v>
      </c>
      <c r="D1018" s="214" t="s">
        <v>1075</v>
      </c>
      <c r="E1018" s="235">
        <v>389.2</v>
      </c>
      <c r="F1018" s="497">
        <v>41713</v>
      </c>
      <c r="G1018" s="44">
        <v>389.2</v>
      </c>
      <c r="H1018" s="86">
        <f t="shared" si="15"/>
        <v>0</v>
      </c>
      <c r="I1018" s="214" t="s">
        <v>30</v>
      </c>
    </row>
    <row r="1019" spans="1:9" x14ac:dyDescent="0.25">
      <c r="A1019" s="216"/>
      <c r="B1019" s="224" t="s">
        <v>1149</v>
      </c>
      <c r="C1019" s="259" t="s">
        <v>1675</v>
      </c>
      <c r="D1019" s="214" t="s">
        <v>8</v>
      </c>
      <c r="E1019" s="235">
        <v>2935</v>
      </c>
      <c r="F1019" s="497">
        <v>41712</v>
      </c>
      <c r="G1019" s="44">
        <v>2935</v>
      </c>
      <c r="H1019" s="248">
        <f t="shared" si="15"/>
        <v>0</v>
      </c>
      <c r="I1019" s="214" t="s">
        <v>8</v>
      </c>
    </row>
    <row r="1020" spans="1:9" x14ac:dyDescent="0.25">
      <c r="A1020" s="216"/>
      <c r="B1020" s="224" t="s">
        <v>1150</v>
      </c>
      <c r="C1020" s="259" t="s">
        <v>1675</v>
      </c>
      <c r="D1020" s="214" t="s">
        <v>32</v>
      </c>
      <c r="E1020" s="235">
        <v>8588</v>
      </c>
      <c r="F1020" s="497">
        <v>41713</v>
      </c>
      <c r="G1020" s="44">
        <v>8588</v>
      </c>
      <c r="H1020" s="248">
        <f t="shared" si="15"/>
        <v>0</v>
      </c>
      <c r="I1020" s="214" t="s">
        <v>30</v>
      </c>
    </row>
    <row r="1021" spans="1:9" x14ac:dyDescent="0.25">
      <c r="A1021" s="216"/>
      <c r="B1021" s="224" t="s">
        <v>1151</v>
      </c>
      <c r="C1021" s="259" t="s">
        <v>1675</v>
      </c>
      <c r="D1021" s="214" t="s">
        <v>237</v>
      </c>
      <c r="E1021" s="235">
        <v>791</v>
      </c>
      <c r="F1021" s="497">
        <v>41712</v>
      </c>
      <c r="G1021" s="44">
        <v>791</v>
      </c>
      <c r="H1021" s="248">
        <f t="shared" si="15"/>
        <v>0</v>
      </c>
      <c r="I1021" s="214" t="s">
        <v>21</v>
      </c>
    </row>
    <row r="1022" spans="1:9" ht="34.5" x14ac:dyDescent="0.25">
      <c r="A1022" s="216"/>
      <c r="B1022" s="224" t="s">
        <v>1152</v>
      </c>
      <c r="C1022" s="259" t="s">
        <v>1675</v>
      </c>
      <c r="D1022" s="214" t="s">
        <v>508</v>
      </c>
      <c r="E1022" s="239">
        <v>26006.5</v>
      </c>
      <c r="F1022" s="571" t="s">
        <v>2355</v>
      </c>
      <c r="G1022" s="44">
        <v>26006.5</v>
      </c>
      <c r="H1022" s="86">
        <f t="shared" si="15"/>
        <v>0</v>
      </c>
      <c r="I1022" s="214" t="s">
        <v>8</v>
      </c>
    </row>
    <row r="1023" spans="1:9" x14ac:dyDescent="0.25">
      <c r="A1023" s="216">
        <v>41712</v>
      </c>
      <c r="B1023" s="224" t="s">
        <v>1153</v>
      </c>
      <c r="C1023" s="259" t="s">
        <v>1675</v>
      </c>
      <c r="D1023" s="214" t="s">
        <v>47</v>
      </c>
      <c r="E1023" s="58">
        <v>1769</v>
      </c>
      <c r="F1023" s="553">
        <v>41713</v>
      </c>
      <c r="G1023" s="230">
        <v>1769</v>
      </c>
      <c r="H1023" s="36">
        <f t="shared" si="15"/>
        <v>0</v>
      </c>
      <c r="I1023" s="214" t="s">
        <v>30</v>
      </c>
    </row>
    <row r="1024" spans="1:9" x14ac:dyDescent="0.25">
      <c r="A1024" s="216"/>
      <c r="B1024" s="224" t="s">
        <v>1154</v>
      </c>
      <c r="C1024" s="259" t="s">
        <v>1675</v>
      </c>
      <c r="D1024" s="214" t="s">
        <v>242</v>
      </c>
      <c r="E1024" s="235">
        <v>37776.699999999997</v>
      </c>
      <c r="F1024" s="559" t="s">
        <v>2356</v>
      </c>
      <c r="G1024" s="245">
        <v>37776.699999999997</v>
      </c>
      <c r="H1024" s="86">
        <f t="shared" ref="H1024:H1087" si="16">E1024-G1024</f>
        <v>0</v>
      </c>
      <c r="I1024" s="214" t="s">
        <v>27</v>
      </c>
    </row>
    <row r="1025" spans="1:9" x14ac:dyDescent="0.25">
      <c r="A1025" s="216"/>
      <c r="B1025" s="224" t="s">
        <v>1155</v>
      </c>
      <c r="C1025" s="259" t="s">
        <v>1675</v>
      </c>
      <c r="D1025" s="214" t="s">
        <v>240</v>
      </c>
      <c r="E1025" s="235">
        <v>47256.800000000003</v>
      </c>
      <c r="F1025" s="555" t="s">
        <v>2357</v>
      </c>
      <c r="G1025" s="245">
        <v>47256.800000000003</v>
      </c>
      <c r="H1025" s="86">
        <f t="shared" si="16"/>
        <v>0</v>
      </c>
      <c r="I1025" s="214" t="s">
        <v>27</v>
      </c>
    </row>
    <row r="1026" spans="1:9" x14ac:dyDescent="0.25">
      <c r="A1026" s="216"/>
      <c r="B1026" s="224" t="s">
        <v>1156</v>
      </c>
      <c r="C1026" s="259" t="s">
        <v>1675</v>
      </c>
      <c r="D1026" s="214" t="s">
        <v>85</v>
      </c>
      <c r="E1026" s="235">
        <v>9070.4</v>
      </c>
      <c r="F1026" s="497">
        <v>41713</v>
      </c>
      <c r="G1026" s="44">
        <v>9070.4</v>
      </c>
      <c r="H1026" s="248">
        <f t="shared" si="16"/>
        <v>0</v>
      </c>
      <c r="I1026" s="214" t="s">
        <v>27</v>
      </c>
    </row>
    <row r="1027" spans="1:9" x14ac:dyDescent="0.25">
      <c r="A1027" s="216"/>
      <c r="B1027" s="224" t="s">
        <v>1157</v>
      </c>
      <c r="C1027" s="259" t="s">
        <v>1675</v>
      </c>
      <c r="D1027" s="214" t="s">
        <v>244</v>
      </c>
      <c r="E1027" s="235">
        <v>15487.5</v>
      </c>
      <c r="F1027" s="559" t="s">
        <v>2358</v>
      </c>
      <c r="G1027" s="44">
        <v>15487.5</v>
      </c>
      <c r="H1027" s="248">
        <f t="shared" si="16"/>
        <v>0</v>
      </c>
      <c r="I1027" s="214" t="s">
        <v>27</v>
      </c>
    </row>
    <row r="1028" spans="1:9" x14ac:dyDescent="0.25">
      <c r="A1028" s="216"/>
      <c r="B1028" s="224" t="s">
        <v>1158</v>
      </c>
      <c r="C1028" s="259" t="s">
        <v>1675</v>
      </c>
      <c r="D1028" s="220" t="s">
        <v>53</v>
      </c>
      <c r="E1028" s="241">
        <v>0</v>
      </c>
      <c r="F1028" s="497"/>
      <c r="G1028" s="44"/>
      <c r="H1028" s="248">
        <f t="shared" si="16"/>
        <v>0</v>
      </c>
      <c r="I1028" s="214" t="s">
        <v>324</v>
      </c>
    </row>
    <row r="1029" spans="1:9" x14ac:dyDescent="0.25">
      <c r="A1029" s="216"/>
      <c r="B1029" s="224" t="s">
        <v>1160</v>
      </c>
      <c r="C1029" s="259" t="s">
        <v>1675</v>
      </c>
      <c r="D1029" s="214" t="s">
        <v>149</v>
      </c>
      <c r="E1029" s="235">
        <v>6600</v>
      </c>
      <c r="F1029" s="560" t="s">
        <v>2359</v>
      </c>
      <c r="G1029" s="44">
        <v>6600</v>
      </c>
      <c r="H1029" s="86">
        <f t="shared" si="16"/>
        <v>0</v>
      </c>
      <c r="I1029" s="214" t="s">
        <v>27</v>
      </c>
    </row>
    <row r="1030" spans="1:9" x14ac:dyDescent="0.25">
      <c r="A1030" s="216"/>
      <c r="B1030" s="224" t="s">
        <v>1161</v>
      </c>
      <c r="C1030" s="259" t="s">
        <v>1675</v>
      </c>
      <c r="D1030" s="214" t="s">
        <v>16</v>
      </c>
      <c r="E1030" s="235">
        <v>270100</v>
      </c>
      <c r="F1030" s="554">
        <v>41738</v>
      </c>
      <c r="G1030" s="245">
        <v>270100</v>
      </c>
      <c r="H1030" s="86">
        <f t="shared" si="16"/>
        <v>0</v>
      </c>
      <c r="I1030" s="214" t="s">
        <v>37</v>
      </c>
    </row>
    <row r="1031" spans="1:9" x14ac:dyDescent="0.25">
      <c r="A1031" s="216"/>
      <c r="B1031" s="224" t="s">
        <v>1162</v>
      </c>
      <c r="C1031" s="259" t="s">
        <v>1675</v>
      </c>
      <c r="D1031" s="214" t="s">
        <v>88</v>
      </c>
      <c r="E1031" s="235">
        <v>4242.6000000000004</v>
      </c>
      <c r="F1031" s="497">
        <v>41713</v>
      </c>
      <c r="G1031" s="44">
        <v>4242.6000000000004</v>
      </c>
      <c r="H1031" s="86">
        <f t="shared" si="16"/>
        <v>0</v>
      </c>
      <c r="I1031" s="214" t="s">
        <v>27</v>
      </c>
    </row>
    <row r="1032" spans="1:9" x14ac:dyDescent="0.25">
      <c r="A1032" s="216"/>
      <c r="B1032" s="224" t="s">
        <v>1163</v>
      </c>
      <c r="C1032" s="259" t="s">
        <v>1675</v>
      </c>
      <c r="D1032" s="214" t="s">
        <v>2360</v>
      </c>
      <c r="E1032" s="235">
        <v>579.5</v>
      </c>
      <c r="F1032" s="497">
        <v>41712</v>
      </c>
      <c r="G1032" s="44">
        <v>579.5</v>
      </c>
      <c r="H1032" s="248">
        <f t="shared" si="16"/>
        <v>0</v>
      </c>
      <c r="I1032" s="214"/>
    </row>
    <row r="1033" spans="1:9" x14ac:dyDescent="0.25">
      <c r="A1033" s="216"/>
      <c r="B1033" s="224" t="s">
        <v>1164</v>
      </c>
      <c r="C1033" s="259" t="s">
        <v>1675</v>
      </c>
      <c r="D1033" s="214" t="s">
        <v>2039</v>
      </c>
      <c r="E1033" s="235">
        <v>3492</v>
      </c>
      <c r="F1033" s="497">
        <v>41713</v>
      </c>
      <c r="G1033" s="44">
        <v>3492</v>
      </c>
      <c r="H1033" s="248">
        <f t="shared" si="16"/>
        <v>0</v>
      </c>
      <c r="I1033" s="214" t="s">
        <v>27</v>
      </c>
    </row>
    <row r="1034" spans="1:9" x14ac:dyDescent="0.25">
      <c r="A1034" s="216"/>
      <c r="B1034" s="224" t="s">
        <v>1165</v>
      </c>
      <c r="C1034" s="259" t="s">
        <v>1675</v>
      </c>
      <c r="D1034" s="214" t="s">
        <v>100</v>
      </c>
      <c r="E1034" s="235">
        <v>26754.1</v>
      </c>
      <c r="F1034" s="497">
        <v>41713</v>
      </c>
      <c r="G1034" s="56">
        <v>26754.1</v>
      </c>
      <c r="H1034" s="248">
        <f t="shared" si="16"/>
        <v>0</v>
      </c>
      <c r="I1034" s="214" t="s">
        <v>27</v>
      </c>
    </row>
    <row r="1035" spans="1:9" x14ac:dyDescent="0.25">
      <c r="A1035" s="216"/>
      <c r="B1035" s="224" t="s">
        <v>1167</v>
      </c>
      <c r="C1035" s="259" t="s">
        <v>1675</v>
      </c>
      <c r="D1035" s="214" t="s">
        <v>93</v>
      </c>
      <c r="E1035" s="235">
        <v>6786</v>
      </c>
      <c r="F1035" s="497">
        <v>41713</v>
      </c>
      <c r="G1035" s="56">
        <v>6786</v>
      </c>
      <c r="H1035" s="248">
        <f>E1035-G1035</f>
        <v>0</v>
      </c>
      <c r="I1035" s="214" t="s">
        <v>27</v>
      </c>
    </row>
    <row r="1036" spans="1:9" x14ac:dyDescent="0.25">
      <c r="A1036" s="216"/>
      <c r="B1036" s="224" t="s">
        <v>1168</v>
      </c>
      <c r="C1036" s="259" t="s">
        <v>1675</v>
      </c>
      <c r="D1036" s="214" t="s">
        <v>494</v>
      </c>
      <c r="E1036" s="235">
        <v>1264.2</v>
      </c>
      <c r="F1036" s="497">
        <v>41715</v>
      </c>
      <c r="G1036" s="44">
        <v>1264.2</v>
      </c>
      <c r="H1036" s="248">
        <f>E1036-G1036</f>
        <v>0</v>
      </c>
      <c r="I1036" s="214"/>
    </row>
    <row r="1037" spans="1:9" x14ac:dyDescent="0.25">
      <c r="A1037" s="216"/>
      <c r="B1037" s="224" t="s">
        <v>1170</v>
      </c>
      <c r="C1037" s="259" t="s">
        <v>1675</v>
      </c>
      <c r="D1037" s="214" t="s">
        <v>348</v>
      </c>
      <c r="E1037" s="235">
        <v>953</v>
      </c>
      <c r="F1037" s="497">
        <v>41713</v>
      </c>
      <c r="G1037" s="44">
        <v>953</v>
      </c>
      <c r="H1037" s="248">
        <f t="shared" si="16"/>
        <v>0</v>
      </c>
      <c r="I1037" s="214" t="s">
        <v>217</v>
      </c>
    </row>
    <row r="1038" spans="1:9" x14ac:dyDescent="0.25">
      <c r="A1038" s="216"/>
      <c r="B1038" s="224" t="s">
        <v>1171</v>
      </c>
      <c r="C1038" s="259" t="s">
        <v>1675</v>
      </c>
      <c r="D1038" s="214" t="s">
        <v>80</v>
      </c>
      <c r="E1038" s="235">
        <v>2542</v>
      </c>
      <c r="F1038" s="497">
        <v>41713</v>
      </c>
      <c r="G1038" s="44">
        <v>2542</v>
      </c>
      <c r="H1038" s="248">
        <f t="shared" si="16"/>
        <v>0</v>
      </c>
      <c r="I1038" s="214" t="s">
        <v>217</v>
      </c>
    </row>
    <row r="1039" spans="1:9" x14ac:dyDescent="0.25">
      <c r="A1039" s="216"/>
      <c r="B1039" s="224" t="s">
        <v>1172</v>
      </c>
      <c r="C1039" s="259" t="s">
        <v>1675</v>
      </c>
      <c r="D1039" s="214" t="s">
        <v>78</v>
      </c>
      <c r="E1039" s="235">
        <v>1919</v>
      </c>
      <c r="F1039" s="497">
        <v>41713</v>
      </c>
      <c r="G1039" s="44">
        <v>1919</v>
      </c>
      <c r="H1039" s="248">
        <f t="shared" si="16"/>
        <v>0</v>
      </c>
      <c r="I1039" s="214" t="s">
        <v>217</v>
      </c>
    </row>
    <row r="1040" spans="1:9" x14ac:dyDescent="0.25">
      <c r="A1040" s="216"/>
      <c r="B1040" s="224" t="s">
        <v>1173</v>
      </c>
      <c r="C1040" s="259" t="s">
        <v>1675</v>
      </c>
      <c r="D1040" s="214" t="s">
        <v>349</v>
      </c>
      <c r="E1040" s="235">
        <v>6056.6</v>
      </c>
      <c r="F1040" s="497">
        <v>41713</v>
      </c>
      <c r="G1040" s="44">
        <v>6056.6</v>
      </c>
      <c r="H1040" s="86">
        <f t="shared" si="16"/>
        <v>0</v>
      </c>
      <c r="I1040" s="214" t="s">
        <v>217</v>
      </c>
    </row>
    <row r="1041" spans="1:9" x14ac:dyDescent="0.25">
      <c r="A1041" s="216"/>
      <c r="B1041" s="224" t="s">
        <v>1174</v>
      </c>
      <c r="C1041" s="259" t="s">
        <v>1675</v>
      </c>
      <c r="D1041" s="214" t="s">
        <v>160</v>
      </c>
      <c r="E1041" s="235">
        <v>134331</v>
      </c>
      <c r="F1041" s="562" t="s">
        <v>2361</v>
      </c>
      <c r="G1041" s="44">
        <v>134331</v>
      </c>
      <c r="H1041" s="86">
        <f t="shared" si="16"/>
        <v>0</v>
      </c>
      <c r="I1041" s="214" t="s">
        <v>162</v>
      </c>
    </row>
    <row r="1042" spans="1:9" x14ac:dyDescent="0.25">
      <c r="A1042" s="216"/>
      <c r="B1042" s="224" t="s">
        <v>1176</v>
      </c>
      <c r="C1042" s="259" t="s">
        <v>1675</v>
      </c>
      <c r="D1042" s="214" t="s">
        <v>272</v>
      </c>
      <c r="E1042" s="235">
        <v>5896.5</v>
      </c>
      <c r="F1042" s="573" t="s">
        <v>2362</v>
      </c>
      <c r="G1042" s="44">
        <v>5896.5</v>
      </c>
      <c r="H1042" s="86">
        <f t="shared" si="16"/>
        <v>0</v>
      </c>
      <c r="I1042" s="214" t="s">
        <v>162</v>
      </c>
    </row>
    <row r="1043" spans="1:9" x14ac:dyDescent="0.25">
      <c r="A1043" s="216"/>
      <c r="B1043" s="224" t="s">
        <v>1178</v>
      </c>
      <c r="C1043" s="259" t="s">
        <v>1675</v>
      </c>
      <c r="D1043" s="214" t="s">
        <v>163</v>
      </c>
      <c r="E1043" s="235">
        <v>1905</v>
      </c>
      <c r="F1043" s="554" t="s">
        <v>2363</v>
      </c>
      <c r="G1043" s="44">
        <v>1905</v>
      </c>
      <c r="H1043" s="86">
        <f t="shared" si="16"/>
        <v>0</v>
      </c>
      <c r="I1043" s="214" t="s">
        <v>162</v>
      </c>
    </row>
    <row r="1044" spans="1:9" x14ac:dyDescent="0.25">
      <c r="A1044" s="216"/>
      <c r="B1044" s="224" t="s">
        <v>1179</v>
      </c>
      <c r="C1044" s="259" t="s">
        <v>1675</v>
      </c>
      <c r="D1044" s="214" t="s">
        <v>163</v>
      </c>
      <c r="E1044" s="235">
        <v>4880</v>
      </c>
      <c r="F1044" s="497">
        <v>41715</v>
      </c>
      <c r="G1044" s="44">
        <v>4880</v>
      </c>
      <c r="H1044" s="86">
        <f t="shared" si="16"/>
        <v>0</v>
      </c>
      <c r="I1044" s="214" t="s">
        <v>162</v>
      </c>
    </row>
    <row r="1045" spans="1:9" x14ac:dyDescent="0.25">
      <c r="A1045" s="216"/>
      <c r="B1045" s="224" t="s">
        <v>1180</v>
      </c>
      <c r="C1045" s="259" t="s">
        <v>1675</v>
      </c>
      <c r="D1045" s="214" t="s">
        <v>358</v>
      </c>
      <c r="E1045" s="235">
        <v>5990</v>
      </c>
      <c r="F1045" s="497">
        <v>41717</v>
      </c>
      <c r="G1045" s="44">
        <v>5990</v>
      </c>
      <c r="H1045" s="86">
        <f t="shared" si="16"/>
        <v>0</v>
      </c>
      <c r="I1045" s="214" t="s">
        <v>162</v>
      </c>
    </row>
    <row r="1046" spans="1:9" x14ac:dyDescent="0.25">
      <c r="A1046" s="216"/>
      <c r="B1046" s="224" t="s">
        <v>1181</v>
      </c>
      <c r="C1046" s="259" t="s">
        <v>1675</v>
      </c>
      <c r="D1046" s="214" t="s">
        <v>178</v>
      </c>
      <c r="E1046" s="235">
        <v>2369</v>
      </c>
      <c r="F1046" s="497">
        <v>41715</v>
      </c>
      <c r="G1046" s="44">
        <v>2369</v>
      </c>
      <c r="H1046" s="86">
        <f t="shared" si="16"/>
        <v>0</v>
      </c>
      <c r="I1046" s="214" t="s">
        <v>162</v>
      </c>
    </row>
    <row r="1047" spans="1:9" x14ac:dyDescent="0.25">
      <c r="A1047" s="216"/>
      <c r="B1047" s="224" t="s">
        <v>1182</v>
      </c>
      <c r="C1047" s="259" t="s">
        <v>1675</v>
      </c>
      <c r="D1047" s="214" t="s">
        <v>87</v>
      </c>
      <c r="E1047" s="235">
        <v>4246</v>
      </c>
      <c r="F1047" s="497">
        <v>41712</v>
      </c>
      <c r="G1047" s="44">
        <v>4246</v>
      </c>
      <c r="H1047" s="86">
        <f t="shared" si="16"/>
        <v>0</v>
      </c>
      <c r="I1047" s="214" t="s">
        <v>8</v>
      </c>
    </row>
    <row r="1048" spans="1:9" x14ac:dyDescent="0.25">
      <c r="A1048" s="216"/>
      <c r="B1048" s="224" t="s">
        <v>1183</v>
      </c>
      <c r="C1048" s="259" t="s">
        <v>1675</v>
      </c>
      <c r="D1048" s="214" t="s">
        <v>2364</v>
      </c>
      <c r="E1048" s="235">
        <v>11368</v>
      </c>
      <c r="F1048" s="497">
        <v>41715</v>
      </c>
      <c r="G1048" s="44">
        <v>11368</v>
      </c>
      <c r="H1048" s="86">
        <f t="shared" si="16"/>
        <v>0</v>
      </c>
      <c r="I1048" s="214" t="s">
        <v>162</v>
      </c>
    </row>
    <row r="1049" spans="1:9" x14ac:dyDescent="0.25">
      <c r="A1049" s="216"/>
      <c r="B1049" s="224" t="s">
        <v>1184</v>
      </c>
      <c r="C1049" s="259" t="s">
        <v>1675</v>
      </c>
      <c r="D1049" s="214" t="s">
        <v>553</v>
      </c>
      <c r="E1049" s="235">
        <v>2884.2</v>
      </c>
      <c r="F1049" s="497">
        <v>41715</v>
      </c>
      <c r="G1049" s="44">
        <v>2884.2</v>
      </c>
      <c r="H1049" s="86">
        <f t="shared" si="16"/>
        <v>0</v>
      </c>
      <c r="I1049" s="214" t="s">
        <v>162</v>
      </c>
    </row>
    <row r="1050" spans="1:9" x14ac:dyDescent="0.25">
      <c r="A1050" s="216"/>
      <c r="B1050" s="224" t="s">
        <v>1185</v>
      </c>
      <c r="C1050" s="259" t="s">
        <v>1675</v>
      </c>
      <c r="D1050" s="214" t="s">
        <v>111</v>
      </c>
      <c r="E1050" s="235">
        <v>19713</v>
      </c>
      <c r="F1050" s="497">
        <v>41723</v>
      </c>
      <c r="G1050" s="44">
        <v>19713</v>
      </c>
      <c r="H1050" s="86">
        <f t="shared" si="16"/>
        <v>0</v>
      </c>
      <c r="I1050" s="214" t="s">
        <v>21</v>
      </c>
    </row>
    <row r="1051" spans="1:9" x14ac:dyDescent="0.25">
      <c r="A1051" s="216"/>
      <c r="B1051" s="224" t="s">
        <v>1186</v>
      </c>
      <c r="C1051" s="259" t="s">
        <v>1675</v>
      </c>
      <c r="D1051" s="214" t="s">
        <v>168</v>
      </c>
      <c r="E1051" s="235">
        <v>16927.599999999999</v>
      </c>
      <c r="F1051" s="554" t="s">
        <v>2365</v>
      </c>
      <c r="G1051" s="44">
        <v>16927.599999999999</v>
      </c>
      <c r="H1051" s="86">
        <f t="shared" si="16"/>
        <v>0</v>
      </c>
      <c r="I1051" s="214" t="s">
        <v>162</v>
      </c>
    </row>
    <row r="1052" spans="1:9" x14ac:dyDescent="0.25">
      <c r="A1052" s="216"/>
      <c r="B1052" s="224" t="s">
        <v>1187</v>
      </c>
      <c r="C1052" s="259" t="s">
        <v>1675</v>
      </c>
      <c r="D1052" s="214" t="s">
        <v>59</v>
      </c>
      <c r="E1052" s="235">
        <v>10108</v>
      </c>
      <c r="F1052" s="554" t="s">
        <v>2366</v>
      </c>
      <c r="G1052" s="44">
        <v>10108</v>
      </c>
      <c r="H1052" s="86">
        <f t="shared" si="16"/>
        <v>0</v>
      </c>
      <c r="I1052" s="214" t="s">
        <v>21</v>
      </c>
    </row>
    <row r="1053" spans="1:9" x14ac:dyDescent="0.25">
      <c r="A1053" s="216"/>
      <c r="B1053" s="224" t="s">
        <v>1188</v>
      </c>
      <c r="C1053" s="259" t="s">
        <v>1675</v>
      </c>
      <c r="D1053" s="214" t="s">
        <v>22</v>
      </c>
      <c r="E1053" s="235">
        <v>17163.599999999999</v>
      </c>
      <c r="F1053" s="497">
        <v>41715</v>
      </c>
      <c r="G1053" s="44">
        <v>17163.599999999999</v>
      </c>
      <c r="H1053" s="86">
        <f t="shared" si="16"/>
        <v>0</v>
      </c>
      <c r="I1053" s="214" t="s">
        <v>162</v>
      </c>
    </row>
    <row r="1054" spans="1:9" x14ac:dyDescent="0.25">
      <c r="A1054" s="216"/>
      <c r="B1054" s="224" t="s">
        <v>1189</v>
      </c>
      <c r="C1054" s="259" t="s">
        <v>1675</v>
      </c>
      <c r="D1054" s="214" t="s">
        <v>8</v>
      </c>
      <c r="E1054" s="235">
        <v>822.6</v>
      </c>
      <c r="F1054" s="497">
        <v>41712</v>
      </c>
      <c r="G1054" s="44">
        <v>822.6</v>
      </c>
      <c r="H1054" s="86">
        <f t="shared" si="16"/>
        <v>0</v>
      </c>
      <c r="I1054" s="214" t="s">
        <v>8</v>
      </c>
    </row>
    <row r="1055" spans="1:9" x14ac:dyDescent="0.25">
      <c r="A1055" s="216"/>
      <c r="B1055" s="224" t="s">
        <v>1190</v>
      </c>
      <c r="C1055" s="259" t="s">
        <v>1675</v>
      </c>
      <c r="D1055" s="214" t="s">
        <v>8</v>
      </c>
      <c r="E1055" s="235">
        <v>360</v>
      </c>
      <c r="F1055" s="497">
        <v>41712</v>
      </c>
      <c r="G1055" s="44">
        <v>360</v>
      </c>
      <c r="H1055" s="86">
        <f t="shared" si="16"/>
        <v>0</v>
      </c>
      <c r="I1055" s="214" t="s">
        <v>8</v>
      </c>
    </row>
    <row r="1056" spans="1:9" x14ac:dyDescent="0.25">
      <c r="A1056" s="216"/>
      <c r="B1056" s="224" t="s">
        <v>1191</v>
      </c>
      <c r="C1056" s="259" t="s">
        <v>1675</v>
      </c>
      <c r="D1056" s="214" t="s">
        <v>8</v>
      </c>
      <c r="E1056" s="246">
        <v>715</v>
      </c>
      <c r="F1056" s="497">
        <v>41712</v>
      </c>
      <c r="G1056" s="44">
        <v>715</v>
      </c>
      <c r="H1056" s="86">
        <f t="shared" si="16"/>
        <v>0</v>
      </c>
      <c r="I1056" s="214" t="s">
        <v>8</v>
      </c>
    </row>
    <row r="1057" spans="1:9" x14ac:dyDescent="0.25">
      <c r="A1057" s="216">
        <v>41713</v>
      </c>
      <c r="B1057" s="224" t="s">
        <v>1192</v>
      </c>
      <c r="C1057" s="259" t="s">
        <v>1675</v>
      </c>
      <c r="D1057" s="214" t="s">
        <v>147</v>
      </c>
      <c r="E1057" s="235">
        <v>4118</v>
      </c>
      <c r="F1057" s="497">
        <v>41713</v>
      </c>
      <c r="G1057" s="44">
        <v>4118</v>
      </c>
      <c r="H1057" s="86">
        <f t="shared" si="16"/>
        <v>0</v>
      </c>
      <c r="I1057" s="214" t="s">
        <v>65</v>
      </c>
    </row>
    <row r="1058" spans="1:9" x14ac:dyDescent="0.25">
      <c r="A1058" s="216"/>
      <c r="B1058" s="224" t="s">
        <v>1193</v>
      </c>
      <c r="C1058" s="259" t="s">
        <v>1675</v>
      </c>
      <c r="D1058" s="214" t="s">
        <v>14</v>
      </c>
      <c r="E1058" s="235">
        <v>6765</v>
      </c>
      <c r="F1058" s="497">
        <v>41713</v>
      </c>
      <c r="G1058" s="44">
        <v>6765</v>
      </c>
      <c r="H1058" s="86">
        <f t="shared" si="16"/>
        <v>0</v>
      </c>
      <c r="I1058" s="58" t="s">
        <v>65</v>
      </c>
    </row>
    <row r="1059" spans="1:9" x14ac:dyDescent="0.25">
      <c r="A1059" s="216"/>
      <c r="B1059" s="224" t="s">
        <v>1194</v>
      </c>
      <c r="C1059" s="259" t="s">
        <v>1675</v>
      </c>
      <c r="D1059" s="214" t="s">
        <v>62</v>
      </c>
      <c r="E1059" s="235">
        <v>20952.599999999999</v>
      </c>
      <c r="F1059" s="497">
        <v>41715</v>
      </c>
      <c r="G1059" s="44">
        <v>20952.599999999999</v>
      </c>
      <c r="H1059" s="86">
        <f t="shared" si="16"/>
        <v>0</v>
      </c>
      <c r="I1059" s="214" t="s">
        <v>12</v>
      </c>
    </row>
    <row r="1060" spans="1:9" x14ac:dyDescent="0.25">
      <c r="A1060" s="216"/>
      <c r="B1060" s="224" t="s">
        <v>1195</v>
      </c>
      <c r="C1060" s="259" t="s">
        <v>1675</v>
      </c>
      <c r="D1060" s="214" t="s">
        <v>152</v>
      </c>
      <c r="E1060" s="235">
        <v>7066.5</v>
      </c>
      <c r="F1060" s="497">
        <v>41713</v>
      </c>
      <c r="G1060" s="44">
        <v>7066.5</v>
      </c>
      <c r="H1060" s="86">
        <f t="shared" si="16"/>
        <v>0</v>
      </c>
      <c r="I1060" s="214"/>
    </row>
    <row r="1061" spans="1:9" x14ac:dyDescent="0.25">
      <c r="A1061" s="216"/>
      <c r="B1061" s="224" t="s">
        <v>1196</v>
      </c>
      <c r="C1061" s="259" t="s">
        <v>1675</v>
      </c>
      <c r="D1061" s="214" t="s">
        <v>200</v>
      </c>
      <c r="E1061" s="235">
        <v>27652</v>
      </c>
      <c r="F1061" s="554" t="s">
        <v>2367</v>
      </c>
      <c r="G1061" s="44">
        <v>27652</v>
      </c>
      <c r="H1061" s="86">
        <f t="shared" si="16"/>
        <v>0</v>
      </c>
      <c r="I1061" s="214"/>
    </row>
    <row r="1062" spans="1:9" x14ac:dyDescent="0.25">
      <c r="A1062" s="216"/>
      <c r="B1062" s="224" t="s">
        <v>1197</v>
      </c>
      <c r="C1062" s="259" t="s">
        <v>1675</v>
      </c>
      <c r="D1062" s="214" t="s">
        <v>250</v>
      </c>
      <c r="E1062" s="235">
        <v>1829.1</v>
      </c>
      <c r="F1062" s="497">
        <v>41715</v>
      </c>
      <c r="G1062" s="44">
        <v>1829.1</v>
      </c>
      <c r="H1062" s="86">
        <f t="shared" si="16"/>
        <v>0</v>
      </c>
      <c r="I1062" s="214" t="s">
        <v>162</v>
      </c>
    </row>
    <row r="1063" spans="1:9" x14ac:dyDescent="0.25">
      <c r="A1063" s="216"/>
      <c r="B1063" s="224" t="s">
        <v>1198</v>
      </c>
      <c r="C1063" s="259" t="s">
        <v>1675</v>
      </c>
      <c r="D1063" s="214" t="s">
        <v>8</v>
      </c>
      <c r="E1063" s="235">
        <v>1374</v>
      </c>
      <c r="F1063" s="497">
        <v>41713</v>
      </c>
      <c r="G1063" s="44">
        <v>1374</v>
      </c>
      <c r="H1063" s="86">
        <f t="shared" si="16"/>
        <v>0</v>
      </c>
      <c r="I1063" s="214" t="s">
        <v>8</v>
      </c>
    </row>
    <row r="1064" spans="1:9" ht="30" x14ac:dyDescent="0.25">
      <c r="A1064" s="216"/>
      <c r="B1064" s="224" t="s">
        <v>1199</v>
      </c>
      <c r="C1064" s="259" t="s">
        <v>1675</v>
      </c>
      <c r="D1064" s="214" t="s">
        <v>435</v>
      </c>
      <c r="E1064" s="235">
        <v>5891</v>
      </c>
      <c r="F1064" s="590" t="s">
        <v>2368</v>
      </c>
      <c r="G1064" s="44">
        <v>5891</v>
      </c>
      <c r="H1064" s="86">
        <f t="shared" si="16"/>
        <v>0</v>
      </c>
      <c r="I1064" s="214" t="s">
        <v>8</v>
      </c>
    </row>
    <row r="1065" spans="1:9" x14ac:dyDescent="0.25">
      <c r="A1065" s="216"/>
      <c r="B1065" s="224" t="s">
        <v>1200</v>
      </c>
      <c r="C1065" s="259" t="s">
        <v>1675</v>
      </c>
      <c r="D1065" s="214" t="s">
        <v>168</v>
      </c>
      <c r="E1065" s="235">
        <v>22266</v>
      </c>
      <c r="F1065" s="554" t="s">
        <v>2369</v>
      </c>
      <c r="G1065" s="44">
        <v>22266</v>
      </c>
      <c r="H1065" s="86">
        <f t="shared" si="16"/>
        <v>0</v>
      </c>
      <c r="I1065" s="214" t="s">
        <v>162</v>
      </c>
    </row>
    <row r="1066" spans="1:9" x14ac:dyDescent="0.25">
      <c r="A1066" s="216"/>
      <c r="B1066" s="224" t="s">
        <v>1201</v>
      </c>
      <c r="C1066" s="259" t="s">
        <v>1675</v>
      </c>
      <c r="D1066" s="214" t="s">
        <v>11</v>
      </c>
      <c r="E1066" s="235">
        <v>74616.27</v>
      </c>
      <c r="F1066" s="557" t="s">
        <v>2370</v>
      </c>
      <c r="G1066" s="44">
        <v>74616.27</v>
      </c>
      <c r="H1066" s="86">
        <f t="shared" si="16"/>
        <v>0</v>
      </c>
      <c r="I1066" s="214" t="s">
        <v>2371</v>
      </c>
    </row>
    <row r="1067" spans="1:9" x14ac:dyDescent="0.25">
      <c r="A1067" s="216"/>
      <c r="B1067" s="224" t="s">
        <v>1203</v>
      </c>
      <c r="C1067" s="259" t="s">
        <v>1675</v>
      </c>
      <c r="D1067" s="214" t="s">
        <v>14</v>
      </c>
      <c r="E1067" s="235">
        <v>3097.6</v>
      </c>
      <c r="F1067" s="497">
        <v>41713</v>
      </c>
      <c r="G1067" s="44">
        <v>3097.6</v>
      </c>
      <c r="H1067" s="86">
        <f t="shared" si="16"/>
        <v>0</v>
      </c>
      <c r="I1067" s="214" t="s">
        <v>30</v>
      </c>
    </row>
    <row r="1068" spans="1:9" x14ac:dyDescent="0.25">
      <c r="A1068" s="216"/>
      <c r="B1068" s="224" t="s">
        <v>1204</v>
      </c>
      <c r="C1068" s="259" t="s">
        <v>1675</v>
      </c>
      <c r="D1068" s="214" t="s">
        <v>494</v>
      </c>
      <c r="E1068" s="235">
        <v>1507</v>
      </c>
      <c r="F1068" s="497">
        <v>41713</v>
      </c>
      <c r="G1068" s="44">
        <v>1507</v>
      </c>
      <c r="H1068" s="86">
        <f t="shared" si="16"/>
        <v>0</v>
      </c>
      <c r="I1068" s="214"/>
    </row>
    <row r="1069" spans="1:9" x14ac:dyDescent="0.25">
      <c r="A1069" s="216"/>
      <c r="B1069" s="224" t="s">
        <v>1205</v>
      </c>
      <c r="C1069" s="259" t="s">
        <v>1675</v>
      </c>
      <c r="D1069" s="214" t="s">
        <v>13</v>
      </c>
      <c r="E1069" s="235">
        <v>7839.5</v>
      </c>
      <c r="F1069" s="497">
        <v>41715</v>
      </c>
      <c r="G1069" s="44">
        <v>7839.5</v>
      </c>
      <c r="H1069" s="86">
        <f t="shared" si="16"/>
        <v>0</v>
      </c>
      <c r="I1069" s="214" t="s">
        <v>21</v>
      </c>
    </row>
    <row r="1070" spans="1:9" ht="26.25" x14ac:dyDescent="0.25">
      <c r="A1070" s="216"/>
      <c r="B1070" s="224" t="s">
        <v>1207</v>
      </c>
      <c r="C1070" s="259" t="s">
        <v>1675</v>
      </c>
      <c r="D1070" s="214" t="s">
        <v>34</v>
      </c>
      <c r="E1070" s="235">
        <v>2522</v>
      </c>
      <c r="F1070" s="591" t="s">
        <v>2372</v>
      </c>
      <c r="G1070" s="44">
        <v>2522</v>
      </c>
      <c r="H1070" s="86">
        <f t="shared" si="16"/>
        <v>0</v>
      </c>
      <c r="I1070" s="214" t="s">
        <v>30</v>
      </c>
    </row>
    <row r="1071" spans="1:9" x14ac:dyDescent="0.25">
      <c r="A1071" s="216"/>
      <c r="B1071" s="224" t="s">
        <v>1209</v>
      </c>
      <c r="C1071" s="259" t="s">
        <v>1675</v>
      </c>
      <c r="D1071" s="214" t="s">
        <v>55</v>
      </c>
      <c r="E1071" s="235">
        <v>12884.5</v>
      </c>
      <c r="F1071" s="497">
        <v>41713</v>
      </c>
      <c r="G1071" s="44">
        <v>12884.5</v>
      </c>
      <c r="H1071" s="86">
        <f t="shared" si="16"/>
        <v>0</v>
      </c>
      <c r="I1071" s="214" t="s">
        <v>8</v>
      </c>
    </row>
    <row r="1072" spans="1:9" x14ac:dyDescent="0.25">
      <c r="A1072" s="216"/>
      <c r="B1072" s="224" t="s">
        <v>1210</v>
      </c>
      <c r="C1072" s="259" t="s">
        <v>1675</v>
      </c>
      <c r="D1072" s="214" t="s">
        <v>881</v>
      </c>
      <c r="E1072" s="235">
        <v>1644</v>
      </c>
      <c r="F1072" s="497">
        <v>41713</v>
      </c>
      <c r="G1072" s="44">
        <v>1644</v>
      </c>
      <c r="H1072" s="86">
        <f t="shared" si="16"/>
        <v>0</v>
      </c>
      <c r="I1072" s="214"/>
    </row>
    <row r="1073" spans="1:9" x14ac:dyDescent="0.25">
      <c r="A1073" s="216"/>
      <c r="B1073" s="224" t="s">
        <v>1211</v>
      </c>
      <c r="C1073" s="259" t="s">
        <v>1675</v>
      </c>
      <c r="D1073" s="214" t="s">
        <v>260</v>
      </c>
      <c r="E1073" s="235">
        <v>2928</v>
      </c>
      <c r="F1073" s="497">
        <v>41713</v>
      </c>
      <c r="G1073" s="44">
        <v>2928</v>
      </c>
      <c r="H1073" s="86">
        <f t="shared" si="16"/>
        <v>0</v>
      </c>
      <c r="I1073" s="214" t="s">
        <v>45</v>
      </c>
    </row>
    <row r="1074" spans="1:9" x14ac:dyDescent="0.25">
      <c r="A1074" s="216"/>
      <c r="B1074" s="224" t="s">
        <v>1212</v>
      </c>
      <c r="C1074" s="259" t="s">
        <v>1675</v>
      </c>
      <c r="D1074" s="214" t="s">
        <v>2373</v>
      </c>
      <c r="E1074" s="235">
        <v>2613.5</v>
      </c>
      <c r="F1074" s="497">
        <v>41713</v>
      </c>
      <c r="G1074" s="44">
        <v>2613.5</v>
      </c>
      <c r="H1074" s="248">
        <f t="shared" si="16"/>
        <v>0</v>
      </c>
      <c r="I1074" s="214"/>
    </row>
    <row r="1075" spans="1:9" x14ac:dyDescent="0.25">
      <c r="A1075" s="216"/>
      <c r="B1075" s="224" t="s">
        <v>1213</v>
      </c>
      <c r="C1075" s="259" t="s">
        <v>1675</v>
      </c>
      <c r="D1075" s="214" t="s">
        <v>108</v>
      </c>
      <c r="E1075" s="235">
        <v>14186</v>
      </c>
      <c r="F1075" s="497">
        <v>41713</v>
      </c>
      <c r="G1075" s="44">
        <v>14186</v>
      </c>
      <c r="H1075" s="248">
        <f t="shared" si="16"/>
        <v>0</v>
      </c>
      <c r="I1075" s="214"/>
    </row>
    <row r="1076" spans="1:9" x14ac:dyDescent="0.25">
      <c r="A1076" s="216"/>
      <c r="B1076" s="224" t="s">
        <v>1214</v>
      </c>
      <c r="C1076" s="259" t="s">
        <v>1675</v>
      </c>
      <c r="D1076" s="214" t="s">
        <v>123</v>
      </c>
      <c r="E1076" s="235">
        <v>1969</v>
      </c>
      <c r="F1076" s="554" t="s">
        <v>2374</v>
      </c>
      <c r="G1076" s="44">
        <v>1969</v>
      </c>
      <c r="H1076" s="248">
        <f t="shared" si="16"/>
        <v>0</v>
      </c>
      <c r="I1076" s="214" t="s">
        <v>8</v>
      </c>
    </row>
    <row r="1077" spans="1:9" x14ac:dyDescent="0.25">
      <c r="A1077" s="216"/>
      <c r="B1077" s="224" t="s">
        <v>1215</v>
      </c>
      <c r="C1077" s="259" t="s">
        <v>1675</v>
      </c>
      <c r="D1077" s="214" t="s">
        <v>29</v>
      </c>
      <c r="E1077" s="235">
        <v>6727</v>
      </c>
      <c r="F1077" s="497">
        <v>41715</v>
      </c>
      <c r="G1077" s="44">
        <v>6727</v>
      </c>
      <c r="H1077" s="248">
        <f t="shared" si="16"/>
        <v>0</v>
      </c>
      <c r="I1077" s="214" t="s">
        <v>30</v>
      </c>
    </row>
    <row r="1078" spans="1:9" x14ac:dyDescent="0.25">
      <c r="A1078" s="216"/>
      <c r="B1078" s="224" t="s">
        <v>1216</v>
      </c>
      <c r="C1078" s="259" t="s">
        <v>1675</v>
      </c>
      <c r="D1078" s="214" t="s">
        <v>49</v>
      </c>
      <c r="E1078" s="235">
        <v>1611</v>
      </c>
      <c r="F1078" s="497">
        <v>41713</v>
      </c>
      <c r="G1078" s="44">
        <v>1611</v>
      </c>
      <c r="H1078" s="248">
        <f t="shared" si="16"/>
        <v>0</v>
      </c>
      <c r="I1078" s="214"/>
    </row>
    <row r="1079" spans="1:9" x14ac:dyDescent="0.25">
      <c r="A1079" s="216"/>
      <c r="B1079" s="224" t="s">
        <v>1218</v>
      </c>
      <c r="C1079" s="259" t="s">
        <v>1675</v>
      </c>
      <c r="D1079" s="214" t="s">
        <v>122</v>
      </c>
      <c r="E1079" s="235">
        <v>2660</v>
      </c>
      <c r="F1079" s="497">
        <v>41720</v>
      </c>
      <c r="G1079" s="44">
        <v>2660</v>
      </c>
      <c r="H1079" s="248">
        <f t="shared" si="16"/>
        <v>0</v>
      </c>
      <c r="I1079" s="214" t="s">
        <v>45</v>
      </c>
    </row>
    <row r="1080" spans="1:9" x14ac:dyDescent="0.25">
      <c r="A1080" s="216"/>
      <c r="B1080" s="224" t="s">
        <v>1219</v>
      </c>
      <c r="C1080" s="259" t="s">
        <v>1675</v>
      </c>
      <c r="D1080" s="214" t="s">
        <v>44</v>
      </c>
      <c r="E1080" s="235">
        <v>5700</v>
      </c>
      <c r="F1080" s="497">
        <v>41720</v>
      </c>
      <c r="G1080" s="44">
        <v>5700</v>
      </c>
      <c r="H1080" s="248">
        <f t="shared" si="16"/>
        <v>0</v>
      </c>
      <c r="I1080" s="214" t="s">
        <v>45</v>
      </c>
    </row>
    <row r="1081" spans="1:9" x14ac:dyDescent="0.25">
      <c r="A1081" s="216"/>
      <c r="B1081" s="224" t="s">
        <v>1220</v>
      </c>
      <c r="C1081" s="259" t="s">
        <v>1675</v>
      </c>
      <c r="D1081" s="214" t="s">
        <v>17</v>
      </c>
      <c r="E1081" s="235">
        <v>77389</v>
      </c>
      <c r="F1081" s="497">
        <v>41716</v>
      </c>
      <c r="G1081" s="44">
        <v>77389</v>
      </c>
      <c r="H1081" s="86">
        <f t="shared" si="16"/>
        <v>0</v>
      </c>
      <c r="I1081" s="214" t="s">
        <v>37</v>
      </c>
    </row>
    <row r="1082" spans="1:9" x14ac:dyDescent="0.25">
      <c r="A1082" s="216"/>
      <c r="B1082" s="224" t="s">
        <v>1221</v>
      </c>
      <c r="C1082" s="259" t="s">
        <v>1675</v>
      </c>
      <c r="D1082" s="214" t="s">
        <v>8</v>
      </c>
      <c r="E1082" s="235">
        <v>4325</v>
      </c>
      <c r="F1082" s="497">
        <v>41713</v>
      </c>
      <c r="G1082" s="44">
        <v>4325</v>
      </c>
      <c r="H1082" s="248">
        <f t="shared" si="16"/>
        <v>0</v>
      </c>
      <c r="I1082" s="214" t="s">
        <v>8</v>
      </c>
    </row>
    <row r="1083" spans="1:9" x14ac:dyDescent="0.25">
      <c r="A1083" s="216"/>
      <c r="B1083" s="224" t="s">
        <v>1222</v>
      </c>
      <c r="C1083" s="259" t="s">
        <v>1675</v>
      </c>
      <c r="D1083" s="214" t="s">
        <v>42</v>
      </c>
      <c r="E1083" s="235">
        <v>1900</v>
      </c>
      <c r="F1083" s="497">
        <v>41720</v>
      </c>
      <c r="G1083" s="44">
        <v>1900</v>
      </c>
      <c r="H1083" s="248">
        <f t="shared" si="16"/>
        <v>0</v>
      </c>
      <c r="I1083" s="214" t="s">
        <v>45</v>
      </c>
    </row>
    <row r="1084" spans="1:9" x14ac:dyDescent="0.25">
      <c r="A1084" s="216"/>
      <c r="B1084" s="224" t="s">
        <v>1224</v>
      </c>
      <c r="C1084" s="259" t="s">
        <v>1675</v>
      </c>
      <c r="D1084" s="214" t="s">
        <v>287</v>
      </c>
      <c r="E1084" s="235">
        <v>25766</v>
      </c>
      <c r="F1084" s="497">
        <v>41715</v>
      </c>
      <c r="G1084" s="44">
        <v>25766</v>
      </c>
      <c r="H1084" s="248">
        <f t="shared" si="16"/>
        <v>0</v>
      </c>
      <c r="I1084" s="214" t="s">
        <v>30</v>
      </c>
    </row>
    <row r="1085" spans="1:9" x14ac:dyDescent="0.25">
      <c r="A1085" s="216"/>
      <c r="B1085" s="224" t="s">
        <v>1225</v>
      </c>
      <c r="C1085" s="259" t="s">
        <v>1675</v>
      </c>
      <c r="D1085" s="214" t="s">
        <v>43</v>
      </c>
      <c r="E1085" s="235">
        <v>1140</v>
      </c>
      <c r="F1085" s="497">
        <v>41729</v>
      </c>
      <c r="G1085" s="44">
        <v>1140</v>
      </c>
      <c r="H1085" s="248">
        <f t="shared" si="16"/>
        <v>0</v>
      </c>
      <c r="I1085" s="214" t="s">
        <v>45</v>
      </c>
    </row>
    <row r="1086" spans="1:9" x14ac:dyDescent="0.25">
      <c r="A1086" s="216"/>
      <c r="B1086" s="224" t="s">
        <v>1226</v>
      </c>
      <c r="C1086" s="259" t="s">
        <v>1675</v>
      </c>
      <c r="D1086" s="214" t="s">
        <v>36</v>
      </c>
      <c r="E1086" s="235">
        <v>25478</v>
      </c>
      <c r="F1086" s="554">
        <v>41769</v>
      </c>
      <c r="G1086" s="245">
        <v>25478</v>
      </c>
      <c r="H1086" s="86">
        <f t="shared" si="16"/>
        <v>0</v>
      </c>
      <c r="I1086" s="214" t="s">
        <v>12</v>
      </c>
    </row>
    <row r="1087" spans="1:9" x14ac:dyDescent="0.25">
      <c r="A1087" s="216">
        <v>41713</v>
      </c>
      <c r="B1087" s="224" t="s">
        <v>1227</v>
      </c>
      <c r="C1087" s="259" t="s">
        <v>1675</v>
      </c>
      <c r="D1087" s="214" t="s">
        <v>2173</v>
      </c>
      <c r="E1087" s="58">
        <v>8271</v>
      </c>
      <c r="F1087" s="553">
        <v>41715</v>
      </c>
      <c r="G1087" s="230">
        <v>8271</v>
      </c>
      <c r="H1087" s="52">
        <f t="shared" si="16"/>
        <v>0</v>
      </c>
      <c r="I1087" s="214" t="s">
        <v>30</v>
      </c>
    </row>
    <row r="1088" spans="1:9" x14ac:dyDescent="0.25">
      <c r="A1088" s="216"/>
      <c r="B1088" s="224" t="s">
        <v>1229</v>
      </c>
      <c r="C1088" s="259" t="s">
        <v>1675</v>
      </c>
      <c r="D1088" s="214" t="s">
        <v>338</v>
      </c>
      <c r="E1088" s="235">
        <v>720</v>
      </c>
      <c r="F1088" s="497">
        <v>41715</v>
      </c>
      <c r="G1088" s="44">
        <v>720</v>
      </c>
      <c r="H1088" s="248">
        <f t="shared" ref="H1088:H1151" si="17">E1088-G1088</f>
        <v>0</v>
      </c>
      <c r="I1088" s="214" t="s">
        <v>30</v>
      </c>
    </row>
    <row r="1089" spans="1:9" x14ac:dyDescent="0.25">
      <c r="A1089" s="216"/>
      <c r="B1089" s="224" t="s">
        <v>1230</v>
      </c>
      <c r="C1089" s="259" t="s">
        <v>1675</v>
      </c>
      <c r="D1089" s="220" t="s">
        <v>53</v>
      </c>
      <c r="E1089" s="241">
        <v>0</v>
      </c>
      <c r="F1089" s="497"/>
      <c r="G1089" s="44"/>
      <c r="H1089" s="248">
        <f t="shared" si="17"/>
        <v>0</v>
      </c>
      <c r="I1089" s="214" t="s">
        <v>512</v>
      </c>
    </row>
    <row r="1090" spans="1:9" x14ac:dyDescent="0.25">
      <c r="A1090" s="216"/>
      <c r="B1090" s="224" t="s">
        <v>1231</v>
      </c>
      <c r="C1090" s="259" t="s">
        <v>1675</v>
      </c>
      <c r="D1090" s="214" t="s">
        <v>119</v>
      </c>
      <c r="E1090" s="235">
        <v>3069.2</v>
      </c>
      <c r="F1090" s="497">
        <v>41713</v>
      </c>
      <c r="G1090" s="44">
        <v>3069.2</v>
      </c>
      <c r="H1090" s="248">
        <f t="shared" si="17"/>
        <v>0</v>
      </c>
      <c r="I1090" s="214" t="s">
        <v>12</v>
      </c>
    </row>
    <row r="1091" spans="1:9" x14ac:dyDescent="0.25">
      <c r="A1091" s="216"/>
      <c r="B1091" s="224" t="s">
        <v>1232</v>
      </c>
      <c r="C1091" s="259" t="s">
        <v>1675</v>
      </c>
      <c r="D1091" s="214" t="s">
        <v>35</v>
      </c>
      <c r="E1091" s="235">
        <v>1885</v>
      </c>
      <c r="F1091" s="497">
        <v>41715</v>
      </c>
      <c r="G1091" s="44">
        <v>1885</v>
      </c>
      <c r="H1091" s="86">
        <f t="shared" si="17"/>
        <v>0</v>
      </c>
      <c r="I1091" s="214" t="s">
        <v>30</v>
      </c>
    </row>
    <row r="1092" spans="1:9" x14ac:dyDescent="0.25">
      <c r="A1092" s="216"/>
      <c r="B1092" s="224" t="s">
        <v>1234</v>
      </c>
      <c r="C1092" s="259" t="s">
        <v>1675</v>
      </c>
      <c r="D1092" s="214" t="s">
        <v>49</v>
      </c>
      <c r="E1092" s="235">
        <v>317</v>
      </c>
      <c r="F1092" s="497">
        <v>41713</v>
      </c>
      <c r="G1092" s="44">
        <v>317</v>
      </c>
      <c r="H1092" s="86">
        <f t="shared" si="17"/>
        <v>0</v>
      </c>
      <c r="I1092" s="214" t="s">
        <v>45</v>
      </c>
    </row>
    <row r="1093" spans="1:9" x14ac:dyDescent="0.25">
      <c r="A1093" s="216"/>
      <c r="B1093" s="224" t="s">
        <v>1235</v>
      </c>
      <c r="C1093" s="259" t="s">
        <v>1675</v>
      </c>
      <c r="D1093" s="214" t="s">
        <v>58</v>
      </c>
      <c r="E1093" s="235">
        <v>1553.5</v>
      </c>
      <c r="F1093" s="497">
        <v>41715</v>
      </c>
      <c r="G1093" s="44">
        <v>1553.5</v>
      </c>
      <c r="H1093" s="86">
        <f t="shared" si="17"/>
        <v>0</v>
      </c>
      <c r="I1093" s="214" t="s">
        <v>30</v>
      </c>
    </row>
    <row r="1094" spans="1:9" x14ac:dyDescent="0.25">
      <c r="A1094" s="216"/>
      <c r="B1094" s="224" t="s">
        <v>1236</v>
      </c>
      <c r="C1094" s="259" t="s">
        <v>1675</v>
      </c>
      <c r="D1094" s="214" t="s">
        <v>57</v>
      </c>
      <c r="E1094" s="235">
        <v>1680</v>
      </c>
      <c r="F1094" s="497">
        <v>41715</v>
      </c>
      <c r="G1094" s="44">
        <v>1680</v>
      </c>
      <c r="H1094" s="86">
        <f t="shared" si="17"/>
        <v>0</v>
      </c>
      <c r="I1094" s="214" t="s">
        <v>30</v>
      </c>
    </row>
    <row r="1095" spans="1:9" x14ac:dyDescent="0.25">
      <c r="A1095" s="216"/>
      <c r="B1095" s="224" t="s">
        <v>1237</v>
      </c>
      <c r="C1095" s="259" t="s">
        <v>1675</v>
      </c>
      <c r="D1095" s="214" t="s">
        <v>1782</v>
      </c>
      <c r="E1095" s="235">
        <v>3116</v>
      </c>
      <c r="F1095" s="497">
        <v>41715</v>
      </c>
      <c r="G1095" s="44">
        <v>3116</v>
      </c>
      <c r="H1095" s="86">
        <f t="shared" si="17"/>
        <v>0</v>
      </c>
      <c r="I1095" s="214" t="s">
        <v>30</v>
      </c>
    </row>
    <row r="1096" spans="1:9" x14ac:dyDescent="0.25">
      <c r="A1096" s="216"/>
      <c r="B1096" s="224" t="s">
        <v>1238</v>
      </c>
      <c r="C1096" s="259" t="s">
        <v>1675</v>
      </c>
      <c r="D1096" s="214" t="s">
        <v>74</v>
      </c>
      <c r="E1096" s="235">
        <v>3465</v>
      </c>
      <c r="F1096" s="497">
        <v>41713</v>
      </c>
      <c r="G1096" s="44">
        <v>3465</v>
      </c>
      <c r="H1096" s="86">
        <f t="shared" si="17"/>
        <v>0</v>
      </c>
      <c r="I1096" s="214"/>
    </row>
    <row r="1097" spans="1:9" x14ac:dyDescent="0.25">
      <c r="A1097" s="216"/>
      <c r="B1097" s="224" t="s">
        <v>1240</v>
      </c>
      <c r="C1097" s="259" t="s">
        <v>1675</v>
      </c>
      <c r="D1097" s="214" t="s">
        <v>148</v>
      </c>
      <c r="E1097" s="235">
        <v>2062.5</v>
      </c>
      <c r="F1097" s="497">
        <v>41715</v>
      </c>
      <c r="G1097" s="44">
        <v>2062.5</v>
      </c>
      <c r="H1097" s="86">
        <f t="shared" si="17"/>
        <v>0</v>
      </c>
      <c r="I1097" s="214" t="s">
        <v>30</v>
      </c>
    </row>
    <row r="1098" spans="1:9" x14ac:dyDescent="0.25">
      <c r="A1098" s="216"/>
      <c r="B1098" s="224" t="s">
        <v>1241</v>
      </c>
      <c r="C1098" s="259" t="s">
        <v>1675</v>
      </c>
      <c r="D1098" s="214" t="s">
        <v>54</v>
      </c>
      <c r="E1098" s="235">
        <v>4108.1000000000004</v>
      </c>
      <c r="F1098" s="497">
        <v>41715</v>
      </c>
      <c r="G1098" s="44">
        <v>4108.1000000000004</v>
      </c>
      <c r="H1098" s="86">
        <f t="shared" si="17"/>
        <v>0</v>
      </c>
      <c r="I1098" s="214" t="s">
        <v>30</v>
      </c>
    </row>
    <row r="1099" spans="1:9" x14ac:dyDescent="0.25">
      <c r="A1099" s="216"/>
      <c r="B1099" s="224" t="s">
        <v>1243</v>
      </c>
      <c r="C1099" s="259" t="s">
        <v>1675</v>
      </c>
      <c r="D1099" s="214" t="s">
        <v>350</v>
      </c>
      <c r="E1099" s="235">
        <v>25472.04</v>
      </c>
      <c r="F1099" s="497">
        <v>41715</v>
      </c>
      <c r="G1099" s="44">
        <v>25472.04</v>
      </c>
      <c r="H1099" s="86">
        <f t="shared" si="17"/>
        <v>0</v>
      </c>
      <c r="I1099" s="214" t="s">
        <v>65</v>
      </c>
    </row>
    <row r="1100" spans="1:9" x14ac:dyDescent="0.25">
      <c r="A1100" s="216"/>
      <c r="B1100" s="224" t="s">
        <v>1244</v>
      </c>
      <c r="C1100" s="259" t="s">
        <v>1675</v>
      </c>
      <c r="D1100" s="214" t="s">
        <v>12</v>
      </c>
      <c r="E1100" s="235">
        <v>828.6</v>
      </c>
      <c r="F1100" s="497">
        <v>41713</v>
      </c>
      <c r="G1100" s="44">
        <v>828.6</v>
      </c>
      <c r="H1100" s="86">
        <f t="shared" si="17"/>
        <v>0</v>
      </c>
      <c r="I1100" s="214"/>
    </row>
    <row r="1101" spans="1:9" x14ac:dyDescent="0.25">
      <c r="A1101" s="216"/>
      <c r="B1101" s="224" t="s">
        <v>1246</v>
      </c>
      <c r="C1101" s="259" t="s">
        <v>1675</v>
      </c>
      <c r="D1101" s="220" t="s">
        <v>53</v>
      </c>
      <c r="E1101" s="241">
        <v>0</v>
      </c>
      <c r="F1101" s="497"/>
      <c r="G1101" s="44"/>
      <c r="H1101" s="86">
        <f t="shared" si="17"/>
        <v>0</v>
      </c>
      <c r="I1101" s="214" t="s">
        <v>324</v>
      </c>
    </row>
    <row r="1102" spans="1:9" x14ac:dyDescent="0.25">
      <c r="A1102" s="216"/>
      <c r="B1102" s="224" t="s">
        <v>1247</v>
      </c>
      <c r="C1102" s="259" t="s">
        <v>1675</v>
      </c>
      <c r="D1102" s="214" t="s">
        <v>193</v>
      </c>
      <c r="E1102" s="235">
        <v>5371</v>
      </c>
      <c r="F1102" s="497">
        <v>41715</v>
      </c>
      <c r="G1102" s="44">
        <v>5371</v>
      </c>
      <c r="H1102" s="86">
        <f t="shared" si="17"/>
        <v>0</v>
      </c>
      <c r="I1102" s="214" t="s">
        <v>65</v>
      </c>
    </row>
    <row r="1103" spans="1:9" x14ac:dyDescent="0.25">
      <c r="A1103" s="216"/>
      <c r="B1103" s="224" t="s">
        <v>1248</v>
      </c>
      <c r="C1103" s="259" t="s">
        <v>1675</v>
      </c>
      <c r="D1103" s="220" t="s">
        <v>53</v>
      </c>
      <c r="E1103" s="241">
        <v>0</v>
      </c>
      <c r="F1103" s="497"/>
      <c r="G1103" s="44"/>
      <c r="H1103" s="86">
        <f t="shared" si="17"/>
        <v>0</v>
      </c>
      <c r="I1103" s="214" t="s">
        <v>324</v>
      </c>
    </row>
    <row r="1104" spans="1:9" x14ac:dyDescent="0.25">
      <c r="A1104" s="216"/>
      <c r="B1104" s="224" t="s">
        <v>1249</v>
      </c>
      <c r="C1104" s="259" t="s">
        <v>1675</v>
      </c>
      <c r="D1104" s="214" t="s">
        <v>124</v>
      </c>
      <c r="E1104" s="235">
        <v>8000</v>
      </c>
      <c r="F1104" s="497">
        <v>41715</v>
      </c>
      <c r="G1104" s="44">
        <v>8000</v>
      </c>
      <c r="H1104" s="86">
        <f t="shared" si="17"/>
        <v>0</v>
      </c>
      <c r="I1104" s="214" t="s">
        <v>30</v>
      </c>
    </row>
    <row r="1105" spans="1:9" x14ac:dyDescent="0.25">
      <c r="A1105" s="216"/>
      <c r="B1105" s="224" t="s">
        <v>1250</v>
      </c>
      <c r="C1105" s="259" t="s">
        <v>1675</v>
      </c>
      <c r="D1105" s="214" t="s">
        <v>1043</v>
      </c>
      <c r="E1105" s="235">
        <v>1199</v>
      </c>
      <c r="F1105" s="497">
        <v>41713</v>
      </c>
      <c r="G1105" s="44">
        <v>1199</v>
      </c>
      <c r="H1105" s="86">
        <f t="shared" si="17"/>
        <v>0</v>
      </c>
      <c r="I1105" s="214" t="s">
        <v>45</v>
      </c>
    </row>
    <row r="1106" spans="1:9" x14ac:dyDescent="0.25">
      <c r="A1106" s="216"/>
      <c r="B1106" s="224" t="s">
        <v>1251</v>
      </c>
      <c r="C1106" s="259" t="s">
        <v>1675</v>
      </c>
      <c r="D1106" s="214" t="s">
        <v>22</v>
      </c>
      <c r="E1106" s="235">
        <v>1678</v>
      </c>
      <c r="F1106" s="497">
        <v>41713</v>
      </c>
      <c r="G1106" s="44">
        <v>1678</v>
      </c>
      <c r="H1106" s="86">
        <f t="shared" si="17"/>
        <v>0</v>
      </c>
      <c r="I1106" s="214"/>
    </row>
    <row r="1107" spans="1:9" x14ac:dyDescent="0.25">
      <c r="A1107" s="216"/>
      <c r="B1107" s="224" t="s">
        <v>1252</v>
      </c>
      <c r="C1107" s="259" t="s">
        <v>1675</v>
      </c>
      <c r="D1107" s="214" t="s">
        <v>189</v>
      </c>
      <c r="E1107" s="235">
        <v>3082</v>
      </c>
      <c r="F1107" s="497">
        <v>41713</v>
      </c>
      <c r="G1107" s="44">
        <v>3082</v>
      </c>
      <c r="H1107" s="86">
        <f t="shared" si="17"/>
        <v>0</v>
      </c>
      <c r="I1107" s="214" t="s">
        <v>217</v>
      </c>
    </row>
    <row r="1108" spans="1:9" x14ac:dyDescent="0.25">
      <c r="A1108" s="216"/>
      <c r="B1108" s="224" t="s">
        <v>1253</v>
      </c>
      <c r="C1108" s="259" t="s">
        <v>1675</v>
      </c>
      <c r="D1108" s="214" t="s">
        <v>8</v>
      </c>
      <c r="E1108" s="235">
        <v>1238.5</v>
      </c>
      <c r="F1108" s="497">
        <v>41713</v>
      </c>
      <c r="G1108" s="44">
        <v>1238.5</v>
      </c>
      <c r="H1108" s="86">
        <f t="shared" si="17"/>
        <v>0</v>
      </c>
      <c r="I1108" s="214"/>
    </row>
    <row r="1109" spans="1:9" x14ac:dyDescent="0.25">
      <c r="A1109" s="216"/>
      <c r="B1109" s="224" t="s">
        <v>1254</v>
      </c>
      <c r="C1109" s="259" t="s">
        <v>1675</v>
      </c>
      <c r="D1109" s="214" t="s">
        <v>47</v>
      </c>
      <c r="E1109" s="235">
        <v>3212</v>
      </c>
      <c r="F1109" s="497">
        <v>41715</v>
      </c>
      <c r="G1109" s="44">
        <v>3212</v>
      </c>
      <c r="H1109" s="86">
        <f t="shared" si="17"/>
        <v>0</v>
      </c>
      <c r="I1109" s="214" t="s">
        <v>30</v>
      </c>
    </row>
    <row r="1110" spans="1:9" x14ac:dyDescent="0.25">
      <c r="A1110" s="216"/>
      <c r="B1110" s="224" t="s">
        <v>1255</v>
      </c>
      <c r="C1110" s="259" t="s">
        <v>1675</v>
      </c>
      <c r="D1110" s="220" t="s">
        <v>53</v>
      </c>
      <c r="E1110" s="241">
        <v>0</v>
      </c>
      <c r="F1110" s="497"/>
      <c r="G1110" s="44"/>
      <c r="H1110" s="86">
        <f t="shared" si="17"/>
        <v>0</v>
      </c>
      <c r="I1110" s="214" t="s">
        <v>512</v>
      </c>
    </row>
    <row r="1111" spans="1:9" x14ac:dyDescent="0.25">
      <c r="A1111" s="216"/>
      <c r="B1111" s="224" t="s">
        <v>1256</v>
      </c>
      <c r="C1111" s="259" t="s">
        <v>1675</v>
      </c>
      <c r="D1111" s="214" t="s">
        <v>307</v>
      </c>
      <c r="E1111" s="235">
        <v>8561.5</v>
      </c>
      <c r="F1111" s="497">
        <v>41715</v>
      </c>
      <c r="G1111" s="44">
        <v>8561.5</v>
      </c>
      <c r="H1111" s="86">
        <f t="shared" si="17"/>
        <v>0</v>
      </c>
      <c r="I1111" s="214" t="s">
        <v>65</v>
      </c>
    </row>
    <row r="1112" spans="1:9" x14ac:dyDescent="0.25">
      <c r="A1112" s="216"/>
      <c r="B1112" s="224" t="s">
        <v>1257</v>
      </c>
      <c r="C1112" s="259" t="s">
        <v>1675</v>
      </c>
      <c r="D1112" s="220" t="s">
        <v>53</v>
      </c>
      <c r="E1112" s="241">
        <v>0</v>
      </c>
      <c r="F1112" s="497"/>
      <c r="G1112" s="44"/>
      <c r="H1112" s="86">
        <f t="shared" si="17"/>
        <v>0</v>
      </c>
      <c r="I1112" s="214" t="s">
        <v>324</v>
      </c>
    </row>
    <row r="1113" spans="1:9" x14ac:dyDescent="0.25">
      <c r="A1113" s="216"/>
      <c r="B1113" s="224" t="s">
        <v>1259</v>
      </c>
      <c r="C1113" s="259" t="s">
        <v>1675</v>
      </c>
      <c r="D1113" s="220" t="s">
        <v>53</v>
      </c>
      <c r="E1113" s="241">
        <v>0</v>
      </c>
      <c r="F1113" s="497"/>
      <c r="G1113" s="44"/>
      <c r="H1113" s="86">
        <f t="shared" si="17"/>
        <v>0</v>
      </c>
      <c r="I1113" s="214" t="s">
        <v>324</v>
      </c>
    </row>
    <row r="1114" spans="1:9" x14ac:dyDescent="0.25">
      <c r="A1114" s="216"/>
      <c r="B1114" s="224" t="s">
        <v>1260</v>
      </c>
      <c r="C1114" s="259" t="s">
        <v>1675</v>
      </c>
      <c r="D1114" s="214" t="s">
        <v>623</v>
      </c>
      <c r="E1114" s="235">
        <v>2035</v>
      </c>
      <c r="F1114" s="497">
        <v>41715</v>
      </c>
      <c r="G1114" s="44">
        <v>2035</v>
      </c>
      <c r="H1114" s="86">
        <f t="shared" si="17"/>
        <v>0</v>
      </c>
      <c r="I1114" s="214" t="s">
        <v>65</v>
      </c>
    </row>
    <row r="1115" spans="1:9" x14ac:dyDescent="0.25">
      <c r="A1115" s="216"/>
      <c r="B1115" s="224" t="s">
        <v>1261</v>
      </c>
      <c r="C1115" s="259" t="s">
        <v>1675</v>
      </c>
      <c r="D1115" s="214" t="s">
        <v>80</v>
      </c>
      <c r="E1115" s="235">
        <v>3347.5</v>
      </c>
      <c r="F1115" s="497">
        <v>41715</v>
      </c>
      <c r="G1115" s="44">
        <v>3347.5</v>
      </c>
      <c r="H1115" s="86">
        <f t="shared" si="17"/>
        <v>0</v>
      </c>
      <c r="I1115" s="214" t="s">
        <v>65</v>
      </c>
    </row>
    <row r="1116" spans="1:9" x14ac:dyDescent="0.25">
      <c r="A1116" s="216"/>
      <c r="B1116" s="224" t="s">
        <v>1262</v>
      </c>
      <c r="C1116" s="259" t="s">
        <v>1675</v>
      </c>
      <c r="D1116" s="214" t="s">
        <v>78</v>
      </c>
      <c r="E1116" s="235">
        <v>6215.6</v>
      </c>
      <c r="F1116" s="497">
        <v>41715</v>
      </c>
      <c r="G1116" s="44">
        <v>6215.6</v>
      </c>
      <c r="H1116" s="86">
        <f t="shared" si="17"/>
        <v>0</v>
      </c>
      <c r="I1116" s="214" t="s">
        <v>65</v>
      </c>
    </row>
    <row r="1117" spans="1:9" ht="33" customHeight="1" x14ac:dyDescent="0.25">
      <c r="A1117" s="216"/>
      <c r="B1117" s="224" t="s">
        <v>1263</v>
      </c>
      <c r="C1117" s="259" t="s">
        <v>1675</v>
      </c>
      <c r="D1117" s="214" t="s">
        <v>50</v>
      </c>
      <c r="E1117" s="235">
        <v>20133</v>
      </c>
      <c r="F1117" s="592" t="s">
        <v>2375</v>
      </c>
      <c r="G1117" s="70">
        <v>20133</v>
      </c>
      <c r="H1117" s="86">
        <f t="shared" si="17"/>
        <v>0</v>
      </c>
      <c r="I1117" s="214" t="s">
        <v>8</v>
      </c>
    </row>
    <row r="1118" spans="1:9" x14ac:dyDescent="0.25">
      <c r="A1118" s="216"/>
      <c r="B1118" s="224" t="s">
        <v>1264</v>
      </c>
      <c r="C1118" s="259" t="s">
        <v>1675</v>
      </c>
      <c r="D1118" s="214" t="s">
        <v>1033</v>
      </c>
      <c r="E1118" s="235">
        <v>14089</v>
      </c>
      <c r="F1118" s="497">
        <v>41713</v>
      </c>
      <c r="G1118" s="44">
        <v>14089</v>
      </c>
      <c r="H1118" s="86">
        <f t="shared" si="17"/>
        <v>0</v>
      </c>
      <c r="I1118" s="214"/>
    </row>
    <row r="1119" spans="1:9" x14ac:dyDescent="0.25">
      <c r="A1119" s="216"/>
      <c r="B1119" s="224" t="s">
        <v>1265</v>
      </c>
      <c r="C1119" s="259" t="s">
        <v>1675</v>
      </c>
      <c r="D1119" s="220" t="s">
        <v>53</v>
      </c>
      <c r="E1119" s="241">
        <v>0</v>
      </c>
      <c r="F1119" s="497"/>
      <c r="G1119" s="44"/>
      <c r="H1119" s="86">
        <f>E1119-G1119</f>
        <v>0</v>
      </c>
      <c r="I1119" s="214" t="s">
        <v>512</v>
      </c>
    </row>
    <row r="1120" spans="1:9" x14ac:dyDescent="0.25">
      <c r="A1120" s="216"/>
      <c r="B1120" s="224" t="s">
        <v>1266</v>
      </c>
      <c r="C1120" s="259" t="s">
        <v>1675</v>
      </c>
      <c r="D1120" s="214" t="s">
        <v>106</v>
      </c>
      <c r="E1120" s="235">
        <v>6950</v>
      </c>
      <c r="F1120" s="497">
        <v>41719</v>
      </c>
      <c r="G1120" s="44">
        <v>6950</v>
      </c>
      <c r="H1120" s="86">
        <f t="shared" si="17"/>
        <v>0</v>
      </c>
      <c r="I1120" s="214"/>
    </row>
    <row r="1121" spans="1:9" x14ac:dyDescent="0.25">
      <c r="A1121" s="216"/>
      <c r="B1121" s="224" t="s">
        <v>1267</v>
      </c>
      <c r="C1121" s="259" t="s">
        <v>1675</v>
      </c>
      <c r="D1121" s="214" t="s">
        <v>130</v>
      </c>
      <c r="E1121" s="235">
        <v>11295.5</v>
      </c>
      <c r="F1121" s="497">
        <v>41715</v>
      </c>
      <c r="G1121" s="44">
        <v>11295.5</v>
      </c>
      <c r="H1121" s="86">
        <f t="shared" si="17"/>
        <v>0</v>
      </c>
      <c r="I1121" s="214" t="s">
        <v>21</v>
      </c>
    </row>
    <row r="1122" spans="1:9" x14ac:dyDescent="0.25">
      <c r="A1122" s="216"/>
      <c r="B1122" s="224" t="s">
        <v>1268</v>
      </c>
      <c r="C1122" s="259" t="s">
        <v>1675</v>
      </c>
      <c r="D1122" s="214" t="s">
        <v>27</v>
      </c>
      <c r="E1122" s="235">
        <v>492.5</v>
      </c>
      <c r="F1122" s="497">
        <v>41713</v>
      </c>
      <c r="G1122" s="44">
        <v>492.5</v>
      </c>
      <c r="H1122" s="86">
        <f t="shared" si="17"/>
        <v>0</v>
      </c>
      <c r="I1122" s="214" t="s">
        <v>21</v>
      </c>
    </row>
    <row r="1123" spans="1:9" x14ac:dyDescent="0.25">
      <c r="A1123" s="216"/>
      <c r="B1123" s="224" t="s">
        <v>1269</v>
      </c>
      <c r="C1123" s="259" t="s">
        <v>1675</v>
      </c>
      <c r="D1123" s="214" t="s">
        <v>27</v>
      </c>
      <c r="E1123" s="235">
        <v>1845</v>
      </c>
      <c r="F1123" s="497">
        <v>41713</v>
      </c>
      <c r="G1123" s="44">
        <v>1845</v>
      </c>
      <c r="H1123" s="86">
        <f t="shared" si="17"/>
        <v>0</v>
      </c>
      <c r="I1123" s="214" t="s">
        <v>21</v>
      </c>
    </row>
    <row r="1124" spans="1:9" x14ac:dyDescent="0.25">
      <c r="A1124" s="216"/>
      <c r="B1124" s="224" t="s">
        <v>1270</v>
      </c>
      <c r="C1124" s="259" t="s">
        <v>1675</v>
      </c>
      <c r="D1124" s="214" t="s">
        <v>494</v>
      </c>
      <c r="E1124" s="235">
        <v>3481.5</v>
      </c>
      <c r="F1124" s="497">
        <v>41715</v>
      </c>
      <c r="G1124" s="44">
        <v>3481.5</v>
      </c>
      <c r="H1124" s="86">
        <f t="shared" si="17"/>
        <v>0</v>
      </c>
      <c r="I1124" s="214" t="s">
        <v>65</v>
      </c>
    </row>
    <row r="1125" spans="1:9" x14ac:dyDescent="0.25">
      <c r="A1125" s="216"/>
      <c r="B1125" s="224" t="s">
        <v>1271</v>
      </c>
      <c r="C1125" s="259" t="s">
        <v>1675</v>
      </c>
      <c r="D1125" s="214" t="s">
        <v>838</v>
      </c>
      <c r="E1125" s="235">
        <v>4687</v>
      </c>
      <c r="F1125" s="497">
        <v>41715</v>
      </c>
      <c r="G1125" s="44">
        <v>4687</v>
      </c>
      <c r="H1125" s="86">
        <f t="shared" si="17"/>
        <v>0</v>
      </c>
      <c r="I1125" s="214" t="s">
        <v>65</v>
      </c>
    </row>
    <row r="1126" spans="1:9" x14ac:dyDescent="0.25">
      <c r="A1126" s="216"/>
      <c r="B1126" s="224" t="s">
        <v>1272</v>
      </c>
      <c r="C1126" s="259" t="s">
        <v>1675</v>
      </c>
      <c r="D1126" s="214" t="s">
        <v>186</v>
      </c>
      <c r="E1126" s="235">
        <v>5083.5</v>
      </c>
      <c r="F1126" s="497">
        <v>41713</v>
      </c>
      <c r="G1126" s="44">
        <v>5083.5</v>
      </c>
      <c r="H1126" s="86">
        <f t="shared" si="17"/>
        <v>0</v>
      </c>
      <c r="I1126" s="214" t="s">
        <v>21</v>
      </c>
    </row>
    <row r="1127" spans="1:9" x14ac:dyDescent="0.25">
      <c r="A1127" s="216"/>
      <c r="B1127" s="224" t="s">
        <v>1273</v>
      </c>
      <c r="C1127" s="259" t="s">
        <v>1675</v>
      </c>
      <c r="D1127" s="214" t="s">
        <v>28</v>
      </c>
      <c r="E1127" s="235">
        <v>8677.5</v>
      </c>
      <c r="F1127" s="497">
        <v>41713</v>
      </c>
      <c r="G1127" s="44">
        <v>8677.5</v>
      </c>
      <c r="H1127" s="86">
        <f t="shared" si="17"/>
        <v>0</v>
      </c>
      <c r="I1127" s="214"/>
    </row>
    <row r="1128" spans="1:9" x14ac:dyDescent="0.25">
      <c r="A1128" s="216"/>
      <c r="B1128" s="224" t="s">
        <v>1274</v>
      </c>
      <c r="C1128" s="259" t="s">
        <v>1675</v>
      </c>
      <c r="D1128" s="214" t="s">
        <v>79</v>
      </c>
      <c r="E1128" s="235">
        <v>55109.24</v>
      </c>
      <c r="F1128" s="560" t="s">
        <v>2376</v>
      </c>
      <c r="G1128" s="44">
        <v>55109.24</v>
      </c>
      <c r="H1128" s="86">
        <f t="shared" si="17"/>
        <v>0</v>
      </c>
      <c r="I1128" s="214" t="s">
        <v>37</v>
      </c>
    </row>
    <row r="1129" spans="1:9" x14ac:dyDescent="0.25">
      <c r="A1129" s="216"/>
      <c r="B1129" s="224" t="s">
        <v>1275</v>
      </c>
      <c r="C1129" s="259" t="s">
        <v>1675</v>
      </c>
      <c r="D1129" s="214" t="s">
        <v>24</v>
      </c>
      <c r="E1129" s="235">
        <v>2136</v>
      </c>
      <c r="F1129" s="497">
        <v>41713</v>
      </c>
      <c r="G1129" s="44">
        <v>2136</v>
      </c>
      <c r="H1129" s="86">
        <f t="shared" si="17"/>
        <v>0</v>
      </c>
      <c r="I1129" s="214"/>
    </row>
    <row r="1130" spans="1:9" x14ac:dyDescent="0.25">
      <c r="A1130" s="216"/>
      <c r="B1130" s="224" t="s">
        <v>1276</v>
      </c>
      <c r="C1130" s="259" t="s">
        <v>1675</v>
      </c>
      <c r="D1130" s="214" t="s">
        <v>396</v>
      </c>
      <c r="E1130" s="239">
        <v>589.5</v>
      </c>
      <c r="F1130" s="560" t="s">
        <v>2377</v>
      </c>
      <c r="G1130" s="44">
        <v>589.5</v>
      </c>
      <c r="H1130" s="86">
        <f t="shared" si="17"/>
        <v>0</v>
      </c>
      <c r="I1130" s="214" t="s">
        <v>8</v>
      </c>
    </row>
    <row r="1131" spans="1:9" x14ac:dyDescent="0.25">
      <c r="A1131" s="216"/>
      <c r="B1131" s="224" t="s">
        <v>1277</v>
      </c>
      <c r="C1131" s="259" t="s">
        <v>1675</v>
      </c>
      <c r="D1131" s="214" t="s">
        <v>36</v>
      </c>
      <c r="E1131" s="235">
        <v>23511.5</v>
      </c>
      <c r="F1131" s="497">
        <v>41716</v>
      </c>
      <c r="G1131" s="44">
        <v>23511.5</v>
      </c>
      <c r="H1131" s="86">
        <f t="shared" si="17"/>
        <v>0</v>
      </c>
      <c r="I1131" s="214" t="s">
        <v>217</v>
      </c>
    </row>
    <row r="1132" spans="1:9" x14ac:dyDescent="0.25">
      <c r="A1132" s="216"/>
      <c r="B1132" s="224" t="s">
        <v>1278</v>
      </c>
      <c r="C1132" s="259" t="s">
        <v>1675</v>
      </c>
      <c r="D1132" s="214" t="s">
        <v>133</v>
      </c>
      <c r="E1132" s="235">
        <v>19350</v>
      </c>
      <c r="F1132" s="497">
        <v>41713</v>
      </c>
      <c r="G1132" s="44">
        <v>19350</v>
      </c>
      <c r="H1132" s="86">
        <f t="shared" si="17"/>
        <v>0</v>
      </c>
      <c r="I1132" s="214" t="s">
        <v>8</v>
      </c>
    </row>
    <row r="1133" spans="1:9" x14ac:dyDescent="0.25">
      <c r="A1133" s="216"/>
      <c r="B1133" s="224" t="s">
        <v>1279</v>
      </c>
      <c r="C1133" s="259" t="s">
        <v>1675</v>
      </c>
      <c r="D1133" s="214" t="s">
        <v>8</v>
      </c>
      <c r="E1133" s="235">
        <v>4899</v>
      </c>
      <c r="F1133" s="497">
        <v>41713</v>
      </c>
      <c r="G1133" s="44">
        <v>4899</v>
      </c>
      <c r="H1133" s="86">
        <f t="shared" si="17"/>
        <v>0</v>
      </c>
      <c r="I1133" s="214" t="s">
        <v>8</v>
      </c>
    </row>
    <row r="1134" spans="1:9" x14ac:dyDescent="0.25">
      <c r="A1134" s="216"/>
      <c r="B1134" s="224" t="s">
        <v>1280</v>
      </c>
      <c r="C1134" s="259" t="s">
        <v>1675</v>
      </c>
      <c r="D1134" s="214" t="s">
        <v>523</v>
      </c>
      <c r="E1134" s="235">
        <v>8995.2000000000007</v>
      </c>
      <c r="F1134" s="497">
        <v>41720</v>
      </c>
      <c r="G1134" s="44">
        <v>8995.2000000000007</v>
      </c>
      <c r="H1134" s="86">
        <f t="shared" si="17"/>
        <v>0</v>
      </c>
      <c r="I1134" s="214"/>
    </row>
    <row r="1135" spans="1:9" x14ac:dyDescent="0.25">
      <c r="A1135" s="216"/>
      <c r="B1135" s="224" t="s">
        <v>1281</v>
      </c>
      <c r="C1135" s="259" t="s">
        <v>1675</v>
      </c>
      <c r="D1135" s="214" t="s">
        <v>23</v>
      </c>
      <c r="E1135" s="235">
        <v>1789.3</v>
      </c>
      <c r="F1135" s="497">
        <v>41713</v>
      </c>
      <c r="G1135" s="44">
        <v>1789.3</v>
      </c>
      <c r="H1135" s="86">
        <f t="shared" si="17"/>
        <v>0</v>
      </c>
      <c r="I1135" s="214"/>
    </row>
    <row r="1136" spans="1:9" x14ac:dyDescent="0.25">
      <c r="A1136" s="216"/>
      <c r="B1136" s="224" t="s">
        <v>1282</v>
      </c>
      <c r="C1136" s="259" t="s">
        <v>1675</v>
      </c>
      <c r="D1136" s="214" t="s">
        <v>1044</v>
      </c>
      <c r="E1136" s="235">
        <v>2187</v>
      </c>
      <c r="F1136" s="555" t="s">
        <v>2378</v>
      </c>
      <c r="G1136" s="44">
        <v>2187</v>
      </c>
      <c r="H1136" s="86">
        <f t="shared" si="17"/>
        <v>0</v>
      </c>
      <c r="I1136" s="214" t="s">
        <v>8</v>
      </c>
    </row>
    <row r="1137" spans="1:9" x14ac:dyDescent="0.25">
      <c r="A1137" s="216"/>
      <c r="B1137" s="224" t="s">
        <v>1283</v>
      </c>
      <c r="C1137" s="259" t="s">
        <v>1675</v>
      </c>
      <c r="D1137" s="214" t="s">
        <v>74</v>
      </c>
      <c r="E1137" s="235">
        <v>3035.4</v>
      </c>
      <c r="F1137" s="497">
        <v>41713</v>
      </c>
      <c r="G1137" s="44">
        <v>3035.4</v>
      </c>
      <c r="H1137" s="86">
        <f t="shared" si="17"/>
        <v>0</v>
      </c>
      <c r="I1137" s="214"/>
    </row>
    <row r="1138" spans="1:9" x14ac:dyDescent="0.25">
      <c r="A1138" s="216"/>
      <c r="B1138" s="224" t="s">
        <v>1285</v>
      </c>
      <c r="C1138" s="259" t="s">
        <v>1675</v>
      </c>
      <c r="D1138" s="214" t="s">
        <v>269</v>
      </c>
      <c r="E1138" s="235">
        <v>7944.2</v>
      </c>
      <c r="F1138" s="497">
        <v>41713</v>
      </c>
      <c r="G1138" s="44">
        <v>7944.2</v>
      </c>
      <c r="H1138" s="86">
        <f t="shared" si="17"/>
        <v>0</v>
      </c>
      <c r="I1138" s="214"/>
    </row>
    <row r="1139" spans="1:9" x14ac:dyDescent="0.25">
      <c r="A1139" s="216"/>
      <c r="B1139" s="224" t="s">
        <v>1286</v>
      </c>
      <c r="C1139" s="259" t="s">
        <v>1675</v>
      </c>
      <c r="D1139" s="214" t="s">
        <v>25</v>
      </c>
      <c r="E1139" s="235">
        <v>0</v>
      </c>
      <c r="F1139" s="593" t="s">
        <v>2379</v>
      </c>
      <c r="G1139" s="278"/>
      <c r="H1139" s="86">
        <f t="shared" si="17"/>
        <v>0</v>
      </c>
      <c r="I1139" s="214" t="s">
        <v>12</v>
      </c>
    </row>
    <row r="1140" spans="1:9" x14ac:dyDescent="0.25">
      <c r="A1140" s="216"/>
      <c r="B1140" s="224" t="s">
        <v>1287</v>
      </c>
      <c r="C1140" s="259" t="s">
        <v>1675</v>
      </c>
      <c r="D1140" s="214" t="s">
        <v>2380</v>
      </c>
      <c r="E1140" s="235">
        <v>1703</v>
      </c>
      <c r="F1140" s="497">
        <v>41715</v>
      </c>
      <c r="G1140" s="44">
        <v>1703</v>
      </c>
      <c r="H1140" s="86">
        <f t="shared" si="17"/>
        <v>0</v>
      </c>
      <c r="I1140" s="214" t="s">
        <v>12</v>
      </c>
    </row>
    <row r="1141" spans="1:9" x14ac:dyDescent="0.25">
      <c r="A1141" s="216"/>
      <c r="B1141" s="224" t="s">
        <v>1288</v>
      </c>
      <c r="C1141" s="259" t="s">
        <v>1675</v>
      </c>
      <c r="D1141" s="214" t="s">
        <v>87</v>
      </c>
      <c r="E1141" s="235">
        <v>5759.6</v>
      </c>
      <c r="F1141" s="497">
        <v>41713</v>
      </c>
      <c r="G1141" s="44">
        <v>5759.6</v>
      </c>
      <c r="H1141" s="86">
        <f t="shared" si="17"/>
        <v>0</v>
      </c>
      <c r="I1141" s="214" t="s">
        <v>8</v>
      </c>
    </row>
    <row r="1142" spans="1:9" x14ac:dyDescent="0.25">
      <c r="A1142" s="216"/>
      <c r="B1142" s="224" t="s">
        <v>1289</v>
      </c>
      <c r="C1142" s="259" t="s">
        <v>1675</v>
      </c>
      <c r="D1142" s="214" t="s">
        <v>62</v>
      </c>
      <c r="E1142" s="235">
        <v>23365</v>
      </c>
      <c r="F1142" s="497">
        <v>41715</v>
      </c>
      <c r="G1142" s="44">
        <v>23365</v>
      </c>
      <c r="H1142" s="86">
        <f t="shared" si="17"/>
        <v>0</v>
      </c>
      <c r="I1142" s="214" t="s">
        <v>12</v>
      </c>
    </row>
    <row r="1143" spans="1:9" x14ac:dyDescent="0.25">
      <c r="A1143" s="216"/>
      <c r="B1143" s="224" t="s">
        <v>1290</v>
      </c>
      <c r="C1143" s="259" t="s">
        <v>1675</v>
      </c>
      <c r="D1143" s="214" t="s">
        <v>147</v>
      </c>
      <c r="E1143" s="235">
        <v>6273.5</v>
      </c>
      <c r="F1143" s="497">
        <v>41715</v>
      </c>
      <c r="G1143" s="56">
        <v>6273.5</v>
      </c>
      <c r="H1143" s="86">
        <f t="shared" si="17"/>
        <v>0</v>
      </c>
      <c r="I1143" s="214" t="s">
        <v>37</v>
      </c>
    </row>
    <row r="1144" spans="1:9" x14ac:dyDescent="0.25">
      <c r="A1144" s="216"/>
      <c r="B1144" s="224" t="s">
        <v>1291</v>
      </c>
      <c r="C1144" s="259" t="s">
        <v>1675</v>
      </c>
      <c r="D1144" s="214" t="s">
        <v>147</v>
      </c>
      <c r="E1144" s="235">
        <v>11391.6</v>
      </c>
      <c r="F1144" s="497">
        <v>41715</v>
      </c>
      <c r="G1144" s="56">
        <v>11391.6</v>
      </c>
      <c r="H1144" s="86">
        <f t="shared" si="17"/>
        <v>0</v>
      </c>
      <c r="I1144" s="214"/>
    </row>
    <row r="1145" spans="1:9" x14ac:dyDescent="0.25">
      <c r="A1145" s="216"/>
      <c r="B1145" s="224" t="s">
        <v>1292</v>
      </c>
      <c r="C1145" s="259" t="s">
        <v>1675</v>
      </c>
      <c r="D1145" s="214" t="s">
        <v>682</v>
      </c>
      <c r="E1145" s="235">
        <v>36260.199999999997</v>
      </c>
      <c r="F1145" s="497">
        <v>41715</v>
      </c>
      <c r="G1145" s="56">
        <v>36260.199999999997</v>
      </c>
      <c r="H1145" s="86">
        <f t="shared" si="17"/>
        <v>0</v>
      </c>
      <c r="I1145" s="214" t="s">
        <v>37</v>
      </c>
    </row>
    <row r="1146" spans="1:9" x14ac:dyDescent="0.25">
      <c r="A1146" s="216"/>
      <c r="B1146" s="224" t="s">
        <v>1294</v>
      </c>
      <c r="C1146" s="259" t="s">
        <v>1675</v>
      </c>
      <c r="D1146" s="214" t="s">
        <v>2241</v>
      </c>
      <c r="E1146" s="235">
        <v>1907.5</v>
      </c>
      <c r="F1146" s="497">
        <v>41715</v>
      </c>
      <c r="G1146" s="56">
        <v>1907.5</v>
      </c>
      <c r="H1146" s="86">
        <f t="shared" si="17"/>
        <v>0</v>
      </c>
      <c r="I1146" s="214" t="s">
        <v>37</v>
      </c>
    </row>
    <row r="1147" spans="1:9" x14ac:dyDescent="0.25">
      <c r="A1147" s="216"/>
      <c r="B1147" s="224" t="s">
        <v>1296</v>
      </c>
      <c r="C1147" s="259" t="s">
        <v>1675</v>
      </c>
      <c r="D1147" s="214" t="s">
        <v>1519</v>
      </c>
      <c r="E1147" s="235">
        <v>19000</v>
      </c>
      <c r="F1147" s="497">
        <v>41715</v>
      </c>
      <c r="G1147" s="56">
        <v>19000</v>
      </c>
      <c r="H1147" s="86">
        <f t="shared" si="17"/>
        <v>0</v>
      </c>
      <c r="I1147" s="214" t="s">
        <v>12</v>
      </c>
    </row>
    <row r="1148" spans="1:9" x14ac:dyDescent="0.25">
      <c r="A1148" s="216"/>
      <c r="B1148" s="224" t="s">
        <v>1297</v>
      </c>
      <c r="C1148" s="259" t="s">
        <v>1675</v>
      </c>
      <c r="D1148" s="214" t="s">
        <v>28</v>
      </c>
      <c r="E1148" s="239">
        <v>2100</v>
      </c>
      <c r="F1148" s="560" t="s">
        <v>2381</v>
      </c>
      <c r="G1148" s="44">
        <v>2100</v>
      </c>
      <c r="H1148" s="86">
        <f t="shared" si="17"/>
        <v>0</v>
      </c>
      <c r="I1148" s="214" t="s">
        <v>8</v>
      </c>
    </row>
    <row r="1149" spans="1:9" x14ac:dyDescent="0.25">
      <c r="A1149" s="216"/>
      <c r="B1149" s="224" t="s">
        <v>1299</v>
      </c>
      <c r="C1149" s="259" t="s">
        <v>1675</v>
      </c>
      <c r="D1149" s="214" t="s">
        <v>218</v>
      </c>
      <c r="E1149" s="235">
        <v>39992</v>
      </c>
      <c r="F1149" s="554">
        <v>41737</v>
      </c>
      <c r="G1149" s="245">
        <v>39992</v>
      </c>
      <c r="H1149" s="86">
        <f t="shared" si="17"/>
        <v>0</v>
      </c>
      <c r="I1149" s="214" t="s">
        <v>21</v>
      </c>
    </row>
    <row r="1150" spans="1:9" x14ac:dyDescent="0.25">
      <c r="A1150" s="261">
        <v>41713</v>
      </c>
      <c r="B1150" s="262" t="s">
        <v>1300</v>
      </c>
      <c r="C1150" s="259" t="s">
        <v>1675</v>
      </c>
      <c r="D1150" s="214" t="s">
        <v>63</v>
      </c>
      <c r="E1150" s="58">
        <v>1956</v>
      </c>
      <c r="F1150" s="553">
        <v>41715</v>
      </c>
      <c r="G1150" s="230">
        <v>1956</v>
      </c>
      <c r="H1150" s="52">
        <f t="shared" si="17"/>
        <v>0</v>
      </c>
      <c r="I1150" s="214" t="s">
        <v>21</v>
      </c>
    </row>
    <row r="1151" spans="1:9" x14ac:dyDescent="0.25">
      <c r="A1151" s="216"/>
      <c r="B1151" s="224" t="s">
        <v>1301</v>
      </c>
      <c r="C1151" s="259" t="s">
        <v>1675</v>
      </c>
      <c r="D1151" s="214" t="s">
        <v>2382</v>
      </c>
      <c r="E1151" s="235">
        <v>450</v>
      </c>
      <c r="F1151" s="497">
        <v>41715</v>
      </c>
      <c r="G1151" s="44">
        <v>450</v>
      </c>
      <c r="H1151" s="248">
        <f t="shared" si="17"/>
        <v>0</v>
      </c>
      <c r="I1151" s="214" t="s">
        <v>21</v>
      </c>
    </row>
    <row r="1152" spans="1:9" x14ac:dyDescent="0.25">
      <c r="A1152" s="216"/>
      <c r="B1152" s="224" t="s">
        <v>1302</v>
      </c>
      <c r="C1152" s="259" t="s">
        <v>1675</v>
      </c>
      <c r="D1152" s="214" t="s">
        <v>106</v>
      </c>
      <c r="E1152" s="235">
        <v>28387.5</v>
      </c>
      <c r="F1152" s="561" t="s">
        <v>2383</v>
      </c>
      <c r="G1152" s="44">
        <v>28387.5</v>
      </c>
      <c r="H1152" s="248">
        <f t="shared" ref="H1152:H1215" si="18">E1152-G1152</f>
        <v>0</v>
      </c>
      <c r="I1152" s="214" t="s">
        <v>217</v>
      </c>
    </row>
    <row r="1153" spans="1:9" x14ac:dyDescent="0.25">
      <c r="A1153" s="216"/>
      <c r="B1153" s="224" t="s">
        <v>1303</v>
      </c>
      <c r="C1153" s="259" t="s">
        <v>1675</v>
      </c>
      <c r="D1153" s="214" t="s">
        <v>21</v>
      </c>
      <c r="E1153" s="246">
        <v>100</v>
      </c>
      <c r="F1153" s="497">
        <v>41713</v>
      </c>
      <c r="G1153" s="44">
        <v>100</v>
      </c>
      <c r="H1153" s="86">
        <f t="shared" si="18"/>
        <v>0</v>
      </c>
      <c r="I1153" s="214"/>
    </row>
    <row r="1154" spans="1:9" x14ac:dyDescent="0.25">
      <c r="A1154" s="216">
        <v>41714</v>
      </c>
      <c r="B1154" s="224" t="s">
        <v>1304</v>
      </c>
      <c r="C1154" s="259" t="s">
        <v>1675</v>
      </c>
      <c r="D1154" s="214" t="s">
        <v>14</v>
      </c>
      <c r="E1154" s="235">
        <v>12845</v>
      </c>
      <c r="F1154" s="497">
        <v>41714</v>
      </c>
      <c r="G1154" s="44">
        <v>12845</v>
      </c>
      <c r="H1154" s="86">
        <f t="shared" si="18"/>
        <v>0</v>
      </c>
      <c r="I1154" s="58" t="s">
        <v>30</v>
      </c>
    </row>
    <row r="1155" spans="1:9" x14ac:dyDescent="0.25">
      <c r="A1155" s="216"/>
      <c r="B1155" s="224" t="s">
        <v>1305</v>
      </c>
      <c r="C1155" s="259" t="s">
        <v>1675</v>
      </c>
      <c r="D1155" s="214" t="s">
        <v>28</v>
      </c>
      <c r="E1155" s="235">
        <v>1698.5</v>
      </c>
      <c r="F1155" s="497">
        <v>41714</v>
      </c>
      <c r="G1155" s="44">
        <v>1698.5</v>
      </c>
      <c r="H1155" s="86">
        <f t="shared" si="18"/>
        <v>0</v>
      </c>
      <c r="I1155" s="58"/>
    </row>
    <row r="1156" spans="1:9" x14ac:dyDescent="0.25">
      <c r="A1156" s="216"/>
      <c r="B1156" s="224" t="s">
        <v>1307</v>
      </c>
      <c r="C1156" s="259" t="s">
        <v>1675</v>
      </c>
      <c r="D1156" s="214" t="s">
        <v>2384</v>
      </c>
      <c r="E1156" s="235">
        <v>2299</v>
      </c>
      <c r="F1156" s="497">
        <v>41714</v>
      </c>
      <c r="G1156" s="44">
        <v>2299</v>
      </c>
      <c r="H1156" s="86">
        <f t="shared" si="18"/>
        <v>0</v>
      </c>
      <c r="I1156" s="214"/>
    </row>
    <row r="1157" spans="1:9" x14ac:dyDescent="0.25">
      <c r="A1157" s="216"/>
      <c r="B1157" s="224" t="s">
        <v>1308</v>
      </c>
      <c r="C1157" s="259" t="s">
        <v>1675</v>
      </c>
      <c r="D1157" s="214" t="s">
        <v>98</v>
      </c>
      <c r="E1157" s="235">
        <v>14938.6</v>
      </c>
      <c r="F1157" s="497">
        <v>41717</v>
      </c>
      <c r="G1157" s="44">
        <v>14938.6</v>
      </c>
      <c r="H1157" s="86">
        <f t="shared" si="18"/>
        <v>0</v>
      </c>
      <c r="I1157" s="214" t="s">
        <v>65</v>
      </c>
    </row>
    <row r="1158" spans="1:9" x14ac:dyDescent="0.25">
      <c r="A1158" s="216"/>
      <c r="B1158" s="224" t="s">
        <v>1309</v>
      </c>
      <c r="C1158" s="259" t="s">
        <v>1675</v>
      </c>
      <c r="D1158" s="214" t="s">
        <v>881</v>
      </c>
      <c r="E1158" s="235">
        <v>2095</v>
      </c>
      <c r="F1158" s="497">
        <v>41714</v>
      </c>
      <c r="G1158" s="44">
        <v>2095</v>
      </c>
      <c r="H1158" s="86">
        <f t="shared" si="18"/>
        <v>0</v>
      </c>
      <c r="I1158" s="214"/>
    </row>
    <row r="1159" spans="1:9" x14ac:dyDescent="0.25">
      <c r="A1159" s="216"/>
      <c r="B1159" s="224" t="s">
        <v>1311</v>
      </c>
      <c r="C1159" s="259" t="s">
        <v>1675</v>
      </c>
      <c r="D1159" s="214" t="s">
        <v>36</v>
      </c>
      <c r="E1159" s="235">
        <v>28351.07</v>
      </c>
      <c r="F1159" s="497">
        <v>41714</v>
      </c>
      <c r="G1159" s="44">
        <v>28351.07</v>
      </c>
      <c r="H1159" s="86">
        <f t="shared" si="18"/>
        <v>0</v>
      </c>
      <c r="I1159" s="214" t="s">
        <v>12</v>
      </c>
    </row>
    <row r="1160" spans="1:9" x14ac:dyDescent="0.25">
      <c r="A1160" s="216"/>
      <c r="B1160" s="224" t="s">
        <v>1312</v>
      </c>
      <c r="C1160" s="259" t="s">
        <v>1675</v>
      </c>
      <c r="D1160" s="214" t="s">
        <v>8</v>
      </c>
      <c r="E1160" s="235">
        <v>563.20000000000005</v>
      </c>
      <c r="F1160" s="497">
        <v>41714</v>
      </c>
      <c r="G1160" s="44">
        <v>563.20000000000005</v>
      </c>
      <c r="H1160" s="86">
        <f t="shared" si="18"/>
        <v>0</v>
      </c>
      <c r="I1160" s="214" t="s">
        <v>8</v>
      </c>
    </row>
    <row r="1161" spans="1:9" x14ac:dyDescent="0.25">
      <c r="A1161" s="216"/>
      <c r="B1161" s="224" t="s">
        <v>1313</v>
      </c>
      <c r="C1161" s="259" t="s">
        <v>1675</v>
      </c>
      <c r="D1161" s="214" t="s">
        <v>123</v>
      </c>
      <c r="E1161" s="235">
        <v>4315</v>
      </c>
      <c r="F1161" s="554" t="s">
        <v>2385</v>
      </c>
      <c r="G1161" s="44">
        <v>4315</v>
      </c>
      <c r="H1161" s="86">
        <f t="shared" si="18"/>
        <v>0</v>
      </c>
      <c r="I1161" s="214" t="s">
        <v>8</v>
      </c>
    </row>
    <row r="1162" spans="1:9" x14ac:dyDescent="0.25">
      <c r="A1162" s="216"/>
      <c r="B1162" s="224" t="s">
        <v>1314</v>
      </c>
      <c r="C1162" s="259" t="s">
        <v>1675</v>
      </c>
      <c r="D1162" s="214" t="s">
        <v>380</v>
      </c>
      <c r="E1162" s="235">
        <v>5520.5</v>
      </c>
      <c r="F1162" s="497">
        <v>41714</v>
      </c>
      <c r="G1162" s="44">
        <v>5520.5</v>
      </c>
      <c r="H1162" s="86">
        <f t="shared" si="18"/>
        <v>0</v>
      </c>
      <c r="I1162" s="214"/>
    </row>
    <row r="1163" spans="1:9" x14ac:dyDescent="0.25">
      <c r="A1163" s="216"/>
      <c r="B1163" s="224" t="s">
        <v>1315</v>
      </c>
      <c r="C1163" s="259" t="s">
        <v>1675</v>
      </c>
      <c r="D1163" s="214" t="s">
        <v>186</v>
      </c>
      <c r="E1163" s="235">
        <v>1879.5</v>
      </c>
      <c r="F1163" s="497">
        <v>41714</v>
      </c>
      <c r="G1163" s="44">
        <v>1879.5</v>
      </c>
      <c r="H1163" s="86">
        <f t="shared" si="18"/>
        <v>0</v>
      </c>
      <c r="I1163" s="214" t="s">
        <v>21</v>
      </c>
    </row>
    <row r="1164" spans="1:9" x14ac:dyDescent="0.25">
      <c r="A1164" s="216"/>
      <c r="B1164" s="224" t="s">
        <v>1316</v>
      </c>
      <c r="C1164" s="259" t="s">
        <v>1675</v>
      </c>
      <c r="D1164" s="214" t="s">
        <v>18</v>
      </c>
      <c r="E1164" s="235">
        <v>691.5</v>
      </c>
      <c r="F1164" s="497">
        <v>41714</v>
      </c>
      <c r="G1164" s="44">
        <v>691.5</v>
      </c>
      <c r="H1164" s="86">
        <f t="shared" si="18"/>
        <v>0</v>
      </c>
      <c r="I1164" s="214"/>
    </row>
    <row r="1165" spans="1:9" x14ac:dyDescent="0.25">
      <c r="A1165" s="216"/>
      <c r="B1165" s="224" t="s">
        <v>1318</v>
      </c>
      <c r="C1165" s="259" t="s">
        <v>1675</v>
      </c>
      <c r="D1165" s="214" t="s">
        <v>18</v>
      </c>
      <c r="E1165" s="235">
        <v>40</v>
      </c>
      <c r="F1165" s="497">
        <v>41714</v>
      </c>
      <c r="G1165" s="44">
        <v>40</v>
      </c>
      <c r="H1165" s="86">
        <f t="shared" si="18"/>
        <v>0</v>
      </c>
      <c r="I1165" s="214"/>
    </row>
    <row r="1166" spans="1:9" x14ac:dyDescent="0.25">
      <c r="A1166" s="216"/>
      <c r="B1166" s="224" t="s">
        <v>1319</v>
      </c>
      <c r="C1166" s="259" t="s">
        <v>1675</v>
      </c>
      <c r="D1166" s="214" t="s">
        <v>44</v>
      </c>
      <c r="E1166" s="235">
        <v>3800</v>
      </c>
      <c r="F1166" s="497">
        <v>41720</v>
      </c>
      <c r="G1166" s="44">
        <v>3800</v>
      </c>
      <c r="H1166" s="86">
        <f t="shared" si="18"/>
        <v>0</v>
      </c>
      <c r="I1166" s="214" t="s">
        <v>12</v>
      </c>
    </row>
    <row r="1167" spans="1:9" x14ac:dyDescent="0.25">
      <c r="A1167" s="216"/>
      <c r="B1167" s="224" t="s">
        <v>1321</v>
      </c>
      <c r="C1167" s="259" t="s">
        <v>1675</v>
      </c>
      <c r="D1167" s="214" t="s">
        <v>62</v>
      </c>
      <c r="E1167" s="235">
        <v>4860</v>
      </c>
      <c r="F1167" s="497">
        <v>41714</v>
      </c>
      <c r="G1167" s="44">
        <v>4860</v>
      </c>
      <c r="H1167" s="86">
        <f t="shared" si="18"/>
        <v>0</v>
      </c>
      <c r="I1167" s="214"/>
    </row>
    <row r="1168" spans="1:9" x14ac:dyDescent="0.25">
      <c r="A1168" s="216"/>
      <c r="B1168" s="224" t="s">
        <v>1322</v>
      </c>
      <c r="C1168" s="259" t="s">
        <v>1675</v>
      </c>
      <c r="D1168" s="214" t="s">
        <v>8</v>
      </c>
      <c r="E1168" s="235">
        <v>2915.5</v>
      </c>
      <c r="F1168" s="497">
        <v>41714</v>
      </c>
      <c r="G1168" s="44">
        <v>2915.5</v>
      </c>
      <c r="H1168" s="86">
        <f t="shared" si="18"/>
        <v>0</v>
      </c>
      <c r="I1168" s="214" t="s">
        <v>8</v>
      </c>
    </row>
    <row r="1169" spans="1:9" x14ac:dyDescent="0.25">
      <c r="A1169" s="216"/>
      <c r="B1169" s="224" t="s">
        <v>1323</v>
      </c>
      <c r="C1169" s="259" t="s">
        <v>1675</v>
      </c>
      <c r="D1169" s="214" t="s">
        <v>180</v>
      </c>
      <c r="E1169" s="235">
        <v>31236.5</v>
      </c>
      <c r="F1169" s="497">
        <v>41725</v>
      </c>
      <c r="G1169" s="44">
        <v>31236.5</v>
      </c>
      <c r="H1169" s="86">
        <f t="shared" si="18"/>
        <v>0</v>
      </c>
      <c r="I1169" s="214" t="s">
        <v>65</v>
      </c>
    </row>
    <row r="1170" spans="1:9" x14ac:dyDescent="0.25">
      <c r="A1170" s="216"/>
      <c r="B1170" s="224" t="s">
        <v>1326</v>
      </c>
      <c r="C1170" s="259" t="s">
        <v>1675</v>
      </c>
      <c r="D1170" s="214" t="s">
        <v>27</v>
      </c>
      <c r="E1170" s="235">
        <v>2392.1999999999998</v>
      </c>
      <c r="F1170" s="497">
        <v>41714</v>
      </c>
      <c r="G1170" s="44">
        <v>2392.1999999999998</v>
      </c>
      <c r="H1170" s="86">
        <f t="shared" si="18"/>
        <v>0</v>
      </c>
      <c r="I1170" s="214" t="s">
        <v>21</v>
      </c>
    </row>
    <row r="1171" spans="1:9" x14ac:dyDescent="0.25">
      <c r="A1171" s="216"/>
      <c r="B1171" s="224" t="s">
        <v>1327</v>
      </c>
      <c r="C1171" s="259" t="s">
        <v>1675</v>
      </c>
      <c r="D1171" s="214" t="s">
        <v>11</v>
      </c>
      <c r="E1171" s="235">
        <v>20549.2</v>
      </c>
      <c r="F1171" s="554">
        <v>41732</v>
      </c>
      <c r="G1171" s="245">
        <v>20549.2</v>
      </c>
      <c r="H1171" s="86">
        <f t="shared" si="18"/>
        <v>0</v>
      </c>
      <c r="I1171" s="214" t="s">
        <v>65</v>
      </c>
    </row>
    <row r="1172" spans="1:9" x14ac:dyDescent="0.25">
      <c r="A1172" s="216"/>
      <c r="B1172" s="224" t="s">
        <v>1328</v>
      </c>
      <c r="C1172" s="259" t="s">
        <v>1675</v>
      </c>
      <c r="D1172" s="214" t="s">
        <v>2386</v>
      </c>
      <c r="E1172" s="235">
        <v>11357</v>
      </c>
      <c r="F1172" s="497">
        <v>41715</v>
      </c>
      <c r="G1172" s="44">
        <v>11357</v>
      </c>
      <c r="H1172" s="86">
        <f t="shared" si="18"/>
        <v>0</v>
      </c>
      <c r="I1172" s="214" t="s">
        <v>21</v>
      </c>
    </row>
    <row r="1173" spans="1:9" x14ac:dyDescent="0.25">
      <c r="A1173" s="216"/>
      <c r="B1173" s="224" t="s">
        <v>1329</v>
      </c>
      <c r="C1173" s="259" t="s">
        <v>1675</v>
      </c>
      <c r="D1173" s="214" t="s">
        <v>55</v>
      </c>
      <c r="E1173" s="239">
        <v>14642.5</v>
      </c>
      <c r="F1173" s="560" t="s">
        <v>2387</v>
      </c>
      <c r="G1173" s="44">
        <v>14642.5</v>
      </c>
      <c r="H1173" s="86">
        <f t="shared" si="18"/>
        <v>0</v>
      </c>
      <c r="I1173" s="214" t="s">
        <v>8</v>
      </c>
    </row>
    <row r="1174" spans="1:9" x14ac:dyDescent="0.25">
      <c r="A1174" s="216"/>
      <c r="B1174" s="224" t="s">
        <v>1330</v>
      </c>
      <c r="C1174" s="259" t="s">
        <v>1675</v>
      </c>
      <c r="D1174" s="214" t="s">
        <v>8</v>
      </c>
      <c r="E1174" s="239">
        <v>1820</v>
      </c>
      <c r="F1174" s="497">
        <v>41714</v>
      </c>
      <c r="G1174" s="44">
        <v>1820</v>
      </c>
      <c r="H1174" s="86">
        <f t="shared" si="18"/>
        <v>0</v>
      </c>
      <c r="I1174" s="214" t="s">
        <v>8</v>
      </c>
    </row>
    <row r="1175" spans="1:9" x14ac:dyDescent="0.25">
      <c r="A1175" s="216"/>
      <c r="B1175" s="224" t="s">
        <v>1331</v>
      </c>
      <c r="C1175" s="259" t="s">
        <v>1675</v>
      </c>
      <c r="D1175" s="214" t="s">
        <v>55</v>
      </c>
      <c r="E1175" s="239">
        <v>747</v>
      </c>
      <c r="F1175" s="497">
        <v>41714</v>
      </c>
      <c r="G1175" s="44">
        <v>747</v>
      </c>
      <c r="H1175" s="86">
        <f t="shared" si="18"/>
        <v>0</v>
      </c>
      <c r="I1175" s="214" t="s">
        <v>21</v>
      </c>
    </row>
    <row r="1176" spans="1:9" x14ac:dyDescent="0.25">
      <c r="A1176" s="216"/>
      <c r="B1176" s="224" t="s">
        <v>1333</v>
      </c>
      <c r="C1176" s="259" t="s">
        <v>1675</v>
      </c>
      <c r="D1176" s="214" t="s">
        <v>24</v>
      </c>
      <c r="E1176" s="239">
        <v>2871.2</v>
      </c>
      <c r="F1176" s="560" t="s">
        <v>2388</v>
      </c>
      <c r="G1176" s="44">
        <v>2871.2</v>
      </c>
      <c r="H1176" s="86">
        <f t="shared" si="18"/>
        <v>0</v>
      </c>
      <c r="I1176" s="214" t="s">
        <v>8</v>
      </c>
    </row>
    <row r="1177" spans="1:9" x14ac:dyDescent="0.25">
      <c r="A1177" s="216"/>
      <c r="B1177" s="224" t="s">
        <v>1334</v>
      </c>
      <c r="C1177" s="259" t="s">
        <v>1675</v>
      </c>
      <c r="D1177" s="214" t="s">
        <v>838</v>
      </c>
      <c r="E1177" s="239">
        <v>5340.6</v>
      </c>
      <c r="F1177" s="497">
        <v>41714</v>
      </c>
      <c r="G1177" s="44">
        <v>5340.6</v>
      </c>
      <c r="H1177" s="86">
        <f t="shared" si="18"/>
        <v>0</v>
      </c>
      <c r="I1177" s="214" t="s">
        <v>27</v>
      </c>
    </row>
    <row r="1178" spans="1:9" x14ac:dyDescent="0.25">
      <c r="A1178" s="216"/>
      <c r="B1178" s="224" t="s">
        <v>1335</v>
      </c>
      <c r="C1178" s="259" t="s">
        <v>1675</v>
      </c>
      <c r="D1178" s="214" t="s">
        <v>188</v>
      </c>
      <c r="E1178" s="239">
        <v>19835.5</v>
      </c>
      <c r="F1178" s="497">
        <v>41714</v>
      </c>
      <c r="G1178" s="44">
        <v>19835.5</v>
      </c>
      <c r="H1178" s="86">
        <f t="shared" si="18"/>
        <v>0</v>
      </c>
      <c r="I1178" s="214"/>
    </row>
    <row r="1179" spans="1:9" x14ac:dyDescent="0.25">
      <c r="A1179" s="216"/>
      <c r="B1179" s="224" t="s">
        <v>1336</v>
      </c>
      <c r="C1179" s="259" t="s">
        <v>1675</v>
      </c>
      <c r="D1179" s="214" t="s">
        <v>8</v>
      </c>
      <c r="E1179" s="239">
        <v>406.5</v>
      </c>
      <c r="F1179" s="497">
        <v>41714</v>
      </c>
      <c r="G1179" s="44">
        <v>406.5</v>
      </c>
      <c r="H1179" s="86">
        <f t="shared" si="18"/>
        <v>0</v>
      </c>
      <c r="I1179" s="214" t="s">
        <v>8</v>
      </c>
    </row>
    <row r="1180" spans="1:9" x14ac:dyDescent="0.25">
      <c r="A1180" s="216"/>
      <c r="B1180" s="224" t="s">
        <v>1337</v>
      </c>
      <c r="C1180" s="259" t="s">
        <v>1675</v>
      </c>
      <c r="D1180" s="214" t="s">
        <v>46</v>
      </c>
      <c r="E1180" s="239">
        <v>2392</v>
      </c>
      <c r="F1180" s="497">
        <v>41714</v>
      </c>
      <c r="G1180" s="44">
        <v>2392</v>
      </c>
      <c r="H1180" s="86">
        <f t="shared" si="18"/>
        <v>0</v>
      </c>
      <c r="I1180" s="214" t="s">
        <v>27</v>
      </c>
    </row>
    <row r="1181" spans="1:9" x14ac:dyDescent="0.25">
      <c r="A1181" s="216"/>
      <c r="B1181" s="224" t="s">
        <v>1339</v>
      </c>
      <c r="C1181" s="259" t="s">
        <v>1675</v>
      </c>
      <c r="D1181" s="214" t="s">
        <v>42</v>
      </c>
      <c r="E1181" s="235">
        <v>1900</v>
      </c>
      <c r="F1181" s="497">
        <v>41720</v>
      </c>
      <c r="G1181" s="44">
        <v>1900</v>
      </c>
      <c r="H1181" s="86">
        <f t="shared" si="18"/>
        <v>0</v>
      </c>
      <c r="I1181" s="214" t="s">
        <v>12</v>
      </c>
    </row>
    <row r="1182" spans="1:9" x14ac:dyDescent="0.25">
      <c r="A1182" s="216"/>
      <c r="B1182" s="224" t="s">
        <v>1340</v>
      </c>
      <c r="C1182" s="259" t="s">
        <v>1675</v>
      </c>
      <c r="D1182" s="214" t="s">
        <v>43</v>
      </c>
      <c r="E1182" s="235">
        <v>1520</v>
      </c>
      <c r="F1182" s="497">
        <v>41729</v>
      </c>
      <c r="G1182" s="44">
        <v>1520</v>
      </c>
      <c r="H1182" s="86">
        <f t="shared" si="18"/>
        <v>0</v>
      </c>
      <c r="I1182" s="214" t="s">
        <v>12</v>
      </c>
    </row>
    <row r="1183" spans="1:9" x14ac:dyDescent="0.25">
      <c r="A1183" s="216"/>
      <c r="B1183" s="224" t="s">
        <v>1341</v>
      </c>
      <c r="C1183" s="259" t="s">
        <v>1675</v>
      </c>
      <c r="D1183" s="214" t="s">
        <v>2389</v>
      </c>
      <c r="E1183" s="235">
        <v>32050.5</v>
      </c>
      <c r="F1183" s="497">
        <v>41714</v>
      </c>
      <c r="G1183" s="44">
        <v>32050.5</v>
      </c>
      <c r="H1183" s="86">
        <f t="shared" si="18"/>
        <v>0</v>
      </c>
      <c r="I1183" s="214"/>
    </row>
    <row r="1184" spans="1:9" x14ac:dyDescent="0.25">
      <c r="A1184" s="216"/>
      <c r="B1184" s="224" t="s">
        <v>1342</v>
      </c>
      <c r="C1184" s="259" t="s">
        <v>1675</v>
      </c>
      <c r="D1184" s="214" t="s">
        <v>57</v>
      </c>
      <c r="E1184" s="235">
        <v>1540</v>
      </c>
      <c r="F1184" s="497">
        <v>41715</v>
      </c>
      <c r="G1184" s="44">
        <v>1540</v>
      </c>
      <c r="H1184" s="86">
        <f t="shared" si="18"/>
        <v>0</v>
      </c>
      <c r="I1184" s="214" t="s">
        <v>12</v>
      </c>
    </row>
    <row r="1185" spans="1:9" x14ac:dyDescent="0.25">
      <c r="A1185" s="216"/>
      <c r="B1185" s="224" t="s">
        <v>1343</v>
      </c>
      <c r="C1185" s="259" t="s">
        <v>1675</v>
      </c>
      <c r="D1185" s="214" t="s">
        <v>2187</v>
      </c>
      <c r="E1185" s="235">
        <v>1980</v>
      </c>
      <c r="F1185" s="497">
        <v>41715</v>
      </c>
      <c r="G1185" s="44">
        <v>1980</v>
      </c>
      <c r="H1185" s="86">
        <f t="shared" si="18"/>
        <v>0</v>
      </c>
      <c r="I1185" s="214" t="s">
        <v>12</v>
      </c>
    </row>
    <row r="1186" spans="1:9" x14ac:dyDescent="0.25">
      <c r="A1186" s="216"/>
      <c r="B1186" s="224" t="s">
        <v>1344</v>
      </c>
      <c r="C1186" s="259" t="s">
        <v>1675</v>
      </c>
      <c r="D1186" s="214" t="s">
        <v>34</v>
      </c>
      <c r="E1186" s="235">
        <v>0</v>
      </c>
      <c r="F1186" s="594" t="s">
        <v>2379</v>
      </c>
      <c r="G1186" s="280"/>
      <c r="H1186" s="86">
        <f t="shared" si="18"/>
        <v>0</v>
      </c>
      <c r="I1186" s="214" t="s">
        <v>12</v>
      </c>
    </row>
    <row r="1187" spans="1:9" x14ac:dyDescent="0.25">
      <c r="A1187" s="216"/>
      <c r="B1187" s="224" t="s">
        <v>1346</v>
      </c>
      <c r="C1187" s="259" t="s">
        <v>1675</v>
      </c>
      <c r="D1187" s="214" t="s">
        <v>2390</v>
      </c>
      <c r="E1187" s="235">
        <v>5892.1</v>
      </c>
      <c r="F1187" s="497">
        <v>41715</v>
      </c>
      <c r="G1187" s="44">
        <v>5892.1</v>
      </c>
      <c r="H1187" s="86">
        <f t="shared" si="18"/>
        <v>0</v>
      </c>
      <c r="I1187" s="214" t="s">
        <v>12</v>
      </c>
    </row>
    <row r="1188" spans="1:9" x14ac:dyDescent="0.25">
      <c r="A1188" s="216"/>
      <c r="B1188" s="224" t="s">
        <v>1347</v>
      </c>
      <c r="C1188" s="259" t="s">
        <v>1675</v>
      </c>
      <c r="D1188" s="214" t="s">
        <v>148</v>
      </c>
      <c r="E1188" s="235">
        <v>2147</v>
      </c>
      <c r="F1188" s="497">
        <v>41715</v>
      </c>
      <c r="G1188" s="56">
        <v>2147</v>
      </c>
      <c r="H1188" s="86">
        <f t="shared" si="18"/>
        <v>0</v>
      </c>
      <c r="I1188" s="214" t="s">
        <v>12</v>
      </c>
    </row>
    <row r="1189" spans="1:9" x14ac:dyDescent="0.25">
      <c r="A1189" s="216"/>
      <c r="B1189" s="224" t="s">
        <v>1349</v>
      </c>
      <c r="C1189" s="259" t="s">
        <v>1675</v>
      </c>
      <c r="D1189" s="214" t="s">
        <v>66</v>
      </c>
      <c r="E1189" s="235">
        <v>337.5</v>
      </c>
      <c r="F1189" s="497">
        <v>41715</v>
      </c>
      <c r="G1189" s="56">
        <v>337.5</v>
      </c>
      <c r="H1189" s="86">
        <f t="shared" si="18"/>
        <v>0</v>
      </c>
      <c r="I1189" s="214" t="s">
        <v>12</v>
      </c>
    </row>
    <row r="1190" spans="1:9" x14ac:dyDescent="0.25">
      <c r="A1190" s="216"/>
      <c r="B1190" s="224" t="s">
        <v>1351</v>
      </c>
      <c r="C1190" s="259" t="s">
        <v>1675</v>
      </c>
      <c r="D1190" s="214" t="s">
        <v>1882</v>
      </c>
      <c r="E1190" s="235">
        <v>9516.9</v>
      </c>
      <c r="F1190" s="497">
        <v>41715</v>
      </c>
      <c r="G1190" s="56">
        <v>9516.9</v>
      </c>
      <c r="H1190" s="86">
        <f t="shared" si="18"/>
        <v>0</v>
      </c>
      <c r="I1190" s="214" t="s">
        <v>12</v>
      </c>
    </row>
    <row r="1191" spans="1:9" x14ac:dyDescent="0.25">
      <c r="A1191" s="216"/>
      <c r="B1191" s="224" t="s">
        <v>1352</v>
      </c>
      <c r="C1191" s="259" t="s">
        <v>1675</v>
      </c>
      <c r="D1191" s="214" t="s">
        <v>58</v>
      </c>
      <c r="E1191" s="235">
        <v>1392</v>
      </c>
      <c r="F1191" s="497">
        <v>41715</v>
      </c>
      <c r="G1191" s="56">
        <v>1392</v>
      </c>
      <c r="H1191" s="86">
        <f t="shared" si="18"/>
        <v>0</v>
      </c>
      <c r="I1191" s="214" t="s">
        <v>12</v>
      </c>
    </row>
    <row r="1192" spans="1:9" x14ac:dyDescent="0.25">
      <c r="A1192" s="216"/>
      <c r="B1192" s="224" t="s">
        <v>1353</v>
      </c>
      <c r="C1192" s="259" t="s">
        <v>1675</v>
      </c>
      <c r="D1192" s="214" t="s">
        <v>107</v>
      </c>
      <c r="E1192" s="235">
        <v>1296</v>
      </c>
      <c r="F1192" s="497">
        <v>41715</v>
      </c>
      <c r="G1192" s="56">
        <v>1296</v>
      </c>
      <c r="H1192" s="86">
        <f t="shared" si="18"/>
        <v>0</v>
      </c>
      <c r="I1192" s="214" t="s">
        <v>12</v>
      </c>
    </row>
    <row r="1193" spans="1:9" x14ac:dyDescent="0.25">
      <c r="A1193" s="216"/>
      <c r="B1193" s="224" t="s">
        <v>1355</v>
      </c>
      <c r="C1193" s="259" t="s">
        <v>1675</v>
      </c>
      <c r="D1193" s="214" t="s">
        <v>47</v>
      </c>
      <c r="E1193" s="235">
        <v>3278</v>
      </c>
      <c r="F1193" s="497">
        <v>41715</v>
      </c>
      <c r="G1193" s="56">
        <v>3278</v>
      </c>
      <c r="H1193" s="86">
        <f t="shared" si="18"/>
        <v>0</v>
      </c>
      <c r="I1193" s="214" t="s">
        <v>12</v>
      </c>
    </row>
    <row r="1194" spans="1:9" x14ac:dyDescent="0.25">
      <c r="A1194" s="216"/>
      <c r="B1194" s="224" t="s">
        <v>1356</v>
      </c>
      <c r="C1194" s="259" t="s">
        <v>1675</v>
      </c>
      <c r="D1194" s="214" t="s">
        <v>8</v>
      </c>
      <c r="E1194" s="235">
        <v>460</v>
      </c>
      <c r="F1194" s="497">
        <v>41714</v>
      </c>
      <c r="G1194" s="44">
        <v>460</v>
      </c>
      <c r="H1194" s="86">
        <f t="shared" si="18"/>
        <v>0</v>
      </c>
      <c r="I1194" s="214" t="s">
        <v>8</v>
      </c>
    </row>
    <row r="1195" spans="1:9" x14ac:dyDescent="0.25">
      <c r="A1195" s="216"/>
      <c r="B1195" s="224" t="s">
        <v>1358</v>
      </c>
      <c r="C1195" s="259" t="s">
        <v>1675</v>
      </c>
      <c r="D1195" s="214" t="s">
        <v>75</v>
      </c>
      <c r="E1195" s="235">
        <v>929</v>
      </c>
      <c r="F1195" s="497">
        <v>41714</v>
      </c>
      <c r="G1195" s="44">
        <v>929</v>
      </c>
      <c r="H1195" s="86">
        <f t="shared" si="18"/>
        <v>0</v>
      </c>
      <c r="I1195" s="214"/>
    </row>
    <row r="1196" spans="1:9" x14ac:dyDescent="0.25">
      <c r="A1196" s="216"/>
      <c r="B1196" s="224" t="s">
        <v>1359</v>
      </c>
      <c r="C1196" s="259" t="s">
        <v>1675</v>
      </c>
      <c r="D1196" s="214" t="s">
        <v>188</v>
      </c>
      <c r="E1196" s="235">
        <v>4839</v>
      </c>
      <c r="F1196" s="497">
        <v>41714</v>
      </c>
      <c r="G1196" s="44">
        <v>4839</v>
      </c>
      <c r="H1196" s="86">
        <f t="shared" si="18"/>
        <v>0</v>
      </c>
      <c r="I1196" s="214"/>
    </row>
    <row r="1197" spans="1:9" x14ac:dyDescent="0.25">
      <c r="A1197" s="216"/>
      <c r="B1197" s="224" t="s">
        <v>1361</v>
      </c>
      <c r="C1197" s="259" t="s">
        <v>1675</v>
      </c>
      <c r="D1197" s="214" t="s">
        <v>2241</v>
      </c>
      <c r="E1197" s="235">
        <v>3622</v>
      </c>
      <c r="F1197" s="497">
        <v>41714</v>
      </c>
      <c r="G1197" s="44">
        <v>3622</v>
      </c>
      <c r="H1197" s="86">
        <f t="shared" si="18"/>
        <v>0</v>
      </c>
      <c r="I1197" s="214"/>
    </row>
    <row r="1198" spans="1:9" x14ac:dyDescent="0.25">
      <c r="A1198" s="216">
        <v>41715</v>
      </c>
      <c r="B1198" s="224" t="s">
        <v>1362</v>
      </c>
      <c r="C1198" s="259" t="s">
        <v>1675</v>
      </c>
      <c r="D1198" s="214" t="s">
        <v>152</v>
      </c>
      <c r="E1198" s="235">
        <v>6867</v>
      </c>
      <c r="F1198" s="497">
        <v>41715</v>
      </c>
      <c r="G1198" s="44">
        <v>6867</v>
      </c>
      <c r="H1198" s="86">
        <f t="shared" si="18"/>
        <v>0</v>
      </c>
      <c r="I1198" s="214"/>
    </row>
    <row r="1199" spans="1:9" x14ac:dyDescent="0.25">
      <c r="A1199" s="216"/>
      <c r="B1199" s="224" t="s">
        <v>1364</v>
      </c>
      <c r="C1199" s="259" t="s">
        <v>1675</v>
      </c>
      <c r="D1199" s="214" t="s">
        <v>1054</v>
      </c>
      <c r="E1199" s="235">
        <v>399</v>
      </c>
      <c r="F1199" s="497">
        <v>41715</v>
      </c>
      <c r="G1199" s="44">
        <v>399</v>
      </c>
      <c r="H1199" s="86">
        <f t="shared" si="18"/>
        <v>0</v>
      </c>
      <c r="I1199" s="58"/>
    </row>
    <row r="1200" spans="1:9" x14ac:dyDescent="0.25">
      <c r="A1200" s="216"/>
      <c r="B1200" s="224" t="s">
        <v>1365</v>
      </c>
      <c r="C1200" s="259" t="s">
        <v>1675</v>
      </c>
      <c r="D1200" s="214" t="s">
        <v>14</v>
      </c>
      <c r="E1200" s="235">
        <v>7305</v>
      </c>
      <c r="F1200" s="497">
        <v>41715</v>
      </c>
      <c r="G1200" s="44">
        <v>7305</v>
      </c>
      <c r="H1200" s="86">
        <f t="shared" si="18"/>
        <v>0</v>
      </c>
      <c r="I1200" s="214"/>
    </row>
    <row r="1201" spans="1:9" x14ac:dyDescent="0.25">
      <c r="A1201" s="216"/>
      <c r="B1201" s="224" t="s">
        <v>1367</v>
      </c>
      <c r="C1201" s="259" t="s">
        <v>1675</v>
      </c>
      <c r="D1201" s="214" t="s">
        <v>119</v>
      </c>
      <c r="E1201" s="235">
        <v>2915.5</v>
      </c>
      <c r="F1201" s="497">
        <v>41715</v>
      </c>
      <c r="G1201" s="44">
        <v>2915.5</v>
      </c>
      <c r="H1201" s="86">
        <f t="shared" si="18"/>
        <v>0</v>
      </c>
      <c r="I1201" s="214" t="s">
        <v>27</v>
      </c>
    </row>
    <row r="1202" spans="1:9" x14ac:dyDescent="0.25">
      <c r="A1202" s="216"/>
      <c r="B1202" s="224" t="s">
        <v>1368</v>
      </c>
      <c r="C1202" s="259" t="s">
        <v>1675</v>
      </c>
      <c r="D1202" s="214" t="s">
        <v>28</v>
      </c>
      <c r="E1202" s="235">
        <v>792</v>
      </c>
      <c r="F1202" s="497">
        <v>41715</v>
      </c>
      <c r="G1202" s="44">
        <v>792</v>
      </c>
      <c r="H1202" s="86">
        <f t="shared" si="18"/>
        <v>0</v>
      </c>
      <c r="I1202" s="214"/>
    </row>
    <row r="1203" spans="1:9" x14ac:dyDescent="0.25">
      <c r="A1203" s="216"/>
      <c r="B1203" s="224" t="s">
        <v>1369</v>
      </c>
      <c r="C1203" s="259" t="s">
        <v>1675</v>
      </c>
      <c r="D1203" s="214" t="s">
        <v>25</v>
      </c>
      <c r="E1203" s="235">
        <v>31552</v>
      </c>
      <c r="F1203" s="560" t="s">
        <v>2391</v>
      </c>
      <c r="G1203" s="44">
        <v>31552</v>
      </c>
      <c r="H1203" s="86">
        <f t="shared" si="18"/>
        <v>0</v>
      </c>
      <c r="I1203" s="214" t="s">
        <v>65</v>
      </c>
    </row>
    <row r="1204" spans="1:9" x14ac:dyDescent="0.25">
      <c r="A1204" s="216"/>
      <c r="B1204" s="224" t="s">
        <v>1370</v>
      </c>
      <c r="C1204" s="259" t="s">
        <v>1675</v>
      </c>
      <c r="D1204" s="214" t="s">
        <v>13</v>
      </c>
      <c r="E1204" s="235">
        <v>2780.5</v>
      </c>
      <c r="F1204" s="497">
        <v>41715</v>
      </c>
      <c r="G1204" s="44">
        <v>2780.5</v>
      </c>
      <c r="H1204" s="86">
        <f t="shared" si="18"/>
        <v>0</v>
      </c>
      <c r="I1204" s="214" t="s">
        <v>30</v>
      </c>
    </row>
    <row r="1205" spans="1:9" x14ac:dyDescent="0.25">
      <c r="A1205" s="216"/>
      <c r="B1205" s="224" t="s">
        <v>1371</v>
      </c>
      <c r="C1205" s="259" t="s">
        <v>1675</v>
      </c>
      <c r="D1205" s="214" t="s">
        <v>544</v>
      </c>
      <c r="E1205" s="235">
        <v>18003</v>
      </c>
      <c r="F1205" s="497">
        <v>41715</v>
      </c>
      <c r="G1205" s="44">
        <v>18003</v>
      </c>
      <c r="H1205" s="86">
        <f t="shared" si="18"/>
        <v>0</v>
      </c>
      <c r="I1205" s="214"/>
    </row>
    <row r="1206" spans="1:9" x14ac:dyDescent="0.25">
      <c r="A1206" s="216"/>
      <c r="B1206" s="224" t="s">
        <v>1373</v>
      </c>
      <c r="C1206" s="259" t="s">
        <v>1675</v>
      </c>
      <c r="D1206" s="214" t="s">
        <v>881</v>
      </c>
      <c r="E1206" s="235">
        <v>2449.1</v>
      </c>
      <c r="F1206" s="497">
        <v>41715</v>
      </c>
      <c r="G1206" s="44">
        <v>2449.1</v>
      </c>
      <c r="H1206" s="86">
        <f t="shared" si="18"/>
        <v>0</v>
      </c>
      <c r="I1206" s="214"/>
    </row>
    <row r="1207" spans="1:9" x14ac:dyDescent="0.25">
      <c r="A1207" s="216"/>
      <c r="B1207" s="224" t="s">
        <v>1374</v>
      </c>
      <c r="C1207" s="259" t="s">
        <v>1675</v>
      </c>
      <c r="D1207" s="214" t="s">
        <v>106</v>
      </c>
      <c r="E1207" s="235">
        <v>277890</v>
      </c>
      <c r="F1207" s="497">
        <v>41724</v>
      </c>
      <c r="G1207" s="44">
        <v>277890</v>
      </c>
      <c r="H1207" s="86">
        <f t="shared" si="18"/>
        <v>0</v>
      </c>
      <c r="I1207" s="214"/>
    </row>
    <row r="1208" spans="1:9" x14ac:dyDescent="0.25">
      <c r="A1208" s="216"/>
      <c r="B1208" s="224" t="s">
        <v>1375</v>
      </c>
      <c r="C1208" s="259" t="s">
        <v>1675</v>
      </c>
      <c r="D1208" s="214" t="s">
        <v>106</v>
      </c>
      <c r="E1208" s="235">
        <v>121068</v>
      </c>
      <c r="F1208" s="497">
        <v>41719</v>
      </c>
      <c r="G1208" s="44">
        <v>121068</v>
      </c>
      <c r="H1208" s="86">
        <f t="shared" si="18"/>
        <v>0</v>
      </c>
      <c r="I1208" s="214"/>
    </row>
    <row r="1209" spans="1:9" x14ac:dyDescent="0.25">
      <c r="A1209" s="216"/>
      <c r="B1209" s="224" t="s">
        <v>1377</v>
      </c>
      <c r="C1209" s="259" t="s">
        <v>1675</v>
      </c>
      <c r="D1209" s="214" t="s">
        <v>106</v>
      </c>
      <c r="E1209" s="235">
        <v>110448</v>
      </c>
      <c r="F1209" s="497">
        <v>41719</v>
      </c>
      <c r="G1209" s="44">
        <v>110448</v>
      </c>
      <c r="H1209" s="248">
        <f t="shared" si="18"/>
        <v>0</v>
      </c>
      <c r="I1209" s="214"/>
    </row>
    <row r="1210" spans="1:9" x14ac:dyDescent="0.25">
      <c r="A1210" s="216"/>
      <c r="B1210" s="224" t="s">
        <v>1378</v>
      </c>
      <c r="C1210" s="259" t="s">
        <v>1675</v>
      </c>
      <c r="D1210" s="214" t="s">
        <v>106</v>
      </c>
      <c r="E1210" s="235">
        <v>160350</v>
      </c>
      <c r="F1210" s="497">
        <v>41719</v>
      </c>
      <c r="G1210" s="44">
        <v>160350</v>
      </c>
      <c r="H1210" s="248">
        <f t="shared" si="18"/>
        <v>0</v>
      </c>
      <c r="I1210" s="214"/>
    </row>
    <row r="1211" spans="1:9" x14ac:dyDescent="0.25">
      <c r="A1211" s="216"/>
      <c r="B1211" s="224" t="s">
        <v>1379</v>
      </c>
      <c r="C1211" s="259" t="s">
        <v>1675</v>
      </c>
      <c r="D1211" s="214" t="s">
        <v>106</v>
      </c>
      <c r="E1211" s="235">
        <v>305790</v>
      </c>
      <c r="F1211" s="554">
        <v>41730</v>
      </c>
      <c r="G1211" s="245">
        <v>305790</v>
      </c>
      <c r="H1211" s="86">
        <f t="shared" si="18"/>
        <v>0</v>
      </c>
      <c r="I1211" s="214"/>
    </row>
    <row r="1212" spans="1:9" x14ac:dyDescent="0.25">
      <c r="A1212" s="216"/>
      <c r="B1212" s="224" t="s">
        <v>1381</v>
      </c>
      <c r="C1212" s="259" t="s">
        <v>1675</v>
      </c>
      <c r="D1212" s="214" t="s">
        <v>14</v>
      </c>
      <c r="E1212" s="235">
        <v>2720</v>
      </c>
      <c r="F1212" s="497">
        <v>41715</v>
      </c>
      <c r="G1212" s="44">
        <v>2720</v>
      </c>
      <c r="H1212" s="248">
        <f t="shared" si="18"/>
        <v>0</v>
      </c>
      <c r="I1212" s="214" t="s">
        <v>21</v>
      </c>
    </row>
    <row r="1213" spans="1:9" x14ac:dyDescent="0.25">
      <c r="A1213" s="216"/>
      <c r="B1213" s="224" t="s">
        <v>1382</v>
      </c>
      <c r="C1213" s="259" t="s">
        <v>1675</v>
      </c>
      <c r="D1213" s="214" t="s">
        <v>54</v>
      </c>
      <c r="E1213" s="235">
        <v>30984.5</v>
      </c>
      <c r="F1213" s="497">
        <v>41715</v>
      </c>
      <c r="G1213" s="44">
        <v>30984.5</v>
      </c>
      <c r="H1213" s="248">
        <f t="shared" si="18"/>
        <v>0</v>
      </c>
      <c r="I1213" s="214" t="s">
        <v>37</v>
      </c>
    </row>
    <row r="1214" spans="1:9" x14ac:dyDescent="0.25">
      <c r="A1214" s="261">
        <v>41715</v>
      </c>
      <c r="B1214" s="262" t="s">
        <v>1383</v>
      </c>
      <c r="C1214" s="259" t="s">
        <v>1675</v>
      </c>
      <c r="D1214" s="214" t="s">
        <v>124</v>
      </c>
      <c r="E1214" s="58">
        <v>7791</v>
      </c>
      <c r="F1214" s="553">
        <v>41715</v>
      </c>
      <c r="G1214" s="230">
        <v>7791</v>
      </c>
      <c r="H1214" s="36">
        <f t="shared" si="18"/>
        <v>0</v>
      </c>
      <c r="I1214" s="214" t="s">
        <v>30</v>
      </c>
    </row>
    <row r="1215" spans="1:9" x14ac:dyDescent="0.25">
      <c r="A1215" s="216"/>
      <c r="B1215" s="224" t="s">
        <v>1385</v>
      </c>
      <c r="C1215" s="259" t="s">
        <v>1675</v>
      </c>
      <c r="D1215" s="214" t="s">
        <v>29</v>
      </c>
      <c r="E1215" s="235">
        <v>5750.5</v>
      </c>
      <c r="F1215" s="497">
        <v>41715</v>
      </c>
      <c r="G1215" s="44">
        <v>5750.5</v>
      </c>
      <c r="H1215" s="248">
        <f t="shared" si="18"/>
        <v>0</v>
      </c>
      <c r="I1215" s="214" t="s">
        <v>30</v>
      </c>
    </row>
    <row r="1216" spans="1:9" x14ac:dyDescent="0.25">
      <c r="A1216" s="216"/>
      <c r="B1216" s="224" t="s">
        <v>1387</v>
      </c>
      <c r="C1216" s="259" t="s">
        <v>1675</v>
      </c>
      <c r="D1216" s="214" t="s">
        <v>43</v>
      </c>
      <c r="E1216" s="235">
        <v>1520</v>
      </c>
      <c r="F1216" s="497">
        <v>41729</v>
      </c>
      <c r="G1216" s="44">
        <v>1520</v>
      </c>
      <c r="H1216" s="248">
        <f t="shared" ref="H1216:H1279" si="19">E1216-G1216</f>
        <v>0</v>
      </c>
      <c r="I1216" s="214" t="s">
        <v>30</v>
      </c>
    </row>
    <row r="1217" spans="1:9" x14ac:dyDescent="0.25">
      <c r="A1217" s="216"/>
      <c r="B1217" s="224" t="s">
        <v>1390</v>
      </c>
      <c r="C1217" s="259" t="s">
        <v>1675</v>
      </c>
      <c r="D1217" s="214" t="s">
        <v>42</v>
      </c>
      <c r="E1217" s="235">
        <v>1520</v>
      </c>
      <c r="F1217" s="497">
        <v>41729</v>
      </c>
      <c r="G1217" s="44">
        <v>1520</v>
      </c>
      <c r="H1217" s="248">
        <f t="shared" si="19"/>
        <v>0</v>
      </c>
      <c r="I1217" s="214" t="s">
        <v>30</v>
      </c>
    </row>
    <row r="1218" spans="1:9" x14ac:dyDescent="0.25">
      <c r="A1218" s="216"/>
      <c r="B1218" s="224" t="s">
        <v>1391</v>
      </c>
      <c r="C1218" s="259" t="s">
        <v>1675</v>
      </c>
      <c r="D1218" s="214" t="s">
        <v>1782</v>
      </c>
      <c r="E1218" s="235">
        <v>1100</v>
      </c>
      <c r="F1218" s="497">
        <v>41715</v>
      </c>
      <c r="G1218" s="44">
        <v>1100</v>
      </c>
      <c r="H1218" s="248">
        <f t="shared" si="19"/>
        <v>0</v>
      </c>
      <c r="I1218" s="214" t="s">
        <v>30</v>
      </c>
    </row>
    <row r="1219" spans="1:9" x14ac:dyDescent="0.25">
      <c r="A1219" s="216"/>
      <c r="B1219" s="224" t="s">
        <v>1392</v>
      </c>
      <c r="C1219" s="259" t="s">
        <v>1675</v>
      </c>
      <c r="D1219" s="214" t="s">
        <v>34</v>
      </c>
      <c r="E1219" s="235">
        <v>2750.5</v>
      </c>
      <c r="F1219" s="595" t="s">
        <v>2392</v>
      </c>
      <c r="G1219" s="44">
        <v>2750.5</v>
      </c>
      <c r="H1219" s="248">
        <f t="shared" si="19"/>
        <v>0</v>
      </c>
      <c r="I1219" s="214" t="s">
        <v>30</v>
      </c>
    </row>
    <row r="1220" spans="1:9" x14ac:dyDescent="0.25">
      <c r="A1220" s="216"/>
      <c r="B1220" s="224" t="s">
        <v>1393</v>
      </c>
      <c r="C1220" s="259" t="s">
        <v>1675</v>
      </c>
      <c r="D1220" s="214" t="s">
        <v>55</v>
      </c>
      <c r="E1220" s="235">
        <v>7117.5</v>
      </c>
      <c r="F1220" s="497">
        <v>41715</v>
      </c>
      <c r="G1220" s="44">
        <v>7117.5</v>
      </c>
      <c r="H1220" s="248">
        <f t="shared" si="19"/>
        <v>0</v>
      </c>
      <c r="I1220" s="214" t="s">
        <v>8</v>
      </c>
    </row>
    <row r="1221" spans="1:9" ht="22.5" customHeight="1" x14ac:dyDescent="0.25">
      <c r="A1221" s="216"/>
      <c r="B1221" s="224" t="s">
        <v>1395</v>
      </c>
      <c r="C1221" s="259" t="s">
        <v>1675</v>
      </c>
      <c r="D1221" s="214" t="s">
        <v>36</v>
      </c>
      <c r="E1221" s="235">
        <v>30922.5</v>
      </c>
      <c r="F1221" s="569" t="s">
        <v>2393</v>
      </c>
      <c r="G1221" s="245">
        <v>30922.5</v>
      </c>
      <c r="H1221" s="86">
        <f t="shared" si="19"/>
        <v>0</v>
      </c>
      <c r="I1221" s="214" t="s">
        <v>217</v>
      </c>
    </row>
    <row r="1222" spans="1:9" x14ac:dyDescent="0.25">
      <c r="A1222" s="216"/>
      <c r="B1222" s="224" t="s">
        <v>1396</v>
      </c>
      <c r="C1222" s="259" t="s">
        <v>1675</v>
      </c>
      <c r="D1222" s="214" t="s">
        <v>449</v>
      </c>
      <c r="E1222" s="235">
        <v>427.7</v>
      </c>
      <c r="F1222" s="497">
        <v>41715</v>
      </c>
      <c r="G1222" s="44">
        <v>427.7</v>
      </c>
      <c r="H1222" s="86">
        <f t="shared" si="19"/>
        <v>0</v>
      </c>
      <c r="I1222" s="214" t="s">
        <v>30</v>
      </c>
    </row>
    <row r="1223" spans="1:9" x14ac:dyDescent="0.25">
      <c r="A1223" s="216"/>
      <c r="B1223" s="224" t="s">
        <v>1397</v>
      </c>
      <c r="C1223" s="259" t="s">
        <v>1675</v>
      </c>
      <c r="D1223" s="214" t="s">
        <v>49</v>
      </c>
      <c r="E1223" s="235">
        <v>4688.5</v>
      </c>
      <c r="F1223" s="554">
        <v>41748</v>
      </c>
      <c r="G1223" s="245">
        <v>4688.5</v>
      </c>
      <c r="H1223" s="86">
        <f t="shared" si="19"/>
        <v>0</v>
      </c>
      <c r="I1223" s="214"/>
    </row>
    <row r="1224" spans="1:9" x14ac:dyDescent="0.25">
      <c r="A1224" s="216"/>
      <c r="B1224" s="224" t="s">
        <v>1398</v>
      </c>
      <c r="C1224" s="259" t="s">
        <v>1675</v>
      </c>
      <c r="D1224" s="214" t="s">
        <v>1697</v>
      </c>
      <c r="E1224" s="235">
        <v>880</v>
      </c>
      <c r="F1224" s="497">
        <v>41715</v>
      </c>
      <c r="G1224" s="44">
        <v>880</v>
      </c>
      <c r="H1224" s="248">
        <f t="shared" si="19"/>
        <v>0</v>
      </c>
      <c r="I1224" s="214" t="s">
        <v>8</v>
      </c>
    </row>
    <row r="1225" spans="1:9" x14ac:dyDescent="0.25">
      <c r="A1225" s="216"/>
      <c r="B1225" s="224" t="s">
        <v>1400</v>
      </c>
      <c r="C1225" s="259" t="s">
        <v>1675</v>
      </c>
      <c r="D1225" s="214" t="s">
        <v>49</v>
      </c>
      <c r="E1225" s="235">
        <v>78</v>
      </c>
      <c r="F1225" s="497">
        <v>41715</v>
      </c>
      <c r="G1225" s="44">
        <v>78</v>
      </c>
      <c r="H1225" s="248">
        <f t="shared" si="19"/>
        <v>0</v>
      </c>
      <c r="I1225" s="214"/>
    </row>
    <row r="1226" spans="1:9" x14ac:dyDescent="0.25">
      <c r="A1226" s="216"/>
      <c r="B1226" s="224" t="s">
        <v>1402</v>
      </c>
      <c r="C1226" s="259" t="s">
        <v>1675</v>
      </c>
      <c r="D1226" s="214" t="s">
        <v>44</v>
      </c>
      <c r="E1226" s="235">
        <v>6840</v>
      </c>
      <c r="F1226" s="497">
        <v>41729</v>
      </c>
      <c r="G1226" s="44">
        <v>6840</v>
      </c>
      <c r="H1226" s="248">
        <f t="shared" si="19"/>
        <v>0</v>
      </c>
      <c r="I1226" s="214" t="s">
        <v>45</v>
      </c>
    </row>
    <row r="1227" spans="1:9" x14ac:dyDescent="0.25">
      <c r="A1227" s="216"/>
      <c r="B1227" s="224" t="s">
        <v>1403</v>
      </c>
      <c r="C1227" s="259" t="s">
        <v>1675</v>
      </c>
      <c r="D1227" s="214" t="s">
        <v>66</v>
      </c>
      <c r="E1227" s="235">
        <v>1490.5</v>
      </c>
      <c r="F1227" s="497">
        <v>41715</v>
      </c>
      <c r="G1227" s="44">
        <v>1490.5</v>
      </c>
      <c r="H1227" s="248">
        <f t="shared" si="19"/>
        <v>0</v>
      </c>
      <c r="I1227" s="214" t="s">
        <v>217</v>
      </c>
    </row>
    <row r="1228" spans="1:9" x14ac:dyDescent="0.25">
      <c r="A1228" s="216"/>
      <c r="B1228" s="224" t="s">
        <v>1404</v>
      </c>
      <c r="C1228" s="259" t="s">
        <v>1675</v>
      </c>
      <c r="D1228" s="214" t="s">
        <v>47</v>
      </c>
      <c r="E1228" s="235">
        <v>4631.5</v>
      </c>
      <c r="F1228" s="497">
        <v>41715</v>
      </c>
      <c r="G1228" s="44">
        <v>4631.5</v>
      </c>
      <c r="H1228" s="248">
        <f t="shared" si="19"/>
        <v>0</v>
      </c>
      <c r="I1228" s="214" t="s">
        <v>30</v>
      </c>
    </row>
    <row r="1229" spans="1:9" x14ac:dyDescent="0.25">
      <c r="A1229" s="216"/>
      <c r="B1229" s="224" t="s">
        <v>1405</v>
      </c>
      <c r="C1229" s="259" t="s">
        <v>1675</v>
      </c>
      <c r="D1229" s="214" t="s">
        <v>119</v>
      </c>
      <c r="E1229" s="235">
        <v>239</v>
      </c>
      <c r="F1229" s="497">
        <v>41715</v>
      </c>
      <c r="G1229" s="44">
        <v>239</v>
      </c>
      <c r="H1229" s="248">
        <f t="shared" si="19"/>
        <v>0</v>
      </c>
      <c r="I1229" s="214" t="s">
        <v>217</v>
      </c>
    </row>
    <row r="1230" spans="1:9" x14ac:dyDescent="0.25">
      <c r="A1230" s="216"/>
      <c r="B1230" s="224" t="s">
        <v>1407</v>
      </c>
      <c r="C1230" s="259" t="s">
        <v>1675</v>
      </c>
      <c r="D1230" s="214" t="s">
        <v>51</v>
      </c>
      <c r="E1230" s="235">
        <v>2697</v>
      </c>
      <c r="F1230" s="497">
        <v>41715</v>
      </c>
      <c r="G1230" s="44">
        <v>2697</v>
      </c>
      <c r="H1230" s="248">
        <f t="shared" si="19"/>
        <v>0</v>
      </c>
      <c r="I1230" s="214" t="s">
        <v>217</v>
      </c>
    </row>
    <row r="1231" spans="1:9" x14ac:dyDescent="0.25">
      <c r="A1231" s="216"/>
      <c r="B1231" s="224" t="s">
        <v>1409</v>
      </c>
      <c r="C1231" s="259" t="s">
        <v>1675</v>
      </c>
      <c r="D1231" s="214" t="s">
        <v>8</v>
      </c>
      <c r="E1231" s="235">
        <v>730</v>
      </c>
      <c r="F1231" s="497">
        <v>41715</v>
      </c>
      <c r="G1231" s="44">
        <v>730</v>
      </c>
      <c r="H1231" s="86">
        <f t="shared" si="19"/>
        <v>0</v>
      </c>
      <c r="I1231" s="214" t="s">
        <v>8</v>
      </c>
    </row>
    <row r="1232" spans="1:9" x14ac:dyDescent="0.25">
      <c r="A1232" s="216"/>
      <c r="B1232" s="224" t="s">
        <v>1410</v>
      </c>
      <c r="C1232" s="259" t="s">
        <v>1675</v>
      </c>
      <c r="D1232" s="214" t="s">
        <v>54</v>
      </c>
      <c r="E1232" s="235">
        <v>1119.5</v>
      </c>
      <c r="F1232" s="497">
        <v>41715</v>
      </c>
      <c r="G1232" s="44">
        <v>1119.5</v>
      </c>
      <c r="H1232" s="86">
        <f t="shared" si="19"/>
        <v>0</v>
      </c>
      <c r="I1232" s="214" t="s">
        <v>30</v>
      </c>
    </row>
    <row r="1233" spans="1:9" x14ac:dyDescent="0.25">
      <c r="A1233" s="216"/>
      <c r="B1233" s="224" t="s">
        <v>1411</v>
      </c>
      <c r="C1233" s="259" t="s">
        <v>1675</v>
      </c>
      <c r="D1233" s="214" t="s">
        <v>119</v>
      </c>
      <c r="E1233" s="235">
        <v>1804</v>
      </c>
      <c r="F1233" s="497">
        <v>41715</v>
      </c>
      <c r="G1233" s="44">
        <v>1804</v>
      </c>
      <c r="H1233" s="86">
        <f t="shared" si="19"/>
        <v>0</v>
      </c>
      <c r="I1233" s="214" t="s">
        <v>217</v>
      </c>
    </row>
    <row r="1234" spans="1:9" x14ac:dyDescent="0.25">
      <c r="A1234" s="216"/>
      <c r="B1234" s="224" t="s">
        <v>1413</v>
      </c>
      <c r="C1234" s="259" t="s">
        <v>1675</v>
      </c>
      <c r="D1234" s="220" t="s">
        <v>53</v>
      </c>
      <c r="E1234" s="241">
        <v>0</v>
      </c>
      <c r="F1234" s="497"/>
      <c r="G1234" s="44"/>
      <c r="H1234" s="86">
        <f t="shared" si="19"/>
        <v>0</v>
      </c>
      <c r="I1234" s="214" t="s">
        <v>324</v>
      </c>
    </row>
    <row r="1235" spans="1:9" x14ac:dyDescent="0.25">
      <c r="A1235" s="216"/>
      <c r="B1235" s="224" t="s">
        <v>1414</v>
      </c>
      <c r="C1235" s="259" t="s">
        <v>1675</v>
      </c>
      <c r="D1235" s="214" t="s">
        <v>136</v>
      </c>
      <c r="E1235" s="235">
        <v>765</v>
      </c>
      <c r="F1235" s="497">
        <v>41715</v>
      </c>
      <c r="G1235" s="44">
        <v>765</v>
      </c>
      <c r="H1235" s="86">
        <f t="shared" si="19"/>
        <v>0</v>
      </c>
      <c r="I1235" s="214"/>
    </row>
    <row r="1236" spans="1:9" x14ac:dyDescent="0.25">
      <c r="A1236" s="216"/>
      <c r="B1236" s="224" t="s">
        <v>1415</v>
      </c>
      <c r="C1236" s="259" t="s">
        <v>1675</v>
      </c>
      <c r="D1236" s="214" t="s">
        <v>66</v>
      </c>
      <c r="E1236" s="235">
        <v>353.4</v>
      </c>
      <c r="F1236" s="497">
        <v>41715</v>
      </c>
      <c r="G1236" s="44">
        <v>353.4</v>
      </c>
      <c r="H1236" s="86">
        <f t="shared" si="19"/>
        <v>0</v>
      </c>
      <c r="I1236" s="214" t="s">
        <v>30</v>
      </c>
    </row>
    <row r="1237" spans="1:9" x14ac:dyDescent="0.25">
      <c r="A1237" s="216"/>
      <c r="B1237" s="224" t="s">
        <v>1417</v>
      </c>
      <c r="C1237" s="259" t="s">
        <v>1675</v>
      </c>
      <c r="D1237" s="214" t="s">
        <v>215</v>
      </c>
      <c r="E1237" s="235">
        <v>3344</v>
      </c>
      <c r="F1237" s="497">
        <v>41715</v>
      </c>
      <c r="G1237" s="44">
        <v>3344</v>
      </c>
      <c r="H1237" s="86">
        <f t="shared" si="19"/>
        <v>0</v>
      </c>
      <c r="I1237" s="214"/>
    </row>
    <row r="1238" spans="1:9" x14ac:dyDescent="0.25">
      <c r="A1238" s="216"/>
      <c r="B1238" s="224" t="s">
        <v>1418</v>
      </c>
      <c r="C1238" s="259" t="s">
        <v>1675</v>
      </c>
      <c r="D1238" s="214" t="s">
        <v>873</v>
      </c>
      <c r="E1238" s="235">
        <v>14563.5</v>
      </c>
      <c r="F1238" s="497">
        <v>41715</v>
      </c>
      <c r="G1238" s="44">
        <v>14563.5</v>
      </c>
      <c r="H1238" s="86">
        <f t="shared" si="19"/>
        <v>0</v>
      </c>
      <c r="I1238" s="214"/>
    </row>
    <row r="1239" spans="1:9" x14ac:dyDescent="0.25">
      <c r="A1239" s="216"/>
      <c r="B1239" s="224" t="s">
        <v>1419</v>
      </c>
      <c r="C1239" s="259" t="s">
        <v>1675</v>
      </c>
      <c r="D1239" s="214" t="s">
        <v>32</v>
      </c>
      <c r="E1239" s="235">
        <v>13531.5</v>
      </c>
      <c r="F1239" s="497">
        <v>41715</v>
      </c>
      <c r="G1239" s="44">
        <v>13531.5</v>
      </c>
      <c r="H1239" s="86">
        <f t="shared" si="19"/>
        <v>0</v>
      </c>
      <c r="I1239" s="214" t="s">
        <v>30</v>
      </c>
    </row>
    <row r="1240" spans="1:9" x14ac:dyDescent="0.25">
      <c r="A1240" s="216"/>
      <c r="B1240" s="224" t="s">
        <v>1421</v>
      </c>
      <c r="C1240" s="259" t="s">
        <v>1675</v>
      </c>
      <c r="D1240" s="214" t="s">
        <v>8</v>
      </c>
      <c r="E1240" s="235">
        <v>937</v>
      </c>
      <c r="F1240" s="497">
        <v>41715</v>
      </c>
      <c r="G1240" s="44">
        <v>937</v>
      </c>
      <c r="H1240" s="86">
        <f t="shared" si="19"/>
        <v>0</v>
      </c>
      <c r="I1240" s="214" t="s">
        <v>8</v>
      </c>
    </row>
    <row r="1241" spans="1:9" x14ac:dyDescent="0.25">
      <c r="A1241" s="216"/>
      <c r="B1241" s="224" t="s">
        <v>1422</v>
      </c>
      <c r="C1241" s="259" t="s">
        <v>1675</v>
      </c>
      <c r="D1241" s="214" t="s">
        <v>149</v>
      </c>
      <c r="E1241" s="235">
        <v>18064</v>
      </c>
      <c r="F1241" s="497">
        <v>41717</v>
      </c>
      <c r="G1241" s="44">
        <v>18064</v>
      </c>
      <c r="H1241" s="86">
        <f t="shared" si="19"/>
        <v>0</v>
      </c>
      <c r="I1241" s="214" t="s">
        <v>27</v>
      </c>
    </row>
    <row r="1242" spans="1:9" x14ac:dyDescent="0.25">
      <c r="A1242" s="216"/>
      <c r="B1242" s="224" t="s">
        <v>1423</v>
      </c>
      <c r="C1242" s="259" t="s">
        <v>1675</v>
      </c>
      <c r="D1242" s="214" t="s">
        <v>27</v>
      </c>
      <c r="E1242" s="235">
        <v>4617</v>
      </c>
      <c r="F1242" s="497">
        <v>41717</v>
      </c>
      <c r="G1242" s="44">
        <v>4617</v>
      </c>
      <c r="H1242" s="86">
        <f t="shared" si="19"/>
        <v>0</v>
      </c>
      <c r="I1242" s="214" t="s">
        <v>27</v>
      </c>
    </row>
    <row r="1243" spans="1:9" x14ac:dyDescent="0.25">
      <c r="A1243" s="216"/>
      <c r="B1243" s="224" t="s">
        <v>1425</v>
      </c>
      <c r="C1243" s="259" t="s">
        <v>1675</v>
      </c>
      <c r="D1243" s="220" t="s">
        <v>53</v>
      </c>
      <c r="E1243" s="241">
        <v>0</v>
      </c>
      <c r="F1243" s="497"/>
      <c r="G1243" s="44"/>
      <c r="H1243" s="86">
        <f t="shared" si="19"/>
        <v>0</v>
      </c>
      <c r="I1243" s="214" t="s">
        <v>324</v>
      </c>
    </row>
    <row r="1244" spans="1:9" x14ac:dyDescent="0.25">
      <c r="A1244" s="216"/>
      <c r="B1244" s="224" t="s">
        <v>1426</v>
      </c>
      <c r="C1244" s="259" t="s">
        <v>1675</v>
      </c>
      <c r="D1244" s="214" t="s">
        <v>27</v>
      </c>
      <c r="E1244" s="235">
        <v>3603</v>
      </c>
      <c r="F1244" s="497">
        <v>41715</v>
      </c>
      <c r="G1244" s="44">
        <v>3603</v>
      </c>
      <c r="H1244" s="86">
        <f t="shared" si="19"/>
        <v>0</v>
      </c>
      <c r="I1244" s="214" t="s">
        <v>21</v>
      </c>
    </row>
    <row r="1245" spans="1:9" x14ac:dyDescent="0.25">
      <c r="A1245" s="216"/>
      <c r="B1245" s="224" t="s">
        <v>1428</v>
      </c>
      <c r="C1245" s="259" t="s">
        <v>1675</v>
      </c>
      <c r="D1245" s="214" t="s">
        <v>74</v>
      </c>
      <c r="E1245" s="235">
        <v>8429</v>
      </c>
      <c r="F1245" s="497">
        <v>41715</v>
      </c>
      <c r="G1245" s="44">
        <v>8429</v>
      </c>
      <c r="H1245" s="86">
        <f t="shared" si="19"/>
        <v>0</v>
      </c>
      <c r="I1245" s="214"/>
    </row>
    <row r="1246" spans="1:9" x14ac:dyDescent="0.25">
      <c r="A1246" s="216"/>
      <c r="B1246" s="224" t="s">
        <v>1429</v>
      </c>
      <c r="C1246" s="259" t="s">
        <v>1675</v>
      </c>
      <c r="D1246" s="214" t="s">
        <v>130</v>
      </c>
      <c r="E1246" s="235">
        <v>6155</v>
      </c>
      <c r="F1246" s="497">
        <v>41716</v>
      </c>
      <c r="G1246" s="44">
        <v>6155</v>
      </c>
      <c r="H1246" s="86">
        <f t="shared" si="19"/>
        <v>0</v>
      </c>
      <c r="I1246" s="214" t="s">
        <v>21</v>
      </c>
    </row>
    <row r="1247" spans="1:9" x14ac:dyDescent="0.25">
      <c r="A1247" s="216"/>
      <c r="B1247" s="224" t="s">
        <v>1430</v>
      </c>
      <c r="C1247" s="259" t="s">
        <v>1675</v>
      </c>
      <c r="D1247" s="214" t="s">
        <v>245</v>
      </c>
      <c r="E1247" s="235">
        <v>30259</v>
      </c>
      <c r="F1247" s="497">
        <v>41717</v>
      </c>
      <c r="G1247" s="44">
        <v>30259</v>
      </c>
      <c r="H1247" s="86">
        <f t="shared" si="19"/>
        <v>0</v>
      </c>
      <c r="I1247" s="214" t="s">
        <v>27</v>
      </c>
    </row>
    <row r="1248" spans="1:9" x14ac:dyDescent="0.25">
      <c r="A1248" s="216"/>
      <c r="B1248" s="224" t="s">
        <v>1431</v>
      </c>
      <c r="C1248" s="259" t="s">
        <v>1675</v>
      </c>
      <c r="D1248" s="214" t="s">
        <v>544</v>
      </c>
      <c r="E1248" s="235">
        <v>27737.5</v>
      </c>
      <c r="F1248" s="497">
        <v>41717</v>
      </c>
      <c r="G1248" s="44">
        <v>27737.5</v>
      </c>
      <c r="H1248" s="86">
        <f t="shared" si="19"/>
        <v>0</v>
      </c>
      <c r="I1248" s="214" t="s">
        <v>27</v>
      </c>
    </row>
    <row r="1249" spans="1:9" x14ac:dyDescent="0.25">
      <c r="A1249" s="216"/>
      <c r="B1249" s="224" t="s">
        <v>1432</v>
      </c>
      <c r="C1249" s="259" t="s">
        <v>1675</v>
      </c>
      <c r="D1249" s="214" t="s">
        <v>16</v>
      </c>
      <c r="E1249" s="235">
        <v>41016.5</v>
      </c>
      <c r="F1249" s="554">
        <v>41738</v>
      </c>
      <c r="G1249" s="245">
        <v>41016.5</v>
      </c>
      <c r="H1249" s="86">
        <f t="shared" si="19"/>
        <v>0</v>
      </c>
      <c r="I1249" s="214" t="s">
        <v>21</v>
      </c>
    </row>
    <row r="1250" spans="1:9" x14ac:dyDescent="0.25">
      <c r="A1250" s="216"/>
      <c r="B1250" s="224" t="s">
        <v>1433</v>
      </c>
      <c r="C1250" s="259" t="s">
        <v>1675</v>
      </c>
      <c r="D1250" s="214" t="s">
        <v>2039</v>
      </c>
      <c r="E1250" s="235">
        <v>1873</v>
      </c>
      <c r="F1250" s="497">
        <v>41717</v>
      </c>
      <c r="G1250" s="44">
        <v>1873</v>
      </c>
      <c r="H1250" s="86">
        <f t="shared" si="19"/>
        <v>0</v>
      </c>
      <c r="I1250" s="214" t="s">
        <v>27</v>
      </c>
    </row>
    <row r="1251" spans="1:9" x14ac:dyDescent="0.25">
      <c r="A1251" s="216"/>
      <c r="B1251" s="224" t="s">
        <v>1434</v>
      </c>
      <c r="C1251" s="259" t="s">
        <v>1675</v>
      </c>
      <c r="D1251" s="214" t="s">
        <v>183</v>
      </c>
      <c r="E1251" s="235">
        <v>334</v>
      </c>
      <c r="F1251" s="497">
        <v>41715</v>
      </c>
      <c r="G1251" s="44">
        <v>334</v>
      </c>
      <c r="H1251" s="86">
        <f t="shared" si="19"/>
        <v>0</v>
      </c>
      <c r="I1251" s="214"/>
    </row>
    <row r="1252" spans="1:9" x14ac:dyDescent="0.25">
      <c r="A1252" s="216"/>
      <c r="B1252" s="224" t="s">
        <v>1435</v>
      </c>
      <c r="C1252" s="259" t="s">
        <v>1675</v>
      </c>
      <c r="D1252" s="214" t="s">
        <v>8</v>
      </c>
      <c r="E1252" s="235">
        <v>1810</v>
      </c>
      <c r="F1252" s="497">
        <v>41715</v>
      </c>
      <c r="G1252" s="44">
        <v>1810</v>
      </c>
      <c r="H1252" s="86">
        <f t="shared" si="19"/>
        <v>0</v>
      </c>
      <c r="I1252" s="214" t="s">
        <v>8</v>
      </c>
    </row>
    <row r="1253" spans="1:9" x14ac:dyDescent="0.25">
      <c r="A1253" s="216"/>
      <c r="B1253" s="224" t="s">
        <v>1436</v>
      </c>
      <c r="C1253" s="259" t="s">
        <v>1675</v>
      </c>
      <c r="D1253" s="214" t="s">
        <v>188</v>
      </c>
      <c r="E1253" s="235">
        <v>8535</v>
      </c>
      <c r="F1253" s="497">
        <v>41715</v>
      </c>
      <c r="G1253" s="44">
        <v>8535</v>
      </c>
      <c r="H1253" s="86">
        <f t="shared" si="19"/>
        <v>0</v>
      </c>
      <c r="I1253" s="214" t="s">
        <v>21</v>
      </c>
    </row>
    <row r="1254" spans="1:9" x14ac:dyDescent="0.25">
      <c r="A1254" s="216"/>
      <c r="B1254" s="224" t="s">
        <v>1437</v>
      </c>
      <c r="C1254" s="259" t="s">
        <v>1675</v>
      </c>
      <c r="D1254" s="214" t="s">
        <v>88</v>
      </c>
      <c r="E1254" s="235">
        <v>3845</v>
      </c>
      <c r="F1254" s="497">
        <v>41717</v>
      </c>
      <c r="G1254" s="56">
        <v>3845</v>
      </c>
      <c r="H1254" s="86">
        <f t="shared" si="19"/>
        <v>0</v>
      </c>
      <c r="I1254" s="214" t="s">
        <v>27</v>
      </c>
    </row>
    <row r="1255" spans="1:9" x14ac:dyDescent="0.25">
      <c r="A1255" s="216"/>
      <c r="B1255" s="224" t="s">
        <v>1439</v>
      </c>
      <c r="C1255" s="259" t="s">
        <v>1675</v>
      </c>
      <c r="D1255" s="214" t="s">
        <v>765</v>
      </c>
      <c r="E1255" s="235">
        <v>1821.5</v>
      </c>
      <c r="F1255" s="497">
        <v>41717</v>
      </c>
      <c r="G1255" s="56">
        <v>1821.5</v>
      </c>
      <c r="H1255" s="86">
        <f t="shared" si="19"/>
        <v>0</v>
      </c>
      <c r="I1255" s="214" t="s">
        <v>27</v>
      </c>
    </row>
    <row r="1256" spans="1:9" x14ac:dyDescent="0.25">
      <c r="A1256" s="216"/>
      <c r="B1256" s="224" t="s">
        <v>1440</v>
      </c>
      <c r="C1256" s="259" t="s">
        <v>1675</v>
      </c>
      <c r="D1256" s="214" t="s">
        <v>85</v>
      </c>
      <c r="E1256" s="235">
        <v>14445</v>
      </c>
      <c r="F1256" s="497">
        <v>41717</v>
      </c>
      <c r="G1256" s="56">
        <v>14445</v>
      </c>
      <c r="H1256" s="86">
        <f t="shared" si="19"/>
        <v>0</v>
      </c>
      <c r="I1256" s="214" t="s">
        <v>27</v>
      </c>
    </row>
    <row r="1257" spans="1:9" x14ac:dyDescent="0.25">
      <c r="A1257" s="216"/>
      <c r="B1257" s="224" t="s">
        <v>1441</v>
      </c>
      <c r="C1257" s="259" t="s">
        <v>1675</v>
      </c>
      <c r="D1257" s="214" t="s">
        <v>99</v>
      </c>
      <c r="E1257" s="235">
        <v>1796</v>
      </c>
      <c r="F1257" s="497">
        <v>41717</v>
      </c>
      <c r="G1257" s="56">
        <v>1796</v>
      </c>
      <c r="H1257" s="86">
        <f t="shared" si="19"/>
        <v>0</v>
      </c>
      <c r="I1257" s="214" t="s">
        <v>27</v>
      </c>
    </row>
    <row r="1258" spans="1:9" x14ac:dyDescent="0.25">
      <c r="A1258" s="216"/>
      <c r="B1258" s="224" t="s">
        <v>1442</v>
      </c>
      <c r="C1258" s="259" t="s">
        <v>1675</v>
      </c>
      <c r="D1258" s="214" t="s">
        <v>11</v>
      </c>
      <c r="E1258" s="235">
        <v>25690.5</v>
      </c>
      <c r="F1258" s="554">
        <v>41732</v>
      </c>
      <c r="G1258" s="245">
        <v>25690.5</v>
      </c>
      <c r="H1258" s="86">
        <f t="shared" si="19"/>
        <v>0</v>
      </c>
      <c r="I1258" s="214" t="s">
        <v>37</v>
      </c>
    </row>
    <row r="1259" spans="1:9" x14ac:dyDescent="0.25">
      <c r="A1259" s="216"/>
      <c r="B1259" s="224" t="s">
        <v>1443</v>
      </c>
      <c r="C1259" s="259" t="s">
        <v>1675</v>
      </c>
      <c r="D1259" s="214" t="s">
        <v>133</v>
      </c>
      <c r="E1259" s="235">
        <v>22482</v>
      </c>
      <c r="F1259" s="497">
        <v>41715</v>
      </c>
      <c r="G1259" s="44">
        <v>22482</v>
      </c>
      <c r="H1259" s="86">
        <f t="shared" si="19"/>
        <v>0</v>
      </c>
      <c r="I1259" s="214" t="s">
        <v>8</v>
      </c>
    </row>
    <row r="1260" spans="1:9" x14ac:dyDescent="0.25">
      <c r="A1260" s="216"/>
      <c r="B1260" s="224" t="s">
        <v>1444</v>
      </c>
      <c r="C1260" s="259" t="s">
        <v>1675</v>
      </c>
      <c r="D1260" s="214" t="s">
        <v>245</v>
      </c>
      <c r="E1260" s="235">
        <v>5889.5</v>
      </c>
      <c r="F1260" s="497">
        <v>41717</v>
      </c>
      <c r="G1260" s="44">
        <v>5889.5</v>
      </c>
      <c r="H1260" s="86">
        <f t="shared" si="19"/>
        <v>0</v>
      </c>
      <c r="I1260" s="214"/>
    </row>
    <row r="1261" spans="1:9" x14ac:dyDescent="0.25">
      <c r="A1261" s="216"/>
      <c r="B1261" s="224" t="s">
        <v>1445</v>
      </c>
      <c r="C1261" s="259" t="s">
        <v>1675</v>
      </c>
      <c r="D1261" s="214" t="s">
        <v>68</v>
      </c>
      <c r="E1261" s="235">
        <v>6264</v>
      </c>
      <c r="F1261" s="560" t="s">
        <v>2394</v>
      </c>
      <c r="G1261" s="44">
        <v>6264</v>
      </c>
      <c r="H1261" s="86">
        <f t="shared" si="19"/>
        <v>0</v>
      </c>
      <c r="I1261" s="214" t="s">
        <v>37</v>
      </c>
    </row>
    <row r="1262" spans="1:9" x14ac:dyDescent="0.25">
      <c r="A1262" s="216"/>
      <c r="B1262" s="224" t="s">
        <v>1446</v>
      </c>
      <c r="C1262" s="259" t="s">
        <v>1675</v>
      </c>
      <c r="D1262" s="214" t="s">
        <v>180</v>
      </c>
      <c r="E1262" s="235">
        <v>32259.5</v>
      </c>
      <c r="F1262" s="560" t="s">
        <v>2395</v>
      </c>
      <c r="G1262" s="44">
        <v>32259.5</v>
      </c>
      <c r="H1262" s="86">
        <f t="shared" si="19"/>
        <v>0</v>
      </c>
      <c r="I1262" s="214" t="s">
        <v>37</v>
      </c>
    </row>
    <row r="1263" spans="1:9" x14ac:dyDescent="0.25">
      <c r="A1263" s="216"/>
      <c r="B1263" s="224" t="s">
        <v>1448</v>
      </c>
      <c r="C1263" s="259" t="s">
        <v>1675</v>
      </c>
      <c r="D1263" s="214" t="s">
        <v>260</v>
      </c>
      <c r="E1263" s="235">
        <v>500</v>
      </c>
      <c r="F1263" s="497">
        <v>41715</v>
      </c>
      <c r="G1263" s="44">
        <v>500</v>
      </c>
      <c r="H1263" s="86">
        <f t="shared" si="19"/>
        <v>0</v>
      </c>
      <c r="I1263" s="214" t="s">
        <v>45</v>
      </c>
    </row>
    <row r="1264" spans="1:9" x14ac:dyDescent="0.25">
      <c r="A1264" s="216"/>
      <c r="B1264" s="224" t="s">
        <v>1449</v>
      </c>
      <c r="C1264" s="259" t="s">
        <v>1675</v>
      </c>
      <c r="D1264" s="214" t="s">
        <v>96</v>
      </c>
      <c r="E1264" s="235">
        <v>22185.5</v>
      </c>
      <c r="F1264" s="497">
        <v>41715</v>
      </c>
      <c r="G1264" s="44">
        <v>22185.5</v>
      </c>
      <c r="H1264" s="86">
        <f t="shared" si="19"/>
        <v>0</v>
      </c>
      <c r="I1264" s="214" t="s">
        <v>217</v>
      </c>
    </row>
    <row r="1265" spans="1:10" x14ac:dyDescent="0.25">
      <c r="A1265" s="216"/>
      <c r="B1265" s="224" t="s">
        <v>1450</v>
      </c>
      <c r="C1265" s="259" t="s">
        <v>1675</v>
      </c>
      <c r="D1265" s="214" t="s">
        <v>91</v>
      </c>
      <c r="E1265" s="235">
        <v>590</v>
      </c>
      <c r="F1265" s="497">
        <v>41717</v>
      </c>
      <c r="G1265" s="44">
        <v>590</v>
      </c>
      <c r="H1265" s="86">
        <f t="shared" si="19"/>
        <v>0</v>
      </c>
      <c r="I1265" s="214" t="s">
        <v>27</v>
      </c>
    </row>
    <row r="1266" spans="1:10" x14ac:dyDescent="0.25">
      <c r="A1266" s="216"/>
      <c r="B1266" s="224" t="s">
        <v>1451</v>
      </c>
      <c r="C1266" s="259" t="s">
        <v>1675</v>
      </c>
      <c r="D1266" s="214" t="s">
        <v>2396</v>
      </c>
      <c r="E1266" s="235">
        <v>16886.5</v>
      </c>
      <c r="F1266" s="497">
        <v>41715</v>
      </c>
      <c r="G1266" s="44">
        <v>16886.5</v>
      </c>
      <c r="H1266" s="86">
        <f t="shared" si="19"/>
        <v>0</v>
      </c>
      <c r="I1266" s="214" t="s">
        <v>65</v>
      </c>
    </row>
    <row r="1267" spans="1:10" x14ac:dyDescent="0.25">
      <c r="A1267" s="216"/>
      <c r="B1267" s="224" t="s">
        <v>1452</v>
      </c>
      <c r="C1267" s="259" t="s">
        <v>1675</v>
      </c>
      <c r="D1267" s="214" t="s">
        <v>2397</v>
      </c>
      <c r="E1267" s="235">
        <v>420</v>
      </c>
      <c r="F1267" s="497">
        <v>41715</v>
      </c>
      <c r="G1267" s="44">
        <v>420</v>
      </c>
      <c r="H1267" s="86">
        <f t="shared" si="19"/>
        <v>0</v>
      </c>
      <c r="I1267" s="214"/>
    </row>
    <row r="1268" spans="1:10" x14ac:dyDescent="0.25">
      <c r="A1268" s="216"/>
      <c r="B1268" s="224" t="s">
        <v>1453</v>
      </c>
      <c r="C1268" s="259" t="s">
        <v>1675</v>
      </c>
      <c r="D1268" s="214" t="s">
        <v>83</v>
      </c>
      <c r="E1268" s="235">
        <v>1165</v>
      </c>
      <c r="F1268" s="497">
        <v>41715</v>
      </c>
      <c r="G1268" s="44">
        <v>1165</v>
      </c>
      <c r="H1268" s="86">
        <f t="shared" si="19"/>
        <v>0</v>
      </c>
      <c r="I1268" s="214" t="s">
        <v>65</v>
      </c>
      <c r="J1268" s="24"/>
    </row>
    <row r="1269" spans="1:10" x14ac:dyDescent="0.25">
      <c r="A1269" s="216"/>
      <c r="B1269" s="224" t="s">
        <v>1455</v>
      </c>
      <c r="C1269" s="259" t="s">
        <v>1675</v>
      </c>
      <c r="D1269" s="214" t="s">
        <v>233</v>
      </c>
      <c r="E1269" s="235">
        <v>1562.5</v>
      </c>
      <c r="F1269" s="497">
        <v>41715</v>
      </c>
      <c r="G1269" s="44">
        <v>1562.5</v>
      </c>
      <c r="H1269" s="86">
        <f t="shared" si="19"/>
        <v>0</v>
      </c>
      <c r="I1269" s="214" t="s">
        <v>65</v>
      </c>
    </row>
    <row r="1270" spans="1:10" x14ac:dyDescent="0.25">
      <c r="A1270" s="216"/>
      <c r="B1270" s="224" t="s">
        <v>1457</v>
      </c>
      <c r="C1270" s="259" t="s">
        <v>1675</v>
      </c>
      <c r="D1270" s="214" t="s">
        <v>1979</v>
      </c>
      <c r="E1270" s="235">
        <v>2014.5</v>
      </c>
      <c r="F1270" s="497">
        <v>41715</v>
      </c>
      <c r="G1270" s="44">
        <v>2014.5</v>
      </c>
      <c r="H1270" s="86">
        <f t="shared" si="19"/>
        <v>0</v>
      </c>
      <c r="I1270" s="214" t="s">
        <v>65</v>
      </c>
    </row>
    <row r="1271" spans="1:10" x14ac:dyDescent="0.25">
      <c r="A1271" s="216"/>
      <c r="B1271" s="224" t="s">
        <v>1458</v>
      </c>
      <c r="C1271" s="259" t="s">
        <v>1675</v>
      </c>
      <c r="D1271" s="214" t="s">
        <v>235</v>
      </c>
      <c r="E1271" s="235">
        <v>1929.6</v>
      </c>
      <c r="F1271" s="497">
        <v>41715</v>
      </c>
      <c r="G1271" s="44">
        <v>1929.6</v>
      </c>
      <c r="H1271" s="248">
        <f t="shared" si="19"/>
        <v>0</v>
      </c>
      <c r="I1271" s="214" t="s">
        <v>65</v>
      </c>
    </row>
    <row r="1272" spans="1:10" x14ac:dyDescent="0.25">
      <c r="A1272" s="216"/>
      <c r="B1272" s="224" t="s">
        <v>1459</v>
      </c>
      <c r="C1272" s="259" t="s">
        <v>1675</v>
      </c>
      <c r="D1272" s="214" t="s">
        <v>78</v>
      </c>
      <c r="E1272" s="235">
        <v>2054.1</v>
      </c>
      <c r="F1272" s="497">
        <v>41715</v>
      </c>
      <c r="G1272" s="44">
        <v>2054.1</v>
      </c>
      <c r="H1272" s="248">
        <f t="shared" si="19"/>
        <v>0</v>
      </c>
      <c r="I1272" s="214" t="s">
        <v>65</v>
      </c>
    </row>
    <row r="1273" spans="1:10" x14ac:dyDescent="0.25">
      <c r="A1273" s="216"/>
      <c r="B1273" s="224" t="s">
        <v>1460</v>
      </c>
      <c r="C1273" s="259" t="s">
        <v>1675</v>
      </c>
      <c r="D1273" s="214" t="s">
        <v>80</v>
      </c>
      <c r="E1273" s="235">
        <v>2482.5</v>
      </c>
      <c r="F1273" s="497">
        <v>41715</v>
      </c>
      <c r="G1273" s="44">
        <v>2482.5</v>
      </c>
      <c r="H1273" s="248">
        <f t="shared" si="19"/>
        <v>0</v>
      </c>
      <c r="I1273" s="214" t="s">
        <v>65</v>
      </c>
    </row>
    <row r="1274" spans="1:10" x14ac:dyDescent="0.25">
      <c r="A1274" s="216"/>
      <c r="B1274" s="224" t="s">
        <v>1461</v>
      </c>
      <c r="C1274" s="259" t="s">
        <v>1675</v>
      </c>
      <c r="D1274" s="214" t="s">
        <v>144</v>
      </c>
      <c r="E1274" s="235">
        <v>4781.6000000000004</v>
      </c>
      <c r="F1274" s="497">
        <v>41715</v>
      </c>
      <c r="G1274" s="44">
        <v>4781.6000000000004</v>
      </c>
      <c r="H1274" s="248">
        <f t="shared" si="19"/>
        <v>0</v>
      </c>
      <c r="I1274" s="214" t="s">
        <v>65</v>
      </c>
    </row>
    <row r="1275" spans="1:10" x14ac:dyDescent="0.25">
      <c r="A1275" s="216"/>
      <c r="B1275" s="224" t="s">
        <v>1462</v>
      </c>
      <c r="C1275" s="259" t="s">
        <v>1675</v>
      </c>
      <c r="D1275" s="214" t="s">
        <v>2398</v>
      </c>
      <c r="E1275" s="235">
        <v>3226.7</v>
      </c>
      <c r="F1275" s="497">
        <v>41715</v>
      </c>
      <c r="G1275" s="44">
        <v>3226.7</v>
      </c>
      <c r="H1275" s="248">
        <f t="shared" si="19"/>
        <v>0</v>
      </c>
      <c r="I1275" s="214" t="s">
        <v>65</v>
      </c>
    </row>
    <row r="1276" spans="1:10" x14ac:dyDescent="0.25">
      <c r="A1276" s="216"/>
      <c r="B1276" s="224" t="s">
        <v>1463</v>
      </c>
      <c r="C1276" s="259" t="s">
        <v>1675</v>
      </c>
      <c r="D1276" s="214" t="s">
        <v>413</v>
      </c>
      <c r="E1276" s="235">
        <v>1071.5</v>
      </c>
      <c r="F1276" s="497">
        <v>41715</v>
      </c>
      <c r="G1276" s="44">
        <v>1071.5</v>
      </c>
      <c r="H1276" s="86">
        <f t="shared" si="19"/>
        <v>0</v>
      </c>
      <c r="I1276" s="214" t="s">
        <v>65</v>
      </c>
    </row>
    <row r="1277" spans="1:10" x14ac:dyDescent="0.25">
      <c r="A1277" s="216"/>
      <c r="B1277" s="224" t="s">
        <v>1464</v>
      </c>
      <c r="C1277" s="259" t="s">
        <v>1675</v>
      </c>
      <c r="D1277" s="214" t="s">
        <v>307</v>
      </c>
      <c r="E1277" s="235">
        <v>13062.5</v>
      </c>
      <c r="F1277" s="497">
        <v>41715</v>
      </c>
      <c r="G1277" s="44">
        <v>13062.5</v>
      </c>
      <c r="H1277" s="248">
        <f t="shared" si="19"/>
        <v>0</v>
      </c>
      <c r="I1277" s="214" t="s">
        <v>65</v>
      </c>
    </row>
    <row r="1278" spans="1:10" x14ac:dyDescent="0.25">
      <c r="A1278" s="216">
        <v>41715</v>
      </c>
      <c r="B1278" s="224" t="s">
        <v>1465</v>
      </c>
      <c r="C1278" s="259" t="s">
        <v>1675</v>
      </c>
      <c r="D1278" s="214" t="s">
        <v>193</v>
      </c>
      <c r="E1278" s="58">
        <v>1635.2</v>
      </c>
      <c r="F1278" s="553">
        <v>41717</v>
      </c>
      <c r="G1278" s="230">
        <v>1635.2</v>
      </c>
      <c r="H1278" s="52">
        <f t="shared" si="19"/>
        <v>0</v>
      </c>
      <c r="I1278" s="214" t="s">
        <v>65</v>
      </c>
    </row>
    <row r="1279" spans="1:10" x14ac:dyDescent="0.25">
      <c r="A1279" s="216"/>
      <c r="B1279" s="224" t="s">
        <v>1467</v>
      </c>
      <c r="C1279" s="259" t="s">
        <v>1675</v>
      </c>
      <c r="D1279" s="214" t="s">
        <v>494</v>
      </c>
      <c r="E1279" s="235">
        <v>2366.5</v>
      </c>
      <c r="F1279" s="497">
        <v>41716</v>
      </c>
      <c r="G1279" s="44">
        <v>2366.5</v>
      </c>
      <c r="H1279" s="248">
        <f t="shared" si="19"/>
        <v>0</v>
      </c>
      <c r="I1279" s="214"/>
    </row>
    <row r="1280" spans="1:10" x14ac:dyDescent="0.25">
      <c r="A1280" s="216"/>
      <c r="B1280" s="224" t="s">
        <v>1469</v>
      </c>
      <c r="C1280" s="259" t="s">
        <v>1675</v>
      </c>
      <c r="D1280" s="214" t="s">
        <v>74</v>
      </c>
      <c r="E1280" s="235">
        <v>673.5</v>
      </c>
      <c r="F1280" s="497">
        <v>41715</v>
      </c>
      <c r="G1280" s="44">
        <v>673.5</v>
      </c>
      <c r="H1280" s="248">
        <f t="shared" ref="H1280:H1343" si="20">E1280-G1280</f>
        <v>0</v>
      </c>
      <c r="I1280" s="214"/>
    </row>
    <row r="1281" spans="1:9" x14ac:dyDescent="0.25">
      <c r="A1281" s="216"/>
      <c r="B1281" s="224" t="s">
        <v>1470</v>
      </c>
      <c r="C1281" s="259" t="s">
        <v>1675</v>
      </c>
      <c r="D1281" s="214" t="s">
        <v>194</v>
      </c>
      <c r="E1281" s="235">
        <v>21771</v>
      </c>
      <c r="F1281" s="497">
        <v>41715</v>
      </c>
      <c r="G1281" s="44">
        <v>21771</v>
      </c>
      <c r="H1281" s="248">
        <f t="shared" si="20"/>
        <v>0</v>
      </c>
      <c r="I1281" s="214"/>
    </row>
    <row r="1282" spans="1:9" x14ac:dyDescent="0.25">
      <c r="A1282" s="216"/>
      <c r="B1282" s="224" t="s">
        <v>1471</v>
      </c>
      <c r="C1282" s="259" t="s">
        <v>1675</v>
      </c>
      <c r="D1282" s="214" t="s">
        <v>55</v>
      </c>
      <c r="E1282" s="235">
        <v>3949.7</v>
      </c>
      <c r="F1282" s="497">
        <v>41715</v>
      </c>
      <c r="G1282" s="44">
        <v>3949.7</v>
      </c>
      <c r="H1282" s="248">
        <f t="shared" si="20"/>
        <v>0</v>
      </c>
      <c r="I1282" s="214" t="s">
        <v>8</v>
      </c>
    </row>
    <row r="1283" spans="1:9" ht="23.25" x14ac:dyDescent="0.25">
      <c r="A1283" s="216"/>
      <c r="B1283" s="224" t="s">
        <v>1472</v>
      </c>
      <c r="C1283" s="259" t="s">
        <v>1675</v>
      </c>
      <c r="D1283" s="214" t="s">
        <v>435</v>
      </c>
      <c r="E1283" s="235">
        <v>6237</v>
      </c>
      <c r="F1283" s="571" t="s">
        <v>2399</v>
      </c>
      <c r="G1283" s="44">
        <v>6237</v>
      </c>
      <c r="H1283" s="248">
        <f t="shared" si="20"/>
        <v>0</v>
      </c>
      <c r="I1283" s="214" t="s">
        <v>8</v>
      </c>
    </row>
    <row r="1284" spans="1:9" x14ac:dyDescent="0.25">
      <c r="A1284" s="216"/>
      <c r="B1284" s="224" t="s">
        <v>1473</v>
      </c>
      <c r="C1284" s="259" t="s">
        <v>1675</v>
      </c>
      <c r="D1284" s="214" t="s">
        <v>163</v>
      </c>
      <c r="E1284" s="235">
        <v>11563.5</v>
      </c>
      <c r="F1284" s="497">
        <v>41717</v>
      </c>
      <c r="G1284" s="56">
        <v>11563.5</v>
      </c>
      <c r="H1284" s="248">
        <f t="shared" si="20"/>
        <v>0</v>
      </c>
      <c r="I1284" s="214" t="s">
        <v>162</v>
      </c>
    </row>
    <row r="1285" spans="1:9" x14ac:dyDescent="0.25">
      <c r="A1285" s="216"/>
      <c r="B1285" s="224" t="s">
        <v>1474</v>
      </c>
      <c r="C1285" s="259" t="s">
        <v>1675</v>
      </c>
      <c r="D1285" s="214" t="s">
        <v>22</v>
      </c>
      <c r="E1285" s="235">
        <v>7636.5</v>
      </c>
      <c r="F1285" s="497">
        <v>41717</v>
      </c>
      <c r="G1285" s="56">
        <v>7636.5</v>
      </c>
      <c r="H1285" s="248">
        <f t="shared" si="20"/>
        <v>0</v>
      </c>
      <c r="I1285" s="214" t="s">
        <v>162</v>
      </c>
    </row>
    <row r="1286" spans="1:9" x14ac:dyDescent="0.25">
      <c r="A1286" s="216"/>
      <c r="B1286" s="224" t="s">
        <v>1475</v>
      </c>
      <c r="C1286" s="259" t="s">
        <v>1675</v>
      </c>
      <c r="D1286" s="214" t="s">
        <v>269</v>
      </c>
      <c r="E1286" s="235">
        <v>6350.5</v>
      </c>
      <c r="F1286" s="497">
        <v>41717</v>
      </c>
      <c r="G1286" s="56">
        <v>6350.5</v>
      </c>
      <c r="H1286" s="86">
        <f t="shared" si="20"/>
        <v>0</v>
      </c>
      <c r="I1286" s="214" t="s">
        <v>162</v>
      </c>
    </row>
    <row r="1287" spans="1:9" x14ac:dyDescent="0.25">
      <c r="A1287" s="216"/>
      <c r="B1287" s="224" t="s">
        <v>1476</v>
      </c>
      <c r="C1287" s="259" t="s">
        <v>1675</v>
      </c>
      <c r="D1287" s="214" t="s">
        <v>175</v>
      </c>
      <c r="E1287" s="235">
        <v>22078</v>
      </c>
      <c r="F1287" s="554" t="s">
        <v>2400</v>
      </c>
      <c r="G1287" s="56">
        <v>22078</v>
      </c>
      <c r="H1287" s="86">
        <f t="shared" si="20"/>
        <v>0</v>
      </c>
      <c r="I1287" s="214" t="s">
        <v>162</v>
      </c>
    </row>
    <row r="1288" spans="1:9" x14ac:dyDescent="0.25">
      <c r="A1288" s="216"/>
      <c r="B1288" s="224" t="s">
        <v>1477</v>
      </c>
      <c r="C1288" s="259" t="s">
        <v>1675</v>
      </c>
      <c r="D1288" s="214" t="s">
        <v>545</v>
      </c>
      <c r="E1288" s="235">
        <v>3078</v>
      </c>
      <c r="F1288" s="497">
        <v>41717</v>
      </c>
      <c r="G1288" s="56">
        <v>3078</v>
      </c>
      <c r="H1288" s="86">
        <f t="shared" si="20"/>
        <v>0</v>
      </c>
      <c r="I1288" s="214" t="s">
        <v>162</v>
      </c>
    </row>
    <row r="1289" spans="1:9" x14ac:dyDescent="0.25">
      <c r="A1289" s="216"/>
      <c r="B1289" s="224" t="s">
        <v>1479</v>
      </c>
      <c r="C1289" s="259" t="s">
        <v>1675</v>
      </c>
      <c r="D1289" s="214" t="s">
        <v>272</v>
      </c>
      <c r="E1289" s="235">
        <v>7046</v>
      </c>
      <c r="F1289" s="573" t="s">
        <v>2401</v>
      </c>
      <c r="G1289" s="44">
        <v>7046</v>
      </c>
      <c r="H1289" s="86">
        <f t="shared" si="20"/>
        <v>0</v>
      </c>
      <c r="I1289" s="214" t="s">
        <v>162</v>
      </c>
    </row>
    <row r="1290" spans="1:9" x14ac:dyDescent="0.25">
      <c r="A1290" s="216"/>
      <c r="B1290" s="224" t="s">
        <v>1481</v>
      </c>
      <c r="C1290" s="259" t="s">
        <v>1675</v>
      </c>
      <c r="D1290" s="214" t="s">
        <v>358</v>
      </c>
      <c r="E1290" s="235">
        <v>10234.5</v>
      </c>
      <c r="F1290" s="497">
        <v>41720</v>
      </c>
      <c r="G1290" s="44">
        <v>10234.5</v>
      </c>
      <c r="H1290" s="86">
        <f t="shared" si="20"/>
        <v>0</v>
      </c>
      <c r="I1290" s="214" t="s">
        <v>162</v>
      </c>
    </row>
    <row r="1291" spans="1:9" x14ac:dyDescent="0.25">
      <c r="A1291" s="216"/>
      <c r="B1291" s="224" t="s">
        <v>1482</v>
      </c>
      <c r="C1291" s="259" t="s">
        <v>1675</v>
      </c>
      <c r="D1291" s="214" t="s">
        <v>172</v>
      </c>
      <c r="E1291" s="235">
        <v>5918.5</v>
      </c>
      <c r="F1291" s="497">
        <v>41717</v>
      </c>
      <c r="G1291" s="44">
        <v>5918.5</v>
      </c>
      <c r="H1291" s="86">
        <f t="shared" si="20"/>
        <v>0</v>
      </c>
      <c r="I1291" s="214" t="s">
        <v>162</v>
      </c>
    </row>
    <row r="1292" spans="1:9" x14ac:dyDescent="0.25">
      <c r="A1292" s="216"/>
      <c r="B1292" s="224" t="s">
        <v>1483</v>
      </c>
      <c r="C1292" s="259" t="s">
        <v>1675</v>
      </c>
      <c r="D1292" s="214" t="s">
        <v>160</v>
      </c>
      <c r="E1292" s="235">
        <v>80000.5</v>
      </c>
      <c r="F1292" s="573" t="s">
        <v>2402</v>
      </c>
      <c r="G1292" s="44">
        <v>80000.5</v>
      </c>
      <c r="H1292" s="86">
        <f t="shared" si="20"/>
        <v>0</v>
      </c>
      <c r="I1292" s="214" t="s">
        <v>162</v>
      </c>
    </row>
    <row r="1293" spans="1:9" x14ac:dyDescent="0.25">
      <c r="A1293" s="216"/>
      <c r="B1293" s="224" t="s">
        <v>1484</v>
      </c>
      <c r="C1293" s="259" t="s">
        <v>1675</v>
      </c>
      <c r="D1293" s="214" t="s">
        <v>160</v>
      </c>
      <c r="E1293" s="235">
        <v>33547.5</v>
      </c>
      <c r="F1293" s="573" t="s">
        <v>2403</v>
      </c>
      <c r="G1293" s="44">
        <v>33547.5</v>
      </c>
      <c r="H1293" s="86">
        <f t="shared" si="20"/>
        <v>0</v>
      </c>
      <c r="I1293" s="214" t="s">
        <v>162</v>
      </c>
    </row>
    <row r="1294" spans="1:9" x14ac:dyDescent="0.25">
      <c r="A1294" s="216"/>
      <c r="B1294" s="224" t="s">
        <v>1485</v>
      </c>
      <c r="C1294" s="259" t="s">
        <v>1675</v>
      </c>
      <c r="D1294" s="214" t="s">
        <v>186</v>
      </c>
      <c r="E1294" s="235">
        <v>4814.5</v>
      </c>
      <c r="F1294" s="497">
        <v>41716</v>
      </c>
      <c r="G1294" s="44">
        <v>4814.5</v>
      </c>
      <c r="H1294" s="86">
        <f t="shared" si="20"/>
        <v>0</v>
      </c>
      <c r="I1294" s="214"/>
    </row>
    <row r="1295" spans="1:9" x14ac:dyDescent="0.25">
      <c r="A1295" s="216"/>
      <c r="B1295" s="224" t="s">
        <v>1486</v>
      </c>
      <c r="C1295" s="259" t="s">
        <v>1675</v>
      </c>
      <c r="D1295" s="214" t="s">
        <v>152</v>
      </c>
      <c r="E1295" s="235">
        <v>7147</v>
      </c>
      <c r="F1295" s="497">
        <v>41715</v>
      </c>
      <c r="G1295" s="44">
        <v>7147</v>
      </c>
      <c r="H1295" s="86">
        <f t="shared" si="20"/>
        <v>0</v>
      </c>
      <c r="I1295" s="214"/>
    </row>
    <row r="1296" spans="1:9" x14ac:dyDescent="0.25">
      <c r="A1296" s="216"/>
      <c r="B1296" s="224" t="s">
        <v>1487</v>
      </c>
      <c r="C1296" s="259" t="s">
        <v>1675</v>
      </c>
      <c r="D1296" s="214" t="s">
        <v>38</v>
      </c>
      <c r="E1296" s="246">
        <v>15603</v>
      </c>
      <c r="F1296" s="554" t="s">
        <v>2404</v>
      </c>
      <c r="G1296" s="44">
        <v>15603</v>
      </c>
      <c r="H1296" s="86">
        <f t="shared" si="20"/>
        <v>0</v>
      </c>
      <c r="I1296" s="214" t="s">
        <v>8</v>
      </c>
    </row>
    <row r="1297" spans="1:10" x14ac:dyDescent="0.25">
      <c r="A1297" s="216">
        <v>41716</v>
      </c>
      <c r="B1297" s="224" t="s">
        <v>1489</v>
      </c>
      <c r="C1297" s="259" t="s">
        <v>1675</v>
      </c>
      <c r="D1297" s="214" t="s">
        <v>160</v>
      </c>
      <c r="E1297" s="235">
        <v>2024.5</v>
      </c>
      <c r="F1297" s="573" t="s">
        <v>2405</v>
      </c>
      <c r="G1297" s="44">
        <v>2024.5</v>
      </c>
      <c r="H1297" s="86">
        <f t="shared" si="20"/>
        <v>0</v>
      </c>
      <c r="I1297" s="214" t="s">
        <v>162</v>
      </c>
    </row>
    <row r="1298" spans="1:10" x14ac:dyDescent="0.25">
      <c r="A1298" s="216"/>
      <c r="B1298" s="224" t="s">
        <v>1491</v>
      </c>
      <c r="C1298" s="259" t="s">
        <v>1675</v>
      </c>
      <c r="D1298" s="214" t="s">
        <v>168</v>
      </c>
      <c r="E1298" s="235">
        <v>11229</v>
      </c>
      <c r="F1298" s="497">
        <v>41717</v>
      </c>
      <c r="G1298" s="44">
        <v>11229</v>
      </c>
      <c r="H1298" s="86">
        <f t="shared" si="20"/>
        <v>0</v>
      </c>
      <c r="I1298" s="58" t="s">
        <v>162</v>
      </c>
    </row>
    <row r="1299" spans="1:10" x14ac:dyDescent="0.25">
      <c r="A1299" s="216"/>
      <c r="B1299" s="224" t="s">
        <v>1492</v>
      </c>
      <c r="C1299" s="259" t="s">
        <v>1675</v>
      </c>
      <c r="D1299" s="214" t="s">
        <v>14</v>
      </c>
      <c r="E1299" s="235">
        <v>3680</v>
      </c>
      <c r="F1299" s="497">
        <v>41716</v>
      </c>
      <c r="G1299" s="44">
        <v>3680</v>
      </c>
      <c r="H1299" s="86">
        <f t="shared" si="20"/>
        <v>0</v>
      </c>
      <c r="I1299" s="214" t="s">
        <v>21</v>
      </c>
      <c r="J1299" s="76"/>
    </row>
    <row r="1300" spans="1:10" x14ac:dyDescent="0.25">
      <c r="A1300" s="216"/>
      <c r="B1300" s="224" t="s">
        <v>1493</v>
      </c>
      <c r="C1300" s="259" t="s">
        <v>1675</v>
      </c>
      <c r="D1300" s="214" t="s">
        <v>39</v>
      </c>
      <c r="E1300" s="235">
        <v>6445</v>
      </c>
      <c r="F1300" s="573" t="s">
        <v>2406</v>
      </c>
      <c r="G1300" s="44">
        <v>6445</v>
      </c>
      <c r="H1300" s="86">
        <f t="shared" si="20"/>
        <v>0</v>
      </c>
      <c r="I1300" s="214" t="s">
        <v>8</v>
      </c>
    </row>
    <row r="1301" spans="1:10" x14ac:dyDescent="0.25">
      <c r="A1301" s="216"/>
      <c r="B1301" s="224" t="s">
        <v>1496</v>
      </c>
      <c r="C1301" s="259" t="s">
        <v>1675</v>
      </c>
      <c r="D1301" s="214" t="s">
        <v>783</v>
      </c>
      <c r="E1301" s="235">
        <v>66996</v>
      </c>
      <c r="F1301" s="557" t="s">
        <v>2407</v>
      </c>
      <c r="G1301" s="44">
        <v>66996</v>
      </c>
      <c r="H1301" s="86">
        <f t="shared" si="20"/>
        <v>0</v>
      </c>
      <c r="I1301" s="214"/>
    </row>
    <row r="1302" spans="1:10" x14ac:dyDescent="0.25">
      <c r="A1302" s="216"/>
      <c r="B1302" s="224" t="s">
        <v>1497</v>
      </c>
      <c r="C1302" s="259" t="s">
        <v>1675</v>
      </c>
      <c r="D1302" s="214" t="s">
        <v>13</v>
      </c>
      <c r="E1302" s="235">
        <v>3423</v>
      </c>
      <c r="F1302" s="497">
        <v>41720</v>
      </c>
      <c r="G1302" s="44">
        <v>3423</v>
      </c>
      <c r="H1302" s="86">
        <f t="shared" si="20"/>
        <v>0</v>
      </c>
      <c r="I1302" s="214" t="s">
        <v>30</v>
      </c>
    </row>
    <row r="1303" spans="1:10" x14ac:dyDescent="0.25">
      <c r="A1303" s="216"/>
      <c r="B1303" s="224" t="s">
        <v>1498</v>
      </c>
      <c r="C1303" s="259" t="s">
        <v>1675</v>
      </c>
      <c r="D1303" s="214" t="s">
        <v>47</v>
      </c>
      <c r="E1303" s="235">
        <v>2597</v>
      </c>
      <c r="F1303" s="497">
        <v>41716</v>
      </c>
      <c r="G1303" s="44">
        <v>2597</v>
      </c>
      <c r="H1303" s="86">
        <f t="shared" si="20"/>
        <v>0</v>
      </c>
      <c r="I1303" s="214" t="s">
        <v>30</v>
      </c>
    </row>
    <row r="1304" spans="1:10" x14ac:dyDescent="0.25">
      <c r="A1304" s="216"/>
      <c r="B1304" s="224" t="s">
        <v>1499</v>
      </c>
      <c r="C1304" s="259" t="s">
        <v>1675</v>
      </c>
      <c r="D1304" s="214" t="s">
        <v>62</v>
      </c>
      <c r="E1304" s="235">
        <v>7542</v>
      </c>
      <c r="F1304" s="497">
        <v>41717</v>
      </c>
      <c r="G1304" s="44">
        <v>7542</v>
      </c>
      <c r="H1304" s="86">
        <f t="shared" si="20"/>
        <v>0</v>
      </c>
      <c r="I1304" s="214" t="s">
        <v>12</v>
      </c>
    </row>
    <row r="1305" spans="1:10" x14ac:dyDescent="0.25">
      <c r="A1305" s="216"/>
      <c r="B1305" s="224" t="s">
        <v>1500</v>
      </c>
      <c r="C1305" s="259" t="s">
        <v>1675</v>
      </c>
      <c r="D1305" s="214" t="s">
        <v>501</v>
      </c>
      <c r="E1305" s="235">
        <v>2214</v>
      </c>
      <c r="F1305" s="497">
        <v>41716</v>
      </c>
      <c r="G1305" s="44">
        <v>2214</v>
      </c>
      <c r="H1305" s="86">
        <f t="shared" si="20"/>
        <v>0</v>
      </c>
      <c r="I1305" s="214"/>
    </row>
    <row r="1306" spans="1:10" x14ac:dyDescent="0.25">
      <c r="A1306" s="216"/>
      <c r="B1306" s="224" t="s">
        <v>1502</v>
      </c>
      <c r="C1306" s="259" t="s">
        <v>1675</v>
      </c>
      <c r="D1306" s="214" t="s">
        <v>16</v>
      </c>
      <c r="E1306" s="235">
        <v>36427.5</v>
      </c>
      <c r="F1306" s="554">
        <v>41738</v>
      </c>
      <c r="G1306" s="245">
        <v>36427.5</v>
      </c>
      <c r="H1306" s="86">
        <f t="shared" si="20"/>
        <v>0</v>
      </c>
      <c r="I1306" s="214" t="s">
        <v>217</v>
      </c>
    </row>
    <row r="1307" spans="1:10" x14ac:dyDescent="0.25">
      <c r="A1307" s="216"/>
      <c r="B1307" s="224" t="s">
        <v>1503</v>
      </c>
      <c r="C1307" s="259" t="s">
        <v>1675</v>
      </c>
      <c r="D1307" s="214" t="s">
        <v>8</v>
      </c>
      <c r="E1307" s="235">
        <v>355</v>
      </c>
      <c r="F1307" s="497">
        <v>41716</v>
      </c>
      <c r="G1307" s="44">
        <v>355</v>
      </c>
      <c r="H1307" s="86">
        <f t="shared" si="20"/>
        <v>0</v>
      </c>
      <c r="I1307" s="214" t="s">
        <v>8</v>
      </c>
    </row>
    <row r="1308" spans="1:10" x14ac:dyDescent="0.25">
      <c r="A1308" s="216"/>
      <c r="B1308" s="224" t="s">
        <v>1505</v>
      </c>
      <c r="C1308" s="259" t="s">
        <v>1675</v>
      </c>
      <c r="D1308" s="214" t="s">
        <v>8</v>
      </c>
      <c r="E1308" s="235">
        <v>898</v>
      </c>
      <c r="F1308" s="497">
        <v>41716</v>
      </c>
      <c r="G1308" s="44">
        <v>898</v>
      </c>
      <c r="H1308" s="86">
        <f t="shared" si="20"/>
        <v>0</v>
      </c>
      <c r="I1308" s="214" t="s">
        <v>8</v>
      </c>
    </row>
    <row r="1309" spans="1:10" x14ac:dyDescent="0.25">
      <c r="A1309" s="216"/>
      <c r="B1309" s="224" t="s">
        <v>1507</v>
      </c>
      <c r="C1309" s="259" t="s">
        <v>1675</v>
      </c>
      <c r="D1309" s="214" t="s">
        <v>8</v>
      </c>
      <c r="E1309" s="235">
        <v>745</v>
      </c>
      <c r="F1309" s="497">
        <v>41716</v>
      </c>
      <c r="G1309" s="44">
        <v>745</v>
      </c>
      <c r="H1309" s="86">
        <f t="shared" si="20"/>
        <v>0</v>
      </c>
      <c r="I1309" s="214" t="s">
        <v>8</v>
      </c>
    </row>
    <row r="1310" spans="1:10" x14ac:dyDescent="0.25">
      <c r="A1310" s="216"/>
      <c r="B1310" s="224" t="s">
        <v>1508</v>
      </c>
      <c r="C1310" s="259" t="s">
        <v>1675</v>
      </c>
      <c r="D1310" s="214" t="s">
        <v>136</v>
      </c>
      <c r="E1310" s="235">
        <v>1643</v>
      </c>
      <c r="F1310" s="497">
        <v>41716</v>
      </c>
      <c r="G1310" s="44">
        <v>1643</v>
      </c>
      <c r="H1310" s="86">
        <f t="shared" si="20"/>
        <v>0</v>
      </c>
      <c r="I1310" s="214"/>
    </row>
    <row r="1311" spans="1:10" x14ac:dyDescent="0.25">
      <c r="A1311" s="216"/>
      <c r="B1311" s="224" t="s">
        <v>1510</v>
      </c>
      <c r="C1311" s="259" t="s">
        <v>1675</v>
      </c>
      <c r="D1311" s="214" t="s">
        <v>35</v>
      </c>
      <c r="E1311" s="235">
        <v>1478.5</v>
      </c>
      <c r="F1311" s="497">
        <v>41716</v>
      </c>
      <c r="G1311" s="44">
        <v>1478.5</v>
      </c>
      <c r="H1311" s="86">
        <f t="shared" si="20"/>
        <v>0</v>
      </c>
      <c r="I1311" s="214" t="s">
        <v>30</v>
      </c>
    </row>
    <row r="1312" spans="1:10" ht="34.5" x14ac:dyDescent="0.25">
      <c r="A1312" s="216"/>
      <c r="B1312" s="224" t="s">
        <v>1512</v>
      </c>
      <c r="C1312" s="259" t="s">
        <v>1675</v>
      </c>
      <c r="D1312" s="214" t="s">
        <v>494</v>
      </c>
      <c r="E1312" s="235">
        <v>10018</v>
      </c>
      <c r="F1312" s="571" t="s">
        <v>2408</v>
      </c>
      <c r="G1312" s="44">
        <v>10018</v>
      </c>
      <c r="H1312" s="86">
        <f t="shared" si="20"/>
        <v>0</v>
      </c>
      <c r="I1312" s="214" t="s">
        <v>65</v>
      </c>
    </row>
    <row r="1313" spans="1:9" x14ac:dyDescent="0.25">
      <c r="A1313" s="216"/>
      <c r="B1313" s="224" t="s">
        <v>1513</v>
      </c>
      <c r="C1313" s="259" t="s">
        <v>1675</v>
      </c>
      <c r="D1313" s="214" t="s">
        <v>544</v>
      </c>
      <c r="E1313" s="235">
        <v>25152.5</v>
      </c>
      <c r="F1313" s="497">
        <v>41716</v>
      </c>
      <c r="G1313" s="44">
        <v>25152.5</v>
      </c>
      <c r="H1313" s="86">
        <f t="shared" si="20"/>
        <v>0</v>
      </c>
      <c r="I1313" s="214" t="s">
        <v>37</v>
      </c>
    </row>
    <row r="1314" spans="1:9" x14ac:dyDescent="0.25">
      <c r="A1314" s="216"/>
      <c r="B1314" s="224" t="s">
        <v>1514</v>
      </c>
      <c r="C1314" s="259" t="s">
        <v>1675</v>
      </c>
      <c r="D1314" s="220" t="s">
        <v>53</v>
      </c>
      <c r="E1314" s="241">
        <v>0</v>
      </c>
      <c r="F1314" s="497"/>
      <c r="G1314" s="44"/>
      <c r="H1314" s="86">
        <f t="shared" si="20"/>
        <v>0</v>
      </c>
      <c r="I1314" s="214" t="s">
        <v>512</v>
      </c>
    </row>
    <row r="1315" spans="1:9" x14ac:dyDescent="0.25">
      <c r="A1315" s="216"/>
      <c r="B1315" s="224" t="s">
        <v>1515</v>
      </c>
      <c r="C1315" s="259" t="s">
        <v>1675</v>
      </c>
      <c r="D1315" s="214" t="s">
        <v>54</v>
      </c>
      <c r="E1315" s="235">
        <v>7330</v>
      </c>
      <c r="F1315" s="497">
        <v>41716</v>
      </c>
      <c r="G1315" s="44">
        <v>7330</v>
      </c>
      <c r="H1315" s="86">
        <f t="shared" si="20"/>
        <v>0</v>
      </c>
      <c r="I1315" s="214" t="s">
        <v>30</v>
      </c>
    </row>
    <row r="1316" spans="1:9" x14ac:dyDescent="0.25">
      <c r="A1316" s="216"/>
      <c r="B1316" s="224" t="s">
        <v>1516</v>
      </c>
      <c r="C1316" s="259" t="s">
        <v>1675</v>
      </c>
      <c r="D1316" s="214" t="s">
        <v>188</v>
      </c>
      <c r="E1316" s="235">
        <v>4656</v>
      </c>
      <c r="F1316" s="497">
        <v>41716</v>
      </c>
      <c r="G1316" s="44">
        <v>4656</v>
      </c>
      <c r="H1316" s="86">
        <f t="shared" si="20"/>
        <v>0</v>
      </c>
      <c r="I1316" s="214"/>
    </row>
    <row r="1317" spans="1:9" x14ac:dyDescent="0.25">
      <c r="A1317" s="216"/>
      <c r="B1317" s="224" t="s">
        <v>1518</v>
      </c>
      <c r="C1317" s="259" t="s">
        <v>1675</v>
      </c>
      <c r="D1317" s="214" t="s">
        <v>244</v>
      </c>
      <c r="E1317" s="235">
        <v>16975</v>
      </c>
      <c r="F1317" s="573" t="s">
        <v>2409</v>
      </c>
      <c r="G1317" s="245">
        <v>16975</v>
      </c>
      <c r="H1317" s="86">
        <f t="shared" si="20"/>
        <v>0</v>
      </c>
      <c r="I1317" s="214" t="s">
        <v>37</v>
      </c>
    </row>
    <row r="1318" spans="1:9" x14ac:dyDescent="0.25">
      <c r="A1318" s="216"/>
      <c r="B1318" s="224" t="s">
        <v>1521</v>
      </c>
      <c r="C1318" s="259" t="s">
        <v>1675</v>
      </c>
      <c r="D1318" s="214" t="s">
        <v>244</v>
      </c>
      <c r="E1318" s="235">
        <v>40996</v>
      </c>
      <c r="F1318" s="573" t="s">
        <v>2410</v>
      </c>
      <c r="G1318" s="245">
        <v>40996</v>
      </c>
      <c r="H1318" s="86">
        <f t="shared" si="20"/>
        <v>0</v>
      </c>
      <c r="I1318" s="214" t="s">
        <v>37</v>
      </c>
    </row>
    <row r="1319" spans="1:9" x14ac:dyDescent="0.25">
      <c r="A1319" s="216"/>
      <c r="B1319" s="224" t="s">
        <v>1522</v>
      </c>
      <c r="C1319" s="259" t="s">
        <v>1675</v>
      </c>
      <c r="D1319" s="214" t="s">
        <v>130</v>
      </c>
      <c r="E1319" s="235">
        <v>5962</v>
      </c>
      <c r="F1319" s="497">
        <v>41717</v>
      </c>
      <c r="G1319" s="44">
        <v>5962</v>
      </c>
      <c r="H1319" s="86">
        <f t="shared" si="20"/>
        <v>0</v>
      </c>
      <c r="I1319" s="214"/>
    </row>
    <row r="1320" spans="1:9" x14ac:dyDescent="0.25">
      <c r="A1320" s="216"/>
      <c r="B1320" s="224" t="s">
        <v>1523</v>
      </c>
      <c r="C1320" s="259" t="s">
        <v>1675</v>
      </c>
      <c r="D1320" s="214" t="s">
        <v>93</v>
      </c>
      <c r="E1320" s="235">
        <v>8421.2000000000007</v>
      </c>
      <c r="F1320" s="497">
        <v>41716</v>
      </c>
      <c r="G1320" s="44">
        <v>8421.2000000000007</v>
      </c>
      <c r="H1320" s="86">
        <f t="shared" si="20"/>
        <v>0</v>
      </c>
      <c r="I1320" s="214" t="s">
        <v>37</v>
      </c>
    </row>
    <row r="1321" spans="1:9" x14ac:dyDescent="0.25">
      <c r="A1321" s="216"/>
      <c r="B1321" s="224" t="s">
        <v>1524</v>
      </c>
      <c r="C1321" s="259" t="s">
        <v>1675</v>
      </c>
      <c r="D1321" s="214" t="s">
        <v>22</v>
      </c>
      <c r="E1321" s="235">
        <v>1704</v>
      </c>
      <c r="F1321" s="497">
        <v>41716</v>
      </c>
      <c r="G1321" s="44">
        <v>1704</v>
      </c>
      <c r="H1321" s="86">
        <f t="shared" si="20"/>
        <v>0</v>
      </c>
      <c r="I1321" s="214"/>
    </row>
    <row r="1322" spans="1:9" ht="23.25" x14ac:dyDescent="0.25">
      <c r="A1322" s="216"/>
      <c r="B1322" s="224" t="s">
        <v>1525</v>
      </c>
      <c r="C1322" s="259" t="s">
        <v>1675</v>
      </c>
      <c r="D1322" s="214" t="s">
        <v>242</v>
      </c>
      <c r="E1322" s="235">
        <v>25684.2</v>
      </c>
      <c r="F1322" s="596" t="s">
        <v>2411</v>
      </c>
      <c r="G1322" s="245">
        <v>25684.2</v>
      </c>
      <c r="H1322" s="86">
        <f t="shared" si="20"/>
        <v>0</v>
      </c>
      <c r="I1322" s="214" t="s">
        <v>37</v>
      </c>
    </row>
    <row r="1323" spans="1:9" x14ac:dyDescent="0.25">
      <c r="A1323" s="216"/>
      <c r="B1323" s="224" t="s">
        <v>1526</v>
      </c>
      <c r="C1323" s="259" t="s">
        <v>1675</v>
      </c>
      <c r="D1323" s="214" t="s">
        <v>147</v>
      </c>
      <c r="E1323" s="235">
        <v>15206.5</v>
      </c>
      <c r="F1323" s="497">
        <v>41716</v>
      </c>
      <c r="G1323" s="44">
        <v>15206.5</v>
      </c>
      <c r="H1323" s="86">
        <f t="shared" si="20"/>
        <v>0</v>
      </c>
      <c r="I1323" s="214" t="s">
        <v>12</v>
      </c>
    </row>
    <row r="1324" spans="1:9" x14ac:dyDescent="0.25">
      <c r="A1324" s="216"/>
      <c r="B1324" s="224" t="s">
        <v>1527</v>
      </c>
      <c r="C1324" s="259" t="s">
        <v>1675</v>
      </c>
      <c r="D1324" s="214" t="s">
        <v>2105</v>
      </c>
      <c r="E1324" s="235">
        <v>883.6</v>
      </c>
      <c r="F1324" s="497">
        <v>41716</v>
      </c>
      <c r="G1324" s="44">
        <v>883.6</v>
      </c>
      <c r="H1324" s="86">
        <f t="shared" si="20"/>
        <v>0</v>
      </c>
      <c r="I1324" s="214" t="s">
        <v>12</v>
      </c>
    </row>
    <row r="1325" spans="1:9" x14ac:dyDescent="0.25">
      <c r="A1325" s="216"/>
      <c r="B1325" s="224" t="s">
        <v>1528</v>
      </c>
      <c r="C1325" s="259" t="s">
        <v>1675</v>
      </c>
      <c r="D1325" s="214" t="s">
        <v>233</v>
      </c>
      <c r="E1325" s="235">
        <v>1228.5</v>
      </c>
      <c r="F1325" s="497">
        <v>41716</v>
      </c>
      <c r="G1325" s="44">
        <v>1228.5</v>
      </c>
      <c r="H1325" s="86">
        <f t="shared" si="20"/>
        <v>0</v>
      </c>
      <c r="I1325" s="214" t="s">
        <v>12</v>
      </c>
    </row>
    <row r="1326" spans="1:9" x14ac:dyDescent="0.25">
      <c r="A1326" s="216"/>
      <c r="B1326" s="224" t="s">
        <v>1530</v>
      </c>
      <c r="C1326" s="259" t="s">
        <v>1675</v>
      </c>
      <c r="D1326" s="214" t="s">
        <v>478</v>
      </c>
      <c r="E1326" s="235">
        <v>29408.5</v>
      </c>
      <c r="F1326" s="497">
        <v>41716</v>
      </c>
      <c r="G1326" s="44">
        <v>29408.5</v>
      </c>
      <c r="H1326" s="86">
        <f t="shared" si="20"/>
        <v>0</v>
      </c>
      <c r="I1326" s="214" t="s">
        <v>37</v>
      </c>
    </row>
    <row r="1327" spans="1:9" x14ac:dyDescent="0.25">
      <c r="A1327" s="216"/>
      <c r="B1327" s="224" t="s">
        <v>1531</v>
      </c>
      <c r="C1327" s="259" t="s">
        <v>1675</v>
      </c>
      <c r="D1327" s="214" t="s">
        <v>2115</v>
      </c>
      <c r="E1327" s="235">
        <v>569</v>
      </c>
      <c r="F1327" s="497">
        <v>41716</v>
      </c>
      <c r="G1327" s="44">
        <v>569</v>
      </c>
      <c r="H1327" s="86">
        <f t="shared" si="20"/>
        <v>0</v>
      </c>
      <c r="I1327" s="214" t="s">
        <v>12</v>
      </c>
    </row>
    <row r="1328" spans="1:9" x14ac:dyDescent="0.25">
      <c r="A1328" s="216"/>
      <c r="B1328" s="224" t="s">
        <v>1532</v>
      </c>
      <c r="C1328" s="259" t="s">
        <v>1675</v>
      </c>
      <c r="D1328" s="214" t="s">
        <v>235</v>
      </c>
      <c r="E1328" s="235">
        <v>1002</v>
      </c>
      <c r="F1328" s="497">
        <v>41716</v>
      </c>
      <c r="G1328" s="44">
        <v>1002</v>
      </c>
      <c r="H1328" s="86">
        <f t="shared" si="20"/>
        <v>0</v>
      </c>
      <c r="I1328" s="214" t="s">
        <v>12</v>
      </c>
    </row>
    <row r="1329" spans="1:9" x14ac:dyDescent="0.25">
      <c r="A1329" s="216"/>
      <c r="B1329" s="224" t="s">
        <v>1533</v>
      </c>
      <c r="C1329" s="259" t="s">
        <v>1675</v>
      </c>
      <c r="D1329" s="214" t="s">
        <v>80</v>
      </c>
      <c r="E1329" s="235">
        <v>1896</v>
      </c>
      <c r="F1329" s="497">
        <v>41716</v>
      </c>
      <c r="G1329" s="44">
        <v>1896</v>
      </c>
      <c r="H1329" s="86">
        <f t="shared" si="20"/>
        <v>0</v>
      </c>
      <c r="I1329" s="214" t="s">
        <v>12</v>
      </c>
    </row>
    <row r="1330" spans="1:9" x14ac:dyDescent="0.25">
      <c r="A1330" s="216"/>
      <c r="B1330" s="224" t="s">
        <v>1534</v>
      </c>
      <c r="C1330" s="259" t="s">
        <v>1675</v>
      </c>
      <c r="D1330" s="214" t="s">
        <v>304</v>
      </c>
      <c r="E1330" s="235">
        <v>17555</v>
      </c>
      <c r="F1330" s="497">
        <v>41716</v>
      </c>
      <c r="G1330" s="44">
        <v>17555</v>
      </c>
      <c r="H1330" s="86">
        <f t="shared" si="20"/>
        <v>0</v>
      </c>
      <c r="I1330" s="214" t="s">
        <v>12</v>
      </c>
    </row>
    <row r="1331" spans="1:9" x14ac:dyDescent="0.25">
      <c r="A1331" s="216"/>
      <c r="B1331" s="224" t="s">
        <v>1535</v>
      </c>
      <c r="C1331" s="259" t="s">
        <v>1675</v>
      </c>
      <c r="D1331" s="214" t="s">
        <v>8</v>
      </c>
      <c r="E1331" s="235">
        <v>1017.5</v>
      </c>
      <c r="F1331" s="497">
        <v>41716</v>
      </c>
      <c r="G1331" s="44">
        <v>1017.5</v>
      </c>
      <c r="H1331" s="86">
        <f t="shared" si="20"/>
        <v>0</v>
      </c>
      <c r="I1331" s="214" t="s">
        <v>8</v>
      </c>
    </row>
    <row r="1332" spans="1:9" x14ac:dyDescent="0.25">
      <c r="A1332" s="216"/>
      <c r="B1332" s="224" t="s">
        <v>1536</v>
      </c>
      <c r="C1332" s="259" t="s">
        <v>1675</v>
      </c>
      <c r="D1332" s="214" t="s">
        <v>257</v>
      </c>
      <c r="E1332" s="235">
        <v>12578.25</v>
      </c>
      <c r="F1332" s="497">
        <v>41716</v>
      </c>
      <c r="G1332" s="44">
        <v>12578.25</v>
      </c>
      <c r="H1332" s="86">
        <f t="shared" si="20"/>
        <v>0</v>
      </c>
      <c r="I1332" s="214" t="s">
        <v>12</v>
      </c>
    </row>
    <row r="1333" spans="1:9" x14ac:dyDescent="0.25">
      <c r="A1333" s="216"/>
      <c r="B1333" s="224" t="s">
        <v>1537</v>
      </c>
      <c r="C1333" s="259" t="s">
        <v>1675</v>
      </c>
      <c r="D1333" s="214" t="s">
        <v>79</v>
      </c>
      <c r="E1333" s="235">
        <v>10649.5</v>
      </c>
      <c r="F1333" s="561" t="s">
        <v>2412</v>
      </c>
      <c r="G1333" s="44">
        <v>10649.5</v>
      </c>
      <c r="H1333" s="86">
        <f t="shared" si="20"/>
        <v>0</v>
      </c>
      <c r="I1333" s="214" t="s">
        <v>217</v>
      </c>
    </row>
    <row r="1334" spans="1:9" x14ac:dyDescent="0.25">
      <c r="A1334" s="216"/>
      <c r="B1334" s="224" t="s">
        <v>1538</v>
      </c>
      <c r="C1334" s="259" t="s">
        <v>1675</v>
      </c>
      <c r="D1334" s="214" t="s">
        <v>186</v>
      </c>
      <c r="E1334" s="235">
        <v>32726</v>
      </c>
      <c r="F1334" s="497">
        <v>41716</v>
      </c>
      <c r="G1334" s="44">
        <v>32726</v>
      </c>
      <c r="H1334" s="86">
        <f t="shared" si="20"/>
        <v>0</v>
      </c>
      <c r="I1334" s="214" t="s">
        <v>217</v>
      </c>
    </row>
    <row r="1335" spans="1:9" x14ac:dyDescent="0.25">
      <c r="A1335" s="216"/>
      <c r="B1335" s="224" t="s">
        <v>1539</v>
      </c>
      <c r="C1335" s="259" t="s">
        <v>1675</v>
      </c>
      <c r="D1335" s="214" t="s">
        <v>144</v>
      </c>
      <c r="E1335" s="235">
        <v>5605.05</v>
      </c>
      <c r="F1335" s="497">
        <v>41716</v>
      </c>
      <c r="G1335" s="44">
        <v>5605.05</v>
      </c>
      <c r="H1335" s="86">
        <f t="shared" si="20"/>
        <v>0</v>
      </c>
      <c r="I1335" s="214" t="s">
        <v>12</v>
      </c>
    </row>
    <row r="1336" spans="1:9" x14ac:dyDescent="0.25">
      <c r="A1336" s="216"/>
      <c r="B1336" s="224" t="s">
        <v>1541</v>
      </c>
      <c r="C1336" s="259" t="s">
        <v>1675</v>
      </c>
      <c r="D1336" s="214" t="s">
        <v>508</v>
      </c>
      <c r="E1336" s="235">
        <v>17982</v>
      </c>
      <c r="F1336" s="497">
        <v>41716</v>
      </c>
      <c r="G1336" s="44">
        <v>17982</v>
      </c>
      <c r="H1336" s="86">
        <f t="shared" si="20"/>
        <v>0</v>
      </c>
      <c r="I1336" s="214" t="s">
        <v>8</v>
      </c>
    </row>
    <row r="1337" spans="1:9" x14ac:dyDescent="0.25">
      <c r="A1337" s="216"/>
      <c r="B1337" s="224" t="s">
        <v>1542</v>
      </c>
      <c r="C1337" s="259" t="s">
        <v>1675</v>
      </c>
      <c r="D1337" s="214" t="s">
        <v>2413</v>
      </c>
      <c r="E1337" s="235">
        <v>618</v>
      </c>
      <c r="F1337" s="497">
        <v>41716</v>
      </c>
      <c r="G1337" s="44">
        <v>618</v>
      </c>
      <c r="H1337" s="86">
        <f t="shared" si="20"/>
        <v>0</v>
      </c>
      <c r="I1337" s="214" t="s">
        <v>12</v>
      </c>
    </row>
    <row r="1338" spans="1:9" x14ac:dyDescent="0.25">
      <c r="A1338" s="216"/>
      <c r="B1338" s="224" t="s">
        <v>1543</v>
      </c>
      <c r="C1338" s="259" t="s">
        <v>1675</v>
      </c>
      <c r="D1338" s="214" t="s">
        <v>68</v>
      </c>
      <c r="E1338" s="235">
        <v>2245</v>
      </c>
      <c r="F1338" s="557" t="s">
        <v>2414</v>
      </c>
      <c r="G1338" s="245">
        <v>2245</v>
      </c>
      <c r="H1338" s="86">
        <f t="shared" si="20"/>
        <v>0</v>
      </c>
      <c r="I1338" s="214" t="s">
        <v>2415</v>
      </c>
    </row>
    <row r="1339" spans="1:9" x14ac:dyDescent="0.25">
      <c r="A1339" s="216"/>
      <c r="B1339" s="224" t="s">
        <v>1545</v>
      </c>
      <c r="C1339" s="259" t="s">
        <v>1675</v>
      </c>
      <c r="D1339" s="214" t="s">
        <v>91</v>
      </c>
      <c r="E1339" s="235">
        <v>23099.8</v>
      </c>
      <c r="F1339" s="497">
        <v>41716</v>
      </c>
      <c r="G1339" s="44">
        <v>23099.8</v>
      </c>
      <c r="H1339" s="86">
        <f t="shared" si="20"/>
        <v>0</v>
      </c>
      <c r="I1339" s="214" t="s">
        <v>37</v>
      </c>
    </row>
    <row r="1340" spans="1:9" x14ac:dyDescent="0.25">
      <c r="A1340" s="216"/>
      <c r="B1340" s="224" t="s">
        <v>1546</v>
      </c>
      <c r="C1340" s="259" t="s">
        <v>1675</v>
      </c>
      <c r="D1340" s="214" t="s">
        <v>186</v>
      </c>
      <c r="E1340" s="235">
        <v>6595.5</v>
      </c>
      <c r="F1340" s="497">
        <v>41716</v>
      </c>
      <c r="G1340" s="44">
        <v>6595.5</v>
      </c>
      <c r="H1340" s="86">
        <f t="shared" si="20"/>
        <v>0</v>
      </c>
      <c r="I1340" s="214" t="s">
        <v>217</v>
      </c>
    </row>
    <row r="1341" spans="1:9" x14ac:dyDescent="0.25">
      <c r="A1341" s="216"/>
      <c r="B1341" s="224" t="s">
        <v>1547</v>
      </c>
      <c r="C1341" s="259" t="s">
        <v>1675</v>
      </c>
      <c r="D1341" s="214" t="s">
        <v>111</v>
      </c>
      <c r="E1341" s="235">
        <v>7422</v>
      </c>
      <c r="F1341" s="497">
        <v>41716</v>
      </c>
      <c r="G1341" s="44">
        <v>7422</v>
      </c>
      <c r="H1341" s="248">
        <f t="shared" si="20"/>
        <v>0</v>
      </c>
      <c r="I1341" s="214"/>
    </row>
    <row r="1342" spans="1:9" x14ac:dyDescent="0.25">
      <c r="A1342" s="261">
        <v>41716</v>
      </c>
      <c r="B1342" s="262" t="s">
        <v>1548</v>
      </c>
      <c r="C1342" s="259" t="s">
        <v>1675</v>
      </c>
      <c r="D1342" s="214" t="s">
        <v>435</v>
      </c>
      <c r="E1342" s="58">
        <v>1732</v>
      </c>
      <c r="F1342" s="570" t="s">
        <v>2416</v>
      </c>
      <c r="G1342" s="230">
        <v>1732</v>
      </c>
      <c r="H1342" s="36">
        <f t="shared" si="20"/>
        <v>0</v>
      </c>
      <c r="I1342" s="214" t="s">
        <v>8</v>
      </c>
    </row>
    <row r="1343" spans="1:9" x14ac:dyDescent="0.25">
      <c r="A1343" s="216"/>
      <c r="B1343" s="224" t="s">
        <v>1549</v>
      </c>
      <c r="C1343" s="259" t="s">
        <v>1675</v>
      </c>
      <c r="D1343" s="220" t="s">
        <v>53</v>
      </c>
      <c r="E1343" s="241">
        <v>0</v>
      </c>
      <c r="F1343" s="497"/>
      <c r="G1343" s="44"/>
      <c r="H1343" s="86">
        <f t="shared" si="20"/>
        <v>0</v>
      </c>
      <c r="I1343" s="214" t="s">
        <v>324</v>
      </c>
    </row>
    <row r="1344" spans="1:9" x14ac:dyDescent="0.25">
      <c r="A1344" s="216"/>
      <c r="B1344" s="224" t="s">
        <v>1550</v>
      </c>
      <c r="C1344" s="259" t="s">
        <v>1675</v>
      </c>
      <c r="D1344" s="214" t="s">
        <v>2417</v>
      </c>
      <c r="E1344" s="235">
        <v>6177.6</v>
      </c>
      <c r="F1344" s="497">
        <v>41716</v>
      </c>
      <c r="G1344" s="44">
        <v>6177.6</v>
      </c>
      <c r="H1344" s="248">
        <f t="shared" ref="H1344:H1386" si="21">E1344-G1344</f>
        <v>0</v>
      </c>
      <c r="I1344" s="214"/>
    </row>
    <row r="1345" spans="1:9" x14ac:dyDescent="0.25">
      <c r="A1345" s="216"/>
      <c r="B1345" s="224" t="s">
        <v>1551</v>
      </c>
      <c r="C1345" s="259" t="s">
        <v>1675</v>
      </c>
      <c r="D1345" s="214" t="s">
        <v>98</v>
      </c>
      <c r="E1345" s="235">
        <v>12528.5</v>
      </c>
      <c r="F1345" s="497">
        <v>41717</v>
      </c>
      <c r="G1345" s="44">
        <v>12528.5</v>
      </c>
      <c r="H1345" s="248">
        <f t="shared" si="21"/>
        <v>0</v>
      </c>
      <c r="I1345" s="214" t="s">
        <v>21</v>
      </c>
    </row>
    <row r="1346" spans="1:9" x14ac:dyDescent="0.25">
      <c r="A1346" s="216"/>
      <c r="B1346" s="224" t="s">
        <v>1552</v>
      </c>
      <c r="C1346" s="259" t="s">
        <v>1675</v>
      </c>
      <c r="D1346" s="214" t="s">
        <v>63</v>
      </c>
      <c r="E1346" s="235">
        <v>2350</v>
      </c>
      <c r="F1346" s="497">
        <v>41717</v>
      </c>
      <c r="G1346" s="44">
        <v>2350</v>
      </c>
      <c r="H1346" s="248">
        <f t="shared" si="21"/>
        <v>0</v>
      </c>
      <c r="I1346" s="214" t="s">
        <v>21</v>
      </c>
    </row>
    <row r="1347" spans="1:9" x14ac:dyDescent="0.25">
      <c r="A1347" s="216"/>
      <c r="B1347" s="224" t="s">
        <v>1553</v>
      </c>
      <c r="C1347" s="259" t="s">
        <v>1675</v>
      </c>
      <c r="D1347" s="214" t="s">
        <v>8</v>
      </c>
      <c r="E1347" s="235">
        <v>979.5</v>
      </c>
      <c r="F1347" s="497">
        <v>41716</v>
      </c>
      <c r="G1347" s="44">
        <v>979.5</v>
      </c>
      <c r="H1347" s="248">
        <f t="shared" si="21"/>
        <v>0</v>
      </c>
      <c r="I1347" s="214" t="s">
        <v>8</v>
      </c>
    </row>
    <row r="1348" spans="1:9" x14ac:dyDescent="0.25">
      <c r="A1348" s="216"/>
      <c r="B1348" s="224" t="s">
        <v>1554</v>
      </c>
      <c r="C1348" s="259" t="s">
        <v>1675</v>
      </c>
      <c r="D1348" s="214" t="s">
        <v>14</v>
      </c>
      <c r="E1348" s="235">
        <v>2100</v>
      </c>
      <c r="F1348" s="497">
        <v>41716</v>
      </c>
      <c r="G1348" s="44">
        <v>2100</v>
      </c>
      <c r="H1348" s="86">
        <f t="shared" si="21"/>
        <v>0</v>
      </c>
      <c r="I1348" s="214" t="s">
        <v>30</v>
      </c>
    </row>
    <row r="1349" spans="1:9" x14ac:dyDescent="0.25">
      <c r="A1349" s="216"/>
      <c r="B1349" s="224" t="s">
        <v>1555</v>
      </c>
      <c r="C1349" s="259" t="s">
        <v>1675</v>
      </c>
      <c r="D1349" s="214" t="s">
        <v>8</v>
      </c>
      <c r="E1349" s="235">
        <v>57</v>
      </c>
      <c r="F1349" s="497">
        <v>41716</v>
      </c>
      <c r="G1349" s="44">
        <v>57</v>
      </c>
      <c r="H1349" s="248">
        <f t="shared" si="21"/>
        <v>0</v>
      </c>
      <c r="I1349" s="214" t="s">
        <v>8</v>
      </c>
    </row>
    <row r="1350" spans="1:9" x14ac:dyDescent="0.25">
      <c r="A1350" s="216"/>
      <c r="B1350" s="224" t="s">
        <v>1556</v>
      </c>
      <c r="C1350" s="259" t="s">
        <v>1675</v>
      </c>
      <c r="D1350" s="214" t="s">
        <v>13</v>
      </c>
      <c r="E1350" s="235">
        <v>2726</v>
      </c>
      <c r="F1350" s="497">
        <v>41717</v>
      </c>
      <c r="G1350" s="44">
        <v>2726</v>
      </c>
      <c r="H1350" s="86">
        <f t="shared" si="21"/>
        <v>0</v>
      </c>
      <c r="I1350" s="214" t="s">
        <v>30</v>
      </c>
    </row>
    <row r="1351" spans="1:9" x14ac:dyDescent="0.25">
      <c r="A1351" s="216"/>
      <c r="B1351" s="224" t="s">
        <v>1558</v>
      </c>
      <c r="C1351" s="259" t="s">
        <v>1675</v>
      </c>
      <c r="D1351" s="220" t="s">
        <v>53</v>
      </c>
      <c r="E1351" s="241">
        <v>0</v>
      </c>
      <c r="F1351" s="497"/>
      <c r="G1351" s="44"/>
      <c r="H1351" s="86">
        <f t="shared" si="21"/>
        <v>0</v>
      </c>
      <c r="I1351" s="214" t="s">
        <v>324</v>
      </c>
    </row>
    <row r="1352" spans="1:9" x14ac:dyDescent="0.25">
      <c r="A1352" s="216"/>
      <c r="B1352" s="224" t="s">
        <v>1559</v>
      </c>
      <c r="C1352" s="259" t="s">
        <v>1675</v>
      </c>
      <c r="D1352" s="214" t="s">
        <v>106</v>
      </c>
      <c r="E1352" s="235">
        <v>164322</v>
      </c>
      <c r="F1352" s="554">
        <v>41730</v>
      </c>
      <c r="G1352" s="245">
        <v>164322</v>
      </c>
      <c r="H1352" s="86">
        <f t="shared" si="21"/>
        <v>0</v>
      </c>
      <c r="I1352" s="214" t="s">
        <v>12</v>
      </c>
    </row>
    <row r="1353" spans="1:9" x14ac:dyDescent="0.25">
      <c r="A1353" s="216"/>
      <c r="B1353" s="224" t="s">
        <v>1560</v>
      </c>
      <c r="C1353" s="259" t="s">
        <v>1675</v>
      </c>
      <c r="D1353" s="214" t="s">
        <v>106</v>
      </c>
      <c r="E1353" s="235">
        <v>158760</v>
      </c>
      <c r="F1353" s="497">
        <v>41724</v>
      </c>
      <c r="G1353" s="44">
        <v>158760</v>
      </c>
      <c r="H1353" s="86">
        <f t="shared" si="21"/>
        <v>0</v>
      </c>
      <c r="I1353" s="214" t="s">
        <v>12</v>
      </c>
    </row>
    <row r="1354" spans="1:9" x14ac:dyDescent="0.25">
      <c r="A1354" s="216"/>
      <c r="B1354" s="224" t="s">
        <v>1561</v>
      </c>
      <c r="C1354" s="259" t="s">
        <v>1675</v>
      </c>
      <c r="D1354" s="214" t="s">
        <v>106</v>
      </c>
      <c r="E1354" s="235">
        <v>125280</v>
      </c>
      <c r="F1354" s="497">
        <v>41724</v>
      </c>
      <c r="G1354" s="44">
        <v>125280</v>
      </c>
      <c r="H1354" s="86">
        <f t="shared" si="21"/>
        <v>0</v>
      </c>
      <c r="I1354" s="214" t="s">
        <v>12</v>
      </c>
    </row>
    <row r="1355" spans="1:9" x14ac:dyDescent="0.25">
      <c r="A1355" s="216"/>
      <c r="B1355" s="224" t="s">
        <v>1562</v>
      </c>
      <c r="C1355" s="259" t="s">
        <v>1675</v>
      </c>
      <c r="D1355" s="214" t="s">
        <v>123</v>
      </c>
      <c r="E1355" s="235">
        <v>7975</v>
      </c>
      <c r="F1355" s="554" t="s">
        <v>2418</v>
      </c>
      <c r="G1355" s="44">
        <v>7975</v>
      </c>
      <c r="H1355" s="86">
        <f t="shared" si="21"/>
        <v>0</v>
      </c>
      <c r="I1355" s="214" t="s">
        <v>8</v>
      </c>
    </row>
    <row r="1356" spans="1:9" x14ac:dyDescent="0.25">
      <c r="A1356" s="216"/>
      <c r="B1356" s="224" t="s">
        <v>1563</v>
      </c>
      <c r="C1356" s="259" t="s">
        <v>1675</v>
      </c>
      <c r="D1356" s="214" t="s">
        <v>106</v>
      </c>
      <c r="E1356" s="235">
        <v>42292</v>
      </c>
      <c r="F1356" s="554">
        <v>41730</v>
      </c>
      <c r="G1356" s="245">
        <v>42292</v>
      </c>
      <c r="H1356" s="86">
        <f t="shared" si="21"/>
        <v>0</v>
      </c>
      <c r="I1356" s="214" t="s">
        <v>12</v>
      </c>
    </row>
    <row r="1357" spans="1:9" x14ac:dyDescent="0.25">
      <c r="A1357" s="216"/>
      <c r="B1357" s="224" t="s">
        <v>1564</v>
      </c>
      <c r="C1357" s="259" t="s">
        <v>1675</v>
      </c>
      <c r="D1357" s="214" t="s">
        <v>1033</v>
      </c>
      <c r="E1357" s="235">
        <v>1365</v>
      </c>
      <c r="F1357" s="497">
        <v>41716</v>
      </c>
      <c r="G1357" s="44">
        <v>1365</v>
      </c>
      <c r="H1357" s="86">
        <f t="shared" si="21"/>
        <v>0</v>
      </c>
      <c r="I1357" s="214"/>
    </row>
    <row r="1358" spans="1:9" x14ac:dyDescent="0.25">
      <c r="A1358" s="216"/>
      <c r="B1358" s="224" t="s">
        <v>1565</v>
      </c>
      <c r="C1358" s="259" t="s">
        <v>1675</v>
      </c>
      <c r="D1358" s="214" t="s">
        <v>55</v>
      </c>
      <c r="E1358" s="235">
        <v>11016</v>
      </c>
      <c r="F1358" s="497">
        <v>41716</v>
      </c>
      <c r="G1358" s="44">
        <v>11016</v>
      </c>
      <c r="H1358" s="86">
        <f t="shared" si="21"/>
        <v>0</v>
      </c>
      <c r="I1358" s="214" t="s">
        <v>8</v>
      </c>
    </row>
    <row r="1359" spans="1:9" x14ac:dyDescent="0.25">
      <c r="A1359" s="216"/>
      <c r="B1359" s="224" t="s">
        <v>1567</v>
      </c>
      <c r="C1359" s="259" t="s">
        <v>1675</v>
      </c>
      <c r="D1359" s="214" t="s">
        <v>29</v>
      </c>
      <c r="E1359" s="235">
        <v>4861</v>
      </c>
      <c r="F1359" s="497">
        <v>41716</v>
      </c>
      <c r="G1359" s="44">
        <v>4861</v>
      </c>
      <c r="H1359" s="86">
        <f t="shared" si="21"/>
        <v>0</v>
      </c>
      <c r="I1359" s="214" t="s">
        <v>30</v>
      </c>
    </row>
    <row r="1360" spans="1:9" x14ac:dyDescent="0.25">
      <c r="A1360" s="216"/>
      <c r="B1360" s="224" t="s">
        <v>1568</v>
      </c>
      <c r="C1360" s="259" t="s">
        <v>1675</v>
      </c>
      <c r="D1360" s="214" t="s">
        <v>57</v>
      </c>
      <c r="E1360" s="235">
        <v>1100</v>
      </c>
      <c r="F1360" s="497">
        <v>41716</v>
      </c>
      <c r="G1360" s="44">
        <v>1100</v>
      </c>
      <c r="H1360" s="86">
        <f t="shared" si="21"/>
        <v>0</v>
      </c>
      <c r="I1360" s="214" t="s">
        <v>30</v>
      </c>
    </row>
    <row r="1361" spans="1:9" x14ac:dyDescent="0.25">
      <c r="A1361" s="216"/>
      <c r="B1361" s="224" t="s">
        <v>1569</v>
      </c>
      <c r="C1361" s="259" t="s">
        <v>1675</v>
      </c>
      <c r="D1361" s="214" t="s">
        <v>14</v>
      </c>
      <c r="E1361" s="235">
        <v>2280</v>
      </c>
      <c r="F1361" s="497">
        <v>41716</v>
      </c>
      <c r="G1361" s="44">
        <v>2280</v>
      </c>
      <c r="H1361" s="86">
        <f t="shared" si="21"/>
        <v>0</v>
      </c>
      <c r="I1361" s="214" t="s">
        <v>21</v>
      </c>
    </row>
    <row r="1362" spans="1:9" x14ac:dyDescent="0.25">
      <c r="A1362" s="216"/>
      <c r="B1362" s="224" t="s">
        <v>1570</v>
      </c>
      <c r="C1362" s="259" t="s">
        <v>1675</v>
      </c>
      <c r="D1362" s="214" t="s">
        <v>8</v>
      </c>
      <c r="E1362" s="235">
        <v>836</v>
      </c>
      <c r="F1362" s="497">
        <v>41716</v>
      </c>
      <c r="G1362" s="44">
        <v>836</v>
      </c>
      <c r="H1362" s="86">
        <f t="shared" si="21"/>
        <v>0</v>
      </c>
      <c r="I1362" s="214" t="s">
        <v>8</v>
      </c>
    </row>
    <row r="1363" spans="1:9" x14ac:dyDescent="0.25">
      <c r="A1363" s="216"/>
      <c r="B1363" s="224" t="s">
        <v>1571</v>
      </c>
      <c r="C1363" s="259" t="s">
        <v>1675</v>
      </c>
      <c r="D1363" s="214" t="s">
        <v>34</v>
      </c>
      <c r="E1363" s="235">
        <v>3201</v>
      </c>
      <c r="F1363" s="497">
        <v>41716</v>
      </c>
      <c r="G1363" s="44">
        <v>3201</v>
      </c>
      <c r="H1363" s="86">
        <f t="shared" si="21"/>
        <v>0</v>
      </c>
      <c r="I1363" s="214" t="s">
        <v>30</v>
      </c>
    </row>
    <row r="1364" spans="1:9" x14ac:dyDescent="0.25">
      <c r="A1364" s="216"/>
      <c r="B1364" s="224" t="s">
        <v>1572</v>
      </c>
      <c r="C1364" s="259" t="s">
        <v>1675</v>
      </c>
      <c r="D1364" s="220" t="s">
        <v>53</v>
      </c>
      <c r="E1364" s="241">
        <v>0</v>
      </c>
      <c r="F1364" s="497"/>
      <c r="G1364" s="44"/>
      <c r="H1364" s="86">
        <f t="shared" si="21"/>
        <v>0</v>
      </c>
      <c r="I1364" s="214" t="s">
        <v>324</v>
      </c>
    </row>
    <row r="1365" spans="1:9" x14ac:dyDescent="0.25">
      <c r="A1365" s="216"/>
      <c r="B1365" s="224" t="s">
        <v>1573</v>
      </c>
      <c r="C1365" s="259" t="s">
        <v>1675</v>
      </c>
      <c r="D1365" s="214" t="s">
        <v>46</v>
      </c>
      <c r="E1365" s="235">
        <v>1524</v>
      </c>
      <c r="F1365" s="497">
        <v>41716</v>
      </c>
      <c r="G1365" s="44">
        <v>1524</v>
      </c>
      <c r="H1365" s="86">
        <f t="shared" si="21"/>
        <v>0</v>
      </c>
      <c r="I1365" s="214" t="s">
        <v>30</v>
      </c>
    </row>
    <row r="1366" spans="1:9" x14ac:dyDescent="0.25">
      <c r="A1366" s="216"/>
      <c r="B1366" s="224" t="s">
        <v>1574</v>
      </c>
      <c r="C1366" s="259" t="s">
        <v>1675</v>
      </c>
      <c r="D1366" s="214" t="s">
        <v>48</v>
      </c>
      <c r="E1366" s="235">
        <v>539</v>
      </c>
      <c r="F1366" s="497">
        <v>41716</v>
      </c>
      <c r="G1366" s="44">
        <v>539</v>
      </c>
      <c r="H1366" s="86">
        <f t="shared" si="21"/>
        <v>0</v>
      </c>
      <c r="I1366" s="214" t="s">
        <v>65</v>
      </c>
    </row>
    <row r="1367" spans="1:9" x14ac:dyDescent="0.25">
      <c r="A1367" s="216"/>
      <c r="B1367" s="224" t="s">
        <v>1575</v>
      </c>
      <c r="C1367" s="259" t="s">
        <v>1675</v>
      </c>
      <c r="D1367" s="214" t="s">
        <v>52</v>
      </c>
      <c r="E1367" s="235">
        <v>3191</v>
      </c>
      <c r="F1367" s="497">
        <v>41716</v>
      </c>
      <c r="G1367" s="44">
        <v>3191</v>
      </c>
      <c r="H1367" s="86">
        <f t="shared" si="21"/>
        <v>0</v>
      </c>
      <c r="I1367" s="214" t="s">
        <v>65</v>
      </c>
    </row>
    <row r="1368" spans="1:9" x14ac:dyDescent="0.25">
      <c r="A1368" s="216"/>
      <c r="B1368" s="224" t="s">
        <v>1577</v>
      </c>
      <c r="C1368" s="259" t="s">
        <v>1675</v>
      </c>
      <c r="D1368" s="214" t="s">
        <v>36</v>
      </c>
      <c r="E1368" s="235">
        <v>9754</v>
      </c>
      <c r="F1368" s="497">
        <v>41718</v>
      </c>
      <c r="G1368" s="44">
        <v>9754</v>
      </c>
      <c r="H1368" s="86">
        <f t="shared" si="21"/>
        <v>0</v>
      </c>
      <c r="I1368" s="214" t="s">
        <v>65</v>
      </c>
    </row>
    <row r="1369" spans="1:9" x14ac:dyDescent="0.25">
      <c r="A1369" s="216"/>
      <c r="B1369" s="224" t="s">
        <v>1578</v>
      </c>
      <c r="C1369" s="259" t="s">
        <v>1675</v>
      </c>
      <c r="D1369" s="214" t="s">
        <v>32</v>
      </c>
      <c r="E1369" s="235">
        <v>8106.5</v>
      </c>
      <c r="F1369" s="497">
        <v>41716</v>
      </c>
      <c r="G1369" s="44">
        <v>8106.5</v>
      </c>
      <c r="H1369" s="86">
        <f t="shared" si="21"/>
        <v>0</v>
      </c>
      <c r="I1369" s="214" t="s">
        <v>30</v>
      </c>
    </row>
    <row r="1370" spans="1:9" x14ac:dyDescent="0.25">
      <c r="A1370" s="216"/>
      <c r="B1370" s="224" t="s">
        <v>1579</v>
      </c>
      <c r="C1370" s="259" t="s">
        <v>1675</v>
      </c>
      <c r="D1370" s="214" t="s">
        <v>44</v>
      </c>
      <c r="E1370" s="235">
        <v>4200</v>
      </c>
      <c r="F1370" s="497">
        <v>41729</v>
      </c>
      <c r="G1370" s="44">
        <v>4200</v>
      </c>
      <c r="H1370" s="86">
        <f t="shared" si="21"/>
        <v>0</v>
      </c>
      <c r="I1370" s="214" t="s">
        <v>65</v>
      </c>
    </row>
    <row r="1371" spans="1:9" x14ac:dyDescent="0.25">
      <c r="A1371" s="216"/>
      <c r="B1371" s="224" t="s">
        <v>1580</v>
      </c>
      <c r="C1371" s="259" t="s">
        <v>1675</v>
      </c>
      <c r="D1371" s="214" t="s">
        <v>43</v>
      </c>
      <c r="E1371" s="235">
        <v>1680</v>
      </c>
      <c r="F1371" s="497">
        <v>41729</v>
      </c>
      <c r="G1371" s="44">
        <v>1680</v>
      </c>
      <c r="H1371" s="86">
        <f t="shared" si="21"/>
        <v>0</v>
      </c>
      <c r="I1371" s="214" t="s">
        <v>30</v>
      </c>
    </row>
    <row r="1372" spans="1:9" x14ac:dyDescent="0.25">
      <c r="A1372" s="216"/>
      <c r="B1372" s="224" t="s">
        <v>1581</v>
      </c>
      <c r="C1372" s="259" t="s">
        <v>1675</v>
      </c>
      <c r="D1372" s="214" t="s">
        <v>42</v>
      </c>
      <c r="E1372" s="235">
        <v>1680</v>
      </c>
      <c r="F1372" s="497">
        <v>41729</v>
      </c>
      <c r="G1372" s="44">
        <v>1680</v>
      </c>
      <c r="H1372" s="86">
        <f t="shared" si="21"/>
        <v>0</v>
      </c>
      <c r="I1372" s="214" t="s">
        <v>30</v>
      </c>
    </row>
    <row r="1373" spans="1:9" x14ac:dyDescent="0.25">
      <c r="A1373" s="216"/>
      <c r="B1373" s="224" t="s">
        <v>1582</v>
      </c>
      <c r="C1373" s="259" t="s">
        <v>1675</v>
      </c>
      <c r="D1373" s="214" t="s">
        <v>74</v>
      </c>
      <c r="E1373" s="235">
        <v>1488.5</v>
      </c>
      <c r="F1373" s="497">
        <v>41716</v>
      </c>
      <c r="G1373" s="44">
        <v>1488.5</v>
      </c>
      <c r="H1373" s="86">
        <f t="shared" si="21"/>
        <v>0</v>
      </c>
      <c r="I1373" s="214"/>
    </row>
    <row r="1374" spans="1:9" x14ac:dyDescent="0.25">
      <c r="A1374" s="216"/>
      <c r="B1374" s="224" t="s">
        <v>1583</v>
      </c>
      <c r="C1374" s="259" t="s">
        <v>1675</v>
      </c>
      <c r="D1374" s="214" t="s">
        <v>1782</v>
      </c>
      <c r="E1374" s="235">
        <v>880</v>
      </c>
      <c r="F1374" s="554" t="s">
        <v>2419</v>
      </c>
      <c r="G1374" s="44">
        <v>880</v>
      </c>
      <c r="H1374" s="86">
        <f t="shared" si="21"/>
        <v>0</v>
      </c>
      <c r="I1374" s="214" t="s">
        <v>30</v>
      </c>
    </row>
    <row r="1375" spans="1:9" x14ac:dyDescent="0.25">
      <c r="A1375" s="216"/>
      <c r="B1375" s="224" t="s">
        <v>1584</v>
      </c>
      <c r="C1375" s="259" t="s">
        <v>1675</v>
      </c>
      <c r="D1375" s="214" t="s">
        <v>78</v>
      </c>
      <c r="E1375" s="235">
        <v>2236</v>
      </c>
      <c r="F1375" s="497">
        <v>41716</v>
      </c>
      <c r="G1375" s="44">
        <v>2236</v>
      </c>
      <c r="H1375" s="86">
        <f t="shared" si="21"/>
        <v>0</v>
      </c>
      <c r="I1375" s="214" t="s">
        <v>12</v>
      </c>
    </row>
    <row r="1376" spans="1:9" x14ac:dyDescent="0.25">
      <c r="A1376" s="216"/>
      <c r="B1376" s="224" t="s">
        <v>1585</v>
      </c>
      <c r="C1376" s="259" t="s">
        <v>1675</v>
      </c>
      <c r="D1376" s="214" t="s">
        <v>8</v>
      </c>
      <c r="E1376" s="235">
        <v>2070</v>
      </c>
      <c r="F1376" s="497">
        <v>41716</v>
      </c>
      <c r="G1376" s="44">
        <v>2070</v>
      </c>
      <c r="H1376" s="86">
        <f t="shared" si="21"/>
        <v>0</v>
      </c>
      <c r="I1376" s="214" t="s">
        <v>8</v>
      </c>
    </row>
    <row r="1377" spans="1:9" x14ac:dyDescent="0.25">
      <c r="A1377" s="216">
        <v>41717</v>
      </c>
      <c r="B1377" s="224" t="s">
        <v>1586</v>
      </c>
      <c r="C1377" s="259" t="s">
        <v>1675</v>
      </c>
      <c r="D1377" s="214" t="s">
        <v>47</v>
      </c>
      <c r="E1377" s="235">
        <v>4343</v>
      </c>
      <c r="F1377" s="497">
        <v>41717</v>
      </c>
      <c r="G1377" s="44">
        <v>4343</v>
      </c>
      <c r="H1377" s="86">
        <f t="shared" si="21"/>
        <v>0</v>
      </c>
      <c r="I1377" s="214" t="s">
        <v>30</v>
      </c>
    </row>
    <row r="1378" spans="1:9" x14ac:dyDescent="0.25">
      <c r="A1378" s="216"/>
      <c r="B1378" s="224" t="s">
        <v>1587</v>
      </c>
      <c r="C1378" s="259" t="s">
        <v>1675</v>
      </c>
      <c r="D1378" s="214" t="s">
        <v>501</v>
      </c>
      <c r="E1378" s="235">
        <v>1572</v>
      </c>
      <c r="F1378" s="497">
        <v>41717</v>
      </c>
      <c r="G1378" s="44">
        <v>1572</v>
      </c>
      <c r="H1378" s="86">
        <f t="shared" si="21"/>
        <v>0</v>
      </c>
      <c r="I1378" s="58"/>
    </row>
    <row r="1379" spans="1:9" x14ac:dyDescent="0.25">
      <c r="A1379" s="216"/>
      <c r="B1379" s="224" t="s">
        <v>1588</v>
      </c>
      <c r="C1379" s="259" t="s">
        <v>1675</v>
      </c>
      <c r="D1379" s="214" t="s">
        <v>2420</v>
      </c>
      <c r="E1379" s="235">
        <v>11293</v>
      </c>
      <c r="F1379" s="497">
        <v>41717</v>
      </c>
      <c r="G1379" s="44">
        <v>11293</v>
      </c>
      <c r="H1379" s="86">
        <f t="shared" si="21"/>
        <v>0</v>
      </c>
      <c r="I1379" s="214"/>
    </row>
    <row r="1380" spans="1:9" x14ac:dyDescent="0.25">
      <c r="A1380" s="216"/>
      <c r="B1380" s="224" t="s">
        <v>1590</v>
      </c>
      <c r="C1380" s="259" t="s">
        <v>1675</v>
      </c>
      <c r="D1380" s="214" t="s">
        <v>116</v>
      </c>
      <c r="E1380" s="235">
        <v>6409</v>
      </c>
      <c r="F1380" s="497">
        <v>41717</v>
      </c>
      <c r="G1380" s="44">
        <v>6409</v>
      </c>
      <c r="H1380" s="86">
        <f t="shared" si="21"/>
        <v>0</v>
      </c>
      <c r="I1380" s="214"/>
    </row>
    <row r="1381" spans="1:9" x14ac:dyDescent="0.25">
      <c r="A1381" s="216"/>
      <c r="B1381" s="224" t="s">
        <v>1591</v>
      </c>
      <c r="C1381" s="259" t="s">
        <v>1675</v>
      </c>
      <c r="D1381" s="214" t="s">
        <v>22</v>
      </c>
      <c r="E1381" s="235">
        <v>4978.5</v>
      </c>
      <c r="F1381" s="497">
        <v>41717</v>
      </c>
      <c r="G1381" s="44">
        <v>4978.5</v>
      </c>
      <c r="H1381" s="86">
        <f t="shared" si="21"/>
        <v>0</v>
      </c>
      <c r="I1381" s="214"/>
    </row>
    <row r="1382" spans="1:9" x14ac:dyDescent="0.25">
      <c r="A1382" s="216"/>
      <c r="B1382" s="224" t="s">
        <v>1593</v>
      </c>
      <c r="C1382" s="259" t="s">
        <v>1675</v>
      </c>
      <c r="D1382" s="214" t="s">
        <v>260</v>
      </c>
      <c r="E1382" s="235">
        <v>1560</v>
      </c>
      <c r="F1382" s="497">
        <v>41717</v>
      </c>
      <c r="G1382" s="44">
        <v>1560</v>
      </c>
      <c r="H1382" s="86">
        <f t="shared" si="21"/>
        <v>0</v>
      </c>
      <c r="I1382" s="214" t="s">
        <v>21</v>
      </c>
    </row>
    <row r="1383" spans="1:9" x14ac:dyDescent="0.25">
      <c r="A1383" s="216"/>
      <c r="B1383" s="224" t="s">
        <v>1595</v>
      </c>
      <c r="C1383" s="259" t="s">
        <v>1675</v>
      </c>
      <c r="D1383" s="214" t="s">
        <v>8</v>
      </c>
      <c r="E1383" s="235">
        <v>327</v>
      </c>
      <c r="F1383" s="497">
        <v>41717</v>
      </c>
      <c r="G1383" s="44">
        <v>327</v>
      </c>
      <c r="H1383" s="86">
        <f t="shared" si="21"/>
        <v>0</v>
      </c>
      <c r="I1383" s="214" t="s">
        <v>8</v>
      </c>
    </row>
    <row r="1384" spans="1:9" ht="30" x14ac:dyDescent="0.25">
      <c r="A1384" s="216"/>
      <c r="B1384" s="224" t="s">
        <v>1596</v>
      </c>
      <c r="C1384" s="259" t="s">
        <v>1675</v>
      </c>
      <c r="D1384" s="214" t="s">
        <v>12</v>
      </c>
      <c r="E1384" s="235">
        <v>1159.5</v>
      </c>
      <c r="F1384" s="597" t="s">
        <v>2421</v>
      </c>
      <c r="G1384" s="44">
        <v>1159.5</v>
      </c>
      <c r="H1384" s="86">
        <f t="shared" si="21"/>
        <v>0</v>
      </c>
      <c r="I1384" s="214"/>
    </row>
    <row r="1385" spans="1:9" x14ac:dyDescent="0.25">
      <c r="A1385" s="216"/>
      <c r="B1385" s="224" t="s">
        <v>1597</v>
      </c>
      <c r="C1385" s="259" t="s">
        <v>1675</v>
      </c>
      <c r="D1385" s="214" t="s">
        <v>44</v>
      </c>
      <c r="E1385" s="235">
        <v>4200</v>
      </c>
      <c r="F1385" s="497">
        <v>41729</v>
      </c>
      <c r="G1385" s="44">
        <v>4200</v>
      </c>
      <c r="H1385" s="86">
        <f t="shared" si="21"/>
        <v>0</v>
      </c>
      <c r="I1385" s="214" t="s">
        <v>217</v>
      </c>
    </row>
    <row r="1386" spans="1:9" x14ac:dyDescent="0.25">
      <c r="A1386" s="216"/>
      <c r="B1386" s="224" t="s">
        <v>1598</v>
      </c>
      <c r="C1386" s="259" t="s">
        <v>1675</v>
      </c>
      <c r="D1386" s="214" t="s">
        <v>51</v>
      </c>
      <c r="E1386" s="235">
        <v>2475</v>
      </c>
      <c r="F1386" s="497">
        <v>41717</v>
      </c>
      <c r="G1386" s="44">
        <v>2475</v>
      </c>
      <c r="H1386" s="86">
        <f t="shared" si="21"/>
        <v>0</v>
      </c>
      <c r="I1386" s="214" t="s">
        <v>217</v>
      </c>
    </row>
    <row r="1387" spans="1:9" x14ac:dyDescent="0.25">
      <c r="A1387" s="216"/>
      <c r="B1387" s="224" t="s">
        <v>1599</v>
      </c>
      <c r="C1387" s="259" t="s">
        <v>1675</v>
      </c>
      <c r="D1387" s="214" t="s">
        <v>215</v>
      </c>
      <c r="E1387" s="235">
        <v>10722</v>
      </c>
      <c r="F1387" s="497">
        <v>41718</v>
      </c>
      <c r="G1387" s="44">
        <v>10722</v>
      </c>
      <c r="H1387" s="86">
        <f>E1387-G1387</f>
        <v>0</v>
      </c>
      <c r="I1387" s="214"/>
    </row>
    <row r="1388" spans="1:9" x14ac:dyDescent="0.25">
      <c r="A1388" s="216"/>
      <c r="B1388" s="224" t="s">
        <v>1600</v>
      </c>
      <c r="C1388" s="259" t="s">
        <v>1675</v>
      </c>
      <c r="D1388" s="214" t="s">
        <v>152</v>
      </c>
      <c r="E1388" s="235">
        <v>7889</v>
      </c>
      <c r="F1388" s="497">
        <v>41717</v>
      </c>
      <c r="G1388" s="44">
        <v>7889</v>
      </c>
      <c r="H1388" s="86">
        <f>E1388-G1388</f>
        <v>0</v>
      </c>
      <c r="I1388" s="214"/>
    </row>
    <row r="1389" spans="1:9" x14ac:dyDescent="0.25">
      <c r="A1389" s="216"/>
      <c r="B1389" s="224" t="s">
        <v>1601</v>
      </c>
      <c r="C1389" s="259" t="s">
        <v>1675</v>
      </c>
      <c r="D1389" s="214" t="s">
        <v>8</v>
      </c>
      <c r="E1389" s="235">
        <v>3512</v>
      </c>
      <c r="F1389" s="557" t="s">
        <v>2422</v>
      </c>
      <c r="G1389" s="44">
        <v>3512</v>
      </c>
      <c r="H1389" s="86">
        <f>E1389-G1389</f>
        <v>0</v>
      </c>
      <c r="I1389" s="214" t="s">
        <v>8</v>
      </c>
    </row>
    <row r="1390" spans="1:9" x14ac:dyDescent="0.25">
      <c r="A1390" s="216"/>
      <c r="B1390" s="224" t="s">
        <v>1602</v>
      </c>
      <c r="C1390" s="259" t="s">
        <v>1675</v>
      </c>
      <c r="D1390" s="214" t="s">
        <v>8</v>
      </c>
      <c r="E1390" s="235">
        <v>543</v>
      </c>
      <c r="F1390" s="497">
        <v>41717</v>
      </c>
      <c r="G1390" s="44">
        <v>543</v>
      </c>
      <c r="H1390" s="86">
        <f>E1390-G1390</f>
        <v>0</v>
      </c>
      <c r="I1390" s="214" t="s">
        <v>8</v>
      </c>
    </row>
    <row r="1391" spans="1:9" x14ac:dyDescent="0.25">
      <c r="A1391" s="216"/>
      <c r="B1391" s="224" t="s">
        <v>1603</v>
      </c>
      <c r="C1391" s="259" t="s">
        <v>1675</v>
      </c>
      <c r="D1391" s="214" t="s">
        <v>62</v>
      </c>
      <c r="E1391" s="235">
        <v>24290</v>
      </c>
      <c r="F1391" s="497">
        <v>41717</v>
      </c>
      <c r="G1391" s="44">
        <v>24290</v>
      </c>
      <c r="H1391" s="86">
        <f t="shared" ref="H1391:H1454" si="22">E1391-G1391</f>
        <v>0</v>
      </c>
      <c r="I1391" s="214"/>
    </row>
    <row r="1392" spans="1:9" x14ac:dyDescent="0.25">
      <c r="A1392" s="216"/>
      <c r="B1392" s="224" t="s">
        <v>1605</v>
      </c>
      <c r="C1392" s="259" t="s">
        <v>1675</v>
      </c>
      <c r="D1392" s="214" t="s">
        <v>8</v>
      </c>
      <c r="E1392" s="235">
        <v>757</v>
      </c>
      <c r="F1392" s="497">
        <v>41717</v>
      </c>
      <c r="G1392" s="44">
        <v>757</v>
      </c>
      <c r="H1392" s="86">
        <f t="shared" si="22"/>
        <v>0</v>
      </c>
      <c r="I1392" s="214" t="s">
        <v>8</v>
      </c>
    </row>
    <row r="1393" spans="1:9" x14ac:dyDescent="0.25">
      <c r="A1393" s="216"/>
      <c r="B1393" s="224" t="s">
        <v>1606</v>
      </c>
      <c r="C1393" s="259" t="s">
        <v>1675</v>
      </c>
      <c r="D1393" s="214" t="s">
        <v>338</v>
      </c>
      <c r="E1393" s="235">
        <v>465</v>
      </c>
      <c r="F1393" s="497">
        <v>41717</v>
      </c>
      <c r="G1393" s="44">
        <v>465</v>
      </c>
      <c r="H1393" s="86">
        <f t="shared" si="22"/>
        <v>0</v>
      </c>
      <c r="I1393" s="214" t="s">
        <v>30</v>
      </c>
    </row>
    <row r="1394" spans="1:9" x14ac:dyDescent="0.25">
      <c r="A1394" s="216"/>
      <c r="B1394" s="224" t="s">
        <v>1607</v>
      </c>
      <c r="C1394" s="259" t="s">
        <v>1675</v>
      </c>
      <c r="D1394" s="214" t="s">
        <v>54</v>
      </c>
      <c r="E1394" s="235">
        <v>6511</v>
      </c>
      <c r="F1394" s="497">
        <v>41717</v>
      </c>
      <c r="G1394" s="44">
        <v>6511</v>
      </c>
      <c r="H1394" s="86">
        <f t="shared" si="22"/>
        <v>0</v>
      </c>
      <c r="I1394" s="214" t="s">
        <v>30</v>
      </c>
    </row>
    <row r="1395" spans="1:9" x14ac:dyDescent="0.25">
      <c r="A1395" s="216"/>
      <c r="B1395" s="224" t="s">
        <v>1608</v>
      </c>
      <c r="C1395" s="259" t="s">
        <v>1675</v>
      </c>
      <c r="D1395" s="214" t="s">
        <v>50</v>
      </c>
      <c r="E1395" s="235">
        <v>9825</v>
      </c>
      <c r="F1395" s="497">
        <v>41717</v>
      </c>
      <c r="G1395" s="44">
        <v>9825</v>
      </c>
      <c r="H1395" s="86">
        <f t="shared" si="22"/>
        <v>0</v>
      </c>
      <c r="I1395" s="214" t="s">
        <v>21</v>
      </c>
    </row>
    <row r="1396" spans="1:9" x14ac:dyDescent="0.25">
      <c r="A1396" s="216"/>
      <c r="B1396" s="224" t="s">
        <v>1609</v>
      </c>
      <c r="C1396" s="259" t="s">
        <v>1675</v>
      </c>
      <c r="D1396" s="214" t="s">
        <v>130</v>
      </c>
      <c r="E1396" s="235">
        <v>8390</v>
      </c>
      <c r="F1396" s="497">
        <v>41718</v>
      </c>
      <c r="G1396" s="44">
        <v>8390</v>
      </c>
      <c r="H1396" s="86">
        <f t="shared" si="22"/>
        <v>0</v>
      </c>
      <c r="I1396" s="214" t="s">
        <v>21</v>
      </c>
    </row>
    <row r="1397" spans="1:9" x14ac:dyDescent="0.25">
      <c r="A1397" s="216"/>
      <c r="B1397" s="224" t="s">
        <v>1610</v>
      </c>
      <c r="C1397" s="259" t="s">
        <v>1675</v>
      </c>
      <c r="D1397" s="214" t="s">
        <v>130</v>
      </c>
      <c r="E1397" s="235">
        <v>471</v>
      </c>
      <c r="F1397" s="497">
        <v>41718</v>
      </c>
      <c r="G1397" s="44">
        <v>471</v>
      </c>
      <c r="H1397" s="86">
        <f t="shared" si="22"/>
        <v>0</v>
      </c>
      <c r="I1397" s="214" t="s">
        <v>21</v>
      </c>
    </row>
    <row r="1398" spans="1:9" x14ac:dyDescent="0.25">
      <c r="A1398" s="216"/>
      <c r="B1398" s="224" t="s">
        <v>1612</v>
      </c>
      <c r="C1398" s="259" t="s">
        <v>1675</v>
      </c>
      <c r="D1398" s="220" t="s">
        <v>53</v>
      </c>
      <c r="E1398" s="241">
        <v>0</v>
      </c>
      <c r="F1398" s="497"/>
      <c r="G1398" s="44"/>
      <c r="H1398" s="86">
        <f t="shared" si="22"/>
        <v>0</v>
      </c>
      <c r="I1398" s="214" t="s">
        <v>512</v>
      </c>
    </row>
    <row r="1399" spans="1:9" x14ac:dyDescent="0.25">
      <c r="A1399" s="216"/>
      <c r="B1399" s="224" t="s">
        <v>1614</v>
      </c>
      <c r="C1399" s="259" t="s">
        <v>1675</v>
      </c>
      <c r="D1399" s="214" t="s">
        <v>66</v>
      </c>
      <c r="E1399" s="235">
        <v>1588</v>
      </c>
      <c r="F1399" s="497">
        <v>41717</v>
      </c>
      <c r="G1399" s="44">
        <v>1588</v>
      </c>
      <c r="H1399" s="86">
        <f t="shared" si="22"/>
        <v>0</v>
      </c>
      <c r="I1399" s="214" t="s">
        <v>217</v>
      </c>
    </row>
    <row r="1400" spans="1:9" x14ac:dyDescent="0.25">
      <c r="A1400" s="216"/>
      <c r="B1400" s="224" t="s">
        <v>1615</v>
      </c>
      <c r="C1400" s="259" t="s">
        <v>1675</v>
      </c>
      <c r="D1400" s="214" t="s">
        <v>1043</v>
      </c>
      <c r="E1400" s="235">
        <v>1518</v>
      </c>
      <c r="F1400" s="497">
        <v>41717</v>
      </c>
      <c r="G1400" s="44">
        <v>1518</v>
      </c>
      <c r="H1400" s="86">
        <f t="shared" si="22"/>
        <v>0</v>
      </c>
      <c r="I1400" s="214" t="s">
        <v>217</v>
      </c>
    </row>
    <row r="1401" spans="1:9" x14ac:dyDescent="0.25">
      <c r="A1401" s="216"/>
      <c r="B1401" s="224" t="s">
        <v>1616</v>
      </c>
      <c r="C1401" s="259" t="s">
        <v>1675</v>
      </c>
      <c r="D1401" s="214" t="s">
        <v>386</v>
      </c>
      <c r="E1401" s="235">
        <v>2060</v>
      </c>
      <c r="F1401" s="497">
        <v>41717</v>
      </c>
      <c r="G1401" s="44">
        <v>2060</v>
      </c>
      <c r="H1401" s="86">
        <f t="shared" si="22"/>
        <v>0</v>
      </c>
      <c r="I1401" s="214" t="s">
        <v>217</v>
      </c>
    </row>
    <row r="1402" spans="1:9" x14ac:dyDescent="0.25">
      <c r="A1402" s="216"/>
      <c r="B1402" s="224" t="s">
        <v>1617</v>
      </c>
      <c r="C1402" s="259" t="s">
        <v>1675</v>
      </c>
      <c r="D1402" s="214" t="s">
        <v>237</v>
      </c>
      <c r="E1402" s="235">
        <v>5898</v>
      </c>
      <c r="F1402" s="497">
        <v>41717</v>
      </c>
      <c r="G1402" s="44">
        <v>5898</v>
      </c>
      <c r="H1402" s="86">
        <f t="shared" si="22"/>
        <v>0</v>
      </c>
      <c r="I1402" s="214" t="s">
        <v>21</v>
      </c>
    </row>
    <row r="1403" spans="1:9" x14ac:dyDescent="0.25">
      <c r="A1403" s="216"/>
      <c r="B1403" s="224" t="s">
        <v>1618</v>
      </c>
      <c r="C1403" s="259" t="s">
        <v>1675</v>
      </c>
      <c r="D1403" s="214" t="s">
        <v>189</v>
      </c>
      <c r="E1403" s="235">
        <v>6369</v>
      </c>
      <c r="F1403" s="497">
        <v>41717</v>
      </c>
      <c r="G1403" s="44">
        <v>6369</v>
      </c>
      <c r="H1403" s="86">
        <f t="shared" si="22"/>
        <v>0</v>
      </c>
      <c r="I1403" s="214" t="s">
        <v>21</v>
      </c>
    </row>
    <row r="1404" spans="1:9" x14ac:dyDescent="0.25">
      <c r="A1404" s="216"/>
      <c r="B1404" s="224" t="s">
        <v>1619</v>
      </c>
      <c r="C1404" s="259" t="s">
        <v>1675</v>
      </c>
      <c r="D1404" s="214" t="s">
        <v>89</v>
      </c>
      <c r="E1404" s="235">
        <v>58797</v>
      </c>
      <c r="F1404" s="559" t="s">
        <v>2423</v>
      </c>
      <c r="G1404" s="44">
        <v>58797</v>
      </c>
      <c r="H1404" s="248">
        <f t="shared" si="22"/>
        <v>0</v>
      </c>
      <c r="I1404" s="214" t="s">
        <v>27</v>
      </c>
    </row>
    <row r="1405" spans="1:9" x14ac:dyDescent="0.25">
      <c r="A1405" s="216"/>
      <c r="B1405" s="224" t="s">
        <v>1621</v>
      </c>
      <c r="C1405" s="259" t="s">
        <v>1675</v>
      </c>
      <c r="D1405" s="214" t="s">
        <v>2413</v>
      </c>
      <c r="E1405" s="235">
        <v>609</v>
      </c>
      <c r="F1405" s="497">
        <v>41717</v>
      </c>
      <c r="G1405" s="44">
        <v>609</v>
      </c>
      <c r="H1405" s="248">
        <f t="shared" si="22"/>
        <v>0</v>
      </c>
      <c r="I1405" s="214" t="s">
        <v>30</v>
      </c>
    </row>
    <row r="1406" spans="1:9" x14ac:dyDescent="0.25">
      <c r="A1406" s="261">
        <v>41717</v>
      </c>
      <c r="B1406" s="262">
        <v>1000</v>
      </c>
      <c r="C1406" s="259" t="s">
        <v>1675</v>
      </c>
      <c r="D1406" s="214" t="s">
        <v>2424</v>
      </c>
      <c r="E1406" s="58">
        <v>5070</v>
      </c>
      <c r="F1406" s="553">
        <v>41717</v>
      </c>
      <c r="G1406" s="230">
        <v>5070</v>
      </c>
      <c r="H1406" s="52">
        <f t="shared" si="22"/>
        <v>0</v>
      </c>
      <c r="I1406" s="214" t="s">
        <v>27</v>
      </c>
    </row>
    <row r="1407" spans="1:9" x14ac:dyDescent="0.25">
      <c r="A1407" s="216"/>
      <c r="B1407" s="234" t="s">
        <v>1624</v>
      </c>
      <c r="C1407" s="217" t="s">
        <v>2425</v>
      </c>
      <c r="D1407" s="214" t="s">
        <v>60</v>
      </c>
      <c r="E1407" s="235">
        <v>4739</v>
      </c>
      <c r="F1407" s="573" t="s">
        <v>2426</v>
      </c>
      <c r="G1407" s="44">
        <v>4739</v>
      </c>
      <c r="H1407" s="248">
        <f t="shared" si="22"/>
        <v>0</v>
      </c>
      <c r="I1407" s="214" t="s">
        <v>8</v>
      </c>
    </row>
    <row r="1408" spans="1:9" x14ac:dyDescent="0.25">
      <c r="A1408" s="216"/>
      <c r="B1408" s="234" t="s">
        <v>1627</v>
      </c>
      <c r="C1408" s="217" t="s">
        <v>2425</v>
      </c>
      <c r="D1408" s="214" t="s">
        <v>57</v>
      </c>
      <c r="E1408" s="235">
        <v>440</v>
      </c>
      <c r="F1408" s="497">
        <v>41717</v>
      </c>
      <c r="G1408" s="44">
        <v>440</v>
      </c>
      <c r="H1408" s="248">
        <f t="shared" si="22"/>
        <v>0</v>
      </c>
      <c r="I1408" s="214" t="s">
        <v>30</v>
      </c>
    </row>
    <row r="1409" spans="1:9" x14ac:dyDescent="0.25">
      <c r="A1409" s="216"/>
      <c r="B1409" s="234" t="s">
        <v>1628</v>
      </c>
      <c r="C1409" s="217" t="s">
        <v>2425</v>
      </c>
      <c r="D1409" s="214" t="s">
        <v>32</v>
      </c>
      <c r="E1409" s="235">
        <v>8198.5</v>
      </c>
      <c r="F1409" s="497">
        <v>41717</v>
      </c>
      <c r="G1409" s="44">
        <v>8198.5</v>
      </c>
      <c r="H1409" s="248">
        <f t="shared" si="22"/>
        <v>0</v>
      </c>
      <c r="I1409" s="214" t="s">
        <v>30</v>
      </c>
    </row>
    <row r="1410" spans="1:9" x14ac:dyDescent="0.25">
      <c r="A1410" s="216"/>
      <c r="B1410" s="234" t="s">
        <v>1629</v>
      </c>
      <c r="C1410" s="217" t="s">
        <v>2425</v>
      </c>
      <c r="D1410" s="214" t="s">
        <v>58</v>
      </c>
      <c r="E1410" s="235">
        <v>2012</v>
      </c>
      <c r="F1410" s="497">
        <v>41717</v>
      </c>
      <c r="G1410" s="44">
        <v>2012</v>
      </c>
      <c r="H1410" s="86">
        <f t="shared" si="22"/>
        <v>0</v>
      </c>
      <c r="I1410" s="214" t="s">
        <v>30</v>
      </c>
    </row>
    <row r="1411" spans="1:9" x14ac:dyDescent="0.25">
      <c r="A1411" s="216"/>
      <c r="B1411" s="234" t="s">
        <v>1630</v>
      </c>
      <c r="C1411" s="217" t="s">
        <v>2425</v>
      </c>
      <c r="D1411" s="214" t="s">
        <v>43</v>
      </c>
      <c r="E1411" s="235">
        <v>1680</v>
      </c>
      <c r="F1411" s="497">
        <v>41729</v>
      </c>
      <c r="G1411" s="44">
        <v>1680</v>
      </c>
      <c r="H1411" s="248">
        <f t="shared" si="22"/>
        <v>0</v>
      </c>
      <c r="I1411" s="214" t="s">
        <v>30</v>
      </c>
    </row>
    <row r="1412" spans="1:9" x14ac:dyDescent="0.25">
      <c r="A1412" s="216"/>
      <c r="B1412" s="234" t="s">
        <v>1632</v>
      </c>
      <c r="C1412" s="217" t="s">
        <v>2425</v>
      </c>
      <c r="D1412" s="214" t="s">
        <v>42</v>
      </c>
      <c r="E1412" s="235">
        <v>1680</v>
      </c>
      <c r="F1412" s="497">
        <v>41729</v>
      </c>
      <c r="G1412" s="44">
        <v>1680</v>
      </c>
      <c r="H1412" s="248">
        <f t="shared" si="22"/>
        <v>0</v>
      </c>
      <c r="I1412" s="214" t="s">
        <v>30</v>
      </c>
    </row>
    <row r="1413" spans="1:9" x14ac:dyDescent="0.25">
      <c r="A1413" s="216"/>
      <c r="B1413" s="234" t="s">
        <v>1634</v>
      </c>
      <c r="C1413" s="217" t="s">
        <v>2425</v>
      </c>
      <c r="D1413" s="214" t="s">
        <v>29</v>
      </c>
      <c r="E1413" s="235">
        <v>3553</v>
      </c>
      <c r="F1413" s="497">
        <v>41717</v>
      </c>
      <c r="G1413" s="44">
        <v>3553</v>
      </c>
      <c r="H1413" s="86">
        <f t="shared" si="22"/>
        <v>0</v>
      </c>
      <c r="I1413" s="214" t="s">
        <v>30</v>
      </c>
    </row>
    <row r="1414" spans="1:9" x14ac:dyDescent="0.25">
      <c r="A1414" s="216"/>
      <c r="B1414" s="234" t="s">
        <v>1635</v>
      </c>
      <c r="C1414" s="217" t="s">
        <v>2425</v>
      </c>
      <c r="D1414" s="214" t="s">
        <v>1782</v>
      </c>
      <c r="E1414" s="235">
        <v>1100</v>
      </c>
      <c r="F1414" s="497">
        <v>41717</v>
      </c>
      <c r="G1414" s="44">
        <v>1100</v>
      </c>
      <c r="H1414" s="86">
        <f t="shared" si="22"/>
        <v>0</v>
      </c>
      <c r="I1414" s="214" t="s">
        <v>30</v>
      </c>
    </row>
    <row r="1415" spans="1:9" x14ac:dyDescent="0.25">
      <c r="A1415" s="216"/>
      <c r="B1415" s="234" t="s">
        <v>1636</v>
      </c>
      <c r="C1415" s="217" t="s">
        <v>2425</v>
      </c>
      <c r="D1415" s="214" t="s">
        <v>2427</v>
      </c>
      <c r="E1415" s="235">
        <v>15279</v>
      </c>
      <c r="F1415" s="497">
        <v>41717</v>
      </c>
      <c r="G1415" s="44">
        <v>15279</v>
      </c>
      <c r="H1415" s="86">
        <f t="shared" si="22"/>
        <v>0</v>
      </c>
      <c r="I1415" s="214" t="s">
        <v>65</v>
      </c>
    </row>
    <row r="1416" spans="1:9" x14ac:dyDescent="0.25">
      <c r="A1416" s="216"/>
      <c r="B1416" s="234" t="s">
        <v>1637</v>
      </c>
      <c r="C1416" s="217" t="s">
        <v>2425</v>
      </c>
      <c r="D1416" s="214" t="s">
        <v>2413</v>
      </c>
      <c r="E1416" s="235">
        <v>173</v>
      </c>
      <c r="F1416" s="497">
        <v>41717</v>
      </c>
      <c r="G1416" s="44">
        <v>173</v>
      </c>
      <c r="H1416" s="86">
        <f t="shared" si="22"/>
        <v>0</v>
      </c>
      <c r="I1416" s="214" t="s">
        <v>30</v>
      </c>
    </row>
    <row r="1417" spans="1:9" x14ac:dyDescent="0.25">
      <c r="A1417" s="216"/>
      <c r="B1417" s="234" t="s">
        <v>1639</v>
      </c>
      <c r="C1417" s="217" t="s">
        <v>2425</v>
      </c>
      <c r="D1417" s="214" t="s">
        <v>25</v>
      </c>
      <c r="E1417" s="235">
        <v>7047</v>
      </c>
      <c r="F1417" s="497">
        <v>41717</v>
      </c>
      <c r="G1417" s="44">
        <v>7047</v>
      </c>
      <c r="H1417" s="86">
        <f t="shared" si="22"/>
        <v>0</v>
      </c>
      <c r="I1417" s="214" t="s">
        <v>65</v>
      </c>
    </row>
    <row r="1418" spans="1:9" x14ac:dyDescent="0.25">
      <c r="A1418" s="216"/>
      <c r="B1418" s="234" t="s">
        <v>1641</v>
      </c>
      <c r="C1418" s="217" t="s">
        <v>2425</v>
      </c>
      <c r="D1418" s="214" t="s">
        <v>11</v>
      </c>
      <c r="E1418" s="235">
        <v>30775</v>
      </c>
      <c r="F1418" s="554">
        <v>41732</v>
      </c>
      <c r="G1418" s="245">
        <v>30775</v>
      </c>
      <c r="H1418" s="86">
        <f t="shared" si="22"/>
        <v>0</v>
      </c>
      <c r="I1418" s="214" t="s">
        <v>65</v>
      </c>
    </row>
    <row r="1419" spans="1:9" x14ac:dyDescent="0.25">
      <c r="A1419" s="216"/>
      <c r="B1419" s="234" t="s">
        <v>1642</v>
      </c>
      <c r="C1419" s="217" t="s">
        <v>2425</v>
      </c>
      <c r="D1419" s="214" t="s">
        <v>24</v>
      </c>
      <c r="E1419" s="235">
        <v>1530</v>
      </c>
      <c r="F1419" s="497">
        <v>41717</v>
      </c>
      <c r="G1419" s="44">
        <v>1530</v>
      </c>
      <c r="H1419" s="86">
        <f t="shared" si="22"/>
        <v>0</v>
      </c>
      <c r="I1419" s="214" t="s">
        <v>8</v>
      </c>
    </row>
    <row r="1420" spans="1:9" x14ac:dyDescent="0.25">
      <c r="A1420" s="216"/>
      <c r="B1420" s="234" t="s">
        <v>1643</v>
      </c>
      <c r="C1420" s="217" t="s">
        <v>2425</v>
      </c>
      <c r="D1420" s="214" t="s">
        <v>16</v>
      </c>
      <c r="E1420" s="235">
        <v>2248.5</v>
      </c>
      <c r="F1420" s="554">
        <v>41738</v>
      </c>
      <c r="G1420" s="245">
        <v>2248.5</v>
      </c>
      <c r="H1420" s="86">
        <f t="shared" si="22"/>
        <v>0</v>
      </c>
      <c r="I1420" s="214"/>
    </row>
    <row r="1421" spans="1:9" x14ac:dyDescent="0.25">
      <c r="A1421" s="216"/>
      <c r="B1421" s="234" t="s">
        <v>1644</v>
      </c>
      <c r="C1421" s="217" t="s">
        <v>2425</v>
      </c>
      <c r="D1421" s="214" t="s">
        <v>133</v>
      </c>
      <c r="E1421" s="235">
        <v>14021</v>
      </c>
      <c r="F1421" s="497">
        <v>41717</v>
      </c>
      <c r="G1421" s="44">
        <v>14021</v>
      </c>
      <c r="H1421" s="86">
        <f t="shared" si="22"/>
        <v>0</v>
      </c>
      <c r="I1421" s="214" t="s">
        <v>8</v>
      </c>
    </row>
    <row r="1422" spans="1:9" x14ac:dyDescent="0.25">
      <c r="A1422" s="216"/>
      <c r="B1422" s="234" t="s">
        <v>1645</v>
      </c>
      <c r="C1422" s="217" t="s">
        <v>2425</v>
      </c>
      <c r="D1422" s="214" t="s">
        <v>2241</v>
      </c>
      <c r="E1422" s="235">
        <v>5400</v>
      </c>
      <c r="F1422" s="497">
        <v>41717</v>
      </c>
      <c r="G1422" s="44">
        <v>5400</v>
      </c>
      <c r="H1422" s="86">
        <f t="shared" si="22"/>
        <v>0</v>
      </c>
      <c r="I1422" s="214"/>
    </row>
    <row r="1423" spans="1:9" x14ac:dyDescent="0.25">
      <c r="A1423" s="216"/>
      <c r="B1423" s="234" t="s">
        <v>1646</v>
      </c>
      <c r="C1423" s="217" t="s">
        <v>2425</v>
      </c>
      <c r="D1423" s="214" t="s">
        <v>16</v>
      </c>
      <c r="E1423" s="235">
        <v>276194</v>
      </c>
      <c r="F1423" s="554">
        <v>41738</v>
      </c>
      <c r="G1423" s="245">
        <v>276194</v>
      </c>
      <c r="H1423" s="86">
        <f t="shared" si="22"/>
        <v>0</v>
      </c>
      <c r="I1423" s="214"/>
    </row>
    <row r="1424" spans="1:9" x14ac:dyDescent="0.25">
      <c r="A1424" s="216"/>
      <c r="B1424" s="234" t="s">
        <v>1647</v>
      </c>
      <c r="C1424" s="217" t="s">
        <v>2425</v>
      </c>
      <c r="D1424" s="214" t="s">
        <v>152</v>
      </c>
      <c r="E1424" s="235">
        <v>7220</v>
      </c>
      <c r="F1424" s="497">
        <v>41717</v>
      </c>
      <c r="G1424" s="44">
        <v>7220</v>
      </c>
      <c r="H1424" s="86">
        <f t="shared" si="22"/>
        <v>0</v>
      </c>
      <c r="I1424" s="214" t="s">
        <v>12</v>
      </c>
    </row>
    <row r="1425" spans="1:9" x14ac:dyDescent="0.25">
      <c r="A1425" s="216"/>
      <c r="B1425" s="234" t="s">
        <v>1648</v>
      </c>
      <c r="C1425" s="217" t="s">
        <v>2425</v>
      </c>
      <c r="D1425" s="214" t="s">
        <v>193</v>
      </c>
      <c r="E1425" s="235">
        <v>9455</v>
      </c>
      <c r="F1425" s="560" t="s">
        <v>2428</v>
      </c>
      <c r="G1425" s="44">
        <v>9455</v>
      </c>
      <c r="H1425" s="86">
        <f t="shared" si="22"/>
        <v>0</v>
      </c>
      <c r="I1425" s="214" t="s">
        <v>12</v>
      </c>
    </row>
    <row r="1426" spans="1:9" x14ac:dyDescent="0.25">
      <c r="A1426" s="216"/>
      <c r="B1426" s="234" t="s">
        <v>1649</v>
      </c>
      <c r="C1426" s="217" t="s">
        <v>2425</v>
      </c>
      <c r="D1426" s="214" t="s">
        <v>183</v>
      </c>
      <c r="E1426" s="235">
        <v>55543</v>
      </c>
      <c r="F1426" s="497">
        <v>41717</v>
      </c>
      <c r="G1426" s="44">
        <v>55543</v>
      </c>
      <c r="H1426" s="86">
        <f t="shared" si="22"/>
        <v>0</v>
      </c>
      <c r="I1426" s="214" t="s">
        <v>27</v>
      </c>
    </row>
    <row r="1427" spans="1:9" x14ac:dyDescent="0.25">
      <c r="A1427" s="216"/>
      <c r="B1427" s="234" t="s">
        <v>1650</v>
      </c>
      <c r="C1427" s="217" t="s">
        <v>2425</v>
      </c>
      <c r="D1427" s="214" t="s">
        <v>2429</v>
      </c>
      <c r="E1427" s="235">
        <v>29752</v>
      </c>
      <c r="F1427" s="497">
        <v>41717</v>
      </c>
      <c r="G1427" s="44">
        <v>29752</v>
      </c>
      <c r="H1427" s="86">
        <f t="shared" si="22"/>
        <v>0</v>
      </c>
      <c r="I1427" s="214" t="s">
        <v>27</v>
      </c>
    </row>
    <row r="1428" spans="1:9" x14ac:dyDescent="0.25">
      <c r="A1428" s="216"/>
      <c r="B1428" s="234" t="s">
        <v>1651</v>
      </c>
      <c r="C1428" s="217" t="s">
        <v>2425</v>
      </c>
      <c r="D1428" s="220" t="s">
        <v>53</v>
      </c>
      <c r="E1428" s="241">
        <v>0</v>
      </c>
      <c r="F1428" s="497"/>
      <c r="G1428" s="44"/>
      <c r="H1428" s="86">
        <f t="shared" si="22"/>
        <v>0</v>
      </c>
      <c r="I1428" s="214" t="s">
        <v>512</v>
      </c>
    </row>
    <row r="1429" spans="1:9" x14ac:dyDescent="0.25">
      <c r="A1429" s="216"/>
      <c r="B1429" s="234" t="s">
        <v>1652</v>
      </c>
      <c r="C1429" s="217" t="s">
        <v>2425</v>
      </c>
      <c r="D1429" s="214" t="s">
        <v>623</v>
      </c>
      <c r="E1429" s="235">
        <v>2072</v>
      </c>
      <c r="F1429" s="497">
        <v>41717</v>
      </c>
      <c r="G1429" s="44">
        <v>2072</v>
      </c>
      <c r="H1429" s="86">
        <f t="shared" si="22"/>
        <v>0</v>
      </c>
      <c r="I1429" s="214" t="s">
        <v>12</v>
      </c>
    </row>
    <row r="1430" spans="1:9" x14ac:dyDescent="0.25">
      <c r="A1430" s="216"/>
      <c r="B1430" s="234" t="s">
        <v>1654</v>
      </c>
      <c r="C1430" s="217" t="s">
        <v>2425</v>
      </c>
      <c r="D1430" s="214" t="s">
        <v>560</v>
      </c>
      <c r="E1430" s="235">
        <v>6462.5</v>
      </c>
      <c r="F1430" s="497">
        <v>41717</v>
      </c>
      <c r="G1430" s="44">
        <v>6462.5</v>
      </c>
      <c r="H1430" s="86">
        <f t="shared" si="22"/>
        <v>0</v>
      </c>
      <c r="I1430" s="214" t="s">
        <v>12</v>
      </c>
    </row>
    <row r="1431" spans="1:9" x14ac:dyDescent="0.25">
      <c r="A1431" s="216"/>
      <c r="B1431" s="234" t="s">
        <v>1655</v>
      </c>
      <c r="C1431" s="217" t="s">
        <v>2425</v>
      </c>
      <c r="D1431" s="214" t="s">
        <v>890</v>
      </c>
      <c r="E1431" s="235">
        <v>6733.5</v>
      </c>
      <c r="F1431" s="497">
        <v>41717</v>
      </c>
      <c r="G1431" s="44">
        <v>6733.5</v>
      </c>
      <c r="H1431" s="86">
        <f t="shared" si="22"/>
        <v>0</v>
      </c>
      <c r="I1431" s="214"/>
    </row>
    <row r="1432" spans="1:9" x14ac:dyDescent="0.25">
      <c r="A1432" s="216"/>
      <c r="B1432" s="234" t="s">
        <v>1656</v>
      </c>
      <c r="C1432" s="217" t="s">
        <v>2425</v>
      </c>
      <c r="D1432" s="214" t="s">
        <v>890</v>
      </c>
      <c r="E1432" s="235">
        <v>821</v>
      </c>
      <c r="F1432" s="497">
        <v>41717</v>
      </c>
      <c r="G1432" s="44">
        <v>821</v>
      </c>
      <c r="H1432" s="86">
        <f t="shared" si="22"/>
        <v>0</v>
      </c>
      <c r="I1432" s="214"/>
    </row>
    <row r="1433" spans="1:9" x14ac:dyDescent="0.25">
      <c r="A1433" s="216"/>
      <c r="B1433" s="234" t="s">
        <v>1657</v>
      </c>
      <c r="C1433" s="217" t="s">
        <v>2425</v>
      </c>
      <c r="D1433" s="214" t="s">
        <v>304</v>
      </c>
      <c r="E1433" s="235">
        <v>13147</v>
      </c>
      <c r="F1433" s="497">
        <v>41717</v>
      </c>
      <c r="G1433" s="44">
        <v>13147</v>
      </c>
      <c r="H1433" s="86">
        <f t="shared" si="22"/>
        <v>0</v>
      </c>
      <c r="I1433" s="214" t="s">
        <v>12</v>
      </c>
    </row>
    <row r="1434" spans="1:9" x14ac:dyDescent="0.25">
      <c r="A1434" s="216"/>
      <c r="B1434" s="234" t="s">
        <v>1660</v>
      </c>
      <c r="C1434" s="217" t="s">
        <v>2425</v>
      </c>
      <c r="D1434" s="214" t="s">
        <v>36</v>
      </c>
      <c r="E1434" s="235">
        <v>3091</v>
      </c>
      <c r="F1434" s="497">
        <v>41717</v>
      </c>
      <c r="G1434" s="44">
        <v>3091</v>
      </c>
      <c r="H1434" s="86">
        <f t="shared" si="22"/>
        <v>0</v>
      </c>
      <c r="I1434" s="214"/>
    </row>
    <row r="1435" spans="1:9" x14ac:dyDescent="0.25">
      <c r="A1435" s="216"/>
      <c r="B1435" s="234" t="s">
        <v>1661</v>
      </c>
      <c r="C1435" s="217" t="s">
        <v>2425</v>
      </c>
      <c r="D1435" s="214" t="s">
        <v>79</v>
      </c>
      <c r="E1435" s="235">
        <v>20358.5</v>
      </c>
      <c r="F1435" s="561" t="s">
        <v>2430</v>
      </c>
      <c r="G1435" s="44">
        <v>20358.5</v>
      </c>
      <c r="H1435" s="86">
        <f t="shared" si="22"/>
        <v>0</v>
      </c>
      <c r="I1435" s="214" t="s">
        <v>21</v>
      </c>
    </row>
    <row r="1436" spans="1:9" x14ac:dyDescent="0.25">
      <c r="A1436" s="216"/>
      <c r="B1436" s="234" t="s">
        <v>1662</v>
      </c>
      <c r="C1436" s="217" t="s">
        <v>2425</v>
      </c>
      <c r="D1436" s="214" t="s">
        <v>147</v>
      </c>
      <c r="E1436" s="235">
        <v>29978</v>
      </c>
      <c r="F1436" s="497">
        <v>41717</v>
      </c>
      <c r="G1436" s="44">
        <v>29978</v>
      </c>
      <c r="H1436" s="86">
        <f t="shared" si="22"/>
        <v>0</v>
      </c>
      <c r="I1436" s="214" t="s">
        <v>217</v>
      </c>
    </row>
    <row r="1437" spans="1:9" x14ac:dyDescent="0.25">
      <c r="A1437" s="216"/>
      <c r="B1437" s="234" t="s">
        <v>1663</v>
      </c>
      <c r="C1437" s="217" t="s">
        <v>2425</v>
      </c>
      <c r="D1437" s="214" t="s">
        <v>152</v>
      </c>
      <c r="E1437" s="235">
        <v>7063</v>
      </c>
      <c r="F1437" s="497">
        <v>41717</v>
      </c>
      <c r="G1437" s="44">
        <v>7063</v>
      </c>
      <c r="H1437" s="86">
        <f t="shared" si="22"/>
        <v>0</v>
      </c>
      <c r="I1437" s="214"/>
    </row>
    <row r="1438" spans="1:9" x14ac:dyDescent="0.25">
      <c r="A1438" s="216"/>
      <c r="B1438" s="234" t="s">
        <v>1664</v>
      </c>
      <c r="C1438" s="217" t="s">
        <v>2425</v>
      </c>
      <c r="D1438" s="214" t="s">
        <v>152</v>
      </c>
      <c r="E1438" s="235">
        <v>25951</v>
      </c>
      <c r="F1438" s="497">
        <v>41717</v>
      </c>
      <c r="G1438" s="44">
        <v>25951</v>
      </c>
      <c r="H1438" s="86">
        <f t="shared" si="22"/>
        <v>0</v>
      </c>
      <c r="I1438" s="214"/>
    </row>
    <row r="1439" spans="1:9" x14ac:dyDescent="0.25">
      <c r="A1439" s="216"/>
      <c r="B1439" s="234" t="s">
        <v>1665</v>
      </c>
      <c r="C1439" s="217" t="s">
        <v>2425</v>
      </c>
      <c r="D1439" s="214" t="s">
        <v>106</v>
      </c>
      <c r="E1439" s="235">
        <v>100785.5</v>
      </c>
      <c r="F1439" s="497">
        <v>41724</v>
      </c>
      <c r="G1439" s="44">
        <v>100785.5</v>
      </c>
      <c r="H1439" s="86">
        <f t="shared" si="22"/>
        <v>0</v>
      </c>
      <c r="I1439" s="214" t="s">
        <v>21</v>
      </c>
    </row>
    <row r="1440" spans="1:9" x14ac:dyDescent="0.25">
      <c r="A1440" s="216"/>
      <c r="B1440" s="234" t="s">
        <v>1666</v>
      </c>
      <c r="C1440" s="217" t="s">
        <v>2425</v>
      </c>
      <c r="D1440" s="214" t="s">
        <v>14</v>
      </c>
      <c r="E1440" s="235">
        <v>2100</v>
      </c>
      <c r="F1440" s="497">
        <v>41718</v>
      </c>
      <c r="G1440" s="44">
        <v>2100</v>
      </c>
      <c r="H1440" s="86">
        <f t="shared" si="22"/>
        <v>0</v>
      </c>
      <c r="I1440" s="214" t="s">
        <v>21</v>
      </c>
    </row>
    <row r="1441" spans="1:9" x14ac:dyDescent="0.25">
      <c r="A1441" s="216"/>
      <c r="B1441" s="234" t="s">
        <v>1667</v>
      </c>
      <c r="C1441" s="217" t="s">
        <v>2425</v>
      </c>
      <c r="D1441" s="214" t="s">
        <v>144</v>
      </c>
      <c r="E1441" s="235">
        <v>4840</v>
      </c>
      <c r="F1441" s="497">
        <v>41717</v>
      </c>
      <c r="G1441" s="44">
        <v>4840</v>
      </c>
      <c r="H1441" s="86">
        <f t="shared" si="22"/>
        <v>0</v>
      </c>
      <c r="I1441" s="214" t="s">
        <v>217</v>
      </c>
    </row>
    <row r="1442" spans="1:9" x14ac:dyDescent="0.25">
      <c r="A1442" s="216">
        <v>41718</v>
      </c>
      <c r="B1442" s="234" t="s">
        <v>1668</v>
      </c>
      <c r="C1442" s="217" t="s">
        <v>2425</v>
      </c>
      <c r="D1442" s="214" t="s">
        <v>183</v>
      </c>
      <c r="E1442" s="235">
        <v>398</v>
      </c>
      <c r="F1442" s="497">
        <v>41718</v>
      </c>
      <c r="G1442" s="44">
        <v>398</v>
      </c>
      <c r="H1442" s="86">
        <f t="shared" si="22"/>
        <v>0</v>
      </c>
      <c r="I1442" s="214"/>
    </row>
    <row r="1443" spans="1:9" x14ac:dyDescent="0.25">
      <c r="A1443" s="216"/>
      <c r="B1443" s="234" t="s">
        <v>1669</v>
      </c>
      <c r="C1443" s="217" t="s">
        <v>2425</v>
      </c>
      <c r="D1443" s="214" t="s">
        <v>374</v>
      </c>
      <c r="E1443" s="235">
        <v>9227</v>
      </c>
      <c r="F1443" s="497">
        <v>41718</v>
      </c>
      <c r="G1443" s="44">
        <v>9227</v>
      </c>
      <c r="H1443" s="86">
        <f t="shared" si="22"/>
        <v>0</v>
      </c>
      <c r="I1443" s="58"/>
    </row>
    <row r="1444" spans="1:9" x14ac:dyDescent="0.25">
      <c r="A1444" s="216"/>
      <c r="B1444" s="234" t="s">
        <v>1670</v>
      </c>
      <c r="C1444" s="217" t="s">
        <v>2425</v>
      </c>
      <c r="D1444" s="214" t="s">
        <v>215</v>
      </c>
      <c r="E1444" s="235">
        <v>3549</v>
      </c>
      <c r="F1444" s="497">
        <v>41718</v>
      </c>
      <c r="G1444" s="44">
        <v>3549</v>
      </c>
      <c r="H1444" s="86">
        <f t="shared" si="22"/>
        <v>0</v>
      </c>
      <c r="I1444" s="214"/>
    </row>
    <row r="1445" spans="1:9" x14ac:dyDescent="0.25">
      <c r="A1445" s="216"/>
      <c r="B1445" s="234" t="s">
        <v>1671</v>
      </c>
      <c r="C1445" s="217" t="s">
        <v>2425</v>
      </c>
      <c r="D1445" s="214" t="s">
        <v>111</v>
      </c>
      <c r="E1445" s="235">
        <v>21586</v>
      </c>
      <c r="F1445" s="554">
        <v>41730</v>
      </c>
      <c r="G1445" s="245">
        <v>21586</v>
      </c>
      <c r="H1445" s="86">
        <f t="shared" si="22"/>
        <v>0</v>
      </c>
      <c r="I1445" s="214" t="s">
        <v>21</v>
      </c>
    </row>
    <row r="1446" spans="1:9" x14ac:dyDescent="0.25">
      <c r="A1446" s="216"/>
      <c r="B1446" s="234" t="s">
        <v>1672</v>
      </c>
      <c r="C1446" s="217" t="s">
        <v>2425</v>
      </c>
      <c r="D1446" s="214" t="s">
        <v>13</v>
      </c>
      <c r="E1446" s="235">
        <v>2081.1999999999998</v>
      </c>
      <c r="F1446" s="497">
        <v>41718</v>
      </c>
      <c r="G1446" s="44">
        <v>2081.1999999999998</v>
      </c>
      <c r="H1446" s="86">
        <f t="shared" si="22"/>
        <v>0</v>
      </c>
      <c r="I1446" s="214" t="s">
        <v>21</v>
      </c>
    </row>
    <row r="1447" spans="1:9" x14ac:dyDescent="0.25">
      <c r="A1447" s="216"/>
      <c r="B1447" s="234" t="s">
        <v>1674</v>
      </c>
      <c r="C1447" s="217" t="s">
        <v>2425</v>
      </c>
      <c r="D1447" s="214" t="s">
        <v>19</v>
      </c>
      <c r="E1447" s="235">
        <v>8500</v>
      </c>
      <c r="F1447" s="497">
        <v>41718</v>
      </c>
      <c r="G1447" s="44">
        <v>8500</v>
      </c>
      <c r="H1447" s="86">
        <f t="shared" si="22"/>
        <v>0</v>
      </c>
      <c r="I1447" s="214" t="s">
        <v>217</v>
      </c>
    </row>
    <row r="1448" spans="1:9" x14ac:dyDescent="0.25">
      <c r="A1448" s="216"/>
      <c r="B1448" s="234" t="s">
        <v>1676</v>
      </c>
      <c r="C1448" s="217" t="s">
        <v>2425</v>
      </c>
      <c r="D1448" s="214" t="s">
        <v>501</v>
      </c>
      <c r="E1448" s="235">
        <v>1300.5</v>
      </c>
      <c r="F1448" s="497">
        <v>41718</v>
      </c>
      <c r="G1448" s="44">
        <v>1300.5</v>
      </c>
      <c r="H1448" s="86">
        <f t="shared" si="22"/>
        <v>0</v>
      </c>
      <c r="I1448" s="214"/>
    </row>
    <row r="1449" spans="1:9" x14ac:dyDescent="0.25">
      <c r="A1449" s="216"/>
      <c r="B1449" s="234" t="s">
        <v>1677</v>
      </c>
      <c r="C1449" s="217" t="s">
        <v>2425</v>
      </c>
      <c r="D1449" s="214" t="s">
        <v>318</v>
      </c>
      <c r="E1449" s="235">
        <v>4899.5</v>
      </c>
      <c r="F1449" s="497">
        <v>41718</v>
      </c>
      <c r="G1449" s="44">
        <v>4899.5</v>
      </c>
      <c r="H1449" s="86">
        <f t="shared" si="22"/>
        <v>0</v>
      </c>
      <c r="I1449" s="214" t="s">
        <v>8</v>
      </c>
    </row>
    <row r="1450" spans="1:9" x14ac:dyDescent="0.25">
      <c r="A1450" s="216"/>
      <c r="B1450" s="234" t="s">
        <v>1678</v>
      </c>
      <c r="C1450" s="217" t="s">
        <v>2425</v>
      </c>
      <c r="D1450" s="214" t="s">
        <v>123</v>
      </c>
      <c r="E1450" s="235">
        <v>4323.6000000000004</v>
      </c>
      <c r="F1450" s="554" t="s">
        <v>2431</v>
      </c>
      <c r="G1450" s="44">
        <v>4323.6000000000004</v>
      </c>
      <c r="H1450" s="86">
        <f t="shared" si="22"/>
        <v>0</v>
      </c>
      <c r="I1450" s="214" t="s">
        <v>8</v>
      </c>
    </row>
    <row r="1451" spans="1:9" x14ac:dyDescent="0.25">
      <c r="A1451" s="216"/>
      <c r="B1451" s="234" t="s">
        <v>1679</v>
      </c>
      <c r="C1451" s="217" t="s">
        <v>2425</v>
      </c>
      <c r="D1451" s="214" t="s">
        <v>36</v>
      </c>
      <c r="E1451" s="235">
        <v>13578</v>
      </c>
      <c r="F1451" s="497">
        <v>41724</v>
      </c>
      <c r="G1451" s="44">
        <v>13578</v>
      </c>
      <c r="H1451" s="86">
        <f t="shared" si="22"/>
        <v>0</v>
      </c>
      <c r="I1451" s="214" t="s">
        <v>65</v>
      </c>
    </row>
    <row r="1452" spans="1:9" x14ac:dyDescent="0.25">
      <c r="A1452" s="216"/>
      <c r="B1452" s="234" t="s">
        <v>1680</v>
      </c>
      <c r="C1452" s="217" t="s">
        <v>2425</v>
      </c>
      <c r="D1452" s="214" t="s">
        <v>70</v>
      </c>
      <c r="E1452" s="235">
        <v>14759</v>
      </c>
      <c r="F1452" s="497">
        <v>41718</v>
      </c>
      <c r="G1452" s="44">
        <v>14759</v>
      </c>
      <c r="H1452" s="86">
        <f t="shared" si="22"/>
        <v>0</v>
      </c>
      <c r="I1452" s="214" t="s">
        <v>8</v>
      </c>
    </row>
    <row r="1453" spans="1:9" x14ac:dyDescent="0.25">
      <c r="A1453" s="216"/>
      <c r="B1453" s="234" t="s">
        <v>1681</v>
      </c>
      <c r="C1453" s="217" t="s">
        <v>2425</v>
      </c>
      <c r="D1453" s="214" t="s">
        <v>46</v>
      </c>
      <c r="E1453" s="235">
        <v>1524</v>
      </c>
      <c r="F1453" s="497">
        <v>41718</v>
      </c>
      <c r="G1453" s="44">
        <v>1524</v>
      </c>
      <c r="H1453" s="86">
        <f t="shared" si="22"/>
        <v>0</v>
      </c>
      <c r="I1453" s="214" t="s">
        <v>65</v>
      </c>
    </row>
    <row r="1454" spans="1:9" x14ac:dyDescent="0.25">
      <c r="A1454" s="216"/>
      <c r="B1454" s="234" t="s">
        <v>1683</v>
      </c>
      <c r="C1454" s="217" t="s">
        <v>2425</v>
      </c>
      <c r="D1454" s="214" t="s">
        <v>44</v>
      </c>
      <c r="E1454" s="235">
        <v>3800</v>
      </c>
      <c r="F1454" s="497">
        <v>41729</v>
      </c>
      <c r="G1454" s="44">
        <v>3800</v>
      </c>
      <c r="H1454" s="86">
        <f t="shared" si="22"/>
        <v>0</v>
      </c>
      <c r="I1454" s="214" t="s">
        <v>65</v>
      </c>
    </row>
    <row r="1455" spans="1:9" x14ac:dyDescent="0.25">
      <c r="A1455" s="216"/>
      <c r="B1455" s="234" t="s">
        <v>1684</v>
      </c>
      <c r="C1455" s="217" t="s">
        <v>2425</v>
      </c>
      <c r="D1455" s="214" t="s">
        <v>70</v>
      </c>
      <c r="E1455" s="235">
        <v>1266</v>
      </c>
      <c r="F1455" s="497">
        <v>41718</v>
      </c>
      <c r="G1455" s="44">
        <v>1266</v>
      </c>
      <c r="H1455" s="86">
        <f t="shared" ref="H1455:H1503" si="23">E1455-G1455</f>
        <v>0</v>
      </c>
      <c r="I1455" s="214" t="s">
        <v>8</v>
      </c>
    </row>
    <row r="1456" spans="1:9" x14ac:dyDescent="0.25">
      <c r="A1456" s="216"/>
      <c r="B1456" s="234" t="s">
        <v>1685</v>
      </c>
      <c r="C1456" s="217" t="s">
        <v>2425</v>
      </c>
      <c r="D1456" s="214" t="s">
        <v>34</v>
      </c>
      <c r="E1456" s="235">
        <v>3506.2</v>
      </c>
      <c r="F1456" s="557" t="s">
        <v>2432</v>
      </c>
      <c r="G1456" s="44">
        <v>3506.2</v>
      </c>
      <c r="H1456" s="86">
        <f t="shared" si="23"/>
        <v>0</v>
      </c>
      <c r="I1456" s="214" t="s">
        <v>30</v>
      </c>
    </row>
    <row r="1457" spans="1:9" x14ac:dyDescent="0.25">
      <c r="A1457" s="216"/>
      <c r="B1457" s="234" t="s">
        <v>1686</v>
      </c>
      <c r="C1457" s="217" t="s">
        <v>2425</v>
      </c>
      <c r="D1457" s="214" t="s">
        <v>70</v>
      </c>
      <c r="E1457" s="235">
        <v>21895</v>
      </c>
      <c r="F1457" s="560" t="s">
        <v>2433</v>
      </c>
      <c r="G1457" s="44">
        <v>21895</v>
      </c>
      <c r="H1457" s="86">
        <f t="shared" si="23"/>
        <v>0</v>
      </c>
      <c r="I1457" s="214"/>
    </row>
    <row r="1458" spans="1:9" x14ac:dyDescent="0.25">
      <c r="A1458" s="216"/>
      <c r="B1458" s="234" t="s">
        <v>1687</v>
      </c>
      <c r="C1458" s="217" t="s">
        <v>2425</v>
      </c>
      <c r="D1458" s="220" t="s">
        <v>53</v>
      </c>
      <c r="E1458" s="241">
        <v>0</v>
      </c>
      <c r="F1458" s="497"/>
      <c r="G1458" s="44"/>
      <c r="H1458" s="86">
        <f t="shared" si="23"/>
        <v>0</v>
      </c>
      <c r="I1458" s="214" t="s">
        <v>324</v>
      </c>
    </row>
    <row r="1459" spans="1:9" x14ac:dyDescent="0.25">
      <c r="A1459" s="216"/>
      <c r="B1459" s="234" t="s">
        <v>1688</v>
      </c>
      <c r="C1459" s="217" t="s">
        <v>2425</v>
      </c>
      <c r="D1459" s="214" t="s">
        <v>67</v>
      </c>
      <c r="E1459" s="235">
        <v>4973.5</v>
      </c>
      <c r="F1459" s="557" t="s">
        <v>2434</v>
      </c>
      <c r="G1459" s="44">
        <v>4973.5</v>
      </c>
      <c r="H1459" s="86">
        <f t="shared" si="23"/>
        <v>0</v>
      </c>
      <c r="I1459" s="214" t="s">
        <v>65</v>
      </c>
    </row>
    <row r="1460" spans="1:9" x14ac:dyDescent="0.25">
      <c r="A1460" s="216"/>
      <c r="B1460" s="234" t="s">
        <v>1689</v>
      </c>
      <c r="C1460" s="217" t="s">
        <v>2425</v>
      </c>
      <c r="D1460" s="214" t="s">
        <v>29</v>
      </c>
      <c r="E1460" s="235">
        <v>5200.5</v>
      </c>
      <c r="F1460" s="497">
        <v>41718</v>
      </c>
      <c r="G1460" s="44">
        <v>5200.5</v>
      </c>
      <c r="H1460" s="86">
        <f t="shared" si="23"/>
        <v>0</v>
      </c>
      <c r="I1460" s="214" t="s">
        <v>30</v>
      </c>
    </row>
    <row r="1461" spans="1:9" x14ac:dyDescent="0.25">
      <c r="A1461" s="216"/>
      <c r="B1461" s="234" t="s">
        <v>1690</v>
      </c>
      <c r="C1461" s="217" t="s">
        <v>2425</v>
      </c>
      <c r="D1461" s="214" t="s">
        <v>176</v>
      </c>
      <c r="E1461" s="235">
        <v>25949</v>
      </c>
      <c r="F1461" s="497">
        <v>41718</v>
      </c>
      <c r="G1461" s="44">
        <v>25949</v>
      </c>
      <c r="H1461" s="86">
        <f t="shared" si="23"/>
        <v>0</v>
      </c>
      <c r="I1461" s="214" t="s">
        <v>37</v>
      </c>
    </row>
    <row r="1462" spans="1:9" x14ac:dyDescent="0.25">
      <c r="A1462" s="216"/>
      <c r="B1462" s="234" t="s">
        <v>1691</v>
      </c>
      <c r="C1462" s="217" t="s">
        <v>2425</v>
      </c>
      <c r="D1462" s="214" t="s">
        <v>47</v>
      </c>
      <c r="E1462" s="235">
        <v>3607.5</v>
      </c>
      <c r="F1462" s="497">
        <v>41718</v>
      </c>
      <c r="G1462" s="44">
        <v>3607.5</v>
      </c>
      <c r="H1462" s="86">
        <f t="shared" si="23"/>
        <v>0</v>
      </c>
      <c r="I1462" s="214" t="s">
        <v>30</v>
      </c>
    </row>
    <row r="1463" spans="1:9" x14ac:dyDescent="0.25">
      <c r="A1463" s="216"/>
      <c r="B1463" s="234" t="s">
        <v>1692</v>
      </c>
      <c r="C1463" s="217" t="s">
        <v>2425</v>
      </c>
      <c r="D1463" s="214" t="s">
        <v>2435</v>
      </c>
      <c r="E1463" s="235">
        <v>4379</v>
      </c>
      <c r="F1463" s="497">
        <v>41718</v>
      </c>
      <c r="G1463" s="44">
        <v>4379</v>
      </c>
      <c r="H1463" s="86">
        <f t="shared" si="23"/>
        <v>0</v>
      </c>
      <c r="I1463" s="214" t="s">
        <v>8</v>
      </c>
    </row>
    <row r="1464" spans="1:9" x14ac:dyDescent="0.25">
      <c r="A1464" s="216"/>
      <c r="B1464" s="234" t="s">
        <v>1693</v>
      </c>
      <c r="C1464" s="217" t="s">
        <v>2425</v>
      </c>
      <c r="D1464" s="214" t="s">
        <v>1782</v>
      </c>
      <c r="E1464" s="235">
        <v>1100</v>
      </c>
      <c r="F1464" s="497">
        <v>41718</v>
      </c>
      <c r="G1464" s="44">
        <v>1100</v>
      </c>
      <c r="H1464" s="86">
        <f t="shared" si="23"/>
        <v>0</v>
      </c>
      <c r="I1464" s="214" t="s">
        <v>30</v>
      </c>
    </row>
    <row r="1465" spans="1:9" x14ac:dyDescent="0.25">
      <c r="A1465" s="216"/>
      <c r="B1465" s="234" t="s">
        <v>1694</v>
      </c>
      <c r="C1465" s="217" t="s">
        <v>2425</v>
      </c>
      <c r="D1465" s="214" t="s">
        <v>57</v>
      </c>
      <c r="E1465" s="235">
        <v>1320</v>
      </c>
      <c r="F1465" s="497">
        <v>41718</v>
      </c>
      <c r="G1465" s="44">
        <v>1320</v>
      </c>
      <c r="H1465" s="86">
        <f t="shared" si="23"/>
        <v>0</v>
      </c>
      <c r="I1465" s="214" t="s">
        <v>30</v>
      </c>
    </row>
    <row r="1466" spans="1:9" x14ac:dyDescent="0.25">
      <c r="A1466" s="216"/>
      <c r="B1466" s="234" t="s">
        <v>1695</v>
      </c>
      <c r="C1466" s="217" t="s">
        <v>2425</v>
      </c>
      <c r="D1466" s="214" t="s">
        <v>49</v>
      </c>
      <c r="E1466" s="235">
        <v>2808</v>
      </c>
      <c r="F1466" s="554">
        <v>41748</v>
      </c>
      <c r="G1466" s="245">
        <v>2808</v>
      </c>
      <c r="H1466" s="86">
        <f t="shared" si="23"/>
        <v>0</v>
      </c>
      <c r="I1466" s="214"/>
    </row>
    <row r="1467" spans="1:9" x14ac:dyDescent="0.25">
      <c r="A1467" s="216"/>
      <c r="B1467" s="234" t="s">
        <v>1696</v>
      </c>
      <c r="C1467" s="217" t="s">
        <v>2425</v>
      </c>
      <c r="D1467" s="214" t="s">
        <v>43</v>
      </c>
      <c r="E1467" s="235">
        <v>1140</v>
      </c>
      <c r="F1467" s="497">
        <v>41729</v>
      </c>
      <c r="G1467" s="44">
        <v>1140</v>
      </c>
      <c r="H1467" s="86">
        <f t="shared" si="23"/>
        <v>0</v>
      </c>
      <c r="I1467" s="214" t="s">
        <v>30</v>
      </c>
    </row>
    <row r="1468" spans="1:9" x14ac:dyDescent="0.25">
      <c r="A1468" s="216"/>
      <c r="B1468" s="234" t="s">
        <v>1698</v>
      </c>
      <c r="C1468" s="217" t="s">
        <v>2425</v>
      </c>
      <c r="D1468" s="214" t="s">
        <v>2436</v>
      </c>
      <c r="E1468" s="235">
        <v>10275.200000000001</v>
      </c>
      <c r="F1468" s="497">
        <v>41718</v>
      </c>
      <c r="G1468" s="44">
        <v>10275.200000000001</v>
      </c>
      <c r="H1468" s="86">
        <f t="shared" si="23"/>
        <v>0</v>
      </c>
      <c r="I1468" s="214" t="s">
        <v>65</v>
      </c>
    </row>
    <row r="1469" spans="1:9" x14ac:dyDescent="0.25">
      <c r="A1469" s="261">
        <v>41718</v>
      </c>
      <c r="B1469" s="286" t="s">
        <v>1700</v>
      </c>
      <c r="C1469" s="286" t="s">
        <v>2425</v>
      </c>
      <c r="D1469" s="214" t="s">
        <v>490</v>
      </c>
      <c r="E1469" s="58">
        <v>2379.75</v>
      </c>
      <c r="F1469" s="553">
        <v>41719</v>
      </c>
      <c r="G1469" s="230">
        <v>2379.75</v>
      </c>
      <c r="H1469" s="52">
        <f t="shared" si="23"/>
        <v>0</v>
      </c>
      <c r="I1469" s="214" t="s">
        <v>30</v>
      </c>
    </row>
    <row r="1470" spans="1:9" x14ac:dyDescent="0.25">
      <c r="A1470" s="216"/>
      <c r="B1470" s="212" t="s">
        <v>1701</v>
      </c>
      <c r="C1470" s="217" t="s">
        <v>2425</v>
      </c>
      <c r="D1470" s="214" t="s">
        <v>22</v>
      </c>
      <c r="E1470" s="235">
        <v>1497.6</v>
      </c>
      <c r="F1470" s="497">
        <v>41718</v>
      </c>
      <c r="G1470" s="44">
        <v>1497.6</v>
      </c>
      <c r="H1470" s="248">
        <f t="shared" si="23"/>
        <v>0</v>
      </c>
      <c r="I1470" s="214" t="s">
        <v>8</v>
      </c>
    </row>
    <row r="1471" spans="1:9" x14ac:dyDescent="0.25">
      <c r="A1471" s="216"/>
      <c r="B1471" s="212" t="s">
        <v>1702</v>
      </c>
      <c r="C1471" s="217" t="s">
        <v>2425</v>
      </c>
      <c r="D1471" s="214" t="s">
        <v>8</v>
      </c>
      <c r="E1471" s="235">
        <v>220</v>
      </c>
      <c r="F1471" s="497">
        <v>41718</v>
      </c>
      <c r="G1471" s="44">
        <v>220</v>
      </c>
      <c r="H1471" s="86">
        <f t="shared" si="23"/>
        <v>0</v>
      </c>
      <c r="I1471" s="214" t="s">
        <v>8</v>
      </c>
    </row>
    <row r="1472" spans="1:9" x14ac:dyDescent="0.25">
      <c r="A1472" s="216"/>
      <c r="B1472" s="212" t="s">
        <v>1704</v>
      </c>
      <c r="C1472" s="217" t="s">
        <v>2425</v>
      </c>
      <c r="D1472" s="214" t="s">
        <v>2437</v>
      </c>
      <c r="E1472" s="235">
        <v>809</v>
      </c>
      <c r="F1472" s="554" t="s">
        <v>2438</v>
      </c>
      <c r="G1472" s="44">
        <v>809</v>
      </c>
      <c r="H1472" s="86">
        <f t="shared" si="23"/>
        <v>0</v>
      </c>
      <c r="I1472" s="214" t="s">
        <v>8</v>
      </c>
    </row>
    <row r="1473" spans="1:9" x14ac:dyDescent="0.25">
      <c r="A1473" s="216"/>
      <c r="B1473" s="212" t="s">
        <v>1705</v>
      </c>
      <c r="C1473" s="217" t="s">
        <v>2425</v>
      </c>
      <c r="D1473" s="214" t="s">
        <v>2439</v>
      </c>
      <c r="E1473" s="235">
        <v>2107.5</v>
      </c>
      <c r="F1473" s="497">
        <v>41718</v>
      </c>
      <c r="G1473" s="44">
        <v>2107.5</v>
      </c>
      <c r="H1473" s="86">
        <f t="shared" si="23"/>
        <v>0</v>
      </c>
      <c r="I1473" s="214" t="s">
        <v>30</v>
      </c>
    </row>
    <row r="1474" spans="1:9" x14ac:dyDescent="0.25">
      <c r="A1474" s="216"/>
      <c r="B1474" s="212" t="s">
        <v>1706</v>
      </c>
      <c r="C1474" s="217" t="s">
        <v>2425</v>
      </c>
      <c r="D1474" s="214" t="s">
        <v>17</v>
      </c>
      <c r="E1474" s="235">
        <v>3741</v>
      </c>
      <c r="F1474" s="497">
        <v>41718</v>
      </c>
      <c r="G1474" s="44">
        <v>3741</v>
      </c>
      <c r="H1474" s="86">
        <f t="shared" si="23"/>
        <v>0</v>
      </c>
      <c r="I1474" s="214" t="s">
        <v>27</v>
      </c>
    </row>
    <row r="1475" spans="1:9" x14ac:dyDescent="0.25">
      <c r="A1475" s="216"/>
      <c r="B1475" s="212" t="s">
        <v>1707</v>
      </c>
      <c r="C1475" s="217" t="s">
        <v>2425</v>
      </c>
      <c r="D1475" s="214" t="s">
        <v>312</v>
      </c>
      <c r="E1475" s="235">
        <v>7853.5</v>
      </c>
      <c r="F1475" s="497">
        <v>41718</v>
      </c>
      <c r="G1475" s="44">
        <v>7853.5</v>
      </c>
      <c r="H1475" s="86">
        <f t="shared" si="23"/>
        <v>0</v>
      </c>
      <c r="I1475" s="214" t="s">
        <v>162</v>
      </c>
    </row>
    <row r="1476" spans="1:9" x14ac:dyDescent="0.25">
      <c r="A1476" s="216"/>
      <c r="B1476" s="212" t="s">
        <v>1708</v>
      </c>
      <c r="C1476" s="217" t="s">
        <v>2425</v>
      </c>
      <c r="D1476" s="214" t="s">
        <v>50</v>
      </c>
      <c r="E1476" s="235">
        <v>7436</v>
      </c>
      <c r="F1476" s="497">
        <v>41718</v>
      </c>
      <c r="G1476" s="44">
        <v>7436</v>
      </c>
      <c r="H1476" s="86">
        <f t="shared" si="23"/>
        <v>0</v>
      </c>
      <c r="I1476" s="214"/>
    </row>
    <row r="1477" spans="1:9" x14ac:dyDescent="0.25">
      <c r="A1477" s="216"/>
      <c r="B1477" s="212" t="s">
        <v>1709</v>
      </c>
      <c r="C1477" s="217" t="s">
        <v>2425</v>
      </c>
      <c r="D1477" s="214" t="s">
        <v>124</v>
      </c>
      <c r="E1477" s="235">
        <v>11114.5</v>
      </c>
      <c r="F1477" s="497">
        <v>41718</v>
      </c>
      <c r="G1477" s="44">
        <v>11114.5</v>
      </c>
      <c r="H1477" s="86">
        <f t="shared" si="23"/>
        <v>0</v>
      </c>
      <c r="I1477" s="214" t="s">
        <v>30</v>
      </c>
    </row>
    <row r="1478" spans="1:9" x14ac:dyDescent="0.25">
      <c r="A1478" s="216"/>
      <c r="B1478" s="212" t="s">
        <v>1710</v>
      </c>
      <c r="C1478" s="217" t="s">
        <v>2425</v>
      </c>
      <c r="D1478" s="214" t="s">
        <v>32</v>
      </c>
      <c r="E1478" s="235">
        <v>9251.5</v>
      </c>
      <c r="F1478" s="497">
        <v>41718</v>
      </c>
      <c r="G1478" s="44">
        <v>9251.5</v>
      </c>
      <c r="H1478" s="86">
        <f t="shared" si="23"/>
        <v>0</v>
      </c>
      <c r="I1478" s="214" t="s">
        <v>30</v>
      </c>
    </row>
    <row r="1479" spans="1:9" x14ac:dyDescent="0.25">
      <c r="A1479" s="216"/>
      <c r="B1479" s="212" t="s">
        <v>1711</v>
      </c>
      <c r="C1479" s="217" t="s">
        <v>2425</v>
      </c>
      <c r="D1479" s="214" t="s">
        <v>183</v>
      </c>
      <c r="E1479" s="235">
        <v>3906</v>
      </c>
      <c r="F1479" s="497">
        <v>41718</v>
      </c>
      <c r="G1479" s="44">
        <v>3906</v>
      </c>
      <c r="H1479" s="86">
        <f t="shared" si="23"/>
        <v>0</v>
      </c>
      <c r="I1479" s="214" t="s">
        <v>30</v>
      </c>
    </row>
    <row r="1480" spans="1:9" x14ac:dyDescent="0.25">
      <c r="A1480" s="216"/>
      <c r="B1480" s="212" t="s">
        <v>1712</v>
      </c>
      <c r="C1480" s="217" t="s">
        <v>2425</v>
      </c>
      <c r="D1480" s="214" t="s">
        <v>11</v>
      </c>
      <c r="E1480" s="235">
        <v>45937</v>
      </c>
      <c r="F1480" s="554">
        <v>41732</v>
      </c>
      <c r="G1480" s="245">
        <v>45937</v>
      </c>
      <c r="H1480" s="86">
        <f t="shared" si="23"/>
        <v>0</v>
      </c>
      <c r="I1480" s="214" t="s">
        <v>12</v>
      </c>
    </row>
    <row r="1481" spans="1:9" x14ac:dyDescent="0.25">
      <c r="A1481" s="216"/>
      <c r="B1481" s="212" t="s">
        <v>1713</v>
      </c>
      <c r="C1481" s="217" t="s">
        <v>2425</v>
      </c>
      <c r="D1481" s="220" t="s">
        <v>53</v>
      </c>
      <c r="E1481" s="241">
        <v>0</v>
      </c>
      <c r="F1481" s="497"/>
      <c r="G1481" s="44"/>
      <c r="H1481" s="86">
        <f t="shared" si="23"/>
        <v>0</v>
      </c>
      <c r="I1481" s="214" t="s">
        <v>324</v>
      </c>
    </row>
    <row r="1482" spans="1:9" x14ac:dyDescent="0.25">
      <c r="A1482" s="216"/>
      <c r="B1482" s="212" t="s">
        <v>1715</v>
      </c>
      <c r="C1482" s="217" t="s">
        <v>2425</v>
      </c>
      <c r="D1482" s="214" t="s">
        <v>130</v>
      </c>
      <c r="E1482" s="235">
        <v>4188</v>
      </c>
      <c r="F1482" s="497">
        <v>41722</v>
      </c>
      <c r="G1482" s="44">
        <v>4188</v>
      </c>
      <c r="H1482" s="86">
        <f t="shared" si="23"/>
        <v>0</v>
      </c>
      <c r="I1482" s="214" t="s">
        <v>21</v>
      </c>
    </row>
    <row r="1483" spans="1:9" x14ac:dyDescent="0.25">
      <c r="A1483" s="216"/>
      <c r="B1483" s="212" t="s">
        <v>1716</v>
      </c>
      <c r="C1483" s="217" t="s">
        <v>2425</v>
      </c>
      <c r="D1483" s="214" t="s">
        <v>134</v>
      </c>
      <c r="E1483" s="235">
        <v>5013.5</v>
      </c>
      <c r="F1483" s="497">
        <v>41718</v>
      </c>
      <c r="G1483" s="44">
        <v>5013.5</v>
      </c>
      <c r="H1483" s="86">
        <f t="shared" si="23"/>
        <v>0</v>
      </c>
      <c r="I1483" s="214" t="s">
        <v>12</v>
      </c>
    </row>
    <row r="1484" spans="1:9" x14ac:dyDescent="0.25">
      <c r="A1484" s="216"/>
      <c r="B1484" s="212" t="s">
        <v>1717</v>
      </c>
      <c r="C1484" s="217" t="s">
        <v>2425</v>
      </c>
      <c r="D1484" s="214" t="s">
        <v>8</v>
      </c>
      <c r="E1484" s="235">
        <v>620</v>
      </c>
      <c r="F1484" s="497">
        <v>41718</v>
      </c>
      <c r="G1484" s="44">
        <v>620</v>
      </c>
      <c r="H1484" s="86">
        <f t="shared" si="23"/>
        <v>0</v>
      </c>
      <c r="I1484" s="214" t="s">
        <v>8</v>
      </c>
    </row>
    <row r="1485" spans="1:9" x14ac:dyDescent="0.25">
      <c r="A1485" s="216"/>
      <c r="B1485" s="212" t="s">
        <v>1718</v>
      </c>
      <c r="C1485" s="217" t="s">
        <v>2425</v>
      </c>
      <c r="D1485" s="214" t="s">
        <v>74</v>
      </c>
      <c r="E1485" s="235">
        <v>11403.5</v>
      </c>
      <c r="F1485" s="497">
        <v>41718</v>
      </c>
      <c r="G1485" s="44">
        <v>11403.5</v>
      </c>
      <c r="H1485" s="86">
        <f t="shared" si="23"/>
        <v>0</v>
      </c>
      <c r="I1485" s="214"/>
    </row>
    <row r="1486" spans="1:9" x14ac:dyDescent="0.25">
      <c r="A1486" s="216"/>
      <c r="B1486" s="212" t="s">
        <v>1719</v>
      </c>
      <c r="C1486" s="217" t="s">
        <v>2425</v>
      </c>
      <c r="D1486" s="214" t="s">
        <v>2440</v>
      </c>
      <c r="E1486" s="235">
        <v>6885.6</v>
      </c>
      <c r="F1486" s="497">
        <v>41718</v>
      </c>
      <c r="G1486" s="44">
        <v>6885.6</v>
      </c>
      <c r="H1486" s="86">
        <f t="shared" si="23"/>
        <v>0</v>
      </c>
      <c r="I1486" s="214"/>
    </row>
    <row r="1487" spans="1:9" x14ac:dyDescent="0.25">
      <c r="A1487" s="216"/>
      <c r="B1487" s="212" t="s">
        <v>1720</v>
      </c>
      <c r="C1487" s="217" t="s">
        <v>2425</v>
      </c>
      <c r="D1487" s="214" t="s">
        <v>8</v>
      </c>
      <c r="E1487" s="235">
        <v>6730</v>
      </c>
      <c r="F1487" s="497">
        <v>41718</v>
      </c>
      <c r="G1487" s="44">
        <v>6730</v>
      </c>
      <c r="H1487" s="86">
        <f t="shared" si="23"/>
        <v>0</v>
      </c>
      <c r="I1487" s="214"/>
    </row>
    <row r="1488" spans="1:9" x14ac:dyDescent="0.25">
      <c r="A1488" s="216"/>
      <c r="B1488" s="212" t="s">
        <v>1721</v>
      </c>
      <c r="C1488" s="217" t="s">
        <v>2425</v>
      </c>
      <c r="D1488" s="214" t="s">
        <v>2294</v>
      </c>
      <c r="E1488" s="235">
        <v>3020</v>
      </c>
      <c r="F1488" s="497">
        <v>41718</v>
      </c>
      <c r="G1488" s="44">
        <v>3020</v>
      </c>
      <c r="H1488" s="86">
        <f t="shared" si="23"/>
        <v>0</v>
      </c>
      <c r="I1488" s="214"/>
    </row>
    <row r="1489" spans="1:9" x14ac:dyDescent="0.25">
      <c r="A1489" s="216"/>
      <c r="B1489" s="212" t="s">
        <v>1722</v>
      </c>
      <c r="C1489" s="217" t="s">
        <v>2425</v>
      </c>
      <c r="D1489" s="214" t="s">
        <v>133</v>
      </c>
      <c r="E1489" s="235">
        <v>14324.4</v>
      </c>
      <c r="F1489" s="497">
        <v>41718</v>
      </c>
      <c r="G1489" s="44">
        <v>14324.4</v>
      </c>
      <c r="H1489" s="86">
        <f t="shared" si="23"/>
        <v>0</v>
      </c>
      <c r="I1489" s="214" t="s">
        <v>8</v>
      </c>
    </row>
    <row r="1490" spans="1:9" x14ac:dyDescent="0.25">
      <c r="A1490" s="216"/>
      <c r="B1490" s="212" t="s">
        <v>1723</v>
      </c>
      <c r="C1490" s="217" t="s">
        <v>2425</v>
      </c>
      <c r="D1490" s="214" t="s">
        <v>106</v>
      </c>
      <c r="E1490" s="235">
        <v>12921.6</v>
      </c>
      <c r="F1490" s="497">
        <v>41724</v>
      </c>
      <c r="G1490" s="44">
        <v>12921.6</v>
      </c>
      <c r="H1490" s="86">
        <f t="shared" si="23"/>
        <v>0</v>
      </c>
      <c r="I1490" s="214" t="s">
        <v>217</v>
      </c>
    </row>
    <row r="1491" spans="1:9" x14ac:dyDescent="0.25">
      <c r="A1491" s="216"/>
      <c r="B1491" s="212" t="s">
        <v>1724</v>
      </c>
      <c r="C1491" s="217" t="s">
        <v>2425</v>
      </c>
      <c r="D1491" s="214" t="s">
        <v>392</v>
      </c>
      <c r="E1491" s="235">
        <v>3039</v>
      </c>
      <c r="F1491" s="497">
        <v>41718</v>
      </c>
      <c r="G1491" s="44">
        <v>3039</v>
      </c>
      <c r="H1491" s="86">
        <f t="shared" si="23"/>
        <v>0</v>
      </c>
      <c r="I1491" s="214"/>
    </row>
    <row r="1492" spans="1:9" x14ac:dyDescent="0.25">
      <c r="A1492" s="216"/>
      <c r="B1492" s="212" t="s">
        <v>1725</v>
      </c>
      <c r="C1492" s="217" t="s">
        <v>2425</v>
      </c>
      <c r="D1492" s="214" t="s">
        <v>842</v>
      </c>
      <c r="E1492" s="235">
        <v>6492.5</v>
      </c>
      <c r="F1492" s="554" t="s">
        <v>2441</v>
      </c>
      <c r="G1492" s="44">
        <v>6492.5</v>
      </c>
      <c r="H1492" s="86">
        <f t="shared" si="23"/>
        <v>0</v>
      </c>
      <c r="I1492" s="214"/>
    </row>
    <row r="1493" spans="1:9" x14ac:dyDescent="0.25">
      <c r="A1493" s="216"/>
      <c r="B1493" s="212" t="s">
        <v>1727</v>
      </c>
      <c r="C1493" s="217" t="s">
        <v>2425</v>
      </c>
      <c r="D1493" s="214" t="s">
        <v>74</v>
      </c>
      <c r="E1493" s="235">
        <v>442.5</v>
      </c>
      <c r="F1493" s="497">
        <v>41718</v>
      </c>
      <c r="G1493" s="44">
        <v>442.5</v>
      </c>
      <c r="H1493" s="86">
        <f t="shared" si="23"/>
        <v>0</v>
      </c>
      <c r="I1493" s="214"/>
    </row>
    <row r="1494" spans="1:9" x14ac:dyDescent="0.25">
      <c r="A1494" s="216"/>
      <c r="B1494" s="212" t="s">
        <v>1728</v>
      </c>
      <c r="C1494" s="217" t="s">
        <v>2425</v>
      </c>
      <c r="D1494" s="214" t="s">
        <v>54</v>
      </c>
      <c r="E1494" s="235">
        <v>34243.199999999997</v>
      </c>
      <c r="F1494" s="497">
        <v>41718</v>
      </c>
      <c r="G1494" s="44">
        <v>34243.199999999997</v>
      </c>
      <c r="H1494" s="86">
        <f t="shared" si="23"/>
        <v>0</v>
      </c>
      <c r="I1494" s="214"/>
    </row>
    <row r="1495" spans="1:9" x14ac:dyDescent="0.25">
      <c r="A1495" s="216"/>
      <c r="B1495" s="212" t="s">
        <v>1729</v>
      </c>
      <c r="C1495" s="217" t="s">
        <v>2425</v>
      </c>
      <c r="D1495" s="214" t="s">
        <v>598</v>
      </c>
      <c r="E1495" s="235">
        <v>1133.5</v>
      </c>
      <c r="F1495" s="497">
        <v>41718</v>
      </c>
      <c r="G1495" s="44">
        <v>1133.5</v>
      </c>
      <c r="H1495" s="86">
        <f t="shared" si="23"/>
        <v>0</v>
      </c>
      <c r="I1495" s="214" t="s">
        <v>27</v>
      </c>
    </row>
    <row r="1496" spans="1:9" x14ac:dyDescent="0.25">
      <c r="A1496" s="216"/>
      <c r="B1496" s="212" t="s">
        <v>1730</v>
      </c>
      <c r="C1496" s="217" t="s">
        <v>2425</v>
      </c>
      <c r="D1496" s="214" t="s">
        <v>144</v>
      </c>
      <c r="E1496" s="235">
        <v>2517.6</v>
      </c>
      <c r="F1496" s="497">
        <v>41718</v>
      </c>
      <c r="G1496" s="44">
        <v>2517.6</v>
      </c>
      <c r="H1496" s="86">
        <f t="shared" si="23"/>
        <v>0</v>
      </c>
      <c r="I1496" s="214" t="s">
        <v>27</v>
      </c>
    </row>
    <row r="1497" spans="1:9" x14ac:dyDescent="0.25">
      <c r="A1497" s="216"/>
      <c r="B1497" s="212" t="s">
        <v>1731</v>
      </c>
      <c r="C1497" s="217" t="s">
        <v>2425</v>
      </c>
      <c r="D1497" s="214" t="s">
        <v>78</v>
      </c>
      <c r="E1497" s="235">
        <v>2212.5</v>
      </c>
      <c r="F1497" s="497">
        <v>41718</v>
      </c>
      <c r="G1497" s="44">
        <v>2212.5</v>
      </c>
      <c r="H1497" s="86">
        <f t="shared" si="23"/>
        <v>0</v>
      </c>
      <c r="I1497" s="214" t="s">
        <v>27</v>
      </c>
    </row>
    <row r="1498" spans="1:9" x14ac:dyDescent="0.25">
      <c r="A1498" s="216"/>
      <c r="B1498" s="212" t="s">
        <v>1732</v>
      </c>
      <c r="C1498" s="217" t="s">
        <v>2425</v>
      </c>
      <c r="D1498" s="214" t="s">
        <v>80</v>
      </c>
      <c r="E1498" s="235">
        <v>1623.5</v>
      </c>
      <c r="F1498" s="497">
        <v>41718</v>
      </c>
      <c r="G1498" s="44">
        <v>1623.5</v>
      </c>
      <c r="H1498" s="86">
        <f t="shared" si="23"/>
        <v>0</v>
      </c>
      <c r="I1498" s="214" t="s">
        <v>27</v>
      </c>
    </row>
    <row r="1499" spans="1:9" x14ac:dyDescent="0.25">
      <c r="A1499" s="216"/>
      <c r="B1499" s="212" t="s">
        <v>1735</v>
      </c>
      <c r="C1499" s="217" t="s">
        <v>2425</v>
      </c>
      <c r="D1499" s="214" t="s">
        <v>922</v>
      </c>
      <c r="E1499" s="235">
        <v>1417.5</v>
      </c>
      <c r="F1499" s="497">
        <v>41718</v>
      </c>
      <c r="G1499" s="44">
        <v>1417.5</v>
      </c>
      <c r="H1499" s="86">
        <f t="shared" si="23"/>
        <v>0</v>
      </c>
      <c r="I1499" s="214" t="s">
        <v>27</v>
      </c>
    </row>
    <row r="1500" spans="1:9" x14ac:dyDescent="0.25">
      <c r="A1500" s="216"/>
      <c r="B1500" s="212" t="s">
        <v>1737</v>
      </c>
      <c r="C1500" s="217" t="s">
        <v>2425</v>
      </c>
      <c r="D1500" s="214" t="s">
        <v>25</v>
      </c>
      <c r="E1500" s="235">
        <v>34635</v>
      </c>
      <c r="F1500" s="557" t="s">
        <v>2442</v>
      </c>
      <c r="G1500" s="245">
        <v>34635</v>
      </c>
      <c r="H1500" s="86">
        <f t="shared" si="23"/>
        <v>0</v>
      </c>
      <c r="I1500" s="214" t="s">
        <v>65</v>
      </c>
    </row>
    <row r="1501" spans="1:9" x14ac:dyDescent="0.25">
      <c r="A1501" s="216"/>
      <c r="B1501" s="212" t="s">
        <v>1738</v>
      </c>
      <c r="C1501" s="217" t="s">
        <v>2425</v>
      </c>
      <c r="D1501" s="214" t="s">
        <v>79</v>
      </c>
      <c r="E1501" s="235">
        <v>9557</v>
      </c>
      <c r="F1501" s="497">
        <v>41720</v>
      </c>
      <c r="G1501" s="44">
        <v>9557</v>
      </c>
      <c r="H1501" s="86">
        <f t="shared" si="23"/>
        <v>0</v>
      </c>
      <c r="I1501" s="214" t="s">
        <v>21</v>
      </c>
    </row>
    <row r="1502" spans="1:9" x14ac:dyDescent="0.25">
      <c r="A1502" s="216"/>
      <c r="B1502" s="212" t="s">
        <v>1739</v>
      </c>
      <c r="C1502" s="217" t="s">
        <v>2425</v>
      </c>
      <c r="D1502" s="214" t="s">
        <v>545</v>
      </c>
      <c r="E1502" s="235">
        <v>4105.2</v>
      </c>
      <c r="F1502" s="497">
        <v>41720</v>
      </c>
      <c r="G1502" s="44">
        <v>4105.2</v>
      </c>
      <c r="H1502" s="86">
        <f t="shared" si="23"/>
        <v>0</v>
      </c>
      <c r="I1502" s="214" t="s">
        <v>162</v>
      </c>
    </row>
    <row r="1503" spans="1:9" x14ac:dyDescent="0.25">
      <c r="A1503" s="216"/>
      <c r="B1503" s="212" t="s">
        <v>1740</v>
      </c>
      <c r="C1503" s="217" t="s">
        <v>2425</v>
      </c>
      <c r="D1503" s="214" t="s">
        <v>269</v>
      </c>
      <c r="E1503" s="235">
        <v>5902.4</v>
      </c>
      <c r="F1503" s="497">
        <v>41720</v>
      </c>
      <c r="G1503" s="44">
        <v>5902.4</v>
      </c>
      <c r="H1503" s="86">
        <f t="shared" si="23"/>
        <v>0</v>
      </c>
      <c r="I1503" s="214" t="s">
        <v>162</v>
      </c>
    </row>
    <row r="1504" spans="1:9" x14ac:dyDescent="0.25">
      <c r="A1504" s="216"/>
      <c r="B1504" s="212" t="s">
        <v>1742</v>
      </c>
      <c r="C1504" s="217" t="s">
        <v>2425</v>
      </c>
      <c r="D1504" s="214" t="s">
        <v>358</v>
      </c>
      <c r="E1504" s="235">
        <v>7020</v>
      </c>
      <c r="F1504" s="497">
        <v>41724</v>
      </c>
      <c r="G1504" s="44">
        <v>7020</v>
      </c>
      <c r="H1504" s="86">
        <f>E1504-G1504</f>
        <v>0</v>
      </c>
      <c r="I1504" s="214" t="s">
        <v>162</v>
      </c>
    </row>
    <row r="1505" spans="1:9" x14ac:dyDescent="0.25">
      <c r="A1505" s="216"/>
      <c r="B1505" s="212" t="s">
        <v>1743</v>
      </c>
      <c r="C1505" s="217" t="s">
        <v>2425</v>
      </c>
      <c r="D1505" s="214" t="s">
        <v>19</v>
      </c>
      <c r="E1505" s="235">
        <v>33526.199999999997</v>
      </c>
      <c r="F1505" s="497">
        <v>41727</v>
      </c>
      <c r="G1505" s="44">
        <v>33526.199999999997</v>
      </c>
      <c r="H1505" s="86">
        <f>E1505-G1505</f>
        <v>0</v>
      </c>
      <c r="I1505" s="214" t="s">
        <v>152</v>
      </c>
    </row>
    <row r="1506" spans="1:9" x14ac:dyDescent="0.25">
      <c r="A1506" s="216"/>
      <c r="B1506" s="212" t="s">
        <v>1745</v>
      </c>
      <c r="C1506" s="217" t="s">
        <v>2425</v>
      </c>
      <c r="D1506" s="214" t="s">
        <v>8</v>
      </c>
      <c r="E1506" s="235">
        <v>1258</v>
      </c>
      <c r="F1506" s="497">
        <v>41718</v>
      </c>
      <c r="G1506" s="44">
        <v>1258</v>
      </c>
      <c r="H1506" s="86">
        <f>E1506-G1506</f>
        <v>0</v>
      </c>
      <c r="I1506" s="214" t="s">
        <v>8</v>
      </c>
    </row>
    <row r="1507" spans="1:9" x14ac:dyDescent="0.25">
      <c r="A1507" s="216"/>
      <c r="B1507" s="212" t="s">
        <v>1747</v>
      </c>
      <c r="C1507" s="217" t="s">
        <v>2425</v>
      </c>
      <c r="D1507" s="214" t="s">
        <v>22</v>
      </c>
      <c r="E1507" s="235">
        <v>16063</v>
      </c>
      <c r="F1507" s="497">
        <v>41720</v>
      </c>
      <c r="G1507" s="44">
        <v>16063</v>
      </c>
      <c r="H1507" s="86">
        <f>E1507-G1507</f>
        <v>0</v>
      </c>
      <c r="I1507" s="214" t="s">
        <v>162</v>
      </c>
    </row>
    <row r="1508" spans="1:9" x14ac:dyDescent="0.25">
      <c r="A1508" s="216"/>
      <c r="B1508" s="212" t="s">
        <v>1748</v>
      </c>
      <c r="C1508" s="217" t="s">
        <v>2425</v>
      </c>
      <c r="D1508" s="214" t="s">
        <v>169</v>
      </c>
      <c r="E1508" s="235">
        <v>8413</v>
      </c>
      <c r="F1508" s="497">
        <v>41720</v>
      </c>
      <c r="G1508" s="44">
        <v>8413</v>
      </c>
      <c r="H1508" s="86">
        <f t="shared" ref="H1508:H1571" si="24">E1508-G1508</f>
        <v>0</v>
      </c>
      <c r="I1508" s="214" t="s">
        <v>162</v>
      </c>
    </row>
    <row r="1509" spans="1:9" x14ac:dyDescent="0.25">
      <c r="A1509" s="216"/>
      <c r="B1509" s="212" t="s">
        <v>1749</v>
      </c>
      <c r="C1509" s="217" t="s">
        <v>2425</v>
      </c>
      <c r="D1509" s="214" t="s">
        <v>178</v>
      </c>
      <c r="E1509" s="235">
        <v>8433.2000000000007</v>
      </c>
      <c r="F1509" s="497">
        <v>41720</v>
      </c>
      <c r="G1509" s="44">
        <v>8433.2000000000007</v>
      </c>
      <c r="H1509" s="86">
        <f t="shared" si="24"/>
        <v>0</v>
      </c>
      <c r="I1509" s="214" t="s">
        <v>162</v>
      </c>
    </row>
    <row r="1510" spans="1:9" x14ac:dyDescent="0.25">
      <c r="A1510" s="216"/>
      <c r="B1510" s="212" t="s">
        <v>1750</v>
      </c>
      <c r="C1510" s="217" t="s">
        <v>2425</v>
      </c>
      <c r="D1510" s="214" t="s">
        <v>272</v>
      </c>
      <c r="E1510" s="235">
        <v>5681</v>
      </c>
      <c r="F1510" s="573" t="s">
        <v>2443</v>
      </c>
      <c r="G1510" s="44">
        <v>5681</v>
      </c>
      <c r="H1510" s="86">
        <f t="shared" si="24"/>
        <v>0</v>
      </c>
      <c r="I1510" s="214" t="s">
        <v>162</v>
      </c>
    </row>
    <row r="1511" spans="1:9" x14ac:dyDescent="0.25">
      <c r="A1511" s="216"/>
      <c r="B1511" s="212" t="s">
        <v>1752</v>
      </c>
      <c r="C1511" s="217" t="s">
        <v>2425</v>
      </c>
      <c r="D1511" s="214" t="s">
        <v>163</v>
      </c>
      <c r="E1511" s="235">
        <v>16533.5</v>
      </c>
      <c r="F1511" s="497">
        <v>41720</v>
      </c>
      <c r="G1511" s="44">
        <v>16533.5</v>
      </c>
      <c r="H1511" s="86">
        <f t="shared" si="24"/>
        <v>0</v>
      </c>
      <c r="I1511" s="214" t="s">
        <v>162</v>
      </c>
    </row>
    <row r="1512" spans="1:9" x14ac:dyDescent="0.25">
      <c r="A1512" s="216"/>
      <c r="B1512" s="212" t="s">
        <v>1754</v>
      </c>
      <c r="C1512" s="217" t="s">
        <v>2425</v>
      </c>
      <c r="D1512" s="214" t="s">
        <v>160</v>
      </c>
      <c r="E1512" s="235">
        <v>137915.5</v>
      </c>
      <c r="F1512" s="573" t="s">
        <v>2444</v>
      </c>
      <c r="G1512" s="44">
        <v>137915.5</v>
      </c>
      <c r="H1512" s="86">
        <f t="shared" si="24"/>
        <v>0</v>
      </c>
      <c r="I1512" s="214" t="s">
        <v>162</v>
      </c>
    </row>
    <row r="1513" spans="1:9" x14ac:dyDescent="0.25">
      <c r="A1513" s="216"/>
      <c r="B1513" s="212" t="s">
        <v>1756</v>
      </c>
      <c r="C1513" s="217" t="s">
        <v>2425</v>
      </c>
      <c r="D1513" s="220" t="s">
        <v>53</v>
      </c>
      <c r="E1513" s="241">
        <v>0</v>
      </c>
      <c r="F1513" s="497"/>
      <c r="G1513" s="44"/>
      <c r="H1513" s="86">
        <f t="shared" si="24"/>
        <v>0</v>
      </c>
      <c r="I1513" s="214" t="s">
        <v>324</v>
      </c>
    </row>
    <row r="1514" spans="1:9" x14ac:dyDescent="0.25">
      <c r="A1514" s="216"/>
      <c r="B1514" s="212" t="s">
        <v>1757</v>
      </c>
      <c r="C1514" s="217" t="s">
        <v>2425</v>
      </c>
      <c r="D1514" s="214" t="s">
        <v>8</v>
      </c>
      <c r="E1514" s="235">
        <v>1425</v>
      </c>
      <c r="F1514" s="497">
        <v>41718</v>
      </c>
      <c r="G1514" s="44">
        <v>1425</v>
      </c>
      <c r="H1514" s="86">
        <f t="shared" si="24"/>
        <v>0</v>
      </c>
      <c r="I1514" s="214" t="s">
        <v>8</v>
      </c>
    </row>
    <row r="1515" spans="1:9" x14ac:dyDescent="0.25">
      <c r="A1515" s="216"/>
      <c r="B1515" s="212" t="s">
        <v>1758</v>
      </c>
      <c r="C1515" s="217" t="s">
        <v>2425</v>
      </c>
      <c r="D1515" s="214" t="s">
        <v>160</v>
      </c>
      <c r="E1515" s="235">
        <v>3236</v>
      </c>
      <c r="F1515" s="559" t="s">
        <v>2445</v>
      </c>
      <c r="G1515" s="44">
        <v>3236</v>
      </c>
      <c r="H1515" s="86">
        <f t="shared" si="24"/>
        <v>0</v>
      </c>
      <c r="I1515" s="214" t="s">
        <v>162</v>
      </c>
    </row>
    <row r="1516" spans="1:9" x14ac:dyDescent="0.25">
      <c r="A1516" s="216"/>
      <c r="B1516" s="212" t="s">
        <v>1759</v>
      </c>
      <c r="C1516" s="217" t="s">
        <v>2425</v>
      </c>
      <c r="D1516" s="214" t="s">
        <v>168</v>
      </c>
      <c r="E1516" s="235">
        <v>14968.2</v>
      </c>
      <c r="F1516" s="554" t="s">
        <v>2446</v>
      </c>
      <c r="G1516" s="44">
        <v>14968.2</v>
      </c>
      <c r="H1516" s="86">
        <f t="shared" si="24"/>
        <v>0</v>
      </c>
      <c r="I1516" s="214" t="s">
        <v>162</v>
      </c>
    </row>
    <row r="1517" spans="1:9" x14ac:dyDescent="0.25">
      <c r="A1517" s="216"/>
      <c r="B1517" s="212" t="s">
        <v>1760</v>
      </c>
      <c r="C1517" s="217" t="s">
        <v>2425</v>
      </c>
      <c r="D1517" s="214" t="s">
        <v>361</v>
      </c>
      <c r="E1517" s="235">
        <v>1609</v>
      </c>
      <c r="F1517" s="497">
        <v>41720</v>
      </c>
      <c r="G1517" s="44">
        <v>1609</v>
      </c>
      <c r="H1517" s="86">
        <f t="shared" si="24"/>
        <v>0</v>
      </c>
      <c r="I1517" s="214" t="s">
        <v>162</v>
      </c>
    </row>
    <row r="1518" spans="1:9" x14ac:dyDescent="0.25">
      <c r="A1518" s="216"/>
      <c r="B1518" s="212" t="s">
        <v>1761</v>
      </c>
      <c r="C1518" s="217" t="s">
        <v>2425</v>
      </c>
      <c r="D1518" s="214" t="s">
        <v>98</v>
      </c>
      <c r="E1518" s="235">
        <v>14100</v>
      </c>
      <c r="F1518" s="497">
        <v>41718</v>
      </c>
      <c r="G1518" s="44">
        <v>14100</v>
      </c>
      <c r="H1518" s="86">
        <f t="shared" si="24"/>
        <v>0</v>
      </c>
      <c r="I1518" s="214" t="s">
        <v>65</v>
      </c>
    </row>
    <row r="1519" spans="1:9" x14ac:dyDescent="0.25">
      <c r="A1519" s="216"/>
      <c r="B1519" s="212" t="s">
        <v>1762</v>
      </c>
      <c r="C1519" s="217" t="s">
        <v>2425</v>
      </c>
      <c r="D1519" s="214" t="s">
        <v>62</v>
      </c>
      <c r="E1519" s="235">
        <v>18984.599999999999</v>
      </c>
      <c r="F1519" s="497">
        <v>41720</v>
      </c>
      <c r="G1519" s="44">
        <v>18984.599999999999</v>
      </c>
      <c r="H1519" s="86">
        <f t="shared" si="24"/>
        <v>0</v>
      </c>
      <c r="I1519" s="214" t="s">
        <v>65</v>
      </c>
    </row>
    <row r="1520" spans="1:9" x14ac:dyDescent="0.25">
      <c r="A1520" s="216"/>
      <c r="B1520" s="212" t="s">
        <v>1763</v>
      </c>
      <c r="C1520" s="217" t="s">
        <v>2425</v>
      </c>
      <c r="D1520" s="214" t="s">
        <v>651</v>
      </c>
      <c r="E1520" s="235">
        <v>10896.5</v>
      </c>
      <c r="F1520" s="497">
        <v>41718</v>
      </c>
      <c r="G1520" s="44">
        <v>10896.5</v>
      </c>
      <c r="H1520" s="86">
        <f t="shared" si="24"/>
        <v>0</v>
      </c>
      <c r="I1520" s="214"/>
    </row>
    <row r="1521" spans="1:9" x14ac:dyDescent="0.25">
      <c r="A1521" s="216"/>
      <c r="B1521" s="212" t="s">
        <v>1764</v>
      </c>
      <c r="C1521" s="217" t="s">
        <v>2425</v>
      </c>
      <c r="D1521" s="214" t="s">
        <v>54</v>
      </c>
      <c r="E1521" s="235">
        <v>33818.5</v>
      </c>
      <c r="F1521" s="497">
        <v>41718</v>
      </c>
      <c r="G1521" s="44">
        <v>33818.5</v>
      </c>
      <c r="H1521" s="86">
        <f t="shared" si="24"/>
        <v>0</v>
      </c>
      <c r="I1521" s="214"/>
    </row>
    <row r="1522" spans="1:9" x14ac:dyDescent="0.25">
      <c r="A1522" s="216"/>
      <c r="B1522" s="212" t="s">
        <v>1765</v>
      </c>
      <c r="C1522" s="217" t="s">
        <v>2425</v>
      </c>
      <c r="D1522" s="220" t="s">
        <v>53</v>
      </c>
      <c r="E1522" s="241">
        <v>0</v>
      </c>
      <c r="F1522" s="497"/>
      <c r="G1522" s="44"/>
      <c r="H1522" s="86">
        <f t="shared" si="24"/>
        <v>0</v>
      </c>
      <c r="I1522" s="214" t="s">
        <v>324</v>
      </c>
    </row>
    <row r="1523" spans="1:9" x14ac:dyDescent="0.25">
      <c r="A1523" s="216"/>
      <c r="B1523" s="212" t="s">
        <v>1766</v>
      </c>
      <c r="C1523" s="217" t="s">
        <v>2425</v>
      </c>
      <c r="D1523" s="214" t="s">
        <v>14</v>
      </c>
      <c r="E1523" s="235">
        <v>4365</v>
      </c>
      <c r="F1523" s="497">
        <v>41718</v>
      </c>
      <c r="G1523" s="44">
        <v>4365</v>
      </c>
      <c r="H1523" s="86">
        <f t="shared" si="24"/>
        <v>0</v>
      </c>
      <c r="I1523" s="214" t="s">
        <v>37</v>
      </c>
    </row>
    <row r="1524" spans="1:9" x14ac:dyDescent="0.25">
      <c r="A1524" s="216"/>
      <c r="B1524" s="212" t="s">
        <v>1767</v>
      </c>
      <c r="C1524" s="217" t="s">
        <v>2425</v>
      </c>
      <c r="D1524" s="214" t="s">
        <v>544</v>
      </c>
      <c r="E1524" s="235">
        <v>23276</v>
      </c>
      <c r="F1524" s="497">
        <v>41718</v>
      </c>
      <c r="G1524" s="44">
        <v>23276</v>
      </c>
      <c r="H1524" s="86">
        <f t="shared" si="24"/>
        <v>0</v>
      </c>
      <c r="I1524" s="214"/>
    </row>
    <row r="1525" spans="1:9" x14ac:dyDescent="0.25">
      <c r="A1525" s="216"/>
      <c r="B1525" s="212" t="s">
        <v>1768</v>
      </c>
      <c r="C1525" s="217" t="s">
        <v>2425</v>
      </c>
      <c r="D1525" s="214" t="s">
        <v>175</v>
      </c>
      <c r="E1525" s="235">
        <v>12010</v>
      </c>
      <c r="F1525" s="559" t="s">
        <v>2447</v>
      </c>
      <c r="G1525" s="44">
        <v>12010</v>
      </c>
      <c r="H1525" s="86">
        <f t="shared" si="24"/>
        <v>0</v>
      </c>
      <c r="I1525" s="214" t="s">
        <v>162</v>
      </c>
    </row>
    <row r="1526" spans="1:9" x14ac:dyDescent="0.25">
      <c r="A1526" s="216"/>
      <c r="B1526" s="212" t="s">
        <v>1769</v>
      </c>
      <c r="C1526" s="217" t="s">
        <v>2425</v>
      </c>
      <c r="D1526" s="214" t="s">
        <v>520</v>
      </c>
      <c r="E1526" s="235">
        <v>165</v>
      </c>
      <c r="F1526" s="497">
        <v>41718</v>
      </c>
      <c r="G1526" s="44">
        <v>165</v>
      </c>
      <c r="H1526" s="86">
        <f t="shared" si="24"/>
        <v>0</v>
      </c>
      <c r="I1526" s="214"/>
    </row>
    <row r="1527" spans="1:9" x14ac:dyDescent="0.25">
      <c r="A1527" s="216"/>
      <c r="B1527" s="212" t="s">
        <v>1770</v>
      </c>
      <c r="C1527" s="217" t="s">
        <v>2425</v>
      </c>
      <c r="D1527" s="214" t="s">
        <v>2389</v>
      </c>
      <c r="E1527" s="235">
        <v>33721.5</v>
      </c>
      <c r="F1527" s="557" t="s">
        <v>2448</v>
      </c>
      <c r="G1527" s="44">
        <v>33721.5</v>
      </c>
      <c r="H1527" s="86">
        <f t="shared" si="24"/>
        <v>0</v>
      </c>
      <c r="I1527" s="214" t="s">
        <v>8</v>
      </c>
    </row>
    <row r="1528" spans="1:9" ht="68.25" x14ac:dyDescent="0.25">
      <c r="A1528" s="216"/>
      <c r="B1528" s="212" t="s">
        <v>1771</v>
      </c>
      <c r="C1528" s="217" t="s">
        <v>2425</v>
      </c>
      <c r="D1528" s="214" t="s">
        <v>884</v>
      </c>
      <c r="E1528" s="235">
        <v>33872</v>
      </c>
      <c r="F1528" s="592" t="s">
        <v>3703</v>
      </c>
      <c r="G1528" s="70">
        <v>33872</v>
      </c>
      <c r="H1528" s="86">
        <f t="shared" si="24"/>
        <v>0</v>
      </c>
      <c r="I1528" s="214" t="s">
        <v>21</v>
      </c>
    </row>
    <row r="1529" spans="1:9" x14ac:dyDescent="0.25">
      <c r="A1529" s="216"/>
      <c r="B1529" s="212" t="s">
        <v>1772</v>
      </c>
      <c r="C1529" s="217" t="s">
        <v>2425</v>
      </c>
      <c r="D1529" s="214" t="s">
        <v>59</v>
      </c>
      <c r="E1529" s="235">
        <v>16958.5</v>
      </c>
      <c r="F1529" s="554" t="s">
        <v>2449</v>
      </c>
      <c r="G1529" s="44">
        <v>16958.5</v>
      </c>
      <c r="H1529" s="248">
        <f t="shared" si="24"/>
        <v>0</v>
      </c>
      <c r="I1529" s="214" t="s">
        <v>21</v>
      </c>
    </row>
    <row r="1530" spans="1:9" x14ac:dyDescent="0.25">
      <c r="A1530" s="216"/>
      <c r="B1530" s="212" t="s">
        <v>1773</v>
      </c>
      <c r="C1530" s="217" t="s">
        <v>2425</v>
      </c>
      <c r="D1530" s="214" t="s">
        <v>2450</v>
      </c>
      <c r="E1530" s="246">
        <v>28908</v>
      </c>
      <c r="F1530" s="497">
        <v>41718</v>
      </c>
      <c r="G1530" s="44">
        <v>28908</v>
      </c>
      <c r="H1530" s="248">
        <f t="shared" si="24"/>
        <v>0</v>
      </c>
      <c r="I1530" s="214"/>
    </row>
    <row r="1531" spans="1:9" x14ac:dyDescent="0.25">
      <c r="A1531" s="216">
        <v>41719</v>
      </c>
      <c r="B1531" s="212" t="s">
        <v>1775</v>
      </c>
      <c r="C1531" s="217" t="s">
        <v>2425</v>
      </c>
      <c r="D1531" s="214" t="s">
        <v>116</v>
      </c>
      <c r="E1531" s="235">
        <v>4965.2</v>
      </c>
      <c r="F1531" s="497">
        <v>41719</v>
      </c>
      <c r="G1531" s="44">
        <v>4965.2</v>
      </c>
      <c r="H1531" s="248">
        <f t="shared" si="24"/>
        <v>0</v>
      </c>
      <c r="I1531" s="214"/>
    </row>
    <row r="1532" spans="1:9" x14ac:dyDescent="0.25">
      <c r="A1532" s="216"/>
      <c r="B1532" s="212" t="s">
        <v>1776</v>
      </c>
      <c r="C1532" s="217" t="s">
        <v>2425</v>
      </c>
      <c r="D1532" s="214" t="s">
        <v>47</v>
      </c>
      <c r="E1532" s="235">
        <v>3081</v>
      </c>
      <c r="F1532" s="497">
        <v>41719</v>
      </c>
      <c r="G1532" s="44">
        <v>3081</v>
      </c>
      <c r="H1532" s="86">
        <f t="shared" si="24"/>
        <v>0</v>
      </c>
      <c r="I1532" s="58" t="s">
        <v>30</v>
      </c>
    </row>
    <row r="1533" spans="1:9" x14ac:dyDescent="0.25">
      <c r="A1533" s="261">
        <v>41719</v>
      </c>
      <c r="B1533" s="286" t="s">
        <v>1777</v>
      </c>
      <c r="C1533" s="286" t="s">
        <v>2425</v>
      </c>
      <c r="D1533" s="214" t="s">
        <v>29</v>
      </c>
      <c r="E1533" s="58">
        <v>5107</v>
      </c>
      <c r="F1533" s="553">
        <v>41719</v>
      </c>
      <c r="G1533" s="230">
        <v>5107</v>
      </c>
      <c r="H1533" s="52">
        <f t="shared" si="24"/>
        <v>0</v>
      </c>
      <c r="I1533" s="214" t="s">
        <v>30</v>
      </c>
    </row>
    <row r="1534" spans="1:9" x14ac:dyDescent="0.25">
      <c r="A1534" s="216"/>
      <c r="B1534" s="212" t="s">
        <v>1778</v>
      </c>
      <c r="C1534" s="217" t="s">
        <v>2425</v>
      </c>
      <c r="D1534" s="214" t="s">
        <v>163</v>
      </c>
      <c r="E1534" s="235">
        <v>4624.5</v>
      </c>
      <c r="F1534" s="497">
        <v>41719</v>
      </c>
      <c r="G1534" s="44">
        <v>4624.5</v>
      </c>
      <c r="H1534" s="248">
        <f t="shared" si="24"/>
        <v>0</v>
      </c>
      <c r="I1534" s="214"/>
    </row>
    <row r="1535" spans="1:9" x14ac:dyDescent="0.25">
      <c r="A1535" s="216"/>
      <c r="B1535" s="212" t="s">
        <v>1779</v>
      </c>
      <c r="C1535" s="217" t="s">
        <v>2425</v>
      </c>
      <c r="D1535" s="214" t="s">
        <v>11</v>
      </c>
      <c r="E1535" s="235">
        <v>24336</v>
      </c>
      <c r="F1535" s="554">
        <v>41732</v>
      </c>
      <c r="G1535" s="245">
        <v>24336</v>
      </c>
      <c r="H1535" s="86">
        <f t="shared" si="24"/>
        <v>0</v>
      </c>
      <c r="I1535" s="214"/>
    </row>
    <row r="1536" spans="1:9" x14ac:dyDescent="0.25">
      <c r="A1536" s="216"/>
      <c r="B1536" s="212" t="s">
        <v>1781</v>
      </c>
      <c r="C1536" s="217" t="s">
        <v>2425</v>
      </c>
      <c r="D1536" s="214" t="s">
        <v>647</v>
      </c>
      <c r="E1536" s="235">
        <v>4675</v>
      </c>
      <c r="F1536" s="497">
        <v>41719</v>
      </c>
      <c r="G1536" s="44">
        <v>4675</v>
      </c>
      <c r="H1536" s="86">
        <f t="shared" si="24"/>
        <v>0</v>
      </c>
      <c r="I1536" s="214" t="s">
        <v>12</v>
      </c>
    </row>
    <row r="1537" spans="1:9" x14ac:dyDescent="0.25">
      <c r="A1537" s="216"/>
      <c r="B1537" s="212" t="s">
        <v>1783</v>
      </c>
      <c r="C1537" s="217" t="s">
        <v>2425</v>
      </c>
      <c r="D1537" s="214" t="s">
        <v>13</v>
      </c>
      <c r="E1537" s="235">
        <v>2580</v>
      </c>
      <c r="F1537" s="497">
        <v>41719</v>
      </c>
      <c r="G1537" s="44">
        <v>2580</v>
      </c>
      <c r="H1537" s="86">
        <f t="shared" si="24"/>
        <v>0</v>
      </c>
      <c r="I1537" s="214" t="s">
        <v>30</v>
      </c>
    </row>
    <row r="1538" spans="1:9" x14ac:dyDescent="0.25">
      <c r="A1538" s="216"/>
      <c r="B1538" s="212" t="s">
        <v>1784</v>
      </c>
      <c r="C1538" s="217" t="s">
        <v>2425</v>
      </c>
      <c r="D1538" s="220" t="s">
        <v>53</v>
      </c>
      <c r="E1538" s="241">
        <v>0</v>
      </c>
      <c r="F1538" s="497"/>
      <c r="G1538" s="44"/>
      <c r="H1538" s="86">
        <f t="shared" si="24"/>
        <v>0</v>
      </c>
      <c r="I1538" s="214" t="s">
        <v>324</v>
      </c>
    </row>
    <row r="1539" spans="1:9" x14ac:dyDescent="0.25">
      <c r="A1539" s="216"/>
      <c r="B1539" s="212" t="s">
        <v>1785</v>
      </c>
      <c r="C1539" s="217" t="s">
        <v>2425</v>
      </c>
      <c r="D1539" s="214" t="s">
        <v>488</v>
      </c>
      <c r="E1539" s="235">
        <v>979</v>
      </c>
      <c r="F1539" s="497">
        <v>41719</v>
      </c>
      <c r="G1539" s="44">
        <v>979</v>
      </c>
      <c r="H1539" s="86">
        <f t="shared" si="24"/>
        <v>0</v>
      </c>
      <c r="I1539" s="214" t="s">
        <v>8</v>
      </c>
    </row>
    <row r="1540" spans="1:9" x14ac:dyDescent="0.25">
      <c r="A1540" s="216"/>
      <c r="B1540" s="212" t="s">
        <v>1786</v>
      </c>
      <c r="C1540" s="217" t="s">
        <v>2425</v>
      </c>
      <c r="D1540" s="214" t="s">
        <v>829</v>
      </c>
      <c r="E1540" s="235">
        <v>1504</v>
      </c>
      <c r="F1540" s="497">
        <v>41719</v>
      </c>
      <c r="G1540" s="44">
        <v>1504</v>
      </c>
      <c r="H1540" s="86">
        <f t="shared" si="24"/>
        <v>0</v>
      </c>
      <c r="I1540" s="214" t="s">
        <v>30</v>
      </c>
    </row>
    <row r="1541" spans="1:9" x14ac:dyDescent="0.25">
      <c r="A1541" s="216"/>
      <c r="B1541" s="212" t="s">
        <v>1787</v>
      </c>
      <c r="C1541" s="217" t="s">
        <v>2425</v>
      </c>
      <c r="D1541" s="214" t="s">
        <v>129</v>
      </c>
      <c r="E1541" s="235">
        <v>830</v>
      </c>
      <c r="F1541" s="497">
        <v>41719</v>
      </c>
      <c r="G1541" s="44">
        <v>830</v>
      </c>
      <c r="H1541" s="86">
        <f t="shared" si="24"/>
        <v>0</v>
      </c>
      <c r="I1541" s="214"/>
    </row>
    <row r="1542" spans="1:9" x14ac:dyDescent="0.25">
      <c r="A1542" s="216"/>
      <c r="B1542" s="212" t="s">
        <v>1788</v>
      </c>
      <c r="C1542" s="217" t="s">
        <v>2425</v>
      </c>
      <c r="D1542" s="214" t="s">
        <v>1782</v>
      </c>
      <c r="E1542" s="235">
        <v>1350</v>
      </c>
      <c r="F1542" s="497">
        <v>41719</v>
      </c>
      <c r="G1542" s="44">
        <v>1350</v>
      </c>
      <c r="H1542" s="86">
        <f t="shared" si="24"/>
        <v>0</v>
      </c>
      <c r="I1542" s="214" t="s">
        <v>30</v>
      </c>
    </row>
    <row r="1543" spans="1:9" x14ac:dyDescent="0.25">
      <c r="A1543" s="216"/>
      <c r="B1543" s="212" t="s">
        <v>1789</v>
      </c>
      <c r="C1543" s="217" t="s">
        <v>2425</v>
      </c>
      <c r="D1543" s="214" t="s">
        <v>123</v>
      </c>
      <c r="E1543" s="235">
        <v>1079</v>
      </c>
      <c r="F1543" s="497">
        <v>41720</v>
      </c>
      <c r="G1543" s="44">
        <v>1079</v>
      </c>
      <c r="H1543" s="86">
        <f t="shared" si="24"/>
        <v>0</v>
      </c>
      <c r="I1543" s="214" t="s">
        <v>8</v>
      </c>
    </row>
    <row r="1544" spans="1:9" x14ac:dyDescent="0.25">
      <c r="A1544" s="216"/>
      <c r="B1544" s="212" t="s">
        <v>1790</v>
      </c>
      <c r="C1544" s="217" t="s">
        <v>2425</v>
      </c>
      <c r="D1544" s="214" t="s">
        <v>163</v>
      </c>
      <c r="E1544" s="235">
        <v>827.5</v>
      </c>
      <c r="F1544" s="497">
        <v>41719</v>
      </c>
      <c r="G1544" s="44">
        <v>827.5</v>
      </c>
      <c r="H1544" s="86">
        <f t="shared" si="24"/>
        <v>0</v>
      </c>
      <c r="I1544" s="214"/>
    </row>
    <row r="1545" spans="1:9" x14ac:dyDescent="0.25">
      <c r="A1545" s="216"/>
      <c r="B1545" s="212" t="s">
        <v>1791</v>
      </c>
      <c r="C1545" s="217" t="s">
        <v>2425</v>
      </c>
      <c r="D1545" s="214" t="s">
        <v>16</v>
      </c>
      <c r="E1545" s="235">
        <v>209912.2</v>
      </c>
      <c r="F1545" s="554">
        <v>41738</v>
      </c>
      <c r="G1545" s="245">
        <v>209912.2</v>
      </c>
      <c r="H1545" s="86">
        <f t="shared" si="24"/>
        <v>0</v>
      </c>
      <c r="I1545" s="214" t="s">
        <v>37</v>
      </c>
    </row>
    <row r="1546" spans="1:9" x14ac:dyDescent="0.25">
      <c r="A1546" s="216"/>
      <c r="B1546" s="212" t="s">
        <v>1792</v>
      </c>
      <c r="C1546" s="217" t="s">
        <v>2425</v>
      </c>
      <c r="D1546" s="214" t="s">
        <v>599</v>
      </c>
      <c r="E1546" s="235">
        <v>1760</v>
      </c>
      <c r="F1546" s="497">
        <v>41729</v>
      </c>
      <c r="G1546" s="44">
        <v>1760</v>
      </c>
      <c r="H1546" s="86">
        <f t="shared" si="24"/>
        <v>0</v>
      </c>
      <c r="I1546" s="214" t="s">
        <v>30</v>
      </c>
    </row>
    <row r="1547" spans="1:9" x14ac:dyDescent="0.25">
      <c r="A1547" s="216"/>
      <c r="B1547" s="212" t="s">
        <v>1793</v>
      </c>
      <c r="C1547" s="217" t="s">
        <v>2425</v>
      </c>
      <c r="D1547" s="214" t="s">
        <v>52</v>
      </c>
      <c r="E1547" s="235">
        <v>3973.1</v>
      </c>
      <c r="F1547" s="497">
        <v>41719</v>
      </c>
      <c r="G1547" s="44">
        <v>3973.1</v>
      </c>
      <c r="H1547" s="86">
        <f t="shared" si="24"/>
        <v>0</v>
      </c>
      <c r="I1547" s="214" t="s">
        <v>65</v>
      </c>
    </row>
    <row r="1548" spans="1:9" x14ac:dyDescent="0.25">
      <c r="A1548" s="216"/>
      <c r="B1548" s="212" t="s">
        <v>1794</v>
      </c>
      <c r="C1548" s="217" t="s">
        <v>2425</v>
      </c>
      <c r="D1548" s="214" t="s">
        <v>260</v>
      </c>
      <c r="E1548" s="235">
        <v>3320</v>
      </c>
      <c r="F1548" s="497">
        <v>41719</v>
      </c>
      <c r="G1548" s="44">
        <v>3320</v>
      </c>
      <c r="H1548" s="86">
        <f t="shared" si="24"/>
        <v>0</v>
      </c>
      <c r="I1548" s="214" t="s">
        <v>65</v>
      </c>
    </row>
    <row r="1549" spans="1:9" x14ac:dyDescent="0.25">
      <c r="A1549" s="216"/>
      <c r="B1549" s="212" t="s">
        <v>1796</v>
      </c>
      <c r="C1549" s="217" t="s">
        <v>2425</v>
      </c>
      <c r="D1549" s="214" t="s">
        <v>44</v>
      </c>
      <c r="E1549" s="235">
        <v>5700</v>
      </c>
      <c r="F1549" s="497">
        <v>41729</v>
      </c>
      <c r="G1549" s="44">
        <v>5700</v>
      </c>
      <c r="H1549" s="86">
        <f t="shared" si="24"/>
        <v>0</v>
      </c>
      <c r="I1549" s="214" t="s">
        <v>65</v>
      </c>
    </row>
    <row r="1550" spans="1:9" x14ac:dyDescent="0.25">
      <c r="A1550" s="216"/>
      <c r="B1550" s="212" t="s">
        <v>1797</v>
      </c>
      <c r="C1550" s="217" t="s">
        <v>2425</v>
      </c>
      <c r="D1550" s="214" t="s">
        <v>703</v>
      </c>
      <c r="E1550" s="235">
        <v>1600.75</v>
      </c>
      <c r="F1550" s="497">
        <v>41719</v>
      </c>
      <c r="G1550" s="44">
        <v>1600.75</v>
      </c>
      <c r="H1550" s="86">
        <f t="shared" si="24"/>
        <v>0</v>
      </c>
      <c r="I1550" s="214" t="s">
        <v>65</v>
      </c>
    </row>
    <row r="1551" spans="1:9" x14ac:dyDescent="0.25">
      <c r="A1551" s="216"/>
      <c r="B1551" s="212" t="s">
        <v>1798</v>
      </c>
      <c r="C1551" s="217" t="s">
        <v>2425</v>
      </c>
      <c r="D1551" s="214" t="s">
        <v>260</v>
      </c>
      <c r="E1551" s="235">
        <v>460</v>
      </c>
      <c r="F1551" s="497">
        <v>41719</v>
      </c>
      <c r="G1551" s="44">
        <v>460</v>
      </c>
      <c r="H1551" s="86">
        <f t="shared" si="24"/>
        <v>0</v>
      </c>
      <c r="I1551" s="214" t="s">
        <v>65</v>
      </c>
    </row>
    <row r="1552" spans="1:9" x14ac:dyDescent="0.25">
      <c r="A1552" s="216"/>
      <c r="B1552" s="212" t="s">
        <v>1799</v>
      </c>
      <c r="C1552" s="217" t="s">
        <v>2425</v>
      </c>
      <c r="D1552" s="214" t="s">
        <v>2424</v>
      </c>
      <c r="E1552" s="235">
        <v>10140</v>
      </c>
      <c r="F1552" s="497">
        <v>41719</v>
      </c>
      <c r="G1552" s="44">
        <v>10140</v>
      </c>
      <c r="H1552" s="86">
        <f t="shared" si="24"/>
        <v>0</v>
      </c>
      <c r="I1552" s="214" t="s">
        <v>65</v>
      </c>
    </row>
    <row r="1553" spans="1:9" x14ac:dyDescent="0.25">
      <c r="A1553" s="216"/>
      <c r="B1553" s="212" t="s">
        <v>1800</v>
      </c>
      <c r="C1553" s="217" t="s">
        <v>2425</v>
      </c>
      <c r="D1553" s="214" t="s">
        <v>55</v>
      </c>
      <c r="E1553" s="235">
        <v>12377.2</v>
      </c>
      <c r="F1553" s="497">
        <v>41719</v>
      </c>
      <c r="G1553" s="44">
        <v>12377.2</v>
      </c>
      <c r="H1553" s="86">
        <f t="shared" si="24"/>
        <v>0</v>
      </c>
      <c r="I1553" s="214" t="s">
        <v>8</v>
      </c>
    </row>
    <row r="1554" spans="1:9" x14ac:dyDescent="0.25">
      <c r="A1554" s="216"/>
      <c r="B1554" s="212" t="s">
        <v>1801</v>
      </c>
      <c r="C1554" s="217" t="s">
        <v>2425</v>
      </c>
      <c r="D1554" s="214" t="s">
        <v>8</v>
      </c>
      <c r="E1554" s="235">
        <v>1998</v>
      </c>
      <c r="F1554" s="497">
        <v>41719</v>
      </c>
      <c r="G1554" s="44">
        <v>1998</v>
      </c>
      <c r="H1554" s="86">
        <f t="shared" si="24"/>
        <v>0</v>
      </c>
      <c r="I1554" s="214" t="s">
        <v>8</v>
      </c>
    </row>
    <row r="1555" spans="1:9" x14ac:dyDescent="0.25">
      <c r="A1555" s="216"/>
      <c r="B1555" s="212" t="s">
        <v>1802</v>
      </c>
      <c r="C1555" s="217" t="s">
        <v>2425</v>
      </c>
      <c r="D1555" s="214" t="s">
        <v>50</v>
      </c>
      <c r="E1555" s="235">
        <v>4230</v>
      </c>
      <c r="F1555" s="497">
        <v>41719</v>
      </c>
      <c r="G1555" s="44">
        <v>4230</v>
      </c>
      <c r="H1555" s="86">
        <f t="shared" si="24"/>
        <v>0</v>
      </c>
      <c r="I1555" s="214"/>
    </row>
    <row r="1556" spans="1:9" x14ac:dyDescent="0.25">
      <c r="A1556" s="216"/>
      <c r="B1556" s="212" t="s">
        <v>1803</v>
      </c>
      <c r="C1556" s="217" t="s">
        <v>2425</v>
      </c>
      <c r="D1556" s="214" t="s">
        <v>2413</v>
      </c>
      <c r="E1556" s="235">
        <v>1022</v>
      </c>
      <c r="F1556" s="497">
        <v>41719</v>
      </c>
      <c r="G1556" s="44">
        <v>1022</v>
      </c>
      <c r="H1556" s="86">
        <f t="shared" si="24"/>
        <v>0</v>
      </c>
      <c r="I1556" s="214" t="s">
        <v>30</v>
      </c>
    </row>
    <row r="1557" spans="1:9" x14ac:dyDescent="0.25">
      <c r="A1557" s="216"/>
      <c r="B1557" s="212" t="s">
        <v>1804</v>
      </c>
      <c r="C1557" s="217" t="s">
        <v>2425</v>
      </c>
      <c r="D1557" s="220" t="s">
        <v>53</v>
      </c>
      <c r="E1557" s="241">
        <v>0</v>
      </c>
      <c r="F1557" s="497"/>
      <c r="G1557" s="44"/>
      <c r="H1557" s="86">
        <f t="shared" si="24"/>
        <v>0</v>
      </c>
      <c r="I1557" s="214" t="s">
        <v>324</v>
      </c>
    </row>
    <row r="1558" spans="1:9" x14ac:dyDescent="0.25">
      <c r="A1558" s="216"/>
      <c r="B1558" s="212" t="s">
        <v>1805</v>
      </c>
      <c r="C1558" s="217" t="s">
        <v>2425</v>
      </c>
      <c r="D1558" s="214" t="s">
        <v>8</v>
      </c>
      <c r="E1558" s="235">
        <v>2902.5</v>
      </c>
      <c r="F1558" s="497">
        <v>41719</v>
      </c>
      <c r="G1558" s="44">
        <v>2902.5</v>
      </c>
      <c r="H1558" s="86">
        <f t="shared" si="24"/>
        <v>0</v>
      </c>
      <c r="I1558" s="214" t="s">
        <v>8</v>
      </c>
    </row>
    <row r="1559" spans="1:9" x14ac:dyDescent="0.25">
      <c r="A1559" s="216"/>
      <c r="B1559" s="212" t="s">
        <v>1806</v>
      </c>
      <c r="C1559" s="217" t="s">
        <v>2425</v>
      </c>
      <c r="D1559" s="214" t="s">
        <v>810</v>
      </c>
      <c r="E1559" s="235">
        <v>1727</v>
      </c>
      <c r="F1559" s="497">
        <v>41719</v>
      </c>
      <c r="G1559" s="44">
        <v>1727</v>
      </c>
      <c r="H1559" s="86">
        <f t="shared" si="24"/>
        <v>0</v>
      </c>
      <c r="I1559" s="214" t="s">
        <v>30</v>
      </c>
    </row>
    <row r="1560" spans="1:9" x14ac:dyDescent="0.25">
      <c r="A1560" s="216"/>
      <c r="B1560" s="212" t="s">
        <v>1807</v>
      </c>
      <c r="C1560" s="217" t="s">
        <v>2425</v>
      </c>
      <c r="D1560" s="214" t="s">
        <v>8</v>
      </c>
      <c r="E1560" s="235">
        <v>40</v>
      </c>
      <c r="F1560" s="497">
        <v>41719</v>
      </c>
      <c r="G1560" s="44">
        <v>40</v>
      </c>
      <c r="H1560" s="86">
        <f t="shared" si="24"/>
        <v>0</v>
      </c>
      <c r="I1560" s="214"/>
    </row>
    <row r="1561" spans="1:9" x14ac:dyDescent="0.25">
      <c r="A1561" s="216"/>
      <c r="B1561" s="212" t="s">
        <v>1808</v>
      </c>
      <c r="C1561" s="217" t="s">
        <v>2425</v>
      </c>
      <c r="D1561" s="214" t="s">
        <v>75</v>
      </c>
      <c r="E1561" s="235">
        <v>919.5</v>
      </c>
      <c r="F1561" s="497">
        <v>41719</v>
      </c>
      <c r="G1561" s="44">
        <v>919.5</v>
      </c>
      <c r="H1561" s="86">
        <f t="shared" si="24"/>
        <v>0</v>
      </c>
      <c r="I1561" s="214"/>
    </row>
    <row r="1562" spans="1:9" x14ac:dyDescent="0.25">
      <c r="A1562" s="216"/>
      <c r="B1562" s="212" t="s">
        <v>1809</v>
      </c>
      <c r="C1562" s="217" t="s">
        <v>2425</v>
      </c>
      <c r="D1562" s="214" t="s">
        <v>130</v>
      </c>
      <c r="E1562" s="235">
        <v>2347</v>
      </c>
      <c r="F1562" s="497">
        <v>41722</v>
      </c>
      <c r="G1562" s="44">
        <v>2347</v>
      </c>
      <c r="H1562" s="86">
        <f t="shared" si="24"/>
        <v>0</v>
      </c>
      <c r="I1562" s="214" t="s">
        <v>21</v>
      </c>
    </row>
    <row r="1563" spans="1:9" x14ac:dyDescent="0.25">
      <c r="A1563" s="216"/>
      <c r="B1563" s="212" t="s">
        <v>1810</v>
      </c>
      <c r="C1563" s="217" t="s">
        <v>2425</v>
      </c>
      <c r="D1563" s="214" t="s">
        <v>136</v>
      </c>
      <c r="E1563" s="235">
        <v>2500</v>
      </c>
      <c r="F1563" s="497">
        <v>41719</v>
      </c>
      <c r="G1563" s="44">
        <v>2500</v>
      </c>
      <c r="H1563" s="86">
        <f t="shared" si="24"/>
        <v>0</v>
      </c>
      <c r="I1563" s="214"/>
    </row>
    <row r="1564" spans="1:9" x14ac:dyDescent="0.25">
      <c r="A1564" s="216"/>
      <c r="B1564" s="212" t="s">
        <v>1811</v>
      </c>
      <c r="C1564" s="217" t="s">
        <v>2425</v>
      </c>
      <c r="D1564" s="214" t="s">
        <v>19</v>
      </c>
      <c r="E1564" s="235">
        <v>82057</v>
      </c>
      <c r="F1564" s="497">
        <v>41727</v>
      </c>
      <c r="G1564" s="44">
        <v>82057</v>
      </c>
      <c r="H1564" s="86">
        <f t="shared" si="24"/>
        <v>0</v>
      </c>
      <c r="I1564" s="214" t="s">
        <v>152</v>
      </c>
    </row>
    <row r="1565" spans="1:9" x14ac:dyDescent="0.25">
      <c r="A1565" s="216"/>
      <c r="B1565" s="212" t="s">
        <v>1812</v>
      </c>
      <c r="C1565" s="217" t="s">
        <v>2425</v>
      </c>
      <c r="D1565" s="214" t="s">
        <v>233</v>
      </c>
      <c r="E1565" s="235">
        <v>3217</v>
      </c>
      <c r="F1565" s="497">
        <v>41720</v>
      </c>
      <c r="G1565" s="44">
        <v>3217</v>
      </c>
      <c r="H1565" s="86">
        <f t="shared" si="24"/>
        <v>0</v>
      </c>
      <c r="I1565" s="214" t="s">
        <v>12</v>
      </c>
    </row>
    <row r="1566" spans="1:9" x14ac:dyDescent="0.25">
      <c r="A1566" s="216"/>
      <c r="B1566" s="212" t="s">
        <v>1813</v>
      </c>
      <c r="C1566" s="217" t="s">
        <v>2425</v>
      </c>
      <c r="D1566" s="214" t="s">
        <v>348</v>
      </c>
      <c r="E1566" s="235">
        <v>1199.8399999999999</v>
      </c>
      <c r="F1566" s="497">
        <v>41720</v>
      </c>
      <c r="G1566" s="56">
        <v>1199.8399999999999</v>
      </c>
      <c r="H1566" s="86">
        <f t="shared" si="24"/>
        <v>0</v>
      </c>
      <c r="I1566" s="214" t="s">
        <v>12</v>
      </c>
    </row>
    <row r="1567" spans="1:9" x14ac:dyDescent="0.25">
      <c r="A1567" s="216"/>
      <c r="B1567" s="212" t="s">
        <v>1815</v>
      </c>
      <c r="C1567" s="217" t="s">
        <v>2425</v>
      </c>
      <c r="D1567" s="214" t="s">
        <v>80</v>
      </c>
      <c r="E1567" s="235">
        <v>2913.5</v>
      </c>
      <c r="F1567" s="497">
        <v>41720</v>
      </c>
      <c r="G1567" s="56">
        <v>2913.5</v>
      </c>
      <c r="H1567" s="86">
        <f t="shared" si="24"/>
        <v>0</v>
      </c>
      <c r="I1567" s="214" t="s">
        <v>12</v>
      </c>
    </row>
    <row r="1568" spans="1:9" x14ac:dyDescent="0.25">
      <c r="A1568" s="216"/>
      <c r="B1568" s="212" t="s">
        <v>1816</v>
      </c>
      <c r="C1568" s="217" t="s">
        <v>2425</v>
      </c>
      <c r="D1568" s="214" t="s">
        <v>78</v>
      </c>
      <c r="E1568" s="235">
        <v>3696</v>
      </c>
      <c r="F1568" s="497">
        <v>41720</v>
      </c>
      <c r="G1568" s="56">
        <v>3696</v>
      </c>
      <c r="H1568" s="86">
        <f t="shared" si="24"/>
        <v>0</v>
      </c>
      <c r="I1568" s="214" t="s">
        <v>12</v>
      </c>
    </row>
    <row r="1569" spans="1:9" x14ac:dyDescent="0.25">
      <c r="A1569" s="216"/>
      <c r="B1569" s="212" t="s">
        <v>1817</v>
      </c>
      <c r="C1569" s="217" t="s">
        <v>2425</v>
      </c>
      <c r="D1569" s="214" t="s">
        <v>349</v>
      </c>
      <c r="E1569" s="235">
        <v>6331</v>
      </c>
      <c r="F1569" s="497">
        <v>41720</v>
      </c>
      <c r="G1569" s="56">
        <v>6331</v>
      </c>
      <c r="H1569" s="86">
        <f t="shared" si="24"/>
        <v>0</v>
      </c>
      <c r="I1569" s="214" t="s">
        <v>12</v>
      </c>
    </row>
    <row r="1570" spans="1:9" x14ac:dyDescent="0.25">
      <c r="A1570" s="216"/>
      <c r="B1570" s="212" t="s">
        <v>1819</v>
      </c>
      <c r="C1570" s="217" t="s">
        <v>2425</v>
      </c>
      <c r="D1570" s="214" t="s">
        <v>1658</v>
      </c>
      <c r="E1570" s="235">
        <v>9139</v>
      </c>
      <c r="F1570" s="497">
        <v>41720</v>
      </c>
      <c r="G1570" s="56">
        <v>9139</v>
      </c>
      <c r="H1570" s="86">
        <f t="shared" si="24"/>
        <v>0</v>
      </c>
      <c r="I1570" s="214" t="s">
        <v>12</v>
      </c>
    </row>
    <row r="1571" spans="1:9" x14ac:dyDescent="0.25">
      <c r="A1571" s="216"/>
      <c r="B1571" s="212" t="s">
        <v>1820</v>
      </c>
      <c r="C1571" s="217" t="s">
        <v>2425</v>
      </c>
      <c r="D1571" s="214" t="s">
        <v>144</v>
      </c>
      <c r="E1571" s="235">
        <v>2526</v>
      </c>
      <c r="F1571" s="561" t="s">
        <v>2451</v>
      </c>
      <c r="G1571" s="56">
        <v>2526</v>
      </c>
      <c r="H1571" s="86">
        <f t="shared" si="24"/>
        <v>0</v>
      </c>
      <c r="I1571" s="214" t="s">
        <v>12</v>
      </c>
    </row>
    <row r="1572" spans="1:9" x14ac:dyDescent="0.25">
      <c r="A1572" s="216"/>
      <c r="B1572" s="212" t="s">
        <v>1821</v>
      </c>
      <c r="C1572" s="217" t="s">
        <v>2425</v>
      </c>
      <c r="D1572" s="220" t="s">
        <v>2452</v>
      </c>
      <c r="E1572" s="235">
        <v>0</v>
      </c>
      <c r="F1572" s="598" t="s">
        <v>2453</v>
      </c>
      <c r="G1572" s="44"/>
      <c r="H1572" s="86">
        <f t="shared" ref="H1572:H1635" si="25">E1572-G1572</f>
        <v>0</v>
      </c>
      <c r="I1572" s="214" t="s">
        <v>12</v>
      </c>
    </row>
    <row r="1573" spans="1:9" x14ac:dyDescent="0.25">
      <c r="A1573" s="216"/>
      <c r="B1573" s="212" t="s">
        <v>1823</v>
      </c>
      <c r="C1573" s="217" t="s">
        <v>2425</v>
      </c>
      <c r="D1573" s="214" t="s">
        <v>147</v>
      </c>
      <c r="E1573" s="235">
        <v>14908.2</v>
      </c>
      <c r="F1573" s="497">
        <v>41724</v>
      </c>
      <c r="G1573" s="44">
        <v>14908.2</v>
      </c>
      <c r="H1573" s="86">
        <f t="shared" si="25"/>
        <v>0</v>
      </c>
      <c r="I1573" s="214"/>
    </row>
    <row r="1574" spans="1:9" x14ac:dyDescent="0.25">
      <c r="A1574" s="216"/>
      <c r="B1574" s="212" t="s">
        <v>1825</v>
      </c>
      <c r="C1574" s="217" t="s">
        <v>2425</v>
      </c>
      <c r="D1574" s="214" t="s">
        <v>106</v>
      </c>
      <c r="E1574" s="235">
        <v>16271</v>
      </c>
      <c r="F1574" s="497">
        <v>41724</v>
      </c>
      <c r="G1574" s="44">
        <v>16271</v>
      </c>
      <c r="H1574" s="86">
        <f t="shared" si="25"/>
        <v>0</v>
      </c>
      <c r="I1574" s="214" t="s">
        <v>65</v>
      </c>
    </row>
    <row r="1575" spans="1:9" x14ac:dyDescent="0.25">
      <c r="A1575" s="216"/>
      <c r="B1575" s="212" t="s">
        <v>1826</v>
      </c>
      <c r="C1575" s="217" t="s">
        <v>2425</v>
      </c>
      <c r="D1575" s="214" t="s">
        <v>54</v>
      </c>
      <c r="E1575" s="235">
        <v>8601.7000000000007</v>
      </c>
      <c r="F1575" s="497">
        <v>41720</v>
      </c>
      <c r="G1575" s="44">
        <v>8601.7000000000007</v>
      </c>
      <c r="H1575" s="86">
        <f t="shared" si="25"/>
        <v>0</v>
      </c>
      <c r="I1575" s="214" t="s">
        <v>12</v>
      </c>
    </row>
    <row r="1576" spans="1:9" x14ac:dyDescent="0.25">
      <c r="A1576" s="216"/>
      <c r="B1576" s="212" t="s">
        <v>1827</v>
      </c>
      <c r="C1576" s="217" t="s">
        <v>2425</v>
      </c>
      <c r="D1576" s="214" t="s">
        <v>32</v>
      </c>
      <c r="E1576" s="235">
        <v>8169.6</v>
      </c>
      <c r="F1576" s="497">
        <v>41720</v>
      </c>
      <c r="G1576" s="44">
        <v>8169.6</v>
      </c>
      <c r="H1576" s="86">
        <f t="shared" si="25"/>
        <v>0</v>
      </c>
      <c r="I1576" s="214" t="s">
        <v>12</v>
      </c>
    </row>
    <row r="1577" spans="1:9" x14ac:dyDescent="0.25">
      <c r="A1577" s="216"/>
      <c r="B1577" s="212" t="s">
        <v>1829</v>
      </c>
      <c r="C1577" s="217" t="s">
        <v>2425</v>
      </c>
      <c r="D1577" s="214" t="s">
        <v>598</v>
      </c>
      <c r="E1577" s="235">
        <v>398.4</v>
      </c>
      <c r="F1577" s="497">
        <v>41720</v>
      </c>
      <c r="G1577" s="44">
        <v>398.4</v>
      </c>
      <c r="H1577" s="86">
        <f t="shared" si="25"/>
        <v>0</v>
      </c>
      <c r="I1577" s="214" t="s">
        <v>12</v>
      </c>
    </row>
    <row r="1578" spans="1:9" x14ac:dyDescent="0.25">
      <c r="A1578" s="216"/>
      <c r="B1578" s="212" t="s">
        <v>1830</v>
      </c>
      <c r="C1578" s="217" t="s">
        <v>2425</v>
      </c>
      <c r="D1578" s="214" t="s">
        <v>8</v>
      </c>
      <c r="E1578" s="235">
        <v>1940.45</v>
      </c>
      <c r="F1578" s="497">
        <v>41719</v>
      </c>
      <c r="G1578" s="44">
        <v>1940.4</v>
      </c>
      <c r="H1578" s="86">
        <f t="shared" si="25"/>
        <v>4.9999999999954525E-2</v>
      </c>
      <c r="I1578" s="214" t="s">
        <v>8</v>
      </c>
    </row>
    <row r="1579" spans="1:9" x14ac:dyDescent="0.25">
      <c r="A1579" s="216"/>
      <c r="B1579" s="212" t="s">
        <v>1831</v>
      </c>
      <c r="C1579" s="217" t="s">
        <v>2425</v>
      </c>
      <c r="D1579" s="214" t="s">
        <v>57</v>
      </c>
      <c r="E1579" s="235">
        <v>900</v>
      </c>
      <c r="F1579" s="497">
        <v>41719</v>
      </c>
      <c r="G1579" s="44">
        <v>900</v>
      </c>
      <c r="H1579" s="86">
        <f t="shared" si="25"/>
        <v>0</v>
      </c>
      <c r="I1579" s="214" t="s">
        <v>30</v>
      </c>
    </row>
    <row r="1580" spans="1:9" x14ac:dyDescent="0.25">
      <c r="A1580" s="216"/>
      <c r="B1580" s="212" t="s">
        <v>1833</v>
      </c>
      <c r="C1580" s="217" t="s">
        <v>2425</v>
      </c>
      <c r="D1580" s="214" t="s">
        <v>269</v>
      </c>
      <c r="E1580" s="235">
        <v>3689.5</v>
      </c>
      <c r="F1580" s="497">
        <v>41719</v>
      </c>
      <c r="G1580" s="44">
        <v>3689.5</v>
      </c>
      <c r="H1580" s="86">
        <f t="shared" si="25"/>
        <v>0</v>
      </c>
      <c r="I1580" s="214"/>
    </row>
    <row r="1581" spans="1:9" x14ac:dyDescent="0.25">
      <c r="A1581" s="216"/>
      <c r="B1581" s="212" t="s">
        <v>1834</v>
      </c>
      <c r="C1581" s="217" t="s">
        <v>2425</v>
      </c>
      <c r="D1581" s="214" t="s">
        <v>392</v>
      </c>
      <c r="E1581" s="235">
        <v>2563</v>
      </c>
      <c r="F1581" s="497">
        <v>41719</v>
      </c>
      <c r="G1581" s="44">
        <v>2563</v>
      </c>
      <c r="H1581" s="86">
        <f t="shared" si="25"/>
        <v>0</v>
      </c>
      <c r="I1581" s="214"/>
    </row>
    <row r="1582" spans="1:9" x14ac:dyDescent="0.25">
      <c r="A1582" s="216"/>
      <c r="B1582" s="212" t="s">
        <v>1836</v>
      </c>
      <c r="C1582" s="217" t="s">
        <v>2425</v>
      </c>
      <c r="D1582" s="214" t="s">
        <v>11</v>
      </c>
      <c r="E1582" s="235">
        <v>24437.200000000001</v>
      </c>
      <c r="F1582" s="554">
        <v>41732</v>
      </c>
      <c r="G1582" s="245">
        <v>24437.200000000001</v>
      </c>
      <c r="H1582" s="86">
        <f t="shared" si="25"/>
        <v>0</v>
      </c>
      <c r="I1582" s="214" t="s">
        <v>65</v>
      </c>
    </row>
    <row r="1583" spans="1:9" x14ac:dyDescent="0.25">
      <c r="A1583" s="216"/>
      <c r="B1583" s="212" t="s">
        <v>1837</v>
      </c>
      <c r="C1583" s="217" t="s">
        <v>2425</v>
      </c>
      <c r="D1583" s="220" t="s">
        <v>2454</v>
      </c>
      <c r="E1583" s="235">
        <v>0</v>
      </c>
      <c r="F1583" s="594" t="s">
        <v>2455</v>
      </c>
      <c r="G1583" s="44"/>
      <c r="H1583" s="86"/>
      <c r="I1583" s="214" t="s">
        <v>65</v>
      </c>
    </row>
    <row r="1584" spans="1:9" x14ac:dyDescent="0.25">
      <c r="A1584" s="216"/>
      <c r="B1584" s="212" t="s">
        <v>1838</v>
      </c>
      <c r="C1584" s="217" t="s">
        <v>2425</v>
      </c>
      <c r="D1584" s="214" t="s">
        <v>14</v>
      </c>
      <c r="E1584" s="235">
        <v>5136.2</v>
      </c>
      <c r="F1584" s="497">
        <v>41720</v>
      </c>
      <c r="G1584" s="56">
        <v>5136.2</v>
      </c>
      <c r="H1584" s="86">
        <f t="shared" si="25"/>
        <v>0</v>
      </c>
      <c r="I1584" s="214" t="s">
        <v>30</v>
      </c>
    </row>
    <row r="1585" spans="1:9" x14ac:dyDescent="0.25">
      <c r="A1585" s="216"/>
      <c r="B1585" s="212" t="s">
        <v>1839</v>
      </c>
      <c r="C1585" s="217" t="s">
        <v>2425</v>
      </c>
      <c r="D1585" s="214" t="s">
        <v>373</v>
      </c>
      <c r="E1585" s="235">
        <v>1855.5</v>
      </c>
      <c r="F1585" s="497">
        <v>41720</v>
      </c>
      <c r="G1585" s="56">
        <v>1855.5</v>
      </c>
      <c r="H1585" s="86">
        <f t="shared" si="25"/>
        <v>0</v>
      </c>
      <c r="I1585" s="214" t="s">
        <v>30</v>
      </c>
    </row>
    <row r="1586" spans="1:9" x14ac:dyDescent="0.25">
      <c r="A1586" s="216"/>
      <c r="B1586" s="212" t="s">
        <v>1841</v>
      </c>
      <c r="C1586" s="217" t="s">
        <v>2425</v>
      </c>
      <c r="D1586" s="214" t="s">
        <v>62</v>
      </c>
      <c r="E1586" s="235">
        <v>19119.5</v>
      </c>
      <c r="F1586" s="554" t="s">
        <v>2456</v>
      </c>
      <c r="G1586" s="56">
        <v>19119.5</v>
      </c>
      <c r="H1586" s="86">
        <f t="shared" si="25"/>
        <v>0</v>
      </c>
      <c r="I1586" s="214" t="s">
        <v>65</v>
      </c>
    </row>
    <row r="1587" spans="1:9" x14ac:dyDescent="0.25">
      <c r="A1587" s="216">
        <v>41720</v>
      </c>
      <c r="B1587" s="212" t="s">
        <v>1842</v>
      </c>
      <c r="C1587" s="217" t="s">
        <v>2425</v>
      </c>
      <c r="D1587" s="214" t="s">
        <v>106</v>
      </c>
      <c r="E1587" s="235">
        <v>35440</v>
      </c>
      <c r="F1587" s="554">
        <v>41730</v>
      </c>
      <c r="G1587" s="288">
        <v>35440</v>
      </c>
      <c r="H1587" s="86">
        <f t="shared" si="25"/>
        <v>0</v>
      </c>
      <c r="I1587" s="214" t="s">
        <v>217</v>
      </c>
    </row>
    <row r="1588" spans="1:9" x14ac:dyDescent="0.25">
      <c r="A1588" s="216"/>
      <c r="B1588" s="212" t="s">
        <v>1843</v>
      </c>
      <c r="C1588" s="217" t="s">
        <v>2425</v>
      </c>
      <c r="D1588" s="214" t="s">
        <v>2457</v>
      </c>
      <c r="E1588" s="235">
        <v>33944</v>
      </c>
      <c r="F1588" s="497">
        <v>41720</v>
      </c>
      <c r="G1588" s="44">
        <v>33944</v>
      </c>
      <c r="H1588" s="86">
        <f t="shared" si="25"/>
        <v>0</v>
      </c>
      <c r="I1588" s="58"/>
    </row>
    <row r="1589" spans="1:9" x14ac:dyDescent="0.25">
      <c r="A1589" s="216"/>
      <c r="B1589" s="212" t="s">
        <v>1844</v>
      </c>
      <c r="C1589" s="217" t="s">
        <v>2425</v>
      </c>
      <c r="D1589" s="214" t="s">
        <v>108</v>
      </c>
      <c r="E1589" s="235">
        <v>13349</v>
      </c>
      <c r="F1589" s="497">
        <v>41720</v>
      </c>
      <c r="G1589" s="44">
        <v>13349</v>
      </c>
      <c r="H1589" s="86">
        <f t="shared" si="25"/>
        <v>0</v>
      </c>
      <c r="I1589" s="214"/>
    </row>
    <row r="1590" spans="1:9" x14ac:dyDescent="0.25">
      <c r="A1590" s="216"/>
      <c r="B1590" s="212" t="s">
        <v>1847</v>
      </c>
      <c r="C1590" s="217" t="s">
        <v>2425</v>
      </c>
      <c r="D1590" s="214" t="s">
        <v>8</v>
      </c>
      <c r="E1590" s="235">
        <v>220</v>
      </c>
      <c r="F1590" s="497">
        <v>41720</v>
      </c>
      <c r="G1590" s="44">
        <v>220</v>
      </c>
      <c r="H1590" s="86">
        <f t="shared" si="25"/>
        <v>0</v>
      </c>
      <c r="I1590" s="214" t="s">
        <v>8</v>
      </c>
    </row>
    <row r="1591" spans="1:9" x14ac:dyDescent="0.25">
      <c r="A1591" s="216"/>
      <c r="B1591" s="212" t="s">
        <v>1848</v>
      </c>
      <c r="C1591" s="217" t="s">
        <v>2425</v>
      </c>
      <c r="D1591" s="214" t="s">
        <v>501</v>
      </c>
      <c r="E1591" s="235">
        <v>1127.5</v>
      </c>
      <c r="F1591" s="497">
        <v>41720</v>
      </c>
      <c r="G1591" s="44">
        <v>1127.5</v>
      </c>
      <c r="H1591" s="86">
        <f t="shared" si="25"/>
        <v>0</v>
      </c>
      <c r="I1591" s="214"/>
    </row>
    <row r="1592" spans="1:9" x14ac:dyDescent="0.25">
      <c r="A1592" s="216"/>
      <c r="B1592" s="212" t="s">
        <v>1849</v>
      </c>
      <c r="C1592" s="217" t="s">
        <v>2425</v>
      </c>
      <c r="D1592" s="214" t="s">
        <v>130</v>
      </c>
      <c r="E1592" s="235">
        <v>11650</v>
      </c>
      <c r="F1592" s="497">
        <v>41722</v>
      </c>
      <c r="G1592" s="44">
        <v>11650</v>
      </c>
      <c r="H1592" s="86">
        <f t="shared" si="25"/>
        <v>0</v>
      </c>
      <c r="I1592" s="214" t="s">
        <v>21</v>
      </c>
    </row>
    <row r="1593" spans="1:9" x14ac:dyDescent="0.25">
      <c r="A1593" s="216"/>
      <c r="B1593" s="212" t="s">
        <v>1850</v>
      </c>
      <c r="C1593" s="217" t="s">
        <v>2425</v>
      </c>
      <c r="D1593" s="214" t="s">
        <v>13</v>
      </c>
      <c r="E1593" s="235">
        <v>8448</v>
      </c>
      <c r="F1593" s="588">
        <v>41863</v>
      </c>
      <c r="G1593" s="70">
        <v>8448</v>
      </c>
      <c r="H1593" s="86">
        <f t="shared" si="25"/>
        <v>0</v>
      </c>
      <c r="I1593" s="214" t="s">
        <v>21</v>
      </c>
    </row>
    <row r="1594" spans="1:9" x14ac:dyDescent="0.25">
      <c r="A1594" s="216"/>
      <c r="B1594" s="212" t="s">
        <v>1851</v>
      </c>
      <c r="C1594" s="217" t="s">
        <v>2425</v>
      </c>
      <c r="D1594" s="214" t="s">
        <v>123</v>
      </c>
      <c r="E1594" s="235">
        <v>2984</v>
      </c>
      <c r="F1594" s="554" t="s">
        <v>2458</v>
      </c>
      <c r="G1594" s="44">
        <v>2984</v>
      </c>
      <c r="H1594" s="248">
        <f t="shared" si="25"/>
        <v>0</v>
      </c>
      <c r="I1594" s="214" t="s">
        <v>8</v>
      </c>
    </row>
    <row r="1595" spans="1:9" x14ac:dyDescent="0.25">
      <c r="A1595" s="216"/>
      <c r="B1595" s="212" t="s">
        <v>1853</v>
      </c>
      <c r="C1595" s="217" t="s">
        <v>2425</v>
      </c>
      <c r="D1595" s="214" t="s">
        <v>47</v>
      </c>
      <c r="E1595" s="235">
        <v>5072.5</v>
      </c>
      <c r="F1595" s="497">
        <v>41720</v>
      </c>
      <c r="G1595" s="44">
        <v>5072.5</v>
      </c>
      <c r="H1595" s="248">
        <f t="shared" si="25"/>
        <v>0</v>
      </c>
      <c r="I1595" s="214" t="s">
        <v>30</v>
      </c>
    </row>
    <row r="1596" spans="1:9" x14ac:dyDescent="0.25">
      <c r="A1596" s="216"/>
      <c r="B1596" s="212" t="s">
        <v>1855</v>
      </c>
      <c r="C1596" s="217" t="s">
        <v>2425</v>
      </c>
      <c r="D1596" s="214" t="s">
        <v>338</v>
      </c>
      <c r="E1596" s="235">
        <v>695.5</v>
      </c>
      <c r="F1596" s="497">
        <v>41720</v>
      </c>
      <c r="G1596" s="44">
        <v>695.5</v>
      </c>
      <c r="H1596" s="248">
        <f t="shared" si="25"/>
        <v>0</v>
      </c>
      <c r="I1596" s="214" t="s">
        <v>30</v>
      </c>
    </row>
    <row r="1597" spans="1:9" x14ac:dyDescent="0.25">
      <c r="A1597" s="261">
        <v>41720</v>
      </c>
      <c r="B1597" s="286" t="s">
        <v>1856</v>
      </c>
      <c r="C1597" s="286" t="s">
        <v>2425</v>
      </c>
      <c r="D1597" s="214" t="s">
        <v>29</v>
      </c>
      <c r="E1597" s="58">
        <v>6092</v>
      </c>
      <c r="F1597" s="553">
        <v>41720</v>
      </c>
      <c r="G1597" s="230">
        <v>6092</v>
      </c>
      <c r="H1597" s="36">
        <f t="shared" si="25"/>
        <v>0</v>
      </c>
      <c r="I1597" s="214" t="s">
        <v>30</v>
      </c>
    </row>
    <row r="1598" spans="1:9" x14ac:dyDescent="0.25">
      <c r="A1598" s="216"/>
      <c r="B1598" s="212" t="s">
        <v>1857</v>
      </c>
      <c r="C1598" s="290" t="s">
        <v>2425</v>
      </c>
      <c r="D1598" s="214" t="s">
        <v>34</v>
      </c>
      <c r="E1598" s="235">
        <v>3060</v>
      </c>
      <c r="F1598" s="557" t="s">
        <v>2459</v>
      </c>
      <c r="G1598" s="44">
        <v>3060</v>
      </c>
      <c r="H1598" s="86">
        <f t="shared" si="25"/>
        <v>0</v>
      </c>
      <c r="I1598" s="214" t="s">
        <v>30</v>
      </c>
    </row>
    <row r="1599" spans="1:9" x14ac:dyDescent="0.25">
      <c r="A1599" s="216"/>
      <c r="B1599" s="212" t="s">
        <v>1858</v>
      </c>
      <c r="C1599" s="290" t="s">
        <v>2425</v>
      </c>
      <c r="D1599" s="214" t="s">
        <v>57</v>
      </c>
      <c r="E1599" s="235">
        <v>1485</v>
      </c>
      <c r="F1599" s="497">
        <v>41720</v>
      </c>
      <c r="G1599" s="44">
        <v>1485</v>
      </c>
      <c r="H1599" s="86">
        <f t="shared" si="25"/>
        <v>0</v>
      </c>
      <c r="I1599" s="214" t="s">
        <v>30</v>
      </c>
    </row>
    <row r="1600" spans="1:9" x14ac:dyDescent="0.25">
      <c r="A1600" s="216"/>
      <c r="B1600" s="212" t="s">
        <v>1859</v>
      </c>
      <c r="C1600" s="290" t="s">
        <v>2425</v>
      </c>
      <c r="D1600" s="220" t="s">
        <v>53</v>
      </c>
      <c r="E1600" s="241">
        <v>0</v>
      </c>
      <c r="F1600" s="497"/>
      <c r="G1600" s="44"/>
      <c r="H1600" s="86">
        <f t="shared" si="25"/>
        <v>0</v>
      </c>
      <c r="I1600" s="214" t="s">
        <v>324</v>
      </c>
    </row>
    <row r="1601" spans="1:9" x14ac:dyDescent="0.25">
      <c r="A1601" s="216"/>
      <c r="B1601" s="212" t="s">
        <v>1860</v>
      </c>
      <c r="C1601" s="290" t="s">
        <v>2425</v>
      </c>
      <c r="D1601" s="220" t="s">
        <v>53</v>
      </c>
      <c r="E1601" s="241">
        <v>0</v>
      </c>
      <c r="F1601" s="497"/>
      <c r="G1601" s="44"/>
      <c r="H1601" s="86">
        <f t="shared" si="25"/>
        <v>0</v>
      </c>
      <c r="I1601" s="214" t="s">
        <v>324</v>
      </c>
    </row>
    <row r="1602" spans="1:9" x14ac:dyDescent="0.25">
      <c r="A1602" s="216"/>
      <c r="B1602" s="212" t="s">
        <v>1862</v>
      </c>
      <c r="C1602" s="290" t="s">
        <v>2425</v>
      </c>
      <c r="D1602" s="214" t="s">
        <v>46</v>
      </c>
      <c r="E1602" s="235">
        <v>1572</v>
      </c>
      <c r="F1602" s="497">
        <v>41720</v>
      </c>
      <c r="G1602" s="44">
        <v>1572</v>
      </c>
      <c r="H1602" s="86">
        <f t="shared" si="25"/>
        <v>0</v>
      </c>
      <c r="I1602" s="214" t="s">
        <v>65</v>
      </c>
    </row>
    <row r="1603" spans="1:9" x14ac:dyDescent="0.25">
      <c r="A1603" s="216"/>
      <c r="B1603" s="212" t="s">
        <v>1863</v>
      </c>
      <c r="C1603" s="290" t="s">
        <v>2425</v>
      </c>
      <c r="D1603" s="220" t="s">
        <v>53</v>
      </c>
      <c r="E1603" s="241">
        <v>0</v>
      </c>
      <c r="F1603" s="497"/>
      <c r="G1603" s="44"/>
      <c r="H1603" s="86">
        <f t="shared" si="25"/>
        <v>0</v>
      </c>
      <c r="I1603" s="214" t="s">
        <v>324</v>
      </c>
    </row>
    <row r="1604" spans="1:9" x14ac:dyDescent="0.25">
      <c r="A1604" s="216"/>
      <c r="B1604" s="212" t="s">
        <v>1864</v>
      </c>
      <c r="C1604" s="290" t="s">
        <v>2425</v>
      </c>
      <c r="D1604" s="220" t="s">
        <v>53</v>
      </c>
      <c r="E1604" s="241">
        <v>0</v>
      </c>
      <c r="F1604" s="497"/>
      <c r="G1604" s="44"/>
      <c r="H1604" s="86">
        <f t="shared" si="25"/>
        <v>0</v>
      </c>
      <c r="I1604" s="214" t="s">
        <v>324</v>
      </c>
    </row>
    <row r="1605" spans="1:9" x14ac:dyDescent="0.25">
      <c r="A1605" s="216"/>
      <c r="B1605" s="212" t="s">
        <v>1865</v>
      </c>
      <c r="C1605" s="290" t="s">
        <v>2425</v>
      </c>
      <c r="D1605" s="214" t="s">
        <v>55</v>
      </c>
      <c r="E1605" s="235">
        <v>3617.5</v>
      </c>
      <c r="F1605" s="497">
        <v>41720</v>
      </c>
      <c r="G1605" s="44">
        <v>3617.5</v>
      </c>
      <c r="H1605" s="86">
        <f t="shared" si="25"/>
        <v>0</v>
      </c>
      <c r="I1605" s="214" t="s">
        <v>8</v>
      </c>
    </row>
    <row r="1606" spans="1:9" x14ac:dyDescent="0.25">
      <c r="A1606" s="216"/>
      <c r="B1606" s="212" t="s">
        <v>1866</v>
      </c>
      <c r="C1606" s="290" t="s">
        <v>2425</v>
      </c>
      <c r="D1606" s="214" t="s">
        <v>35</v>
      </c>
      <c r="E1606" s="235">
        <v>1683.15</v>
      </c>
      <c r="F1606" s="497">
        <v>41720</v>
      </c>
      <c r="G1606" s="44">
        <v>1683.15</v>
      </c>
      <c r="H1606" s="86">
        <f t="shared" si="25"/>
        <v>0</v>
      </c>
      <c r="I1606" s="214" t="s">
        <v>30</v>
      </c>
    </row>
    <row r="1607" spans="1:9" x14ac:dyDescent="0.25">
      <c r="A1607" s="216"/>
      <c r="B1607" s="212" t="s">
        <v>1867</v>
      </c>
      <c r="C1607" s="290" t="s">
        <v>2425</v>
      </c>
      <c r="D1607" s="214" t="s">
        <v>119</v>
      </c>
      <c r="E1607" s="235">
        <v>4944.5</v>
      </c>
      <c r="F1607" s="497">
        <v>41720</v>
      </c>
      <c r="G1607" s="44">
        <v>4944.5</v>
      </c>
      <c r="H1607" s="86">
        <f t="shared" si="25"/>
        <v>0</v>
      </c>
      <c r="I1607" s="214" t="s">
        <v>65</v>
      </c>
    </row>
    <row r="1608" spans="1:9" x14ac:dyDescent="0.25">
      <c r="A1608" s="216"/>
      <c r="B1608" s="212" t="s">
        <v>1869</v>
      </c>
      <c r="C1608" s="290" t="s">
        <v>2425</v>
      </c>
      <c r="D1608" s="220" t="s">
        <v>53</v>
      </c>
      <c r="E1608" s="241">
        <v>0</v>
      </c>
      <c r="F1608" s="497"/>
      <c r="G1608" s="44"/>
      <c r="H1608" s="86">
        <f t="shared" si="25"/>
        <v>0</v>
      </c>
      <c r="I1608" s="214" t="s">
        <v>324</v>
      </c>
    </row>
    <row r="1609" spans="1:9" x14ac:dyDescent="0.25">
      <c r="A1609" s="216"/>
      <c r="B1609" s="212" t="s">
        <v>1870</v>
      </c>
      <c r="C1609" s="290" t="s">
        <v>2425</v>
      </c>
      <c r="D1609" s="214" t="s">
        <v>124</v>
      </c>
      <c r="E1609" s="235">
        <v>9707</v>
      </c>
      <c r="F1609" s="497">
        <v>41720</v>
      </c>
      <c r="G1609" s="44">
        <v>9707</v>
      </c>
      <c r="H1609" s="86">
        <f t="shared" si="25"/>
        <v>0</v>
      </c>
      <c r="I1609" s="214" t="s">
        <v>30</v>
      </c>
    </row>
    <row r="1610" spans="1:9" ht="30" x14ac:dyDescent="0.25">
      <c r="A1610" s="216"/>
      <c r="B1610" s="212" t="s">
        <v>1871</v>
      </c>
      <c r="C1610" s="290" t="s">
        <v>2425</v>
      </c>
      <c r="D1610" s="214" t="s">
        <v>12</v>
      </c>
      <c r="E1610" s="235">
        <v>1261.5</v>
      </c>
      <c r="F1610" s="599" t="s">
        <v>2460</v>
      </c>
      <c r="G1610" s="44">
        <v>1261.5</v>
      </c>
      <c r="H1610" s="86">
        <f t="shared" si="25"/>
        <v>0</v>
      </c>
      <c r="I1610" s="214"/>
    </row>
    <row r="1611" spans="1:9" x14ac:dyDescent="0.25">
      <c r="A1611" s="216"/>
      <c r="B1611" s="212" t="s">
        <v>1872</v>
      </c>
      <c r="C1611" s="290" t="s">
        <v>2425</v>
      </c>
      <c r="D1611" s="214" t="s">
        <v>2413</v>
      </c>
      <c r="E1611" s="235">
        <v>1250</v>
      </c>
      <c r="F1611" s="497">
        <v>41720</v>
      </c>
      <c r="G1611" s="44">
        <v>1250</v>
      </c>
      <c r="H1611" s="86">
        <f t="shared" si="25"/>
        <v>0</v>
      </c>
      <c r="I1611" s="214" t="s">
        <v>30</v>
      </c>
    </row>
    <row r="1612" spans="1:9" x14ac:dyDescent="0.25">
      <c r="A1612" s="216"/>
      <c r="B1612" s="212" t="s">
        <v>1873</v>
      </c>
      <c r="C1612" s="290" t="s">
        <v>2425</v>
      </c>
      <c r="D1612" s="214" t="s">
        <v>1782</v>
      </c>
      <c r="E1612" s="235">
        <v>3025</v>
      </c>
      <c r="F1612" s="497">
        <v>41720</v>
      </c>
      <c r="G1612" s="44">
        <v>3025</v>
      </c>
      <c r="H1612" s="86">
        <f t="shared" si="25"/>
        <v>0</v>
      </c>
      <c r="I1612" s="214" t="s">
        <v>30</v>
      </c>
    </row>
    <row r="1613" spans="1:9" x14ac:dyDescent="0.25">
      <c r="A1613" s="216"/>
      <c r="B1613" s="212" t="s">
        <v>1875</v>
      </c>
      <c r="C1613" s="290" t="s">
        <v>2425</v>
      </c>
      <c r="D1613" s="214" t="s">
        <v>22</v>
      </c>
      <c r="E1613" s="235">
        <v>1778.5</v>
      </c>
      <c r="F1613" s="497">
        <v>41720</v>
      </c>
      <c r="G1613" s="44">
        <v>1778.5</v>
      </c>
      <c r="H1613" s="86">
        <f t="shared" si="25"/>
        <v>0</v>
      </c>
      <c r="I1613" s="214"/>
    </row>
    <row r="1614" spans="1:9" x14ac:dyDescent="0.25">
      <c r="A1614" s="216"/>
      <c r="B1614" s="212" t="s">
        <v>1876</v>
      </c>
      <c r="C1614" s="290" t="s">
        <v>2425</v>
      </c>
      <c r="D1614" s="214" t="s">
        <v>66</v>
      </c>
      <c r="E1614" s="235">
        <v>1572.5</v>
      </c>
      <c r="F1614" s="497">
        <v>41720</v>
      </c>
      <c r="G1614" s="44">
        <v>1572.5</v>
      </c>
      <c r="H1614" s="86">
        <f t="shared" si="25"/>
        <v>0</v>
      </c>
      <c r="I1614" s="214" t="s">
        <v>65</v>
      </c>
    </row>
    <row r="1615" spans="1:9" x14ac:dyDescent="0.25">
      <c r="A1615" s="216"/>
      <c r="B1615" s="212" t="s">
        <v>1877</v>
      </c>
      <c r="C1615" s="290" t="s">
        <v>2425</v>
      </c>
      <c r="D1615" s="214" t="s">
        <v>44</v>
      </c>
      <c r="E1615" s="235">
        <v>7200</v>
      </c>
      <c r="F1615" s="497">
        <v>41729</v>
      </c>
      <c r="G1615" s="44">
        <v>7200</v>
      </c>
      <c r="H1615" s="86">
        <f t="shared" si="25"/>
        <v>0</v>
      </c>
      <c r="I1615" s="214" t="s">
        <v>65</v>
      </c>
    </row>
    <row r="1616" spans="1:9" x14ac:dyDescent="0.25">
      <c r="A1616" s="216"/>
      <c r="B1616" s="212" t="s">
        <v>1878</v>
      </c>
      <c r="C1616" s="290" t="s">
        <v>2425</v>
      </c>
      <c r="D1616" s="214" t="s">
        <v>48</v>
      </c>
      <c r="E1616" s="235">
        <v>523.5</v>
      </c>
      <c r="F1616" s="497">
        <v>41720</v>
      </c>
      <c r="G1616" s="44">
        <v>523.5</v>
      </c>
      <c r="H1616" s="86">
        <f t="shared" si="25"/>
        <v>0</v>
      </c>
      <c r="I1616" s="214" t="s">
        <v>65</v>
      </c>
    </row>
    <row r="1617" spans="1:9" x14ac:dyDescent="0.25">
      <c r="A1617" s="216"/>
      <c r="B1617" s="212" t="s">
        <v>1879</v>
      </c>
      <c r="C1617" s="290" t="s">
        <v>2425</v>
      </c>
      <c r="D1617" s="214" t="s">
        <v>32</v>
      </c>
      <c r="E1617" s="235">
        <v>9561.6</v>
      </c>
      <c r="F1617" s="497">
        <v>41725</v>
      </c>
      <c r="G1617" s="44">
        <v>9561.6</v>
      </c>
      <c r="H1617" s="86">
        <f t="shared" si="25"/>
        <v>0</v>
      </c>
      <c r="I1617" s="214" t="s">
        <v>30</v>
      </c>
    </row>
    <row r="1618" spans="1:9" x14ac:dyDescent="0.25">
      <c r="A1618" s="216"/>
      <c r="B1618" s="212" t="s">
        <v>1880</v>
      </c>
      <c r="C1618" s="290" t="s">
        <v>2425</v>
      </c>
      <c r="D1618" s="214" t="s">
        <v>122</v>
      </c>
      <c r="E1618" s="235">
        <v>3360</v>
      </c>
      <c r="F1618" s="554">
        <v>41737</v>
      </c>
      <c r="G1618" s="245">
        <v>3360</v>
      </c>
      <c r="H1618" s="86">
        <f t="shared" si="25"/>
        <v>0</v>
      </c>
      <c r="I1618" s="214" t="s">
        <v>65</v>
      </c>
    </row>
    <row r="1619" spans="1:9" x14ac:dyDescent="0.25">
      <c r="A1619" s="216"/>
      <c r="B1619" s="212" t="s">
        <v>1881</v>
      </c>
      <c r="C1619" s="290" t="s">
        <v>2425</v>
      </c>
      <c r="D1619" s="214" t="s">
        <v>43</v>
      </c>
      <c r="E1619" s="235">
        <v>2400</v>
      </c>
      <c r="F1619" s="497">
        <v>41729</v>
      </c>
      <c r="G1619" s="44">
        <v>2400</v>
      </c>
      <c r="H1619" s="86">
        <f t="shared" si="25"/>
        <v>0</v>
      </c>
      <c r="I1619" s="214" t="s">
        <v>30</v>
      </c>
    </row>
    <row r="1620" spans="1:9" x14ac:dyDescent="0.25">
      <c r="A1620" s="216"/>
      <c r="B1620" s="212" t="s">
        <v>1883</v>
      </c>
      <c r="C1620" s="290" t="s">
        <v>2425</v>
      </c>
      <c r="D1620" s="214" t="s">
        <v>42</v>
      </c>
      <c r="E1620" s="235">
        <v>1920</v>
      </c>
      <c r="F1620" s="557" t="s">
        <v>2461</v>
      </c>
      <c r="G1620" s="245">
        <v>1920</v>
      </c>
      <c r="H1620" s="86">
        <f t="shared" si="25"/>
        <v>0</v>
      </c>
      <c r="I1620" s="214" t="s">
        <v>30</v>
      </c>
    </row>
    <row r="1621" spans="1:9" x14ac:dyDescent="0.25">
      <c r="A1621" s="216"/>
      <c r="B1621" s="212" t="s">
        <v>1884</v>
      </c>
      <c r="C1621" s="290" t="s">
        <v>2425</v>
      </c>
      <c r="D1621" s="214" t="s">
        <v>66</v>
      </c>
      <c r="E1621" s="235">
        <v>2520</v>
      </c>
      <c r="F1621" s="497">
        <v>41720</v>
      </c>
      <c r="G1621" s="44">
        <v>2520</v>
      </c>
      <c r="H1621" s="86">
        <f t="shared" si="25"/>
        <v>0</v>
      </c>
      <c r="I1621" s="214" t="s">
        <v>30</v>
      </c>
    </row>
    <row r="1622" spans="1:9" x14ac:dyDescent="0.25">
      <c r="A1622" s="216"/>
      <c r="B1622" s="212" t="s">
        <v>1885</v>
      </c>
      <c r="C1622" s="290" t="s">
        <v>2425</v>
      </c>
      <c r="D1622" s="214" t="s">
        <v>8</v>
      </c>
      <c r="E1622" s="235">
        <v>2721</v>
      </c>
      <c r="F1622" s="497">
        <v>41720</v>
      </c>
      <c r="G1622" s="44">
        <v>2721</v>
      </c>
      <c r="H1622" s="86">
        <f t="shared" si="25"/>
        <v>0</v>
      </c>
      <c r="I1622" s="214" t="s">
        <v>8</v>
      </c>
    </row>
    <row r="1623" spans="1:9" x14ac:dyDescent="0.25">
      <c r="A1623" s="216"/>
      <c r="B1623" s="212" t="s">
        <v>1886</v>
      </c>
      <c r="C1623" s="290" t="s">
        <v>2425</v>
      </c>
      <c r="D1623" s="214" t="s">
        <v>74</v>
      </c>
      <c r="E1623" s="235">
        <v>153</v>
      </c>
      <c r="F1623" s="497">
        <v>41720</v>
      </c>
      <c r="G1623" s="44">
        <v>153</v>
      </c>
      <c r="H1623" s="86">
        <f t="shared" si="25"/>
        <v>0</v>
      </c>
      <c r="I1623" s="214"/>
    </row>
    <row r="1624" spans="1:9" x14ac:dyDescent="0.25">
      <c r="A1624" s="216"/>
      <c r="B1624" s="212" t="s">
        <v>1887</v>
      </c>
      <c r="C1624" s="290" t="s">
        <v>2425</v>
      </c>
      <c r="D1624" s="214" t="s">
        <v>374</v>
      </c>
      <c r="E1624" s="235">
        <v>8935.2000000000007</v>
      </c>
      <c r="F1624" s="497">
        <v>41720</v>
      </c>
      <c r="G1624" s="44">
        <v>8935.2000000000007</v>
      </c>
      <c r="H1624" s="86">
        <f t="shared" si="25"/>
        <v>0</v>
      </c>
      <c r="I1624" s="214"/>
    </row>
    <row r="1625" spans="1:9" x14ac:dyDescent="0.25">
      <c r="A1625" s="216"/>
      <c r="B1625" s="212" t="s">
        <v>1889</v>
      </c>
      <c r="C1625" s="290" t="s">
        <v>2425</v>
      </c>
      <c r="D1625" s="214" t="s">
        <v>92</v>
      </c>
      <c r="E1625" s="235">
        <v>12144</v>
      </c>
      <c r="F1625" s="497">
        <v>41720</v>
      </c>
      <c r="G1625" s="44">
        <v>12144</v>
      </c>
      <c r="H1625" s="86">
        <f t="shared" si="25"/>
        <v>0</v>
      </c>
      <c r="I1625" s="214"/>
    </row>
    <row r="1626" spans="1:9" x14ac:dyDescent="0.25">
      <c r="A1626" s="216"/>
      <c r="B1626" s="212" t="s">
        <v>1890</v>
      </c>
      <c r="C1626" s="290" t="s">
        <v>2425</v>
      </c>
      <c r="D1626" s="214" t="s">
        <v>215</v>
      </c>
      <c r="E1626" s="235">
        <v>703</v>
      </c>
      <c r="F1626" s="497">
        <v>41720</v>
      </c>
      <c r="G1626" s="44">
        <v>703</v>
      </c>
      <c r="H1626" s="86">
        <f t="shared" si="25"/>
        <v>0</v>
      </c>
      <c r="I1626" s="214"/>
    </row>
    <row r="1627" spans="1:9" x14ac:dyDescent="0.25">
      <c r="A1627" s="216"/>
      <c r="B1627" s="212" t="s">
        <v>1892</v>
      </c>
      <c r="C1627" s="290" t="s">
        <v>2425</v>
      </c>
      <c r="D1627" s="214" t="s">
        <v>54</v>
      </c>
      <c r="E1627" s="235">
        <v>35031.15</v>
      </c>
      <c r="F1627" s="497">
        <v>41720</v>
      </c>
      <c r="G1627" s="44">
        <v>35031.15</v>
      </c>
      <c r="H1627" s="86">
        <f t="shared" si="25"/>
        <v>0</v>
      </c>
      <c r="I1627" s="214"/>
    </row>
    <row r="1628" spans="1:9" x14ac:dyDescent="0.25">
      <c r="A1628" s="216"/>
      <c r="B1628" s="212" t="s">
        <v>1893</v>
      </c>
      <c r="C1628" s="290" t="s">
        <v>2425</v>
      </c>
      <c r="D1628" s="214" t="s">
        <v>240</v>
      </c>
      <c r="E1628" s="235">
        <v>62107.6</v>
      </c>
      <c r="F1628" s="566" t="s">
        <v>2462</v>
      </c>
      <c r="G1628" s="245">
        <v>62107.6</v>
      </c>
      <c r="H1628" s="86">
        <f t="shared" si="25"/>
        <v>0</v>
      </c>
      <c r="I1628" s="214" t="s">
        <v>12</v>
      </c>
    </row>
    <row r="1629" spans="1:9" x14ac:dyDescent="0.25">
      <c r="A1629" s="216"/>
      <c r="B1629" s="212" t="s">
        <v>1894</v>
      </c>
      <c r="C1629" s="290" t="s">
        <v>2425</v>
      </c>
      <c r="D1629" s="214" t="s">
        <v>242</v>
      </c>
      <c r="E1629" s="235">
        <v>36647.5</v>
      </c>
      <c r="F1629" s="566" t="s">
        <v>2463</v>
      </c>
      <c r="G1629" s="245">
        <v>36647.5</v>
      </c>
      <c r="H1629" s="86">
        <f t="shared" si="25"/>
        <v>0</v>
      </c>
      <c r="I1629" s="214" t="s">
        <v>12</v>
      </c>
    </row>
    <row r="1630" spans="1:9" x14ac:dyDescent="0.25">
      <c r="A1630" s="216"/>
      <c r="B1630" s="212" t="s">
        <v>1895</v>
      </c>
      <c r="C1630" s="290" t="s">
        <v>2425</v>
      </c>
      <c r="D1630" s="214" t="s">
        <v>244</v>
      </c>
      <c r="E1630" s="235">
        <v>21538.400000000001</v>
      </c>
      <c r="F1630" s="586" t="s">
        <v>2464</v>
      </c>
      <c r="G1630" s="245">
        <v>21538.400000000001</v>
      </c>
      <c r="H1630" s="86">
        <f t="shared" si="25"/>
        <v>0</v>
      </c>
      <c r="I1630" s="214" t="s">
        <v>12</v>
      </c>
    </row>
    <row r="1631" spans="1:9" x14ac:dyDescent="0.25">
      <c r="A1631" s="216"/>
      <c r="B1631" s="212" t="s">
        <v>1896</v>
      </c>
      <c r="C1631" s="290" t="s">
        <v>2425</v>
      </c>
      <c r="D1631" s="220" t="s">
        <v>2465</v>
      </c>
      <c r="E1631" s="235">
        <v>0</v>
      </c>
      <c r="F1631" s="594" t="s">
        <v>2466</v>
      </c>
      <c r="G1631" s="44"/>
      <c r="H1631" s="86">
        <f t="shared" si="25"/>
        <v>0</v>
      </c>
      <c r="I1631" s="214" t="s">
        <v>12</v>
      </c>
    </row>
    <row r="1632" spans="1:9" x14ac:dyDescent="0.25">
      <c r="A1632" s="216"/>
      <c r="B1632" s="212" t="s">
        <v>1897</v>
      </c>
      <c r="C1632" s="290" t="s">
        <v>2425</v>
      </c>
      <c r="D1632" s="214" t="s">
        <v>2436</v>
      </c>
      <c r="E1632" s="235">
        <v>26738.5</v>
      </c>
      <c r="F1632" s="497">
        <v>41720</v>
      </c>
      <c r="G1632" s="44">
        <v>26738.5</v>
      </c>
      <c r="H1632" s="86">
        <f t="shared" si="25"/>
        <v>0</v>
      </c>
      <c r="I1632" s="214" t="s">
        <v>217</v>
      </c>
    </row>
    <row r="1633" spans="1:9" x14ac:dyDescent="0.25">
      <c r="A1633" s="216"/>
      <c r="B1633" s="212" t="s">
        <v>1899</v>
      </c>
      <c r="C1633" s="290" t="s">
        <v>2425</v>
      </c>
      <c r="D1633" s="214" t="s">
        <v>99</v>
      </c>
      <c r="E1633" s="235">
        <v>1176</v>
      </c>
      <c r="F1633" s="497">
        <v>41720</v>
      </c>
      <c r="G1633" s="44">
        <v>1176</v>
      </c>
      <c r="H1633" s="86">
        <f t="shared" si="25"/>
        <v>0</v>
      </c>
      <c r="I1633" s="214"/>
    </row>
    <row r="1634" spans="1:9" ht="24.75" x14ac:dyDescent="0.25">
      <c r="A1634" s="216"/>
      <c r="B1634" s="212" t="s">
        <v>1900</v>
      </c>
      <c r="C1634" s="290" t="s">
        <v>2425</v>
      </c>
      <c r="D1634" s="214" t="s">
        <v>494</v>
      </c>
      <c r="E1634" s="235">
        <v>4254.5</v>
      </c>
      <c r="F1634" s="600" t="s">
        <v>2467</v>
      </c>
      <c r="G1634" s="70">
        <v>4254.5</v>
      </c>
      <c r="H1634" s="86">
        <f t="shared" si="25"/>
        <v>0</v>
      </c>
      <c r="I1634" s="20" t="s">
        <v>8</v>
      </c>
    </row>
    <row r="1635" spans="1:9" x14ac:dyDescent="0.25">
      <c r="A1635" s="216"/>
      <c r="B1635" s="212" t="s">
        <v>1901</v>
      </c>
      <c r="C1635" s="290" t="s">
        <v>2425</v>
      </c>
      <c r="D1635" s="214" t="s">
        <v>50</v>
      </c>
      <c r="E1635" s="235">
        <v>9583</v>
      </c>
      <c r="F1635" s="497">
        <v>41720</v>
      </c>
      <c r="G1635" s="44">
        <v>9583</v>
      </c>
      <c r="H1635" s="86">
        <f t="shared" si="25"/>
        <v>0</v>
      </c>
      <c r="I1635" s="214" t="s">
        <v>21</v>
      </c>
    </row>
    <row r="1636" spans="1:9" x14ac:dyDescent="0.25">
      <c r="A1636" s="216"/>
      <c r="B1636" s="212" t="s">
        <v>1902</v>
      </c>
      <c r="C1636" s="290" t="s">
        <v>2425</v>
      </c>
      <c r="D1636" s="214" t="s">
        <v>2027</v>
      </c>
      <c r="E1636" s="235">
        <v>3518</v>
      </c>
      <c r="F1636" s="566" t="s">
        <v>2468</v>
      </c>
      <c r="G1636" s="245">
        <v>3518</v>
      </c>
      <c r="H1636" s="86">
        <f t="shared" ref="H1636:H1699" si="26">E1636-G1636</f>
        <v>0</v>
      </c>
      <c r="I1636" s="214" t="s">
        <v>12</v>
      </c>
    </row>
    <row r="1637" spans="1:9" x14ac:dyDescent="0.25">
      <c r="A1637" s="216"/>
      <c r="B1637" s="212" t="s">
        <v>1903</v>
      </c>
      <c r="C1637" s="290" t="s">
        <v>2425</v>
      </c>
      <c r="D1637" s="214" t="s">
        <v>89</v>
      </c>
      <c r="E1637" s="235">
        <v>1222</v>
      </c>
      <c r="F1637" s="554" t="s">
        <v>2469</v>
      </c>
      <c r="G1637" s="44">
        <v>1222</v>
      </c>
      <c r="H1637" s="86">
        <f t="shared" si="26"/>
        <v>0</v>
      </c>
      <c r="I1637" s="214" t="s">
        <v>8</v>
      </c>
    </row>
    <row r="1638" spans="1:9" x14ac:dyDescent="0.25">
      <c r="A1638" s="216"/>
      <c r="B1638" s="212" t="s">
        <v>1905</v>
      </c>
      <c r="C1638" s="290" t="s">
        <v>2425</v>
      </c>
      <c r="D1638" s="214" t="s">
        <v>149</v>
      </c>
      <c r="E1638" s="235">
        <v>2175.1</v>
      </c>
      <c r="F1638" s="497">
        <v>41723</v>
      </c>
      <c r="G1638" s="44">
        <v>2175.1</v>
      </c>
      <c r="H1638" s="86">
        <f t="shared" si="26"/>
        <v>0</v>
      </c>
      <c r="I1638" s="214" t="s">
        <v>12</v>
      </c>
    </row>
    <row r="1639" spans="1:9" x14ac:dyDescent="0.25">
      <c r="A1639" s="216"/>
      <c r="B1639" s="212" t="s">
        <v>1907</v>
      </c>
      <c r="C1639" s="290" t="s">
        <v>2425</v>
      </c>
      <c r="D1639" s="220" t="s">
        <v>53</v>
      </c>
      <c r="E1639" s="241">
        <v>0</v>
      </c>
      <c r="F1639" s="497"/>
      <c r="G1639" s="44"/>
      <c r="H1639" s="86">
        <f t="shared" si="26"/>
        <v>0</v>
      </c>
      <c r="I1639" s="214" t="s">
        <v>324</v>
      </c>
    </row>
    <row r="1640" spans="1:9" x14ac:dyDescent="0.25">
      <c r="A1640" s="216"/>
      <c r="B1640" s="212" t="s">
        <v>1908</v>
      </c>
      <c r="C1640" s="290" t="s">
        <v>2425</v>
      </c>
      <c r="D1640" s="214" t="s">
        <v>523</v>
      </c>
      <c r="E1640" s="235">
        <v>6227.5</v>
      </c>
      <c r="F1640" s="497">
        <v>41727</v>
      </c>
      <c r="G1640" s="44">
        <v>6227.5</v>
      </c>
      <c r="H1640" s="86">
        <f t="shared" si="26"/>
        <v>0</v>
      </c>
      <c r="I1640" s="214"/>
    </row>
    <row r="1641" spans="1:9" x14ac:dyDescent="0.25">
      <c r="A1641" s="216"/>
      <c r="B1641" s="212" t="s">
        <v>1909</v>
      </c>
      <c r="C1641" s="290" t="s">
        <v>2425</v>
      </c>
      <c r="D1641" s="214" t="s">
        <v>149</v>
      </c>
      <c r="E1641" s="235">
        <v>5589</v>
      </c>
      <c r="F1641" s="497">
        <v>41723</v>
      </c>
      <c r="G1641" s="44">
        <v>5589</v>
      </c>
      <c r="H1641" s="86">
        <f t="shared" si="26"/>
        <v>0</v>
      </c>
      <c r="I1641" s="214" t="s">
        <v>12</v>
      </c>
    </row>
    <row r="1642" spans="1:9" x14ac:dyDescent="0.25">
      <c r="A1642" s="216"/>
      <c r="B1642" s="212" t="s">
        <v>1910</v>
      </c>
      <c r="C1642" s="290" t="s">
        <v>2425</v>
      </c>
      <c r="D1642" s="214" t="s">
        <v>8</v>
      </c>
      <c r="E1642" s="235">
        <v>577.6</v>
      </c>
      <c r="F1642" s="497">
        <v>41720</v>
      </c>
      <c r="G1642" s="44">
        <v>577.6</v>
      </c>
      <c r="H1642" s="86">
        <f t="shared" si="26"/>
        <v>0</v>
      </c>
      <c r="I1642" s="214" t="s">
        <v>8</v>
      </c>
    </row>
    <row r="1643" spans="1:9" x14ac:dyDescent="0.25">
      <c r="A1643" s="216"/>
      <c r="B1643" s="212" t="s">
        <v>1911</v>
      </c>
      <c r="C1643" s="290" t="s">
        <v>2425</v>
      </c>
      <c r="D1643" s="214" t="s">
        <v>8</v>
      </c>
      <c r="E1643" s="235">
        <v>231</v>
      </c>
      <c r="F1643" s="497">
        <v>41720</v>
      </c>
      <c r="G1643" s="44">
        <v>231</v>
      </c>
      <c r="H1643" s="86">
        <f t="shared" si="26"/>
        <v>0</v>
      </c>
      <c r="I1643" s="214" t="s">
        <v>8</v>
      </c>
    </row>
    <row r="1644" spans="1:9" ht="30" customHeight="1" x14ac:dyDescent="0.25">
      <c r="A1644" s="216"/>
      <c r="B1644" s="212" t="s">
        <v>1912</v>
      </c>
      <c r="C1644" s="290" t="s">
        <v>2425</v>
      </c>
      <c r="D1644" s="214" t="s">
        <v>8</v>
      </c>
      <c r="E1644" s="235">
        <v>197</v>
      </c>
      <c r="F1644" s="497">
        <v>41720</v>
      </c>
      <c r="G1644" s="44">
        <v>197</v>
      </c>
      <c r="H1644" s="86">
        <f t="shared" si="26"/>
        <v>0</v>
      </c>
      <c r="I1644" s="214" t="s">
        <v>8</v>
      </c>
    </row>
    <row r="1645" spans="1:9" x14ac:dyDescent="0.25">
      <c r="A1645" s="216"/>
      <c r="B1645" s="212" t="s">
        <v>1914</v>
      </c>
      <c r="C1645" s="290" t="s">
        <v>2425</v>
      </c>
      <c r="D1645" s="214" t="s">
        <v>240</v>
      </c>
      <c r="E1645" s="235">
        <v>3760</v>
      </c>
      <c r="F1645" s="566" t="s">
        <v>2470</v>
      </c>
      <c r="G1645" s="245">
        <v>3760</v>
      </c>
      <c r="H1645" s="86">
        <f t="shared" si="26"/>
        <v>0</v>
      </c>
      <c r="I1645" s="214" t="s">
        <v>12</v>
      </c>
    </row>
    <row r="1646" spans="1:9" x14ac:dyDescent="0.25">
      <c r="A1646" s="216"/>
      <c r="B1646" s="212" t="s">
        <v>1915</v>
      </c>
      <c r="C1646" s="290" t="s">
        <v>2425</v>
      </c>
      <c r="D1646" s="214" t="s">
        <v>79</v>
      </c>
      <c r="E1646" s="235">
        <v>11590</v>
      </c>
      <c r="F1646" s="497">
        <v>41722</v>
      </c>
      <c r="G1646" s="44">
        <v>11590</v>
      </c>
      <c r="H1646" s="86">
        <f t="shared" si="26"/>
        <v>0</v>
      </c>
      <c r="I1646" s="214" t="s">
        <v>162</v>
      </c>
    </row>
    <row r="1647" spans="1:9" x14ac:dyDescent="0.25">
      <c r="A1647" s="216"/>
      <c r="B1647" s="212" t="s">
        <v>1917</v>
      </c>
      <c r="C1647" s="290" t="s">
        <v>2425</v>
      </c>
      <c r="D1647" s="214" t="s">
        <v>666</v>
      </c>
      <c r="E1647" s="235">
        <v>14871.5</v>
      </c>
      <c r="F1647" s="497">
        <v>41723</v>
      </c>
      <c r="G1647" s="44">
        <v>14871.5</v>
      </c>
      <c r="H1647" s="86">
        <f t="shared" si="26"/>
        <v>0</v>
      </c>
      <c r="I1647" s="214" t="s">
        <v>21</v>
      </c>
    </row>
    <row r="1648" spans="1:9" x14ac:dyDescent="0.25">
      <c r="A1648" s="216"/>
      <c r="B1648" s="212" t="s">
        <v>1918</v>
      </c>
      <c r="C1648" s="290" t="s">
        <v>2425</v>
      </c>
      <c r="D1648" s="214" t="s">
        <v>80</v>
      </c>
      <c r="E1648" s="235">
        <v>3050.4</v>
      </c>
      <c r="F1648" s="497">
        <v>41723</v>
      </c>
      <c r="G1648" s="44">
        <v>3050.4</v>
      </c>
      <c r="H1648" s="86">
        <f t="shared" si="26"/>
        <v>0</v>
      </c>
      <c r="I1648" s="214" t="s">
        <v>65</v>
      </c>
    </row>
    <row r="1649" spans="1:9" x14ac:dyDescent="0.25">
      <c r="A1649" s="216"/>
      <c r="B1649" s="212" t="s">
        <v>1920</v>
      </c>
      <c r="C1649" s="290" t="s">
        <v>2425</v>
      </c>
      <c r="D1649" s="214" t="s">
        <v>144</v>
      </c>
      <c r="E1649" s="235">
        <v>3417.6</v>
      </c>
      <c r="F1649" s="497">
        <v>41723</v>
      </c>
      <c r="G1649" s="44">
        <v>3417.6</v>
      </c>
      <c r="H1649" s="86">
        <f t="shared" si="26"/>
        <v>0</v>
      </c>
      <c r="I1649" s="214" t="s">
        <v>65</v>
      </c>
    </row>
    <row r="1650" spans="1:9" x14ac:dyDescent="0.25">
      <c r="A1650" s="216"/>
      <c r="B1650" s="212" t="s">
        <v>1921</v>
      </c>
      <c r="C1650" s="290" t="s">
        <v>2425</v>
      </c>
      <c r="D1650" s="214" t="s">
        <v>2115</v>
      </c>
      <c r="E1650" s="235">
        <v>512</v>
      </c>
      <c r="F1650" s="497">
        <v>41723</v>
      </c>
      <c r="G1650" s="44">
        <v>512</v>
      </c>
      <c r="H1650" s="86">
        <f t="shared" si="26"/>
        <v>0</v>
      </c>
      <c r="I1650" s="214" t="s">
        <v>65</v>
      </c>
    </row>
    <row r="1651" spans="1:9" x14ac:dyDescent="0.25">
      <c r="A1651" s="216"/>
      <c r="B1651" s="212" t="s">
        <v>1922</v>
      </c>
      <c r="C1651" s="290" t="s">
        <v>2425</v>
      </c>
      <c r="D1651" s="214" t="s">
        <v>193</v>
      </c>
      <c r="E1651" s="235">
        <v>3654.5</v>
      </c>
      <c r="F1651" s="557" t="s">
        <v>2471</v>
      </c>
      <c r="G1651" s="245">
        <v>3654.5</v>
      </c>
      <c r="H1651" s="86">
        <f t="shared" si="26"/>
        <v>0</v>
      </c>
      <c r="I1651" s="214" t="s">
        <v>65</v>
      </c>
    </row>
    <row r="1652" spans="1:9" x14ac:dyDescent="0.25">
      <c r="A1652" s="216"/>
      <c r="B1652" s="212" t="s">
        <v>1923</v>
      </c>
      <c r="C1652" s="290" t="s">
        <v>2425</v>
      </c>
      <c r="D1652" s="214" t="s">
        <v>2241</v>
      </c>
      <c r="E1652" s="235">
        <v>2456</v>
      </c>
      <c r="F1652" s="497">
        <v>41723</v>
      </c>
      <c r="G1652" s="44">
        <v>2456</v>
      </c>
      <c r="H1652" s="86">
        <f t="shared" si="26"/>
        <v>0</v>
      </c>
      <c r="I1652" s="214" t="s">
        <v>65</v>
      </c>
    </row>
    <row r="1653" spans="1:9" x14ac:dyDescent="0.25">
      <c r="A1653" s="216"/>
      <c r="B1653" s="212" t="s">
        <v>1924</v>
      </c>
      <c r="C1653" s="290" t="s">
        <v>2425</v>
      </c>
      <c r="D1653" s="214" t="s">
        <v>1658</v>
      </c>
      <c r="E1653" s="235">
        <v>8114.5</v>
      </c>
      <c r="F1653" s="497">
        <v>41723</v>
      </c>
      <c r="G1653" s="44">
        <v>8114.5</v>
      </c>
      <c r="H1653" s="86">
        <f t="shared" si="26"/>
        <v>0</v>
      </c>
      <c r="I1653" s="214" t="s">
        <v>65</v>
      </c>
    </row>
    <row r="1654" spans="1:9" x14ac:dyDescent="0.25">
      <c r="A1654" s="216"/>
      <c r="B1654" s="212" t="s">
        <v>1925</v>
      </c>
      <c r="C1654" s="290" t="s">
        <v>2425</v>
      </c>
      <c r="D1654" s="220" t="s">
        <v>53</v>
      </c>
      <c r="E1654" s="241">
        <v>0</v>
      </c>
      <c r="F1654" s="497"/>
      <c r="G1654" s="44"/>
      <c r="H1654" s="248">
        <f t="shared" si="26"/>
        <v>0</v>
      </c>
      <c r="I1654" s="214" t="s">
        <v>512</v>
      </c>
    </row>
    <row r="1655" spans="1:9" x14ac:dyDescent="0.25">
      <c r="A1655" s="216"/>
      <c r="B1655" s="212" t="s">
        <v>1926</v>
      </c>
      <c r="C1655" s="290" t="s">
        <v>2425</v>
      </c>
      <c r="D1655" s="214" t="s">
        <v>63</v>
      </c>
      <c r="E1655" s="235">
        <v>2368</v>
      </c>
      <c r="F1655" s="497">
        <v>41723</v>
      </c>
      <c r="G1655" s="44">
        <v>2368</v>
      </c>
      <c r="H1655" s="248">
        <f t="shared" si="26"/>
        <v>0</v>
      </c>
      <c r="I1655" s="214" t="s">
        <v>21</v>
      </c>
    </row>
    <row r="1656" spans="1:9" x14ac:dyDescent="0.25">
      <c r="A1656" s="216"/>
      <c r="B1656" s="212" t="s">
        <v>1927</v>
      </c>
      <c r="C1656" s="290" t="s">
        <v>2425</v>
      </c>
      <c r="D1656" s="220" t="s">
        <v>2472</v>
      </c>
      <c r="E1656" s="235">
        <v>0</v>
      </c>
      <c r="F1656" s="594" t="s">
        <v>2473</v>
      </c>
      <c r="G1656" s="280"/>
      <c r="H1656" s="248">
        <f t="shared" si="26"/>
        <v>0</v>
      </c>
      <c r="I1656" s="214" t="s">
        <v>65</v>
      </c>
    </row>
    <row r="1657" spans="1:9" x14ac:dyDescent="0.25">
      <c r="A1657" s="216"/>
      <c r="B1657" s="212" t="s">
        <v>1928</v>
      </c>
      <c r="C1657" s="290" t="s">
        <v>2425</v>
      </c>
      <c r="D1657" s="220" t="s">
        <v>2474</v>
      </c>
      <c r="E1657" s="235">
        <v>0</v>
      </c>
      <c r="F1657" s="594" t="s">
        <v>2475</v>
      </c>
      <c r="G1657" s="44"/>
      <c r="H1657" s="248">
        <f t="shared" si="26"/>
        <v>0</v>
      </c>
      <c r="I1657" s="214" t="s">
        <v>65</v>
      </c>
    </row>
    <row r="1658" spans="1:9" x14ac:dyDescent="0.25">
      <c r="A1658" s="216"/>
      <c r="B1658" s="212" t="s">
        <v>1929</v>
      </c>
      <c r="C1658" s="290" t="s">
        <v>2425</v>
      </c>
      <c r="D1658" s="214" t="s">
        <v>233</v>
      </c>
      <c r="E1658" s="235">
        <v>2177.4</v>
      </c>
      <c r="F1658" s="497">
        <v>41723</v>
      </c>
      <c r="G1658" s="44">
        <v>2177.4</v>
      </c>
      <c r="H1658" s="248">
        <f t="shared" si="26"/>
        <v>0</v>
      </c>
      <c r="I1658" s="214" t="s">
        <v>65</v>
      </c>
    </row>
    <row r="1659" spans="1:9" x14ac:dyDescent="0.25">
      <c r="A1659" s="216"/>
      <c r="B1659" s="212" t="s">
        <v>1930</v>
      </c>
      <c r="C1659" s="290" t="s">
        <v>2425</v>
      </c>
      <c r="D1659" s="214" t="s">
        <v>39</v>
      </c>
      <c r="E1659" s="235">
        <v>17790</v>
      </c>
      <c r="F1659" s="566" t="s">
        <v>2476</v>
      </c>
      <c r="G1659" s="44">
        <v>17790</v>
      </c>
      <c r="H1659" s="86">
        <f t="shared" si="26"/>
        <v>0</v>
      </c>
      <c r="I1659" s="214"/>
    </row>
    <row r="1660" spans="1:9" x14ac:dyDescent="0.25">
      <c r="A1660" s="216"/>
      <c r="B1660" s="212" t="s">
        <v>1932</v>
      </c>
      <c r="C1660" s="290" t="s">
        <v>2425</v>
      </c>
      <c r="D1660" s="214" t="s">
        <v>106</v>
      </c>
      <c r="E1660" s="235">
        <v>13600</v>
      </c>
      <c r="F1660" s="554">
        <v>41730</v>
      </c>
      <c r="G1660" s="245">
        <v>13600</v>
      </c>
      <c r="H1660" s="86">
        <f t="shared" si="26"/>
        <v>0</v>
      </c>
      <c r="I1660" s="214" t="s">
        <v>162</v>
      </c>
    </row>
    <row r="1661" spans="1:9" x14ac:dyDescent="0.25">
      <c r="A1661" s="261">
        <v>41720</v>
      </c>
      <c r="B1661" s="286" t="s">
        <v>1934</v>
      </c>
      <c r="C1661" s="286" t="s">
        <v>2425</v>
      </c>
      <c r="D1661" s="214" t="s">
        <v>151</v>
      </c>
      <c r="E1661" s="58">
        <v>36831.599999999999</v>
      </c>
      <c r="F1661" s="553">
        <v>41720</v>
      </c>
      <c r="G1661" s="230">
        <v>36831.599999999999</v>
      </c>
      <c r="H1661" s="52">
        <f t="shared" si="26"/>
        <v>0</v>
      </c>
      <c r="I1661" s="214" t="s">
        <v>45</v>
      </c>
    </row>
    <row r="1662" spans="1:9" x14ac:dyDescent="0.25">
      <c r="A1662" s="216"/>
      <c r="B1662" s="212" t="s">
        <v>1935</v>
      </c>
      <c r="C1662" s="217" t="s">
        <v>2425</v>
      </c>
      <c r="D1662" s="214" t="s">
        <v>98</v>
      </c>
      <c r="E1662" s="235">
        <v>15764</v>
      </c>
      <c r="F1662" s="497">
        <v>41722</v>
      </c>
      <c r="G1662" s="44">
        <v>15764</v>
      </c>
      <c r="H1662" s="86">
        <f t="shared" si="26"/>
        <v>0</v>
      </c>
      <c r="I1662" s="214" t="s">
        <v>217</v>
      </c>
    </row>
    <row r="1663" spans="1:9" x14ac:dyDescent="0.25">
      <c r="A1663" s="216"/>
      <c r="B1663" s="212" t="s">
        <v>1936</v>
      </c>
      <c r="C1663" s="217" t="s">
        <v>2425</v>
      </c>
      <c r="D1663" s="214" t="s">
        <v>62</v>
      </c>
      <c r="E1663" s="235">
        <v>20508</v>
      </c>
      <c r="F1663" s="497">
        <v>41722</v>
      </c>
      <c r="G1663" s="44">
        <v>20508</v>
      </c>
      <c r="H1663" s="86">
        <f t="shared" si="26"/>
        <v>0</v>
      </c>
      <c r="I1663" s="214" t="s">
        <v>217</v>
      </c>
    </row>
    <row r="1664" spans="1:9" x14ac:dyDescent="0.25">
      <c r="A1664" s="216"/>
      <c r="B1664" s="212" t="s">
        <v>1938</v>
      </c>
      <c r="C1664" s="217" t="s">
        <v>2425</v>
      </c>
      <c r="D1664" s="220" t="s">
        <v>53</v>
      </c>
      <c r="E1664" s="241">
        <v>0</v>
      </c>
      <c r="F1664" s="497"/>
      <c r="G1664" s="44"/>
      <c r="H1664" s="86">
        <f t="shared" si="26"/>
        <v>0</v>
      </c>
      <c r="I1664" s="214" t="s">
        <v>324</v>
      </c>
    </row>
    <row r="1665" spans="1:9" x14ac:dyDescent="0.25">
      <c r="A1665" s="216"/>
      <c r="B1665" s="212" t="s">
        <v>1939</v>
      </c>
      <c r="C1665" s="217" t="s">
        <v>2425</v>
      </c>
      <c r="D1665" s="214" t="s">
        <v>8</v>
      </c>
      <c r="E1665" s="235">
        <v>2425</v>
      </c>
      <c r="F1665" s="497">
        <v>41720</v>
      </c>
      <c r="G1665" s="44">
        <v>2425</v>
      </c>
      <c r="H1665" s="86">
        <f t="shared" si="26"/>
        <v>0</v>
      </c>
      <c r="I1665" s="214" t="s">
        <v>8</v>
      </c>
    </row>
    <row r="1666" spans="1:9" x14ac:dyDescent="0.25">
      <c r="A1666" s="216"/>
      <c r="B1666" s="212" t="s">
        <v>1940</v>
      </c>
      <c r="C1666" s="217" t="s">
        <v>2425</v>
      </c>
      <c r="D1666" s="214" t="s">
        <v>69</v>
      </c>
      <c r="E1666" s="235">
        <v>441</v>
      </c>
      <c r="F1666" s="497">
        <v>41720</v>
      </c>
      <c r="G1666" s="44">
        <v>441</v>
      </c>
      <c r="H1666" s="86">
        <f t="shared" si="26"/>
        <v>0</v>
      </c>
      <c r="I1666" s="214" t="s">
        <v>8</v>
      </c>
    </row>
    <row r="1667" spans="1:9" x14ac:dyDescent="0.25">
      <c r="A1667" s="216"/>
      <c r="B1667" s="212" t="s">
        <v>1941</v>
      </c>
      <c r="C1667" s="217" t="s">
        <v>2425</v>
      </c>
      <c r="D1667" s="214" t="s">
        <v>8</v>
      </c>
      <c r="E1667" s="235">
        <v>5568</v>
      </c>
      <c r="F1667" s="497">
        <v>41720</v>
      </c>
      <c r="G1667" s="44">
        <v>5568</v>
      </c>
      <c r="H1667" s="86">
        <f t="shared" si="26"/>
        <v>0</v>
      </c>
      <c r="I1667" s="214" t="s">
        <v>8</v>
      </c>
    </row>
    <row r="1668" spans="1:9" x14ac:dyDescent="0.25">
      <c r="A1668" s="216"/>
      <c r="B1668" s="212" t="s">
        <v>1942</v>
      </c>
      <c r="C1668" s="217" t="s">
        <v>2425</v>
      </c>
      <c r="D1668" s="214" t="s">
        <v>14</v>
      </c>
      <c r="E1668" s="246">
        <v>7000</v>
      </c>
      <c r="F1668" s="497">
        <v>41722</v>
      </c>
      <c r="G1668" s="44">
        <v>7000</v>
      </c>
      <c r="H1668" s="86">
        <f t="shared" si="26"/>
        <v>0</v>
      </c>
      <c r="I1668" s="214" t="s">
        <v>45</v>
      </c>
    </row>
    <row r="1669" spans="1:9" x14ac:dyDescent="0.25">
      <c r="A1669" s="216">
        <v>41721</v>
      </c>
      <c r="B1669" s="212" t="s">
        <v>1943</v>
      </c>
      <c r="C1669" s="217" t="s">
        <v>2425</v>
      </c>
      <c r="D1669" s="214" t="s">
        <v>517</v>
      </c>
      <c r="E1669" s="235">
        <v>820</v>
      </c>
      <c r="F1669" s="497">
        <v>41721</v>
      </c>
      <c r="G1669" s="44">
        <v>820</v>
      </c>
      <c r="H1669" s="86">
        <f t="shared" si="26"/>
        <v>0</v>
      </c>
      <c r="I1669" s="214"/>
    </row>
    <row r="1670" spans="1:9" x14ac:dyDescent="0.25">
      <c r="A1670" s="216"/>
      <c r="B1670" s="212" t="s">
        <v>1944</v>
      </c>
      <c r="C1670" s="217" t="s">
        <v>2425</v>
      </c>
      <c r="D1670" s="214" t="s">
        <v>2384</v>
      </c>
      <c r="E1670" s="235">
        <v>1026.5</v>
      </c>
      <c r="F1670" s="497">
        <v>41721</v>
      </c>
      <c r="G1670" s="44">
        <v>1026.5</v>
      </c>
      <c r="H1670" s="86">
        <f t="shared" si="26"/>
        <v>0</v>
      </c>
      <c r="I1670" s="58"/>
    </row>
    <row r="1671" spans="1:9" x14ac:dyDescent="0.25">
      <c r="A1671" s="216"/>
      <c r="B1671" s="212" t="s">
        <v>1945</v>
      </c>
      <c r="C1671" s="217" t="s">
        <v>2425</v>
      </c>
      <c r="D1671" s="214" t="s">
        <v>136</v>
      </c>
      <c r="E1671" s="235">
        <v>3020</v>
      </c>
      <c r="F1671" s="497">
        <v>41721</v>
      </c>
      <c r="G1671" s="44">
        <v>3020</v>
      </c>
      <c r="H1671" s="86">
        <f t="shared" si="26"/>
        <v>0</v>
      </c>
      <c r="I1671" s="214"/>
    </row>
    <row r="1672" spans="1:9" x14ac:dyDescent="0.25">
      <c r="A1672" s="216"/>
      <c r="B1672" s="212" t="s">
        <v>1947</v>
      </c>
      <c r="C1672" s="217" t="s">
        <v>2425</v>
      </c>
      <c r="D1672" s="214" t="s">
        <v>544</v>
      </c>
      <c r="E1672" s="235">
        <v>39807.300000000003</v>
      </c>
      <c r="F1672" s="497">
        <v>41723</v>
      </c>
      <c r="G1672" s="44">
        <v>39807.300000000003</v>
      </c>
      <c r="H1672" s="86">
        <f t="shared" si="26"/>
        <v>0</v>
      </c>
      <c r="I1672" s="214" t="s">
        <v>12</v>
      </c>
    </row>
    <row r="1673" spans="1:9" x14ac:dyDescent="0.25">
      <c r="A1673" s="216"/>
      <c r="B1673" s="212" t="s">
        <v>1948</v>
      </c>
      <c r="C1673" s="217" t="s">
        <v>2425</v>
      </c>
      <c r="D1673" s="214" t="s">
        <v>44</v>
      </c>
      <c r="E1673" s="235">
        <v>5760</v>
      </c>
      <c r="F1673" s="497">
        <v>41729</v>
      </c>
      <c r="G1673" s="44">
        <v>5760</v>
      </c>
      <c r="H1673" s="86">
        <f t="shared" si="26"/>
        <v>0</v>
      </c>
      <c r="I1673" s="214" t="s">
        <v>12</v>
      </c>
    </row>
    <row r="1674" spans="1:9" x14ac:dyDescent="0.25">
      <c r="A1674" s="216"/>
      <c r="B1674" s="212" t="s">
        <v>1949</v>
      </c>
      <c r="C1674" s="217" t="s">
        <v>2425</v>
      </c>
      <c r="D1674" s="214" t="s">
        <v>43</v>
      </c>
      <c r="E1674" s="235">
        <v>2400</v>
      </c>
      <c r="F1674" s="497">
        <v>41729</v>
      </c>
      <c r="G1674" s="44">
        <v>2400</v>
      </c>
      <c r="H1674" s="86">
        <f t="shared" si="26"/>
        <v>0</v>
      </c>
      <c r="I1674" s="214" t="s">
        <v>12</v>
      </c>
    </row>
    <row r="1675" spans="1:9" x14ac:dyDescent="0.25">
      <c r="A1675" s="216"/>
      <c r="B1675" s="212" t="s">
        <v>1950</v>
      </c>
      <c r="C1675" s="217" t="s">
        <v>2425</v>
      </c>
      <c r="D1675" s="214" t="s">
        <v>55</v>
      </c>
      <c r="E1675" s="235">
        <v>16404.5</v>
      </c>
      <c r="F1675" s="497">
        <v>41721</v>
      </c>
      <c r="G1675" s="44">
        <v>16404.5</v>
      </c>
      <c r="H1675" s="86">
        <f t="shared" si="26"/>
        <v>0</v>
      </c>
      <c r="I1675" s="214" t="s">
        <v>8</v>
      </c>
    </row>
    <row r="1676" spans="1:9" x14ac:dyDescent="0.25">
      <c r="A1676" s="216"/>
      <c r="B1676" s="212" t="s">
        <v>1952</v>
      </c>
      <c r="C1676" s="217" t="s">
        <v>2425</v>
      </c>
      <c r="D1676" s="214" t="s">
        <v>49</v>
      </c>
      <c r="E1676" s="235">
        <v>5940</v>
      </c>
      <c r="F1676" s="497">
        <v>41721</v>
      </c>
      <c r="G1676" s="44">
        <v>5940</v>
      </c>
      <c r="H1676" s="86">
        <f t="shared" si="26"/>
        <v>0</v>
      </c>
      <c r="I1676" s="214"/>
    </row>
    <row r="1677" spans="1:9" x14ac:dyDescent="0.25">
      <c r="A1677" s="216"/>
      <c r="B1677" s="212" t="s">
        <v>1953</v>
      </c>
      <c r="C1677" s="217" t="s">
        <v>2425</v>
      </c>
      <c r="D1677" s="214" t="s">
        <v>123</v>
      </c>
      <c r="E1677" s="235">
        <v>3196</v>
      </c>
      <c r="F1677" s="497" t="s">
        <v>2477</v>
      </c>
      <c r="G1677" s="44">
        <v>3196</v>
      </c>
      <c r="H1677" s="86">
        <f t="shared" si="26"/>
        <v>0</v>
      </c>
      <c r="I1677" s="214"/>
    </row>
    <row r="1678" spans="1:9" x14ac:dyDescent="0.25">
      <c r="A1678" s="216"/>
      <c r="B1678" s="212" t="s">
        <v>1954</v>
      </c>
      <c r="C1678" s="217" t="s">
        <v>2425</v>
      </c>
      <c r="D1678" s="214" t="s">
        <v>1782</v>
      </c>
      <c r="E1678" s="235">
        <v>1960</v>
      </c>
      <c r="F1678" s="497">
        <v>41721</v>
      </c>
      <c r="G1678" s="44">
        <v>1960</v>
      </c>
      <c r="H1678" s="86">
        <f t="shared" si="26"/>
        <v>0</v>
      </c>
      <c r="I1678" s="214" t="s">
        <v>12</v>
      </c>
    </row>
    <row r="1679" spans="1:9" x14ac:dyDescent="0.25">
      <c r="A1679" s="216"/>
      <c r="B1679" s="212" t="s">
        <v>1955</v>
      </c>
      <c r="C1679" s="217" t="s">
        <v>2425</v>
      </c>
      <c r="D1679" s="214" t="s">
        <v>8</v>
      </c>
      <c r="E1679" s="235">
        <v>722.5</v>
      </c>
      <c r="F1679" s="497">
        <v>41721</v>
      </c>
      <c r="G1679" s="44">
        <v>722.5</v>
      </c>
      <c r="H1679" s="86">
        <f t="shared" si="26"/>
        <v>0</v>
      </c>
      <c r="I1679" s="214" t="s">
        <v>8</v>
      </c>
    </row>
    <row r="1680" spans="1:9" x14ac:dyDescent="0.25">
      <c r="A1680" s="216"/>
      <c r="B1680" s="212" t="s">
        <v>1957</v>
      </c>
      <c r="C1680" s="217" t="s">
        <v>2425</v>
      </c>
      <c r="D1680" s="214" t="s">
        <v>47</v>
      </c>
      <c r="E1680" s="235">
        <v>3540</v>
      </c>
      <c r="F1680" s="497">
        <v>41721</v>
      </c>
      <c r="G1680" s="44">
        <v>3540</v>
      </c>
      <c r="H1680" s="86">
        <f t="shared" si="26"/>
        <v>0</v>
      </c>
      <c r="I1680" s="214" t="s">
        <v>12</v>
      </c>
    </row>
    <row r="1681" spans="1:9" x14ac:dyDescent="0.25">
      <c r="A1681" s="216"/>
      <c r="B1681" s="212" t="s">
        <v>1958</v>
      </c>
      <c r="C1681" s="217" t="s">
        <v>2425</v>
      </c>
      <c r="D1681" s="214" t="s">
        <v>29</v>
      </c>
      <c r="E1681" s="235">
        <v>6280</v>
      </c>
      <c r="F1681" s="497">
        <v>41721</v>
      </c>
      <c r="G1681" s="44">
        <v>6280</v>
      </c>
      <c r="H1681" s="86">
        <f t="shared" si="26"/>
        <v>0</v>
      </c>
      <c r="I1681" s="214" t="s">
        <v>12</v>
      </c>
    </row>
    <row r="1682" spans="1:9" x14ac:dyDescent="0.25">
      <c r="A1682" s="216"/>
      <c r="B1682" s="212" t="s">
        <v>1959</v>
      </c>
      <c r="C1682" s="217" t="s">
        <v>2425</v>
      </c>
      <c r="D1682" s="214" t="s">
        <v>13</v>
      </c>
      <c r="E1682" s="235">
        <v>7929.6</v>
      </c>
      <c r="F1682" s="497">
        <v>41721</v>
      </c>
      <c r="G1682" s="44">
        <v>7929.6</v>
      </c>
      <c r="H1682" s="86">
        <f t="shared" si="26"/>
        <v>0</v>
      </c>
      <c r="I1682" s="214"/>
    </row>
    <row r="1683" spans="1:9" x14ac:dyDescent="0.25">
      <c r="A1683" s="216"/>
      <c r="B1683" s="212" t="s">
        <v>1960</v>
      </c>
      <c r="C1683" s="217" t="s">
        <v>2425</v>
      </c>
      <c r="D1683" s="214" t="s">
        <v>186</v>
      </c>
      <c r="E1683" s="235">
        <v>7010</v>
      </c>
      <c r="F1683" s="497">
        <v>41727</v>
      </c>
      <c r="G1683" s="44">
        <v>7010</v>
      </c>
      <c r="H1683" s="86">
        <f t="shared" si="26"/>
        <v>0</v>
      </c>
      <c r="I1683" s="214"/>
    </row>
    <row r="1684" spans="1:9" x14ac:dyDescent="0.25">
      <c r="A1684" s="216"/>
      <c r="B1684" s="212" t="s">
        <v>1961</v>
      </c>
      <c r="C1684" s="217" t="s">
        <v>2425</v>
      </c>
      <c r="D1684" s="214" t="s">
        <v>130</v>
      </c>
      <c r="E1684" s="235">
        <v>8645</v>
      </c>
      <c r="F1684" s="497">
        <v>41721</v>
      </c>
      <c r="G1684" s="44">
        <v>8645</v>
      </c>
      <c r="H1684" s="86">
        <f t="shared" si="26"/>
        <v>0</v>
      </c>
      <c r="I1684" s="214"/>
    </row>
    <row r="1685" spans="1:9" x14ac:dyDescent="0.25">
      <c r="A1685" s="216"/>
      <c r="B1685" s="212" t="s">
        <v>1962</v>
      </c>
      <c r="C1685" s="217" t="s">
        <v>2425</v>
      </c>
      <c r="D1685" s="214" t="s">
        <v>338</v>
      </c>
      <c r="E1685" s="235">
        <v>566.79999999999995</v>
      </c>
      <c r="F1685" s="497">
        <v>41721</v>
      </c>
      <c r="G1685" s="44">
        <v>566.79999999999995</v>
      </c>
      <c r="H1685" s="86">
        <f t="shared" si="26"/>
        <v>0</v>
      </c>
      <c r="I1685" s="214" t="s">
        <v>12</v>
      </c>
    </row>
    <row r="1686" spans="1:9" ht="26.25" x14ac:dyDescent="0.25">
      <c r="A1686" s="216"/>
      <c r="B1686" s="212" t="s">
        <v>1963</v>
      </c>
      <c r="C1686" s="217" t="s">
        <v>2425</v>
      </c>
      <c r="D1686" s="214" t="s">
        <v>34</v>
      </c>
      <c r="E1686" s="235">
        <v>3180</v>
      </c>
      <c r="F1686" s="589" t="s">
        <v>2478</v>
      </c>
      <c r="G1686" s="44">
        <v>3180</v>
      </c>
      <c r="H1686" s="86">
        <f t="shared" si="26"/>
        <v>0</v>
      </c>
      <c r="I1686" s="214" t="s">
        <v>12</v>
      </c>
    </row>
    <row r="1687" spans="1:9" x14ac:dyDescent="0.25">
      <c r="A1687" s="216"/>
      <c r="B1687" s="212" t="s">
        <v>1964</v>
      </c>
      <c r="C1687" s="217" t="s">
        <v>2425</v>
      </c>
      <c r="D1687" s="214" t="s">
        <v>11</v>
      </c>
      <c r="E1687" s="235">
        <v>19138.400000000001</v>
      </c>
      <c r="F1687" s="557" t="s">
        <v>2479</v>
      </c>
      <c r="G1687" s="245">
        <v>19138.400000000001</v>
      </c>
      <c r="H1687" s="86">
        <f t="shared" si="26"/>
        <v>0</v>
      </c>
      <c r="I1687" s="214" t="s">
        <v>21</v>
      </c>
    </row>
    <row r="1688" spans="1:9" x14ac:dyDescent="0.25">
      <c r="A1688" s="216"/>
      <c r="B1688" s="212" t="s">
        <v>1965</v>
      </c>
      <c r="C1688" s="217" t="s">
        <v>2425</v>
      </c>
      <c r="D1688" s="214" t="s">
        <v>188</v>
      </c>
      <c r="E1688" s="235">
        <v>8433.5</v>
      </c>
      <c r="F1688" s="497">
        <v>41721</v>
      </c>
      <c r="G1688" s="44">
        <v>8433.5</v>
      </c>
      <c r="H1688" s="86">
        <f t="shared" si="26"/>
        <v>0</v>
      </c>
      <c r="I1688" s="214"/>
    </row>
    <row r="1689" spans="1:9" x14ac:dyDescent="0.25">
      <c r="A1689" s="216"/>
      <c r="B1689" s="212" t="s">
        <v>1966</v>
      </c>
      <c r="C1689" s="217" t="s">
        <v>2425</v>
      </c>
      <c r="D1689" s="214" t="s">
        <v>136</v>
      </c>
      <c r="E1689" s="235">
        <v>910</v>
      </c>
      <c r="F1689" s="497">
        <v>41721</v>
      </c>
      <c r="G1689" s="44">
        <v>910</v>
      </c>
      <c r="H1689" s="86">
        <f t="shared" si="26"/>
        <v>0</v>
      </c>
      <c r="I1689" s="214"/>
    </row>
    <row r="1690" spans="1:9" x14ac:dyDescent="0.25">
      <c r="A1690" s="216"/>
      <c r="B1690" s="212" t="s">
        <v>1967</v>
      </c>
      <c r="C1690" s="217" t="s">
        <v>2425</v>
      </c>
      <c r="D1690" s="214" t="s">
        <v>52</v>
      </c>
      <c r="E1690" s="235">
        <v>2588.6</v>
      </c>
      <c r="F1690" s="497">
        <v>41721</v>
      </c>
      <c r="G1690" s="44">
        <v>2588.6</v>
      </c>
      <c r="H1690" s="86">
        <f t="shared" si="26"/>
        <v>0</v>
      </c>
      <c r="I1690" s="214"/>
    </row>
    <row r="1691" spans="1:9" x14ac:dyDescent="0.25">
      <c r="A1691" s="216"/>
      <c r="B1691" s="212" t="s">
        <v>1968</v>
      </c>
      <c r="C1691" s="217" t="s">
        <v>2425</v>
      </c>
      <c r="D1691" s="214" t="s">
        <v>269</v>
      </c>
      <c r="E1691" s="235">
        <v>4118.3999999999996</v>
      </c>
      <c r="F1691" s="497">
        <v>41721</v>
      </c>
      <c r="G1691" s="44">
        <v>4118.3999999999996</v>
      </c>
      <c r="H1691" s="86">
        <f t="shared" si="26"/>
        <v>0</v>
      </c>
      <c r="I1691" s="214"/>
    </row>
    <row r="1692" spans="1:9" x14ac:dyDescent="0.25">
      <c r="A1692" s="216"/>
      <c r="B1692" s="212" t="s">
        <v>1969</v>
      </c>
      <c r="C1692" s="217" t="s">
        <v>2425</v>
      </c>
      <c r="D1692" s="214" t="s">
        <v>533</v>
      </c>
      <c r="E1692" s="235">
        <v>261.5</v>
      </c>
      <c r="F1692" s="497">
        <v>41721</v>
      </c>
      <c r="G1692" s="44">
        <v>261.5</v>
      </c>
      <c r="H1692" s="86">
        <f t="shared" si="26"/>
        <v>0</v>
      </c>
      <c r="I1692" s="214"/>
    </row>
    <row r="1693" spans="1:9" x14ac:dyDescent="0.25">
      <c r="A1693" s="216"/>
      <c r="B1693" s="212" t="s">
        <v>1970</v>
      </c>
      <c r="C1693" s="217" t="s">
        <v>2425</v>
      </c>
      <c r="D1693" s="214" t="s">
        <v>14</v>
      </c>
      <c r="E1693" s="235">
        <v>3360</v>
      </c>
      <c r="F1693" s="561" t="s">
        <v>2480</v>
      </c>
      <c r="G1693" s="44">
        <v>3360</v>
      </c>
      <c r="H1693" s="86">
        <f t="shared" si="26"/>
        <v>0</v>
      </c>
      <c r="I1693" s="214" t="s">
        <v>12</v>
      </c>
    </row>
    <row r="1694" spans="1:9" x14ac:dyDescent="0.25">
      <c r="A1694" s="216"/>
      <c r="B1694" s="212" t="s">
        <v>1972</v>
      </c>
      <c r="C1694" s="217" t="s">
        <v>2425</v>
      </c>
      <c r="D1694" s="214" t="s">
        <v>194</v>
      </c>
      <c r="E1694" s="235">
        <v>24029.5</v>
      </c>
      <c r="F1694" s="497">
        <v>41721</v>
      </c>
      <c r="G1694" s="44">
        <v>24029.5</v>
      </c>
      <c r="H1694" s="86">
        <f t="shared" si="26"/>
        <v>0</v>
      </c>
      <c r="I1694" s="214"/>
    </row>
    <row r="1695" spans="1:9" x14ac:dyDescent="0.25">
      <c r="A1695" s="216"/>
      <c r="B1695" s="212" t="s">
        <v>1973</v>
      </c>
      <c r="C1695" s="217" t="s">
        <v>2425</v>
      </c>
      <c r="D1695" s="214" t="s">
        <v>12</v>
      </c>
      <c r="E1695" s="235">
        <v>50</v>
      </c>
      <c r="F1695" s="497">
        <v>41721</v>
      </c>
      <c r="G1695" s="44">
        <v>50</v>
      </c>
      <c r="H1695" s="86">
        <f t="shared" si="26"/>
        <v>0</v>
      </c>
      <c r="I1695" s="214"/>
    </row>
    <row r="1696" spans="1:9" x14ac:dyDescent="0.25">
      <c r="A1696" s="216">
        <v>41722</v>
      </c>
      <c r="B1696" s="212" t="s">
        <v>1974</v>
      </c>
      <c r="C1696" s="217" t="s">
        <v>2425</v>
      </c>
      <c r="D1696" s="214" t="s">
        <v>28</v>
      </c>
      <c r="E1696" s="235">
        <v>6416.5</v>
      </c>
      <c r="F1696" s="497">
        <v>41722</v>
      </c>
      <c r="G1696" s="56">
        <v>6416.5</v>
      </c>
      <c r="H1696" s="86">
        <f t="shared" si="26"/>
        <v>0</v>
      </c>
      <c r="I1696" s="214"/>
    </row>
    <row r="1697" spans="1:9" x14ac:dyDescent="0.25">
      <c r="A1697" s="216"/>
      <c r="B1697" s="212" t="s">
        <v>1975</v>
      </c>
      <c r="C1697" s="217" t="s">
        <v>2425</v>
      </c>
      <c r="D1697" s="214" t="s">
        <v>11</v>
      </c>
      <c r="E1697" s="235">
        <v>21446.1</v>
      </c>
      <c r="F1697" s="554">
        <v>41732</v>
      </c>
      <c r="G1697" s="245">
        <v>21446.1</v>
      </c>
      <c r="H1697" s="86">
        <f t="shared" si="26"/>
        <v>0</v>
      </c>
      <c r="I1697" s="58" t="s">
        <v>217</v>
      </c>
    </row>
    <row r="1698" spans="1:9" x14ac:dyDescent="0.25">
      <c r="A1698" s="216"/>
      <c r="B1698" s="212" t="s">
        <v>1977</v>
      </c>
      <c r="C1698" s="217" t="s">
        <v>2425</v>
      </c>
      <c r="D1698" s="214" t="s">
        <v>55</v>
      </c>
      <c r="E1698" s="235">
        <v>3688.5</v>
      </c>
      <c r="F1698" s="497">
        <v>41722</v>
      </c>
      <c r="G1698" s="44">
        <v>3688.5</v>
      </c>
      <c r="H1698" s="86">
        <f t="shared" si="26"/>
        <v>0</v>
      </c>
      <c r="I1698" s="214" t="s">
        <v>8</v>
      </c>
    </row>
    <row r="1699" spans="1:9" x14ac:dyDescent="0.25">
      <c r="A1699" s="216"/>
      <c r="B1699" s="212" t="s">
        <v>1978</v>
      </c>
      <c r="C1699" s="217" t="s">
        <v>2425</v>
      </c>
      <c r="D1699" s="214" t="s">
        <v>544</v>
      </c>
      <c r="E1699" s="235">
        <v>16783.5</v>
      </c>
      <c r="F1699" s="497">
        <v>41722</v>
      </c>
      <c r="G1699" s="44">
        <v>16783.5</v>
      </c>
      <c r="H1699" s="86">
        <f t="shared" si="26"/>
        <v>0</v>
      </c>
      <c r="I1699" s="214"/>
    </row>
    <row r="1700" spans="1:9" x14ac:dyDescent="0.25">
      <c r="A1700" s="216"/>
      <c r="B1700" s="212" t="s">
        <v>1980</v>
      </c>
      <c r="C1700" s="217" t="s">
        <v>2425</v>
      </c>
      <c r="D1700" s="214" t="s">
        <v>2481</v>
      </c>
      <c r="E1700" s="235">
        <v>6587</v>
      </c>
      <c r="F1700" s="497">
        <v>41722</v>
      </c>
      <c r="G1700" s="44">
        <v>6587</v>
      </c>
      <c r="H1700" s="86">
        <f t="shared" ref="H1700:H1730" si="27">E1700-G1700</f>
        <v>0</v>
      </c>
      <c r="I1700" s="214"/>
    </row>
    <row r="1701" spans="1:9" x14ac:dyDescent="0.25">
      <c r="A1701" s="216"/>
      <c r="B1701" s="212" t="s">
        <v>1981</v>
      </c>
      <c r="C1701" s="217" t="s">
        <v>2425</v>
      </c>
      <c r="D1701" s="220" t="s">
        <v>53</v>
      </c>
      <c r="E1701" s="241">
        <v>0</v>
      </c>
      <c r="F1701" s="497"/>
      <c r="G1701" s="44"/>
      <c r="H1701" s="86">
        <f t="shared" si="27"/>
        <v>0</v>
      </c>
      <c r="I1701" s="214" t="s">
        <v>324</v>
      </c>
    </row>
    <row r="1702" spans="1:9" x14ac:dyDescent="0.25">
      <c r="A1702" s="216"/>
      <c r="B1702" s="212" t="s">
        <v>1982</v>
      </c>
      <c r="C1702" s="217" t="s">
        <v>2425</v>
      </c>
      <c r="D1702" s="214" t="s">
        <v>501</v>
      </c>
      <c r="E1702" s="235">
        <v>1098.5</v>
      </c>
      <c r="F1702" s="497">
        <v>41722</v>
      </c>
      <c r="G1702" s="44">
        <v>1098.5</v>
      </c>
      <c r="H1702" s="86">
        <f t="shared" si="27"/>
        <v>0</v>
      </c>
      <c r="I1702" s="214"/>
    </row>
    <row r="1703" spans="1:9" x14ac:dyDescent="0.25">
      <c r="A1703" s="216"/>
      <c r="B1703" s="212" t="s">
        <v>1984</v>
      </c>
      <c r="C1703" s="217" t="s">
        <v>2425</v>
      </c>
      <c r="D1703" s="214" t="s">
        <v>180</v>
      </c>
      <c r="E1703" s="235">
        <v>7200</v>
      </c>
      <c r="F1703" s="497">
        <v>41722</v>
      </c>
      <c r="G1703" s="44">
        <v>7200</v>
      </c>
      <c r="H1703" s="86">
        <f t="shared" si="27"/>
        <v>0</v>
      </c>
      <c r="I1703" s="214" t="s">
        <v>217</v>
      </c>
    </row>
    <row r="1704" spans="1:9" x14ac:dyDescent="0.25">
      <c r="A1704" s="216"/>
      <c r="B1704" s="212" t="s">
        <v>1985</v>
      </c>
      <c r="C1704" s="217" t="s">
        <v>2425</v>
      </c>
      <c r="D1704" s="214" t="s">
        <v>1033</v>
      </c>
      <c r="E1704" s="235">
        <v>7719</v>
      </c>
      <c r="F1704" s="497">
        <v>41722</v>
      </c>
      <c r="G1704" s="44">
        <v>7719</v>
      </c>
      <c r="H1704" s="86">
        <f t="shared" si="27"/>
        <v>0</v>
      </c>
      <c r="I1704" s="214"/>
    </row>
    <row r="1705" spans="1:9" x14ac:dyDescent="0.25">
      <c r="A1705" s="216"/>
      <c r="B1705" s="212" t="s">
        <v>1986</v>
      </c>
      <c r="C1705" s="217" t="s">
        <v>2425</v>
      </c>
      <c r="D1705" s="214" t="s">
        <v>96</v>
      </c>
      <c r="E1705" s="235">
        <v>20973.599999999999</v>
      </c>
      <c r="F1705" s="497">
        <v>41722</v>
      </c>
      <c r="G1705" s="44">
        <v>20973.599999999999</v>
      </c>
      <c r="H1705" s="86">
        <f t="shared" si="27"/>
        <v>0</v>
      </c>
      <c r="I1705" s="214" t="s">
        <v>162</v>
      </c>
    </row>
    <row r="1706" spans="1:9" x14ac:dyDescent="0.25">
      <c r="A1706" s="216"/>
      <c r="B1706" s="212" t="s">
        <v>1987</v>
      </c>
      <c r="C1706" s="217" t="s">
        <v>2425</v>
      </c>
      <c r="D1706" s="214" t="s">
        <v>1079</v>
      </c>
      <c r="E1706" s="235">
        <v>19108.5</v>
      </c>
      <c r="F1706" s="497">
        <v>41722</v>
      </c>
      <c r="G1706" s="44">
        <v>19108.5</v>
      </c>
      <c r="H1706" s="86">
        <f t="shared" si="27"/>
        <v>0</v>
      </c>
      <c r="I1706" s="214" t="s">
        <v>162</v>
      </c>
    </row>
    <row r="1707" spans="1:9" x14ac:dyDescent="0.25">
      <c r="A1707" s="216"/>
      <c r="B1707" s="212" t="s">
        <v>1988</v>
      </c>
      <c r="C1707" s="217" t="s">
        <v>2425</v>
      </c>
      <c r="D1707" s="214" t="s">
        <v>215</v>
      </c>
      <c r="E1707" s="235">
        <v>3510</v>
      </c>
      <c r="F1707" s="497">
        <v>41722</v>
      </c>
      <c r="G1707" s="44">
        <v>3510</v>
      </c>
      <c r="H1707" s="86">
        <f t="shared" si="27"/>
        <v>0</v>
      </c>
      <c r="I1707" s="214"/>
    </row>
    <row r="1708" spans="1:9" x14ac:dyDescent="0.25">
      <c r="A1708" s="216"/>
      <c r="B1708" s="212" t="s">
        <v>1989</v>
      </c>
      <c r="C1708" s="217" t="s">
        <v>2425</v>
      </c>
      <c r="D1708" s="214" t="s">
        <v>43</v>
      </c>
      <c r="E1708" s="235">
        <v>1920</v>
      </c>
      <c r="F1708" s="554">
        <v>41737</v>
      </c>
      <c r="G1708" s="245">
        <v>1920</v>
      </c>
      <c r="H1708" s="86">
        <f t="shared" si="27"/>
        <v>0</v>
      </c>
      <c r="I1708" s="214" t="s">
        <v>30</v>
      </c>
    </row>
    <row r="1709" spans="1:9" x14ac:dyDescent="0.25">
      <c r="A1709" s="216"/>
      <c r="B1709" s="212" t="s">
        <v>1990</v>
      </c>
      <c r="C1709" s="217" t="s">
        <v>2425</v>
      </c>
      <c r="D1709" s="214" t="s">
        <v>44</v>
      </c>
      <c r="E1709" s="235">
        <v>4800</v>
      </c>
      <c r="F1709" s="554">
        <v>41737</v>
      </c>
      <c r="G1709" s="245">
        <v>4800</v>
      </c>
      <c r="H1709" s="86">
        <f t="shared" si="27"/>
        <v>0</v>
      </c>
      <c r="I1709" s="214" t="s">
        <v>12</v>
      </c>
    </row>
    <row r="1710" spans="1:9" x14ac:dyDescent="0.25">
      <c r="A1710" s="216"/>
      <c r="B1710" s="212" t="s">
        <v>1991</v>
      </c>
      <c r="C1710" s="217" t="s">
        <v>2425</v>
      </c>
      <c r="D1710" s="214" t="s">
        <v>260</v>
      </c>
      <c r="E1710" s="235">
        <v>1572</v>
      </c>
      <c r="F1710" s="497">
        <v>41722</v>
      </c>
      <c r="G1710" s="44">
        <v>1572</v>
      </c>
      <c r="H1710" s="86">
        <f t="shared" si="27"/>
        <v>0</v>
      </c>
      <c r="I1710" s="214" t="s">
        <v>12</v>
      </c>
    </row>
    <row r="1711" spans="1:9" x14ac:dyDescent="0.25">
      <c r="A1711" s="216"/>
      <c r="B1711" s="212" t="s">
        <v>1993</v>
      </c>
      <c r="C1711" s="217" t="s">
        <v>2425</v>
      </c>
      <c r="D1711" s="214" t="s">
        <v>42</v>
      </c>
      <c r="E1711" s="235">
        <v>1920</v>
      </c>
      <c r="F1711" s="554">
        <v>41737</v>
      </c>
      <c r="G1711" s="245">
        <v>1920</v>
      </c>
      <c r="H1711" s="86">
        <f t="shared" si="27"/>
        <v>0</v>
      </c>
      <c r="I1711" s="214" t="s">
        <v>30</v>
      </c>
    </row>
    <row r="1712" spans="1:9" x14ac:dyDescent="0.25">
      <c r="A1712" s="216"/>
      <c r="B1712" s="212" t="s">
        <v>1995</v>
      </c>
      <c r="C1712" s="217" t="s">
        <v>2425</v>
      </c>
      <c r="D1712" s="214" t="s">
        <v>57</v>
      </c>
      <c r="E1712" s="235">
        <v>980</v>
      </c>
      <c r="F1712" s="497">
        <v>41722</v>
      </c>
      <c r="G1712" s="44">
        <v>980</v>
      </c>
      <c r="H1712" s="86">
        <f t="shared" si="27"/>
        <v>0</v>
      </c>
      <c r="I1712" s="214" t="s">
        <v>30</v>
      </c>
    </row>
    <row r="1713" spans="1:9" x14ac:dyDescent="0.25">
      <c r="A1713" s="216"/>
      <c r="B1713" s="212" t="s">
        <v>1996</v>
      </c>
      <c r="C1713" s="217" t="s">
        <v>2425</v>
      </c>
      <c r="D1713" s="214" t="s">
        <v>29</v>
      </c>
      <c r="E1713" s="235">
        <v>6024.5</v>
      </c>
      <c r="F1713" s="497">
        <v>41722</v>
      </c>
      <c r="G1713" s="44">
        <v>6024.5</v>
      </c>
      <c r="H1713" s="86">
        <f t="shared" si="27"/>
        <v>0</v>
      </c>
      <c r="I1713" s="214" t="s">
        <v>30</v>
      </c>
    </row>
    <row r="1714" spans="1:9" x14ac:dyDescent="0.25">
      <c r="A1714" s="216"/>
      <c r="B1714" s="212" t="s">
        <v>1998</v>
      </c>
      <c r="C1714" s="217" t="s">
        <v>2425</v>
      </c>
      <c r="D1714" s="214" t="s">
        <v>703</v>
      </c>
      <c r="E1714" s="235">
        <v>1765</v>
      </c>
      <c r="F1714" s="497">
        <v>41722</v>
      </c>
      <c r="G1714" s="44">
        <v>1765</v>
      </c>
      <c r="H1714" s="86">
        <f t="shared" si="27"/>
        <v>0</v>
      </c>
      <c r="I1714" s="214" t="s">
        <v>12</v>
      </c>
    </row>
    <row r="1715" spans="1:9" x14ac:dyDescent="0.25">
      <c r="A1715" s="216"/>
      <c r="B1715" s="212" t="s">
        <v>2000</v>
      </c>
      <c r="C1715" s="217" t="s">
        <v>2425</v>
      </c>
      <c r="D1715" s="214" t="s">
        <v>449</v>
      </c>
      <c r="E1715" s="235">
        <v>512</v>
      </c>
      <c r="F1715" s="497">
        <v>41722</v>
      </c>
      <c r="G1715" s="44">
        <v>512</v>
      </c>
      <c r="H1715" s="86">
        <f t="shared" si="27"/>
        <v>0</v>
      </c>
      <c r="I1715" s="214" t="s">
        <v>30</v>
      </c>
    </row>
    <row r="1716" spans="1:9" x14ac:dyDescent="0.25">
      <c r="A1716" s="216"/>
      <c r="B1716" s="212" t="s">
        <v>2001</v>
      </c>
      <c r="C1716" s="217" t="s">
        <v>2425</v>
      </c>
      <c r="D1716" s="214" t="s">
        <v>48</v>
      </c>
      <c r="E1716" s="235">
        <v>641.6</v>
      </c>
      <c r="F1716" s="497">
        <v>41722</v>
      </c>
      <c r="G1716" s="44">
        <v>641.6</v>
      </c>
      <c r="H1716" s="86">
        <f t="shared" si="27"/>
        <v>0</v>
      </c>
      <c r="I1716" s="214"/>
    </row>
    <row r="1717" spans="1:9" x14ac:dyDescent="0.25">
      <c r="A1717" s="216"/>
      <c r="B1717" s="212" t="s">
        <v>2002</v>
      </c>
      <c r="C1717" s="217" t="s">
        <v>2425</v>
      </c>
      <c r="D1717" s="214" t="s">
        <v>2436</v>
      </c>
      <c r="E1717" s="235">
        <v>13370.4</v>
      </c>
      <c r="F1717" s="497">
        <v>41722</v>
      </c>
      <c r="G1717" s="44">
        <v>13370.4</v>
      </c>
      <c r="H1717" s="86">
        <f t="shared" si="27"/>
        <v>0</v>
      </c>
      <c r="I1717" s="214" t="s">
        <v>12</v>
      </c>
    </row>
    <row r="1718" spans="1:9" x14ac:dyDescent="0.25">
      <c r="A1718" s="216"/>
      <c r="B1718" s="212" t="s">
        <v>2004</v>
      </c>
      <c r="C1718" s="217" t="s">
        <v>2425</v>
      </c>
      <c r="D1718" s="214" t="s">
        <v>54</v>
      </c>
      <c r="E1718" s="235">
        <v>40275.5</v>
      </c>
      <c r="F1718" s="497">
        <v>41722</v>
      </c>
      <c r="G1718" s="44">
        <v>40275.5</v>
      </c>
      <c r="H1718" s="86">
        <f t="shared" si="27"/>
        <v>0</v>
      </c>
      <c r="I1718" s="214" t="s">
        <v>30</v>
      </c>
    </row>
    <row r="1719" spans="1:9" x14ac:dyDescent="0.25">
      <c r="A1719" s="216"/>
      <c r="B1719" s="212" t="s">
        <v>2006</v>
      </c>
      <c r="C1719" s="217" t="s">
        <v>2425</v>
      </c>
      <c r="D1719" s="214" t="s">
        <v>32</v>
      </c>
      <c r="E1719" s="235">
        <v>10690</v>
      </c>
      <c r="F1719" s="497">
        <v>41722</v>
      </c>
      <c r="G1719" s="44">
        <v>10690</v>
      </c>
      <c r="H1719" s="86">
        <f t="shared" si="27"/>
        <v>0</v>
      </c>
      <c r="I1719" s="214" t="s">
        <v>30</v>
      </c>
    </row>
    <row r="1720" spans="1:9" x14ac:dyDescent="0.25">
      <c r="A1720" s="216"/>
      <c r="B1720" s="212" t="s">
        <v>2008</v>
      </c>
      <c r="C1720" s="217" t="s">
        <v>2425</v>
      </c>
      <c r="D1720" s="214" t="s">
        <v>58</v>
      </c>
      <c r="E1720" s="235">
        <v>1517.5</v>
      </c>
      <c r="F1720" s="497">
        <v>41722</v>
      </c>
      <c r="G1720" s="44">
        <v>1517.5</v>
      </c>
      <c r="H1720" s="86">
        <f t="shared" si="27"/>
        <v>0</v>
      </c>
      <c r="I1720" s="214" t="s">
        <v>30</v>
      </c>
    </row>
    <row r="1721" spans="1:9" x14ac:dyDescent="0.25">
      <c r="A1721" s="216"/>
      <c r="B1721" s="212" t="s">
        <v>2009</v>
      </c>
      <c r="C1721" s="217" t="s">
        <v>2425</v>
      </c>
      <c r="D1721" s="214" t="s">
        <v>8</v>
      </c>
      <c r="E1721" s="235">
        <v>614.5</v>
      </c>
      <c r="F1721" s="497">
        <v>41722</v>
      </c>
      <c r="G1721" s="44">
        <v>614.5</v>
      </c>
      <c r="H1721" s="86">
        <f t="shared" si="27"/>
        <v>0</v>
      </c>
      <c r="I1721" s="214" t="s">
        <v>8</v>
      </c>
    </row>
    <row r="1722" spans="1:9" x14ac:dyDescent="0.25">
      <c r="A1722" s="216"/>
      <c r="B1722" s="212" t="s">
        <v>2012</v>
      </c>
      <c r="C1722" s="217" t="s">
        <v>2425</v>
      </c>
      <c r="D1722" s="214" t="s">
        <v>123</v>
      </c>
      <c r="E1722" s="235">
        <v>2715.5</v>
      </c>
      <c r="F1722" s="554" t="s">
        <v>2482</v>
      </c>
      <c r="G1722" s="44">
        <v>2715.5</v>
      </c>
      <c r="H1722" s="86">
        <f t="shared" si="27"/>
        <v>0</v>
      </c>
      <c r="I1722" s="214" t="s">
        <v>8</v>
      </c>
    </row>
    <row r="1723" spans="1:9" x14ac:dyDescent="0.25">
      <c r="A1723" s="216"/>
      <c r="B1723" s="212" t="s">
        <v>2014</v>
      </c>
      <c r="C1723" s="217" t="s">
        <v>2425</v>
      </c>
      <c r="D1723" s="214" t="s">
        <v>1043</v>
      </c>
      <c r="E1723" s="235">
        <v>1735</v>
      </c>
      <c r="F1723" s="497">
        <v>41722</v>
      </c>
      <c r="G1723" s="44">
        <v>1735</v>
      </c>
      <c r="H1723" s="248">
        <f t="shared" si="27"/>
        <v>0</v>
      </c>
      <c r="I1723" s="214" t="s">
        <v>30</v>
      </c>
    </row>
    <row r="1724" spans="1:9" x14ac:dyDescent="0.25">
      <c r="A1724" s="216"/>
      <c r="B1724" s="212" t="s">
        <v>2016</v>
      </c>
      <c r="C1724" s="217" t="s">
        <v>2425</v>
      </c>
      <c r="D1724" s="214" t="s">
        <v>1782</v>
      </c>
      <c r="E1724" s="235">
        <v>980</v>
      </c>
      <c r="F1724" s="497">
        <v>41722</v>
      </c>
      <c r="G1724" s="44">
        <v>980</v>
      </c>
      <c r="H1724" s="248">
        <f t="shared" si="27"/>
        <v>0</v>
      </c>
      <c r="I1724" s="214" t="s">
        <v>30</v>
      </c>
    </row>
    <row r="1725" spans="1:9" x14ac:dyDescent="0.25">
      <c r="A1725" s="216"/>
      <c r="B1725" s="212" t="s">
        <v>2017</v>
      </c>
      <c r="C1725" s="217" t="s">
        <v>2425</v>
      </c>
      <c r="D1725" s="214" t="s">
        <v>794</v>
      </c>
      <c r="E1725" s="235">
        <v>2070</v>
      </c>
      <c r="F1725" s="497">
        <v>41722</v>
      </c>
      <c r="G1725" s="44">
        <v>2070</v>
      </c>
      <c r="H1725" s="86">
        <f t="shared" si="27"/>
        <v>0</v>
      </c>
      <c r="I1725" s="214" t="s">
        <v>30</v>
      </c>
    </row>
    <row r="1726" spans="1:9" x14ac:dyDescent="0.25">
      <c r="A1726" s="216">
        <v>41722</v>
      </c>
      <c r="B1726" s="212" t="s">
        <v>2018</v>
      </c>
      <c r="C1726" s="212" t="s">
        <v>2425</v>
      </c>
      <c r="D1726" s="214" t="s">
        <v>2483</v>
      </c>
      <c r="E1726" s="58">
        <v>47366.5</v>
      </c>
      <c r="F1726" s="570" t="s">
        <v>2484</v>
      </c>
      <c r="G1726" s="230">
        <v>47366.5</v>
      </c>
      <c r="H1726" s="52">
        <f t="shared" si="27"/>
        <v>0</v>
      </c>
      <c r="I1726" s="214" t="s">
        <v>21</v>
      </c>
    </row>
    <row r="1727" spans="1:9" x14ac:dyDescent="0.25">
      <c r="A1727" s="216"/>
      <c r="B1727" s="212" t="s">
        <v>2019</v>
      </c>
      <c r="C1727" s="217" t="s">
        <v>2425</v>
      </c>
      <c r="D1727" s="214" t="s">
        <v>130</v>
      </c>
      <c r="E1727" s="235">
        <v>2123.5</v>
      </c>
      <c r="F1727" s="497">
        <v>41723</v>
      </c>
      <c r="G1727" s="44">
        <v>2123.5</v>
      </c>
      <c r="H1727" s="86">
        <f t="shared" si="27"/>
        <v>0</v>
      </c>
      <c r="I1727" s="214" t="s">
        <v>21</v>
      </c>
    </row>
    <row r="1728" spans="1:9" x14ac:dyDescent="0.25">
      <c r="A1728" s="216"/>
      <c r="B1728" s="212" t="s">
        <v>2021</v>
      </c>
      <c r="C1728" s="217" t="s">
        <v>2425</v>
      </c>
      <c r="D1728" s="214" t="s">
        <v>50</v>
      </c>
      <c r="E1728" s="235">
        <v>7914</v>
      </c>
      <c r="F1728" s="497">
        <v>41722</v>
      </c>
      <c r="G1728" s="44">
        <v>7914</v>
      </c>
      <c r="H1728" s="248">
        <f t="shared" si="27"/>
        <v>0</v>
      </c>
      <c r="I1728" s="214" t="s">
        <v>21</v>
      </c>
    </row>
    <row r="1729" spans="1:9" x14ac:dyDescent="0.25">
      <c r="A1729" s="216"/>
      <c r="B1729" s="212" t="s">
        <v>2022</v>
      </c>
      <c r="C1729" s="217" t="s">
        <v>2425</v>
      </c>
      <c r="D1729" s="214" t="s">
        <v>13</v>
      </c>
      <c r="E1729" s="235">
        <v>2810.5</v>
      </c>
      <c r="F1729" s="497">
        <v>41722</v>
      </c>
      <c r="G1729" s="44">
        <v>2810.5</v>
      </c>
      <c r="H1729" s="248">
        <f t="shared" si="27"/>
        <v>0</v>
      </c>
      <c r="I1729" s="214"/>
    </row>
    <row r="1730" spans="1:9" x14ac:dyDescent="0.25">
      <c r="A1730" s="216"/>
      <c r="B1730" s="212" t="s">
        <v>2023</v>
      </c>
      <c r="C1730" s="217" t="s">
        <v>2425</v>
      </c>
      <c r="D1730" s="214" t="s">
        <v>130</v>
      </c>
      <c r="E1730" s="235">
        <v>4605.8</v>
      </c>
      <c r="F1730" s="497">
        <v>41723</v>
      </c>
      <c r="G1730" s="44">
        <v>4605.8</v>
      </c>
      <c r="H1730" s="248">
        <f t="shared" si="27"/>
        <v>0</v>
      </c>
      <c r="I1730" s="214" t="s">
        <v>21</v>
      </c>
    </row>
    <row r="1731" spans="1:9" x14ac:dyDescent="0.25">
      <c r="A1731" s="216"/>
      <c r="B1731" s="212" t="s">
        <v>2024</v>
      </c>
      <c r="C1731" s="217" t="s">
        <v>2425</v>
      </c>
      <c r="D1731" s="214" t="s">
        <v>74</v>
      </c>
      <c r="E1731" s="235">
        <v>6410</v>
      </c>
      <c r="F1731" s="497">
        <v>41722</v>
      </c>
      <c r="G1731" s="44">
        <v>6410</v>
      </c>
      <c r="H1731" s="248">
        <f>E1731-G1731</f>
        <v>0</v>
      </c>
      <c r="I1731" s="214"/>
    </row>
    <row r="1732" spans="1:9" x14ac:dyDescent="0.25">
      <c r="A1732" s="216"/>
      <c r="B1732" s="212" t="s">
        <v>2025</v>
      </c>
      <c r="C1732" s="217" t="s">
        <v>2425</v>
      </c>
      <c r="D1732" s="214" t="s">
        <v>8</v>
      </c>
      <c r="E1732" s="235">
        <v>415</v>
      </c>
      <c r="F1732" s="497">
        <v>41722</v>
      </c>
      <c r="G1732" s="44">
        <v>415</v>
      </c>
      <c r="H1732" s="248">
        <f>E1732-G1732</f>
        <v>0</v>
      </c>
      <c r="I1732" s="214" t="s">
        <v>8</v>
      </c>
    </row>
    <row r="1733" spans="1:9" x14ac:dyDescent="0.25">
      <c r="A1733" s="216"/>
      <c r="B1733" s="212" t="s">
        <v>2026</v>
      </c>
      <c r="C1733" s="217" t="s">
        <v>2425</v>
      </c>
      <c r="D1733" s="214" t="s">
        <v>2112</v>
      </c>
      <c r="E1733" s="235">
        <v>9954.5</v>
      </c>
      <c r="F1733" s="497">
        <v>41722</v>
      </c>
      <c r="G1733" s="44">
        <v>9954.5</v>
      </c>
      <c r="H1733" s="248">
        <f>E1733-G1733</f>
        <v>0</v>
      </c>
      <c r="I1733" s="214" t="s">
        <v>45</v>
      </c>
    </row>
    <row r="1734" spans="1:9" x14ac:dyDescent="0.25">
      <c r="A1734" s="216"/>
      <c r="B1734" s="212" t="s">
        <v>2028</v>
      </c>
      <c r="C1734" s="217" t="s">
        <v>2425</v>
      </c>
      <c r="D1734" s="214" t="s">
        <v>2485</v>
      </c>
      <c r="E1734" s="235">
        <v>1310</v>
      </c>
      <c r="F1734" s="497">
        <v>41722</v>
      </c>
      <c r="G1734" s="44">
        <v>1310</v>
      </c>
      <c r="H1734" s="248">
        <f>E1734-G1734</f>
        <v>0</v>
      </c>
      <c r="I1734" s="214" t="s">
        <v>45</v>
      </c>
    </row>
    <row r="1735" spans="1:9" x14ac:dyDescent="0.25">
      <c r="A1735" s="216"/>
      <c r="B1735" s="212" t="s">
        <v>2029</v>
      </c>
      <c r="C1735" s="217" t="s">
        <v>2425</v>
      </c>
      <c r="D1735" s="214" t="s">
        <v>16</v>
      </c>
      <c r="E1735" s="235">
        <v>23592.799999999999</v>
      </c>
      <c r="F1735" s="554">
        <v>41738</v>
      </c>
      <c r="G1735" s="245">
        <v>23592.799999999999</v>
      </c>
      <c r="H1735" s="86">
        <f t="shared" ref="H1735:H1798" si="28">E1735-G1735</f>
        <v>0</v>
      </c>
      <c r="I1735" s="214"/>
    </row>
    <row r="1736" spans="1:9" x14ac:dyDescent="0.25">
      <c r="A1736" s="216"/>
      <c r="B1736" s="212" t="s">
        <v>2030</v>
      </c>
      <c r="C1736" s="217" t="s">
        <v>2425</v>
      </c>
      <c r="D1736" s="214" t="s">
        <v>912</v>
      </c>
      <c r="E1736" s="235">
        <v>19057</v>
      </c>
      <c r="F1736" s="497">
        <v>41722</v>
      </c>
      <c r="G1736" s="44">
        <v>19057</v>
      </c>
      <c r="H1736" s="248">
        <f t="shared" si="28"/>
        <v>0</v>
      </c>
      <c r="I1736" s="214" t="s">
        <v>8</v>
      </c>
    </row>
    <row r="1737" spans="1:9" x14ac:dyDescent="0.25">
      <c r="A1737" s="216"/>
      <c r="B1737" s="212" t="s">
        <v>2031</v>
      </c>
      <c r="C1737" s="217" t="s">
        <v>2425</v>
      </c>
      <c r="D1737" s="214" t="s">
        <v>2486</v>
      </c>
      <c r="E1737" s="235">
        <v>420</v>
      </c>
      <c r="F1737" s="497">
        <v>41722</v>
      </c>
      <c r="G1737" s="44">
        <v>420</v>
      </c>
      <c r="H1737" s="248">
        <f t="shared" si="28"/>
        <v>0</v>
      </c>
      <c r="I1737" s="214"/>
    </row>
    <row r="1738" spans="1:9" x14ac:dyDescent="0.25">
      <c r="A1738" s="216"/>
      <c r="B1738" s="212" t="s">
        <v>2032</v>
      </c>
      <c r="C1738" s="217" t="s">
        <v>2425</v>
      </c>
      <c r="D1738" s="214" t="s">
        <v>98</v>
      </c>
      <c r="E1738" s="235">
        <v>11340.4</v>
      </c>
      <c r="F1738" s="497">
        <v>41722</v>
      </c>
      <c r="G1738" s="44">
        <v>11340.4</v>
      </c>
      <c r="H1738" s="248">
        <f t="shared" si="28"/>
        <v>0</v>
      </c>
      <c r="I1738" s="214" t="s">
        <v>12</v>
      </c>
    </row>
    <row r="1739" spans="1:9" x14ac:dyDescent="0.25">
      <c r="A1739" s="216"/>
      <c r="B1739" s="212" t="s">
        <v>2033</v>
      </c>
      <c r="C1739" s="217" t="s">
        <v>2425</v>
      </c>
      <c r="D1739" s="214" t="s">
        <v>136</v>
      </c>
      <c r="E1739" s="235">
        <v>842.5</v>
      </c>
      <c r="F1739" s="497">
        <v>41722</v>
      </c>
      <c r="G1739" s="44">
        <v>842.5</v>
      </c>
      <c r="H1739" s="248">
        <f t="shared" si="28"/>
        <v>0</v>
      </c>
      <c r="I1739" s="214"/>
    </row>
    <row r="1740" spans="1:9" x14ac:dyDescent="0.25">
      <c r="A1740" s="216"/>
      <c r="B1740" s="212" t="s">
        <v>2034</v>
      </c>
      <c r="C1740" s="217" t="s">
        <v>2425</v>
      </c>
      <c r="D1740" s="214" t="s">
        <v>78</v>
      </c>
      <c r="E1740" s="235">
        <v>2544</v>
      </c>
      <c r="F1740" s="497">
        <v>41723</v>
      </c>
      <c r="G1740" s="44">
        <v>2544</v>
      </c>
      <c r="H1740" s="248">
        <f t="shared" si="28"/>
        <v>0</v>
      </c>
      <c r="I1740" s="214" t="s">
        <v>217</v>
      </c>
    </row>
    <row r="1741" spans="1:9" x14ac:dyDescent="0.25">
      <c r="A1741" s="216"/>
      <c r="B1741" s="212" t="s">
        <v>2036</v>
      </c>
      <c r="C1741" s="217" t="s">
        <v>2425</v>
      </c>
      <c r="D1741" s="214" t="s">
        <v>144</v>
      </c>
      <c r="E1741" s="235">
        <v>2565.6</v>
      </c>
      <c r="F1741" s="497">
        <v>41723</v>
      </c>
      <c r="G1741" s="56">
        <v>2565.6</v>
      </c>
      <c r="H1741" s="86">
        <f t="shared" si="28"/>
        <v>0</v>
      </c>
      <c r="I1741" s="214" t="s">
        <v>217</v>
      </c>
    </row>
    <row r="1742" spans="1:9" x14ac:dyDescent="0.25">
      <c r="A1742" s="216"/>
      <c r="B1742" s="212" t="s">
        <v>2037</v>
      </c>
      <c r="C1742" s="217" t="s">
        <v>2425</v>
      </c>
      <c r="D1742" s="214" t="s">
        <v>147</v>
      </c>
      <c r="E1742" s="235">
        <v>2024</v>
      </c>
      <c r="F1742" s="497">
        <v>41723</v>
      </c>
      <c r="G1742" s="56">
        <v>2024</v>
      </c>
      <c r="H1742" s="248">
        <f t="shared" si="28"/>
        <v>0</v>
      </c>
      <c r="I1742" s="214" t="s">
        <v>217</v>
      </c>
    </row>
    <row r="1743" spans="1:9" x14ac:dyDescent="0.25">
      <c r="A1743" s="216"/>
      <c r="B1743" s="212" t="s">
        <v>2038</v>
      </c>
      <c r="C1743" s="217" t="s">
        <v>2425</v>
      </c>
      <c r="D1743" s="214" t="s">
        <v>99</v>
      </c>
      <c r="E1743" s="235">
        <v>3760</v>
      </c>
      <c r="F1743" s="497">
        <v>41723</v>
      </c>
      <c r="G1743" s="56">
        <v>3760</v>
      </c>
      <c r="H1743" s="248">
        <f t="shared" si="28"/>
        <v>0</v>
      </c>
      <c r="I1743" s="214" t="s">
        <v>217</v>
      </c>
    </row>
    <row r="1744" spans="1:9" x14ac:dyDescent="0.25">
      <c r="A1744" s="216"/>
      <c r="B1744" s="212" t="s">
        <v>2040</v>
      </c>
      <c r="C1744" s="217" t="s">
        <v>2425</v>
      </c>
      <c r="D1744" s="214" t="s">
        <v>80</v>
      </c>
      <c r="E1744" s="235">
        <v>1901</v>
      </c>
      <c r="F1744" s="497">
        <v>41723</v>
      </c>
      <c r="G1744" s="56">
        <v>1901</v>
      </c>
      <c r="H1744" s="248">
        <f t="shared" si="28"/>
        <v>0</v>
      </c>
      <c r="I1744" s="214" t="s">
        <v>217</v>
      </c>
    </row>
    <row r="1745" spans="1:11" x14ac:dyDescent="0.25">
      <c r="A1745" s="216"/>
      <c r="B1745" s="212" t="s">
        <v>2041</v>
      </c>
      <c r="C1745" s="217" t="s">
        <v>2425</v>
      </c>
      <c r="D1745" s="214" t="s">
        <v>8</v>
      </c>
      <c r="E1745" s="235">
        <v>914</v>
      </c>
      <c r="F1745" s="497">
        <v>41722</v>
      </c>
      <c r="G1745" s="44">
        <v>914</v>
      </c>
      <c r="H1745" s="86">
        <f t="shared" si="28"/>
        <v>0</v>
      </c>
      <c r="I1745" s="214" t="s">
        <v>8</v>
      </c>
    </row>
    <row r="1746" spans="1:11" x14ac:dyDescent="0.25">
      <c r="A1746" s="216"/>
      <c r="B1746" s="212" t="s">
        <v>2042</v>
      </c>
      <c r="C1746" s="217" t="s">
        <v>2425</v>
      </c>
      <c r="D1746" s="220" t="s">
        <v>2487</v>
      </c>
      <c r="E1746" s="241">
        <v>0</v>
      </c>
      <c r="F1746" s="594" t="s">
        <v>2475</v>
      </c>
      <c r="G1746" s="280"/>
      <c r="H1746" s="86">
        <f t="shared" si="28"/>
        <v>0</v>
      </c>
      <c r="I1746" s="214" t="s">
        <v>217</v>
      </c>
    </row>
    <row r="1747" spans="1:11" x14ac:dyDescent="0.25">
      <c r="A1747" s="216"/>
      <c r="B1747" s="212" t="s">
        <v>2043</v>
      </c>
      <c r="C1747" s="217" t="s">
        <v>2425</v>
      </c>
      <c r="D1747" s="214" t="s">
        <v>8</v>
      </c>
      <c r="E1747" s="235">
        <v>621.5</v>
      </c>
      <c r="F1747" s="497">
        <v>41722</v>
      </c>
      <c r="G1747" s="44">
        <v>621.5</v>
      </c>
      <c r="H1747" s="86">
        <f t="shared" si="28"/>
        <v>0</v>
      </c>
      <c r="I1747" s="214" t="s">
        <v>8</v>
      </c>
    </row>
    <row r="1748" spans="1:11" x14ac:dyDescent="0.25">
      <c r="A1748" s="216"/>
      <c r="B1748" s="212" t="s">
        <v>2044</v>
      </c>
      <c r="C1748" s="217" t="s">
        <v>2425</v>
      </c>
      <c r="D1748" s="214" t="s">
        <v>560</v>
      </c>
      <c r="E1748" s="235">
        <v>2903</v>
      </c>
      <c r="F1748" s="497">
        <v>41723</v>
      </c>
      <c r="G1748" s="56">
        <v>2903</v>
      </c>
      <c r="H1748" s="86">
        <f t="shared" si="28"/>
        <v>0</v>
      </c>
      <c r="I1748" s="214" t="s">
        <v>217</v>
      </c>
    </row>
    <row r="1749" spans="1:11" x14ac:dyDescent="0.25">
      <c r="A1749" s="216"/>
      <c r="B1749" s="212" t="s">
        <v>2046</v>
      </c>
      <c r="C1749" s="217" t="s">
        <v>2425</v>
      </c>
      <c r="D1749" s="214" t="s">
        <v>956</v>
      </c>
      <c r="E1749" s="235">
        <v>2251.1999999999998</v>
      </c>
      <c r="F1749" s="554" t="s">
        <v>2488</v>
      </c>
      <c r="G1749" s="56">
        <v>2251.1999999999998</v>
      </c>
      <c r="H1749" s="86">
        <f t="shared" si="28"/>
        <v>0</v>
      </c>
      <c r="I1749" s="214" t="s">
        <v>217</v>
      </c>
    </row>
    <row r="1750" spans="1:11" x14ac:dyDescent="0.25">
      <c r="A1750" s="216"/>
      <c r="B1750" s="212" t="s">
        <v>2047</v>
      </c>
      <c r="C1750" s="217" t="s">
        <v>2425</v>
      </c>
      <c r="D1750" s="214" t="s">
        <v>233</v>
      </c>
      <c r="E1750" s="235">
        <v>1431.2</v>
      </c>
      <c r="F1750" s="497">
        <v>41723</v>
      </c>
      <c r="G1750" s="56">
        <v>1431.2</v>
      </c>
      <c r="H1750" s="86">
        <f t="shared" si="28"/>
        <v>0</v>
      </c>
      <c r="I1750" s="214" t="s">
        <v>217</v>
      </c>
    </row>
    <row r="1751" spans="1:11" x14ac:dyDescent="0.25">
      <c r="A1751" s="216"/>
      <c r="B1751" s="212" t="s">
        <v>2048</v>
      </c>
      <c r="C1751" s="217" t="s">
        <v>2425</v>
      </c>
      <c r="D1751" s="214" t="s">
        <v>2489</v>
      </c>
      <c r="E1751" s="235">
        <v>2429</v>
      </c>
      <c r="F1751" s="497">
        <v>41723</v>
      </c>
      <c r="G1751" s="56">
        <v>2429</v>
      </c>
      <c r="H1751" s="86">
        <f t="shared" si="28"/>
        <v>0</v>
      </c>
      <c r="I1751" s="214"/>
    </row>
    <row r="1752" spans="1:11" ht="24.75" x14ac:dyDescent="0.25">
      <c r="A1752" s="216"/>
      <c r="B1752" s="212" t="s">
        <v>2050</v>
      </c>
      <c r="C1752" s="217" t="s">
        <v>2425</v>
      </c>
      <c r="D1752" s="214" t="s">
        <v>435</v>
      </c>
      <c r="E1752" s="235">
        <v>3897.3</v>
      </c>
      <c r="F1752" s="601" t="s">
        <v>2490</v>
      </c>
      <c r="G1752" s="44">
        <v>3897.3</v>
      </c>
      <c r="H1752" s="86">
        <f t="shared" si="28"/>
        <v>0</v>
      </c>
      <c r="I1752" s="214"/>
    </row>
    <row r="1753" spans="1:11" x14ac:dyDescent="0.25">
      <c r="A1753" s="216"/>
      <c r="B1753" s="212" t="s">
        <v>2051</v>
      </c>
      <c r="C1753" s="217" t="s">
        <v>2425</v>
      </c>
      <c r="D1753" s="214" t="s">
        <v>51</v>
      </c>
      <c r="E1753" s="235">
        <v>1969.8</v>
      </c>
      <c r="F1753" s="497">
        <v>41723</v>
      </c>
      <c r="G1753" s="44">
        <v>1969.8</v>
      </c>
      <c r="H1753" s="86">
        <f t="shared" si="28"/>
        <v>0</v>
      </c>
      <c r="I1753" s="214" t="s">
        <v>217</v>
      </c>
    </row>
    <row r="1754" spans="1:11" x14ac:dyDescent="0.25">
      <c r="A1754" s="216"/>
      <c r="B1754" s="212" t="s">
        <v>2052</v>
      </c>
      <c r="C1754" s="217" t="s">
        <v>2425</v>
      </c>
      <c r="D1754" s="214" t="s">
        <v>79</v>
      </c>
      <c r="E1754" s="235">
        <v>73156</v>
      </c>
      <c r="F1754" s="557" t="s">
        <v>2491</v>
      </c>
      <c r="G1754" s="245">
        <v>73156</v>
      </c>
      <c r="H1754" s="86">
        <f t="shared" si="28"/>
        <v>0</v>
      </c>
      <c r="I1754" s="214" t="s">
        <v>162</v>
      </c>
    </row>
    <row r="1755" spans="1:11" x14ac:dyDescent="0.25">
      <c r="A1755" s="216"/>
      <c r="B1755" s="212" t="s">
        <v>2053</v>
      </c>
      <c r="C1755" s="217" t="s">
        <v>2425</v>
      </c>
      <c r="D1755" s="214" t="s">
        <v>87</v>
      </c>
      <c r="E1755" s="235">
        <v>6224</v>
      </c>
      <c r="F1755" s="497">
        <v>41722</v>
      </c>
      <c r="G1755" s="44">
        <v>6224</v>
      </c>
      <c r="H1755" s="86">
        <f t="shared" si="28"/>
        <v>0</v>
      </c>
      <c r="I1755" s="214" t="s">
        <v>8</v>
      </c>
    </row>
    <row r="1756" spans="1:11" x14ac:dyDescent="0.25">
      <c r="A1756" s="216"/>
      <c r="B1756" s="212" t="s">
        <v>2054</v>
      </c>
      <c r="C1756" s="217" t="s">
        <v>2425</v>
      </c>
      <c r="D1756" s="214" t="s">
        <v>8</v>
      </c>
      <c r="E1756" s="235">
        <v>861.5</v>
      </c>
      <c r="F1756" s="497">
        <v>41722</v>
      </c>
      <c r="G1756" s="44">
        <v>861.5</v>
      </c>
      <c r="H1756" s="86">
        <f t="shared" si="28"/>
        <v>0</v>
      </c>
      <c r="I1756" s="214" t="s">
        <v>8</v>
      </c>
    </row>
    <row r="1757" spans="1:11" x14ac:dyDescent="0.25">
      <c r="A1757" s="216"/>
      <c r="B1757" s="212" t="s">
        <v>2055</v>
      </c>
      <c r="C1757" s="217" t="s">
        <v>2425</v>
      </c>
      <c r="D1757" s="214" t="s">
        <v>100</v>
      </c>
      <c r="E1757" s="235">
        <v>35572</v>
      </c>
      <c r="F1757" s="497">
        <v>41723</v>
      </c>
      <c r="G1757" s="44">
        <v>35572</v>
      </c>
      <c r="H1757" s="86">
        <f t="shared" si="28"/>
        <v>0</v>
      </c>
      <c r="I1757" s="214" t="s">
        <v>12</v>
      </c>
    </row>
    <row r="1758" spans="1:11" x14ac:dyDescent="0.25">
      <c r="A1758" s="216"/>
      <c r="B1758" s="212" t="s">
        <v>2056</v>
      </c>
      <c r="C1758" s="217" t="s">
        <v>2425</v>
      </c>
      <c r="D1758" s="214" t="s">
        <v>544</v>
      </c>
      <c r="E1758" s="235">
        <v>25333.5</v>
      </c>
      <c r="F1758" s="497">
        <v>41723</v>
      </c>
      <c r="G1758" s="56">
        <v>25333.5</v>
      </c>
      <c r="H1758" s="86">
        <f t="shared" si="28"/>
        <v>0</v>
      </c>
      <c r="I1758" s="214" t="s">
        <v>12</v>
      </c>
    </row>
    <row r="1759" spans="1:11" x14ac:dyDescent="0.25">
      <c r="A1759" s="216"/>
      <c r="B1759" s="212" t="s">
        <v>2057</v>
      </c>
      <c r="C1759" s="217" t="s">
        <v>2425</v>
      </c>
      <c r="D1759" s="214" t="s">
        <v>2436</v>
      </c>
      <c r="E1759" s="235">
        <v>10411.200000000001</v>
      </c>
      <c r="F1759" s="497">
        <v>41723</v>
      </c>
      <c r="G1759" s="56">
        <v>10411.200000000001</v>
      </c>
      <c r="H1759" s="86">
        <f t="shared" si="28"/>
        <v>0</v>
      </c>
      <c r="I1759" s="214" t="s">
        <v>21</v>
      </c>
    </row>
    <row r="1760" spans="1:11" x14ac:dyDescent="0.25">
      <c r="A1760" s="216"/>
      <c r="B1760" s="212" t="s">
        <v>2058</v>
      </c>
      <c r="C1760" s="217" t="s">
        <v>2425</v>
      </c>
      <c r="D1760" s="214" t="s">
        <v>213</v>
      </c>
      <c r="E1760" s="235">
        <v>1192.5</v>
      </c>
      <c r="F1760" s="497">
        <v>41723</v>
      </c>
      <c r="G1760" s="56">
        <v>1192.5</v>
      </c>
      <c r="H1760" s="86">
        <f t="shared" si="28"/>
        <v>0</v>
      </c>
      <c r="I1760" s="214" t="s">
        <v>21</v>
      </c>
      <c r="J1760" s="28"/>
      <c r="K1760" s="28"/>
    </row>
    <row r="1761" spans="1:9" x14ac:dyDescent="0.25">
      <c r="A1761" s="216"/>
      <c r="B1761" s="212" t="s">
        <v>2059</v>
      </c>
      <c r="C1761" s="217" t="s">
        <v>2425</v>
      </c>
      <c r="D1761" s="214" t="s">
        <v>14</v>
      </c>
      <c r="E1761" s="235">
        <v>7140</v>
      </c>
      <c r="F1761" s="497">
        <v>41723</v>
      </c>
      <c r="G1761" s="56">
        <v>7140</v>
      </c>
      <c r="H1761" s="86">
        <f t="shared" si="28"/>
        <v>0</v>
      </c>
      <c r="I1761" s="214" t="s">
        <v>30</v>
      </c>
    </row>
    <row r="1762" spans="1:9" x14ac:dyDescent="0.25">
      <c r="A1762" s="216"/>
      <c r="B1762" s="212" t="s">
        <v>2060</v>
      </c>
      <c r="C1762" s="217" t="s">
        <v>2425</v>
      </c>
      <c r="D1762" s="214" t="s">
        <v>85</v>
      </c>
      <c r="E1762" s="235">
        <v>2448</v>
      </c>
      <c r="F1762" s="497">
        <v>41723</v>
      </c>
      <c r="G1762" s="44">
        <v>2448</v>
      </c>
      <c r="H1762" s="86">
        <f t="shared" si="28"/>
        <v>0</v>
      </c>
      <c r="I1762" s="214" t="s">
        <v>12</v>
      </c>
    </row>
    <row r="1763" spans="1:9" x14ac:dyDescent="0.25">
      <c r="A1763" s="216"/>
      <c r="B1763" s="212" t="s">
        <v>2061</v>
      </c>
      <c r="C1763" s="217" t="s">
        <v>2425</v>
      </c>
      <c r="D1763" s="214" t="s">
        <v>152</v>
      </c>
      <c r="E1763" s="246">
        <v>7217</v>
      </c>
      <c r="F1763" s="497">
        <v>41722</v>
      </c>
      <c r="G1763" s="44">
        <v>7217</v>
      </c>
      <c r="H1763" s="86">
        <f t="shared" si="28"/>
        <v>0</v>
      </c>
      <c r="I1763" s="214"/>
    </row>
    <row r="1764" spans="1:9" x14ac:dyDescent="0.25">
      <c r="A1764" s="216">
        <v>41723</v>
      </c>
      <c r="B1764" s="212" t="s">
        <v>2062</v>
      </c>
      <c r="C1764" s="217" t="s">
        <v>2425</v>
      </c>
      <c r="D1764" s="214" t="s">
        <v>149</v>
      </c>
      <c r="E1764" s="235">
        <v>6341</v>
      </c>
      <c r="F1764" s="497">
        <v>41723</v>
      </c>
      <c r="G1764" s="44">
        <v>6341</v>
      </c>
      <c r="H1764" s="86">
        <f t="shared" si="28"/>
        <v>0</v>
      </c>
      <c r="I1764" s="214" t="s">
        <v>12</v>
      </c>
    </row>
    <row r="1765" spans="1:9" x14ac:dyDescent="0.25">
      <c r="A1765" s="216"/>
      <c r="B1765" s="212" t="s">
        <v>2063</v>
      </c>
      <c r="C1765" s="217" t="s">
        <v>2425</v>
      </c>
      <c r="D1765" s="214" t="s">
        <v>163</v>
      </c>
      <c r="E1765" s="235">
        <v>14466.7</v>
      </c>
      <c r="F1765" s="497">
        <v>41724</v>
      </c>
      <c r="G1765" s="44">
        <v>14466.7</v>
      </c>
      <c r="H1765" s="86">
        <f t="shared" si="28"/>
        <v>0</v>
      </c>
      <c r="I1765" s="58" t="s">
        <v>162</v>
      </c>
    </row>
    <row r="1766" spans="1:9" x14ac:dyDescent="0.25">
      <c r="A1766" s="216"/>
      <c r="B1766" s="212" t="s">
        <v>2064</v>
      </c>
      <c r="C1766" s="217" t="s">
        <v>2425</v>
      </c>
      <c r="D1766" s="214" t="s">
        <v>358</v>
      </c>
      <c r="E1766" s="235">
        <v>12902</v>
      </c>
      <c r="F1766" s="497">
        <v>41727</v>
      </c>
      <c r="G1766" s="44">
        <v>12902</v>
      </c>
      <c r="H1766" s="86">
        <f t="shared" si="28"/>
        <v>0</v>
      </c>
      <c r="I1766" s="214" t="s">
        <v>162</v>
      </c>
    </row>
    <row r="1767" spans="1:9" x14ac:dyDescent="0.25">
      <c r="A1767" s="216"/>
      <c r="B1767" s="212" t="s">
        <v>2065</v>
      </c>
      <c r="C1767" s="217" t="s">
        <v>2425</v>
      </c>
      <c r="D1767" s="214" t="s">
        <v>944</v>
      </c>
      <c r="E1767" s="235">
        <v>11260.5</v>
      </c>
      <c r="F1767" s="497">
        <v>41724</v>
      </c>
      <c r="G1767" s="44">
        <v>11260.5</v>
      </c>
      <c r="H1767" s="86">
        <f t="shared" si="28"/>
        <v>0</v>
      </c>
      <c r="I1767" s="214" t="s">
        <v>162</v>
      </c>
    </row>
    <row r="1768" spans="1:9" x14ac:dyDescent="0.25">
      <c r="A1768" s="216"/>
      <c r="B1768" s="212" t="s">
        <v>2067</v>
      </c>
      <c r="C1768" s="217" t="s">
        <v>2425</v>
      </c>
      <c r="D1768" s="214" t="s">
        <v>269</v>
      </c>
      <c r="E1768" s="235">
        <v>3074.5</v>
      </c>
      <c r="F1768" s="497">
        <v>41724</v>
      </c>
      <c r="G1768" s="56">
        <v>3074.5</v>
      </c>
      <c r="H1768" s="86">
        <f t="shared" si="28"/>
        <v>0</v>
      </c>
      <c r="I1768" s="214" t="s">
        <v>162</v>
      </c>
    </row>
    <row r="1769" spans="1:9" x14ac:dyDescent="0.25">
      <c r="A1769" s="216"/>
      <c r="B1769" s="212" t="s">
        <v>2069</v>
      </c>
      <c r="C1769" s="217" t="s">
        <v>2425</v>
      </c>
      <c r="D1769" s="214" t="s">
        <v>160</v>
      </c>
      <c r="E1769" s="235">
        <v>157440</v>
      </c>
      <c r="F1769" s="573" t="s">
        <v>2492</v>
      </c>
      <c r="G1769" s="56">
        <v>157440</v>
      </c>
      <c r="H1769" s="86">
        <f t="shared" si="28"/>
        <v>0</v>
      </c>
      <c r="I1769" s="214" t="s">
        <v>162</v>
      </c>
    </row>
    <row r="1770" spans="1:9" x14ac:dyDescent="0.25">
      <c r="A1770" s="216"/>
      <c r="B1770" s="212" t="s">
        <v>2070</v>
      </c>
      <c r="C1770" s="217" t="s">
        <v>2425</v>
      </c>
      <c r="D1770" s="214" t="s">
        <v>160</v>
      </c>
      <c r="E1770" s="235">
        <v>17452.599999999999</v>
      </c>
      <c r="F1770" s="573" t="s">
        <v>2493</v>
      </c>
      <c r="G1770" s="56">
        <v>17452.599999999999</v>
      </c>
      <c r="H1770" s="86">
        <f t="shared" si="28"/>
        <v>0</v>
      </c>
      <c r="I1770" s="214" t="s">
        <v>162</v>
      </c>
    </row>
    <row r="1771" spans="1:9" x14ac:dyDescent="0.25">
      <c r="A1771" s="216"/>
      <c r="B1771" s="212" t="s">
        <v>2071</v>
      </c>
      <c r="C1771" s="217" t="s">
        <v>2425</v>
      </c>
      <c r="D1771" s="214" t="s">
        <v>168</v>
      </c>
      <c r="E1771" s="235">
        <v>7108.5</v>
      </c>
      <c r="F1771" s="497">
        <v>41724</v>
      </c>
      <c r="G1771" s="56">
        <v>7108.5</v>
      </c>
      <c r="H1771" s="86">
        <f t="shared" si="28"/>
        <v>0</v>
      </c>
      <c r="I1771" s="214" t="s">
        <v>162</v>
      </c>
    </row>
    <row r="1772" spans="1:9" x14ac:dyDescent="0.25">
      <c r="A1772" s="216"/>
      <c r="B1772" s="212" t="s">
        <v>2072</v>
      </c>
      <c r="C1772" s="217" t="s">
        <v>2425</v>
      </c>
      <c r="D1772" s="214" t="s">
        <v>22</v>
      </c>
      <c r="E1772" s="235">
        <v>3557</v>
      </c>
      <c r="F1772" s="497">
        <v>41724</v>
      </c>
      <c r="G1772" s="56">
        <v>3557</v>
      </c>
      <c r="H1772" s="86">
        <f t="shared" si="28"/>
        <v>0</v>
      </c>
      <c r="I1772" s="214" t="s">
        <v>162</v>
      </c>
    </row>
    <row r="1773" spans="1:9" ht="34.5" x14ac:dyDescent="0.25">
      <c r="A1773" s="216"/>
      <c r="B1773" s="212" t="s">
        <v>2073</v>
      </c>
      <c r="C1773" s="217" t="s">
        <v>2425</v>
      </c>
      <c r="D1773" s="214" t="s">
        <v>175</v>
      </c>
      <c r="E1773" s="235">
        <v>14259.4</v>
      </c>
      <c r="F1773" s="568" t="s">
        <v>2494</v>
      </c>
      <c r="G1773" s="44">
        <v>14259.4</v>
      </c>
      <c r="H1773" s="86">
        <f t="shared" si="28"/>
        <v>0</v>
      </c>
      <c r="I1773" s="214" t="s">
        <v>162</v>
      </c>
    </row>
    <row r="1774" spans="1:9" x14ac:dyDescent="0.25">
      <c r="A1774" s="216"/>
      <c r="B1774" s="212" t="s">
        <v>2074</v>
      </c>
      <c r="C1774" s="217" t="s">
        <v>2425</v>
      </c>
      <c r="D1774" s="214" t="s">
        <v>175</v>
      </c>
      <c r="E1774" s="235">
        <v>26057.5</v>
      </c>
      <c r="F1774" s="573" t="s">
        <v>2495</v>
      </c>
      <c r="G1774" s="44">
        <v>26057.5</v>
      </c>
      <c r="H1774" s="86">
        <f t="shared" si="28"/>
        <v>0</v>
      </c>
      <c r="I1774" s="214" t="s">
        <v>162</v>
      </c>
    </row>
    <row r="1775" spans="1:9" x14ac:dyDescent="0.25">
      <c r="A1775" s="216"/>
      <c r="B1775" s="212" t="s">
        <v>2076</v>
      </c>
      <c r="C1775" s="217" t="s">
        <v>2425</v>
      </c>
      <c r="D1775" s="214" t="s">
        <v>147</v>
      </c>
      <c r="E1775" s="235">
        <v>1439</v>
      </c>
      <c r="F1775" s="497">
        <v>41724</v>
      </c>
      <c r="G1775" s="44">
        <v>1439</v>
      </c>
      <c r="H1775" s="86">
        <f t="shared" si="28"/>
        <v>0</v>
      </c>
      <c r="I1775" s="214" t="s">
        <v>162</v>
      </c>
    </row>
    <row r="1776" spans="1:9" x14ac:dyDescent="0.25">
      <c r="A1776" s="216"/>
      <c r="B1776" s="212" t="s">
        <v>2077</v>
      </c>
      <c r="C1776" s="217" t="s">
        <v>2425</v>
      </c>
      <c r="D1776" s="214" t="s">
        <v>269</v>
      </c>
      <c r="E1776" s="235">
        <v>7161.5</v>
      </c>
      <c r="F1776" s="497">
        <v>41723</v>
      </c>
      <c r="G1776" s="44">
        <v>7161.5</v>
      </c>
      <c r="H1776" s="86">
        <f t="shared" si="28"/>
        <v>0</v>
      </c>
      <c r="I1776" s="214"/>
    </row>
    <row r="1777" spans="1:9" x14ac:dyDescent="0.25">
      <c r="A1777" s="216"/>
      <c r="B1777" s="212" t="s">
        <v>2078</v>
      </c>
      <c r="C1777" s="217" t="s">
        <v>2425</v>
      </c>
      <c r="D1777" s="214" t="s">
        <v>62</v>
      </c>
      <c r="E1777" s="235">
        <v>9180</v>
      </c>
      <c r="F1777" s="497">
        <v>41724</v>
      </c>
      <c r="G1777" s="44">
        <v>9180</v>
      </c>
      <c r="H1777" s="86">
        <f t="shared" si="28"/>
        <v>0</v>
      </c>
      <c r="I1777" s="214" t="s">
        <v>12</v>
      </c>
    </row>
    <row r="1778" spans="1:9" x14ac:dyDescent="0.25">
      <c r="A1778" s="216"/>
      <c r="B1778" s="212" t="s">
        <v>2081</v>
      </c>
      <c r="C1778" s="217" t="s">
        <v>2425</v>
      </c>
      <c r="D1778" s="214" t="s">
        <v>2481</v>
      </c>
      <c r="E1778" s="235">
        <v>2850.5</v>
      </c>
      <c r="F1778" s="497">
        <v>41723</v>
      </c>
      <c r="G1778" s="44">
        <v>2850.5</v>
      </c>
      <c r="H1778" s="86">
        <f t="shared" si="28"/>
        <v>0</v>
      </c>
      <c r="I1778" s="214"/>
    </row>
    <row r="1779" spans="1:9" x14ac:dyDescent="0.25">
      <c r="A1779" s="216"/>
      <c r="B1779" s="212" t="s">
        <v>2082</v>
      </c>
      <c r="C1779" s="217" t="s">
        <v>2425</v>
      </c>
      <c r="D1779" s="214" t="s">
        <v>8</v>
      </c>
      <c r="E1779" s="235">
        <v>1088</v>
      </c>
      <c r="F1779" s="497">
        <v>41723</v>
      </c>
      <c r="G1779" s="44">
        <v>1088</v>
      </c>
      <c r="H1779" s="86">
        <f t="shared" si="28"/>
        <v>0</v>
      </c>
      <c r="I1779" s="214" t="s">
        <v>8</v>
      </c>
    </row>
    <row r="1780" spans="1:9" x14ac:dyDescent="0.25">
      <c r="A1780" s="216"/>
      <c r="B1780" s="212" t="s">
        <v>2083</v>
      </c>
      <c r="C1780" s="217" t="s">
        <v>2425</v>
      </c>
      <c r="D1780" s="214" t="s">
        <v>260</v>
      </c>
      <c r="E1780" s="235">
        <v>2176</v>
      </c>
      <c r="F1780" s="497">
        <v>41723</v>
      </c>
      <c r="G1780" s="44">
        <v>2176</v>
      </c>
      <c r="H1780" s="86">
        <f t="shared" si="28"/>
        <v>0</v>
      </c>
      <c r="I1780" s="214" t="s">
        <v>21</v>
      </c>
    </row>
    <row r="1781" spans="1:9" x14ac:dyDescent="0.25">
      <c r="A1781" s="216"/>
      <c r="B1781" s="212" t="s">
        <v>2085</v>
      </c>
      <c r="C1781" s="217" t="s">
        <v>2425</v>
      </c>
      <c r="D1781" s="214" t="s">
        <v>16</v>
      </c>
      <c r="E1781" s="235">
        <v>43489.599999999999</v>
      </c>
      <c r="F1781" s="554">
        <v>41738</v>
      </c>
      <c r="G1781" s="245">
        <v>43489.599999999999</v>
      </c>
      <c r="H1781" s="86">
        <f t="shared" si="28"/>
        <v>0</v>
      </c>
      <c r="I1781" s="214" t="s">
        <v>30</v>
      </c>
    </row>
    <row r="1782" spans="1:9" x14ac:dyDescent="0.25">
      <c r="A1782" s="216"/>
      <c r="B1782" s="212" t="s">
        <v>2086</v>
      </c>
      <c r="C1782" s="217" t="s">
        <v>2425</v>
      </c>
      <c r="D1782" s="214" t="s">
        <v>11</v>
      </c>
      <c r="E1782" s="235">
        <v>23011.200000000001</v>
      </c>
      <c r="F1782" s="554">
        <v>41732</v>
      </c>
      <c r="G1782" s="245">
        <v>23011.200000000001</v>
      </c>
      <c r="H1782" s="86">
        <f t="shared" si="28"/>
        <v>0</v>
      </c>
      <c r="I1782" s="214" t="s">
        <v>12</v>
      </c>
    </row>
    <row r="1783" spans="1:9" x14ac:dyDescent="0.25">
      <c r="A1783" s="216"/>
      <c r="B1783" s="212" t="s">
        <v>2087</v>
      </c>
      <c r="C1783" s="217" t="s">
        <v>2425</v>
      </c>
      <c r="D1783" s="214" t="s">
        <v>144</v>
      </c>
      <c r="E1783" s="235">
        <v>4502.5</v>
      </c>
      <c r="F1783" s="497">
        <v>41723</v>
      </c>
      <c r="G1783" s="44">
        <v>4502.5</v>
      </c>
      <c r="H1783" s="86">
        <f t="shared" si="28"/>
        <v>0</v>
      </c>
      <c r="I1783" s="214" t="s">
        <v>30</v>
      </c>
    </row>
    <row r="1784" spans="1:9" x14ac:dyDescent="0.25">
      <c r="A1784" s="216"/>
      <c r="B1784" s="212" t="s">
        <v>2088</v>
      </c>
      <c r="C1784" s="217" t="s">
        <v>2425</v>
      </c>
      <c r="D1784" s="214" t="s">
        <v>501</v>
      </c>
      <c r="E1784" s="235">
        <v>1262</v>
      </c>
      <c r="F1784" s="497">
        <v>41723</v>
      </c>
      <c r="G1784" s="44">
        <v>1262</v>
      </c>
      <c r="H1784" s="86">
        <f t="shared" si="28"/>
        <v>0</v>
      </c>
      <c r="I1784" s="214"/>
    </row>
    <row r="1785" spans="1:9" x14ac:dyDescent="0.25">
      <c r="A1785" s="216"/>
      <c r="B1785" s="212" t="s">
        <v>2089</v>
      </c>
      <c r="C1785" s="217" t="s">
        <v>2425</v>
      </c>
      <c r="D1785" s="214" t="s">
        <v>116</v>
      </c>
      <c r="E1785" s="235">
        <v>5967.5</v>
      </c>
      <c r="F1785" s="497">
        <v>41723</v>
      </c>
      <c r="G1785" s="44">
        <v>5967.5</v>
      </c>
      <c r="H1785" s="86">
        <f t="shared" si="28"/>
        <v>0</v>
      </c>
      <c r="I1785" s="214"/>
    </row>
    <row r="1786" spans="1:9" x14ac:dyDescent="0.25">
      <c r="A1786" s="216"/>
      <c r="B1786" s="212" t="s">
        <v>2091</v>
      </c>
      <c r="C1786" s="217" t="s">
        <v>2425</v>
      </c>
      <c r="D1786" s="220" t="s">
        <v>53</v>
      </c>
      <c r="E1786" s="241">
        <v>0</v>
      </c>
      <c r="F1786" s="497"/>
      <c r="G1786" s="44"/>
      <c r="H1786" s="86">
        <f t="shared" si="28"/>
        <v>0</v>
      </c>
      <c r="I1786" s="214" t="s">
        <v>324</v>
      </c>
    </row>
    <row r="1787" spans="1:9" x14ac:dyDescent="0.25">
      <c r="A1787" s="216"/>
      <c r="B1787" s="212" t="s">
        <v>2092</v>
      </c>
      <c r="C1787" s="217" t="s">
        <v>2425</v>
      </c>
      <c r="D1787" s="214" t="s">
        <v>44</v>
      </c>
      <c r="E1787" s="235">
        <v>2880</v>
      </c>
      <c r="F1787" s="554">
        <v>41737</v>
      </c>
      <c r="G1787" s="245">
        <v>2880</v>
      </c>
      <c r="H1787" s="86">
        <f t="shared" si="28"/>
        <v>0</v>
      </c>
      <c r="I1787" s="214" t="s">
        <v>21</v>
      </c>
    </row>
    <row r="1788" spans="1:9" x14ac:dyDescent="0.25">
      <c r="A1788" s="216"/>
      <c r="B1788" s="212" t="s">
        <v>2093</v>
      </c>
      <c r="C1788" s="217" t="s">
        <v>2425</v>
      </c>
      <c r="D1788" s="214" t="s">
        <v>2496</v>
      </c>
      <c r="E1788" s="235">
        <v>1077</v>
      </c>
      <c r="F1788" s="497">
        <v>41723</v>
      </c>
      <c r="G1788" s="44">
        <v>1077</v>
      </c>
      <c r="H1788" s="248">
        <f t="shared" si="28"/>
        <v>0</v>
      </c>
      <c r="I1788" s="214" t="s">
        <v>30</v>
      </c>
    </row>
    <row r="1789" spans="1:9" x14ac:dyDescent="0.25">
      <c r="A1789" s="216"/>
      <c r="B1789" s="212" t="s">
        <v>2094</v>
      </c>
      <c r="C1789" s="217" t="s">
        <v>2425</v>
      </c>
      <c r="D1789" s="214" t="s">
        <v>42</v>
      </c>
      <c r="E1789" s="235">
        <v>960</v>
      </c>
      <c r="F1789" s="554">
        <v>41737</v>
      </c>
      <c r="G1789" s="245">
        <v>960</v>
      </c>
      <c r="H1789" s="86">
        <f t="shared" si="28"/>
        <v>0</v>
      </c>
      <c r="I1789" s="214" t="s">
        <v>65</v>
      </c>
    </row>
    <row r="1790" spans="1:9" x14ac:dyDescent="0.25">
      <c r="A1790" s="216">
        <v>41723</v>
      </c>
      <c r="B1790" s="212" t="s">
        <v>2095</v>
      </c>
      <c r="C1790" s="212" t="s">
        <v>2425</v>
      </c>
      <c r="D1790" s="214" t="s">
        <v>43</v>
      </c>
      <c r="E1790" s="235">
        <v>1440</v>
      </c>
      <c r="F1790" s="554">
        <v>41737</v>
      </c>
      <c r="G1790" s="245">
        <v>1440</v>
      </c>
      <c r="H1790" s="291">
        <f t="shared" si="28"/>
        <v>0</v>
      </c>
    </row>
    <row r="1791" spans="1:9" x14ac:dyDescent="0.25">
      <c r="A1791" s="216"/>
      <c r="B1791" s="212" t="s">
        <v>2096</v>
      </c>
      <c r="C1791" s="217" t="s">
        <v>2425</v>
      </c>
      <c r="D1791" s="214" t="s">
        <v>52</v>
      </c>
      <c r="E1791" s="235">
        <v>261.60000000000002</v>
      </c>
      <c r="F1791" s="497">
        <v>41724</v>
      </c>
      <c r="G1791" s="44">
        <v>261.60000000000002</v>
      </c>
      <c r="H1791" s="248">
        <f t="shared" si="28"/>
        <v>0</v>
      </c>
    </row>
    <row r="1792" spans="1:9" x14ac:dyDescent="0.25">
      <c r="A1792" s="216"/>
      <c r="B1792" s="212" t="s">
        <v>2097</v>
      </c>
      <c r="C1792" s="217" t="s">
        <v>2425</v>
      </c>
      <c r="D1792" s="214" t="s">
        <v>55</v>
      </c>
      <c r="E1792" s="235">
        <v>10573.75</v>
      </c>
      <c r="F1792" s="497">
        <v>41723</v>
      </c>
      <c r="G1792" s="44">
        <v>10573.75</v>
      </c>
      <c r="H1792" s="248">
        <f t="shared" si="28"/>
        <v>0</v>
      </c>
    </row>
    <row r="1793" spans="1:8" x14ac:dyDescent="0.25">
      <c r="A1793" s="216"/>
      <c r="B1793" s="212" t="s">
        <v>2098</v>
      </c>
      <c r="C1793" s="217" t="s">
        <v>2425</v>
      </c>
      <c r="D1793" s="214" t="s">
        <v>666</v>
      </c>
      <c r="E1793" s="235">
        <v>10184.65</v>
      </c>
      <c r="F1793" s="497">
        <v>41723</v>
      </c>
      <c r="G1793" s="44">
        <v>10184.65</v>
      </c>
      <c r="H1793" s="248">
        <f t="shared" si="28"/>
        <v>0</v>
      </c>
    </row>
    <row r="1794" spans="1:8" x14ac:dyDescent="0.25">
      <c r="A1794" s="216"/>
      <c r="B1794" s="212" t="s">
        <v>2099</v>
      </c>
      <c r="C1794" s="217" t="s">
        <v>2425</v>
      </c>
      <c r="D1794" s="214" t="s">
        <v>921</v>
      </c>
      <c r="E1794" s="235">
        <v>18179.2</v>
      </c>
      <c r="F1794" s="497">
        <v>41723</v>
      </c>
      <c r="G1794" s="44">
        <v>18179.2</v>
      </c>
      <c r="H1794" s="248">
        <f t="shared" si="28"/>
        <v>0</v>
      </c>
    </row>
    <row r="1795" spans="1:8" x14ac:dyDescent="0.25">
      <c r="A1795" s="216"/>
      <c r="B1795" s="212" t="s">
        <v>2101</v>
      </c>
      <c r="C1795" s="217" t="s">
        <v>2425</v>
      </c>
      <c r="D1795" s="214" t="s">
        <v>189</v>
      </c>
      <c r="E1795" s="235">
        <v>14243.38</v>
      </c>
      <c r="F1795" s="554" t="s">
        <v>2497</v>
      </c>
      <c r="G1795" s="44">
        <v>14243.38</v>
      </c>
      <c r="H1795" s="86">
        <f t="shared" si="28"/>
        <v>0</v>
      </c>
    </row>
    <row r="1796" spans="1:8" x14ac:dyDescent="0.25">
      <c r="A1796" s="216"/>
      <c r="B1796" s="212" t="s">
        <v>2102</v>
      </c>
      <c r="C1796" s="217" t="s">
        <v>2425</v>
      </c>
      <c r="D1796" s="214" t="s">
        <v>123</v>
      </c>
      <c r="E1796" s="235">
        <v>8096</v>
      </c>
      <c r="F1796" s="557" t="s">
        <v>2498</v>
      </c>
      <c r="G1796" s="44">
        <v>8096</v>
      </c>
      <c r="H1796" s="86">
        <f t="shared" si="28"/>
        <v>0</v>
      </c>
    </row>
    <row r="1797" spans="1:8" x14ac:dyDescent="0.25">
      <c r="A1797" s="216"/>
      <c r="B1797" s="212" t="s">
        <v>2104</v>
      </c>
      <c r="C1797" s="217" t="s">
        <v>2425</v>
      </c>
      <c r="D1797" s="214" t="s">
        <v>373</v>
      </c>
      <c r="E1797" s="235">
        <v>3657.7</v>
      </c>
      <c r="F1797" s="497">
        <v>41723</v>
      </c>
      <c r="G1797" s="44">
        <v>3657.7</v>
      </c>
      <c r="H1797" s="86">
        <f t="shared" si="28"/>
        <v>0</v>
      </c>
    </row>
    <row r="1798" spans="1:8" x14ac:dyDescent="0.25">
      <c r="A1798" s="216"/>
      <c r="B1798" s="212" t="s">
        <v>2106</v>
      </c>
      <c r="C1798" s="217" t="s">
        <v>2425</v>
      </c>
      <c r="D1798" s="214" t="s">
        <v>57</v>
      </c>
      <c r="E1798" s="235">
        <v>735</v>
      </c>
      <c r="F1798" s="497">
        <v>41723</v>
      </c>
      <c r="G1798" s="44">
        <v>735</v>
      </c>
      <c r="H1798" s="86">
        <f t="shared" si="28"/>
        <v>0</v>
      </c>
    </row>
    <row r="1799" spans="1:8" x14ac:dyDescent="0.25">
      <c r="A1799" s="216"/>
      <c r="B1799" s="212" t="s">
        <v>2107</v>
      </c>
      <c r="C1799" s="217" t="s">
        <v>2425</v>
      </c>
      <c r="D1799" s="214" t="s">
        <v>54</v>
      </c>
      <c r="E1799" s="235">
        <v>6527</v>
      </c>
      <c r="F1799" s="497">
        <v>41723</v>
      </c>
      <c r="G1799" s="44">
        <v>6527</v>
      </c>
      <c r="H1799" s="86">
        <f t="shared" ref="H1799:H1862" si="29">E1799-G1799</f>
        <v>0</v>
      </c>
    </row>
    <row r="1800" spans="1:8" x14ac:dyDescent="0.25">
      <c r="A1800" s="216"/>
      <c r="B1800" s="212" t="s">
        <v>2108</v>
      </c>
      <c r="C1800" s="217" t="s">
        <v>2425</v>
      </c>
      <c r="D1800" s="214" t="s">
        <v>34</v>
      </c>
      <c r="E1800" s="235">
        <v>3082.5</v>
      </c>
      <c r="F1800" s="497">
        <v>41723</v>
      </c>
      <c r="G1800" s="44">
        <v>3082.5</v>
      </c>
      <c r="H1800" s="86">
        <f t="shared" si="29"/>
        <v>0</v>
      </c>
    </row>
    <row r="1801" spans="1:8" x14ac:dyDescent="0.25">
      <c r="A1801" s="216"/>
      <c r="B1801" s="212" t="s">
        <v>2110</v>
      </c>
      <c r="C1801" s="217" t="s">
        <v>2425</v>
      </c>
      <c r="D1801" s="214" t="s">
        <v>8</v>
      </c>
      <c r="E1801" s="235">
        <v>73</v>
      </c>
      <c r="F1801" s="497">
        <v>41723</v>
      </c>
      <c r="G1801" s="44">
        <v>73</v>
      </c>
      <c r="H1801" s="86">
        <f t="shared" si="29"/>
        <v>0</v>
      </c>
    </row>
    <row r="1802" spans="1:8" x14ac:dyDescent="0.25">
      <c r="A1802" s="216"/>
      <c r="B1802" s="212" t="s">
        <v>2111</v>
      </c>
      <c r="C1802" s="217" t="s">
        <v>2425</v>
      </c>
      <c r="D1802" s="214" t="s">
        <v>29</v>
      </c>
      <c r="E1802" s="235">
        <v>5336</v>
      </c>
      <c r="F1802" s="497">
        <v>41723</v>
      </c>
      <c r="G1802" s="44">
        <v>5336</v>
      </c>
      <c r="H1802" s="86">
        <f t="shared" si="29"/>
        <v>0</v>
      </c>
    </row>
    <row r="1803" spans="1:8" x14ac:dyDescent="0.25">
      <c r="A1803" s="216"/>
      <c r="B1803" s="212" t="s">
        <v>2113</v>
      </c>
      <c r="C1803" s="217" t="s">
        <v>2425</v>
      </c>
      <c r="D1803" s="214" t="s">
        <v>287</v>
      </c>
      <c r="E1803" s="235">
        <v>4900</v>
      </c>
      <c r="F1803" s="497">
        <v>41723</v>
      </c>
      <c r="G1803" s="44">
        <v>4900</v>
      </c>
      <c r="H1803" s="86">
        <f t="shared" si="29"/>
        <v>0</v>
      </c>
    </row>
    <row r="1804" spans="1:8" x14ac:dyDescent="0.25">
      <c r="A1804" s="216"/>
      <c r="B1804" s="212" t="s">
        <v>2114</v>
      </c>
      <c r="C1804" s="217" t="s">
        <v>2425</v>
      </c>
      <c r="D1804" s="214" t="s">
        <v>136</v>
      </c>
      <c r="E1804" s="235">
        <v>545.20000000000005</v>
      </c>
      <c r="F1804" s="497">
        <v>41723</v>
      </c>
      <c r="G1804" s="44">
        <v>545.20000000000005</v>
      </c>
      <c r="H1804" s="86">
        <f t="shared" si="29"/>
        <v>0</v>
      </c>
    </row>
    <row r="1805" spans="1:8" x14ac:dyDescent="0.25">
      <c r="A1805" s="216"/>
      <c r="B1805" s="212" t="s">
        <v>2116</v>
      </c>
      <c r="C1805" s="217" t="s">
        <v>2425</v>
      </c>
      <c r="D1805" s="214" t="s">
        <v>2413</v>
      </c>
      <c r="E1805" s="235">
        <v>1389</v>
      </c>
      <c r="F1805" s="497">
        <v>41723</v>
      </c>
      <c r="G1805" s="44">
        <v>1389</v>
      </c>
      <c r="H1805" s="86">
        <f t="shared" si="29"/>
        <v>0</v>
      </c>
    </row>
    <row r="1806" spans="1:8" x14ac:dyDescent="0.25">
      <c r="A1806" s="216"/>
      <c r="B1806" s="212" t="s">
        <v>2119</v>
      </c>
      <c r="C1806" s="217" t="s">
        <v>2425</v>
      </c>
      <c r="D1806" s="214" t="s">
        <v>8</v>
      </c>
      <c r="E1806" s="235">
        <v>1608</v>
      </c>
      <c r="F1806" s="497">
        <v>41723</v>
      </c>
      <c r="G1806" s="44">
        <v>1608</v>
      </c>
      <c r="H1806" s="86">
        <f t="shared" si="29"/>
        <v>0</v>
      </c>
    </row>
    <row r="1807" spans="1:8" x14ac:dyDescent="0.25">
      <c r="A1807" s="216"/>
      <c r="B1807" s="212" t="s">
        <v>2121</v>
      </c>
      <c r="C1807" s="217" t="s">
        <v>2425</v>
      </c>
      <c r="D1807" s="214" t="s">
        <v>304</v>
      </c>
      <c r="E1807" s="235">
        <v>4646</v>
      </c>
      <c r="F1807" s="497">
        <v>41724</v>
      </c>
      <c r="G1807" s="44">
        <v>4646</v>
      </c>
      <c r="H1807" s="86">
        <f t="shared" si="29"/>
        <v>0</v>
      </c>
    </row>
    <row r="1808" spans="1:8" x14ac:dyDescent="0.25">
      <c r="A1808" s="216"/>
      <c r="B1808" s="212" t="s">
        <v>2122</v>
      </c>
      <c r="C1808" s="217" t="s">
        <v>2425</v>
      </c>
      <c r="D1808" s="214" t="s">
        <v>22</v>
      </c>
      <c r="E1808" s="235">
        <v>1989</v>
      </c>
      <c r="F1808" s="497">
        <v>41723</v>
      </c>
      <c r="G1808" s="44">
        <v>1989</v>
      </c>
      <c r="H1808" s="86">
        <f t="shared" si="29"/>
        <v>0</v>
      </c>
    </row>
    <row r="1809" spans="1:8" x14ac:dyDescent="0.25">
      <c r="A1809" s="216"/>
      <c r="B1809" s="212" t="s">
        <v>2123</v>
      </c>
      <c r="C1809" s="217" t="s">
        <v>2425</v>
      </c>
      <c r="D1809" s="214" t="s">
        <v>130</v>
      </c>
      <c r="E1809" s="235">
        <v>4910</v>
      </c>
      <c r="F1809" s="497">
        <v>41725</v>
      </c>
      <c r="G1809" s="44">
        <v>4910</v>
      </c>
      <c r="H1809" s="86">
        <f t="shared" si="29"/>
        <v>0</v>
      </c>
    </row>
    <row r="1810" spans="1:8" x14ac:dyDescent="0.25">
      <c r="A1810" s="216"/>
      <c r="B1810" s="212" t="s">
        <v>2125</v>
      </c>
      <c r="C1810" s="217" t="s">
        <v>2425</v>
      </c>
      <c r="D1810" s="214" t="s">
        <v>111</v>
      </c>
      <c r="E1810" s="235">
        <v>14419.6</v>
      </c>
      <c r="F1810" s="554">
        <v>41744</v>
      </c>
      <c r="G1810" s="245">
        <v>14419.6</v>
      </c>
      <c r="H1810" s="86">
        <f t="shared" si="29"/>
        <v>0</v>
      </c>
    </row>
    <row r="1811" spans="1:8" x14ac:dyDescent="0.25">
      <c r="A1811" s="216"/>
      <c r="B1811" s="212" t="s">
        <v>2126</v>
      </c>
      <c r="C1811" s="217" t="s">
        <v>2425</v>
      </c>
      <c r="D1811" s="214" t="s">
        <v>2115</v>
      </c>
      <c r="E1811" s="235">
        <v>609.6</v>
      </c>
      <c r="F1811" s="497">
        <v>41724</v>
      </c>
      <c r="G1811" s="44">
        <v>609.6</v>
      </c>
      <c r="H1811" s="86">
        <f t="shared" si="29"/>
        <v>0</v>
      </c>
    </row>
    <row r="1812" spans="1:8" x14ac:dyDescent="0.25">
      <c r="A1812" s="216"/>
      <c r="B1812" s="212" t="s">
        <v>2127</v>
      </c>
      <c r="C1812" s="217" t="s">
        <v>2425</v>
      </c>
      <c r="D1812" s="214" t="s">
        <v>257</v>
      </c>
      <c r="E1812" s="235">
        <v>12115.5</v>
      </c>
      <c r="F1812" s="497">
        <v>41724</v>
      </c>
      <c r="G1812" s="44">
        <v>12115.5</v>
      </c>
      <c r="H1812" s="86">
        <f t="shared" si="29"/>
        <v>0</v>
      </c>
    </row>
    <row r="1813" spans="1:8" x14ac:dyDescent="0.25">
      <c r="A1813" s="216"/>
      <c r="B1813" s="212" t="s">
        <v>2128</v>
      </c>
      <c r="C1813" s="217" t="s">
        <v>2425</v>
      </c>
      <c r="D1813" s="214" t="s">
        <v>124</v>
      </c>
      <c r="E1813" s="235">
        <v>4800</v>
      </c>
      <c r="F1813" s="497">
        <v>41723</v>
      </c>
      <c r="G1813" s="44">
        <v>4800</v>
      </c>
      <c r="H1813" s="86">
        <f t="shared" si="29"/>
        <v>0</v>
      </c>
    </row>
    <row r="1814" spans="1:8" x14ac:dyDescent="0.25">
      <c r="A1814" s="216"/>
      <c r="B1814" s="212" t="s">
        <v>2129</v>
      </c>
      <c r="C1814" s="217" t="s">
        <v>2425</v>
      </c>
      <c r="D1814" s="214" t="s">
        <v>1658</v>
      </c>
      <c r="E1814" s="235">
        <v>7320.6</v>
      </c>
      <c r="F1814" s="497">
        <v>41724</v>
      </c>
      <c r="G1814" s="44">
        <v>7320.6</v>
      </c>
      <c r="H1814" s="86">
        <f t="shared" si="29"/>
        <v>0</v>
      </c>
    </row>
    <row r="1815" spans="1:8" x14ac:dyDescent="0.25">
      <c r="A1815" s="216"/>
      <c r="B1815" s="212" t="s">
        <v>2130</v>
      </c>
      <c r="C1815" s="217" t="s">
        <v>2425</v>
      </c>
      <c r="D1815" s="214" t="s">
        <v>231</v>
      </c>
      <c r="E1815" s="235">
        <v>1259.2</v>
      </c>
      <c r="F1815" s="497">
        <v>41724</v>
      </c>
      <c r="G1815" s="56">
        <v>1259.2</v>
      </c>
      <c r="H1815" s="86">
        <f t="shared" si="29"/>
        <v>0</v>
      </c>
    </row>
    <row r="1816" spans="1:8" x14ac:dyDescent="0.25">
      <c r="A1816" s="216"/>
      <c r="B1816" s="212" t="s">
        <v>2131</v>
      </c>
      <c r="C1816" s="217" t="s">
        <v>2425</v>
      </c>
      <c r="D1816" s="214" t="s">
        <v>956</v>
      </c>
      <c r="E1816" s="235">
        <v>963.2</v>
      </c>
      <c r="F1816" s="554" t="s">
        <v>2499</v>
      </c>
      <c r="G1816" s="56">
        <v>963.2</v>
      </c>
      <c r="H1816" s="86">
        <f t="shared" si="29"/>
        <v>0</v>
      </c>
    </row>
    <row r="1817" spans="1:8" x14ac:dyDescent="0.25">
      <c r="A1817" s="216"/>
      <c r="B1817" s="212" t="s">
        <v>2132</v>
      </c>
      <c r="C1817" s="217" t="s">
        <v>2425</v>
      </c>
      <c r="D1817" s="214" t="s">
        <v>8</v>
      </c>
      <c r="E1817" s="235">
        <v>1973</v>
      </c>
      <c r="F1817" s="497">
        <v>41723</v>
      </c>
      <c r="G1817" s="44">
        <v>1973</v>
      </c>
      <c r="H1817" s="86">
        <f t="shared" si="29"/>
        <v>0</v>
      </c>
    </row>
    <row r="1818" spans="1:8" x14ac:dyDescent="0.25">
      <c r="A1818" s="216"/>
      <c r="B1818" s="212" t="s">
        <v>2133</v>
      </c>
      <c r="C1818" s="217" t="s">
        <v>2425</v>
      </c>
      <c r="D1818" s="214" t="s">
        <v>240</v>
      </c>
      <c r="E1818" s="235">
        <v>32256.6</v>
      </c>
      <c r="F1818" s="566" t="s">
        <v>2500</v>
      </c>
      <c r="G1818" s="245">
        <v>32256.6</v>
      </c>
      <c r="H1818" s="86">
        <f t="shared" si="29"/>
        <v>0</v>
      </c>
    </row>
    <row r="1819" spans="1:8" x14ac:dyDescent="0.25">
      <c r="A1819" s="216"/>
      <c r="B1819" s="212" t="s">
        <v>2134</v>
      </c>
      <c r="C1819" s="217" t="s">
        <v>2425</v>
      </c>
      <c r="D1819" s="214" t="s">
        <v>242</v>
      </c>
      <c r="E1819" s="235">
        <v>24852</v>
      </c>
      <c r="F1819" s="566" t="s">
        <v>2501</v>
      </c>
      <c r="G1819" s="245">
        <v>24852</v>
      </c>
      <c r="H1819" s="86">
        <f t="shared" si="29"/>
        <v>0</v>
      </c>
    </row>
    <row r="1820" spans="1:8" x14ac:dyDescent="0.25">
      <c r="A1820" s="216"/>
      <c r="B1820" s="212" t="s">
        <v>2135</v>
      </c>
      <c r="C1820" s="217" t="s">
        <v>2425</v>
      </c>
      <c r="D1820" s="214" t="s">
        <v>244</v>
      </c>
      <c r="E1820" s="235">
        <v>18459.599999999999</v>
      </c>
      <c r="F1820" s="566" t="s">
        <v>2502</v>
      </c>
      <c r="G1820" s="245">
        <v>18459.599999999999</v>
      </c>
      <c r="H1820" s="86">
        <f t="shared" si="29"/>
        <v>0</v>
      </c>
    </row>
    <row r="1821" spans="1:8" x14ac:dyDescent="0.25">
      <c r="A1821" s="216"/>
      <c r="B1821" s="212" t="s">
        <v>2136</v>
      </c>
      <c r="C1821" s="217" t="s">
        <v>2425</v>
      </c>
      <c r="D1821" s="214" t="s">
        <v>149</v>
      </c>
      <c r="E1821" s="235">
        <v>12032.6</v>
      </c>
      <c r="F1821" s="560" t="s">
        <v>2503</v>
      </c>
      <c r="G1821" s="44">
        <v>12032.6</v>
      </c>
      <c r="H1821" s="86">
        <f t="shared" si="29"/>
        <v>0</v>
      </c>
    </row>
    <row r="1822" spans="1:8" x14ac:dyDescent="0.25">
      <c r="A1822" s="216"/>
      <c r="B1822" s="212" t="s">
        <v>2138</v>
      </c>
      <c r="C1822" s="217" t="s">
        <v>2425</v>
      </c>
      <c r="D1822" s="214" t="s">
        <v>8</v>
      </c>
      <c r="E1822" s="235">
        <v>240</v>
      </c>
      <c r="F1822" s="497">
        <v>41723</v>
      </c>
      <c r="G1822" s="44">
        <v>240</v>
      </c>
      <c r="H1822" s="86">
        <f t="shared" si="29"/>
        <v>0</v>
      </c>
    </row>
    <row r="1823" spans="1:8" ht="34.5" x14ac:dyDescent="0.25">
      <c r="A1823" s="216"/>
      <c r="B1823" s="212" t="s">
        <v>2139</v>
      </c>
      <c r="C1823" s="217" t="s">
        <v>2425</v>
      </c>
      <c r="D1823" s="214" t="s">
        <v>110</v>
      </c>
      <c r="E1823" s="235">
        <v>69271.89</v>
      </c>
      <c r="F1823" s="602" t="s">
        <v>2504</v>
      </c>
      <c r="G1823" s="245">
        <v>69271.89</v>
      </c>
      <c r="H1823" s="86">
        <f t="shared" si="29"/>
        <v>0</v>
      </c>
    </row>
    <row r="1824" spans="1:8" x14ac:dyDescent="0.25">
      <c r="A1824" s="216"/>
      <c r="B1824" s="212" t="s">
        <v>2140</v>
      </c>
      <c r="C1824" s="217" t="s">
        <v>2425</v>
      </c>
      <c r="D1824" s="214" t="s">
        <v>2436</v>
      </c>
      <c r="E1824" s="235">
        <v>13377</v>
      </c>
      <c r="F1824" s="497">
        <v>41724</v>
      </c>
      <c r="G1824" s="44">
        <v>13377</v>
      </c>
      <c r="H1824" s="86">
        <f t="shared" si="29"/>
        <v>0</v>
      </c>
    </row>
    <row r="1825" spans="1:9" x14ac:dyDescent="0.25">
      <c r="A1825" s="216"/>
      <c r="B1825" s="212" t="s">
        <v>2141</v>
      </c>
      <c r="C1825" s="217" t="s">
        <v>2425</v>
      </c>
      <c r="D1825" s="220" t="s">
        <v>53</v>
      </c>
      <c r="E1825" s="241">
        <v>0</v>
      </c>
      <c r="F1825" s="497"/>
      <c r="G1825" s="44"/>
      <c r="H1825" s="86">
        <f t="shared" si="29"/>
        <v>0</v>
      </c>
    </row>
    <row r="1826" spans="1:9" x14ac:dyDescent="0.25">
      <c r="A1826" s="216"/>
      <c r="B1826" s="212" t="s">
        <v>2142</v>
      </c>
      <c r="C1826" s="217" t="s">
        <v>2425</v>
      </c>
      <c r="D1826" s="214" t="s">
        <v>435</v>
      </c>
      <c r="E1826" s="235">
        <v>992</v>
      </c>
      <c r="F1826" s="554" t="s">
        <v>2505</v>
      </c>
      <c r="G1826" s="44">
        <v>992</v>
      </c>
      <c r="H1826" s="86">
        <f t="shared" si="29"/>
        <v>0</v>
      </c>
    </row>
    <row r="1827" spans="1:9" x14ac:dyDescent="0.25">
      <c r="A1827" s="216"/>
      <c r="B1827" s="212" t="s">
        <v>2143</v>
      </c>
      <c r="C1827" s="217" t="s">
        <v>2425</v>
      </c>
      <c r="D1827" s="214" t="s">
        <v>213</v>
      </c>
      <c r="E1827" s="235">
        <v>1830.5</v>
      </c>
      <c r="F1827" s="497">
        <v>41724</v>
      </c>
      <c r="G1827" s="44">
        <v>1830.5</v>
      </c>
      <c r="H1827" s="86">
        <f t="shared" si="29"/>
        <v>0</v>
      </c>
    </row>
    <row r="1828" spans="1:9" x14ac:dyDescent="0.25">
      <c r="A1828" s="216"/>
      <c r="B1828" s="212" t="s">
        <v>2144</v>
      </c>
      <c r="C1828" s="217" t="s">
        <v>2425</v>
      </c>
      <c r="D1828" s="214" t="s">
        <v>2506</v>
      </c>
      <c r="E1828" s="235">
        <v>1689.5</v>
      </c>
      <c r="F1828" s="497">
        <v>41724</v>
      </c>
      <c r="G1828" s="44">
        <v>1689.5</v>
      </c>
      <c r="H1828" s="86">
        <f t="shared" si="29"/>
        <v>0</v>
      </c>
    </row>
    <row r="1829" spans="1:9" x14ac:dyDescent="0.25">
      <c r="A1829" s="216">
        <v>41724</v>
      </c>
      <c r="B1829" s="212" t="s">
        <v>2145</v>
      </c>
      <c r="C1829" s="217" t="s">
        <v>2425</v>
      </c>
      <c r="D1829" s="214" t="s">
        <v>1074</v>
      </c>
      <c r="E1829" s="235">
        <v>47</v>
      </c>
      <c r="F1829" s="497">
        <v>41724</v>
      </c>
      <c r="G1829" s="44">
        <v>47</v>
      </c>
      <c r="H1829" s="86">
        <f t="shared" si="29"/>
        <v>0</v>
      </c>
      <c r="I1829" s="214"/>
    </row>
    <row r="1830" spans="1:9" x14ac:dyDescent="0.25">
      <c r="A1830" s="216"/>
      <c r="B1830" s="212" t="s">
        <v>2146</v>
      </c>
      <c r="C1830" s="217" t="s">
        <v>2425</v>
      </c>
      <c r="D1830" s="214" t="s">
        <v>25</v>
      </c>
      <c r="E1830" s="235">
        <v>36309.800000000003</v>
      </c>
      <c r="F1830" s="557" t="s">
        <v>2507</v>
      </c>
      <c r="G1830" s="245">
        <v>36309.800000000003</v>
      </c>
      <c r="H1830" s="86">
        <f t="shared" si="29"/>
        <v>0</v>
      </c>
      <c r="I1830" s="58" t="s">
        <v>217</v>
      </c>
    </row>
    <row r="1831" spans="1:9" x14ac:dyDescent="0.25">
      <c r="A1831" s="216"/>
      <c r="B1831" s="212" t="s">
        <v>2147</v>
      </c>
      <c r="C1831" s="217" t="s">
        <v>2425</v>
      </c>
      <c r="D1831" s="214" t="s">
        <v>152</v>
      </c>
      <c r="E1831" s="235">
        <v>7440.5</v>
      </c>
      <c r="F1831" s="497">
        <v>41724</v>
      </c>
      <c r="G1831" s="44">
        <v>7440.5</v>
      </c>
      <c r="H1831" s="86">
        <f t="shared" si="29"/>
        <v>0</v>
      </c>
      <c r="I1831" s="214"/>
    </row>
    <row r="1832" spans="1:9" x14ac:dyDescent="0.25">
      <c r="A1832" s="216"/>
      <c r="B1832" s="212" t="s">
        <v>2148</v>
      </c>
      <c r="C1832" s="217" t="s">
        <v>2425</v>
      </c>
      <c r="D1832" s="220" t="s">
        <v>53</v>
      </c>
      <c r="E1832" s="241">
        <v>0</v>
      </c>
      <c r="F1832" s="497"/>
      <c r="G1832" s="44"/>
      <c r="H1832" s="86">
        <f t="shared" si="29"/>
        <v>0</v>
      </c>
      <c r="I1832" s="214" t="s">
        <v>1239</v>
      </c>
    </row>
    <row r="1833" spans="1:9" x14ac:dyDescent="0.25">
      <c r="A1833" s="216"/>
      <c r="B1833" s="212" t="s">
        <v>2149</v>
      </c>
      <c r="C1833" s="217" t="s">
        <v>2425</v>
      </c>
      <c r="D1833" s="214" t="s">
        <v>14</v>
      </c>
      <c r="E1833" s="235">
        <v>5031.5</v>
      </c>
      <c r="F1833" s="497">
        <v>41724</v>
      </c>
      <c r="G1833" s="44">
        <v>5031.5</v>
      </c>
      <c r="H1833" s="86">
        <f t="shared" si="29"/>
        <v>0</v>
      </c>
      <c r="I1833" s="214" t="s">
        <v>65</v>
      </c>
    </row>
    <row r="1834" spans="1:9" x14ac:dyDescent="0.25">
      <c r="A1834" s="216"/>
      <c r="B1834" s="212" t="s">
        <v>2150</v>
      </c>
      <c r="C1834" s="217" t="s">
        <v>2425</v>
      </c>
      <c r="D1834" s="214" t="s">
        <v>2508</v>
      </c>
      <c r="E1834" s="235">
        <v>3364</v>
      </c>
      <c r="F1834" s="497">
        <v>41724</v>
      </c>
      <c r="G1834" s="44">
        <v>3364</v>
      </c>
      <c r="H1834" s="86">
        <f t="shared" si="29"/>
        <v>0</v>
      </c>
      <c r="I1834" s="214"/>
    </row>
    <row r="1835" spans="1:9" x14ac:dyDescent="0.25">
      <c r="A1835" s="216"/>
      <c r="B1835" s="212" t="s">
        <v>2151</v>
      </c>
      <c r="C1835" s="217" t="s">
        <v>2425</v>
      </c>
      <c r="D1835" s="214" t="s">
        <v>116</v>
      </c>
      <c r="E1835" s="235">
        <v>1364</v>
      </c>
      <c r="F1835" s="497">
        <v>41724</v>
      </c>
      <c r="G1835" s="44">
        <v>1364</v>
      </c>
      <c r="H1835" s="86">
        <f t="shared" si="29"/>
        <v>0</v>
      </c>
      <c r="I1835" s="214"/>
    </row>
    <row r="1836" spans="1:9" x14ac:dyDescent="0.25">
      <c r="A1836" s="216"/>
      <c r="B1836" s="212" t="s">
        <v>2152</v>
      </c>
      <c r="C1836" s="217" t="s">
        <v>2425</v>
      </c>
      <c r="D1836" s="214" t="s">
        <v>2508</v>
      </c>
      <c r="E1836" s="235">
        <v>101</v>
      </c>
      <c r="F1836" s="497">
        <v>41724</v>
      </c>
      <c r="G1836" s="44">
        <v>101</v>
      </c>
      <c r="H1836" s="86">
        <f t="shared" si="29"/>
        <v>0</v>
      </c>
      <c r="I1836" s="214"/>
    </row>
    <row r="1837" spans="1:9" x14ac:dyDescent="0.25">
      <c r="A1837" s="216"/>
      <c r="B1837" s="212" t="s">
        <v>2153</v>
      </c>
      <c r="C1837" s="217" t="s">
        <v>2425</v>
      </c>
      <c r="D1837" s="214" t="s">
        <v>44</v>
      </c>
      <c r="E1837" s="235">
        <v>3840</v>
      </c>
      <c r="F1837" s="554">
        <v>41737</v>
      </c>
      <c r="G1837" s="245">
        <v>3840</v>
      </c>
      <c r="H1837" s="86">
        <f t="shared" si="29"/>
        <v>0</v>
      </c>
      <c r="I1837" s="214" t="s">
        <v>65</v>
      </c>
    </row>
    <row r="1838" spans="1:9" x14ac:dyDescent="0.25">
      <c r="A1838" s="216"/>
      <c r="B1838" s="212" t="s">
        <v>2154</v>
      </c>
      <c r="C1838" s="217" t="s">
        <v>2425</v>
      </c>
      <c r="D1838" s="214" t="s">
        <v>51</v>
      </c>
      <c r="E1838" s="235">
        <v>2575.5</v>
      </c>
      <c r="F1838" s="497">
        <v>41724</v>
      </c>
      <c r="G1838" s="44">
        <v>2575.5</v>
      </c>
      <c r="H1838" s="86">
        <f t="shared" si="29"/>
        <v>0</v>
      </c>
      <c r="I1838" s="214" t="s">
        <v>65</v>
      </c>
    </row>
    <row r="1839" spans="1:9" x14ac:dyDescent="0.25">
      <c r="A1839" s="216"/>
      <c r="B1839" s="212" t="s">
        <v>2155</v>
      </c>
      <c r="C1839" s="217" t="s">
        <v>2425</v>
      </c>
      <c r="D1839" s="214" t="s">
        <v>36</v>
      </c>
      <c r="E1839" s="235">
        <v>11519</v>
      </c>
      <c r="F1839" s="554">
        <v>41769</v>
      </c>
      <c r="G1839" s="245">
        <v>11519</v>
      </c>
      <c r="H1839" s="86">
        <f t="shared" si="29"/>
        <v>0</v>
      </c>
      <c r="I1839" s="214" t="s">
        <v>65</v>
      </c>
    </row>
    <row r="1840" spans="1:9" x14ac:dyDescent="0.25">
      <c r="A1840" s="216"/>
      <c r="B1840" s="212" t="s">
        <v>2156</v>
      </c>
      <c r="C1840" s="217" t="s">
        <v>2425</v>
      </c>
      <c r="D1840" s="214" t="s">
        <v>136</v>
      </c>
      <c r="E1840" s="235">
        <v>966</v>
      </c>
      <c r="F1840" s="497">
        <v>41724</v>
      </c>
      <c r="G1840" s="44">
        <v>966</v>
      </c>
      <c r="H1840" s="86">
        <f t="shared" si="29"/>
        <v>0</v>
      </c>
      <c r="I1840" s="214" t="s">
        <v>65</v>
      </c>
    </row>
    <row r="1841" spans="1:9" x14ac:dyDescent="0.25">
      <c r="A1841" s="216"/>
      <c r="B1841" s="212" t="s">
        <v>2157</v>
      </c>
      <c r="C1841" s="217" t="s">
        <v>2425</v>
      </c>
      <c r="D1841" s="214" t="s">
        <v>260</v>
      </c>
      <c r="E1841" s="235">
        <v>1152</v>
      </c>
      <c r="F1841" s="497">
        <v>41724</v>
      </c>
      <c r="G1841" s="44">
        <v>1152</v>
      </c>
      <c r="H1841" s="86">
        <f t="shared" si="29"/>
        <v>0</v>
      </c>
      <c r="I1841" s="214" t="s">
        <v>65</v>
      </c>
    </row>
    <row r="1842" spans="1:9" x14ac:dyDescent="0.25">
      <c r="A1842" s="216"/>
      <c r="B1842" s="212" t="s">
        <v>2159</v>
      </c>
      <c r="C1842" s="217" t="s">
        <v>2425</v>
      </c>
      <c r="D1842" s="214" t="s">
        <v>48</v>
      </c>
      <c r="E1842" s="235">
        <v>585.5</v>
      </c>
      <c r="F1842" s="497">
        <v>41724</v>
      </c>
      <c r="G1842" s="44">
        <v>585.5</v>
      </c>
      <c r="H1842" s="86">
        <f t="shared" si="29"/>
        <v>0</v>
      </c>
      <c r="I1842" s="214" t="s">
        <v>65</v>
      </c>
    </row>
    <row r="1843" spans="1:9" x14ac:dyDescent="0.25">
      <c r="A1843" s="216"/>
      <c r="B1843" s="212" t="s">
        <v>2160</v>
      </c>
      <c r="C1843" s="217" t="s">
        <v>2425</v>
      </c>
      <c r="D1843" s="214" t="s">
        <v>123</v>
      </c>
      <c r="E1843" s="235">
        <v>4216</v>
      </c>
      <c r="F1843" s="554" t="s">
        <v>2509</v>
      </c>
      <c r="G1843" s="44">
        <v>4216</v>
      </c>
      <c r="H1843" s="86">
        <f t="shared" si="29"/>
        <v>0</v>
      </c>
      <c r="I1843" s="214" t="s">
        <v>8</v>
      </c>
    </row>
    <row r="1844" spans="1:9" x14ac:dyDescent="0.25">
      <c r="A1844" s="216"/>
      <c r="B1844" s="212" t="s">
        <v>2161</v>
      </c>
      <c r="C1844" s="217" t="s">
        <v>2425</v>
      </c>
      <c r="D1844" s="214" t="s">
        <v>58</v>
      </c>
      <c r="E1844" s="235">
        <v>30758</v>
      </c>
      <c r="F1844" s="557" t="s">
        <v>2510</v>
      </c>
      <c r="G1844" s="44">
        <v>30758</v>
      </c>
      <c r="H1844" s="86">
        <f t="shared" si="29"/>
        <v>0</v>
      </c>
      <c r="I1844" s="214" t="s">
        <v>8</v>
      </c>
    </row>
    <row r="1845" spans="1:9" x14ac:dyDescent="0.25">
      <c r="A1845" s="216"/>
      <c r="B1845" s="212" t="s">
        <v>2163</v>
      </c>
      <c r="C1845" s="217" t="s">
        <v>2425</v>
      </c>
      <c r="D1845" s="214" t="s">
        <v>55</v>
      </c>
      <c r="E1845" s="235">
        <v>5166</v>
      </c>
      <c r="F1845" s="497">
        <v>41724</v>
      </c>
      <c r="G1845" s="44">
        <v>5166</v>
      </c>
      <c r="H1845" s="86">
        <f t="shared" si="29"/>
        <v>0</v>
      </c>
      <c r="I1845" s="214" t="s">
        <v>8</v>
      </c>
    </row>
    <row r="1846" spans="1:9" x14ac:dyDescent="0.25">
      <c r="A1846" s="216"/>
      <c r="B1846" s="212" t="s">
        <v>2164</v>
      </c>
      <c r="C1846" s="217" t="s">
        <v>2425</v>
      </c>
      <c r="D1846" s="214" t="s">
        <v>183</v>
      </c>
      <c r="E1846" s="235">
        <v>37029</v>
      </c>
      <c r="F1846" s="497">
        <v>41724</v>
      </c>
      <c r="G1846" s="44">
        <v>37029</v>
      </c>
      <c r="H1846" s="86">
        <f t="shared" si="29"/>
        <v>0</v>
      </c>
      <c r="I1846" s="214" t="s">
        <v>12</v>
      </c>
    </row>
    <row r="1847" spans="1:9" x14ac:dyDescent="0.25">
      <c r="A1847" s="216"/>
      <c r="B1847" s="212" t="s">
        <v>2165</v>
      </c>
      <c r="C1847" s="217" t="s">
        <v>2425</v>
      </c>
      <c r="D1847" s="214" t="s">
        <v>11</v>
      </c>
      <c r="E1847" s="235">
        <v>25953.5</v>
      </c>
      <c r="F1847" s="554">
        <v>41754</v>
      </c>
      <c r="G1847" s="245">
        <v>25953.5</v>
      </c>
      <c r="H1847" s="86">
        <f t="shared" si="29"/>
        <v>0</v>
      </c>
      <c r="I1847" s="214" t="s">
        <v>217</v>
      </c>
    </row>
    <row r="1848" spans="1:9" x14ac:dyDescent="0.25">
      <c r="A1848" s="216"/>
      <c r="B1848" s="212" t="s">
        <v>2166</v>
      </c>
      <c r="C1848" s="217" t="s">
        <v>2425</v>
      </c>
      <c r="D1848" s="214" t="s">
        <v>134</v>
      </c>
      <c r="E1848" s="235">
        <v>5046</v>
      </c>
      <c r="F1848" s="497">
        <v>41725</v>
      </c>
      <c r="G1848" s="44">
        <v>5046</v>
      </c>
      <c r="H1848" s="86">
        <f t="shared" si="29"/>
        <v>0</v>
      </c>
      <c r="I1848" s="214" t="s">
        <v>217</v>
      </c>
    </row>
    <row r="1849" spans="1:9" x14ac:dyDescent="0.25">
      <c r="A1849" s="216"/>
      <c r="B1849" s="212" t="s">
        <v>2167</v>
      </c>
      <c r="C1849" s="217" t="s">
        <v>2425</v>
      </c>
      <c r="D1849" s="220" t="s">
        <v>53</v>
      </c>
      <c r="E1849" s="241">
        <v>0</v>
      </c>
      <c r="F1849" s="497"/>
      <c r="G1849" s="44"/>
      <c r="H1849" s="248">
        <f t="shared" si="29"/>
        <v>0</v>
      </c>
      <c r="I1849" s="214" t="s">
        <v>1239</v>
      </c>
    </row>
    <row r="1850" spans="1:9" x14ac:dyDescent="0.25">
      <c r="A1850" s="216"/>
      <c r="B1850" s="212" t="s">
        <v>2168</v>
      </c>
      <c r="C1850" s="217" t="s">
        <v>2425</v>
      </c>
      <c r="D1850" s="214" t="s">
        <v>62</v>
      </c>
      <c r="E1850" s="235">
        <v>25576.5</v>
      </c>
      <c r="F1850" s="497">
        <v>41724</v>
      </c>
      <c r="G1850" s="44">
        <v>25576.5</v>
      </c>
      <c r="H1850" s="248">
        <f t="shared" si="29"/>
        <v>0</v>
      </c>
      <c r="I1850" s="214" t="s">
        <v>8</v>
      </c>
    </row>
    <row r="1851" spans="1:9" x14ac:dyDescent="0.25">
      <c r="A1851" s="216"/>
      <c r="B1851" s="212" t="s">
        <v>2169</v>
      </c>
      <c r="C1851" s="217" t="s">
        <v>2425</v>
      </c>
      <c r="D1851" s="214" t="s">
        <v>110</v>
      </c>
      <c r="E1851" s="235">
        <v>24254</v>
      </c>
      <c r="F1851" s="554">
        <v>41737</v>
      </c>
      <c r="G1851" s="245">
        <v>24254</v>
      </c>
      <c r="H1851" s="86">
        <f t="shared" si="29"/>
        <v>0</v>
      </c>
      <c r="I1851" s="214" t="s">
        <v>30</v>
      </c>
    </row>
    <row r="1852" spans="1:9" x14ac:dyDescent="0.25">
      <c r="A1852" s="216"/>
      <c r="B1852" s="212" t="s">
        <v>2170</v>
      </c>
      <c r="C1852" s="217" t="s">
        <v>2425</v>
      </c>
      <c r="D1852" s="214" t="s">
        <v>34</v>
      </c>
      <c r="E1852" s="235">
        <v>1917.5</v>
      </c>
      <c r="F1852" s="497">
        <v>41725</v>
      </c>
      <c r="G1852" s="44">
        <v>1917.5</v>
      </c>
      <c r="H1852" s="248">
        <f t="shared" si="29"/>
        <v>0</v>
      </c>
      <c r="I1852" s="214" t="s">
        <v>30</v>
      </c>
    </row>
    <row r="1853" spans="1:9" x14ac:dyDescent="0.25">
      <c r="A1853" s="216"/>
      <c r="B1853" s="212" t="s">
        <v>2171</v>
      </c>
      <c r="C1853" s="217" t="s">
        <v>2425</v>
      </c>
      <c r="D1853" s="214" t="s">
        <v>68</v>
      </c>
      <c r="E1853" s="235">
        <v>2006</v>
      </c>
      <c r="F1853" s="497">
        <v>41725</v>
      </c>
      <c r="G1853" s="44">
        <v>2006</v>
      </c>
      <c r="H1853" s="248">
        <f t="shared" si="29"/>
        <v>0</v>
      </c>
      <c r="I1853" s="214" t="s">
        <v>217</v>
      </c>
    </row>
    <row r="1854" spans="1:9" x14ac:dyDescent="0.25">
      <c r="A1854" s="261">
        <v>41724</v>
      </c>
      <c r="B1854" s="286" t="s">
        <v>2172</v>
      </c>
      <c r="C1854" s="286" t="s">
        <v>2425</v>
      </c>
      <c r="D1854" s="214" t="s">
        <v>29</v>
      </c>
      <c r="E1854" s="58">
        <v>3940</v>
      </c>
      <c r="F1854" s="553">
        <v>41725</v>
      </c>
      <c r="G1854" s="230">
        <v>3940</v>
      </c>
      <c r="H1854" s="52">
        <f t="shared" si="29"/>
        <v>0</v>
      </c>
      <c r="I1854" s="214" t="s">
        <v>30</v>
      </c>
    </row>
    <row r="1855" spans="1:9" x14ac:dyDescent="0.25">
      <c r="A1855" s="216"/>
      <c r="B1855" s="212" t="s">
        <v>2174</v>
      </c>
      <c r="C1855" s="217" t="s">
        <v>2425</v>
      </c>
      <c r="D1855" s="214" t="s">
        <v>215</v>
      </c>
      <c r="E1855" s="235">
        <v>479</v>
      </c>
      <c r="F1855" s="497">
        <v>41724</v>
      </c>
      <c r="G1855" s="44">
        <v>479</v>
      </c>
      <c r="H1855" s="248">
        <f t="shared" si="29"/>
        <v>0</v>
      </c>
      <c r="I1855" s="214"/>
    </row>
    <row r="1856" spans="1:9" x14ac:dyDescent="0.25">
      <c r="A1856" s="216"/>
      <c r="B1856" s="212" t="s">
        <v>2176</v>
      </c>
      <c r="C1856" s="217" t="s">
        <v>2425</v>
      </c>
      <c r="D1856" s="214" t="s">
        <v>124</v>
      </c>
      <c r="E1856" s="235">
        <v>8554</v>
      </c>
      <c r="F1856" s="497">
        <v>41725</v>
      </c>
      <c r="G1856" s="44">
        <v>8554</v>
      </c>
      <c r="H1856" s="248">
        <f t="shared" si="29"/>
        <v>0</v>
      </c>
      <c r="I1856" s="214" t="s">
        <v>30</v>
      </c>
    </row>
    <row r="1857" spans="1:9" x14ac:dyDescent="0.25">
      <c r="A1857" s="216"/>
      <c r="B1857" s="212" t="s">
        <v>2177</v>
      </c>
      <c r="C1857" s="217" t="s">
        <v>2425</v>
      </c>
      <c r="D1857" s="214" t="s">
        <v>1782</v>
      </c>
      <c r="E1857" s="235">
        <v>980</v>
      </c>
      <c r="F1857" s="497">
        <v>41725</v>
      </c>
      <c r="G1857" s="44">
        <v>980</v>
      </c>
      <c r="H1857" s="86">
        <f t="shared" si="29"/>
        <v>0</v>
      </c>
      <c r="I1857" s="214" t="s">
        <v>30</v>
      </c>
    </row>
    <row r="1858" spans="1:9" x14ac:dyDescent="0.25">
      <c r="A1858" s="216"/>
      <c r="B1858" s="212" t="s">
        <v>2178</v>
      </c>
      <c r="C1858" s="217" t="s">
        <v>2425</v>
      </c>
      <c r="D1858" s="214" t="s">
        <v>44</v>
      </c>
      <c r="E1858" s="235">
        <v>1440</v>
      </c>
      <c r="F1858" s="554">
        <v>41737</v>
      </c>
      <c r="G1858" s="245">
        <v>1440</v>
      </c>
      <c r="H1858" s="86">
        <f t="shared" si="29"/>
        <v>0</v>
      </c>
      <c r="I1858" s="214" t="s">
        <v>30</v>
      </c>
    </row>
    <row r="1859" spans="1:9" x14ac:dyDescent="0.25">
      <c r="A1859" s="216"/>
      <c r="B1859" s="212" t="s">
        <v>2180</v>
      </c>
      <c r="C1859" s="217" t="s">
        <v>2425</v>
      </c>
      <c r="D1859" s="214" t="s">
        <v>58</v>
      </c>
      <c r="E1859" s="235">
        <v>746</v>
      </c>
      <c r="F1859" s="497">
        <v>41725</v>
      </c>
      <c r="G1859" s="44">
        <v>746</v>
      </c>
      <c r="H1859" s="86">
        <f t="shared" si="29"/>
        <v>0</v>
      </c>
      <c r="I1859" s="214" t="s">
        <v>30</v>
      </c>
    </row>
    <row r="1860" spans="1:9" x14ac:dyDescent="0.25">
      <c r="A1860" s="216"/>
      <c r="B1860" s="212" t="s">
        <v>2181</v>
      </c>
      <c r="C1860" s="217" t="s">
        <v>2425</v>
      </c>
      <c r="D1860" s="214" t="s">
        <v>287</v>
      </c>
      <c r="E1860" s="235">
        <v>5220</v>
      </c>
      <c r="F1860" s="497">
        <v>41725</v>
      </c>
      <c r="G1860" s="44">
        <v>5220</v>
      </c>
      <c r="H1860" s="86">
        <f t="shared" si="29"/>
        <v>0</v>
      </c>
      <c r="I1860" s="214" t="s">
        <v>30</v>
      </c>
    </row>
    <row r="1861" spans="1:9" x14ac:dyDescent="0.25">
      <c r="A1861" s="216"/>
      <c r="B1861" s="212" t="s">
        <v>2182</v>
      </c>
      <c r="C1861" s="217" t="s">
        <v>2425</v>
      </c>
      <c r="D1861" s="214" t="s">
        <v>2413</v>
      </c>
      <c r="E1861" s="235">
        <v>312</v>
      </c>
      <c r="F1861" s="497">
        <v>41725</v>
      </c>
      <c r="G1861" s="44">
        <v>312</v>
      </c>
      <c r="H1861" s="86">
        <f t="shared" si="29"/>
        <v>0</v>
      </c>
      <c r="I1861" s="214" t="s">
        <v>30</v>
      </c>
    </row>
    <row r="1862" spans="1:9" x14ac:dyDescent="0.25">
      <c r="A1862" s="216"/>
      <c r="B1862" s="212" t="s">
        <v>2184</v>
      </c>
      <c r="C1862" s="217" t="s">
        <v>2425</v>
      </c>
      <c r="D1862" s="214" t="s">
        <v>373</v>
      </c>
      <c r="E1862" s="235">
        <v>643</v>
      </c>
      <c r="F1862" s="497">
        <v>41725</v>
      </c>
      <c r="G1862" s="44">
        <v>643</v>
      </c>
      <c r="H1862" s="86">
        <f t="shared" si="29"/>
        <v>0</v>
      </c>
      <c r="I1862" s="214" t="s">
        <v>30</v>
      </c>
    </row>
    <row r="1863" spans="1:9" x14ac:dyDescent="0.25">
      <c r="A1863" s="216"/>
      <c r="B1863" s="212" t="s">
        <v>2185</v>
      </c>
      <c r="C1863" s="217" t="s">
        <v>2425</v>
      </c>
      <c r="D1863" s="214" t="s">
        <v>186</v>
      </c>
      <c r="E1863" s="235">
        <v>15286</v>
      </c>
      <c r="F1863" s="497">
        <v>41724</v>
      </c>
      <c r="G1863" s="44">
        <v>15286</v>
      </c>
      <c r="H1863" s="86">
        <f t="shared" ref="H1863:H1926" si="30">E1863-G1863</f>
        <v>0</v>
      </c>
      <c r="I1863" s="214" t="s">
        <v>21</v>
      </c>
    </row>
    <row r="1864" spans="1:9" x14ac:dyDescent="0.25">
      <c r="A1864" s="216"/>
      <c r="B1864" s="212" t="s">
        <v>2186</v>
      </c>
      <c r="C1864" s="217" t="s">
        <v>2425</v>
      </c>
      <c r="D1864" s="214" t="s">
        <v>98</v>
      </c>
      <c r="E1864" s="235">
        <v>12621</v>
      </c>
      <c r="F1864" s="497">
        <v>41725</v>
      </c>
      <c r="G1864" s="44">
        <v>12621</v>
      </c>
      <c r="H1864" s="86">
        <f t="shared" si="30"/>
        <v>0</v>
      </c>
      <c r="I1864" s="214" t="s">
        <v>217</v>
      </c>
    </row>
    <row r="1865" spans="1:9" x14ac:dyDescent="0.25">
      <c r="A1865" s="216"/>
      <c r="B1865" s="212" t="s">
        <v>2188</v>
      </c>
      <c r="C1865" s="217" t="s">
        <v>2425</v>
      </c>
      <c r="D1865" s="214" t="s">
        <v>16</v>
      </c>
      <c r="E1865" s="235">
        <v>200117.5</v>
      </c>
      <c r="F1865" s="554">
        <v>41738</v>
      </c>
      <c r="G1865" s="245">
        <v>200117.5</v>
      </c>
      <c r="H1865" s="86">
        <f t="shared" si="30"/>
        <v>0</v>
      </c>
      <c r="I1865" s="214"/>
    </row>
    <row r="1866" spans="1:9" x14ac:dyDescent="0.25">
      <c r="A1866" s="216"/>
      <c r="B1866" s="212" t="s">
        <v>2189</v>
      </c>
      <c r="C1866" s="217" t="s">
        <v>2425</v>
      </c>
      <c r="D1866" s="214" t="s">
        <v>66</v>
      </c>
      <c r="E1866" s="235">
        <v>1770</v>
      </c>
      <c r="F1866" s="497">
        <v>41724</v>
      </c>
      <c r="G1866" s="44">
        <v>1770</v>
      </c>
      <c r="H1866" s="86">
        <f t="shared" si="30"/>
        <v>0</v>
      </c>
      <c r="I1866" s="214" t="s">
        <v>12</v>
      </c>
    </row>
    <row r="1867" spans="1:9" x14ac:dyDescent="0.25">
      <c r="A1867" s="216"/>
      <c r="B1867" s="212" t="s">
        <v>2190</v>
      </c>
      <c r="C1867" s="217" t="s">
        <v>2425</v>
      </c>
      <c r="D1867" s="214" t="s">
        <v>1519</v>
      </c>
      <c r="E1867" s="235">
        <v>27089</v>
      </c>
      <c r="F1867" s="554" t="s">
        <v>2511</v>
      </c>
      <c r="G1867" s="44">
        <v>27089</v>
      </c>
      <c r="H1867" s="86">
        <f t="shared" si="30"/>
        <v>0</v>
      </c>
      <c r="I1867" s="214" t="s">
        <v>217</v>
      </c>
    </row>
    <row r="1868" spans="1:9" x14ac:dyDescent="0.25">
      <c r="A1868" s="216"/>
      <c r="B1868" s="212" t="s">
        <v>2191</v>
      </c>
      <c r="C1868" s="217" t="s">
        <v>2425</v>
      </c>
      <c r="D1868" s="214" t="s">
        <v>144</v>
      </c>
      <c r="E1868" s="235">
        <v>4646.5</v>
      </c>
      <c r="F1868" s="497">
        <v>41724</v>
      </c>
      <c r="G1868" s="44">
        <v>4646.5</v>
      </c>
      <c r="H1868" s="86">
        <f t="shared" si="30"/>
        <v>0</v>
      </c>
      <c r="I1868" s="214" t="s">
        <v>65</v>
      </c>
    </row>
    <row r="1869" spans="1:9" x14ac:dyDescent="0.25">
      <c r="A1869" s="216"/>
      <c r="B1869" s="212" t="s">
        <v>2192</v>
      </c>
      <c r="C1869" s="217" t="s">
        <v>2425</v>
      </c>
      <c r="D1869" s="214" t="s">
        <v>60</v>
      </c>
      <c r="E1869" s="235">
        <v>5564</v>
      </c>
      <c r="F1869" s="554" t="s">
        <v>2512</v>
      </c>
      <c r="G1869" s="44">
        <v>5564</v>
      </c>
      <c r="H1869" s="86">
        <f t="shared" si="30"/>
        <v>0</v>
      </c>
      <c r="I1869" s="214" t="s">
        <v>8</v>
      </c>
    </row>
    <row r="1870" spans="1:9" x14ac:dyDescent="0.25">
      <c r="A1870" s="216"/>
      <c r="B1870" s="212" t="s">
        <v>2193</v>
      </c>
      <c r="C1870" s="217" t="s">
        <v>2425</v>
      </c>
      <c r="D1870" s="214" t="s">
        <v>1060</v>
      </c>
      <c r="E1870" s="235">
        <v>5314</v>
      </c>
      <c r="F1870" s="497">
        <v>41725</v>
      </c>
      <c r="G1870" s="44">
        <v>5314</v>
      </c>
      <c r="H1870" s="86">
        <f t="shared" si="30"/>
        <v>0</v>
      </c>
      <c r="I1870" s="214" t="s">
        <v>217</v>
      </c>
    </row>
    <row r="1871" spans="1:9" x14ac:dyDescent="0.25">
      <c r="A1871" s="216"/>
      <c r="B1871" s="212" t="s">
        <v>2194</v>
      </c>
      <c r="C1871" s="217" t="s">
        <v>2425</v>
      </c>
      <c r="D1871" s="214" t="s">
        <v>68</v>
      </c>
      <c r="E1871" s="235">
        <v>3133</v>
      </c>
      <c r="F1871" s="497">
        <v>41725</v>
      </c>
      <c r="G1871" s="44">
        <v>3133</v>
      </c>
      <c r="H1871" s="86">
        <f t="shared" si="30"/>
        <v>0</v>
      </c>
      <c r="I1871" s="214" t="s">
        <v>217</v>
      </c>
    </row>
    <row r="1872" spans="1:9" x14ac:dyDescent="0.25">
      <c r="A1872" s="216"/>
      <c r="B1872" s="212" t="s">
        <v>2195</v>
      </c>
      <c r="C1872" s="217" t="s">
        <v>2425</v>
      </c>
      <c r="D1872" s="214" t="s">
        <v>27</v>
      </c>
      <c r="E1872" s="235">
        <v>5079.5</v>
      </c>
      <c r="F1872" s="497">
        <v>41725</v>
      </c>
      <c r="G1872" s="44">
        <v>5079.5</v>
      </c>
      <c r="H1872" s="86">
        <f t="shared" si="30"/>
        <v>0</v>
      </c>
      <c r="I1872" s="214" t="s">
        <v>12</v>
      </c>
    </row>
    <row r="1873" spans="1:9" x14ac:dyDescent="0.25">
      <c r="A1873" s="216"/>
      <c r="B1873" s="212" t="s">
        <v>2196</v>
      </c>
      <c r="C1873" s="217" t="s">
        <v>2425</v>
      </c>
      <c r="D1873" s="214" t="s">
        <v>8</v>
      </c>
      <c r="E1873" s="235">
        <v>8568</v>
      </c>
      <c r="F1873" s="497">
        <v>41724</v>
      </c>
      <c r="G1873" s="44">
        <v>8568</v>
      </c>
      <c r="H1873" s="86">
        <f t="shared" si="30"/>
        <v>0</v>
      </c>
      <c r="I1873" s="214" t="s">
        <v>8</v>
      </c>
    </row>
    <row r="1874" spans="1:9" x14ac:dyDescent="0.25">
      <c r="A1874" s="216"/>
      <c r="B1874" s="212" t="s">
        <v>2197</v>
      </c>
      <c r="C1874" s="217" t="s">
        <v>2425</v>
      </c>
      <c r="D1874" s="214" t="s">
        <v>8</v>
      </c>
      <c r="E1874" s="235">
        <v>418</v>
      </c>
      <c r="F1874" s="497">
        <v>41724</v>
      </c>
      <c r="G1874" s="44">
        <v>418</v>
      </c>
      <c r="H1874" s="86">
        <f t="shared" si="30"/>
        <v>0</v>
      </c>
      <c r="I1874" s="214" t="s">
        <v>8</v>
      </c>
    </row>
    <row r="1875" spans="1:9" x14ac:dyDescent="0.25">
      <c r="A1875" s="216"/>
      <c r="B1875" s="212" t="s">
        <v>2198</v>
      </c>
      <c r="C1875" s="217" t="s">
        <v>2425</v>
      </c>
      <c r="D1875" s="214" t="s">
        <v>2513</v>
      </c>
      <c r="E1875" s="235">
        <v>2041.5</v>
      </c>
      <c r="F1875" s="554" t="s">
        <v>2514</v>
      </c>
      <c r="G1875" s="44">
        <v>2041.5</v>
      </c>
      <c r="H1875" s="86">
        <f t="shared" si="30"/>
        <v>0</v>
      </c>
      <c r="I1875" s="214"/>
    </row>
    <row r="1876" spans="1:9" x14ac:dyDescent="0.25">
      <c r="A1876" s="216"/>
      <c r="B1876" s="212" t="s">
        <v>2199</v>
      </c>
      <c r="C1876" s="217" t="s">
        <v>2425</v>
      </c>
      <c r="D1876" s="214" t="s">
        <v>544</v>
      </c>
      <c r="E1876" s="235">
        <v>15947</v>
      </c>
      <c r="F1876" s="497">
        <v>41725</v>
      </c>
      <c r="G1876" s="44">
        <v>15947</v>
      </c>
      <c r="H1876" s="86">
        <f t="shared" si="30"/>
        <v>0</v>
      </c>
      <c r="I1876" s="214" t="s">
        <v>12</v>
      </c>
    </row>
    <row r="1877" spans="1:9" x14ac:dyDescent="0.25">
      <c r="A1877" s="216"/>
      <c r="B1877" s="212" t="s">
        <v>2201</v>
      </c>
      <c r="C1877" s="217" t="s">
        <v>2425</v>
      </c>
      <c r="D1877" s="214" t="s">
        <v>2515</v>
      </c>
      <c r="E1877" s="235">
        <v>406</v>
      </c>
      <c r="F1877" s="497">
        <v>41724</v>
      </c>
      <c r="G1877" s="44">
        <v>406</v>
      </c>
      <c r="H1877" s="86">
        <f t="shared" si="30"/>
        <v>0</v>
      </c>
      <c r="I1877" s="214"/>
    </row>
    <row r="1878" spans="1:9" x14ac:dyDescent="0.25">
      <c r="A1878" s="216"/>
      <c r="B1878" s="212" t="s">
        <v>2203</v>
      </c>
      <c r="C1878" s="217" t="s">
        <v>2425</v>
      </c>
      <c r="D1878" s="214" t="s">
        <v>92</v>
      </c>
      <c r="E1878" s="235">
        <v>7194</v>
      </c>
      <c r="F1878" s="497">
        <v>41725</v>
      </c>
      <c r="G1878" s="44">
        <v>7194</v>
      </c>
      <c r="H1878" s="86">
        <f t="shared" si="30"/>
        <v>0</v>
      </c>
      <c r="I1878" s="214" t="s">
        <v>12</v>
      </c>
    </row>
    <row r="1879" spans="1:9" x14ac:dyDescent="0.25">
      <c r="A1879" s="216"/>
      <c r="B1879" s="212" t="s">
        <v>2204</v>
      </c>
      <c r="C1879" s="217" t="s">
        <v>2425</v>
      </c>
      <c r="D1879" s="214" t="s">
        <v>91</v>
      </c>
      <c r="E1879" s="235">
        <v>14342.5</v>
      </c>
      <c r="F1879" s="497">
        <v>41725</v>
      </c>
      <c r="G1879" s="44">
        <v>14342.5</v>
      </c>
      <c r="H1879" s="86">
        <f t="shared" si="30"/>
        <v>0</v>
      </c>
      <c r="I1879" s="214" t="s">
        <v>12</v>
      </c>
    </row>
    <row r="1880" spans="1:9" x14ac:dyDescent="0.25">
      <c r="A1880" s="216"/>
      <c r="B1880" s="212" t="s">
        <v>2205</v>
      </c>
      <c r="C1880" s="217" t="s">
        <v>2425</v>
      </c>
      <c r="D1880" s="214" t="s">
        <v>91</v>
      </c>
      <c r="E1880" s="235">
        <v>11947</v>
      </c>
      <c r="F1880" s="497">
        <v>41725</v>
      </c>
      <c r="G1880" s="44">
        <v>11947</v>
      </c>
      <c r="H1880" s="86">
        <f t="shared" si="30"/>
        <v>0</v>
      </c>
      <c r="I1880" s="214" t="s">
        <v>12</v>
      </c>
    </row>
    <row r="1881" spans="1:9" x14ac:dyDescent="0.25">
      <c r="A1881" s="216"/>
      <c r="B1881" s="212" t="s">
        <v>2207</v>
      </c>
      <c r="C1881" s="217" t="s">
        <v>2425</v>
      </c>
      <c r="D1881" s="220" t="s">
        <v>53</v>
      </c>
      <c r="E1881" s="241">
        <v>0</v>
      </c>
      <c r="F1881" s="497"/>
      <c r="G1881" s="44"/>
      <c r="H1881" s="86">
        <f t="shared" si="30"/>
        <v>0</v>
      </c>
      <c r="I1881" s="214" t="s">
        <v>512</v>
      </c>
    </row>
    <row r="1882" spans="1:9" x14ac:dyDescent="0.25">
      <c r="A1882" s="216"/>
      <c r="B1882" s="212" t="s">
        <v>2209</v>
      </c>
      <c r="C1882" s="217" t="s">
        <v>2425</v>
      </c>
      <c r="D1882" s="214" t="s">
        <v>250</v>
      </c>
      <c r="E1882" s="235">
        <v>26354</v>
      </c>
      <c r="F1882" s="588">
        <v>41788</v>
      </c>
      <c r="G1882" s="70">
        <v>26354</v>
      </c>
      <c r="H1882" s="86">
        <f t="shared" si="30"/>
        <v>0</v>
      </c>
      <c r="I1882" s="214" t="s">
        <v>21</v>
      </c>
    </row>
    <row r="1883" spans="1:9" x14ac:dyDescent="0.25">
      <c r="A1883" s="216"/>
      <c r="B1883" s="212" t="s">
        <v>2210</v>
      </c>
      <c r="C1883" s="217" t="s">
        <v>2425</v>
      </c>
      <c r="D1883" s="214" t="s">
        <v>245</v>
      </c>
      <c r="E1883" s="235">
        <v>10060</v>
      </c>
      <c r="F1883" s="497">
        <v>41725</v>
      </c>
      <c r="G1883" s="44">
        <v>10060</v>
      </c>
      <c r="H1883" s="86">
        <f t="shared" si="30"/>
        <v>0</v>
      </c>
      <c r="I1883" s="214" t="s">
        <v>12</v>
      </c>
    </row>
    <row r="1884" spans="1:9" x14ac:dyDescent="0.25">
      <c r="A1884" s="216"/>
      <c r="B1884" s="212" t="s">
        <v>2211</v>
      </c>
      <c r="C1884" s="217" t="s">
        <v>2425</v>
      </c>
      <c r="D1884" s="214" t="s">
        <v>19</v>
      </c>
      <c r="E1884" s="235">
        <v>125087.4</v>
      </c>
      <c r="F1884" s="497">
        <v>41727</v>
      </c>
      <c r="G1884" s="44">
        <v>125087.4</v>
      </c>
      <c r="H1884" s="86">
        <f t="shared" si="30"/>
        <v>0</v>
      </c>
      <c r="I1884" s="214" t="s">
        <v>409</v>
      </c>
    </row>
    <row r="1885" spans="1:9" x14ac:dyDescent="0.25">
      <c r="A1885" s="216"/>
      <c r="B1885" s="212" t="s">
        <v>2212</v>
      </c>
      <c r="C1885" s="217" t="s">
        <v>2425</v>
      </c>
      <c r="D1885" s="214" t="s">
        <v>63</v>
      </c>
      <c r="E1885" s="235">
        <v>2582</v>
      </c>
      <c r="F1885" s="497">
        <v>41725</v>
      </c>
      <c r="G1885" s="44">
        <v>2582</v>
      </c>
      <c r="H1885" s="86">
        <f t="shared" si="30"/>
        <v>0</v>
      </c>
      <c r="I1885" s="214" t="s">
        <v>21</v>
      </c>
    </row>
    <row r="1886" spans="1:9" x14ac:dyDescent="0.25">
      <c r="A1886" s="216"/>
      <c r="B1886" s="212" t="s">
        <v>2213</v>
      </c>
      <c r="C1886" s="217" t="s">
        <v>2425</v>
      </c>
      <c r="D1886" s="214" t="s">
        <v>435</v>
      </c>
      <c r="E1886" s="235">
        <v>7045</v>
      </c>
      <c r="F1886" s="557" t="s">
        <v>2516</v>
      </c>
      <c r="G1886" s="44">
        <v>7045</v>
      </c>
      <c r="H1886" s="86">
        <f t="shared" si="30"/>
        <v>0</v>
      </c>
      <c r="I1886" s="214" t="s">
        <v>8</v>
      </c>
    </row>
    <row r="1887" spans="1:9" x14ac:dyDescent="0.25">
      <c r="A1887" s="216">
        <v>41725</v>
      </c>
      <c r="B1887" s="212" t="s">
        <v>2214</v>
      </c>
      <c r="C1887" s="217" t="s">
        <v>2425</v>
      </c>
      <c r="D1887" s="214" t="s">
        <v>14</v>
      </c>
      <c r="E1887" s="235">
        <v>3153.5</v>
      </c>
      <c r="F1887" s="497">
        <v>41725</v>
      </c>
      <c r="G1887" s="44">
        <v>3153.5</v>
      </c>
      <c r="H1887" s="86">
        <f t="shared" si="30"/>
        <v>0</v>
      </c>
      <c r="I1887" s="214" t="s">
        <v>65</v>
      </c>
    </row>
    <row r="1888" spans="1:9" x14ac:dyDescent="0.25">
      <c r="A1888" s="216"/>
      <c r="B1888" s="212" t="s">
        <v>2215</v>
      </c>
      <c r="C1888" s="217" t="s">
        <v>2425</v>
      </c>
      <c r="D1888" s="214" t="s">
        <v>2517</v>
      </c>
      <c r="E1888" s="235">
        <v>5144</v>
      </c>
      <c r="F1888" s="497">
        <v>41725</v>
      </c>
      <c r="G1888" s="44">
        <v>5144</v>
      </c>
      <c r="H1888" s="86">
        <f t="shared" si="30"/>
        <v>0</v>
      </c>
      <c r="I1888" s="58" t="s">
        <v>65</v>
      </c>
    </row>
    <row r="1889" spans="1:9" x14ac:dyDescent="0.25">
      <c r="A1889" s="216"/>
      <c r="B1889" s="212" t="s">
        <v>2216</v>
      </c>
      <c r="C1889" s="217" t="s">
        <v>2425</v>
      </c>
      <c r="D1889" s="220" t="s">
        <v>53</v>
      </c>
      <c r="E1889" s="241">
        <v>0</v>
      </c>
      <c r="F1889" s="497"/>
      <c r="G1889" s="44"/>
      <c r="H1889" s="86">
        <f t="shared" si="30"/>
        <v>0</v>
      </c>
      <c r="I1889" s="214" t="s">
        <v>512</v>
      </c>
    </row>
    <row r="1890" spans="1:9" x14ac:dyDescent="0.25">
      <c r="A1890" s="216"/>
      <c r="B1890" s="212" t="s">
        <v>2217</v>
      </c>
      <c r="C1890" s="217" t="s">
        <v>2425</v>
      </c>
      <c r="D1890" s="214" t="s">
        <v>106</v>
      </c>
      <c r="E1890" s="235">
        <v>1821.5</v>
      </c>
      <c r="F1890" s="554">
        <v>41730</v>
      </c>
      <c r="G1890" s="245">
        <v>1821.5</v>
      </c>
      <c r="H1890" s="86">
        <f t="shared" si="30"/>
        <v>0</v>
      </c>
      <c r="I1890" s="214" t="s">
        <v>8</v>
      </c>
    </row>
    <row r="1891" spans="1:9" x14ac:dyDescent="0.25">
      <c r="A1891" s="216"/>
      <c r="B1891" s="212" t="s">
        <v>2218</v>
      </c>
      <c r="C1891" s="217" t="s">
        <v>2425</v>
      </c>
      <c r="D1891" s="214" t="s">
        <v>434</v>
      </c>
      <c r="E1891" s="235">
        <v>3596</v>
      </c>
      <c r="F1891" s="554">
        <v>41732</v>
      </c>
      <c r="G1891" s="245">
        <v>3596</v>
      </c>
      <c r="H1891" s="86">
        <f t="shared" si="30"/>
        <v>0</v>
      </c>
      <c r="I1891" s="214" t="s">
        <v>8</v>
      </c>
    </row>
    <row r="1892" spans="1:9" x14ac:dyDescent="0.25">
      <c r="A1892" s="216"/>
      <c r="B1892" s="212" t="s">
        <v>2219</v>
      </c>
      <c r="C1892" s="217" t="s">
        <v>2425</v>
      </c>
      <c r="D1892" s="214" t="s">
        <v>44</v>
      </c>
      <c r="E1892" s="235">
        <v>3360</v>
      </c>
      <c r="F1892" s="554">
        <v>41737</v>
      </c>
      <c r="G1892" s="245">
        <v>3360</v>
      </c>
      <c r="H1892" s="86">
        <f t="shared" si="30"/>
        <v>0</v>
      </c>
      <c r="I1892" s="214" t="s">
        <v>65</v>
      </c>
    </row>
    <row r="1893" spans="1:9" x14ac:dyDescent="0.25">
      <c r="A1893" s="216"/>
      <c r="B1893" s="212" t="s">
        <v>2220</v>
      </c>
      <c r="C1893" s="217" t="s">
        <v>2425</v>
      </c>
      <c r="D1893" s="214" t="s">
        <v>43</v>
      </c>
      <c r="E1893" s="235">
        <v>1920</v>
      </c>
      <c r="F1893" s="554">
        <v>41737</v>
      </c>
      <c r="G1893" s="245">
        <v>1920</v>
      </c>
      <c r="H1893" s="86">
        <f t="shared" si="30"/>
        <v>0</v>
      </c>
      <c r="I1893" s="214" t="s">
        <v>12</v>
      </c>
    </row>
    <row r="1894" spans="1:9" x14ac:dyDescent="0.25">
      <c r="A1894" s="216"/>
      <c r="B1894" s="212" t="s">
        <v>2221</v>
      </c>
      <c r="C1894" s="217" t="s">
        <v>2425</v>
      </c>
      <c r="D1894" s="214" t="s">
        <v>42</v>
      </c>
      <c r="E1894" s="235">
        <v>1440</v>
      </c>
      <c r="F1894" s="554">
        <v>41737</v>
      </c>
      <c r="G1894" s="245">
        <v>1440</v>
      </c>
      <c r="H1894" s="86">
        <f t="shared" si="30"/>
        <v>0</v>
      </c>
      <c r="I1894" s="214" t="s">
        <v>12</v>
      </c>
    </row>
    <row r="1895" spans="1:9" x14ac:dyDescent="0.25">
      <c r="A1895" s="216"/>
      <c r="B1895" s="212" t="s">
        <v>2222</v>
      </c>
      <c r="C1895" s="217" t="s">
        <v>2425</v>
      </c>
      <c r="D1895" s="214" t="s">
        <v>260</v>
      </c>
      <c r="E1895" s="235">
        <v>1764</v>
      </c>
      <c r="F1895" s="497">
        <v>41725</v>
      </c>
      <c r="G1895" s="44">
        <v>1764</v>
      </c>
      <c r="H1895" s="243">
        <f t="shared" si="30"/>
        <v>0</v>
      </c>
      <c r="I1895" s="214" t="s">
        <v>65</v>
      </c>
    </row>
    <row r="1896" spans="1:9" x14ac:dyDescent="0.25">
      <c r="A1896" s="216"/>
      <c r="B1896" s="212" t="s">
        <v>2225</v>
      </c>
      <c r="C1896" s="217" t="s">
        <v>2425</v>
      </c>
      <c r="D1896" s="214" t="s">
        <v>186</v>
      </c>
      <c r="E1896" s="235">
        <v>208799</v>
      </c>
      <c r="F1896" s="497">
        <v>41726</v>
      </c>
      <c r="G1896" s="44">
        <v>208799</v>
      </c>
      <c r="H1896" s="86">
        <f>E1896-G1896</f>
        <v>0</v>
      </c>
      <c r="I1896" s="214"/>
    </row>
    <row r="1897" spans="1:9" x14ac:dyDescent="0.25">
      <c r="A1897" s="216"/>
      <c r="B1897" s="212" t="s">
        <v>2227</v>
      </c>
      <c r="C1897" s="217" t="s">
        <v>2425</v>
      </c>
      <c r="D1897" s="214" t="s">
        <v>13</v>
      </c>
      <c r="E1897" s="235">
        <v>2640</v>
      </c>
      <c r="F1897" s="497">
        <v>41725</v>
      </c>
      <c r="G1897" s="44">
        <v>2640</v>
      </c>
      <c r="H1897" s="86">
        <f>E1897-G1897</f>
        <v>0</v>
      </c>
      <c r="I1897" s="214" t="s">
        <v>30</v>
      </c>
    </row>
    <row r="1898" spans="1:9" x14ac:dyDescent="0.25">
      <c r="A1898" s="216"/>
      <c r="B1898" s="212" t="s">
        <v>2228</v>
      </c>
      <c r="C1898" s="217" t="s">
        <v>2425</v>
      </c>
      <c r="D1898" s="214" t="s">
        <v>24</v>
      </c>
      <c r="E1898" s="235">
        <v>2772</v>
      </c>
      <c r="F1898" s="497">
        <v>41725</v>
      </c>
      <c r="G1898" s="44">
        <v>2772</v>
      </c>
      <c r="H1898" s="86">
        <f>E1898-G1898</f>
        <v>0</v>
      </c>
      <c r="I1898" s="214"/>
    </row>
    <row r="1899" spans="1:9" x14ac:dyDescent="0.25">
      <c r="A1899" s="216"/>
      <c r="B1899" s="212" t="s">
        <v>2230</v>
      </c>
      <c r="C1899" s="217" t="s">
        <v>2425</v>
      </c>
      <c r="D1899" s="214" t="s">
        <v>50</v>
      </c>
      <c r="E1899" s="235">
        <v>3290</v>
      </c>
      <c r="F1899" s="497">
        <v>41725</v>
      </c>
      <c r="G1899" s="44">
        <v>3290</v>
      </c>
      <c r="H1899" s="86">
        <f t="shared" si="30"/>
        <v>0</v>
      </c>
      <c r="I1899" s="214"/>
    </row>
    <row r="1900" spans="1:9" x14ac:dyDescent="0.25">
      <c r="A1900" s="216"/>
      <c r="B1900" s="212" t="s">
        <v>2231</v>
      </c>
      <c r="C1900" s="217" t="s">
        <v>2425</v>
      </c>
      <c r="D1900" s="214" t="s">
        <v>2508</v>
      </c>
      <c r="E1900" s="235">
        <v>2994</v>
      </c>
      <c r="F1900" s="497">
        <v>41725</v>
      </c>
      <c r="G1900" s="44">
        <v>2994</v>
      </c>
      <c r="H1900" s="86">
        <f t="shared" si="30"/>
        <v>0</v>
      </c>
      <c r="I1900" s="214"/>
    </row>
    <row r="1901" spans="1:9" x14ac:dyDescent="0.25">
      <c r="A1901" s="216"/>
      <c r="B1901" s="212" t="s">
        <v>2232</v>
      </c>
      <c r="C1901" s="217" t="s">
        <v>2425</v>
      </c>
      <c r="D1901" s="214" t="s">
        <v>55</v>
      </c>
      <c r="E1901" s="235">
        <v>10072</v>
      </c>
      <c r="F1901" s="497">
        <v>41725</v>
      </c>
      <c r="G1901" s="44">
        <v>10072</v>
      </c>
      <c r="H1901" s="86">
        <f t="shared" si="30"/>
        <v>0</v>
      </c>
      <c r="I1901" s="214" t="s">
        <v>8</v>
      </c>
    </row>
    <row r="1902" spans="1:9" x14ac:dyDescent="0.25">
      <c r="A1902" s="216"/>
      <c r="B1902" s="212" t="s">
        <v>2233</v>
      </c>
      <c r="C1902" s="217" t="s">
        <v>2425</v>
      </c>
      <c r="D1902" s="214" t="s">
        <v>8</v>
      </c>
      <c r="E1902" s="235">
        <v>4344.5</v>
      </c>
      <c r="F1902" s="497">
        <v>41725</v>
      </c>
      <c r="G1902" s="44">
        <v>4344.5</v>
      </c>
      <c r="H1902" s="86">
        <f t="shared" si="30"/>
        <v>0</v>
      </c>
      <c r="I1902" s="214" t="s">
        <v>8</v>
      </c>
    </row>
    <row r="1903" spans="1:9" x14ac:dyDescent="0.25">
      <c r="A1903" s="216"/>
      <c r="B1903" s="212" t="s">
        <v>2234</v>
      </c>
      <c r="C1903" s="217" t="s">
        <v>2425</v>
      </c>
      <c r="D1903" s="214" t="s">
        <v>50</v>
      </c>
      <c r="E1903" s="235">
        <v>1925</v>
      </c>
      <c r="F1903" s="497">
        <v>41725</v>
      </c>
      <c r="G1903" s="44">
        <v>1925</v>
      </c>
      <c r="H1903" s="86">
        <f t="shared" si="30"/>
        <v>0</v>
      </c>
      <c r="I1903" s="214"/>
    </row>
    <row r="1904" spans="1:9" x14ac:dyDescent="0.25">
      <c r="A1904" s="216"/>
      <c r="B1904" s="212" t="s">
        <v>2235</v>
      </c>
      <c r="C1904" s="217" t="s">
        <v>2425</v>
      </c>
      <c r="D1904" s="214" t="s">
        <v>2483</v>
      </c>
      <c r="E1904" s="235">
        <v>16821</v>
      </c>
      <c r="F1904" s="554" t="s">
        <v>2518</v>
      </c>
      <c r="G1904" s="44">
        <v>16821</v>
      </c>
      <c r="H1904" s="86">
        <f t="shared" si="30"/>
        <v>0</v>
      </c>
      <c r="I1904" s="214" t="s">
        <v>12</v>
      </c>
    </row>
    <row r="1905" spans="1:9" x14ac:dyDescent="0.25">
      <c r="A1905" s="216"/>
      <c r="B1905" s="212" t="s">
        <v>2236</v>
      </c>
      <c r="C1905" s="217" t="s">
        <v>2425</v>
      </c>
      <c r="D1905" s="214" t="s">
        <v>50</v>
      </c>
      <c r="E1905" s="235">
        <v>4885</v>
      </c>
      <c r="F1905" s="497">
        <v>41725</v>
      </c>
      <c r="G1905" s="44">
        <v>4885</v>
      </c>
      <c r="H1905" s="86">
        <f t="shared" si="30"/>
        <v>0</v>
      </c>
      <c r="I1905" s="214"/>
    </row>
    <row r="1906" spans="1:9" x14ac:dyDescent="0.25">
      <c r="A1906" s="216"/>
      <c r="B1906" s="212" t="s">
        <v>2237</v>
      </c>
      <c r="C1906" s="217" t="s">
        <v>2425</v>
      </c>
      <c r="D1906" s="214" t="s">
        <v>123</v>
      </c>
      <c r="E1906" s="235">
        <v>2594</v>
      </c>
      <c r="F1906" s="497">
        <v>41726</v>
      </c>
      <c r="G1906" s="44">
        <v>2594</v>
      </c>
      <c r="H1906" s="86">
        <f t="shared" si="30"/>
        <v>0</v>
      </c>
      <c r="I1906" s="214" t="s">
        <v>8</v>
      </c>
    </row>
    <row r="1907" spans="1:9" x14ac:dyDescent="0.25">
      <c r="A1907" s="216"/>
      <c r="B1907" s="212" t="s">
        <v>2238</v>
      </c>
      <c r="C1907" s="217" t="s">
        <v>2425</v>
      </c>
      <c r="D1907" s="214" t="s">
        <v>29</v>
      </c>
      <c r="E1907" s="235">
        <v>2530</v>
      </c>
      <c r="F1907" s="497">
        <v>41725</v>
      </c>
      <c r="G1907" s="44">
        <v>2530</v>
      </c>
      <c r="H1907" s="86">
        <f t="shared" si="30"/>
        <v>0</v>
      </c>
      <c r="I1907" s="214" t="s">
        <v>12</v>
      </c>
    </row>
    <row r="1908" spans="1:9" x14ac:dyDescent="0.25">
      <c r="A1908" s="216"/>
      <c r="B1908" s="212" t="s">
        <v>2239</v>
      </c>
      <c r="C1908" s="217" t="s">
        <v>2425</v>
      </c>
      <c r="D1908" s="214" t="s">
        <v>57</v>
      </c>
      <c r="E1908" s="235">
        <v>1225</v>
      </c>
      <c r="F1908" s="497">
        <v>41725</v>
      </c>
      <c r="G1908" s="44">
        <v>1225</v>
      </c>
      <c r="H1908" s="86">
        <f t="shared" si="30"/>
        <v>0</v>
      </c>
      <c r="I1908" s="214" t="s">
        <v>12</v>
      </c>
    </row>
    <row r="1909" spans="1:9" x14ac:dyDescent="0.25">
      <c r="A1909" s="216"/>
      <c r="B1909" s="212" t="s">
        <v>2240</v>
      </c>
      <c r="C1909" s="217" t="s">
        <v>2425</v>
      </c>
      <c r="D1909" s="214" t="s">
        <v>34</v>
      </c>
      <c r="E1909" s="235">
        <v>1615</v>
      </c>
      <c r="F1909" s="554" t="s">
        <v>2519</v>
      </c>
      <c r="G1909" s="44">
        <v>1615</v>
      </c>
      <c r="H1909" s="86">
        <f t="shared" si="30"/>
        <v>0</v>
      </c>
      <c r="I1909" s="214"/>
    </row>
    <row r="1910" spans="1:9" x14ac:dyDescent="0.25">
      <c r="A1910" s="216"/>
      <c r="B1910" s="212" t="s">
        <v>2242</v>
      </c>
      <c r="C1910" s="217" t="s">
        <v>2425</v>
      </c>
      <c r="D1910" s="214" t="s">
        <v>312</v>
      </c>
      <c r="E1910" s="235">
        <v>8209.5</v>
      </c>
      <c r="F1910" s="497">
        <v>41725</v>
      </c>
      <c r="G1910" s="44">
        <v>8209.5</v>
      </c>
      <c r="H1910" s="86">
        <f t="shared" si="30"/>
        <v>0</v>
      </c>
      <c r="I1910" s="214" t="s">
        <v>21</v>
      </c>
    </row>
    <row r="1911" spans="1:9" x14ac:dyDescent="0.25">
      <c r="A1911" s="216"/>
      <c r="B1911" s="212" t="s">
        <v>2243</v>
      </c>
      <c r="C1911" s="217" t="s">
        <v>2425</v>
      </c>
      <c r="D1911" s="214" t="s">
        <v>1782</v>
      </c>
      <c r="E1911" s="235">
        <v>1099.8</v>
      </c>
      <c r="F1911" s="497">
        <v>41725</v>
      </c>
      <c r="G1911" s="44">
        <v>1099.8</v>
      </c>
      <c r="H1911" s="86">
        <f t="shared" si="30"/>
        <v>0</v>
      </c>
      <c r="I1911" s="214" t="s">
        <v>12</v>
      </c>
    </row>
    <row r="1912" spans="1:9" x14ac:dyDescent="0.25">
      <c r="A1912" s="216"/>
      <c r="B1912" s="212" t="s">
        <v>2244</v>
      </c>
      <c r="C1912" s="217" t="s">
        <v>2425</v>
      </c>
      <c r="D1912" s="214" t="s">
        <v>49</v>
      </c>
      <c r="E1912" s="235">
        <v>1977</v>
      </c>
      <c r="F1912" s="554">
        <v>41748</v>
      </c>
      <c r="G1912" s="245">
        <v>1977</v>
      </c>
      <c r="H1912" s="86">
        <f t="shared" si="30"/>
        <v>0</v>
      </c>
      <c r="I1912" s="214"/>
    </row>
    <row r="1913" spans="1:9" x14ac:dyDescent="0.25">
      <c r="A1913" s="216"/>
      <c r="B1913" s="212" t="s">
        <v>2245</v>
      </c>
      <c r="C1913" s="217" t="s">
        <v>2425</v>
      </c>
      <c r="D1913" s="214" t="s">
        <v>2413</v>
      </c>
      <c r="E1913" s="235">
        <v>1900</v>
      </c>
      <c r="F1913" s="497">
        <v>41725</v>
      </c>
      <c r="G1913" s="44">
        <v>1900</v>
      </c>
      <c r="H1913" s="86">
        <f t="shared" si="30"/>
        <v>0</v>
      </c>
      <c r="I1913" s="214" t="s">
        <v>12</v>
      </c>
    </row>
    <row r="1914" spans="1:9" x14ac:dyDescent="0.25">
      <c r="A1914" s="216"/>
      <c r="B1914" s="212" t="s">
        <v>2246</v>
      </c>
      <c r="C1914" s="217" t="s">
        <v>2425</v>
      </c>
      <c r="D1914" s="214" t="s">
        <v>180</v>
      </c>
      <c r="E1914" s="235">
        <v>32284.799999999999</v>
      </c>
      <c r="F1914" s="557" t="s">
        <v>2520</v>
      </c>
      <c r="G1914" s="245">
        <v>32284.799999999999</v>
      </c>
      <c r="H1914" s="86">
        <f t="shared" si="30"/>
        <v>0</v>
      </c>
      <c r="I1914" s="214" t="s">
        <v>217</v>
      </c>
    </row>
    <row r="1915" spans="1:9" x14ac:dyDescent="0.25">
      <c r="A1915" s="216"/>
      <c r="B1915" s="212" t="s">
        <v>2247</v>
      </c>
      <c r="C1915" s="217" t="s">
        <v>2425</v>
      </c>
      <c r="D1915" s="214" t="s">
        <v>449</v>
      </c>
      <c r="E1915" s="235">
        <v>1056</v>
      </c>
      <c r="F1915" s="497">
        <v>41725</v>
      </c>
      <c r="G1915" s="44">
        <v>1056</v>
      </c>
      <c r="H1915" s="86">
        <f t="shared" si="30"/>
        <v>0</v>
      </c>
      <c r="I1915" s="214" t="s">
        <v>12</v>
      </c>
    </row>
    <row r="1916" spans="1:9" x14ac:dyDescent="0.25">
      <c r="A1916" s="216"/>
      <c r="B1916" s="212" t="s">
        <v>2248</v>
      </c>
      <c r="C1916" s="217" t="s">
        <v>2425</v>
      </c>
      <c r="D1916" s="214" t="s">
        <v>771</v>
      </c>
      <c r="E1916" s="235">
        <v>2660</v>
      </c>
      <c r="F1916" s="497">
        <v>41725</v>
      </c>
      <c r="G1916" s="44">
        <v>2660</v>
      </c>
      <c r="H1916" s="86">
        <f t="shared" si="30"/>
        <v>0</v>
      </c>
      <c r="I1916" s="214" t="s">
        <v>65</v>
      </c>
    </row>
    <row r="1917" spans="1:9" x14ac:dyDescent="0.25">
      <c r="A1917" s="216"/>
      <c r="B1917" s="212" t="s">
        <v>2249</v>
      </c>
      <c r="C1917" s="217" t="s">
        <v>2425</v>
      </c>
      <c r="D1917" s="214" t="s">
        <v>66</v>
      </c>
      <c r="E1917" s="235">
        <v>1385</v>
      </c>
      <c r="F1917" s="497">
        <v>41725</v>
      </c>
      <c r="G1917" s="44">
        <v>1385</v>
      </c>
      <c r="H1917" s="86">
        <f t="shared" si="30"/>
        <v>0</v>
      </c>
      <c r="I1917" s="214" t="s">
        <v>162</v>
      </c>
    </row>
    <row r="1918" spans="1:9" x14ac:dyDescent="0.25">
      <c r="A1918" s="216">
        <v>41725</v>
      </c>
      <c r="B1918" s="212" t="s">
        <v>2250</v>
      </c>
      <c r="C1918" s="212" t="s">
        <v>2425</v>
      </c>
      <c r="D1918" s="214" t="s">
        <v>119</v>
      </c>
      <c r="E1918" s="292">
        <v>3412.2</v>
      </c>
      <c r="F1918" s="497">
        <v>41725</v>
      </c>
      <c r="G1918" s="44">
        <v>3412.2</v>
      </c>
      <c r="H1918" s="291">
        <f t="shared" si="30"/>
        <v>0</v>
      </c>
      <c r="I1918" s="214" t="s">
        <v>65</v>
      </c>
    </row>
    <row r="1919" spans="1:9" x14ac:dyDescent="0.25">
      <c r="A1919" s="216"/>
      <c r="B1919" s="212" t="s">
        <v>2251</v>
      </c>
      <c r="C1919" s="217" t="s">
        <v>2425</v>
      </c>
      <c r="D1919" s="214" t="s">
        <v>130</v>
      </c>
      <c r="E1919" s="235">
        <v>6477</v>
      </c>
      <c r="F1919" s="497">
        <v>41726</v>
      </c>
      <c r="G1919" s="44">
        <v>6477</v>
      </c>
      <c r="H1919" s="86">
        <f t="shared" si="30"/>
        <v>0</v>
      </c>
      <c r="I1919" s="214" t="s">
        <v>21</v>
      </c>
    </row>
    <row r="1920" spans="1:9" x14ac:dyDescent="0.25">
      <c r="A1920" s="216"/>
      <c r="B1920" s="212" t="s">
        <v>2252</v>
      </c>
      <c r="C1920" s="217" t="s">
        <v>2425</v>
      </c>
      <c r="D1920" s="214" t="s">
        <v>366</v>
      </c>
      <c r="E1920" s="235">
        <v>9475</v>
      </c>
      <c r="F1920" s="497">
        <v>41725</v>
      </c>
      <c r="G1920" s="44">
        <v>9475</v>
      </c>
      <c r="H1920" s="86">
        <f t="shared" si="30"/>
        <v>0</v>
      </c>
      <c r="I1920" s="214" t="s">
        <v>21</v>
      </c>
    </row>
    <row r="1921" spans="1:9" x14ac:dyDescent="0.25">
      <c r="A1921" s="216"/>
      <c r="B1921" s="212" t="s">
        <v>2253</v>
      </c>
      <c r="C1921" s="217" t="s">
        <v>2425</v>
      </c>
      <c r="D1921" s="214" t="s">
        <v>11</v>
      </c>
      <c r="E1921" s="235">
        <v>46018.5</v>
      </c>
      <c r="F1921" s="554">
        <v>41754</v>
      </c>
      <c r="G1921" s="245">
        <v>46018.5</v>
      </c>
      <c r="H1921" s="86">
        <f t="shared" si="30"/>
        <v>0</v>
      </c>
      <c r="I1921" s="214" t="s">
        <v>217</v>
      </c>
    </row>
    <row r="1922" spans="1:9" x14ac:dyDescent="0.25">
      <c r="A1922" s="216"/>
      <c r="B1922" s="212" t="s">
        <v>2254</v>
      </c>
      <c r="C1922" s="217" t="s">
        <v>2425</v>
      </c>
      <c r="D1922" s="214" t="s">
        <v>12</v>
      </c>
      <c r="E1922" s="235">
        <v>1216</v>
      </c>
      <c r="F1922" s="603" t="s">
        <v>2521</v>
      </c>
      <c r="G1922" s="44">
        <v>1216</v>
      </c>
      <c r="H1922" s="86">
        <f t="shared" si="30"/>
        <v>0</v>
      </c>
      <c r="I1922" s="214"/>
    </row>
    <row r="1923" spans="1:9" x14ac:dyDescent="0.25">
      <c r="A1923" s="216"/>
      <c r="B1923" s="212" t="s">
        <v>2255</v>
      </c>
      <c r="C1923" s="217" t="s">
        <v>2425</v>
      </c>
      <c r="D1923" s="214" t="s">
        <v>74</v>
      </c>
      <c r="E1923" s="235">
        <v>15278.2</v>
      </c>
      <c r="F1923" s="497">
        <v>41725</v>
      </c>
      <c r="G1923" s="44">
        <v>15278.2</v>
      </c>
      <c r="H1923" s="86">
        <f t="shared" si="30"/>
        <v>0</v>
      </c>
      <c r="I1923" s="214"/>
    </row>
    <row r="1924" spans="1:9" x14ac:dyDescent="0.25">
      <c r="A1924" s="216"/>
      <c r="B1924" s="212" t="s">
        <v>2257</v>
      </c>
      <c r="C1924" s="217" t="s">
        <v>2425</v>
      </c>
      <c r="D1924" s="214" t="s">
        <v>92</v>
      </c>
      <c r="E1924" s="235">
        <v>8144.5</v>
      </c>
      <c r="F1924" s="497">
        <v>41726</v>
      </c>
      <c r="G1924" s="44">
        <v>8144.5</v>
      </c>
      <c r="H1924" s="86">
        <f t="shared" si="30"/>
        <v>0</v>
      </c>
      <c r="I1924" s="214" t="s">
        <v>30</v>
      </c>
    </row>
    <row r="1925" spans="1:9" x14ac:dyDescent="0.25">
      <c r="A1925" s="216"/>
      <c r="B1925" s="212" t="s">
        <v>2258</v>
      </c>
      <c r="C1925" s="217" t="s">
        <v>2425</v>
      </c>
      <c r="D1925" s="214" t="s">
        <v>74</v>
      </c>
      <c r="E1925" s="235">
        <v>528</v>
      </c>
      <c r="F1925" s="497">
        <v>41725</v>
      </c>
      <c r="G1925" s="44">
        <v>528</v>
      </c>
      <c r="H1925" s="86">
        <f t="shared" si="30"/>
        <v>0</v>
      </c>
      <c r="I1925" s="214"/>
    </row>
    <row r="1926" spans="1:9" x14ac:dyDescent="0.25">
      <c r="A1926" s="216"/>
      <c r="B1926" s="212" t="s">
        <v>2259</v>
      </c>
      <c r="C1926" s="217" t="s">
        <v>2425</v>
      </c>
      <c r="D1926" s="214" t="s">
        <v>149</v>
      </c>
      <c r="E1926" s="235">
        <v>9727.2000000000007</v>
      </c>
      <c r="F1926" s="560" t="s">
        <v>2522</v>
      </c>
      <c r="G1926" s="44">
        <v>9727.2000000000007</v>
      </c>
      <c r="H1926" s="86">
        <f t="shared" si="30"/>
        <v>0</v>
      </c>
      <c r="I1926" s="214" t="s">
        <v>30</v>
      </c>
    </row>
    <row r="1927" spans="1:9" x14ac:dyDescent="0.25">
      <c r="A1927" s="216"/>
      <c r="B1927" s="212" t="s">
        <v>2261</v>
      </c>
      <c r="C1927" s="217" t="s">
        <v>2425</v>
      </c>
      <c r="D1927" s="214" t="s">
        <v>186</v>
      </c>
      <c r="E1927" s="235">
        <v>21824</v>
      </c>
      <c r="F1927" s="497">
        <v>41726</v>
      </c>
      <c r="G1927" s="44">
        <v>21824</v>
      </c>
      <c r="H1927" s="86">
        <f t="shared" ref="H1927:H1990" si="31">E1927-G1927</f>
        <v>0</v>
      </c>
      <c r="I1927" s="214"/>
    </row>
    <row r="1928" spans="1:9" x14ac:dyDescent="0.25">
      <c r="A1928" s="216"/>
      <c r="B1928" s="212" t="s">
        <v>2262</v>
      </c>
      <c r="C1928" s="217" t="s">
        <v>2425</v>
      </c>
      <c r="D1928" s="214" t="s">
        <v>2523</v>
      </c>
      <c r="E1928" s="235">
        <v>660</v>
      </c>
      <c r="F1928" s="497">
        <v>41725</v>
      </c>
      <c r="G1928" s="44">
        <v>660</v>
      </c>
      <c r="H1928" s="86">
        <f t="shared" si="31"/>
        <v>0</v>
      </c>
      <c r="I1928" s="214"/>
    </row>
    <row r="1929" spans="1:9" x14ac:dyDescent="0.25">
      <c r="A1929" s="216"/>
      <c r="B1929" s="212" t="s">
        <v>2263</v>
      </c>
      <c r="C1929" s="217" t="s">
        <v>2425</v>
      </c>
      <c r="D1929" s="214" t="s">
        <v>2523</v>
      </c>
      <c r="E1929" s="235">
        <v>660</v>
      </c>
      <c r="F1929" s="497">
        <v>41725</v>
      </c>
      <c r="G1929" s="44">
        <v>660</v>
      </c>
      <c r="H1929" s="86">
        <f t="shared" si="31"/>
        <v>0</v>
      </c>
      <c r="I1929" s="214"/>
    </row>
    <row r="1930" spans="1:9" x14ac:dyDescent="0.25">
      <c r="A1930" s="216"/>
      <c r="B1930" s="212" t="s">
        <v>2265</v>
      </c>
      <c r="C1930" s="217" t="s">
        <v>2425</v>
      </c>
      <c r="D1930" s="214" t="s">
        <v>68</v>
      </c>
      <c r="E1930" s="235">
        <v>3062.5</v>
      </c>
      <c r="F1930" s="497">
        <v>41725</v>
      </c>
      <c r="G1930" s="44">
        <v>3062.5</v>
      </c>
      <c r="H1930" s="86">
        <f t="shared" si="31"/>
        <v>0</v>
      </c>
      <c r="I1930" s="214" t="s">
        <v>65</v>
      </c>
    </row>
    <row r="1931" spans="1:9" x14ac:dyDescent="0.25">
      <c r="A1931" s="216"/>
      <c r="B1931" s="212" t="s">
        <v>2266</v>
      </c>
      <c r="C1931" s="217" t="s">
        <v>2425</v>
      </c>
      <c r="D1931" s="214" t="s">
        <v>2294</v>
      </c>
      <c r="E1931" s="235">
        <v>4608</v>
      </c>
      <c r="F1931" s="497">
        <v>41725</v>
      </c>
      <c r="G1931" s="44">
        <v>4608</v>
      </c>
      <c r="H1931" s="86">
        <f t="shared" si="31"/>
        <v>0</v>
      </c>
      <c r="I1931" s="214"/>
    </row>
    <row r="1932" spans="1:9" x14ac:dyDescent="0.25">
      <c r="A1932" s="216"/>
      <c r="B1932" s="212" t="s">
        <v>2267</v>
      </c>
      <c r="C1932" s="217" t="s">
        <v>2425</v>
      </c>
      <c r="D1932" s="214" t="s">
        <v>55</v>
      </c>
      <c r="E1932" s="235">
        <v>159</v>
      </c>
      <c r="F1932" s="497">
        <v>41725</v>
      </c>
      <c r="G1932" s="44">
        <v>159</v>
      </c>
      <c r="H1932" s="86">
        <f t="shared" si="31"/>
        <v>0</v>
      </c>
      <c r="I1932" s="214" t="s">
        <v>8</v>
      </c>
    </row>
    <row r="1933" spans="1:9" x14ac:dyDescent="0.25">
      <c r="A1933" s="216"/>
      <c r="B1933" s="212" t="s">
        <v>2268</v>
      </c>
      <c r="C1933" s="217" t="s">
        <v>2425</v>
      </c>
      <c r="D1933" s="214" t="s">
        <v>16</v>
      </c>
      <c r="E1933" s="235">
        <v>152821.9</v>
      </c>
      <c r="F1933" s="554">
        <v>41738</v>
      </c>
      <c r="G1933" s="245">
        <v>152821.9</v>
      </c>
      <c r="H1933" s="86">
        <f t="shared" si="31"/>
        <v>0</v>
      </c>
      <c r="I1933" s="214" t="s">
        <v>65</v>
      </c>
    </row>
    <row r="1934" spans="1:9" x14ac:dyDescent="0.25">
      <c r="A1934" s="216"/>
      <c r="B1934" s="212" t="s">
        <v>2269</v>
      </c>
      <c r="C1934" s="217" t="s">
        <v>2425</v>
      </c>
      <c r="D1934" s="214" t="s">
        <v>842</v>
      </c>
      <c r="E1934" s="235">
        <v>7453</v>
      </c>
      <c r="F1934" s="554" t="s">
        <v>2524</v>
      </c>
      <c r="G1934" s="44">
        <v>7453</v>
      </c>
      <c r="H1934" s="86">
        <f t="shared" si="31"/>
        <v>0</v>
      </c>
      <c r="I1934" s="214"/>
    </row>
    <row r="1935" spans="1:9" x14ac:dyDescent="0.25">
      <c r="A1935" s="216"/>
      <c r="B1935" s="212" t="s">
        <v>2270</v>
      </c>
      <c r="C1935" s="217" t="s">
        <v>2425</v>
      </c>
      <c r="D1935" s="214" t="s">
        <v>160</v>
      </c>
      <c r="E1935" s="235">
        <v>114292.6</v>
      </c>
      <c r="F1935" s="497">
        <v>41727</v>
      </c>
      <c r="G1935" s="44">
        <v>114292.6</v>
      </c>
      <c r="H1935" s="86">
        <f t="shared" si="31"/>
        <v>0</v>
      </c>
      <c r="I1935" s="214" t="s">
        <v>162</v>
      </c>
    </row>
    <row r="1936" spans="1:9" x14ac:dyDescent="0.25">
      <c r="A1936" s="216"/>
      <c r="B1936" s="212" t="s">
        <v>2271</v>
      </c>
      <c r="C1936" s="217" t="s">
        <v>2425</v>
      </c>
      <c r="D1936" s="214" t="s">
        <v>545</v>
      </c>
      <c r="E1936" s="235">
        <v>2350</v>
      </c>
      <c r="F1936" s="497">
        <v>41727</v>
      </c>
      <c r="G1936" s="44">
        <v>2350</v>
      </c>
      <c r="H1936" s="86">
        <f t="shared" si="31"/>
        <v>0</v>
      </c>
      <c r="I1936" s="214" t="s">
        <v>162</v>
      </c>
    </row>
    <row r="1937" spans="1:9" x14ac:dyDescent="0.25">
      <c r="A1937" s="216"/>
      <c r="B1937" s="212" t="s">
        <v>2272</v>
      </c>
      <c r="C1937" s="217" t="s">
        <v>2425</v>
      </c>
      <c r="D1937" s="214" t="s">
        <v>163</v>
      </c>
      <c r="E1937" s="235">
        <v>3967.2</v>
      </c>
      <c r="F1937" s="555" t="s">
        <v>2525</v>
      </c>
      <c r="G1937" s="44">
        <v>3967.2</v>
      </c>
      <c r="H1937" s="86">
        <f t="shared" si="31"/>
        <v>0</v>
      </c>
      <c r="I1937" s="214" t="s">
        <v>162</v>
      </c>
    </row>
    <row r="1938" spans="1:9" x14ac:dyDescent="0.25">
      <c r="A1938" s="216"/>
      <c r="B1938" s="212" t="s">
        <v>2273</v>
      </c>
      <c r="C1938" s="217" t="s">
        <v>2425</v>
      </c>
      <c r="D1938" s="214" t="s">
        <v>22</v>
      </c>
      <c r="E1938" s="235">
        <v>13112.7</v>
      </c>
      <c r="F1938" s="497">
        <v>41727</v>
      </c>
      <c r="G1938" s="44">
        <v>13112.7</v>
      </c>
      <c r="H1938" s="86">
        <f t="shared" si="31"/>
        <v>0</v>
      </c>
      <c r="I1938" s="214" t="s">
        <v>162</v>
      </c>
    </row>
    <row r="1939" spans="1:9" x14ac:dyDescent="0.25">
      <c r="A1939" s="216"/>
      <c r="B1939" s="212" t="s">
        <v>2275</v>
      </c>
      <c r="C1939" s="217" t="s">
        <v>2425</v>
      </c>
      <c r="D1939" s="214" t="s">
        <v>169</v>
      </c>
      <c r="E1939" s="235">
        <v>21128.5</v>
      </c>
      <c r="F1939" s="497">
        <v>41727</v>
      </c>
      <c r="G1939" s="44">
        <v>21128.5</v>
      </c>
      <c r="H1939" s="86">
        <f t="shared" si="31"/>
        <v>0</v>
      </c>
      <c r="I1939" s="214" t="s">
        <v>162</v>
      </c>
    </row>
    <row r="1940" spans="1:9" x14ac:dyDescent="0.25">
      <c r="A1940" s="216"/>
      <c r="B1940" s="212" t="s">
        <v>2276</v>
      </c>
      <c r="C1940" s="217" t="s">
        <v>2425</v>
      </c>
      <c r="D1940" s="214" t="s">
        <v>1999</v>
      </c>
      <c r="E1940" s="235">
        <v>17325.5</v>
      </c>
      <c r="F1940" s="554">
        <v>41731</v>
      </c>
      <c r="G1940" s="245">
        <v>17325.5</v>
      </c>
      <c r="H1940" s="86">
        <f t="shared" si="31"/>
        <v>0</v>
      </c>
      <c r="I1940" s="214" t="s">
        <v>162</v>
      </c>
    </row>
    <row r="1941" spans="1:9" x14ac:dyDescent="0.25">
      <c r="A1941" s="216"/>
      <c r="B1941" s="212" t="s">
        <v>2278</v>
      </c>
      <c r="C1941" s="217" t="s">
        <v>2425</v>
      </c>
      <c r="D1941" s="214" t="s">
        <v>175</v>
      </c>
      <c r="E1941" s="235">
        <v>25363.200000000001</v>
      </c>
      <c r="F1941" s="566" t="s">
        <v>2526</v>
      </c>
      <c r="G1941" s="44">
        <v>25363.200000000001</v>
      </c>
      <c r="H1941" s="86">
        <f t="shared" si="31"/>
        <v>0</v>
      </c>
      <c r="I1941" s="214" t="s">
        <v>162</v>
      </c>
    </row>
    <row r="1942" spans="1:9" x14ac:dyDescent="0.25">
      <c r="A1942" s="216"/>
      <c r="B1942" s="212" t="s">
        <v>2279</v>
      </c>
      <c r="C1942" s="217" t="s">
        <v>2425</v>
      </c>
      <c r="D1942" s="214" t="s">
        <v>168</v>
      </c>
      <c r="E1942" s="235">
        <v>13014</v>
      </c>
      <c r="F1942" s="554" t="s">
        <v>2527</v>
      </c>
      <c r="G1942" s="44">
        <v>13014</v>
      </c>
      <c r="H1942" s="86">
        <f t="shared" si="31"/>
        <v>0</v>
      </c>
      <c r="I1942" s="214" t="s">
        <v>162</v>
      </c>
    </row>
    <row r="1943" spans="1:9" x14ac:dyDescent="0.25">
      <c r="A1943" s="216"/>
      <c r="B1943" s="212" t="s">
        <v>2280</v>
      </c>
      <c r="C1943" s="217" t="s">
        <v>2425</v>
      </c>
      <c r="D1943" s="214" t="s">
        <v>269</v>
      </c>
      <c r="E1943" s="235">
        <v>5544</v>
      </c>
      <c r="F1943" s="555" t="s">
        <v>2528</v>
      </c>
      <c r="G1943" s="44">
        <v>5544</v>
      </c>
      <c r="H1943" s="86">
        <f t="shared" si="31"/>
        <v>0</v>
      </c>
      <c r="I1943" s="214" t="s">
        <v>162</v>
      </c>
    </row>
    <row r="1944" spans="1:9" x14ac:dyDescent="0.25">
      <c r="A1944" s="216"/>
      <c r="B1944" s="212" t="s">
        <v>2281</v>
      </c>
      <c r="C1944" s="217" t="s">
        <v>2425</v>
      </c>
      <c r="D1944" s="214" t="s">
        <v>186</v>
      </c>
      <c r="E1944" s="235">
        <v>27799.200000000001</v>
      </c>
      <c r="F1944" s="561" t="s">
        <v>2529</v>
      </c>
      <c r="G1944" s="56">
        <v>27799.200000000001</v>
      </c>
      <c r="H1944" s="86">
        <f t="shared" si="31"/>
        <v>0</v>
      </c>
      <c r="I1944" s="214" t="s">
        <v>65</v>
      </c>
    </row>
    <row r="1945" spans="1:9" x14ac:dyDescent="0.25">
      <c r="A1945" s="216"/>
      <c r="B1945" s="212" t="s">
        <v>2282</v>
      </c>
      <c r="C1945" s="217" t="s">
        <v>2425</v>
      </c>
      <c r="D1945" s="214" t="s">
        <v>2530</v>
      </c>
      <c r="E1945" s="235">
        <v>1831.2</v>
      </c>
      <c r="F1945" s="554" t="s">
        <v>2531</v>
      </c>
      <c r="G1945" s="56">
        <v>1831.2</v>
      </c>
      <c r="H1945" s="86">
        <f t="shared" si="31"/>
        <v>0</v>
      </c>
      <c r="I1945" s="214" t="s">
        <v>217</v>
      </c>
    </row>
    <row r="1946" spans="1:9" x14ac:dyDescent="0.25">
      <c r="A1946" s="216"/>
      <c r="B1946" s="212" t="s">
        <v>2283</v>
      </c>
      <c r="C1946" s="217" t="s">
        <v>2425</v>
      </c>
      <c r="D1946" s="214" t="s">
        <v>80</v>
      </c>
      <c r="E1946" s="235">
        <v>1824</v>
      </c>
      <c r="F1946" s="561" t="s">
        <v>2532</v>
      </c>
      <c r="G1946" s="44">
        <v>1824</v>
      </c>
      <c r="H1946" s="86">
        <f t="shared" si="31"/>
        <v>0</v>
      </c>
      <c r="I1946" s="214" t="s">
        <v>217</v>
      </c>
    </row>
    <row r="1947" spans="1:9" x14ac:dyDescent="0.25">
      <c r="A1947" s="216"/>
      <c r="B1947" s="212" t="s">
        <v>2284</v>
      </c>
      <c r="C1947" s="217" t="s">
        <v>2425</v>
      </c>
      <c r="D1947" s="214" t="s">
        <v>78</v>
      </c>
      <c r="E1947" s="235">
        <v>3461.5</v>
      </c>
      <c r="F1947" s="497">
        <v>41726</v>
      </c>
      <c r="G1947" s="56">
        <v>3461.5</v>
      </c>
      <c r="H1947" s="86">
        <f t="shared" si="31"/>
        <v>0</v>
      </c>
      <c r="I1947" s="214" t="s">
        <v>217</v>
      </c>
    </row>
    <row r="1948" spans="1:9" x14ac:dyDescent="0.25">
      <c r="A1948" s="216"/>
      <c r="B1948" s="212" t="s">
        <v>2286</v>
      </c>
      <c r="C1948" s="217" t="s">
        <v>2425</v>
      </c>
      <c r="D1948" s="214" t="s">
        <v>147</v>
      </c>
      <c r="E1948" s="235">
        <v>37456</v>
      </c>
      <c r="F1948" s="497">
        <v>41726</v>
      </c>
      <c r="G1948" s="56">
        <v>37456</v>
      </c>
      <c r="H1948" s="86">
        <f t="shared" si="31"/>
        <v>0</v>
      </c>
      <c r="I1948" s="214" t="s">
        <v>217</v>
      </c>
    </row>
    <row r="1949" spans="1:9" x14ac:dyDescent="0.25">
      <c r="A1949" s="216"/>
      <c r="B1949" s="212" t="s">
        <v>2287</v>
      </c>
      <c r="C1949" s="217" t="s">
        <v>2425</v>
      </c>
      <c r="D1949" s="214" t="s">
        <v>1084</v>
      </c>
      <c r="E1949" s="235">
        <v>4713.6000000000004</v>
      </c>
      <c r="F1949" s="497">
        <v>41726</v>
      </c>
      <c r="G1949" s="56">
        <v>4713.6000000000004</v>
      </c>
      <c r="H1949" s="86">
        <f t="shared" si="31"/>
        <v>0</v>
      </c>
      <c r="I1949" s="214" t="s">
        <v>217</v>
      </c>
    </row>
    <row r="1950" spans="1:9" x14ac:dyDescent="0.25">
      <c r="A1950" s="216"/>
      <c r="B1950" s="212" t="s">
        <v>2289</v>
      </c>
      <c r="C1950" s="217" t="s">
        <v>2425</v>
      </c>
      <c r="D1950" s="214" t="s">
        <v>348</v>
      </c>
      <c r="E1950" s="235">
        <v>2069.6999999999998</v>
      </c>
      <c r="F1950" s="497">
        <v>41726</v>
      </c>
      <c r="G1950" s="56">
        <v>2069.6999999999998</v>
      </c>
      <c r="H1950" s="86">
        <f t="shared" si="31"/>
        <v>0</v>
      </c>
      <c r="I1950" s="214" t="s">
        <v>217</v>
      </c>
    </row>
    <row r="1951" spans="1:9" x14ac:dyDescent="0.25">
      <c r="A1951" s="216"/>
      <c r="B1951" s="212" t="s">
        <v>2290</v>
      </c>
      <c r="C1951" s="217" t="s">
        <v>2425</v>
      </c>
      <c r="D1951" s="214" t="s">
        <v>144</v>
      </c>
      <c r="E1951" s="235">
        <v>4877</v>
      </c>
      <c r="F1951" s="497">
        <v>41726</v>
      </c>
      <c r="G1951" s="56">
        <v>4877</v>
      </c>
      <c r="H1951" s="86">
        <f t="shared" si="31"/>
        <v>0</v>
      </c>
      <c r="I1951" s="214" t="s">
        <v>217</v>
      </c>
    </row>
    <row r="1952" spans="1:9" x14ac:dyDescent="0.25">
      <c r="A1952" s="216"/>
      <c r="B1952" s="212" t="s">
        <v>2291</v>
      </c>
      <c r="C1952" s="217" t="s">
        <v>2425</v>
      </c>
      <c r="D1952" s="214" t="s">
        <v>351</v>
      </c>
      <c r="E1952" s="235">
        <v>1220</v>
      </c>
      <c r="F1952" s="497">
        <v>41726</v>
      </c>
      <c r="G1952" s="56">
        <v>1220</v>
      </c>
      <c r="H1952" s="86">
        <f t="shared" si="31"/>
        <v>0</v>
      </c>
      <c r="I1952" s="214" t="s">
        <v>217</v>
      </c>
    </row>
    <row r="1953" spans="1:9" x14ac:dyDescent="0.25">
      <c r="A1953" s="216"/>
      <c r="B1953" s="212" t="s">
        <v>2293</v>
      </c>
      <c r="C1953" s="217" t="s">
        <v>2425</v>
      </c>
      <c r="D1953" s="214" t="s">
        <v>152</v>
      </c>
      <c r="E1953" s="235">
        <v>7664.5</v>
      </c>
      <c r="F1953" s="497">
        <v>41725</v>
      </c>
      <c r="G1953" s="44">
        <v>7664.5</v>
      </c>
      <c r="H1953" s="86">
        <f t="shared" si="31"/>
        <v>0</v>
      </c>
      <c r="I1953" s="214"/>
    </row>
    <row r="1954" spans="1:9" x14ac:dyDescent="0.25">
      <c r="A1954" s="216"/>
      <c r="B1954" s="212" t="s">
        <v>2295</v>
      </c>
      <c r="C1954" s="217" t="s">
        <v>2425</v>
      </c>
      <c r="D1954" s="214" t="s">
        <v>8</v>
      </c>
      <c r="E1954" s="246">
        <v>1756.5</v>
      </c>
      <c r="F1954" s="497">
        <v>41725</v>
      </c>
      <c r="G1954" s="44">
        <v>1756.5</v>
      </c>
      <c r="H1954" s="86">
        <f t="shared" si="31"/>
        <v>0</v>
      </c>
      <c r="I1954" s="214" t="s">
        <v>8</v>
      </c>
    </row>
    <row r="1955" spans="1:9" x14ac:dyDescent="0.25">
      <c r="A1955" s="216">
        <v>41726</v>
      </c>
      <c r="B1955" s="212" t="s">
        <v>2296</v>
      </c>
      <c r="C1955" s="217" t="s">
        <v>2425</v>
      </c>
      <c r="D1955" s="214" t="s">
        <v>69</v>
      </c>
      <c r="E1955" s="235">
        <v>1013</v>
      </c>
      <c r="F1955" s="497">
        <v>41726</v>
      </c>
      <c r="G1955" s="44">
        <v>1013</v>
      </c>
      <c r="H1955" s="86">
        <f t="shared" si="31"/>
        <v>0</v>
      </c>
      <c r="I1955" s="214"/>
    </row>
    <row r="1956" spans="1:9" x14ac:dyDescent="0.25">
      <c r="A1956" s="216"/>
      <c r="B1956" s="212" t="s">
        <v>2298</v>
      </c>
      <c r="C1956" s="217" t="s">
        <v>2425</v>
      </c>
      <c r="D1956" s="214" t="s">
        <v>14</v>
      </c>
      <c r="E1956" s="235">
        <v>5200</v>
      </c>
      <c r="F1956" s="497">
        <v>41726</v>
      </c>
      <c r="G1956" s="44">
        <v>5200</v>
      </c>
      <c r="H1956" s="86">
        <f t="shared" si="31"/>
        <v>0</v>
      </c>
      <c r="I1956" s="58" t="s">
        <v>65</v>
      </c>
    </row>
    <row r="1957" spans="1:9" x14ac:dyDescent="0.25">
      <c r="A1957" s="216"/>
      <c r="B1957" s="212" t="s">
        <v>2300</v>
      </c>
      <c r="C1957" s="217" t="s">
        <v>2425</v>
      </c>
      <c r="D1957" s="214" t="s">
        <v>64</v>
      </c>
      <c r="E1957" s="235">
        <v>14156</v>
      </c>
      <c r="F1957" s="497">
        <v>41726</v>
      </c>
      <c r="G1957" s="44">
        <v>14156</v>
      </c>
      <c r="H1957" s="86">
        <f t="shared" si="31"/>
        <v>0</v>
      </c>
      <c r="I1957" s="214" t="s">
        <v>12</v>
      </c>
    </row>
    <row r="1958" spans="1:9" x14ac:dyDescent="0.25">
      <c r="A1958" s="216"/>
      <c r="B1958" s="212" t="s">
        <v>2301</v>
      </c>
      <c r="C1958" s="217" t="s">
        <v>2425</v>
      </c>
      <c r="D1958" s="214" t="s">
        <v>62</v>
      </c>
      <c r="E1958" s="235">
        <v>14848</v>
      </c>
      <c r="F1958" s="554" t="s">
        <v>2533</v>
      </c>
      <c r="G1958" s="44">
        <v>14848</v>
      </c>
      <c r="H1958" s="86">
        <f t="shared" si="31"/>
        <v>0</v>
      </c>
      <c r="I1958" s="214" t="s">
        <v>12</v>
      </c>
    </row>
    <row r="1959" spans="1:9" x14ac:dyDescent="0.25">
      <c r="A1959" s="216"/>
      <c r="B1959" s="212" t="s">
        <v>2302</v>
      </c>
      <c r="C1959" s="217" t="s">
        <v>2425</v>
      </c>
      <c r="D1959" s="220" t="s">
        <v>684</v>
      </c>
      <c r="E1959" s="241">
        <v>0</v>
      </c>
      <c r="F1959" s="604" t="s">
        <v>2534</v>
      </c>
      <c r="G1959" s="44"/>
      <c r="H1959" s="86">
        <f t="shared" si="31"/>
        <v>0</v>
      </c>
      <c r="I1959" s="214" t="s">
        <v>162</v>
      </c>
    </row>
    <row r="1960" spans="1:9" x14ac:dyDescent="0.25">
      <c r="A1960" s="216"/>
      <c r="B1960" s="212" t="s">
        <v>2303</v>
      </c>
      <c r="C1960" s="217" t="s">
        <v>2425</v>
      </c>
      <c r="D1960" s="214" t="s">
        <v>1099</v>
      </c>
      <c r="E1960" s="235">
        <v>3085</v>
      </c>
      <c r="F1960" s="497">
        <v>41726</v>
      </c>
      <c r="G1960" s="44">
        <v>3085</v>
      </c>
      <c r="H1960" s="86">
        <f t="shared" si="31"/>
        <v>0</v>
      </c>
      <c r="I1960" s="214" t="s">
        <v>65</v>
      </c>
    </row>
    <row r="1961" spans="1:9" x14ac:dyDescent="0.25">
      <c r="A1961" s="216"/>
      <c r="B1961" s="212" t="s">
        <v>2305</v>
      </c>
      <c r="C1961" s="217" t="s">
        <v>2425</v>
      </c>
      <c r="D1961" s="214" t="s">
        <v>188</v>
      </c>
      <c r="E1961" s="235">
        <v>1180</v>
      </c>
      <c r="F1961" s="497">
        <v>41727</v>
      </c>
      <c r="G1961" s="44">
        <v>1180</v>
      </c>
      <c r="H1961" s="86">
        <f t="shared" si="31"/>
        <v>0</v>
      </c>
      <c r="I1961" s="214"/>
    </row>
    <row r="1962" spans="1:9" x14ac:dyDescent="0.25">
      <c r="A1962" s="216"/>
      <c r="B1962" s="212" t="s">
        <v>2306</v>
      </c>
      <c r="C1962" s="217" t="s">
        <v>2425</v>
      </c>
      <c r="D1962" s="214" t="s">
        <v>46</v>
      </c>
      <c r="E1962" s="235">
        <v>4116</v>
      </c>
      <c r="F1962" s="497">
        <v>41726</v>
      </c>
      <c r="G1962" s="44">
        <v>4116</v>
      </c>
      <c r="H1962" s="86">
        <f t="shared" si="31"/>
        <v>0</v>
      </c>
      <c r="I1962" s="214" t="s">
        <v>65</v>
      </c>
    </row>
    <row r="1963" spans="1:9" x14ac:dyDescent="0.25">
      <c r="A1963" s="216"/>
      <c r="B1963" s="212" t="s">
        <v>2307</v>
      </c>
      <c r="C1963" s="217" t="s">
        <v>2425</v>
      </c>
      <c r="D1963" s="214" t="s">
        <v>44</v>
      </c>
      <c r="E1963" s="235">
        <v>7200</v>
      </c>
      <c r="F1963" s="554">
        <v>41737</v>
      </c>
      <c r="G1963" s="245">
        <v>7200</v>
      </c>
      <c r="H1963" s="86">
        <f t="shared" si="31"/>
        <v>0</v>
      </c>
      <c r="I1963" s="214" t="s">
        <v>65</v>
      </c>
    </row>
    <row r="1964" spans="1:9" x14ac:dyDescent="0.25">
      <c r="A1964" s="216"/>
      <c r="B1964" s="212" t="s">
        <v>2309</v>
      </c>
      <c r="C1964" s="217" t="s">
        <v>2425</v>
      </c>
      <c r="D1964" s="214" t="s">
        <v>13</v>
      </c>
      <c r="E1964" s="235">
        <v>3360</v>
      </c>
      <c r="F1964" s="497">
        <v>41726</v>
      </c>
      <c r="G1964" s="44">
        <v>3360</v>
      </c>
      <c r="H1964" s="86">
        <f t="shared" si="31"/>
        <v>0</v>
      </c>
      <c r="I1964" s="214" t="s">
        <v>30</v>
      </c>
    </row>
    <row r="1965" spans="1:9" x14ac:dyDescent="0.25">
      <c r="A1965" s="216"/>
      <c r="B1965" s="212" t="s">
        <v>2310</v>
      </c>
      <c r="C1965" s="217" t="s">
        <v>2425</v>
      </c>
      <c r="D1965" s="214" t="s">
        <v>106</v>
      </c>
      <c r="E1965" s="235">
        <v>176508</v>
      </c>
      <c r="F1965" s="554">
        <v>41733</v>
      </c>
      <c r="G1965" s="245">
        <v>176508</v>
      </c>
      <c r="H1965" s="86">
        <f t="shared" si="31"/>
        <v>0</v>
      </c>
      <c r="I1965" s="214"/>
    </row>
    <row r="1966" spans="1:9" x14ac:dyDescent="0.25">
      <c r="A1966" s="216"/>
      <c r="B1966" s="212" t="s">
        <v>2311</v>
      </c>
      <c r="C1966" s="217" t="s">
        <v>2425</v>
      </c>
      <c r="D1966" s="214" t="s">
        <v>106</v>
      </c>
      <c r="E1966" s="235">
        <v>367724</v>
      </c>
      <c r="F1966" s="554">
        <v>41744</v>
      </c>
      <c r="G1966" s="245">
        <v>367724</v>
      </c>
      <c r="H1966" s="86">
        <f t="shared" si="31"/>
        <v>0</v>
      </c>
      <c r="I1966" s="214"/>
    </row>
    <row r="1967" spans="1:9" x14ac:dyDescent="0.25">
      <c r="A1967" s="216"/>
      <c r="B1967" s="212" t="s">
        <v>2312</v>
      </c>
      <c r="C1967" s="217" t="s">
        <v>2425</v>
      </c>
      <c r="D1967" s="214" t="s">
        <v>106</v>
      </c>
      <c r="E1967" s="235">
        <v>180180</v>
      </c>
      <c r="F1967" s="554">
        <v>41733</v>
      </c>
      <c r="G1967" s="245">
        <v>180180</v>
      </c>
      <c r="H1967" s="86">
        <f t="shared" si="31"/>
        <v>0</v>
      </c>
      <c r="I1967" s="214"/>
    </row>
    <row r="1968" spans="1:9" x14ac:dyDescent="0.25">
      <c r="A1968" s="216"/>
      <c r="B1968" s="212" t="s">
        <v>2313</v>
      </c>
      <c r="C1968" s="217" t="s">
        <v>2425</v>
      </c>
      <c r="D1968" s="214" t="s">
        <v>106</v>
      </c>
      <c r="E1968" s="235">
        <v>115752</v>
      </c>
      <c r="F1968" s="554">
        <v>41730</v>
      </c>
      <c r="G1968" s="245">
        <v>115752</v>
      </c>
      <c r="H1968" s="86">
        <f t="shared" si="31"/>
        <v>0</v>
      </c>
      <c r="I1968" s="214"/>
    </row>
    <row r="1969" spans="1:9" x14ac:dyDescent="0.25">
      <c r="A1969" s="216"/>
      <c r="B1969" s="212" t="s">
        <v>2314</v>
      </c>
      <c r="C1969" s="217" t="s">
        <v>2425</v>
      </c>
      <c r="D1969" s="214" t="s">
        <v>106</v>
      </c>
      <c r="E1969" s="235">
        <v>113204</v>
      </c>
      <c r="F1969" s="554">
        <v>41730</v>
      </c>
      <c r="G1969" s="245">
        <v>113204</v>
      </c>
      <c r="H1969" s="86">
        <f t="shared" si="31"/>
        <v>0</v>
      </c>
      <c r="I1969" s="214"/>
    </row>
    <row r="1970" spans="1:9" x14ac:dyDescent="0.25">
      <c r="A1970" s="216"/>
      <c r="B1970" s="212" t="s">
        <v>2316</v>
      </c>
      <c r="C1970" s="217" t="s">
        <v>2425</v>
      </c>
      <c r="D1970" s="214" t="s">
        <v>106</v>
      </c>
      <c r="E1970" s="235">
        <v>132132</v>
      </c>
      <c r="F1970" s="554">
        <v>41730</v>
      </c>
      <c r="G1970" s="245">
        <v>132132</v>
      </c>
      <c r="H1970" s="86">
        <f t="shared" si="31"/>
        <v>0</v>
      </c>
      <c r="I1970" s="214"/>
    </row>
    <row r="1971" spans="1:9" x14ac:dyDescent="0.25">
      <c r="A1971" s="216"/>
      <c r="B1971" s="212" t="s">
        <v>2317</v>
      </c>
      <c r="C1971" s="217" t="s">
        <v>2425</v>
      </c>
      <c r="D1971" s="220" t="s">
        <v>53</v>
      </c>
      <c r="E1971" s="241">
        <v>0</v>
      </c>
      <c r="F1971" s="497"/>
      <c r="G1971" s="44"/>
      <c r="H1971" s="86">
        <f t="shared" si="31"/>
        <v>0</v>
      </c>
      <c r="I1971" s="214" t="s">
        <v>324</v>
      </c>
    </row>
    <row r="1972" spans="1:9" x14ac:dyDescent="0.25">
      <c r="A1972" s="216"/>
      <c r="B1972" s="212" t="s">
        <v>2318</v>
      </c>
      <c r="C1972" s="217" t="s">
        <v>2425</v>
      </c>
      <c r="D1972" s="214" t="s">
        <v>8</v>
      </c>
      <c r="E1972" s="235">
        <v>993.5</v>
      </c>
      <c r="F1972" s="497">
        <v>41726</v>
      </c>
      <c r="G1972" s="44">
        <v>993.5</v>
      </c>
      <c r="H1972" s="86">
        <f t="shared" si="31"/>
        <v>0</v>
      </c>
      <c r="I1972" s="214" t="s">
        <v>8</v>
      </c>
    </row>
    <row r="1973" spans="1:9" x14ac:dyDescent="0.25">
      <c r="A1973" s="216"/>
      <c r="B1973" s="212" t="s">
        <v>2320</v>
      </c>
      <c r="C1973" s="217" t="s">
        <v>2425</v>
      </c>
      <c r="D1973" s="214" t="s">
        <v>8</v>
      </c>
      <c r="E1973" s="235">
        <v>3367</v>
      </c>
      <c r="F1973" s="497">
        <v>41726</v>
      </c>
      <c r="G1973" s="44">
        <v>3367</v>
      </c>
      <c r="H1973" s="86">
        <f t="shared" si="31"/>
        <v>0</v>
      </c>
      <c r="I1973" s="214" t="s">
        <v>8</v>
      </c>
    </row>
    <row r="1974" spans="1:9" x14ac:dyDescent="0.25">
      <c r="A1974" s="216"/>
      <c r="B1974" s="212" t="s">
        <v>2321</v>
      </c>
      <c r="C1974" s="217" t="s">
        <v>2425</v>
      </c>
      <c r="D1974" s="214" t="s">
        <v>48</v>
      </c>
      <c r="E1974" s="235">
        <v>639.20000000000005</v>
      </c>
      <c r="F1974" s="497">
        <v>41726</v>
      </c>
      <c r="G1974" s="44">
        <v>639.20000000000005</v>
      </c>
      <c r="H1974" s="86">
        <f t="shared" si="31"/>
        <v>0</v>
      </c>
      <c r="I1974" s="214" t="s">
        <v>65</v>
      </c>
    </row>
    <row r="1975" spans="1:9" x14ac:dyDescent="0.25">
      <c r="A1975" s="216"/>
      <c r="B1975" s="212" t="s">
        <v>2322</v>
      </c>
      <c r="C1975" s="217" t="s">
        <v>2425</v>
      </c>
      <c r="D1975" s="214" t="s">
        <v>544</v>
      </c>
      <c r="E1975" s="235">
        <v>17621.599999999999</v>
      </c>
      <c r="F1975" s="497">
        <v>41726</v>
      </c>
      <c r="G1975" s="44">
        <v>17621.599999999999</v>
      </c>
      <c r="H1975" s="86">
        <f t="shared" si="31"/>
        <v>0</v>
      </c>
      <c r="I1975" s="214"/>
    </row>
    <row r="1976" spans="1:9" x14ac:dyDescent="0.25">
      <c r="A1976" s="216"/>
      <c r="B1976" s="212" t="s">
        <v>2323</v>
      </c>
      <c r="C1976" s="217" t="s">
        <v>2425</v>
      </c>
      <c r="D1976" s="214" t="s">
        <v>42</v>
      </c>
      <c r="E1976" s="235">
        <v>1920</v>
      </c>
      <c r="F1976" s="554">
        <v>41737</v>
      </c>
      <c r="G1976" s="245">
        <v>1920</v>
      </c>
      <c r="H1976" s="86">
        <f t="shared" si="31"/>
        <v>0</v>
      </c>
      <c r="I1976" s="214" t="s">
        <v>30</v>
      </c>
    </row>
    <row r="1977" spans="1:9" x14ac:dyDescent="0.25">
      <c r="A1977" s="216"/>
      <c r="B1977" s="212" t="s">
        <v>2324</v>
      </c>
      <c r="C1977" s="217" t="s">
        <v>2425</v>
      </c>
      <c r="D1977" s="214" t="s">
        <v>8</v>
      </c>
      <c r="E1977" s="235">
        <v>296</v>
      </c>
      <c r="F1977" s="497">
        <v>41726</v>
      </c>
      <c r="G1977" s="44">
        <v>296</v>
      </c>
      <c r="H1977" s="86">
        <f t="shared" si="31"/>
        <v>0</v>
      </c>
      <c r="I1977" s="214" t="s">
        <v>8</v>
      </c>
    </row>
    <row r="1978" spans="1:9" x14ac:dyDescent="0.25">
      <c r="A1978" s="216"/>
      <c r="B1978" s="212" t="s">
        <v>2325</v>
      </c>
      <c r="C1978" s="217" t="s">
        <v>2425</v>
      </c>
      <c r="D1978" s="214" t="s">
        <v>43</v>
      </c>
      <c r="E1978" s="235">
        <v>1920</v>
      </c>
      <c r="F1978" s="554">
        <v>41737</v>
      </c>
      <c r="G1978" s="245">
        <v>1920</v>
      </c>
      <c r="H1978" s="86">
        <f t="shared" si="31"/>
        <v>0</v>
      </c>
      <c r="I1978" s="214" t="s">
        <v>30</v>
      </c>
    </row>
    <row r="1979" spans="1:9" x14ac:dyDescent="0.25">
      <c r="A1979" s="216"/>
      <c r="B1979" s="212" t="s">
        <v>2326</v>
      </c>
      <c r="C1979" s="217" t="s">
        <v>2425</v>
      </c>
      <c r="D1979" s="214" t="s">
        <v>36</v>
      </c>
      <c r="E1979" s="235">
        <v>34956.199999999997</v>
      </c>
      <c r="F1979" s="497">
        <v>41726</v>
      </c>
      <c r="G1979" s="44">
        <v>34956.199999999997</v>
      </c>
      <c r="H1979" s="248">
        <f t="shared" si="31"/>
        <v>0</v>
      </c>
      <c r="I1979" s="214" t="s">
        <v>65</v>
      </c>
    </row>
    <row r="1980" spans="1:9" x14ac:dyDescent="0.25">
      <c r="A1980" s="216"/>
      <c r="B1980" s="212" t="s">
        <v>2328</v>
      </c>
      <c r="C1980" s="217" t="s">
        <v>2425</v>
      </c>
      <c r="D1980" s="214" t="s">
        <v>8</v>
      </c>
      <c r="E1980" s="235">
        <v>63</v>
      </c>
      <c r="F1980" s="497">
        <v>41726</v>
      </c>
      <c r="G1980" s="44">
        <v>63</v>
      </c>
      <c r="H1980" s="248">
        <f t="shared" si="31"/>
        <v>0</v>
      </c>
      <c r="I1980" s="214" t="s">
        <v>8</v>
      </c>
    </row>
    <row r="1981" spans="1:9" x14ac:dyDescent="0.25">
      <c r="A1981" s="216"/>
      <c r="B1981" s="212" t="s">
        <v>2329</v>
      </c>
      <c r="C1981" s="217" t="s">
        <v>2425</v>
      </c>
      <c r="D1981" s="214" t="s">
        <v>123</v>
      </c>
      <c r="E1981" s="235">
        <v>1376</v>
      </c>
      <c r="F1981" s="497">
        <v>41726</v>
      </c>
      <c r="G1981" s="44">
        <v>1376</v>
      </c>
      <c r="H1981" s="248">
        <f t="shared" si="31"/>
        <v>0</v>
      </c>
      <c r="I1981" s="214" t="s">
        <v>8</v>
      </c>
    </row>
    <row r="1982" spans="1:9" x14ac:dyDescent="0.25">
      <c r="A1982" s="216">
        <v>41726</v>
      </c>
      <c r="B1982" s="212" t="s">
        <v>2330</v>
      </c>
      <c r="C1982" s="217" t="s">
        <v>2425</v>
      </c>
      <c r="D1982" s="214" t="s">
        <v>98</v>
      </c>
      <c r="E1982" s="292">
        <v>10253</v>
      </c>
      <c r="F1982" s="497">
        <v>41726</v>
      </c>
      <c r="G1982" s="44">
        <v>10253</v>
      </c>
      <c r="H1982" s="291">
        <f t="shared" si="31"/>
        <v>0</v>
      </c>
      <c r="I1982" s="214" t="s">
        <v>12</v>
      </c>
    </row>
    <row r="1983" spans="1:9" x14ac:dyDescent="0.25">
      <c r="A1983" s="216"/>
      <c r="B1983" s="212" t="s">
        <v>2331</v>
      </c>
      <c r="C1983" s="217" t="s">
        <v>2425</v>
      </c>
      <c r="D1983" s="214" t="s">
        <v>55</v>
      </c>
      <c r="E1983" s="235">
        <v>7657</v>
      </c>
      <c r="F1983" s="497">
        <v>41726</v>
      </c>
      <c r="G1983" s="44">
        <v>7657</v>
      </c>
      <c r="H1983" s="86">
        <f t="shared" si="31"/>
        <v>0</v>
      </c>
      <c r="I1983" s="214" t="s">
        <v>8</v>
      </c>
    </row>
    <row r="1984" spans="1:9" x14ac:dyDescent="0.25">
      <c r="A1984" s="216"/>
      <c r="B1984" s="212" t="s">
        <v>2333</v>
      </c>
      <c r="C1984" s="217" t="s">
        <v>2425</v>
      </c>
      <c r="D1984" s="214" t="s">
        <v>517</v>
      </c>
      <c r="E1984" s="235">
        <v>907.5</v>
      </c>
      <c r="F1984" s="497">
        <v>41726</v>
      </c>
      <c r="G1984" s="44">
        <v>907.5</v>
      </c>
      <c r="H1984" s="86">
        <f t="shared" si="31"/>
        <v>0</v>
      </c>
      <c r="I1984" s="214"/>
    </row>
    <row r="1985" spans="1:9" x14ac:dyDescent="0.25">
      <c r="A1985" s="216"/>
      <c r="B1985" s="212" t="s">
        <v>2334</v>
      </c>
      <c r="C1985" s="217" t="s">
        <v>2425</v>
      </c>
      <c r="D1985" s="214" t="s">
        <v>11</v>
      </c>
      <c r="E1985" s="235">
        <v>48534</v>
      </c>
      <c r="F1985" s="554">
        <v>41754</v>
      </c>
      <c r="G1985" s="245">
        <v>48534</v>
      </c>
      <c r="H1985" s="86">
        <f t="shared" si="31"/>
        <v>0</v>
      </c>
      <c r="I1985" s="214" t="s">
        <v>12</v>
      </c>
    </row>
    <row r="1986" spans="1:9" x14ac:dyDescent="0.25">
      <c r="A1986" s="216"/>
      <c r="B1986" s="212" t="s">
        <v>2335</v>
      </c>
      <c r="C1986" s="217" t="s">
        <v>2425</v>
      </c>
      <c r="D1986" s="214" t="s">
        <v>144</v>
      </c>
      <c r="E1986" s="235">
        <v>3504</v>
      </c>
      <c r="F1986" s="497">
        <v>41727</v>
      </c>
      <c r="G1986" s="44">
        <v>3504</v>
      </c>
      <c r="H1986" s="86">
        <f t="shared" si="31"/>
        <v>0</v>
      </c>
      <c r="I1986" s="214" t="s">
        <v>217</v>
      </c>
    </row>
    <row r="1987" spans="1:9" x14ac:dyDescent="0.25">
      <c r="A1987" s="216"/>
      <c r="B1987" s="212" t="s">
        <v>2336</v>
      </c>
      <c r="C1987" s="217" t="s">
        <v>2425</v>
      </c>
      <c r="D1987" s="214" t="s">
        <v>78</v>
      </c>
      <c r="E1987" s="235">
        <v>3694</v>
      </c>
      <c r="F1987" s="497">
        <v>41727</v>
      </c>
      <c r="G1987" s="44">
        <v>3694</v>
      </c>
      <c r="H1987" s="86">
        <f t="shared" si="31"/>
        <v>0</v>
      </c>
      <c r="I1987" s="214" t="s">
        <v>217</v>
      </c>
    </row>
    <row r="1988" spans="1:9" x14ac:dyDescent="0.25">
      <c r="A1988" s="216"/>
      <c r="B1988" s="212" t="s">
        <v>2337</v>
      </c>
      <c r="C1988" s="217" t="s">
        <v>2425</v>
      </c>
      <c r="D1988" s="214" t="s">
        <v>234</v>
      </c>
      <c r="E1988" s="235">
        <v>710</v>
      </c>
      <c r="F1988" s="497">
        <v>41727</v>
      </c>
      <c r="G1988" s="44">
        <v>710</v>
      </c>
      <c r="H1988" s="86">
        <f t="shared" si="31"/>
        <v>0</v>
      </c>
      <c r="I1988" s="214" t="s">
        <v>217</v>
      </c>
    </row>
    <row r="1989" spans="1:9" x14ac:dyDescent="0.25">
      <c r="A1989" s="216"/>
      <c r="B1989" s="212" t="s">
        <v>2338</v>
      </c>
      <c r="C1989" s="217" t="s">
        <v>2425</v>
      </c>
      <c r="D1989" s="214" t="s">
        <v>576</v>
      </c>
      <c r="E1989" s="235">
        <v>1657.5</v>
      </c>
      <c r="F1989" s="497">
        <v>41726</v>
      </c>
      <c r="G1989" s="44">
        <v>1657.5</v>
      </c>
      <c r="H1989" s="86">
        <f t="shared" si="31"/>
        <v>0</v>
      </c>
      <c r="I1989" s="214" t="s">
        <v>45</v>
      </c>
    </row>
    <row r="1990" spans="1:9" x14ac:dyDescent="0.25">
      <c r="A1990" s="216"/>
      <c r="B1990" s="212" t="s">
        <v>2339</v>
      </c>
      <c r="C1990" s="217" t="s">
        <v>2425</v>
      </c>
      <c r="D1990" s="214" t="s">
        <v>873</v>
      </c>
      <c r="E1990" s="235">
        <v>7467.6</v>
      </c>
      <c r="F1990" s="497">
        <v>41727</v>
      </c>
      <c r="G1990" s="44">
        <v>7467.6</v>
      </c>
      <c r="H1990" s="86">
        <f t="shared" si="31"/>
        <v>0</v>
      </c>
      <c r="I1990" s="214" t="s">
        <v>217</v>
      </c>
    </row>
    <row r="1991" spans="1:9" x14ac:dyDescent="0.25">
      <c r="A1991" s="216"/>
      <c r="B1991" s="212" t="s">
        <v>2340</v>
      </c>
      <c r="C1991" s="217" t="s">
        <v>2425</v>
      </c>
      <c r="D1991" s="214" t="s">
        <v>535</v>
      </c>
      <c r="E1991" s="235">
        <v>3939</v>
      </c>
      <c r="F1991" s="497">
        <v>41726</v>
      </c>
      <c r="G1991" s="44">
        <v>3939</v>
      </c>
      <c r="H1991" s="86">
        <f t="shared" ref="H1991:H2054" si="32">E1991-G1991</f>
        <v>0</v>
      </c>
      <c r="I1991" s="214"/>
    </row>
    <row r="1992" spans="1:9" x14ac:dyDescent="0.25">
      <c r="A1992" s="216"/>
      <c r="B1992" s="212" t="s">
        <v>2341</v>
      </c>
      <c r="C1992" s="217" t="s">
        <v>2425</v>
      </c>
      <c r="D1992" s="214" t="s">
        <v>373</v>
      </c>
      <c r="E1992" s="235">
        <v>35853</v>
      </c>
      <c r="F1992" s="497">
        <v>41727</v>
      </c>
      <c r="G1992" s="44">
        <v>35853</v>
      </c>
      <c r="H1992" s="86">
        <f t="shared" si="32"/>
        <v>0</v>
      </c>
      <c r="I1992" s="214" t="s">
        <v>30</v>
      </c>
    </row>
    <row r="1993" spans="1:9" x14ac:dyDescent="0.25">
      <c r="A1993" s="216"/>
      <c r="B1993" s="212" t="s">
        <v>2342</v>
      </c>
      <c r="C1993" s="217" t="s">
        <v>2425</v>
      </c>
      <c r="D1993" s="214" t="s">
        <v>58</v>
      </c>
      <c r="E1993" s="235">
        <v>2505.2199999999998</v>
      </c>
      <c r="F1993" s="497">
        <v>41727</v>
      </c>
      <c r="G1993" s="44">
        <v>2505.2199999999998</v>
      </c>
      <c r="H1993" s="86">
        <f t="shared" si="32"/>
        <v>0</v>
      </c>
      <c r="I1993" s="214" t="s">
        <v>30</v>
      </c>
    </row>
    <row r="1994" spans="1:9" x14ac:dyDescent="0.25">
      <c r="A1994" s="216"/>
      <c r="B1994" s="212" t="s">
        <v>2344</v>
      </c>
      <c r="C1994" s="217" t="s">
        <v>2425</v>
      </c>
      <c r="D1994" s="214" t="s">
        <v>338</v>
      </c>
      <c r="E1994" s="235">
        <v>574.6</v>
      </c>
      <c r="F1994" s="497">
        <v>41727</v>
      </c>
      <c r="G1994" s="44">
        <v>574.6</v>
      </c>
      <c r="H1994" s="86">
        <f t="shared" si="32"/>
        <v>0</v>
      </c>
      <c r="I1994" s="214" t="s">
        <v>30</v>
      </c>
    </row>
    <row r="1995" spans="1:9" x14ac:dyDescent="0.25">
      <c r="A1995" s="216"/>
      <c r="B1995" s="212" t="s">
        <v>2345</v>
      </c>
      <c r="C1995" s="217" t="s">
        <v>2425</v>
      </c>
      <c r="D1995" s="214" t="s">
        <v>2390</v>
      </c>
      <c r="E1995" s="235">
        <v>5188</v>
      </c>
      <c r="F1995" s="497">
        <v>41727</v>
      </c>
      <c r="G1995" s="44">
        <v>5188</v>
      </c>
      <c r="H1995" s="86">
        <f t="shared" si="32"/>
        <v>0</v>
      </c>
      <c r="I1995" s="214" t="s">
        <v>30</v>
      </c>
    </row>
    <row r="1996" spans="1:9" x14ac:dyDescent="0.25">
      <c r="A1996" s="216"/>
      <c r="B1996" s="212" t="s">
        <v>2346</v>
      </c>
      <c r="C1996" s="217" t="s">
        <v>2425</v>
      </c>
      <c r="D1996" s="214" t="s">
        <v>2439</v>
      </c>
      <c r="E1996" s="235">
        <v>1950</v>
      </c>
      <c r="F1996" s="497">
        <v>41726</v>
      </c>
      <c r="G1996" s="44">
        <v>1950</v>
      </c>
      <c r="H1996" s="86">
        <f t="shared" si="32"/>
        <v>0</v>
      </c>
      <c r="I1996" s="214"/>
    </row>
    <row r="1997" spans="1:9" x14ac:dyDescent="0.25">
      <c r="A1997" s="216"/>
      <c r="B1997" s="212" t="s">
        <v>2347</v>
      </c>
      <c r="C1997" s="217" t="s">
        <v>2425</v>
      </c>
      <c r="D1997" s="214" t="s">
        <v>124</v>
      </c>
      <c r="E1997" s="235">
        <v>7113.6</v>
      </c>
      <c r="F1997" s="497">
        <v>41727</v>
      </c>
      <c r="G1997" s="44">
        <v>7113.6</v>
      </c>
      <c r="H1997" s="86">
        <f t="shared" si="32"/>
        <v>0</v>
      </c>
      <c r="I1997" s="214" t="s">
        <v>30</v>
      </c>
    </row>
    <row r="1998" spans="1:9" x14ac:dyDescent="0.25">
      <c r="A1998" s="216"/>
      <c r="B1998" s="212" t="s">
        <v>2348</v>
      </c>
      <c r="C1998" s="217" t="s">
        <v>2425</v>
      </c>
      <c r="D1998" s="214" t="s">
        <v>57</v>
      </c>
      <c r="E1998" s="235">
        <v>1715</v>
      </c>
      <c r="F1998" s="497">
        <v>41727</v>
      </c>
      <c r="G1998" s="44">
        <v>1715</v>
      </c>
      <c r="H1998" s="86">
        <f t="shared" si="32"/>
        <v>0</v>
      </c>
      <c r="I1998" s="214" t="s">
        <v>30</v>
      </c>
    </row>
    <row r="1999" spans="1:9" x14ac:dyDescent="0.25">
      <c r="A1999" s="216"/>
      <c r="B1999" s="212" t="s">
        <v>2349</v>
      </c>
      <c r="C1999" s="217" t="s">
        <v>2425</v>
      </c>
      <c r="D1999" s="214" t="s">
        <v>80</v>
      </c>
      <c r="E1999" s="235">
        <v>3172</v>
      </c>
      <c r="F1999" s="497">
        <v>41727</v>
      </c>
      <c r="G1999" s="44">
        <v>3172</v>
      </c>
      <c r="H1999" s="86">
        <f t="shared" si="32"/>
        <v>0</v>
      </c>
      <c r="I1999" s="214" t="s">
        <v>45</v>
      </c>
    </row>
    <row r="2000" spans="1:9" x14ac:dyDescent="0.25">
      <c r="A2000" s="216"/>
      <c r="B2000" s="212" t="s">
        <v>2350</v>
      </c>
      <c r="C2000" s="217" t="s">
        <v>2425</v>
      </c>
      <c r="D2000" s="214" t="s">
        <v>366</v>
      </c>
      <c r="E2000" s="235">
        <v>9682</v>
      </c>
      <c r="F2000" s="497">
        <v>41726</v>
      </c>
      <c r="G2000" s="44">
        <v>9682</v>
      </c>
      <c r="H2000" s="86">
        <f t="shared" si="32"/>
        <v>0</v>
      </c>
      <c r="I2000" s="214" t="s">
        <v>21</v>
      </c>
    </row>
    <row r="2001" spans="1:9" x14ac:dyDescent="0.25">
      <c r="A2001" s="216"/>
      <c r="B2001" s="212" t="s">
        <v>2351</v>
      </c>
      <c r="C2001" s="217" t="s">
        <v>2425</v>
      </c>
      <c r="D2001" s="214" t="s">
        <v>2386</v>
      </c>
      <c r="E2001" s="235">
        <v>1995</v>
      </c>
      <c r="F2001" s="497">
        <v>41727</v>
      </c>
      <c r="G2001" s="44">
        <v>1995</v>
      </c>
      <c r="H2001" s="86">
        <f t="shared" si="32"/>
        <v>0</v>
      </c>
      <c r="I2001" s="214" t="s">
        <v>21</v>
      </c>
    </row>
    <row r="2002" spans="1:9" x14ac:dyDescent="0.25">
      <c r="A2002" s="216"/>
      <c r="B2002" s="212" t="s">
        <v>2352</v>
      </c>
      <c r="C2002" s="217" t="s">
        <v>2425</v>
      </c>
      <c r="D2002" s="220" t="s">
        <v>53</v>
      </c>
      <c r="E2002" s="241">
        <v>0</v>
      </c>
      <c r="F2002" s="497"/>
      <c r="G2002" s="44"/>
      <c r="H2002" s="86">
        <f t="shared" si="32"/>
        <v>0</v>
      </c>
      <c r="I2002" s="214" t="s">
        <v>324</v>
      </c>
    </row>
    <row r="2003" spans="1:9" x14ac:dyDescent="0.25">
      <c r="A2003" s="216"/>
      <c r="B2003" s="212" t="s">
        <v>1133</v>
      </c>
      <c r="C2003" s="217" t="s">
        <v>2425</v>
      </c>
      <c r="D2003" s="214" t="s">
        <v>2413</v>
      </c>
      <c r="E2003" s="235">
        <v>1263.5</v>
      </c>
      <c r="F2003" s="497">
        <v>41727</v>
      </c>
      <c r="G2003" s="44">
        <v>1263.5</v>
      </c>
      <c r="H2003" s="86">
        <f t="shared" si="32"/>
        <v>0</v>
      </c>
      <c r="I2003" s="214" t="s">
        <v>30</v>
      </c>
    </row>
    <row r="2004" spans="1:9" x14ac:dyDescent="0.25">
      <c r="A2004" s="216"/>
      <c r="B2004" s="212" t="s">
        <v>1134</v>
      </c>
      <c r="C2004" s="217" t="s">
        <v>2425</v>
      </c>
      <c r="D2004" s="214" t="s">
        <v>16</v>
      </c>
      <c r="E2004" s="235">
        <v>67309.5</v>
      </c>
      <c r="F2004" s="554">
        <v>41738</v>
      </c>
      <c r="G2004" s="245">
        <v>67309.5</v>
      </c>
      <c r="H2004" s="86">
        <f t="shared" si="32"/>
        <v>0</v>
      </c>
      <c r="I2004" s="214" t="s">
        <v>217</v>
      </c>
    </row>
    <row r="2005" spans="1:9" x14ac:dyDescent="0.25">
      <c r="A2005" s="216"/>
      <c r="B2005" s="212" t="s">
        <v>1135</v>
      </c>
      <c r="C2005" s="217" t="s">
        <v>2425</v>
      </c>
      <c r="D2005" s="214" t="s">
        <v>2264</v>
      </c>
      <c r="E2005" s="235">
        <v>1645</v>
      </c>
      <c r="F2005" s="554" t="s">
        <v>2535</v>
      </c>
      <c r="G2005" s="44">
        <v>1645</v>
      </c>
      <c r="H2005" s="86">
        <f t="shared" si="32"/>
        <v>0</v>
      </c>
      <c r="I2005" s="214" t="s">
        <v>30</v>
      </c>
    </row>
    <row r="2006" spans="1:9" x14ac:dyDescent="0.25">
      <c r="A2006" s="216"/>
      <c r="B2006" s="212" t="s">
        <v>1136</v>
      </c>
      <c r="C2006" s="217" t="s">
        <v>2425</v>
      </c>
      <c r="D2006" s="214" t="s">
        <v>117</v>
      </c>
      <c r="E2006" s="235">
        <v>13040</v>
      </c>
      <c r="F2006" s="554" t="s">
        <v>2536</v>
      </c>
      <c r="G2006" s="44">
        <v>13040</v>
      </c>
      <c r="H2006" s="86">
        <f t="shared" si="32"/>
        <v>0</v>
      </c>
      <c r="I2006" s="214" t="s">
        <v>21</v>
      </c>
    </row>
    <row r="2007" spans="1:9" x14ac:dyDescent="0.25">
      <c r="A2007" s="216"/>
      <c r="B2007" s="212" t="s">
        <v>1137</v>
      </c>
      <c r="C2007" s="217" t="s">
        <v>2425</v>
      </c>
      <c r="D2007" s="214" t="s">
        <v>2386</v>
      </c>
      <c r="E2007" s="235">
        <v>496</v>
      </c>
      <c r="F2007" s="497">
        <v>41727</v>
      </c>
      <c r="G2007" s="44">
        <v>496</v>
      </c>
      <c r="H2007" s="86">
        <f t="shared" si="32"/>
        <v>0</v>
      </c>
      <c r="I2007" s="214" t="s">
        <v>21</v>
      </c>
    </row>
    <row r="2008" spans="1:9" x14ac:dyDescent="0.25">
      <c r="A2008" s="216"/>
      <c r="B2008" s="212" t="s">
        <v>1138</v>
      </c>
      <c r="C2008" s="217" t="s">
        <v>2425</v>
      </c>
      <c r="D2008" s="214" t="s">
        <v>22</v>
      </c>
      <c r="E2008" s="235">
        <v>1562.4</v>
      </c>
      <c r="F2008" s="497">
        <v>41726</v>
      </c>
      <c r="G2008" s="44">
        <v>1562.4</v>
      </c>
      <c r="H2008" s="86">
        <f t="shared" si="32"/>
        <v>0</v>
      </c>
      <c r="I2008" s="214"/>
    </row>
    <row r="2009" spans="1:9" x14ac:dyDescent="0.25">
      <c r="A2009" s="216"/>
      <c r="B2009" s="212" t="s">
        <v>1139</v>
      </c>
      <c r="C2009" s="217" t="s">
        <v>2425</v>
      </c>
      <c r="D2009" s="214" t="s">
        <v>2187</v>
      </c>
      <c r="E2009" s="235">
        <v>1269</v>
      </c>
      <c r="F2009" s="497">
        <v>41727</v>
      </c>
      <c r="G2009" s="44">
        <v>1269</v>
      </c>
      <c r="H2009" s="86">
        <f t="shared" si="32"/>
        <v>0</v>
      </c>
      <c r="I2009" s="214" t="s">
        <v>30</v>
      </c>
    </row>
    <row r="2010" spans="1:9" x14ac:dyDescent="0.25">
      <c r="A2010" s="216"/>
      <c r="B2010" s="212" t="s">
        <v>1140</v>
      </c>
      <c r="C2010" s="217" t="s">
        <v>2425</v>
      </c>
      <c r="D2010" s="214" t="s">
        <v>54</v>
      </c>
      <c r="E2010" s="235">
        <v>40548.5</v>
      </c>
      <c r="F2010" s="497">
        <v>41726</v>
      </c>
      <c r="G2010" s="44">
        <v>40548.5</v>
      </c>
      <c r="H2010" s="86">
        <f t="shared" si="32"/>
        <v>0</v>
      </c>
      <c r="I2010" s="214" t="s">
        <v>65</v>
      </c>
    </row>
    <row r="2011" spans="1:9" x14ac:dyDescent="0.25">
      <c r="A2011" s="216"/>
      <c r="B2011" s="212" t="s">
        <v>1141</v>
      </c>
      <c r="C2011" s="217" t="s">
        <v>2425</v>
      </c>
      <c r="D2011" s="214" t="s">
        <v>66</v>
      </c>
      <c r="E2011" s="235">
        <v>1700</v>
      </c>
      <c r="F2011" s="497">
        <v>41726</v>
      </c>
      <c r="G2011" s="44">
        <v>1700</v>
      </c>
      <c r="H2011" s="86">
        <f t="shared" si="32"/>
        <v>0</v>
      </c>
      <c r="I2011" s="214" t="s">
        <v>65</v>
      </c>
    </row>
    <row r="2012" spans="1:9" x14ac:dyDescent="0.25">
      <c r="A2012" s="216"/>
      <c r="B2012" s="212" t="s">
        <v>1142</v>
      </c>
      <c r="C2012" s="217" t="s">
        <v>2425</v>
      </c>
      <c r="D2012" s="214" t="s">
        <v>2537</v>
      </c>
      <c r="E2012" s="235">
        <v>4969.2</v>
      </c>
      <c r="F2012" s="497">
        <v>41727</v>
      </c>
      <c r="G2012" s="44">
        <v>4969.2</v>
      </c>
      <c r="H2012" s="86">
        <f t="shared" si="32"/>
        <v>0</v>
      </c>
      <c r="I2012" s="214" t="s">
        <v>217</v>
      </c>
    </row>
    <row r="2013" spans="1:9" x14ac:dyDescent="0.25">
      <c r="A2013" s="216"/>
      <c r="B2013" s="212" t="s">
        <v>1143</v>
      </c>
      <c r="C2013" s="217" t="s">
        <v>2425</v>
      </c>
      <c r="D2013" s="214" t="s">
        <v>136</v>
      </c>
      <c r="E2013" s="235">
        <v>2870</v>
      </c>
      <c r="F2013" s="497">
        <v>41726</v>
      </c>
      <c r="G2013" s="44">
        <v>2870</v>
      </c>
      <c r="H2013" s="86">
        <f t="shared" si="32"/>
        <v>0</v>
      </c>
      <c r="I2013" s="214"/>
    </row>
    <row r="2014" spans="1:9" x14ac:dyDescent="0.25">
      <c r="A2014" s="216"/>
      <c r="B2014" s="212" t="s">
        <v>1144</v>
      </c>
      <c r="C2014" s="217" t="s">
        <v>2425</v>
      </c>
      <c r="D2014" s="214" t="s">
        <v>142</v>
      </c>
      <c r="E2014" s="235">
        <v>2183.15</v>
      </c>
      <c r="F2014" s="497">
        <v>41727</v>
      </c>
      <c r="G2014" s="44">
        <v>2183.15</v>
      </c>
      <c r="H2014" s="86">
        <f t="shared" si="32"/>
        <v>0</v>
      </c>
      <c r="I2014" s="214" t="s">
        <v>217</v>
      </c>
    </row>
    <row r="2015" spans="1:9" x14ac:dyDescent="0.25">
      <c r="A2015" s="216"/>
      <c r="B2015" s="212" t="s">
        <v>1145</v>
      </c>
      <c r="C2015" s="217" t="s">
        <v>2425</v>
      </c>
      <c r="D2015" s="214" t="s">
        <v>349</v>
      </c>
      <c r="E2015" s="235">
        <v>6981.5</v>
      </c>
      <c r="F2015" s="497">
        <v>41727</v>
      </c>
      <c r="G2015" s="56">
        <v>6981.5</v>
      </c>
      <c r="H2015" s="86">
        <f t="shared" si="32"/>
        <v>0</v>
      </c>
      <c r="I2015" s="214" t="s">
        <v>217</v>
      </c>
    </row>
    <row r="2016" spans="1:9" x14ac:dyDescent="0.25">
      <c r="A2016" s="216"/>
      <c r="B2016" s="212" t="s">
        <v>1146</v>
      </c>
      <c r="C2016" s="217" t="s">
        <v>2425</v>
      </c>
      <c r="D2016" s="214" t="s">
        <v>99</v>
      </c>
      <c r="E2016" s="235">
        <v>3649</v>
      </c>
      <c r="F2016" s="497">
        <v>41727</v>
      </c>
      <c r="G2016" s="56">
        <v>3649</v>
      </c>
      <c r="H2016" s="86">
        <f t="shared" si="32"/>
        <v>0</v>
      </c>
      <c r="I2016" s="214" t="s">
        <v>217</v>
      </c>
    </row>
    <row r="2017" spans="1:9" x14ac:dyDescent="0.25">
      <c r="A2017" s="216"/>
      <c r="B2017" s="212" t="s">
        <v>1147</v>
      </c>
      <c r="C2017" s="217" t="s">
        <v>2425</v>
      </c>
      <c r="D2017" s="214" t="s">
        <v>91</v>
      </c>
      <c r="E2017" s="235">
        <v>27501.599999999999</v>
      </c>
      <c r="F2017" s="497">
        <v>41727</v>
      </c>
      <c r="G2017" s="56">
        <v>27501.599999999999</v>
      </c>
      <c r="H2017" s="86">
        <f t="shared" si="32"/>
        <v>0</v>
      </c>
      <c r="I2017" s="214" t="s">
        <v>21</v>
      </c>
    </row>
    <row r="2018" spans="1:9" x14ac:dyDescent="0.25">
      <c r="A2018" s="216"/>
      <c r="B2018" s="212" t="s">
        <v>1148</v>
      </c>
      <c r="C2018" s="217" t="s">
        <v>2425</v>
      </c>
      <c r="D2018" s="214" t="s">
        <v>27</v>
      </c>
      <c r="E2018" s="235">
        <v>26693.5</v>
      </c>
      <c r="F2018" s="497">
        <v>41727</v>
      </c>
      <c r="G2018" s="56">
        <v>26693.5</v>
      </c>
      <c r="H2018" s="86">
        <f t="shared" si="32"/>
        <v>0</v>
      </c>
      <c r="I2018" s="214" t="s">
        <v>21</v>
      </c>
    </row>
    <row r="2019" spans="1:9" x14ac:dyDescent="0.25">
      <c r="A2019" s="216"/>
      <c r="B2019" s="212" t="s">
        <v>1149</v>
      </c>
      <c r="C2019" s="217" t="s">
        <v>2425</v>
      </c>
      <c r="D2019" s="214" t="s">
        <v>544</v>
      </c>
      <c r="E2019" s="235">
        <v>34763</v>
      </c>
      <c r="F2019" s="497">
        <v>41727</v>
      </c>
      <c r="G2019" s="56">
        <v>34763</v>
      </c>
      <c r="H2019" s="86">
        <f t="shared" si="32"/>
        <v>0</v>
      </c>
      <c r="I2019" s="214" t="s">
        <v>21</v>
      </c>
    </row>
    <row r="2020" spans="1:9" x14ac:dyDescent="0.25">
      <c r="A2020" s="216"/>
      <c r="B2020" s="212" t="s">
        <v>1150</v>
      </c>
      <c r="C2020" s="217" t="s">
        <v>2425</v>
      </c>
      <c r="D2020" s="214" t="s">
        <v>85</v>
      </c>
      <c r="E2020" s="235">
        <v>10099.200000000001</v>
      </c>
      <c r="F2020" s="497">
        <v>41727</v>
      </c>
      <c r="G2020" s="56">
        <v>10099.200000000001</v>
      </c>
      <c r="H2020" s="86">
        <f t="shared" si="32"/>
        <v>0</v>
      </c>
      <c r="I2020" s="214" t="s">
        <v>12</v>
      </c>
    </row>
    <row r="2021" spans="1:9" x14ac:dyDescent="0.25">
      <c r="A2021" s="216"/>
      <c r="B2021" s="212" t="s">
        <v>1151</v>
      </c>
      <c r="C2021" s="217" t="s">
        <v>2425</v>
      </c>
      <c r="D2021" s="214" t="s">
        <v>346</v>
      </c>
      <c r="E2021" s="235">
        <v>595.1</v>
      </c>
      <c r="F2021" s="497">
        <v>41727</v>
      </c>
      <c r="G2021" s="56">
        <v>595.1</v>
      </c>
      <c r="H2021" s="243">
        <f t="shared" si="32"/>
        <v>0</v>
      </c>
      <c r="I2021" s="214" t="s">
        <v>12</v>
      </c>
    </row>
    <row r="2022" spans="1:9" x14ac:dyDescent="0.25">
      <c r="A2022" s="216"/>
      <c r="B2022" s="212" t="s">
        <v>1152</v>
      </c>
      <c r="C2022" s="217" t="s">
        <v>2425</v>
      </c>
      <c r="D2022" s="214" t="s">
        <v>92</v>
      </c>
      <c r="E2022" s="235">
        <v>8065.2</v>
      </c>
      <c r="F2022" s="497">
        <v>41727</v>
      </c>
      <c r="G2022" s="56">
        <v>8065.2</v>
      </c>
      <c r="H2022" s="86">
        <f>E2022-G2022</f>
        <v>0</v>
      </c>
      <c r="I2022" s="214" t="s">
        <v>12</v>
      </c>
    </row>
    <row r="2023" spans="1:9" x14ac:dyDescent="0.25">
      <c r="A2023" s="216"/>
      <c r="B2023" s="212" t="s">
        <v>1153</v>
      </c>
      <c r="C2023" s="217" t="s">
        <v>2425</v>
      </c>
      <c r="D2023" s="214" t="s">
        <v>242</v>
      </c>
      <c r="E2023" s="235">
        <v>48655</v>
      </c>
      <c r="F2023" s="605" t="s">
        <v>2538</v>
      </c>
      <c r="G2023" s="70">
        <v>48655</v>
      </c>
      <c r="H2023" s="86">
        <f>E2023-G2023</f>
        <v>0</v>
      </c>
      <c r="I2023" s="214" t="s">
        <v>12</v>
      </c>
    </row>
    <row r="2024" spans="1:9" x14ac:dyDescent="0.25">
      <c r="A2024" s="216"/>
      <c r="B2024" s="212" t="s">
        <v>1154</v>
      </c>
      <c r="C2024" s="217" t="s">
        <v>2425</v>
      </c>
      <c r="D2024" s="214" t="s">
        <v>244</v>
      </c>
      <c r="E2024" s="235">
        <v>20779.2</v>
      </c>
      <c r="F2024" s="573" t="s">
        <v>2539</v>
      </c>
      <c r="G2024" s="245">
        <v>20779.2</v>
      </c>
      <c r="H2024" s="86">
        <f>E2024-G2024</f>
        <v>0</v>
      </c>
      <c r="I2024" s="214" t="s">
        <v>12</v>
      </c>
    </row>
    <row r="2025" spans="1:9" x14ac:dyDescent="0.25">
      <c r="A2025" s="216"/>
      <c r="B2025" s="212" t="s">
        <v>1155</v>
      </c>
      <c r="C2025" s="217" t="s">
        <v>2425</v>
      </c>
      <c r="D2025" s="214" t="s">
        <v>240</v>
      </c>
      <c r="E2025" s="235">
        <v>37160</v>
      </c>
      <c r="F2025" s="573" t="s">
        <v>2540</v>
      </c>
      <c r="G2025" s="245">
        <v>37160</v>
      </c>
      <c r="H2025" s="86">
        <f t="shared" si="32"/>
        <v>0</v>
      </c>
      <c r="I2025" s="214" t="s">
        <v>12</v>
      </c>
    </row>
    <row r="2026" spans="1:9" x14ac:dyDescent="0.25">
      <c r="A2026" s="216"/>
      <c r="B2026" s="212" t="s">
        <v>1156</v>
      </c>
      <c r="C2026" s="217" t="s">
        <v>2425</v>
      </c>
      <c r="D2026" s="214" t="s">
        <v>62</v>
      </c>
      <c r="E2026" s="235">
        <v>23274</v>
      </c>
      <c r="F2026" s="497">
        <v>41727</v>
      </c>
      <c r="G2026" s="44">
        <v>23274</v>
      </c>
      <c r="H2026" s="86">
        <f t="shared" si="32"/>
        <v>0</v>
      </c>
      <c r="I2026" s="214" t="s">
        <v>65</v>
      </c>
    </row>
    <row r="2027" spans="1:9" x14ac:dyDescent="0.25">
      <c r="A2027" s="216"/>
      <c r="B2027" s="212" t="s">
        <v>1157</v>
      </c>
      <c r="C2027" s="217" t="s">
        <v>2425</v>
      </c>
      <c r="D2027" s="214" t="s">
        <v>180</v>
      </c>
      <c r="E2027" s="235">
        <v>14269.2</v>
      </c>
      <c r="F2027" s="497">
        <v>41727</v>
      </c>
      <c r="G2027" s="44">
        <v>14269.2</v>
      </c>
      <c r="H2027" s="86">
        <f t="shared" si="32"/>
        <v>0</v>
      </c>
      <c r="I2027" s="214" t="s">
        <v>65</v>
      </c>
    </row>
    <row r="2028" spans="1:9" x14ac:dyDescent="0.25">
      <c r="A2028" s="216"/>
      <c r="B2028" s="212" t="s">
        <v>1158</v>
      </c>
      <c r="C2028" s="217" t="s">
        <v>2425</v>
      </c>
      <c r="D2028" s="214" t="s">
        <v>149</v>
      </c>
      <c r="E2028" s="235">
        <v>8285</v>
      </c>
      <c r="F2028" s="560" t="s">
        <v>2541</v>
      </c>
      <c r="G2028" s="44">
        <v>8285</v>
      </c>
      <c r="H2028" s="86">
        <f t="shared" si="32"/>
        <v>0</v>
      </c>
      <c r="I2028" s="214" t="s">
        <v>12</v>
      </c>
    </row>
    <row r="2029" spans="1:9" x14ac:dyDescent="0.25">
      <c r="A2029" s="216"/>
      <c r="B2029" s="212" t="s">
        <v>1160</v>
      </c>
      <c r="C2029" s="217" t="s">
        <v>2425</v>
      </c>
      <c r="D2029" s="214" t="s">
        <v>312</v>
      </c>
      <c r="E2029" s="235">
        <v>353.6</v>
      </c>
      <c r="F2029" s="497">
        <v>41726</v>
      </c>
      <c r="G2029" s="44">
        <v>353.6</v>
      </c>
      <c r="H2029" s="86">
        <f t="shared" si="32"/>
        <v>0</v>
      </c>
      <c r="I2029" s="214"/>
    </row>
    <row r="2030" spans="1:9" x14ac:dyDescent="0.25">
      <c r="A2030" s="216"/>
      <c r="B2030" s="212" t="s">
        <v>1161</v>
      </c>
      <c r="C2030" s="217" t="s">
        <v>2425</v>
      </c>
      <c r="D2030" s="214" t="s">
        <v>19</v>
      </c>
      <c r="E2030" s="235">
        <v>707621.22</v>
      </c>
      <c r="F2030" s="557" t="s">
        <v>4932</v>
      </c>
      <c r="G2030" s="245">
        <f>33267.52+323980+278900+71473.7</f>
        <v>707621.22</v>
      </c>
      <c r="H2030" s="86">
        <f t="shared" si="32"/>
        <v>0</v>
      </c>
      <c r="I2030" s="214"/>
    </row>
    <row r="2031" spans="1:9" x14ac:dyDescent="0.25">
      <c r="A2031" s="216"/>
      <c r="B2031" s="212" t="s">
        <v>1162</v>
      </c>
      <c r="C2031" s="217" t="s">
        <v>2425</v>
      </c>
      <c r="D2031" s="214" t="s">
        <v>8</v>
      </c>
      <c r="E2031" s="235">
        <v>582</v>
      </c>
      <c r="F2031" s="497">
        <v>41726</v>
      </c>
      <c r="G2031" s="44">
        <v>582</v>
      </c>
      <c r="H2031" s="86">
        <f t="shared" si="32"/>
        <v>0</v>
      </c>
      <c r="I2031" s="214" t="s">
        <v>8</v>
      </c>
    </row>
    <row r="2032" spans="1:9" x14ac:dyDescent="0.25">
      <c r="A2032" s="216"/>
      <c r="B2032" s="212" t="s">
        <v>1163</v>
      </c>
      <c r="C2032" s="217" t="s">
        <v>2425</v>
      </c>
      <c r="D2032" s="214" t="s">
        <v>651</v>
      </c>
      <c r="E2032" s="246">
        <v>24970.5</v>
      </c>
      <c r="F2032" s="497">
        <v>41726</v>
      </c>
      <c r="G2032" s="44">
        <v>24970.5</v>
      </c>
      <c r="H2032" s="86">
        <f t="shared" si="32"/>
        <v>0</v>
      </c>
      <c r="I2032" s="214" t="s">
        <v>8</v>
      </c>
    </row>
    <row r="2033" spans="1:9" x14ac:dyDescent="0.25">
      <c r="A2033" s="216">
        <v>41727</v>
      </c>
      <c r="B2033" s="212" t="s">
        <v>1164</v>
      </c>
      <c r="C2033" s="217" t="s">
        <v>2425</v>
      </c>
      <c r="D2033" s="214" t="s">
        <v>111</v>
      </c>
      <c r="E2033" s="235">
        <v>27974.400000000001</v>
      </c>
      <c r="F2033" s="554">
        <v>41738</v>
      </c>
      <c r="G2033" s="245">
        <v>27974.400000000001</v>
      </c>
      <c r="H2033" s="86">
        <f t="shared" si="32"/>
        <v>0</v>
      </c>
      <c r="I2033" s="214" t="s">
        <v>21</v>
      </c>
    </row>
    <row r="2034" spans="1:9" x14ac:dyDescent="0.25">
      <c r="A2034" s="216"/>
      <c r="B2034" s="212" t="s">
        <v>1165</v>
      </c>
      <c r="C2034" s="217" t="s">
        <v>2425</v>
      </c>
      <c r="D2034" s="214" t="s">
        <v>152</v>
      </c>
      <c r="E2034" s="235">
        <v>7543</v>
      </c>
      <c r="F2034" s="497">
        <v>41727</v>
      </c>
      <c r="G2034" s="44">
        <v>7543</v>
      </c>
      <c r="H2034" s="86">
        <f t="shared" si="32"/>
        <v>0</v>
      </c>
      <c r="I2034" s="58"/>
    </row>
    <row r="2035" spans="1:9" x14ac:dyDescent="0.25">
      <c r="A2035" s="216"/>
      <c r="B2035" s="212" t="s">
        <v>1167</v>
      </c>
      <c r="C2035" s="217" t="s">
        <v>2425</v>
      </c>
      <c r="D2035" s="214" t="s">
        <v>14</v>
      </c>
      <c r="E2035" s="235">
        <v>4800</v>
      </c>
      <c r="F2035" s="497">
        <v>41727</v>
      </c>
      <c r="G2035" s="44">
        <v>4800</v>
      </c>
      <c r="H2035" s="86">
        <f t="shared" si="32"/>
        <v>0</v>
      </c>
      <c r="I2035" s="214" t="s">
        <v>21</v>
      </c>
    </row>
    <row r="2036" spans="1:9" x14ac:dyDescent="0.25">
      <c r="A2036" s="216"/>
      <c r="B2036" s="212" t="s">
        <v>1168</v>
      </c>
      <c r="C2036" s="217" t="s">
        <v>2425</v>
      </c>
      <c r="D2036" s="214" t="s">
        <v>324</v>
      </c>
      <c r="E2036" s="235">
        <v>162</v>
      </c>
      <c r="F2036" s="497">
        <v>41727</v>
      </c>
      <c r="G2036" s="44">
        <v>162</v>
      </c>
      <c r="H2036" s="86">
        <f t="shared" si="32"/>
        <v>0</v>
      </c>
      <c r="I2036" s="214" t="s">
        <v>8</v>
      </c>
    </row>
    <row r="2037" spans="1:9" x14ac:dyDescent="0.25">
      <c r="A2037" s="216"/>
      <c r="B2037" s="212" t="s">
        <v>1170</v>
      </c>
      <c r="C2037" s="217" t="s">
        <v>2425</v>
      </c>
      <c r="D2037" s="214" t="s">
        <v>8</v>
      </c>
      <c r="E2037" s="235">
        <v>2097</v>
      </c>
      <c r="F2037" s="497">
        <v>41727</v>
      </c>
      <c r="G2037" s="44">
        <v>2097</v>
      </c>
      <c r="H2037" s="86">
        <f t="shared" si="32"/>
        <v>0</v>
      </c>
      <c r="I2037" s="214" t="s">
        <v>8</v>
      </c>
    </row>
    <row r="2038" spans="1:9" x14ac:dyDescent="0.25">
      <c r="A2038" s="216"/>
      <c r="B2038" s="212" t="s">
        <v>1171</v>
      </c>
      <c r="C2038" s="217" t="s">
        <v>2425</v>
      </c>
      <c r="D2038" s="214" t="s">
        <v>11</v>
      </c>
      <c r="E2038" s="235">
        <v>886</v>
      </c>
      <c r="F2038" s="497">
        <v>41727</v>
      </c>
      <c r="G2038" s="44">
        <v>886</v>
      </c>
      <c r="H2038" s="86">
        <f t="shared" si="32"/>
        <v>0</v>
      </c>
      <c r="I2038" s="214"/>
    </row>
    <row r="2039" spans="1:9" x14ac:dyDescent="0.25">
      <c r="A2039" s="216"/>
      <c r="B2039" s="212" t="s">
        <v>1172</v>
      </c>
      <c r="C2039" s="217" t="s">
        <v>2425</v>
      </c>
      <c r="D2039" s="214" t="s">
        <v>478</v>
      </c>
      <c r="E2039" s="235">
        <v>16905</v>
      </c>
      <c r="F2039" s="497">
        <v>41727</v>
      </c>
      <c r="G2039" s="44">
        <v>16905</v>
      </c>
      <c r="H2039" s="86">
        <f t="shared" si="32"/>
        <v>0</v>
      </c>
      <c r="I2039" s="214" t="s">
        <v>12</v>
      </c>
    </row>
    <row r="2040" spans="1:9" x14ac:dyDescent="0.25">
      <c r="A2040" s="216"/>
      <c r="B2040" s="212" t="s">
        <v>1173</v>
      </c>
      <c r="C2040" s="217" t="s">
        <v>2425</v>
      </c>
      <c r="D2040" s="214" t="s">
        <v>260</v>
      </c>
      <c r="E2040" s="235">
        <v>1764</v>
      </c>
      <c r="F2040" s="497">
        <v>41727</v>
      </c>
      <c r="G2040" s="44">
        <v>1764</v>
      </c>
      <c r="H2040" s="86">
        <f t="shared" si="32"/>
        <v>0</v>
      </c>
      <c r="I2040" s="214" t="s">
        <v>30</v>
      </c>
    </row>
    <row r="2041" spans="1:9" x14ac:dyDescent="0.25">
      <c r="A2041" s="216"/>
      <c r="B2041" s="212" t="s">
        <v>1174</v>
      </c>
      <c r="C2041" s="217" t="s">
        <v>2425</v>
      </c>
      <c r="D2041" s="214" t="s">
        <v>13</v>
      </c>
      <c r="E2041" s="235">
        <v>8035</v>
      </c>
      <c r="F2041" s="497">
        <v>41727</v>
      </c>
      <c r="G2041" s="44">
        <v>8035</v>
      </c>
      <c r="H2041" s="86">
        <f t="shared" si="32"/>
        <v>0</v>
      </c>
      <c r="I2041" s="214" t="s">
        <v>217</v>
      </c>
    </row>
    <row r="2042" spans="1:9" x14ac:dyDescent="0.25">
      <c r="A2042" s="216"/>
      <c r="B2042" s="212" t="s">
        <v>1176</v>
      </c>
      <c r="C2042" s="217" t="s">
        <v>2425</v>
      </c>
      <c r="D2042" s="214" t="s">
        <v>16</v>
      </c>
      <c r="E2042" s="235">
        <v>252217.35</v>
      </c>
      <c r="F2042" s="554">
        <v>41738</v>
      </c>
      <c r="G2042" s="245">
        <v>252217.35</v>
      </c>
      <c r="H2042" s="86">
        <f t="shared" si="32"/>
        <v>0</v>
      </c>
      <c r="I2042" s="214" t="s">
        <v>21</v>
      </c>
    </row>
    <row r="2043" spans="1:9" x14ac:dyDescent="0.25">
      <c r="A2043" s="216"/>
      <c r="B2043" s="212" t="s">
        <v>1178</v>
      </c>
      <c r="C2043" s="217" t="s">
        <v>2425</v>
      </c>
      <c r="D2043" s="214" t="s">
        <v>2241</v>
      </c>
      <c r="E2043" s="235">
        <v>2235.1999999999998</v>
      </c>
      <c r="F2043" s="497">
        <v>41727</v>
      </c>
      <c r="G2043" s="44">
        <v>2235.1999999999998</v>
      </c>
      <c r="H2043" s="86">
        <f t="shared" si="32"/>
        <v>0</v>
      </c>
      <c r="I2043" s="214" t="s">
        <v>21</v>
      </c>
    </row>
    <row r="2044" spans="1:9" x14ac:dyDescent="0.25">
      <c r="A2044" s="216"/>
      <c r="B2044" s="212" t="s">
        <v>1179</v>
      </c>
      <c r="C2044" s="217" t="s">
        <v>2425</v>
      </c>
      <c r="D2044" s="220" t="s">
        <v>53</v>
      </c>
      <c r="E2044" s="241">
        <v>0</v>
      </c>
      <c r="F2044" s="497"/>
      <c r="G2044" s="44"/>
      <c r="H2044" s="86">
        <f t="shared" si="32"/>
        <v>0</v>
      </c>
      <c r="I2044" s="214" t="s">
        <v>512</v>
      </c>
    </row>
    <row r="2045" spans="1:9" x14ac:dyDescent="0.25">
      <c r="A2045" s="216"/>
      <c r="B2045" s="212" t="s">
        <v>1180</v>
      </c>
      <c r="C2045" s="217" t="s">
        <v>2425</v>
      </c>
      <c r="D2045" s="214" t="s">
        <v>251</v>
      </c>
      <c r="E2045" s="235">
        <v>9264</v>
      </c>
      <c r="F2045" s="497">
        <v>41727</v>
      </c>
      <c r="G2045" s="44">
        <v>9264</v>
      </c>
      <c r="H2045" s="248">
        <f t="shared" si="32"/>
        <v>0</v>
      </c>
      <c r="I2045" s="214" t="s">
        <v>217</v>
      </c>
    </row>
    <row r="2046" spans="1:9" x14ac:dyDescent="0.25">
      <c r="A2046" s="216"/>
      <c r="B2046" s="212" t="s">
        <v>1181</v>
      </c>
      <c r="C2046" s="217" t="s">
        <v>2425</v>
      </c>
      <c r="D2046" s="214" t="s">
        <v>366</v>
      </c>
      <c r="E2046" s="235">
        <v>9738.5</v>
      </c>
      <c r="F2046" s="497">
        <v>41727</v>
      </c>
      <c r="G2046" s="44">
        <v>9738.5</v>
      </c>
      <c r="H2046" s="248">
        <f t="shared" si="32"/>
        <v>0</v>
      </c>
      <c r="I2046" s="214" t="s">
        <v>217</v>
      </c>
    </row>
    <row r="2047" spans="1:9" x14ac:dyDescent="0.25">
      <c r="A2047" s="216">
        <v>41727</v>
      </c>
      <c r="B2047" s="212" t="s">
        <v>1182</v>
      </c>
      <c r="C2047" s="217" t="s">
        <v>2425</v>
      </c>
      <c r="D2047" s="214" t="s">
        <v>59</v>
      </c>
      <c r="E2047" s="235">
        <v>2845</v>
      </c>
      <c r="F2047" s="554" t="s">
        <v>2542</v>
      </c>
      <c r="G2047" s="44">
        <v>2845</v>
      </c>
      <c r="H2047" s="293">
        <f t="shared" si="32"/>
        <v>0</v>
      </c>
      <c r="I2047" s="214" t="s">
        <v>217</v>
      </c>
    </row>
    <row r="2048" spans="1:9" x14ac:dyDescent="0.25">
      <c r="A2048" s="216"/>
      <c r="B2048" s="212" t="s">
        <v>1183</v>
      </c>
      <c r="C2048" s="217" t="s">
        <v>2425</v>
      </c>
      <c r="D2048" s="214" t="s">
        <v>130</v>
      </c>
      <c r="E2048" s="235">
        <v>12745</v>
      </c>
      <c r="F2048" s="497">
        <v>41729</v>
      </c>
      <c r="G2048" s="44">
        <v>12745</v>
      </c>
      <c r="H2048" s="248">
        <f t="shared" si="32"/>
        <v>0</v>
      </c>
      <c r="I2048" s="214" t="s">
        <v>217</v>
      </c>
    </row>
    <row r="2049" spans="1:9" x14ac:dyDescent="0.25">
      <c r="A2049" s="216"/>
      <c r="B2049" s="212" t="s">
        <v>1184</v>
      </c>
      <c r="C2049" s="217" t="s">
        <v>2425</v>
      </c>
      <c r="D2049" s="214" t="s">
        <v>373</v>
      </c>
      <c r="E2049" s="235">
        <v>2820</v>
      </c>
      <c r="F2049" s="554">
        <v>41732</v>
      </c>
      <c r="G2049" s="245">
        <v>2820</v>
      </c>
      <c r="H2049" s="86">
        <f t="shared" si="32"/>
        <v>0</v>
      </c>
      <c r="I2049" s="214" t="s">
        <v>30</v>
      </c>
    </row>
    <row r="2050" spans="1:9" x14ac:dyDescent="0.25">
      <c r="A2050" s="216"/>
      <c r="B2050" s="212" t="s">
        <v>1185</v>
      </c>
      <c r="C2050" s="217" t="s">
        <v>2425</v>
      </c>
      <c r="D2050" s="214" t="s">
        <v>200</v>
      </c>
      <c r="E2050" s="235">
        <v>28163</v>
      </c>
      <c r="F2050" s="559" t="s">
        <v>2543</v>
      </c>
      <c r="G2050" s="245">
        <v>28163</v>
      </c>
      <c r="H2050" s="86">
        <f t="shared" si="32"/>
        <v>0</v>
      </c>
      <c r="I2050" s="214"/>
    </row>
    <row r="2051" spans="1:9" x14ac:dyDescent="0.25">
      <c r="A2051" s="216"/>
      <c r="B2051" s="212" t="s">
        <v>1186</v>
      </c>
      <c r="C2051" s="217" t="s">
        <v>2425</v>
      </c>
      <c r="D2051" s="214" t="s">
        <v>55</v>
      </c>
      <c r="E2051" s="235">
        <v>13941.5</v>
      </c>
      <c r="F2051" s="497">
        <v>41727</v>
      </c>
      <c r="G2051" s="44">
        <v>13941.5</v>
      </c>
      <c r="H2051" s="86">
        <f t="shared" si="32"/>
        <v>0</v>
      </c>
      <c r="I2051" s="214" t="s">
        <v>8</v>
      </c>
    </row>
    <row r="2052" spans="1:9" x14ac:dyDescent="0.25">
      <c r="A2052" s="216"/>
      <c r="B2052" s="212" t="s">
        <v>1187</v>
      </c>
      <c r="C2052" s="217" t="s">
        <v>2425</v>
      </c>
      <c r="D2052" s="214" t="s">
        <v>74</v>
      </c>
      <c r="E2052" s="235">
        <v>122.1</v>
      </c>
      <c r="F2052" s="497">
        <v>41727</v>
      </c>
      <c r="G2052" s="44">
        <v>122.1</v>
      </c>
      <c r="H2052" s="86">
        <f t="shared" si="32"/>
        <v>0</v>
      </c>
      <c r="I2052" s="214"/>
    </row>
    <row r="2053" spans="1:9" x14ac:dyDescent="0.25">
      <c r="A2053" s="216"/>
      <c r="B2053" s="212" t="s">
        <v>1188</v>
      </c>
      <c r="C2053" s="217" t="s">
        <v>2425</v>
      </c>
      <c r="D2053" s="214" t="s">
        <v>2544</v>
      </c>
      <c r="E2053" s="235">
        <v>9943</v>
      </c>
      <c r="F2053" s="497">
        <v>41727</v>
      </c>
      <c r="G2053" s="44">
        <v>9943</v>
      </c>
      <c r="H2053" s="86">
        <f t="shared" si="32"/>
        <v>0</v>
      </c>
      <c r="I2053" s="214"/>
    </row>
    <row r="2054" spans="1:9" x14ac:dyDescent="0.25">
      <c r="A2054" s="216"/>
      <c r="B2054" s="212" t="s">
        <v>1189</v>
      </c>
      <c r="C2054" s="217" t="s">
        <v>2425</v>
      </c>
      <c r="D2054" s="214" t="s">
        <v>55</v>
      </c>
      <c r="E2054" s="235">
        <v>647</v>
      </c>
      <c r="F2054" s="497">
        <v>41727</v>
      </c>
      <c r="G2054" s="44">
        <v>647</v>
      </c>
      <c r="H2054" s="86">
        <f t="shared" si="32"/>
        <v>0</v>
      </c>
      <c r="I2054" s="214" t="s">
        <v>8</v>
      </c>
    </row>
    <row r="2055" spans="1:9" x14ac:dyDescent="0.25">
      <c r="A2055" s="216"/>
      <c r="B2055" s="212" t="s">
        <v>1190</v>
      </c>
      <c r="C2055" s="217" t="s">
        <v>2425</v>
      </c>
      <c r="D2055" s="214" t="s">
        <v>11</v>
      </c>
      <c r="E2055" s="235">
        <v>40373</v>
      </c>
      <c r="F2055" s="554">
        <v>41754</v>
      </c>
      <c r="G2055" s="245">
        <v>40373</v>
      </c>
      <c r="H2055" s="86">
        <f>E2055-G2055</f>
        <v>0</v>
      </c>
      <c r="I2055" s="214" t="s">
        <v>65</v>
      </c>
    </row>
    <row r="2056" spans="1:9" x14ac:dyDescent="0.25">
      <c r="A2056" s="216"/>
      <c r="B2056" s="212" t="s">
        <v>1191</v>
      </c>
      <c r="C2056" s="217" t="s">
        <v>2425</v>
      </c>
      <c r="D2056" s="220" t="s">
        <v>53</v>
      </c>
      <c r="E2056" s="241">
        <v>0</v>
      </c>
      <c r="F2056" s="497"/>
      <c r="G2056" s="44"/>
      <c r="H2056" s="86">
        <f t="shared" ref="H2056:H2119" si="33">E2056-G2056</f>
        <v>0</v>
      </c>
      <c r="I2056" s="214" t="s">
        <v>512</v>
      </c>
    </row>
    <row r="2057" spans="1:9" x14ac:dyDescent="0.25">
      <c r="A2057" s="216"/>
      <c r="B2057" s="212" t="s">
        <v>1192</v>
      </c>
      <c r="C2057" s="217" t="s">
        <v>2425</v>
      </c>
      <c r="D2057" s="214" t="s">
        <v>251</v>
      </c>
      <c r="E2057" s="235">
        <v>4729</v>
      </c>
      <c r="F2057" s="497">
        <v>41727</v>
      </c>
      <c r="G2057" s="44">
        <v>4729</v>
      </c>
      <c r="H2057" s="86">
        <f t="shared" si="33"/>
        <v>0</v>
      </c>
      <c r="I2057" s="214" t="s">
        <v>45</v>
      </c>
    </row>
    <row r="2058" spans="1:9" x14ac:dyDescent="0.25">
      <c r="A2058" s="216"/>
      <c r="B2058" s="212" t="s">
        <v>1193</v>
      </c>
      <c r="C2058" s="217" t="s">
        <v>2425</v>
      </c>
      <c r="D2058" s="214" t="s">
        <v>68</v>
      </c>
      <c r="E2058" s="235">
        <v>4318</v>
      </c>
      <c r="F2058" s="557" t="s">
        <v>2546</v>
      </c>
      <c r="G2058" s="245">
        <v>4318</v>
      </c>
      <c r="H2058" s="86">
        <f t="shared" si="33"/>
        <v>0</v>
      </c>
      <c r="I2058" s="214" t="s">
        <v>65</v>
      </c>
    </row>
    <row r="2059" spans="1:9" x14ac:dyDescent="0.25">
      <c r="A2059" s="216"/>
      <c r="B2059" s="212" t="s">
        <v>1194</v>
      </c>
      <c r="C2059" s="217" t="s">
        <v>2425</v>
      </c>
      <c r="D2059" s="214" t="s">
        <v>180</v>
      </c>
      <c r="E2059" s="235">
        <v>19481</v>
      </c>
      <c r="F2059" s="554">
        <v>41734</v>
      </c>
      <c r="G2059" s="245">
        <v>19481</v>
      </c>
      <c r="H2059" s="86">
        <f t="shared" si="33"/>
        <v>0</v>
      </c>
      <c r="I2059" s="214" t="s">
        <v>65</v>
      </c>
    </row>
    <row r="2060" spans="1:9" x14ac:dyDescent="0.25">
      <c r="A2060" s="216"/>
      <c r="B2060" s="212" t="s">
        <v>1195</v>
      </c>
      <c r="C2060" s="217" t="s">
        <v>2425</v>
      </c>
      <c r="D2060" s="214" t="s">
        <v>8</v>
      </c>
      <c r="E2060" s="235">
        <v>595</v>
      </c>
      <c r="F2060" s="497">
        <v>41727</v>
      </c>
      <c r="G2060" s="44">
        <v>595</v>
      </c>
      <c r="H2060" s="86">
        <f t="shared" si="33"/>
        <v>0</v>
      </c>
      <c r="I2060" s="214" t="s">
        <v>8</v>
      </c>
    </row>
    <row r="2061" spans="1:9" x14ac:dyDescent="0.25">
      <c r="A2061" s="216"/>
      <c r="B2061" s="212" t="s">
        <v>1196</v>
      </c>
      <c r="C2061" s="217" t="s">
        <v>2425</v>
      </c>
      <c r="D2061" s="214" t="s">
        <v>28</v>
      </c>
      <c r="E2061" s="235">
        <v>2597</v>
      </c>
      <c r="F2061" s="497">
        <v>41727</v>
      </c>
      <c r="G2061" s="44">
        <v>2597</v>
      </c>
      <c r="H2061" s="86">
        <f t="shared" si="33"/>
        <v>0</v>
      </c>
      <c r="I2061" s="214"/>
    </row>
    <row r="2062" spans="1:9" x14ac:dyDescent="0.25">
      <c r="A2062" s="216"/>
      <c r="B2062" s="212" t="s">
        <v>1197</v>
      </c>
      <c r="C2062" s="217" t="s">
        <v>2425</v>
      </c>
      <c r="D2062" s="214" t="s">
        <v>123</v>
      </c>
      <c r="E2062" s="235">
        <v>2265.5</v>
      </c>
      <c r="F2062" s="555" t="s">
        <v>2547</v>
      </c>
      <c r="G2062" s="245">
        <v>2265.5</v>
      </c>
      <c r="H2062" s="86">
        <f t="shared" si="33"/>
        <v>0</v>
      </c>
      <c r="I2062" s="214" t="s">
        <v>8</v>
      </c>
    </row>
    <row r="2063" spans="1:9" x14ac:dyDescent="0.25">
      <c r="A2063" s="216"/>
      <c r="B2063" s="212" t="s">
        <v>1198</v>
      </c>
      <c r="C2063" s="217" t="s">
        <v>2425</v>
      </c>
      <c r="D2063" s="214" t="s">
        <v>287</v>
      </c>
      <c r="E2063" s="235">
        <v>30245</v>
      </c>
      <c r="F2063" s="554">
        <v>41732</v>
      </c>
      <c r="G2063" s="245">
        <v>30245</v>
      </c>
      <c r="H2063" s="86">
        <f t="shared" si="33"/>
        <v>0</v>
      </c>
      <c r="I2063" s="214" t="s">
        <v>30</v>
      </c>
    </row>
    <row r="2064" spans="1:9" x14ac:dyDescent="0.25">
      <c r="A2064" s="216"/>
      <c r="B2064" s="212" t="s">
        <v>1199</v>
      </c>
      <c r="C2064" s="217" t="s">
        <v>2425</v>
      </c>
      <c r="D2064" s="214" t="s">
        <v>29</v>
      </c>
      <c r="E2064" s="235">
        <v>6410</v>
      </c>
      <c r="F2064" s="554">
        <v>41732</v>
      </c>
      <c r="G2064" s="245">
        <v>6410</v>
      </c>
      <c r="H2064" s="86">
        <f t="shared" si="33"/>
        <v>0</v>
      </c>
      <c r="I2064" s="214" t="s">
        <v>30</v>
      </c>
    </row>
    <row r="2065" spans="1:9" x14ac:dyDescent="0.25">
      <c r="A2065" s="216"/>
      <c r="B2065" s="212" t="s">
        <v>1200</v>
      </c>
      <c r="C2065" s="217" t="s">
        <v>2425</v>
      </c>
      <c r="D2065" s="214" t="s">
        <v>1782</v>
      </c>
      <c r="E2065" s="235">
        <v>4629.5</v>
      </c>
      <c r="F2065" s="554">
        <v>41732</v>
      </c>
      <c r="G2065" s="245">
        <v>4629.5</v>
      </c>
      <c r="H2065" s="86">
        <f t="shared" si="33"/>
        <v>0</v>
      </c>
      <c r="I2065" s="214" t="s">
        <v>30</v>
      </c>
    </row>
    <row r="2066" spans="1:9" x14ac:dyDescent="0.25">
      <c r="A2066" s="216"/>
      <c r="B2066" s="212" t="s">
        <v>1201</v>
      </c>
      <c r="C2066" s="217" t="s">
        <v>2425</v>
      </c>
      <c r="D2066" s="214" t="s">
        <v>57</v>
      </c>
      <c r="E2066" s="235">
        <v>1960</v>
      </c>
      <c r="F2066" s="554">
        <v>41732</v>
      </c>
      <c r="G2066" s="245">
        <v>1960</v>
      </c>
      <c r="H2066" s="86">
        <f t="shared" si="33"/>
        <v>0</v>
      </c>
      <c r="I2066" s="214" t="s">
        <v>30</v>
      </c>
    </row>
    <row r="2067" spans="1:9" x14ac:dyDescent="0.25">
      <c r="A2067" s="216"/>
      <c r="B2067" s="212" t="s">
        <v>1203</v>
      </c>
      <c r="C2067" s="217" t="s">
        <v>2425</v>
      </c>
      <c r="D2067" s="214" t="s">
        <v>2413</v>
      </c>
      <c r="E2067" s="235">
        <v>1675.6</v>
      </c>
      <c r="F2067" s="554">
        <v>41732</v>
      </c>
      <c r="G2067" s="245">
        <v>1675.6</v>
      </c>
      <c r="H2067" s="86">
        <f t="shared" si="33"/>
        <v>0</v>
      </c>
      <c r="I2067" s="214" t="s">
        <v>30</v>
      </c>
    </row>
    <row r="2068" spans="1:9" x14ac:dyDescent="0.25">
      <c r="A2068" s="216"/>
      <c r="B2068" s="212" t="s">
        <v>1204</v>
      </c>
      <c r="C2068" s="217" t="s">
        <v>2425</v>
      </c>
      <c r="D2068" s="214" t="s">
        <v>124</v>
      </c>
      <c r="E2068" s="235">
        <v>6670</v>
      </c>
      <c r="F2068" s="554">
        <v>41732</v>
      </c>
      <c r="G2068" s="245">
        <v>6670</v>
      </c>
      <c r="H2068" s="86">
        <f t="shared" si="33"/>
        <v>0</v>
      </c>
      <c r="I2068" s="214" t="s">
        <v>30</v>
      </c>
    </row>
    <row r="2069" spans="1:9" x14ac:dyDescent="0.25">
      <c r="A2069" s="216"/>
      <c r="B2069" s="212" t="s">
        <v>1205</v>
      </c>
      <c r="C2069" s="217" t="s">
        <v>2425</v>
      </c>
      <c r="D2069" s="214" t="s">
        <v>34</v>
      </c>
      <c r="E2069" s="235">
        <v>1895</v>
      </c>
      <c r="F2069" s="573" t="s">
        <v>2548</v>
      </c>
      <c r="G2069" s="245">
        <v>1895</v>
      </c>
      <c r="H2069" s="86">
        <f t="shared" si="33"/>
        <v>0</v>
      </c>
      <c r="I2069" s="214" t="s">
        <v>30</v>
      </c>
    </row>
    <row r="2070" spans="1:9" x14ac:dyDescent="0.25">
      <c r="A2070" s="216"/>
      <c r="B2070" s="212" t="s">
        <v>1207</v>
      </c>
      <c r="C2070" s="217" t="s">
        <v>2425</v>
      </c>
      <c r="D2070" s="214" t="s">
        <v>54</v>
      </c>
      <c r="E2070" s="235">
        <v>8382.5</v>
      </c>
      <c r="F2070" s="497">
        <v>41727</v>
      </c>
      <c r="G2070" s="44">
        <v>8382.5</v>
      </c>
      <c r="H2070" s="86">
        <f t="shared" si="33"/>
        <v>0</v>
      </c>
      <c r="I2070" s="214" t="s">
        <v>30</v>
      </c>
    </row>
    <row r="2071" spans="1:9" x14ac:dyDescent="0.25">
      <c r="A2071" s="216"/>
      <c r="B2071" s="212" t="s">
        <v>1209</v>
      </c>
      <c r="C2071" s="217" t="s">
        <v>2425</v>
      </c>
      <c r="D2071" s="214" t="s">
        <v>54</v>
      </c>
      <c r="E2071" s="235">
        <v>1949.5</v>
      </c>
      <c r="F2071" s="497">
        <v>41727</v>
      </c>
      <c r="G2071" s="44">
        <v>1949.5</v>
      </c>
      <c r="H2071" s="86">
        <f t="shared" si="33"/>
        <v>0</v>
      </c>
      <c r="I2071" s="214" t="s">
        <v>30</v>
      </c>
    </row>
    <row r="2072" spans="1:9" x14ac:dyDescent="0.25">
      <c r="A2072" s="216"/>
      <c r="B2072" s="212" t="s">
        <v>1210</v>
      </c>
      <c r="C2072" s="217" t="s">
        <v>2425</v>
      </c>
      <c r="D2072" s="214" t="s">
        <v>24</v>
      </c>
      <c r="E2072" s="235">
        <v>1240.5</v>
      </c>
      <c r="F2072" s="497">
        <v>41727</v>
      </c>
      <c r="G2072" s="44">
        <v>1240.5</v>
      </c>
      <c r="H2072" s="86">
        <f t="shared" si="33"/>
        <v>0</v>
      </c>
      <c r="I2072" s="214" t="s">
        <v>8</v>
      </c>
    </row>
    <row r="2073" spans="1:9" x14ac:dyDescent="0.25">
      <c r="A2073" s="216"/>
      <c r="B2073" s="212" t="s">
        <v>1211</v>
      </c>
      <c r="C2073" s="217" t="s">
        <v>2425</v>
      </c>
      <c r="D2073" s="214" t="s">
        <v>85</v>
      </c>
      <c r="E2073" s="235">
        <v>17126.400000000001</v>
      </c>
      <c r="F2073" s="497">
        <v>41728</v>
      </c>
      <c r="G2073" s="44">
        <v>17126.400000000001</v>
      </c>
      <c r="H2073" s="86">
        <f t="shared" si="33"/>
        <v>0</v>
      </c>
      <c r="I2073" s="214" t="s">
        <v>27</v>
      </c>
    </row>
    <row r="2074" spans="1:9" x14ac:dyDescent="0.25">
      <c r="A2074" s="216"/>
      <c r="B2074" s="212" t="s">
        <v>1212</v>
      </c>
      <c r="C2074" s="217" t="s">
        <v>2425</v>
      </c>
      <c r="D2074" s="214" t="s">
        <v>1033</v>
      </c>
      <c r="E2074" s="235">
        <v>8967</v>
      </c>
      <c r="F2074" s="497">
        <v>41727</v>
      </c>
      <c r="G2074" s="44">
        <v>8967</v>
      </c>
      <c r="H2074" s="86">
        <f t="shared" si="33"/>
        <v>0</v>
      </c>
      <c r="I2074" s="214"/>
    </row>
    <row r="2075" spans="1:9" x14ac:dyDescent="0.25">
      <c r="A2075" s="216"/>
      <c r="B2075" s="212" t="s">
        <v>1213</v>
      </c>
      <c r="C2075" s="217" t="s">
        <v>2425</v>
      </c>
      <c r="D2075" s="214" t="s">
        <v>245</v>
      </c>
      <c r="E2075" s="235">
        <v>17883.5</v>
      </c>
      <c r="F2075" s="497">
        <v>41728</v>
      </c>
      <c r="G2075" s="44">
        <v>17883.5</v>
      </c>
      <c r="H2075" s="86">
        <f t="shared" si="33"/>
        <v>0</v>
      </c>
      <c r="I2075" s="214" t="s">
        <v>27</v>
      </c>
    </row>
    <row r="2076" spans="1:9" x14ac:dyDescent="0.25">
      <c r="A2076" s="216"/>
      <c r="B2076" s="212" t="s">
        <v>1214</v>
      </c>
      <c r="C2076" s="217" t="s">
        <v>2425</v>
      </c>
      <c r="D2076" s="214" t="s">
        <v>373</v>
      </c>
      <c r="E2076" s="235">
        <v>28832</v>
      </c>
      <c r="F2076" s="497">
        <v>41732</v>
      </c>
      <c r="G2076" s="44">
        <v>28832</v>
      </c>
      <c r="H2076" s="86">
        <f t="shared" si="33"/>
        <v>0</v>
      </c>
      <c r="I2076" s="214" t="s">
        <v>162</v>
      </c>
    </row>
    <row r="2077" spans="1:9" ht="23.25" x14ac:dyDescent="0.25">
      <c r="A2077" s="216"/>
      <c r="B2077" s="212" t="s">
        <v>1215</v>
      </c>
      <c r="C2077" s="217" t="s">
        <v>2425</v>
      </c>
      <c r="D2077" s="214" t="s">
        <v>544</v>
      </c>
      <c r="E2077" s="235">
        <v>38021.22</v>
      </c>
      <c r="F2077" s="568" t="s">
        <v>2549</v>
      </c>
      <c r="G2077" s="44">
        <v>38021.22</v>
      </c>
      <c r="H2077" s="86">
        <f t="shared" si="33"/>
        <v>0</v>
      </c>
      <c r="I2077" s="214" t="s">
        <v>27</v>
      </c>
    </row>
    <row r="2078" spans="1:9" ht="34.5" x14ac:dyDescent="0.25">
      <c r="A2078" s="216"/>
      <c r="B2078" s="212" t="s">
        <v>1216</v>
      </c>
      <c r="C2078" s="217" t="s">
        <v>2425</v>
      </c>
      <c r="D2078" s="214" t="s">
        <v>544</v>
      </c>
      <c r="E2078" s="235">
        <v>952.7</v>
      </c>
      <c r="F2078" s="568" t="s">
        <v>2550</v>
      </c>
      <c r="G2078" s="44">
        <v>952.7</v>
      </c>
      <c r="H2078" s="86">
        <f t="shared" si="33"/>
        <v>0</v>
      </c>
      <c r="I2078" s="214" t="s">
        <v>27</v>
      </c>
    </row>
    <row r="2079" spans="1:9" x14ac:dyDescent="0.25">
      <c r="A2079" s="216"/>
      <c r="B2079" s="212" t="s">
        <v>1218</v>
      </c>
      <c r="C2079" s="217" t="s">
        <v>2425</v>
      </c>
      <c r="D2079" s="214" t="s">
        <v>494</v>
      </c>
      <c r="E2079" s="235">
        <v>2786.2</v>
      </c>
      <c r="F2079" s="497">
        <v>41727</v>
      </c>
      <c r="G2079" s="44">
        <v>2786.2</v>
      </c>
      <c r="H2079" s="86">
        <f t="shared" si="33"/>
        <v>0</v>
      </c>
      <c r="I2079" s="214"/>
    </row>
    <row r="2080" spans="1:9" x14ac:dyDescent="0.25">
      <c r="A2080" s="216"/>
      <c r="B2080" s="212" t="s">
        <v>1219</v>
      </c>
      <c r="C2080" s="217" t="s">
        <v>2425</v>
      </c>
      <c r="D2080" s="214" t="s">
        <v>147</v>
      </c>
      <c r="E2080" s="235">
        <v>2651</v>
      </c>
      <c r="F2080" s="497">
        <v>41729</v>
      </c>
      <c r="G2080" s="44">
        <v>2651</v>
      </c>
      <c r="H2080" s="86">
        <f t="shared" si="33"/>
        <v>0</v>
      </c>
      <c r="I2080" s="214" t="s">
        <v>162</v>
      </c>
    </row>
    <row r="2081" spans="1:9" x14ac:dyDescent="0.25">
      <c r="A2081" s="216"/>
      <c r="B2081" s="212" t="s">
        <v>1220</v>
      </c>
      <c r="C2081" s="217" t="s">
        <v>2425</v>
      </c>
      <c r="D2081" s="220" t="s">
        <v>53</v>
      </c>
      <c r="E2081" s="241">
        <v>0</v>
      </c>
      <c r="F2081" s="497"/>
      <c r="G2081" s="44"/>
      <c r="H2081" s="86">
        <f t="shared" si="33"/>
        <v>0</v>
      </c>
      <c r="I2081" s="214" t="s">
        <v>512</v>
      </c>
    </row>
    <row r="2082" spans="1:9" x14ac:dyDescent="0.25">
      <c r="A2082" s="216"/>
      <c r="B2082" s="212" t="s">
        <v>1221</v>
      </c>
      <c r="C2082" s="217" t="s">
        <v>2425</v>
      </c>
      <c r="D2082" s="214" t="s">
        <v>873</v>
      </c>
      <c r="E2082" s="235">
        <v>7605</v>
      </c>
      <c r="F2082" s="497">
        <v>41729</v>
      </c>
      <c r="G2082" s="44">
        <v>7605</v>
      </c>
      <c r="H2082" s="86">
        <f t="shared" si="33"/>
        <v>0</v>
      </c>
      <c r="I2082" s="214" t="s">
        <v>162</v>
      </c>
    </row>
    <row r="2083" spans="1:9" x14ac:dyDescent="0.25">
      <c r="A2083" s="216"/>
      <c r="B2083" s="212" t="s">
        <v>1222</v>
      </c>
      <c r="C2083" s="217" t="s">
        <v>2425</v>
      </c>
      <c r="D2083" s="214" t="s">
        <v>78</v>
      </c>
      <c r="E2083" s="235">
        <v>3882</v>
      </c>
      <c r="F2083" s="497">
        <v>41729</v>
      </c>
      <c r="G2083" s="56">
        <v>3882</v>
      </c>
      <c r="H2083" s="86">
        <f t="shared" si="33"/>
        <v>0</v>
      </c>
      <c r="I2083" s="214" t="s">
        <v>162</v>
      </c>
    </row>
    <row r="2084" spans="1:9" x14ac:dyDescent="0.25">
      <c r="A2084" s="216"/>
      <c r="B2084" s="212" t="s">
        <v>1224</v>
      </c>
      <c r="C2084" s="217" t="s">
        <v>2425</v>
      </c>
      <c r="D2084" s="214" t="s">
        <v>2552</v>
      </c>
      <c r="E2084" s="235">
        <v>4972</v>
      </c>
      <c r="F2084" s="497">
        <v>41729</v>
      </c>
      <c r="G2084" s="56">
        <v>4972</v>
      </c>
      <c r="H2084" s="86">
        <f t="shared" si="33"/>
        <v>0</v>
      </c>
      <c r="I2084" s="214" t="s">
        <v>162</v>
      </c>
    </row>
    <row r="2085" spans="1:9" x14ac:dyDescent="0.25">
      <c r="A2085" s="216"/>
      <c r="B2085" s="212" t="s">
        <v>1225</v>
      </c>
      <c r="C2085" s="217" t="s">
        <v>2425</v>
      </c>
      <c r="D2085" s="214" t="s">
        <v>560</v>
      </c>
      <c r="E2085" s="235">
        <v>2871</v>
      </c>
      <c r="F2085" s="497">
        <v>41729</v>
      </c>
      <c r="G2085" s="56">
        <v>2871</v>
      </c>
      <c r="H2085" s="86">
        <f t="shared" si="33"/>
        <v>0</v>
      </c>
      <c r="I2085" s="214" t="s">
        <v>162</v>
      </c>
    </row>
    <row r="2086" spans="1:9" x14ac:dyDescent="0.25">
      <c r="A2086" s="216"/>
      <c r="B2086" s="212" t="s">
        <v>1226</v>
      </c>
      <c r="C2086" s="217" t="s">
        <v>2425</v>
      </c>
      <c r="D2086" s="214" t="s">
        <v>2489</v>
      </c>
      <c r="E2086" s="235">
        <v>1440</v>
      </c>
      <c r="F2086" s="497">
        <v>41729</v>
      </c>
      <c r="G2086" s="56">
        <v>1440</v>
      </c>
      <c r="H2086" s="86">
        <f t="shared" si="33"/>
        <v>0</v>
      </c>
      <c r="I2086" s="214" t="s">
        <v>162</v>
      </c>
    </row>
    <row r="2087" spans="1:9" x14ac:dyDescent="0.25">
      <c r="A2087" s="216"/>
      <c r="B2087" s="212" t="s">
        <v>1227</v>
      </c>
      <c r="C2087" s="217" t="s">
        <v>2425</v>
      </c>
      <c r="D2087" s="214" t="s">
        <v>233</v>
      </c>
      <c r="E2087" s="235">
        <v>1613</v>
      </c>
      <c r="F2087" s="497">
        <v>41729</v>
      </c>
      <c r="G2087" s="56">
        <v>1613</v>
      </c>
      <c r="H2087" s="86">
        <f t="shared" si="33"/>
        <v>0</v>
      </c>
      <c r="I2087" s="214" t="s">
        <v>162</v>
      </c>
    </row>
    <row r="2088" spans="1:9" x14ac:dyDescent="0.25">
      <c r="A2088" s="216"/>
      <c r="B2088" s="212" t="s">
        <v>1229</v>
      </c>
      <c r="C2088" s="217" t="s">
        <v>2425</v>
      </c>
      <c r="D2088" s="214" t="s">
        <v>147</v>
      </c>
      <c r="E2088" s="235">
        <v>1896</v>
      </c>
      <c r="F2088" s="497">
        <v>41729</v>
      </c>
      <c r="G2088" s="56">
        <v>1896</v>
      </c>
      <c r="H2088" s="86">
        <f t="shared" si="33"/>
        <v>0</v>
      </c>
      <c r="I2088" s="214" t="s">
        <v>162</v>
      </c>
    </row>
    <row r="2089" spans="1:9" x14ac:dyDescent="0.25">
      <c r="A2089" s="216"/>
      <c r="B2089" s="212" t="s">
        <v>1230</v>
      </c>
      <c r="C2089" s="217" t="s">
        <v>2425</v>
      </c>
      <c r="D2089" s="214" t="s">
        <v>80</v>
      </c>
      <c r="E2089" s="235">
        <v>3155</v>
      </c>
      <c r="F2089" s="555" t="s">
        <v>2553</v>
      </c>
      <c r="G2089" s="56">
        <v>3155</v>
      </c>
      <c r="H2089" s="86">
        <f t="shared" si="33"/>
        <v>0</v>
      </c>
      <c r="I2089" s="214" t="s">
        <v>162</v>
      </c>
    </row>
    <row r="2090" spans="1:9" x14ac:dyDescent="0.25">
      <c r="A2090" s="216"/>
      <c r="B2090" s="212" t="s">
        <v>1231</v>
      </c>
      <c r="C2090" s="217" t="s">
        <v>2425</v>
      </c>
      <c r="D2090" s="214" t="s">
        <v>144</v>
      </c>
      <c r="E2090" s="235">
        <v>4070</v>
      </c>
      <c r="F2090" s="497">
        <v>41729</v>
      </c>
      <c r="G2090" s="56">
        <v>4070</v>
      </c>
      <c r="H2090" s="86">
        <f t="shared" si="33"/>
        <v>0</v>
      </c>
      <c r="I2090" s="214" t="s">
        <v>162</v>
      </c>
    </row>
    <row r="2091" spans="1:9" x14ac:dyDescent="0.25">
      <c r="A2091" s="216"/>
      <c r="B2091" s="212" t="s">
        <v>1232</v>
      </c>
      <c r="C2091" s="217" t="s">
        <v>2425</v>
      </c>
      <c r="D2091" s="214" t="s">
        <v>2554</v>
      </c>
      <c r="E2091" s="235">
        <v>11240</v>
      </c>
      <c r="F2091" s="497">
        <v>41729</v>
      </c>
      <c r="G2091" s="56">
        <v>11240</v>
      </c>
      <c r="H2091" s="243">
        <f t="shared" si="33"/>
        <v>0</v>
      </c>
      <c r="I2091" s="214" t="s">
        <v>162</v>
      </c>
    </row>
    <row r="2092" spans="1:9" x14ac:dyDescent="0.25">
      <c r="A2092" s="216"/>
      <c r="B2092" s="212" t="s">
        <v>1234</v>
      </c>
      <c r="C2092" s="217" t="s">
        <v>2425</v>
      </c>
      <c r="D2092" s="214" t="s">
        <v>523</v>
      </c>
      <c r="E2092" s="235">
        <v>8697</v>
      </c>
      <c r="F2092" s="554">
        <v>41734</v>
      </c>
      <c r="G2092" s="245">
        <v>8697</v>
      </c>
      <c r="H2092" s="86">
        <f>E2092-G2092</f>
        <v>0</v>
      </c>
      <c r="I2092" s="214" t="s">
        <v>8</v>
      </c>
    </row>
    <row r="2093" spans="1:9" x14ac:dyDescent="0.25">
      <c r="A2093" s="216"/>
      <c r="B2093" s="212" t="s">
        <v>1235</v>
      </c>
      <c r="C2093" s="217" t="s">
        <v>2425</v>
      </c>
      <c r="D2093" s="214" t="s">
        <v>28</v>
      </c>
      <c r="E2093" s="235">
        <v>1715</v>
      </c>
      <c r="F2093" s="497">
        <v>41727</v>
      </c>
      <c r="G2093" s="44">
        <v>1715</v>
      </c>
      <c r="H2093" s="86">
        <f>E2093-G2093</f>
        <v>0</v>
      </c>
      <c r="I2093" s="214"/>
    </row>
    <row r="2094" spans="1:9" x14ac:dyDescent="0.25">
      <c r="A2094" s="216"/>
      <c r="B2094" s="212" t="s">
        <v>1236</v>
      </c>
      <c r="C2094" s="217" t="s">
        <v>2425</v>
      </c>
      <c r="D2094" s="214" t="s">
        <v>52</v>
      </c>
      <c r="E2094" s="235">
        <v>4808.5</v>
      </c>
      <c r="F2094" s="554">
        <v>41732</v>
      </c>
      <c r="G2094" s="245">
        <v>4808.5</v>
      </c>
      <c r="H2094" s="86">
        <f>E2094-G2094</f>
        <v>0</v>
      </c>
      <c r="I2094" s="214" t="s">
        <v>21</v>
      </c>
    </row>
    <row r="2095" spans="1:9" x14ac:dyDescent="0.25">
      <c r="A2095" s="216"/>
      <c r="B2095" s="212" t="s">
        <v>1237</v>
      </c>
      <c r="C2095" s="217" t="s">
        <v>2425</v>
      </c>
      <c r="D2095" s="214" t="s">
        <v>79</v>
      </c>
      <c r="E2095" s="235">
        <v>45152</v>
      </c>
      <c r="F2095" s="562" t="s">
        <v>2555</v>
      </c>
      <c r="G2095" s="245">
        <v>45152</v>
      </c>
      <c r="H2095" s="86">
        <f t="shared" si="33"/>
        <v>0</v>
      </c>
      <c r="I2095" s="214" t="s">
        <v>217</v>
      </c>
    </row>
    <row r="2096" spans="1:9" x14ac:dyDescent="0.25">
      <c r="A2096" s="216"/>
      <c r="B2096" s="212" t="s">
        <v>1238</v>
      </c>
      <c r="C2096" s="217" t="s">
        <v>2425</v>
      </c>
      <c r="D2096" s="214" t="s">
        <v>366</v>
      </c>
      <c r="E2096" s="235">
        <v>5881.5</v>
      </c>
      <c r="F2096" s="554">
        <v>41732</v>
      </c>
      <c r="G2096" s="245">
        <v>5881.5</v>
      </c>
      <c r="H2096" s="86">
        <f t="shared" si="33"/>
        <v>0</v>
      </c>
      <c r="I2096" s="214" t="s">
        <v>217</v>
      </c>
    </row>
    <row r="2097" spans="1:9" x14ac:dyDescent="0.25">
      <c r="A2097" s="216"/>
      <c r="B2097" s="212" t="s">
        <v>1240</v>
      </c>
      <c r="C2097" s="217" t="s">
        <v>2425</v>
      </c>
      <c r="D2097" s="214" t="s">
        <v>18</v>
      </c>
      <c r="E2097" s="235">
        <v>2622.5</v>
      </c>
      <c r="F2097" s="497">
        <v>41727</v>
      </c>
      <c r="G2097" s="44">
        <v>2622.5</v>
      </c>
      <c r="H2097" s="86">
        <f t="shared" si="33"/>
        <v>0</v>
      </c>
      <c r="I2097" s="214"/>
    </row>
    <row r="2098" spans="1:9" x14ac:dyDescent="0.25">
      <c r="A2098" s="216"/>
      <c r="B2098" s="212" t="s">
        <v>1241</v>
      </c>
      <c r="C2098" s="217" t="s">
        <v>2425</v>
      </c>
      <c r="D2098" s="214" t="s">
        <v>396</v>
      </c>
      <c r="E2098" s="235">
        <v>530</v>
      </c>
      <c r="F2098" s="497">
        <v>41727</v>
      </c>
      <c r="G2098" s="44">
        <v>530</v>
      </c>
      <c r="H2098" s="86">
        <f t="shared" si="33"/>
        <v>0</v>
      </c>
      <c r="I2098" s="214" t="s">
        <v>8</v>
      </c>
    </row>
    <row r="2099" spans="1:9" x14ac:dyDescent="0.25">
      <c r="A2099" s="216"/>
      <c r="B2099" s="212" t="s">
        <v>1243</v>
      </c>
      <c r="C2099" s="217" t="s">
        <v>2425</v>
      </c>
      <c r="D2099" s="214" t="s">
        <v>1519</v>
      </c>
      <c r="E2099" s="235">
        <v>4010</v>
      </c>
      <c r="F2099" s="497">
        <v>41728</v>
      </c>
      <c r="G2099" s="44">
        <v>4010</v>
      </c>
      <c r="H2099" s="86">
        <f t="shared" si="33"/>
        <v>0</v>
      </c>
      <c r="I2099" s="214" t="s">
        <v>65</v>
      </c>
    </row>
    <row r="2100" spans="1:9" x14ac:dyDescent="0.25">
      <c r="A2100" s="216"/>
      <c r="B2100" s="212" t="s">
        <v>1244</v>
      </c>
      <c r="C2100" s="217" t="s">
        <v>2425</v>
      </c>
      <c r="D2100" s="214" t="s">
        <v>185</v>
      </c>
      <c r="E2100" s="235">
        <v>8459</v>
      </c>
      <c r="F2100" s="497">
        <v>41727</v>
      </c>
      <c r="G2100" s="44">
        <v>8459</v>
      </c>
      <c r="H2100" s="86">
        <f t="shared" si="33"/>
        <v>0</v>
      </c>
      <c r="I2100" s="214"/>
    </row>
    <row r="2101" spans="1:9" x14ac:dyDescent="0.25">
      <c r="A2101" s="216"/>
      <c r="B2101" s="212" t="s">
        <v>1246</v>
      </c>
      <c r="C2101" s="217" t="s">
        <v>2425</v>
      </c>
      <c r="D2101" s="214" t="s">
        <v>106</v>
      </c>
      <c r="E2101" s="235">
        <v>88253</v>
      </c>
      <c r="F2101" s="554">
        <v>41733</v>
      </c>
      <c r="G2101" s="245">
        <v>88253</v>
      </c>
      <c r="H2101" s="86">
        <f t="shared" si="33"/>
        <v>0</v>
      </c>
      <c r="I2101" s="214"/>
    </row>
    <row r="2102" spans="1:9" x14ac:dyDescent="0.25">
      <c r="A2102" s="216"/>
      <c r="B2102" s="212" t="s">
        <v>1247</v>
      </c>
      <c r="C2102" s="217" t="s">
        <v>2425</v>
      </c>
      <c r="D2102" s="214" t="s">
        <v>781</v>
      </c>
      <c r="E2102" s="235">
        <v>1335</v>
      </c>
      <c r="F2102" s="497">
        <v>41728</v>
      </c>
      <c r="G2102" s="44">
        <v>1335</v>
      </c>
      <c r="H2102" s="86">
        <f t="shared" si="33"/>
        <v>0</v>
      </c>
      <c r="I2102" s="214" t="s">
        <v>65</v>
      </c>
    </row>
    <row r="2103" spans="1:9" x14ac:dyDescent="0.25">
      <c r="A2103" s="216"/>
      <c r="B2103" s="212" t="s">
        <v>1248</v>
      </c>
      <c r="C2103" s="217" t="s">
        <v>2425</v>
      </c>
      <c r="D2103" s="214" t="s">
        <v>98</v>
      </c>
      <c r="E2103" s="235">
        <v>9667.2000000000007</v>
      </c>
      <c r="F2103" s="497">
        <v>41728</v>
      </c>
      <c r="G2103" s="44">
        <v>9667.2000000000007</v>
      </c>
      <c r="H2103" s="86">
        <f t="shared" si="33"/>
        <v>0</v>
      </c>
      <c r="I2103" s="214" t="s">
        <v>65</v>
      </c>
    </row>
    <row r="2104" spans="1:9" x14ac:dyDescent="0.25">
      <c r="A2104" s="216"/>
      <c r="B2104" s="212" t="s">
        <v>1249</v>
      </c>
      <c r="C2104" s="217" t="s">
        <v>2425</v>
      </c>
      <c r="D2104" s="214" t="s">
        <v>136</v>
      </c>
      <c r="E2104" s="235">
        <v>1565</v>
      </c>
      <c r="F2104" s="497">
        <v>41727</v>
      </c>
      <c r="G2104" s="44">
        <v>1565</v>
      </c>
      <c r="H2104" s="86">
        <f t="shared" si="33"/>
        <v>0</v>
      </c>
      <c r="I2104" s="214"/>
    </row>
    <row r="2105" spans="1:9" x14ac:dyDescent="0.25">
      <c r="A2105" s="216"/>
      <c r="B2105" s="212" t="s">
        <v>1250</v>
      </c>
      <c r="C2105" s="217" t="s">
        <v>2425</v>
      </c>
      <c r="D2105" s="214" t="s">
        <v>62</v>
      </c>
      <c r="E2105" s="235">
        <v>26751.200000000001</v>
      </c>
      <c r="F2105" s="497">
        <v>41728</v>
      </c>
      <c r="G2105" s="44">
        <v>26751.200000000001</v>
      </c>
      <c r="H2105" s="86">
        <f t="shared" si="33"/>
        <v>0</v>
      </c>
      <c r="I2105" s="214" t="s">
        <v>65</v>
      </c>
    </row>
    <row r="2106" spans="1:9" x14ac:dyDescent="0.25">
      <c r="A2106" s="216">
        <v>41728</v>
      </c>
      <c r="B2106" s="212" t="s">
        <v>1251</v>
      </c>
      <c r="C2106" s="217" t="s">
        <v>2425</v>
      </c>
      <c r="D2106" s="214" t="s">
        <v>14</v>
      </c>
      <c r="E2106" s="235">
        <v>8440</v>
      </c>
      <c r="F2106" s="497">
        <v>41729</v>
      </c>
      <c r="G2106" s="44">
        <v>8440</v>
      </c>
      <c r="H2106" s="86">
        <f t="shared" si="33"/>
        <v>0</v>
      </c>
      <c r="I2106" s="214" t="s">
        <v>30</v>
      </c>
    </row>
    <row r="2107" spans="1:9" x14ac:dyDescent="0.25">
      <c r="A2107" s="216"/>
      <c r="B2107" s="212" t="s">
        <v>1252</v>
      </c>
      <c r="C2107" s="217" t="s">
        <v>2425</v>
      </c>
      <c r="D2107" s="214" t="s">
        <v>435</v>
      </c>
      <c r="E2107" s="235">
        <v>8264.5</v>
      </c>
      <c r="F2107" s="555" t="s">
        <v>2556</v>
      </c>
      <c r="G2107" s="245">
        <v>8264.5</v>
      </c>
      <c r="H2107" s="86">
        <f t="shared" si="33"/>
        <v>0</v>
      </c>
      <c r="I2107" s="58" t="s">
        <v>8</v>
      </c>
    </row>
    <row r="2108" spans="1:9" x14ac:dyDescent="0.25">
      <c r="A2108" s="216"/>
      <c r="B2108" s="212" t="s">
        <v>1253</v>
      </c>
      <c r="C2108" s="217" t="s">
        <v>2425</v>
      </c>
      <c r="D2108" s="214" t="s">
        <v>2557</v>
      </c>
      <c r="E2108" s="235">
        <v>6565.5</v>
      </c>
      <c r="F2108" s="497">
        <v>41728</v>
      </c>
      <c r="G2108" s="44">
        <v>6565.5</v>
      </c>
      <c r="H2108" s="86">
        <f t="shared" si="33"/>
        <v>0</v>
      </c>
      <c r="I2108" s="214"/>
    </row>
    <row r="2109" spans="1:9" x14ac:dyDescent="0.25">
      <c r="A2109" s="216"/>
      <c r="B2109" s="212" t="s">
        <v>1254</v>
      </c>
      <c r="C2109" s="217" t="s">
        <v>2425</v>
      </c>
      <c r="D2109" s="214" t="s">
        <v>8</v>
      </c>
      <c r="E2109" s="235">
        <v>462.5</v>
      </c>
      <c r="F2109" s="497">
        <v>41728</v>
      </c>
      <c r="G2109" s="44">
        <v>462.5</v>
      </c>
      <c r="H2109" s="86">
        <f t="shared" si="33"/>
        <v>0</v>
      </c>
      <c r="I2109" s="214" t="s">
        <v>8</v>
      </c>
    </row>
    <row r="2110" spans="1:9" x14ac:dyDescent="0.25">
      <c r="A2110" s="216"/>
      <c r="B2110" s="212" t="s">
        <v>1255</v>
      </c>
      <c r="C2110" s="217" t="s">
        <v>2425</v>
      </c>
      <c r="D2110" s="214" t="s">
        <v>8</v>
      </c>
      <c r="E2110" s="235">
        <v>1211.5</v>
      </c>
      <c r="F2110" s="497">
        <v>41728</v>
      </c>
      <c r="G2110" s="44">
        <v>1211.5</v>
      </c>
      <c r="H2110" s="86">
        <f t="shared" si="33"/>
        <v>0</v>
      </c>
      <c r="I2110" s="214" t="s">
        <v>8</v>
      </c>
    </row>
    <row r="2111" spans="1:9" x14ac:dyDescent="0.25">
      <c r="A2111" s="216">
        <v>41728</v>
      </c>
      <c r="B2111" s="212" t="s">
        <v>1256</v>
      </c>
      <c r="C2111" s="217" t="s">
        <v>2425</v>
      </c>
      <c r="D2111" s="214" t="s">
        <v>2508</v>
      </c>
      <c r="E2111" s="235">
        <v>1544</v>
      </c>
      <c r="F2111" s="497">
        <v>41728</v>
      </c>
      <c r="G2111" s="44">
        <v>1544</v>
      </c>
      <c r="H2111" s="291">
        <f t="shared" si="33"/>
        <v>0</v>
      </c>
      <c r="I2111" s="214"/>
    </row>
    <row r="2112" spans="1:9" x14ac:dyDescent="0.25">
      <c r="A2112" s="216"/>
      <c r="B2112" s="212" t="s">
        <v>1257</v>
      </c>
      <c r="C2112" s="217" t="s">
        <v>2425</v>
      </c>
      <c r="D2112" s="214" t="s">
        <v>2508</v>
      </c>
      <c r="E2112" s="235">
        <v>957.5</v>
      </c>
      <c r="F2112" s="497">
        <v>41728</v>
      </c>
      <c r="G2112" s="44">
        <v>957.5</v>
      </c>
      <c r="H2112" s="86">
        <f t="shared" si="33"/>
        <v>0</v>
      </c>
      <c r="I2112" s="214"/>
    </row>
    <row r="2113" spans="1:9" x14ac:dyDescent="0.25">
      <c r="A2113" s="216"/>
      <c r="B2113" s="212" t="s">
        <v>1259</v>
      </c>
      <c r="C2113" s="217" t="s">
        <v>2425</v>
      </c>
      <c r="D2113" s="214" t="s">
        <v>8</v>
      </c>
      <c r="E2113" s="235">
        <v>2420</v>
      </c>
      <c r="F2113" s="497">
        <v>41728</v>
      </c>
      <c r="G2113" s="44">
        <v>2420</v>
      </c>
      <c r="H2113" s="248">
        <f t="shared" si="33"/>
        <v>0</v>
      </c>
      <c r="I2113" s="214" t="s">
        <v>8</v>
      </c>
    </row>
    <row r="2114" spans="1:9" x14ac:dyDescent="0.25">
      <c r="A2114" s="216"/>
      <c r="B2114" s="212" t="s">
        <v>1260</v>
      </c>
      <c r="C2114" s="217" t="s">
        <v>2425</v>
      </c>
      <c r="D2114" s="214" t="s">
        <v>98</v>
      </c>
      <c r="E2114" s="235">
        <v>10969.2</v>
      </c>
      <c r="F2114" s="497">
        <v>41728</v>
      </c>
      <c r="G2114" s="44">
        <v>10969.2</v>
      </c>
      <c r="H2114" s="248">
        <f t="shared" si="33"/>
        <v>0</v>
      </c>
      <c r="I2114" s="214"/>
    </row>
    <row r="2115" spans="1:9" x14ac:dyDescent="0.25">
      <c r="A2115" s="216"/>
      <c r="B2115" s="212" t="s">
        <v>1261</v>
      </c>
      <c r="C2115" s="217" t="s">
        <v>2425</v>
      </c>
      <c r="D2115" s="214" t="s">
        <v>136</v>
      </c>
      <c r="E2115" s="235">
        <v>7609.5</v>
      </c>
      <c r="F2115" s="497">
        <v>41728</v>
      </c>
      <c r="G2115" s="44">
        <v>7609.5</v>
      </c>
      <c r="H2115" s="248">
        <f t="shared" si="33"/>
        <v>0</v>
      </c>
      <c r="I2115" s="214"/>
    </row>
    <row r="2116" spans="1:9" x14ac:dyDescent="0.25">
      <c r="A2116" s="216"/>
      <c r="B2116" s="212" t="s">
        <v>1262</v>
      </c>
      <c r="C2116" s="217" t="s">
        <v>2425</v>
      </c>
      <c r="D2116" s="214" t="s">
        <v>49</v>
      </c>
      <c r="E2116" s="235">
        <v>2660</v>
      </c>
      <c r="F2116" s="497">
        <v>41728</v>
      </c>
      <c r="G2116" s="44">
        <v>2660</v>
      </c>
      <c r="H2116" s="248">
        <f t="shared" si="33"/>
        <v>0</v>
      </c>
      <c r="I2116" s="214"/>
    </row>
    <row r="2117" spans="1:9" x14ac:dyDescent="0.25">
      <c r="A2117" s="216"/>
      <c r="B2117" s="212" t="s">
        <v>1263</v>
      </c>
      <c r="C2117" s="217" t="s">
        <v>2425</v>
      </c>
      <c r="D2117" s="214" t="s">
        <v>215</v>
      </c>
      <c r="E2117" s="235">
        <v>580.5</v>
      </c>
      <c r="F2117" s="497">
        <v>41728</v>
      </c>
      <c r="G2117" s="44">
        <v>580.5</v>
      </c>
      <c r="H2117" s="248">
        <f t="shared" si="33"/>
        <v>0</v>
      </c>
      <c r="I2117" s="214"/>
    </row>
    <row r="2118" spans="1:9" x14ac:dyDescent="0.25">
      <c r="A2118" s="216"/>
      <c r="B2118" s="212" t="s">
        <v>1264</v>
      </c>
      <c r="C2118" s="217" t="s">
        <v>2425</v>
      </c>
      <c r="D2118" s="214" t="s">
        <v>29</v>
      </c>
      <c r="E2118" s="235">
        <v>6550</v>
      </c>
      <c r="F2118" s="497">
        <v>41729</v>
      </c>
      <c r="G2118" s="44">
        <v>6550</v>
      </c>
      <c r="H2118" s="248">
        <f t="shared" si="33"/>
        <v>0</v>
      </c>
      <c r="I2118" s="214" t="s">
        <v>12</v>
      </c>
    </row>
    <row r="2119" spans="1:9" x14ac:dyDescent="0.25">
      <c r="A2119" s="216"/>
      <c r="B2119" s="212" t="s">
        <v>1265</v>
      </c>
      <c r="C2119" s="217" t="s">
        <v>2425</v>
      </c>
      <c r="D2119" s="214" t="s">
        <v>123</v>
      </c>
      <c r="E2119" s="235">
        <v>3964.5</v>
      </c>
      <c r="F2119" s="557" t="s">
        <v>2558</v>
      </c>
      <c r="G2119" s="44">
        <v>3964.5</v>
      </c>
      <c r="H2119" s="248">
        <f t="shared" si="33"/>
        <v>0</v>
      </c>
      <c r="I2119" s="214" t="s">
        <v>8</v>
      </c>
    </row>
    <row r="2120" spans="1:9" x14ac:dyDescent="0.25">
      <c r="A2120" s="216"/>
      <c r="B2120" s="212" t="s">
        <v>1266</v>
      </c>
      <c r="C2120" s="217" t="s">
        <v>2425</v>
      </c>
      <c r="D2120" s="214" t="s">
        <v>11</v>
      </c>
      <c r="E2120" s="235">
        <v>28905</v>
      </c>
      <c r="F2120" s="554">
        <v>41754</v>
      </c>
      <c r="G2120" s="245">
        <v>28905</v>
      </c>
      <c r="H2120" s="86">
        <f>E2120-G2120</f>
        <v>0</v>
      </c>
      <c r="I2120" s="214" t="s">
        <v>65</v>
      </c>
    </row>
    <row r="2121" spans="1:9" x14ac:dyDescent="0.25">
      <c r="A2121" s="216"/>
      <c r="B2121" s="212" t="s">
        <v>1267</v>
      </c>
      <c r="C2121" s="217" t="s">
        <v>2425</v>
      </c>
      <c r="D2121" s="214" t="s">
        <v>260</v>
      </c>
      <c r="E2121" s="235">
        <v>1788</v>
      </c>
      <c r="F2121" s="497">
        <v>41728</v>
      </c>
      <c r="G2121" s="44">
        <v>1788</v>
      </c>
      <c r="H2121" s="248">
        <f>E2121-G2121</f>
        <v>0</v>
      </c>
      <c r="I2121" s="214" t="s">
        <v>21</v>
      </c>
    </row>
    <row r="2122" spans="1:9" x14ac:dyDescent="0.25">
      <c r="A2122" s="216"/>
      <c r="B2122" s="212" t="s">
        <v>1268</v>
      </c>
      <c r="C2122" s="217" t="s">
        <v>2425</v>
      </c>
      <c r="D2122" s="214" t="s">
        <v>124</v>
      </c>
      <c r="E2122" s="235">
        <v>6547.2</v>
      </c>
      <c r="F2122" s="497">
        <v>41728</v>
      </c>
      <c r="G2122" s="44">
        <v>6547.2</v>
      </c>
      <c r="H2122" s="86">
        <f t="shared" ref="H2122:H2185" si="34">E2122-G2122</f>
        <v>0</v>
      </c>
      <c r="I2122" s="214" t="s">
        <v>12</v>
      </c>
    </row>
    <row r="2123" spans="1:9" x14ac:dyDescent="0.25">
      <c r="A2123" s="216"/>
      <c r="B2123" s="212" t="s">
        <v>1269</v>
      </c>
      <c r="C2123" s="217" t="s">
        <v>2425</v>
      </c>
      <c r="D2123" s="214" t="s">
        <v>180</v>
      </c>
      <c r="E2123" s="235">
        <v>24684.5</v>
      </c>
      <c r="F2123" s="557" t="s">
        <v>2559</v>
      </c>
      <c r="G2123" s="245">
        <v>24684.5</v>
      </c>
      <c r="H2123" s="86">
        <f t="shared" si="34"/>
        <v>0</v>
      </c>
      <c r="I2123" s="214" t="s">
        <v>65</v>
      </c>
    </row>
    <row r="2124" spans="1:9" x14ac:dyDescent="0.25">
      <c r="A2124" s="216"/>
      <c r="B2124" s="212" t="s">
        <v>1270</v>
      </c>
      <c r="C2124" s="217" t="s">
        <v>2425</v>
      </c>
      <c r="D2124" s="214" t="s">
        <v>251</v>
      </c>
      <c r="E2124" s="235">
        <v>16376</v>
      </c>
      <c r="F2124" s="497">
        <v>41728</v>
      </c>
      <c r="G2124" s="44">
        <v>16376</v>
      </c>
      <c r="H2124" s="86">
        <f t="shared" si="34"/>
        <v>0</v>
      </c>
      <c r="I2124" s="214" t="s">
        <v>12</v>
      </c>
    </row>
    <row r="2125" spans="1:9" x14ac:dyDescent="0.25">
      <c r="A2125" s="216"/>
      <c r="B2125" s="212" t="s">
        <v>1271</v>
      </c>
      <c r="C2125" s="217" t="s">
        <v>2425</v>
      </c>
      <c r="D2125" s="214" t="s">
        <v>666</v>
      </c>
      <c r="E2125" s="235">
        <v>19464</v>
      </c>
      <c r="F2125" s="497">
        <v>41729</v>
      </c>
      <c r="G2125" s="44">
        <v>19464</v>
      </c>
      <c r="H2125" s="86">
        <f t="shared" si="34"/>
        <v>0</v>
      </c>
      <c r="I2125" s="214" t="s">
        <v>27</v>
      </c>
    </row>
    <row r="2126" spans="1:9" x14ac:dyDescent="0.25">
      <c r="A2126" s="216"/>
      <c r="B2126" s="212" t="s">
        <v>1272</v>
      </c>
      <c r="C2126" s="217" t="s">
        <v>2425</v>
      </c>
      <c r="D2126" s="214" t="s">
        <v>8</v>
      </c>
      <c r="E2126" s="235">
        <v>482.5</v>
      </c>
      <c r="F2126" s="497">
        <v>41728</v>
      </c>
      <c r="G2126" s="44">
        <v>482.5</v>
      </c>
      <c r="H2126" s="86">
        <f t="shared" si="34"/>
        <v>0</v>
      </c>
      <c r="I2126" s="214" t="s">
        <v>8</v>
      </c>
    </row>
    <row r="2127" spans="1:9" x14ac:dyDescent="0.25">
      <c r="A2127" s="216"/>
      <c r="B2127" s="212" t="s">
        <v>1273</v>
      </c>
      <c r="C2127" s="217" t="s">
        <v>2425</v>
      </c>
      <c r="D2127" s="214" t="s">
        <v>55</v>
      </c>
      <c r="E2127" s="235">
        <v>16944.5</v>
      </c>
      <c r="F2127" s="497">
        <v>41728</v>
      </c>
      <c r="G2127" s="44">
        <v>16944.5</v>
      </c>
      <c r="H2127" s="86">
        <f t="shared" si="34"/>
        <v>0</v>
      </c>
      <c r="I2127" s="214" t="s">
        <v>8</v>
      </c>
    </row>
    <row r="2128" spans="1:9" x14ac:dyDescent="0.25">
      <c r="A2128" s="216"/>
      <c r="B2128" s="212" t="s">
        <v>1274</v>
      </c>
      <c r="C2128" s="217" t="s">
        <v>2425</v>
      </c>
      <c r="D2128" s="214" t="s">
        <v>168</v>
      </c>
      <c r="E2128" s="235">
        <v>6799</v>
      </c>
      <c r="F2128" s="497">
        <v>41728</v>
      </c>
      <c r="G2128" s="44">
        <v>6799</v>
      </c>
      <c r="H2128" s="86">
        <f t="shared" si="34"/>
        <v>0</v>
      </c>
      <c r="I2128" s="214"/>
    </row>
    <row r="2129" spans="1:9" x14ac:dyDescent="0.25">
      <c r="A2129" s="216"/>
      <c r="B2129" s="212" t="s">
        <v>1275</v>
      </c>
      <c r="C2129" s="217" t="s">
        <v>2425</v>
      </c>
      <c r="D2129" s="214" t="s">
        <v>130</v>
      </c>
      <c r="E2129" s="235">
        <v>8433.2999999999993</v>
      </c>
      <c r="F2129" s="497">
        <v>41729</v>
      </c>
      <c r="G2129" s="44">
        <v>8433</v>
      </c>
      <c r="H2129" s="86">
        <f t="shared" si="34"/>
        <v>0.2999999999992724</v>
      </c>
      <c r="I2129" s="214" t="s">
        <v>21</v>
      </c>
    </row>
    <row r="2130" spans="1:9" x14ac:dyDescent="0.25">
      <c r="A2130" s="216"/>
      <c r="B2130" s="212" t="s">
        <v>1276</v>
      </c>
      <c r="C2130" s="217" t="s">
        <v>2425</v>
      </c>
      <c r="D2130" s="214" t="s">
        <v>50</v>
      </c>
      <c r="E2130" s="235">
        <v>8232</v>
      </c>
      <c r="F2130" s="497">
        <v>41728</v>
      </c>
      <c r="G2130" s="44">
        <v>8232</v>
      </c>
      <c r="H2130" s="86">
        <f t="shared" si="34"/>
        <v>0</v>
      </c>
      <c r="I2130" s="214" t="s">
        <v>21</v>
      </c>
    </row>
    <row r="2131" spans="1:9" x14ac:dyDescent="0.25">
      <c r="A2131" s="216"/>
      <c r="B2131" s="212" t="s">
        <v>1277</v>
      </c>
      <c r="C2131" s="217" t="s">
        <v>2425</v>
      </c>
      <c r="D2131" s="214" t="s">
        <v>68</v>
      </c>
      <c r="E2131" s="235">
        <v>4602.3999999999996</v>
      </c>
      <c r="F2131" s="557" t="s">
        <v>2560</v>
      </c>
      <c r="G2131" s="245">
        <v>4602.3999999999996</v>
      </c>
      <c r="H2131" s="86">
        <f t="shared" si="34"/>
        <v>0</v>
      </c>
      <c r="I2131" s="214" t="s">
        <v>65</v>
      </c>
    </row>
    <row r="2132" spans="1:9" x14ac:dyDescent="0.25">
      <c r="A2132" s="216"/>
      <c r="B2132" s="212" t="s">
        <v>1278</v>
      </c>
      <c r="C2132" s="217" t="s">
        <v>2425</v>
      </c>
      <c r="D2132" s="214" t="s">
        <v>36</v>
      </c>
      <c r="E2132" s="235">
        <v>10576.2</v>
      </c>
      <c r="F2132" s="497">
        <v>41728</v>
      </c>
      <c r="G2132" s="44">
        <v>10576.2</v>
      </c>
      <c r="H2132" s="86">
        <f t="shared" si="34"/>
        <v>0</v>
      </c>
      <c r="I2132" s="214" t="s">
        <v>21</v>
      </c>
    </row>
    <row r="2133" spans="1:9" x14ac:dyDescent="0.25">
      <c r="A2133" s="216"/>
      <c r="B2133" s="212" t="s">
        <v>1279</v>
      </c>
      <c r="C2133" s="217" t="s">
        <v>2425</v>
      </c>
      <c r="D2133" s="214" t="s">
        <v>8</v>
      </c>
      <c r="E2133" s="235">
        <v>630.5</v>
      </c>
      <c r="F2133" s="497">
        <v>41728</v>
      </c>
      <c r="G2133" s="44">
        <v>630.5</v>
      </c>
      <c r="H2133" s="86">
        <f t="shared" si="34"/>
        <v>0</v>
      </c>
      <c r="I2133" s="214" t="s">
        <v>8</v>
      </c>
    </row>
    <row r="2134" spans="1:9" x14ac:dyDescent="0.25">
      <c r="A2134" s="216"/>
      <c r="B2134" s="212" t="s">
        <v>1280</v>
      </c>
      <c r="C2134" s="217" t="s">
        <v>2425</v>
      </c>
      <c r="D2134" s="214" t="s">
        <v>99</v>
      </c>
      <c r="E2134" s="235">
        <v>754.5</v>
      </c>
      <c r="F2134" s="497">
        <v>41728</v>
      </c>
      <c r="G2134" s="44">
        <v>754.5</v>
      </c>
      <c r="H2134" s="86">
        <f t="shared" si="34"/>
        <v>0</v>
      </c>
      <c r="I2134" s="214"/>
    </row>
    <row r="2135" spans="1:9" x14ac:dyDescent="0.25">
      <c r="A2135" s="216"/>
      <c r="B2135" s="212" t="s">
        <v>1281</v>
      </c>
      <c r="C2135" s="217" t="s">
        <v>2425</v>
      </c>
      <c r="D2135" s="214" t="s">
        <v>16</v>
      </c>
      <c r="E2135" s="235">
        <v>2116</v>
      </c>
      <c r="F2135" s="554">
        <v>41738</v>
      </c>
      <c r="G2135" s="245">
        <v>2116</v>
      </c>
      <c r="H2135" s="86">
        <f t="shared" si="34"/>
        <v>0</v>
      </c>
      <c r="I2135" s="214"/>
    </row>
    <row r="2136" spans="1:9" x14ac:dyDescent="0.25">
      <c r="A2136" s="216"/>
      <c r="B2136" s="212" t="s">
        <v>1282</v>
      </c>
      <c r="C2136" s="217" t="s">
        <v>2425</v>
      </c>
      <c r="D2136" s="214" t="s">
        <v>254</v>
      </c>
      <c r="E2136" s="235">
        <v>2315.5</v>
      </c>
      <c r="F2136" s="497">
        <v>41728</v>
      </c>
      <c r="G2136" s="44">
        <v>2315.5</v>
      </c>
      <c r="H2136" s="86">
        <f t="shared" si="34"/>
        <v>0</v>
      </c>
      <c r="I2136" s="214"/>
    </row>
    <row r="2137" spans="1:9" ht="23.25" x14ac:dyDescent="0.25">
      <c r="A2137" s="216"/>
      <c r="B2137" s="212" t="s">
        <v>1283</v>
      </c>
      <c r="C2137" s="217" t="s">
        <v>2425</v>
      </c>
      <c r="D2137" s="214" t="s">
        <v>110</v>
      </c>
      <c r="E2137" s="235">
        <v>47057</v>
      </c>
      <c r="F2137" s="602" t="s">
        <v>2561</v>
      </c>
      <c r="G2137" s="245">
        <v>47057</v>
      </c>
      <c r="H2137" s="86">
        <f t="shared" si="34"/>
        <v>0</v>
      </c>
      <c r="I2137" s="214" t="s">
        <v>12</v>
      </c>
    </row>
    <row r="2138" spans="1:9" x14ac:dyDescent="0.25">
      <c r="A2138" s="216"/>
      <c r="B2138" s="212" t="s">
        <v>1285</v>
      </c>
      <c r="C2138" s="217" t="s">
        <v>2425</v>
      </c>
      <c r="D2138" s="214" t="s">
        <v>810</v>
      </c>
      <c r="E2138" s="235">
        <v>743</v>
      </c>
      <c r="F2138" s="497" t="s">
        <v>2562</v>
      </c>
      <c r="G2138" s="44">
        <v>743</v>
      </c>
      <c r="H2138" s="86">
        <f t="shared" si="34"/>
        <v>0</v>
      </c>
      <c r="I2138" s="214" t="s">
        <v>12</v>
      </c>
    </row>
    <row r="2139" spans="1:9" x14ac:dyDescent="0.25">
      <c r="A2139" s="216"/>
      <c r="B2139" s="212" t="s">
        <v>1286</v>
      </c>
      <c r="C2139" s="217" t="s">
        <v>2425</v>
      </c>
      <c r="D2139" s="214" t="s">
        <v>1782</v>
      </c>
      <c r="E2139" s="235">
        <v>2373</v>
      </c>
      <c r="F2139" s="497">
        <v>41729</v>
      </c>
      <c r="G2139" s="44">
        <v>2373</v>
      </c>
      <c r="H2139" s="86">
        <f t="shared" si="34"/>
        <v>0</v>
      </c>
      <c r="I2139" s="214" t="s">
        <v>12</v>
      </c>
    </row>
    <row r="2140" spans="1:9" x14ac:dyDescent="0.25">
      <c r="A2140" s="216"/>
      <c r="B2140" s="212" t="s">
        <v>1287</v>
      </c>
      <c r="C2140" s="217" t="s">
        <v>2425</v>
      </c>
      <c r="D2140" s="214" t="s">
        <v>58</v>
      </c>
      <c r="E2140" s="235">
        <v>2441</v>
      </c>
      <c r="F2140" s="497">
        <v>41729</v>
      </c>
      <c r="G2140" s="44">
        <v>2441</v>
      </c>
      <c r="H2140" s="86">
        <f t="shared" si="34"/>
        <v>0</v>
      </c>
      <c r="I2140" s="214" t="s">
        <v>12</v>
      </c>
    </row>
    <row r="2141" spans="1:9" x14ac:dyDescent="0.25">
      <c r="A2141" s="216"/>
      <c r="B2141" s="212" t="s">
        <v>1288</v>
      </c>
      <c r="C2141" s="217" t="s">
        <v>2425</v>
      </c>
      <c r="D2141" s="214" t="s">
        <v>544</v>
      </c>
      <c r="E2141" s="235">
        <v>18753</v>
      </c>
      <c r="F2141" s="497">
        <v>41728</v>
      </c>
      <c r="G2141" s="44">
        <v>18753</v>
      </c>
      <c r="H2141" s="86">
        <f t="shared" si="34"/>
        <v>0</v>
      </c>
      <c r="I2141" s="214"/>
    </row>
    <row r="2142" spans="1:9" x14ac:dyDescent="0.25">
      <c r="A2142" s="216"/>
      <c r="B2142" s="212" t="s">
        <v>1289</v>
      </c>
      <c r="C2142" s="217" t="s">
        <v>2425</v>
      </c>
      <c r="D2142" s="214" t="s">
        <v>144</v>
      </c>
      <c r="E2142" s="235">
        <v>2313.6</v>
      </c>
      <c r="F2142" s="497">
        <v>41729</v>
      </c>
      <c r="G2142" s="44">
        <v>2313.6</v>
      </c>
      <c r="H2142" s="86">
        <f t="shared" si="34"/>
        <v>0</v>
      </c>
      <c r="I2142" s="214" t="s">
        <v>12</v>
      </c>
    </row>
    <row r="2143" spans="1:9" x14ac:dyDescent="0.25">
      <c r="A2143" s="216"/>
      <c r="B2143" s="212" t="s">
        <v>1290</v>
      </c>
      <c r="C2143" s="217" t="s">
        <v>2425</v>
      </c>
      <c r="D2143" s="214" t="s">
        <v>136</v>
      </c>
      <c r="E2143" s="235">
        <v>1165</v>
      </c>
      <c r="F2143" s="497">
        <v>41728</v>
      </c>
      <c r="G2143" s="44">
        <v>1165</v>
      </c>
      <c r="H2143" s="86">
        <f t="shared" si="34"/>
        <v>0</v>
      </c>
      <c r="I2143" s="214"/>
    </row>
    <row r="2144" spans="1:9" x14ac:dyDescent="0.25">
      <c r="A2144" s="216"/>
      <c r="B2144" s="212" t="s">
        <v>1291</v>
      </c>
      <c r="C2144" s="217" t="s">
        <v>2425</v>
      </c>
      <c r="D2144" s="214" t="s">
        <v>747</v>
      </c>
      <c r="E2144" s="235">
        <v>1176</v>
      </c>
      <c r="F2144" s="497">
        <v>41728</v>
      </c>
      <c r="G2144" s="44">
        <v>1176</v>
      </c>
      <c r="H2144" s="86">
        <f t="shared" si="34"/>
        <v>0</v>
      </c>
      <c r="I2144" s="214"/>
    </row>
    <row r="2145" spans="1:9" x14ac:dyDescent="0.25">
      <c r="A2145" s="216">
        <v>41729</v>
      </c>
      <c r="B2145" s="212" t="s">
        <v>1292</v>
      </c>
      <c r="C2145" s="217" t="s">
        <v>2425</v>
      </c>
      <c r="D2145" s="214" t="s">
        <v>1054</v>
      </c>
      <c r="E2145" s="235">
        <v>259</v>
      </c>
      <c r="F2145" s="497">
        <v>41729</v>
      </c>
      <c r="G2145" s="44">
        <v>259</v>
      </c>
      <c r="H2145" s="86">
        <f t="shared" si="34"/>
        <v>0</v>
      </c>
      <c r="I2145" s="214" t="s">
        <v>8</v>
      </c>
    </row>
    <row r="2146" spans="1:9" x14ac:dyDescent="0.25">
      <c r="A2146" s="216"/>
      <c r="B2146" s="212" t="s">
        <v>1294</v>
      </c>
      <c r="C2146" s="217" t="s">
        <v>2425</v>
      </c>
      <c r="D2146" s="214" t="s">
        <v>147</v>
      </c>
      <c r="E2146" s="235">
        <v>14460.6</v>
      </c>
      <c r="F2146" s="497">
        <v>41729</v>
      </c>
      <c r="G2146" s="44">
        <v>14460.6</v>
      </c>
      <c r="H2146" s="86">
        <f t="shared" si="34"/>
        <v>0</v>
      </c>
      <c r="I2146" s="58" t="s">
        <v>21</v>
      </c>
    </row>
    <row r="2147" spans="1:9" x14ac:dyDescent="0.25">
      <c r="A2147" s="216"/>
      <c r="B2147" s="212" t="s">
        <v>1296</v>
      </c>
      <c r="C2147" s="217" t="s">
        <v>2425</v>
      </c>
      <c r="D2147" s="214" t="s">
        <v>14</v>
      </c>
      <c r="E2147" s="235">
        <v>4800</v>
      </c>
      <c r="F2147" s="497">
        <v>41729</v>
      </c>
      <c r="G2147" s="44">
        <v>4800</v>
      </c>
      <c r="H2147" s="86">
        <f t="shared" si="34"/>
        <v>0</v>
      </c>
      <c r="I2147" s="214" t="s">
        <v>21</v>
      </c>
    </row>
    <row r="2148" spans="1:9" x14ac:dyDescent="0.25">
      <c r="A2148" s="216"/>
      <c r="B2148" s="212" t="s">
        <v>1297</v>
      </c>
      <c r="C2148" s="217" t="s">
        <v>2425</v>
      </c>
      <c r="D2148" s="214" t="s">
        <v>615</v>
      </c>
      <c r="E2148" s="235">
        <v>24183</v>
      </c>
      <c r="F2148" s="497">
        <v>41729</v>
      </c>
      <c r="G2148" s="44">
        <v>24183</v>
      </c>
      <c r="H2148" s="86">
        <f t="shared" si="34"/>
        <v>0</v>
      </c>
      <c r="I2148" s="214" t="s">
        <v>21</v>
      </c>
    </row>
    <row r="2149" spans="1:9" x14ac:dyDescent="0.25">
      <c r="A2149" s="216"/>
      <c r="B2149" s="212" t="s">
        <v>1299</v>
      </c>
      <c r="C2149" s="217" t="s">
        <v>2425</v>
      </c>
      <c r="D2149" s="214" t="s">
        <v>152</v>
      </c>
      <c r="E2149" s="235">
        <v>8250</v>
      </c>
      <c r="F2149" s="497">
        <v>41729</v>
      </c>
      <c r="G2149" s="44">
        <v>8250</v>
      </c>
      <c r="H2149" s="86">
        <f t="shared" si="34"/>
        <v>0</v>
      </c>
      <c r="I2149" s="214"/>
    </row>
    <row r="2150" spans="1:9" x14ac:dyDescent="0.25">
      <c r="A2150" s="216"/>
      <c r="B2150" s="212" t="s">
        <v>1300</v>
      </c>
      <c r="C2150" s="217" t="s">
        <v>2425</v>
      </c>
      <c r="D2150" s="220" t="s">
        <v>53</v>
      </c>
      <c r="E2150" s="241">
        <v>0</v>
      </c>
      <c r="F2150" s="497"/>
      <c r="G2150" s="44"/>
      <c r="H2150" s="86">
        <f t="shared" si="34"/>
        <v>0</v>
      </c>
      <c r="I2150" s="214" t="s">
        <v>324</v>
      </c>
    </row>
    <row r="2151" spans="1:9" x14ac:dyDescent="0.25">
      <c r="A2151" s="216"/>
      <c r="B2151" s="212" t="s">
        <v>1301</v>
      </c>
      <c r="C2151" s="217" t="s">
        <v>2425</v>
      </c>
      <c r="D2151" s="214" t="s">
        <v>1519</v>
      </c>
      <c r="E2151" s="235">
        <v>19768</v>
      </c>
      <c r="F2151" s="497">
        <v>41729</v>
      </c>
      <c r="G2151" s="44">
        <v>19768</v>
      </c>
      <c r="H2151" s="86">
        <f t="shared" si="34"/>
        <v>0</v>
      </c>
      <c r="I2151" s="214" t="s">
        <v>65</v>
      </c>
    </row>
    <row r="2152" spans="1:9" x14ac:dyDescent="0.25">
      <c r="A2152" s="216"/>
      <c r="B2152" s="212" t="s">
        <v>1302</v>
      </c>
      <c r="C2152" s="217" t="s">
        <v>2425</v>
      </c>
      <c r="D2152" s="214" t="s">
        <v>55</v>
      </c>
      <c r="E2152" s="235">
        <v>3346.5</v>
      </c>
      <c r="F2152" s="497">
        <v>41729</v>
      </c>
      <c r="G2152" s="44">
        <v>3346.5</v>
      </c>
      <c r="H2152" s="86">
        <f t="shared" si="34"/>
        <v>0</v>
      </c>
      <c r="I2152" s="214" t="s">
        <v>8</v>
      </c>
    </row>
    <row r="2153" spans="1:9" x14ac:dyDescent="0.25">
      <c r="A2153" s="216"/>
      <c r="B2153" s="212" t="s">
        <v>1303</v>
      </c>
      <c r="C2153" s="217" t="s">
        <v>2425</v>
      </c>
      <c r="D2153" s="214" t="s">
        <v>23</v>
      </c>
      <c r="E2153" s="235">
        <v>5049</v>
      </c>
      <c r="F2153" s="497">
        <v>41729</v>
      </c>
      <c r="G2153" s="44">
        <v>5049</v>
      </c>
      <c r="H2153" s="86">
        <f>E2153-G2153</f>
        <v>0</v>
      </c>
      <c r="I2153" s="214"/>
    </row>
    <row r="2154" spans="1:9" x14ac:dyDescent="0.25">
      <c r="A2154" s="216"/>
      <c r="B2154" s="212" t="s">
        <v>1304</v>
      </c>
      <c r="C2154" s="217" t="s">
        <v>2425</v>
      </c>
      <c r="D2154" s="214" t="s">
        <v>48</v>
      </c>
      <c r="E2154" s="235">
        <v>567</v>
      </c>
      <c r="F2154" s="497">
        <v>41729</v>
      </c>
      <c r="G2154" s="44">
        <v>567</v>
      </c>
      <c r="H2154" s="86">
        <f t="shared" si="34"/>
        <v>0</v>
      </c>
      <c r="I2154" s="214" t="s">
        <v>217</v>
      </c>
    </row>
    <row r="2155" spans="1:9" x14ac:dyDescent="0.25">
      <c r="A2155" s="216"/>
      <c r="B2155" s="212" t="s">
        <v>1305</v>
      </c>
      <c r="C2155" s="217" t="s">
        <v>2425</v>
      </c>
      <c r="D2155" s="214" t="s">
        <v>316</v>
      </c>
      <c r="E2155" s="235">
        <v>1050</v>
      </c>
      <c r="F2155" s="554">
        <v>41730</v>
      </c>
      <c r="G2155" s="245">
        <v>1050</v>
      </c>
      <c r="H2155" s="86">
        <f t="shared" si="34"/>
        <v>0</v>
      </c>
      <c r="I2155" s="214" t="s">
        <v>30</v>
      </c>
    </row>
    <row r="2156" spans="1:9" x14ac:dyDescent="0.25">
      <c r="A2156" s="216"/>
      <c r="B2156" s="212" t="s">
        <v>1307</v>
      </c>
      <c r="C2156" s="217" t="s">
        <v>2425</v>
      </c>
      <c r="D2156" s="214" t="s">
        <v>115</v>
      </c>
      <c r="E2156" s="235">
        <v>2768</v>
      </c>
      <c r="F2156" s="497">
        <v>41729</v>
      </c>
      <c r="G2156" s="44">
        <v>2768</v>
      </c>
      <c r="H2156" s="86">
        <f t="shared" si="34"/>
        <v>0</v>
      </c>
      <c r="I2156" s="214"/>
    </row>
    <row r="2157" spans="1:9" x14ac:dyDescent="0.25">
      <c r="A2157" s="216"/>
      <c r="B2157" s="212" t="s">
        <v>1308</v>
      </c>
      <c r="C2157" s="217" t="s">
        <v>2425</v>
      </c>
      <c r="D2157" s="214" t="s">
        <v>501</v>
      </c>
      <c r="E2157" s="235">
        <v>1221</v>
      </c>
      <c r="F2157" s="497">
        <v>41729</v>
      </c>
      <c r="G2157" s="44">
        <v>1221</v>
      </c>
      <c r="H2157" s="243">
        <f t="shared" si="34"/>
        <v>0</v>
      </c>
      <c r="I2157" s="214"/>
    </row>
    <row r="2158" spans="1:9" x14ac:dyDescent="0.25">
      <c r="A2158" s="216"/>
      <c r="B2158" s="212" t="s">
        <v>1309</v>
      </c>
      <c r="C2158" s="217" t="s">
        <v>2425</v>
      </c>
      <c r="D2158" s="214" t="s">
        <v>366</v>
      </c>
      <c r="E2158" s="235">
        <v>19063</v>
      </c>
      <c r="F2158" s="497">
        <v>41729</v>
      </c>
      <c r="G2158" s="44">
        <v>19063</v>
      </c>
      <c r="H2158" s="86">
        <f>E2158-G2158</f>
        <v>0</v>
      </c>
      <c r="I2158" s="214" t="s">
        <v>21</v>
      </c>
    </row>
    <row r="2159" spans="1:9" x14ac:dyDescent="0.25">
      <c r="A2159" s="216"/>
      <c r="B2159" s="212" t="s">
        <v>1311</v>
      </c>
      <c r="C2159" s="217" t="s">
        <v>2425</v>
      </c>
      <c r="D2159" s="214" t="s">
        <v>36</v>
      </c>
      <c r="E2159" s="235">
        <v>35214.5</v>
      </c>
      <c r="F2159" s="497">
        <v>41729</v>
      </c>
      <c r="G2159" s="44">
        <v>35214.5</v>
      </c>
      <c r="H2159" s="86">
        <f>E2159-G2159</f>
        <v>0</v>
      </c>
      <c r="I2159" s="214" t="s">
        <v>217</v>
      </c>
    </row>
    <row r="2160" spans="1:9" x14ac:dyDescent="0.25">
      <c r="A2160" s="216"/>
      <c r="B2160" s="212" t="s">
        <v>1312</v>
      </c>
      <c r="C2160" s="217" t="s">
        <v>2425</v>
      </c>
      <c r="D2160" s="214" t="s">
        <v>28</v>
      </c>
      <c r="E2160" s="235">
        <v>3744</v>
      </c>
      <c r="F2160" s="497">
        <v>41729</v>
      </c>
      <c r="G2160" s="44">
        <v>3744</v>
      </c>
      <c r="H2160" s="86">
        <f>E2160-G2160</f>
        <v>0</v>
      </c>
      <c r="I2160" s="214"/>
    </row>
    <row r="2161" spans="1:9" x14ac:dyDescent="0.25">
      <c r="A2161" s="216"/>
      <c r="B2161" s="212" t="s">
        <v>1313</v>
      </c>
      <c r="C2161" s="217" t="s">
        <v>2425</v>
      </c>
      <c r="D2161" s="214" t="s">
        <v>66</v>
      </c>
      <c r="E2161" s="235">
        <v>1495</v>
      </c>
      <c r="F2161" s="497">
        <v>41729</v>
      </c>
      <c r="G2161" s="44">
        <v>1495</v>
      </c>
      <c r="H2161" s="86">
        <f t="shared" si="34"/>
        <v>0</v>
      </c>
      <c r="I2161" s="214" t="s">
        <v>217</v>
      </c>
    </row>
    <row r="2162" spans="1:9" x14ac:dyDescent="0.25">
      <c r="A2162" s="216"/>
      <c r="B2162" s="212" t="s">
        <v>1314</v>
      </c>
      <c r="C2162" s="217" t="s">
        <v>2425</v>
      </c>
      <c r="D2162" s="214" t="s">
        <v>34</v>
      </c>
      <c r="E2162" s="235">
        <v>2000</v>
      </c>
      <c r="F2162" s="554" t="s">
        <v>2563</v>
      </c>
      <c r="G2162" s="44">
        <v>2000</v>
      </c>
      <c r="H2162" s="86">
        <f t="shared" si="34"/>
        <v>0</v>
      </c>
      <c r="I2162" s="214" t="s">
        <v>30</v>
      </c>
    </row>
    <row r="2163" spans="1:9" x14ac:dyDescent="0.25">
      <c r="A2163" s="216"/>
      <c r="B2163" s="212" t="s">
        <v>1315</v>
      </c>
      <c r="C2163" s="217" t="s">
        <v>2425</v>
      </c>
      <c r="D2163" s="214" t="s">
        <v>22</v>
      </c>
      <c r="E2163" s="235">
        <v>1488</v>
      </c>
      <c r="F2163" s="497">
        <v>41729</v>
      </c>
      <c r="G2163" s="44">
        <v>1488</v>
      </c>
      <c r="H2163" s="86">
        <f t="shared" si="34"/>
        <v>0</v>
      </c>
      <c r="I2163" s="214"/>
    </row>
    <row r="2164" spans="1:9" x14ac:dyDescent="0.25">
      <c r="A2164" s="216"/>
      <c r="B2164" s="212" t="s">
        <v>1316</v>
      </c>
      <c r="C2164" s="217" t="s">
        <v>2425</v>
      </c>
      <c r="D2164" s="214" t="s">
        <v>57</v>
      </c>
      <c r="E2164" s="235">
        <v>1225</v>
      </c>
      <c r="F2164" s="497">
        <v>41729</v>
      </c>
      <c r="G2164" s="44">
        <v>1225</v>
      </c>
      <c r="H2164" s="86">
        <f t="shared" si="34"/>
        <v>0</v>
      </c>
      <c r="I2164" s="214" t="s">
        <v>30</v>
      </c>
    </row>
    <row r="2165" spans="1:9" x14ac:dyDescent="0.25">
      <c r="A2165" s="216"/>
      <c r="B2165" s="212" t="s">
        <v>1318</v>
      </c>
      <c r="C2165" s="217" t="s">
        <v>2425</v>
      </c>
      <c r="D2165" s="214" t="s">
        <v>51</v>
      </c>
      <c r="E2165" s="235">
        <v>2180</v>
      </c>
      <c r="F2165" s="497">
        <v>41729</v>
      </c>
      <c r="G2165" s="44">
        <v>2180</v>
      </c>
      <c r="H2165" s="86">
        <f t="shared" si="34"/>
        <v>0</v>
      </c>
      <c r="I2165" s="214" t="s">
        <v>217</v>
      </c>
    </row>
    <row r="2166" spans="1:9" x14ac:dyDescent="0.25">
      <c r="A2166" s="216"/>
      <c r="B2166" s="212" t="s">
        <v>1319</v>
      </c>
      <c r="C2166" s="217" t="s">
        <v>2425</v>
      </c>
      <c r="D2166" s="214" t="s">
        <v>29</v>
      </c>
      <c r="E2166" s="235">
        <v>5300</v>
      </c>
      <c r="F2166" s="497">
        <v>41729</v>
      </c>
      <c r="G2166" s="44">
        <v>5300</v>
      </c>
      <c r="H2166" s="86">
        <f t="shared" si="34"/>
        <v>0</v>
      </c>
      <c r="I2166" s="214" t="s">
        <v>30</v>
      </c>
    </row>
    <row r="2167" spans="1:9" x14ac:dyDescent="0.25">
      <c r="A2167" s="216"/>
      <c r="B2167" s="212" t="s">
        <v>1321</v>
      </c>
      <c r="C2167" s="217" t="s">
        <v>2425</v>
      </c>
      <c r="D2167" s="214" t="s">
        <v>215</v>
      </c>
      <c r="E2167" s="235">
        <v>3908</v>
      </c>
      <c r="F2167" s="497">
        <v>41729</v>
      </c>
      <c r="G2167" s="44">
        <v>3908</v>
      </c>
      <c r="H2167" s="86">
        <f>E2167-G2167</f>
        <v>0</v>
      </c>
      <c r="I2167" s="214"/>
    </row>
    <row r="2168" spans="1:9" x14ac:dyDescent="0.25">
      <c r="A2168" s="216"/>
      <c r="B2168" s="212" t="s">
        <v>1322</v>
      </c>
      <c r="C2168" s="217" t="s">
        <v>2425</v>
      </c>
      <c r="D2168" s="214" t="s">
        <v>123</v>
      </c>
      <c r="E2168" s="235">
        <v>4250.6000000000004</v>
      </c>
      <c r="F2168" s="557" t="s">
        <v>2564</v>
      </c>
      <c r="G2168" s="44">
        <v>4250.6000000000004</v>
      </c>
      <c r="H2168" s="86">
        <f t="shared" si="34"/>
        <v>0</v>
      </c>
      <c r="I2168" s="214"/>
    </row>
    <row r="2169" spans="1:9" x14ac:dyDescent="0.25">
      <c r="A2169" s="216"/>
      <c r="B2169" s="212" t="s">
        <v>1323</v>
      </c>
      <c r="C2169" s="217" t="s">
        <v>2425</v>
      </c>
      <c r="D2169" s="214" t="s">
        <v>1782</v>
      </c>
      <c r="E2169" s="235">
        <v>996.5</v>
      </c>
      <c r="F2169" s="497">
        <v>41729</v>
      </c>
      <c r="G2169" s="44">
        <v>996.5</v>
      </c>
      <c r="H2169" s="86">
        <f t="shared" si="34"/>
        <v>0</v>
      </c>
      <c r="I2169" s="214" t="s">
        <v>30</v>
      </c>
    </row>
    <row r="2170" spans="1:9" x14ac:dyDescent="0.25">
      <c r="A2170" s="216"/>
      <c r="B2170" s="212" t="s">
        <v>1326</v>
      </c>
      <c r="C2170" s="217" t="s">
        <v>2425</v>
      </c>
      <c r="D2170" s="214" t="s">
        <v>517</v>
      </c>
      <c r="E2170" s="235">
        <v>865</v>
      </c>
      <c r="F2170" s="497">
        <v>41729</v>
      </c>
      <c r="G2170" s="44">
        <v>865</v>
      </c>
      <c r="H2170" s="86">
        <f t="shared" si="34"/>
        <v>0</v>
      </c>
      <c r="I2170" s="214"/>
    </row>
    <row r="2171" spans="1:9" x14ac:dyDescent="0.25">
      <c r="A2171" s="216"/>
      <c r="B2171" s="212" t="s">
        <v>1327</v>
      </c>
      <c r="C2171" s="217" t="s">
        <v>2425</v>
      </c>
      <c r="D2171" s="214" t="s">
        <v>2413</v>
      </c>
      <c r="E2171" s="235">
        <v>1469.6</v>
      </c>
      <c r="F2171" s="497">
        <v>41729</v>
      </c>
      <c r="G2171" s="44">
        <v>1469.6</v>
      </c>
      <c r="H2171" s="86">
        <f t="shared" si="34"/>
        <v>0</v>
      </c>
      <c r="I2171" s="214" t="s">
        <v>30</v>
      </c>
    </row>
    <row r="2172" spans="1:9" x14ac:dyDescent="0.25">
      <c r="A2172" s="216"/>
      <c r="B2172" s="212" t="s">
        <v>1328</v>
      </c>
      <c r="C2172" s="217" t="s">
        <v>2425</v>
      </c>
      <c r="D2172" s="214" t="s">
        <v>544</v>
      </c>
      <c r="E2172" s="235">
        <v>5818.6</v>
      </c>
      <c r="F2172" s="497">
        <v>41729</v>
      </c>
      <c r="G2172" s="44">
        <v>5818.6</v>
      </c>
      <c r="H2172" s="86">
        <f t="shared" si="34"/>
        <v>0</v>
      </c>
      <c r="I2172" s="214"/>
    </row>
    <row r="2173" spans="1:9" x14ac:dyDescent="0.25">
      <c r="A2173" s="216"/>
      <c r="B2173" s="212" t="s">
        <v>1329</v>
      </c>
      <c r="C2173" s="217" t="s">
        <v>2425</v>
      </c>
      <c r="D2173" s="214" t="s">
        <v>54</v>
      </c>
      <c r="E2173" s="235">
        <v>6082</v>
      </c>
      <c r="F2173" s="497">
        <v>41729</v>
      </c>
      <c r="G2173" s="44">
        <v>6082</v>
      </c>
      <c r="H2173" s="86">
        <f t="shared" si="34"/>
        <v>0</v>
      </c>
      <c r="I2173" s="214" t="s">
        <v>30</v>
      </c>
    </row>
    <row r="2174" spans="1:9" x14ac:dyDescent="0.25">
      <c r="A2174" s="216"/>
      <c r="B2174" s="212" t="s">
        <v>1330</v>
      </c>
      <c r="C2174" s="217" t="s">
        <v>2425</v>
      </c>
      <c r="D2174" s="214" t="s">
        <v>136</v>
      </c>
      <c r="E2174" s="235">
        <v>728.5</v>
      </c>
      <c r="F2174" s="497">
        <v>41729</v>
      </c>
      <c r="G2174" s="44">
        <v>728.5</v>
      </c>
      <c r="H2174" s="86">
        <f t="shared" si="34"/>
        <v>0</v>
      </c>
      <c r="I2174" s="214"/>
    </row>
    <row r="2175" spans="1:9" x14ac:dyDescent="0.25">
      <c r="A2175" s="216">
        <v>41729</v>
      </c>
      <c r="B2175" s="212" t="s">
        <v>1331</v>
      </c>
      <c r="C2175" s="217" t="s">
        <v>2425</v>
      </c>
      <c r="D2175" s="214" t="s">
        <v>68</v>
      </c>
      <c r="E2175" s="58">
        <v>4186</v>
      </c>
      <c r="F2175" s="570" t="s">
        <v>2565</v>
      </c>
      <c r="G2175" s="294">
        <v>4186</v>
      </c>
      <c r="H2175" s="36">
        <f t="shared" si="34"/>
        <v>0</v>
      </c>
      <c r="I2175" s="214" t="s">
        <v>65</v>
      </c>
    </row>
    <row r="2176" spans="1:9" x14ac:dyDescent="0.25">
      <c r="A2176" s="216"/>
      <c r="B2176" s="212" t="s">
        <v>1333</v>
      </c>
      <c r="C2176" s="217" t="s">
        <v>2425</v>
      </c>
      <c r="D2176" s="214" t="s">
        <v>494</v>
      </c>
      <c r="E2176" s="235">
        <v>2258.5</v>
      </c>
      <c r="F2176" s="497">
        <v>41729</v>
      </c>
      <c r="G2176" s="44">
        <v>2258.5</v>
      </c>
      <c r="H2176" s="86">
        <f t="shared" si="34"/>
        <v>0</v>
      </c>
      <c r="I2176" s="214" t="s">
        <v>217</v>
      </c>
    </row>
    <row r="2177" spans="1:9" x14ac:dyDescent="0.25">
      <c r="A2177" s="216"/>
      <c r="B2177" s="212" t="s">
        <v>1334</v>
      </c>
      <c r="C2177" s="217" t="s">
        <v>2425</v>
      </c>
      <c r="D2177" s="214" t="s">
        <v>96</v>
      </c>
      <c r="E2177" s="235">
        <v>19474</v>
      </c>
      <c r="F2177" s="554">
        <v>41752</v>
      </c>
      <c r="G2177" s="245">
        <v>19474</v>
      </c>
      <c r="H2177" s="86">
        <f t="shared" si="34"/>
        <v>0</v>
      </c>
      <c r="I2177" s="214" t="s">
        <v>162</v>
      </c>
    </row>
    <row r="2178" spans="1:9" x14ac:dyDescent="0.25">
      <c r="A2178" s="216"/>
      <c r="B2178" s="212" t="s">
        <v>1335</v>
      </c>
      <c r="C2178" s="217" t="s">
        <v>2425</v>
      </c>
      <c r="D2178" s="214" t="s">
        <v>130</v>
      </c>
      <c r="E2178" s="235">
        <v>8843</v>
      </c>
      <c r="F2178" s="554">
        <v>41730</v>
      </c>
      <c r="G2178" s="245">
        <v>8843</v>
      </c>
      <c r="H2178" s="86">
        <f t="shared" si="34"/>
        <v>0</v>
      </c>
      <c r="I2178" s="214" t="s">
        <v>21</v>
      </c>
    </row>
    <row r="2179" spans="1:9" x14ac:dyDescent="0.25">
      <c r="A2179" s="216"/>
      <c r="B2179" s="212" t="s">
        <v>1336</v>
      </c>
      <c r="C2179" s="217" t="s">
        <v>2425</v>
      </c>
      <c r="D2179" s="214" t="s">
        <v>50</v>
      </c>
      <c r="E2179" s="235">
        <v>12080</v>
      </c>
      <c r="F2179" s="497">
        <v>41729</v>
      </c>
      <c r="G2179" s="44">
        <v>12080</v>
      </c>
      <c r="H2179" s="86">
        <f t="shared" si="34"/>
        <v>0</v>
      </c>
      <c r="I2179" s="214"/>
    </row>
    <row r="2180" spans="1:9" x14ac:dyDescent="0.25">
      <c r="A2180" s="216"/>
      <c r="B2180" s="212" t="s">
        <v>1337</v>
      </c>
      <c r="C2180" s="217" t="s">
        <v>2425</v>
      </c>
      <c r="D2180" s="214" t="s">
        <v>1079</v>
      </c>
      <c r="E2180" s="235">
        <v>19924</v>
      </c>
      <c r="F2180" s="497">
        <v>41729</v>
      </c>
      <c r="G2180" s="44">
        <v>19924</v>
      </c>
      <c r="H2180" s="86">
        <f t="shared" si="34"/>
        <v>0</v>
      </c>
      <c r="I2180" s="214" t="s">
        <v>162</v>
      </c>
    </row>
    <row r="2181" spans="1:9" x14ac:dyDescent="0.25">
      <c r="A2181" s="216"/>
      <c r="B2181" s="212" t="s">
        <v>1339</v>
      </c>
      <c r="C2181" s="217" t="s">
        <v>2425</v>
      </c>
      <c r="D2181" s="214" t="s">
        <v>194</v>
      </c>
      <c r="E2181" s="235">
        <v>24490.5</v>
      </c>
      <c r="F2181" s="497">
        <v>41729</v>
      </c>
      <c r="G2181" s="44">
        <v>24490.5</v>
      </c>
      <c r="H2181" s="86">
        <f t="shared" si="34"/>
        <v>0</v>
      </c>
      <c r="I2181" s="214"/>
    </row>
    <row r="2182" spans="1:9" x14ac:dyDescent="0.25">
      <c r="A2182" s="216"/>
      <c r="B2182" s="212" t="s">
        <v>1340</v>
      </c>
      <c r="C2182" s="217" t="s">
        <v>2425</v>
      </c>
      <c r="D2182" s="214" t="s">
        <v>237</v>
      </c>
      <c r="E2182" s="235">
        <v>5899.5</v>
      </c>
      <c r="F2182" s="497">
        <v>41729</v>
      </c>
      <c r="G2182" s="44">
        <v>5899.5</v>
      </c>
      <c r="H2182" s="86">
        <f t="shared" si="34"/>
        <v>0</v>
      </c>
      <c r="I2182" s="214"/>
    </row>
    <row r="2183" spans="1:9" x14ac:dyDescent="0.25">
      <c r="A2183" s="216"/>
      <c r="B2183" s="212" t="s">
        <v>1341</v>
      </c>
      <c r="C2183" s="217" t="s">
        <v>2425</v>
      </c>
      <c r="D2183" s="214" t="s">
        <v>11</v>
      </c>
      <c r="E2183" s="235">
        <v>25934.6</v>
      </c>
      <c r="F2183" s="554">
        <v>41754</v>
      </c>
      <c r="G2183" s="245">
        <v>25934.6</v>
      </c>
      <c r="H2183" s="86">
        <f t="shared" si="34"/>
        <v>0</v>
      </c>
      <c r="I2183" s="214" t="s">
        <v>65</v>
      </c>
    </row>
    <row r="2184" spans="1:9" x14ac:dyDescent="0.25">
      <c r="A2184" s="216"/>
      <c r="B2184" s="212" t="s">
        <v>1342</v>
      </c>
      <c r="C2184" s="217" t="s">
        <v>2425</v>
      </c>
      <c r="D2184" s="214" t="s">
        <v>479</v>
      </c>
      <c r="E2184" s="235">
        <v>35618</v>
      </c>
      <c r="F2184" s="497">
        <v>41729</v>
      </c>
      <c r="G2184" s="44">
        <v>35618</v>
      </c>
      <c r="H2184" s="86">
        <f t="shared" si="34"/>
        <v>0</v>
      </c>
      <c r="I2184" s="214" t="s">
        <v>162</v>
      </c>
    </row>
    <row r="2185" spans="1:9" x14ac:dyDescent="0.25">
      <c r="A2185" s="216"/>
      <c r="B2185" s="212" t="s">
        <v>1343</v>
      </c>
      <c r="C2185" s="217" t="s">
        <v>2425</v>
      </c>
      <c r="D2185" s="214" t="s">
        <v>13</v>
      </c>
      <c r="E2185" s="235">
        <v>2969</v>
      </c>
      <c r="F2185" s="497">
        <v>41729</v>
      </c>
      <c r="G2185" s="44">
        <v>2969</v>
      </c>
      <c r="H2185" s="86">
        <f t="shared" si="34"/>
        <v>0</v>
      </c>
      <c r="I2185" s="214"/>
    </row>
    <row r="2186" spans="1:9" x14ac:dyDescent="0.25">
      <c r="A2186" s="216"/>
      <c r="B2186" s="212" t="s">
        <v>1344</v>
      </c>
      <c r="C2186" s="217" t="s">
        <v>2425</v>
      </c>
      <c r="D2186" s="214" t="s">
        <v>1519</v>
      </c>
      <c r="E2186" s="235">
        <v>2479</v>
      </c>
      <c r="F2186" s="554">
        <v>41730</v>
      </c>
      <c r="G2186" s="245">
        <v>2479</v>
      </c>
      <c r="H2186" s="86">
        <f>E2186-G2186</f>
        <v>0</v>
      </c>
      <c r="I2186" s="214" t="s">
        <v>65</v>
      </c>
    </row>
    <row r="2187" spans="1:9" x14ac:dyDescent="0.25">
      <c r="A2187" s="216"/>
      <c r="B2187" s="212" t="s">
        <v>1346</v>
      </c>
      <c r="C2187" s="217" t="s">
        <v>2425</v>
      </c>
      <c r="D2187" s="214" t="s">
        <v>180</v>
      </c>
      <c r="E2187" s="235">
        <v>15517.5</v>
      </c>
      <c r="F2187" s="557" t="s">
        <v>2566</v>
      </c>
      <c r="G2187" s="245">
        <v>15517.5</v>
      </c>
      <c r="H2187" s="86">
        <f>E2187-G2187</f>
        <v>0</v>
      </c>
      <c r="I2187" s="214" t="s">
        <v>65</v>
      </c>
    </row>
    <row r="2188" spans="1:9" x14ac:dyDescent="0.25">
      <c r="A2188" s="216"/>
      <c r="B2188" s="212" t="s">
        <v>1347</v>
      </c>
      <c r="C2188" s="217" t="s">
        <v>2425</v>
      </c>
      <c r="D2188" s="214" t="s">
        <v>74</v>
      </c>
      <c r="E2188" s="235">
        <v>7473.2</v>
      </c>
      <c r="F2188" s="497">
        <v>41729</v>
      </c>
      <c r="G2188" s="44">
        <v>7473.2</v>
      </c>
      <c r="H2188" s="86">
        <f t="shared" ref="H2188:H2247" si="35">E2188-G2188</f>
        <v>0</v>
      </c>
      <c r="I2188" s="214"/>
    </row>
    <row r="2189" spans="1:9" x14ac:dyDescent="0.25">
      <c r="A2189" s="216"/>
      <c r="B2189" s="212" t="s">
        <v>1349</v>
      </c>
      <c r="C2189" s="217" t="s">
        <v>2425</v>
      </c>
      <c r="D2189" s="214" t="s">
        <v>68</v>
      </c>
      <c r="E2189" s="235">
        <v>1900</v>
      </c>
      <c r="F2189" s="554">
        <v>41730</v>
      </c>
      <c r="G2189" s="245">
        <v>1900</v>
      </c>
      <c r="H2189" s="86">
        <f t="shared" si="35"/>
        <v>0</v>
      </c>
      <c r="I2189" s="214" t="s">
        <v>65</v>
      </c>
    </row>
    <row r="2190" spans="1:9" x14ac:dyDescent="0.25">
      <c r="A2190" s="216"/>
      <c r="B2190" s="212" t="s">
        <v>1351</v>
      </c>
      <c r="C2190" s="217" t="s">
        <v>2425</v>
      </c>
      <c r="D2190" s="214" t="s">
        <v>260</v>
      </c>
      <c r="E2190" s="235">
        <v>600</v>
      </c>
      <c r="F2190" s="497">
        <v>41729</v>
      </c>
      <c r="G2190" s="44">
        <v>600</v>
      </c>
      <c r="H2190" s="86">
        <f t="shared" si="35"/>
        <v>0</v>
      </c>
      <c r="I2190" s="214" t="s">
        <v>45</v>
      </c>
    </row>
    <row r="2191" spans="1:9" x14ac:dyDescent="0.25">
      <c r="A2191" s="216"/>
      <c r="B2191" s="212" t="s">
        <v>1352</v>
      </c>
      <c r="C2191" s="217" t="s">
        <v>2425</v>
      </c>
      <c r="D2191" s="214" t="s">
        <v>98</v>
      </c>
      <c r="E2191" s="235">
        <v>10842.2</v>
      </c>
      <c r="F2191" s="554">
        <v>41730</v>
      </c>
      <c r="G2191" s="245">
        <v>10842.2</v>
      </c>
      <c r="H2191" s="86">
        <f t="shared" si="35"/>
        <v>0</v>
      </c>
      <c r="I2191" s="214" t="s">
        <v>65</v>
      </c>
    </row>
    <row r="2192" spans="1:9" x14ac:dyDescent="0.25">
      <c r="A2192" s="216"/>
      <c r="B2192" s="212" t="s">
        <v>1353</v>
      </c>
      <c r="C2192" s="217" t="s">
        <v>2425</v>
      </c>
      <c r="D2192" s="214" t="s">
        <v>55</v>
      </c>
      <c r="E2192" s="235">
        <v>2071.5</v>
      </c>
      <c r="F2192" s="497">
        <v>41729</v>
      </c>
      <c r="G2192" s="44">
        <v>2071.5</v>
      </c>
      <c r="H2192" s="86">
        <f t="shared" si="35"/>
        <v>0</v>
      </c>
      <c r="I2192" s="214" t="s">
        <v>8</v>
      </c>
    </row>
    <row r="2193" spans="1:10" x14ac:dyDescent="0.25">
      <c r="A2193" s="216"/>
      <c r="B2193" s="212" t="s">
        <v>1355</v>
      </c>
      <c r="C2193" s="217" t="s">
        <v>2425</v>
      </c>
      <c r="D2193" s="214" t="s">
        <v>106</v>
      </c>
      <c r="E2193" s="235">
        <v>203750</v>
      </c>
      <c r="F2193" s="554">
        <v>41736</v>
      </c>
      <c r="G2193" s="245">
        <v>203750</v>
      </c>
      <c r="H2193" s="86">
        <f t="shared" si="35"/>
        <v>0</v>
      </c>
      <c r="I2193" s="214" t="s">
        <v>45</v>
      </c>
    </row>
    <row r="2194" spans="1:10" x14ac:dyDescent="0.25">
      <c r="A2194" s="216"/>
      <c r="B2194" s="212" t="s">
        <v>1356</v>
      </c>
      <c r="C2194" s="217" t="s">
        <v>2425</v>
      </c>
      <c r="D2194" s="214" t="s">
        <v>106</v>
      </c>
      <c r="E2194" s="235">
        <v>317300</v>
      </c>
      <c r="F2194" s="554">
        <v>41736</v>
      </c>
      <c r="G2194" s="245">
        <v>317300</v>
      </c>
      <c r="H2194" s="86">
        <f t="shared" si="35"/>
        <v>0</v>
      </c>
      <c r="I2194" s="214" t="s">
        <v>45</v>
      </c>
    </row>
    <row r="2195" spans="1:10" x14ac:dyDescent="0.25">
      <c r="A2195" s="216"/>
      <c r="B2195" s="212" t="s">
        <v>1358</v>
      </c>
      <c r="C2195" s="217" t="s">
        <v>2425</v>
      </c>
      <c r="D2195" s="214" t="s">
        <v>106</v>
      </c>
      <c r="E2195" s="235">
        <v>58117</v>
      </c>
      <c r="F2195" s="554">
        <v>41733</v>
      </c>
      <c r="G2195" s="245">
        <v>58117</v>
      </c>
      <c r="H2195" s="86">
        <f t="shared" si="35"/>
        <v>0</v>
      </c>
      <c r="I2195" s="214" t="s">
        <v>45</v>
      </c>
    </row>
    <row r="2196" spans="1:10" x14ac:dyDescent="0.25">
      <c r="A2196" s="216"/>
      <c r="B2196" s="212" t="s">
        <v>1359</v>
      </c>
      <c r="C2196" s="217" t="s">
        <v>2425</v>
      </c>
      <c r="D2196" s="214" t="s">
        <v>233</v>
      </c>
      <c r="E2196" s="235">
        <v>1975</v>
      </c>
      <c r="F2196" s="554">
        <v>41730</v>
      </c>
      <c r="G2196" s="245">
        <v>1975</v>
      </c>
      <c r="H2196" s="86">
        <f t="shared" si="35"/>
        <v>0</v>
      </c>
      <c r="I2196" s="214" t="s">
        <v>217</v>
      </c>
    </row>
    <row r="2197" spans="1:10" x14ac:dyDescent="0.25">
      <c r="A2197" s="216"/>
      <c r="B2197" s="212" t="s">
        <v>1361</v>
      </c>
      <c r="C2197" s="217" t="s">
        <v>2425</v>
      </c>
      <c r="D2197" s="214" t="s">
        <v>2115</v>
      </c>
      <c r="E2197" s="235">
        <v>681</v>
      </c>
      <c r="F2197" s="554">
        <v>41730</v>
      </c>
      <c r="G2197" s="288">
        <v>681</v>
      </c>
      <c r="H2197" s="86">
        <f t="shared" si="35"/>
        <v>0</v>
      </c>
      <c r="I2197" s="214" t="s">
        <v>217</v>
      </c>
    </row>
    <row r="2198" spans="1:10" x14ac:dyDescent="0.25">
      <c r="A2198" s="216"/>
      <c r="B2198" s="212" t="s">
        <v>1362</v>
      </c>
      <c r="C2198" s="217" t="s">
        <v>2425</v>
      </c>
      <c r="D2198" s="214" t="s">
        <v>144</v>
      </c>
      <c r="E2198" s="235">
        <v>2681</v>
      </c>
      <c r="F2198" s="554">
        <v>41730</v>
      </c>
      <c r="G2198" s="288">
        <v>2681</v>
      </c>
      <c r="H2198" s="86">
        <f t="shared" si="35"/>
        <v>0</v>
      </c>
      <c r="I2198" s="214" t="s">
        <v>217</v>
      </c>
    </row>
    <row r="2199" spans="1:10" x14ac:dyDescent="0.25">
      <c r="A2199" s="216"/>
      <c r="B2199" s="212" t="s">
        <v>1364</v>
      </c>
      <c r="C2199" s="217" t="s">
        <v>2425</v>
      </c>
      <c r="D2199" s="214" t="s">
        <v>193</v>
      </c>
      <c r="E2199" s="235">
        <v>220</v>
      </c>
      <c r="F2199" s="554">
        <v>41730</v>
      </c>
      <c r="G2199" s="288">
        <v>220</v>
      </c>
      <c r="H2199" s="86">
        <f t="shared" si="35"/>
        <v>0</v>
      </c>
      <c r="I2199" s="214" t="s">
        <v>217</v>
      </c>
    </row>
    <row r="2200" spans="1:10" x14ac:dyDescent="0.25">
      <c r="A2200" s="216"/>
      <c r="B2200" s="212" t="s">
        <v>1365</v>
      </c>
      <c r="C2200" s="217" t="s">
        <v>2425</v>
      </c>
      <c r="D2200" s="214" t="s">
        <v>560</v>
      </c>
      <c r="E2200" s="235">
        <v>1527</v>
      </c>
      <c r="F2200" s="554">
        <v>41730</v>
      </c>
      <c r="G2200" s="288">
        <v>1527</v>
      </c>
      <c r="H2200" s="86">
        <f t="shared" si="35"/>
        <v>0</v>
      </c>
      <c r="I2200" s="214" t="s">
        <v>217</v>
      </c>
    </row>
    <row r="2201" spans="1:10" x14ac:dyDescent="0.25">
      <c r="A2201" s="216"/>
      <c r="B2201" s="212" t="s">
        <v>1367</v>
      </c>
      <c r="C2201" s="217" t="s">
        <v>2425</v>
      </c>
      <c r="D2201" s="214" t="s">
        <v>2489</v>
      </c>
      <c r="E2201" s="235">
        <v>1640</v>
      </c>
      <c r="F2201" s="554">
        <v>41730</v>
      </c>
      <c r="G2201" s="288">
        <v>1640</v>
      </c>
      <c r="H2201" s="86">
        <f t="shared" si="35"/>
        <v>0</v>
      </c>
      <c r="I2201" s="214" t="s">
        <v>217</v>
      </c>
    </row>
    <row r="2202" spans="1:10" x14ac:dyDescent="0.25">
      <c r="A2202" s="216"/>
      <c r="B2202" s="212" t="s">
        <v>1368</v>
      </c>
      <c r="C2202" s="217" t="s">
        <v>2425</v>
      </c>
      <c r="D2202" s="214" t="s">
        <v>2567</v>
      </c>
      <c r="E2202" s="235">
        <v>3096</v>
      </c>
      <c r="F2202" s="554">
        <v>41730</v>
      </c>
      <c r="G2202" s="288">
        <v>3096</v>
      </c>
      <c r="H2202" s="86">
        <f t="shared" si="35"/>
        <v>0</v>
      </c>
      <c r="I2202" s="214" t="s">
        <v>217</v>
      </c>
    </row>
    <row r="2203" spans="1:10" x14ac:dyDescent="0.25">
      <c r="A2203" s="216"/>
      <c r="B2203" s="212" t="s">
        <v>1369</v>
      </c>
      <c r="C2203" s="217" t="s">
        <v>2425</v>
      </c>
      <c r="D2203" s="214" t="s">
        <v>468</v>
      </c>
      <c r="E2203" s="235">
        <v>1415.5</v>
      </c>
      <c r="F2203" s="554">
        <v>41730</v>
      </c>
      <c r="G2203" s="288">
        <v>1415.5</v>
      </c>
      <c r="H2203" s="86">
        <f t="shared" si="35"/>
        <v>0</v>
      </c>
      <c r="I2203" s="214" t="s">
        <v>217</v>
      </c>
    </row>
    <row r="2204" spans="1:10" x14ac:dyDescent="0.25">
      <c r="A2204" s="216"/>
      <c r="B2204" s="212" t="s">
        <v>1370</v>
      </c>
      <c r="C2204" s="217" t="s">
        <v>2425</v>
      </c>
      <c r="D2204" s="214" t="s">
        <v>873</v>
      </c>
      <c r="E2204" s="235">
        <v>7262</v>
      </c>
      <c r="F2204" s="554">
        <v>41730</v>
      </c>
      <c r="G2204" s="288">
        <v>7262</v>
      </c>
      <c r="H2204" s="86">
        <f t="shared" si="35"/>
        <v>0</v>
      </c>
      <c r="I2204" s="214" t="s">
        <v>21</v>
      </c>
    </row>
    <row r="2205" spans="1:10" x14ac:dyDescent="0.25">
      <c r="A2205" s="216"/>
      <c r="B2205" s="212" t="s">
        <v>1371</v>
      </c>
      <c r="C2205" s="217" t="s">
        <v>2425</v>
      </c>
      <c r="D2205" s="214" t="s">
        <v>99</v>
      </c>
      <c r="E2205" s="235">
        <v>4486</v>
      </c>
      <c r="F2205" s="554">
        <v>41730</v>
      </c>
      <c r="G2205" s="288">
        <v>4486</v>
      </c>
      <c r="H2205" s="86">
        <f t="shared" si="35"/>
        <v>0</v>
      </c>
      <c r="I2205" s="214" t="s">
        <v>217</v>
      </c>
    </row>
    <row r="2206" spans="1:10" x14ac:dyDescent="0.25">
      <c r="A2206" s="216"/>
      <c r="B2206" s="212" t="s">
        <v>1373</v>
      </c>
      <c r="C2206" s="217" t="s">
        <v>2425</v>
      </c>
      <c r="D2206" s="220" t="s">
        <v>53</v>
      </c>
      <c r="E2206" s="241">
        <v>0</v>
      </c>
      <c r="F2206" s="497"/>
      <c r="G2206" s="44"/>
      <c r="H2206" s="86">
        <f t="shared" si="35"/>
        <v>0</v>
      </c>
      <c r="I2206" s="214" t="s">
        <v>324</v>
      </c>
    </row>
    <row r="2207" spans="1:10" x14ac:dyDescent="0.25">
      <c r="A2207" s="216"/>
      <c r="B2207" s="212" t="s">
        <v>1374</v>
      </c>
      <c r="C2207" s="217" t="s">
        <v>2425</v>
      </c>
      <c r="D2207" s="214" t="s">
        <v>508</v>
      </c>
      <c r="E2207" s="235">
        <v>9154</v>
      </c>
      <c r="F2207" s="554" t="s">
        <v>2568</v>
      </c>
      <c r="G2207" s="44">
        <v>9154</v>
      </c>
      <c r="H2207" s="86">
        <f t="shared" si="35"/>
        <v>0</v>
      </c>
      <c r="I2207" s="214" t="s">
        <v>8</v>
      </c>
    </row>
    <row r="2208" spans="1:10" x14ac:dyDescent="0.25">
      <c r="A2208" s="216"/>
      <c r="B2208" s="212" t="s">
        <v>1375</v>
      </c>
      <c r="C2208" s="217" t="s">
        <v>2425</v>
      </c>
      <c r="D2208" s="214" t="s">
        <v>85</v>
      </c>
      <c r="E2208" s="235">
        <v>20637</v>
      </c>
      <c r="F2208" s="554">
        <v>41730</v>
      </c>
      <c r="G2208" s="245">
        <v>20637</v>
      </c>
      <c r="H2208" s="86">
        <f t="shared" si="35"/>
        <v>0</v>
      </c>
      <c r="I2208" s="214" t="s">
        <v>27</v>
      </c>
      <c r="J2208" s="1"/>
    </row>
    <row r="2209" spans="1:10" x14ac:dyDescent="0.25">
      <c r="A2209" s="216"/>
      <c r="B2209" s="212" t="s">
        <v>1377</v>
      </c>
      <c r="C2209" s="217" t="s">
        <v>2425</v>
      </c>
      <c r="D2209" s="214" t="s">
        <v>8</v>
      </c>
      <c r="E2209" s="235">
        <v>600</v>
      </c>
      <c r="F2209" s="497">
        <v>41729</v>
      </c>
      <c r="G2209" s="44">
        <v>600</v>
      </c>
      <c r="H2209" s="86">
        <f t="shared" si="35"/>
        <v>0</v>
      </c>
      <c r="I2209" s="214" t="s">
        <v>8</v>
      </c>
      <c r="J2209" s="1"/>
    </row>
    <row r="2210" spans="1:10" x14ac:dyDescent="0.25">
      <c r="A2210" s="216"/>
      <c r="B2210" s="212" t="s">
        <v>1378</v>
      </c>
      <c r="C2210" s="217" t="s">
        <v>2425</v>
      </c>
      <c r="D2210" s="214" t="s">
        <v>92</v>
      </c>
      <c r="E2210" s="235">
        <v>7779.4</v>
      </c>
      <c r="F2210" s="554">
        <v>41730</v>
      </c>
      <c r="G2210" s="245">
        <v>7779.4</v>
      </c>
      <c r="H2210" s="86">
        <f t="shared" si="35"/>
        <v>0</v>
      </c>
      <c r="I2210" s="214" t="s">
        <v>27</v>
      </c>
      <c r="J2210" s="1"/>
    </row>
    <row r="2211" spans="1:10" x14ac:dyDescent="0.25">
      <c r="A2211" s="216"/>
      <c r="B2211" s="212" t="s">
        <v>1379</v>
      </c>
      <c r="C2211" s="217" t="s">
        <v>2425</v>
      </c>
      <c r="D2211" s="214" t="s">
        <v>91</v>
      </c>
      <c r="E2211" s="235">
        <v>12949.8</v>
      </c>
      <c r="F2211" s="554">
        <v>41730</v>
      </c>
      <c r="G2211" s="245">
        <v>12949.8</v>
      </c>
      <c r="H2211" s="86">
        <f t="shared" si="35"/>
        <v>0</v>
      </c>
      <c r="I2211" s="214" t="s">
        <v>27</v>
      </c>
      <c r="J2211" s="1"/>
    </row>
    <row r="2212" spans="1:10" x14ac:dyDescent="0.25">
      <c r="A2212" s="216"/>
      <c r="B2212" s="212" t="s">
        <v>1381</v>
      </c>
      <c r="C2212" s="217" t="s">
        <v>2425</v>
      </c>
      <c r="D2212" s="214" t="s">
        <v>147</v>
      </c>
      <c r="E2212" s="235">
        <v>30490</v>
      </c>
      <c r="F2212" s="554">
        <v>41730</v>
      </c>
      <c r="G2212" s="245">
        <v>30490</v>
      </c>
      <c r="H2212" s="86">
        <f t="shared" si="35"/>
        <v>0</v>
      </c>
      <c r="I2212" s="214" t="s">
        <v>217</v>
      </c>
      <c r="J2212" s="1"/>
    </row>
    <row r="2213" spans="1:10" x14ac:dyDescent="0.25">
      <c r="A2213" s="216"/>
      <c r="B2213" s="212" t="s">
        <v>1382</v>
      </c>
      <c r="C2213" s="217" t="s">
        <v>2425</v>
      </c>
      <c r="D2213" s="214" t="s">
        <v>8</v>
      </c>
      <c r="E2213" s="235">
        <v>616</v>
      </c>
      <c r="F2213" s="497">
        <v>41729</v>
      </c>
      <c r="G2213" s="44">
        <v>616</v>
      </c>
      <c r="H2213" s="86">
        <f t="shared" si="35"/>
        <v>0</v>
      </c>
      <c r="I2213" s="214" t="s">
        <v>8</v>
      </c>
      <c r="J2213" s="1"/>
    </row>
    <row r="2214" spans="1:10" x14ac:dyDescent="0.25">
      <c r="A2214" s="216"/>
      <c r="B2214" s="212" t="s">
        <v>1383</v>
      </c>
      <c r="C2214" s="217" t="s">
        <v>2425</v>
      </c>
      <c r="D2214" s="214" t="s">
        <v>373</v>
      </c>
      <c r="E2214" s="235">
        <v>36757</v>
      </c>
      <c r="F2214" s="554">
        <v>41730</v>
      </c>
      <c r="G2214" s="288">
        <v>36757</v>
      </c>
      <c r="H2214" s="86">
        <f t="shared" si="35"/>
        <v>0</v>
      </c>
      <c r="I2214" s="214" t="s">
        <v>21</v>
      </c>
      <c r="J2214" s="1"/>
    </row>
    <row r="2215" spans="1:10" x14ac:dyDescent="0.25">
      <c r="A2215" s="216"/>
      <c r="B2215" s="212" t="s">
        <v>1385</v>
      </c>
      <c r="C2215" s="217" t="s">
        <v>2425</v>
      </c>
      <c r="D2215" s="214" t="s">
        <v>149</v>
      </c>
      <c r="E2215" s="235">
        <v>18543.599999999999</v>
      </c>
      <c r="F2215" s="557" t="s">
        <v>2569</v>
      </c>
      <c r="G2215" s="245">
        <v>18543.599999999999</v>
      </c>
      <c r="H2215" s="86">
        <f t="shared" si="35"/>
        <v>0</v>
      </c>
      <c r="I2215" s="214" t="s">
        <v>27</v>
      </c>
      <c r="J2215" s="1"/>
    </row>
    <row r="2216" spans="1:10" x14ac:dyDescent="0.25">
      <c r="A2216" s="216"/>
      <c r="B2216" s="212" t="s">
        <v>1387</v>
      </c>
      <c r="C2216" s="217" t="s">
        <v>2425</v>
      </c>
      <c r="D2216" s="214" t="s">
        <v>494</v>
      </c>
      <c r="E2216" s="235">
        <v>2251.5</v>
      </c>
      <c r="F2216" s="554">
        <v>41730</v>
      </c>
      <c r="G2216" s="288">
        <v>2251.5</v>
      </c>
      <c r="H2216" s="86">
        <f t="shared" si="35"/>
        <v>0</v>
      </c>
      <c r="I2216" s="214" t="s">
        <v>45</v>
      </c>
      <c r="J2216" s="1"/>
    </row>
    <row r="2217" spans="1:10" x14ac:dyDescent="0.25">
      <c r="A2217" s="216"/>
      <c r="B2217" s="212" t="s">
        <v>1390</v>
      </c>
      <c r="C2217" s="217" t="s">
        <v>2425</v>
      </c>
      <c r="D2217" s="214" t="s">
        <v>544</v>
      </c>
      <c r="E2217" s="235">
        <v>25248.65</v>
      </c>
      <c r="F2217" s="554">
        <v>41730</v>
      </c>
      <c r="G2217" s="288">
        <v>25248.65</v>
      </c>
      <c r="H2217" s="86">
        <f t="shared" si="35"/>
        <v>0</v>
      </c>
      <c r="I2217" s="214" t="s">
        <v>27</v>
      </c>
      <c r="J2217" s="1" t="s">
        <v>2545</v>
      </c>
    </row>
    <row r="2218" spans="1:10" x14ac:dyDescent="0.25">
      <c r="A2218" s="216"/>
      <c r="B2218" s="212" t="s">
        <v>1391</v>
      </c>
      <c r="C2218" s="217" t="s">
        <v>2425</v>
      </c>
      <c r="D2218" s="214" t="s">
        <v>2570</v>
      </c>
      <c r="E2218" s="235">
        <v>1417</v>
      </c>
      <c r="F2218" s="554">
        <v>41730</v>
      </c>
      <c r="G2218" s="288">
        <v>1417</v>
      </c>
      <c r="H2218" s="86">
        <f t="shared" si="35"/>
        <v>0</v>
      </c>
      <c r="I2218" s="214" t="s">
        <v>217</v>
      </c>
      <c r="J2218" s="1"/>
    </row>
    <row r="2219" spans="1:10" x14ac:dyDescent="0.25">
      <c r="A2219" s="216"/>
      <c r="B2219" s="212" t="s">
        <v>1392</v>
      </c>
      <c r="C2219" s="217" t="s">
        <v>2425</v>
      </c>
      <c r="D2219" s="214" t="s">
        <v>14</v>
      </c>
      <c r="E2219" s="235">
        <v>4800</v>
      </c>
      <c r="F2219" s="554">
        <v>41730</v>
      </c>
      <c r="G2219" s="288">
        <v>4800</v>
      </c>
      <c r="H2219" s="86">
        <f t="shared" si="35"/>
        <v>0</v>
      </c>
      <c r="I2219" s="214" t="s">
        <v>21</v>
      </c>
      <c r="J2219" s="1"/>
    </row>
    <row r="2220" spans="1:10" x14ac:dyDescent="0.25">
      <c r="A2220" s="216"/>
      <c r="B2220" s="212" t="s">
        <v>1393</v>
      </c>
      <c r="C2220" s="217" t="s">
        <v>2425</v>
      </c>
      <c r="D2220" s="214" t="s">
        <v>27</v>
      </c>
      <c r="E2220" s="235">
        <v>21216</v>
      </c>
      <c r="F2220" s="554">
        <v>41730</v>
      </c>
      <c r="G2220" s="288">
        <v>21216</v>
      </c>
      <c r="H2220" s="86">
        <f t="shared" si="35"/>
        <v>0</v>
      </c>
      <c r="I2220" s="214" t="s">
        <v>27</v>
      </c>
      <c r="J2220" s="1"/>
    </row>
    <row r="2221" spans="1:10" x14ac:dyDescent="0.25">
      <c r="A2221" s="216"/>
      <c r="B2221" s="212" t="s">
        <v>1395</v>
      </c>
      <c r="C2221" s="217" t="s">
        <v>2425</v>
      </c>
      <c r="D2221" s="214" t="s">
        <v>63</v>
      </c>
      <c r="E2221" s="235">
        <v>2541.6</v>
      </c>
      <c r="F2221" s="554">
        <v>41730</v>
      </c>
      <c r="G2221" s="288">
        <v>2541.6</v>
      </c>
      <c r="H2221" s="86">
        <f t="shared" si="35"/>
        <v>0</v>
      </c>
      <c r="I2221" s="214" t="s">
        <v>21</v>
      </c>
      <c r="J2221" s="1"/>
    </row>
    <row r="2222" spans="1:10" x14ac:dyDescent="0.25">
      <c r="A2222" s="216"/>
      <c r="B2222" s="212" t="s">
        <v>1396</v>
      </c>
      <c r="C2222" s="217" t="s">
        <v>2425</v>
      </c>
      <c r="D2222" s="214" t="s">
        <v>2506</v>
      </c>
      <c r="E2222" s="235">
        <v>1225</v>
      </c>
      <c r="F2222" s="554">
        <v>41730</v>
      </c>
      <c r="G2222" s="288">
        <v>1225</v>
      </c>
      <c r="H2222" s="86">
        <f t="shared" si="35"/>
        <v>0</v>
      </c>
      <c r="I2222" s="214" t="s">
        <v>21</v>
      </c>
      <c r="J2222" s="1"/>
    </row>
    <row r="2223" spans="1:10" x14ac:dyDescent="0.25">
      <c r="A2223" s="216"/>
      <c r="B2223" s="212" t="s">
        <v>1397</v>
      </c>
      <c r="C2223" s="217" t="s">
        <v>2425</v>
      </c>
      <c r="D2223" s="214" t="s">
        <v>634</v>
      </c>
      <c r="E2223" s="235">
        <v>11555</v>
      </c>
      <c r="F2223" s="554">
        <v>41730</v>
      </c>
      <c r="G2223" s="288">
        <v>11555</v>
      </c>
      <c r="H2223" s="86">
        <f t="shared" si="35"/>
        <v>0</v>
      </c>
      <c r="I2223" s="214" t="s">
        <v>27</v>
      </c>
      <c r="J2223" s="1"/>
    </row>
    <row r="2224" spans="1:10" x14ac:dyDescent="0.25">
      <c r="A2224" s="216"/>
      <c r="B2224" s="212" t="s">
        <v>1398</v>
      </c>
      <c r="C2224" s="217" t="s">
        <v>2425</v>
      </c>
      <c r="D2224" s="214" t="s">
        <v>765</v>
      </c>
      <c r="E2224" s="235">
        <v>4033</v>
      </c>
      <c r="F2224" s="554">
        <v>41730</v>
      </c>
      <c r="G2224" s="288">
        <v>4033</v>
      </c>
      <c r="H2224" s="86">
        <f t="shared" si="35"/>
        <v>0</v>
      </c>
      <c r="I2224" s="214" t="s">
        <v>27</v>
      </c>
      <c r="J2224" s="1"/>
    </row>
    <row r="2225" spans="1:10" x14ac:dyDescent="0.25">
      <c r="A2225" s="216"/>
      <c r="B2225" s="212" t="s">
        <v>1400</v>
      </c>
      <c r="C2225" s="217" t="s">
        <v>2425</v>
      </c>
      <c r="D2225" s="214" t="s">
        <v>8</v>
      </c>
      <c r="E2225" s="235">
        <v>1050</v>
      </c>
      <c r="F2225" s="497">
        <v>41729</v>
      </c>
      <c r="G2225" s="44">
        <v>1050</v>
      </c>
      <c r="H2225" s="86">
        <f t="shared" si="35"/>
        <v>0</v>
      </c>
      <c r="I2225" s="214" t="s">
        <v>8</v>
      </c>
      <c r="J2225" s="1"/>
    </row>
    <row r="2226" spans="1:10" x14ac:dyDescent="0.25">
      <c r="A2226" s="216"/>
      <c r="B2226" s="212" t="s">
        <v>1402</v>
      </c>
      <c r="C2226" s="217" t="s">
        <v>2425</v>
      </c>
      <c r="D2226" s="214" t="s">
        <v>245</v>
      </c>
      <c r="E2226" s="235">
        <v>12642.6</v>
      </c>
      <c r="F2226" s="554">
        <v>41730</v>
      </c>
      <c r="G2226" s="245">
        <v>12642.6</v>
      </c>
      <c r="H2226" s="86">
        <f t="shared" si="35"/>
        <v>0</v>
      </c>
      <c r="I2226" s="214" t="s">
        <v>27</v>
      </c>
      <c r="J2226" s="1"/>
    </row>
    <row r="2227" spans="1:10" x14ac:dyDescent="0.25">
      <c r="A2227" s="216"/>
      <c r="B2227" s="212" t="s">
        <v>1403</v>
      </c>
      <c r="C2227" s="217" t="s">
        <v>2425</v>
      </c>
      <c r="D2227" s="214" t="s">
        <v>88</v>
      </c>
      <c r="E2227" s="235">
        <v>4718.1000000000004</v>
      </c>
      <c r="F2227" s="554">
        <v>41730</v>
      </c>
      <c r="G2227" s="245">
        <v>4718.1000000000004</v>
      </c>
      <c r="H2227" s="86">
        <f t="shared" si="35"/>
        <v>0</v>
      </c>
      <c r="I2227" s="214" t="s">
        <v>27</v>
      </c>
      <c r="J2227" s="1"/>
    </row>
    <row r="2228" spans="1:10" x14ac:dyDescent="0.25">
      <c r="A2228" s="216"/>
      <c r="B2228" s="212" t="s">
        <v>1404</v>
      </c>
      <c r="C2228" s="217" t="s">
        <v>2425</v>
      </c>
      <c r="D2228" s="214" t="s">
        <v>99</v>
      </c>
      <c r="E2228" s="235">
        <v>953</v>
      </c>
      <c r="F2228" s="554">
        <v>41730</v>
      </c>
      <c r="G2228" s="245">
        <v>953</v>
      </c>
      <c r="H2228" s="86">
        <f t="shared" si="35"/>
        <v>0</v>
      </c>
      <c r="I2228" s="214" t="s">
        <v>27</v>
      </c>
      <c r="J2228" s="1"/>
    </row>
    <row r="2229" spans="1:10" x14ac:dyDescent="0.25">
      <c r="A2229" s="216"/>
      <c r="B2229" s="212" t="s">
        <v>1405</v>
      </c>
      <c r="C2229" s="217" t="s">
        <v>2425</v>
      </c>
      <c r="D2229" s="214" t="s">
        <v>99</v>
      </c>
      <c r="E2229" s="235">
        <v>10412.25</v>
      </c>
      <c r="F2229" s="554">
        <v>41731</v>
      </c>
      <c r="G2229" s="245">
        <v>10412.25</v>
      </c>
      <c r="H2229" s="86">
        <f t="shared" si="35"/>
        <v>0</v>
      </c>
      <c r="I2229" s="214" t="s">
        <v>162</v>
      </c>
      <c r="J2229" s="1"/>
    </row>
    <row r="2230" spans="1:10" x14ac:dyDescent="0.25">
      <c r="A2230" s="216"/>
      <c r="B2230" s="212" t="s">
        <v>1407</v>
      </c>
      <c r="C2230" s="217" t="s">
        <v>2425</v>
      </c>
      <c r="D2230" s="214" t="s">
        <v>269</v>
      </c>
      <c r="E2230" s="235">
        <v>3835.5</v>
      </c>
      <c r="F2230" s="554">
        <v>41731</v>
      </c>
      <c r="G2230" s="245">
        <v>3835.5</v>
      </c>
      <c r="H2230" s="86">
        <f t="shared" si="35"/>
        <v>0</v>
      </c>
      <c r="I2230" s="214" t="s">
        <v>162</v>
      </c>
      <c r="J2230" s="1"/>
    </row>
    <row r="2231" spans="1:10" x14ac:dyDescent="0.25">
      <c r="A2231" s="216"/>
      <c r="B2231" s="212" t="s">
        <v>1409</v>
      </c>
      <c r="C2231" s="217" t="s">
        <v>2425</v>
      </c>
      <c r="D2231" s="214" t="s">
        <v>160</v>
      </c>
      <c r="E2231" s="235">
        <v>67470.8</v>
      </c>
      <c r="F2231" s="554" t="s">
        <v>2571</v>
      </c>
      <c r="G2231" s="245">
        <v>67470.8</v>
      </c>
      <c r="H2231" s="86">
        <f t="shared" si="35"/>
        <v>0</v>
      </c>
      <c r="I2231" s="214" t="s">
        <v>162</v>
      </c>
      <c r="J2231" s="1"/>
    </row>
    <row r="2232" spans="1:10" x14ac:dyDescent="0.25">
      <c r="A2232" s="216"/>
      <c r="B2232" s="212" t="s">
        <v>1410</v>
      </c>
      <c r="C2232" s="217" t="s">
        <v>2425</v>
      </c>
      <c r="D2232" s="214" t="s">
        <v>160</v>
      </c>
      <c r="E2232" s="235">
        <v>58838.79</v>
      </c>
      <c r="F2232" s="554" t="s">
        <v>2572</v>
      </c>
      <c r="G2232" s="245">
        <v>58838.79</v>
      </c>
      <c r="H2232" s="86">
        <f t="shared" si="35"/>
        <v>0</v>
      </c>
      <c r="I2232" s="214" t="s">
        <v>162</v>
      </c>
      <c r="J2232" s="1"/>
    </row>
    <row r="2233" spans="1:10" x14ac:dyDescent="0.25">
      <c r="A2233" s="216"/>
      <c r="B2233" s="212" t="s">
        <v>1411</v>
      </c>
      <c r="C2233" s="217" t="s">
        <v>2425</v>
      </c>
      <c r="D2233" s="214" t="s">
        <v>358</v>
      </c>
      <c r="E2233" s="235">
        <v>4907.8999999999996</v>
      </c>
      <c r="F2233" s="554">
        <v>41734</v>
      </c>
      <c r="G2233" s="245">
        <v>4907.8999999999996</v>
      </c>
      <c r="H2233" s="86">
        <f t="shared" si="35"/>
        <v>0</v>
      </c>
      <c r="I2233" s="214" t="s">
        <v>162</v>
      </c>
      <c r="J2233" s="1"/>
    </row>
    <row r="2234" spans="1:10" x14ac:dyDescent="0.25">
      <c r="A2234" s="216"/>
      <c r="B2234" s="212" t="s">
        <v>1413</v>
      </c>
      <c r="C2234" s="217" t="s">
        <v>2425</v>
      </c>
      <c r="D2234" s="214" t="s">
        <v>272</v>
      </c>
      <c r="E2234" s="235">
        <v>4482.3999999999996</v>
      </c>
      <c r="F2234" s="554" t="s">
        <v>2573</v>
      </c>
      <c r="G2234" s="245">
        <v>4482.3999999999996</v>
      </c>
      <c r="H2234" s="86">
        <f t="shared" si="35"/>
        <v>0</v>
      </c>
      <c r="I2234" s="214" t="s">
        <v>162</v>
      </c>
      <c r="J2234" s="1"/>
    </row>
    <row r="2235" spans="1:10" x14ac:dyDescent="0.25">
      <c r="A2235" s="216"/>
      <c r="B2235" s="212" t="s">
        <v>1414</v>
      </c>
      <c r="C2235" s="217" t="s">
        <v>2425</v>
      </c>
      <c r="D2235" s="214" t="s">
        <v>22</v>
      </c>
      <c r="E2235" s="235">
        <v>10469.030000000001</v>
      </c>
      <c r="F2235" s="554">
        <v>41731</v>
      </c>
      <c r="G2235" s="245">
        <v>10469.030000000001</v>
      </c>
      <c r="H2235" s="86">
        <f t="shared" si="35"/>
        <v>0</v>
      </c>
      <c r="I2235" s="214" t="s">
        <v>162</v>
      </c>
      <c r="J2235" s="1"/>
    </row>
    <row r="2236" spans="1:10" x14ac:dyDescent="0.25">
      <c r="A2236" s="216"/>
      <c r="B2236" s="212" t="s">
        <v>1415</v>
      </c>
      <c r="C2236" s="217" t="s">
        <v>2425</v>
      </c>
      <c r="D2236" s="214" t="s">
        <v>169</v>
      </c>
      <c r="E2236" s="235">
        <v>40179.949999999997</v>
      </c>
      <c r="F2236" s="554">
        <v>41731</v>
      </c>
      <c r="G2236" s="245">
        <v>40179.949999999997</v>
      </c>
      <c r="H2236" s="86">
        <f t="shared" si="35"/>
        <v>0</v>
      </c>
      <c r="I2236" s="214" t="s">
        <v>162</v>
      </c>
      <c r="J2236" s="1"/>
    </row>
    <row r="2237" spans="1:10" x14ac:dyDescent="0.25">
      <c r="A2237" s="216"/>
      <c r="B2237" s="212" t="s">
        <v>1417</v>
      </c>
      <c r="C2237" s="217" t="s">
        <v>2425</v>
      </c>
      <c r="D2237" s="214" t="s">
        <v>168</v>
      </c>
      <c r="E2237" s="235">
        <v>11052.6</v>
      </c>
      <c r="F2237" s="554">
        <v>41731</v>
      </c>
      <c r="G2237" s="245">
        <v>11052.6</v>
      </c>
      <c r="H2237" s="86">
        <f t="shared" si="35"/>
        <v>0</v>
      </c>
      <c r="I2237" s="214" t="s">
        <v>162</v>
      </c>
      <c r="J2237" s="1"/>
    </row>
    <row r="2238" spans="1:10" x14ac:dyDescent="0.25">
      <c r="A2238" s="216"/>
      <c r="B2238" s="212" t="s">
        <v>1418</v>
      </c>
      <c r="C2238" s="217" t="s">
        <v>2425</v>
      </c>
      <c r="D2238" s="214" t="s">
        <v>147</v>
      </c>
      <c r="E2238" s="235">
        <v>2563</v>
      </c>
      <c r="F2238" s="554">
        <v>41731</v>
      </c>
      <c r="G2238" s="245">
        <v>2563</v>
      </c>
      <c r="H2238" s="86">
        <f t="shared" si="35"/>
        <v>0</v>
      </c>
      <c r="I2238" s="214" t="s">
        <v>162</v>
      </c>
      <c r="J2238" s="1"/>
    </row>
    <row r="2239" spans="1:10" x14ac:dyDescent="0.25">
      <c r="A2239" s="216">
        <v>41729</v>
      </c>
      <c r="B2239" s="212" t="s">
        <v>1419</v>
      </c>
      <c r="C2239" s="217" t="s">
        <v>2425</v>
      </c>
      <c r="D2239" s="214" t="s">
        <v>152</v>
      </c>
      <c r="E2239" s="235">
        <v>7421.4</v>
      </c>
      <c r="F2239" s="497">
        <v>41729</v>
      </c>
      <c r="G2239" s="44">
        <v>7421.4</v>
      </c>
      <c r="H2239" s="86">
        <f t="shared" si="35"/>
        <v>0</v>
      </c>
      <c r="I2239" s="214"/>
      <c r="J2239" s="1"/>
    </row>
    <row r="2240" spans="1:10" x14ac:dyDescent="0.25">
      <c r="A2240" s="216"/>
      <c r="B2240" s="212" t="s">
        <v>1421</v>
      </c>
      <c r="C2240" s="217" t="s">
        <v>2425</v>
      </c>
      <c r="D2240" s="214" t="s">
        <v>175</v>
      </c>
      <c r="E2240" s="235">
        <v>18912.599999999999</v>
      </c>
      <c r="F2240" s="559" t="s">
        <v>2574</v>
      </c>
      <c r="G2240" s="245">
        <v>18912.599999999999</v>
      </c>
      <c r="H2240" s="86">
        <f>E2240-G2240</f>
        <v>0</v>
      </c>
      <c r="I2240" s="214" t="s">
        <v>162</v>
      </c>
      <c r="J2240" s="1"/>
    </row>
    <row r="2241" spans="1:10" x14ac:dyDescent="0.25">
      <c r="A2241" s="216"/>
      <c r="B2241" s="212" t="s">
        <v>1422</v>
      </c>
      <c r="C2241" s="217" t="s">
        <v>2425</v>
      </c>
      <c r="D2241" s="214" t="s">
        <v>435</v>
      </c>
      <c r="E2241" s="235">
        <v>2599</v>
      </c>
      <c r="F2241" s="554" t="s">
        <v>2575</v>
      </c>
      <c r="G2241" s="44">
        <v>2599</v>
      </c>
      <c r="H2241" s="86">
        <f t="shared" si="35"/>
        <v>0</v>
      </c>
      <c r="I2241" s="214" t="s">
        <v>8</v>
      </c>
      <c r="J2241" s="1"/>
    </row>
    <row r="2242" spans="1:10" x14ac:dyDescent="0.25">
      <c r="A2242" s="216"/>
      <c r="B2242" s="212" t="s">
        <v>1423</v>
      </c>
      <c r="C2242" s="217" t="s">
        <v>2425</v>
      </c>
      <c r="D2242" s="214" t="s">
        <v>147</v>
      </c>
      <c r="E2242" s="235">
        <v>5952.4</v>
      </c>
      <c r="F2242" s="554">
        <v>41736</v>
      </c>
      <c r="G2242" s="295">
        <v>5952.4</v>
      </c>
      <c r="H2242" s="296">
        <f t="shared" si="35"/>
        <v>0</v>
      </c>
      <c r="I2242" s="214"/>
      <c r="J2242" s="1" t="s">
        <v>2551</v>
      </c>
    </row>
    <row r="2243" spans="1:10" x14ac:dyDescent="0.25">
      <c r="A2243" s="216"/>
      <c r="B2243" s="212" t="s">
        <v>1425</v>
      </c>
      <c r="C2243" s="217" t="s">
        <v>2425</v>
      </c>
      <c r="D2243" s="214" t="s">
        <v>39</v>
      </c>
      <c r="E2243" s="246">
        <v>357105</v>
      </c>
      <c r="F2243" s="554" t="s">
        <v>2576</v>
      </c>
      <c r="G2243" s="245">
        <v>357105</v>
      </c>
      <c r="H2243" s="86">
        <f t="shared" si="35"/>
        <v>0</v>
      </c>
      <c r="I2243" s="214"/>
      <c r="J2243" s="1"/>
    </row>
    <row r="2244" spans="1:10" x14ac:dyDescent="0.25">
      <c r="A2244" s="443"/>
      <c r="B2244" s="28"/>
      <c r="C2244" s="28"/>
      <c r="D2244" s="28"/>
      <c r="E2244" s="28"/>
      <c r="F2244" s="606"/>
      <c r="G2244" s="28"/>
      <c r="H2244" s="86">
        <f t="shared" si="35"/>
        <v>0</v>
      </c>
      <c r="I2244" s="28"/>
      <c r="J2244" s="1"/>
    </row>
    <row r="2245" spans="1:10" x14ac:dyDescent="0.25">
      <c r="A2245" s="216"/>
      <c r="B2245" s="212"/>
      <c r="C2245" s="217"/>
      <c r="D2245" s="33"/>
      <c r="E2245" s="34"/>
      <c r="F2245" s="287"/>
      <c r="G2245" s="34"/>
      <c r="H2245" s="86">
        <f t="shared" si="35"/>
        <v>0</v>
      </c>
    </row>
    <row r="2246" spans="1:10" x14ac:dyDescent="0.25">
      <c r="A2246" s="216"/>
      <c r="B2246" s="212"/>
      <c r="C2246" s="217"/>
      <c r="D2246" s="33"/>
      <c r="E2246" s="34"/>
      <c r="F2246" s="473"/>
      <c r="G2246" s="40"/>
      <c r="H2246" s="86">
        <f t="shared" si="35"/>
        <v>0</v>
      </c>
    </row>
    <row r="2247" spans="1:10" x14ac:dyDescent="0.25">
      <c r="A2247" s="216"/>
      <c r="B2247" s="212"/>
      <c r="C2247" s="217"/>
      <c r="D2247" s="33"/>
      <c r="E2247" s="34"/>
      <c r="F2247" s="502"/>
      <c r="G2247" s="40"/>
      <c r="H2247" s="86">
        <f t="shared" si="35"/>
        <v>0</v>
      </c>
    </row>
    <row r="2248" spans="1:10" x14ac:dyDescent="0.25">
      <c r="A2248" s="216"/>
      <c r="B2248" s="212"/>
      <c r="C2248" s="217"/>
      <c r="D2248" s="33"/>
      <c r="E2248" s="34"/>
      <c r="F2248" s="287"/>
      <c r="G2248" s="34"/>
      <c r="H2248" s="36">
        <f t="shared" ref="H2248:H2255" si="36">E2248-G2248</f>
        <v>0</v>
      </c>
    </row>
    <row r="2249" spans="1:10" x14ac:dyDescent="0.25">
      <c r="A2249" s="216"/>
      <c r="B2249" s="212"/>
      <c r="C2249" s="217"/>
      <c r="D2249" s="33"/>
      <c r="E2249" s="34"/>
      <c r="F2249" s="287"/>
      <c r="G2249" s="34"/>
      <c r="H2249" s="36">
        <f t="shared" si="36"/>
        <v>0</v>
      </c>
    </row>
    <row r="2250" spans="1:10" x14ac:dyDescent="0.25">
      <c r="A2250" s="216"/>
      <c r="B2250" s="212"/>
      <c r="C2250" s="217"/>
      <c r="D2250" s="33"/>
      <c r="E2250" s="34"/>
      <c r="F2250" s="287"/>
      <c r="G2250" s="34"/>
      <c r="H2250" s="36">
        <f t="shared" si="36"/>
        <v>0</v>
      </c>
    </row>
    <row r="2251" spans="1:10" x14ac:dyDescent="0.25">
      <c r="A2251" s="216"/>
      <c r="B2251" s="212"/>
      <c r="C2251" s="217"/>
      <c r="D2251" s="33"/>
      <c r="E2251" s="34"/>
      <c r="F2251" s="481"/>
      <c r="G2251" s="34"/>
      <c r="H2251" s="36">
        <f t="shared" si="36"/>
        <v>0</v>
      </c>
    </row>
    <row r="2252" spans="1:10" x14ac:dyDescent="0.25">
      <c r="A2252" s="216"/>
      <c r="B2252" s="212"/>
      <c r="C2252" s="217"/>
      <c r="D2252" s="33" t="s">
        <v>1906</v>
      </c>
      <c r="E2252" s="34"/>
      <c r="F2252" s="287"/>
      <c r="G2252" s="34"/>
      <c r="H2252" s="248">
        <f t="shared" si="36"/>
        <v>0</v>
      </c>
    </row>
    <row r="2253" spans="1:10" x14ac:dyDescent="0.25">
      <c r="A2253" s="216"/>
      <c r="B2253" s="212"/>
      <c r="C2253" s="217"/>
      <c r="D2253" s="33" t="s">
        <v>1906</v>
      </c>
      <c r="E2253" s="34"/>
      <c r="F2253" s="287"/>
      <c r="G2253" s="34"/>
      <c r="H2253" s="248">
        <f t="shared" si="36"/>
        <v>0</v>
      </c>
    </row>
    <row r="2254" spans="1:10" ht="15.75" x14ac:dyDescent="0.25">
      <c r="A2254" s="216"/>
      <c r="B2254" s="212"/>
      <c r="C2254" s="224"/>
      <c r="D2254" s="297"/>
      <c r="E2254" s="36"/>
      <c r="F2254" s="289"/>
      <c r="G2254" s="36"/>
      <c r="H2254" s="248">
        <f t="shared" si="36"/>
        <v>0</v>
      </c>
    </row>
    <row r="2255" spans="1:10" ht="15.75" x14ac:dyDescent="0.25">
      <c r="A2255" s="216"/>
      <c r="B2255" s="212"/>
      <c r="C2255" s="224"/>
      <c r="D2255" s="297"/>
      <c r="E2255" s="36"/>
      <c r="F2255" s="289"/>
      <c r="G2255" s="36"/>
      <c r="H2255" s="248">
        <f t="shared" si="36"/>
        <v>0</v>
      </c>
    </row>
    <row r="2256" spans="1:10" ht="15.75" thickBot="1" x14ac:dyDescent="0.3">
      <c r="D2256" s="300"/>
      <c r="E2256" s="50"/>
      <c r="F2256" s="301"/>
      <c r="G2256" s="302"/>
      <c r="H2256" s="303"/>
    </row>
    <row r="2257" spans="1:8" ht="15.75" thickTop="1" x14ac:dyDescent="0.25">
      <c r="A2257" s="304"/>
      <c r="B2257" s="305"/>
      <c r="C2257" s="306"/>
      <c r="D2257" s="127"/>
      <c r="E2257" s="307">
        <f>SUM(E4:E2256)</f>
        <v>28385807.829999968</v>
      </c>
      <c r="F2257" s="308"/>
      <c r="G2257" s="309">
        <f>SUM(G4:G2255)</f>
        <v>28356272.979999971</v>
      </c>
      <c r="H2257" s="310"/>
    </row>
    <row r="2258" spans="1:8" ht="15.75" thickBot="1" x14ac:dyDescent="0.3">
      <c r="A2258" s="304"/>
      <c r="B2258" s="305"/>
      <c r="C2258" s="306"/>
      <c r="D2258" s="127"/>
      <c r="E2258" s="311"/>
      <c r="F2258" s="308"/>
      <c r="G2258" s="312"/>
      <c r="H2258" s="310"/>
    </row>
    <row r="2259" spans="1:8" x14ac:dyDescent="0.25">
      <c r="A2259" s="304"/>
      <c r="B2259" s="305"/>
      <c r="C2259" s="306"/>
      <c r="D2259" s="127"/>
      <c r="E2259" s="127"/>
      <c r="F2259" s="308"/>
      <c r="G2259" s="313"/>
      <c r="H2259" s="310"/>
    </row>
    <row r="2260" spans="1:8" ht="31.5" x14ac:dyDescent="0.25">
      <c r="A2260" s="304"/>
      <c r="B2260" s="305"/>
      <c r="C2260" s="306"/>
      <c r="D2260" s="28"/>
      <c r="E2260" s="314" t="s">
        <v>748</v>
      </c>
      <c r="F2260" s="308"/>
      <c r="G2260" s="315" t="s">
        <v>749</v>
      </c>
      <c r="H2260" s="310"/>
    </row>
    <row r="2261" spans="1:8" x14ac:dyDescent="0.25">
      <c r="A2261" s="304"/>
      <c r="B2261" s="305"/>
      <c r="C2261" s="306"/>
      <c r="D2261" s="127"/>
      <c r="E2261" s="127"/>
      <c r="F2261" s="308"/>
      <c r="G2261" s="313"/>
      <c r="H2261" s="310"/>
    </row>
    <row r="2262" spans="1:8" x14ac:dyDescent="0.25">
      <c r="A2262" s="304"/>
      <c r="B2262" s="305"/>
      <c r="C2262" s="306"/>
      <c r="D2262" s="127"/>
      <c r="E2262" s="127"/>
      <c r="F2262" s="308"/>
      <c r="G2262" s="313"/>
      <c r="H2262" s="310"/>
    </row>
    <row r="2263" spans="1:8" x14ac:dyDescent="0.25">
      <c r="A2263" s="304"/>
      <c r="B2263" s="305"/>
      <c r="C2263" s="306"/>
      <c r="D2263" s="127"/>
      <c r="E2263" s="127"/>
      <c r="F2263" s="308"/>
      <c r="G2263" s="313"/>
      <c r="H2263" s="310"/>
    </row>
    <row r="2264" spans="1:8" ht="21" x14ac:dyDescent="0.35">
      <c r="A2264" s="304"/>
      <c r="B2264" s="305"/>
      <c r="C2264" s="306"/>
      <c r="D2264" s="127"/>
      <c r="E2264" s="643">
        <f>E2257-G2257</f>
        <v>29534.849999997765</v>
      </c>
      <c r="F2264" s="644"/>
      <c r="G2264" s="644"/>
      <c r="H2264" s="310"/>
    </row>
    <row r="2265" spans="1:8" x14ac:dyDescent="0.25">
      <c r="A2265" s="304"/>
      <c r="B2265" s="305"/>
      <c r="C2265" s="306"/>
      <c r="D2265" s="127"/>
      <c r="E2265" s="127"/>
      <c r="F2265" s="308"/>
      <c r="G2265" s="313"/>
      <c r="H2265" s="310"/>
    </row>
    <row r="2266" spans="1:8" ht="18.75" x14ac:dyDescent="0.3">
      <c r="A2266" s="304"/>
      <c r="B2266" s="305"/>
      <c r="C2266" s="306"/>
      <c r="D2266" s="127"/>
      <c r="E2266" s="656" t="s">
        <v>2577</v>
      </c>
      <c r="F2266" s="656"/>
      <c r="G2266" s="656"/>
      <c r="H2266" s="310"/>
    </row>
    <row r="2267" spans="1:8" x14ac:dyDescent="0.25">
      <c r="A2267" s="304"/>
      <c r="B2267" s="305"/>
      <c r="C2267" s="306"/>
      <c r="D2267" s="127"/>
      <c r="E2267" s="127"/>
      <c r="F2267" s="308"/>
      <c r="G2267" s="313"/>
      <c r="H2267" s="310"/>
    </row>
    <row r="2268" spans="1:8" x14ac:dyDescent="0.25">
      <c r="A2268" s="304"/>
      <c r="B2268" s="305"/>
      <c r="C2268" s="306"/>
      <c r="D2268" s="127"/>
      <c r="E2268" s="127"/>
      <c r="F2268" s="308"/>
      <c r="G2268" s="313"/>
      <c r="H2268" s="310"/>
    </row>
    <row r="2269" spans="1:8" x14ac:dyDescent="0.25">
      <c r="A2269" s="304"/>
      <c r="B2269" s="305"/>
      <c r="C2269" s="306"/>
      <c r="D2269" s="127"/>
      <c r="E2269" s="127"/>
      <c r="F2269" s="308"/>
      <c r="G2269" s="313"/>
      <c r="H2269" s="310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080"/>
  <sheetViews>
    <sheetView topLeftCell="A2046" workbookViewId="0">
      <selection activeCell="E2069" sqref="E2069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21" customWidth="1"/>
    <col min="6" max="6" width="22.28515625" style="316" customWidth="1"/>
    <col min="7" max="7" width="15.42578125" style="317" bestFit="1" customWidth="1"/>
    <col min="8" max="8" width="15.28515625" style="27" customWidth="1"/>
    <col min="9" max="16384" width="11.42578125" style="21"/>
  </cols>
  <sheetData>
    <row r="1" spans="1:9" ht="18.75" x14ac:dyDescent="0.3">
      <c r="A1" s="655" t="s">
        <v>2578</v>
      </c>
      <c r="B1" s="655"/>
      <c r="C1" s="655"/>
      <c r="D1" s="655"/>
      <c r="E1" s="655"/>
      <c r="F1" s="655"/>
      <c r="G1" s="201"/>
      <c r="H1" s="202"/>
    </row>
    <row r="2" spans="1:9" ht="35.25" thickBot="1" x14ac:dyDescent="0.35">
      <c r="A2" s="203" t="s">
        <v>1</v>
      </c>
      <c r="B2" s="204" t="s">
        <v>2</v>
      </c>
      <c r="C2" s="205"/>
      <c r="D2" s="206" t="s">
        <v>1132</v>
      </c>
      <c r="E2" s="207" t="s">
        <v>4</v>
      </c>
      <c r="F2" s="208" t="s">
        <v>5</v>
      </c>
      <c r="G2" s="209" t="s">
        <v>6</v>
      </c>
      <c r="H2" s="210" t="s">
        <v>7</v>
      </c>
    </row>
    <row r="3" spans="1:9" ht="15.75" thickTop="1" x14ac:dyDescent="0.25">
      <c r="A3" s="211">
        <v>41730</v>
      </c>
      <c r="B3" s="212" t="s">
        <v>1426</v>
      </c>
      <c r="C3" s="213" t="s">
        <v>2425</v>
      </c>
      <c r="D3" s="214" t="s">
        <v>8</v>
      </c>
      <c r="E3" s="58">
        <v>1460.5</v>
      </c>
      <c r="F3" s="546">
        <v>41730</v>
      </c>
      <c r="G3" s="18">
        <v>1460.5</v>
      </c>
      <c r="H3" s="36">
        <f>E3-G3</f>
        <v>0</v>
      </c>
      <c r="I3" s="214" t="s">
        <v>8</v>
      </c>
    </row>
    <row r="4" spans="1:9" x14ac:dyDescent="0.25">
      <c r="A4" s="216"/>
      <c r="B4" s="217" t="s">
        <v>1428</v>
      </c>
      <c r="C4" s="218" t="s">
        <v>2425</v>
      </c>
      <c r="D4" s="214" t="s">
        <v>8</v>
      </c>
      <c r="E4" s="58">
        <v>549</v>
      </c>
      <c r="F4" s="546">
        <v>41730</v>
      </c>
      <c r="G4" s="18">
        <v>549</v>
      </c>
      <c r="H4" s="36">
        <f>E4-G4</f>
        <v>0</v>
      </c>
      <c r="I4" s="214" t="s">
        <v>8</v>
      </c>
    </row>
    <row r="5" spans="1:9" x14ac:dyDescent="0.25">
      <c r="A5" s="219"/>
      <c r="B5" s="217" t="s">
        <v>1429</v>
      </c>
      <c r="C5" s="218" t="s">
        <v>2425</v>
      </c>
      <c r="D5" s="214" t="s">
        <v>23</v>
      </c>
      <c r="E5" s="58">
        <v>4733.3999999999996</v>
      </c>
      <c r="F5" s="546">
        <v>41730</v>
      </c>
      <c r="G5" s="18">
        <v>4733.3999999999996</v>
      </c>
      <c r="H5" s="36">
        <f t="shared" ref="H5:H66" si="0">E5-G5</f>
        <v>0</v>
      </c>
      <c r="I5" s="214"/>
    </row>
    <row r="6" spans="1:9" x14ac:dyDescent="0.25">
      <c r="A6" s="219"/>
      <c r="B6" s="217" t="s">
        <v>1430</v>
      </c>
      <c r="C6" s="218" t="s">
        <v>2425</v>
      </c>
      <c r="D6" s="214" t="s">
        <v>115</v>
      </c>
      <c r="E6" s="58">
        <v>4872</v>
      </c>
      <c r="F6" s="546">
        <v>41730</v>
      </c>
      <c r="G6" s="18">
        <v>4872</v>
      </c>
      <c r="H6" s="36">
        <f t="shared" si="0"/>
        <v>0</v>
      </c>
      <c r="I6" s="214"/>
    </row>
    <row r="7" spans="1:9" x14ac:dyDescent="0.25">
      <c r="A7" s="216"/>
      <c r="B7" s="217" t="s">
        <v>1431</v>
      </c>
      <c r="C7" s="218" t="s">
        <v>2425</v>
      </c>
      <c r="D7" s="214" t="s">
        <v>180</v>
      </c>
      <c r="E7" s="58">
        <v>16097.6</v>
      </c>
      <c r="F7" s="546">
        <v>41730</v>
      </c>
      <c r="G7" s="18">
        <v>16097.6</v>
      </c>
      <c r="H7" s="36">
        <f t="shared" si="0"/>
        <v>0</v>
      </c>
      <c r="I7" s="214" t="s">
        <v>65</v>
      </c>
    </row>
    <row r="8" spans="1:9" x14ac:dyDescent="0.25">
      <c r="A8" s="216"/>
      <c r="B8" s="217" t="s">
        <v>1432</v>
      </c>
      <c r="C8" s="218" t="s">
        <v>2425</v>
      </c>
      <c r="D8" s="214" t="s">
        <v>11</v>
      </c>
      <c r="E8" s="58">
        <v>26489.5</v>
      </c>
      <c r="F8" s="546">
        <v>41754</v>
      </c>
      <c r="G8" s="18">
        <v>26489.5</v>
      </c>
      <c r="H8" s="36">
        <f t="shared" si="0"/>
        <v>0</v>
      </c>
      <c r="I8" s="214" t="s">
        <v>65</v>
      </c>
    </row>
    <row r="9" spans="1:9" x14ac:dyDescent="0.25">
      <c r="A9" s="216"/>
      <c r="B9" s="217" t="s">
        <v>1433</v>
      </c>
      <c r="C9" s="218" t="s">
        <v>2425</v>
      </c>
      <c r="D9" s="214" t="s">
        <v>13</v>
      </c>
      <c r="E9" s="58">
        <v>2292</v>
      </c>
      <c r="F9" s="546">
        <v>41730</v>
      </c>
      <c r="G9" s="18">
        <v>2292</v>
      </c>
      <c r="H9" s="36">
        <f t="shared" si="0"/>
        <v>0</v>
      </c>
      <c r="I9" s="214" t="s">
        <v>217</v>
      </c>
    </row>
    <row r="10" spans="1:9" x14ac:dyDescent="0.25">
      <c r="A10" s="216"/>
      <c r="B10" s="217" t="s">
        <v>1434</v>
      </c>
      <c r="C10" s="218" t="s">
        <v>2425</v>
      </c>
      <c r="D10" s="214" t="s">
        <v>123</v>
      </c>
      <c r="E10" s="58">
        <v>4780</v>
      </c>
      <c r="F10" s="607" t="s">
        <v>2579</v>
      </c>
      <c r="G10" s="18">
        <v>4780</v>
      </c>
      <c r="H10" s="36">
        <f t="shared" si="0"/>
        <v>0</v>
      </c>
      <c r="I10" s="214" t="s">
        <v>8</v>
      </c>
    </row>
    <row r="11" spans="1:9" x14ac:dyDescent="0.25">
      <c r="A11" s="216"/>
      <c r="B11" s="217" t="s">
        <v>1435</v>
      </c>
      <c r="C11" s="218" t="s">
        <v>2425</v>
      </c>
      <c r="D11" s="214" t="s">
        <v>34</v>
      </c>
      <c r="E11" s="58">
        <v>2205</v>
      </c>
      <c r="F11" s="607" t="s">
        <v>2580</v>
      </c>
      <c r="G11" s="18">
        <v>2205</v>
      </c>
      <c r="H11" s="36">
        <f t="shared" si="0"/>
        <v>0</v>
      </c>
      <c r="I11" s="214" t="s">
        <v>30</v>
      </c>
    </row>
    <row r="12" spans="1:9" x14ac:dyDescent="0.25">
      <c r="A12" s="216"/>
      <c r="B12" s="217" t="s">
        <v>1436</v>
      </c>
      <c r="C12" s="218" t="s">
        <v>2425</v>
      </c>
      <c r="D12" s="214" t="s">
        <v>29</v>
      </c>
      <c r="E12" s="58">
        <v>4975.5</v>
      </c>
      <c r="F12" s="546">
        <v>41730</v>
      </c>
      <c r="G12" s="18">
        <v>4975.5</v>
      </c>
      <c r="H12" s="36">
        <f t="shared" si="0"/>
        <v>0</v>
      </c>
      <c r="I12" s="214" t="s">
        <v>30</v>
      </c>
    </row>
    <row r="13" spans="1:9" x14ac:dyDescent="0.25">
      <c r="A13" s="216"/>
      <c r="B13" s="217" t="s">
        <v>1437</v>
      </c>
      <c r="C13" s="218" t="s">
        <v>2425</v>
      </c>
      <c r="D13" s="214" t="s">
        <v>25</v>
      </c>
      <c r="E13" s="18">
        <v>28100.77</v>
      </c>
      <c r="F13" s="549" t="s">
        <v>2581</v>
      </c>
      <c r="G13" s="18">
        <v>28100.77</v>
      </c>
      <c r="H13" s="36">
        <f t="shared" si="0"/>
        <v>0</v>
      </c>
      <c r="I13" s="214" t="s">
        <v>12</v>
      </c>
    </row>
    <row r="14" spans="1:9" x14ac:dyDescent="0.25">
      <c r="A14" s="216"/>
      <c r="B14" s="217" t="s">
        <v>1439</v>
      </c>
      <c r="C14" s="218" t="s">
        <v>2425</v>
      </c>
      <c r="D14" s="214" t="s">
        <v>62</v>
      </c>
      <c r="E14" s="58">
        <v>9236</v>
      </c>
      <c r="F14" s="546">
        <v>41731</v>
      </c>
      <c r="G14" s="18">
        <v>9236</v>
      </c>
      <c r="H14" s="36">
        <f t="shared" si="0"/>
        <v>0</v>
      </c>
      <c r="I14" s="214" t="s">
        <v>12</v>
      </c>
    </row>
    <row r="15" spans="1:9" x14ac:dyDescent="0.25">
      <c r="A15" s="216"/>
      <c r="B15" s="217" t="s">
        <v>1440</v>
      </c>
      <c r="C15" s="218" t="s">
        <v>2425</v>
      </c>
      <c r="D15" s="214" t="s">
        <v>490</v>
      </c>
      <c r="E15" s="58">
        <v>480</v>
      </c>
      <c r="F15" s="546">
        <v>41730</v>
      </c>
      <c r="G15" s="18">
        <v>480</v>
      </c>
      <c r="H15" s="36">
        <f t="shared" si="0"/>
        <v>0</v>
      </c>
      <c r="I15" s="214" t="s">
        <v>30</v>
      </c>
    </row>
    <row r="16" spans="1:9" x14ac:dyDescent="0.25">
      <c r="A16" s="216"/>
      <c r="B16" s="217" t="s">
        <v>1441</v>
      </c>
      <c r="C16" s="218" t="s">
        <v>2425</v>
      </c>
      <c r="D16" s="214" t="s">
        <v>781</v>
      </c>
      <c r="E16" s="58">
        <v>1885</v>
      </c>
      <c r="F16" s="546">
        <v>41730</v>
      </c>
      <c r="G16" s="18">
        <v>1885</v>
      </c>
      <c r="H16" s="36">
        <f t="shared" si="0"/>
        <v>0</v>
      </c>
      <c r="I16" s="214" t="s">
        <v>12</v>
      </c>
    </row>
    <row r="17" spans="1:12" x14ac:dyDescent="0.25">
      <c r="A17" s="216"/>
      <c r="B17" s="217" t="s">
        <v>1442</v>
      </c>
      <c r="C17" s="218" t="s">
        <v>2425</v>
      </c>
      <c r="D17" s="214" t="s">
        <v>134</v>
      </c>
      <c r="E17" s="58">
        <v>4000</v>
      </c>
      <c r="F17" s="546">
        <v>41731</v>
      </c>
      <c r="G17" s="18">
        <v>4000</v>
      </c>
      <c r="H17" s="36">
        <f t="shared" si="0"/>
        <v>0</v>
      </c>
      <c r="I17" s="214" t="s">
        <v>12</v>
      </c>
    </row>
    <row r="18" spans="1:12" x14ac:dyDescent="0.25">
      <c r="A18" s="216"/>
      <c r="B18" s="217" t="s">
        <v>1443</v>
      </c>
      <c r="C18" s="218" t="s">
        <v>2425</v>
      </c>
      <c r="D18" s="214" t="s">
        <v>55</v>
      </c>
      <c r="E18" s="58">
        <v>11706.1</v>
      </c>
      <c r="F18" s="546">
        <v>41730</v>
      </c>
      <c r="G18" s="18">
        <v>11706.1</v>
      </c>
      <c r="H18" s="36">
        <f t="shared" si="0"/>
        <v>0</v>
      </c>
      <c r="I18" s="214" t="s">
        <v>8</v>
      </c>
    </row>
    <row r="19" spans="1:12" x14ac:dyDescent="0.25">
      <c r="A19" s="216"/>
      <c r="B19" s="217" t="s">
        <v>1444</v>
      </c>
      <c r="C19" s="218" t="s">
        <v>2425</v>
      </c>
      <c r="D19" s="214" t="s">
        <v>32</v>
      </c>
      <c r="E19" s="58">
        <v>11985.5</v>
      </c>
      <c r="F19" s="546">
        <v>41699</v>
      </c>
      <c r="G19" s="18">
        <v>11985.5</v>
      </c>
      <c r="H19" s="36">
        <f t="shared" si="0"/>
        <v>0</v>
      </c>
      <c r="I19" s="214" t="s">
        <v>30</v>
      </c>
    </row>
    <row r="20" spans="1:12" x14ac:dyDescent="0.25">
      <c r="A20" s="216"/>
      <c r="B20" s="217" t="s">
        <v>1445</v>
      </c>
      <c r="C20" s="218" t="s">
        <v>2425</v>
      </c>
      <c r="D20" s="214" t="s">
        <v>1782</v>
      </c>
      <c r="E20" s="58">
        <v>940</v>
      </c>
      <c r="F20" s="546">
        <v>41730</v>
      </c>
      <c r="G20" s="18">
        <v>940</v>
      </c>
      <c r="H20" s="36">
        <f t="shared" si="0"/>
        <v>0</v>
      </c>
      <c r="I20" s="214" t="s">
        <v>30</v>
      </c>
    </row>
    <row r="21" spans="1:12" x14ac:dyDescent="0.25">
      <c r="A21" s="216"/>
      <c r="B21" s="217" t="s">
        <v>1446</v>
      </c>
      <c r="C21" s="218" t="s">
        <v>2425</v>
      </c>
      <c r="D21" s="214" t="s">
        <v>124</v>
      </c>
      <c r="E21" s="58">
        <v>4848</v>
      </c>
      <c r="F21" s="546">
        <v>41730</v>
      </c>
      <c r="G21" s="18">
        <v>4848</v>
      </c>
      <c r="H21" s="36">
        <f t="shared" si="0"/>
        <v>0</v>
      </c>
      <c r="I21" s="214" t="s">
        <v>30</v>
      </c>
    </row>
    <row r="22" spans="1:12" x14ac:dyDescent="0.25">
      <c r="A22" s="216"/>
      <c r="B22" s="217" t="s">
        <v>1448</v>
      </c>
      <c r="C22" s="218" t="s">
        <v>2425</v>
      </c>
      <c r="D22" s="214" t="s">
        <v>46</v>
      </c>
      <c r="E22" s="58">
        <v>2384</v>
      </c>
      <c r="F22" s="546">
        <v>41731</v>
      </c>
      <c r="G22" s="18">
        <v>2384</v>
      </c>
      <c r="H22" s="36">
        <f t="shared" si="0"/>
        <v>0</v>
      </c>
      <c r="I22" s="214" t="s">
        <v>45</v>
      </c>
    </row>
    <row r="23" spans="1:12" x14ac:dyDescent="0.25">
      <c r="A23" s="216"/>
      <c r="B23" s="217" t="s">
        <v>1449</v>
      </c>
      <c r="C23" s="218" t="s">
        <v>2425</v>
      </c>
      <c r="D23" s="214" t="s">
        <v>251</v>
      </c>
      <c r="E23" s="58">
        <v>9278.2000000000007</v>
      </c>
      <c r="F23" s="546">
        <v>41730</v>
      </c>
      <c r="G23" s="18">
        <v>9278.2000000000007</v>
      </c>
      <c r="H23" s="36">
        <f t="shared" si="0"/>
        <v>0</v>
      </c>
      <c r="I23" s="214" t="s">
        <v>30</v>
      </c>
    </row>
    <row r="24" spans="1:12" x14ac:dyDescent="0.25">
      <c r="A24" s="216"/>
      <c r="B24" s="217" t="s">
        <v>1450</v>
      </c>
      <c r="C24" s="218" t="s">
        <v>2425</v>
      </c>
      <c r="D24" s="220" t="s">
        <v>53</v>
      </c>
      <c r="E24" s="221">
        <v>0</v>
      </c>
      <c r="F24" s="546"/>
      <c r="G24" s="18"/>
      <c r="H24" s="36">
        <f t="shared" si="0"/>
        <v>0</v>
      </c>
      <c r="I24" s="214" t="s">
        <v>324</v>
      </c>
    </row>
    <row r="25" spans="1:12" x14ac:dyDescent="0.25">
      <c r="A25" s="216"/>
      <c r="B25" s="217" t="s">
        <v>1451</v>
      </c>
      <c r="C25" s="218" t="s">
        <v>2425</v>
      </c>
      <c r="D25" s="214" t="s">
        <v>48</v>
      </c>
      <c r="E25" s="58">
        <v>545</v>
      </c>
      <c r="F25" s="546">
        <v>41731</v>
      </c>
      <c r="G25" s="18">
        <v>545</v>
      </c>
      <c r="H25" s="36">
        <f t="shared" si="0"/>
        <v>0</v>
      </c>
      <c r="I25" s="214" t="s">
        <v>45</v>
      </c>
    </row>
    <row r="26" spans="1:12" x14ac:dyDescent="0.25">
      <c r="A26" s="216"/>
      <c r="B26" s="217" t="s">
        <v>1452</v>
      </c>
      <c r="C26" s="218" t="s">
        <v>2425</v>
      </c>
      <c r="D26" s="214" t="s">
        <v>54</v>
      </c>
      <c r="E26" s="58">
        <v>54139.199999999997</v>
      </c>
      <c r="F26" s="546">
        <v>41730</v>
      </c>
      <c r="G26" s="18">
        <v>54139.199999999997</v>
      </c>
      <c r="H26" s="36">
        <f t="shared" si="0"/>
        <v>0</v>
      </c>
      <c r="I26" s="214" t="s">
        <v>217</v>
      </c>
    </row>
    <row r="27" spans="1:12" x14ac:dyDescent="0.25">
      <c r="A27" s="216"/>
      <c r="B27" s="217" t="s">
        <v>1453</v>
      </c>
      <c r="C27" s="218" t="s">
        <v>2425</v>
      </c>
      <c r="D27" s="214" t="s">
        <v>58</v>
      </c>
      <c r="E27" s="58">
        <v>1457</v>
      </c>
      <c r="F27" s="546">
        <v>41730</v>
      </c>
      <c r="G27" s="18">
        <v>1457</v>
      </c>
      <c r="H27" s="36">
        <f t="shared" si="0"/>
        <v>0</v>
      </c>
      <c r="I27" s="214"/>
    </row>
    <row r="28" spans="1:12" x14ac:dyDescent="0.25">
      <c r="A28" s="216"/>
      <c r="B28" s="217" t="s">
        <v>1455</v>
      </c>
      <c r="C28" s="218" t="s">
        <v>2425</v>
      </c>
      <c r="D28" s="214" t="s">
        <v>66</v>
      </c>
      <c r="E28" s="58">
        <v>1700</v>
      </c>
      <c r="F28" s="546">
        <v>41731</v>
      </c>
      <c r="G28" s="18">
        <v>1700</v>
      </c>
      <c r="H28" s="36">
        <f t="shared" si="0"/>
        <v>0</v>
      </c>
      <c r="I28" s="214" t="s">
        <v>45</v>
      </c>
    </row>
    <row r="29" spans="1:12" x14ac:dyDescent="0.25">
      <c r="A29" s="216"/>
      <c r="B29" s="217" t="s">
        <v>1457</v>
      </c>
      <c r="C29" s="218" t="s">
        <v>2425</v>
      </c>
      <c r="D29" s="214" t="s">
        <v>2582</v>
      </c>
      <c r="E29" s="58">
        <v>913.5</v>
      </c>
      <c r="F29" s="550" t="s">
        <v>2583</v>
      </c>
      <c r="G29" s="18">
        <v>913.5</v>
      </c>
      <c r="H29" s="36">
        <f t="shared" si="0"/>
        <v>0</v>
      </c>
      <c r="I29" s="214" t="s">
        <v>45</v>
      </c>
    </row>
    <row r="30" spans="1:12" x14ac:dyDescent="0.25">
      <c r="A30" s="216"/>
      <c r="B30" s="217" t="s">
        <v>1458</v>
      </c>
      <c r="C30" s="218" t="s">
        <v>2425</v>
      </c>
      <c r="D30" s="214" t="s">
        <v>36</v>
      </c>
      <c r="E30" s="58">
        <v>14095.5</v>
      </c>
      <c r="F30" s="546">
        <v>41730</v>
      </c>
      <c r="G30" s="18">
        <v>14095.5</v>
      </c>
      <c r="H30" s="36">
        <f t="shared" si="0"/>
        <v>0</v>
      </c>
      <c r="I30" s="214"/>
    </row>
    <row r="31" spans="1:12" x14ac:dyDescent="0.25">
      <c r="A31" s="216"/>
      <c r="B31" s="217" t="s">
        <v>1459</v>
      </c>
      <c r="C31" s="218" t="s">
        <v>2425</v>
      </c>
      <c r="D31" s="214" t="s">
        <v>412</v>
      </c>
      <c r="E31" s="58">
        <v>1120.5999999999999</v>
      </c>
      <c r="F31" s="546">
        <v>41731</v>
      </c>
      <c r="G31" s="18">
        <v>1120.5999999999999</v>
      </c>
      <c r="H31" s="36">
        <f t="shared" si="0"/>
        <v>0</v>
      </c>
      <c r="I31" s="214" t="s">
        <v>45</v>
      </c>
    </row>
    <row r="32" spans="1:12" ht="36.75" x14ac:dyDescent="0.25">
      <c r="A32" s="216"/>
      <c r="B32" s="217" t="s">
        <v>1460</v>
      </c>
      <c r="C32" s="218" t="s">
        <v>2425</v>
      </c>
      <c r="D32" s="214" t="s">
        <v>494</v>
      </c>
      <c r="E32" s="58">
        <v>5203</v>
      </c>
      <c r="F32" s="608" t="s">
        <v>4111</v>
      </c>
      <c r="G32" s="453">
        <v>5203</v>
      </c>
      <c r="H32" s="36">
        <f t="shared" si="0"/>
        <v>0</v>
      </c>
      <c r="I32" s="20" t="s">
        <v>45</v>
      </c>
      <c r="J32" s="28"/>
      <c r="K32" s="28"/>
      <c r="L32" s="28"/>
    </row>
    <row r="33" spans="1:9" x14ac:dyDescent="0.25">
      <c r="A33" s="216"/>
      <c r="B33" s="217" t="s">
        <v>1461</v>
      </c>
      <c r="C33" s="218" t="s">
        <v>2425</v>
      </c>
      <c r="D33" s="214" t="s">
        <v>508</v>
      </c>
      <c r="E33" s="58">
        <v>11016</v>
      </c>
      <c r="F33" s="547" t="s">
        <v>2584</v>
      </c>
      <c r="G33" s="18">
        <v>11016</v>
      </c>
      <c r="H33" s="36">
        <f t="shared" si="0"/>
        <v>0</v>
      </c>
      <c r="I33" s="214" t="s">
        <v>8</v>
      </c>
    </row>
    <row r="34" spans="1:9" x14ac:dyDescent="0.25">
      <c r="A34" s="216"/>
      <c r="B34" s="217" t="s">
        <v>1462</v>
      </c>
      <c r="C34" s="218" t="s">
        <v>2425</v>
      </c>
      <c r="D34" s="214" t="s">
        <v>1468</v>
      </c>
      <c r="E34" s="58">
        <v>8069</v>
      </c>
      <c r="F34" s="546">
        <v>41730</v>
      </c>
      <c r="G34" s="18">
        <v>8069</v>
      </c>
      <c r="H34" s="36">
        <f t="shared" si="0"/>
        <v>0</v>
      </c>
      <c r="I34" s="214" t="s">
        <v>21</v>
      </c>
    </row>
    <row r="35" spans="1:9" x14ac:dyDescent="0.25">
      <c r="A35" s="216"/>
      <c r="B35" s="217" t="s">
        <v>1463</v>
      </c>
      <c r="C35" s="218" t="s">
        <v>2425</v>
      </c>
      <c r="D35" s="214" t="s">
        <v>130</v>
      </c>
      <c r="E35" s="58">
        <v>5268.2</v>
      </c>
      <c r="F35" s="546">
        <v>41732</v>
      </c>
      <c r="G35" s="18">
        <v>5268.2</v>
      </c>
      <c r="H35" s="36">
        <f t="shared" si="0"/>
        <v>0</v>
      </c>
      <c r="I35" s="214" t="s">
        <v>21</v>
      </c>
    </row>
    <row r="36" spans="1:9" x14ac:dyDescent="0.25">
      <c r="A36" s="216"/>
      <c r="B36" s="217" t="s">
        <v>1464</v>
      </c>
      <c r="C36" s="218" t="s">
        <v>2425</v>
      </c>
      <c r="D36" s="214" t="s">
        <v>508</v>
      </c>
      <c r="E36" s="58">
        <v>3837.6</v>
      </c>
      <c r="F36" s="546">
        <v>41730</v>
      </c>
      <c r="G36" s="18">
        <v>3837.6</v>
      </c>
      <c r="H36" s="36">
        <f t="shared" si="0"/>
        <v>0</v>
      </c>
      <c r="I36" s="214" t="s">
        <v>8</v>
      </c>
    </row>
    <row r="37" spans="1:9" x14ac:dyDescent="0.25">
      <c r="A37" s="216"/>
      <c r="B37" s="217" t="s">
        <v>1465</v>
      </c>
      <c r="C37" s="218" t="s">
        <v>2425</v>
      </c>
      <c r="D37" s="214" t="s">
        <v>727</v>
      </c>
      <c r="E37" s="58">
        <v>24686.3</v>
      </c>
      <c r="F37" s="607" t="s">
        <v>2585</v>
      </c>
      <c r="G37" s="18">
        <v>24686.3</v>
      </c>
      <c r="H37" s="36">
        <f t="shared" si="0"/>
        <v>0</v>
      </c>
      <c r="I37" s="214" t="s">
        <v>217</v>
      </c>
    </row>
    <row r="38" spans="1:9" x14ac:dyDescent="0.25">
      <c r="A38" s="216"/>
      <c r="B38" s="217" t="s">
        <v>1467</v>
      </c>
      <c r="C38" s="218" t="s">
        <v>2425</v>
      </c>
      <c r="D38" s="214" t="s">
        <v>8</v>
      </c>
      <c r="E38" s="58">
        <v>1435</v>
      </c>
      <c r="F38" s="546">
        <v>41730</v>
      </c>
      <c r="G38" s="18">
        <v>1435</v>
      </c>
      <c r="H38" s="36">
        <f t="shared" si="0"/>
        <v>0</v>
      </c>
      <c r="I38" s="214" t="s">
        <v>8</v>
      </c>
    </row>
    <row r="39" spans="1:9" x14ac:dyDescent="0.25">
      <c r="A39" s="216"/>
      <c r="B39" s="217" t="s">
        <v>1469</v>
      </c>
      <c r="C39" s="218" t="s">
        <v>2425</v>
      </c>
      <c r="D39" s="214" t="s">
        <v>136</v>
      </c>
      <c r="E39" s="58">
        <v>621.6</v>
      </c>
      <c r="F39" s="546">
        <v>41730</v>
      </c>
      <c r="G39" s="18">
        <v>621.6</v>
      </c>
      <c r="H39" s="36">
        <f t="shared" si="0"/>
        <v>0</v>
      </c>
      <c r="I39" s="214"/>
    </row>
    <row r="40" spans="1:9" x14ac:dyDescent="0.25">
      <c r="A40" s="216"/>
      <c r="B40" s="217" t="s">
        <v>1470</v>
      </c>
      <c r="C40" s="218" t="s">
        <v>2425</v>
      </c>
      <c r="D40" s="214" t="s">
        <v>2586</v>
      </c>
      <c r="E40" s="58">
        <v>7404.5</v>
      </c>
      <c r="F40" s="546">
        <v>41730</v>
      </c>
      <c r="G40" s="18">
        <v>7404.5</v>
      </c>
      <c r="H40" s="36">
        <f t="shared" si="0"/>
        <v>0</v>
      </c>
      <c r="I40" s="214"/>
    </row>
    <row r="41" spans="1:9" x14ac:dyDescent="0.25">
      <c r="A41" s="216"/>
      <c r="B41" s="217" t="s">
        <v>1471</v>
      </c>
      <c r="C41" s="218" t="s">
        <v>2425</v>
      </c>
      <c r="D41" s="214" t="s">
        <v>392</v>
      </c>
      <c r="E41" s="58">
        <v>1295</v>
      </c>
      <c r="F41" s="546">
        <v>41730</v>
      </c>
      <c r="G41" s="18">
        <v>1295</v>
      </c>
      <c r="H41" s="36">
        <f t="shared" si="0"/>
        <v>0</v>
      </c>
      <c r="I41" s="214"/>
    </row>
    <row r="42" spans="1:9" x14ac:dyDescent="0.25">
      <c r="A42" s="216"/>
      <c r="B42" s="217" t="s">
        <v>1472</v>
      </c>
      <c r="C42" s="218" t="s">
        <v>2425</v>
      </c>
      <c r="D42" s="214" t="s">
        <v>392</v>
      </c>
      <c r="E42" s="58">
        <v>1300</v>
      </c>
      <c r="F42" s="546">
        <v>41730</v>
      </c>
      <c r="G42" s="18">
        <v>1300</v>
      </c>
      <c r="H42" s="36">
        <f t="shared" si="0"/>
        <v>0</v>
      </c>
      <c r="I42" s="214"/>
    </row>
    <row r="43" spans="1:9" x14ac:dyDescent="0.25">
      <c r="A43" s="216"/>
      <c r="B43" s="217" t="s">
        <v>1473</v>
      </c>
      <c r="C43" s="218" t="s">
        <v>2425</v>
      </c>
      <c r="D43" s="214" t="s">
        <v>1084</v>
      </c>
      <c r="E43" s="58">
        <v>2745.6</v>
      </c>
      <c r="F43" s="546">
        <v>41731</v>
      </c>
      <c r="G43" s="18">
        <v>2745.6</v>
      </c>
      <c r="H43" s="36">
        <f t="shared" si="0"/>
        <v>0</v>
      </c>
      <c r="I43" s="214" t="s">
        <v>65</v>
      </c>
    </row>
    <row r="44" spans="1:9" x14ac:dyDescent="0.25">
      <c r="A44" s="216"/>
      <c r="B44" s="217" t="s">
        <v>1474</v>
      </c>
      <c r="C44" s="218" t="s">
        <v>2425</v>
      </c>
      <c r="D44" s="220" t="s">
        <v>53</v>
      </c>
      <c r="E44" s="221">
        <v>0</v>
      </c>
      <c r="F44" s="547"/>
      <c r="G44" s="294"/>
      <c r="H44" s="36">
        <f t="shared" si="0"/>
        <v>0</v>
      </c>
      <c r="I44" s="214" t="s">
        <v>512</v>
      </c>
    </row>
    <row r="45" spans="1:9" x14ac:dyDescent="0.25">
      <c r="A45" s="216"/>
      <c r="B45" s="217" t="s">
        <v>1475</v>
      </c>
      <c r="C45" s="218" t="s">
        <v>2425</v>
      </c>
      <c r="D45" s="214" t="s">
        <v>144</v>
      </c>
      <c r="E45" s="58">
        <v>4929.6000000000004</v>
      </c>
      <c r="F45" s="609">
        <v>41731</v>
      </c>
      <c r="G45" s="56">
        <v>4929.6000000000004</v>
      </c>
      <c r="H45" s="86">
        <f t="shared" si="0"/>
        <v>0</v>
      </c>
      <c r="I45" s="214" t="s">
        <v>65</v>
      </c>
    </row>
    <row r="46" spans="1:9" x14ac:dyDescent="0.25">
      <c r="A46" s="216"/>
      <c r="B46" s="217" t="s">
        <v>1476</v>
      </c>
      <c r="C46" s="218" t="s">
        <v>2425</v>
      </c>
      <c r="D46" s="214" t="s">
        <v>231</v>
      </c>
      <c r="E46" s="58">
        <v>2584</v>
      </c>
      <c r="F46" s="609">
        <v>41731</v>
      </c>
      <c r="G46" s="56">
        <v>2584</v>
      </c>
      <c r="H46" s="86">
        <f t="shared" si="0"/>
        <v>0</v>
      </c>
      <c r="I46" s="214" t="s">
        <v>65</v>
      </c>
    </row>
    <row r="47" spans="1:9" x14ac:dyDescent="0.25">
      <c r="A47" s="216"/>
      <c r="B47" s="217" t="s">
        <v>1477</v>
      </c>
      <c r="C47" s="218" t="s">
        <v>2425</v>
      </c>
      <c r="D47" s="214" t="s">
        <v>918</v>
      </c>
      <c r="E47" s="58">
        <v>14592</v>
      </c>
      <c r="F47" s="609">
        <v>41731</v>
      </c>
      <c r="G47" s="56">
        <v>14592</v>
      </c>
      <c r="H47" s="86">
        <f t="shared" si="0"/>
        <v>0</v>
      </c>
      <c r="I47" s="214" t="s">
        <v>65</v>
      </c>
    </row>
    <row r="48" spans="1:9" x14ac:dyDescent="0.25">
      <c r="A48" s="216"/>
      <c r="B48" s="217" t="s">
        <v>1479</v>
      </c>
      <c r="C48" s="218" t="s">
        <v>2425</v>
      </c>
      <c r="D48" s="214" t="s">
        <v>2587</v>
      </c>
      <c r="E48" s="58">
        <v>4456</v>
      </c>
      <c r="F48" s="609">
        <v>41731</v>
      </c>
      <c r="G48" s="56">
        <v>4456</v>
      </c>
      <c r="H48" s="86">
        <f t="shared" si="0"/>
        <v>0</v>
      </c>
      <c r="I48" s="214" t="s">
        <v>65</v>
      </c>
    </row>
    <row r="49" spans="1:9" x14ac:dyDescent="0.25">
      <c r="A49" s="216"/>
      <c r="B49" s="217" t="s">
        <v>1481</v>
      </c>
      <c r="C49" s="218" t="s">
        <v>2425</v>
      </c>
      <c r="D49" s="214" t="s">
        <v>191</v>
      </c>
      <c r="E49" s="58">
        <v>1817</v>
      </c>
      <c r="F49" s="609">
        <v>41731</v>
      </c>
      <c r="G49" s="56">
        <v>1817</v>
      </c>
      <c r="H49" s="86">
        <f t="shared" si="0"/>
        <v>0</v>
      </c>
      <c r="I49" s="214" t="s">
        <v>65</v>
      </c>
    </row>
    <row r="50" spans="1:9" x14ac:dyDescent="0.25">
      <c r="A50" s="216"/>
      <c r="B50" s="217" t="s">
        <v>1482</v>
      </c>
      <c r="C50" s="218" t="s">
        <v>2425</v>
      </c>
      <c r="D50" s="214" t="s">
        <v>99</v>
      </c>
      <c r="E50" s="58">
        <v>4742.3999999999996</v>
      </c>
      <c r="F50" s="609">
        <v>41731</v>
      </c>
      <c r="G50" s="56">
        <v>4742.3999999999996</v>
      </c>
      <c r="H50" s="86">
        <f t="shared" si="0"/>
        <v>0</v>
      </c>
      <c r="I50" s="214" t="s">
        <v>65</v>
      </c>
    </row>
    <row r="51" spans="1:9" x14ac:dyDescent="0.25">
      <c r="A51" s="216"/>
      <c r="B51" s="217" t="s">
        <v>1483</v>
      </c>
      <c r="C51" s="218" t="s">
        <v>2425</v>
      </c>
      <c r="D51" s="214" t="s">
        <v>233</v>
      </c>
      <c r="E51" s="58">
        <v>820.6</v>
      </c>
      <c r="F51" s="609">
        <v>41731</v>
      </c>
      <c r="G51" s="56">
        <v>820.6</v>
      </c>
      <c r="H51" s="86">
        <f t="shared" si="0"/>
        <v>0</v>
      </c>
      <c r="I51" s="214" t="s">
        <v>65</v>
      </c>
    </row>
    <row r="52" spans="1:9" x14ac:dyDescent="0.25">
      <c r="A52" s="216"/>
      <c r="B52" s="217" t="s">
        <v>1484</v>
      </c>
      <c r="C52" s="218" t="s">
        <v>2425</v>
      </c>
      <c r="D52" s="214" t="s">
        <v>468</v>
      </c>
      <c r="E52" s="58">
        <v>4795.2</v>
      </c>
      <c r="F52" s="609">
        <v>41731</v>
      </c>
      <c r="G52" s="56">
        <v>4795.2</v>
      </c>
      <c r="H52" s="86">
        <f t="shared" si="0"/>
        <v>0</v>
      </c>
      <c r="I52" s="214"/>
    </row>
    <row r="53" spans="1:9" x14ac:dyDescent="0.25">
      <c r="A53" s="216"/>
      <c r="B53" s="217" t="s">
        <v>1485</v>
      </c>
      <c r="C53" s="218" t="s">
        <v>2425</v>
      </c>
      <c r="D53" s="214" t="s">
        <v>2588</v>
      </c>
      <c r="E53" s="58">
        <v>13921</v>
      </c>
      <c r="F53" s="610" t="s">
        <v>2589</v>
      </c>
      <c r="G53" s="318">
        <v>13921</v>
      </c>
      <c r="H53" s="36">
        <f t="shared" si="0"/>
        <v>0</v>
      </c>
      <c r="I53" s="214" t="s">
        <v>27</v>
      </c>
    </row>
    <row r="54" spans="1:9" ht="34.5" x14ac:dyDescent="0.25">
      <c r="A54" s="216"/>
      <c r="B54" s="217" t="s">
        <v>1486</v>
      </c>
      <c r="C54" s="218" t="s">
        <v>2425</v>
      </c>
      <c r="D54" s="214" t="s">
        <v>2590</v>
      </c>
      <c r="E54" s="58">
        <v>40557.65</v>
      </c>
      <c r="F54" s="611" t="s">
        <v>2591</v>
      </c>
      <c r="G54" s="319">
        <v>40557.65</v>
      </c>
      <c r="H54" s="36">
        <f t="shared" si="0"/>
        <v>0</v>
      </c>
      <c r="I54" s="214" t="s">
        <v>27</v>
      </c>
    </row>
    <row r="55" spans="1:9" x14ac:dyDescent="0.25">
      <c r="A55" s="216"/>
      <c r="B55" s="217" t="s">
        <v>1487</v>
      </c>
      <c r="C55" s="218" t="s">
        <v>2425</v>
      </c>
      <c r="D55" s="214" t="s">
        <v>244</v>
      </c>
      <c r="E55" s="58">
        <v>18802.7</v>
      </c>
      <c r="F55" s="612" t="s">
        <v>2592</v>
      </c>
      <c r="G55" s="18">
        <v>18802.7</v>
      </c>
      <c r="H55" s="36">
        <f t="shared" si="0"/>
        <v>0</v>
      </c>
      <c r="I55" s="214" t="s">
        <v>27</v>
      </c>
    </row>
    <row r="56" spans="1:9" ht="34.5" x14ac:dyDescent="0.25">
      <c r="A56" s="216"/>
      <c r="B56" s="217" t="s">
        <v>1489</v>
      </c>
      <c r="C56" s="218" t="s">
        <v>2425</v>
      </c>
      <c r="D56" s="214" t="s">
        <v>257</v>
      </c>
      <c r="E56" s="58">
        <v>10404.5</v>
      </c>
      <c r="F56" s="613" t="s">
        <v>2593</v>
      </c>
      <c r="G56" s="18">
        <v>10404.5</v>
      </c>
      <c r="H56" s="36">
        <f t="shared" si="0"/>
        <v>0</v>
      </c>
      <c r="I56" s="214" t="s">
        <v>65</v>
      </c>
    </row>
    <row r="57" spans="1:9" x14ac:dyDescent="0.25">
      <c r="A57" s="216"/>
      <c r="B57" s="217" t="s">
        <v>1491</v>
      </c>
      <c r="C57" s="218" t="s">
        <v>2425</v>
      </c>
      <c r="D57" s="214" t="s">
        <v>544</v>
      </c>
      <c r="E57" s="58">
        <v>21058</v>
      </c>
      <c r="F57" s="546">
        <v>41731</v>
      </c>
      <c r="G57" s="18">
        <v>21058</v>
      </c>
      <c r="H57" s="36">
        <f t="shared" si="0"/>
        <v>0</v>
      </c>
      <c r="I57" s="214" t="s">
        <v>27</v>
      </c>
    </row>
    <row r="58" spans="1:9" x14ac:dyDescent="0.25">
      <c r="A58" s="216"/>
      <c r="B58" s="217" t="s">
        <v>1492</v>
      </c>
      <c r="C58" s="218" t="s">
        <v>2425</v>
      </c>
      <c r="D58" s="220" t="s">
        <v>2594</v>
      </c>
      <c r="E58" s="221">
        <v>0</v>
      </c>
      <c r="F58" s="614" t="s">
        <v>2455</v>
      </c>
      <c r="G58" s="18"/>
      <c r="H58" s="36">
        <f t="shared" si="0"/>
        <v>0</v>
      </c>
      <c r="I58" s="214" t="s">
        <v>27</v>
      </c>
    </row>
    <row r="59" spans="1:9" x14ac:dyDescent="0.25">
      <c r="A59" s="216"/>
      <c r="B59" s="217" t="s">
        <v>1493</v>
      </c>
      <c r="C59" s="218" t="s">
        <v>2425</v>
      </c>
      <c r="D59" s="214" t="s">
        <v>91</v>
      </c>
      <c r="E59" s="58">
        <v>15773.4</v>
      </c>
      <c r="F59" s="546">
        <v>41731</v>
      </c>
      <c r="G59" s="18">
        <v>15773.4</v>
      </c>
      <c r="H59" s="36">
        <f t="shared" si="0"/>
        <v>0</v>
      </c>
      <c r="I59" s="214" t="s">
        <v>27</v>
      </c>
    </row>
    <row r="60" spans="1:9" x14ac:dyDescent="0.25">
      <c r="A60" s="216"/>
      <c r="B60" s="217" t="s">
        <v>1496</v>
      </c>
      <c r="C60" s="218" t="s">
        <v>2425</v>
      </c>
      <c r="D60" s="214" t="s">
        <v>478</v>
      </c>
      <c r="E60" s="58">
        <v>15777.3</v>
      </c>
      <c r="F60" s="546">
        <v>41731</v>
      </c>
      <c r="G60" s="18">
        <v>15777.3</v>
      </c>
      <c r="H60" s="36">
        <f t="shared" si="0"/>
        <v>0</v>
      </c>
      <c r="I60" s="214" t="s">
        <v>21</v>
      </c>
    </row>
    <row r="61" spans="1:9" x14ac:dyDescent="0.25">
      <c r="A61" s="216"/>
      <c r="B61" s="217" t="s">
        <v>1497</v>
      </c>
      <c r="C61" s="218" t="s">
        <v>2425</v>
      </c>
      <c r="D61" s="214" t="s">
        <v>727</v>
      </c>
      <c r="E61" s="58">
        <v>64096</v>
      </c>
      <c r="F61" s="547" t="s">
        <v>2595</v>
      </c>
      <c r="G61" s="18">
        <v>64096</v>
      </c>
      <c r="H61" s="36">
        <f t="shared" si="0"/>
        <v>0</v>
      </c>
      <c r="I61" s="214" t="s">
        <v>217</v>
      </c>
    </row>
    <row r="62" spans="1:9" x14ac:dyDescent="0.25">
      <c r="A62" s="216"/>
      <c r="B62" s="217" t="s">
        <v>1498</v>
      </c>
      <c r="C62" s="218" t="s">
        <v>2425</v>
      </c>
      <c r="D62" s="214" t="s">
        <v>92</v>
      </c>
      <c r="E62" s="58">
        <v>2181</v>
      </c>
      <c r="F62" s="546">
        <v>41731</v>
      </c>
      <c r="G62" s="18">
        <v>2181</v>
      </c>
      <c r="H62" s="36">
        <f t="shared" si="0"/>
        <v>0</v>
      </c>
      <c r="I62" s="214" t="s">
        <v>27</v>
      </c>
    </row>
    <row r="63" spans="1:9" x14ac:dyDescent="0.25">
      <c r="A63" s="216"/>
      <c r="B63" s="217" t="s">
        <v>1499</v>
      </c>
      <c r="C63" s="218" t="s">
        <v>2425</v>
      </c>
      <c r="D63" s="214" t="s">
        <v>68</v>
      </c>
      <c r="E63" s="58">
        <v>3089</v>
      </c>
      <c r="F63" s="546">
        <v>41731</v>
      </c>
      <c r="G63" s="18">
        <v>3089</v>
      </c>
      <c r="H63" s="36">
        <f t="shared" si="0"/>
        <v>0</v>
      </c>
      <c r="I63" s="214" t="s">
        <v>12</v>
      </c>
    </row>
    <row r="64" spans="1:9" x14ac:dyDescent="0.25">
      <c r="A64" s="216">
        <v>41731</v>
      </c>
      <c r="B64" s="217" t="s">
        <v>1500</v>
      </c>
      <c r="C64" s="218" t="s">
        <v>2425</v>
      </c>
      <c r="D64" s="214" t="s">
        <v>106</v>
      </c>
      <c r="E64" s="58">
        <v>124784</v>
      </c>
      <c r="F64" s="546">
        <v>41739</v>
      </c>
      <c r="G64" s="18">
        <v>124784</v>
      </c>
      <c r="H64" s="36">
        <f t="shared" si="0"/>
        <v>0</v>
      </c>
      <c r="I64" s="214"/>
    </row>
    <row r="65" spans="1:9" x14ac:dyDescent="0.25">
      <c r="A65" s="216"/>
      <c r="B65" s="217" t="s">
        <v>1502</v>
      </c>
      <c r="C65" s="218" t="s">
        <v>2425</v>
      </c>
      <c r="D65" s="214" t="s">
        <v>14</v>
      </c>
      <c r="E65" s="58">
        <v>6080</v>
      </c>
      <c r="F65" s="546">
        <v>41731</v>
      </c>
      <c r="G65" s="18">
        <v>6080</v>
      </c>
      <c r="H65" s="36">
        <f t="shared" si="0"/>
        <v>0</v>
      </c>
      <c r="I65" s="58" t="s">
        <v>30</v>
      </c>
    </row>
    <row r="66" spans="1:9" x14ac:dyDescent="0.25">
      <c r="A66" s="216"/>
      <c r="B66" s="217" t="s">
        <v>1503</v>
      </c>
      <c r="C66" s="218" t="s">
        <v>2425</v>
      </c>
      <c r="D66" s="214" t="s">
        <v>147</v>
      </c>
      <c r="E66" s="58">
        <v>18577.5</v>
      </c>
      <c r="F66" s="546">
        <v>41731</v>
      </c>
      <c r="G66" s="18">
        <v>18577.5</v>
      </c>
      <c r="H66" s="36">
        <f t="shared" si="0"/>
        <v>0</v>
      </c>
      <c r="I66" s="214" t="s">
        <v>12</v>
      </c>
    </row>
    <row r="67" spans="1:9" ht="15.75" x14ac:dyDescent="0.25">
      <c r="A67" s="216">
        <v>41731</v>
      </c>
      <c r="B67" s="227" t="s">
        <v>1505</v>
      </c>
      <c r="C67" s="228" t="s">
        <v>2425</v>
      </c>
      <c r="D67" s="214" t="s">
        <v>16</v>
      </c>
      <c r="E67" s="58">
        <v>14234.4</v>
      </c>
      <c r="F67" s="553">
        <v>41738</v>
      </c>
      <c r="G67" s="230">
        <v>14234.4</v>
      </c>
      <c r="H67" s="36">
        <f>E67-G67</f>
        <v>0</v>
      </c>
      <c r="I67" s="214" t="s">
        <v>12</v>
      </c>
    </row>
    <row r="68" spans="1:9" ht="15.75" x14ac:dyDescent="0.25">
      <c r="A68" s="216"/>
      <c r="B68" s="227" t="s">
        <v>1507</v>
      </c>
      <c r="C68" s="228" t="s">
        <v>2425</v>
      </c>
      <c r="D68" s="214" t="s">
        <v>152</v>
      </c>
      <c r="E68" s="235">
        <v>7524</v>
      </c>
      <c r="F68" s="497">
        <v>41731</v>
      </c>
      <c r="G68" s="44">
        <v>7524</v>
      </c>
      <c r="H68" s="86">
        <f>E68-G68</f>
        <v>0</v>
      </c>
      <c r="I68" s="214"/>
    </row>
    <row r="69" spans="1:9" ht="15.75" x14ac:dyDescent="0.25">
      <c r="A69" s="216"/>
      <c r="B69" s="227" t="s">
        <v>1508</v>
      </c>
      <c r="C69" s="228" t="s">
        <v>2425</v>
      </c>
      <c r="D69" s="214" t="s">
        <v>1557</v>
      </c>
      <c r="E69" s="235">
        <v>7176</v>
      </c>
      <c r="F69" s="497">
        <v>41731</v>
      </c>
      <c r="G69" s="44">
        <v>7176</v>
      </c>
      <c r="H69" s="86">
        <f t="shared" ref="H69:H127" si="1">E69-G69</f>
        <v>0</v>
      </c>
      <c r="I69" s="214"/>
    </row>
    <row r="70" spans="1:9" ht="15.75" x14ac:dyDescent="0.25">
      <c r="A70" s="216"/>
      <c r="B70" s="227" t="s">
        <v>1510</v>
      </c>
      <c r="C70" s="228" t="s">
        <v>2425</v>
      </c>
      <c r="D70" s="214" t="s">
        <v>76</v>
      </c>
      <c r="E70" s="235">
        <v>3170</v>
      </c>
      <c r="F70" s="497">
        <v>41731</v>
      </c>
      <c r="G70" s="44">
        <v>3170</v>
      </c>
      <c r="H70" s="86">
        <f t="shared" si="1"/>
        <v>0</v>
      </c>
      <c r="I70" s="214"/>
    </row>
    <row r="71" spans="1:9" ht="15.75" x14ac:dyDescent="0.25">
      <c r="A71" s="216"/>
      <c r="B71" s="227" t="s">
        <v>1512</v>
      </c>
      <c r="C71" s="228" t="s">
        <v>2425</v>
      </c>
      <c r="D71" s="214" t="s">
        <v>16</v>
      </c>
      <c r="E71" s="235">
        <v>140032.5</v>
      </c>
      <c r="F71" s="497">
        <v>41738</v>
      </c>
      <c r="G71" s="44">
        <v>140032.5</v>
      </c>
      <c r="H71" s="86">
        <f t="shared" si="1"/>
        <v>0</v>
      </c>
      <c r="I71" s="214"/>
    </row>
    <row r="72" spans="1:9" ht="15.75" x14ac:dyDescent="0.25">
      <c r="A72" s="216"/>
      <c r="B72" s="227" t="s">
        <v>1513</v>
      </c>
      <c r="C72" s="228" t="s">
        <v>2425</v>
      </c>
      <c r="D72" s="214" t="s">
        <v>36</v>
      </c>
      <c r="E72" s="235">
        <v>5892</v>
      </c>
      <c r="F72" s="497">
        <v>41731</v>
      </c>
      <c r="G72" s="44">
        <v>5892</v>
      </c>
      <c r="H72" s="86">
        <f t="shared" si="1"/>
        <v>0</v>
      </c>
      <c r="I72" s="214"/>
    </row>
    <row r="73" spans="1:9" ht="15.75" x14ac:dyDescent="0.25">
      <c r="A73" s="216"/>
      <c r="B73" s="227" t="s">
        <v>1514</v>
      </c>
      <c r="C73" s="228" t="s">
        <v>2425</v>
      </c>
      <c r="D73" s="214" t="s">
        <v>1519</v>
      </c>
      <c r="E73" s="235">
        <v>7623</v>
      </c>
      <c r="F73" s="497">
        <v>41731</v>
      </c>
      <c r="G73" s="44">
        <v>7623</v>
      </c>
      <c r="H73" s="86">
        <f t="shared" si="1"/>
        <v>0</v>
      </c>
      <c r="I73" s="214" t="s">
        <v>12</v>
      </c>
    </row>
    <row r="74" spans="1:9" ht="15.75" x14ac:dyDescent="0.25">
      <c r="A74" s="216"/>
      <c r="B74" s="227" t="s">
        <v>1515</v>
      </c>
      <c r="C74" s="228" t="s">
        <v>2425</v>
      </c>
      <c r="D74" s="214" t="s">
        <v>11</v>
      </c>
      <c r="E74" s="235">
        <v>27512.5</v>
      </c>
      <c r="F74" s="497">
        <v>41754</v>
      </c>
      <c r="G74" s="44">
        <v>27512.5</v>
      </c>
      <c r="H74" s="86">
        <f t="shared" si="1"/>
        <v>0</v>
      </c>
      <c r="I74" s="214" t="s">
        <v>12</v>
      </c>
    </row>
    <row r="75" spans="1:9" ht="15.75" x14ac:dyDescent="0.25">
      <c r="A75" s="216"/>
      <c r="B75" s="227" t="s">
        <v>1516</v>
      </c>
      <c r="C75" s="228" t="s">
        <v>2425</v>
      </c>
      <c r="D75" s="214" t="s">
        <v>13</v>
      </c>
      <c r="E75" s="235">
        <v>2763</v>
      </c>
      <c r="F75" s="497">
        <v>41731</v>
      </c>
      <c r="G75" s="44">
        <v>2763</v>
      </c>
      <c r="H75" s="86">
        <f t="shared" si="1"/>
        <v>0</v>
      </c>
      <c r="I75" s="214" t="s">
        <v>30</v>
      </c>
    </row>
    <row r="76" spans="1:9" ht="15.75" x14ac:dyDescent="0.25">
      <c r="A76" s="216"/>
      <c r="B76" s="227" t="s">
        <v>1518</v>
      </c>
      <c r="C76" s="228" t="s">
        <v>2425</v>
      </c>
      <c r="D76" s="214" t="s">
        <v>22</v>
      </c>
      <c r="E76" s="235">
        <v>4867</v>
      </c>
      <c r="F76" s="497">
        <v>41731</v>
      </c>
      <c r="G76" s="44">
        <v>4867</v>
      </c>
      <c r="H76" s="86">
        <f t="shared" si="1"/>
        <v>0</v>
      </c>
      <c r="I76" s="214"/>
    </row>
    <row r="77" spans="1:9" ht="15.75" x14ac:dyDescent="0.25">
      <c r="A77" s="216"/>
      <c r="B77" s="227" t="s">
        <v>1521</v>
      </c>
      <c r="C77" s="228" t="s">
        <v>2425</v>
      </c>
      <c r="D77" s="214" t="s">
        <v>180</v>
      </c>
      <c r="E77" s="235">
        <v>11431</v>
      </c>
      <c r="F77" s="497">
        <v>41731</v>
      </c>
      <c r="G77" s="44">
        <v>11431</v>
      </c>
      <c r="H77" s="86">
        <f t="shared" si="1"/>
        <v>0</v>
      </c>
      <c r="I77" s="214" t="s">
        <v>12</v>
      </c>
    </row>
    <row r="78" spans="1:9" ht="15.75" x14ac:dyDescent="0.25">
      <c r="A78" s="216"/>
      <c r="B78" s="227" t="s">
        <v>1522</v>
      </c>
      <c r="C78" s="228" t="s">
        <v>2425</v>
      </c>
      <c r="D78" s="214" t="s">
        <v>55</v>
      </c>
      <c r="E78" s="235">
        <v>6675</v>
      </c>
      <c r="F78" s="497">
        <v>41731</v>
      </c>
      <c r="G78" s="44">
        <v>6675</v>
      </c>
      <c r="H78" s="86">
        <f t="shared" si="1"/>
        <v>0</v>
      </c>
      <c r="I78" s="214"/>
    </row>
    <row r="79" spans="1:9" ht="15.75" x14ac:dyDescent="0.25">
      <c r="A79" s="216"/>
      <c r="B79" s="227" t="s">
        <v>1523</v>
      </c>
      <c r="C79" s="228" t="s">
        <v>2425</v>
      </c>
      <c r="D79" s="214" t="s">
        <v>8</v>
      </c>
      <c r="E79" s="235">
        <v>1876</v>
      </c>
      <c r="F79" s="497">
        <v>41731</v>
      </c>
      <c r="G79" s="44">
        <v>1876</v>
      </c>
      <c r="H79" s="86">
        <f t="shared" si="1"/>
        <v>0</v>
      </c>
      <c r="I79" s="214" t="s">
        <v>8</v>
      </c>
    </row>
    <row r="80" spans="1:9" ht="15.75" x14ac:dyDescent="0.25">
      <c r="A80" s="216"/>
      <c r="B80" s="227" t="s">
        <v>1524</v>
      </c>
      <c r="C80" s="228" t="s">
        <v>2425</v>
      </c>
      <c r="D80" s="214" t="s">
        <v>163</v>
      </c>
      <c r="E80" s="235">
        <v>9866.4</v>
      </c>
      <c r="F80" s="497">
        <v>41731</v>
      </c>
      <c r="G80" s="44">
        <v>9866.4</v>
      </c>
      <c r="H80" s="86">
        <f t="shared" si="1"/>
        <v>0</v>
      </c>
      <c r="I80" s="214" t="s">
        <v>65</v>
      </c>
    </row>
    <row r="81" spans="1:9" ht="15.75" x14ac:dyDescent="0.25">
      <c r="A81" s="216"/>
      <c r="B81" s="227" t="s">
        <v>1525</v>
      </c>
      <c r="C81" s="228" t="s">
        <v>2425</v>
      </c>
      <c r="D81" s="214" t="s">
        <v>269</v>
      </c>
      <c r="E81" s="235">
        <v>1852.5</v>
      </c>
      <c r="F81" s="554" t="s">
        <v>2596</v>
      </c>
      <c r="G81" s="44">
        <v>1852.5</v>
      </c>
      <c r="H81" s="86">
        <f t="shared" si="1"/>
        <v>0</v>
      </c>
      <c r="I81" s="214" t="s">
        <v>30</v>
      </c>
    </row>
    <row r="82" spans="1:9" ht="15.75" x14ac:dyDescent="0.25">
      <c r="A82" s="216"/>
      <c r="B82" s="227" t="s">
        <v>1526</v>
      </c>
      <c r="C82" s="228" t="s">
        <v>2425</v>
      </c>
      <c r="D82" s="214" t="s">
        <v>29</v>
      </c>
      <c r="E82" s="235">
        <v>4976</v>
      </c>
      <c r="F82" s="497">
        <v>41731</v>
      </c>
      <c r="G82" s="44">
        <v>4976</v>
      </c>
      <c r="H82" s="86">
        <f t="shared" si="1"/>
        <v>0</v>
      </c>
      <c r="I82" s="214" t="s">
        <v>30</v>
      </c>
    </row>
    <row r="83" spans="1:9" ht="15.75" x14ac:dyDescent="0.25">
      <c r="A83" s="216"/>
      <c r="B83" s="227" t="s">
        <v>1527</v>
      </c>
      <c r="C83" s="228" t="s">
        <v>2425</v>
      </c>
      <c r="D83" s="214" t="s">
        <v>1782</v>
      </c>
      <c r="E83" s="235">
        <v>1015</v>
      </c>
      <c r="F83" s="497">
        <v>41731</v>
      </c>
      <c r="G83" s="44">
        <v>1015</v>
      </c>
      <c r="H83" s="86">
        <f t="shared" si="1"/>
        <v>0</v>
      </c>
      <c r="I83" s="214" t="s">
        <v>30</v>
      </c>
    </row>
    <row r="84" spans="1:9" ht="15.75" x14ac:dyDescent="0.25">
      <c r="A84" s="216"/>
      <c r="B84" s="227" t="s">
        <v>1528</v>
      </c>
      <c r="C84" s="228" t="s">
        <v>2425</v>
      </c>
      <c r="D84" s="214" t="s">
        <v>62</v>
      </c>
      <c r="E84" s="235">
        <v>26658</v>
      </c>
      <c r="F84" s="497">
        <v>41731</v>
      </c>
      <c r="G84" s="44">
        <v>26658</v>
      </c>
      <c r="H84" s="86">
        <f t="shared" si="1"/>
        <v>0</v>
      </c>
      <c r="I84" s="214" t="s">
        <v>8</v>
      </c>
    </row>
    <row r="85" spans="1:9" ht="15.75" x14ac:dyDescent="0.25">
      <c r="A85" s="216"/>
      <c r="B85" s="227" t="s">
        <v>1530</v>
      </c>
      <c r="C85" s="228" t="s">
        <v>2425</v>
      </c>
      <c r="D85" s="214" t="s">
        <v>32</v>
      </c>
      <c r="E85" s="235">
        <v>8506.4</v>
      </c>
      <c r="F85" s="497">
        <v>41731</v>
      </c>
      <c r="G85" s="44">
        <v>8506.4</v>
      </c>
      <c r="H85" s="86">
        <f t="shared" si="1"/>
        <v>0</v>
      </c>
      <c r="I85" s="214" t="s">
        <v>30</v>
      </c>
    </row>
    <row r="86" spans="1:9" ht="15.75" x14ac:dyDescent="0.25">
      <c r="A86" s="216"/>
      <c r="B86" s="227" t="s">
        <v>1531</v>
      </c>
      <c r="C86" s="228" t="s">
        <v>2425</v>
      </c>
      <c r="D86" s="214" t="s">
        <v>74</v>
      </c>
      <c r="E86" s="235">
        <v>1375</v>
      </c>
      <c r="F86" s="497">
        <v>41731</v>
      </c>
      <c r="G86" s="44">
        <v>1375</v>
      </c>
      <c r="H86" s="86">
        <f t="shared" si="1"/>
        <v>0</v>
      </c>
      <c r="I86" s="214"/>
    </row>
    <row r="87" spans="1:9" ht="15.75" x14ac:dyDescent="0.25">
      <c r="A87" s="216"/>
      <c r="B87" s="227" t="s">
        <v>1532</v>
      </c>
      <c r="C87" s="228" t="s">
        <v>2425</v>
      </c>
      <c r="D87" s="214" t="s">
        <v>57</v>
      </c>
      <c r="E87" s="235">
        <v>1225</v>
      </c>
      <c r="F87" s="497">
        <v>41731</v>
      </c>
      <c r="G87" s="44">
        <v>1225</v>
      </c>
      <c r="H87" s="86">
        <f t="shared" si="1"/>
        <v>0</v>
      </c>
      <c r="I87" s="214" t="s">
        <v>30</v>
      </c>
    </row>
    <row r="88" spans="1:9" ht="15.75" x14ac:dyDescent="0.25">
      <c r="A88" s="216"/>
      <c r="B88" s="227" t="s">
        <v>1533</v>
      </c>
      <c r="C88" s="228" t="s">
        <v>2425</v>
      </c>
      <c r="D88" s="214" t="s">
        <v>8</v>
      </c>
      <c r="E88" s="235">
        <v>562</v>
      </c>
      <c r="F88" s="497">
        <v>41731</v>
      </c>
      <c r="G88" s="44">
        <v>562</v>
      </c>
      <c r="H88" s="86">
        <f t="shared" si="1"/>
        <v>0</v>
      </c>
      <c r="I88" s="214" t="s">
        <v>8</v>
      </c>
    </row>
    <row r="89" spans="1:9" ht="15.75" x14ac:dyDescent="0.25">
      <c r="A89" s="216"/>
      <c r="B89" s="227" t="s">
        <v>1534</v>
      </c>
      <c r="C89" s="228" t="s">
        <v>2425</v>
      </c>
      <c r="D89" s="214" t="s">
        <v>250</v>
      </c>
      <c r="E89" s="235">
        <v>14209</v>
      </c>
      <c r="F89" s="554" t="s">
        <v>2597</v>
      </c>
      <c r="G89" s="44">
        <v>14209</v>
      </c>
      <c r="H89" s="86">
        <f t="shared" si="1"/>
        <v>0</v>
      </c>
      <c r="I89" s="214"/>
    </row>
    <row r="90" spans="1:9" ht="15.75" x14ac:dyDescent="0.25">
      <c r="A90" s="216"/>
      <c r="B90" s="227" t="s">
        <v>1535</v>
      </c>
      <c r="C90" s="228" t="s">
        <v>2425</v>
      </c>
      <c r="D90" s="214" t="s">
        <v>260</v>
      </c>
      <c r="E90" s="235">
        <v>1704</v>
      </c>
      <c r="F90" s="497">
        <v>41731</v>
      </c>
      <c r="G90" s="44">
        <v>1704</v>
      </c>
      <c r="H90" s="86">
        <f t="shared" si="1"/>
        <v>0</v>
      </c>
      <c r="I90" s="214" t="s">
        <v>45</v>
      </c>
    </row>
    <row r="91" spans="1:9" ht="15.75" x14ac:dyDescent="0.25">
      <c r="A91" s="216"/>
      <c r="B91" s="227" t="s">
        <v>1536</v>
      </c>
      <c r="C91" s="228" t="s">
        <v>2425</v>
      </c>
      <c r="D91" s="214" t="s">
        <v>478</v>
      </c>
      <c r="E91" s="235">
        <v>22910</v>
      </c>
      <c r="F91" s="497">
        <v>41731</v>
      </c>
      <c r="G91" s="44">
        <v>22910</v>
      </c>
      <c r="H91" s="86">
        <f t="shared" si="1"/>
        <v>0</v>
      </c>
      <c r="I91" s="214" t="s">
        <v>65</v>
      </c>
    </row>
    <row r="92" spans="1:9" ht="15.75" x14ac:dyDescent="0.25">
      <c r="A92" s="216"/>
      <c r="B92" s="227" t="s">
        <v>1537</v>
      </c>
      <c r="C92" s="228" t="s">
        <v>2425</v>
      </c>
      <c r="D92" s="214" t="s">
        <v>54</v>
      </c>
      <c r="E92" s="235">
        <v>10398</v>
      </c>
      <c r="F92" s="497">
        <v>41731</v>
      </c>
      <c r="G92" s="44">
        <v>10398</v>
      </c>
      <c r="H92" s="86">
        <f t="shared" si="1"/>
        <v>0</v>
      </c>
      <c r="I92" s="214"/>
    </row>
    <row r="93" spans="1:9" ht="15.75" x14ac:dyDescent="0.25">
      <c r="A93" s="216"/>
      <c r="B93" s="227" t="s">
        <v>1538</v>
      </c>
      <c r="C93" s="228" t="s">
        <v>2425</v>
      </c>
      <c r="D93" s="214" t="s">
        <v>60</v>
      </c>
      <c r="E93" s="235">
        <v>6439.5</v>
      </c>
      <c r="F93" s="559" t="s">
        <v>2598</v>
      </c>
      <c r="G93" s="44">
        <v>6439.5</v>
      </c>
      <c r="H93" s="86">
        <f t="shared" si="1"/>
        <v>0</v>
      </c>
      <c r="I93" s="214" t="s">
        <v>8</v>
      </c>
    </row>
    <row r="94" spans="1:9" ht="15.75" x14ac:dyDescent="0.25">
      <c r="A94" s="216"/>
      <c r="B94" s="227" t="s">
        <v>1539</v>
      </c>
      <c r="C94" s="228" t="s">
        <v>2425</v>
      </c>
      <c r="D94" s="214" t="s">
        <v>11</v>
      </c>
      <c r="E94" s="235">
        <v>15079</v>
      </c>
      <c r="F94" s="497">
        <v>41731</v>
      </c>
      <c r="G94" s="44">
        <v>15079</v>
      </c>
      <c r="H94" s="86">
        <f t="shared" si="1"/>
        <v>0</v>
      </c>
      <c r="I94" s="214"/>
    </row>
    <row r="95" spans="1:9" ht="15.75" x14ac:dyDescent="0.25">
      <c r="A95" s="216"/>
      <c r="B95" s="227" t="s">
        <v>1541</v>
      </c>
      <c r="C95" s="228" t="s">
        <v>2425</v>
      </c>
      <c r="D95" s="214" t="s">
        <v>8</v>
      </c>
      <c r="E95" s="235">
        <v>1415</v>
      </c>
      <c r="F95" s="497">
        <v>41731</v>
      </c>
      <c r="G95" s="44">
        <v>1415</v>
      </c>
      <c r="H95" s="86">
        <f t="shared" si="1"/>
        <v>0</v>
      </c>
      <c r="I95" s="214"/>
    </row>
    <row r="96" spans="1:9" ht="15.75" x14ac:dyDescent="0.25">
      <c r="A96" s="216"/>
      <c r="B96" s="227" t="s">
        <v>1542</v>
      </c>
      <c r="C96" s="228" t="s">
        <v>2425</v>
      </c>
      <c r="D96" s="220" t="s">
        <v>53</v>
      </c>
      <c r="E96" s="241">
        <v>0</v>
      </c>
      <c r="F96" s="497"/>
      <c r="G96" s="44"/>
      <c r="H96" s="86">
        <f t="shared" si="1"/>
        <v>0</v>
      </c>
      <c r="I96" s="214" t="s">
        <v>512</v>
      </c>
    </row>
    <row r="97" spans="1:9" ht="15.75" x14ac:dyDescent="0.25">
      <c r="A97" s="216"/>
      <c r="B97" s="227" t="s">
        <v>1543</v>
      </c>
      <c r="C97" s="228" t="s">
        <v>2425</v>
      </c>
      <c r="D97" s="214" t="s">
        <v>576</v>
      </c>
      <c r="E97" s="235">
        <v>1580</v>
      </c>
      <c r="F97" s="497">
        <v>41731</v>
      </c>
      <c r="G97" s="44">
        <v>1580</v>
      </c>
      <c r="H97" s="86">
        <f t="shared" si="1"/>
        <v>0</v>
      </c>
      <c r="I97" s="214" t="s">
        <v>162</v>
      </c>
    </row>
    <row r="98" spans="1:9" ht="15.75" x14ac:dyDescent="0.25">
      <c r="A98" s="216"/>
      <c r="B98" s="227" t="s">
        <v>1545</v>
      </c>
      <c r="C98" s="228" t="s">
        <v>2425</v>
      </c>
      <c r="D98" s="214" t="s">
        <v>48</v>
      </c>
      <c r="E98" s="235">
        <v>384</v>
      </c>
      <c r="F98" s="497">
        <v>41731</v>
      </c>
      <c r="G98" s="44">
        <v>384</v>
      </c>
      <c r="H98" s="86">
        <f t="shared" si="1"/>
        <v>0</v>
      </c>
      <c r="I98" s="214" t="s">
        <v>162</v>
      </c>
    </row>
    <row r="99" spans="1:9" ht="15.75" x14ac:dyDescent="0.25">
      <c r="A99" s="216"/>
      <c r="B99" s="227" t="s">
        <v>1546</v>
      </c>
      <c r="C99" s="228" t="s">
        <v>2425</v>
      </c>
      <c r="D99" s="214" t="s">
        <v>13</v>
      </c>
      <c r="E99" s="235">
        <v>294</v>
      </c>
      <c r="F99" s="497">
        <v>41731</v>
      </c>
      <c r="G99" s="44">
        <v>294</v>
      </c>
      <c r="H99" s="86">
        <f t="shared" si="1"/>
        <v>0</v>
      </c>
      <c r="I99" s="214"/>
    </row>
    <row r="100" spans="1:9" ht="15.75" x14ac:dyDescent="0.25">
      <c r="A100" s="216"/>
      <c r="B100" s="227" t="s">
        <v>1547</v>
      </c>
      <c r="C100" s="228" t="s">
        <v>2425</v>
      </c>
      <c r="D100" s="214" t="s">
        <v>918</v>
      </c>
      <c r="E100" s="235">
        <v>14228</v>
      </c>
      <c r="F100" s="497">
        <v>41732</v>
      </c>
      <c r="G100" s="44">
        <v>14228</v>
      </c>
      <c r="H100" s="86">
        <f t="shared" si="1"/>
        <v>0</v>
      </c>
      <c r="I100" s="214" t="s">
        <v>12</v>
      </c>
    </row>
    <row r="101" spans="1:9" ht="15.75" x14ac:dyDescent="0.25">
      <c r="A101" s="216"/>
      <c r="B101" s="227" t="s">
        <v>1548</v>
      </c>
      <c r="C101" s="228" t="s">
        <v>2425</v>
      </c>
      <c r="D101" s="214" t="s">
        <v>299</v>
      </c>
      <c r="E101" s="235">
        <v>4605</v>
      </c>
      <c r="F101" s="497">
        <v>41731</v>
      </c>
      <c r="G101" s="44">
        <v>4605</v>
      </c>
      <c r="H101" s="86">
        <f t="shared" si="1"/>
        <v>0</v>
      </c>
      <c r="I101" s="214"/>
    </row>
    <row r="102" spans="1:9" ht="15.75" x14ac:dyDescent="0.25">
      <c r="A102" s="216"/>
      <c r="B102" s="227" t="s">
        <v>1549</v>
      </c>
      <c r="C102" s="228" t="s">
        <v>2425</v>
      </c>
      <c r="D102" s="214" t="s">
        <v>115</v>
      </c>
      <c r="E102" s="235">
        <v>2576</v>
      </c>
      <c r="F102" s="497">
        <v>41731</v>
      </c>
      <c r="G102" s="44">
        <v>2576</v>
      </c>
      <c r="H102" s="86">
        <f t="shared" si="1"/>
        <v>0</v>
      </c>
      <c r="I102" s="214"/>
    </row>
    <row r="103" spans="1:9" ht="15.75" x14ac:dyDescent="0.25">
      <c r="A103" s="216"/>
      <c r="B103" s="227" t="s">
        <v>1550</v>
      </c>
      <c r="C103" s="228" t="s">
        <v>2425</v>
      </c>
      <c r="D103" s="214" t="s">
        <v>8</v>
      </c>
      <c r="E103" s="235">
        <v>646</v>
      </c>
      <c r="F103" s="497">
        <v>41731</v>
      </c>
      <c r="G103" s="44">
        <v>646</v>
      </c>
      <c r="H103" s="86">
        <f t="shared" si="1"/>
        <v>0</v>
      </c>
      <c r="I103" s="214" t="s">
        <v>8</v>
      </c>
    </row>
    <row r="104" spans="1:9" ht="15.75" x14ac:dyDescent="0.25">
      <c r="A104" s="216"/>
      <c r="B104" s="227" t="s">
        <v>1551</v>
      </c>
      <c r="C104" s="228" t="s">
        <v>2425</v>
      </c>
      <c r="D104" s="214" t="s">
        <v>68</v>
      </c>
      <c r="E104" s="235">
        <v>3102</v>
      </c>
      <c r="F104" s="497">
        <v>41732</v>
      </c>
      <c r="G104" s="44">
        <v>3102</v>
      </c>
      <c r="H104" s="86">
        <f t="shared" si="1"/>
        <v>0</v>
      </c>
      <c r="I104" s="214"/>
    </row>
    <row r="105" spans="1:9" ht="15.75" x14ac:dyDescent="0.25">
      <c r="A105" s="216"/>
      <c r="B105" s="227" t="s">
        <v>1552</v>
      </c>
      <c r="C105" s="228" t="s">
        <v>2425</v>
      </c>
      <c r="D105" s="214" t="s">
        <v>8</v>
      </c>
      <c r="E105" s="235">
        <v>7064</v>
      </c>
      <c r="F105" s="497">
        <v>41731</v>
      </c>
      <c r="G105" s="44">
        <v>7064</v>
      </c>
      <c r="H105" s="86">
        <f t="shared" si="1"/>
        <v>0</v>
      </c>
      <c r="I105" s="214" t="s">
        <v>8</v>
      </c>
    </row>
    <row r="106" spans="1:9" ht="15.75" x14ac:dyDescent="0.25">
      <c r="A106" s="216"/>
      <c r="B106" s="227" t="s">
        <v>1553</v>
      </c>
      <c r="C106" s="228" t="s">
        <v>2425</v>
      </c>
      <c r="D106" s="214" t="s">
        <v>152</v>
      </c>
      <c r="E106" s="235">
        <v>9545</v>
      </c>
      <c r="F106" s="497">
        <v>41732</v>
      </c>
      <c r="G106" s="44">
        <v>9545</v>
      </c>
      <c r="H106" s="86">
        <f t="shared" si="1"/>
        <v>0</v>
      </c>
      <c r="I106" s="214" t="s">
        <v>12</v>
      </c>
    </row>
    <row r="107" spans="1:9" ht="15.75" x14ac:dyDescent="0.25">
      <c r="A107" s="216"/>
      <c r="B107" s="227" t="s">
        <v>1554</v>
      </c>
      <c r="C107" s="228" t="s">
        <v>2425</v>
      </c>
      <c r="D107" s="214" t="s">
        <v>8</v>
      </c>
      <c r="E107" s="235">
        <v>1394</v>
      </c>
      <c r="F107" s="497">
        <v>41731</v>
      </c>
      <c r="G107" s="44">
        <v>1394</v>
      </c>
      <c r="H107" s="86">
        <f t="shared" si="1"/>
        <v>0</v>
      </c>
      <c r="I107" s="214" t="s">
        <v>8</v>
      </c>
    </row>
    <row r="108" spans="1:9" ht="15.75" x14ac:dyDescent="0.25">
      <c r="A108" s="216"/>
      <c r="B108" s="227" t="s">
        <v>1555</v>
      </c>
      <c r="C108" s="228" t="s">
        <v>2425</v>
      </c>
      <c r="D108" s="214" t="s">
        <v>233</v>
      </c>
      <c r="E108" s="235">
        <v>1767</v>
      </c>
      <c r="F108" s="497">
        <v>41732</v>
      </c>
      <c r="G108" s="44">
        <v>1767</v>
      </c>
      <c r="H108" s="86">
        <f t="shared" si="1"/>
        <v>0</v>
      </c>
      <c r="I108" s="214" t="s">
        <v>12</v>
      </c>
    </row>
    <row r="109" spans="1:9" ht="15.75" x14ac:dyDescent="0.25">
      <c r="A109" s="216"/>
      <c r="B109" s="227" t="s">
        <v>1556</v>
      </c>
      <c r="C109" s="228" t="s">
        <v>2425</v>
      </c>
      <c r="D109" s="214" t="s">
        <v>191</v>
      </c>
      <c r="E109" s="235">
        <v>2500</v>
      </c>
      <c r="F109" s="497">
        <v>41732</v>
      </c>
      <c r="G109" s="44">
        <v>2500</v>
      </c>
      <c r="H109" s="86">
        <f t="shared" si="1"/>
        <v>0</v>
      </c>
      <c r="I109" s="214" t="s">
        <v>12</v>
      </c>
    </row>
    <row r="110" spans="1:9" ht="15.75" x14ac:dyDescent="0.25">
      <c r="A110" s="216"/>
      <c r="B110" s="227" t="s">
        <v>1558</v>
      </c>
      <c r="C110" s="228" t="s">
        <v>2425</v>
      </c>
      <c r="D110" s="214" t="s">
        <v>78</v>
      </c>
      <c r="E110" s="235">
        <v>2639</v>
      </c>
      <c r="F110" s="497">
        <v>41732</v>
      </c>
      <c r="G110" s="44">
        <v>2639</v>
      </c>
      <c r="H110" s="86">
        <f t="shared" si="1"/>
        <v>0</v>
      </c>
      <c r="I110" s="214" t="s">
        <v>12</v>
      </c>
    </row>
    <row r="111" spans="1:9" ht="15.75" x14ac:dyDescent="0.25">
      <c r="A111" s="216"/>
      <c r="B111" s="227" t="s">
        <v>1559</v>
      </c>
      <c r="C111" s="228" t="s">
        <v>2425</v>
      </c>
      <c r="D111" s="214" t="s">
        <v>144</v>
      </c>
      <c r="E111" s="235">
        <v>3264</v>
      </c>
      <c r="F111" s="497">
        <v>41732</v>
      </c>
      <c r="G111" s="56">
        <v>3264</v>
      </c>
      <c r="H111" s="86">
        <f t="shared" si="1"/>
        <v>0</v>
      </c>
      <c r="I111" s="214" t="s">
        <v>12</v>
      </c>
    </row>
    <row r="112" spans="1:9" ht="15.75" x14ac:dyDescent="0.25">
      <c r="A112" s="216"/>
      <c r="B112" s="227" t="s">
        <v>1560</v>
      </c>
      <c r="C112" s="228" t="s">
        <v>2425</v>
      </c>
      <c r="D112" s="214" t="s">
        <v>99</v>
      </c>
      <c r="E112" s="235">
        <v>5667</v>
      </c>
      <c r="F112" s="497">
        <v>41732</v>
      </c>
      <c r="G112" s="56">
        <v>5667</v>
      </c>
      <c r="H112" s="86">
        <f t="shared" si="1"/>
        <v>0</v>
      </c>
      <c r="I112" s="214" t="s">
        <v>12</v>
      </c>
    </row>
    <row r="113" spans="1:9" ht="15.75" x14ac:dyDescent="0.25">
      <c r="A113" s="216"/>
      <c r="B113" s="227" t="s">
        <v>1561</v>
      </c>
      <c r="C113" s="228" t="s">
        <v>2425</v>
      </c>
      <c r="D113" s="214" t="s">
        <v>468</v>
      </c>
      <c r="E113" s="235">
        <v>4220</v>
      </c>
      <c r="F113" s="497">
        <v>41732</v>
      </c>
      <c r="G113" s="56">
        <v>4220</v>
      </c>
      <c r="H113" s="86">
        <f t="shared" si="1"/>
        <v>0</v>
      </c>
      <c r="I113" s="214"/>
    </row>
    <row r="114" spans="1:9" ht="15.75" x14ac:dyDescent="0.25">
      <c r="A114" s="216"/>
      <c r="B114" s="227" t="s">
        <v>1562</v>
      </c>
      <c r="C114" s="228" t="s">
        <v>2425</v>
      </c>
      <c r="D114" s="214" t="s">
        <v>129</v>
      </c>
      <c r="E114" s="235">
        <v>760</v>
      </c>
      <c r="F114" s="497">
        <v>41731</v>
      </c>
      <c r="G114" s="44">
        <v>760</v>
      </c>
      <c r="H114" s="86">
        <f t="shared" si="1"/>
        <v>0</v>
      </c>
      <c r="I114" s="214" t="s">
        <v>8</v>
      </c>
    </row>
    <row r="115" spans="1:9" ht="15.75" x14ac:dyDescent="0.25">
      <c r="A115" s="216"/>
      <c r="B115" s="227" t="s">
        <v>1563</v>
      </c>
      <c r="C115" s="228" t="s">
        <v>2425</v>
      </c>
      <c r="D115" s="214" t="s">
        <v>2599</v>
      </c>
      <c r="E115" s="235">
        <v>875</v>
      </c>
      <c r="F115" s="497">
        <v>41731</v>
      </c>
      <c r="G115" s="44">
        <v>875</v>
      </c>
      <c r="H115" s="86">
        <f t="shared" si="1"/>
        <v>0</v>
      </c>
      <c r="I115" s="214"/>
    </row>
    <row r="116" spans="1:9" ht="15.75" x14ac:dyDescent="0.25">
      <c r="A116" s="216"/>
      <c r="B116" s="227" t="s">
        <v>1564</v>
      </c>
      <c r="C116" s="228" t="s">
        <v>2425</v>
      </c>
      <c r="D116" s="214" t="s">
        <v>8</v>
      </c>
      <c r="E116" s="235">
        <v>772</v>
      </c>
      <c r="F116" s="497">
        <v>41731</v>
      </c>
      <c r="G116" s="44">
        <v>772</v>
      </c>
      <c r="H116" s="86">
        <f t="shared" si="1"/>
        <v>0</v>
      </c>
      <c r="I116" s="214" t="s">
        <v>8</v>
      </c>
    </row>
    <row r="117" spans="1:9" ht="15.75" x14ac:dyDescent="0.25">
      <c r="A117" s="216"/>
      <c r="B117" s="227" t="s">
        <v>1565</v>
      </c>
      <c r="C117" s="228" t="s">
        <v>2425</v>
      </c>
      <c r="D117" s="214" t="s">
        <v>435</v>
      </c>
      <c r="E117" s="235">
        <v>5542</v>
      </c>
      <c r="F117" s="557" t="s">
        <v>2600</v>
      </c>
      <c r="G117" s="44">
        <v>5542</v>
      </c>
      <c r="H117" s="86">
        <f t="shared" si="1"/>
        <v>0</v>
      </c>
      <c r="I117" s="214" t="s">
        <v>8</v>
      </c>
    </row>
    <row r="118" spans="1:9" ht="15.75" x14ac:dyDescent="0.25">
      <c r="A118" s="216"/>
      <c r="B118" s="227" t="s">
        <v>1567</v>
      </c>
      <c r="C118" s="228" t="s">
        <v>2425</v>
      </c>
      <c r="D118" s="214" t="s">
        <v>106</v>
      </c>
      <c r="E118" s="235">
        <v>127070</v>
      </c>
      <c r="F118" s="497">
        <v>41739</v>
      </c>
      <c r="G118" s="44">
        <v>127070</v>
      </c>
      <c r="H118" s="86">
        <f t="shared" si="1"/>
        <v>0</v>
      </c>
      <c r="I118" s="214"/>
    </row>
    <row r="119" spans="1:9" ht="15.75" x14ac:dyDescent="0.25">
      <c r="A119" s="216"/>
      <c r="B119" s="227" t="s">
        <v>1568</v>
      </c>
      <c r="C119" s="228" t="s">
        <v>2425</v>
      </c>
      <c r="D119" s="214" t="s">
        <v>494</v>
      </c>
      <c r="E119" s="235">
        <v>2047</v>
      </c>
      <c r="F119" s="497">
        <v>41731</v>
      </c>
      <c r="G119" s="44">
        <v>2047</v>
      </c>
      <c r="H119" s="86">
        <f t="shared" si="1"/>
        <v>0</v>
      </c>
      <c r="I119" s="214"/>
    </row>
    <row r="120" spans="1:9" ht="15.75" x14ac:dyDescent="0.25">
      <c r="A120" s="216"/>
      <c r="B120" s="227" t="s">
        <v>1569</v>
      </c>
      <c r="C120" s="228" t="s">
        <v>2425</v>
      </c>
      <c r="D120" s="214" t="s">
        <v>39</v>
      </c>
      <c r="E120" s="235">
        <v>8390</v>
      </c>
      <c r="F120" s="559" t="s">
        <v>2601</v>
      </c>
      <c r="G120" s="44">
        <v>8390</v>
      </c>
      <c r="H120" s="86">
        <f t="shared" si="1"/>
        <v>0</v>
      </c>
      <c r="I120" s="214"/>
    </row>
    <row r="121" spans="1:9" ht="15.75" x14ac:dyDescent="0.25">
      <c r="A121" s="216"/>
      <c r="B121" s="227" t="s">
        <v>1570</v>
      </c>
      <c r="C121" s="228" t="s">
        <v>2425</v>
      </c>
      <c r="D121" s="214" t="s">
        <v>152</v>
      </c>
      <c r="E121" s="235">
        <v>7398</v>
      </c>
      <c r="F121" s="497">
        <v>41731</v>
      </c>
      <c r="G121" s="44">
        <v>7398</v>
      </c>
      <c r="H121" s="86">
        <f t="shared" si="1"/>
        <v>0</v>
      </c>
      <c r="I121" s="214"/>
    </row>
    <row r="122" spans="1:9" ht="15.75" x14ac:dyDescent="0.25">
      <c r="A122" s="216"/>
      <c r="B122" s="227" t="s">
        <v>1571</v>
      </c>
      <c r="C122" s="228" t="s">
        <v>2425</v>
      </c>
      <c r="D122" s="214" t="s">
        <v>106</v>
      </c>
      <c r="E122" s="235">
        <v>1900</v>
      </c>
      <c r="F122" s="497">
        <v>41739</v>
      </c>
      <c r="G122" s="44">
        <v>1900</v>
      </c>
      <c r="H122" s="86">
        <f t="shared" si="1"/>
        <v>0</v>
      </c>
      <c r="I122" s="214" t="s">
        <v>21</v>
      </c>
    </row>
    <row r="123" spans="1:9" ht="15.75" x14ac:dyDescent="0.25">
      <c r="A123" s="216"/>
      <c r="B123" s="227" t="s">
        <v>1572</v>
      </c>
      <c r="C123" s="228" t="s">
        <v>2425</v>
      </c>
      <c r="D123" s="214" t="s">
        <v>19</v>
      </c>
      <c r="E123" s="235">
        <v>8500</v>
      </c>
      <c r="F123" s="497">
        <v>41733</v>
      </c>
      <c r="G123" s="44">
        <v>8500</v>
      </c>
      <c r="H123" s="86">
        <f t="shared" si="1"/>
        <v>0</v>
      </c>
      <c r="I123" s="214" t="s">
        <v>21</v>
      </c>
    </row>
    <row r="124" spans="1:9" ht="15.75" x14ac:dyDescent="0.25">
      <c r="A124" s="216"/>
      <c r="B124" s="227" t="s">
        <v>1573</v>
      </c>
      <c r="C124" s="228" t="s">
        <v>2425</v>
      </c>
      <c r="D124" s="214" t="s">
        <v>14</v>
      </c>
      <c r="E124" s="235">
        <v>6221</v>
      </c>
      <c r="F124" s="497">
        <v>41732</v>
      </c>
      <c r="G124" s="44">
        <v>6221</v>
      </c>
      <c r="H124" s="86">
        <f t="shared" si="1"/>
        <v>0</v>
      </c>
      <c r="I124" s="214" t="s">
        <v>21</v>
      </c>
    </row>
    <row r="125" spans="1:9" ht="15.75" x14ac:dyDescent="0.25">
      <c r="A125" s="216"/>
      <c r="B125" s="227" t="s">
        <v>1574</v>
      </c>
      <c r="C125" s="228" t="s">
        <v>2425</v>
      </c>
      <c r="D125" s="214" t="s">
        <v>502</v>
      </c>
      <c r="E125" s="246">
        <v>16344</v>
      </c>
      <c r="F125" s="497">
        <v>41731</v>
      </c>
      <c r="G125" s="44">
        <v>16344</v>
      </c>
      <c r="H125" s="86">
        <f t="shared" si="1"/>
        <v>0</v>
      </c>
      <c r="I125" s="214"/>
    </row>
    <row r="126" spans="1:9" ht="15.75" x14ac:dyDescent="0.25">
      <c r="A126" s="216">
        <v>41732</v>
      </c>
      <c r="B126" s="227" t="s">
        <v>1575</v>
      </c>
      <c r="C126" s="228" t="s">
        <v>2425</v>
      </c>
      <c r="D126" s="214" t="s">
        <v>21</v>
      </c>
      <c r="E126" s="235">
        <v>242</v>
      </c>
      <c r="F126" s="497">
        <v>41751</v>
      </c>
      <c r="G126" s="44">
        <v>242</v>
      </c>
      <c r="H126" s="86">
        <f t="shared" si="1"/>
        <v>0</v>
      </c>
      <c r="I126" s="214"/>
    </row>
    <row r="127" spans="1:9" ht="15.75" x14ac:dyDescent="0.25">
      <c r="A127" s="216"/>
      <c r="B127" s="227" t="s">
        <v>1577</v>
      </c>
      <c r="C127" s="228" t="s">
        <v>2425</v>
      </c>
      <c r="D127" s="214" t="s">
        <v>269</v>
      </c>
      <c r="E127" s="235">
        <v>2730</v>
      </c>
      <c r="F127" s="497">
        <v>41732</v>
      </c>
      <c r="G127" s="44">
        <v>2730</v>
      </c>
      <c r="H127" s="86">
        <f t="shared" si="1"/>
        <v>0</v>
      </c>
      <c r="I127" s="214"/>
    </row>
    <row r="128" spans="1:9" ht="15.75" x14ac:dyDescent="0.25">
      <c r="A128" s="216">
        <v>41732</v>
      </c>
      <c r="B128" s="227" t="s">
        <v>1578</v>
      </c>
      <c r="C128" s="233" t="s">
        <v>2425</v>
      </c>
      <c r="D128" s="214" t="s">
        <v>11</v>
      </c>
      <c r="E128" s="58">
        <v>9832.5</v>
      </c>
      <c r="F128" s="553">
        <v>41754</v>
      </c>
      <c r="G128" s="230">
        <v>9832.5</v>
      </c>
      <c r="H128" s="36">
        <f>E128-G128</f>
        <v>0</v>
      </c>
      <c r="I128" s="214" t="s">
        <v>8</v>
      </c>
    </row>
    <row r="129" spans="1:9" x14ac:dyDescent="0.25">
      <c r="A129" s="216"/>
      <c r="B129" s="234" t="s">
        <v>1579</v>
      </c>
      <c r="C129" s="233" t="s">
        <v>2425</v>
      </c>
      <c r="D129" s="214" t="s">
        <v>8</v>
      </c>
      <c r="E129" s="235">
        <v>6227</v>
      </c>
      <c r="F129" s="497">
        <v>41732</v>
      </c>
      <c r="G129" s="44">
        <v>6227</v>
      </c>
      <c r="H129" s="86">
        <f>E129-G129</f>
        <v>0</v>
      </c>
      <c r="I129" s="214" t="s">
        <v>8</v>
      </c>
    </row>
    <row r="130" spans="1:9" ht="15.75" x14ac:dyDescent="0.25">
      <c r="A130" s="216"/>
      <c r="B130" s="227" t="s">
        <v>1580</v>
      </c>
      <c r="C130" s="233" t="s">
        <v>2425</v>
      </c>
      <c r="D130" s="220" t="s">
        <v>53</v>
      </c>
      <c r="E130" s="241">
        <v>0</v>
      </c>
      <c r="F130" s="497"/>
      <c r="G130" s="44"/>
      <c r="H130" s="86">
        <f t="shared" ref="H130:H193" si="2">E130-G130</f>
        <v>0</v>
      </c>
      <c r="I130" s="214" t="s">
        <v>512</v>
      </c>
    </row>
    <row r="131" spans="1:9" x14ac:dyDescent="0.25">
      <c r="A131" s="216"/>
      <c r="B131" s="234" t="s">
        <v>1581</v>
      </c>
      <c r="C131" s="233" t="s">
        <v>2425</v>
      </c>
      <c r="D131" s="214" t="s">
        <v>13</v>
      </c>
      <c r="E131" s="235">
        <v>3183.5</v>
      </c>
      <c r="F131" s="497">
        <v>41732</v>
      </c>
      <c r="G131" s="44">
        <v>3183.5</v>
      </c>
      <c r="H131" s="86">
        <f t="shared" si="2"/>
        <v>0</v>
      </c>
      <c r="I131" s="214" t="s">
        <v>217</v>
      </c>
    </row>
    <row r="132" spans="1:9" ht="15.75" x14ac:dyDescent="0.25">
      <c r="A132" s="216"/>
      <c r="B132" s="227" t="s">
        <v>1582</v>
      </c>
      <c r="C132" s="233" t="s">
        <v>2425</v>
      </c>
      <c r="D132" s="214" t="s">
        <v>24</v>
      </c>
      <c r="E132" s="235">
        <v>2595</v>
      </c>
      <c r="F132" s="497">
        <v>41732</v>
      </c>
      <c r="G132" s="44">
        <v>2595</v>
      </c>
      <c r="H132" s="86">
        <f t="shared" si="2"/>
        <v>0</v>
      </c>
      <c r="I132" s="214" t="s">
        <v>8</v>
      </c>
    </row>
    <row r="133" spans="1:9" x14ac:dyDescent="0.25">
      <c r="A133" s="216"/>
      <c r="B133" s="234" t="s">
        <v>1583</v>
      </c>
      <c r="C133" s="233" t="s">
        <v>2425</v>
      </c>
      <c r="D133" s="214" t="s">
        <v>46</v>
      </c>
      <c r="E133" s="235">
        <v>2384</v>
      </c>
      <c r="F133" s="497">
        <v>41732</v>
      </c>
      <c r="G133" s="44">
        <v>2384</v>
      </c>
      <c r="H133" s="86">
        <f t="shared" si="2"/>
        <v>0</v>
      </c>
      <c r="I133" s="214" t="s">
        <v>162</v>
      </c>
    </row>
    <row r="134" spans="1:9" ht="15.75" x14ac:dyDescent="0.25">
      <c r="A134" s="216"/>
      <c r="B134" s="227" t="s">
        <v>1584</v>
      </c>
      <c r="C134" s="233" t="s">
        <v>2425</v>
      </c>
      <c r="D134" s="214" t="s">
        <v>23</v>
      </c>
      <c r="E134" s="235">
        <v>7770</v>
      </c>
      <c r="F134" s="497">
        <v>41732</v>
      </c>
      <c r="G134" s="44">
        <v>7770</v>
      </c>
      <c r="H134" s="86">
        <f t="shared" si="2"/>
        <v>0</v>
      </c>
      <c r="I134" s="214"/>
    </row>
    <row r="135" spans="1:9" x14ac:dyDescent="0.25">
      <c r="A135" s="216"/>
      <c r="B135" s="234" t="s">
        <v>1585</v>
      </c>
      <c r="C135" s="233" t="s">
        <v>2425</v>
      </c>
      <c r="D135" s="214" t="s">
        <v>24</v>
      </c>
      <c r="E135" s="235">
        <v>80</v>
      </c>
      <c r="F135" s="497">
        <v>41732</v>
      </c>
      <c r="G135" s="44">
        <v>80</v>
      </c>
      <c r="H135" s="86">
        <f t="shared" si="2"/>
        <v>0</v>
      </c>
      <c r="I135" s="214" t="s">
        <v>8</v>
      </c>
    </row>
    <row r="136" spans="1:9" ht="15.75" x14ac:dyDescent="0.25">
      <c r="A136" s="216"/>
      <c r="B136" s="227" t="s">
        <v>1586</v>
      </c>
      <c r="C136" s="233" t="s">
        <v>2425</v>
      </c>
      <c r="D136" s="214" t="s">
        <v>116</v>
      </c>
      <c r="E136" s="235">
        <v>4677.6000000000004</v>
      </c>
      <c r="F136" s="497">
        <v>41732</v>
      </c>
      <c r="G136" s="44">
        <v>4677.6000000000004</v>
      </c>
      <c r="H136" s="86">
        <f t="shared" si="2"/>
        <v>0</v>
      </c>
      <c r="I136" s="214"/>
    </row>
    <row r="137" spans="1:9" x14ac:dyDescent="0.25">
      <c r="A137" s="216"/>
      <c r="B137" s="234" t="s">
        <v>1587</v>
      </c>
      <c r="C137" s="233" t="s">
        <v>2425</v>
      </c>
      <c r="D137" s="214" t="s">
        <v>501</v>
      </c>
      <c r="E137" s="235">
        <v>1996</v>
      </c>
      <c r="F137" s="497">
        <v>41732</v>
      </c>
      <c r="G137" s="44">
        <v>1996</v>
      </c>
      <c r="H137" s="86">
        <f t="shared" si="2"/>
        <v>0</v>
      </c>
      <c r="I137" s="214"/>
    </row>
    <row r="138" spans="1:9" ht="15.75" x14ac:dyDescent="0.25">
      <c r="A138" s="216"/>
      <c r="B138" s="227" t="s">
        <v>1588</v>
      </c>
      <c r="C138" s="233" t="s">
        <v>2425</v>
      </c>
      <c r="D138" s="214" t="s">
        <v>58</v>
      </c>
      <c r="E138" s="235">
        <v>1367.1</v>
      </c>
      <c r="F138" s="497">
        <v>41732</v>
      </c>
      <c r="G138" s="44">
        <v>1367.1</v>
      </c>
      <c r="H138" s="86">
        <f t="shared" si="2"/>
        <v>0</v>
      </c>
      <c r="I138" s="214" t="s">
        <v>30</v>
      </c>
    </row>
    <row r="139" spans="1:9" x14ac:dyDescent="0.25">
      <c r="A139" s="216"/>
      <c r="B139" s="234" t="s">
        <v>1590</v>
      </c>
      <c r="C139" s="233" t="s">
        <v>2425</v>
      </c>
      <c r="D139" s="214" t="s">
        <v>58</v>
      </c>
      <c r="E139" s="235">
        <v>2335</v>
      </c>
      <c r="F139" s="554" t="s">
        <v>2602</v>
      </c>
      <c r="G139" s="44">
        <v>2335</v>
      </c>
      <c r="H139" s="86">
        <f t="shared" si="2"/>
        <v>0</v>
      </c>
      <c r="I139" s="214"/>
    </row>
    <row r="140" spans="1:9" ht="15.75" x14ac:dyDescent="0.25">
      <c r="A140" s="216"/>
      <c r="B140" s="227" t="s">
        <v>1591</v>
      </c>
      <c r="C140" s="233" t="s">
        <v>2425</v>
      </c>
      <c r="D140" s="214" t="s">
        <v>29</v>
      </c>
      <c r="E140" s="235">
        <v>4949.6000000000004</v>
      </c>
      <c r="F140" s="497">
        <v>41732</v>
      </c>
      <c r="G140" s="44">
        <v>4949.6000000000004</v>
      </c>
      <c r="H140" s="86">
        <f t="shared" si="2"/>
        <v>0</v>
      </c>
      <c r="I140" s="214"/>
    </row>
    <row r="141" spans="1:9" x14ac:dyDescent="0.25">
      <c r="A141" s="216"/>
      <c r="B141" s="234" t="s">
        <v>1593</v>
      </c>
      <c r="C141" s="233" t="s">
        <v>2425</v>
      </c>
      <c r="D141" s="214" t="s">
        <v>57</v>
      </c>
      <c r="E141" s="235">
        <v>490</v>
      </c>
      <c r="F141" s="497">
        <v>41732</v>
      </c>
      <c r="G141" s="44">
        <v>490</v>
      </c>
      <c r="H141" s="86">
        <f t="shared" si="2"/>
        <v>0</v>
      </c>
      <c r="I141" s="214" t="s">
        <v>30</v>
      </c>
    </row>
    <row r="142" spans="1:9" ht="15.75" x14ac:dyDescent="0.25">
      <c r="A142" s="216"/>
      <c r="B142" s="227" t="s">
        <v>1595</v>
      </c>
      <c r="C142" s="233" t="s">
        <v>2425</v>
      </c>
      <c r="D142" s="214" t="s">
        <v>490</v>
      </c>
      <c r="E142" s="235">
        <v>2099.6</v>
      </c>
      <c r="F142" s="497">
        <v>41701</v>
      </c>
      <c r="G142" s="44">
        <v>2099.6</v>
      </c>
      <c r="H142" s="86">
        <f t="shared" si="2"/>
        <v>0</v>
      </c>
      <c r="I142" s="214" t="s">
        <v>30</v>
      </c>
    </row>
    <row r="143" spans="1:9" x14ac:dyDescent="0.25">
      <c r="A143" s="216"/>
      <c r="B143" s="234" t="s">
        <v>1596</v>
      </c>
      <c r="C143" s="233" t="s">
        <v>2425</v>
      </c>
      <c r="D143" s="214" t="s">
        <v>1782</v>
      </c>
      <c r="E143" s="235">
        <v>1102.1500000000001</v>
      </c>
      <c r="F143" s="497">
        <v>41732</v>
      </c>
      <c r="G143" s="44">
        <v>1102.1500000000001</v>
      </c>
      <c r="H143" s="86">
        <f t="shared" si="2"/>
        <v>0</v>
      </c>
      <c r="I143" s="214" t="s">
        <v>30</v>
      </c>
    </row>
    <row r="144" spans="1:9" ht="15.75" x14ac:dyDescent="0.25">
      <c r="A144" s="216"/>
      <c r="B144" s="227" t="s">
        <v>1597</v>
      </c>
      <c r="C144" s="233" t="s">
        <v>2425</v>
      </c>
      <c r="D144" s="214" t="s">
        <v>55</v>
      </c>
      <c r="E144" s="235">
        <v>9491.6</v>
      </c>
      <c r="F144" s="497">
        <v>41732</v>
      </c>
      <c r="G144" s="44">
        <v>9491.6</v>
      </c>
      <c r="H144" s="86">
        <f t="shared" si="2"/>
        <v>0</v>
      </c>
      <c r="I144" s="214" t="s">
        <v>8</v>
      </c>
    </row>
    <row r="145" spans="1:9" x14ac:dyDescent="0.25">
      <c r="A145" s="216"/>
      <c r="B145" s="234" t="s">
        <v>1598</v>
      </c>
      <c r="C145" s="233" t="s">
        <v>2425</v>
      </c>
      <c r="D145" s="214" t="s">
        <v>74</v>
      </c>
      <c r="E145" s="235">
        <v>1270</v>
      </c>
      <c r="F145" s="497">
        <v>41732</v>
      </c>
      <c r="G145" s="44">
        <v>1270</v>
      </c>
      <c r="H145" s="86">
        <f t="shared" si="2"/>
        <v>0</v>
      </c>
      <c r="I145" s="214"/>
    </row>
    <row r="146" spans="1:9" ht="15.75" x14ac:dyDescent="0.25">
      <c r="A146" s="216"/>
      <c r="B146" s="227" t="s">
        <v>1599</v>
      </c>
      <c r="C146" s="233" t="s">
        <v>2425</v>
      </c>
      <c r="D146" s="214" t="s">
        <v>16</v>
      </c>
      <c r="E146" s="235">
        <v>113005.2</v>
      </c>
      <c r="F146" s="497">
        <v>41738</v>
      </c>
      <c r="G146" s="44">
        <v>113005.2</v>
      </c>
      <c r="H146" s="86">
        <f t="shared" si="2"/>
        <v>0</v>
      </c>
      <c r="I146" s="214" t="s">
        <v>65</v>
      </c>
    </row>
    <row r="147" spans="1:9" x14ac:dyDescent="0.25">
      <c r="A147" s="216"/>
      <c r="B147" s="234" t="s">
        <v>1600</v>
      </c>
      <c r="C147" s="233" t="s">
        <v>2425</v>
      </c>
      <c r="D147" s="214" t="s">
        <v>544</v>
      </c>
      <c r="E147" s="235">
        <v>14006</v>
      </c>
      <c r="F147" s="497">
        <v>41732</v>
      </c>
      <c r="G147" s="44">
        <v>14006</v>
      </c>
      <c r="H147" s="86">
        <f t="shared" si="2"/>
        <v>0</v>
      </c>
      <c r="I147" s="214"/>
    </row>
    <row r="148" spans="1:9" ht="15.75" x14ac:dyDescent="0.25">
      <c r="A148" s="216"/>
      <c r="B148" s="227" t="s">
        <v>1601</v>
      </c>
      <c r="C148" s="233" t="s">
        <v>2425</v>
      </c>
      <c r="D148" s="214" t="s">
        <v>366</v>
      </c>
      <c r="E148" s="235">
        <v>8716.2000000000007</v>
      </c>
      <c r="F148" s="497">
        <v>41732</v>
      </c>
      <c r="G148" s="44">
        <v>8716.2000000000007</v>
      </c>
      <c r="H148" s="86">
        <f t="shared" si="2"/>
        <v>0</v>
      </c>
      <c r="I148" s="214" t="s">
        <v>21</v>
      </c>
    </row>
    <row r="149" spans="1:9" x14ac:dyDescent="0.25">
      <c r="A149" s="216"/>
      <c r="B149" s="234" t="s">
        <v>1602</v>
      </c>
      <c r="C149" s="233" t="s">
        <v>2425</v>
      </c>
      <c r="D149" s="214" t="s">
        <v>36</v>
      </c>
      <c r="E149" s="235">
        <v>28487.08</v>
      </c>
      <c r="F149" s="497">
        <v>41733</v>
      </c>
      <c r="G149" s="44">
        <v>28487.08</v>
      </c>
      <c r="H149" s="86">
        <f t="shared" si="2"/>
        <v>0</v>
      </c>
      <c r="I149" s="214" t="s">
        <v>162</v>
      </c>
    </row>
    <row r="150" spans="1:9" ht="15.75" x14ac:dyDescent="0.25">
      <c r="A150" s="216"/>
      <c r="B150" s="227" t="s">
        <v>1603</v>
      </c>
      <c r="C150" s="233" t="s">
        <v>2425</v>
      </c>
      <c r="D150" s="214" t="s">
        <v>124</v>
      </c>
      <c r="E150" s="235">
        <v>7157</v>
      </c>
      <c r="F150" s="497">
        <v>41732</v>
      </c>
      <c r="G150" s="44">
        <v>7157</v>
      </c>
      <c r="H150" s="86">
        <f t="shared" si="2"/>
        <v>0</v>
      </c>
      <c r="I150" s="214" t="s">
        <v>30</v>
      </c>
    </row>
    <row r="151" spans="1:9" s="28" customFormat="1" x14ac:dyDescent="0.25">
      <c r="A151" s="216"/>
      <c r="B151" s="234" t="s">
        <v>1605</v>
      </c>
      <c r="C151" s="233" t="s">
        <v>2425</v>
      </c>
      <c r="D151" s="214" t="s">
        <v>703</v>
      </c>
      <c r="E151" s="235">
        <v>1505</v>
      </c>
      <c r="F151" s="497">
        <v>41732</v>
      </c>
      <c r="G151" s="44">
        <v>1505</v>
      </c>
      <c r="H151" s="86">
        <f t="shared" si="2"/>
        <v>0</v>
      </c>
      <c r="I151" s="214" t="s">
        <v>162</v>
      </c>
    </row>
    <row r="152" spans="1:9" s="28" customFormat="1" ht="15.75" x14ac:dyDescent="0.25">
      <c r="A152" s="216"/>
      <c r="B152" s="227" t="s">
        <v>1606</v>
      </c>
      <c r="C152" s="233" t="s">
        <v>2425</v>
      </c>
      <c r="D152" s="214" t="s">
        <v>32</v>
      </c>
      <c r="E152" s="235">
        <v>8555.4</v>
      </c>
      <c r="F152" s="497">
        <v>41732</v>
      </c>
      <c r="G152" s="44">
        <v>8555.4</v>
      </c>
      <c r="H152" s="86">
        <f t="shared" si="2"/>
        <v>0</v>
      </c>
      <c r="I152" s="214" t="s">
        <v>30</v>
      </c>
    </row>
    <row r="153" spans="1:9" s="28" customFormat="1" x14ac:dyDescent="0.25">
      <c r="A153" s="216"/>
      <c r="B153" s="234" t="s">
        <v>1607</v>
      </c>
      <c r="C153" s="233" t="s">
        <v>2425</v>
      </c>
      <c r="D153" s="214" t="s">
        <v>312</v>
      </c>
      <c r="E153" s="235">
        <v>8081</v>
      </c>
      <c r="F153" s="497">
        <v>41732</v>
      </c>
      <c r="G153" s="44">
        <v>8081</v>
      </c>
      <c r="H153" s="86">
        <f t="shared" si="2"/>
        <v>0</v>
      </c>
      <c r="I153" s="214" t="s">
        <v>162</v>
      </c>
    </row>
    <row r="154" spans="1:9" s="28" customFormat="1" ht="15.75" x14ac:dyDescent="0.25">
      <c r="A154" s="216"/>
      <c r="B154" s="227" t="s">
        <v>1608</v>
      </c>
      <c r="C154" s="233" t="s">
        <v>2425</v>
      </c>
      <c r="D154" s="214" t="s">
        <v>250</v>
      </c>
      <c r="E154" s="235">
        <v>9455.5</v>
      </c>
      <c r="F154" s="497">
        <v>41732</v>
      </c>
      <c r="G154" s="44">
        <v>9455.5</v>
      </c>
      <c r="H154" s="86">
        <f t="shared" si="2"/>
        <v>0</v>
      </c>
      <c r="I154" s="214" t="s">
        <v>30</v>
      </c>
    </row>
    <row r="155" spans="1:9" s="28" customFormat="1" x14ac:dyDescent="0.25">
      <c r="A155" s="216"/>
      <c r="B155" s="234" t="s">
        <v>1609</v>
      </c>
      <c r="C155" s="233" t="s">
        <v>2425</v>
      </c>
      <c r="D155" s="214" t="s">
        <v>8</v>
      </c>
      <c r="E155" s="235">
        <v>220</v>
      </c>
      <c r="F155" s="497">
        <v>41732</v>
      </c>
      <c r="G155" s="44">
        <v>220</v>
      </c>
      <c r="H155" s="86">
        <f t="shared" si="2"/>
        <v>0</v>
      </c>
      <c r="I155" s="214" t="s">
        <v>8</v>
      </c>
    </row>
    <row r="156" spans="1:9" s="28" customFormat="1" ht="15.75" x14ac:dyDescent="0.25">
      <c r="A156" s="216"/>
      <c r="B156" s="227" t="s">
        <v>1610</v>
      </c>
      <c r="C156" s="233" t="s">
        <v>2425</v>
      </c>
      <c r="D156" s="214" t="s">
        <v>54</v>
      </c>
      <c r="E156" s="235">
        <v>5674.7</v>
      </c>
      <c r="F156" s="497">
        <v>41732</v>
      </c>
      <c r="G156" s="44">
        <v>5674.7</v>
      </c>
      <c r="H156" s="86">
        <f t="shared" si="2"/>
        <v>0</v>
      </c>
      <c r="I156" s="214" t="s">
        <v>30</v>
      </c>
    </row>
    <row r="157" spans="1:9" s="28" customFormat="1" x14ac:dyDescent="0.25">
      <c r="A157" s="216"/>
      <c r="B157" s="234" t="s">
        <v>1612</v>
      </c>
      <c r="C157" s="233" t="s">
        <v>2425</v>
      </c>
      <c r="D157" s="214" t="s">
        <v>2603</v>
      </c>
      <c r="E157" s="235">
        <v>7866</v>
      </c>
      <c r="F157" s="497">
        <v>41738</v>
      </c>
      <c r="G157" s="44">
        <v>7866</v>
      </c>
      <c r="H157" s="86">
        <f t="shared" si="2"/>
        <v>0</v>
      </c>
      <c r="I157" s="214" t="s">
        <v>21</v>
      </c>
    </row>
    <row r="158" spans="1:9" s="28" customFormat="1" ht="15.75" x14ac:dyDescent="0.25">
      <c r="A158" s="216"/>
      <c r="B158" s="227" t="s">
        <v>1614</v>
      </c>
      <c r="C158" s="233" t="s">
        <v>2425</v>
      </c>
      <c r="D158" s="214" t="s">
        <v>123</v>
      </c>
      <c r="E158" s="235">
        <v>3534</v>
      </c>
      <c r="F158" s="497">
        <v>41732</v>
      </c>
      <c r="G158" s="44">
        <v>3534</v>
      </c>
      <c r="H158" s="86">
        <f t="shared" si="2"/>
        <v>0</v>
      </c>
      <c r="I158" s="214" t="s">
        <v>8</v>
      </c>
    </row>
    <row r="159" spans="1:9" s="28" customFormat="1" x14ac:dyDescent="0.25">
      <c r="A159" s="216"/>
      <c r="B159" s="234" t="s">
        <v>1615</v>
      </c>
      <c r="C159" s="233" t="s">
        <v>2425</v>
      </c>
      <c r="D159" s="214" t="s">
        <v>11</v>
      </c>
      <c r="E159" s="235">
        <v>45844</v>
      </c>
      <c r="F159" s="497">
        <v>41754</v>
      </c>
      <c r="G159" s="44">
        <v>45844</v>
      </c>
      <c r="H159" s="86">
        <f t="shared" si="2"/>
        <v>0</v>
      </c>
      <c r="I159" s="214" t="s">
        <v>12</v>
      </c>
    </row>
    <row r="160" spans="1:9" s="28" customFormat="1" ht="15.75" x14ac:dyDescent="0.25">
      <c r="A160" s="216"/>
      <c r="B160" s="227" t="s">
        <v>1616</v>
      </c>
      <c r="C160" s="233" t="s">
        <v>2425</v>
      </c>
      <c r="D160" s="214" t="s">
        <v>115</v>
      </c>
      <c r="E160" s="235">
        <v>2878</v>
      </c>
      <c r="F160" s="497">
        <v>41732</v>
      </c>
      <c r="G160" s="44">
        <v>2878</v>
      </c>
      <c r="H160" s="86">
        <f t="shared" si="2"/>
        <v>0</v>
      </c>
      <c r="I160" s="214"/>
    </row>
    <row r="161" spans="1:9" s="28" customFormat="1" x14ac:dyDescent="0.25">
      <c r="A161" s="216"/>
      <c r="B161" s="234" t="s">
        <v>1617</v>
      </c>
      <c r="C161" s="233" t="s">
        <v>2425</v>
      </c>
      <c r="D161" s="214" t="s">
        <v>2523</v>
      </c>
      <c r="E161" s="235">
        <v>1347</v>
      </c>
      <c r="F161" s="497">
        <v>41732</v>
      </c>
      <c r="G161" s="44">
        <v>1347</v>
      </c>
      <c r="H161" s="86">
        <f t="shared" si="2"/>
        <v>0</v>
      </c>
      <c r="I161" s="214"/>
    </row>
    <row r="162" spans="1:9" ht="15.75" x14ac:dyDescent="0.25">
      <c r="A162" s="216"/>
      <c r="B162" s="227" t="s">
        <v>1618</v>
      </c>
      <c r="C162" s="233" t="s">
        <v>2425</v>
      </c>
      <c r="D162" s="214" t="s">
        <v>2604</v>
      </c>
      <c r="E162" s="235">
        <v>18316.8</v>
      </c>
      <c r="F162" s="497">
        <v>41732</v>
      </c>
      <c r="G162" s="44">
        <v>18316.8</v>
      </c>
      <c r="H162" s="86">
        <f t="shared" si="2"/>
        <v>0</v>
      </c>
      <c r="I162" s="214" t="s">
        <v>217</v>
      </c>
    </row>
    <row r="163" spans="1:9" x14ac:dyDescent="0.25">
      <c r="A163" s="216"/>
      <c r="B163" s="234" t="s">
        <v>1619</v>
      </c>
      <c r="C163" s="233" t="s">
        <v>2425</v>
      </c>
      <c r="D163" s="214" t="s">
        <v>494</v>
      </c>
      <c r="E163" s="235">
        <v>720</v>
      </c>
      <c r="F163" s="497">
        <v>41732</v>
      </c>
      <c r="G163" s="44">
        <v>720</v>
      </c>
      <c r="H163" s="86">
        <f t="shared" si="2"/>
        <v>0</v>
      </c>
      <c r="I163" s="214"/>
    </row>
    <row r="164" spans="1:9" ht="15.75" x14ac:dyDescent="0.25">
      <c r="A164" s="216"/>
      <c r="B164" s="227" t="s">
        <v>1621</v>
      </c>
      <c r="C164" s="233" t="s">
        <v>2425</v>
      </c>
      <c r="D164" s="214" t="s">
        <v>68</v>
      </c>
      <c r="E164" s="235">
        <v>3617</v>
      </c>
      <c r="F164" s="497">
        <v>41732</v>
      </c>
      <c r="G164" s="44">
        <v>3617</v>
      </c>
      <c r="H164" s="86">
        <f t="shared" si="2"/>
        <v>0</v>
      </c>
      <c r="I164" s="214" t="s">
        <v>45</v>
      </c>
    </row>
    <row r="165" spans="1:9" x14ac:dyDescent="0.25">
      <c r="A165" s="216"/>
      <c r="B165" s="234" t="s">
        <v>1623</v>
      </c>
      <c r="C165" s="233" t="s">
        <v>2425</v>
      </c>
      <c r="D165" s="214" t="s">
        <v>245</v>
      </c>
      <c r="E165" s="235">
        <v>23500</v>
      </c>
      <c r="F165" s="561" t="s">
        <v>2605</v>
      </c>
      <c r="G165" s="44">
        <v>23500</v>
      </c>
      <c r="H165" s="86">
        <f t="shared" si="2"/>
        <v>0</v>
      </c>
      <c r="I165" s="214" t="s">
        <v>27</v>
      </c>
    </row>
    <row r="166" spans="1:9" ht="15.75" x14ac:dyDescent="0.25">
      <c r="A166" s="216"/>
      <c r="B166" s="321" t="s">
        <v>1624</v>
      </c>
      <c r="C166" s="322" t="s">
        <v>2606</v>
      </c>
      <c r="D166" s="214" t="s">
        <v>149</v>
      </c>
      <c r="E166" s="235">
        <v>17369.599999999999</v>
      </c>
      <c r="F166" s="497">
        <v>41733</v>
      </c>
      <c r="G166" s="44">
        <v>17369.599999999999</v>
      </c>
      <c r="H166" s="86">
        <f t="shared" si="2"/>
        <v>0</v>
      </c>
      <c r="I166" s="214" t="s">
        <v>27</v>
      </c>
    </row>
    <row r="167" spans="1:9" x14ac:dyDescent="0.25">
      <c r="A167" s="216"/>
      <c r="B167" s="323" t="s">
        <v>1627</v>
      </c>
      <c r="C167" s="322" t="s">
        <v>2606</v>
      </c>
      <c r="D167" s="214" t="s">
        <v>133</v>
      </c>
      <c r="E167" s="235">
        <v>22521.599999999999</v>
      </c>
      <c r="F167" s="497">
        <v>41732</v>
      </c>
      <c r="G167" s="44">
        <v>22521.599999999999</v>
      </c>
      <c r="H167" s="86">
        <f t="shared" si="2"/>
        <v>0</v>
      </c>
      <c r="I167" s="214" t="s">
        <v>8</v>
      </c>
    </row>
    <row r="168" spans="1:9" ht="15.75" x14ac:dyDescent="0.25">
      <c r="A168" s="216"/>
      <c r="B168" s="321" t="s">
        <v>1628</v>
      </c>
      <c r="C168" s="322" t="s">
        <v>2606</v>
      </c>
      <c r="D168" s="214" t="s">
        <v>180</v>
      </c>
      <c r="E168" s="235">
        <v>14119</v>
      </c>
      <c r="F168" s="497">
        <v>41732</v>
      </c>
      <c r="G168" s="44">
        <v>14119</v>
      </c>
      <c r="H168" s="86">
        <f t="shared" si="2"/>
        <v>0</v>
      </c>
      <c r="I168" s="214" t="s">
        <v>45</v>
      </c>
    </row>
    <row r="169" spans="1:9" x14ac:dyDescent="0.25">
      <c r="A169" s="216"/>
      <c r="B169" s="323" t="s">
        <v>1629</v>
      </c>
      <c r="C169" s="322" t="s">
        <v>2606</v>
      </c>
      <c r="D169" s="214" t="s">
        <v>91</v>
      </c>
      <c r="E169" s="235">
        <v>20731.2</v>
      </c>
      <c r="F169" s="497">
        <v>41733</v>
      </c>
      <c r="G169" s="44">
        <v>20731</v>
      </c>
      <c r="H169" s="86">
        <f t="shared" si="2"/>
        <v>0.2000000000007276</v>
      </c>
      <c r="I169" s="214" t="s">
        <v>27</v>
      </c>
    </row>
    <row r="170" spans="1:9" ht="15.75" x14ac:dyDescent="0.25">
      <c r="A170" s="216"/>
      <c r="B170" s="321" t="s">
        <v>1630</v>
      </c>
      <c r="C170" s="322" t="s">
        <v>2606</v>
      </c>
      <c r="D170" s="214" t="s">
        <v>27</v>
      </c>
      <c r="E170" s="235">
        <v>16756.2</v>
      </c>
      <c r="F170" s="497">
        <v>41733</v>
      </c>
      <c r="G170" s="44">
        <v>16756.2</v>
      </c>
      <c r="H170" s="86">
        <f t="shared" si="2"/>
        <v>0</v>
      </c>
      <c r="I170" s="214" t="s">
        <v>27</v>
      </c>
    </row>
    <row r="171" spans="1:9" x14ac:dyDescent="0.25">
      <c r="A171" s="216"/>
      <c r="B171" s="323" t="s">
        <v>1632</v>
      </c>
      <c r="C171" s="322" t="s">
        <v>2606</v>
      </c>
      <c r="D171" s="214" t="s">
        <v>54</v>
      </c>
      <c r="E171" s="235">
        <v>31662.79</v>
      </c>
      <c r="F171" s="497">
        <v>41732</v>
      </c>
      <c r="G171" s="44">
        <v>31662.79</v>
      </c>
      <c r="H171" s="86">
        <f t="shared" si="2"/>
        <v>0</v>
      </c>
      <c r="I171" s="214" t="s">
        <v>65</v>
      </c>
    </row>
    <row r="172" spans="1:9" ht="15.75" x14ac:dyDescent="0.25">
      <c r="A172" s="216"/>
      <c r="B172" s="321" t="s">
        <v>1634</v>
      </c>
      <c r="C172" s="322" t="s">
        <v>2606</v>
      </c>
      <c r="D172" s="214" t="s">
        <v>85</v>
      </c>
      <c r="E172" s="235">
        <v>7325</v>
      </c>
      <c r="F172" s="497">
        <v>41733</v>
      </c>
      <c r="G172" s="56">
        <v>7325</v>
      </c>
      <c r="H172" s="86">
        <f t="shared" si="2"/>
        <v>0</v>
      </c>
      <c r="I172" s="214" t="s">
        <v>27</v>
      </c>
    </row>
    <row r="173" spans="1:9" x14ac:dyDescent="0.25">
      <c r="A173" s="216"/>
      <c r="B173" s="323" t="s">
        <v>1635</v>
      </c>
      <c r="C173" s="322" t="s">
        <v>2606</v>
      </c>
      <c r="D173" s="214" t="s">
        <v>92</v>
      </c>
      <c r="E173" s="235">
        <v>13957.4</v>
      </c>
      <c r="F173" s="497">
        <v>41733</v>
      </c>
      <c r="G173" s="56">
        <v>13957.4</v>
      </c>
      <c r="H173" s="86">
        <f t="shared" si="2"/>
        <v>0</v>
      </c>
      <c r="I173" s="214" t="s">
        <v>27</v>
      </c>
    </row>
    <row r="174" spans="1:9" ht="15.75" x14ac:dyDescent="0.25">
      <c r="A174" s="216"/>
      <c r="B174" s="321" t="s">
        <v>1636</v>
      </c>
      <c r="C174" s="322" t="s">
        <v>2606</v>
      </c>
      <c r="D174" s="214" t="s">
        <v>765</v>
      </c>
      <c r="E174" s="235">
        <v>907.2</v>
      </c>
      <c r="F174" s="497">
        <v>41733</v>
      </c>
      <c r="G174" s="56">
        <v>907.2</v>
      </c>
      <c r="H174" s="86">
        <f t="shared" si="2"/>
        <v>0</v>
      </c>
      <c r="I174" s="214" t="s">
        <v>27</v>
      </c>
    </row>
    <row r="175" spans="1:9" x14ac:dyDescent="0.25">
      <c r="A175" s="216"/>
      <c r="B175" s="323" t="s">
        <v>1637</v>
      </c>
      <c r="C175" s="322" t="s">
        <v>2606</v>
      </c>
      <c r="D175" s="214" t="s">
        <v>88</v>
      </c>
      <c r="E175" s="235">
        <v>5000</v>
      </c>
      <c r="F175" s="497">
        <v>41733</v>
      </c>
      <c r="G175" s="56">
        <v>5000</v>
      </c>
      <c r="H175" s="86">
        <f t="shared" si="2"/>
        <v>0</v>
      </c>
      <c r="I175" s="214" t="s">
        <v>27</v>
      </c>
    </row>
    <row r="176" spans="1:9" ht="15.75" x14ac:dyDescent="0.25">
      <c r="A176" s="216"/>
      <c r="B176" s="321" t="s">
        <v>1639</v>
      </c>
      <c r="C176" s="322" t="s">
        <v>2606</v>
      </c>
      <c r="D176" s="214" t="s">
        <v>634</v>
      </c>
      <c r="E176" s="235">
        <v>10721.2</v>
      </c>
      <c r="F176" s="497">
        <v>41733</v>
      </c>
      <c r="G176" s="56">
        <v>10721.2</v>
      </c>
      <c r="H176" s="86">
        <f t="shared" si="2"/>
        <v>0</v>
      </c>
      <c r="I176" s="214" t="s">
        <v>27</v>
      </c>
    </row>
    <row r="177" spans="1:9" x14ac:dyDescent="0.25">
      <c r="A177" s="216"/>
      <c r="B177" s="323" t="s">
        <v>1641</v>
      </c>
      <c r="C177" s="322" t="s">
        <v>2606</v>
      </c>
      <c r="D177" s="214" t="s">
        <v>2607</v>
      </c>
      <c r="E177" s="235">
        <v>21416</v>
      </c>
      <c r="F177" s="561" t="s">
        <v>2608</v>
      </c>
      <c r="G177" s="56">
        <v>21416</v>
      </c>
      <c r="H177" s="86">
        <f t="shared" si="2"/>
        <v>0</v>
      </c>
      <c r="I177" s="214" t="s">
        <v>27</v>
      </c>
    </row>
    <row r="178" spans="1:9" ht="15.75" x14ac:dyDescent="0.25">
      <c r="A178" s="216"/>
      <c r="B178" s="321" t="s">
        <v>1642</v>
      </c>
      <c r="C178" s="322" t="s">
        <v>2606</v>
      </c>
      <c r="D178" s="214" t="s">
        <v>11</v>
      </c>
      <c r="E178" s="235">
        <v>14203.4</v>
      </c>
      <c r="F178" s="497">
        <v>41754</v>
      </c>
      <c r="G178" s="44">
        <v>14203.4</v>
      </c>
      <c r="H178" s="86">
        <f t="shared" si="2"/>
        <v>0</v>
      </c>
      <c r="I178" s="214"/>
    </row>
    <row r="179" spans="1:9" x14ac:dyDescent="0.25">
      <c r="A179" s="216"/>
      <c r="B179" s="323" t="s">
        <v>1643</v>
      </c>
      <c r="C179" s="322" t="s">
        <v>2606</v>
      </c>
      <c r="D179" s="214" t="s">
        <v>1519</v>
      </c>
      <c r="E179" s="235">
        <v>4981.6000000000004</v>
      </c>
      <c r="F179" s="497">
        <v>41733</v>
      </c>
      <c r="G179" s="56">
        <v>4981.6000000000004</v>
      </c>
      <c r="H179" s="86">
        <f t="shared" si="2"/>
        <v>0</v>
      </c>
      <c r="I179" s="214" t="s">
        <v>12</v>
      </c>
    </row>
    <row r="180" spans="1:9" ht="15.75" x14ac:dyDescent="0.25">
      <c r="A180" s="216"/>
      <c r="B180" s="321" t="s">
        <v>1644</v>
      </c>
      <c r="C180" s="322" t="s">
        <v>2606</v>
      </c>
      <c r="D180" s="214" t="s">
        <v>85</v>
      </c>
      <c r="E180" s="235">
        <v>871.04</v>
      </c>
      <c r="F180" s="497">
        <v>41733</v>
      </c>
      <c r="G180" s="56">
        <v>871.04</v>
      </c>
      <c r="H180" s="86">
        <f t="shared" si="2"/>
        <v>0</v>
      </c>
      <c r="I180" s="214" t="s">
        <v>27</v>
      </c>
    </row>
    <row r="181" spans="1:9" x14ac:dyDescent="0.25">
      <c r="A181" s="216"/>
      <c r="B181" s="323" t="s">
        <v>1645</v>
      </c>
      <c r="C181" s="322" t="s">
        <v>2606</v>
      </c>
      <c r="D181" s="214" t="s">
        <v>106</v>
      </c>
      <c r="E181" s="235">
        <v>22259.200000000001</v>
      </c>
      <c r="F181" s="497">
        <v>41739</v>
      </c>
      <c r="G181" s="44">
        <v>22259.200000000001</v>
      </c>
      <c r="H181" s="86">
        <f t="shared" si="2"/>
        <v>0</v>
      </c>
      <c r="I181" s="214" t="s">
        <v>21</v>
      </c>
    </row>
    <row r="182" spans="1:9" ht="15.75" x14ac:dyDescent="0.25">
      <c r="A182" s="216"/>
      <c r="B182" s="321" t="s">
        <v>1646</v>
      </c>
      <c r="C182" s="322" t="s">
        <v>2606</v>
      </c>
      <c r="D182" s="214" t="s">
        <v>149</v>
      </c>
      <c r="E182" s="235">
        <v>860.6</v>
      </c>
      <c r="F182" s="497">
        <v>41733</v>
      </c>
      <c r="G182" s="56">
        <v>860.6</v>
      </c>
      <c r="H182" s="86">
        <f t="shared" si="2"/>
        <v>0</v>
      </c>
      <c r="I182" s="214" t="s">
        <v>27</v>
      </c>
    </row>
    <row r="183" spans="1:9" x14ac:dyDescent="0.25">
      <c r="A183" s="216"/>
      <c r="B183" s="323" t="s">
        <v>1647</v>
      </c>
      <c r="C183" s="322" t="s">
        <v>2606</v>
      </c>
      <c r="D183" s="214" t="s">
        <v>62</v>
      </c>
      <c r="E183" s="235">
        <v>14305.6</v>
      </c>
      <c r="F183" s="497">
        <v>41736</v>
      </c>
      <c r="G183" s="44">
        <v>14305.6</v>
      </c>
      <c r="H183" s="86">
        <f t="shared" si="2"/>
        <v>0</v>
      </c>
      <c r="I183" s="214" t="s">
        <v>12</v>
      </c>
    </row>
    <row r="184" spans="1:9" ht="15.75" x14ac:dyDescent="0.25">
      <c r="A184" s="216"/>
      <c r="B184" s="321" t="s">
        <v>1648</v>
      </c>
      <c r="C184" s="322" t="s">
        <v>2606</v>
      </c>
      <c r="D184" s="214" t="s">
        <v>11</v>
      </c>
      <c r="E184" s="235">
        <v>34460.400000000001</v>
      </c>
      <c r="F184" s="497">
        <v>41754</v>
      </c>
      <c r="G184" s="44">
        <v>34460.400000000001</v>
      </c>
      <c r="H184" s="86">
        <f t="shared" si="2"/>
        <v>0</v>
      </c>
      <c r="I184" s="214" t="s">
        <v>12</v>
      </c>
    </row>
    <row r="185" spans="1:9" x14ac:dyDescent="0.25">
      <c r="A185" s="216"/>
      <c r="B185" s="323" t="s">
        <v>1649</v>
      </c>
      <c r="C185" s="322" t="s">
        <v>2606</v>
      </c>
      <c r="D185" s="214" t="s">
        <v>98</v>
      </c>
      <c r="E185" s="235">
        <v>12456</v>
      </c>
      <c r="F185" s="497">
        <v>41733</v>
      </c>
      <c r="G185" s="56">
        <v>12456</v>
      </c>
      <c r="H185" s="86">
        <f t="shared" si="2"/>
        <v>0</v>
      </c>
      <c r="I185" s="214" t="s">
        <v>12</v>
      </c>
    </row>
    <row r="186" spans="1:9" ht="15.75" x14ac:dyDescent="0.25">
      <c r="A186" s="216"/>
      <c r="B186" s="321" t="s">
        <v>1650</v>
      </c>
      <c r="C186" s="322" t="s">
        <v>2606</v>
      </c>
      <c r="D186" s="214" t="s">
        <v>78</v>
      </c>
      <c r="E186" s="235">
        <v>2442.6</v>
      </c>
      <c r="F186" s="497">
        <v>41733</v>
      </c>
      <c r="G186" s="56">
        <v>2442.6</v>
      </c>
      <c r="H186" s="86">
        <f t="shared" si="2"/>
        <v>0</v>
      </c>
      <c r="I186" s="214" t="s">
        <v>217</v>
      </c>
    </row>
    <row r="187" spans="1:9" x14ac:dyDescent="0.25">
      <c r="A187" s="216"/>
      <c r="B187" s="323" t="s">
        <v>1651</v>
      </c>
      <c r="C187" s="322" t="s">
        <v>2606</v>
      </c>
      <c r="D187" s="214" t="s">
        <v>144</v>
      </c>
      <c r="E187" s="235">
        <v>4363.2</v>
      </c>
      <c r="F187" s="497">
        <v>41733</v>
      </c>
      <c r="G187" s="56">
        <v>4363.2</v>
      </c>
      <c r="H187" s="86">
        <f t="shared" si="2"/>
        <v>0</v>
      </c>
      <c r="I187" s="214" t="s">
        <v>217</v>
      </c>
    </row>
    <row r="188" spans="1:9" ht="15.75" x14ac:dyDescent="0.25">
      <c r="A188" s="216"/>
      <c r="B188" s="321" t="s">
        <v>1652</v>
      </c>
      <c r="C188" s="322" t="s">
        <v>2606</v>
      </c>
      <c r="D188" s="214" t="s">
        <v>2489</v>
      </c>
      <c r="E188" s="235">
        <v>925.6</v>
      </c>
      <c r="F188" s="497">
        <v>41733</v>
      </c>
      <c r="G188" s="56">
        <v>925.6</v>
      </c>
      <c r="H188" s="86">
        <f t="shared" si="2"/>
        <v>0</v>
      </c>
      <c r="I188" s="214" t="s">
        <v>217</v>
      </c>
    </row>
    <row r="189" spans="1:9" x14ac:dyDescent="0.25">
      <c r="A189" s="216"/>
      <c r="B189" s="323" t="s">
        <v>1654</v>
      </c>
      <c r="C189" s="322" t="s">
        <v>2606</v>
      </c>
      <c r="D189" s="214" t="s">
        <v>233</v>
      </c>
      <c r="E189" s="235">
        <v>1663.1</v>
      </c>
      <c r="F189" s="561" t="s">
        <v>2609</v>
      </c>
      <c r="G189" s="56">
        <v>1663.1</v>
      </c>
      <c r="H189" s="86">
        <f t="shared" si="2"/>
        <v>0</v>
      </c>
      <c r="I189" s="214" t="s">
        <v>217</v>
      </c>
    </row>
    <row r="190" spans="1:9" x14ac:dyDescent="0.25">
      <c r="A190" s="216">
        <v>41732</v>
      </c>
      <c r="B190" s="324" t="s">
        <v>1655</v>
      </c>
      <c r="C190" s="322" t="s">
        <v>2606</v>
      </c>
      <c r="D190" s="214" t="s">
        <v>1658</v>
      </c>
      <c r="E190" s="235">
        <v>8006.6</v>
      </c>
      <c r="F190" s="497">
        <v>41733</v>
      </c>
      <c r="G190" s="44">
        <v>8006.6</v>
      </c>
      <c r="H190" s="325">
        <f t="shared" si="2"/>
        <v>0</v>
      </c>
      <c r="I190" s="214" t="s">
        <v>217</v>
      </c>
    </row>
    <row r="191" spans="1:9" x14ac:dyDescent="0.25">
      <c r="A191" s="216"/>
      <c r="B191" s="324" t="s">
        <v>1656</v>
      </c>
      <c r="C191" s="322" t="s">
        <v>2606</v>
      </c>
      <c r="D191" s="220" t="s">
        <v>53</v>
      </c>
      <c r="E191" s="241">
        <v>0</v>
      </c>
      <c r="F191" s="497"/>
      <c r="G191" s="44"/>
      <c r="H191" s="243">
        <f t="shared" si="2"/>
        <v>0</v>
      </c>
      <c r="I191" s="214" t="s">
        <v>324</v>
      </c>
    </row>
    <row r="192" spans="1:9" x14ac:dyDescent="0.25">
      <c r="A192" s="216"/>
      <c r="B192" s="324" t="s">
        <v>1657</v>
      </c>
      <c r="C192" s="322" t="s">
        <v>2606</v>
      </c>
      <c r="D192" s="214" t="s">
        <v>2115</v>
      </c>
      <c r="E192" s="235">
        <v>608</v>
      </c>
      <c r="F192" s="497">
        <v>41733</v>
      </c>
      <c r="G192" s="56">
        <v>608</v>
      </c>
      <c r="H192" s="243">
        <f t="shared" si="2"/>
        <v>0</v>
      </c>
      <c r="I192" s="214" t="s">
        <v>217</v>
      </c>
    </row>
    <row r="193" spans="1:9" x14ac:dyDescent="0.25">
      <c r="A193" s="216"/>
      <c r="B193" s="324" t="s">
        <v>1660</v>
      </c>
      <c r="C193" s="322" t="s">
        <v>2606</v>
      </c>
      <c r="D193" s="214" t="s">
        <v>147</v>
      </c>
      <c r="E193" s="235">
        <v>35318.800000000003</v>
      </c>
      <c r="F193" s="497">
        <v>41733</v>
      </c>
      <c r="G193" s="56">
        <v>35318.800000000003</v>
      </c>
      <c r="H193" s="243">
        <f t="shared" si="2"/>
        <v>0</v>
      </c>
      <c r="I193" s="214" t="s">
        <v>217</v>
      </c>
    </row>
    <row r="194" spans="1:9" x14ac:dyDescent="0.25">
      <c r="A194" s="216"/>
      <c r="B194" s="324" t="s">
        <v>1661</v>
      </c>
      <c r="C194" s="322" t="s">
        <v>2606</v>
      </c>
      <c r="D194" s="214" t="s">
        <v>2610</v>
      </c>
      <c r="E194" s="235">
        <v>2725.5</v>
      </c>
      <c r="F194" s="497">
        <v>41733</v>
      </c>
      <c r="G194" s="56">
        <v>2725.5</v>
      </c>
      <c r="H194" s="243">
        <f t="shared" ref="H194:H257" si="3">E194-G194</f>
        <v>0</v>
      </c>
      <c r="I194" s="214" t="s">
        <v>217</v>
      </c>
    </row>
    <row r="195" spans="1:9" x14ac:dyDescent="0.25">
      <c r="A195" s="216"/>
      <c r="B195" s="324" t="s">
        <v>1662</v>
      </c>
      <c r="C195" s="322" t="s">
        <v>2606</v>
      </c>
      <c r="D195" s="214" t="s">
        <v>16</v>
      </c>
      <c r="E195" s="235">
        <v>9744</v>
      </c>
      <c r="F195" s="615">
        <v>41738</v>
      </c>
      <c r="G195" s="257">
        <v>9744</v>
      </c>
      <c r="H195" s="243">
        <f t="shared" si="3"/>
        <v>0</v>
      </c>
      <c r="I195" s="214" t="s">
        <v>217</v>
      </c>
    </row>
    <row r="196" spans="1:9" x14ac:dyDescent="0.25">
      <c r="A196" s="216"/>
      <c r="B196" s="324" t="s">
        <v>1663</v>
      </c>
      <c r="C196" s="322" t="s">
        <v>2606</v>
      </c>
      <c r="D196" s="214" t="s">
        <v>169</v>
      </c>
      <c r="E196" s="235">
        <v>11665.53</v>
      </c>
      <c r="F196" s="497">
        <v>41734</v>
      </c>
      <c r="G196" s="56">
        <v>11665.53</v>
      </c>
      <c r="H196" s="243">
        <f t="shared" si="3"/>
        <v>0</v>
      </c>
      <c r="I196" s="214" t="s">
        <v>162</v>
      </c>
    </row>
    <row r="197" spans="1:9" x14ac:dyDescent="0.25">
      <c r="A197" s="216"/>
      <c r="B197" s="324" t="s">
        <v>1664</v>
      </c>
      <c r="C197" s="322" t="s">
        <v>2606</v>
      </c>
      <c r="D197" s="214" t="s">
        <v>359</v>
      </c>
      <c r="E197" s="235">
        <v>26727.48</v>
      </c>
      <c r="F197" s="497">
        <v>41734</v>
      </c>
      <c r="G197" s="56">
        <v>26727.48</v>
      </c>
      <c r="H197" s="243">
        <f t="shared" si="3"/>
        <v>0</v>
      </c>
      <c r="I197" s="214" t="s">
        <v>162</v>
      </c>
    </row>
    <row r="198" spans="1:9" x14ac:dyDescent="0.25">
      <c r="A198" s="216"/>
      <c r="B198" s="324" t="s">
        <v>1665</v>
      </c>
      <c r="C198" s="322" t="s">
        <v>2606</v>
      </c>
      <c r="D198" s="214" t="s">
        <v>269</v>
      </c>
      <c r="E198" s="235">
        <v>11445.2</v>
      </c>
      <c r="F198" s="557" t="s">
        <v>2611</v>
      </c>
      <c r="G198" s="56">
        <v>11445.2</v>
      </c>
      <c r="H198" s="243">
        <f t="shared" si="3"/>
        <v>0</v>
      </c>
      <c r="I198" s="214" t="s">
        <v>162</v>
      </c>
    </row>
    <row r="199" spans="1:9" x14ac:dyDescent="0.25">
      <c r="A199" s="216"/>
      <c r="B199" s="324" t="s">
        <v>1666</v>
      </c>
      <c r="C199" s="322" t="s">
        <v>2606</v>
      </c>
      <c r="D199" s="214" t="s">
        <v>163</v>
      </c>
      <c r="E199" s="235">
        <v>19009.650000000001</v>
      </c>
      <c r="F199" s="557" t="s">
        <v>2612</v>
      </c>
      <c r="G199" s="56">
        <v>19009.650000000001</v>
      </c>
      <c r="H199" s="243">
        <f t="shared" si="3"/>
        <v>0</v>
      </c>
      <c r="I199" s="214" t="s">
        <v>162</v>
      </c>
    </row>
    <row r="200" spans="1:9" x14ac:dyDescent="0.25">
      <c r="A200" s="216"/>
      <c r="B200" s="324" t="s">
        <v>1667</v>
      </c>
      <c r="C200" s="322" t="s">
        <v>2606</v>
      </c>
      <c r="D200" s="214" t="s">
        <v>160</v>
      </c>
      <c r="E200" s="235">
        <v>52611</v>
      </c>
      <c r="F200" s="559" t="s">
        <v>2613</v>
      </c>
      <c r="G200" s="56">
        <v>52611</v>
      </c>
      <c r="H200" s="243">
        <f t="shared" si="3"/>
        <v>0</v>
      </c>
      <c r="I200" s="214" t="s">
        <v>162</v>
      </c>
    </row>
    <row r="201" spans="1:9" x14ac:dyDescent="0.25">
      <c r="A201" s="216"/>
      <c r="B201" s="324" t="s">
        <v>1668</v>
      </c>
      <c r="C201" s="322" t="s">
        <v>2606</v>
      </c>
      <c r="D201" s="214" t="s">
        <v>545</v>
      </c>
      <c r="E201" s="235">
        <v>2560</v>
      </c>
      <c r="F201" s="561" t="s">
        <v>2614</v>
      </c>
      <c r="G201" s="56">
        <v>2560</v>
      </c>
      <c r="H201" s="243">
        <f t="shared" si="3"/>
        <v>0</v>
      </c>
      <c r="I201" s="214" t="s">
        <v>162</v>
      </c>
    </row>
    <row r="202" spans="1:9" x14ac:dyDescent="0.25">
      <c r="A202" s="216"/>
      <c r="B202" s="324" t="s">
        <v>1669</v>
      </c>
      <c r="C202" s="322" t="s">
        <v>2606</v>
      </c>
      <c r="D202" s="214" t="s">
        <v>272</v>
      </c>
      <c r="E202" s="235">
        <v>3662.4</v>
      </c>
      <c r="F202" s="559" t="s">
        <v>2615</v>
      </c>
      <c r="G202" s="44">
        <v>3662.4</v>
      </c>
      <c r="H202" s="243">
        <f t="shared" si="3"/>
        <v>0</v>
      </c>
      <c r="I202" s="214" t="s">
        <v>162</v>
      </c>
    </row>
    <row r="203" spans="1:9" x14ac:dyDescent="0.25">
      <c r="A203" s="216"/>
      <c r="B203" s="324" t="s">
        <v>1670</v>
      </c>
      <c r="C203" s="322" t="s">
        <v>2606</v>
      </c>
      <c r="D203" s="214" t="s">
        <v>22</v>
      </c>
      <c r="E203" s="235">
        <v>22445.4</v>
      </c>
      <c r="F203" s="497">
        <v>41734</v>
      </c>
      <c r="G203" s="56">
        <v>22445.4</v>
      </c>
      <c r="H203" s="243">
        <f t="shared" si="3"/>
        <v>0</v>
      </c>
      <c r="I203" s="214" t="s">
        <v>162</v>
      </c>
    </row>
    <row r="204" spans="1:9" x14ac:dyDescent="0.25">
      <c r="A204" s="216"/>
      <c r="B204" s="324" t="s">
        <v>1671</v>
      </c>
      <c r="C204" s="322" t="s">
        <v>2606</v>
      </c>
      <c r="D204" s="214" t="s">
        <v>358</v>
      </c>
      <c r="E204" s="235">
        <v>62394.57</v>
      </c>
      <c r="F204" s="497">
        <v>41739</v>
      </c>
      <c r="G204" s="44">
        <v>62394.57</v>
      </c>
      <c r="H204" s="243">
        <f t="shared" si="3"/>
        <v>0</v>
      </c>
      <c r="I204" s="214" t="s">
        <v>162</v>
      </c>
    </row>
    <row r="205" spans="1:9" x14ac:dyDescent="0.25">
      <c r="A205" s="216"/>
      <c r="B205" s="324" t="s">
        <v>1672</v>
      </c>
      <c r="C205" s="322" t="s">
        <v>2606</v>
      </c>
      <c r="D205" s="214" t="s">
        <v>168</v>
      </c>
      <c r="E205" s="235">
        <v>24774.15</v>
      </c>
      <c r="F205" s="497">
        <v>41734</v>
      </c>
      <c r="G205" s="44">
        <v>24774.15</v>
      </c>
      <c r="H205" s="243">
        <f t="shared" si="3"/>
        <v>0</v>
      </c>
      <c r="I205" s="214" t="s">
        <v>162</v>
      </c>
    </row>
    <row r="206" spans="1:9" x14ac:dyDescent="0.25">
      <c r="A206" s="216"/>
      <c r="B206" s="324" t="s">
        <v>1674</v>
      </c>
      <c r="C206" s="322" t="s">
        <v>2606</v>
      </c>
      <c r="D206" s="214" t="s">
        <v>435</v>
      </c>
      <c r="E206" s="235">
        <v>5481.4</v>
      </c>
      <c r="F206" s="557" t="s">
        <v>2616</v>
      </c>
      <c r="G206" s="44">
        <v>5481.4</v>
      </c>
      <c r="H206" s="243">
        <f t="shared" si="3"/>
        <v>0</v>
      </c>
      <c r="I206" s="214" t="s">
        <v>8</v>
      </c>
    </row>
    <row r="207" spans="1:9" x14ac:dyDescent="0.25">
      <c r="A207" s="216"/>
      <c r="B207" s="324" t="s">
        <v>1676</v>
      </c>
      <c r="C207" s="322" t="s">
        <v>2606</v>
      </c>
      <c r="D207" s="214" t="s">
        <v>494</v>
      </c>
      <c r="E207" s="235">
        <v>1386</v>
      </c>
      <c r="F207" s="497">
        <v>41732</v>
      </c>
      <c r="G207" s="44">
        <v>1386</v>
      </c>
      <c r="H207" s="243">
        <f t="shared" si="3"/>
        <v>0</v>
      </c>
      <c r="I207" s="214"/>
    </row>
    <row r="208" spans="1:9" x14ac:dyDescent="0.25">
      <c r="A208" s="216"/>
      <c r="B208" s="324" t="s">
        <v>1677</v>
      </c>
      <c r="C208" s="322" t="s">
        <v>2606</v>
      </c>
      <c r="D208" s="214" t="s">
        <v>19</v>
      </c>
      <c r="E208" s="235">
        <v>8500</v>
      </c>
      <c r="F208" s="497">
        <v>41733</v>
      </c>
      <c r="G208" s="44">
        <v>8500</v>
      </c>
      <c r="H208" s="243">
        <f t="shared" si="3"/>
        <v>0</v>
      </c>
      <c r="I208" s="214" t="s">
        <v>65</v>
      </c>
    </row>
    <row r="209" spans="1:9" x14ac:dyDescent="0.25">
      <c r="A209" s="216"/>
      <c r="B209" s="324" t="s">
        <v>1678</v>
      </c>
      <c r="C209" s="322" t="s">
        <v>2606</v>
      </c>
      <c r="D209" s="214" t="s">
        <v>152</v>
      </c>
      <c r="E209" s="235">
        <v>8109.2</v>
      </c>
      <c r="F209" s="497">
        <v>41732</v>
      </c>
      <c r="G209" s="44">
        <v>8109.2</v>
      </c>
      <c r="H209" s="243">
        <f t="shared" si="3"/>
        <v>0</v>
      </c>
      <c r="I209" s="214"/>
    </row>
    <row r="210" spans="1:9" x14ac:dyDescent="0.25">
      <c r="A210" s="216"/>
      <c r="B210" s="324" t="s">
        <v>1679</v>
      </c>
      <c r="C210" s="322" t="s">
        <v>2606</v>
      </c>
      <c r="D210" s="214" t="s">
        <v>14</v>
      </c>
      <c r="E210" s="235">
        <v>7600</v>
      </c>
      <c r="F210" s="497">
        <v>41733</v>
      </c>
      <c r="G210" s="44">
        <v>7600</v>
      </c>
      <c r="H210" s="243">
        <f t="shared" si="3"/>
        <v>0</v>
      </c>
      <c r="I210" s="214" t="s">
        <v>30</v>
      </c>
    </row>
    <row r="211" spans="1:9" x14ac:dyDescent="0.25">
      <c r="A211" s="216"/>
      <c r="B211" s="324" t="s">
        <v>1680</v>
      </c>
      <c r="C211" s="322" t="s">
        <v>2606</v>
      </c>
      <c r="D211" s="214" t="s">
        <v>1033</v>
      </c>
      <c r="E211" s="235">
        <v>10606</v>
      </c>
      <c r="F211" s="497">
        <v>41732</v>
      </c>
      <c r="G211" s="44">
        <v>10606</v>
      </c>
      <c r="H211" s="243">
        <f t="shared" si="3"/>
        <v>0</v>
      </c>
      <c r="I211" s="214"/>
    </row>
    <row r="212" spans="1:9" x14ac:dyDescent="0.25">
      <c r="A212" s="216"/>
      <c r="B212" s="324" t="s">
        <v>1681</v>
      </c>
      <c r="C212" s="322" t="s">
        <v>2606</v>
      </c>
      <c r="D212" s="214" t="s">
        <v>19</v>
      </c>
      <c r="E212" s="235">
        <v>186178.66</v>
      </c>
      <c r="F212" s="560" t="s">
        <v>4933</v>
      </c>
      <c r="G212" s="44">
        <f>99626.3+86552.36</f>
        <v>186178.66</v>
      </c>
      <c r="H212" s="243">
        <f t="shared" si="3"/>
        <v>0</v>
      </c>
      <c r="I212" s="214" t="s">
        <v>105</v>
      </c>
    </row>
    <row r="213" spans="1:9" x14ac:dyDescent="0.25">
      <c r="A213" s="216"/>
      <c r="B213" s="324" t="s">
        <v>1683</v>
      </c>
      <c r="C213" s="322" t="s">
        <v>2606</v>
      </c>
      <c r="D213" s="214" t="s">
        <v>8</v>
      </c>
      <c r="E213" s="246">
        <v>944</v>
      </c>
      <c r="F213" s="497">
        <v>41732</v>
      </c>
      <c r="G213" s="44">
        <v>944</v>
      </c>
      <c r="H213" s="243">
        <f t="shared" si="3"/>
        <v>0</v>
      </c>
      <c r="I213" s="214"/>
    </row>
    <row r="214" spans="1:9" x14ac:dyDescent="0.25">
      <c r="A214" s="216">
        <v>41733</v>
      </c>
      <c r="B214" s="324" t="s">
        <v>1684</v>
      </c>
      <c r="C214" s="322" t="s">
        <v>2606</v>
      </c>
      <c r="D214" s="214" t="s">
        <v>23</v>
      </c>
      <c r="E214" s="235">
        <v>4953</v>
      </c>
      <c r="F214" s="497">
        <v>41733</v>
      </c>
      <c r="G214" s="44">
        <v>4953</v>
      </c>
      <c r="H214" s="243">
        <f t="shared" si="3"/>
        <v>0</v>
      </c>
      <c r="I214" s="214"/>
    </row>
    <row r="215" spans="1:9" x14ac:dyDescent="0.25">
      <c r="A215" s="216"/>
      <c r="B215" s="324" t="s">
        <v>1685</v>
      </c>
      <c r="C215" s="322" t="s">
        <v>2606</v>
      </c>
      <c r="D215" s="214" t="s">
        <v>8</v>
      </c>
      <c r="E215" s="235">
        <v>210</v>
      </c>
      <c r="F215" s="497">
        <v>41733</v>
      </c>
      <c r="G215" s="44">
        <v>210</v>
      </c>
      <c r="H215" s="243">
        <f t="shared" si="3"/>
        <v>0</v>
      </c>
      <c r="I215" s="58" t="s">
        <v>8</v>
      </c>
    </row>
    <row r="216" spans="1:9" x14ac:dyDescent="0.25">
      <c r="A216" s="216"/>
      <c r="B216" s="324" t="s">
        <v>1686</v>
      </c>
      <c r="C216" s="322" t="s">
        <v>2606</v>
      </c>
      <c r="D216" s="214" t="s">
        <v>28</v>
      </c>
      <c r="E216" s="235">
        <v>903</v>
      </c>
      <c r="F216" s="497">
        <v>41733</v>
      </c>
      <c r="G216" s="44">
        <v>903</v>
      </c>
      <c r="H216" s="243">
        <f t="shared" si="3"/>
        <v>0</v>
      </c>
      <c r="I216" s="214"/>
    </row>
    <row r="217" spans="1:9" x14ac:dyDescent="0.25">
      <c r="A217" s="216"/>
      <c r="B217" s="324" t="s">
        <v>1687</v>
      </c>
      <c r="C217" s="322" t="s">
        <v>2606</v>
      </c>
      <c r="D217" s="214" t="s">
        <v>488</v>
      </c>
      <c r="E217" s="235">
        <v>1113</v>
      </c>
      <c r="F217" s="497">
        <v>41733</v>
      </c>
      <c r="G217" s="44">
        <v>1113</v>
      </c>
      <c r="H217" s="243">
        <f t="shared" si="3"/>
        <v>0</v>
      </c>
      <c r="I217" s="214"/>
    </row>
    <row r="218" spans="1:9" x14ac:dyDescent="0.25">
      <c r="A218" s="216"/>
      <c r="B218" s="324" t="s">
        <v>1688</v>
      </c>
      <c r="C218" s="322" t="s">
        <v>2606</v>
      </c>
      <c r="D218" s="214" t="s">
        <v>8</v>
      </c>
      <c r="E218" s="235">
        <v>227</v>
      </c>
      <c r="F218" s="497">
        <v>41733</v>
      </c>
      <c r="G218" s="44">
        <v>227</v>
      </c>
      <c r="H218" s="243">
        <f t="shared" si="3"/>
        <v>0</v>
      </c>
      <c r="I218" s="214" t="s">
        <v>8</v>
      </c>
    </row>
    <row r="219" spans="1:9" x14ac:dyDescent="0.25">
      <c r="A219" s="216"/>
      <c r="B219" s="324" t="s">
        <v>1689</v>
      </c>
      <c r="C219" s="322" t="s">
        <v>2606</v>
      </c>
      <c r="D219" s="214" t="s">
        <v>11</v>
      </c>
      <c r="E219" s="235">
        <v>43419.5</v>
      </c>
      <c r="F219" s="497">
        <v>41754</v>
      </c>
      <c r="G219" s="44">
        <v>43419.5</v>
      </c>
      <c r="H219" s="243">
        <f t="shared" si="3"/>
        <v>0</v>
      </c>
      <c r="I219" s="214" t="s">
        <v>12</v>
      </c>
    </row>
    <row r="220" spans="1:9" x14ac:dyDescent="0.25">
      <c r="A220" s="216"/>
      <c r="B220" s="324" t="s">
        <v>1690</v>
      </c>
      <c r="C220" s="322" t="s">
        <v>2606</v>
      </c>
      <c r="D220" s="214" t="s">
        <v>13</v>
      </c>
      <c r="E220" s="235">
        <v>3944.4</v>
      </c>
      <c r="F220" s="497">
        <v>41734</v>
      </c>
      <c r="G220" s="44">
        <v>3944.4</v>
      </c>
      <c r="H220" s="243">
        <f t="shared" si="3"/>
        <v>0</v>
      </c>
      <c r="I220" s="214" t="s">
        <v>21</v>
      </c>
    </row>
    <row r="221" spans="1:9" x14ac:dyDescent="0.25">
      <c r="A221" s="216"/>
      <c r="B221" s="324" t="s">
        <v>1691</v>
      </c>
      <c r="C221" s="322" t="s">
        <v>2606</v>
      </c>
      <c r="D221" s="214" t="s">
        <v>501</v>
      </c>
      <c r="E221" s="235">
        <v>930</v>
      </c>
      <c r="F221" s="497">
        <v>41733</v>
      </c>
      <c r="G221" s="44">
        <v>930</v>
      </c>
      <c r="H221" s="243">
        <f t="shared" si="3"/>
        <v>0</v>
      </c>
      <c r="I221" s="214"/>
    </row>
    <row r="222" spans="1:9" x14ac:dyDescent="0.25">
      <c r="A222" s="216"/>
      <c r="B222" s="324" t="s">
        <v>1692</v>
      </c>
      <c r="C222" s="322" t="s">
        <v>2606</v>
      </c>
      <c r="D222" s="214" t="s">
        <v>29</v>
      </c>
      <c r="E222" s="235">
        <v>4657.6000000000004</v>
      </c>
      <c r="F222" s="497">
        <v>41733</v>
      </c>
      <c r="G222" s="44">
        <v>4657.6000000000004</v>
      </c>
      <c r="H222" s="243">
        <f t="shared" si="3"/>
        <v>0</v>
      </c>
      <c r="I222" s="214" t="s">
        <v>30</v>
      </c>
    </row>
    <row r="223" spans="1:9" x14ac:dyDescent="0.25">
      <c r="A223" s="216"/>
      <c r="B223" s="324" t="s">
        <v>1693</v>
      </c>
      <c r="C223" s="322" t="s">
        <v>2606</v>
      </c>
      <c r="D223" s="214" t="s">
        <v>34</v>
      </c>
      <c r="E223" s="235">
        <v>2415</v>
      </c>
      <c r="F223" s="554" t="s">
        <v>2617</v>
      </c>
      <c r="G223" s="44">
        <v>2415</v>
      </c>
      <c r="H223" s="243">
        <f t="shared" si="3"/>
        <v>0</v>
      </c>
      <c r="I223" s="214" t="s">
        <v>30</v>
      </c>
    </row>
    <row r="224" spans="1:9" x14ac:dyDescent="0.25">
      <c r="A224" s="216"/>
      <c r="B224" s="324" t="s">
        <v>1694</v>
      </c>
      <c r="C224" s="322" t="s">
        <v>2606</v>
      </c>
      <c r="D224" s="214" t="s">
        <v>250</v>
      </c>
      <c r="E224" s="235">
        <v>9227.6</v>
      </c>
      <c r="F224" s="497">
        <v>41733</v>
      </c>
      <c r="G224" s="44">
        <v>9227.6</v>
      </c>
      <c r="H224" s="243">
        <f t="shared" si="3"/>
        <v>0</v>
      </c>
      <c r="I224" s="214" t="s">
        <v>30</v>
      </c>
    </row>
    <row r="225" spans="1:9" x14ac:dyDescent="0.25">
      <c r="A225" s="216"/>
      <c r="B225" s="324" t="s">
        <v>1695</v>
      </c>
      <c r="C225" s="322" t="s">
        <v>2606</v>
      </c>
      <c r="D225" s="214" t="s">
        <v>36</v>
      </c>
      <c r="E225" s="235">
        <v>30085.13</v>
      </c>
      <c r="F225" s="497">
        <v>41734</v>
      </c>
      <c r="G225" s="44">
        <v>30085.13</v>
      </c>
      <c r="H225" s="243">
        <f t="shared" si="3"/>
        <v>0</v>
      </c>
      <c r="I225" s="214" t="s">
        <v>65</v>
      </c>
    </row>
    <row r="226" spans="1:9" x14ac:dyDescent="0.25">
      <c r="A226" s="216"/>
      <c r="B226" s="324" t="s">
        <v>1696</v>
      </c>
      <c r="C226" s="322" t="s">
        <v>2606</v>
      </c>
      <c r="D226" s="214" t="s">
        <v>54</v>
      </c>
      <c r="E226" s="235">
        <v>38290.400000000001</v>
      </c>
      <c r="F226" s="497">
        <v>41733</v>
      </c>
      <c r="G226" s="44">
        <v>38290.400000000001</v>
      </c>
      <c r="H226" s="243">
        <f t="shared" si="3"/>
        <v>0</v>
      </c>
      <c r="I226" s="214" t="s">
        <v>30</v>
      </c>
    </row>
    <row r="227" spans="1:9" x14ac:dyDescent="0.25">
      <c r="A227" s="216"/>
      <c r="B227" s="324" t="s">
        <v>1698</v>
      </c>
      <c r="C227" s="322" t="s">
        <v>2606</v>
      </c>
      <c r="D227" s="214" t="s">
        <v>57</v>
      </c>
      <c r="E227" s="235">
        <v>4655</v>
      </c>
      <c r="F227" s="497">
        <v>41733</v>
      </c>
      <c r="G227" s="44">
        <v>4655</v>
      </c>
      <c r="H227" s="243">
        <f t="shared" si="3"/>
        <v>0</v>
      </c>
      <c r="I227" s="214" t="s">
        <v>30</v>
      </c>
    </row>
    <row r="228" spans="1:9" x14ac:dyDescent="0.25">
      <c r="A228" s="216"/>
      <c r="B228" s="324" t="s">
        <v>1700</v>
      </c>
      <c r="C228" s="322" t="s">
        <v>2606</v>
      </c>
      <c r="D228" s="214" t="s">
        <v>55</v>
      </c>
      <c r="E228" s="235">
        <v>11192</v>
      </c>
      <c r="F228" s="497">
        <v>41733</v>
      </c>
      <c r="G228" s="44">
        <v>11192</v>
      </c>
      <c r="H228" s="243">
        <f t="shared" si="3"/>
        <v>0</v>
      </c>
      <c r="I228" s="214" t="s">
        <v>8</v>
      </c>
    </row>
    <row r="229" spans="1:9" x14ac:dyDescent="0.25">
      <c r="A229" s="216"/>
      <c r="B229" s="324" t="s">
        <v>1701</v>
      </c>
      <c r="C229" s="322" t="s">
        <v>2606</v>
      </c>
      <c r="D229" s="214" t="s">
        <v>373</v>
      </c>
      <c r="E229" s="235">
        <v>29538.1</v>
      </c>
      <c r="F229" s="497">
        <v>41733</v>
      </c>
      <c r="G229" s="44">
        <v>29538.1</v>
      </c>
      <c r="H229" s="243">
        <f t="shared" si="3"/>
        <v>0</v>
      </c>
      <c r="I229" s="214" t="s">
        <v>217</v>
      </c>
    </row>
    <row r="230" spans="1:9" x14ac:dyDescent="0.25">
      <c r="A230" s="216"/>
      <c r="B230" s="324" t="s">
        <v>1702</v>
      </c>
      <c r="C230" s="322" t="s">
        <v>2606</v>
      </c>
      <c r="D230" s="214" t="s">
        <v>12</v>
      </c>
      <c r="E230" s="235">
        <v>44431.18</v>
      </c>
      <c r="F230" s="555" t="s">
        <v>2618</v>
      </c>
      <c r="G230" s="44">
        <v>44431.18</v>
      </c>
      <c r="H230" s="243">
        <f t="shared" si="3"/>
        <v>0</v>
      </c>
      <c r="I230" s="214" t="s">
        <v>8</v>
      </c>
    </row>
    <row r="231" spans="1:9" x14ac:dyDescent="0.25">
      <c r="A231" s="216"/>
      <c r="B231" s="324" t="s">
        <v>1704</v>
      </c>
      <c r="C231" s="322" t="s">
        <v>2606</v>
      </c>
      <c r="D231" s="214" t="s">
        <v>47</v>
      </c>
      <c r="E231" s="235">
        <v>2971.2</v>
      </c>
      <c r="F231" s="497">
        <v>41733</v>
      </c>
      <c r="G231" s="44">
        <v>2971.2</v>
      </c>
      <c r="H231" s="243">
        <f t="shared" si="3"/>
        <v>0</v>
      </c>
      <c r="I231" s="214" t="s">
        <v>30</v>
      </c>
    </row>
    <row r="232" spans="1:9" x14ac:dyDescent="0.25">
      <c r="A232" s="216"/>
      <c r="B232" s="324" t="s">
        <v>1705</v>
      </c>
      <c r="C232" s="322" t="s">
        <v>2606</v>
      </c>
      <c r="D232" s="214" t="s">
        <v>2413</v>
      </c>
      <c r="E232" s="235">
        <v>105</v>
      </c>
      <c r="F232" s="554" t="s">
        <v>2619</v>
      </c>
      <c r="G232" s="44">
        <v>105</v>
      </c>
      <c r="H232" s="243">
        <f t="shared" si="3"/>
        <v>0</v>
      </c>
      <c r="I232" s="214" t="s">
        <v>30</v>
      </c>
    </row>
    <row r="233" spans="1:9" x14ac:dyDescent="0.25">
      <c r="A233" s="216"/>
      <c r="B233" s="324" t="s">
        <v>1706</v>
      </c>
      <c r="C233" s="322" t="s">
        <v>2606</v>
      </c>
      <c r="D233" s="220" t="s">
        <v>53</v>
      </c>
      <c r="E233" s="241">
        <v>0</v>
      </c>
      <c r="F233" s="497"/>
      <c r="G233" s="44"/>
      <c r="H233" s="243">
        <f t="shared" si="3"/>
        <v>0</v>
      </c>
      <c r="I233" s="214" t="s">
        <v>512</v>
      </c>
    </row>
    <row r="234" spans="1:9" x14ac:dyDescent="0.25">
      <c r="A234" s="216"/>
      <c r="B234" s="324" t="s">
        <v>1707</v>
      </c>
      <c r="C234" s="322" t="s">
        <v>2606</v>
      </c>
      <c r="D234" s="214" t="s">
        <v>123</v>
      </c>
      <c r="E234" s="239">
        <v>4597.2</v>
      </c>
      <c r="F234" s="557" t="s">
        <v>2620</v>
      </c>
      <c r="G234" s="44">
        <v>4597.2</v>
      </c>
      <c r="H234" s="243">
        <f t="shared" si="3"/>
        <v>0</v>
      </c>
      <c r="I234" s="214" t="s">
        <v>8</v>
      </c>
    </row>
    <row r="235" spans="1:9" x14ac:dyDescent="0.25">
      <c r="A235" s="216"/>
      <c r="B235" s="324" t="s">
        <v>1708</v>
      </c>
      <c r="C235" s="322" t="s">
        <v>2606</v>
      </c>
      <c r="D235" s="214" t="s">
        <v>28</v>
      </c>
      <c r="E235" s="235">
        <v>9173</v>
      </c>
      <c r="F235" s="497">
        <v>41733</v>
      </c>
      <c r="G235" s="44">
        <v>9173</v>
      </c>
      <c r="H235" s="243">
        <f t="shared" si="3"/>
        <v>0</v>
      </c>
      <c r="I235" s="214" t="s">
        <v>8</v>
      </c>
    </row>
    <row r="236" spans="1:9" x14ac:dyDescent="0.25">
      <c r="A236" s="216"/>
      <c r="B236" s="324" t="s">
        <v>1709</v>
      </c>
      <c r="C236" s="322" t="s">
        <v>2606</v>
      </c>
      <c r="D236" s="214" t="s">
        <v>32</v>
      </c>
      <c r="E236" s="235">
        <v>8373.61</v>
      </c>
      <c r="F236" s="497">
        <v>41733</v>
      </c>
      <c r="G236" s="44">
        <v>8373.61</v>
      </c>
      <c r="H236" s="243">
        <f t="shared" si="3"/>
        <v>0</v>
      </c>
      <c r="I236" s="214" t="s">
        <v>30</v>
      </c>
    </row>
    <row r="237" spans="1:9" x14ac:dyDescent="0.25">
      <c r="A237" s="216"/>
      <c r="B237" s="324" t="s">
        <v>1710</v>
      </c>
      <c r="C237" s="322" t="s">
        <v>2606</v>
      </c>
      <c r="D237" s="214" t="s">
        <v>1468</v>
      </c>
      <c r="E237" s="235">
        <v>6412</v>
      </c>
      <c r="F237" s="497">
        <v>41733</v>
      </c>
      <c r="G237" s="44">
        <v>6412</v>
      </c>
      <c r="H237" s="243">
        <f t="shared" si="3"/>
        <v>0</v>
      </c>
      <c r="I237" s="214"/>
    </row>
    <row r="238" spans="1:9" x14ac:dyDescent="0.25">
      <c r="A238" s="216"/>
      <c r="B238" s="324" t="s">
        <v>1711</v>
      </c>
      <c r="C238" s="322" t="s">
        <v>2606</v>
      </c>
      <c r="D238" s="214" t="s">
        <v>129</v>
      </c>
      <c r="E238" s="235">
        <v>1401.4</v>
      </c>
      <c r="F238" s="497">
        <v>41733</v>
      </c>
      <c r="G238" s="44">
        <v>1401.4</v>
      </c>
      <c r="H238" s="243">
        <f t="shared" si="3"/>
        <v>0</v>
      </c>
      <c r="I238" s="214"/>
    </row>
    <row r="239" spans="1:9" x14ac:dyDescent="0.25">
      <c r="A239" s="216"/>
      <c r="B239" s="324" t="s">
        <v>1712</v>
      </c>
      <c r="C239" s="322" t="s">
        <v>2606</v>
      </c>
      <c r="D239" s="214" t="s">
        <v>2413</v>
      </c>
      <c r="E239" s="235">
        <v>748.5</v>
      </c>
      <c r="F239" s="554" t="s">
        <v>2621</v>
      </c>
      <c r="G239" s="44">
        <v>748.5</v>
      </c>
      <c r="H239" s="243">
        <f t="shared" si="3"/>
        <v>0</v>
      </c>
      <c r="I239" s="214" t="s">
        <v>30</v>
      </c>
    </row>
    <row r="240" spans="1:9" x14ac:dyDescent="0.25">
      <c r="A240" s="216"/>
      <c r="B240" s="324" t="s">
        <v>1713</v>
      </c>
      <c r="C240" s="322" t="s">
        <v>2606</v>
      </c>
      <c r="D240" s="214" t="s">
        <v>58</v>
      </c>
      <c r="E240" s="235">
        <v>27126</v>
      </c>
      <c r="F240" s="557" t="s">
        <v>2622</v>
      </c>
      <c r="G240" s="44">
        <v>27126</v>
      </c>
      <c r="H240" s="243">
        <f t="shared" si="3"/>
        <v>0</v>
      </c>
      <c r="I240" s="214" t="s">
        <v>8</v>
      </c>
    </row>
    <row r="241" spans="1:9" x14ac:dyDescent="0.25">
      <c r="A241" s="216"/>
      <c r="B241" s="324" t="s">
        <v>1715</v>
      </c>
      <c r="C241" s="322" t="s">
        <v>2606</v>
      </c>
      <c r="D241" s="214" t="s">
        <v>22</v>
      </c>
      <c r="E241" s="235">
        <v>4658</v>
      </c>
      <c r="F241" s="497">
        <v>41733</v>
      </c>
      <c r="G241" s="44">
        <v>4658</v>
      </c>
      <c r="H241" s="243">
        <f t="shared" si="3"/>
        <v>0</v>
      </c>
      <c r="I241" s="214" t="s">
        <v>8</v>
      </c>
    </row>
    <row r="242" spans="1:9" x14ac:dyDescent="0.25">
      <c r="A242" s="216"/>
      <c r="B242" s="324" t="s">
        <v>1716</v>
      </c>
      <c r="C242" s="322" t="s">
        <v>2606</v>
      </c>
      <c r="D242" s="214" t="s">
        <v>147</v>
      </c>
      <c r="E242" s="235">
        <v>15305</v>
      </c>
      <c r="F242" s="497">
        <v>41736</v>
      </c>
      <c r="G242" s="44">
        <v>15305</v>
      </c>
      <c r="H242" s="243">
        <f t="shared" si="3"/>
        <v>0</v>
      </c>
      <c r="I242" s="214" t="s">
        <v>15</v>
      </c>
    </row>
    <row r="243" spans="1:9" x14ac:dyDescent="0.25">
      <c r="A243" s="216"/>
      <c r="B243" s="324" t="s">
        <v>1717</v>
      </c>
      <c r="C243" s="322" t="s">
        <v>2606</v>
      </c>
      <c r="D243" s="214" t="s">
        <v>260</v>
      </c>
      <c r="E243" s="235">
        <v>4768</v>
      </c>
      <c r="F243" s="497">
        <v>41733</v>
      </c>
      <c r="G243" s="44">
        <v>4768</v>
      </c>
      <c r="H243" s="243">
        <f t="shared" si="3"/>
        <v>0</v>
      </c>
      <c r="I243" s="214" t="s">
        <v>15</v>
      </c>
    </row>
    <row r="244" spans="1:9" x14ac:dyDescent="0.25">
      <c r="A244" s="216"/>
      <c r="B244" s="324" t="s">
        <v>1718</v>
      </c>
      <c r="C244" s="322" t="s">
        <v>2606</v>
      </c>
      <c r="D244" s="214" t="s">
        <v>110</v>
      </c>
      <c r="E244" s="235">
        <v>46812</v>
      </c>
      <c r="F244" s="497">
        <v>41737</v>
      </c>
      <c r="G244" s="44">
        <v>46812</v>
      </c>
      <c r="H244" s="243">
        <f t="shared" si="3"/>
        <v>0</v>
      </c>
      <c r="I244" s="214" t="s">
        <v>65</v>
      </c>
    </row>
    <row r="245" spans="1:9" x14ac:dyDescent="0.25">
      <c r="A245" s="216"/>
      <c r="B245" s="324" t="s">
        <v>1719</v>
      </c>
      <c r="C245" s="322" t="s">
        <v>2606</v>
      </c>
      <c r="D245" s="214" t="s">
        <v>130</v>
      </c>
      <c r="E245" s="235">
        <v>2966.4</v>
      </c>
      <c r="F245" s="497">
        <v>41733</v>
      </c>
      <c r="G245" s="44">
        <v>2966.4</v>
      </c>
      <c r="H245" s="243">
        <f t="shared" si="3"/>
        <v>0</v>
      </c>
      <c r="I245" s="214" t="s">
        <v>21</v>
      </c>
    </row>
    <row r="246" spans="1:9" x14ac:dyDescent="0.25">
      <c r="A246" s="216"/>
      <c r="B246" s="324" t="s">
        <v>1720</v>
      </c>
      <c r="C246" s="322" t="s">
        <v>2606</v>
      </c>
      <c r="D246" s="214" t="s">
        <v>366</v>
      </c>
      <c r="E246" s="235">
        <v>8601.7999999999993</v>
      </c>
      <c r="F246" s="497">
        <v>41733</v>
      </c>
      <c r="G246" s="44">
        <v>8601.7999999999993</v>
      </c>
      <c r="H246" s="243">
        <f t="shared" si="3"/>
        <v>0</v>
      </c>
      <c r="I246" s="214" t="s">
        <v>21</v>
      </c>
    </row>
    <row r="247" spans="1:9" x14ac:dyDescent="0.25">
      <c r="A247" s="216"/>
      <c r="B247" s="324" t="s">
        <v>1721</v>
      </c>
      <c r="C247" s="322" t="s">
        <v>2606</v>
      </c>
      <c r="D247" s="214" t="s">
        <v>144</v>
      </c>
      <c r="E247" s="235">
        <v>5453</v>
      </c>
      <c r="F247" s="497">
        <v>41733</v>
      </c>
      <c r="G247" s="44">
        <v>5453</v>
      </c>
      <c r="H247" s="243">
        <f t="shared" si="3"/>
        <v>0</v>
      </c>
      <c r="I247" s="214" t="s">
        <v>15</v>
      </c>
    </row>
    <row r="248" spans="1:9" x14ac:dyDescent="0.25">
      <c r="A248" s="216"/>
      <c r="B248" s="324" t="s">
        <v>1722</v>
      </c>
      <c r="C248" s="322" t="s">
        <v>2606</v>
      </c>
      <c r="D248" s="214" t="s">
        <v>147</v>
      </c>
      <c r="E248" s="235">
        <v>1803.5</v>
      </c>
      <c r="F248" s="497">
        <v>41736</v>
      </c>
      <c r="G248" s="44">
        <v>1803.5</v>
      </c>
      <c r="H248" s="243">
        <f t="shared" si="3"/>
        <v>0</v>
      </c>
      <c r="I248" s="214" t="s">
        <v>15</v>
      </c>
    </row>
    <row r="249" spans="1:9" x14ac:dyDescent="0.25">
      <c r="A249" s="216"/>
      <c r="B249" s="324" t="s">
        <v>1723</v>
      </c>
      <c r="C249" s="322" t="s">
        <v>2606</v>
      </c>
      <c r="D249" s="214" t="s">
        <v>50</v>
      </c>
      <c r="E249" s="235">
        <v>1795.5</v>
      </c>
      <c r="F249" s="497">
        <v>41733</v>
      </c>
      <c r="G249" s="44">
        <v>1795.5</v>
      </c>
      <c r="H249" s="243">
        <f t="shared" si="3"/>
        <v>0</v>
      </c>
      <c r="I249" s="214" t="s">
        <v>21</v>
      </c>
    </row>
    <row r="250" spans="1:9" x14ac:dyDescent="0.25">
      <c r="A250" s="216"/>
      <c r="B250" s="324" t="s">
        <v>1724</v>
      </c>
      <c r="C250" s="322" t="s">
        <v>2606</v>
      </c>
      <c r="D250" s="214" t="s">
        <v>36</v>
      </c>
      <c r="E250" s="235">
        <v>21159.4</v>
      </c>
      <c r="F250" s="554">
        <v>41793</v>
      </c>
      <c r="G250" s="245">
        <v>21159.4</v>
      </c>
      <c r="H250" s="243">
        <f t="shared" si="3"/>
        <v>0</v>
      </c>
      <c r="I250" s="214"/>
    </row>
    <row r="251" spans="1:9" x14ac:dyDescent="0.25">
      <c r="A251" s="216"/>
      <c r="B251" s="324" t="s">
        <v>1725</v>
      </c>
      <c r="C251" s="322" t="s">
        <v>2606</v>
      </c>
      <c r="D251" s="214" t="s">
        <v>16</v>
      </c>
      <c r="E251" s="235">
        <v>210356</v>
      </c>
      <c r="F251" s="497">
        <v>41752</v>
      </c>
      <c r="G251" s="44">
        <v>210356</v>
      </c>
      <c r="H251" s="243">
        <f t="shared" si="3"/>
        <v>0</v>
      </c>
      <c r="I251" s="214" t="s">
        <v>27</v>
      </c>
    </row>
    <row r="252" spans="1:9" x14ac:dyDescent="0.25">
      <c r="A252" s="216"/>
      <c r="B252" s="324" t="s">
        <v>1727</v>
      </c>
      <c r="C252" s="322" t="s">
        <v>2606</v>
      </c>
      <c r="D252" s="214" t="s">
        <v>136</v>
      </c>
      <c r="E252" s="235">
        <v>2600</v>
      </c>
      <c r="F252" s="497">
        <v>41733</v>
      </c>
      <c r="G252" s="44">
        <v>2600</v>
      </c>
      <c r="H252" s="243">
        <f t="shared" si="3"/>
        <v>0</v>
      </c>
      <c r="I252" s="214"/>
    </row>
    <row r="253" spans="1:9" x14ac:dyDescent="0.25">
      <c r="A253" s="211"/>
      <c r="B253" s="324" t="s">
        <v>1728</v>
      </c>
      <c r="C253" s="322" t="s">
        <v>2606</v>
      </c>
      <c r="D253" s="214" t="s">
        <v>133</v>
      </c>
      <c r="E253" s="235">
        <v>14398</v>
      </c>
      <c r="F253" s="554" t="s">
        <v>2623</v>
      </c>
      <c r="G253" s="44">
        <v>14398</v>
      </c>
      <c r="H253" s="243">
        <f t="shared" si="3"/>
        <v>0</v>
      </c>
      <c r="I253" s="214" t="s">
        <v>8</v>
      </c>
    </row>
    <row r="254" spans="1:9" x14ac:dyDescent="0.25">
      <c r="A254" s="216">
        <v>41733</v>
      </c>
      <c r="B254" s="323" t="s">
        <v>1729</v>
      </c>
      <c r="C254" s="322" t="s">
        <v>2606</v>
      </c>
      <c r="D254" s="214" t="s">
        <v>66</v>
      </c>
      <c r="E254" s="235">
        <v>1610</v>
      </c>
      <c r="F254" s="497">
        <v>41733</v>
      </c>
      <c r="G254" s="44">
        <v>1610</v>
      </c>
      <c r="H254" s="325">
        <f t="shared" si="3"/>
        <v>0</v>
      </c>
      <c r="I254" s="214"/>
    </row>
    <row r="255" spans="1:9" x14ac:dyDescent="0.25">
      <c r="A255" s="216"/>
      <c r="B255" s="323" t="s">
        <v>1730</v>
      </c>
      <c r="C255" s="322" t="s">
        <v>2606</v>
      </c>
      <c r="D255" s="214" t="s">
        <v>25</v>
      </c>
      <c r="E255" s="235">
        <v>29486.5</v>
      </c>
      <c r="F255" s="560" t="s">
        <v>2624</v>
      </c>
      <c r="G255" s="44">
        <v>29486.5</v>
      </c>
      <c r="H255" s="243">
        <f t="shared" si="3"/>
        <v>0</v>
      </c>
      <c r="I255" s="214"/>
    </row>
    <row r="256" spans="1:9" x14ac:dyDescent="0.25">
      <c r="A256" s="216"/>
      <c r="B256" s="323" t="s">
        <v>1731</v>
      </c>
      <c r="C256" s="322" t="s">
        <v>2606</v>
      </c>
      <c r="D256" s="214" t="s">
        <v>64</v>
      </c>
      <c r="E256" s="235">
        <v>18612.5</v>
      </c>
      <c r="F256" s="497">
        <v>41734</v>
      </c>
      <c r="G256" s="44">
        <v>18612.5</v>
      </c>
      <c r="H256" s="243">
        <f t="shared" si="3"/>
        <v>0</v>
      </c>
      <c r="I256" s="214"/>
    </row>
    <row r="257" spans="1:9" x14ac:dyDescent="0.25">
      <c r="A257" s="216"/>
      <c r="B257" s="323" t="s">
        <v>1732</v>
      </c>
      <c r="C257" s="322" t="s">
        <v>2606</v>
      </c>
      <c r="D257" s="214" t="s">
        <v>62</v>
      </c>
      <c r="E257" s="235">
        <v>21033.5</v>
      </c>
      <c r="F257" s="554" t="s">
        <v>2625</v>
      </c>
      <c r="G257" s="44">
        <v>21033.5</v>
      </c>
      <c r="H257" s="250">
        <f t="shared" si="3"/>
        <v>0</v>
      </c>
      <c r="I257" s="214"/>
    </row>
    <row r="258" spans="1:9" x14ac:dyDescent="0.25">
      <c r="A258" s="216"/>
      <c r="B258" s="323" t="s">
        <v>1735</v>
      </c>
      <c r="C258" s="322" t="s">
        <v>2606</v>
      </c>
      <c r="D258" s="214" t="s">
        <v>180</v>
      </c>
      <c r="E258" s="235">
        <v>23044</v>
      </c>
      <c r="F258" s="560" t="s">
        <v>2626</v>
      </c>
      <c r="G258" s="44">
        <v>23044</v>
      </c>
      <c r="H258" s="243">
        <f t="shared" ref="H258:H321" si="4">E258-G258</f>
        <v>0</v>
      </c>
      <c r="I258" s="214"/>
    </row>
    <row r="259" spans="1:9" x14ac:dyDescent="0.25">
      <c r="A259" s="216"/>
      <c r="B259" s="323" t="s">
        <v>1737</v>
      </c>
      <c r="C259" s="322" t="s">
        <v>2606</v>
      </c>
      <c r="D259" s="214" t="s">
        <v>11</v>
      </c>
      <c r="E259" s="235">
        <v>26864</v>
      </c>
      <c r="F259" s="557" t="s">
        <v>2627</v>
      </c>
      <c r="G259" s="245">
        <v>26864</v>
      </c>
      <c r="H259" s="243">
        <f t="shared" si="4"/>
        <v>0</v>
      </c>
      <c r="I259" s="214"/>
    </row>
    <row r="260" spans="1:9" x14ac:dyDescent="0.25">
      <c r="A260" s="216"/>
      <c r="B260" s="323" t="s">
        <v>1738</v>
      </c>
      <c r="C260" s="322" t="s">
        <v>2606</v>
      </c>
      <c r="D260" s="214" t="s">
        <v>215</v>
      </c>
      <c r="E260" s="235">
        <v>3724</v>
      </c>
      <c r="F260" s="497">
        <v>41733</v>
      </c>
      <c r="G260" s="44">
        <v>3724</v>
      </c>
      <c r="H260" s="243">
        <f t="shared" si="4"/>
        <v>0</v>
      </c>
      <c r="I260" s="214"/>
    </row>
    <row r="261" spans="1:9" x14ac:dyDescent="0.25">
      <c r="A261" s="216"/>
      <c r="B261" s="323" t="s">
        <v>1739</v>
      </c>
      <c r="C261" s="322" t="s">
        <v>2606</v>
      </c>
      <c r="D261" s="214" t="s">
        <v>68</v>
      </c>
      <c r="E261" s="235">
        <v>2191</v>
      </c>
      <c r="F261" s="560" t="s">
        <v>2628</v>
      </c>
      <c r="G261" s="44">
        <v>2191</v>
      </c>
      <c r="H261" s="243">
        <f t="shared" si="4"/>
        <v>0</v>
      </c>
      <c r="I261" s="214"/>
    </row>
    <row r="262" spans="1:9" x14ac:dyDescent="0.25">
      <c r="A262" s="216"/>
      <c r="B262" s="323" t="s">
        <v>1740</v>
      </c>
      <c r="C262" s="322" t="s">
        <v>2606</v>
      </c>
      <c r="D262" s="214" t="s">
        <v>36</v>
      </c>
      <c r="E262" s="235">
        <v>17625</v>
      </c>
      <c r="F262" s="497">
        <v>41734</v>
      </c>
      <c r="G262" s="44">
        <v>17625</v>
      </c>
      <c r="H262" s="243">
        <f t="shared" si="4"/>
        <v>0</v>
      </c>
      <c r="I262" s="214"/>
    </row>
    <row r="263" spans="1:9" x14ac:dyDescent="0.25">
      <c r="A263" s="216"/>
      <c r="B263" s="323" t="s">
        <v>1742</v>
      </c>
      <c r="C263" s="322" t="s">
        <v>2606</v>
      </c>
      <c r="D263" s="214" t="s">
        <v>346</v>
      </c>
      <c r="E263" s="235">
        <v>14621</v>
      </c>
      <c r="F263" s="497">
        <v>41734</v>
      </c>
      <c r="G263" s="44">
        <v>14621</v>
      </c>
      <c r="H263" s="243">
        <f t="shared" si="4"/>
        <v>0</v>
      </c>
      <c r="I263" s="214"/>
    </row>
    <row r="264" spans="1:9" x14ac:dyDescent="0.25">
      <c r="A264" s="216"/>
      <c r="B264" s="323" t="s">
        <v>1743</v>
      </c>
      <c r="C264" s="322" t="s">
        <v>2606</v>
      </c>
      <c r="D264" s="214" t="s">
        <v>91</v>
      </c>
      <c r="E264" s="235">
        <v>23774</v>
      </c>
      <c r="F264" s="561" t="s">
        <v>2629</v>
      </c>
      <c r="G264" s="44">
        <v>23774</v>
      </c>
      <c r="H264" s="243">
        <f t="shared" si="4"/>
        <v>0</v>
      </c>
      <c r="I264" s="214"/>
    </row>
    <row r="265" spans="1:9" x14ac:dyDescent="0.25">
      <c r="A265" s="216"/>
      <c r="B265" s="323" t="s">
        <v>1745</v>
      </c>
      <c r="C265" s="322" t="s">
        <v>2606</v>
      </c>
      <c r="D265" s="214" t="s">
        <v>14</v>
      </c>
      <c r="E265" s="235">
        <v>7280</v>
      </c>
      <c r="F265" s="497">
        <v>41734</v>
      </c>
      <c r="G265" s="44">
        <v>7280</v>
      </c>
      <c r="H265" s="243">
        <f t="shared" si="4"/>
        <v>0</v>
      </c>
      <c r="I265" s="214"/>
    </row>
    <row r="266" spans="1:9" x14ac:dyDescent="0.25">
      <c r="A266" s="216"/>
      <c r="B266" s="323" t="s">
        <v>1747</v>
      </c>
      <c r="C266" s="322" t="s">
        <v>2606</v>
      </c>
      <c r="D266" s="214" t="s">
        <v>149</v>
      </c>
      <c r="E266" s="235">
        <v>19418</v>
      </c>
      <c r="F266" s="497">
        <v>41734</v>
      </c>
      <c r="G266" s="44">
        <v>19418</v>
      </c>
      <c r="H266" s="243">
        <f t="shared" si="4"/>
        <v>0</v>
      </c>
      <c r="I266" s="214"/>
    </row>
    <row r="267" spans="1:9" x14ac:dyDescent="0.25">
      <c r="A267" s="216"/>
      <c r="B267" s="323" t="s">
        <v>1748</v>
      </c>
      <c r="C267" s="322" t="s">
        <v>2606</v>
      </c>
      <c r="D267" s="214" t="s">
        <v>240</v>
      </c>
      <c r="E267" s="235">
        <v>48957</v>
      </c>
      <c r="F267" s="559" t="s">
        <v>2630</v>
      </c>
      <c r="G267" s="257">
        <v>48957</v>
      </c>
      <c r="H267" s="243">
        <f t="shared" si="4"/>
        <v>0</v>
      </c>
      <c r="I267" s="214"/>
    </row>
    <row r="268" spans="1:9" x14ac:dyDescent="0.25">
      <c r="A268" s="216"/>
      <c r="B268" s="323" t="s">
        <v>1749</v>
      </c>
      <c r="C268" s="322" t="s">
        <v>2606</v>
      </c>
      <c r="D268" s="214" t="s">
        <v>242</v>
      </c>
      <c r="E268" s="235">
        <v>43709.15</v>
      </c>
      <c r="F268" s="566" t="s">
        <v>2631</v>
      </c>
      <c r="G268" s="245">
        <v>43709.15</v>
      </c>
      <c r="H268" s="243">
        <f t="shared" si="4"/>
        <v>0</v>
      </c>
      <c r="I268" s="214"/>
    </row>
    <row r="269" spans="1:9" x14ac:dyDescent="0.25">
      <c r="A269" s="216"/>
      <c r="B269" s="323" t="s">
        <v>1750</v>
      </c>
      <c r="C269" s="322" t="s">
        <v>2606</v>
      </c>
      <c r="D269" s="214" t="s">
        <v>59</v>
      </c>
      <c r="E269" s="235">
        <v>14404.8</v>
      </c>
      <c r="F269" s="559" t="s">
        <v>2632</v>
      </c>
      <c r="G269" s="44">
        <v>14404</v>
      </c>
      <c r="H269" s="243">
        <f t="shared" si="4"/>
        <v>0.7999999999992724</v>
      </c>
      <c r="I269" s="214"/>
    </row>
    <row r="270" spans="1:9" x14ac:dyDescent="0.25">
      <c r="A270" s="216"/>
      <c r="B270" s="323" t="s">
        <v>1752</v>
      </c>
      <c r="C270" s="322" t="s">
        <v>2606</v>
      </c>
      <c r="D270" s="214" t="s">
        <v>244</v>
      </c>
      <c r="E270" s="235">
        <v>21141.75</v>
      </c>
      <c r="F270" s="559" t="s">
        <v>2633</v>
      </c>
      <c r="G270" s="44">
        <v>21141.75</v>
      </c>
      <c r="H270" s="243">
        <f t="shared" si="4"/>
        <v>0</v>
      </c>
      <c r="I270" s="214"/>
    </row>
    <row r="271" spans="1:9" x14ac:dyDescent="0.25">
      <c r="A271" s="216"/>
      <c r="B271" s="323" t="s">
        <v>1754</v>
      </c>
      <c r="C271" s="322" t="s">
        <v>2606</v>
      </c>
      <c r="D271" s="214" t="s">
        <v>392</v>
      </c>
      <c r="E271" s="235">
        <v>2835</v>
      </c>
      <c r="F271" s="497">
        <v>41733</v>
      </c>
      <c r="G271" s="44">
        <v>2835</v>
      </c>
      <c r="H271" s="243">
        <f t="shared" si="4"/>
        <v>0</v>
      </c>
      <c r="I271" s="214"/>
    </row>
    <row r="272" spans="1:9" x14ac:dyDescent="0.25">
      <c r="A272" s="216"/>
      <c r="B272" s="323" t="s">
        <v>1756</v>
      </c>
      <c r="C272" s="322" t="s">
        <v>2606</v>
      </c>
      <c r="D272" s="214" t="s">
        <v>92</v>
      </c>
      <c r="E272" s="235">
        <v>6903.5</v>
      </c>
      <c r="F272" s="497">
        <v>41734</v>
      </c>
      <c r="G272" s="44">
        <v>6903.5</v>
      </c>
      <c r="H272" s="243">
        <f t="shared" si="4"/>
        <v>0</v>
      </c>
      <c r="I272" s="214"/>
    </row>
    <row r="273" spans="1:9" x14ac:dyDescent="0.25">
      <c r="A273" s="216"/>
      <c r="B273" s="323" t="s">
        <v>1757</v>
      </c>
      <c r="C273" s="322" t="s">
        <v>2606</v>
      </c>
      <c r="D273" s="214" t="s">
        <v>346</v>
      </c>
      <c r="E273" s="235">
        <v>1602</v>
      </c>
      <c r="F273" s="497">
        <v>41734</v>
      </c>
      <c r="G273" s="44">
        <v>1602</v>
      </c>
      <c r="H273" s="243">
        <f t="shared" si="4"/>
        <v>0</v>
      </c>
      <c r="I273" s="214"/>
    </row>
    <row r="274" spans="1:9" x14ac:dyDescent="0.25">
      <c r="A274" s="216"/>
      <c r="B274" s="323" t="s">
        <v>1758</v>
      </c>
      <c r="C274" s="322" t="s">
        <v>2606</v>
      </c>
      <c r="D274" s="214" t="s">
        <v>152</v>
      </c>
      <c r="E274" s="235">
        <v>8234.6</v>
      </c>
      <c r="F274" s="497">
        <v>41733</v>
      </c>
      <c r="G274" s="44">
        <v>8234.6</v>
      </c>
      <c r="H274" s="243">
        <f t="shared" si="4"/>
        <v>0</v>
      </c>
      <c r="I274" s="214"/>
    </row>
    <row r="275" spans="1:9" x14ac:dyDescent="0.25">
      <c r="A275" s="216"/>
      <c r="B275" s="323" t="s">
        <v>1759</v>
      </c>
      <c r="C275" s="322" t="s">
        <v>2606</v>
      </c>
      <c r="D275" s="214" t="s">
        <v>8</v>
      </c>
      <c r="E275" s="235">
        <v>1291.0999999999999</v>
      </c>
      <c r="F275" s="497">
        <v>41733</v>
      </c>
      <c r="G275" s="44">
        <v>1291.0999999999999</v>
      </c>
      <c r="H275" s="243">
        <f t="shared" si="4"/>
        <v>0</v>
      </c>
      <c r="I275" s="214"/>
    </row>
    <row r="276" spans="1:9" x14ac:dyDescent="0.25">
      <c r="A276" s="216">
        <v>41734</v>
      </c>
      <c r="B276" s="323" t="s">
        <v>1760</v>
      </c>
      <c r="C276" s="322" t="s">
        <v>2606</v>
      </c>
      <c r="D276" s="214" t="s">
        <v>28</v>
      </c>
      <c r="E276" s="235">
        <v>1327</v>
      </c>
      <c r="F276" s="497">
        <v>41734</v>
      </c>
      <c r="G276" s="44">
        <v>1327</v>
      </c>
      <c r="H276" s="243">
        <f t="shared" si="4"/>
        <v>0</v>
      </c>
      <c r="I276" s="214"/>
    </row>
    <row r="277" spans="1:9" x14ac:dyDescent="0.25">
      <c r="A277" s="216"/>
      <c r="B277" s="323" t="s">
        <v>1761</v>
      </c>
      <c r="C277" s="322" t="s">
        <v>2606</v>
      </c>
      <c r="D277" s="214" t="s">
        <v>36</v>
      </c>
      <c r="E277" s="239">
        <v>49399.5</v>
      </c>
      <c r="F277" s="560" t="s">
        <v>2634</v>
      </c>
      <c r="G277" s="44">
        <v>49399.5</v>
      </c>
      <c r="H277" s="243">
        <f t="shared" si="4"/>
        <v>0</v>
      </c>
      <c r="I277" s="58" t="s">
        <v>21</v>
      </c>
    </row>
    <row r="278" spans="1:9" x14ac:dyDescent="0.25">
      <c r="A278" s="216"/>
      <c r="B278" s="323" t="s">
        <v>1762</v>
      </c>
      <c r="C278" s="322" t="s">
        <v>2606</v>
      </c>
      <c r="D278" s="214" t="s">
        <v>287</v>
      </c>
      <c r="E278" s="235">
        <v>30468.78</v>
      </c>
      <c r="F278" s="497">
        <v>41734</v>
      </c>
      <c r="G278" s="44">
        <v>30468.78</v>
      </c>
      <c r="H278" s="243">
        <f t="shared" si="4"/>
        <v>0</v>
      </c>
      <c r="I278" s="214"/>
    </row>
    <row r="279" spans="1:9" x14ac:dyDescent="0.25">
      <c r="A279" s="216"/>
      <c r="B279" s="323" t="s">
        <v>1763</v>
      </c>
      <c r="C279" s="322" t="s">
        <v>2606</v>
      </c>
      <c r="D279" s="214" t="s">
        <v>338</v>
      </c>
      <c r="E279" s="235">
        <v>740</v>
      </c>
      <c r="F279" s="497">
        <v>41734</v>
      </c>
      <c r="G279" s="44">
        <v>740</v>
      </c>
      <c r="H279" s="243">
        <f t="shared" si="4"/>
        <v>0</v>
      </c>
      <c r="I279" s="214" t="s">
        <v>30</v>
      </c>
    </row>
    <row r="280" spans="1:9" x14ac:dyDescent="0.25">
      <c r="A280" s="216"/>
      <c r="B280" s="323" t="s">
        <v>1764</v>
      </c>
      <c r="C280" s="322" t="s">
        <v>2606</v>
      </c>
      <c r="D280" s="214" t="s">
        <v>29</v>
      </c>
      <c r="E280" s="235">
        <v>7145.7</v>
      </c>
      <c r="F280" s="497">
        <v>41734</v>
      </c>
      <c r="G280" s="44">
        <v>7145.701</v>
      </c>
      <c r="H280" s="243">
        <f t="shared" si="4"/>
        <v>-1.0000000002037268E-3</v>
      </c>
      <c r="I280" s="214" t="s">
        <v>30</v>
      </c>
    </row>
    <row r="281" spans="1:9" x14ac:dyDescent="0.25">
      <c r="A281" s="216"/>
      <c r="B281" s="323" t="s">
        <v>1765</v>
      </c>
      <c r="C281" s="322" t="s">
        <v>2606</v>
      </c>
      <c r="D281" s="214" t="s">
        <v>48</v>
      </c>
      <c r="E281" s="235">
        <v>370</v>
      </c>
      <c r="F281" s="497">
        <v>41734</v>
      </c>
      <c r="G281" s="44">
        <v>370</v>
      </c>
      <c r="H281" s="243">
        <f t="shared" si="4"/>
        <v>0</v>
      </c>
      <c r="I281" s="214" t="s">
        <v>45</v>
      </c>
    </row>
    <row r="282" spans="1:9" x14ac:dyDescent="0.25">
      <c r="A282" s="216"/>
      <c r="B282" s="323" t="s">
        <v>1766</v>
      </c>
      <c r="C282" s="322" t="s">
        <v>2606</v>
      </c>
      <c r="D282" s="214" t="s">
        <v>14</v>
      </c>
      <c r="E282" s="235">
        <v>2307.1999999999998</v>
      </c>
      <c r="F282" s="497">
        <v>41734</v>
      </c>
      <c r="G282" s="44">
        <v>2307.1999999999998</v>
      </c>
      <c r="H282" s="243">
        <f t="shared" si="4"/>
        <v>0</v>
      </c>
      <c r="I282" s="214" t="s">
        <v>21</v>
      </c>
    </row>
    <row r="283" spans="1:9" x14ac:dyDescent="0.25">
      <c r="A283" s="216"/>
      <c r="B283" s="323" t="s">
        <v>1767</v>
      </c>
      <c r="C283" s="322" t="s">
        <v>2606</v>
      </c>
      <c r="D283" s="214" t="s">
        <v>23</v>
      </c>
      <c r="E283" s="235">
        <v>9008</v>
      </c>
      <c r="F283" s="497">
        <v>41734</v>
      </c>
      <c r="G283" s="44">
        <v>9008</v>
      </c>
      <c r="H283" s="243">
        <f t="shared" si="4"/>
        <v>0</v>
      </c>
      <c r="I283" s="214"/>
    </row>
    <row r="284" spans="1:9" x14ac:dyDescent="0.25">
      <c r="A284" s="216"/>
      <c r="B284" s="323" t="s">
        <v>1768</v>
      </c>
      <c r="C284" s="322" t="s">
        <v>2606</v>
      </c>
      <c r="D284" s="214" t="s">
        <v>34</v>
      </c>
      <c r="E284" s="235">
        <v>2712.5</v>
      </c>
      <c r="F284" s="497">
        <v>41734</v>
      </c>
      <c r="G284" s="44">
        <v>2712.5</v>
      </c>
      <c r="H284" s="243">
        <f t="shared" si="4"/>
        <v>0</v>
      </c>
      <c r="I284" s="214" t="s">
        <v>30</v>
      </c>
    </row>
    <row r="285" spans="1:9" x14ac:dyDescent="0.25">
      <c r="A285" s="216"/>
      <c r="B285" s="323" t="s">
        <v>1769</v>
      </c>
      <c r="C285" s="322" t="s">
        <v>2606</v>
      </c>
      <c r="D285" s="214" t="s">
        <v>366</v>
      </c>
      <c r="E285" s="235">
        <v>16641.5</v>
      </c>
      <c r="F285" s="497">
        <v>41734</v>
      </c>
      <c r="G285" s="44">
        <v>16641.5</v>
      </c>
      <c r="H285" s="243">
        <f t="shared" si="4"/>
        <v>0</v>
      </c>
      <c r="I285" s="214" t="s">
        <v>217</v>
      </c>
    </row>
    <row r="286" spans="1:9" x14ac:dyDescent="0.25">
      <c r="A286" s="216"/>
      <c r="B286" s="323" t="s">
        <v>1770</v>
      </c>
      <c r="C286" s="322" t="s">
        <v>2606</v>
      </c>
      <c r="D286" s="214" t="s">
        <v>13</v>
      </c>
      <c r="E286" s="235">
        <v>8425.4</v>
      </c>
      <c r="F286" s="497">
        <v>41736</v>
      </c>
      <c r="G286" s="44">
        <v>8425.4</v>
      </c>
      <c r="H286" s="243">
        <f t="shared" si="4"/>
        <v>0</v>
      </c>
      <c r="I286" s="214" t="s">
        <v>12</v>
      </c>
    </row>
    <row r="287" spans="1:9" x14ac:dyDescent="0.25">
      <c r="A287" s="216"/>
      <c r="B287" s="323" t="s">
        <v>1771</v>
      </c>
      <c r="C287" s="322" t="s">
        <v>2606</v>
      </c>
      <c r="D287" s="214" t="s">
        <v>8</v>
      </c>
      <c r="E287" s="235">
        <v>2751</v>
      </c>
      <c r="F287" s="497">
        <v>41734</v>
      </c>
      <c r="G287" s="44">
        <v>2751</v>
      </c>
      <c r="H287" s="243">
        <f t="shared" si="4"/>
        <v>0</v>
      </c>
      <c r="I287" s="214" t="s">
        <v>8</v>
      </c>
    </row>
    <row r="288" spans="1:9" x14ac:dyDescent="0.25">
      <c r="A288" s="216"/>
      <c r="B288" s="323" t="s">
        <v>1772</v>
      </c>
      <c r="C288" s="322" t="s">
        <v>2606</v>
      </c>
      <c r="D288" s="214" t="s">
        <v>260</v>
      </c>
      <c r="E288" s="235">
        <v>2384</v>
      </c>
      <c r="F288" s="497">
        <v>41734</v>
      </c>
      <c r="G288" s="44">
        <v>2384</v>
      </c>
      <c r="H288" s="243">
        <f t="shared" si="4"/>
        <v>0</v>
      </c>
      <c r="I288" s="214" t="s">
        <v>45</v>
      </c>
    </row>
    <row r="289" spans="1:9" x14ac:dyDescent="0.25">
      <c r="A289" s="216"/>
      <c r="B289" s="323" t="s">
        <v>1773</v>
      </c>
      <c r="C289" s="322" t="s">
        <v>2606</v>
      </c>
      <c r="D289" s="214" t="s">
        <v>116</v>
      </c>
      <c r="E289" s="235">
        <v>1480.5</v>
      </c>
      <c r="F289" s="497">
        <v>41734</v>
      </c>
      <c r="G289" s="44">
        <v>1480.5</v>
      </c>
      <c r="H289" s="243">
        <f t="shared" si="4"/>
        <v>0</v>
      </c>
      <c r="I289" s="214"/>
    </row>
    <row r="290" spans="1:9" x14ac:dyDescent="0.25">
      <c r="A290" s="216"/>
      <c r="B290" s="323" t="s">
        <v>1775</v>
      </c>
      <c r="C290" s="322" t="s">
        <v>2606</v>
      </c>
      <c r="D290" s="214" t="s">
        <v>1782</v>
      </c>
      <c r="E290" s="235">
        <v>3162.4</v>
      </c>
      <c r="F290" s="497">
        <v>41734</v>
      </c>
      <c r="G290" s="44">
        <v>3162.4</v>
      </c>
      <c r="H290" s="243">
        <f t="shared" si="4"/>
        <v>0</v>
      </c>
      <c r="I290" s="214" t="s">
        <v>30</v>
      </c>
    </row>
    <row r="291" spans="1:9" x14ac:dyDescent="0.25">
      <c r="A291" s="216"/>
      <c r="B291" s="323" t="s">
        <v>1776</v>
      </c>
      <c r="C291" s="322" t="s">
        <v>2606</v>
      </c>
      <c r="D291" s="214" t="s">
        <v>501</v>
      </c>
      <c r="E291" s="235">
        <v>727</v>
      </c>
      <c r="F291" s="497">
        <v>41734</v>
      </c>
      <c r="G291" s="44">
        <v>727</v>
      </c>
      <c r="H291" s="243">
        <f t="shared" si="4"/>
        <v>0</v>
      </c>
      <c r="I291" s="214"/>
    </row>
    <row r="292" spans="1:9" x14ac:dyDescent="0.25">
      <c r="A292" s="216"/>
      <c r="B292" s="323" t="s">
        <v>1777</v>
      </c>
      <c r="C292" s="322" t="s">
        <v>2606</v>
      </c>
      <c r="D292" s="214" t="s">
        <v>51</v>
      </c>
      <c r="E292" s="235">
        <v>2942.2</v>
      </c>
      <c r="F292" s="497">
        <v>41734</v>
      </c>
      <c r="G292" s="44">
        <v>2942.2</v>
      </c>
      <c r="H292" s="243">
        <f t="shared" si="4"/>
        <v>0</v>
      </c>
      <c r="I292" s="214" t="s">
        <v>45</v>
      </c>
    </row>
    <row r="293" spans="1:9" x14ac:dyDescent="0.25">
      <c r="A293" s="216"/>
      <c r="B293" s="323" t="s">
        <v>1778</v>
      </c>
      <c r="C293" s="322" t="s">
        <v>2606</v>
      </c>
      <c r="D293" s="214" t="s">
        <v>2413</v>
      </c>
      <c r="E293" s="235">
        <v>1509.2</v>
      </c>
      <c r="F293" s="554" t="s">
        <v>2635</v>
      </c>
      <c r="G293" s="44">
        <v>1509.2</v>
      </c>
      <c r="H293" s="243">
        <f t="shared" si="4"/>
        <v>0</v>
      </c>
      <c r="I293" s="214"/>
    </row>
    <row r="294" spans="1:9" x14ac:dyDescent="0.25">
      <c r="A294" s="216"/>
      <c r="B294" s="323" t="s">
        <v>1779</v>
      </c>
      <c r="C294" s="322" t="s">
        <v>2606</v>
      </c>
      <c r="D294" s="214" t="s">
        <v>66</v>
      </c>
      <c r="E294" s="235">
        <v>1675</v>
      </c>
      <c r="F294" s="497">
        <v>41734</v>
      </c>
      <c r="G294" s="44">
        <v>1675</v>
      </c>
      <c r="H294" s="243">
        <f t="shared" si="4"/>
        <v>0</v>
      </c>
      <c r="I294" s="214" t="s">
        <v>45</v>
      </c>
    </row>
    <row r="295" spans="1:9" x14ac:dyDescent="0.25">
      <c r="A295" s="216"/>
      <c r="B295" s="323" t="s">
        <v>1781</v>
      </c>
      <c r="C295" s="322" t="s">
        <v>2606</v>
      </c>
      <c r="D295" s="214" t="s">
        <v>111</v>
      </c>
      <c r="E295" s="235">
        <v>3330</v>
      </c>
      <c r="F295" s="497">
        <v>41734</v>
      </c>
      <c r="G295" s="44">
        <v>3330</v>
      </c>
      <c r="H295" s="243">
        <f t="shared" si="4"/>
        <v>0</v>
      </c>
      <c r="I295" s="214" t="s">
        <v>45</v>
      </c>
    </row>
    <row r="296" spans="1:9" x14ac:dyDescent="0.25">
      <c r="A296" s="216"/>
      <c r="B296" s="323" t="s">
        <v>1783</v>
      </c>
      <c r="C296" s="322" t="s">
        <v>2606</v>
      </c>
      <c r="D296" s="214" t="s">
        <v>89</v>
      </c>
      <c r="E296" s="235">
        <v>4743</v>
      </c>
      <c r="F296" s="497">
        <v>41734</v>
      </c>
      <c r="G296" s="44">
        <v>4743</v>
      </c>
      <c r="H296" s="243">
        <f t="shared" si="4"/>
        <v>0</v>
      </c>
      <c r="I296" s="214" t="s">
        <v>30</v>
      </c>
    </row>
    <row r="297" spans="1:9" x14ac:dyDescent="0.25">
      <c r="A297" s="216"/>
      <c r="B297" s="323" t="s">
        <v>1784</v>
      </c>
      <c r="C297" s="322" t="s">
        <v>2606</v>
      </c>
      <c r="D297" s="214" t="s">
        <v>57</v>
      </c>
      <c r="E297" s="235">
        <v>735</v>
      </c>
      <c r="F297" s="497">
        <v>41734</v>
      </c>
      <c r="G297" s="44">
        <v>735</v>
      </c>
      <c r="H297" s="243">
        <f t="shared" si="4"/>
        <v>0</v>
      </c>
      <c r="I297" s="214" t="s">
        <v>30</v>
      </c>
    </row>
    <row r="298" spans="1:9" x14ac:dyDescent="0.25">
      <c r="A298" s="216"/>
      <c r="B298" s="323" t="s">
        <v>1785</v>
      </c>
      <c r="C298" s="322" t="s">
        <v>2606</v>
      </c>
      <c r="D298" s="214" t="s">
        <v>8</v>
      </c>
      <c r="E298" s="235">
        <v>3743.6</v>
      </c>
      <c r="F298" s="497">
        <v>41734</v>
      </c>
      <c r="G298" s="44">
        <v>3743.6</v>
      </c>
      <c r="H298" s="243">
        <f t="shared" si="4"/>
        <v>0</v>
      </c>
      <c r="I298" s="214" t="s">
        <v>8</v>
      </c>
    </row>
    <row r="299" spans="1:9" x14ac:dyDescent="0.25">
      <c r="A299" s="216"/>
      <c r="B299" s="323" t="s">
        <v>1786</v>
      </c>
      <c r="C299" s="322" t="s">
        <v>2606</v>
      </c>
      <c r="D299" s="214" t="s">
        <v>108</v>
      </c>
      <c r="E299" s="235">
        <v>11458.5</v>
      </c>
      <c r="F299" s="497">
        <v>41734</v>
      </c>
      <c r="G299" s="44">
        <v>11458.5</v>
      </c>
      <c r="H299" s="243">
        <f t="shared" si="4"/>
        <v>0</v>
      </c>
      <c r="I299" s="214"/>
    </row>
    <row r="300" spans="1:9" x14ac:dyDescent="0.25">
      <c r="A300" s="216"/>
      <c r="B300" s="323" t="s">
        <v>1787</v>
      </c>
      <c r="C300" s="322" t="s">
        <v>2606</v>
      </c>
      <c r="D300" s="214" t="s">
        <v>48</v>
      </c>
      <c r="E300" s="235">
        <v>4284</v>
      </c>
      <c r="F300" s="558" t="s">
        <v>4112</v>
      </c>
      <c r="G300" s="70">
        <v>4284</v>
      </c>
      <c r="H300" s="243">
        <f t="shared" si="4"/>
        <v>0</v>
      </c>
      <c r="I300" s="214" t="s">
        <v>8</v>
      </c>
    </row>
    <row r="301" spans="1:9" x14ac:dyDescent="0.25">
      <c r="A301" s="216"/>
      <c r="B301" s="323" t="s">
        <v>1788</v>
      </c>
      <c r="C301" s="322" t="s">
        <v>2606</v>
      </c>
      <c r="D301" s="214" t="s">
        <v>124</v>
      </c>
      <c r="E301" s="235">
        <v>6353</v>
      </c>
      <c r="F301" s="497">
        <v>41734</v>
      </c>
      <c r="G301" s="44">
        <v>6353</v>
      </c>
      <c r="H301" s="243">
        <f t="shared" si="4"/>
        <v>0</v>
      </c>
      <c r="I301" s="214" t="s">
        <v>30</v>
      </c>
    </row>
    <row r="302" spans="1:9" x14ac:dyDescent="0.25">
      <c r="A302" s="216"/>
      <c r="B302" s="323" t="s">
        <v>1789</v>
      </c>
      <c r="C302" s="322" t="s">
        <v>2606</v>
      </c>
      <c r="D302" s="214" t="s">
        <v>55</v>
      </c>
      <c r="E302" s="235">
        <v>12914</v>
      </c>
      <c r="F302" s="497">
        <v>41734</v>
      </c>
      <c r="G302" s="44">
        <v>12914</v>
      </c>
      <c r="H302" s="243">
        <f t="shared" si="4"/>
        <v>0</v>
      </c>
      <c r="I302" s="214" t="s">
        <v>8</v>
      </c>
    </row>
    <row r="303" spans="1:9" x14ac:dyDescent="0.25">
      <c r="A303" s="216"/>
      <c r="B303" s="323" t="s">
        <v>1790</v>
      </c>
      <c r="C303" s="322" t="s">
        <v>2606</v>
      </c>
      <c r="D303" s="214" t="s">
        <v>115</v>
      </c>
      <c r="E303" s="235">
        <v>4500.6000000000004</v>
      </c>
      <c r="F303" s="497">
        <v>41734</v>
      </c>
      <c r="G303" s="44">
        <v>4500.6000000000004</v>
      </c>
      <c r="H303" s="243">
        <f t="shared" si="4"/>
        <v>0</v>
      </c>
      <c r="I303" s="214"/>
    </row>
    <row r="304" spans="1:9" x14ac:dyDescent="0.25">
      <c r="A304" s="216"/>
      <c r="B304" s="323" t="s">
        <v>1791</v>
      </c>
      <c r="C304" s="322" t="s">
        <v>2606</v>
      </c>
      <c r="D304" s="214" t="s">
        <v>544</v>
      </c>
      <c r="E304" s="235">
        <v>21159.5</v>
      </c>
      <c r="F304" s="497">
        <v>41734</v>
      </c>
      <c r="G304" s="44">
        <v>21159.5</v>
      </c>
      <c r="H304" s="243">
        <f t="shared" si="4"/>
        <v>0</v>
      </c>
      <c r="I304" s="214" t="s">
        <v>8</v>
      </c>
    </row>
    <row r="305" spans="1:9" x14ac:dyDescent="0.25">
      <c r="A305" s="216"/>
      <c r="B305" s="323" t="s">
        <v>1792</v>
      </c>
      <c r="C305" s="322" t="s">
        <v>2606</v>
      </c>
      <c r="D305" s="214" t="s">
        <v>250</v>
      </c>
      <c r="E305" s="235">
        <v>9276</v>
      </c>
      <c r="F305" s="497">
        <v>41734</v>
      </c>
      <c r="G305" s="44">
        <v>9276</v>
      </c>
      <c r="H305" s="243">
        <f t="shared" si="4"/>
        <v>0</v>
      </c>
      <c r="I305" s="214" t="s">
        <v>30</v>
      </c>
    </row>
    <row r="306" spans="1:9" x14ac:dyDescent="0.25">
      <c r="A306" s="216"/>
      <c r="B306" s="323" t="s">
        <v>1793</v>
      </c>
      <c r="C306" s="322" t="s">
        <v>2606</v>
      </c>
      <c r="D306" s="214" t="s">
        <v>123</v>
      </c>
      <c r="E306" s="235">
        <v>6607.6</v>
      </c>
      <c r="F306" s="557" t="s">
        <v>2636</v>
      </c>
      <c r="G306" s="44">
        <v>6607.6</v>
      </c>
      <c r="H306" s="243">
        <f t="shared" si="4"/>
        <v>0</v>
      </c>
      <c r="I306" s="214" t="s">
        <v>8</v>
      </c>
    </row>
    <row r="307" spans="1:9" x14ac:dyDescent="0.25">
      <c r="A307" s="216"/>
      <c r="B307" s="323" t="s">
        <v>1794</v>
      </c>
      <c r="C307" s="322" t="s">
        <v>2606</v>
      </c>
      <c r="D307" s="214" t="s">
        <v>22</v>
      </c>
      <c r="E307" s="235">
        <v>9190</v>
      </c>
      <c r="F307" s="497">
        <v>41738</v>
      </c>
      <c r="G307" s="44">
        <v>9190</v>
      </c>
      <c r="H307" s="243">
        <f t="shared" si="4"/>
        <v>0</v>
      </c>
      <c r="I307" s="214" t="s">
        <v>8</v>
      </c>
    </row>
    <row r="308" spans="1:9" x14ac:dyDescent="0.25">
      <c r="A308" s="216"/>
      <c r="B308" s="323" t="s">
        <v>1796</v>
      </c>
      <c r="C308" s="322" t="s">
        <v>2606</v>
      </c>
      <c r="D308" s="214" t="s">
        <v>8</v>
      </c>
      <c r="E308" s="235">
        <v>562</v>
      </c>
      <c r="F308" s="497">
        <v>41734</v>
      </c>
      <c r="G308" s="44">
        <v>562</v>
      </c>
      <c r="H308" s="243">
        <f t="shared" si="4"/>
        <v>0</v>
      </c>
      <c r="I308" s="214" t="s">
        <v>8</v>
      </c>
    </row>
    <row r="309" spans="1:9" x14ac:dyDescent="0.25">
      <c r="A309" s="216"/>
      <c r="B309" s="323" t="s">
        <v>1797</v>
      </c>
      <c r="C309" s="322" t="s">
        <v>2606</v>
      </c>
      <c r="D309" s="214" t="s">
        <v>123</v>
      </c>
      <c r="E309" s="235">
        <v>2182</v>
      </c>
      <c r="F309" s="557" t="s">
        <v>2637</v>
      </c>
      <c r="G309" s="44">
        <v>2182</v>
      </c>
      <c r="H309" s="243">
        <f t="shared" si="4"/>
        <v>0</v>
      </c>
      <c r="I309" s="214" t="s">
        <v>8</v>
      </c>
    </row>
    <row r="310" spans="1:9" x14ac:dyDescent="0.25">
      <c r="A310" s="216"/>
      <c r="B310" s="323" t="s">
        <v>1798</v>
      </c>
      <c r="C310" s="322" t="s">
        <v>2606</v>
      </c>
      <c r="D310" s="214" t="s">
        <v>312</v>
      </c>
      <c r="E310" s="235">
        <v>2546</v>
      </c>
      <c r="F310" s="497">
        <v>41734</v>
      </c>
      <c r="G310" s="44">
        <v>2546</v>
      </c>
      <c r="H310" s="243">
        <f t="shared" si="4"/>
        <v>0</v>
      </c>
      <c r="I310" s="214" t="s">
        <v>65</v>
      </c>
    </row>
    <row r="311" spans="1:9" x14ac:dyDescent="0.25">
      <c r="A311" s="216"/>
      <c r="B311" s="323" t="s">
        <v>1799</v>
      </c>
      <c r="C311" s="322" t="s">
        <v>2606</v>
      </c>
      <c r="D311" s="214" t="s">
        <v>106</v>
      </c>
      <c r="E311" s="235">
        <v>7949</v>
      </c>
      <c r="F311" s="497">
        <v>41744</v>
      </c>
      <c r="G311" s="44">
        <v>7949</v>
      </c>
      <c r="H311" s="243">
        <f t="shared" si="4"/>
        <v>0</v>
      </c>
      <c r="I311" s="214" t="s">
        <v>65</v>
      </c>
    </row>
    <row r="312" spans="1:9" x14ac:dyDescent="0.25">
      <c r="A312" s="216"/>
      <c r="B312" s="323" t="s">
        <v>1800</v>
      </c>
      <c r="C312" s="322" t="s">
        <v>2606</v>
      </c>
      <c r="D312" s="214" t="s">
        <v>2582</v>
      </c>
      <c r="E312" s="235">
        <v>660.4</v>
      </c>
      <c r="F312" s="554" t="s">
        <v>2638</v>
      </c>
      <c r="G312" s="44">
        <v>660.4</v>
      </c>
      <c r="H312" s="243">
        <f t="shared" si="4"/>
        <v>0</v>
      </c>
      <c r="I312" s="214" t="s">
        <v>45</v>
      </c>
    </row>
    <row r="313" spans="1:9" ht="23.25" x14ac:dyDescent="0.25">
      <c r="A313" s="216"/>
      <c r="B313" s="323" t="s">
        <v>1801</v>
      </c>
      <c r="C313" s="322" t="s">
        <v>2606</v>
      </c>
      <c r="D313" s="214" t="s">
        <v>956</v>
      </c>
      <c r="E313" s="235">
        <v>4539.6000000000004</v>
      </c>
      <c r="F313" s="569" t="s">
        <v>2639</v>
      </c>
      <c r="G313" s="44">
        <v>4539.6000000000004</v>
      </c>
      <c r="H313" s="243">
        <f t="shared" si="4"/>
        <v>0</v>
      </c>
      <c r="I313" s="214" t="s">
        <v>12</v>
      </c>
    </row>
    <row r="314" spans="1:9" x14ac:dyDescent="0.25">
      <c r="A314" s="251"/>
      <c r="B314" s="323" t="s">
        <v>1802</v>
      </c>
      <c r="C314" s="322" t="s">
        <v>2606</v>
      </c>
      <c r="D314" s="214" t="s">
        <v>8</v>
      </c>
      <c r="E314" s="235">
        <v>3310.1</v>
      </c>
      <c r="F314" s="497">
        <v>41734</v>
      </c>
      <c r="G314" s="44">
        <v>3310.1</v>
      </c>
      <c r="H314" s="243">
        <f t="shared" si="4"/>
        <v>0</v>
      </c>
      <c r="I314" s="214" t="s">
        <v>8</v>
      </c>
    </row>
    <row r="315" spans="1:9" x14ac:dyDescent="0.25">
      <c r="A315" s="216"/>
      <c r="B315" s="323" t="s">
        <v>1803</v>
      </c>
      <c r="C315" s="322" t="s">
        <v>2606</v>
      </c>
      <c r="D315" s="214" t="s">
        <v>130</v>
      </c>
      <c r="E315" s="235">
        <v>12116</v>
      </c>
      <c r="F315" s="497">
        <v>41738</v>
      </c>
      <c r="G315" s="44">
        <v>12116</v>
      </c>
      <c r="H315" s="243">
        <f t="shared" si="4"/>
        <v>0</v>
      </c>
      <c r="I315" s="214" t="s">
        <v>21</v>
      </c>
    </row>
    <row r="316" spans="1:9" x14ac:dyDescent="0.25">
      <c r="A316" s="251"/>
      <c r="B316" s="323" t="s">
        <v>1804</v>
      </c>
      <c r="C316" s="322" t="s">
        <v>2606</v>
      </c>
      <c r="D316" s="220" t="s">
        <v>53</v>
      </c>
      <c r="E316" s="241">
        <v>0</v>
      </c>
      <c r="F316" s="497"/>
      <c r="G316" s="44"/>
      <c r="H316" s="243">
        <f t="shared" si="4"/>
        <v>0</v>
      </c>
      <c r="I316" s="214" t="s">
        <v>324</v>
      </c>
    </row>
    <row r="317" spans="1:9" x14ac:dyDescent="0.25">
      <c r="A317" s="252"/>
      <c r="B317" s="323" t="s">
        <v>1805</v>
      </c>
      <c r="C317" s="322" t="s">
        <v>2606</v>
      </c>
      <c r="D317" s="214" t="s">
        <v>501</v>
      </c>
      <c r="E317" s="235">
        <v>507</v>
      </c>
      <c r="F317" s="497">
        <v>41734</v>
      </c>
      <c r="G317" s="44">
        <v>507</v>
      </c>
      <c r="H317" s="248">
        <f t="shared" si="4"/>
        <v>0</v>
      </c>
      <c r="I317" s="214"/>
    </row>
    <row r="318" spans="1:9" x14ac:dyDescent="0.25">
      <c r="A318" s="216">
        <v>41734</v>
      </c>
      <c r="B318" s="224" t="s">
        <v>1806</v>
      </c>
      <c r="C318" s="272" t="s">
        <v>2606</v>
      </c>
      <c r="D318" s="214" t="s">
        <v>2640</v>
      </c>
      <c r="E318" s="58">
        <v>12302.5</v>
      </c>
      <c r="F318" s="616" t="s">
        <v>2641</v>
      </c>
      <c r="G318" s="230">
        <v>12302.5</v>
      </c>
      <c r="H318" s="18">
        <f t="shared" si="4"/>
        <v>0</v>
      </c>
      <c r="I318" s="214"/>
    </row>
    <row r="319" spans="1:9" x14ac:dyDescent="0.25">
      <c r="A319" s="251"/>
      <c r="B319" s="224" t="s">
        <v>1807</v>
      </c>
      <c r="C319" s="272" t="s">
        <v>2606</v>
      </c>
      <c r="D319" s="214" t="s">
        <v>193</v>
      </c>
      <c r="E319" s="235">
        <v>20093</v>
      </c>
      <c r="F319" s="560" t="s">
        <v>2642</v>
      </c>
      <c r="G319" s="44">
        <v>20093</v>
      </c>
      <c r="H319" s="243">
        <f t="shared" si="4"/>
        <v>0</v>
      </c>
      <c r="I319" s="214" t="s">
        <v>217</v>
      </c>
    </row>
    <row r="320" spans="1:9" x14ac:dyDescent="0.25">
      <c r="A320" s="216"/>
      <c r="B320" s="224" t="s">
        <v>1808</v>
      </c>
      <c r="C320" s="272" t="s">
        <v>2606</v>
      </c>
      <c r="D320" s="214" t="s">
        <v>237</v>
      </c>
      <c r="E320" s="235">
        <v>9537.65</v>
      </c>
      <c r="F320" s="497">
        <v>41734</v>
      </c>
      <c r="G320" s="44">
        <v>9537.65</v>
      </c>
      <c r="H320" s="243">
        <f t="shared" si="4"/>
        <v>0</v>
      </c>
      <c r="I320" s="214" t="s">
        <v>21</v>
      </c>
    </row>
    <row r="321" spans="1:9" x14ac:dyDescent="0.25">
      <c r="A321" s="216"/>
      <c r="B321" s="224" t="s">
        <v>1809</v>
      </c>
      <c r="C321" s="272" t="s">
        <v>2606</v>
      </c>
      <c r="D321" s="220" t="s">
        <v>53</v>
      </c>
      <c r="E321" s="241">
        <v>0</v>
      </c>
      <c r="F321" s="497"/>
      <c r="G321" s="44"/>
      <c r="H321" s="243">
        <f t="shared" si="4"/>
        <v>0</v>
      </c>
      <c r="I321" s="214" t="s">
        <v>324</v>
      </c>
    </row>
    <row r="322" spans="1:9" x14ac:dyDescent="0.25">
      <c r="A322" s="254"/>
      <c r="B322" s="224" t="s">
        <v>1810</v>
      </c>
      <c r="C322" s="272" t="s">
        <v>2606</v>
      </c>
      <c r="D322" s="214" t="s">
        <v>74</v>
      </c>
      <c r="E322" s="235">
        <v>2044.5</v>
      </c>
      <c r="F322" s="497">
        <v>41734</v>
      </c>
      <c r="G322" s="44">
        <v>2044.5</v>
      </c>
      <c r="H322" s="243">
        <f t="shared" ref="H322:H381" si="5">E322-G322</f>
        <v>0</v>
      </c>
      <c r="I322" s="214"/>
    </row>
    <row r="323" spans="1:9" x14ac:dyDescent="0.25">
      <c r="A323" s="254"/>
      <c r="B323" s="224" t="s">
        <v>1811</v>
      </c>
      <c r="C323" s="272" t="s">
        <v>2606</v>
      </c>
      <c r="D323" s="214" t="s">
        <v>11</v>
      </c>
      <c r="E323" s="235">
        <v>40091</v>
      </c>
      <c r="F323" s="554">
        <v>41777</v>
      </c>
      <c r="G323" s="245">
        <v>40091</v>
      </c>
      <c r="H323" s="243">
        <f t="shared" si="5"/>
        <v>0</v>
      </c>
      <c r="I323" s="214" t="s">
        <v>12</v>
      </c>
    </row>
    <row r="324" spans="1:9" x14ac:dyDescent="0.25">
      <c r="A324" s="254"/>
      <c r="B324" s="224" t="s">
        <v>1812</v>
      </c>
      <c r="C324" s="272" t="s">
        <v>2606</v>
      </c>
      <c r="D324" s="214" t="s">
        <v>68</v>
      </c>
      <c r="E324" s="235">
        <v>4287</v>
      </c>
      <c r="F324" s="561" t="s">
        <v>2643</v>
      </c>
      <c r="G324" s="44">
        <v>4287</v>
      </c>
      <c r="H324" s="243">
        <f t="shared" si="5"/>
        <v>0</v>
      </c>
      <c r="I324" s="214" t="s">
        <v>12</v>
      </c>
    </row>
    <row r="325" spans="1:9" x14ac:dyDescent="0.25">
      <c r="A325" s="216"/>
      <c r="B325" s="224" t="s">
        <v>1813</v>
      </c>
      <c r="C325" s="272" t="s">
        <v>2606</v>
      </c>
      <c r="D325" s="214" t="s">
        <v>560</v>
      </c>
      <c r="E325" s="235">
        <v>4079</v>
      </c>
      <c r="F325" s="497">
        <v>41736</v>
      </c>
      <c r="G325" s="44">
        <v>4079</v>
      </c>
      <c r="H325" s="243">
        <f t="shared" si="5"/>
        <v>0</v>
      </c>
      <c r="I325" s="214" t="s">
        <v>217</v>
      </c>
    </row>
    <row r="326" spans="1:9" x14ac:dyDescent="0.25">
      <c r="A326" s="216"/>
      <c r="B326" s="224" t="s">
        <v>1815</v>
      </c>
      <c r="C326" s="272" t="s">
        <v>2606</v>
      </c>
      <c r="D326" s="214" t="s">
        <v>188</v>
      </c>
      <c r="E326" s="235">
        <v>3707.68</v>
      </c>
      <c r="F326" s="497">
        <v>41734</v>
      </c>
      <c r="G326" s="44">
        <v>3707.68</v>
      </c>
      <c r="H326" s="243">
        <f t="shared" si="5"/>
        <v>0</v>
      </c>
      <c r="I326" s="214" t="s">
        <v>21</v>
      </c>
    </row>
    <row r="327" spans="1:9" x14ac:dyDescent="0.25">
      <c r="A327" s="216"/>
      <c r="B327" s="224" t="s">
        <v>1816</v>
      </c>
      <c r="C327" s="272" t="s">
        <v>2606</v>
      </c>
      <c r="D327" s="214" t="s">
        <v>234</v>
      </c>
      <c r="E327" s="235">
        <v>715</v>
      </c>
      <c r="F327" s="497">
        <v>41736</v>
      </c>
      <c r="G327" s="44">
        <v>715</v>
      </c>
      <c r="H327" s="243">
        <f t="shared" si="5"/>
        <v>0</v>
      </c>
      <c r="I327" s="214" t="s">
        <v>217</v>
      </c>
    </row>
    <row r="328" spans="1:9" x14ac:dyDescent="0.25">
      <c r="A328" s="216"/>
      <c r="B328" s="224" t="s">
        <v>1817</v>
      </c>
      <c r="C328" s="272" t="s">
        <v>2606</v>
      </c>
      <c r="D328" s="214" t="s">
        <v>8</v>
      </c>
      <c r="E328" s="235">
        <v>2141</v>
      </c>
      <c r="F328" s="497">
        <v>41734</v>
      </c>
      <c r="G328" s="44">
        <v>2141</v>
      </c>
      <c r="H328" s="243">
        <f t="shared" si="5"/>
        <v>0</v>
      </c>
      <c r="I328" s="214" t="s">
        <v>8</v>
      </c>
    </row>
    <row r="329" spans="1:9" x14ac:dyDescent="0.25">
      <c r="A329" s="216"/>
      <c r="B329" s="224" t="s">
        <v>1819</v>
      </c>
      <c r="C329" s="272" t="s">
        <v>2606</v>
      </c>
      <c r="D329" s="214" t="s">
        <v>508</v>
      </c>
      <c r="E329" s="235">
        <v>21187.599999999999</v>
      </c>
      <c r="F329" s="554" t="s">
        <v>2644</v>
      </c>
      <c r="G329" s="44">
        <v>21187.599999999999</v>
      </c>
      <c r="H329" s="243">
        <f t="shared" si="5"/>
        <v>0</v>
      </c>
      <c r="I329" s="214" t="s">
        <v>8</v>
      </c>
    </row>
    <row r="330" spans="1:9" x14ac:dyDescent="0.25">
      <c r="A330" s="216"/>
      <c r="B330" s="224" t="s">
        <v>1820</v>
      </c>
      <c r="C330" s="272" t="s">
        <v>2606</v>
      </c>
      <c r="D330" s="214" t="s">
        <v>149</v>
      </c>
      <c r="E330" s="235">
        <v>4666.8</v>
      </c>
      <c r="F330" s="561" t="s">
        <v>2645</v>
      </c>
      <c r="G330" s="44">
        <v>4666.8</v>
      </c>
      <c r="H330" s="243">
        <f t="shared" si="5"/>
        <v>0</v>
      </c>
      <c r="I330" s="214" t="s">
        <v>162</v>
      </c>
    </row>
    <row r="331" spans="1:9" x14ac:dyDescent="0.25">
      <c r="A331" s="216"/>
      <c r="B331" s="224" t="s">
        <v>1821</v>
      </c>
      <c r="C331" s="272" t="s">
        <v>2606</v>
      </c>
      <c r="D331" s="214" t="s">
        <v>349</v>
      </c>
      <c r="E331" s="235">
        <v>6823.5</v>
      </c>
      <c r="F331" s="497">
        <v>41736</v>
      </c>
      <c r="G331" s="44">
        <v>6823.5</v>
      </c>
      <c r="H331" s="243">
        <f t="shared" si="5"/>
        <v>0</v>
      </c>
      <c r="I331" s="214" t="s">
        <v>217</v>
      </c>
    </row>
    <row r="332" spans="1:9" x14ac:dyDescent="0.25">
      <c r="A332" s="216"/>
      <c r="B332" s="224" t="s">
        <v>1823</v>
      </c>
      <c r="C332" s="272" t="s">
        <v>2606</v>
      </c>
      <c r="D332" s="214" t="s">
        <v>1658</v>
      </c>
      <c r="E332" s="235">
        <v>7418.6</v>
      </c>
      <c r="F332" s="497">
        <v>41736</v>
      </c>
      <c r="G332" s="44">
        <v>7418.6</v>
      </c>
      <c r="H332" s="243">
        <f t="shared" si="5"/>
        <v>0</v>
      </c>
      <c r="I332" s="214" t="s">
        <v>217</v>
      </c>
    </row>
    <row r="333" spans="1:9" x14ac:dyDescent="0.25">
      <c r="A333" s="216"/>
      <c r="B333" s="224" t="s">
        <v>1825</v>
      </c>
      <c r="C333" s="272" t="s">
        <v>2606</v>
      </c>
      <c r="D333" s="214" t="s">
        <v>2567</v>
      </c>
      <c r="E333" s="235">
        <v>4703.3999999999996</v>
      </c>
      <c r="F333" s="497">
        <v>41736</v>
      </c>
      <c r="G333" s="44">
        <v>4703.3999999999996</v>
      </c>
      <c r="H333" s="243">
        <f t="shared" si="5"/>
        <v>0</v>
      </c>
      <c r="I333" s="214" t="s">
        <v>217</v>
      </c>
    </row>
    <row r="334" spans="1:9" x14ac:dyDescent="0.25">
      <c r="A334" s="216"/>
      <c r="B334" s="224" t="s">
        <v>1826</v>
      </c>
      <c r="C334" s="272" t="s">
        <v>2606</v>
      </c>
      <c r="D334" s="214" t="s">
        <v>99</v>
      </c>
      <c r="E334" s="235">
        <v>7399</v>
      </c>
      <c r="F334" s="497">
        <v>41736</v>
      </c>
      <c r="G334" s="56">
        <v>7399</v>
      </c>
      <c r="H334" s="243">
        <f t="shared" si="5"/>
        <v>0</v>
      </c>
      <c r="I334" s="214" t="s">
        <v>217</v>
      </c>
    </row>
    <row r="335" spans="1:9" x14ac:dyDescent="0.25">
      <c r="A335" s="216"/>
      <c r="B335" s="224" t="s">
        <v>1827</v>
      </c>
      <c r="C335" s="272" t="s">
        <v>2606</v>
      </c>
      <c r="D335" s="214" t="s">
        <v>549</v>
      </c>
      <c r="E335" s="235">
        <v>13253.4</v>
      </c>
      <c r="F335" s="497">
        <v>41736</v>
      </c>
      <c r="G335" s="56">
        <v>13253.4</v>
      </c>
      <c r="H335" s="243">
        <f t="shared" si="5"/>
        <v>0</v>
      </c>
      <c r="I335" s="214" t="s">
        <v>162</v>
      </c>
    </row>
    <row r="336" spans="1:9" x14ac:dyDescent="0.25">
      <c r="A336" s="216"/>
      <c r="B336" s="224" t="s">
        <v>1829</v>
      </c>
      <c r="C336" s="272" t="s">
        <v>2606</v>
      </c>
      <c r="D336" s="214" t="s">
        <v>85</v>
      </c>
      <c r="E336" s="235">
        <v>3093.6</v>
      </c>
      <c r="F336" s="497">
        <v>41736</v>
      </c>
      <c r="G336" s="56">
        <v>3093.6</v>
      </c>
      <c r="H336" s="243">
        <f t="shared" si="5"/>
        <v>0</v>
      </c>
      <c r="I336" s="214" t="s">
        <v>162</v>
      </c>
    </row>
    <row r="337" spans="1:9" x14ac:dyDescent="0.25">
      <c r="A337" s="216"/>
      <c r="B337" s="224" t="s">
        <v>1830</v>
      </c>
      <c r="C337" s="272" t="s">
        <v>2606</v>
      </c>
      <c r="D337" s="214" t="s">
        <v>373</v>
      </c>
      <c r="E337" s="235">
        <v>38183.1</v>
      </c>
      <c r="F337" s="497">
        <v>41734</v>
      </c>
      <c r="G337" s="44">
        <v>38183.1</v>
      </c>
      <c r="H337" s="243">
        <f t="shared" si="5"/>
        <v>0</v>
      </c>
      <c r="I337" s="214" t="s">
        <v>65</v>
      </c>
    </row>
    <row r="338" spans="1:9" x14ac:dyDescent="0.25">
      <c r="A338" s="216"/>
      <c r="B338" s="224" t="s">
        <v>1831</v>
      </c>
      <c r="C338" s="272" t="s">
        <v>2606</v>
      </c>
      <c r="D338" s="214" t="s">
        <v>233</v>
      </c>
      <c r="E338" s="235">
        <v>1556</v>
      </c>
      <c r="F338" s="497">
        <v>41736</v>
      </c>
      <c r="G338" s="44">
        <v>1556</v>
      </c>
      <c r="H338" s="243">
        <f t="shared" si="5"/>
        <v>0</v>
      </c>
      <c r="I338" s="214" t="s">
        <v>217</v>
      </c>
    </row>
    <row r="339" spans="1:9" x14ac:dyDescent="0.25">
      <c r="A339" s="216"/>
      <c r="B339" s="224" t="s">
        <v>1833</v>
      </c>
      <c r="C339" s="272" t="s">
        <v>2606</v>
      </c>
      <c r="D339" s="214" t="s">
        <v>54</v>
      </c>
      <c r="E339" s="235">
        <v>4981</v>
      </c>
      <c r="F339" s="497">
        <v>41734</v>
      </c>
      <c r="G339" s="44">
        <v>4981</v>
      </c>
      <c r="H339" s="243">
        <f t="shared" si="5"/>
        <v>0</v>
      </c>
      <c r="I339" s="214"/>
    </row>
    <row r="340" spans="1:9" x14ac:dyDescent="0.25">
      <c r="A340" s="216"/>
      <c r="B340" s="224" t="s">
        <v>1834</v>
      </c>
      <c r="C340" s="272" t="s">
        <v>2606</v>
      </c>
      <c r="D340" s="214" t="s">
        <v>191</v>
      </c>
      <c r="E340" s="235">
        <v>2539.1999999999998</v>
      </c>
      <c r="F340" s="497">
        <v>41736</v>
      </c>
      <c r="G340" s="44">
        <v>2539.1999999999998</v>
      </c>
      <c r="H340" s="243">
        <f t="shared" si="5"/>
        <v>0</v>
      </c>
      <c r="I340" s="214" t="s">
        <v>217</v>
      </c>
    </row>
    <row r="341" spans="1:9" x14ac:dyDescent="0.25">
      <c r="A341" s="216"/>
      <c r="B341" s="224" t="s">
        <v>1836</v>
      </c>
      <c r="C341" s="272" t="s">
        <v>2606</v>
      </c>
      <c r="D341" s="214" t="s">
        <v>27</v>
      </c>
      <c r="E341" s="235">
        <v>19533.2</v>
      </c>
      <c r="F341" s="497">
        <v>41736</v>
      </c>
      <c r="G341" s="44">
        <v>19533.2</v>
      </c>
      <c r="H341" s="243">
        <f t="shared" si="5"/>
        <v>0</v>
      </c>
      <c r="I341" s="214" t="s">
        <v>162</v>
      </c>
    </row>
    <row r="342" spans="1:9" x14ac:dyDescent="0.25">
      <c r="A342" s="216"/>
      <c r="B342" s="224" t="s">
        <v>1837</v>
      </c>
      <c r="C342" s="272" t="s">
        <v>2606</v>
      </c>
      <c r="D342" s="214" t="s">
        <v>544</v>
      </c>
      <c r="E342" s="235">
        <v>34089.68</v>
      </c>
      <c r="F342" s="497">
        <v>41736</v>
      </c>
      <c r="G342" s="44">
        <v>34089.68</v>
      </c>
      <c r="H342" s="243">
        <f t="shared" si="5"/>
        <v>0</v>
      </c>
      <c r="I342" s="214" t="s">
        <v>162</v>
      </c>
    </row>
    <row r="343" spans="1:9" x14ac:dyDescent="0.25">
      <c r="A343" s="216"/>
      <c r="B343" s="224" t="s">
        <v>1838</v>
      </c>
      <c r="C343" s="272" t="s">
        <v>2606</v>
      </c>
      <c r="D343" s="214" t="s">
        <v>523</v>
      </c>
      <c r="E343" s="235">
        <v>6340</v>
      </c>
      <c r="F343" s="497">
        <v>41741</v>
      </c>
      <c r="G343" s="44">
        <v>6340</v>
      </c>
      <c r="H343" s="243">
        <f t="shared" si="5"/>
        <v>0</v>
      </c>
      <c r="I343" s="214" t="s">
        <v>8</v>
      </c>
    </row>
    <row r="344" spans="1:9" x14ac:dyDescent="0.25">
      <c r="A344" s="216"/>
      <c r="B344" s="224" t="s">
        <v>1839</v>
      </c>
      <c r="C344" s="272" t="s">
        <v>2606</v>
      </c>
      <c r="D344" s="214" t="s">
        <v>88</v>
      </c>
      <c r="E344" s="235">
        <v>4871.3999999999996</v>
      </c>
      <c r="F344" s="497">
        <v>41736</v>
      </c>
      <c r="G344" s="44">
        <v>4871.3999999999996</v>
      </c>
      <c r="H344" s="243">
        <f t="shared" si="5"/>
        <v>0</v>
      </c>
      <c r="I344" s="214" t="s">
        <v>162</v>
      </c>
    </row>
    <row r="345" spans="1:9" x14ac:dyDescent="0.25">
      <c r="A345" s="216"/>
      <c r="B345" s="224" t="s">
        <v>1841</v>
      </c>
      <c r="C345" s="272" t="s">
        <v>2606</v>
      </c>
      <c r="D345" s="214" t="s">
        <v>8</v>
      </c>
      <c r="E345" s="235">
        <v>153.6</v>
      </c>
      <c r="F345" s="497">
        <v>41734</v>
      </c>
      <c r="G345" s="44">
        <v>153.6</v>
      </c>
      <c r="H345" s="243">
        <f t="shared" si="5"/>
        <v>0</v>
      </c>
      <c r="I345" s="214" t="s">
        <v>8</v>
      </c>
    </row>
    <row r="346" spans="1:9" x14ac:dyDescent="0.25">
      <c r="A346" s="216"/>
      <c r="B346" s="224" t="s">
        <v>1842</v>
      </c>
      <c r="C346" s="272" t="s">
        <v>2606</v>
      </c>
      <c r="D346" s="214" t="s">
        <v>8</v>
      </c>
      <c r="E346" s="235">
        <v>33</v>
      </c>
      <c r="F346" s="497">
        <v>41734</v>
      </c>
      <c r="G346" s="44">
        <v>33</v>
      </c>
      <c r="H346" s="243">
        <f t="shared" si="5"/>
        <v>0</v>
      </c>
      <c r="I346" s="214" t="s">
        <v>8</v>
      </c>
    </row>
    <row r="347" spans="1:9" x14ac:dyDescent="0.25">
      <c r="A347" s="216"/>
      <c r="B347" s="224" t="s">
        <v>1843</v>
      </c>
      <c r="C347" s="272" t="s">
        <v>2606</v>
      </c>
      <c r="D347" s="214" t="s">
        <v>8</v>
      </c>
      <c r="E347" s="235">
        <v>433.75</v>
      </c>
      <c r="F347" s="497">
        <v>41734</v>
      </c>
      <c r="G347" s="44">
        <v>433.75</v>
      </c>
      <c r="H347" s="243">
        <f t="shared" si="5"/>
        <v>0</v>
      </c>
      <c r="I347" s="214" t="s">
        <v>8</v>
      </c>
    </row>
    <row r="348" spans="1:9" x14ac:dyDescent="0.25">
      <c r="A348" s="216"/>
      <c r="B348" s="224" t="s">
        <v>1844</v>
      </c>
      <c r="C348" s="272" t="s">
        <v>2606</v>
      </c>
      <c r="D348" s="214" t="s">
        <v>36</v>
      </c>
      <c r="E348" s="235">
        <v>17445</v>
      </c>
      <c r="F348" s="497">
        <v>41736</v>
      </c>
      <c r="G348" s="44">
        <v>17445</v>
      </c>
      <c r="H348" s="243">
        <f t="shared" si="5"/>
        <v>0</v>
      </c>
      <c r="I348" s="214" t="s">
        <v>8</v>
      </c>
    </row>
    <row r="349" spans="1:9" x14ac:dyDescent="0.25">
      <c r="A349" s="216"/>
      <c r="B349" s="224" t="s">
        <v>1847</v>
      </c>
      <c r="C349" s="272" t="s">
        <v>2606</v>
      </c>
      <c r="D349" s="214" t="s">
        <v>115</v>
      </c>
      <c r="E349" s="235">
        <v>5543.4</v>
      </c>
      <c r="F349" s="497">
        <v>41734</v>
      </c>
      <c r="G349" s="44">
        <v>5543.4</v>
      </c>
      <c r="H349" s="243">
        <f t="shared" si="5"/>
        <v>0</v>
      </c>
      <c r="I349" s="214"/>
    </row>
    <row r="350" spans="1:9" x14ac:dyDescent="0.25">
      <c r="A350" s="216"/>
      <c r="B350" s="224" t="s">
        <v>1848</v>
      </c>
      <c r="C350" s="272" t="s">
        <v>2606</v>
      </c>
      <c r="D350" s="214" t="s">
        <v>1468</v>
      </c>
      <c r="E350" s="235">
        <v>14637.2</v>
      </c>
      <c r="F350" s="497">
        <v>41734</v>
      </c>
      <c r="G350" s="44">
        <v>14637.2</v>
      </c>
      <c r="H350" s="243">
        <f t="shared" si="5"/>
        <v>0</v>
      </c>
      <c r="I350" s="214"/>
    </row>
    <row r="351" spans="1:9" x14ac:dyDescent="0.25">
      <c r="A351" s="216"/>
      <c r="B351" s="224" t="s">
        <v>1849</v>
      </c>
      <c r="C351" s="272" t="s">
        <v>2606</v>
      </c>
      <c r="D351" s="214" t="s">
        <v>147</v>
      </c>
      <c r="E351" s="235">
        <v>78611.199999999997</v>
      </c>
      <c r="F351" s="560" t="s">
        <v>2646</v>
      </c>
      <c r="G351" s="44">
        <v>78611.199999999997</v>
      </c>
      <c r="H351" s="243">
        <f t="shared" si="5"/>
        <v>0</v>
      </c>
      <c r="I351" s="214" t="s">
        <v>21</v>
      </c>
    </row>
    <row r="352" spans="1:9" x14ac:dyDescent="0.25">
      <c r="A352" s="216"/>
      <c r="B352" s="224" t="s">
        <v>1850</v>
      </c>
      <c r="C352" s="272" t="s">
        <v>2606</v>
      </c>
      <c r="D352" s="214" t="s">
        <v>435</v>
      </c>
      <c r="E352" s="235">
        <v>5140.5</v>
      </c>
      <c r="F352" s="557" t="s">
        <v>2647</v>
      </c>
      <c r="G352" s="44">
        <v>5140.5</v>
      </c>
      <c r="H352" s="243">
        <f t="shared" si="5"/>
        <v>0</v>
      </c>
      <c r="I352" s="214" t="s">
        <v>8</v>
      </c>
    </row>
    <row r="353" spans="1:9" x14ac:dyDescent="0.25">
      <c r="A353" s="216"/>
      <c r="B353" s="224" t="s">
        <v>1851</v>
      </c>
      <c r="C353" s="272" t="s">
        <v>2606</v>
      </c>
      <c r="D353" s="214" t="s">
        <v>2648</v>
      </c>
      <c r="E353" s="235">
        <v>997.5</v>
      </c>
      <c r="F353" s="497">
        <v>41734</v>
      </c>
      <c r="G353" s="44">
        <v>997.5</v>
      </c>
      <c r="H353" s="243">
        <f t="shared" si="5"/>
        <v>0</v>
      </c>
      <c r="I353" s="214"/>
    </row>
    <row r="354" spans="1:9" x14ac:dyDescent="0.25">
      <c r="A354" s="216"/>
      <c r="B354" s="224" t="s">
        <v>1853</v>
      </c>
      <c r="C354" s="272" t="s">
        <v>2606</v>
      </c>
      <c r="D354" s="214" t="s">
        <v>176</v>
      </c>
      <c r="E354" s="235">
        <v>5504</v>
      </c>
      <c r="F354" s="497">
        <v>41734</v>
      </c>
      <c r="G354" s="44">
        <v>5504</v>
      </c>
      <c r="H354" s="243">
        <f t="shared" si="5"/>
        <v>0</v>
      </c>
      <c r="I354" s="214"/>
    </row>
    <row r="355" spans="1:9" x14ac:dyDescent="0.25">
      <c r="A355" s="216"/>
      <c r="B355" s="224" t="s">
        <v>1855</v>
      </c>
      <c r="C355" s="272" t="s">
        <v>2606</v>
      </c>
      <c r="D355" s="214" t="s">
        <v>781</v>
      </c>
      <c r="E355" s="235">
        <v>4430.3999999999996</v>
      </c>
      <c r="F355" s="497">
        <v>41736</v>
      </c>
      <c r="G355" s="44">
        <v>4430.3999999999996</v>
      </c>
      <c r="H355" s="243">
        <f t="shared" si="5"/>
        <v>0</v>
      </c>
      <c r="I355" s="214" t="s">
        <v>12</v>
      </c>
    </row>
    <row r="356" spans="1:9" x14ac:dyDescent="0.25">
      <c r="A356" s="216"/>
      <c r="B356" s="224" t="s">
        <v>1856</v>
      </c>
      <c r="C356" s="272" t="s">
        <v>2606</v>
      </c>
      <c r="D356" s="214" t="s">
        <v>63</v>
      </c>
      <c r="E356" s="235">
        <v>3155</v>
      </c>
      <c r="F356" s="497">
        <v>41736</v>
      </c>
      <c r="G356" s="44">
        <v>3155</v>
      </c>
      <c r="H356" s="243">
        <f t="shared" si="5"/>
        <v>0</v>
      </c>
      <c r="I356" s="214" t="s">
        <v>21</v>
      </c>
    </row>
    <row r="357" spans="1:9" x14ac:dyDescent="0.25">
      <c r="A357" s="216"/>
      <c r="B357" s="224" t="s">
        <v>1857</v>
      </c>
      <c r="C357" s="272" t="s">
        <v>2606</v>
      </c>
      <c r="D357" s="214" t="s">
        <v>1100</v>
      </c>
      <c r="E357" s="235">
        <v>5955</v>
      </c>
      <c r="F357" s="497">
        <v>41736</v>
      </c>
      <c r="G357" s="44">
        <v>5955</v>
      </c>
      <c r="H357" s="243">
        <f t="shared" si="5"/>
        <v>0</v>
      </c>
      <c r="I357" s="214" t="s">
        <v>12</v>
      </c>
    </row>
    <row r="358" spans="1:9" x14ac:dyDescent="0.25">
      <c r="A358" s="216"/>
      <c r="B358" s="224" t="s">
        <v>1858</v>
      </c>
      <c r="C358" s="272" t="s">
        <v>2606</v>
      </c>
      <c r="D358" s="214" t="s">
        <v>39</v>
      </c>
      <c r="E358" s="235">
        <v>6764</v>
      </c>
      <c r="F358" s="559" t="s">
        <v>2649</v>
      </c>
      <c r="G358" s="44">
        <v>6764</v>
      </c>
      <c r="H358" s="258">
        <f t="shared" si="5"/>
        <v>0</v>
      </c>
      <c r="I358" s="214" t="s">
        <v>8</v>
      </c>
    </row>
    <row r="359" spans="1:9" x14ac:dyDescent="0.25">
      <c r="A359" s="216"/>
      <c r="B359" s="224" t="s">
        <v>1859</v>
      </c>
      <c r="C359" s="272" t="s">
        <v>2606</v>
      </c>
      <c r="D359" s="214" t="s">
        <v>62</v>
      </c>
      <c r="E359" s="235">
        <v>24038.68</v>
      </c>
      <c r="F359" s="497">
        <v>41736</v>
      </c>
      <c r="G359" s="44">
        <v>24038.68</v>
      </c>
      <c r="H359" s="243">
        <f t="shared" si="5"/>
        <v>0</v>
      </c>
      <c r="I359" s="214" t="s">
        <v>12</v>
      </c>
    </row>
    <row r="360" spans="1:9" x14ac:dyDescent="0.25">
      <c r="A360" s="216"/>
      <c r="B360" s="224" t="s">
        <v>1860</v>
      </c>
      <c r="C360" s="272" t="s">
        <v>2606</v>
      </c>
      <c r="D360" s="214" t="s">
        <v>2650</v>
      </c>
      <c r="E360" s="235">
        <v>9947</v>
      </c>
      <c r="F360" s="497">
        <v>41736</v>
      </c>
      <c r="G360" s="44">
        <v>9947</v>
      </c>
      <c r="H360" s="243">
        <f t="shared" si="5"/>
        <v>0</v>
      </c>
      <c r="I360" s="214" t="s">
        <v>12</v>
      </c>
    </row>
    <row r="361" spans="1:9" x14ac:dyDescent="0.25">
      <c r="A361" s="216"/>
      <c r="B361" s="224" t="s">
        <v>1862</v>
      </c>
      <c r="C361" s="272" t="s">
        <v>2606</v>
      </c>
      <c r="D361" s="214" t="s">
        <v>180</v>
      </c>
      <c r="E361" s="235">
        <v>16487.599999999999</v>
      </c>
      <c r="F361" s="560" t="s">
        <v>2651</v>
      </c>
      <c r="G361" s="44">
        <v>16487.599999999999</v>
      </c>
      <c r="H361" s="243">
        <f t="shared" si="5"/>
        <v>0</v>
      </c>
      <c r="I361" s="214" t="s">
        <v>12</v>
      </c>
    </row>
    <row r="362" spans="1:9" x14ac:dyDescent="0.25">
      <c r="A362" s="216"/>
      <c r="B362" s="224" t="s">
        <v>1863</v>
      </c>
      <c r="C362" s="272" t="s">
        <v>2606</v>
      </c>
      <c r="D362" s="214" t="s">
        <v>14</v>
      </c>
      <c r="E362" s="235">
        <v>6240</v>
      </c>
      <c r="F362" s="497">
        <v>41736</v>
      </c>
      <c r="G362" s="44">
        <v>6240</v>
      </c>
      <c r="H362" s="243">
        <f t="shared" si="5"/>
        <v>0</v>
      </c>
      <c r="I362" s="214" t="s">
        <v>30</v>
      </c>
    </row>
    <row r="363" spans="1:9" x14ac:dyDescent="0.25">
      <c r="A363" s="216"/>
      <c r="B363" s="224" t="s">
        <v>1864</v>
      </c>
      <c r="C363" s="272" t="s">
        <v>2606</v>
      </c>
      <c r="D363" s="214" t="s">
        <v>396</v>
      </c>
      <c r="E363" s="246">
        <v>364</v>
      </c>
      <c r="F363" s="497">
        <v>41734</v>
      </c>
      <c r="G363" s="44">
        <v>364</v>
      </c>
      <c r="H363" s="243">
        <f t="shared" si="5"/>
        <v>0</v>
      </c>
      <c r="I363" s="214" t="s">
        <v>8</v>
      </c>
    </row>
    <row r="364" spans="1:9" x14ac:dyDescent="0.25">
      <c r="A364" s="216">
        <v>41735</v>
      </c>
      <c r="B364" s="224" t="s">
        <v>1865</v>
      </c>
      <c r="C364" s="272" t="s">
        <v>2606</v>
      </c>
      <c r="D364" s="214" t="s">
        <v>2652</v>
      </c>
      <c r="E364" s="235">
        <v>3614.3</v>
      </c>
      <c r="F364" s="497">
        <v>41736</v>
      </c>
      <c r="G364" s="44">
        <v>3614.3</v>
      </c>
      <c r="H364" s="243">
        <f t="shared" si="5"/>
        <v>0</v>
      </c>
      <c r="I364" s="214" t="s">
        <v>30</v>
      </c>
    </row>
    <row r="365" spans="1:9" x14ac:dyDescent="0.25">
      <c r="A365" s="216"/>
      <c r="B365" s="224" t="s">
        <v>1866</v>
      </c>
      <c r="C365" s="272" t="s">
        <v>2606</v>
      </c>
      <c r="D365" s="214" t="s">
        <v>501</v>
      </c>
      <c r="E365" s="235">
        <v>1352.6</v>
      </c>
      <c r="F365" s="497">
        <v>41735</v>
      </c>
      <c r="G365" s="44">
        <v>1352.6</v>
      </c>
      <c r="H365" s="243">
        <f t="shared" si="5"/>
        <v>0</v>
      </c>
      <c r="I365" s="58"/>
    </row>
    <row r="366" spans="1:9" x14ac:dyDescent="0.25">
      <c r="A366" s="216"/>
      <c r="B366" s="224" t="s">
        <v>1867</v>
      </c>
      <c r="C366" s="272" t="s">
        <v>2606</v>
      </c>
      <c r="D366" s="214" t="s">
        <v>23</v>
      </c>
      <c r="E366" s="235">
        <v>8448.2000000000007</v>
      </c>
      <c r="F366" s="497">
        <v>41735</v>
      </c>
      <c r="G366" s="44">
        <v>8448.2000000000007</v>
      </c>
      <c r="H366" s="243">
        <f t="shared" si="5"/>
        <v>0</v>
      </c>
      <c r="I366" s="214"/>
    </row>
    <row r="367" spans="1:9" x14ac:dyDescent="0.25">
      <c r="A367" s="216"/>
      <c r="B367" s="224" t="s">
        <v>1869</v>
      </c>
      <c r="C367" s="272" t="s">
        <v>2606</v>
      </c>
      <c r="D367" s="214" t="s">
        <v>25</v>
      </c>
      <c r="E367" s="235">
        <v>454</v>
      </c>
      <c r="F367" s="497">
        <v>41735</v>
      </c>
      <c r="G367" s="44">
        <v>454</v>
      </c>
      <c r="H367" s="243">
        <f t="shared" si="5"/>
        <v>0</v>
      </c>
      <c r="I367" s="214"/>
    </row>
    <row r="368" spans="1:9" x14ac:dyDescent="0.25">
      <c r="A368" s="216"/>
      <c r="B368" s="224" t="s">
        <v>1870</v>
      </c>
      <c r="C368" s="272" t="s">
        <v>2606</v>
      </c>
      <c r="D368" s="214" t="s">
        <v>74</v>
      </c>
      <c r="E368" s="235">
        <v>12723</v>
      </c>
      <c r="F368" s="497">
        <v>41735</v>
      </c>
      <c r="G368" s="44">
        <v>12723</v>
      </c>
      <c r="H368" s="243">
        <f t="shared" si="5"/>
        <v>0</v>
      </c>
      <c r="I368" s="214"/>
    </row>
    <row r="369" spans="1:9" x14ac:dyDescent="0.25">
      <c r="A369" s="216"/>
      <c r="B369" s="224" t="s">
        <v>1871</v>
      </c>
      <c r="C369" s="272" t="s">
        <v>2606</v>
      </c>
      <c r="D369" s="220" t="s">
        <v>53</v>
      </c>
      <c r="E369" s="241">
        <v>0</v>
      </c>
      <c r="F369" s="497"/>
      <c r="G369" s="44"/>
      <c r="H369" s="243">
        <f t="shared" si="5"/>
        <v>0</v>
      </c>
      <c r="I369" s="214" t="s">
        <v>324</v>
      </c>
    </row>
    <row r="370" spans="1:9" x14ac:dyDescent="0.25">
      <c r="A370" s="216"/>
      <c r="B370" s="224" t="s">
        <v>1872</v>
      </c>
      <c r="C370" s="272" t="s">
        <v>2606</v>
      </c>
      <c r="D370" s="214" t="s">
        <v>55</v>
      </c>
      <c r="E370" s="235">
        <v>16777.599999999999</v>
      </c>
      <c r="F370" s="497">
        <v>41735</v>
      </c>
      <c r="G370" s="44">
        <v>16777.599999999999</v>
      </c>
      <c r="H370" s="243">
        <f t="shared" si="5"/>
        <v>0</v>
      </c>
      <c r="I370" s="214"/>
    </row>
    <row r="371" spans="1:9" x14ac:dyDescent="0.25">
      <c r="A371" s="216"/>
      <c r="B371" s="224" t="s">
        <v>1873</v>
      </c>
      <c r="C371" s="272" t="s">
        <v>2606</v>
      </c>
      <c r="D371" s="214" t="s">
        <v>18</v>
      </c>
      <c r="E371" s="235">
        <v>3440.5</v>
      </c>
      <c r="F371" s="497">
        <v>41735</v>
      </c>
      <c r="G371" s="44">
        <v>3440.5</v>
      </c>
      <c r="H371" s="243">
        <f t="shared" si="5"/>
        <v>0</v>
      </c>
      <c r="I371" s="214"/>
    </row>
    <row r="372" spans="1:9" x14ac:dyDescent="0.25">
      <c r="A372" s="216"/>
      <c r="B372" s="224" t="s">
        <v>1875</v>
      </c>
      <c r="C372" s="272" t="s">
        <v>2606</v>
      </c>
      <c r="D372" s="214" t="s">
        <v>116</v>
      </c>
      <c r="E372" s="235">
        <v>2465</v>
      </c>
      <c r="F372" s="497">
        <v>41735</v>
      </c>
      <c r="G372" s="44">
        <v>2465</v>
      </c>
      <c r="H372" s="243">
        <f t="shared" si="5"/>
        <v>0</v>
      </c>
      <c r="I372" s="214"/>
    </row>
    <row r="373" spans="1:9" x14ac:dyDescent="0.25">
      <c r="A373" s="216"/>
      <c r="B373" s="224" t="s">
        <v>1876</v>
      </c>
      <c r="C373" s="272" t="s">
        <v>2606</v>
      </c>
      <c r="D373" s="214" t="s">
        <v>129</v>
      </c>
      <c r="E373" s="235">
        <v>1334</v>
      </c>
      <c r="F373" s="497">
        <v>41735</v>
      </c>
      <c r="G373" s="44">
        <v>1334</v>
      </c>
      <c r="H373" s="243">
        <f t="shared" si="5"/>
        <v>0</v>
      </c>
      <c r="I373" s="214"/>
    </row>
    <row r="374" spans="1:9" x14ac:dyDescent="0.25">
      <c r="A374" s="216"/>
      <c r="B374" s="224" t="s">
        <v>1877</v>
      </c>
      <c r="C374" s="272" t="s">
        <v>2606</v>
      </c>
      <c r="D374" s="214" t="s">
        <v>29</v>
      </c>
      <c r="E374" s="235">
        <v>4910</v>
      </c>
      <c r="F374" s="497">
        <v>41735</v>
      </c>
      <c r="G374" s="44">
        <v>4910</v>
      </c>
      <c r="H374" s="243">
        <f t="shared" si="5"/>
        <v>0</v>
      </c>
      <c r="I374" s="214" t="s">
        <v>65</v>
      </c>
    </row>
    <row r="375" spans="1:9" x14ac:dyDescent="0.25">
      <c r="A375" s="216"/>
      <c r="B375" s="224" t="s">
        <v>1878</v>
      </c>
      <c r="C375" s="272" t="s">
        <v>2606</v>
      </c>
      <c r="D375" s="214" t="s">
        <v>34</v>
      </c>
      <c r="E375" s="235">
        <v>1850</v>
      </c>
      <c r="F375" s="497">
        <v>41735</v>
      </c>
      <c r="G375" s="44">
        <v>1850</v>
      </c>
      <c r="H375" s="243">
        <f t="shared" si="5"/>
        <v>0</v>
      </c>
      <c r="I375" s="214" t="s">
        <v>65</v>
      </c>
    </row>
    <row r="376" spans="1:9" x14ac:dyDescent="0.25">
      <c r="A376" s="216"/>
      <c r="B376" s="224" t="s">
        <v>1879</v>
      </c>
      <c r="C376" s="272" t="s">
        <v>2606</v>
      </c>
      <c r="D376" s="214" t="s">
        <v>8</v>
      </c>
      <c r="E376" s="235">
        <v>699.5</v>
      </c>
      <c r="F376" s="497">
        <v>41735</v>
      </c>
      <c r="G376" s="44">
        <v>699.5</v>
      </c>
      <c r="H376" s="243">
        <f t="shared" si="5"/>
        <v>0</v>
      </c>
      <c r="I376" s="214" t="s">
        <v>8</v>
      </c>
    </row>
    <row r="377" spans="1:9" x14ac:dyDescent="0.25">
      <c r="A377" s="216"/>
      <c r="B377" s="224" t="s">
        <v>1880</v>
      </c>
      <c r="C377" s="272" t="s">
        <v>2606</v>
      </c>
      <c r="D377" s="214" t="s">
        <v>1782</v>
      </c>
      <c r="E377" s="235">
        <v>2516.5</v>
      </c>
      <c r="F377" s="497">
        <v>41735</v>
      </c>
      <c r="G377" s="44">
        <v>2516.5</v>
      </c>
      <c r="H377" s="243">
        <f t="shared" si="5"/>
        <v>0</v>
      </c>
      <c r="I377" s="214" t="s">
        <v>65</v>
      </c>
    </row>
    <row r="378" spans="1:9" x14ac:dyDescent="0.25">
      <c r="A378" s="216"/>
      <c r="B378" s="224" t="s">
        <v>1881</v>
      </c>
      <c r="C378" s="272" t="s">
        <v>2606</v>
      </c>
      <c r="D378" s="214" t="s">
        <v>47</v>
      </c>
      <c r="E378" s="235">
        <v>3249.6</v>
      </c>
      <c r="F378" s="497">
        <v>41735</v>
      </c>
      <c r="G378" s="44">
        <v>3249.6</v>
      </c>
      <c r="H378" s="243">
        <f t="shared" si="5"/>
        <v>0</v>
      </c>
      <c r="I378" s="214" t="s">
        <v>65</v>
      </c>
    </row>
    <row r="379" spans="1:9" x14ac:dyDescent="0.25">
      <c r="A379" s="216"/>
      <c r="B379" s="224" t="s">
        <v>1883</v>
      </c>
      <c r="C379" s="272" t="s">
        <v>2606</v>
      </c>
      <c r="D379" s="214" t="s">
        <v>98</v>
      </c>
      <c r="E379" s="235">
        <v>8288.5</v>
      </c>
      <c r="F379" s="497">
        <v>41736</v>
      </c>
      <c r="G379" s="44">
        <v>8288.5</v>
      </c>
      <c r="H379" s="243">
        <f t="shared" si="5"/>
        <v>0</v>
      </c>
      <c r="I379" s="214" t="s">
        <v>12</v>
      </c>
    </row>
    <row r="380" spans="1:9" x14ac:dyDescent="0.25">
      <c r="A380" s="216"/>
      <c r="B380" s="224" t="s">
        <v>1884</v>
      </c>
      <c r="C380" s="272" t="s">
        <v>2606</v>
      </c>
      <c r="D380" s="214" t="s">
        <v>2384</v>
      </c>
      <c r="E380" s="235">
        <v>333</v>
      </c>
      <c r="F380" s="497">
        <v>41735</v>
      </c>
      <c r="G380" s="44">
        <v>333</v>
      </c>
      <c r="H380" s="243">
        <f t="shared" si="5"/>
        <v>0</v>
      </c>
      <c r="I380" s="214"/>
    </row>
    <row r="381" spans="1:9" x14ac:dyDescent="0.25">
      <c r="A381" s="216"/>
      <c r="B381" s="224" t="s">
        <v>1885</v>
      </c>
      <c r="C381" s="272" t="s">
        <v>2606</v>
      </c>
      <c r="D381" s="214" t="s">
        <v>13</v>
      </c>
      <c r="E381" s="235">
        <v>7737.6</v>
      </c>
      <c r="F381" s="497">
        <v>41740</v>
      </c>
      <c r="G381" s="44">
        <v>7737.6</v>
      </c>
      <c r="H381" s="243">
        <f t="shared" si="5"/>
        <v>0</v>
      </c>
      <c r="I381" s="214"/>
    </row>
    <row r="382" spans="1:9" x14ac:dyDescent="0.25">
      <c r="A382" s="216">
        <v>41735</v>
      </c>
      <c r="B382" s="224" t="s">
        <v>1886</v>
      </c>
      <c r="C382" s="272" t="s">
        <v>2606</v>
      </c>
      <c r="D382" s="214" t="s">
        <v>98</v>
      </c>
      <c r="E382" s="58">
        <v>439</v>
      </c>
      <c r="F382" s="553">
        <v>41736</v>
      </c>
      <c r="G382" s="230">
        <v>439</v>
      </c>
      <c r="H382" s="36">
        <f>E382-G382</f>
        <v>0</v>
      </c>
      <c r="I382" s="214"/>
    </row>
    <row r="383" spans="1:9" x14ac:dyDescent="0.25">
      <c r="A383" s="216"/>
      <c r="B383" s="224" t="s">
        <v>1887</v>
      </c>
      <c r="C383" s="272" t="s">
        <v>2606</v>
      </c>
      <c r="D383" s="214" t="s">
        <v>123</v>
      </c>
      <c r="E383" s="235">
        <v>2028.5</v>
      </c>
      <c r="F383" s="557" t="s">
        <v>2653</v>
      </c>
      <c r="G383" s="44">
        <v>2028.5</v>
      </c>
      <c r="H383" s="86">
        <f>E383-G383</f>
        <v>0</v>
      </c>
      <c r="I383" s="214"/>
    </row>
    <row r="384" spans="1:9" x14ac:dyDescent="0.25">
      <c r="A384" s="216"/>
      <c r="B384" s="224" t="s">
        <v>1889</v>
      </c>
      <c r="C384" s="272" t="s">
        <v>2606</v>
      </c>
      <c r="D384" s="214" t="s">
        <v>136</v>
      </c>
      <c r="E384" s="235">
        <v>1250</v>
      </c>
      <c r="F384" s="497">
        <v>41735</v>
      </c>
      <c r="G384" s="44">
        <v>1250</v>
      </c>
      <c r="H384" s="86">
        <f t="shared" ref="H384:H447" si="6">E384-G384</f>
        <v>0</v>
      </c>
      <c r="I384" s="214"/>
    </row>
    <row r="385" spans="1:9" x14ac:dyDescent="0.25">
      <c r="A385" s="216"/>
      <c r="B385" s="224" t="s">
        <v>1890</v>
      </c>
      <c r="C385" s="272" t="s">
        <v>2606</v>
      </c>
      <c r="D385" s="214" t="s">
        <v>517</v>
      </c>
      <c r="E385" s="235">
        <v>538.5</v>
      </c>
      <c r="F385" s="497">
        <v>41735</v>
      </c>
      <c r="G385" s="44">
        <v>538.5</v>
      </c>
      <c r="H385" s="86">
        <f t="shared" si="6"/>
        <v>0</v>
      </c>
      <c r="I385" s="214"/>
    </row>
    <row r="386" spans="1:9" x14ac:dyDescent="0.25">
      <c r="A386" s="216"/>
      <c r="B386" s="224" t="s">
        <v>1892</v>
      </c>
      <c r="C386" s="272" t="s">
        <v>2606</v>
      </c>
      <c r="D386" s="214" t="s">
        <v>250</v>
      </c>
      <c r="E386" s="235">
        <v>16146</v>
      </c>
      <c r="F386" s="561" t="s">
        <v>2654</v>
      </c>
      <c r="G386" s="44">
        <v>15985</v>
      </c>
      <c r="H386" s="86">
        <f t="shared" si="6"/>
        <v>161</v>
      </c>
      <c r="I386" s="214"/>
    </row>
    <row r="387" spans="1:9" x14ac:dyDescent="0.25">
      <c r="A387" s="216"/>
      <c r="B387" s="224" t="s">
        <v>1893</v>
      </c>
      <c r="C387" s="272" t="s">
        <v>2606</v>
      </c>
      <c r="D387" s="214" t="s">
        <v>111</v>
      </c>
      <c r="E387" s="235">
        <v>3638</v>
      </c>
      <c r="F387" s="497">
        <v>41736</v>
      </c>
      <c r="G387" s="44">
        <v>3638</v>
      </c>
      <c r="H387" s="86">
        <f t="shared" si="6"/>
        <v>0</v>
      </c>
      <c r="I387" s="214"/>
    </row>
    <row r="388" spans="1:9" x14ac:dyDescent="0.25">
      <c r="A388" s="216"/>
      <c r="B388" s="224" t="s">
        <v>1894</v>
      </c>
      <c r="C388" s="272" t="s">
        <v>2606</v>
      </c>
      <c r="D388" s="214" t="s">
        <v>130</v>
      </c>
      <c r="E388" s="235">
        <v>7300.5</v>
      </c>
      <c r="F388" s="497">
        <v>41738</v>
      </c>
      <c r="G388" s="44">
        <v>7300.5</v>
      </c>
      <c r="H388" s="86">
        <f t="shared" si="6"/>
        <v>0</v>
      </c>
      <c r="I388" s="214"/>
    </row>
    <row r="389" spans="1:9" x14ac:dyDescent="0.25">
      <c r="A389" s="216"/>
      <c r="B389" s="224" t="s">
        <v>1895</v>
      </c>
      <c r="C389" s="272" t="s">
        <v>2606</v>
      </c>
      <c r="D389" s="214" t="s">
        <v>11</v>
      </c>
      <c r="E389" s="235">
        <v>25267.200000000001</v>
      </c>
      <c r="F389" s="554">
        <v>41777</v>
      </c>
      <c r="G389" s="245">
        <v>25267.200000000001</v>
      </c>
      <c r="H389" s="86">
        <f t="shared" si="6"/>
        <v>0</v>
      </c>
      <c r="I389" s="214"/>
    </row>
    <row r="390" spans="1:9" x14ac:dyDescent="0.25">
      <c r="A390" s="216"/>
      <c r="B390" s="224" t="s">
        <v>1896</v>
      </c>
      <c r="C390" s="272" t="s">
        <v>2606</v>
      </c>
      <c r="D390" s="214" t="s">
        <v>68</v>
      </c>
      <c r="E390" s="235">
        <v>2525.6</v>
      </c>
      <c r="F390" s="497">
        <v>41736</v>
      </c>
      <c r="G390" s="44">
        <v>2525.6</v>
      </c>
      <c r="H390" s="86">
        <f t="shared" si="6"/>
        <v>0</v>
      </c>
      <c r="I390" s="214"/>
    </row>
    <row r="391" spans="1:9" x14ac:dyDescent="0.25">
      <c r="A391" s="216"/>
      <c r="B391" s="224" t="s">
        <v>1897</v>
      </c>
      <c r="C391" s="272" t="s">
        <v>2606</v>
      </c>
      <c r="D391" s="214" t="s">
        <v>22</v>
      </c>
      <c r="E391" s="235">
        <v>4890</v>
      </c>
      <c r="F391" s="497">
        <v>41735</v>
      </c>
      <c r="G391" s="44">
        <v>4890</v>
      </c>
      <c r="H391" s="86">
        <f t="shared" si="6"/>
        <v>0</v>
      </c>
      <c r="I391" s="214"/>
    </row>
    <row r="392" spans="1:9" x14ac:dyDescent="0.25">
      <c r="A392" s="216"/>
      <c r="B392" s="224" t="s">
        <v>1899</v>
      </c>
      <c r="C392" s="272" t="s">
        <v>2606</v>
      </c>
      <c r="D392" s="214" t="s">
        <v>115</v>
      </c>
      <c r="E392" s="235">
        <v>1872</v>
      </c>
      <c r="F392" s="497">
        <v>41735</v>
      </c>
      <c r="G392" s="44">
        <v>1872</v>
      </c>
      <c r="H392" s="86">
        <f t="shared" si="6"/>
        <v>0</v>
      </c>
      <c r="I392" s="214"/>
    </row>
    <row r="393" spans="1:9" x14ac:dyDescent="0.25">
      <c r="A393" s="216"/>
      <c r="B393" s="224" t="s">
        <v>1900</v>
      </c>
      <c r="C393" s="272" t="s">
        <v>2606</v>
      </c>
      <c r="D393" s="214" t="s">
        <v>508</v>
      </c>
      <c r="E393" s="235">
        <v>18575</v>
      </c>
      <c r="F393" s="497">
        <v>41735</v>
      </c>
      <c r="G393" s="44">
        <v>18575</v>
      </c>
      <c r="H393" s="86">
        <f t="shared" si="6"/>
        <v>0</v>
      </c>
      <c r="I393" s="214"/>
    </row>
    <row r="394" spans="1:9" x14ac:dyDescent="0.25">
      <c r="A394" s="216"/>
      <c r="B394" s="224" t="s">
        <v>1901</v>
      </c>
      <c r="C394" s="272" t="s">
        <v>2606</v>
      </c>
      <c r="D394" s="214" t="s">
        <v>75</v>
      </c>
      <c r="E394" s="235">
        <v>941</v>
      </c>
      <c r="F394" s="497">
        <v>41735</v>
      </c>
      <c r="G394" s="44">
        <v>941</v>
      </c>
      <c r="H394" s="86">
        <f t="shared" si="6"/>
        <v>0</v>
      </c>
      <c r="I394" s="214"/>
    </row>
    <row r="395" spans="1:9" x14ac:dyDescent="0.25">
      <c r="A395" s="216"/>
      <c r="B395" s="224" t="s">
        <v>1902</v>
      </c>
      <c r="C395" s="272" t="s">
        <v>2606</v>
      </c>
      <c r="D395" s="220" t="s">
        <v>53</v>
      </c>
      <c r="E395" s="241">
        <v>0</v>
      </c>
      <c r="F395" s="497"/>
      <c r="G395" s="44"/>
      <c r="H395" s="86">
        <f t="shared" si="6"/>
        <v>0</v>
      </c>
      <c r="I395" s="214"/>
    </row>
    <row r="396" spans="1:9" x14ac:dyDescent="0.25">
      <c r="A396" s="216"/>
      <c r="B396" s="224" t="s">
        <v>1903</v>
      </c>
      <c r="C396" s="272" t="s">
        <v>2606</v>
      </c>
      <c r="D396" s="214" t="s">
        <v>50</v>
      </c>
      <c r="E396" s="235">
        <v>4116.5</v>
      </c>
      <c r="F396" s="497">
        <v>41735</v>
      </c>
      <c r="G396" s="44">
        <v>4116.5</v>
      </c>
      <c r="H396" s="86">
        <f t="shared" si="6"/>
        <v>0</v>
      </c>
      <c r="I396" s="214"/>
    </row>
    <row r="397" spans="1:9" x14ac:dyDescent="0.25">
      <c r="A397" s="216"/>
      <c r="B397" s="224" t="s">
        <v>1905</v>
      </c>
      <c r="C397" s="272" t="s">
        <v>2606</v>
      </c>
      <c r="D397" s="214" t="s">
        <v>8</v>
      </c>
      <c r="E397" s="235">
        <v>400</v>
      </c>
      <c r="F397" s="497">
        <v>41735</v>
      </c>
      <c r="G397" s="44">
        <v>400</v>
      </c>
      <c r="H397" s="86">
        <f t="shared" si="6"/>
        <v>0</v>
      </c>
      <c r="I397" s="214"/>
    </row>
    <row r="398" spans="1:9" x14ac:dyDescent="0.25">
      <c r="A398" s="216">
        <v>41736</v>
      </c>
      <c r="B398" s="224" t="s">
        <v>1907</v>
      </c>
      <c r="C398" s="272" t="s">
        <v>2606</v>
      </c>
      <c r="D398" s="214" t="s">
        <v>147</v>
      </c>
      <c r="E398" s="235">
        <v>8510</v>
      </c>
      <c r="F398" s="497">
        <v>41736</v>
      </c>
      <c r="G398" s="44">
        <v>8510</v>
      </c>
      <c r="H398" s="86">
        <f t="shared" si="6"/>
        <v>0</v>
      </c>
      <c r="I398" s="214" t="s">
        <v>21</v>
      </c>
    </row>
    <row r="399" spans="1:9" x14ac:dyDescent="0.25">
      <c r="A399" s="216"/>
      <c r="B399" s="224" t="s">
        <v>1908</v>
      </c>
      <c r="C399" s="272" t="s">
        <v>2606</v>
      </c>
      <c r="D399" s="214" t="s">
        <v>14</v>
      </c>
      <c r="E399" s="235">
        <v>3600</v>
      </c>
      <c r="F399" s="497">
        <v>41736</v>
      </c>
      <c r="G399" s="44">
        <v>3600</v>
      </c>
      <c r="H399" s="86">
        <f t="shared" si="6"/>
        <v>0</v>
      </c>
      <c r="I399" s="58" t="s">
        <v>21</v>
      </c>
    </row>
    <row r="400" spans="1:9" x14ac:dyDescent="0.25">
      <c r="A400" s="216"/>
      <c r="B400" s="224" t="s">
        <v>1909</v>
      </c>
      <c r="C400" s="272" t="s">
        <v>2606</v>
      </c>
      <c r="D400" s="214" t="s">
        <v>152</v>
      </c>
      <c r="E400" s="235">
        <v>9040.2000000000007</v>
      </c>
      <c r="F400" s="497">
        <v>41736</v>
      </c>
      <c r="G400" s="44">
        <v>9040.2000000000007</v>
      </c>
      <c r="H400" s="86">
        <f t="shared" si="6"/>
        <v>0</v>
      </c>
      <c r="I400" s="214"/>
    </row>
    <row r="401" spans="1:9" x14ac:dyDescent="0.25">
      <c r="A401" s="216"/>
      <c r="B401" s="224" t="s">
        <v>1910</v>
      </c>
      <c r="C401" s="272" t="s">
        <v>2606</v>
      </c>
      <c r="D401" s="214" t="s">
        <v>39</v>
      </c>
      <c r="E401" s="235">
        <v>242959</v>
      </c>
      <c r="F401" s="559" t="s">
        <v>2655</v>
      </c>
      <c r="G401" s="44">
        <v>242959</v>
      </c>
      <c r="H401" s="86">
        <f t="shared" si="6"/>
        <v>0</v>
      </c>
      <c r="I401" s="214" t="s">
        <v>162</v>
      </c>
    </row>
    <row r="402" spans="1:9" x14ac:dyDescent="0.25">
      <c r="A402" s="216"/>
      <c r="B402" s="224" t="s">
        <v>1911</v>
      </c>
      <c r="C402" s="272" t="s">
        <v>2606</v>
      </c>
      <c r="D402" s="214" t="s">
        <v>23</v>
      </c>
      <c r="E402" s="235">
        <v>5863.1</v>
      </c>
      <c r="F402" s="497">
        <v>41736</v>
      </c>
      <c r="G402" s="44">
        <v>5863.1</v>
      </c>
      <c r="H402" s="86">
        <f t="shared" si="6"/>
        <v>0</v>
      </c>
      <c r="I402" s="214"/>
    </row>
    <row r="403" spans="1:9" x14ac:dyDescent="0.25">
      <c r="A403" s="216"/>
      <c r="B403" s="224" t="s">
        <v>1912</v>
      </c>
      <c r="C403" s="272" t="s">
        <v>2606</v>
      </c>
      <c r="D403" s="214" t="s">
        <v>36</v>
      </c>
      <c r="E403" s="235">
        <v>23495.3</v>
      </c>
      <c r="F403" s="497">
        <v>41736</v>
      </c>
      <c r="G403" s="44">
        <v>23495.3</v>
      </c>
      <c r="H403" s="86">
        <f t="shared" si="6"/>
        <v>0</v>
      </c>
      <c r="I403" s="214"/>
    </row>
    <row r="404" spans="1:9" x14ac:dyDescent="0.25">
      <c r="A404" s="216"/>
      <c r="B404" s="224" t="s">
        <v>1914</v>
      </c>
      <c r="C404" s="272" t="s">
        <v>2606</v>
      </c>
      <c r="D404" s="214" t="s">
        <v>115</v>
      </c>
      <c r="E404" s="235">
        <v>4208</v>
      </c>
      <c r="F404" s="497">
        <v>41736</v>
      </c>
      <c r="G404" s="44">
        <v>4208</v>
      </c>
      <c r="H404" s="86">
        <f t="shared" si="6"/>
        <v>0</v>
      </c>
      <c r="I404" s="214"/>
    </row>
    <row r="405" spans="1:9" x14ac:dyDescent="0.25">
      <c r="A405" s="216"/>
      <c r="B405" s="224" t="s">
        <v>1915</v>
      </c>
      <c r="C405" s="272" t="s">
        <v>2606</v>
      </c>
      <c r="D405" s="214" t="s">
        <v>260</v>
      </c>
      <c r="E405" s="235">
        <v>1764</v>
      </c>
      <c r="F405" s="497">
        <v>41736</v>
      </c>
      <c r="G405" s="44">
        <v>1764</v>
      </c>
      <c r="H405" s="86">
        <f t="shared" si="6"/>
        <v>0</v>
      </c>
      <c r="I405" s="214" t="s">
        <v>12</v>
      </c>
    </row>
    <row r="406" spans="1:9" x14ac:dyDescent="0.25">
      <c r="A406" s="216"/>
      <c r="B406" s="224" t="s">
        <v>1917</v>
      </c>
      <c r="C406" s="272" t="s">
        <v>2606</v>
      </c>
      <c r="D406" s="214" t="s">
        <v>110</v>
      </c>
      <c r="E406" s="235">
        <v>47141</v>
      </c>
      <c r="F406" s="561" t="s">
        <v>2656</v>
      </c>
      <c r="G406" s="44">
        <v>47141</v>
      </c>
      <c r="H406" s="86">
        <f t="shared" si="6"/>
        <v>0</v>
      </c>
      <c r="I406" s="214" t="s">
        <v>30</v>
      </c>
    </row>
    <row r="407" spans="1:9" x14ac:dyDescent="0.25">
      <c r="A407" s="216"/>
      <c r="B407" s="224" t="s">
        <v>1918</v>
      </c>
      <c r="C407" s="272" t="s">
        <v>2606</v>
      </c>
      <c r="D407" s="214" t="s">
        <v>124</v>
      </c>
      <c r="E407" s="235">
        <v>6002.5</v>
      </c>
      <c r="F407" s="497">
        <v>41737</v>
      </c>
      <c r="G407" s="44">
        <v>6002.5</v>
      </c>
      <c r="H407" s="86">
        <f t="shared" si="6"/>
        <v>0</v>
      </c>
      <c r="I407" s="214" t="s">
        <v>30</v>
      </c>
    </row>
    <row r="408" spans="1:9" x14ac:dyDescent="0.25">
      <c r="A408" s="216"/>
      <c r="B408" s="224" t="s">
        <v>1920</v>
      </c>
      <c r="C408" s="272" t="s">
        <v>2606</v>
      </c>
      <c r="D408" s="214" t="s">
        <v>29</v>
      </c>
      <c r="E408" s="235">
        <v>5450</v>
      </c>
      <c r="F408" s="497">
        <v>41737</v>
      </c>
      <c r="G408" s="44">
        <v>5450</v>
      </c>
      <c r="H408" s="86">
        <f t="shared" si="6"/>
        <v>0</v>
      </c>
      <c r="I408" s="214" t="s">
        <v>30</v>
      </c>
    </row>
    <row r="409" spans="1:9" x14ac:dyDescent="0.25">
      <c r="A409" s="216"/>
      <c r="B409" s="224" t="s">
        <v>1921</v>
      </c>
      <c r="C409" s="272" t="s">
        <v>2606</v>
      </c>
      <c r="D409" s="214" t="s">
        <v>501</v>
      </c>
      <c r="E409" s="235">
        <v>1990.5</v>
      </c>
      <c r="F409" s="497">
        <v>41736</v>
      </c>
      <c r="G409" s="44">
        <v>1990.5</v>
      </c>
      <c r="H409" s="86">
        <f t="shared" si="6"/>
        <v>0</v>
      </c>
      <c r="I409" s="214"/>
    </row>
    <row r="410" spans="1:9" x14ac:dyDescent="0.25">
      <c r="A410" s="216"/>
      <c r="B410" s="224" t="s">
        <v>1922</v>
      </c>
      <c r="C410" s="272" t="s">
        <v>2606</v>
      </c>
      <c r="D410" s="214" t="s">
        <v>58</v>
      </c>
      <c r="E410" s="235">
        <v>2422</v>
      </c>
      <c r="F410" s="497">
        <v>41737</v>
      </c>
      <c r="G410" s="44">
        <v>2422</v>
      </c>
      <c r="H410" s="86">
        <f t="shared" si="6"/>
        <v>0</v>
      </c>
      <c r="I410" s="214" t="s">
        <v>30</v>
      </c>
    </row>
    <row r="411" spans="1:9" x14ac:dyDescent="0.25">
      <c r="A411" s="216"/>
      <c r="B411" s="224" t="s">
        <v>1923</v>
      </c>
      <c r="C411" s="272" t="s">
        <v>2606</v>
      </c>
      <c r="D411" s="214" t="s">
        <v>32</v>
      </c>
      <c r="E411" s="235">
        <v>8962.1</v>
      </c>
      <c r="F411" s="497">
        <v>41737</v>
      </c>
      <c r="G411" s="44">
        <v>8962.1</v>
      </c>
      <c r="H411" s="86">
        <f t="shared" si="6"/>
        <v>0</v>
      </c>
      <c r="I411" s="214" t="s">
        <v>30</v>
      </c>
    </row>
    <row r="412" spans="1:9" x14ac:dyDescent="0.25">
      <c r="A412" s="216"/>
      <c r="B412" s="224" t="s">
        <v>1924</v>
      </c>
      <c r="C412" s="272" t="s">
        <v>2606</v>
      </c>
      <c r="D412" s="214" t="s">
        <v>517</v>
      </c>
      <c r="E412" s="235">
        <v>1032.5</v>
      </c>
      <c r="F412" s="497">
        <v>41736</v>
      </c>
      <c r="G412" s="44">
        <v>1032.5</v>
      </c>
      <c r="H412" s="86">
        <f t="shared" si="6"/>
        <v>0</v>
      </c>
      <c r="I412" s="214"/>
    </row>
    <row r="413" spans="1:9" x14ac:dyDescent="0.25">
      <c r="A413" s="216"/>
      <c r="B413" s="224" t="s">
        <v>1925</v>
      </c>
      <c r="C413" s="272" t="s">
        <v>2606</v>
      </c>
      <c r="D413" s="214" t="s">
        <v>57</v>
      </c>
      <c r="E413" s="235">
        <v>1715</v>
      </c>
      <c r="F413" s="497">
        <v>41737</v>
      </c>
      <c r="G413" s="44">
        <v>1715</v>
      </c>
      <c r="H413" s="86">
        <f t="shared" si="6"/>
        <v>0</v>
      </c>
      <c r="I413" s="214" t="s">
        <v>30</v>
      </c>
    </row>
    <row r="414" spans="1:9" x14ac:dyDescent="0.25">
      <c r="A414" s="216"/>
      <c r="B414" s="224" t="s">
        <v>1926</v>
      </c>
      <c r="C414" s="272" t="s">
        <v>2606</v>
      </c>
      <c r="D414" s="214" t="s">
        <v>1782</v>
      </c>
      <c r="E414" s="235">
        <v>1250.2</v>
      </c>
      <c r="F414" s="497">
        <v>41737</v>
      </c>
      <c r="G414" s="44">
        <v>1250.2</v>
      </c>
      <c r="H414" s="86">
        <f t="shared" si="6"/>
        <v>0</v>
      </c>
      <c r="I414" s="214" t="s">
        <v>30</v>
      </c>
    </row>
    <row r="415" spans="1:9" x14ac:dyDescent="0.25">
      <c r="A415" s="216"/>
      <c r="B415" s="224" t="s">
        <v>1927</v>
      </c>
      <c r="C415" s="272" t="s">
        <v>2606</v>
      </c>
      <c r="D415" s="214" t="s">
        <v>179</v>
      </c>
      <c r="E415" s="235">
        <v>17493</v>
      </c>
      <c r="F415" s="497">
        <v>41736</v>
      </c>
      <c r="G415" s="44">
        <v>17493</v>
      </c>
      <c r="H415" s="86">
        <f t="shared" si="6"/>
        <v>0</v>
      </c>
      <c r="I415" s="214" t="s">
        <v>217</v>
      </c>
    </row>
    <row r="416" spans="1:9" x14ac:dyDescent="0.25">
      <c r="A416" s="216"/>
      <c r="B416" s="224" t="s">
        <v>1928</v>
      </c>
      <c r="C416" s="272" t="s">
        <v>2606</v>
      </c>
      <c r="D416" s="214" t="s">
        <v>250</v>
      </c>
      <c r="E416" s="235">
        <v>9347</v>
      </c>
      <c r="F416" s="497">
        <v>41736</v>
      </c>
      <c r="G416" s="44">
        <v>9347</v>
      </c>
      <c r="H416" s="86">
        <f t="shared" si="6"/>
        <v>0</v>
      </c>
      <c r="I416" s="214" t="s">
        <v>65</v>
      </c>
    </row>
    <row r="417" spans="1:9" x14ac:dyDescent="0.25">
      <c r="A417" s="216"/>
      <c r="B417" s="224" t="s">
        <v>1929</v>
      </c>
      <c r="C417" s="272" t="s">
        <v>2606</v>
      </c>
      <c r="D417" s="214" t="s">
        <v>8</v>
      </c>
      <c r="E417" s="235">
        <v>207</v>
      </c>
      <c r="F417" s="497">
        <v>41736</v>
      </c>
      <c r="G417" s="44">
        <v>207</v>
      </c>
      <c r="H417" s="86">
        <f t="shared" si="6"/>
        <v>0</v>
      </c>
      <c r="I417" s="214" t="s">
        <v>8</v>
      </c>
    </row>
    <row r="418" spans="1:9" x14ac:dyDescent="0.25">
      <c r="A418" s="216"/>
      <c r="B418" s="224" t="s">
        <v>1930</v>
      </c>
      <c r="C418" s="272" t="s">
        <v>2606</v>
      </c>
      <c r="D418" s="214" t="s">
        <v>34</v>
      </c>
      <c r="E418" s="235">
        <v>2225</v>
      </c>
      <c r="F418" s="555" t="s">
        <v>2657</v>
      </c>
      <c r="G418" s="44">
        <v>2225</v>
      </c>
      <c r="H418" s="86">
        <f t="shared" si="6"/>
        <v>0</v>
      </c>
      <c r="I418" s="214" t="s">
        <v>30</v>
      </c>
    </row>
    <row r="419" spans="1:9" x14ac:dyDescent="0.25">
      <c r="A419" s="216"/>
      <c r="B419" s="224" t="s">
        <v>1932</v>
      </c>
      <c r="C419" s="272" t="s">
        <v>2606</v>
      </c>
      <c r="D419" s="214" t="s">
        <v>8</v>
      </c>
      <c r="E419" s="235">
        <v>828</v>
      </c>
      <c r="F419" s="497">
        <v>41736</v>
      </c>
      <c r="G419" s="44">
        <v>828</v>
      </c>
      <c r="H419" s="86">
        <f t="shared" si="6"/>
        <v>0</v>
      </c>
      <c r="I419" s="214" t="s">
        <v>8</v>
      </c>
    </row>
    <row r="420" spans="1:9" x14ac:dyDescent="0.25">
      <c r="A420" s="216"/>
      <c r="B420" s="224" t="s">
        <v>1934</v>
      </c>
      <c r="C420" s="272" t="s">
        <v>2606</v>
      </c>
      <c r="D420" s="214" t="s">
        <v>96</v>
      </c>
      <c r="E420" s="235">
        <v>17834.400000000001</v>
      </c>
      <c r="F420" s="497">
        <v>41736</v>
      </c>
      <c r="G420" s="44">
        <v>17834.400000000001</v>
      </c>
      <c r="H420" s="86">
        <f t="shared" si="6"/>
        <v>0</v>
      </c>
      <c r="I420" s="214" t="s">
        <v>217</v>
      </c>
    </row>
    <row r="421" spans="1:9" x14ac:dyDescent="0.25">
      <c r="A421" s="216"/>
      <c r="B421" s="224" t="s">
        <v>1935</v>
      </c>
      <c r="C421" s="272" t="s">
        <v>2606</v>
      </c>
      <c r="D421" s="214" t="s">
        <v>250</v>
      </c>
      <c r="E421" s="235">
        <v>2449.5</v>
      </c>
      <c r="F421" s="497">
        <v>41737</v>
      </c>
      <c r="G421" s="44">
        <v>2449.5</v>
      </c>
      <c r="H421" s="86">
        <f t="shared" si="6"/>
        <v>0</v>
      </c>
      <c r="I421" s="214" t="s">
        <v>30</v>
      </c>
    </row>
    <row r="422" spans="1:9" x14ac:dyDescent="0.25">
      <c r="A422" s="216"/>
      <c r="B422" s="224" t="s">
        <v>1936</v>
      </c>
      <c r="C422" s="272" t="s">
        <v>2606</v>
      </c>
      <c r="D422" s="214" t="s">
        <v>36</v>
      </c>
      <c r="E422" s="235">
        <v>36652</v>
      </c>
      <c r="F422" s="497">
        <v>41738</v>
      </c>
      <c r="G422" s="44">
        <v>36652</v>
      </c>
      <c r="H422" s="86">
        <f t="shared" si="6"/>
        <v>0</v>
      </c>
      <c r="I422" s="214" t="s">
        <v>21</v>
      </c>
    </row>
    <row r="423" spans="1:9" x14ac:dyDescent="0.25">
      <c r="A423" s="216"/>
      <c r="B423" s="224" t="s">
        <v>1938</v>
      </c>
      <c r="C423" s="272" t="s">
        <v>2606</v>
      </c>
      <c r="D423" s="214" t="s">
        <v>55</v>
      </c>
      <c r="E423" s="235">
        <v>12814</v>
      </c>
      <c r="F423" s="497">
        <v>41736</v>
      </c>
      <c r="G423" s="44">
        <v>12814</v>
      </c>
      <c r="H423" s="86">
        <f t="shared" si="6"/>
        <v>0</v>
      </c>
      <c r="I423" s="214" t="s">
        <v>8</v>
      </c>
    </row>
    <row r="424" spans="1:9" x14ac:dyDescent="0.25">
      <c r="A424" s="216"/>
      <c r="B424" s="224" t="s">
        <v>1939</v>
      </c>
      <c r="C424" s="272" t="s">
        <v>2606</v>
      </c>
      <c r="D424" s="214" t="s">
        <v>32</v>
      </c>
      <c r="E424" s="235">
        <v>4413.1000000000004</v>
      </c>
      <c r="F424" s="497">
        <v>41737</v>
      </c>
      <c r="G424" s="44">
        <v>4413.1000000000004</v>
      </c>
      <c r="H424" s="86">
        <f t="shared" si="6"/>
        <v>0</v>
      </c>
      <c r="I424" s="214"/>
    </row>
    <row r="425" spans="1:9" x14ac:dyDescent="0.25">
      <c r="A425" s="216"/>
      <c r="B425" s="224" t="s">
        <v>1940</v>
      </c>
      <c r="C425" s="272" t="s">
        <v>2606</v>
      </c>
      <c r="D425" s="214" t="s">
        <v>47</v>
      </c>
      <c r="E425" s="235">
        <v>2388</v>
      </c>
      <c r="F425" s="497">
        <v>41737</v>
      </c>
      <c r="G425" s="44">
        <v>2388</v>
      </c>
      <c r="H425" s="86">
        <f t="shared" si="6"/>
        <v>0</v>
      </c>
      <c r="I425" s="214" t="s">
        <v>30</v>
      </c>
    </row>
    <row r="426" spans="1:9" x14ac:dyDescent="0.25">
      <c r="A426" s="216"/>
      <c r="B426" s="224" t="s">
        <v>1941</v>
      </c>
      <c r="C426" s="272" t="s">
        <v>2606</v>
      </c>
      <c r="D426" s="214" t="s">
        <v>544</v>
      </c>
      <c r="E426" s="235">
        <v>12013.2</v>
      </c>
      <c r="F426" s="497">
        <v>41736</v>
      </c>
      <c r="G426" s="44">
        <v>12013.2</v>
      </c>
      <c r="H426" s="86">
        <f t="shared" si="6"/>
        <v>0</v>
      </c>
      <c r="I426" s="214"/>
    </row>
    <row r="427" spans="1:9" x14ac:dyDescent="0.25">
      <c r="A427" s="216"/>
      <c r="B427" s="224" t="s">
        <v>1942</v>
      </c>
      <c r="C427" s="272" t="s">
        <v>2606</v>
      </c>
      <c r="D427" s="214" t="s">
        <v>50</v>
      </c>
      <c r="E427" s="235">
        <v>4011.5</v>
      </c>
      <c r="F427" s="497">
        <v>41736</v>
      </c>
      <c r="G427" s="44">
        <v>4011.5</v>
      </c>
      <c r="H427" s="86">
        <f t="shared" si="6"/>
        <v>0</v>
      </c>
      <c r="I427" s="214"/>
    </row>
    <row r="428" spans="1:9" x14ac:dyDescent="0.25">
      <c r="A428" s="216"/>
      <c r="B428" s="224" t="s">
        <v>1943</v>
      </c>
      <c r="C428" s="272" t="s">
        <v>2606</v>
      </c>
      <c r="D428" s="214" t="s">
        <v>136</v>
      </c>
      <c r="E428" s="235">
        <v>1034</v>
      </c>
      <c r="F428" s="497">
        <v>41736</v>
      </c>
      <c r="G428" s="44">
        <v>1034</v>
      </c>
      <c r="H428" s="86">
        <f t="shared" si="6"/>
        <v>0</v>
      </c>
      <c r="I428" s="214"/>
    </row>
    <row r="429" spans="1:9" x14ac:dyDescent="0.25">
      <c r="A429" s="216"/>
      <c r="B429" s="224" t="s">
        <v>1944</v>
      </c>
      <c r="C429" s="272" t="s">
        <v>2606</v>
      </c>
      <c r="D429" s="214" t="s">
        <v>123</v>
      </c>
      <c r="E429" s="235">
        <v>2941.6</v>
      </c>
      <c r="F429" s="557" t="s">
        <v>2658</v>
      </c>
      <c r="G429" s="44">
        <v>2941.6</v>
      </c>
      <c r="H429" s="86">
        <f t="shared" si="6"/>
        <v>0</v>
      </c>
      <c r="I429" s="214" t="s">
        <v>8</v>
      </c>
    </row>
    <row r="430" spans="1:9" x14ac:dyDescent="0.25">
      <c r="A430" s="216"/>
      <c r="B430" s="224" t="s">
        <v>1945</v>
      </c>
      <c r="C430" s="272" t="s">
        <v>2606</v>
      </c>
      <c r="D430" s="214" t="s">
        <v>50</v>
      </c>
      <c r="E430" s="235">
        <v>9022</v>
      </c>
      <c r="F430" s="497">
        <v>41736</v>
      </c>
      <c r="G430" s="44">
        <v>9022</v>
      </c>
      <c r="H430" s="86">
        <f t="shared" si="6"/>
        <v>0</v>
      </c>
      <c r="I430" s="214"/>
    </row>
    <row r="431" spans="1:9" x14ac:dyDescent="0.25">
      <c r="A431" s="216"/>
      <c r="B431" s="224" t="s">
        <v>1947</v>
      </c>
      <c r="C431" s="272" t="s">
        <v>2606</v>
      </c>
      <c r="D431" s="214" t="s">
        <v>11</v>
      </c>
      <c r="E431" s="235">
        <v>20849.2</v>
      </c>
      <c r="F431" s="554">
        <v>41777</v>
      </c>
      <c r="G431" s="245">
        <v>20849.2</v>
      </c>
      <c r="H431" s="86">
        <f t="shared" si="6"/>
        <v>0</v>
      </c>
      <c r="I431" s="214" t="s">
        <v>12</v>
      </c>
    </row>
    <row r="432" spans="1:9" x14ac:dyDescent="0.25">
      <c r="A432" s="216"/>
      <c r="B432" s="224" t="s">
        <v>1948</v>
      </c>
      <c r="C432" s="272" t="s">
        <v>2606</v>
      </c>
      <c r="D432" s="214" t="s">
        <v>98</v>
      </c>
      <c r="E432" s="235">
        <v>10075.200000000001</v>
      </c>
      <c r="F432" s="497">
        <v>41736</v>
      </c>
      <c r="G432" s="44">
        <v>10075.200000000001</v>
      </c>
      <c r="H432" s="86">
        <f t="shared" si="6"/>
        <v>0</v>
      </c>
      <c r="I432" s="214"/>
    </row>
    <row r="433" spans="1:9" x14ac:dyDescent="0.25">
      <c r="A433" s="216"/>
      <c r="B433" s="224" t="s">
        <v>1949</v>
      </c>
      <c r="C433" s="272" t="s">
        <v>2606</v>
      </c>
      <c r="D433" s="214" t="s">
        <v>180</v>
      </c>
      <c r="E433" s="235">
        <v>13827</v>
      </c>
      <c r="F433" s="497">
        <v>41653</v>
      </c>
      <c r="G433" s="44">
        <v>13827</v>
      </c>
      <c r="H433" s="86">
        <f t="shared" si="6"/>
        <v>0</v>
      </c>
      <c r="I433" s="214" t="s">
        <v>12</v>
      </c>
    </row>
    <row r="434" spans="1:9" x14ac:dyDescent="0.25">
      <c r="A434" s="216"/>
      <c r="B434" s="224" t="s">
        <v>1950</v>
      </c>
      <c r="C434" s="272" t="s">
        <v>2606</v>
      </c>
      <c r="D434" s="214" t="s">
        <v>215</v>
      </c>
      <c r="E434" s="235">
        <v>492</v>
      </c>
      <c r="F434" s="497">
        <v>41736</v>
      </c>
      <c r="G434" s="44">
        <v>492</v>
      </c>
      <c r="H434" s="86">
        <f t="shared" si="6"/>
        <v>0</v>
      </c>
      <c r="I434" s="214"/>
    </row>
    <row r="435" spans="1:9" x14ac:dyDescent="0.25">
      <c r="A435" s="216"/>
      <c r="B435" s="224" t="s">
        <v>1952</v>
      </c>
      <c r="C435" s="272" t="s">
        <v>2606</v>
      </c>
      <c r="D435" s="214" t="s">
        <v>130</v>
      </c>
      <c r="E435" s="235">
        <v>12757.6</v>
      </c>
      <c r="F435" s="497">
        <v>41738</v>
      </c>
      <c r="G435" s="44">
        <v>12757.6</v>
      </c>
      <c r="H435" s="86">
        <f t="shared" si="6"/>
        <v>0</v>
      </c>
      <c r="I435" s="214" t="s">
        <v>21</v>
      </c>
    </row>
    <row r="436" spans="1:9" x14ac:dyDescent="0.25">
      <c r="A436" s="216"/>
      <c r="B436" s="224" t="s">
        <v>1953</v>
      </c>
      <c r="C436" s="272" t="s">
        <v>2606</v>
      </c>
      <c r="D436" s="214" t="s">
        <v>24</v>
      </c>
      <c r="E436" s="235">
        <v>2670</v>
      </c>
      <c r="F436" s="497">
        <v>41736</v>
      </c>
      <c r="G436" s="44">
        <v>2670</v>
      </c>
      <c r="H436" s="86">
        <f t="shared" si="6"/>
        <v>0</v>
      </c>
      <c r="I436" s="214" t="s">
        <v>8</v>
      </c>
    </row>
    <row r="437" spans="1:9" x14ac:dyDescent="0.25">
      <c r="A437" s="216"/>
      <c r="B437" s="224" t="s">
        <v>1954</v>
      </c>
      <c r="C437" s="272" t="s">
        <v>2606</v>
      </c>
      <c r="D437" s="214" t="s">
        <v>366</v>
      </c>
      <c r="E437" s="235">
        <v>7415.5</v>
      </c>
      <c r="F437" s="497">
        <v>41736</v>
      </c>
      <c r="G437" s="44">
        <v>7415.5</v>
      </c>
      <c r="H437" s="86">
        <f t="shared" si="6"/>
        <v>0</v>
      </c>
      <c r="I437" s="214" t="s">
        <v>45</v>
      </c>
    </row>
    <row r="438" spans="1:9" x14ac:dyDescent="0.25">
      <c r="A438" s="216"/>
      <c r="B438" s="224" t="s">
        <v>1955</v>
      </c>
      <c r="C438" s="272" t="s">
        <v>2606</v>
      </c>
      <c r="D438" s="220" t="s">
        <v>53</v>
      </c>
      <c r="E438" s="241">
        <v>0</v>
      </c>
      <c r="F438" s="497"/>
      <c r="G438" s="44"/>
      <c r="H438" s="86">
        <f t="shared" si="6"/>
        <v>0</v>
      </c>
      <c r="I438" s="214" t="s">
        <v>324</v>
      </c>
    </row>
    <row r="439" spans="1:9" x14ac:dyDescent="0.25">
      <c r="A439" s="216"/>
      <c r="B439" s="224" t="s">
        <v>1957</v>
      </c>
      <c r="C439" s="272" t="s">
        <v>2606</v>
      </c>
      <c r="D439" s="214" t="s">
        <v>28</v>
      </c>
      <c r="E439" s="235">
        <v>5354.6</v>
      </c>
      <c r="F439" s="497">
        <v>41736</v>
      </c>
      <c r="G439" s="44">
        <v>5354.6</v>
      </c>
      <c r="H439" s="86">
        <f t="shared" si="6"/>
        <v>0</v>
      </c>
      <c r="I439" s="214"/>
    </row>
    <row r="440" spans="1:9" x14ac:dyDescent="0.25">
      <c r="A440" s="216"/>
      <c r="B440" s="224" t="s">
        <v>1958</v>
      </c>
      <c r="C440" s="272" t="s">
        <v>2606</v>
      </c>
      <c r="D440" s="214" t="s">
        <v>2582</v>
      </c>
      <c r="E440" s="235">
        <v>450</v>
      </c>
      <c r="F440" s="497">
        <v>41737</v>
      </c>
      <c r="G440" s="44">
        <v>450</v>
      </c>
      <c r="H440" s="86">
        <f t="shared" si="6"/>
        <v>0</v>
      </c>
      <c r="I440" s="214" t="s">
        <v>65</v>
      </c>
    </row>
    <row r="441" spans="1:9" x14ac:dyDescent="0.25">
      <c r="A441" s="216"/>
      <c r="B441" s="224" t="s">
        <v>1959</v>
      </c>
      <c r="C441" s="272" t="s">
        <v>2606</v>
      </c>
      <c r="D441" s="214" t="s">
        <v>16</v>
      </c>
      <c r="E441" s="235">
        <v>70355.25</v>
      </c>
      <c r="F441" s="497">
        <v>41752</v>
      </c>
      <c r="G441" s="44">
        <v>70355.25</v>
      </c>
      <c r="H441" s="86">
        <f t="shared" si="6"/>
        <v>0</v>
      </c>
      <c r="I441" s="214" t="s">
        <v>21</v>
      </c>
    </row>
    <row r="442" spans="1:9" x14ac:dyDescent="0.25">
      <c r="A442" s="216"/>
      <c r="B442" s="224" t="s">
        <v>1960</v>
      </c>
      <c r="C442" s="272" t="s">
        <v>2606</v>
      </c>
      <c r="D442" s="214" t="s">
        <v>74</v>
      </c>
      <c r="E442" s="235">
        <v>5916</v>
      </c>
      <c r="F442" s="497">
        <v>41736</v>
      </c>
      <c r="G442" s="44">
        <v>5916</v>
      </c>
      <c r="H442" s="86">
        <f t="shared" si="6"/>
        <v>0</v>
      </c>
      <c r="I442" s="214"/>
    </row>
    <row r="443" spans="1:9" x14ac:dyDescent="0.25">
      <c r="A443" s="216"/>
      <c r="B443" s="224" t="s">
        <v>1961</v>
      </c>
      <c r="C443" s="272" t="s">
        <v>2606</v>
      </c>
      <c r="D443" s="214" t="s">
        <v>2440</v>
      </c>
      <c r="E443" s="235">
        <v>500.5</v>
      </c>
      <c r="F443" s="497">
        <v>41736</v>
      </c>
      <c r="G443" s="44">
        <v>500.5</v>
      </c>
      <c r="H443" s="86">
        <f t="shared" si="6"/>
        <v>0</v>
      </c>
      <c r="I443" s="214"/>
    </row>
    <row r="444" spans="1:9" x14ac:dyDescent="0.25">
      <c r="A444" s="216"/>
      <c r="B444" s="224" t="s">
        <v>1962</v>
      </c>
      <c r="C444" s="272" t="s">
        <v>2606</v>
      </c>
      <c r="D444" s="214" t="s">
        <v>373</v>
      </c>
      <c r="E444" s="235">
        <v>4256</v>
      </c>
      <c r="F444" s="497">
        <v>41737</v>
      </c>
      <c r="G444" s="44">
        <v>4256</v>
      </c>
      <c r="H444" s="86">
        <f t="shared" si="6"/>
        <v>0</v>
      </c>
      <c r="I444" s="214" t="s">
        <v>65</v>
      </c>
    </row>
    <row r="445" spans="1:9" ht="34.5" x14ac:dyDescent="0.25">
      <c r="A445" s="216"/>
      <c r="B445" s="224" t="s">
        <v>1963</v>
      </c>
      <c r="C445" s="272" t="s">
        <v>2606</v>
      </c>
      <c r="D445" s="214" t="s">
        <v>727</v>
      </c>
      <c r="E445" s="235">
        <v>40680</v>
      </c>
      <c r="F445" s="602" t="s">
        <v>2659</v>
      </c>
      <c r="G445" s="44">
        <v>40680</v>
      </c>
      <c r="H445" s="86">
        <f t="shared" si="6"/>
        <v>0</v>
      </c>
      <c r="I445" s="214" t="s">
        <v>65</v>
      </c>
    </row>
    <row r="446" spans="1:9" x14ac:dyDescent="0.25">
      <c r="A446" s="261">
        <v>41736</v>
      </c>
      <c r="B446" s="262" t="s">
        <v>1964</v>
      </c>
      <c r="C446" s="272" t="s">
        <v>2606</v>
      </c>
      <c r="D446" s="214" t="s">
        <v>133</v>
      </c>
      <c r="E446" s="58">
        <v>27756.400000000001</v>
      </c>
      <c r="F446" s="553">
        <v>41736</v>
      </c>
      <c r="G446" s="230">
        <v>27756.400000000001</v>
      </c>
      <c r="H446" s="18">
        <f t="shared" si="6"/>
        <v>0</v>
      </c>
      <c r="I446" s="214" t="s">
        <v>8</v>
      </c>
    </row>
    <row r="447" spans="1:9" x14ac:dyDescent="0.25">
      <c r="A447" s="216"/>
      <c r="B447" s="224" t="s">
        <v>1965</v>
      </c>
      <c r="C447" s="272" t="s">
        <v>2606</v>
      </c>
      <c r="D447" s="214" t="s">
        <v>36</v>
      </c>
      <c r="E447" s="235">
        <v>1730</v>
      </c>
      <c r="F447" s="497">
        <v>41736</v>
      </c>
      <c r="G447" s="44">
        <v>1730</v>
      </c>
      <c r="H447" s="243">
        <f t="shared" si="6"/>
        <v>0</v>
      </c>
      <c r="I447" s="214"/>
    </row>
    <row r="448" spans="1:9" x14ac:dyDescent="0.25">
      <c r="A448" s="216"/>
      <c r="B448" s="224" t="s">
        <v>1966</v>
      </c>
      <c r="C448" s="272" t="s">
        <v>2606</v>
      </c>
      <c r="D448" s="214" t="s">
        <v>55</v>
      </c>
      <c r="E448" s="235">
        <v>1257.5999999999999</v>
      </c>
      <c r="F448" s="497">
        <v>41736</v>
      </c>
      <c r="G448" s="44">
        <v>1257.5999999999999</v>
      </c>
      <c r="H448" s="243">
        <f t="shared" ref="H448:H511" si="7">E448-G448</f>
        <v>0</v>
      </c>
      <c r="I448" s="214" t="s">
        <v>8</v>
      </c>
    </row>
    <row r="449" spans="1:9" x14ac:dyDescent="0.25">
      <c r="A449" s="216"/>
      <c r="B449" s="224" t="s">
        <v>1967</v>
      </c>
      <c r="C449" s="272" t="s">
        <v>2606</v>
      </c>
      <c r="D449" s="214" t="s">
        <v>8</v>
      </c>
      <c r="E449" s="235">
        <v>1714.6</v>
      </c>
      <c r="F449" s="497">
        <v>41736</v>
      </c>
      <c r="G449" s="44">
        <v>1714.6</v>
      </c>
      <c r="H449" s="243">
        <f t="shared" si="7"/>
        <v>0</v>
      </c>
      <c r="I449" s="214" t="s">
        <v>8</v>
      </c>
    </row>
    <row r="450" spans="1:9" x14ac:dyDescent="0.25">
      <c r="A450" s="216"/>
      <c r="B450" s="224" t="s">
        <v>1968</v>
      </c>
      <c r="C450" s="272" t="s">
        <v>2606</v>
      </c>
      <c r="D450" s="214" t="s">
        <v>576</v>
      </c>
      <c r="E450" s="235">
        <v>1804.4</v>
      </c>
      <c r="F450" s="497">
        <v>41737</v>
      </c>
      <c r="G450" s="44">
        <v>1804.4</v>
      </c>
      <c r="H450" s="243">
        <f t="shared" si="7"/>
        <v>0</v>
      </c>
      <c r="I450" s="214" t="s">
        <v>45</v>
      </c>
    </row>
    <row r="451" spans="1:9" ht="23.25" x14ac:dyDescent="0.25">
      <c r="A451" s="216"/>
      <c r="B451" s="224" t="s">
        <v>1969</v>
      </c>
      <c r="C451" s="272" t="s">
        <v>2606</v>
      </c>
      <c r="D451" s="214" t="s">
        <v>515</v>
      </c>
      <c r="E451" s="235">
        <v>806</v>
      </c>
      <c r="F451" s="602" t="s">
        <v>2660</v>
      </c>
      <c r="G451" s="44">
        <v>806</v>
      </c>
      <c r="H451" s="243">
        <f t="shared" si="7"/>
        <v>0</v>
      </c>
      <c r="I451" s="214" t="s">
        <v>45</v>
      </c>
    </row>
    <row r="452" spans="1:9" x14ac:dyDescent="0.25">
      <c r="A452" s="216"/>
      <c r="B452" s="224" t="s">
        <v>1970</v>
      </c>
      <c r="C452" s="272" t="s">
        <v>2606</v>
      </c>
      <c r="D452" s="214" t="s">
        <v>28</v>
      </c>
      <c r="E452" s="235">
        <v>3964</v>
      </c>
      <c r="F452" s="497">
        <v>41736</v>
      </c>
      <c r="G452" s="44">
        <v>3964</v>
      </c>
      <c r="H452" s="243">
        <f t="shared" si="7"/>
        <v>0</v>
      </c>
      <c r="I452" s="214"/>
    </row>
    <row r="453" spans="1:9" x14ac:dyDescent="0.25">
      <c r="A453" s="216"/>
      <c r="B453" s="224" t="s">
        <v>1972</v>
      </c>
      <c r="C453" s="272" t="s">
        <v>2606</v>
      </c>
      <c r="D453" s="214" t="s">
        <v>172</v>
      </c>
      <c r="E453" s="235">
        <v>9182</v>
      </c>
      <c r="F453" s="497">
        <v>41739</v>
      </c>
      <c r="G453" s="56">
        <v>9182</v>
      </c>
      <c r="H453" s="243">
        <f t="shared" si="7"/>
        <v>0</v>
      </c>
      <c r="I453" s="214" t="s">
        <v>162</v>
      </c>
    </row>
    <row r="454" spans="1:9" x14ac:dyDescent="0.25">
      <c r="A454" s="216"/>
      <c r="B454" s="224" t="s">
        <v>1973</v>
      </c>
      <c r="C454" s="272" t="s">
        <v>2606</v>
      </c>
      <c r="D454" s="214" t="s">
        <v>163</v>
      </c>
      <c r="E454" s="235">
        <v>9135.1</v>
      </c>
      <c r="F454" s="557" t="s">
        <v>2661</v>
      </c>
      <c r="G454" s="56">
        <v>9135.1</v>
      </c>
      <c r="H454" s="243">
        <f t="shared" si="7"/>
        <v>0</v>
      </c>
      <c r="I454" s="214" t="s">
        <v>162</v>
      </c>
    </row>
    <row r="455" spans="1:9" x14ac:dyDescent="0.25">
      <c r="A455" s="216"/>
      <c r="B455" s="224" t="s">
        <v>1974</v>
      </c>
      <c r="C455" s="272" t="s">
        <v>2606</v>
      </c>
      <c r="D455" s="214" t="s">
        <v>160</v>
      </c>
      <c r="E455" s="235">
        <v>162626.5</v>
      </c>
      <c r="F455" s="559" t="s">
        <v>2662</v>
      </c>
      <c r="G455" s="56">
        <v>162626.5</v>
      </c>
      <c r="H455" s="243">
        <f t="shared" si="7"/>
        <v>0</v>
      </c>
      <c r="I455" s="214" t="s">
        <v>162</v>
      </c>
    </row>
    <row r="456" spans="1:9" x14ac:dyDescent="0.25">
      <c r="A456" s="216"/>
      <c r="B456" s="224" t="s">
        <v>1975</v>
      </c>
      <c r="C456" s="272" t="s">
        <v>2606</v>
      </c>
      <c r="D456" s="214" t="s">
        <v>160</v>
      </c>
      <c r="E456" s="235">
        <v>6385.6</v>
      </c>
      <c r="F456" s="559" t="s">
        <v>2663</v>
      </c>
      <c r="G456" s="56">
        <v>6385.6</v>
      </c>
      <c r="H456" s="258">
        <f t="shared" si="7"/>
        <v>0</v>
      </c>
      <c r="I456" s="214" t="s">
        <v>162</v>
      </c>
    </row>
    <row r="457" spans="1:9" x14ac:dyDescent="0.25">
      <c r="A457" s="216"/>
      <c r="B457" s="224" t="s">
        <v>1977</v>
      </c>
      <c r="C457" s="272" t="s">
        <v>2606</v>
      </c>
      <c r="D457" s="214" t="s">
        <v>22</v>
      </c>
      <c r="E457" s="235">
        <v>10170</v>
      </c>
      <c r="F457" s="497">
        <v>41739</v>
      </c>
      <c r="G457" s="56">
        <v>10170</v>
      </c>
      <c r="H457" s="243">
        <f t="shared" si="7"/>
        <v>0</v>
      </c>
      <c r="I457" s="214" t="s">
        <v>162</v>
      </c>
    </row>
    <row r="458" spans="1:9" x14ac:dyDescent="0.25">
      <c r="A458" s="216"/>
      <c r="B458" s="224" t="s">
        <v>1978</v>
      </c>
      <c r="C458" s="272" t="s">
        <v>2606</v>
      </c>
      <c r="D458" s="214" t="s">
        <v>169</v>
      </c>
      <c r="E458" s="235">
        <v>7433.5</v>
      </c>
      <c r="F458" s="497">
        <v>41739</v>
      </c>
      <c r="G458" s="56">
        <v>7433.5</v>
      </c>
      <c r="H458" s="243">
        <f t="shared" si="7"/>
        <v>0</v>
      </c>
      <c r="I458" s="214" t="s">
        <v>162</v>
      </c>
    </row>
    <row r="459" spans="1:9" x14ac:dyDescent="0.25">
      <c r="A459" s="216"/>
      <c r="B459" s="224" t="s">
        <v>1980</v>
      </c>
      <c r="C459" s="272" t="s">
        <v>2606</v>
      </c>
      <c r="D459" s="214" t="s">
        <v>250</v>
      </c>
      <c r="E459" s="235">
        <v>2082.5</v>
      </c>
      <c r="F459" s="497">
        <v>41739</v>
      </c>
      <c r="G459" s="56">
        <v>2082.5</v>
      </c>
      <c r="H459" s="243">
        <f t="shared" si="7"/>
        <v>0</v>
      </c>
      <c r="I459" s="214" t="s">
        <v>162</v>
      </c>
    </row>
    <row r="460" spans="1:9" x14ac:dyDescent="0.25">
      <c r="A460" s="216"/>
      <c r="B460" s="224" t="s">
        <v>1981</v>
      </c>
      <c r="C460" s="272" t="s">
        <v>2606</v>
      </c>
      <c r="D460" s="214" t="s">
        <v>168</v>
      </c>
      <c r="E460" s="235">
        <v>17544.400000000001</v>
      </c>
      <c r="F460" s="554" t="s">
        <v>2664</v>
      </c>
      <c r="G460" s="56">
        <v>17544.400000000001</v>
      </c>
      <c r="H460" s="243">
        <f t="shared" si="7"/>
        <v>0</v>
      </c>
      <c r="I460" s="214" t="s">
        <v>162</v>
      </c>
    </row>
    <row r="461" spans="1:9" x14ac:dyDescent="0.25">
      <c r="A461" s="216"/>
      <c r="B461" s="224" t="s">
        <v>1982</v>
      </c>
      <c r="C461" s="272" t="s">
        <v>2606</v>
      </c>
      <c r="D461" s="214" t="s">
        <v>168</v>
      </c>
      <c r="E461" s="235">
        <v>9733.4</v>
      </c>
      <c r="F461" s="554" t="s">
        <v>2665</v>
      </c>
      <c r="G461" s="56">
        <v>9733.4</v>
      </c>
      <c r="H461" s="243">
        <f t="shared" si="7"/>
        <v>0</v>
      </c>
      <c r="I461" s="214" t="s">
        <v>162</v>
      </c>
    </row>
    <row r="462" spans="1:9" x14ac:dyDescent="0.25">
      <c r="A462" s="216"/>
      <c r="B462" s="224" t="s">
        <v>1984</v>
      </c>
      <c r="C462" s="272" t="s">
        <v>2606</v>
      </c>
      <c r="D462" s="214" t="s">
        <v>545</v>
      </c>
      <c r="E462" s="235">
        <v>3664</v>
      </c>
      <c r="F462" s="497">
        <v>41739</v>
      </c>
      <c r="G462" s="56">
        <v>3664</v>
      </c>
      <c r="H462" s="243">
        <f t="shared" si="7"/>
        <v>0</v>
      </c>
      <c r="I462" s="214" t="s">
        <v>162</v>
      </c>
    </row>
    <row r="463" spans="1:9" x14ac:dyDescent="0.25">
      <c r="A463" s="216"/>
      <c r="B463" s="224" t="s">
        <v>1985</v>
      </c>
      <c r="C463" s="272" t="s">
        <v>2606</v>
      </c>
      <c r="D463" s="214" t="s">
        <v>358</v>
      </c>
      <c r="E463" s="235">
        <v>7370</v>
      </c>
      <c r="F463" s="497">
        <v>41741</v>
      </c>
      <c r="G463" s="44">
        <v>7370</v>
      </c>
      <c r="H463" s="243">
        <f t="shared" si="7"/>
        <v>0</v>
      </c>
      <c r="I463" s="214" t="s">
        <v>162</v>
      </c>
    </row>
    <row r="464" spans="1:9" x14ac:dyDescent="0.25">
      <c r="A464" s="216"/>
      <c r="B464" s="224" t="s">
        <v>1986</v>
      </c>
      <c r="C464" s="272" t="s">
        <v>2606</v>
      </c>
      <c r="D464" s="214" t="s">
        <v>147</v>
      </c>
      <c r="E464" s="235">
        <v>2305.6</v>
      </c>
      <c r="F464" s="497">
        <v>41739</v>
      </c>
      <c r="G464" s="44">
        <v>2305.6</v>
      </c>
      <c r="H464" s="243">
        <f t="shared" si="7"/>
        <v>0</v>
      </c>
      <c r="I464" s="214" t="s">
        <v>162</v>
      </c>
    </row>
    <row r="465" spans="1:9" ht="23.25" x14ac:dyDescent="0.25">
      <c r="A465" s="216"/>
      <c r="B465" s="224" t="s">
        <v>1987</v>
      </c>
      <c r="C465" s="272" t="s">
        <v>2606</v>
      </c>
      <c r="D465" s="214" t="s">
        <v>370</v>
      </c>
      <c r="E465" s="235">
        <v>25829.5</v>
      </c>
      <c r="F465" s="568" t="s">
        <v>2666</v>
      </c>
      <c r="G465" s="44">
        <v>25829.5</v>
      </c>
      <c r="H465" s="243">
        <f t="shared" si="7"/>
        <v>0</v>
      </c>
      <c r="I465" s="214" t="s">
        <v>162</v>
      </c>
    </row>
    <row r="466" spans="1:9" x14ac:dyDescent="0.25">
      <c r="A466" s="216"/>
      <c r="B466" s="224" t="s">
        <v>1988</v>
      </c>
      <c r="C466" s="272" t="s">
        <v>2606</v>
      </c>
      <c r="D466" s="214" t="s">
        <v>233</v>
      </c>
      <c r="E466" s="235">
        <v>1856.7</v>
      </c>
      <c r="F466" s="497">
        <v>41737</v>
      </c>
      <c r="G466" s="56">
        <v>1856.7</v>
      </c>
      <c r="H466" s="243">
        <f t="shared" si="7"/>
        <v>0</v>
      </c>
      <c r="I466" s="214" t="s">
        <v>217</v>
      </c>
    </row>
    <row r="467" spans="1:9" x14ac:dyDescent="0.25">
      <c r="A467" s="216"/>
      <c r="B467" s="224" t="s">
        <v>1989</v>
      </c>
      <c r="C467" s="272" t="s">
        <v>2606</v>
      </c>
      <c r="D467" s="214" t="s">
        <v>99</v>
      </c>
      <c r="E467" s="235">
        <v>2370</v>
      </c>
      <c r="F467" s="497">
        <v>41737</v>
      </c>
      <c r="G467" s="56">
        <v>2370</v>
      </c>
      <c r="H467" s="243">
        <f t="shared" si="7"/>
        <v>0</v>
      </c>
      <c r="I467" s="214" t="s">
        <v>217</v>
      </c>
    </row>
    <row r="468" spans="1:9" x14ac:dyDescent="0.25">
      <c r="A468" s="216"/>
      <c r="B468" s="224" t="s">
        <v>1990</v>
      </c>
      <c r="C468" s="272" t="s">
        <v>2606</v>
      </c>
      <c r="D468" s="214" t="s">
        <v>1084</v>
      </c>
      <c r="E468" s="235">
        <v>2310</v>
      </c>
      <c r="F468" s="497">
        <v>41737</v>
      </c>
      <c r="G468" s="56">
        <v>2310</v>
      </c>
      <c r="H468" s="243">
        <f t="shared" si="7"/>
        <v>0</v>
      </c>
      <c r="I468" s="214" t="s">
        <v>217</v>
      </c>
    </row>
    <row r="469" spans="1:9" x14ac:dyDescent="0.25">
      <c r="A469" s="216"/>
      <c r="B469" s="224" t="s">
        <v>1991</v>
      </c>
      <c r="C469" s="272" t="s">
        <v>2606</v>
      </c>
      <c r="D469" s="214" t="s">
        <v>351</v>
      </c>
      <c r="E469" s="235">
        <v>1107.5999999999999</v>
      </c>
      <c r="F469" s="497">
        <v>41737</v>
      </c>
      <c r="G469" s="56">
        <v>1107.5999999999999</v>
      </c>
      <c r="H469" s="243">
        <f t="shared" si="7"/>
        <v>0</v>
      </c>
      <c r="I469" s="214" t="s">
        <v>217</v>
      </c>
    </row>
    <row r="470" spans="1:9" x14ac:dyDescent="0.25">
      <c r="A470" s="216"/>
      <c r="B470" s="224" t="s">
        <v>1993</v>
      </c>
      <c r="C470" s="272" t="s">
        <v>2606</v>
      </c>
      <c r="D470" s="214" t="s">
        <v>191</v>
      </c>
      <c r="E470" s="235">
        <v>1886.4</v>
      </c>
      <c r="F470" s="497">
        <v>41737</v>
      </c>
      <c r="G470" s="56">
        <v>1886.4</v>
      </c>
      <c r="H470" s="243">
        <f t="shared" si="7"/>
        <v>0</v>
      </c>
      <c r="I470" s="214" t="s">
        <v>217</v>
      </c>
    </row>
    <row r="471" spans="1:9" x14ac:dyDescent="0.25">
      <c r="A471" s="216"/>
      <c r="B471" s="224" t="s">
        <v>1995</v>
      </c>
      <c r="C471" s="272" t="s">
        <v>2606</v>
      </c>
      <c r="D471" s="214" t="s">
        <v>1658</v>
      </c>
      <c r="E471" s="235">
        <v>7347.5</v>
      </c>
      <c r="F471" s="497">
        <v>41737</v>
      </c>
      <c r="G471" s="56">
        <v>7347.5</v>
      </c>
      <c r="H471" s="243">
        <f t="shared" si="7"/>
        <v>0</v>
      </c>
      <c r="I471" s="214" t="s">
        <v>217</v>
      </c>
    </row>
    <row r="472" spans="1:9" x14ac:dyDescent="0.25">
      <c r="A472" s="216"/>
      <c r="B472" s="224" t="s">
        <v>1996</v>
      </c>
      <c r="C472" s="272" t="s">
        <v>2606</v>
      </c>
      <c r="D472" s="214" t="s">
        <v>16</v>
      </c>
      <c r="E472" s="235">
        <v>151527.04999999999</v>
      </c>
      <c r="F472" s="497">
        <v>41752</v>
      </c>
      <c r="G472" s="44">
        <v>151527.04999999999</v>
      </c>
      <c r="H472" s="243">
        <f t="shared" si="7"/>
        <v>0</v>
      </c>
      <c r="I472" s="214" t="s">
        <v>21</v>
      </c>
    </row>
    <row r="473" spans="1:9" x14ac:dyDescent="0.25">
      <c r="A473" s="216"/>
      <c r="B473" s="224" t="s">
        <v>1998</v>
      </c>
      <c r="C473" s="272" t="s">
        <v>2606</v>
      </c>
      <c r="D473" s="214" t="s">
        <v>2667</v>
      </c>
      <c r="E473" s="235">
        <v>17576.2</v>
      </c>
      <c r="F473" s="560" t="s">
        <v>2668</v>
      </c>
      <c r="G473" s="44">
        <v>17576.2</v>
      </c>
      <c r="H473" s="243">
        <f t="shared" si="7"/>
        <v>0</v>
      </c>
      <c r="I473" s="214" t="s">
        <v>162</v>
      </c>
    </row>
    <row r="474" spans="1:9" x14ac:dyDescent="0.25">
      <c r="A474" s="216"/>
      <c r="B474" s="224" t="s">
        <v>2000</v>
      </c>
      <c r="C474" s="272" t="s">
        <v>2606</v>
      </c>
      <c r="D474" s="214" t="s">
        <v>272</v>
      </c>
      <c r="E474" s="235">
        <v>5445</v>
      </c>
      <c r="F474" s="559" t="s">
        <v>2669</v>
      </c>
      <c r="G474" s="44">
        <v>5445</v>
      </c>
      <c r="H474" s="243">
        <f t="shared" si="7"/>
        <v>0</v>
      </c>
      <c r="I474" s="214" t="s">
        <v>162</v>
      </c>
    </row>
    <row r="475" spans="1:9" x14ac:dyDescent="0.25">
      <c r="A475" s="216"/>
      <c r="B475" s="224" t="s">
        <v>2001</v>
      </c>
      <c r="C475" s="272" t="s">
        <v>2606</v>
      </c>
      <c r="D475" s="214" t="s">
        <v>1109</v>
      </c>
      <c r="E475" s="235">
        <v>11628</v>
      </c>
      <c r="F475" s="497">
        <v>41739</v>
      </c>
      <c r="G475" s="44">
        <v>11628</v>
      </c>
      <c r="H475" s="243">
        <f t="shared" si="7"/>
        <v>0</v>
      </c>
      <c r="I475" s="214" t="s">
        <v>162</v>
      </c>
    </row>
    <row r="476" spans="1:9" x14ac:dyDescent="0.25">
      <c r="A476" s="216"/>
      <c r="B476" s="224" t="s">
        <v>2002</v>
      </c>
      <c r="C476" s="272" t="s">
        <v>2606</v>
      </c>
      <c r="D476" s="214" t="s">
        <v>307</v>
      </c>
      <c r="E476" s="235">
        <v>12250</v>
      </c>
      <c r="F476" s="497">
        <v>41737</v>
      </c>
      <c r="G476" s="44">
        <v>12250</v>
      </c>
      <c r="H476" s="243">
        <f t="shared" si="7"/>
        <v>0</v>
      </c>
      <c r="I476" s="214" t="s">
        <v>217</v>
      </c>
    </row>
    <row r="477" spans="1:9" x14ac:dyDescent="0.25">
      <c r="A477" s="216"/>
      <c r="B477" s="224" t="s">
        <v>2004</v>
      </c>
      <c r="C477" s="272" t="s">
        <v>2606</v>
      </c>
      <c r="D477" s="214" t="s">
        <v>14</v>
      </c>
      <c r="E477" s="235">
        <v>5040</v>
      </c>
      <c r="F477" s="497">
        <v>41738</v>
      </c>
      <c r="G477" s="44">
        <v>5040</v>
      </c>
      <c r="H477" s="243">
        <f t="shared" si="7"/>
        <v>0</v>
      </c>
      <c r="I477" s="214" t="s">
        <v>30</v>
      </c>
    </row>
    <row r="478" spans="1:9" x14ac:dyDescent="0.25">
      <c r="A478" s="216"/>
      <c r="B478" s="224" t="s">
        <v>2006</v>
      </c>
      <c r="C478" s="272" t="s">
        <v>2606</v>
      </c>
      <c r="D478" s="220" t="s">
        <v>53</v>
      </c>
      <c r="E478" s="241">
        <v>0</v>
      </c>
      <c r="F478" s="497"/>
      <c r="G478" s="44"/>
      <c r="H478" s="243">
        <f t="shared" si="7"/>
        <v>0</v>
      </c>
      <c r="I478" s="214" t="s">
        <v>324</v>
      </c>
    </row>
    <row r="479" spans="1:9" x14ac:dyDescent="0.25">
      <c r="A479" s="216"/>
      <c r="B479" s="224" t="s">
        <v>2008</v>
      </c>
      <c r="C479" s="272" t="s">
        <v>2606</v>
      </c>
      <c r="D479" s="214" t="s">
        <v>111</v>
      </c>
      <c r="E479" s="235">
        <v>14788.2</v>
      </c>
      <c r="F479" s="497">
        <v>41750</v>
      </c>
      <c r="G479" s="44">
        <v>14788.2</v>
      </c>
      <c r="H479" s="243">
        <f t="shared" si="7"/>
        <v>0</v>
      </c>
      <c r="I479" s="214" t="s">
        <v>12</v>
      </c>
    </row>
    <row r="480" spans="1:9" x14ac:dyDescent="0.25">
      <c r="A480" s="216"/>
      <c r="B480" s="224" t="s">
        <v>2009</v>
      </c>
      <c r="C480" s="272" t="s">
        <v>2606</v>
      </c>
      <c r="D480" s="214" t="s">
        <v>152</v>
      </c>
      <c r="E480" s="235">
        <v>8436</v>
      </c>
      <c r="F480" s="497">
        <v>41736</v>
      </c>
      <c r="G480" s="44">
        <v>8436</v>
      </c>
      <c r="H480" s="243">
        <f t="shared" si="7"/>
        <v>0</v>
      </c>
      <c r="I480" s="214"/>
    </row>
    <row r="481" spans="1:9" x14ac:dyDescent="0.25">
      <c r="A481" s="216"/>
      <c r="B481" s="224" t="s">
        <v>2012</v>
      </c>
      <c r="C481" s="272" t="s">
        <v>2606</v>
      </c>
      <c r="D481" s="214" t="s">
        <v>435</v>
      </c>
      <c r="E481" s="235">
        <v>4998.6000000000004</v>
      </c>
      <c r="F481" s="497">
        <v>41736</v>
      </c>
      <c r="G481" s="44">
        <v>4998.6000000000004</v>
      </c>
      <c r="H481" s="243">
        <f t="shared" si="7"/>
        <v>0</v>
      </c>
      <c r="I481" s="214" t="s">
        <v>8</v>
      </c>
    </row>
    <row r="482" spans="1:9" x14ac:dyDescent="0.25">
      <c r="A482" s="216"/>
      <c r="B482" s="224" t="s">
        <v>2014</v>
      </c>
      <c r="C482" s="272" t="s">
        <v>2606</v>
      </c>
      <c r="D482" s="214" t="s">
        <v>175</v>
      </c>
      <c r="E482" s="235">
        <v>25058.6</v>
      </c>
      <c r="F482" s="559" t="s">
        <v>2670</v>
      </c>
      <c r="G482" s="44">
        <v>25058.6</v>
      </c>
      <c r="H482" s="243">
        <f t="shared" si="7"/>
        <v>0</v>
      </c>
      <c r="I482" s="214" t="s">
        <v>162</v>
      </c>
    </row>
    <row r="483" spans="1:9" x14ac:dyDescent="0.25">
      <c r="A483" s="216"/>
      <c r="B483" s="224" t="s">
        <v>2016</v>
      </c>
      <c r="C483" s="272" t="s">
        <v>2606</v>
      </c>
      <c r="D483" s="214" t="s">
        <v>106</v>
      </c>
      <c r="E483" s="235">
        <v>51888.43</v>
      </c>
      <c r="F483" s="497">
        <v>41744</v>
      </c>
      <c r="G483" s="44">
        <v>51888.43</v>
      </c>
      <c r="H483" s="243">
        <f t="shared" si="7"/>
        <v>0</v>
      </c>
      <c r="I483" s="214" t="s">
        <v>65</v>
      </c>
    </row>
    <row r="484" spans="1:9" x14ac:dyDescent="0.25">
      <c r="A484" s="216"/>
      <c r="B484" s="224" t="s">
        <v>2017</v>
      </c>
      <c r="C484" s="272" t="s">
        <v>2606</v>
      </c>
      <c r="D484" s="220" t="s">
        <v>53</v>
      </c>
      <c r="E484" s="241">
        <v>0</v>
      </c>
      <c r="F484" s="497"/>
      <c r="G484" s="44"/>
      <c r="H484" s="243">
        <f t="shared" si="7"/>
        <v>0</v>
      </c>
      <c r="I484" s="214" t="s">
        <v>324</v>
      </c>
    </row>
    <row r="485" spans="1:9" x14ac:dyDescent="0.25">
      <c r="A485" s="216"/>
      <c r="B485" s="224" t="s">
        <v>2018</v>
      </c>
      <c r="C485" s="272" t="s">
        <v>2606</v>
      </c>
      <c r="D485" s="214" t="s">
        <v>269</v>
      </c>
      <c r="E485" s="235">
        <v>3480.5</v>
      </c>
      <c r="F485" s="497">
        <v>41739</v>
      </c>
      <c r="G485" s="44">
        <v>3480.5</v>
      </c>
      <c r="H485" s="243">
        <f t="shared" si="7"/>
        <v>0</v>
      </c>
      <c r="I485" s="214" t="s">
        <v>162</v>
      </c>
    </row>
    <row r="486" spans="1:9" x14ac:dyDescent="0.25">
      <c r="A486" s="216"/>
      <c r="B486" s="224" t="s">
        <v>2019</v>
      </c>
      <c r="C486" s="272" t="s">
        <v>2606</v>
      </c>
      <c r="D486" s="214" t="s">
        <v>434</v>
      </c>
      <c r="E486" s="246">
        <v>3486.6</v>
      </c>
      <c r="F486" s="497">
        <v>41737</v>
      </c>
      <c r="G486" s="44">
        <v>3486.6</v>
      </c>
      <c r="H486" s="243">
        <f t="shared" si="7"/>
        <v>0</v>
      </c>
      <c r="I486" s="214" t="s">
        <v>8</v>
      </c>
    </row>
    <row r="487" spans="1:9" x14ac:dyDescent="0.25">
      <c r="A487" s="216">
        <v>41737</v>
      </c>
      <c r="B487" s="224" t="s">
        <v>2021</v>
      </c>
      <c r="C487" s="272" t="s">
        <v>2606</v>
      </c>
      <c r="D487" s="214" t="s">
        <v>11</v>
      </c>
      <c r="E487" s="235">
        <v>31198.5</v>
      </c>
      <c r="F487" s="497">
        <v>41777</v>
      </c>
      <c r="G487" s="44">
        <v>31198.5</v>
      </c>
      <c r="H487" s="243">
        <f t="shared" si="7"/>
        <v>0</v>
      </c>
      <c r="I487" s="214" t="s">
        <v>12</v>
      </c>
    </row>
    <row r="488" spans="1:9" x14ac:dyDescent="0.25">
      <c r="A488" s="216"/>
      <c r="B488" s="224" t="s">
        <v>2022</v>
      </c>
      <c r="C488" s="272" t="s">
        <v>2606</v>
      </c>
      <c r="D488" s="214" t="s">
        <v>62</v>
      </c>
      <c r="E488" s="235">
        <v>8352</v>
      </c>
      <c r="F488" s="497">
        <v>41738</v>
      </c>
      <c r="G488" s="44">
        <v>8352</v>
      </c>
      <c r="H488" s="243">
        <f t="shared" si="7"/>
        <v>0</v>
      </c>
      <c r="I488" s="58" t="s">
        <v>12</v>
      </c>
    </row>
    <row r="489" spans="1:9" x14ac:dyDescent="0.25">
      <c r="A489" s="216"/>
      <c r="B489" s="224" t="s">
        <v>2023</v>
      </c>
      <c r="C489" s="272" t="s">
        <v>2606</v>
      </c>
      <c r="D489" s="214" t="s">
        <v>87</v>
      </c>
      <c r="E489" s="235">
        <v>3052</v>
      </c>
      <c r="F489" s="497">
        <v>41737</v>
      </c>
      <c r="G489" s="44">
        <v>3052</v>
      </c>
      <c r="H489" s="243">
        <f t="shared" si="7"/>
        <v>0</v>
      </c>
      <c r="I489" s="214" t="s">
        <v>8</v>
      </c>
    </row>
    <row r="490" spans="1:9" x14ac:dyDescent="0.25">
      <c r="A490" s="216"/>
      <c r="B490" s="224" t="s">
        <v>2024</v>
      </c>
      <c r="C490" s="272" t="s">
        <v>2606</v>
      </c>
      <c r="D490" s="214" t="s">
        <v>46</v>
      </c>
      <c r="E490" s="235">
        <v>1764</v>
      </c>
      <c r="F490" s="497">
        <v>41737</v>
      </c>
      <c r="G490" s="44">
        <v>1764</v>
      </c>
      <c r="H490" s="243">
        <f t="shared" si="7"/>
        <v>0</v>
      </c>
      <c r="I490" s="214" t="s">
        <v>217</v>
      </c>
    </row>
    <row r="491" spans="1:9" x14ac:dyDescent="0.25">
      <c r="A491" s="216"/>
      <c r="B491" s="224" t="s">
        <v>2025</v>
      </c>
      <c r="C491" s="272" t="s">
        <v>2606</v>
      </c>
      <c r="D491" s="214" t="s">
        <v>23</v>
      </c>
      <c r="E491" s="235">
        <v>6709</v>
      </c>
      <c r="F491" s="497">
        <v>41737</v>
      </c>
      <c r="G491" s="44">
        <v>6709</v>
      </c>
      <c r="H491" s="243">
        <f t="shared" si="7"/>
        <v>0</v>
      </c>
      <c r="I491" s="214"/>
    </row>
    <row r="492" spans="1:9" x14ac:dyDescent="0.25">
      <c r="A492" s="216"/>
      <c r="B492" s="224" t="s">
        <v>2026</v>
      </c>
      <c r="C492" s="272" t="s">
        <v>2606</v>
      </c>
      <c r="D492" s="214" t="s">
        <v>55</v>
      </c>
      <c r="E492" s="235">
        <v>357.6</v>
      </c>
      <c r="F492" s="497">
        <v>41737</v>
      </c>
      <c r="G492" s="44">
        <v>357.6</v>
      </c>
      <c r="H492" s="248">
        <f t="shared" si="7"/>
        <v>0</v>
      </c>
      <c r="I492" s="214" t="s">
        <v>8</v>
      </c>
    </row>
    <row r="493" spans="1:9" x14ac:dyDescent="0.25">
      <c r="A493" s="216"/>
      <c r="B493" s="224" t="s">
        <v>2028</v>
      </c>
      <c r="C493" s="272" t="s">
        <v>2606</v>
      </c>
      <c r="D493" s="214" t="s">
        <v>123</v>
      </c>
      <c r="E493" s="235">
        <v>7030.65</v>
      </c>
      <c r="F493" s="557" t="s">
        <v>2671</v>
      </c>
      <c r="G493" s="44">
        <v>7030.65</v>
      </c>
      <c r="H493" s="248">
        <f t="shared" si="7"/>
        <v>0</v>
      </c>
      <c r="I493" s="214" t="s">
        <v>8</v>
      </c>
    </row>
    <row r="494" spans="1:9" x14ac:dyDescent="0.25">
      <c r="A494" s="216"/>
      <c r="B494" s="224" t="s">
        <v>2029</v>
      </c>
      <c r="C494" s="272" t="s">
        <v>2606</v>
      </c>
      <c r="D494" s="214" t="s">
        <v>49</v>
      </c>
      <c r="E494" s="235">
        <v>3948</v>
      </c>
      <c r="F494" s="497">
        <v>41737</v>
      </c>
      <c r="G494" s="44">
        <v>3948</v>
      </c>
      <c r="H494" s="248">
        <f t="shared" si="7"/>
        <v>0</v>
      </c>
      <c r="I494" s="214"/>
    </row>
    <row r="495" spans="1:9" x14ac:dyDescent="0.25">
      <c r="A495" s="216"/>
      <c r="B495" s="224" t="s">
        <v>2030</v>
      </c>
      <c r="C495" s="272" t="s">
        <v>2606</v>
      </c>
      <c r="D495" s="214" t="s">
        <v>338</v>
      </c>
      <c r="E495" s="235">
        <v>436</v>
      </c>
      <c r="F495" s="497">
        <v>41737</v>
      </c>
      <c r="G495" s="44">
        <v>436</v>
      </c>
      <c r="H495" s="248">
        <f t="shared" si="7"/>
        <v>0</v>
      </c>
      <c r="I495" s="214" t="s">
        <v>30</v>
      </c>
    </row>
    <row r="496" spans="1:9" x14ac:dyDescent="0.25">
      <c r="A496" s="216"/>
      <c r="B496" s="224" t="s">
        <v>2031</v>
      </c>
      <c r="C496" s="272" t="s">
        <v>2606</v>
      </c>
      <c r="D496" s="214" t="s">
        <v>34</v>
      </c>
      <c r="E496" s="235">
        <v>2415</v>
      </c>
      <c r="F496" s="497" t="s">
        <v>2672</v>
      </c>
      <c r="G496" s="44">
        <v>2415</v>
      </c>
      <c r="H496" s="248">
        <f t="shared" si="7"/>
        <v>0</v>
      </c>
      <c r="I496" s="214" t="s">
        <v>30</v>
      </c>
    </row>
    <row r="497" spans="1:9" x14ac:dyDescent="0.25">
      <c r="A497" s="216"/>
      <c r="B497" s="224" t="s">
        <v>2032</v>
      </c>
      <c r="C497" s="272" t="s">
        <v>2606</v>
      </c>
      <c r="D497" s="214" t="s">
        <v>57</v>
      </c>
      <c r="E497" s="235">
        <v>1225</v>
      </c>
      <c r="F497" s="497">
        <v>41737</v>
      </c>
      <c r="G497" s="44">
        <v>1225</v>
      </c>
      <c r="H497" s="248">
        <f t="shared" si="7"/>
        <v>0</v>
      </c>
      <c r="I497" s="214" t="s">
        <v>30</v>
      </c>
    </row>
    <row r="498" spans="1:9" x14ac:dyDescent="0.25">
      <c r="A498" s="216"/>
      <c r="B498" s="224" t="s">
        <v>2033</v>
      </c>
      <c r="C498" s="272" t="s">
        <v>2606</v>
      </c>
      <c r="D498" s="214" t="s">
        <v>501</v>
      </c>
      <c r="E498" s="235">
        <v>1948.5</v>
      </c>
      <c r="F498" s="497">
        <v>41737</v>
      </c>
      <c r="G498" s="44">
        <v>1948.5</v>
      </c>
      <c r="H498" s="248">
        <f t="shared" si="7"/>
        <v>0</v>
      </c>
      <c r="I498" s="214" t="s">
        <v>8</v>
      </c>
    </row>
    <row r="499" spans="1:9" x14ac:dyDescent="0.25">
      <c r="A499" s="216"/>
      <c r="B499" s="224" t="s">
        <v>2034</v>
      </c>
      <c r="C499" s="272" t="s">
        <v>2606</v>
      </c>
      <c r="D499" s="214" t="s">
        <v>54</v>
      </c>
      <c r="E499" s="235">
        <v>10486.8</v>
      </c>
      <c r="F499" s="497">
        <v>41738</v>
      </c>
      <c r="G499" s="44">
        <v>10486.8</v>
      </c>
      <c r="H499" s="248">
        <f t="shared" si="7"/>
        <v>0</v>
      </c>
      <c r="I499" s="214" t="s">
        <v>30</v>
      </c>
    </row>
    <row r="500" spans="1:9" x14ac:dyDescent="0.25">
      <c r="A500" s="216"/>
      <c r="B500" s="224" t="s">
        <v>2036</v>
      </c>
      <c r="C500" s="272" t="s">
        <v>2606</v>
      </c>
      <c r="D500" s="214" t="s">
        <v>180</v>
      </c>
      <c r="E500" s="235">
        <v>17779</v>
      </c>
      <c r="F500" s="497">
        <v>41653</v>
      </c>
      <c r="G500" s="44">
        <v>17779</v>
      </c>
      <c r="H500" s="248">
        <f t="shared" si="7"/>
        <v>0</v>
      </c>
      <c r="I500" s="214" t="s">
        <v>12</v>
      </c>
    </row>
    <row r="501" spans="1:9" x14ac:dyDescent="0.25">
      <c r="A501" s="216"/>
      <c r="B501" s="224" t="s">
        <v>2037</v>
      </c>
      <c r="C501" s="272" t="s">
        <v>2606</v>
      </c>
      <c r="D501" s="214" t="s">
        <v>2413</v>
      </c>
      <c r="E501" s="235">
        <v>1915.2</v>
      </c>
      <c r="F501" s="554" t="s">
        <v>2673</v>
      </c>
      <c r="G501" s="44">
        <v>1915.2</v>
      </c>
      <c r="H501" s="248">
        <f t="shared" si="7"/>
        <v>0</v>
      </c>
      <c r="I501" s="214" t="s">
        <v>30</v>
      </c>
    </row>
    <row r="502" spans="1:9" x14ac:dyDescent="0.25">
      <c r="A502" s="216"/>
      <c r="B502" s="224" t="s">
        <v>2038</v>
      </c>
      <c r="C502" s="272" t="s">
        <v>2606</v>
      </c>
      <c r="D502" s="214" t="s">
        <v>48</v>
      </c>
      <c r="E502" s="235">
        <v>620.5</v>
      </c>
      <c r="F502" s="497">
        <v>41737</v>
      </c>
      <c r="G502" s="44">
        <v>620.5</v>
      </c>
      <c r="H502" s="248">
        <f t="shared" si="7"/>
        <v>0</v>
      </c>
      <c r="I502" s="214" t="s">
        <v>45</v>
      </c>
    </row>
    <row r="503" spans="1:9" x14ac:dyDescent="0.25">
      <c r="A503" s="216"/>
      <c r="B503" s="224" t="s">
        <v>2040</v>
      </c>
      <c r="C503" s="272" t="s">
        <v>2606</v>
      </c>
      <c r="D503" s="214" t="s">
        <v>449</v>
      </c>
      <c r="E503" s="235">
        <v>481.6</v>
      </c>
      <c r="F503" s="497">
        <v>41737</v>
      </c>
      <c r="G503" s="44">
        <v>481.6</v>
      </c>
      <c r="H503" s="86">
        <f t="shared" si="7"/>
        <v>0</v>
      </c>
      <c r="I503" s="214" t="s">
        <v>30</v>
      </c>
    </row>
    <row r="504" spans="1:9" x14ac:dyDescent="0.25">
      <c r="A504" s="216"/>
      <c r="B504" s="224" t="s">
        <v>2041</v>
      </c>
      <c r="C504" s="272" t="s">
        <v>2606</v>
      </c>
      <c r="D504" s="214" t="s">
        <v>1782</v>
      </c>
      <c r="E504" s="235">
        <v>965</v>
      </c>
      <c r="F504" s="497">
        <v>41737</v>
      </c>
      <c r="G504" s="44">
        <v>965</v>
      </c>
      <c r="H504" s="248">
        <f t="shared" si="7"/>
        <v>0</v>
      </c>
      <c r="I504" s="214" t="s">
        <v>30</v>
      </c>
    </row>
    <row r="505" spans="1:9" x14ac:dyDescent="0.25">
      <c r="A505" s="216"/>
      <c r="B505" s="224" t="s">
        <v>2042</v>
      </c>
      <c r="C505" s="272" t="s">
        <v>2606</v>
      </c>
      <c r="D505" s="214" t="s">
        <v>1044</v>
      </c>
      <c r="E505" s="235">
        <v>1181</v>
      </c>
      <c r="F505" s="554" t="s">
        <v>2674</v>
      </c>
      <c r="G505" s="44">
        <v>1181</v>
      </c>
      <c r="H505" s="248">
        <f t="shared" si="7"/>
        <v>0</v>
      </c>
      <c r="I505" s="214" t="s">
        <v>8</v>
      </c>
    </row>
    <row r="506" spans="1:9" x14ac:dyDescent="0.25">
      <c r="A506" s="216"/>
      <c r="B506" s="224" t="s">
        <v>2043</v>
      </c>
      <c r="C506" s="272" t="s">
        <v>2606</v>
      </c>
      <c r="D506" s="214" t="s">
        <v>36</v>
      </c>
      <c r="E506" s="235">
        <v>16005.6</v>
      </c>
      <c r="F506" s="497">
        <v>41738</v>
      </c>
      <c r="G506" s="44">
        <v>16005.6</v>
      </c>
      <c r="H506" s="248">
        <f t="shared" si="7"/>
        <v>0</v>
      </c>
      <c r="I506" s="214" t="s">
        <v>21</v>
      </c>
    </row>
    <row r="507" spans="1:9" x14ac:dyDescent="0.25">
      <c r="A507" s="216"/>
      <c r="B507" s="224" t="s">
        <v>2044</v>
      </c>
      <c r="C507" s="272" t="s">
        <v>2606</v>
      </c>
      <c r="D507" s="214" t="s">
        <v>130</v>
      </c>
      <c r="E507" s="235">
        <v>6529</v>
      </c>
      <c r="F507" s="497">
        <v>41749</v>
      </c>
      <c r="G507" s="44">
        <v>6529</v>
      </c>
      <c r="H507" s="86">
        <f t="shared" si="7"/>
        <v>0</v>
      </c>
      <c r="I507" s="214" t="s">
        <v>21</v>
      </c>
    </row>
    <row r="508" spans="1:9" x14ac:dyDescent="0.25">
      <c r="A508" s="216"/>
      <c r="B508" s="224" t="s">
        <v>2046</v>
      </c>
      <c r="C508" s="272" t="s">
        <v>2606</v>
      </c>
      <c r="D508" s="214" t="s">
        <v>215</v>
      </c>
      <c r="E508" s="235">
        <v>459</v>
      </c>
      <c r="F508" s="497">
        <v>41737</v>
      </c>
      <c r="G508" s="44">
        <v>459</v>
      </c>
      <c r="H508" s="248">
        <f t="shared" si="7"/>
        <v>0</v>
      </c>
      <c r="I508" s="214"/>
    </row>
    <row r="509" spans="1:9" x14ac:dyDescent="0.25">
      <c r="A509" s="216"/>
      <c r="B509" s="224" t="s">
        <v>2047</v>
      </c>
      <c r="C509" s="272" t="s">
        <v>2606</v>
      </c>
      <c r="D509" s="220" t="s">
        <v>53</v>
      </c>
      <c r="E509" s="241">
        <v>0</v>
      </c>
      <c r="F509" s="497"/>
      <c r="G509" s="44"/>
      <c r="H509" s="248">
        <f t="shared" si="7"/>
        <v>0</v>
      </c>
      <c r="I509" s="214" t="s">
        <v>324</v>
      </c>
    </row>
    <row r="510" spans="1:9" x14ac:dyDescent="0.25">
      <c r="A510" s="216"/>
      <c r="B510" s="224" t="s">
        <v>2048</v>
      </c>
      <c r="C510" s="272" t="s">
        <v>2606</v>
      </c>
      <c r="D510" s="214" t="s">
        <v>1494</v>
      </c>
      <c r="E510" s="235">
        <v>29849.599999999999</v>
      </c>
      <c r="F510" s="557" t="s">
        <v>2675</v>
      </c>
      <c r="G510" s="44">
        <v>29849.599999999999</v>
      </c>
      <c r="H510" s="248">
        <f t="shared" si="7"/>
        <v>0</v>
      </c>
      <c r="I510" s="214" t="s">
        <v>8</v>
      </c>
    </row>
    <row r="511" spans="1:9" x14ac:dyDescent="0.25">
      <c r="A511" s="261">
        <v>41737</v>
      </c>
      <c r="B511" s="262" t="s">
        <v>2050</v>
      </c>
      <c r="C511" s="272" t="s">
        <v>2606</v>
      </c>
      <c r="D511" s="214" t="s">
        <v>257</v>
      </c>
      <c r="E511" s="235">
        <v>14164.1</v>
      </c>
      <c r="F511" s="497">
        <v>41738</v>
      </c>
      <c r="G511" s="44">
        <v>14164.1</v>
      </c>
      <c r="H511" s="293">
        <f t="shared" si="7"/>
        <v>0</v>
      </c>
      <c r="I511" s="214" t="s">
        <v>65</v>
      </c>
    </row>
    <row r="512" spans="1:9" x14ac:dyDescent="0.25">
      <c r="A512" s="216"/>
      <c r="B512" s="224" t="s">
        <v>2051</v>
      </c>
      <c r="C512" s="272" t="s">
        <v>2606</v>
      </c>
      <c r="D512" s="214" t="s">
        <v>144</v>
      </c>
      <c r="E512" s="235">
        <v>4653</v>
      </c>
      <c r="F512" s="497">
        <v>41738</v>
      </c>
      <c r="G512" s="44">
        <v>4653</v>
      </c>
      <c r="H512" s="248">
        <f t="shared" ref="H512:H575" si="8">E512-G512</f>
        <v>0</v>
      </c>
      <c r="I512" s="214" t="s">
        <v>65</v>
      </c>
    </row>
    <row r="513" spans="1:9" x14ac:dyDescent="0.25">
      <c r="A513" s="216"/>
      <c r="B513" s="224" t="s">
        <v>2052</v>
      </c>
      <c r="C513" s="272" t="s">
        <v>2606</v>
      </c>
      <c r="D513" s="214" t="s">
        <v>2567</v>
      </c>
      <c r="E513" s="235">
        <v>5182.3999999999996</v>
      </c>
      <c r="F513" s="497">
        <v>41738</v>
      </c>
      <c r="G513" s="44">
        <v>5182.3999999999996</v>
      </c>
      <c r="H513" s="248">
        <f t="shared" si="8"/>
        <v>0</v>
      </c>
      <c r="I513" s="214" t="s">
        <v>65</v>
      </c>
    </row>
    <row r="514" spans="1:9" x14ac:dyDescent="0.25">
      <c r="A514" s="216"/>
      <c r="B514" s="224" t="s">
        <v>2053</v>
      </c>
      <c r="C514" s="272" t="s">
        <v>2606</v>
      </c>
      <c r="D514" s="220" t="s">
        <v>53</v>
      </c>
      <c r="E514" s="241">
        <v>0</v>
      </c>
      <c r="F514" s="497"/>
      <c r="G514" s="44"/>
      <c r="H514" s="248">
        <f t="shared" si="8"/>
        <v>0</v>
      </c>
      <c r="I514" s="214" t="s">
        <v>512</v>
      </c>
    </row>
    <row r="515" spans="1:9" x14ac:dyDescent="0.25">
      <c r="A515" s="216"/>
      <c r="B515" s="224" t="s">
        <v>2054</v>
      </c>
      <c r="C515" s="272" t="s">
        <v>2606</v>
      </c>
      <c r="D515" s="214" t="s">
        <v>233</v>
      </c>
      <c r="E515" s="235">
        <v>1966.4</v>
      </c>
      <c r="F515" s="497">
        <v>41738</v>
      </c>
      <c r="G515" s="44">
        <v>1966.4</v>
      </c>
      <c r="H515" s="248">
        <f t="shared" si="8"/>
        <v>0</v>
      </c>
      <c r="I515" s="214" t="s">
        <v>65</v>
      </c>
    </row>
    <row r="516" spans="1:9" x14ac:dyDescent="0.25">
      <c r="A516" s="216"/>
      <c r="B516" s="224" t="s">
        <v>2055</v>
      </c>
      <c r="C516" s="272" t="s">
        <v>2606</v>
      </c>
      <c r="D516" s="214" t="s">
        <v>2676</v>
      </c>
      <c r="E516" s="235">
        <v>623</v>
      </c>
      <c r="F516" s="497">
        <v>41738</v>
      </c>
      <c r="G516" s="44">
        <v>623</v>
      </c>
      <c r="H516" s="248">
        <f t="shared" si="8"/>
        <v>0</v>
      </c>
      <c r="I516" s="214" t="s">
        <v>65</v>
      </c>
    </row>
    <row r="517" spans="1:9" x14ac:dyDescent="0.25">
      <c r="A517" s="216"/>
      <c r="B517" s="224" t="s">
        <v>2056</v>
      </c>
      <c r="C517" s="272" t="s">
        <v>2606</v>
      </c>
      <c r="D517" s="214" t="s">
        <v>22</v>
      </c>
      <c r="E517" s="235">
        <v>2913.05</v>
      </c>
      <c r="F517" s="497">
        <v>41737</v>
      </c>
      <c r="G517" s="44">
        <v>2913.05</v>
      </c>
      <c r="H517" s="86">
        <f t="shared" si="8"/>
        <v>0</v>
      </c>
      <c r="I517" s="214" t="s">
        <v>8</v>
      </c>
    </row>
    <row r="518" spans="1:9" x14ac:dyDescent="0.25">
      <c r="A518" s="216"/>
      <c r="B518" s="224" t="s">
        <v>2057</v>
      </c>
      <c r="C518" s="272" t="s">
        <v>2606</v>
      </c>
      <c r="D518" s="214" t="s">
        <v>22</v>
      </c>
      <c r="E518" s="235">
        <v>214.2</v>
      </c>
      <c r="F518" s="497">
        <v>41737</v>
      </c>
      <c r="G518" s="44">
        <v>214.2</v>
      </c>
      <c r="H518" s="86">
        <f t="shared" si="8"/>
        <v>0</v>
      </c>
      <c r="I518" s="214" t="s">
        <v>8</v>
      </c>
    </row>
    <row r="519" spans="1:9" x14ac:dyDescent="0.25">
      <c r="A519" s="216"/>
      <c r="B519" s="224" t="s">
        <v>2058</v>
      </c>
      <c r="C519" s="272" t="s">
        <v>2606</v>
      </c>
      <c r="D519" s="214" t="s">
        <v>149</v>
      </c>
      <c r="E519" s="235">
        <v>19370</v>
      </c>
      <c r="F519" s="497">
        <v>41738</v>
      </c>
      <c r="G519" s="56">
        <v>19370</v>
      </c>
      <c r="H519" s="86">
        <f t="shared" si="8"/>
        <v>0</v>
      </c>
      <c r="I519" s="214" t="s">
        <v>27</v>
      </c>
    </row>
    <row r="520" spans="1:9" x14ac:dyDescent="0.25">
      <c r="A520" s="216"/>
      <c r="B520" s="224" t="s">
        <v>2059</v>
      </c>
      <c r="C520" s="272" t="s">
        <v>2606</v>
      </c>
      <c r="D520" s="214" t="s">
        <v>366</v>
      </c>
      <c r="E520" s="235">
        <v>7565</v>
      </c>
      <c r="F520" s="497">
        <v>41738</v>
      </c>
      <c r="G520" s="327">
        <v>7513</v>
      </c>
      <c r="H520" s="284">
        <f t="shared" si="8"/>
        <v>52</v>
      </c>
      <c r="I520" s="214" t="s">
        <v>21</v>
      </c>
    </row>
    <row r="521" spans="1:9" x14ac:dyDescent="0.25">
      <c r="A521" s="216"/>
      <c r="B521" s="224" t="s">
        <v>2060</v>
      </c>
      <c r="C521" s="272" t="s">
        <v>2606</v>
      </c>
      <c r="D521" s="214" t="s">
        <v>897</v>
      </c>
      <c r="E521" s="235">
        <v>3520.65</v>
      </c>
      <c r="F521" s="554" t="s">
        <v>2677</v>
      </c>
      <c r="G521" s="56">
        <v>3520.65</v>
      </c>
      <c r="H521" s="86">
        <f t="shared" si="8"/>
        <v>0</v>
      </c>
      <c r="I521" s="214" t="s">
        <v>21</v>
      </c>
    </row>
    <row r="522" spans="1:9" x14ac:dyDescent="0.25">
      <c r="A522" s="216"/>
      <c r="B522" s="224" t="s">
        <v>2061</v>
      </c>
      <c r="C522" s="272" t="s">
        <v>2606</v>
      </c>
      <c r="D522" s="214" t="s">
        <v>91</v>
      </c>
      <c r="E522" s="235">
        <v>18112.599999999999</v>
      </c>
      <c r="F522" s="497">
        <v>41738</v>
      </c>
      <c r="G522" s="56">
        <v>18112.599999999999</v>
      </c>
      <c r="H522" s="86">
        <f t="shared" si="8"/>
        <v>0</v>
      </c>
      <c r="I522" s="214" t="s">
        <v>27</v>
      </c>
    </row>
    <row r="523" spans="1:9" x14ac:dyDescent="0.25">
      <c r="A523" s="216"/>
      <c r="B523" s="224" t="s">
        <v>2062</v>
      </c>
      <c r="C523" s="272" t="s">
        <v>2606</v>
      </c>
      <c r="D523" s="214" t="s">
        <v>92</v>
      </c>
      <c r="E523" s="235">
        <v>12149.4</v>
      </c>
      <c r="F523" s="497">
        <v>41738</v>
      </c>
      <c r="G523" s="56">
        <v>12149.4</v>
      </c>
      <c r="H523" s="86">
        <f t="shared" si="8"/>
        <v>0</v>
      </c>
      <c r="I523" s="214" t="s">
        <v>27</v>
      </c>
    </row>
    <row r="524" spans="1:9" x14ac:dyDescent="0.25">
      <c r="A524" s="216"/>
      <c r="B524" s="224" t="s">
        <v>2063</v>
      </c>
      <c r="C524" s="272" t="s">
        <v>2606</v>
      </c>
      <c r="D524" s="214" t="s">
        <v>25</v>
      </c>
      <c r="E524" s="235">
        <v>38691.5</v>
      </c>
      <c r="F524" s="560" t="s">
        <v>2678</v>
      </c>
      <c r="G524" s="44">
        <v>38691.5</v>
      </c>
      <c r="H524" s="86">
        <f t="shared" si="8"/>
        <v>0</v>
      </c>
      <c r="I524" s="214" t="s">
        <v>12</v>
      </c>
    </row>
    <row r="525" spans="1:9" x14ac:dyDescent="0.25">
      <c r="A525" s="216"/>
      <c r="B525" s="224" t="s">
        <v>2064</v>
      </c>
      <c r="C525" s="272" t="s">
        <v>2606</v>
      </c>
      <c r="D525" s="214" t="s">
        <v>2590</v>
      </c>
      <c r="E525" s="235">
        <v>34409.199999999997</v>
      </c>
      <c r="F525" s="566" t="s">
        <v>2679</v>
      </c>
      <c r="G525" s="245">
        <v>34409.199999999997</v>
      </c>
      <c r="H525" s="271">
        <f t="shared" si="8"/>
        <v>0</v>
      </c>
      <c r="I525" s="214" t="s">
        <v>27</v>
      </c>
    </row>
    <row r="526" spans="1:9" x14ac:dyDescent="0.25">
      <c r="A526" s="216"/>
      <c r="B526" s="224" t="s">
        <v>2065</v>
      </c>
      <c r="C526" s="272" t="s">
        <v>2606</v>
      </c>
      <c r="D526" s="214" t="s">
        <v>244</v>
      </c>
      <c r="E526" s="235">
        <v>20540</v>
      </c>
      <c r="F526" s="559" t="s">
        <v>2680</v>
      </c>
      <c r="G526" s="44">
        <v>20540</v>
      </c>
      <c r="H526" s="248">
        <f t="shared" si="8"/>
        <v>0</v>
      </c>
      <c r="I526" s="214" t="s">
        <v>27</v>
      </c>
    </row>
    <row r="527" spans="1:9" x14ac:dyDescent="0.25">
      <c r="A527" s="216"/>
      <c r="B527" s="224" t="s">
        <v>2067</v>
      </c>
      <c r="C527" s="272" t="s">
        <v>2606</v>
      </c>
      <c r="D527" s="214" t="s">
        <v>168</v>
      </c>
      <c r="E527" s="235">
        <v>2914</v>
      </c>
      <c r="F527" s="497">
        <v>41737</v>
      </c>
      <c r="G527" s="44">
        <v>2914</v>
      </c>
      <c r="H527" s="248">
        <f t="shared" si="8"/>
        <v>0</v>
      </c>
      <c r="I527" s="214"/>
    </row>
    <row r="528" spans="1:9" x14ac:dyDescent="0.25">
      <c r="A528" s="216"/>
      <c r="B528" s="224" t="s">
        <v>2069</v>
      </c>
      <c r="C528" s="272" t="s">
        <v>2606</v>
      </c>
      <c r="D528" s="214" t="s">
        <v>27</v>
      </c>
      <c r="E528" s="235">
        <v>19913.2</v>
      </c>
      <c r="F528" s="497">
        <v>41738</v>
      </c>
      <c r="G528" s="44">
        <v>19913.2</v>
      </c>
      <c r="H528" s="86">
        <f t="shared" si="8"/>
        <v>0</v>
      </c>
      <c r="I528" s="214" t="s">
        <v>27</v>
      </c>
    </row>
    <row r="529" spans="1:9" x14ac:dyDescent="0.25">
      <c r="A529" s="216"/>
      <c r="B529" s="224" t="s">
        <v>2070</v>
      </c>
      <c r="C529" s="272" t="s">
        <v>2606</v>
      </c>
      <c r="D529" s="214" t="s">
        <v>2588</v>
      </c>
      <c r="E529" s="235">
        <v>10965.5</v>
      </c>
      <c r="F529" s="566" t="s">
        <v>2681</v>
      </c>
      <c r="G529" s="245">
        <v>10965.5</v>
      </c>
      <c r="H529" s="86">
        <f t="shared" si="8"/>
        <v>0</v>
      </c>
      <c r="I529" s="214" t="s">
        <v>27</v>
      </c>
    </row>
    <row r="530" spans="1:9" x14ac:dyDescent="0.25">
      <c r="A530" s="216"/>
      <c r="B530" s="224" t="s">
        <v>2071</v>
      </c>
      <c r="C530" s="272" t="s">
        <v>2606</v>
      </c>
      <c r="D530" s="214" t="s">
        <v>8</v>
      </c>
      <c r="E530" s="235">
        <v>838.5</v>
      </c>
      <c r="F530" s="497">
        <v>41737</v>
      </c>
      <c r="G530" s="44">
        <v>838.5</v>
      </c>
      <c r="H530" s="86">
        <f t="shared" si="8"/>
        <v>0</v>
      </c>
      <c r="I530" s="214" t="s">
        <v>8</v>
      </c>
    </row>
    <row r="531" spans="1:9" x14ac:dyDescent="0.25">
      <c r="A531" s="216"/>
      <c r="B531" s="224" t="s">
        <v>2072</v>
      </c>
      <c r="C531" s="272" t="s">
        <v>2606</v>
      </c>
      <c r="D531" s="214" t="s">
        <v>68</v>
      </c>
      <c r="E531" s="235">
        <v>3237</v>
      </c>
      <c r="F531" s="560" t="s">
        <v>2682</v>
      </c>
      <c r="G531" s="44">
        <v>3237</v>
      </c>
      <c r="H531" s="86">
        <f t="shared" si="8"/>
        <v>0</v>
      </c>
      <c r="I531" s="214" t="s">
        <v>12</v>
      </c>
    </row>
    <row r="532" spans="1:9" x14ac:dyDescent="0.25">
      <c r="A532" s="216"/>
      <c r="B532" s="224" t="s">
        <v>2073</v>
      </c>
      <c r="C532" s="272" t="s">
        <v>2606</v>
      </c>
      <c r="D532" s="214" t="s">
        <v>100</v>
      </c>
      <c r="E532" s="235">
        <v>25290</v>
      </c>
      <c r="F532" s="497">
        <v>41738</v>
      </c>
      <c r="G532" s="44">
        <v>25290</v>
      </c>
      <c r="H532" s="248">
        <f t="shared" si="8"/>
        <v>0</v>
      </c>
      <c r="I532" s="214" t="s">
        <v>27</v>
      </c>
    </row>
    <row r="533" spans="1:9" x14ac:dyDescent="0.25">
      <c r="A533" s="216"/>
      <c r="B533" s="224" t="s">
        <v>2074</v>
      </c>
      <c r="C533" s="272" t="s">
        <v>2606</v>
      </c>
      <c r="D533" s="214" t="s">
        <v>508</v>
      </c>
      <c r="E533" s="235">
        <v>29525.4</v>
      </c>
      <c r="F533" s="497">
        <v>41737</v>
      </c>
      <c r="G533" s="44">
        <v>29525.4</v>
      </c>
      <c r="H533" s="248">
        <f t="shared" si="8"/>
        <v>0</v>
      </c>
      <c r="I533" s="214" t="s">
        <v>8</v>
      </c>
    </row>
    <row r="534" spans="1:9" x14ac:dyDescent="0.25">
      <c r="A534" s="216"/>
      <c r="B534" s="224" t="s">
        <v>2076</v>
      </c>
      <c r="C534" s="272" t="s">
        <v>2606</v>
      </c>
      <c r="D534" s="214" t="s">
        <v>85</v>
      </c>
      <c r="E534" s="235">
        <v>13085</v>
      </c>
      <c r="F534" s="497">
        <v>41738</v>
      </c>
      <c r="G534" s="44">
        <v>13085</v>
      </c>
      <c r="H534" s="248">
        <f t="shared" si="8"/>
        <v>0</v>
      </c>
      <c r="I534" s="214" t="s">
        <v>27</v>
      </c>
    </row>
    <row r="535" spans="1:9" x14ac:dyDescent="0.25">
      <c r="A535" s="216"/>
      <c r="B535" s="224" t="s">
        <v>2077</v>
      </c>
      <c r="C535" s="272" t="s">
        <v>2606</v>
      </c>
      <c r="D535" s="214" t="s">
        <v>18</v>
      </c>
      <c r="E535" s="235">
        <v>615</v>
      </c>
      <c r="F535" s="497">
        <v>41737</v>
      </c>
      <c r="G535" s="44">
        <v>615</v>
      </c>
      <c r="H535" s="248">
        <f t="shared" si="8"/>
        <v>0</v>
      </c>
      <c r="I535" s="214"/>
    </row>
    <row r="536" spans="1:9" x14ac:dyDescent="0.25">
      <c r="A536" s="216"/>
      <c r="B536" s="224" t="s">
        <v>2078</v>
      </c>
      <c r="C536" s="272" t="s">
        <v>2606</v>
      </c>
      <c r="D536" s="220" t="s">
        <v>53</v>
      </c>
      <c r="E536" s="241">
        <v>0</v>
      </c>
      <c r="F536" s="497"/>
      <c r="G536" s="44"/>
      <c r="H536" s="248">
        <f t="shared" si="8"/>
        <v>0</v>
      </c>
      <c r="I536" s="214" t="s">
        <v>512</v>
      </c>
    </row>
    <row r="537" spans="1:9" x14ac:dyDescent="0.25">
      <c r="A537" s="216"/>
      <c r="B537" s="224" t="s">
        <v>2081</v>
      </c>
      <c r="C537" s="272" t="s">
        <v>2606</v>
      </c>
      <c r="D537" s="214" t="s">
        <v>91</v>
      </c>
      <c r="E537" s="235">
        <v>1427</v>
      </c>
      <c r="F537" s="497">
        <v>41738</v>
      </c>
      <c r="G537" s="44">
        <v>1427</v>
      </c>
      <c r="H537" s="86">
        <f t="shared" si="8"/>
        <v>0</v>
      </c>
      <c r="I537" s="214" t="s">
        <v>27</v>
      </c>
    </row>
    <row r="538" spans="1:9" x14ac:dyDescent="0.25">
      <c r="A538" s="216"/>
      <c r="B538" s="224" t="s">
        <v>2082</v>
      </c>
      <c r="C538" s="272" t="s">
        <v>2606</v>
      </c>
      <c r="D538" s="214" t="s">
        <v>75</v>
      </c>
      <c r="E538" s="235">
        <v>898.2</v>
      </c>
      <c r="F538" s="497">
        <v>41738</v>
      </c>
      <c r="G538" s="44">
        <v>898.2</v>
      </c>
      <c r="H538" s="248">
        <f t="shared" si="8"/>
        <v>0</v>
      </c>
      <c r="I538" s="214" t="s">
        <v>27</v>
      </c>
    </row>
    <row r="539" spans="1:9" x14ac:dyDescent="0.25">
      <c r="A539" s="216"/>
      <c r="B539" s="224" t="s">
        <v>2083</v>
      </c>
      <c r="C539" s="272" t="s">
        <v>2606</v>
      </c>
      <c r="D539" s="214" t="s">
        <v>136</v>
      </c>
      <c r="E539" s="235">
        <v>1479.6</v>
      </c>
      <c r="F539" s="497">
        <v>41737</v>
      </c>
      <c r="G539" s="44">
        <v>1479.6</v>
      </c>
      <c r="H539" s="86">
        <f t="shared" si="8"/>
        <v>0</v>
      </c>
      <c r="I539" s="214"/>
    </row>
    <row r="540" spans="1:9" x14ac:dyDescent="0.25">
      <c r="A540" s="216"/>
      <c r="B540" s="224" t="s">
        <v>2085</v>
      </c>
      <c r="C540" s="272" t="s">
        <v>2606</v>
      </c>
      <c r="D540" s="214" t="s">
        <v>544</v>
      </c>
      <c r="E540" s="235">
        <v>13034.4</v>
      </c>
      <c r="F540" s="497">
        <v>41738</v>
      </c>
      <c r="G540" s="44">
        <v>13034.4</v>
      </c>
      <c r="H540" s="248">
        <f t="shared" si="8"/>
        <v>0</v>
      </c>
      <c r="I540" s="214" t="s">
        <v>27</v>
      </c>
    </row>
    <row r="541" spans="1:9" x14ac:dyDescent="0.25">
      <c r="A541" s="216"/>
      <c r="B541" s="224" t="s">
        <v>2086</v>
      </c>
      <c r="C541" s="272" t="s">
        <v>2606</v>
      </c>
      <c r="D541" s="214" t="s">
        <v>88</v>
      </c>
      <c r="E541" s="235">
        <v>5040</v>
      </c>
      <c r="F541" s="497">
        <v>41738</v>
      </c>
      <c r="G541" s="44">
        <v>5040</v>
      </c>
      <c r="H541" s="248">
        <f t="shared" si="8"/>
        <v>0</v>
      </c>
      <c r="I541" s="214" t="s">
        <v>27</v>
      </c>
    </row>
    <row r="542" spans="1:9" x14ac:dyDescent="0.25">
      <c r="A542" s="216"/>
      <c r="B542" s="224" t="s">
        <v>2087</v>
      </c>
      <c r="C542" s="272" t="s">
        <v>2606</v>
      </c>
      <c r="D542" s="214" t="s">
        <v>74</v>
      </c>
      <c r="E542" s="235">
        <v>1611</v>
      </c>
      <c r="F542" s="497">
        <v>41737</v>
      </c>
      <c r="G542" s="44">
        <v>1611</v>
      </c>
      <c r="H542" s="248">
        <f t="shared" si="8"/>
        <v>0</v>
      </c>
      <c r="I542" s="214"/>
    </row>
    <row r="543" spans="1:9" x14ac:dyDescent="0.25">
      <c r="A543" s="216"/>
      <c r="B543" s="224" t="s">
        <v>2088</v>
      </c>
      <c r="C543" s="272" t="s">
        <v>2606</v>
      </c>
      <c r="D543" s="214" t="s">
        <v>765</v>
      </c>
      <c r="E543" s="235">
        <v>3221.6</v>
      </c>
      <c r="F543" s="497">
        <v>41738</v>
      </c>
      <c r="G543" s="44">
        <v>3221.6</v>
      </c>
      <c r="H543" s="248">
        <f t="shared" si="8"/>
        <v>0</v>
      </c>
      <c r="I543" s="214" t="s">
        <v>27</v>
      </c>
    </row>
    <row r="544" spans="1:9" x14ac:dyDescent="0.25">
      <c r="A544" s="216"/>
      <c r="B544" s="224" t="s">
        <v>2089</v>
      </c>
      <c r="C544" s="272" t="s">
        <v>2606</v>
      </c>
      <c r="D544" s="214" t="s">
        <v>703</v>
      </c>
      <c r="E544" s="235">
        <v>1595</v>
      </c>
      <c r="F544" s="497">
        <v>41738</v>
      </c>
      <c r="G544" s="56">
        <v>1595</v>
      </c>
      <c r="H544" s="248">
        <f t="shared" si="8"/>
        <v>0</v>
      </c>
      <c r="I544" s="214" t="s">
        <v>21</v>
      </c>
    </row>
    <row r="545" spans="1:9" x14ac:dyDescent="0.25">
      <c r="A545" s="216"/>
      <c r="B545" s="224" t="s">
        <v>2091</v>
      </c>
      <c r="C545" s="272" t="s">
        <v>2606</v>
      </c>
      <c r="D545" s="214" t="s">
        <v>2683</v>
      </c>
      <c r="E545" s="235">
        <v>1520</v>
      </c>
      <c r="F545" s="497">
        <v>41738</v>
      </c>
      <c r="G545" s="56">
        <v>1520</v>
      </c>
      <c r="H545" s="248">
        <f t="shared" si="8"/>
        <v>0</v>
      </c>
      <c r="I545" s="214" t="s">
        <v>21</v>
      </c>
    </row>
    <row r="546" spans="1:9" x14ac:dyDescent="0.25">
      <c r="A546" s="216"/>
      <c r="B546" s="224" t="s">
        <v>2092</v>
      </c>
      <c r="C546" s="272" t="s">
        <v>2606</v>
      </c>
      <c r="D546" s="214" t="s">
        <v>2112</v>
      </c>
      <c r="E546" s="235">
        <v>10183.200000000001</v>
      </c>
      <c r="F546" s="497">
        <v>41738</v>
      </c>
      <c r="G546" s="56">
        <v>10183.200000000001</v>
      </c>
      <c r="H546" s="248">
        <f t="shared" si="8"/>
        <v>0</v>
      </c>
      <c r="I546" s="214" t="s">
        <v>217</v>
      </c>
    </row>
    <row r="547" spans="1:9" x14ac:dyDescent="0.25">
      <c r="A547" s="216"/>
      <c r="B547" s="224" t="s">
        <v>2093</v>
      </c>
      <c r="C547" s="272" t="s">
        <v>2606</v>
      </c>
      <c r="D547" s="214" t="s">
        <v>435</v>
      </c>
      <c r="E547" s="235">
        <v>3765.5</v>
      </c>
      <c r="F547" s="557" t="s">
        <v>2684</v>
      </c>
      <c r="G547" s="44">
        <v>3765.5</v>
      </c>
      <c r="H547" s="248">
        <f t="shared" si="8"/>
        <v>0</v>
      </c>
      <c r="I547" s="214" t="s">
        <v>8</v>
      </c>
    </row>
    <row r="548" spans="1:9" x14ac:dyDescent="0.25">
      <c r="A548" s="216"/>
      <c r="B548" s="224" t="s">
        <v>2094</v>
      </c>
      <c r="C548" s="272" t="s">
        <v>2606</v>
      </c>
      <c r="D548" s="214" t="s">
        <v>47</v>
      </c>
      <c r="E548" s="235">
        <v>2767.2</v>
      </c>
      <c r="F548" s="497">
        <v>41738</v>
      </c>
      <c r="G548" s="44">
        <v>2767.2</v>
      </c>
      <c r="H548" s="248">
        <f t="shared" si="8"/>
        <v>0</v>
      </c>
      <c r="I548" s="214" t="s">
        <v>30</v>
      </c>
    </row>
    <row r="549" spans="1:9" x14ac:dyDescent="0.25">
      <c r="A549" s="216"/>
      <c r="B549" s="224" t="s">
        <v>2095</v>
      </c>
      <c r="C549" s="272" t="s">
        <v>2606</v>
      </c>
      <c r="D549" s="214" t="s">
        <v>2685</v>
      </c>
      <c r="E549" s="235">
        <v>1032.7</v>
      </c>
      <c r="F549" s="497">
        <v>41738</v>
      </c>
      <c r="G549" s="44">
        <v>1032.7</v>
      </c>
      <c r="H549" s="248">
        <f t="shared" si="8"/>
        <v>0</v>
      </c>
      <c r="I549" s="214" t="s">
        <v>30</v>
      </c>
    </row>
    <row r="550" spans="1:9" x14ac:dyDescent="0.25">
      <c r="A550" s="216"/>
      <c r="B550" s="224" t="s">
        <v>2096</v>
      </c>
      <c r="C550" s="272" t="s">
        <v>2606</v>
      </c>
      <c r="D550" s="214" t="s">
        <v>2640</v>
      </c>
      <c r="E550" s="235">
        <v>12163</v>
      </c>
      <c r="F550" s="557" t="s">
        <v>2686</v>
      </c>
      <c r="G550" s="44">
        <v>12163</v>
      </c>
      <c r="H550" s="248">
        <f t="shared" si="8"/>
        <v>0</v>
      </c>
      <c r="I550" s="214" t="s">
        <v>8</v>
      </c>
    </row>
    <row r="551" spans="1:9" x14ac:dyDescent="0.25">
      <c r="A551" s="216"/>
      <c r="B551" s="224" t="s">
        <v>2097</v>
      </c>
      <c r="C551" s="272" t="s">
        <v>2606</v>
      </c>
      <c r="D551" s="214" t="s">
        <v>152</v>
      </c>
      <c r="E551" s="235">
        <v>6984.4</v>
      </c>
      <c r="F551" s="497">
        <v>41737</v>
      </c>
      <c r="G551" s="44">
        <v>6984.4</v>
      </c>
      <c r="H551" s="248">
        <f t="shared" si="8"/>
        <v>0</v>
      </c>
      <c r="I551" s="214"/>
    </row>
    <row r="552" spans="1:9" x14ac:dyDescent="0.25">
      <c r="A552" s="216"/>
      <c r="B552" s="224" t="s">
        <v>2098</v>
      </c>
      <c r="C552" s="272" t="s">
        <v>2606</v>
      </c>
      <c r="D552" s="214" t="s">
        <v>14</v>
      </c>
      <c r="E552" s="235">
        <v>5040</v>
      </c>
      <c r="F552" s="557" t="s">
        <v>2687</v>
      </c>
      <c r="G552" s="44">
        <v>5040</v>
      </c>
      <c r="H552" s="86">
        <f t="shared" si="8"/>
        <v>0</v>
      </c>
      <c r="I552" s="214" t="s">
        <v>12</v>
      </c>
    </row>
    <row r="553" spans="1:9" x14ac:dyDescent="0.25">
      <c r="A553" s="216">
        <v>41738</v>
      </c>
      <c r="B553" s="224" t="s">
        <v>2099</v>
      </c>
      <c r="C553" s="272" t="s">
        <v>2606</v>
      </c>
      <c r="D553" s="214" t="s">
        <v>2450</v>
      </c>
      <c r="E553" s="235">
        <v>16023</v>
      </c>
      <c r="F553" s="554" t="s">
        <v>2688</v>
      </c>
      <c r="G553" s="44">
        <v>16023</v>
      </c>
      <c r="H553" s="248">
        <f t="shared" si="8"/>
        <v>0</v>
      </c>
      <c r="I553" s="214" t="s">
        <v>8</v>
      </c>
    </row>
    <row r="554" spans="1:9" x14ac:dyDescent="0.25">
      <c r="A554" s="216"/>
      <c r="B554" s="224" t="s">
        <v>2101</v>
      </c>
      <c r="C554" s="272" t="s">
        <v>2606</v>
      </c>
      <c r="D554" s="214" t="s">
        <v>2450</v>
      </c>
      <c r="E554" s="235">
        <v>2959.6</v>
      </c>
      <c r="F554" s="554" t="s">
        <v>2689</v>
      </c>
      <c r="G554" s="44">
        <v>2959.6</v>
      </c>
      <c r="H554" s="86">
        <f t="shared" si="8"/>
        <v>0</v>
      </c>
      <c r="I554" s="58" t="s">
        <v>8</v>
      </c>
    </row>
    <row r="555" spans="1:9" x14ac:dyDescent="0.25">
      <c r="A555" s="216"/>
      <c r="B555" s="224" t="s">
        <v>2102</v>
      </c>
      <c r="C555" s="272" t="s">
        <v>2606</v>
      </c>
      <c r="D555" s="214" t="s">
        <v>2450</v>
      </c>
      <c r="E555" s="235">
        <v>9506</v>
      </c>
      <c r="F555" s="497">
        <v>41738</v>
      </c>
      <c r="G555" s="44">
        <v>9506</v>
      </c>
      <c r="H555" s="248">
        <f t="shared" si="8"/>
        <v>0</v>
      </c>
      <c r="I555" s="214" t="s">
        <v>8</v>
      </c>
    </row>
    <row r="556" spans="1:9" x14ac:dyDescent="0.25">
      <c r="A556" s="216"/>
      <c r="B556" s="224" t="s">
        <v>2104</v>
      </c>
      <c r="C556" s="272" t="s">
        <v>2606</v>
      </c>
      <c r="D556" s="214" t="s">
        <v>106</v>
      </c>
      <c r="E556" s="235">
        <v>138050</v>
      </c>
      <c r="F556" s="497">
        <v>41744</v>
      </c>
      <c r="G556" s="44">
        <v>138050</v>
      </c>
      <c r="H556" s="248">
        <f t="shared" si="8"/>
        <v>0</v>
      </c>
      <c r="I556" s="214"/>
    </row>
    <row r="557" spans="1:9" x14ac:dyDescent="0.25">
      <c r="A557" s="216"/>
      <c r="B557" s="224" t="s">
        <v>2106</v>
      </c>
      <c r="C557" s="272" t="s">
        <v>2606</v>
      </c>
      <c r="D557" s="214" t="s">
        <v>106</v>
      </c>
      <c r="E557" s="235">
        <v>452300</v>
      </c>
      <c r="F557" s="554">
        <v>41772</v>
      </c>
      <c r="G557" s="245">
        <v>452300</v>
      </c>
      <c r="H557" s="86">
        <f t="shared" si="8"/>
        <v>0</v>
      </c>
      <c r="I557" s="214"/>
    </row>
    <row r="558" spans="1:9" x14ac:dyDescent="0.25">
      <c r="A558" s="216"/>
      <c r="B558" s="224" t="s">
        <v>2107</v>
      </c>
      <c r="C558" s="272" t="s">
        <v>2606</v>
      </c>
      <c r="D558" s="214" t="s">
        <v>11</v>
      </c>
      <c r="E558" s="235">
        <v>47254</v>
      </c>
      <c r="F558" s="554">
        <v>41777</v>
      </c>
      <c r="G558" s="245">
        <v>47254</v>
      </c>
      <c r="H558" s="248">
        <f t="shared" si="8"/>
        <v>0</v>
      </c>
      <c r="I558" s="214" t="s">
        <v>30</v>
      </c>
    </row>
    <row r="559" spans="1:9" x14ac:dyDescent="0.25">
      <c r="A559" s="216"/>
      <c r="B559" s="224" t="s">
        <v>2108</v>
      </c>
      <c r="C559" s="272" t="s">
        <v>2606</v>
      </c>
      <c r="D559" s="214" t="s">
        <v>23</v>
      </c>
      <c r="E559" s="235">
        <v>6701</v>
      </c>
      <c r="F559" s="497">
        <v>41738</v>
      </c>
      <c r="G559" s="44">
        <v>6701</v>
      </c>
      <c r="H559" s="248">
        <f t="shared" si="8"/>
        <v>0</v>
      </c>
      <c r="I559" s="214"/>
    </row>
    <row r="560" spans="1:9" x14ac:dyDescent="0.25">
      <c r="A560" s="216"/>
      <c r="B560" s="224" t="s">
        <v>2110</v>
      </c>
      <c r="C560" s="272" t="s">
        <v>2606</v>
      </c>
      <c r="D560" s="220" t="s">
        <v>53</v>
      </c>
      <c r="E560" s="241">
        <v>0</v>
      </c>
      <c r="F560" s="497"/>
      <c r="G560" s="44"/>
      <c r="H560" s="248">
        <f t="shared" si="8"/>
        <v>0</v>
      </c>
      <c r="I560" s="214" t="s">
        <v>512</v>
      </c>
    </row>
    <row r="561" spans="1:9" x14ac:dyDescent="0.25">
      <c r="A561" s="216"/>
      <c r="B561" s="224" t="s">
        <v>2111</v>
      </c>
      <c r="C561" s="272" t="s">
        <v>2606</v>
      </c>
      <c r="D561" s="214" t="s">
        <v>116</v>
      </c>
      <c r="E561" s="235">
        <v>6922</v>
      </c>
      <c r="F561" s="497">
        <v>41738</v>
      </c>
      <c r="G561" s="44">
        <v>6922</v>
      </c>
      <c r="H561" s="248">
        <f t="shared" si="8"/>
        <v>0</v>
      </c>
      <c r="I561" s="214"/>
    </row>
    <row r="562" spans="1:9" x14ac:dyDescent="0.25">
      <c r="A562" s="216"/>
      <c r="B562" s="224" t="s">
        <v>2113</v>
      </c>
      <c r="C562" s="272" t="s">
        <v>2606</v>
      </c>
      <c r="D562" s="214" t="s">
        <v>123</v>
      </c>
      <c r="E562" s="235">
        <v>5054</v>
      </c>
      <c r="F562" s="497">
        <v>41741</v>
      </c>
      <c r="G562" s="44">
        <v>5054</v>
      </c>
      <c r="H562" s="248">
        <f t="shared" si="8"/>
        <v>0</v>
      </c>
      <c r="I562" s="214" t="s">
        <v>8</v>
      </c>
    </row>
    <row r="563" spans="1:9" x14ac:dyDescent="0.25">
      <c r="A563" s="216"/>
      <c r="B563" s="224" t="s">
        <v>2114</v>
      </c>
      <c r="C563" s="272" t="s">
        <v>2606</v>
      </c>
      <c r="D563" s="214" t="s">
        <v>22</v>
      </c>
      <c r="E563" s="235">
        <v>3038</v>
      </c>
      <c r="F563" s="497">
        <v>41745</v>
      </c>
      <c r="G563" s="44">
        <v>3038</v>
      </c>
      <c r="H563" s="248">
        <f t="shared" si="8"/>
        <v>0</v>
      </c>
      <c r="I563" s="214"/>
    </row>
    <row r="564" spans="1:9" x14ac:dyDescent="0.25">
      <c r="A564" s="216"/>
      <c r="B564" s="224" t="s">
        <v>2116</v>
      </c>
      <c r="C564" s="272" t="s">
        <v>2606</v>
      </c>
      <c r="D564" s="214" t="s">
        <v>250</v>
      </c>
      <c r="E564" s="239">
        <v>11822</v>
      </c>
      <c r="F564" s="560" t="s">
        <v>2690</v>
      </c>
      <c r="G564" s="44">
        <v>11822</v>
      </c>
      <c r="H564" s="86">
        <f t="shared" si="8"/>
        <v>0</v>
      </c>
      <c r="I564" s="214" t="s">
        <v>65</v>
      </c>
    </row>
    <row r="565" spans="1:9" x14ac:dyDescent="0.25">
      <c r="A565" s="216"/>
      <c r="B565" s="224" t="s">
        <v>2119</v>
      </c>
      <c r="C565" s="272" t="s">
        <v>2606</v>
      </c>
      <c r="D565" s="214" t="s">
        <v>956</v>
      </c>
      <c r="E565" s="235">
        <v>4424</v>
      </c>
      <c r="F565" s="557" t="s">
        <v>2691</v>
      </c>
      <c r="G565" s="44">
        <v>4424</v>
      </c>
      <c r="H565" s="248">
        <f t="shared" si="8"/>
        <v>0</v>
      </c>
      <c r="I565" s="214" t="s">
        <v>21</v>
      </c>
    </row>
    <row r="566" spans="1:9" x14ac:dyDescent="0.25">
      <c r="A566" s="216"/>
      <c r="B566" s="224" t="s">
        <v>2121</v>
      </c>
      <c r="C566" s="272" t="s">
        <v>2606</v>
      </c>
      <c r="D566" s="214" t="s">
        <v>13</v>
      </c>
      <c r="E566" s="235">
        <v>2640</v>
      </c>
      <c r="F566" s="497">
        <v>41738</v>
      </c>
      <c r="G566" s="44">
        <v>2640</v>
      </c>
      <c r="H566" s="248">
        <f t="shared" si="8"/>
        <v>0</v>
      </c>
      <c r="I566" s="214"/>
    </row>
    <row r="567" spans="1:9" x14ac:dyDescent="0.25">
      <c r="A567" s="216"/>
      <c r="B567" s="224" t="s">
        <v>2122</v>
      </c>
      <c r="C567" s="272" t="s">
        <v>2606</v>
      </c>
      <c r="D567" s="214" t="s">
        <v>501</v>
      </c>
      <c r="E567" s="235">
        <v>2705</v>
      </c>
      <c r="F567" s="497">
        <v>41738</v>
      </c>
      <c r="G567" s="44">
        <v>2705</v>
      </c>
      <c r="H567" s="86">
        <f t="shared" si="8"/>
        <v>0</v>
      </c>
      <c r="I567" s="214"/>
    </row>
    <row r="568" spans="1:9" x14ac:dyDescent="0.25">
      <c r="A568" s="216"/>
      <c r="B568" s="224" t="s">
        <v>2123</v>
      </c>
      <c r="C568" s="272" t="s">
        <v>2606</v>
      </c>
      <c r="D568" s="214" t="s">
        <v>884</v>
      </c>
      <c r="E568" s="235">
        <v>8257</v>
      </c>
      <c r="F568" s="497">
        <v>41738</v>
      </c>
      <c r="G568" s="44">
        <v>8257</v>
      </c>
      <c r="H568" s="248">
        <f t="shared" si="8"/>
        <v>0</v>
      </c>
      <c r="I568" s="214"/>
    </row>
    <row r="569" spans="1:9" x14ac:dyDescent="0.25">
      <c r="A569" s="216"/>
      <c r="B569" s="224" t="s">
        <v>2125</v>
      </c>
      <c r="C569" s="272" t="s">
        <v>2606</v>
      </c>
      <c r="D569" s="214" t="s">
        <v>260</v>
      </c>
      <c r="E569" s="235">
        <v>1764</v>
      </c>
      <c r="F569" s="497">
        <v>41738</v>
      </c>
      <c r="G569" s="44">
        <v>1764</v>
      </c>
      <c r="H569" s="248">
        <f t="shared" si="8"/>
        <v>0</v>
      </c>
      <c r="I569" s="214" t="s">
        <v>217</v>
      </c>
    </row>
    <row r="570" spans="1:9" x14ac:dyDescent="0.25">
      <c r="A570" s="216"/>
      <c r="B570" s="224" t="s">
        <v>2126</v>
      </c>
      <c r="C570" s="272" t="s">
        <v>2606</v>
      </c>
      <c r="D570" s="214" t="s">
        <v>55</v>
      </c>
      <c r="E570" s="235">
        <v>423</v>
      </c>
      <c r="F570" s="497">
        <v>41738</v>
      </c>
      <c r="G570" s="44">
        <v>423</v>
      </c>
      <c r="H570" s="248">
        <f t="shared" si="8"/>
        <v>0</v>
      </c>
      <c r="I570" s="214"/>
    </row>
    <row r="571" spans="1:9" x14ac:dyDescent="0.25">
      <c r="A571" s="216"/>
      <c r="B571" s="224" t="s">
        <v>2127</v>
      </c>
      <c r="C571" s="272" t="s">
        <v>2606</v>
      </c>
      <c r="D571" s="214" t="s">
        <v>49</v>
      </c>
      <c r="E571" s="235">
        <v>5632</v>
      </c>
      <c r="F571" s="617"/>
      <c r="G571" s="320"/>
      <c r="H571" s="248">
        <f t="shared" si="8"/>
        <v>5632</v>
      </c>
      <c r="I571" s="214"/>
    </row>
    <row r="572" spans="1:9" x14ac:dyDescent="0.25">
      <c r="A572" s="216"/>
      <c r="B572" s="224" t="s">
        <v>2128</v>
      </c>
      <c r="C572" s="272" t="s">
        <v>2606</v>
      </c>
      <c r="D572" s="214" t="s">
        <v>62</v>
      </c>
      <c r="E572" s="235">
        <v>27678</v>
      </c>
      <c r="F572" s="497">
        <v>41738</v>
      </c>
      <c r="G572" s="44">
        <v>27678</v>
      </c>
      <c r="H572" s="248">
        <f t="shared" si="8"/>
        <v>0</v>
      </c>
      <c r="I572" s="214"/>
    </row>
    <row r="573" spans="1:9" x14ac:dyDescent="0.25">
      <c r="A573" s="216"/>
      <c r="B573" s="224" t="s">
        <v>2129</v>
      </c>
      <c r="C573" s="272" t="s">
        <v>2606</v>
      </c>
      <c r="D573" s="214" t="s">
        <v>8</v>
      </c>
      <c r="E573" s="235">
        <v>607</v>
      </c>
      <c r="F573" s="497">
        <v>41738</v>
      </c>
      <c r="G573" s="44">
        <v>607</v>
      </c>
      <c r="H573" s="248">
        <f t="shared" si="8"/>
        <v>0</v>
      </c>
      <c r="I573" s="214" t="s">
        <v>8</v>
      </c>
    </row>
    <row r="574" spans="1:9" x14ac:dyDescent="0.25">
      <c r="A574" s="216"/>
      <c r="B574" s="224" t="s">
        <v>2130</v>
      </c>
      <c r="C574" s="272" t="s">
        <v>2606</v>
      </c>
      <c r="D574" s="214" t="s">
        <v>12</v>
      </c>
      <c r="E574" s="235">
        <v>656</v>
      </c>
      <c r="F574" s="497">
        <v>41738</v>
      </c>
      <c r="G574" s="44">
        <v>656</v>
      </c>
      <c r="H574" s="248">
        <f t="shared" si="8"/>
        <v>0</v>
      </c>
      <c r="I574" s="214"/>
    </row>
    <row r="575" spans="1:9" x14ac:dyDescent="0.25">
      <c r="A575" s="216">
        <v>41738</v>
      </c>
      <c r="B575" s="264" t="s">
        <v>2131</v>
      </c>
      <c r="C575" s="272" t="s">
        <v>2606</v>
      </c>
      <c r="D575" s="214" t="s">
        <v>8</v>
      </c>
      <c r="E575" s="235">
        <v>3258</v>
      </c>
      <c r="F575" s="497">
        <v>41738</v>
      </c>
      <c r="G575" s="44">
        <v>3258</v>
      </c>
      <c r="H575" s="293">
        <f t="shared" si="8"/>
        <v>0</v>
      </c>
      <c r="I575" s="214"/>
    </row>
    <row r="576" spans="1:9" x14ac:dyDescent="0.25">
      <c r="A576" s="216"/>
      <c r="B576" s="264" t="s">
        <v>2132</v>
      </c>
      <c r="C576" s="272" t="s">
        <v>2606</v>
      </c>
      <c r="D576" s="214" t="s">
        <v>2692</v>
      </c>
      <c r="E576" s="235">
        <v>2234</v>
      </c>
      <c r="F576" s="497">
        <v>41738</v>
      </c>
      <c r="G576" s="44">
        <v>2234</v>
      </c>
      <c r="H576" s="248">
        <f t="shared" ref="H576:H639" si="9">E576-G576</f>
        <v>0</v>
      </c>
      <c r="I576" s="214"/>
    </row>
    <row r="577" spans="1:9" x14ac:dyDescent="0.25">
      <c r="A577" s="216"/>
      <c r="B577" s="264" t="s">
        <v>2133</v>
      </c>
      <c r="C577" s="272" t="s">
        <v>2606</v>
      </c>
      <c r="D577" s="214" t="s">
        <v>8</v>
      </c>
      <c r="E577" s="235">
        <v>534</v>
      </c>
      <c r="F577" s="497">
        <v>41738</v>
      </c>
      <c r="G577" s="44">
        <v>534</v>
      </c>
      <c r="H577" s="248">
        <f t="shared" si="9"/>
        <v>0</v>
      </c>
      <c r="I577" s="214"/>
    </row>
    <row r="578" spans="1:9" x14ac:dyDescent="0.25">
      <c r="A578" s="216"/>
      <c r="B578" s="264" t="s">
        <v>2134</v>
      </c>
      <c r="C578" s="272" t="s">
        <v>2606</v>
      </c>
      <c r="D578" s="214" t="s">
        <v>260</v>
      </c>
      <c r="E578" s="235">
        <v>600</v>
      </c>
      <c r="F578" s="497">
        <v>41738</v>
      </c>
      <c r="G578" s="44">
        <v>600</v>
      </c>
      <c r="H578" s="248">
        <f t="shared" si="9"/>
        <v>0</v>
      </c>
      <c r="I578" s="214"/>
    </row>
    <row r="579" spans="1:9" x14ac:dyDescent="0.25">
      <c r="A579" s="216"/>
      <c r="B579" s="264" t="s">
        <v>2135</v>
      </c>
      <c r="C579" s="272" t="s">
        <v>2606</v>
      </c>
      <c r="D579" s="214" t="s">
        <v>366</v>
      </c>
      <c r="E579" s="235">
        <v>8625.5</v>
      </c>
      <c r="F579" s="497">
        <v>41738</v>
      </c>
      <c r="G579" s="44">
        <v>8625.5</v>
      </c>
      <c r="H579" s="248">
        <f t="shared" si="9"/>
        <v>0</v>
      </c>
      <c r="I579" s="214"/>
    </row>
    <row r="580" spans="1:9" x14ac:dyDescent="0.25">
      <c r="A580" s="216"/>
      <c r="B580" s="264" t="s">
        <v>2136</v>
      </c>
      <c r="C580" s="272" t="s">
        <v>2606</v>
      </c>
      <c r="D580" s="214" t="s">
        <v>130</v>
      </c>
      <c r="E580" s="235">
        <v>2941</v>
      </c>
      <c r="F580" s="497">
        <v>41738</v>
      </c>
      <c r="G580" s="44">
        <v>2941</v>
      </c>
      <c r="H580" s="86">
        <f t="shared" si="9"/>
        <v>0</v>
      </c>
      <c r="I580" s="214"/>
    </row>
    <row r="581" spans="1:9" x14ac:dyDescent="0.25">
      <c r="A581" s="216"/>
      <c r="B581" s="264" t="s">
        <v>2138</v>
      </c>
      <c r="C581" s="272" t="s">
        <v>2606</v>
      </c>
      <c r="D581" s="214" t="s">
        <v>2693</v>
      </c>
      <c r="E581" s="235">
        <v>2692</v>
      </c>
      <c r="F581" s="497">
        <v>41738</v>
      </c>
      <c r="G581" s="44">
        <v>2692</v>
      </c>
      <c r="H581" s="248">
        <f t="shared" si="9"/>
        <v>0</v>
      </c>
      <c r="I581" s="214"/>
    </row>
    <row r="582" spans="1:9" x14ac:dyDescent="0.25">
      <c r="A582" s="216"/>
      <c r="B582" s="264" t="s">
        <v>2139</v>
      </c>
      <c r="C582" s="272" t="s">
        <v>2606</v>
      </c>
      <c r="D582" s="214" t="s">
        <v>8</v>
      </c>
      <c r="E582" s="235">
        <v>190</v>
      </c>
      <c r="F582" s="497">
        <v>41738</v>
      </c>
      <c r="G582" s="44">
        <v>190</v>
      </c>
      <c r="H582" s="248">
        <f t="shared" si="9"/>
        <v>0</v>
      </c>
      <c r="I582" s="214"/>
    </row>
    <row r="583" spans="1:9" x14ac:dyDescent="0.25">
      <c r="A583" s="216"/>
      <c r="B583" s="264" t="s">
        <v>2140</v>
      </c>
      <c r="C583" s="272" t="s">
        <v>2606</v>
      </c>
      <c r="D583" s="214" t="s">
        <v>74</v>
      </c>
      <c r="E583" s="235">
        <v>1503</v>
      </c>
      <c r="F583" s="497">
        <v>41738</v>
      </c>
      <c r="G583" s="44">
        <v>1503</v>
      </c>
      <c r="H583" s="248">
        <f t="shared" si="9"/>
        <v>0</v>
      </c>
      <c r="I583" s="214"/>
    </row>
    <row r="584" spans="1:9" x14ac:dyDescent="0.25">
      <c r="A584" s="216"/>
      <c r="B584" s="264" t="s">
        <v>2141</v>
      </c>
      <c r="C584" s="272" t="s">
        <v>2606</v>
      </c>
      <c r="D584" s="214" t="s">
        <v>57</v>
      </c>
      <c r="E584" s="235">
        <v>980</v>
      </c>
      <c r="F584" s="497">
        <v>41739</v>
      </c>
      <c r="G584" s="56">
        <v>980</v>
      </c>
      <c r="H584" s="248">
        <f t="shared" si="9"/>
        <v>0</v>
      </c>
      <c r="I584" s="214"/>
    </row>
    <row r="585" spans="1:9" x14ac:dyDescent="0.25">
      <c r="A585" s="216"/>
      <c r="B585" s="264" t="s">
        <v>2142</v>
      </c>
      <c r="C585" s="272" t="s">
        <v>2606</v>
      </c>
      <c r="D585" s="214" t="s">
        <v>2413</v>
      </c>
      <c r="E585" s="235">
        <v>1524</v>
      </c>
      <c r="F585" s="554" t="s">
        <v>2694</v>
      </c>
      <c r="G585" s="56">
        <v>1524</v>
      </c>
      <c r="H585" s="248">
        <f t="shared" si="9"/>
        <v>0</v>
      </c>
      <c r="I585" s="214"/>
    </row>
    <row r="586" spans="1:9" x14ac:dyDescent="0.25">
      <c r="A586" s="216"/>
      <c r="B586" s="264" t="s">
        <v>2143</v>
      </c>
      <c r="C586" s="272" t="s">
        <v>2606</v>
      </c>
      <c r="D586" s="214" t="s">
        <v>348</v>
      </c>
      <c r="E586" s="235">
        <v>954</v>
      </c>
      <c r="F586" s="497">
        <v>41739</v>
      </c>
      <c r="G586" s="56">
        <v>954</v>
      </c>
      <c r="H586" s="248">
        <f t="shared" si="9"/>
        <v>0</v>
      </c>
      <c r="I586" s="214"/>
    </row>
    <row r="587" spans="1:9" x14ac:dyDescent="0.25">
      <c r="A587" s="216"/>
      <c r="B587" s="264" t="s">
        <v>2144</v>
      </c>
      <c r="C587" s="272" t="s">
        <v>2606</v>
      </c>
      <c r="D587" s="214" t="s">
        <v>58</v>
      </c>
      <c r="E587" s="235">
        <v>2149</v>
      </c>
      <c r="F587" s="497">
        <v>41739</v>
      </c>
      <c r="G587" s="56">
        <v>2149</v>
      </c>
      <c r="H587" s="248">
        <f t="shared" si="9"/>
        <v>0</v>
      </c>
      <c r="I587" s="214"/>
    </row>
    <row r="588" spans="1:9" x14ac:dyDescent="0.25">
      <c r="A588" s="216"/>
      <c r="B588" s="264" t="s">
        <v>2145</v>
      </c>
      <c r="C588" s="272" t="s">
        <v>2606</v>
      </c>
      <c r="D588" s="214" t="s">
        <v>124</v>
      </c>
      <c r="E588" s="235">
        <v>4958</v>
      </c>
      <c r="F588" s="497">
        <v>41739</v>
      </c>
      <c r="G588" s="56">
        <v>4958</v>
      </c>
      <c r="H588" s="248">
        <f t="shared" si="9"/>
        <v>0</v>
      </c>
      <c r="I588" s="214"/>
    </row>
    <row r="589" spans="1:9" x14ac:dyDescent="0.25">
      <c r="A589" s="216"/>
      <c r="B589" s="264" t="s">
        <v>2146</v>
      </c>
      <c r="C589" s="272" t="s">
        <v>2606</v>
      </c>
      <c r="D589" s="214" t="s">
        <v>66</v>
      </c>
      <c r="E589" s="235">
        <v>2288</v>
      </c>
      <c r="F589" s="497">
        <v>41739</v>
      </c>
      <c r="G589" s="56">
        <v>2288</v>
      </c>
      <c r="H589" s="248">
        <f t="shared" si="9"/>
        <v>0</v>
      </c>
      <c r="I589" s="214"/>
    </row>
    <row r="590" spans="1:9" x14ac:dyDescent="0.25">
      <c r="A590" s="216"/>
      <c r="B590" s="264" t="s">
        <v>2147</v>
      </c>
      <c r="C590" s="272" t="s">
        <v>2606</v>
      </c>
      <c r="D590" s="214" t="s">
        <v>144</v>
      </c>
      <c r="E590" s="235">
        <v>5684</v>
      </c>
      <c r="F590" s="497">
        <v>41739</v>
      </c>
      <c r="G590" s="56">
        <v>5684</v>
      </c>
      <c r="H590" s="248">
        <f t="shared" si="9"/>
        <v>0</v>
      </c>
      <c r="I590" s="214"/>
    </row>
    <row r="591" spans="1:9" x14ac:dyDescent="0.25">
      <c r="A591" s="216"/>
      <c r="B591" s="264" t="s">
        <v>2148</v>
      </c>
      <c r="C591" s="272" t="s">
        <v>2606</v>
      </c>
      <c r="D591" s="214" t="s">
        <v>349</v>
      </c>
      <c r="E591" s="235">
        <v>1467</v>
      </c>
      <c r="F591" s="497">
        <v>41739</v>
      </c>
      <c r="G591" s="56">
        <v>1467</v>
      </c>
      <c r="H591" s="248">
        <f t="shared" si="9"/>
        <v>0</v>
      </c>
      <c r="I591" s="214"/>
    </row>
    <row r="592" spans="1:9" x14ac:dyDescent="0.25">
      <c r="A592" s="216"/>
      <c r="B592" s="264" t="s">
        <v>2149</v>
      </c>
      <c r="C592" s="272" t="s">
        <v>2606</v>
      </c>
      <c r="D592" s="214" t="s">
        <v>29</v>
      </c>
      <c r="E592" s="235">
        <v>1069</v>
      </c>
      <c r="F592" s="497">
        <v>41739</v>
      </c>
      <c r="G592" s="56">
        <v>1069</v>
      </c>
      <c r="H592" s="86">
        <f t="shared" si="9"/>
        <v>0</v>
      </c>
      <c r="I592" s="214"/>
    </row>
    <row r="593" spans="1:9" x14ac:dyDescent="0.25">
      <c r="A593" s="216"/>
      <c r="B593" s="264" t="s">
        <v>2150</v>
      </c>
      <c r="C593" s="272" t="s">
        <v>2606</v>
      </c>
      <c r="D593" s="214" t="s">
        <v>304</v>
      </c>
      <c r="E593" s="235">
        <v>14682</v>
      </c>
      <c r="F593" s="497">
        <v>41739</v>
      </c>
      <c r="G593" s="56">
        <v>14682</v>
      </c>
      <c r="H593" s="86">
        <f t="shared" si="9"/>
        <v>0</v>
      </c>
      <c r="I593" s="214"/>
    </row>
    <row r="594" spans="1:9" x14ac:dyDescent="0.25">
      <c r="A594" s="216"/>
      <c r="B594" s="264" t="s">
        <v>2151</v>
      </c>
      <c r="C594" s="272" t="s">
        <v>2606</v>
      </c>
      <c r="D594" s="214" t="s">
        <v>338</v>
      </c>
      <c r="E594" s="235">
        <v>603</v>
      </c>
      <c r="F594" s="497">
        <v>41739</v>
      </c>
      <c r="G594" s="44">
        <v>603</v>
      </c>
      <c r="H594" s="86">
        <f t="shared" si="9"/>
        <v>0</v>
      </c>
      <c r="I594" s="214"/>
    </row>
    <row r="595" spans="1:9" x14ac:dyDescent="0.25">
      <c r="A595" s="216"/>
      <c r="B595" s="264" t="s">
        <v>2152</v>
      </c>
      <c r="C595" s="272" t="s">
        <v>2606</v>
      </c>
      <c r="D595" s="214" t="s">
        <v>60</v>
      </c>
      <c r="E595" s="235">
        <v>6927</v>
      </c>
      <c r="F595" s="559" t="s">
        <v>2695</v>
      </c>
      <c r="G595" s="44">
        <v>6927</v>
      </c>
      <c r="H595" s="248">
        <f t="shared" si="9"/>
        <v>0</v>
      </c>
      <c r="I595" s="214"/>
    </row>
    <row r="596" spans="1:9" x14ac:dyDescent="0.25">
      <c r="A596" s="216"/>
      <c r="B596" s="264" t="s">
        <v>2153</v>
      </c>
      <c r="C596" s="272" t="s">
        <v>2606</v>
      </c>
      <c r="D596" s="214" t="s">
        <v>152</v>
      </c>
      <c r="E596" s="235">
        <v>7154</v>
      </c>
      <c r="F596" s="497">
        <v>41739</v>
      </c>
      <c r="G596" s="56">
        <v>7154</v>
      </c>
      <c r="H596" s="248">
        <f t="shared" si="9"/>
        <v>0</v>
      </c>
      <c r="I596" s="214"/>
    </row>
    <row r="597" spans="1:9" x14ac:dyDescent="0.25">
      <c r="A597" s="216"/>
      <c r="B597" s="264" t="s">
        <v>2154</v>
      </c>
      <c r="C597" s="272" t="s">
        <v>2606</v>
      </c>
      <c r="D597" s="214" t="s">
        <v>47</v>
      </c>
      <c r="E597" s="235">
        <v>2467</v>
      </c>
      <c r="F597" s="497">
        <v>41739</v>
      </c>
      <c r="G597" s="56">
        <v>2467</v>
      </c>
      <c r="H597" s="248">
        <f t="shared" si="9"/>
        <v>0</v>
      </c>
      <c r="I597" s="214"/>
    </row>
    <row r="598" spans="1:9" x14ac:dyDescent="0.25">
      <c r="A598" s="216"/>
      <c r="B598" s="264" t="s">
        <v>2155</v>
      </c>
      <c r="C598" s="272" t="s">
        <v>2606</v>
      </c>
      <c r="D598" s="214" t="s">
        <v>32</v>
      </c>
      <c r="E598" s="235">
        <v>8556</v>
      </c>
      <c r="F598" s="497">
        <v>41739</v>
      </c>
      <c r="G598" s="56">
        <v>8556</v>
      </c>
      <c r="H598" s="86">
        <f t="shared" si="9"/>
        <v>0</v>
      </c>
      <c r="I598" s="214"/>
    </row>
    <row r="599" spans="1:9" x14ac:dyDescent="0.25">
      <c r="A599" s="216"/>
      <c r="B599" s="264" t="s">
        <v>2156</v>
      </c>
      <c r="C599" s="272" t="s">
        <v>2606</v>
      </c>
      <c r="D599" s="214" t="s">
        <v>2413</v>
      </c>
      <c r="E599" s="235">
        <v>13442</v>
      </c>
      <c r="F599" s="497">
        <v>41738</v>
      </c>
      <c r="G599" s="44">
        <v>13442</v>
      </c>
      <c r="H599" s="248">
        <f t="shared" si="9"/>
        <v>0</v>
      </c>
      <c r="I599" s="214"/>
    </row>
    <row r="600" spans="1:9" x14ac:dyDescent="0.25">
      <c r="A600" s="216"/>
      <c r="B600" s="264" t="s">
        <v>2157</v>
      </c>
      <c r="C600" s="272" t="s">
        <v>2606</v>
      </c>
      <c r="D600" s="214" t="s">
        <v>68</v>
      </c>
      <c r="E600" s="235">
        <v>2115</v>
      </c>
      <c r="F600" s="497">
        <v>41738</v>
      </c>
      <c r="G600" s="44">
        <v>2115</v>
      </c>
      <c r="H600" s="248">
        <f t="shared" si="9"/>
        <v>0</v>
      </c>
      <c r="I600" s="214"/>
    </row>
    <row r="601" spans="1:9" x14ac:dyDescent="0.25">
      <c r="A601" s="216"/>
      <c r="B601" s="264" t="s">
        <v>2159</v>
      </c>
      <c r="C601" s="272" t="s">
        <v>2606</v>
      </c>
      <c r="D601" s="214" t="s">
        <v>180</v>
      </c>
      <c r="E601" s="235">
        <v>16827</v>
      </c>
      <c r="F601" s="497">
        <v>41751</v>
      </c>
      <c r="G601" s="44">
        <v>16827</v>
      </c>
      <c r="H601" s="248">
        <f t="shared" si="9"/>
        <v>0</v>
      </c>
      <c r="I601" s="36"/>
    </row>
    <row r="602" spans="1:9" x14ac:dyDescent="0.25">
      <c r="A602" s="216"/>
      <c r="B602" s="264" t="s">
        <v>2160</v>
      </c>
      <c r="C602" s="272" t="s">
        <v>2606</v>
      </c>
      <c r="D602" s="214" t="s">
        <v>144</v>
      </c>
      <c r="E602" s="235">
        <v>989</v>
      </c>
      <c r="F602" s="497">
        <v>41739</v>
      </c>
      <c r="G602" s="44">
        <v>989</v>
      </c>
      <c r="H602" s="248">
        <f t="shared" si="9"/>
        <v>0</v>
      </c>
      <c r="I602" s="32"/>
    </row>
    <row r="603" spans="1:9" x14ac:dyDescent="0.25">
      <c r="A603" s="216"/>
      <c r="B603" s="264" t="s">
        <v>2161</v>
      </c>
      <c r="C603" s="272" t="s">
        <v>2606</v>
      </c>
      <c r="D603" s="214" t="s">
        <v>299</v>
      </c>
      <c r="E603" s="235">
        <v>4377</v>
      </c>
      <c r="F603" s="497">
        <v>41738</v>
      </c>
      <c r="G603" s="44">
        <v>4377</v>
      </c>
      <c r="H603" s="86">
        <f t="shared" si="9"/>
        <v>0</v>
      </c>
      <c r="I603" s="32"/>
    </row>
    <row r="604" spans="1:9" x14ac:dyDescent="0.25">
      <c r="A604" s="216"/>
      <c r="B604" s="264" t="s">
        <v>2163</v>
      </c>
      <c r="C604" s="272" t="s">
        <v>2606</v>
      </c>
      <c r="D604" s="214" t="s">
        <v>8</v>
      </c>
      <c r="E604" s="235">
        <v>8076</v>
      </c>
      <c r="F604" s="497">
        <v>41738</v>
      </c>
      <c r="G604" s="44">
        <v>8076</v>
      </c>
      <c r="H604" s="248">
        <f t="shared" si="9"/>
        <v>0</v>
      </c>
      <c r="I604" s="32"/>
    </row>
    <row r="605" spans="1:9" x14ac:dyDescent="0.25">
      <c r="A605" s="216"/>
      <c r="B605" s="264" t="s">
        <v>2164</v>
      </c>
      <c r="C605" s="272" t="s">
        <v>2606</v>
      </c>
      <c r="D605" s="214" t="s">
        <v>19</v>
      </c>
      <c r="E605" s="235">
        <v>12000</v>
      </c>
      <c r="F605" s="497">
        <v>41738</v>
      </c>
      <c r="G605" s="44">
        <v>12000</v>
      </c>
      <c r="H605" s="248">
        <f t="shared" si="9"/>
        <v>0</v>
      </c>
      <c r="I605" s="32"/>
    </row>
    <row r="606" spans="1:9" x14ac:dyDescent="0.25">
      <c r="A606" s="216"/>
      <c r="B606" s="264" t="s">
        <v>2165</v>
      </c>
      <c r="C606" s="272" t="s">
        <v>2606</v>
      </c>
      <c r="D606" s="214" t="s">
        <v>133</v>
      </c>
      <c r="E606" s="235">
        <v>47404</v>
      </c>
      <c r="F606" s="497">
        <v>41738</v>
      </c>
      <c r="G606" s="44">
        <v>47404</v>
      </c>
      <c r="H606" s="248">
        <f t="shared" si="9"/>
        <v>0</v>
      </c>
      <c r="I606" s="32"/>
    </row>
    <row r="607" spans="1:9" x14ac:dyDescent="0.25">
      <c r="A607" s="216"/>
      <c r="B607" s="264" t="s">
        <v>2166</v>
      </c>
      <c r="C607" s="272" t="s">
        <v>2606</v>
      </c>
      <c r="D607" s="214" t="s">
        <v>478</v>
      </c>
      <c r="E607" s="235">
        <v>22643</v>
      </c>
      <c r="F607" s="497">
        <v>41739</v>
      </c>
      <c r="G607" s="44">
        <v>22643</v>
      </c>
      <c r="H607" s="248">
        <f t="shared" si="9"/>
        <v>0</v>
      </c>
      <c r="I607" s="32"/>
    </row>
    <row r="608" spans="1:9" x14ac:dyDescent="0.25">
      <c r="A608" s="216"/>
      <c r="B608" s="264" t="s">
        <v>2167</v>
      </c>
      <c r="C608" s="272" t="s">
        <v>2606</v>
      </c>
      <c r="D608" s="214" t="s">
        <v>106</v>
      </c>
      <c r="E608" s="235">
        <v>35811</v>
      </c>
      <c r="F608" s="497">
        <v>41744</v>
      </c>
      <c r="G608" s="44">
        <v>35811</v>
      </c>
      <c r="H608" s="248">
        <f t="shared" si="9"/>
        <v>0</v>
      </c>
      <c r="I608" s="32"/>
    </row>
    <row r="609" spans="1:9" x14ac:dyDescent="0.25">
      <c r="A609" s="216"/>
      <c r="B609" s="264" t="s">
        <v>2168</v>
      </c>
      <c r="C609" s="272" t="s">
        <v>2606</v>
      </c>
      <c r="D609" s="214" t="s">
        <v>19</v>
      </c>
      <c r="E609" s="235">
        <v>8500</v>
      </c>
      <c r="F609" s="497">
        <v>41739</v>
      </c>
      <c r="G609" s="44">
        <v>8500</v>
      </c>
      <c r="H609" s="248">
        <f t="shared" si="9"/>
        <v>0</v>
      </c>
      <c r="I609" s="32"/>
    </row>
    <row r="610" spans="1:9" x14ac:dyDescent="0.25">
      <c r="A610" s="216"/>
      <c r="B610" s="264" t="s">
        <v>2169</v>
      </c>
      <c r="C610" s="272" t="s">
        <v>2606</v>
      </c>
      <c r="D610" s="214" t="s">
        <v>666</v>
      </c>
      <c r="E610" s="235">
        <v>12129</v>
      </c>
      <c r="F610" s="497">
        <v>41739</v>
      </c>
      <c r="G610" s="44">
        <v>12129</v>
      </c>
      <c r="H610" s="86">
        <f t="shared" si="9"/>
        <v>0</v>
      </c>
      <c r="I610" s="32"/>
    </row>
    <row r="611" spans="1:9" x14ac:dyDescent="0.25">
      <c r="A611" s="216"/>
      <c r="B611" s="264" t="s">
        <v>2170</v>
      </c>
      <c r="C611" s="272" t="s">
        <v>2606</v>
      </c>
      <c r="D611" s="214" t="s">
        <v>74</v>
      </c>
      <c r="E611" s="235">
        <v>1542</v>
      </c>
      <c r="F611" s="497">
        <v>41738</v>
      </c>
      <c r="G611" s="44">
        <v>1542</v>
      </c>
      <c r="H611" s="248">
        <f t="shared" si="9"/>
        <v>0</v>
      </c>
      <c r="I611" s="32"/>
    </row>
    <row r="612" spans="1:9" x14ac:dyDescent="0.25">
      <c r="A612" s="216"/>
      <c r="B612" s="264" t="s">
        <v>2171</v>
      </c>
      <c r="C612" s="272" t="s">
        <v>2606</v>
      </c>
      <c r="D612" s="214" t="s">
        <v>147</v>
      </c>
      <c r="E612" s="235">
        <v>280</v>
      </c>
      <c r="F612" s="497">
        <v>41738</v>
      </c>
      <c r="G612" s="44">
        <v>280</v>
      </c>
      <c r="H612" s="248">
        <f t="shared" si="9"/>
        <v>0</v>
      </c>
      <c r="I612" s="32"/>
    </row>
    <row r="613" spans="1:9" x14ac:dyDescent="0.25">
      <c r="A613" s="216"/>
      <c r="B613" s="264" t="s">
        <v>2172</v>
      </c>
      <c r="C613" s="272" t="s">
        <v>2606</v>
      </c>
      <c r="D613" s="214" t="s">
        <v>16</v>
      </c>
      <c r="E613" s="235">
        <v>23083</v>
      </c>
      <c r="F613" s="497">
        <v>41752</v>
      </c>
      <c r="G613" s="44">
        <v>23083</v>
      </c>
      <c r="H613" s="248">
        <f t="shared" si="9"/>
        <v>0</v>
      </c>
      <c r="I613" s="32"/>
    </row>
    <row r="614" spans="1:9" x14ac:dyDescent="0.25">
      <c r="A614" s="216"/>
      <c r="B614" s="264" t="s">
        <v>2174</v>
      </c>
      <c r="C614" s="272" t="s">
        <v>2606</v>
      </c>
      <c r="D614" s="214" t="s">
        <v>2696</v>
      </c>
      <c r="E614" s="235">
        <v>170</v>
      </c>
      <c r="F614" s="497">
        <v>41738</v>
      </c>
      <c r="G614" s="44">
        <v>170</v>
      </c>
      <c r="H614" s="248">
        <f t="shared" si="9"/>
        <v>0</v>
      </c>
      <c r="I614" s="32"/>
    </row>
    <row r="615" spans="1:9" x14ac:dyDescent="0.25">
      <c r="A615" s="216"/>
      <c r="B615" s="264" t="s">
        <v>2176</v>
      </c>
      <c r="C615" s="272" t="s">
        <v>2606</v>
      </c>
      <c r="D615" s="214" t="s">
        <v>307</v>
      </c>
      <c r="E615" s="235">
        <v>8624</v>
      </c>
      <c r="F615" s="497">
        <v>41739</v>
      </c>
      <c r="G615" s="44">
        <v>8624</v>
      </c>
      <c r="H615" s="248">
        <f t="shared" si="9"/>
        <v>0</v>
      </c>
      <c r="I615" s="32"/>
    </row>
    <row r="616" spans="1:9" x14ac:dyDescent="0.25">
      <c r="A616" s="216">
        <v>41739</v>
      </c>
      <c r="B616" s="264" t="s">
        <v>2177</v>
      </c>
      <c r="C616" s="272" t="s">
        <v>2606</v>
      </c>
      <c r="D616" s="214" t="s">
        <v>115</v>
      </c>
      <c r="E616" s="235">
        <v>878</v>
      </c>
      <c r="F616" s="497">
        <v>41739</v>
      </c>
      <c r="G616" s="44">
        <v>878</v>
      </c>
      <c r="H616" s="248">
        <f t="shared" si="9"/>
        <v>0</v>
      </c>
      <c r="I616" s="214"/>
    </row>
    <row r="617" spans="1:9" x14ac:dyDescent="0.25">
      <c r="A617" s="216"/>
      <c r="B617" s="264" t="s">
        <v>2178</v>
      </c>
      <c r="C617" s="272" t="s">
        <v>2606</v>
      </c>
      <c r="D617" s="214" t="s">
        <v>435</v>
      </c>
      <c r="E617" s="235">
        <v>3773</v>
      </c>
      <c r="F617" s="557" t="s">
        <v>2697</v>
      </c>
      <c r="G617" s="44">
        <v>3773</v>
      </c>
      <c r="H617" s="248">
        <f t="shared" si="9"/>
        <v>0</v>
      </c>
      <c r="I617" s="58" t="s">
        <v>8</v>
      </c>
    </row>
    <row r="618" spans="1:9" x14ac:dyDescent="0.25">
      <c r="A618" s="216"/>
      <c r="B618" s="264" t="s">
        <v>2180</v>
      </c>
      <c r="C618" s="272" t="s">
        <v>2606</v>
      </c>
      <c r="D618" s="214" t="s">
        <v>14</v>
      </c>
      <c r="E618" s="235">
        <v>7280</v>
      </c>
      <c r="F618" s="497">
        <v>41739</v>
      </c>
      <c r="G618" s="44">
        <v>7280</v>
      </c>
      <c r="H618" s="248">
        <f t="shared" si="9"/>
        <v>0</v>
      </c>
      <c r="I618" s="214" t="s">
        <v>21</v>
      </c>
    </row>
    <row r="619" spans="1:9" x14ac:dyDescent="0.25">
      <c r="A619" s="216"/>
      <c r="B619" s="264" t="s">
        <v>2181</v>
      </c>
      <c r="C619" s="272" t="s">
        <v>2606</v>
      </c>
      <c r="D619" s="214" t="s">
        <v>152</v>
      </c>
      <c r="E619" s="235">
        <v>7706</v>
      </c>
      <c r="F619" s="497">
        <v>41739</v>
      </c>
      <c r="G619" s="44">
        <v>7706</v>
      </c>
      <c r="H619" s="248">
        <f t="shared" si="9"/>
        <v>0</v>
      </c>
      <c r="I619" s="214"/>
    </row>
    <row r="620" spans="1:9" x14ac:dyDescent="0.25">
      <c r="A620" s="216"/>
      <c r="B620" s="264" t="s">
        <v>2182</v>
      </c>
      <c r="C620" s="272" t="s">
        <v>2606</v>
      </c>
      <c r="D620" s="214" t="s">
        <v>19</v>
      </c>
      <c r="E620" s="235">
        <v>46583</v>
      </c>
      <c r="F620" s="497">
        <v>41739</v>
      </c>
      <c r="G620" s="44">
        <v>46583</v>
      </c>
      <c r="H620" s="86">
        <f t="shared" si="9"/>
        <v>0</v>
      </c>
      <c r="I620" s="214"/>
    </row>
    <row r="621" spans="1:9" x14ac:dyDescent="0.25">
      <c r="A621" s="216"/>
      <c r="B621" s="264" t="s">
        <v>2184</v>
      </c>
      <c r="C621" s="272" t="s">
        <v>2606</v>
      </c>
      <c r="D621" s="214" t="s">
        <v>16</v>
      </c>
      <c r="E621" s="235">
        <v>113416.9</v>
      </c>
      <c r="F621" s="497">
        <v>41752</v>
      </c>
      <c r="G621" s="44">
        <v>113416.9</v>
      </c>
      <c r="H621" s="248">
        <f t="shared" si="9"/>
        <v>0</v>
      </c>
      <c r="I621" s="214"/>
    </row>
    <row r="622" spans="1:9" x14ac:dyDescent="0.25">
      <c r="A622" s="216"/>
      <c r="B622" s="264" t="s">
        <v>2185</v>
      </c>
      <c r="C622" s="272" t="s">
        <v>2606</v>
      </c>
      <c r="D622" s="214" t="s">
        <v>841</v>
      </c>
      <c r="E622" s="235">
        <v>913.5</v>
      </c>
      <c r="F622" s="497">
        <v>41739</v>
      </c>
      <c r="G622" s="44">
        <v>913.5</v>
      </c>
      <c r="H622" s="248">
        <f t="shared" si="9"/>
        <v>0</v>
      </c>
      <c r="I622" s="214" t="s">
        <v>8</v>
      </c>
    </row>
    <row r="623" spans="1:9" x14ac:dyDescent="0.25">
      <c r="A623" s="216"/>
      <c r="B623" s="264" t="s">
        <v>2186</v>
      </c>
      <c r="C623" s="272" t="s">
        <v>2606</v>
      </c>
      <c r="D623" s="214" t="s">
        <v>13</v>
      </c>
      <c r="E623" s="235">
        <v>3329</v>
      </c>
      <c r="F623" s="497">
        <v>41739</v>
      </c>
      <c r="G623" s="44">
        <v>3329</v>
      </c>
      <c r="H623" s="86">
        <f t="shared" si="9"/>
        <v>0</v>
      </c>
      <c r="I623" s="214" t="s">
        <v>21</v>
      </c>
    </row>
    <row r="624" spans="1:9" x14ac:dyDescent="0.25">
      <c r="A624" s="216"/>
      <c r="B624" s="264" t="s">
        <v>2188</v>
      </c>
      <c r="C624" s="272" t="s">
        <v>2606</v>
      </c>
      <c r="D624" s="214" t="s">
        <v>23</v>
      </c>
      <c r="E624" s="235">
        <v>3704.5</v>
      </c>
      <c r="F624" s="497">
        <v>41739</v>
      </c>
      <c r="G624" s="44">
        <v>3704.5</v>
      </c>
      <c r="H624" s="86">
        <f t="shared" si="9"/>
        <v>0</v>
      </c>
      <c r="I624" s="214" t="s">
        <v>8</v>
      </c>
    </row>
    <row r="625" spans="1:9" x14ac:dyDescent="0.25">
      <c r="A625" s="216"/>
      <c r="B625" s="264" t="s">
        <v>2189</v>
      </c>
      <c r="C625" s="272" t="s">
        <v>2606</v>
      </c>
      <c r="D625" s="214" t="s">
        <v>50</v>
      </c>
      <c r="E625" s="235">
        <v>1503</v>
      </c>
      <c r="F625" s="497">
        <v>41739</v>
      </c>
      <c r="G625" s="44">
        <v>1503</v>
      </c>
      <c r="H625" s="248">
        <f t="shared" si="9"/>
        <v>0</v>
      </c>
      <c r="I625" s="214" t="s">
        <v>8</v>
      </c>
    </row>
    <row r="626" spans="1:9" x14ac:dyDescent="0.25">
      <c r="A626" s="216"/>
      <c r="B626" s="264" t="s">
        <v>2190</v>
      </c>
      <c r="C626" s="272" t="s">
        <v>2606</v>
      </c>
      <c r="D626" s="214" t="s">
        <v>50</v>
      </c>
      <c r="E626" s="235">
        <v>5024</v>
      </c>
      <c r="F626" s="497">
        <v>41739</v>
      </c>
      <c r="G626" s="44">
        <v>5024</v>
      </c>
      <c r="H626" s="248">
        <f t="shared" si="9"/>
        <v>0</v>
      </c>
      <c r="I626" s="214" t="s">
        <v>8</v>
      </c>
    </row>
    <row r="627" spans="1:9" x14ac:dyDescent="0.25">
      <c r="A627" s="216"/>
      <c r="B627" s="264" t="s">
        <v>2191</v>
      </c>
      <c r="C627" s="272" t="s">
        <v>2606</v>
      </c>
      <c r="D627" s="214" t="s">
        <v>2698</v>
      </c>
      <c r="E627" s="235">
        <v>475.5</v>
      </c>
      <c r="F627" s="497">
        <v>41739</v>
      </c>
      <c r="G627" s="44">
        <v>475.5</v>
      </c>
      <c r="H627" s="248">
        <f t="shared" si="9"/>
        <v>0</v>
      </c>
      <c r="I627" s="214" t="s">
        <v>8</v>
      </c>
    </row>
    <row r="628" spans="1:9" x14ac:dyDescent="0.25">
      <c r="A628" s="216"/>
      <c r="B628" s="264" t="s">
        <v>2192</v>
      </c>
      <c r="C628" s="272" t="s">
        <v>2606</v>
      </c>
      <c r="D628" s="214" t="s">
        <v>50</v>
      </c>
      <c r="E628" s="235">
        <v>4875</v>
      </c>
      <c r="F628" s="497">
        <v>41739</v>
      </c>
      <c r="G628" s="44">
        <v>4875</v>
      </c>
      <c r="H628" s="248">
        <f t="shared" si="9"/>
        <v>0</v>
      </c>
      <c r="I628" s="214" t="s">
        <v>8</v>
      </c>
    </row>
    <row r="629" spans="1:9" x14ac:dyDescent="0.25">
      <c r="A629" s="216"/>
      <c r="B629" s="264" t="s">
        <v>2193</v>
      </c>
      <c r="C629" s="272" t="s">
        <v>2606</v>
      </c>
      <c r="D629" s="214" t="s">
        <v>57</v>
      </c>
      <c r="E629" s="235">
        <v>1470</v>
      </c>
      <c r="F629" s="497">
        <v>41740</v>
      </c>
      <c r="G629" s="44">
        <v>1470</v>
      </c>
      <c r="H629" s="248">
        <f t="shared" si="9"/>
        <v>0</v>
      </c>
      <c r="I629" s="214" t="s">
        <v>30</v>
      </c>
    </row>
    <row r="630" spans="1:9" x14ac:dyDescent="0.25">
      <c r="A630" s="216"/>
      <c r="B630" s="264" t="s">
        <v>2194</v>
      </c>
      <c r="C630" s="272" t="s">
        <v>2606</v>
      </c>
      <c r="D630" s="214" t="s">
        <v>260</v>
      </c>
      <c r="E630" s="235">
        <v>1764</v>
      </c>
      <c r="F630" s="497">
        <v>41739</v>
      </c>
      <c r="G630" s="44">
        <v>1764</v>
      </c>
      <c r="H630" s="248">
        <f t="shared" si="9"/>
        <v>0</v>
      </c>
      <c r="I630" s="214" t="s">
        <v>65</v>
      </c>
    </row>
    <row r="631" spans="1:9" x14ac:dyDescent="0.25">
      <c r="A631" s="216"/>
      <c r="B631" s="264" t="s">
        <v>2195</v>
      </c>
      <c r="C631" s="272" t="s">
        <v>2606</v>
      </c>
      <c r="D631" s="214" t="s">
        <v>11</v>
      </c>
      <c r="E631" s="235">
        <v>47310.2</v>
      </c>
      <c r="F631" s="554">
        <v>41777</v>
      </c>
      <c r="G631" s="245">
        <v>47310.2</v>
      </c>
      <c r="H631" s="248">
        <f t="shared" si="9"/>
        <v>0</v>
      </c>
      <c r="I631" s="214" t="s">
        <v>217</v>
      </c>
    </row>
    <row r="632" spans="1:9" x14ac:dyDescent="0.25">
      <c r="A632" s="216"/>
      <c r="B632" s="264" t="s">
        <v>2196</v>
      </c>
      <c r="C632" s="272" t="s">
        <v>2606</v>
      </c>
      <c r="D632" s="214" t="s">
        <v>29</v>
      </c>
      <c r="E632" s="235">
        <v>5232.5</v>
      </c>
      <c r="F632" s="497">
        <v>41740</v>
      </c>
      <c r="G632" s="44">
        <v>5232.5</v>
      </c>
      <c r="H632" s="248">
        <f t="shared" si="9"/>
        <v>0</v>
      </c>
      <c r="I632" s="214" t="s">
        <v>30</v>
      </c>
    </row>
    <row r="633" spans="1:9" x14ac:dyDescent="0.25">
      <c r="A633" s="216"/>
      <c r="B633" s="264" t="s">
        <v>2197</v>
      </c>
      <c r="C633" s="272" t="s">
        <v>2606</v>
      </c>
      <c r="D633" s="214" t="s">
        <v>501</v>
      </c>
      <c r="E633" s="235">
        <v>894</v>
      </c>
      <c r="F633" s="497">
        <v>41739</v>
      </c>
      <c r="G633" s="44">
        <v>894</v>
      </c>
      <c r="H633" s="248">
        <f t="shared" si="9"/>
        <v>0</v>
      </c>
      <c r="I633" s="214" t="s">
        <v>8</v>
      </c>
    </row>
    <row r="634" spans="1:9" x14ac:dyDescent="0.25">
      <c r="A634" s="216"/>
      <c r="B634" s="264" t="s">
        <v>2198</v>
      </c>
      <c r="C634" s="272" t="s">
        <v>2606</v>
      </c>
      <c r="D634" s="214" t="s">
        <v>250</v>
      </c>
      <c r="E634" s="235">
        <v>11688.6</v>
      </c>
      <c r="F634" s="497">
        <v>41740</v>
      </c>
      <c r="G634" s="44">
        <v>11688.6</v>
      </c>
      <c r="H634" s="248">
        <f t="shared" si="9"/>
        <v>0</v>
      </c>
      <c r="I634" s="214" t="s">
        <v>30</v>
      </c>
    </row>
    <row r="635" spans="1:9" x14ac:dyDescent="0.25">
      <c r="A635" s="216"/>
      <c r="B635" s="264" t="s">
        <v>2199</v>
      </c>
      <c r="C635" s="272" t="s">
        <v>2606</v>
      </c>
      <c r="D635" s="214" t="s">
        <v>55</v>
      </c>
      <c r="E635" s="235">
        <v>7181.5</v>
      </c>
      <c r="F635" s="497">
        <v>41739</v>
      </c>
      <c r="G635" s="44">
        <v>7181.5</v>
      </c>
      <c r="H635" s="248">
        <f t="shared" si="9"/>
        <v>0</v>
      </c>
      <c r="I635" s="214" t="s">
        <v>8</v>
      </c>
    </row>
    <row r="636" spans="1:9" x14ac:dyDescent="0.25">
      <c r="A636" s="216"/>
      <c r="B636" s="264" t="s">
        <v>2201</v>
      </c>
      <c r="C636" s="272" t="s">
        <v>2606</v>
      </c>
      <c r="D636" s="214" t="s">
        <v>54</v>
      </c>
      <c r="E636" s="235">
        <v>7353.2</v>
      </c>
      <c r="F636" s="497">
        <v>41740</v>
      </c>
      <c r="G636" s="44">
        <v>7353.2</v>
      </c>
      <c r="H636" s="248">
        <f t="shared" si="9"/>
        <v>0</v>
      </c>
      <c r="I636" s="214" t="s">
        <v>30</v>
      </c>
    </row>
    <row r="637" spans="1:9" x14ac:dyDescent="0.25">
      <c r="A637" s="216"/>
      <c r="B637" s="264" t="s">
        <v>2203</v>
      </c>
      <c r="C637" s="272" t="s">
        <v>2606</v>
      </c>
      <c r="D637" s="214" t="s">
        <v>544</v>
      </c>
      <c r="E637" s="235">
        <v>16109</v>
      </c>
      <c r="F637" s="497">
        <v>41739</v>
      </c>
      <c r="G637" s="44">
        <v>16109</v>
      </c>
      <c r="H637" s="248">
        <f t="shared" si="9"/>
        <v>0</v>
      </c>
      <c r="I637" s="214" t="s">
        <v>8</v>
      </c>
    </row>
    <row r="638" spans="1:9" x14ac:dyDescent="0.25">
      <c r="A638" s="216"/>
      <c r="B638" s="264" t="s">
        <v>2204</v>
      </c>
      <c r="C638" s="272" t="s">
        <v>2606</v>
      </c>
      <c r="D638" s="214" t="s">
        <v>34</v>
      </c>
      <c r="E638" s="235">
        <v>2650</v>
      </c>
      <c r="F638" s="554" t="s">
        <v>2699</v>
      </c>
      <c r="G638" s="44">
        <v>2650</v>
      </c>
      <c r="H638" s="248">
        <f t="shared" si="9"/>
        <v>0</v>
      </c>
      <c r="I638" s="214" t="s">
        <v>30</v>
      </c>
    </row>
    <row r="639" spans="1:9" x14ac:dyDescent="0.25">
      <c r="A639" s="216">
        <v>41739</v>
      </c>
      <c r="B639" s="224" t="s">
        <v>2205</v>
      </c>
      <c r="C639" s="272" t="s">
        <v>2606</v>
      </c>
      <c r="D639" s="214" t="s">
        <v>123</v>
      </c>
      <c r="E639" s="58">
        <v>3653.5</v>
      </c>
      <c r="F639" s="618" t="s">
        <v>2700</v>
      </c>
      <c r="G639" s="230">
        <v>3653.5</v>
      </c>
      <c r="H639" s="52">
        <f t="shared" si="9"/>
        <v>0</v>
      </c>
      <c r="I639" s="214" t="s">
        <v>8</v>
      </c>
    </row>
    <row r="640" spans="1:9" x14ac:dyDescent="0.25">
      <c r="A640" s="216"/>
      <c r="B640" s="224" t="s">
        <v>2207</v>
      </c>
      <c r="C640" s="272" t="s">
        <v>2606</v>
      </c>
      <c r="D640" s="214" t="s">
        <v>2413</v>
      </c>
      <c r="E640" s="235">
        <v>2238.1999999999998</v>
      </c>
      <c r="F640" s="497">
        <v>41740</v>
      </c>
      <c r="G640" s="44">
        <v>2238.1999999999998</v>
      </c>
      <c r="H640" s="248">
        <f t="shared" ref="H640:H703" si="10">E640-G640</f>
        <v>0</v>
      </c>
      <c r="I640" s="214" t="s">
        <v>30</v>
      </c>
    </row>
    <row r="641" spans="1:9" x14ac:dyDescent="0.25">
      <c r="A641" s="216"/>
      <c r="B641" s="224" t="s">
        <v>2209</v>
      </c>
      <c r="C641" s="272" t="s">
        <v>2606</v>
      </c>
      <c r="D641" s="214" t="s">
        <v>703</v>
      </c>
      <c r="E641" s="235">
        <v>1370</v>
      </c>
      <c r="F641" s="497">
        <v>41739</v>
      </c>
      <c r="G641" s="44">
        <v>1370</v>
      </c>
      <c r="H641" s="248">
        <f t="shared" si="10"/>
        <v>0</v>
      </c>
      <c r="I641" s="214" t="s">
        <v>65</v>
      </c>
    </row>
    <row r="642" spans="1:9" x14ac:dyDescent="0.25">
      <c r="A642" s="216"/>
      <c r="B642" s="224" t="s">
        <v>2210</v>
      </c>
      <c r="C642" s="272" t="s">
        <v>2606</v>
      </c>
      <c r="D642" s="214" t="s">
        <v>58</v>
      </c>
      <c r="E642" s="235">
        <v>638</v>
      </c>
      <c r="F642" s="497">
        <v>41740</v>
      </c>
      <c r="G642" s="44">
        <v>638</v>
      </c>
      <c r="H642" s="248">
        <f t="shared" si="10"/>
        <v>0</v>
      </c>
      <c r="I642" s="214" t="s">
        <v>30</v>
      </c>
    </row>
    <row r="643" spans="1:9" x14ac:dyDescent="0.25">
      <c r="A643" s="216"/>
      <c r="B643" s="224" t="s">
        <v>2211</v>
      </c>
      <c r="C643" s="272" t="s">
        <v>2606</v>
      </c>
      <c r="D643" s="214" t="s">
        <v>517</v>
      </c>
      <c r="E643" s="235">
        <v>319</v>
      </c>
      <c r="F643" s="497">
        <v>41739</v>
      </c>
      <c r="G643" s="44">
        <v>319</v>
      </c>
      <c r="H643" s="248">
        <f t="shared" si="10"/>
        <v>0</v>
      </c>
      <c r="I643" s="214" t="s">
        <v>8</v>
      </c>
    </row>
    <row r="644" spans="1:9" x14ac:dyDescent="0.25">
      <c r="A644" s="216"/>
      <c r="B644" s="224" t="s">
        <v>2212</v>
      </c>
      <c r="C644" s="272" t="s">
        <v>2606</v>
      </c>
      <c r="D644" s="214" t="s">
        <v>366</v>
      </c>
      <c r="E644" s="235">
        <v>9660.6</v>
      </c>
      <c r="F644" s="497">
        <v>41739</v>
      </c>
      <c r="G644" s="44">
        <v>9660.6</v>
      </c>
      <c r="H644" s="248">
        <f t="shared" si="10"/>
        <v>0</v>
      </c>
      <c r="I644" s="214" t="s">
        <v>21</v>
      </c>
    </row>
    <row r="645" spans="1:9" x14ac:dyDescent="0.25">
      <c r="A645" s="216"/>
      <c r="B645" s="224" t="s">
        <v>2213</v>
      </c>
      <c r="C645" s="272" t="s">
        <v>2606</v>
      </c>
      <c r="D645" s="214" t="s">
        <v>1782</v>
      </c>
      <c r="E645" s="235">
        <v>1279.2</v>
      </c>
      <c r="F645" s="497">
        <v>41740</v>
      </c>
      <c r="G645" s="44">
        <v>1279.2</v>
      </c>
      <c r="H645" s="248">
        <f t="shared" si="10"/>
        <v>0</v>
      </c>
      <c r="I645" s="214" t="s">
        <v>30</v>
      </c>
    </row>
    <row r="646" spans="1:9" x14ac:dyDescent="0.25">
      <c r="A646" s="216"/>
      <c r="B646" s="224" t="s">
        <v>2214</v>
      </c>
      <c r="C646" s="272" t="s">
        <v>2606</v>
      </c>
      <c r="D646" s="214" t="s">
        <v>59</v>
      </c>
      <c r="E646" s="235">
        <v>10051.200000000001</v>
      </c>
      <c r="F646" s="559" t="s">
        <v>2701</v>
      </c>
      <c r="G646" s="44">
        <v>10051.200000000001</v>
      </c>
      <c r="H646" s="248">
        <f t="shared" si="10"/>
        <v>0</v>
      </c>
      <c r="I646" s="214" t="s">
        <v>21</v>
      </c>
    </row>
    <row r="647" spans="1:9" x14ac:dyDescent="0.25">
      <c r="A647" s="216"/>
      <c r="B647" s="224" t="s">
        <v>2215</v>
      </c>
      <c r="C647" s="272" t="s">
        <v>2606</v>
      </c>
      <c r="D647" s="214" t="s">
        <v>130</v>
      </c>
      <c r="E647" s="235">
        <v>4759.5</v>
      </c>
      <c r="F647" s="497">
        <v>41739</v>
      </c>
      <c r="G647" s="44">
        <v>4759.5</v>
      </c>
      <c r="H647" s="248">
        <f t="shared" si="10"/>
        <v>0</v>
      </c>
      <c r="I647" s="214" t="s">
        <v>21</v>
      </c>
    </row>
    <row r="648" spans="1:9" x14ac:dyDescent="0.25">
      <c r="A648" s="216"/>
      <c r="B648" s="224" t="s">
        <v>2216</v>
      </c>
      <c r="C648" s="272" t="s">
        <v>2606</v>
      </c>
      <c r="D648" s="214" t="s">
        <v>2702</v>
      </c>
      <c r="E648" s="235">
        <v>1016.6</v>
      </c>
      <c r="F648" s="561" t="s">
        <v>2703</v>
      </c>
      <c r="G648" s="44">
        <v>1016.6</v>
      </c>
      <c r="H648" s="248">
        <f t="shared" si="10"/>
        <v>0</v>
      </c>
      <c r="I648" s="214" t="s">
        <v>30</v>
      </c>
    </row>
    <row r="649" spans="1:9" x14ac:dyDescent="0.25">
      <c r="A649" s="216"/>
      <c r="B649" s="224" t="s">
        <v>2217</v>
      </c>
      <c r="C649" s="272" t="s">
        <v>2606</v>
      </c>
      <c r="D649" s="214" t="s">
        <v>48</v>
      </c>
      <c r="E649" s="235">
        <v>327.60000000000002</v>
      </c>
      <c r="F649" s="497">
        <v>41739</v>
      </c>
      <c r="G649" s="44">
        <v>327.60000000000002</v>
      </c>
      <c r="H649" s="86">
        <f t="shared" si="10"/>
        <v>0</v>
      </c>
      <c r="I649" s="214" t="s">
        <v>65</v>
      </c>
    </row>
    <row r="650" spans="1:9" x14ac:dyDescent="0.25">
      <c r="A650" s="216"/>
      <c r="B650" s="224" t="s">
        <v>2218</v>
      </c>
      <c r="C650" s="272" t="s">
        <v>2606</v>
      </c>
      <c r="D650" s="214" t="s">
        <v>2692</v>
      </c>
      <c r="E650" s="235">
        <v>2179.1999999999998</v>
      </c>
      <c r="F650" s="497">
        <v>41739</v>
      </c>
      <c r="G650" s="44">
        <v>2179.1999999999998</v>
      </c>
      <c r="H650" s="86">
        <f t="shared" si="10"/>
        <v>0</v>
      </c>
      <c r="I650" s="214" t="s">
        <v>65</v>
      </c>
    </row>
    <row r="651" spans="1:9" x14ac:dyDescent="0.25">
      <c r="A651" s="216"/>
      <c r="B651" s="224" t="s">
        <v>2219</v>
      </c>
      <c r="C651" s="272" t="s">
        <v>2606</v>
      </c>
      <c r="D651" s="214" t="s">
        <v>312</v>
      </c>
      <c r="E651" s="235">
        <v>4646</v>
      </c>
      <c r="F651" s="497">
        <v>41739</v>
      </c>
      <c r="G651" s="44">
        <v>4646</v>
      </c>
      <c r="H651" s="248">
        <f t="shared" si="10"/>
        <v>0</v>
      </c>
      <c r="I651" s="214" t="s">
        <v>65</v>
      </c>
    </row>
    <row r="652" spans="1:9" x14ac:dyDescent="0.25">
      <c r="A652" s="216"/>
      <c r="B652" s="224" t="s">
        <v>2220</v>
      </c>
      <c r="C652" s="272" t="s">
        <v>2606</v>
      </c>
      <c r="D652" s="214" t="s">
        <v>19</v>
      </c>
      <c r="E652" s="235">
        <v>8500</v>
      </c>
      <c r="F652" s="497">
        <v>41741</v>
      </c>
      <c r="G652" s="44">
        <v>8500</v>
      </c>
      <c r="H652" s="248">
        <f t="shared" si="10"/>
        <v>0</v>
      </c>
      <c r="I652" s="214" t="s">
        <v>27</v>
      </c>
    </row>
    <row r="653" spans="1:9" x14ac:dyDescent="0.25">
      <c r="A653" s="216"/>
      <c r="B653" s="224" t="s">
        <v>2221</v>
      </c>
      <c r="C653" s="272" t="s">
        <v>2606</v>
      </c>
      <c r="D653" s="214" t="s">
        <v>8</v>
      </c>
      <c r="E653" s="235">
        <v>1259.2</v>
      </c>
      <c r="F653" s="497">
        <v>41739</v>
      </c>
      <c r="G653" s="44">
        <v>1259.2</v>
      </c>
      <c r="H653" s="86">
        <f t="shared" si="10"/>
        <v>0</v>
      </c>
      <c r="I653" s="214" t="s">
        <v>8</v>
      </c>
    </row>
    <row r="654" spans="1:9" x14ac:dyDescent="0.25">
      <c r="A654" s="216"/>
      <c r="B654" s="224" t="s">
        <v>2222</v>
      </c>
      <c r="C654" s="272" t="s">
        <v>2606</v>
      </c>
      <c r="D654" s="214" t="s">
        <v>8</v>
      </c>
      <c r="E654" s="235">
        <v>676.2</v>
      </c>
      <c r="F654" s="497">
        <v>41739</v>
      </c>
      <c r="G654" s="44">
        <v>676.2</v>
      </c>
      <c r="H654" s="248">
        <f t="shared" si="10"/>
        <v>0</v>
      </c>
      <c r="I654" s="214" t="s">
        <v>8</v>
      </c>
    </row>
    <row r="655" spans="1:9" x14ac:dyDescent="0.25">
      <c r="A655" s="216"/>
      <c r="B655" s="224" t="s">
        <v>2225</v>
      </c>
      <c r="C655" s="272" t="s">
        <v>2606</v>
      </c>
      <c r="D655" s="214" t="s">
        <v>1033</v>
      </c>
      <c r="E655" s="235">
        <v>13508</v>
      </c>
      <c r="F655" s="497">
        <v>41739</v>
      </c>
      <c r="G655" s="44">
        <v>13508</v>
      </c>
      <c r="H655" s="248">
        <f t="shared" si="10"/>
        <v>0</v>
      </c>
      <c r="I655" s="214"/>
    </row>
    <row r="656" spans="1:9" x14ac:dyDescent="0.25">
      <c r="A656" s="216"/>
      <c r="B656" s="224" t="s">
        <v>2227</v>
      </c>
      <c r="C656" s="272" t="s">
        <v>2606</v>
      </c>
      <c r="D656" s="214" t="s">
        <v>508</v>
      </c>
      <c r="E656" s="239">
        <v>47113.5</v>
      </c>
      <c r="F656" s="560" t="s">
        <v>2704</v>
      </c>
      <c r="G656" s="44">
        <v>47113.5</v>
      </c>
      <c r="H656" s="86">
        <f t="shared" si="10"/>
        <v>0</v>
      </c>
      <c r="I656" s="214" t="s">
        <v>8</v>
      </c>
    </row>
    <row r="657" spans="1:9" x14ac:dyDescent="0.25">
      <c r="A657" s="216"/>
      <c r="B657" s="224" t="s">
        <v>2228</v>
      </c>
      <c r="C657" s="272" t="s">
        <v>2606</v>
      </c>
      <c r="D657" s="214" t="s">
        <v>2705</v>
      </c>
      <c r="E657" s="235">
        <v>1380</v>
      </c>
      <c r="F657" s="497">
        <v>41739</v>
      </c>
      <c r="G657" s="44">
        <v>1380</v>
      </c>
      <c r="H657" s="248">
        <f t="shared" si="10"/>
        <v>0</v>
      </c>
      <c r="I657" s="214" t="s">
        <v>65</v>
      </c>
    </row>
    <row r="658" spans="1:9" x14ac:dyDescent="0.25">
      <c r="A658" s="216"/>
      <c r="B658" s="224" t="s">
        <v>2230</v>
      </c>
      <c r="C658" s="272" t="s">
        <v>2606</v>
      </c>
      <c r="D658" s="214" t="s">
        <v>213</v>
      </c>
      <c r="E658" s="235">
        <v>970</v>
      </c>
      <c r="F658" s="497">
        <v>41739</v>
      </c>
      <c r="G658" s="44">
        <v>970</v>
      </c>
      <c r="H658" s="248">
        <f t="shared" si="10"/>
        <v>0</v>
      </c>
      <c r="I658" s="214" t="s">
        <v>65</v>
      </c>
    </row>
    <row r="659" spans="1:9" x14ac:dyDescent="0.25">
      <c r="A659" s="216"/>
      <c r="B659" s="224" t="s">
        <v>2231</v>
      </c>
      <c r="C659" s="272" t="s">
        <v>2606</v>
      </c>
      <c r="D659" s="214" t="s">
        <v>1084</v>
      </c>
      <c r="E659" s="235">
        <v>2695</v>
      </c>
      <c r="F659" s="497">
        <v>41740</v>
      </c>
      <c r="G659" s="56">
        <v>2695</v>
      </c>
      <c r="H659" s="86">
        <f t="shared" si="10"/>
        <v>0</v>
      </c>
      <c r="I659" s="214" t="s">
        <v>217</v>
      </c>
    </row>
    <row r="660" spans="1:9" x14ac:dyDescent="0.25">
      <c r="A660" s="216"/>
      <c r="B660" s="224" t="s">
        <v>2232</v>
      </c>
      <c r="C660" s="272" t="s">
        <v>2606</v>
      </c>
      <c r="D660" s="214" t="s">
        <v>191</v>
      </c>
      <c r="E660" s="235">
        <v>2404</v>
      </c>
      <c r="F660" s="497">
        <v>41740</v>
      </c>
      <c r="G660" s="56">
        <v>2404</v>
      </c>
      <c r="H660" s="248">
        <f t="shared" si="10"/>
        <v>0</v>
      </c>
      <c r="I660" s="214" t="s">
        <v>217</v>
      </c>
    </row>
    <row r="661" spans="1:9" x14ac:dyDescent="0.25">
      <c r="A661" s="216"/>
      <c r="B661" s="224" t="s">
        <v>2233</v>
      </c>
      <c r="C661" s="272" t="s">
        <v>2606</v>
      </c>
      <c r="D661" s="214" t="s">
        <v>348</v>
      </c>
      <c r="E661" s="235">
        <v>2858.1</v>
      </c>
      <c r="F661" s="497">
        <v>41740</v>
      </c>
      <c r="G661" s="56">
        <v>2858.1</v>
      </c>
      <c r="H661" s="86">
        <f t="shared" si="10"/>
        <v>0</v>
      </c>
      <c r="I661" s="214" t="s">
        <v>217</v>
      </c>
    </row>
    <row r="662" spans="1:9" x14ac:dyDescent="0.25">
      <c r="A662" s="216"/>
      <c r="B662" s="224" t="s">
        <v>2234</v>
      </c>
      <c r="C662" s="272" t="s">
        <v>2606</v>
      </c>
      <c r="D662" s="214" t="s">
        <v>78</v>
      </c>
      <c r="E662" s="235">
        <v>2289</v>
      </c>
      <c r="F662" s="497">
        <v>41740</v>
      </c>
      <c r="G662" s="56">
        <v>2289</v>
      </c>
      <c r="H662" s="248">
        <f t="shared" si="10"/>
        <v>0</v>
      </c>
      <c r="I662" s="214" t="s">
        <v>217</v>
      </c>
    </row>
    <row r="663" spans="1:9" x14ac:dyDescent="0.25">
      <c r="A663" s="216"/>
      <c r="B663" s="224" t="s">
        <v>2235</v>
      </c>
      <c r="C663" s="272" t="s">
        <v>2606</v>
      </c>
      <c r="D663" s="214" t="s">
        <v>19</v>
      </c>
      <c r="E663" s="235">
        <v>760343.96</v>
      </c>
      <c r="F663" s="560" t="s">
        <v>4934</v>
      </c>
      <c r="G663" s="44">
        <f>234437.64+150000+282090+93816.32</f>
        <v>760343.96</v>
      </c>
      <c r="H663" s="248">
        <f t="shared" si="10"/>
        <v>0</v>
      </c>
      <c r="I663" s="214"/>
    </row>
    <row r="664" spans="1:9" x14ac:dyDescent="0.25">
      <c r="A664" s="216"/>
      <c r="B664" s="224" t="s">
        <v>2236</v>
      </c>
      <c r="C664" s="272" t="s">
        <v>2606</v>
      </c>
      <c r="D664" s="214" t="s">
        <v>245</v>
      </c>
      <c r="E664" s="235">
        <v>19453</v>
      </c>
      <c r="F664" s="497">
        <v>41740</v>
      </c>
      <c r="G664" s="56">
        <v>19453</v>
      </c>
      <c r="H664" s="248">
        <f t="shared" si="10"/>
        <v>0</v>
      </c>
      <c r="I664" s="214" t="s">
        <v>27</v>
      </c>
    </row>
    <row r="665" spans="1:9" x14ac:dyDescent="0.25">
      <c r="A665" s="216"/>
      <c r="B665" s="224" t="s">
        <v>2237</v>
      </c>
      <c r="C665" s="272" t="s">
        <v>2606</v>
      </c>
      <c r="D665" s="214" t="s">
        <v>2706</v>
      </c>
      <c r="E665" s="235">
        <v>2330.4</v>
      </c>
      <c r="F665" s="497">
        <v>41740</v>
      </c>
      <c r="G665" s="56">
        <v>2330.4</v>
      </c>
      <c r="H665" s="248">
        <f t="shared" si="10"/>
        <v>0</v>
      </c>
      <c r="I665" s="214" t="s">
        <v>217</v>
      </c>
    </row>
    <row r="666" spans="1:9" x14ac:dyDescent="0.25">
      <c r="A666" s="216"/>
      <c r="B666" s="224" t="s">
        <v>2238</v>
      </c>
      <c r="C666" s="272" t="s">
        <v>2606</v>
      </c>
      <c r="D666" s="214" t="s">
        <v>144</v>
      </c>
      <c r="E666" s="235">
        <v>4325.2</v>
      </c>
      <c r="F666" s="497">
        <v>41740</v>
      </c>
      <c r="G666" s="56">
        <v>4325.2</v>
      </c>
      <c r="H666" s="248">
        <f t="shared" si="10"/>
        <v>0</v>
      </c>
      <c r="I666" s="214" t="s">
        <v>217</v>
      </c>
    </row>
    <row r="667" spans="1:9" x14ac:dyDescent="0.25">
      <c r="A667" s="216"/>
      <c r="B667" s="224" t="s">
        <v>2239</v>
      </c>
      <c r="C667" s="272" t="s">
        <v>2606</v>
      </c>
      <c r="D667" s="214" t="s">
        <v>27</v>
      </c>
      <c r="E667" s="235">
        <v>15728</v>
      </c>
      <c r="F667" s="497">
        <v>41740</v>
      </c>
      <c r="G667" s="56">
        <v>15728</v>
      </c>
      <c r="H667" s="86">
        <f t="shared" si="10"/>
        <v>0</v>
      </c>
      <c r="I667" s="214" t="s">
        <v>27</v>
      </c>
    </row>
    <row r="668" spans="1:9" x14ac:dyDescent="0.25">
      <c r="A668" s="216"/>
      <c r="B668" s="224" t="s">
        <v>2240</v>
      </c>
      <c r="C668" s="272" t="s">
        <v>2606</v>
      </c>
      <c r="D668" s="214" t="s">
        <v>85</v>
      </c>
      <c r="E668" s="235">
        <v>13531.2</v>
      </c>
      <c r="F668" s="497">
        <v>41740</v>
      </c>
      <c r="G668" s="56">
        <v>13531.2</v>
      </c>
      <c r="H668" s="248">
        <f t="shared" si="10"/>
        <v>0</v>
      </c>
      <c r="I668" s="214" t="s">
        <v>27</v>
      </c>
    </row>
    <row r="669" spans="1:9" x14ac:dyDescent="0.25">
      <c r="A669" s="216"/>
      <c r="B669" s="224" t="s">
        <v>2242</v>
      </c>
      <c r="C669" s="272" t="s">
        <v>2606</v>
      </c>
      <c r="D669" s="214" t="s">
        <v>149</v>
      </c>
      <c r="E669" s="235">
        <v>16509</v>
      </c>
      <c r="F669" s="497">
        <v>41740</v>
      </c>
      <c r="G669" s="56">
        <v>16509</v>
      </c>
      <c r="H669" s="86">
        <f t="shared" si="10"/>
        <v>0</v>
      </c>
      <c r="I669" s="214" t="s">
        <v>27</v>
      </c>
    </row>
    <row r="670" spans="1:9" x14ac:dyDescent="0.25">
      <c r="A670" s="216"/>
      <c r="B670" s="224" t="s">
        <v>2243</v>
      </c>
      <c r="C670" s="272" t="s">
        <v>2606</v>
      </c>
      <c r="D670" s="214" t="s">
        <v>87</v>
      </c>
      <c r="E670" s="235">
        <v>4884</v>
      </c>
      <c r="F670" s="497">
        <v>41740</v>
      </c>
      <c r="G670" s="56">
        <v>4884</v>
      </c>
      <c r="H670" s="248">
        <f t="shared" si="10"/>
        <v>0</v>
      </c>
      <c r="I670" s="214" t="s">
        <v>217</v>
      </c>
    </row>
    <row r="671" spans="1:9" x14ac:dyDescent="0.25">
      <c r="A671" s="216"/>
      <c r="B671" s="224" t="s">
        <v>2244</v>
      </c>
      <c r="C671" s="272" t="s">
        <v>2606</v>
      </c>
      <c r="D671" s="220" t="s">
        <v>2707</v>
      </c>
      <c r="E671" s="241">
        <v>0</v>
      </c>
      <c r="F671" s="594" t="s">
        <v>2708</v>
      </c>
      <c r="G671" s="280"/>
      <c r="H671" s="86">
        <f t="shared" si="10"/>
        <v>0</v>
      </c>
      <c r="I671" s="214" t="s">
        <v>27</v>
      </c>
    </row>
    <row r="672" spans="1:9" x14ac:dyDescent="0.25">
      <c r="A672" s="216"/>
      <c r="B672" s="224" t="s">
        <v>2245</v>
      </c>
      <c r="C672" s="272" t="s">
        <v>2606</v>
      </c>
      <c r="D672" s="214" t="s">
        <v>91</v>
      </c>
      <c r="E672" s="235">
        <v>15009.2</v>
      </c>
      <c r="F672" s="497">
        <v>41740</v>
      </c>
      <c r="G672" s="44">
        <v>15009.2</v>
      </c>
      <c r="H672" s="86">
        <f t="shared" si="10"/>
        <v>0</v>
      </c>
      <c r="I672" s="214" t="s">
        <v>27</v>
      </c>
    </row>
    <row r="673" spans="1:9" x14ac:dyDescent="0.25">
      <c r="A673" s="216"/>
      <c r="B673" s="224" t="s">
        <v>2246</v>
      </c>
      <c r="C673" s="272" t="s">
        <v>2606</v>
      </c>
      <c r="D673" s="214" t="s">
        <v>18</v>
      </c>
      <c r="E673" s="235">
        <v>1300.5</v>
      </c>
      <c r="F673" s="497">
        <v>41739</v>
      </c>
      <c r="G673" s="44">
        <v>1300.5</v>
      </c>
      <c r="H673" s="86">
        <f t="shared" si="10"/>
        <v>0</v>
      </c>
      <c r="I673" s="214"/>
    </row>
    <row r="674" spans="1:9" x14ac:dyDescent="0.25">
      <c r="A674" s="216"/>
      <c r="B674" s="224" t="s">
        <v>2247</v>
      </c>
      <c r="C674" s="272" t="s">
        <v>2606</v>
      </c>
      <c r="D674" s="214" t="s">
        <v>233</v>
      </c>
      <c r="E674" s="235">
        <v>1369</v>
      </c>
      <c r="F674" s="497">
        <v>41740</v>
      </c>
      <c r="G674" s="44">
        <v>1369</v>
      </c>
      <c r="H674" s="86">
        <f t="shared" si="10"/>
        <v>0</v>
      </c>
      <c r="I674" s="214" t="s">
        <v>217</v>
      </c>
    </row>
    <row r="675" spans="1:9" x14ac:dyDescent="0.25">
      <c r="A675" s="216"/>
      <c r="B675" s="224" t="s">
        <v>2248</v>
      </c>
      <c r="C675" s="272" t="s">
        <v>2606</v>
      </c>
      <c r="D675" s="214" t="s">
        <v>1658</v>
      </c>
      <c r="E675" s="235">
        <v>6870</v>
      </c>
      <c r="F675" s="497">
        <v>41740</v>
      </c>
      <c r="G675" s="56">
        <v>6870</v>
      </c>
      <c r="H675" s="86">
        <f t="shared" si="10"/>
        <v>0</v>
      </c>
      <c r="I675" s="214" t="s">
        <v>217</v>
      </c>
    </row>
    <row r="676" spans="1:9" x14ac:dyDescent="0.25">
      <c r="A676" s="216"/>
      <c r="B676" s="224" t="s">
        <v>2249</v>
      </c>
      <c r="C676" s="272" t="s">
        <v>2606</v>
      </c>
      <c r="D676" s="214" t="s">
        <v>2709</v>
      </c>
      <c r="E676" s="235">
        <v>765.15</v>
      </c>
      <c r="F676" s="497">
        <v>41740</v>
      </c>
      <c r="G676" s="56">
        <v>765.15</v>
      </c>
      <c r="H676" s="86">
        <f t="shared" si="10"/>
        <v>0</v>
      </c>
      <c r="I676" s="214" t="s">
        <v>217</v>
      </c>
    </row>
    <row r="677" spans="1:9" x14ac:dyDescent="0.25">
      <c r="A677" s="216"/>
      <c r="B677" s="224" t="s">
        <v>2250</v>
      </c>
      <c r="C677" s="272" t="s">
        <v>2606</v>
      </c>
      <c r="D677" s="214" t="s">
        <v>99</v>
      </c>
      <c r="E677" s="235">
        <v>3778</v>
      </c>
      <c r="F677" s="497">
        <v>41740</v>
      </c>
      <c r="G677" s="56">
        <v>3778</v>
      </c>
      <c r="H677" s="86">
        <f t="shared" si="10"/>
        <v>0</v>
      </c>
      <c r="I677" s="214" t="s">
        <v>217</v>
      </c>
    </row>
    <row r="678" spans="1:9" x14ac:dyDescent="0.25">
      <c r="A678" s="216"/>
      <c r="B678" s="224" t="s">
        <v>2251</v>
      </c>
      <c r="C678" s="272" t="s">
        <v>2606</v>
      </c>
      <c r="D678" s="214" t="s">
        <v>134</v>
      </c>
      <c r="E678" s="235">
        <v>6862.5</v>
      </c>
      <c r="F678" s="497">
        <v>41740</v>
      </c>
      <c r="G678" s="56">
        <v>6862.5</v>
      </c>
      <c r="H678" s="86">
        <f t="shared" si="10"/>
        <v>0</v>
      </c>
      <c r="I678" s="214" t="s">
        <v>21</v>
      </c>
    </row>
    <row r="679" spans="1:9" x14ac:dyDescent="0.25">
      <c r="A679" s="216"/>
      <c r="B679" s="224" t="s">
        <v>2252</v>
      </c>
      <c r="C679" s="272" t="s">
        <v>2606</v>
      </c>
      <c r="D679" s="214" t="s">
        <v>180</v>
      </c>
      <c r="E679" s="235">
        <v>14669</v>
      </c>
      <c r="F679" s="497">
        <v>41740</v>
      </c>
      <c r="G679" s="56">
        <v>14669</v>
      </c>
      <c r="H679" s="86">
        <f t="shared" si="10"/>
        <v>0</v>
      </c>
      <c r="I679" s="214" t="s">
        <v>21</v>
      </c>
    </row>
    <row r="680" spans="1:9" x14ac:dyDescent="0.25">
      <c r="A680" s="216"/>
      <c r="B680" s="224" t="s">
        <v>2253</v>
      </c>
      <c r="C680" s="272" t="s">
        <v>2606</v>
      </c>
      <c r="D680" s="214" t="s">
        <v>68</v>
      </c>
      <c r="E680" s="235">
        <v>3255</v>
      </c>
      <c r="F680" s="497">
        <v>41740</v>
      </c>
      <c r="G680" s="56">
        <v>3255</v>
      </c>
      <c r="H680" s="86">
        <f t="shared" si="10"/>
        <v>0</v>
      </c>
      <c r="I680" s="214" t="s">
        <v>21</v>
      </c>
    </row>
    <row r="681" spans="1:9" x14ac:dyDescent="0.25">
      <c r="A681" s="216"/>
      <c r="B681" s="224" t="s">
        <v>2254</v>
      </c>
      <c r="C681" s="272" t="s">
        <v>2606</v>
      </c>
      <c r="D681" s="214" t="s">
        <v>62</v>
      </c>
      <c r="E681" s="235">
        <v>14974.5</v>
      </c>
      <c r="F681" s="554" t="s">
        <v>2710</v>
      </c>
      <c r="G681" s="44">
        <v>14974.5</v>
      </c>
      <c r="H681" s="86">
        <f t="shared" si="10"/>
        <v>0</v>
      </c>
      <c r="I681" s="214" t="s">
        <v>21</v>
      </c>
    </row>
    <row r="682" spans="1:9" x14ac:dyDescent="0.25">
      <c r="A682" s="216"/>
      <c r="B682" s="224" t="s">
        <v>2255</v>
      </c>
      <c r="C682" s="272" t="s">
        <v>2606</v>
      </c>
      <c r="D682" s="329" t="s">
        <v>2711</v>
      </c>
      <c r="E682" s="330">
        <v>0</v>
      </c>
      <c r="F682" s="594" t="s">
        <v>2708</v>
      </c>
      <c r="G682" s="280"/>
      <c r="H682" s="86">
        <f t="shared" si="10"/>
        <v>0</v>
      </c>
      <c r="I682" s="214" t="s">
        <v>27</v>
      </c>
    </row>
    <row r="683" spans="1:9" x14ac:dyDescent="0.25">
      <c r="A683" s="216"/>
      <c r="B683" s="224" t="s">
        <v>2257</v>
      </c>
      <c r="C683" s="272" t="s">
        <v>2606</v>
      </c>
      <c r="D683" s="214" t="s">
        <v>346</v>
      </c>
      <c r="E683" s="235">
        <v>2043.2</v>
      </c>
      <c r="F683" s="497">
        <v>41740</v>
      </c>
      <c r="G683" s="44">
        <v>2043.2</v>
      </c>
      <c r="H683" s="86">
        <f t="shared" si="10"/>
        <v>0</v>
      </c>
      <c r="I683" s="214" t="s">
        <v>27</v>
      </c>
    </row>
    <row r="684" spans="1:9" x14ac:dyDescent="0.25">
      <c r="A684" s="216"/>
      <c r="B684" s="224" t="s">
        <v>2258</v>
      </c>
      <c r="C684" s="272" t="s">
        <v>2606</v>
      </c>
      <c r="D684" s="214" t="s">
        <v>696</v>
      </c>
      <c r="E684" s="235">
        <v>4096</v>
      </c>
      <c r="F684" s="497">
        <v>41740</v>
      </c>
      <c r="G684" s="44">
        <v>4096</v>
      </c>
      <c r="H684" s="86">
        <f t="shared" si="10"/>
        <v>0</v>
      </c>
      <c r="I684" s="214" t="s">
        <v>27</v>
      </c>
    </row>
    <row r="685" spans="1:9" x14ac:dyDescent="0.25">
      <c r="A685" s="216"/>
      <c r="B685" s="224" t="s">
        <v>2259</v>
      </c>
      <c r="C685" s="272" t="s">
        <v>2606</v>
      </c>
      <c r="D685" s="214" t="s">
        <v>88</v>
      </c>
      <c r="E685" s="235">
        <v>4745</v>
      </c>
      <c r="F685" s="497">
        <v>41740</v>
      </c>
      <c r="G685" s="44">
        <v>4745</v>
      </c>
      <c r="H685" s="86">
        <f t="shared" si="10"/>
        <v>0</v>
      </c>
      <c r="I685" s="214" t="s">
        <v>27</v>
      </c>
    </row>
    <row r="686" spans="1:9" x14ac:dyDescent="0.25">
      <c r="A686" s="216"/>
      <c r="B686" s="224" t="s">
        <v>2261</v>
      </c>
      <c r="C686" s="272" t="s">
        <v>2606</v>
      </c>
      <c r="D686" s="214" t="s">
        <v>168</v>
      </c>
      <c r="E686" s="235">
        <v>23340.5</v>
      </c>
      <c r="F686" s="497">
        <v>41741</v>
      </c>
      <c r="G686" s="44">
        <v>23340.5</v>
      </c>
      <c r="H686" s="86">
        <f t="shared" si="10"/>
        <v>0</v>
      </c>
      <c r="I686" s="214" t="s">
        <v>162</v>
      </c>
    </row>
    <row r="687" spans="1:9" x14ac:dyDescent="0.25">
      <c r="A687" s="216"/>
      <c r="B687" s="224" t="s">
        <v>2262</v>
      </c>
      <c r="C687" s="272" t="s">
        <v>2606</v>
      </c>
      <c r="D687" s="214" t="s">
        <v>2712</v>
      </c>
      <c r="E687" s="235">
        <v>6450</v>
      </c>
      <c r="F687" s="497">
        <v>41741</v>
      </c>
      <c r="G687" s="44">
        <v>6450</v>
      </c>
      <c r="H687" s="86">
        <f t="shared" si="10"/>
        <v>0</v>
      </c>
      <c r="I687" s="214" t="s">
        <v>162</v>
      </c>
    </row>
    <row r="688" spans="1:9" x14ac:dyDescent="0.25">
      <c r="A688" s="216"/>
      <c r="B688" s="224" t="s">
        <v>2263</v>
      </c>
      <c r="C688" s="272" t="s">
        <v>2606</v>
      </c>
      <c r="D688" s="214" t="s">
        <v>169</v>
      </c>
      <c r="E688" s="235">
        <v>30676.400000000001</v>
      </c>
      <c r="F688" s="497">
        <v>41741</v>
      </c>
      <c r="G688" s="44">
        <v>30676.400000000001</v>
      </c>
      <c r="H688" s="86">
        <f t="shared" si="10"/>
        <v>0</v>
      </c>
      <c r="I688" s="214" t="s">
        <v>162</v>
      </c>
    </row>
    <row r="689" spans="1:9" x14ac:dyDescent="0.25">
      <c r="A689" s="216"/>
      <c r="B689" s="224" t="s">
        <v>2265</v>
      </c>
      <c r="C689" s="272" t="s">
        <v>2606</v>
      </c>
      <c r="D689" s="214" t="s">
        <v>92</v>
      </c>
      <c r="E689" s="235">
        <v>8452.2000000000007</v>
      </c>
      <c r="F689" s="497">
        <v>41740</v>
      </c>
      <c r="G689" s="44">
        <v>8452.2000000000007</v>
      </c>
      <c r="H689" s="86">
        <f t="shared" si="10"/>
        <v>0</v>
      </c>
      <c r="I689" s="214" t="s">
        <v>27</v>
      </c>
    </row>
    <row r="690" spans="1:9" x14ac:dyDescent="0.25">
      <c r="A690" s="216"/>
      <c r="B690" s="224" t="s">
        <v>2266</v>
      </c>
      <c r="C690" s="272" t="s">
        <v>2606</v>
      </c>
      <c r="D690" s="214" t="s">
        <v>63</v>
      </c>
      <c r="E690" s="235">
        <v>1827.5</v>
      </c>
      <c r="F690" s="497">
        <v>41740</v>
      </c>
      <c r="G690" s="44">
        <v>1827.5</v>
      </c>
      <c r="H690" s="86">
        <f t="shared" si="10"/>
        <v>0</v>
      </c>
      <c r="I690" s="214" t="s">
        <v>21</v>
      </c>
    </row>
    <row r="691" spans="1:9" x14ac:dyDescent="0.25">
      <c r="A691" s="216"/>
      <c r="B691" s="224" t="s">
        <v>2267</v>
      </c>
      <c r="C691" s="272" t="s">
        <v>2606</v>
      </c>
      <c r="D691" s="214" t="s">
        <v>22</v>
      </c>
      <c r="E691" s="235">
        <v>11844.6</v>
      </c>
      <c r="F691" s="497">
        <v>41741</v>
      </c>
      <c r="G691" s="44">
        <v>11844.6</v>
      </c>
      <c r="H691" s="86">
        <f t="shared" si="10"/>
        <v>0</v>
      </c>
      <c r="I691" s="214" t="s">
        <v>162</v>
      </c>
    </row>
    <row r="692" spans="1:9" x14ac:dyDescent="0.25">
      <c r="A692" s="216"/>
      <c r="B692" s="224" t="s">
        <v>2268</v>
      </c>
      <c r="C692" s="272" t="s">
        <v>2606</v>
      </c>
      <c r="D692" s="214" t="s">
        <v>163</v>
      </c>
      <c r="E692" s="235">
        <v>4276.1000000000004</v>
      </c>
      <c r="F692" s="497">
        <v>41741</v>
      </c>
      <c r="G692" s="44">
        <v>4276.1000000000004</v>
      </c>
      <c r="H692" s="86">
        <f t="shared" si="10"/>
        <v>0</v>
      </c>
      <c r="I692" s="214" t="s">
        <v>162</v>
      </c>
    </row>
    <row r="693" spans="1:9" x14ac:dyDescent="0.25">
      <c r="A693" s="216"/>
      <c r="B693" s="224" t="s">
        <v>2269</v>
      </c>
      <c r="C693" s="272" t="s">
        <v>2606</v>
      </c>
      <c r="D693" s="214" t="s">
        <v>160</v>
      </c>
      <c r="E693" s="235">
        <v>53555.4</v>
      </c>
      <c r="F693" s="559" t="s">
        <v>2713</v>
      </c>
      <c r="G693" s="44">
        <v>53555.4</v>
      </c>
      <c r="H693" s="86">
        <f t="shared" si="10"/>
        <v>0</v>
      </c>
      <c r="I693" s="214" t="s">
        <v>162</v>
      </c>
    </row>
    <row r="694" spans="1:9" x14ac:dyDescent="0.25">
      <c r="A694" s="216"/>
      <c r="B694" s="224" t="s">
        <v>2270</v>
      </c>
      <c r="C694" s="272" t="s">
        <v>2606</v>
      </c>
      <c r="D694" s="214" t="s">
        <v>435</v>
      </c>
      <c r="E694" s="235">
        <v>3662.3</v>
      </c>
      <c r="F694" s="555" t="s">
        <v>2714</v>
      </c>
      <c r="G694" s="44">
        <v>3662.3</v>
      </c>
      <c r="H694" s="86">
        <f t="shared" si="10"/>
        <v>0</v>
      </c>
      <c r="I694" s="214" t="s">
        <v>8</v>
      </c>
    </row>
    <row r="695" spans="1:9" x14ac:dyDescent="0.25">
      <c r="A695" s="216"/>
      <c r="B695" s="224" t="s">
        <v>2271</v>
      </c>
      <c r="C695" s="272" t="s">
        <v>2606</v>
      </c>
      <c r="D695" s="214" t="s">
        <v>272</v>
      </c>
      <c r="E695" s="235">
        <v>2380</v>
      </c>
      <c r="F695" s="554" t="s">
        <v>2715</v>
      </c>
      <c r="G695" s="44">
        <v>2380</v>
      </c>
      <c r="H695" s="86">
        <f t="shared" si="10"/>
        <v>0</v>
      </c>
      <c r="I695" s="214" t="s">
        <v>162</v>
      </c>
    </row>
    <row r="696" spans="1:9" x14ac:dyDescent="0.25">
      <c r="A696" s="216"/>
      <c r="B696" s="224" t="s">
        <v>2272</v>
      </c>
      <c r="C696" s="272" t="s">
        <v>2606</v>
      </c>
      <c r="D696" s="214" t="s">
        <v>358</v>
      </c>
      <c r="E696" s="235">
        <v>11172.6</v>
      </c>
      <c r="F696" s="497">
        <v>41745</v>
      </c>
      <c r="G696" s="44">
        <v>11172.6</v>
      </c>
      <c r="H696" s="86">
        <f t="shared" si="10"/>
        <v>0</v>
      </c>
      <c r="I696" s="214" t="s">
        <v>162</v>
      </c>
    </row>
    <row r="697" spans="1:9" x14ac:dyDescent="0.25">
      <c r="A697" s="216"/>
      <c r="B697" s="224" t="s">
        <v>2273</v>
      </c>
      <c r="C697" s="272" t="s">
        <v>2606</v>
      </c>
      <c r="D697" s="214" t="s">
        <v>175</v>
      </c>
      <c r="E697" s="235">
        <v>8467.5</v>
      </c>
      <c r="F697" s="559" t="s">
        <v>2716</v>
      </c>
      <c r="G697" s="44">
        <v>8467.5</v>
      </c>
      <c r="H697" s="86">
        <f t="shared" si="10"/>
        <v>0</v>
      </c>
      <c r="I697" s="214" t="s">
        <v>162</v>
      </c>
    </row>
    <row r="698" spans="1:9" x14ac:dyDescent="0.25">
      <c r="A698" s="216"/>
      <c r="B698" s="224" t="s">
        <v>2275</v>
      </c>
      <c r="C698" s="272" t="s">
        <v>2606</v>
      </c>
      <c r="D698" s="214" t="s">
        <v>14</v>
      </c>
      <c r="E698" s="235">
        <v>5200</v>
      </c>
      <c r="F698" s="497">
        <v>41740</v>
      </c>
      <c r="G698" s="44">
        <v>5200</v>
      </c>
      <c r="H698" s="86">
        <f t="shared" si="10"/>
        <v>0</v>
      </c>
      <c r="I698" s="214"/>
    </row>
    <row r="699" spans="1:9" x14ac:dyDescent="0.25">
      <c r="A699" s="216"/>
      <c r="B699" s="224" t="s">
        <v>2276</v>
      </c>
      <c r="C699" s="272" t="s">
        <v>2606</v>
      </c>
      <c r="D699" s="214" t="s">
        <v>545</v>
      </c>
      <c r="E699" s="235">
        <v>4057.2</v>
      </c>
      <c r="F699" s="497">
        <v>41741</v>
      </c>
      <c r="G699" s="44">
        <v>4057.2</v>
      </c>
      <c r="H699" s="86">
        <f t="shared" si="10"/>
        <v>0</v>
      </c>
      <c r="I699" s="214" t="s">
        <v>162</v>
      </c>
    </row>
    <row r="700" spans="1:9" x14ac:dyDescent="0.25">
      <c r="A700" s="216"/>
      <c r="B700" s="224" t="s">
        <v>2278</v>
      </c>
      <c r="C700" s="272" t="s">
        <v>2606</v>
      </c>
      <c r="D700" s="214" t="s">
        <v>359</v>
      </c>
      <c r="E700" s="246">
        <v>11510.2</v>
      </c>
      <c r="F700" s="497">
        <v>41741</v>
      </c>
      <c r="G700" s="44">
        <v>11510.2</v>
      </c>
      <c r="H700" s="86">
        <f t="shared" si="10"/>
        <v>0</v>
      </c>
      <c r="I700" s="214" t="s">
        <v>162</v>
      </c>
    </row>
    <row r="701" spans="1:9" x14ac:dyDescent="0.25">
      <c r="A701" s="216">
        <v>41740</v>
      </c>
      <c r="B701" s="224" t="s">
        <v>2279</v>
      </c>
      <c r="C701" s="272" t="s">
        <v>2606</v>
      </c>
      <c r="D701" s="214" t="s">
        <v>152</v>
      </c>
      <c r="E701" s="235">
        <v>7862.2</v>
      </c>
      <c r="F701" s="497">
        <v>41740</v>
      </c>
      <c r="G701" s="44">
        <v>7862.2</v>
      </c>
      <c r="H701" s="86">
        <f t="shared" si="10"/>
        <v>0</v>
      </c>
      <c r="I701" s="214"/>
    </row>
    <row r="702" spans="1:9" x14ac:dyDescent="0.25">
      <c r="A702" s="216"/>
      <c r="B702" s="224" t="s">
        <v>2280</v>
      </c>
      <c r="C702" s="272" t="s">
        <v>2606</v>
      </c>
      <c r="D702" s="214" t="s">
        <v>168</v>
      </c>
      <c r="E702" s="235">
        <v>1194.5</v>
      </c>
      <c r="F702" s="497">
        <v>41741</v>
      </c>
      <c r="G702" s="44">
        <v>1194.5</v>
      </c>
      <c r="H702" s="86">
        <f t="shared" si="10"/>
        <v>0</v>
      </c>
      <c r="I702" s="58" t="s">
        <v>162</v>
      </c>
    </row>
    <row r="703" spans="1:9" x14ac:dyDescent="0.25">
      <c r="A703" s="216">
        <v>41740</v>
      </c>
      <c r="B703" s="224" t="s">
        <v>2281</v>
      </c>
      <c r="C703" s="272" t="s">
        <v>2606</v>
      </c>
      <c r="D703" s="214" t="s">
        <v>8</v>
      </c>
      <c r="E703" s="235">
        <v>1118.5999999999999</v>
      </c>
      <c r="F703" s="497">
        <v>41740</v>
      </c>
      <c r="G703" s="44">
        <v>1118.5999999999999</v>
      </c>
      <c r="H703" s="293">
        <f t="shared" si="10"/>
        <v>0</v>
      </c>
      <c r="I703" s="32"/>
    </row>
    <row r="704" spans="1:9" x14ac:dyDescent="0.25">
      <c r="A704" s="216"/>
      <c r="B704" s="224" t="s">
        <v>2282</v>
      </c>
      <c r="C704" s="272" t="s">
        <v>2606</v>
      </c>
      <c r="D704" s="214" t="s">
        <v>524</v>
      </c>
      <c r="E704" s="235">
        <v>229.6</v>
      </c>
      <c r="F704" s="497">
        <v>41740</v>
      </c>
      <c r="G704" s="44">
        <v>229.6</v>
      </c>
      <c r="H704" s="248">
        <f t="shared" ref="H704:H767" si="11">E704-G704</f>
        <v>0</v>
      </c>
      <c r="I704" s="32"/>
    </row>
    <row r="705" spans="1:9" x14ac:dyDescent="0.25">
      <c r="A705" s="216"/>
      <c r="B705" s="224" t="s">
        <v>2283</v>
      </c>
      <c r="C705" s="272" t="s">
        <v>2606</v>
      </c>
      <c r="D705" s="214" t="s">
        <v>287</v>
      </c>
      <c r="E705" s="235">
        <v>34848</v>
      </c>
      <c r="F705" s="497">
        <v>41740</v>
      </c>
      <c r="G705" s="44">
        <v>34848</v>
      </c>
      <c r="H705" s="86">
        <f t="shared" si="11"/>
        <v>0</v>
      </c>
      <c r="I705" s="32"/>
    </row>
    <row r="706" spans="1:9" x14ac:dyDescent="0.25">
      <c r="A706" s="216"/>
      <c r="B706" s="224" t="s">
        <v>2284</v>
      </c>
      <c r="C706" s="272" t="s">
        <v>2606</v>
      </c>
      <c r="D706" s="214" t="s">
        <v>28</v>
      </c>
      <c r="E706" s="235">
        <v>5363</v>
      </c>
      <c r="F706" s="497">
        <v>41740</v>
      </c>
      <c r="G706" s="44">
        <v>5363</v>
      </c>
      <c r="H706" s="248">
        <f t="shared" si="11"/>
        <v>0</v>
      </c>
      <c r="I706" s="32"/>
    </row>
    <row r="707" spans="1:9" x14ac:dyDescent="0.25">
      <c r="A707" s="216"/>
      <c r="B707" s="224" t="s">
        <v>2286</v>
      </c>
      <c r="C707" s="272" t="s">
        <v>2606</v>
      </c>
      <c r="D707" s="214" t="s">
        <v>338</v>
      </c>
      <c r="E707" s="235">
        <v>598</v>
      </c>
      <c r="F707" s="497">
        <v>41740</v>
      </c>
      <c r="G707" s="44">
        <v>598</v>
      </c>
      <c r="H707" s="248">
        <f t="shared" si="11"/>
        <v>0</v>
      </c>
      <c r="I707" s="32"/>
    </row>
    <row r="708" spans="1:9" x14ac:dyDescent="0.25">
      <c r="A708" s="216"/>
      <c r="B708" s="224" t="s">
        <v>2287</v>
      </c>
      <c r="C708" s="272" t="s">
        <v>2606</v>
      </c>
      <c r="D708" s="214" t="s">
        <v>23</v>
      </c>
      <c r="E708" s="235">
        <v>7864</v>
      </c>
      <c r="F708" s="497">
        <v>41740</v>
      </c>
      <c r="G708" s="44">
        <v>7864</v>
      </c>
      <c r="H708" s="248">
        <f t="shared" si="11"/>
        <v>0</v>
      </c>
      <c r="I708" s="32"/>
    </row>
    <row r="709" spans="1:9" x14ac:dyDescent="0.25">
      <c r="A709" s="216"/>
      <c r="B709" s="224" t="s">
        <v>2289</v>
      </c>
      <c r="C709" s="272" t="s">
        <v>2606</v>
      </c>
      <c r="D709" s="214" t="s">
        <v>260</v>
      </c>
      <c r="E709" s="235">
        <v>4704</v>
      </c>
      <c r="F709" s="497">
        <v>41740</v>
      </c>
      <c r="G709" s="44">
        <v>4704</v>
      </c>
      <c r="H709" s="86">
        <f t="shared" si="11"/>
        <v>0</v>
      </c>
      <c r="I709" s="32"/>
    </row>
    <row r="710" spans="1:9" x14ac:dyDescent="0.25">
      <c r="A710" s="216"/>
      <c r="B710" s="224" t="s">
        <v>2290</v>
      </c>
      <c r="C710" s="272" t="s">
        <v>2606</v>
      </c>
      <c r="D710" s="214" t="s">
        <v>16</v>
      </c>
      <c r="E710" s="235">
        <v>90090</v>
      </c>
      <c r="F710" s="497">
        <v>41752</v>
      </c>
      <c r="G710" s="44">
        <v>90090</v>
      </c>
      <c r="H710" s="248">
        <f t="shared" si="11"/>
        <v>0</v>
      </c>
      <c r="I710" s="32"/>
    </row>
    <row r="711" spans="1:9" x14ac:dyDescent="0.25">
      <c r="A711" s="216"/>
      <c r="B711" s="224" t="s">
        <v>2291</v>
      </c>
      <c r="C711" s="272" t="s">
        <v>2606</v>
      </c>
      <c r="D711" s="214" t="s">
        <v>13</v>
      </c>
      <c r="E711" s="235">
        <v>3974.4</v>
      </c>
      <c r="F711" s="497">
        <v>41741</v>
      </c>
      <c r="G711" s="44">
        <v>3974.4</v>
      </c>
      <c r="H711" s="86">
        <f t="shared" si="11"/>
        <v>0</v>
      </c>
      <c r="I711" s="32"/>
    </row>
    <row r="712" spans="1:9" x14ac:dyDescent="0.25">
      <c r="A712" s="216"/>
      <c r="B712" s="224" t="s">
        <v>2293</v>
      </c>
      <c r="C712" s="272" t="s">
        <v>2606</v>
      </c>
      <c r="D712" s="214" t="s">
        <v>490</v>
      </c>
      <c r="E712" s="235">
        <v>855</v>
      </c>
      <c r="F712" s="497">
        <v>41740</v>
      </c>
      <c r="G712" s="44">
        <v>855</v>
      </c>
      <c r="H712" s="86">
        <f t="shared" si="11"/>
        <v>0</v>
      </c>
      <c r="I712" s="32"/>
    </row>
    <row r="713" spans="1:9" x14ac:dyDescent="0.25">
      <c r="A713" s="216"/>
      <c r="B713" s="224" t="s">
        <v>2295</v>
      </c>
      <c r="C713" s="272" t="s">
        <v>2606</v>
      </c>
      <c r="D713" s="214" t="s">
        <v>2717</v>
      </c>
      <c r="E713" s="235">
        <v>2615</v>
      </c>
      <c r="F713" s="497">
        <v>41740</v>
      </c>
      <c r="G713" s="44">
        <v>2615</v>
      </c>
      <c r="H713" s="248">
        <f t="shared" si="11"/>
        <v>0</v>
      </c>
      <c r="I713" s="32"/>
    </row>
    <row r="714" spans="1:9" x14ac:dyDescent="0.25">
      <c r="A714" s="216"/>
      <c r="B714" s="224" t="s">
        <v>2296</v>
      </c>
      <c r="C714" s="272" t="s">
        <v>2606</v>
      </c>
      <c r="D714" s="214" t="s">
        <v>8</v>
      </c>
      <c r="E714" s="235">
        <v>1141.2</v>
      </c>
      <c r="F714" s="497">
        <v>41740</v>
      </c>
      <c r="G714" s="44">
        <v>1141.2</v>
      </c>
      <c r="H714" s="248">
        <f t="shared" si="11"/>
        <v>0</v>
      </c>
      <c r="I714" s="32"/>
    </row>
    <row r="715" spans="1:9" x14ac:dyDescent="0.25">
      <c r="A715" s="216"/>
      <c r="B715" s="224" t="s">
        <v>2298</v>
      </c>
      <c r="C715" s="272" t="s">
        <v>2606</v>
      </c>
      <c r="D715" s="214" t="s">
        <v>74</v>
      </c>
      <c r="E715" s="235">
        <v>4259</v>
      </c>
      <c r="F715" s="497">
        <v>41740</v>
      </c>
      <c r="G715" s="44">
        <v>4259</v>
      </c>
      <c r="H715" s="248">
        <f t="shared" si="11"/>
        <v>0</v>
      </c>
      <c r="I715" s="32"/>
    </row>
    <row r="716" spans="1:9" x14ac:dyDescent="0.25">
      <c r="A716" s="216"/>
      <c r="B716" s="224" t="s">
        <v>2300</v>
      </c>
      <c r="C716" s="272" t="s">
        <v>2606</v>
      </c>
      <c r="D716" s="214" t="s">
        <v>74</v>
      </c>
      <c r="E716" s="235">
        <v>14781.5</v>
      </c>
      <c r="F716" s="497">
        <v>41740</v>
      </c>
      <c r="G716" s="44">
        <v>14781.5</v>
      </c>
      <c r="H716" s="86">
        <f t="shared" si="11"/>
        <v>0</v>
      </c>
      <c r="I716" s="32"/>
    </row>
    <row r="717" spans="1:9" x14ac:dyDescent="0.25">
      <c r="A717" s="216"/>
      <c r="B717" s="224" t="s">
        <v>2301</v>
      </c>
      <c r="C717" s="272" t="s">
        <v>2606</v>
      </c>
      <c r="D717" s="214" t="s">
        <v>2413</v>
      </c>
      <c r="E717" s="235">
        <v>3893.5</v>
      </c>
      <c r="F717" s="557" t="s">
        <v>2718</v>
      </c>
      <c r="G717" s="44">
        <v>3893.5</v>
      </c>
      <c r="H717" s="86">
        <f t="shared" si="11"/>
        <v>0</v>
      </c>
      <c r="I717" s="32"/>
    </row>
    <row r="718" spans="1:9" x14ac:dyDescent="0.25">
      <c r="A718" s="216"/>
      <c r="B718" s="224" t="s">
        <v>2302</v>
      </c>
      <c r="C718" s="272" t="s">
        <v>2606</v>
      </c>
      <c r="D718" s="214" t="s">
        <v>1782</v>
      </c>
      <c r="E718" s="235">
        <v>1092</v>
      </c>
      <c r="F718" s="497">
        <v>41740</v>
      </c>
      <c r="G718" s="44">
        <v>1092</v>
      </c>
      <c r="H718" s="86">
        <f t="shared" si="11"/>
        <v>0</v>
      </c>
      <c r="I718" s="32"/>
    </row>
    <row r="719" spans="1:9" x14ac:dyDescent="0.25">
      <c r="A719" s="216"/>
      <c r="B719" s="224" t="s">
        <v>2303</v>
      </c>
      <c r="C719" s="272" t="s">
        <v>2606</v>
      </c>
      <c r="D719" s="214" t="s">
        <v>501</v>
      </c>
      <c r="E719" s="235">
        <v>1392</v>
      </c>
      <c r="F719" s="497">
        <v>41740</v>
      </c>
      <c r="G719" s="44">
        <v>1392</v>
      </c>
      <c r="H719" s="86">
        <f t="shared" si="11"/>
        <v>0</v>
      </c>
      <c r="I719" s="32"/>
    </row>
    <row r="720" spans="1:9" x14ac:dyDescent="0.25">
      <c r="A720" s="216"/>
      <c r="B720" s="224" t="s">
        <v>2305</v>
      </c>
      <c r="C720" s="272" t="s">
        <v>2606</v>
      </c>
      <c r="D720" s="214" t="s">
        <v>124</v>
      </c>
      <c r="E720" s="235">
        <v>9356</v>
      </c>
      <c r="F720" s="497">
        <v>41740</v>
      </c>
      <c r="G720" s="44">
        <v>9356</v>
      </c>
      <c r="H720" s="86">
        <f t="shared" si="11"/>
        <v>0</v>
      </c>
      <c r="I720" s="32"/>
    </row>
    <row r="721" spans="1:9" x14ac:dyDescent="0.25">
      <c r="A721" s="216"/>
      <c r="B721" s="224" t="s">
        <v>2306</v>
      </c>
      <c r="C721" s="272" t="s">
        <v>2606</v>
      </c>
      <c r="D721" s="214" t="s">
        <v>57</v>
      </c>
      <c r="E721" s="235">
        <v>1470</v>
      </c>
      <c r="F721" s="497">
        <v>41740</v>
      </c>
      <c r="G721" s="44">
        <v>1470</v>
      </c>
      <c r="H721" s="86">
        <f t="shared" si="11"/>
        <v>0</v>
      </c>
      <c r="I721" s="32"/>
    </row>
    <row r="722" spans="1:9" x14ac:dyDescent="0.25">
      <c r="A722" s="216"/>
      <c r="B722" s="224" t="s">
        <v>2307</v>
      </c>
      <c r="C722" s="272" t="s">
        <v>2606</v>
      </c>
      <c r="D722" s="214" t="s">
        <v>8</v>
      </c>
      <c r="E722" s="235">
        <v>200</v>
      </c>
      <c r="F722" s="497">
        <v>41740</v>
      </c>
      <c r="G722" s="44">
        <v>200</v>
      </c>
      <c r="H722" s="86">
        <f t="shared" si="11"/>
        <v>0</v>
      </c>
      <c r="I722" s="32"/>
    </row>
    <row r="723" spans="1:9" x14ac:dyDescent="0.25">
      <c r="A723" s="216"/>
      <c r="B723" s="224" t="s">
        <v>2309</v>
      </c>
      <c r="C723" s="272" t="s">
        <v>2606</v>
      </c>
      <c r="D723" s="214" t="s">
        <v>55</v>
      </c>
      <c r="E723" s="235">
        <v>7964.5</v>
      </c>
      <c r="F723" s="497">
        <v>41740</v>
      </c>
      <c r="G723" s="44">
        <v>7964.5</v>
      </c>
      <c r="H723" s="86">
        <f t="shared" si="11"/>
        <v>0</v>
      </c>
      <c r="I723" s="32"/>
    </row>
    <row r="724" spans="1:9" x14ac:dyDescent="0.25">
      <c r="A724" s="216"/>
      <c r="B724" s="224" t="s">
        <v>2310</v>
      </c>
      <c r="C724" s="272" t="s">
        <v>2606</v>
      </c>
      <c r="D724" s="214" t="s">
        <v>34</v>
      </c>
      <c r="E724" s="235">
        <v>1155</v>
      </c>
      <c r="F724" s="497">
        <v>41740</v>
      </c>
      <c r="G724" s="44">
        <v>1155</v>
      </c>
      <c r="H724" s="86">
        <f t="shared" si="11"/>
        <v>0</v>
      </c>
      <c r="I724" s="32"/>
    </row>
    <row r="725" spans="1:9" x14ac:dyDescent="0.25">
      <c r="A725" s="216"/>
      <c r="B725" s="224" t="s">
        <v>2311</v>
      </c>
      <c r="C725" s="272" t="s">
        <v>2606</v>
      </c>
      <c r="D725" s="214" t="s">
        <v>215</v>
      </c>
      <c r="E725" s="235">
        <v>3958</v>
      </c>
      <c r="F725" s="497">
        <v>41740</v>
      </c>
      <c r="G725" s="44">
        <v>3958</v>
      </c>
      <c r="H725" s="86">
        <f t="shared" si="11"/>
        <v>0</v>
      </c>
      <c r="I725" s="32"/>
    </row>
    <row r="726" spans="1:9" x14ac:dyDescent="0.25">
      <c r="A726" s="216"/>
      <c r="B726" s="224" t="s">
        <v>2312</v>
      </c>
      <c r="C726" s="272" t="s">
        <v>2606</v>
      </c>
      <c r="D726" s="214" t="s">
        <v>250</v>
      </c>
      <c r="E726" s="235">
        <v>20870.2</v>
      </c>
      <c r="F726" s="497">
        <v>41740</v>
      </c>
      <c r="G726" s="44">
        <v>20870.2</v>
      </c>
      <c r="H726" s="86">
        <f t="shared" si="11"/>
        <v>0</v>
      </c>
      <c r="I726" s="32"/>
    </row>
    <row r="727" spans="1:9" x14ac:dyDescent="0.25">
      <c r="A727" s="216"/>
      <c r="B727" s="224" t="s">
        <v>2313</v>
      </c>
      <c r="C727" s="272" t="s">
        <v>2606</v>
      </c>
      <c r="D727" s="214" t="s">
        <v>11</v>
      </c>
      <c r="E727" s="235">
        <v>46689.8</v>
      </c>
      <c r="F727" s="554">
        <v>41777</v>
      </c>
      <c r="G727" s="245">
        <v>46689.8</v>
      </c>
      <c r="H727" s="86">
        <f t="shared" si="11"/>
        <v>0</v>
      </c>
      <c r="I727" s="32"/>
    </row>
    <row r="728" spans="1:9" x14ac:dyDescent="0.25">
      <c r="A728" s="216"/>
      <c r="B728" s="224" t="s">
        <v>2314</v>
      </c>
      <c r="C728" s="272" t="s">
        <v>2606</v>
      </c>
      <c r="D728" s="214" t="s">
        <v>98</v>
      </c>
      <c r="E728" s="235">
        <v>12250</v>
      </c>
      <c r="F728" s="497">
        <v>41740</v>
      </c>
      <c r="G728" s="44">
        <v>12250</v>
      </c>
      <c r="H728" s="86">
        <f t="shared" si="11"/>
        <v>0</v>
      </c>
      <c r="I728" s="32"/>
    </row>
    <row r="729" spans="1:9" x14ac:dyDescent="0.25">
      <c r="A729" s="216"/>
      <c r="B729" s="224" t="s">
        <v>2316</v>
      </c>
      <c r="C729" s="272" t="s">
        <v>2606</v>
      </c>
      <c r="D729" s="214" t="s">
        <v>2582</v>
      </c>
      <c r="E729" s="235">
        <v>724.5</v>
      </c>
      <c r="F729" s="497">
        <v>41740</v>
      </c>
      <c r="G729" s="44">
        <v>724.5</v>
      </c>
      <c r="H729" s="86">
        <f t="shared" si="11"/>
        <v>0</v>
      </c>
      <c r="I729" s="32"/>
    </row>
    <row r="730" spans="1:9" x14ac:dyDescent="0.25">
      <c r="A730" s="216"/>
      <c r="B730" s="224" t="s">
        <v>2317</v>
      </c>
      <c r="C730" s="272" t="s">
        <v>2606</v>
      </c>
      <c r="D730" s="214" t="s">
        <v>66</v>
      </c>
      <c r="E730" s="235">
        <v>1500</v>
      </c>
      <c r="F730" s="497">
        <v>41740</v>
      </c>
      <c r="G730" s="44">
        <v>1500</v>
      </c>
      <c r="H730" s="86">
        <f t="shared" si="11"/>
        <v>0</v>
      </c>
      <c r="I730" s="32"/>
    </row>
    <row r="731" spans="1:9" x14ac:dyDescent="0.25">
      <c r="A731" s="216"/>
      <c r="B731" s="224" t="s">
        <v>2318</v>
      </c>
      <c r="C731" s="272" t="s">
        <v>2606</v>
      </c>
      <c r="D731" s="214" t="s">
        <v>22</v>
      </c>
      <c r="E731" s="235">
        <v>3801.6</v>
      </c>
      <c r="F731" s="497">
        <v>41740</v>
      </c>
      <c r="G731" s="44">
        <v>3801.6</v>
      </c>
      <c r="H731" s="86">
        <f t="shared" si="11"/>
        <v>0</v>
      </c>
      <c r="I731" s="32"/>
    </row>
    <row r="732" spans="1:9" x14ac:dyDescent="0.25">
      <c r="A732" s="216"/>
      <c r="B732" s="224" t="s">
        <v>2320</v>
      </c>
      <c r="C732" s="272" t="s">
        <v>2606</v>
      </c>
      <c r="D732" s="214" t="s">
        <v>180</v>
      </c>
      <c r="E732" s="235">
        <v>7660.8</v>
      </c>
      <c r="F732" s="497">
        <v>41751</v>
      </c>
      <c r="G732" s="44">
        <v>7660.8</v>
      </c>
      <c r="H732" s="86">
        <f t="shared" si="11"/>
        <v>0</v>
      </c>
      <c r="I732" s="32"/>
    </row>
    <row r="733" spans="1:9" x14ac:dyDescent="0.25">
      <c r="A733" s="216"/>
      <c r="B733" s="224" t="s">
        <v>2321</v>
      </c>
      <c r="C733" s="272" t="s">
        <v>2606</v>
      </c>
      <c r="D733" s="214" t="s">
        <v>2719</v>
      </c>
      <c r="E733" s="235">
        <v>11200</v>
      </c>
      <c r="F733" s="497">
        <v>41740</v>
      </c>
      <c r="G733" s="44">
        <v>11200</v>
      </c>
      <c r="H733" s="86">
        <f t="shared" si="11"/>
        <v>0</v>
      </c>
      <c r="I733" s="32"/>
    </row>
    <row r="734" spans="1:9" x14ac:dyDescent="0.25">
      <c r="A734" s="216"/>
      <c r="B734" s="224" t="s">
        <v>2322</v>
      </c>
      <c r="C734" s="272" t="s">
        <v>2606</v>
      </c>
      <c r="D734" s="214" t="s">
        <v>12</v>
      </c>
      <c r="E734" s="235">
        <v>42595</v>
      </c>
      <c r="F734" s="557" t="s">
        <v>2720</v>
      </c>
      <c r="G734" s="44">
        <v>42595</v>
      </c>
      <c r="H734" s="86">
        <f t="shared" si="11"/>
        <v>0</v>
      </c>
      <c r="I734" s="32"/>
    </row>
    <row r="735" spans="1:9" x14ac:dyDescent="0.25">
      <c r="A735" s="216"/>
      <c r="B735" s="224" t="s">
        <v>2323</v>
      </c>
      <c r="C735" s="272" t="s">
        <v>2606</v>
      </c>
      <c r="D735" s="214" t="s">
        <v>123</v>
      </c>
      <c r="E735" s="235">
        <v>655.4</v>
      </c>
      <c r="F735" s="554" t="s">
        <v>2721</v>
      </c>
      <c r="G735" s="44">
        <v>655.4</v>
      </c>
      <c r="H735" s="86">
        <f t="shared" si="11"/>
        <v>0</v>
      </c>
      <c r="I735" s="32"/>
    </row>
    <row r="736" spans="1:9" x14ac:dyDescent="0.25">
      <c r="A736" s="216"/>
      <c r="B736" s="224" t="s">
        <v>2324</v>
      </c>
      <c r="C736" s="272" t="s">
        <v>2606</v>
      </c>
      <c r="D736" s="214" t="s">
        <v>111</v>
      </c>
      <c r="E736" s="235">
        <v>4224</v>
      </c>
      <c r="F736" s="497">
        <v>41740</v>
      </c>
      <c r="G736" s="44">
        <v>4224</v>
      </c>
      <c r="H736" s="86">
        <f t="shared" si="11"/>
        <v>0</v>
      </c>
      <c r="I736" s="32"/>
    </row>
    <row r="737" spans="1:9" x14ac:dyDescent="0.25">
      <c r="A737" s="216"/>
      <c r="B737" s="224" t="s">
        <v>2325</v>
      </c>
      <c r="C737" s="272" t="s">
        <v>2606</v>
      </c>
      <c r="D737" s="214" t="s">
        <v>366</v>
      </c>
      <c r="E737" s="235">
        <v>10650.2</v>
      </c>
      <c r="F737" s="497">
        <v>41740</v>
      </c>
      <c r="G737" s="44">
        <v>10650.2</v>
      </c>
      <c r="H737" s="86">
        <f t="shared" si="11"/>
        <v>0</v>
      </c>
      <c r="I737" s="32"/>
    </row>
    <row r="738" spans="1:9" x14ac:dyDescent="0.25">
      <c r="A738" s="216"/>
      <c r="B738" s="224" t="s">
        <v>2326</v>
      </c>
      <c r="C738" s="272" t="s">
        <v>2606</v>
      </c>
      <c r="D738" s="214" t="s">
        <v>2692</v>
      </c>
      <c r="E738" s="235">
        <v>2438.5</v>
      </c>
      <c r="F738" s="497">
        <v>41740</v>
      </c>
      <c r="G738" s="44">
        <v>2438.5</v>
      </c>
      <c r="H738" s="86">
        <f t="shared" si="11"/>
        <v>0</v>
      </c>
      <c r="I738" s="32"/>
    </row>
    <row r="739" spans="1:9" x14ac:dyDescent="0.25">
      <c r="A739" s="216"/>
      <c r="B739" s="224" t="s">
        <v>2328</v>
      </c>
      <c r="C739" s="272" t="s">
        <v>2606</v>
      </c>
      <c r="D739" s="214" t="s">
        <v>69</v>
      </c>
      <c r="E739" s="235">
        <v>317</v>
      </c>
      <c r="F739" s="497">
        <v>41740</v>
      </c>
      <c r="G739" s="44">
        <v>317</v>
      </c>
      <c r="H739" s="86">
        <f t="shared" si="11"/>
        <v>0</v>
      </c>
      <c r="I739" s="32"/>
    </row>
    <row r="740" spans="1:9" x14ac:dyDescent="0.25">
      <c r="A740" s="216"/>
      <c r="B740" s="224" t="s">
        <v>2329</v>
      </c>
      <c r="C740" s="272" t="s">
        <v>2606</v>
      </c>
      <c r="D740" s="214" t="s">
        <v>68</v>
      </c>
      <c r="E740" s="235">
        <v>3760</v>
      </c>
      <c r="F740" s="619" t="s">
        <v>2722</v>
      </c>
      <c r="G740" s="44">
        <v>3760</v>
      </c>
      <c r="H740" s="86">
        <f t="shared" si="11"/>
        <v>0</v>
      </c>
      <c r="I740" s="32"/>
    </row>
    <row r="741" spans="1:9" x14ac:dyDescent="0.25">
      <c r="A741" s="216"/>
      <c r="B741" s="224" t="s">
        <v>2330</v>
      </c>
      <c r="C741" s="272" t="s">
        <v>2606</v>
      </c>
      <c r="D741" s="214" t="s">
        <v>87</v>
      </c>
      <c r="E741" s="235">
        <v>470</v>
      </c>
      <c r="F741" s="497">
        <v>41740</v>
      </c>
      <c r="G741" s="44">
        <v>470</v>
      </c>
      <c r="H741" s="86">
        <f t="shared" si="11"/>
        <v>0</v>
      </c>
      <c r="I741" s="32"/>
    </row>
    <row r="742" spans="1:9" x14ac:dyDescent="0.25">
      <c r="A742" s="216"/>
      <c r="B742" s="224" t="s">
        <v>2331</v>
      </c>
      <c r="C742" s="272" t="s">
        <v>2606</v>
      </c>
      <c r="D742" s="214" t="s">
        <v>651</v>
      </c>
      <c r="E742" s="235">
        <v>19139.400000000001</v>
      </c>
      <c r="F742" s="497">
        <v>41740</v>
      </c>
      <c r="G742" s="44">
        <v>19139.400000000001</v>
      </c>
      <c r="H742" s="86">
        <f t="shared" si="11"/>
        <v>0</v>
      </c>
      <c r="I742" s="32"/>
    </row>
    <row r="743" spans="1:9" x14ac:dyDescent="0.25">
      <c r="A743" s="216"/>
      <c r="B743" s="224" t="s">
        <v>2333</v>
      </c>
      <c r="C743" s="272" t="s">
        <v>2606</v>
      </c>
      <c r="D743" s="214" t="s">
        <v>237</v>
      </c>
      <c r="E743" s="235">
        <v>847</v>
      </c>
      <c r="F743" s="561" t="s">
        <v>2723</v>
      </c>
      <c r="G743" s="44">
        <v>847</v>
      </c>
      <c r="H743" s="86">
        <f t="shared" si="11"/>
        <v>0</v>
      </c>
      <c r="I743" s="32"/>
    </row>
    <row r="744" spans="1:9" x14ac:dyDescent="0.25">
      <c r="A744" s="216"/>
      <c r="B744" s="224" t="s">
        <v>2334</v>
      </c>
      <c r="C744" s="272" t="s">
        <v>2606</v>
      </c>
      <c r="D744" s="214" t="s">
        <v>99</v>
      </c>
      <c r="E744" s="235">
        <v>723</v>
      </c>
      <c r="F744" s="497">
        <v>41740</v>
      </c>
      <c r="G744" s="44">
        <v>723</v>
      </c>
      <c r="H744" s="86">
        <f t="shared" si="11"/>
        <v>0</v>
      </c>
      <c r="I744" s="32"/>
    </row>
    <row r="745" spans="1:9" x14ac:dyDescent="0.25">
      <c r="A745" s="216"/>
      <c r="B745" s="224" t="s">
        <v>2335</v>
      </c>
      <c r="C745" s="272" t="s">
        <v>2606</v>
      </c>
      <c r="D745" s="214" t="s">
        <v>136</v>
      </c>
      <c r="E745" s="235">
        <v>2370</v>
      </c>
      <c r="F745" s="497">
        <v>41740</v>
      </c>
      <c r="G745" s="44">
        <v>2370</v>
      </c>
      <c r="H745" s="86">
        <f t="shared" si="11"/>
        <v>0</v>
      </c>
      <c r="I745" s="32"/>
    </row>
    <row r="746" spans="1:9" x14ac:dyDescent="0.25">
      <c r="A746" s="216"/>
      <c r="B746" s="224" t="s">
        <v>2336</v>
      </c>
      <c r="C746" s="272" t="s">
        <v>2606</v>
      </c>
      <c r="D746" s="214" t="s">
        <v>32</v>
      </c>
      <c r="E746" s="235">
        <v>6331</v>
      </c>
      <c r="F746" s="557" t="s">
        <v>2724</v>
      </c>
      <c r="G746" s="44">
        <v>6331</v>
      </c>
      <c r="H746" s="86">
        <f t="shared" si="11"/>
        <v>0</v>
      </c>
      <c r="I746" s="32"/>
    </row>
    <row r="747" spans="1:9" x14ac:dyDescent="0.25">
      <c r="A747" s="216"/>
      <c r="B747" s="224" t="s">
        <v>2337</v>
      </c>
      <c r="C747" s="272" t="s">
        <v>2606</v>
      </c>
      <c r="D747" s="220" t="s">
        <v>53</v>
      </c>
      <c r="E747" s="241">
        <v>0</v>
      </c>
      <c r="F747" s="497"/>
      <c r="G747" s="44"/>
      <c r="H747" s="86">
        <f t="shared" si="11"/>
        <v>0</v>
      </c>
      <c r="I747" s="32"/>
    </row>
    <row r="748" spans="1:9" x14ac:dyDescent="0.25">
      <c r="A748" s="216"/>
      <c r="B748" s="224" t="s">
        <v>2338</v>
      </c>
      <c r="C748" s="272" t="s">
        <v>2606</v>
      </c>
      <c r="D748" s="214" t="s">
        <v>47</v>
      </c>
      <c r="E748" s="235">
        <v>2433.6</v>
      </c>
      <c r="F748" s="497">
        <v>41740</v>
      </c>
      <c r="G748" s="44">
        <v>2433.6</v>
      </c>
      <c r="H748" s="86">
        <f t="shared" si="11"/>
        <v>0</v>
      </c>
      <c r="I748" s="32"/>
    </row>
    <row r="749" spans="1:9" x14ac:dyDescent="0.25">
      <c r="A749" s="216"/>
      <c r="B749" s="224" t="s">
        <v>2339</v>
      </c>
      <c r="C749" s="272" t="s">
        <v>2606</v>
      </c>
      <c r="D749" s="214" t="s">
        <v>54</v>
      </c>
      <c r="E749" s="235">
        <v>6960</v>
      </c>
      <c r="F749" s="497">
        <v>41740</v>
      </c>
      <c r="G749" s="44">
        <v>6960</v>
      </c>
      <c r="H749" s="86">
        <f t="shared" si="11"/>
        <v>0</v>
      </c>
      <c r="I749" s="32"/>
    </row>
    <row r="750" spans="1:9" x14ac:dyDescent="0.25">
      <c r="A750" s="216"/>
      <c r="B750" s="224" t="s">
        <v>2340</v>
      </c>
      <c r="C750" s="272" t="s">
        <v>2606</v>
      </c>
      <c r="D750" s="214" t="s">
        <v>39</v>
      </c>
      <c r="E750" s="235">
        <v>5662</v>
      </c>
      <c r="F750" s="559" t="s">
        <v>2725</v>
      </c>
      <c r="G750" s="44">
        <v>5662</v>
      </c>
      <c r="H750" s="86">
        <f t="shared" si="11"/>
        <v>0</v>
      </c>
      <c r="I750" s="32"/>
    </row>
    <row r="751" spans="1:9" x14ac:dyDescent="0.25">
      <c r="A751" s="216"/>
      <c r="B751" s="224" t="s">
        <v>2341</v>
      </c>
      <c r="C751" s="272" t="s">
        <v>2606</v>
      </c>
      <c r="D751" s="214" t="s">
        <v>24</v>
      </c>
      <c r="E751" s="235">
        <v>5871</v>
      </c>
      <c r="F751" s="497">
        <v>41740</v>
      </c>
      <c r="G751" s="44">
        <v>5871</v>
      </c>
      <c r="H751" s="86">
        <f t="shared" si="11"/>
        <v>0</v>
      </c>
      <c r="I751" s="32"/>
    </row>
    <row r="752" spans="1:9" x14ac:dyDescent="0.25">
      <c r="A752" s="216"/>
      <c r="B752" s="224" t="s">
        <v>2342</v>
      </c>
      <c r="C752" s="272" t="s">
        <v>2606</v>
      </c>
      <c r="D752" s="214" t="s">
        <v>508</v>
      </c>
      <c r="E752" s="235">
        <v>40213.199999999997</v>
      </c>
      <c r="F752" s="497">
        <v>41740</v>
      </c>
      <c r="G752" s="44">
        <v>40213.199999999997</v>
      </c>
      <c r="H752" s="86">
        <f t="shared" si="11"/>
        <v>0</v>
      </c>
      <c r="I752" s="32"/>
    </row>
    <row r="753" spans="1:9" x14ac:dyDescent="0.25">
      <c r="A753" s="216"/>
      <c r="B753" s="224" t="s">
        <v>2344</v>
      </c>
      <c r="C753" s="272" t="s">
        <v>2606</v>
      </c>
      <c r="D753" s="214" t="s">
        <v>8</v>
      </c>
      <c r="E753" s="235">
        <v>1147</v>
      </c>
      <c r="F753" s="497">
        <v>41740</v>
      </c>
      <c r="G753" s="44">
        <v>1147</v>
      </c>
      <c r="H753" s="86">
        <f t="shared" si="11"/>
        <v>0</v>
      </c>
      <c r="I753" s="32"/>
    </row>
    <row r="754" spans="1:9" x14ac:dyDescent="0.25">
      <c r="A754" s="216"/>
      <c r="B754" s="224" t="s">
        <v>2345</v>
      </c>
      <c r="C754" s="272" t="s">
        <v>2606</v>
      </c>
      <c r="D754" s="214" t="s">
        <v>392</v>
      </c>
      <c r="E754" s="235">
        <v>1932</v>
      </c>
      <c r="F754" s="497">
        <v>41740</v>
      </c>
      <c r="G754" s="44">
        <v>1932</v>
      </c>
      <c r="H754" s="86">
        <f t="shared" si="11"/>
        <v>0</v>
      </c>
      <c r="I754" s="36"/>
    </row>
    <row r="755" spans="1:9" x14ac:dyDescent="0.25">
      <c r="A755" s="216"/>
      <c r="B755" s="224" t="s">
        <v>2346</v>
      </c>
      <c r="C755" s="272" t="s">
        <v>2606</v>
      </c>
      <c r="D755" s="214" t="s">
        <v>180</v>
      </c>
      <c r="E755" s="235">
        <v>9264</v>
      </c>
      <c r="F755" s="497">
        <v>41740</v>
      </c>
      <c r="G755" s="44">
        <v>9264</v>
      </c>
      <c r="H755" s="86">
        <f t="shared" si="11"/>
        <v>0</v>
      </c>
      <c r="I755" s="32"/>
    </row>
    <row r="756" spans="1:9" x14ac:dyDescent="0.25">
      <c r="A756" s="216"/>
      <c r="B756" s="224" t="s">
        <v>2347</v>
      </c>
      <c r="C756" s="272" t="s">
        <v>2606</v>
      </c>
      <c r="D756" s="214" t="s">
        <v>74</v>
      </c>
      <c r="E756" s="235">
        <v>1733.5</v>
      </c>
      <c r="F756" s="497">
        <v>41740</v>
      </c>
      <c r="G756" s="44">
        <v>1733.5</v>
      </c>
      <c r="H756" s="86">
        <f t="shared" si="11"/>
        <v>0</v>
      </c>
      <c r="I756" s="32"/>
    </row>
    <row r="757" spans="1:9" x14ac:dyDescent="0.25">
      <c r="A757" s="216"/>
      <c r="B757" s="224" t="s">
        <v>2348</v>
      </c>
      <c r="C757" s="272" t="s">
        <v>2606</v>
      </c>
      <c r="D757" s="214" t="s">
        <v>193</v>
      </c>
      <c r="E757" s="235">
        <v>420</v>
      </c>
      <c r="F757" s="497">
        <v>41752</v>
      </c>
      <c r="G757" s="44">
        <v>420</v>
      </c>
      <c r="H757" s="86">
        <f t="shared" si="11"/>
        <v>0</v>
      </c>
      <c r="I757" s="32"/>
    </row>
    <row r="758" spans="1:9" x14ac:dyDescent="0.25">
      <c r="A758" s="216"/>
      <c r="B758" s="224" t="s">
        <v>2349</v>
      </c>
      <c r="C758" s="272" t="s">
        <v>2606</v>
      </c>
      <c r="D758" s="214" t="s">
        <v>349</v>
      </c>
      <c r="E758" s="235">
        <v>3113.5</v>
      </c>
      <c r="F758" s="497">
        <v>41741</v>
      </c>
      <c r="G758" s="44">
        <v>3113.5</v>
      </c>
      <c r="H758" s="248">
        <f t="shared" si="11"/>
        <v>0</v>
      </c>
      <c r="I758" s="32"/>
    </row>
    <row r="759" spans="1:9" x14ac:dyDescent="0.25">
      <c r="A759" s="216"/>
      <c r="B759" s="224" t="s">
        <v>2350</v>
      </c>
      <c r="C759" s="272" t="s">
        <v>2606</v>
      </c>
      <c r="D759" s="214" t="s">
        <v>16</v>
      </c>
      <c r="E759" s="235">
        <v>10267.200000000001</v>
      </c>
      <c r="F759" s="561" t="s">
        <v>2726</v>
      </c>
      <c r="G759" s="44">
        <v>10267.200000000001</v>
      </c>
      <c r="H759" s="248">
        <f t="shared" si="11"/>
        <v>0</v>
      </c>
      <c r="I759" s="32"/>
    </row>
    <row r="760" spans="1:9" x14ac:dyDescent="0.25">
      <c r="A760" s="216"/>
      <c r="B760" s="224" t="s">
        <v>2351</v>
      </c>
      <c r="C760" s="272" t="s">
        <v>2606</v>
      </c>
      <c r="D760" s="214" t="s">
        <v>193</v>
      </c>
      <c r="E760" s="235">
        <v>1597</v>
      </c>
      <c r="F760" s="497">
        <v>41752</v>
      </c>
      <c r="G760" s="44">
        <v>1597</v>
      </c>
      <c r="H760" s="86">
        <f t="shared" si="11"/>
        <v>0</v>
      </c>
      <c r="I760" s="32"/>
    </row>
    <row r="761" spans="1:9" x14ac:dyDescent="0.25">
      <c r="A761" s="216"/>
      <c r="B761" s="224" t="s">
        <v>2352</v>
      </c>
      <c r="C761" s="272" t="s">
        <v>2606</v>
      </c>
      <c r="D761" s="214" t="s">
        <v>666</v>
      </c>
      <c r="E761" s="235">
        <v>17411</v>
      </c>
      <c r="F761" s="497">
        <v>41741</v>
      </c>
      <c r="G761" s="44">
        <v>17411</v>
      </c>
      <c r="H761" s="248">
        <f t="shared" si="11"/>
        <v>0</v>
      </c>
      <c r="I761" s="32"/>
    </row>
    <row r="762" spans="1:9" x14ac:dyDescent="0.25">
      <c r="A762" s="216"/>
      <c r="B762" s="224" t="s">
        <v>1133</v>
      </c>
      <c r="C762" s="272" t="s">
        <v>2606</v>
      </c>
      <c r="D762" s="214" t="s">
        <v>478</v>
      </c>
      <c r="E762" s="235">
        <v>7308</v>
      </c>
      <c r="F762" s="497">
        <v>41741</v>
      </c>
      <c r="G762" s="44">
        <v>7308</v>
      </c>
      <c r="H762" s="248">
        <f t="shared" si="11"/>
        <v>0</v>
      </c>
      <c r="I762" s="32"/>
    </row>
    <row r="763" spans="1:9" x14ac:dyDescent="0.25">
      <c r="A763" s="216"/>
      <c r="B763" s="224" t="s">
        <v>1134</v>
      </c>
      <c r="C763" s="272" t="s">
        <v>2606</v>
      </c>
      <c r="D763" s="214" t="s">
        <v>152</v>
      </c>
      <c r="E763" s="235">
        <v>7957</v>
      </c>
      <c r="F763" s="497">
        <v>41740</v>
      </c>
      <c r="G763" s="44">
        <v>7957</v>
      </c>
      <c r="H763" s="248">
        <f t="shared" si="11"/>
        <v>0</v>
      </c>
      <c r="I763" s="32"/>
    </row>
    <row r="764" spans="1:9" x14ac:dyDescent="0.25">
      <c r="A764" s="216"/>
      <c r="B764" s="224" t="s">
        <v>1135</v>
      </c>
      <c r="C764" s="272" t="s">
        <v>2606</v>
      </c>
      <c r="D764" s="214" t="s">
        <v>14</v>
      </c>
      <c r="E764" s="235">
        <v>10590</v>
      </c>
      <c r="F764" s="497">
        <v>41741</v>
      </c>
      <c r="G764" s="44">
        <v>10590</v>
      </c>
      <c r="H764" s="248">
        <f t="shared" si="11"/>
        <v>0</v>
      </c>
      <c r="I764" s="32"/>
    </row>
    <row r="765" spans="1:9" x14ac:dyDescent="0.25">
      <c r="A765" s="216">
        <v>41741</v>
      </c>
      <c r="B765" s="224" t="s">
        <v>1136</v>
      </c>
      <c r="C765" s="272" t="s">
        <v>2606</v>
      </c>
      <c r="D765" s="214" t="s">
        <v>62</v>
      </c>
      <c r="E765" s="235">
        <v>24236</v>
      </c>
      <c r="F765" s="497">
        <v>41741</v>
      </c>
      <c r="G765" s="44">
        <v>24236</v>
      </c>
      <c r="H765" s="86">
        <f t="shared" si="11"/>
        <v>0</v>
      </c>
      <c r="I765" s="214" t="s">
        <v>27</v>
      </c>
    </row>
    <row r="766" spans="1:9" x14ac:dyDescent="0.25">
      <c r="A766" s="216"/>
      <c r="B766" s="224" t="s">
        <v>1137</v>
      </c>
      <c r="C766" s="272" t="s">
        <v>2606</v>
      </c>
      <c r="D766" s="214" t="s">
        <v>233</v>
      </c>
      <c r="E766" s="235">
        <v>560</v>
      </c>
      <c r="F766" s="497">
        <v>41741</v>
      </c>
      <c r="G766" s="44">
        <v>560</v>
      </c>
      <c r="H766" s="248">
        <f t="shared" si="11"/>
        <v>0</v>
      </c>
      <c r="I766" s="58"/>
    </row>
    <row r="767" spans="1:9" x14ac:dyDescent="0.25">
      <c r="A767" s="216">
        <v>41741</v>
      </c>
      <c r="B767" s="224" t="s">
        <v>1138</v>
      </c>
      <c r="C767" s="272" t="s">
        <v>2606</v>
      </c>
      <c r="D767" s="214" t="s">
        <v>191</v>
      </c>
      <c r="E767" s="235">
        <v>2587</v>
      </c>
      <c r="F767" s="497">
        <v>41741</v>
      </c>
      <c r="G767" s="44">
        <v>2587</v>
      </c>
      <c r="H767" s="293">
        <f t="shared" si="11"/>
        <v>0</v>
      </c>
      <c r="I767" s="214" t="s">
        <v>217</v>
      </c>
    </row>
    <row r="768" spans="1:9" x14ac:dyDescent="0.25">
      <c r="A768" s="216"/>
      <c r="B768" s="224" t="s">
        <v>1139</v>
      </c>
      <c r="C768" s="272" t="s">
        <v>2606</v>
      </c>
      <c r="D768" s="214" t="s">
        <v>78</v>
      </c>
      <c r="E768" s="235">
        <v>3962</v>
      </c>
      <c r="F768" s="497">
        <v>41741</v>
      </c>
      <c r="G768" s="44">
        <v>3962</v>
      </c>
      <c r="H768" s="86">
        <f t="shared" ref="H768:H831" si="12">E768-G768</f>
        <v>0</v>
      </c>
      <c r="I768" s="214"/>
    </row>
    <row r="769" spans="1:9" x14ac:dyDescent="0.25">
      <c r="A769" s="216"/>
      <c r="B769" s="224" t="s">
        <v>1140</v>
      </c>
      <c r="C769" s="272" t="s">
        <v>2606</v>
      </c>
      <c r="D769" s="214" t="s">
        <v>351</v>
      </c>
      <c r="E769" s="235">
        <v>2554</v>
      </c>
      <c r="F769" s="497">
        <v>41741</v>
      </c>
      <c r="G769" s="44">
        <v>2554</v>
      </c>
      <c r="H769" s="86">
        <f t="shared" si="12"/>
        <v>0</v>
      </c>
      <c r="I769" s="214" t="s">
        <v>217</v>
      </c>
    </row>
    <row r="770" spans="1:9" x14ac:dyDescent="0.25">
      <c r="A770" s="216"/>
      <c r="B770" s="224" t="s">
        <v>1141</v>
      </c>
      <c r="C770" s="272" t="s">
        <v>2606</v>
      </c>
      <c r="D770" s="214" t="s">
        <v>2727</v>
      </c>
      <c r="E770" s="235">
        <v>2719</v>
      </c>
      <c r="F770" s="497">
        <v>41743</v>
      </c>
      <c r="G770" s="44">
        <v>2719</v>
      </c>
      <c r="H770" s="86">
        <f t="shared" si="12"/>
        <v>0</v>
      </c>
      <c r="I770" s="214" t="s">
        <v>217</v>
      </c>
    </row>
    <row r="771" spans="1:9" x14ac:dyDescent="0.25">
      <c r="A771" s="216"/>
      <c r="B771" s="224" t="s">
        <v>1142</v>
      </c>
      <c r="C771" s="272" t="s">
        <v>2606</v>
      </c>
      <c r="D771" s="214" t="s">
        <v>8</v>
      </c>
      <c r="E771" s="235">
        <v>575</v>
      </c>
      <c r="F771" s="497">
        <v>41741</v>
      </c>
      <c r="G771" s="44">
        <v>575</v>
      </c>
      <c r="H771" s="86">
        <f t="shared" si="12"/>
        <v>0</v>
      </c>
      <c r="I771" s="214" t="s">
        <v>8</v>
      </c>
    </row>
    <row r="772" spans="1:9" x14ac:dyDescent="0.25">
      <c r="A772" s="216"/>
      <c r="B772" s="224" t="s">
        <v>1143</v>
      </c>
      <c r="C772" s="272" t="s">
        <v>2606</v>
      </c>
      <c r="D772" s="214" t="s">
        <v>912</v>
      </c>
      <c r="E772" s="235">
        <v>40516</v>
      </c>
      <c r="F772" s="497">
        <v>41741</v>
      </c>
      <c r="G772" s="44">
        <v>40516</v>
      </c>
      <c r="H772" s="86">
        <f t="shared" si="12"/>
        <v>0</v>
      </c>
      <c r="I772" s="214" t="s">
        <v>8</v>
      </c>
    </row>
    <row r="773" spans="1:9" x14ac:dyDescent="0.25">
      <c r="A773" s="216"/>
      <c r="B773" s="224" t="s">
        <v>1144</v>
      </c>
      <c r="C773" s="272" t="s">
        <v>2606</v>
      </c>
      <c r="D773" s="214" t="s">
        <v>2728</v>
      </c>
      <c r="E773" s="235">
        <v>1380</v>
      </c>
      <c r="F773" s="497">
        <v>41741</v>
      </c>
      <c r="G773" s="44">
        <v>1380</v>
      </c>
      <c r="H773" s="86">
        <f t="shared" si="12"/>
        <v>0</v>
      </c>
      <c r="I773" s="214" t="s">
        <v>30</v>
      </c>
    </row>
    <row r="774" spans="1:9" x14ac:dyDescent="0.25">
      <c r="A774" s="216"/>
      <c r="B774" s="224" t="s">
        <v>1145</v>
      </c>
      <c r="C774" s="272" t="s">
        <v>2606</v>
      </c>
      <c r="D774" s="214" t="s">
        <v>28</v>
      </c>
      <c r="E774" s="235">
        <v>5846.6</v>
      </c>
      <c r="F774" s="497">
        <v>41741</v>
      </c>
      <c r="G774" s="44">
        <v>5846.6</v>
      </c>
      <c r="H774" s="86">
        <f t="shared" si="12"/>
        <v>0</v>
      </c>
      <c r="I774" s="214"/>
    </row>
    <row r="775" spans="1:9" x14ac:dyDescent="0.25">
      <c r="A775" s="216"/>
      <c r="B775" s="224" t="s">
        <v>1146</v>
      </c>
      <c r="C775" s="272" t="s">
        <v>2606</v>
      </c>
      <c r="D775" s="214" t="s">
        <v>13</v>
      </c>
      <c r="E775" s="235">
        <v>8275.2000000000007</v>
      </c>
      <c r="F775" s="497">
        <v>41759</v>
      </c>
      <c r="G775" s="44">
        <v>8275.2000000000007</v>
      </c>
      <c r="H775" s="86">
        <f t="shared" si="12"/>
        <v>0</v>
      </c>
      <c r="I775" s="214" t="s">
        <v>21</v>
      </c>
    </row>
    <row r="776" spans="1:9" x14ac:dyDescent="0.25">
      <c r="A776" s="216"/>
      <c r="B776" s="224" t="s">
        <v>1147</v>
      </c>
      <c r="C776" s="272" t="s">
        <v>2606</v>
      </c>
      <c r="D776" s="214" t="s">
        <v>2729</v>
      </c>
      <c r="E776" s="235">
        <v>17444</v>
      </c>
      <c r="F776" s="497">
        <v>41753</v>
      </c>
      <c r="G776" s="44">
        <v>17444</v>
      </c>
      <c r="H776" s="86">
        <f t="shared" si="12"/>
        <v>0</v>
      </c>
      <c r="I776" s="214" t="s">
        <v>21</v>
      </c>
    </row>
    <row r="777" spans="1:9" x14ac:dyDescent="0.25">
      <c r="A777" s="216"/>
      <c r="B777" s="224" t="s">
        <v>1148</v>
      </c>
      <c r="C777" s="272" t="s">
        <v>2606</v>
      </c>
      <c r="D777" s="214" t="s">
        <v>23</v>
      </c>
      <c r="E777" s="235">
        <v>7586.5</v>
      </c>
      <c r="F777" s="497">
        <v>41741</v>
      </c>
      <c r="G777" s="44">
        <v>7586.5</v>
      </c>
      <c r="H777" s="86">
        <f t="shared" si="12"/>
        <v>0</v>
      </c>
      <c r="I777" s="214"/>
    </row>
    <row r="778" spans="1:9" x14ac:dyDescent="0.25">
      <c r="A778" s="216"/>
      <c r="B778" s="224" t="s">
        <v>1149</v>
      </c>
      <c r="C778" s="272" t="s">
        <v>2606</v>
      </c>
      <c r="D778" s="214" t="s">
        <v>260</v>
      </c>
      <c r="E778" s="235">
        <v>4704</v>
      </c>
      <c r="F778" s="497">
        <v>41741</v>
      </c>
      <c r="G778" s="44">
        <v>4704</v>
      </c>
      <c r="H778" s="86">
        <f>E778-G778</f>
        <v>0</v>
      </c>
      <c r="I778" s="214" t="s">
        <v>21</v>
      </c>
    </row>
    <row r="779" spans="1:9" x14ac:dyDescent="0.25">
      <c r="A779" s="216"/>
      <c r="B779" s="224" t="s">
        <v>1150</v>
      </c>
      <c r="C779" s="272" t="s">
        <v>2606</v>
      </c>
      <c r="D779" s="214" t="s">
        <v>8</v>
      </c>
      <c r="E779" s="235">
        <v>2247</v>
      </c>
      <c r="F779" s="497">
        <v>41741</v>
      </c>
      <c r="G779" s="44">
        <v>2247</v>
      </c>
      <c r="H779" s="86">
        <f>E779-G779</f>
        <v>0</v>
      </c>
      <c r="I779" s="214" t="s">
        <v>8</v>
      </c>
    </row>
    <row r="780" spans="1:9" x14ac:dyDescent="0.25">
      <c r="A780" s="216"/>
      <c r="B780" s="224" t="s">
        <v>1151</v>
      </c>
      <c r="C780" s="272" t="s">
        <v>2606</v>
      </c>
      <c r="D780" s="214" t="s">
        <v>8</v>
      </c>
      <c r="E780" s="235">
        <v>228</v>
      </c>
      <c r="F780" s="497">
        <v>41741</v>
      </c>
      <c r="G780" s="44">
        <v>228</v>
      </c>
      <c r="H780" s="86">
        <f t="shared" si="12"/>
        <v>0</v>
      </c>
      <c r="I780" s="214" t="s">
        <v>8</v>
      </c>
    </row>
    <row r="781" spans="1:9" x14ac:dyDescent="0.25">
      <c r="A781" s="216"/>
      <c r="B781" s="224" t="s">
        <v>1152</v>
      </c>
      <c r="C781" s="272" t="s">
        <v>2606</v>
      </c>
      <c r="D781" s="214" t="s">
        <v>92</v>
      </c>
      <c r="E781" s="235">
        <v>6888</v>
      </c>
      <c r="F781" s="497">
        <v>41743</v>
      </c>
      <c r="G781" s="44">
        <v>6888</v>
      </c>
      <c r="H781" s="86">
        <f t="shared" si="12"/>
        <v>0</v>
      </c>
      <c r="I781" s="214" t="s">
        <v>27</v>
      </c>
    </row>
    <row r="782" spans="1:9" x14ac:dyDescent="0.25">
      <c r="A782" s="216"/>
      <c r="B782" s="224" t="s">
        <v>1153</v>
      </c>
      <c r="C782" s="272" t="s">
        <v>2606</v>
      </c>
      <c r="D782" s="214" t="s">
        <v>91</v>
      </c>
      <c r="E782" s="235">
        <v>20519</v>
      </c>
      <c r="F782" s="497">
        <v>41741</v>
      </c>
      <c r="G782" s="44">
        <v>20519</v>
      </c>
      <c r="H782" s="86">
        <f t="shared" si="12"/>
        <v>0</v>
      </c>
      <c r="I782" s="214" t="s">
        <v>27</v>
      </c>
    </row>
    <row r="783" spans="1:9" x14ac:dyDescent="0.25">
      <c r="A783" s="216"/>
      <c r="B783" s="224" t="s">
        <v>1154</v>
      </c>
      <c r="C783" s="272" t="s">
        <v>2606</v>
      </c>
      <c r="D783" s="214" t="s">
        <v>124</v>
      </c>
      <c r="E783" s="235">
        <v>5035.5</v>
      </c>
      <c r="F783" s="497">
        <v>41743</v>
      </c>
      <c r="G783" s="44">
        <v>5035.5</v>
      </c>
      <c r="H783" s="86">
        <f t="shared" si="12"/>
        <v>0</v>
      </c>
      <c r="I783" s="214" t="s">
        <v>30</v>
      </c>
    </row>
    <row r="784" spans="1:9" x14ac:dyDescent="0.25">
      <c r="A784" s="216"/>
      <c r="B784" s="224" t="s">
        <v>1155</v>
      </c>
      <c r="C784" s="272" t="s">
        <v>2606</v>
      </c>
      <c r="D784" s="214" t="s">
        <v>2590</v>
      </c>
      <c r="E784" s="235">
        <v>42471</v>
      </c>
      <c r="F784" s="554" t="s">
        <v>2730</v>
      </c>
      <c r="G784" s="44">
        <v>42471</v>
      </c>
      <c r="H784" s="86">
        <f t="shared" si="12"/>
        <v>0</v>
      </c>
      <c r="I784" s="214" t="s">
        <v>27</v>
      </c>
    </row>
    <row r="785" spans="1:9" x14ac:dyDescent="0.25">
      <c r="A785" s="216"/>
      <c r="B785" s="224" t="s">
        <v>1156</v>
      </c>
      <c r="C785" s="272" t="s">
        <v>2606</v>
      </c>
      <c r="D785" s="214" t="s">
        <v>29</v>
      </c>
      <c r="E785" s="235">
        <v>6222.8</v>
      </c>
      <c r="F785" s="497">
        <v>41743</v>
      </c>
      <c r="G785" s="44">
        <v>6222.8</v>
      </c>
      <c r="H785" s="86">
        <f t="shared" si="12"/>
        <v>0</v>
      </c>
      <c r="I785" s="214"/>
    </row>
    <row r="786" spans="1:9" x14ac:dyDescent="0.25">
      <c r="A786" s="216"/>
      <c r="B786" s="224" t="s">
        <v>1157</v>
      </c>
      <c r="C786" s="272" t="s">
        <v>2606</v>
      </c>
      <c r="D786" s="214" t="s">
        <v>501</v>
      </c>
      <c r="E786" s="235">
        <v>1409.6</v>
      </c>
      <c r="F786" s="497">
        <v>41741</v>
      </c>
      <c r="G786" s="44">
        <v>1409.6</v>
      </c>
      <c r="H786" s="86">
        <f t="shared" si="12"/>
        <v>0</v>
      </c>
      <c r="I786" s="214"/>
    </row>
    <row r="787" spans="1:9" x14ac:dyDescent="0.25">
      <c r="A787" s="216"/>
      <c r="B787" s="224" t="s">
        <v>1158</v>
      </c>
      <c r="C787" s="272" t="s">
        <v>2606</v>
      </c>
      <c r="D787" s="214" t="s">
        <v>34</v>
      </c>
      <c r="E787" s="235">
        <v>2797.5</v>
      </c>
      <c r="F787" s="497">
        <v>41743</v>
      </c>
      <c r="G787" s="44">
        <v>2797.5</v>
      </c>
      <c r="H787" s="86">
        <f t="shared" si="12"/>
        <v>0</v>
      </c>
      <c r="I787" s="214" t="s">
        <v>30</v>
      </c>
    </row>
    <row r="788" spans="1:9" x14ac:dyDescent="0.25">
      <c r="A788" s="216"/>
      <c r="B788" s="224" t="s">
        <v>1160</v>
      </c>
      <c r="C788" s="272" t="s">
        <v>2606</v>
      </c>
      <c r="D788" s="214" t="s">
        <v>108</v>
      </c>
      <c r="E788" s="235">
        <v>13905.3</v>
      </c>
      <c r="F788" s="497">
        <v>41741</v>
      </c>
      <c r="G788" s="44">
        <v>13905.3</v>
      </c>
      <c r="H788" s="86">
        <f>E788-G788</f>
        <v>0</v>
      </c>
      <c r="I788" s="214"/>
    </row>
    <row r="789" spans="1:9" x14ac:dyDescent="0.25">
      <c r="A789" s="216"/>
      <c r="B789" s="224" t="s">
        <v>1161</v>
      </c>
      <c r="C789" s="272" t="s">
        <v>2606</v>
      </c>
      <c r="D789" s="214" t="s">
        <v>54</v>
      </c>
      <c r="E789" s="235">
        <v>5635.6</v>
      </c>
      <c r="F789" s="497">
        <v>41743</v>
      </c>
      <c r="G789" s="44">
        <v>5635.6</v>
      </c>
      <c r="H789" s="86">
        <f>E789-G789</f>
        <v>0</v>
      </c>
      <c r="I789" s="214" t="s">
        <v>30</v>
      </c>
    </row>
    <row r="790" spans="1:9" x14ac:dyDescent="0.25">
      <c r="A790" s="216"/>
      <c r="B790" s="224" t="s">
        <v>1162</v>
      </c>
      <c r="C790" s="272" t="s">
        <v>2606</v>
      </c>
      <c r="D790" s="214" t="s">
        <v>2588</v>
      </c>
      <c r="E790" s="235">
        <v>43749.5</v>
      </c>
      <c r="F790" s="566" t="s">
        <v>2731</v>
      </c>
      <c r="G790" s="245">
        <v>43749.5</v>
      </c>
      <c r="H790" s="86">
        <f>E790-G790</f>
        <v>0</v>
      </c>
      <c r="I790" s="214" t="s">
        <v>27</v>
      </c>
    </row>
    <row r="791" spans="1:9" x14ac:dyDescent="0.25">
      <c r="A791" s="216"/>
      <c r="B791" s="224" t="s">
        <v>1163</v>
      </c>
      <c r="C791" s="272" t="s">
        <v>2606</v>
      </c>
      <c r="D791" s="214" t="s">
        <v>244</v>
      </c>
      <c r="E791" s="235">
        <v>22692</v>
      </c>
      <c r="F791" s="566" t="s">
        <v>2732</v>
      </c>
      <c r="G791" s="245">
        <v>22692</v>
      </c>
      <c r="H791" s="86">
        <f t="shared" si="12"/>
        <v>0</v>
      </c>
      <c r="I791" s="214" t="s">
        <v>27</v>
      </c>
    </row>
    <row r="792" spans="1:9" x14ac:dyDescent="0.25">
      <c r="A792" s="216"/>
      <c r="B792" s="224" t="s">
        <v>1164</v>
      </c>
      <c r="C792" s="272" t="s">
        <v>2606</v>
      </c>
      <c r="D792" s="214" t="s">
        <v>57</v>
      </c>
      <c r="E792" s="235">
        <v>1225</v>
      </c>
      <c r="F792" s="497">
        <v>41743</v>
      </c>
      <c r="G792" s="44">
        <v>1225</v>
      </c>
      <c r="H792" s="86">
        <f t="shared" si="12"/>
        <v>0</v>
      </c>
      <c r="I792" s="214" t="s">
        <v>30</v>
      </c>
    </row>
    <row r="793" spans="1:9" x14ac:dyDescent="0.25">
      <c r="A793" s="216"/>
      <c r="B793" s="224" t="s">
        <v>1165</v>
      </c>
      <c r="C793" s="272" t="s">
        <v>2606</v>
      </c>
      <c r="D793" s="214" t="s">
        <v>1782</v>
      </c>
      <c r="E793" s="235">
        <v>3360</v>
      </c>
      <c r="F793" s="561" t="s">
        <v>2733</v>
      </c>
      <c r="G793" s="44">
        <v>3360</v>
      </c>
      <c r="H793" s="86">
        <f t="shared" si="12"/>
        <v>0</v>
      </c>
      <c r="I793" s="214" t="s">
        <v>30</v>
      </c>
    </row>
    <row r="794" spans="1:9" x14ac:dyDescent="0.25">
      <c r="A794" s="216"/>
      <c r="B794" s="224" t="s">
        <v>1167</v>
      </c>
      <c r="C794" s="272" t="s">
        <v>2606</v>
      </c>
      <c r="D794" s="214" t="s">
        <v>32</v>
      </c>
      <c r="E794" s="235">
        <v>10138.1</v>
      </c>
      <c r="F794" s="497">
        <v>41743</v>
      </c>
      <c r="G794" s="56">
        <v>10138.1</v>
      </c>
      <c r="H794" s="86">
        <f t="shared" si="12"/>
        <v>0</v>
      </c>
      <c r="I794" s="214" t="s">
        <v>30</v>
      </c>
    </row>
    <row r="795" spans="1:9" x14ac:dyDescent="0.25">
      <c r="A795" s="216"/>
      <c r="B795" s="224" t="s">
        <v>1168</v>
      </c>
      <c r="C795" s="272" t="s">
        <v>2606</v>
      </c>
      <c r="D795" s="214" t="s">
        <v>47</v>
      </c>
      <c r="E795" s="235">
        <v>2868</v>
      </c>
      <c r="F795" s="497">
        <v>41743</v>
      </c>
      <c r="G795" s="56">
        <v>2868</v>
      </c>
      <c r="H795" s="86">
        <f t="shared" si="12"/>
        <v>0</v>
      </c>
      <c r="I795" s="214" t="s">
        <v>30</v>
      </c>
    </row>
    <row r="796" spans="1:9" x14ac:dyDescent="0.25">
      <c r="A796" s="216"/>
      <c r="B796" s="224" t="s">
        <v>1170</v>
      </c>
      <c r="C796" s="272" t="s">
        <v>2606</v>
      </c>
      <c r="D796" s="214" t="s">
        <v>2413</v>
      </c>
      <c r="E796" s="235">
        <v>1910.4</v>
      </c>
      <c r="F796" s="554" t="s">
        <v>2734</v>
      </c>
      <c r="G796" s="56">
        <v>1910.4</v>
      </c>
      <c r="H796" s="86">
        <f t="shared" si="12"/>
        <v>0</v>
      </c>
      <c r="I796" s="214" t="s">
        <v>30</v>
      </c>
    </row>
    <row r="797" spans="1:9" x14ac:dyDescent="0.25">
      <c r="A797" s="216"/>
      <c r="B797" s="224" t="s">
        <v>1171</v>
      </c>
      <c r="C797" s="272" t="s">
        <v>2606</v>
      </c>
      <c r="D797" s="214" t="s">
        <v>2728</v>
      </c>
      <c r="E797" s="235">
        <v>1288</v>
      </c>
      <c r="F797" s="497">
        <v>41743</v>
      </c>
      <c r="G797" s="56">
        <v>1288</v>
      </c>
      <c r="H797" s="86">
        <f t="shared" si="12"/>
        <v>0</v>
      </c>
      <c r="I797" s="214" t="s">
        <v>30</v>
      </c>
    </row>
    <row r="798" spans="1:9" x14ac:dyDescent="0.25">
      <c r="A798" s="216"/>
      <c r="B798" s="224" t="s">
        <v>1172</v>
      </c>
      <c r="C798" s="272" t="s">
        <v>2606</v>
      </c>
      <c r="D798" s="214" t="s">
        <v>49</v>
      </c>
      <c r="E798" s="235">
        <v>3927</v>
      </c>
      <c r="F798" s="497">
        <v>41741</v>
      </c>
      <c r="G798" s="44">
        <v>3927</v>
      </c>
      <c r="H798" s="86">
        <f t="shared" si="12"/>
        <v>0</v>
      </c>
      <c r="I798" s="214"/>
    </row>
    <row r="799" spans="1:9" x14ac:dyDescent="0.25">
      <c r="A799" s="216"/>
      <c r="B799" s="224" t="s">
        <v>1173</v>
      </c>
      <c r="C799" s="272" t="s">
        <v>2606</v>
      </c>
      <c r="D799" s="214" t="s">
        <v>55</v>
      </c>
      <c r="E799" s="235">
        <v>16479</v>
      </c>
      <c r="F799" s="497">
        <v>41741</v>
      </c>
      <c r="G799" s="44">
        <v>16479</v>
      </c>
      <c r="H799" s="86">
        <f t="shared" si="12"/>
        <v>0</v>
      </c>
      <c r="I799" s="214"/>
    </row>
    <row r="800" spans="1:9" x14ac:dyDescent="0.25">
      <c r="A800" s="216"/>
      <c r="B800" s="224" t="s">
        <v>1174</v>
      </c>
      <c r="C800" s="272" t="s">
        <v>2606</v>
      </c>
      <c r="D800" s="214" t="s">
        <v>27</v>
      </c>
      <c r="E800" s="235">
        <v>13230</v>
      </c>
      <c r="F800" s="497">
        <v>41743</v>
      </c>
      <c r="G800" s="44">
        <v>13230</v>
      </c>
      <c r="H800" s="86">
        <f t="shared" si="12"/>
        <v>0</v>
      </c>
      <c r="I800" s="214" t="s">
        <v>27</v>
      </c>
    </row>
    <row r="801" spans="1:9" x14ac:dyDescent="0.25">
      <c r="A801" s="216"/>
      <c r="B801" s="224" t="s">
        <v>1176</v>
      </c>
      <c r="C801" s="272" t="s">
        <v>2606</v>
      </c>
      <c r="D801" s="214" t="s">
        <v>110</v>
      </c>
      <c r="E801" s="235">
        <v>9384</v>
      </c>
      <c r="F801" s="497">
        <v>41754</v>
      </c>
      <c r="G801" s="44">
        <v>9384</v>
      </c>
      <c r="H801" s="86">
        <f t="shared" si="12"/>
        <v>0</v>
      </c>
      <c r="I801" s="214" t="s">
        <v>30</v>
      </c>
    </row>
    <row r="802" spans="1:9" x14ac:dyDescent="0.25">
      <c r="A802" s="216"/>
      <c r="B802" s="224" t="s">
        <v>1178</v>
      </c>
      <c r="C802" s="272" t="s">
        <v>2606</v>
      </c>
      <c r="D802" s="214" t="s">
        <v>123</v>
      </c>
      <c r="E802" s="235">
        <v>6431</v>
      </c>
      <c r="F802" s="497">
        <v>41744</v>
      </c>
      <c r="G802" s="44">
        <v>6431</v>
      </c>
      <c r="H802" s="86">
        <f t="shared" si="12"/>
        <v>0</v>
      </c>
      <c r="I802" s="214" t="s">
        <v>8</v>
      </c>
    </row>
    <row r="803" spans="1:9" x14ac:dyDescent="0.25">
      <c r="A803" s="216"/>
      <c r="B803" s="224" t="s">
        <v>1179</v>
      </c>
      <c r="C803" s="272" t="s">
        <v>2606</v>
      </c>
      <c r="D803" s="214" t="s">
        <v>649</v>
      </c>
      <c r="E803" s="235">
        <v>2584</v>
      </c>
      <c r="F803" s="497">
        <v>41741</v>
      </c>
      <c r="G803" s="44">
        <v>2584</v>
      </c>
      <c r="H803" s="86">
        <f t="shared" si="12"/>
        <v>0</v>
      </c>
      <c r="I803" s="214"/>
    </row>
    <row r="804" spans="1:9" x14ac:dyDescent="0.25">
      <c r="A804" s="216"/>
      <c r="B804" s="224" t="s">
        <v>1180</v>
      </c>
      <c r="C804" s="272" t="s">
        <v>2606</v>
      </c>
      <c r="D804" s="214" t="s">
        <v>188</v>
      </c>
      <c r="E804" s="235">
        <v>3442</v>
      </c>
      <c r="F804" s="497">
        <v>41741</v>
      </c>
      <c r="G804" s="44">
        <v>3442</v>
      </c>
      <c r="H804" s="86">
        <f t="shared" si="12"/>
        <v>0</v>
      </c>
      <c r="I804" s="214"/>
    </row>
    <row r="805" spans="1:9" x14ac:dyDescent="0.25">
      <c r="A805" s="216"/>
      <c r="B805" s="224" t="s">
        <v>1181</v>
      </c>
      <c r="C805" s="272" t="s">
        <v>2606</v>
      </c>
      <c r="D805" s="214" t="s">
        <v>130</v>
      </c>
      <c r="E805" s="235">
        <v>9438.5</v>
      </c>
      <c r="F805" s="497">
        <v>41743</v>
      </c>
      <c r="G805" s="56">
        <v>9438.5</v>
      </c>
      <c r="H805" s="86">
        <f t="shared" si="12"/>
        <v>0</v>
      </c>
      <c r="I805" s="214" t="s">
        <v>21</v>
      </c>
    </row>
    <row r="806" spans="1:9" x14ac:dyDescent="0.25">
      <c r="A806" s="216"/>
      <c r="B806" s="224" t="s">
        <v>1182</v>
      </c>
      <c r="C806" s="272" t="s">
        <v>2606</v>
      </c>
      <c r="D806" s="214" t="s">
        <v>91</v>
      </c>
      <c r="E806" s="235">
        <v>9888</v>
      </c>
      <c r="F806" s="497">
        <v>41743</v>
      </c>
      <c r="G806" s="56">
        <v>9888</v>
      </c>
      <c r="H806" s="86">
        <f t="shared" si="12"/>
        <v>0</v>
      </c>
      <c r="I806" s="214" t="s">
        <v>27</v>
      </c>
    </row>
    <row r="807" spans="1:9" x14ac:dyDescent="0.25">
      <c r="A807" s="216"/>
      <c r="B807" s="224" t="s">
        <v>1183</v>
      </c>
      <c r="C807" s="272" t="s">
        <v>2606</v>
      </c>
      <c r="D807" s="214" t="s">
        <v>346</v>
      </c>
      <c r="E807" s="235">
        <v>1551.5</v>
      </c>
      <c r="F807" s="497">
        <v>41743</v>
      </c>
      <c r="G807" s="56">
        <v>1551.5</v>
      </c>
      <c r="H807" s="86">
        <f t="shared" si="12"/>
        <v>0</v>
      </c>
      <c r="I807" s="214" t="s">
        <v>27</v>
      </c>
    </row>
    <row r="808" spans="1:9" x14ac:dyDescent="0.25">
      <c r="A808" s="216"/>
      <c r="B808" s="224" t="s">
        <v>1184</v>
      </c>
      <c r="C808" s="272" t="s">
        <v>2606</v>
      </c>
      <c r="D808" s="214" t="s">
        <v>91</v>
      </c>
      <c r="E808" s="235">
        <v>7379.4</v>
      </c>
      <c r="F808" s="497">
        <v>41743</v>
      </c>
      <c r="G808" s="56">
        <v>7379.4</v>
      </c>
      <c r="H808" s="86">
        <f t="shared" si="12"/>
        <v>0</v>
      </c>
      <c r="I808" s="214" t="s">
        <v>27</v>
      </c>
    </row>
    <row r="809" spans="1:9" x14ac:dyDescent="0.25">
      <c r="A809" s="216"/>
      <c r="B809" s="224" t="s">
        <v>1185</v>
      </c>
      <c r="C809" s="272" t="s">
        <v>2606</v>
      </c>
      <c r="D809" s="214" t="s">
        <v>27</v>
      </c>
      <c r="E809" s="235">
        <v>3345</v>
      </c>
      <c r="F809" s="497">
        <v>41743</v>
      </c>
      <c r="G809" s="56">
        <v>3345</v>
      </c>
      <c r="H809" s="86">
        <f t="shared" si="12"/>
        <v>0</v>
      </c>
      <c r="I809" s="214" t="s">
        <v>27</v>
      </c>
    </row>
    <row r="810" spans="1:9" x14ac:dyDescent="0.25">
      <c r="A810" s="216"/>
      <c r="B810" s="224" t="s">
        <v>1186</v>
      </c>
      <c r="C810" s="272" t="s">
        <v>2606</v>
      </c>
      <c r="D810" s="214" t="s">
        <v>48</v>
      </c>
      <c r="E810" s="235">
        <v>735</v>
      </c>
      <c r="F810" s="497">
        <v>41743</v>
      </c>
      <c r="G810" s="56">
        <v>735</v>
      </c>
      <c r="H810" s="86">
        <f t="shared" si="12"/>
        <v>0</v>
      </c>
      <c r="I810" s="214"/>
    </row>
    <row r="811" spans="1:9" x14ac:dyDescent="0.25">
      <c r="A811" s="216"/>
      <c r="B811" s="224" t="s">
        <v>1187</v>
      </c>
      <c r="C811" s="272" t="s">
        <v>2606</v>
      </c>
      <c r="D811" s="214" t="s">
        <v>185</v>
      </c>
      <c r="E811" s="235">
        <v>8942.5</v>
      </c>
      <c r="F811" s="497">
        <v>41743</v>
      </c>
      <c r="G811" s="44">
        <v>8942.5</v>
      </c>
      <c r="H811" s="86">
        <f t="shared" si="12"/>
        <v>0</v>
      </c>
      <c r="I811" s="214" t="s">
        <v>27</v>
      </c>
    </row>
    <row r="812" spans="1:9" x14ac:dyDescent="0.25">
      <c r="A812" s="216"/>
      <c r="B812" s="224" t="s">
        <v>1188</v>
      </c>
      <c r="C812" s="272" t="s">
        <v>2606</v>
      </c>
      <c r="D812" s="214" t="s">
        <v>250</v>
      </c>
      <c r="E812" s="235">
        <v>18188.5</v>
      </c>
      <c r="F812" s="497">
        <v>41741</v>
      </c>
      <c r="G812" s="44">
        <v>18188.5</v>
      </c>
      <c r="H812" s="86">
        <f t="shared" si="12"/>
        <v>0</v>
      </c>
      <c r="I812" s="214" t="s">
        <v>217</v>
      </c>
    </row>
    <row r="813" spans="1:9" x14ac:dyDescent="0.25">
      <c r="A813" s="216"/>
      <c r="B813" s="224" t="s">
        <v>1189</v>
      </c>
      <c r="C813" s="272" t="s">
        <v>2606</v>
      </c>
      <c r="D813" s="214" t="s">
        <v>494</v>
      </c>
      <c r="E813" s="235">
        <v>839.2</v>
      </c>
      <c r="F813" s="497">
        <v>41741</v>
      </c>
      <c r="G813" s="44">
        <v>839.2</v>
      </c>
      <c r="H813" s="86">
        <f t="shared" si="12"/>
        <v>0</v>
      </c>
      <c r="I813" s="214"/>
    </row>
    <row r="814" spans="1:9" x14ac:dyDescent="0.25">
      <c r="A814" s="216"/>
      <c r="B814" s="224" t="s">
        <v>1190</v>
      </c>
      <c r="C814" s="272" t="s">
        <v>2606</v>
      </c>
      <c r="D814" s="214" t="s">
        <v>245</v>
      </c>
      <c r="E814" s="235">
        <v>14697.6</v>
      </c>
      <c r="F814" s="497">
        <v>41743</v>
      </c>
      <c r="G814" s="44">
        <v>14697.6</v>
      </c>
      <c r="H814" s="86">
        <f t="shared" si="12"/>
        <v>0</v>
      </c>
      <c r="I814" s="214" t="s">
        <v>27</v>
      </c>
    </row>
    <row r="815" spans="1:9" x14ac:dyDescent="0.25">
      <c r="A815" s="216"/>
      <c r="B815" s="224" t="s">
        <v>1191</v>
      </c>
      <c r="C815" s="272" t="s">
        <v>2606</v>
      </c>
      <c r="D815" s="214" t="s">
        <v>366</v>
      </c>
      <c r="E815" s="235">
        <v>4888</v>
      </c>
      <c r="F815" s="497">
        <v>41741</v>
      </c>
      <c r="G815" s="44">
        <v>4888</v>
      </c>
      <c r="H815" s="86">
        <f t="shared" si="12"/>
        <v>0</v>
      </c>
      <c r="I815" s="214" t="s">
        <v>162</v>
      </c>
    </row>
    <row r="816" spans="1:9" x14ac:dyDescent="0.25">
      <c r="A816" s="216"/>
      <c r="B816" s="224" t="s">
        <v>1192</v>
      </c>
      <c r="C816" s="272" t="s">
        <v>2606</v>
      </c>
      <c r="D816" s="214" t="s">
        <v>149</v>
      </c>
      <c r="E816" s="235">
        <v>16166.5</v>
      </c>
      <c r="F816" s="497">
        <v>41743</v>
      </c>
      <c r="G816" s="44">
        <v>16166.5</v>
      </c>
      <c r="H816" s="86">
        <f t="shared" si="12"/>
        <v>0</v>
      </c>
      <c r="I816" s="214" t="s">
        <v>27</v>
      </c>
    </row>
    <row r="817" spans="1:9" x14ac:dyDescent="0.25">
      <c r="A817" s="216"/>
      <c r="B817" s="224" t="s">
        <v>1193</v>
      </c>
      <c r="C817" s="272" t="s">
        <v>2606</v>
      </c>
      <c r="D817" s="220" t="s">
        <v>53</v>
      </c>
      <c r="E817" s="241">
        <v>0</v>
      </c>
      <c r="F817" s="497"/>
      <c r="G817" s="44">
        <v>0</v>
      </c>
      <c r="H817" s="86">
        <f t="shared" si="12"/>
        <v>0</v>
      </c>
      <c r="I817" s="214" t="s">
        <v>324</v>
      </c>
    </row>
    <row r="818" spans="1:9" x14ac:dyDescent="0.25">
      <c r="A818" s="216"/>
      <c r="B818" s="224" t="s">
        <v>1194</v>
      </c>
      <c r="C818" s="272" t="s">
        <v>2606</v>
      </c>
      <c r="D818" s="214" t="s">
        <v>111</v>
      </c>
      <c r="E818" s="235">
        <v>5556.6</v>
      </c>
      <c r="F818" s="497">
        <v>41743</v>
      </c>
      <c r="G818" s="44">
        <v>5556.6</v>
      </c>
      <c r="H818" s="86">
        <f t="shared" si="12"/>
        <v>0</v>
      </c>
      <c r="I818" s="214" t="s">
        <v>30</v>
      </c>
    </row>
    <row r="819" spans="1:9" x14ac:dyDescent="0.25">
      <c r="A819" s="216"/>
      <c r="B819" s="224" t="s">
        <v>1195</v>
      </c>
      <c r="C819" s="272" t="s">
        <v>2606</v>
      </c>
      <c r="D819" s="214" t="s">
        <v>2692</v>
      </c>
      <c r="E819" s="235">
        <v>2448</v>
      </c>
      <c r="F819" s="497">
        <v>41743</v>
      </c>
      <c r="G819" s="44">
        <v>2448</v>
      </c>
      <c r="H819" s="86">
        <f t="shared" si="12"/>
        <v>0</v>
      </c>
      <c r="I819" s="214" t="s">
        <v>30</v>
      </c>
    </row>
    <row r="820" spans="1:9" x14ac:dyDescent="0.25">
      <c r="A820" s="216"/>
      <c r="B820" s="224" t="s">
        <v>1196</v>
      </c>
      <c r="C820" s="272" t="s">
        <v>2606</v>
      </c>
      <c r="D820" s="214" t="s">
        <v>57</v>
      </c>
      <c r="E820" s="235">
        <v>1127</v>
      </c>
      <c r="F820" s="497">
        <v>41743</v>
      </c>
      <c r="G820" s="44">
        <v>1127</v>
      </c>
      <c r="H820" s="86">
        <f t="shared" si="12"/>
        <v>0</v>
      </c>
      <c r="I820" s="214" t="s">
        <v>30</v>
      </c>
    </row>
    <row r="821" spans="1:9" x14ac:dyDescent="0.25">
      <c r="A821" s="216"/>
      <c r="B821" s="224" t="s">
        <v>1197</v>
      </c>
      <c r="C821" s="272" t="s">
        <v>2606</v>
      </c>
      <c r="D821" s="214" t="s">
        <v>74</v>
      </c>
      <c r="E821" s="235">
        <v>125</v>
      </c>
      <c r="F821" s="497">
        <v>41741</v>
      </c>
      <c r="G821" s="44">
        <v>125</v>
      </c>
      <c r="H821" s="86">
        <f t="shared" si="12"/>
        <v>0</v>
      </c>
      <c r="I821" s="214"/>
    </row>
    <row r="822" spans="1:9" x14ac:dyDescent="0.25">
      <c r="A822" s="216"/>
      <c r="B822" s="224" t="s">
        <v>1198</v>
      </c>
      <c r="C822" s="272" t="s">
        <v>2606</v>
      </c>
      <c r="D822" s="214" t="s">
        <v>16</v>
      </c>
      <c r="E822" s="235">
        <v>165268.4</v>
      </c>
      <c r="F822" s="497">
        <v>41752</v>
      </c>
      <c r="G822" s="44">
        <v>165268.4</v>
      </c>
      <c r="H822" s="86">
        <f t="shared" si="12"/>
        <v>0</v>
      </c>
      <c r="I822" s="214" t="s">
        <v>65</v>
      </c>
    </row>
    <row r="823" spans="1:9" x14ac:dyDescent="0.25">
      <c r="A823" s="216"/>
      <c r="B823" s="224" t="s">
        <v>1199</v>
      </c>
      <c r="C823" s="272" t="s">
        <v>2606</v>
      </c>
      <c r="D823" s="214" t="s">
        <v>79</v>
      </c>
      <c r="E823" s="235">
        <v>12789</v>
      </c>
      <c r="F823" s="560" t="s">
        <v>2735</v>
      </c>
      <c r="G823" s="44">
        <v>12789</v>
      </c>
      <c r="H823" s="86">
        <f t="shared" si="12"/>
        <v>0</v>
      </c>
      <c r="I823" s="214" t="s">
        <v>162</v>
      </c>
    </row>
    <row r="824" spans="1:9" x14ac:dyDescent="0.25">
      <c r="A824" s="216"/>
      <c r="B824" s="224" t="s">
        <v>1200</v>
      </c>
      <c r="C824" s="272" t="s">
        <v>2606</v>
      </c>
      <c r="D824" s="214" t="s">
        <v>8</v>
      </c>
      <c r="E824" s="235">
        <v>402.5</v>
      </c>
      <c r="F824" s="497">
        <v>41741</v>
      </c>
      <c r="G824" s="44">
        <v>402.5</v>
      </c>
      <c r="H824" s="86">
        <f t="shared" si="12"/>
        <v>0</v>
      </c>
      <c r="I824" s="214" t="s">
        <v>8</v>
      </c>
    </row>
    <row r="825" spans="1:9" x14ac:dyDescent="0.25">
      <c r="A825" s="216"/>
      <c r="B825" s="224" t="s">
        <v>1201</v>
      </c>
      <c r="C825" s="272" t="s">
        <v>2606</v>
      </c>
      <c r="D825" s="214" t="s">
        <v>98</v>
      </c>
      <c r="E825" s="235">
        <v>11619</v>
      </c>
      <c r="F825" s="497">
        <v>41741</v>
      </c>
      <c r="G825" s="44">
        <v>11619</v>
      </c>
      <c r="H825" s="86">
        <f t="shared" si="12"/>
        <v>0</v>
      </c>
      <c r="I825" s="214" t="s">
        <v>21</v>
      </c>
    </row>
    <row r="826" spans="1:9" x14ac:dyDescent="0.25">
      <c r="A826" s="216"/>
      <c r="B826" s="224" t="s">
        <v>1203</v>
      </c>
      <c r="C826" s="272" t="s">
        <v>2606</v>
      </c>
      <c r="D826" s="214" t="s">
        <v>133</v>
      </c>
      <c r="E826" s="235">
        <v>30456</v>
      </c>
      <c r="F826" s="497">
        <v>41741</v>
      </c>
      <c r="G826" s="44">
        <v>30456</v>
      </c>
      <c r="H826" s="86">
        <f t="shared" si="12"/>
        <v>0</v>
      </c>
      <c r="I826" s="214" t="s">
        <v>8</v>
      </c>
    </row>
    <row r="827" spans="1:9" x14ac:dyDescent="0.25">
      <c r="A827" s="216"/>
      <c r="B827" s="224" t="s">
        <v>1204</v>
      </c>
      <c r="C827" s="272" t="s">
        <v>2606</v>
      </c>
      <c r="D827" s="214" t="s">
        <v>51</v>
      </c>
      <c r="E827" s="235">
        <v>2876.5</v>
      </c>
      <c r="F827" s="497">
        <v>41741</v>
      </c>
      <c r="G827" s="44">
        <v>2876.5</v>
      </c>
      <c r="H827" s="86">
        <f t="shared" si="12"/>
        <v>0</v>
      </c>
      <c r="I827" s="214" t="s">
        <v>65</v>
      </c>
    </row>
    <row r="828" spans="1:9" x14ac:dyDescent="0.25">
      <c r="A828" s="216"/>
      <c r="B828" s="224" t="s">
        <v>1205</v>
      </c>
      <c r="C828" s="272" t="s">
        <v>2606</v>
      </c>
      <c r="D828" s="214" t="s">
        <v>23</v>
      </c>
      <c r="E828" s="235">
        <v>3195</v>
      </c>
      <c r="F828" s="497">
        <v>41741</v>
      </c>
      <c r="G828" s="44">
        <v>3195</v>
      </c>
      <c r="H828" s="86">
        <f t="shared" si="12"/>
        <v>0</v>
      </c>
      <c r="I828" s="214"/>
    </row>
    <row r="829" spans="1:9" x14ac:dyDescent="0.25">
      <c r="A829" s="216"/>
      <c r="B829" s="224" t="s">
        <v>1207</v>
      </c>
      <c r="C829" s="272" t="s">
        <v>2606</v>
      </c>
      <c r="D829" s="214" t="s">
        <v>8</v>
      </c>
      <c r="E829" s="235">
        <v>879.55</v>
      </c>
      <c r="F829" s="497">
        <v>41741</v>
      </c>
      <c r="G829" s="44">
        <v>879.55</v>
      </c>
      <c r="H829" s="86">
        <f t="shared" si="12"/>
        <v>0</v>
      </c>
      <c r="I829" s="214" t="s">
        <v>8</v>
      </c>
    </row>
    <row r="830" spans="1:9" x14ac:dyDescent="0.25">
      <c r="A830" s="216"/>
      <c r="B830" s="224" t="s">
        <v>1209</v>
      </c>
      <c r="C830" s="272" t="s">
        <v>2606</v>
      </c>
      <c r="D830" s="214" t="s">
        <v>32</v>
      </c>
      <c r="E830" s="235">
        <v>1229</v>
      </c>
      <c r="F830" s="497">
        <v>41741</v>
      </c>
      <c r="G830" s="44">
        <v>1229</v>
      </c>
      <c r="H830" s="86">
        <f t="shared" si="12"/>
        <v>0</v>
      </c>
      <c r="I830" s="214"/>
    </row>
    <row r="831" spans="1:9" x14ac:dyDescent="0.25">
      <c r="A831" s="216">
        <v>41741</v>
      </c>
      <c r="B831" s="224" t="s">
        <v>1210</v>
      </c>
      <c r="C831" s="272" t="s">
        <v>2606</v>
      </c>
      <c r="D831" s="214" t="s">
        <v>523</v>
      </c>
      <c r="E831" s="235">
        <v>17940</v>
      </c>
      <c r="F831" s="497">
        <v>41750</v>
      </c>
      <c r="G831" s="44">
        <v>17940</v>
      </c>
      <c r="H831" s="293">
        <f t="shared" si="12"/>
        <v>0</v>
      </c>
      <c r="I831" s="214"/>
    </row>
    <row r="832" spans="1:9" x14ac:dyDescent="0.25">
      <c r="A832" s="216"/>
      <c r="B832" s="224" t="s">
        <v>1211</v>
      </c>
      <c r="C832" s="272" t="s">
        <v>2606</v>
      </c>
      <c r="D832" s="214" t="s">
        <v>78</v>
      </c>
      <c r="E832" s="235">
        <v>3593.15</v>
      </c>
      <c r="F832" s="497">
        <v>41743</v>
      </c>
      <c r="G832" s="44">
        <v>3593.15</v>
      </c>
      <c r="H832" s="248">
        <f t="shared" ref="H832:H895" si="13">E832-G832</f>
        <v>0</v>
      </c>
      <c r="I832" s="214" t="s">
        <v>217</v>
      </c>
    </row>
    <row r="833" spans="1:9" x14ac:dyDescent="0.25">
      <c r="A833" s="216"/>
      <c r="B833" s="224" t="s">
        <v>1212</v>
      </c>
      <c r="C833" s="272" t="s">
        <v>2606</v>
      </c>
      <c r="D833" s="214" t="s">
        <v>144</v>
      </c>
      <c r="E833" s="235">
        <v>5696.4</v>
      </c>
      <c r="F833" s="497">
        <v>41743</v>
      </c>
      <c r="G833" s="44">
        <v>5696.4</v>
      </c>
      <c r="H833" s="248">
        <f t="shared" si="13"/>
        <v>0</v>
      </c>
      <c r="I833" s="214" t="s">
        <v>217</v>
      </c>
    </row>
    <row r="834" spans="1:9" x14ac:dyDescent="0.25">
      <c r="A834" s="216"/>
      <c r="B834" s="224" t="s">
        <v>1213</v>
      </c>
      <c r="C834" s="272" t="s">
        <v>2606</v>
      </c>
      <c r="D834" s="214" t="s">
        <v>191</v>
      </c>
      <c r="E834" s="235">
        <v>3264.15</v>
      </c>
      <c r="F834" s="497">
        <v>41743</v>
      </c>
      <c r="G834" s="44">
        <v>3264.15</v>
      </c>
      <c r="H834" s="86">
        <f t="shared" si="13"/>
        <v>0</v>
      </c>
      <c r="I834" s="214" t="s">
        <v>217</v>
      </c>
    </row>
    <row r="835" spans="1:9" x14ac:dyDescent="0.25">
      <c r="A835" s="216"/>
      <c r="B835" s="224" t="s">
        <v>1214</v>
      </c>
      <c r="C835" s="272" t="s">
        <v>2606</v>
      </c>
      <c r="D835" s="214" t="s">
        <v>233</v>
      </c>
      <c r="E835" s="235">
        <v>939.4</v>
      </c>
      <c r="F835" s="497">
        <v>41743</v>
      </c>
      <c r="G835" s="44">
        <v>939.4</v>
      </c>
      <c r="H835" s="248">
        <f t="shared" si="13"/>
        <v>0</v>
      </c>
      <c r="I835" s="214" t="s">
        <v>217</v>
      </c>
    </row>
    <row r="836" spans="1:9" x14ac:dyDescent="0.25">
      <c r="A836" s="216"/>
      <c r="B836" s="224" t="s">
        <v>1215</v>
      </c>
      <c r="C836" s="272" t="s">
        <v>2606</v>
      </c>
      <c r="D836" s="214" t="s">
        <v>99</v>
      </c>
      <c r="E836" s="235">
        <v>5078.1899999999996</v>
      </c>
      <c r="F836" s="497">
        <v>41743</v>
      </c>
      <c r="G836" s="44">
        <v>5078.1899999999996</v>
      </c>
      <c r="H836" s="248">
        <f t="shared" si="13"/>
        <v>0</v>
      </c>
      <c r="I836" s="214" t="s">
        <v>217</v>
      </c>
    </row>
    <row r="837" spans="1:9" x14ac:dyDescent="0.25">
      <c r="A837" s="216"/>
      <c r="B837" s="224" t="s">
        <v>1216</v>
      </c>
      <c r="C837" s="272" t="s">
        <v>2606</v>
      </c>
      <c r="D837" s="214" t="s">
        <v>2709</v>
      </c>
      <c r="E837" s="235">
        <v>521</v>
      </c>
      <c r="F837" s="497">
        <v>41743</v>
      </c>
      <c r="G837" s="44">
        <v>521</v>
      </c>
      <c r="H837" s="248">
        <f t="shared" si="13"/>
        <v>0</v>
      </c>
      <c r="I837" s="214" t="s">
        <v>217</v>
      </c>
    </row>
    <row r="838" spans="1:9" x14ac:dyDescent="0.25">
      <c r="A838" s="216"/>
      <c r="B838" s="224" t="s">
        <v>1218</v>
      </c>
      <c r="C838" s="272" t="s">
        <v>2606</v>
      </c>
      <c r="D838" s="214" t="s">
        <v>2105</v>
      </c>
      <c r="E838" s="235">
        <v>655.20000000000005</v>
      </c>
      <c r="F838" s="497">
        <v>41743</v>
      </c>
      <c r="G838" s="44">
        <v>655.20000000000005</v>
      </c>
      <c r="H838" s="248">
        <f t="shared" si="13"/>
        <v>0</v>
      </c>
      <c r="I838" s="214" t="s">
        <v>217</v>
      </c>
    </row>
    <row r="839" spans="1:9" x14ac:dyDescent="0.25">
      <c r="A839" s="216"/>
      <c r="B839" s="224" t="s">
        <v>1219</v>
      </c>
      <c r="C839" s="272" t="s">
        <v>2606</v>
      </c>
      <c r="D839" s="214" t="s">
        <v>348</v>
      </c>
      <c r="E839" s="235">
        <v>852.2</v>
      </c>
      <c r="F839" s="497">
        <v>41743</v>
      </c>
      <c r="G839" s="44">
        <v>852.2</v>
      </c>
      <c r="H839" s="248">
        <f t="shared" si="13"/>
        <v>0</v>
      </c>
      <c r="I839" s="214" t="s">
        <v>217</v>
      </c>
    </row>
    <row r="840" spans="1:9" x14ac:dyDescent="0.25">
      <c r="A840" s="216"/>
      <c r="B840" s="224" t="s">
        <v>1220</v>
      </c>
      <c r="C840" s="272" t="s">
        <v>2606</v>
      </c>
      <c r="D840" s="214" t="s">
        <v>147</v>
      </c>
      <c r="E840" s="235">
        <v>7462</v>
      </c>
      <c r="F840" s="497">
        <v>41744</v>
      </c>
      <c r="G840" s="44">
        <v>7462</v>
      </c>
      <c r="H840" s="248">
        <f t="shared" si="13"/>
        <v>0</v>
      </c>
      <c r="I840" s="214" t="s">
        <v>217</v>
      </c>
    </row>
    <row r="841" spans="1:9" x14ac:dyDescent="0.25">
      <c r="A841" s="216"/>
      <c r="B841" s="224" t="s">
        <v>1221</v>
      </c>
      <c r="C841" s="272" t="s">
        <v>2606</v>
      </c>
      <c r="D841" s="214" t="s">
        <v>136</v>
      </c>
      <c r="E841" s="235">
        <v>2355</v>
      </c>
      <c r="F841" s="497">
        <v>41741</v>
      </c>
      <c r="G841" s="44">
        <v>2355</v>
      </c>
      <c r="H841" s="248">
        <f t="shared" si="13"/>
        <v>0</v>
      </c>
      <c r="I841" s="214"/>
    </row>
    <row r="842" spans="1:9" x14ac:dyDescent="0.25">
      <c r="A842" s="216"/>
      <c r="B842" s="224" t="s">
        <v>1222</v>
      </c>
      <c r="C842" s="272" t="s">
        <v>2606</v>
      </c>
      <c r="D842" s="214" t="s">
        <v>2112</v>
      </c>
      <c r="E842" s="235">
        <v>16494.5</v>
      </c>
      <c r="F842" s="497">
        <v>41743</v>
      </c>
      <c r="G842" s="44">
        <v>16494.5</v>
      </c>
      <c r="H842" s="248">
        <f t="shared" si="13"/>
        <v>0</v>
      </c>
      <c r="I842" s="214" t="s">
        <v>217</v>
      </c>
    </row>
    <row r="843" spans="1:9" x14ac:dyDescent="0.25">
      <c r="A843" s="216"/>
      <c r="B843" s="224" t="s">
        <v>1224</v>
      </c>
      <c r="C843" s="272" t="s">
        <v>2606</v>
      </c>
      <c r="D843" s="214" t="s">
        <v>2736</v>
      </c>
      <c r="E843" s="235">
        <v>2815</v>
      </c>
      <c r="F843" s="497">
        <v>41741</v>
      </c>
      <c r="G843" s="44">
        <v>2815</v>
      </c>
      <c r="H843" s="248">
        <f t="shared" si="13"/>
        <v>0</v>
      </c>
      <c r="I843" s="214"/>
    </row>
    <row r="844" spans="1:9" x14ac:dyDescent="0.25">
      <c r="A844" s="216"/>
      <c r="B844" s="224" t="s">
        <v>1225</v>
      </c>
      <c r="C844" s="272" t="s">
        <v>2606</v>
      </c>
      <c r="D844" s="214" t="s">
        <v>68</v>
      </c>
      <c r="E844" s="235">
        <v>4587.2</v>
      </c>
      <c r="F844" s="497">
        <v>41743</v>
      </c>
      <c r="G844" s="56">
        <v>4587.2</v>
      </c>
      <c r="H844" s="86">
        <f t="shared" si="13"/>
        <v>0</v>
      </c>
      <c r="I844" s="214" t="s">
        <v>21</v>
      </c>
    </row>
    <row r="845" spans="1:9" x14ac:dyDescent="0.25">
      <c r="A845" s="216"/>
      <c r="B845" s="224" t="s">
        <v>1226</v>
      </c>
      <c r="C845" s="272" t="s">
        <v>2606</v>
      </c>
      <c r="D845" s="214" t="s">
        <v>62</v>
      </c>
      <c r="E845" s="235">
        <v>26075.599999999999</v>
      </c>
      <c r="F845" s="497">
        <v>41743</v>
      </c>
      <c r="G845" s="56">
        <v>26075.599999999999</v>
      </c>
      <c r="H845" s="248">
        <f t="shared" si="13"/>
        <v>0</v>
      </c>
      <c r="I845" s="214" t="s">
        <v>21</v>
      </c>
    </row>
    <row r="846" spans="1:9" x14ac:dyDescent="0.25">
      <c r="A846" s="216"/>
      <c r="B846" s="224" t="s">
        <v>1227</v>
      </c>
      <c r="C846" s="272" t="s">
        <v>2606</v>
      </c>
      <c r="D846" s="214" t="s">
        <v>435</v>
      </c>
      <c r="E846" s="246">
        <v>3171</v>
      </c>
      <c r="F846" s="557" t="s">
        <v>2737</v>
      </c>
      <c r="G846" s="44">
        <v>3171</v>
      </c>
      <c r="H846" s="248">
        <f t="shared" si="13"/>
        <v>0</v>
      </c>
      <c r="I846" s="214" t="s">
        <v>8</v>
      </c>
    </row>
    <row r="847" spans="1:9" x14ac:dyDescent="0.25">
      <c r="A847" s="216">
        <v>41742</v>
      </c>
      <c r="B847" s="224" t="s">
        <v>1229</v>
      </c>
      <c r="C847" s="272" t="s">
        <v>2606</v>
      </c>
      <c r="D847" s="214" t="s">
        <v>14</v>
      </c>
      <c r="E847" s="235">
        <v>10906.4</v>
      </c>
      <c r="F847" s="497">
        <v>41743</v>
      </c>
      <c r="G847" s="44">
        <v>10906.4</v>
      </c>
      <c r="H847" s="248">
        <f t="shared" si="13"/>
        <v>0</v>
      </c>
      <c r="I847" s="214" t="s">
        <v>65</v>
      </c>
    </row>
    <row r="848" spans="1:9" x14ac:dyDescent="0.25">
      <c r="A848" s="216"/>
      <c r="B848" s="224" t="s">
        <v>1230</v>
      </c>
      <c r="C848" s="272" t="s">
        <v>2606</v>
      </c>
      <c r="D848" s="214" t="s">
        <v>615</v>
      </c>
      <c r="E848" s="235">
        <v>45397.599999999999</v>
      </c>
      <c r="F848" s="554" t="s">
        <v>2738</v>
      </c>
      <c r="G848" s="44">
        <v>45397.599999999999</v>
      </c>
      <c r="H848" s="248">
        <f t="shared" si="13"/>
        <v>0</v>
      </c>
      <c r="I848" s="58" t="s">
        <v>162</v>
      </c>
    </row>
    <row r="849" spans="1:9" x14ac:dyDescent="0.25">
      <c r="A849" s="216"/>
      <c r="B849" s="224" t="s">
        <v>1231</v>
      </c>
      <c r="C849" s="272" t="s">
        <v>2606</v>
      </c>
      <c r="D849" s="214" t="s">
        <v>2739</v>
      </c>
      <c r="E849" s="235">
        <v>36030</v>
      </c>
      <c r="F849" s="497">
        <v>41753</v>
      </c>
      <c r="G849" s="44">
        <v>36030</v>
      </c>
      <c r="H849" s="248">
        <f t="shared" si="13"/>
        <v>0</v>
      </c>
      <c r="I849" s="214" t="s">
        <v>162</v>
      </c>
    </row>
    <row r="850" spans="1:9" x14ac:dyDescent="0.25">
      <c r="A850" s="216"/>
      <c r="B850" s="224" t="s">
        <v>1232</v>
      </c>
      <c r="C850" s="272" t="s">
        <v>2606</v>
      </c>
      <c r="D850" s="214" t="s">
        <v>16</v>
      </c>
      <c r="E850" s="235">
        <v>1145.0999999999999</v>
      </c>
      <c r="F850" s="497">
        <v>41752</v>
      </c>
      <c r="G850" s="44">
        <v>1145.0999999999999</v>
      </c>
      <c r="H850" s="248">
        <f t="shared" si="13"/>
        <v>0</v>
      </c>
      <c r="I850" s="214" t="s">
        <v>65</v>
      </c>
    </row>
    <row r="851" spans="1:9" x14ac:dyDescent="0.25">
      <c r="A851" s="216"/>
      <c r="B851" s="224" t="s">
        <v>1234</v>
      </c>
      <c r="C851" s="272" t="s">
        <v>2606</v>
      </c>
      <c r="D851" s="214" t="s">
        <v>18</v>
      </c>
      <c r="E851" s="235">
        <v>1727.25</v>
      </c>
      <c r="F851" s="497">
        <v>41742</v>
      </c>
      <c r="G851" s="44">
        <v>1727.25</v>
      </c>
      <c r="H851" s="248">
        <f t="shared" si="13"/>
        <v>0</v>
      </c>
      <c r="I851" s="214"/>
    </row>
    <row r="852" spans="1:9" x14ac:dyDescent="0.25">
      <c r="A852" s="216"/>
      <c r="B852" s="224" t="s">
        <v>1235</v>
      </c>
      <c r="C852" s="272" t="s">
        <v>2606</v>
      </c>
      <c r="D852" s="214" t="s">
        <v>8</v>
      </c>
      <c r="E852" s="235">
        <v>60</v>
      </c>
      <c r="F852" s="497">
        <v>41742</v>
      </c>
      <c r="G852" s="44">
        <v>60</v>
      </c>
      <c r="H852" s="248">
        <f t="shared" si="13"/>
        <v>0</v>
      </c>
      <c r="I852" s="214" t="s">
        <v>8</v>
      </c>
    </row>
    <row r="853" spans="1:9" x14ac:dyDescent="0.25">
      <c r="A853" s="216"/>
      <c r="B853" s="224" t="s">
        <v>1236</v>
      </c>
      <c r="C853" s="272" t="s">
        <v>2606</v>
      </c>
      <c r="D853" s="214" t="s">
        <v>651</v>
      </c>
      <c r="E853" s="235">
        <v>15168</v>
      </c>
      <c r="F853" s="497">
        <v>41742</v>
      </c>
      <c r="G853" s="44">
        <v>15168</v>
      </c>
      <c r="H853" s="248">
        <f t="shared" si="13"/>
        <v>0</v>
      </c>
      <c r="I853" s="214"/>
    </row>
    <row r="854" spans="1:9" x14ac:dyDescent="0.25">
      <c r="A854" s="216"/>
      <c r="B854" s="224" t="s">
        <v>1237</v>
      </c>
      <c r="C854" s="272" t="s">
        <v>2606</v>
      </c>
      <c r="D854" s="214" t="s">
        <v>8</v>
      </c>
      <c r="E854" s="235">
        <v>497</v>
      </c>
      <c r="F854" s="497">
        <v>41742</v>
      </c>
      <c r="G854" s="44">
        <v>497</v>
      </c>
      <c r="H854" s="86">
        <f t="shared" si="13"/>
        <v>0</v>
      </c>
      <c r="I854" s="214" t="s">
        <v>8</v>
      </c>
    </row>
    <row r="855" spans="1:9" x14ac:dyDescent="0.25">
      <c r="A855" s="216"/>
      <c r="B855" s="224" t="s">
        <v>1238</v>
      </c>
      <c r="C855" s="272" t="s">
        <v>2606</v>
      </c>
      <c r="D855" s="214" t="s">
        <v>8</v>
      </c>
      <c r="E855" s="235">
        <v>1116.5</v>
      </c>
      <c r="F855" s="497">
        <v>41742</v>
      </c>
      <c r="G855" s="44">
        <v>1116.5</v>
      </c>
      <c r="H855" s="248">
        <f t="shared" si="13"/>
        <v>0</v>
      </c>
      <c r="I855" s="214" t="s">
        <v>8</v>
      </c>
    </row>
    <row r="856" spans="1:9" x14ac:dyDescent="0.25">
      <c r="A856" s="216"/>
      <c r="B856" s="224" t="s">
        <v>1240</v>
      </c>
      <c r="C856" s="272" t="s">
        <v>2606</v>
      </c>
      <c r="D856" s="214" t="s">
        <v>23</v>
      </c>
      <c r="E856" s="235">
        <v>5185</v>
      </c>
      <c r="F856" s="497">
        <v>41742</v>
      </c>
      <c r="G856" s="44">
        <v>5185</v>
      </c>
      <c r="H856" s="248">
        <f t="shared" si="13"/>
        <v>0</v>
      </c>
      <c r="I856" s="214"/>
    </row>
    <row r="857" spans="1:9" x14ac:dyDescent="0.25">
      <c r="A857" s="216"/>
      <c r="B857" s="224" t="s">
        <v>1241</v>
      </c>
      <c r="C857" s="272" t="s">
        <v>2606</v>
      </c>
      <c r="D857" s="214" t="s">
        <v>13</v>
      </c>
      <c r="E857" s="235">
        <v>8611.2000000000007</v>
      </c>
      <c r="F857" s="560" t="s">
        <v>2740</v>
      </c>
      <c r="G857" s="44">
        <v>8611.2000000000007</v>
      </c>
      <c r="H857" s="86">
        <f t="shared" si="13"/>
        <v>0</v>
      </c>
      <c r="I857" s="214" t="s">
        <v>21</v>
      </c>
    </row>
    <row r="858" spans="1:9" x14ac:dyDescent="0.25">
      <c r="A858" s="216"/>
      <c r="B858" s="224" t="s">
        <v>1243</v>
      </c>
      <c r="C858" s="272" t="s">
        <v>2606</v>
      </c>
      <c r="D858" s="214" t="s">
        <v>682</v>
      </c>
      <c r="E858" s="235">
        <v>29006.5</v>
      </c>
      <c r="F858" s="497">
        <v>41742</v>
      </c>
      <c r="G858" s="44">
        <v>29006.5</v>
      </c>
      <c r="H858" s="248">
        <f t="shared" si="13"/>
        <v>0</v>
      </c>
      <c r="I858" s="214" t="s">
        <v>27</v>
      </c>
    </row>
    <row r="859" spans="1:9" x14ac:dyDescent="0.25">
      <c r="A859" s="216"/>
      <c r="B859" s="224" t="s">
        <v>1244</v>
      </c>
      <c r="C859" s="272" t="s">
        <v>2606</v>
      </c>
      <c r="D859" s="214" t="s">
        <v>2741</v>
      </c>
      <c r="E859" s="235">
        <v>12674</v>
      </c>
      <c r="F859" s="554" t="s">
        <v>2742</v>
      </c>
      <c r="G859" s="44">
        <v>12674</v>
      </c>
      <c r="H859" s="86">
        <f t="shared" si="13"/>
        <v>0</v>
      </c>
      <c r="I859" s="214"/>
    </row>
    <row r="860" spans="1:9" x14ac:dyDescent="0.25">
      <c r="A860" s="216"/>
      <c r="B860" s="224" t="s">
        <v>1246</v>
      </c>
      <c r="C860" s="272" t="s">
        <v>2606</v>
      </c>
      <c r="D860" s="214" t="s">
        <v>147</v>
      </c>
      <c r="E860" s="235">
        <v>13165.2</v>
      </c>
      <c r="F860" s="497">
        <v>41742</v>
      </c>
      <c r="G860" s="44">
        <v>13165.2</v>
      </c>
      <c r="H860" s="248">
        <f t="shared" si="13"/>
        <v>0</v>
      </c>
      <c r="I860" s="214" t="s">
        <v>27</v>
      </c>
    </row>
    <row r="861" spans="1:9" x14ac:dyDescent="0.25">
      <c r="A861" s="216"/>
      <c r="B861" s="224" t="s">
        <v>1247</v>
      </c>
      <c r="C861" s="272" t="s">
        <v>2606</v>
      </c>
      <c r="D861" s="214" t="s">
        <v>501</v>
      </c>
      <c r="E861" s="235">
        <v>2674</v>
      </c>
      <c r="F861" s="497">
        <v>41742</v>
      </c>
      <c r="G861" s="44">
        <v>2674</v>
      </c>
      <c r="H861" s="86">
        <f t="shared" si="13"/>
        <v>0</v>
      </c>
      <c r="I861" s="214"/>
    </row>
    <row r="862" spans="1:9" x14ac:dyDescent="0.25">
      <c r="A862" s="216"/>
      <c r="B862" s="224" t="s">
        <v>1248</v>
      </c>
      <c r="C862" s="272" t="s">
        <v>2606</v>
      </c>
      <c r="D862" s="214" t="s">
        <v>136</v>
      </c>
      <c r="E862" s="235">
        <v>2525</v>
      </c>
      <c r="F862" s="497">
        <v>41742</v>
      </c>
      <c r="G862" s="44">
        <v>2525</v>
      </c>
      <c r="H862" s="248">
        <f t="shared" si="13"/>
        <v>0</v>
      </c>
      <c r="I862" s="214"/>
    </row>
    <row r="863" spans="1:9" x14ac:dyDescent="0.25">
      <c r="A863" s="216"/>
      <c r="B863" s="224" t="s">
        <v>1249</v>
      </c>
      <c r="C863" s="272" t="s">
        <v>2606</v>
      </c>
      <c r="D863" s="214" t="s">
        <v>55</v>
      </c>
      <c r="E863" s="235">
        <v>14693</v>
      </c>
      <c r="F863" s="497">
        <v>41742</v>
      </c>
      <c r="G863" s="44">
        <v>14693</v>
      </c>
      <c r="H863" s="248">
        <f t="shared" si="13"/>
        <v>0</v>
      </c>
      <c r="I863" s="214"/>
    </row>
    <row r="864" spans="1:9" x14ac:dyDescent="0.25">
      <c r="A864" s="216"/>
      <c r="B864" s="224" t="s">
        <v>1250</v>
      </c>
      <c r="C864" s="272" t="s">
        <v>2606</v>
      </c>
      <c r="D864" s="214" t="s">
        <v>260</v>
      </c>
      <c r="E864" s="235">
        <v>2354</v>
      </c>
      <c r="F864" s="497">
        <v>41742</v>
      </c>
      <c r="G864" s="44">
        <v>2354</v>
      </c>
      <c r="H864" s="248">
        <f t="shared" si="13"/>
        <v>0</v>
      </c>
      <c r="I864" s="214" t="s">
        <v>65</v>
      </c>
    </row>
    <row r="865" spans="1:9" x14ac:dyDescent="0.25">
      <c r="A865" s="216"/>
      <c r="B865" s="224" t="s">
        <v>1251</v>
      </c>
      <c r="C865" s="272" t="s">
        <v>2606</v>
      </c>
      <c r="D865" s="214" t="s">
        <v>336</v>
      </c>
      <c r="E865" s="235">
        <v>4460</v>
      </c>
      <c r="F865" s="497">
        <v>41742</v>
      </c>
      <c r="G865" s="44">
        <v>4460</v>
      </c>
      <c r="H865" s="248">
        <f t="shared" si="13"/>
        <v>0</v>
      </c>
      <c r="I865" s="214"/>
    </row>
    <row r="866" spans="1:9" x14ac:dyDescent="0.25">
      <c r="A866" s="216"/>
      <c r="B866" s="224" t="s">
        <v>1252</v>
      </c>
      <c r="C866" s="272" t="s">
        <v>2606</v>
      </c>
      <c r="D866" s="214" t="s">
        <v>8</v>
      </c>
      <c r="E866" s="235">
        <v>4202</v>
      </c>
      <c r="F866" s="497">
        <v>41742</v>
      </c>
      <c r="G866" s="44">
        <v>4202</v>
      </c>
      <c r="H866" s="248">
        <f t="shared" si="13"/>
        <v>0</v>
      </c>
      <c r="I866" s="214" t="s">
        <v>8</v>
      </c>
    </row>
    <row r="867" spans="1:9" x14ac:dyDescent="0.25">
      <c r="A867" s="216"/>
      <c r="B867" s="224" t="s">
        <v>1253</v>
      </c>
      <c r="C867" s="272" t="s">
        <v>2606</v>
      </c>
      <c r="D867" s="214" t="s">
        <v>1782</v>
      </c>
      <c r="E867" s="235">
        <v>1470</v>
      </c>
      <c r="F867" s="497">
        <v>41743</v>
      </c>
      <c r="G867" s="44">
        <v>1470</v>
      </c>
      <c r="H867" s="248">
        <f t="shared" si="13"/>
        <v>0</v>
      </c>
      <c r="I867" s="214" t="s">
        <v>21</v>
      </c>
    </row>
    <row r="868" spans="1:9" x14ac:dyDescent="0.25">
      <c r="A868" s="216"/>
      <c r="B868" s="224" t="s">
        <v>1254</v>
      </c>
      <c r="C868" s="272" t="s">
        <v>2606</v>
      </c>
      <c r="D868" s="214" t="s">
        <v>124</v>
      </c>
      <c r="E868" s="235">
        <v>6956</v>
      </c>
      <c r="F868" s="497">
        <v>41743</v>
      </c>
      <c r="G868" s="44">
        <v>6956</v>
      </c>
      <c r="H868" s="248">
        <f t="shared" si="13"/>
        <v>0</v>
      </c>
      <c r="I868" s="214" t="s">
        <v>21</v>
      </c>
    </row>
    <row r="869" spans="1:9" x14ac:dyDescent="0.25">
      <c r="A869" s="216"/>
      <c r="B869" s="224" t="s">
        <v>1255</v>
      </c>
      <c r="C869" s="272" t="s">
        <v>2606</v>
      </c>
      <c r="D869" s="214" t="s">
        <v>29</v>
      </c>
      <c r="E869" s="235">
        <v>5534</v>
      </c>
      <c r="F869" s="497">
        <v>41743</v>
      </c>
      <c r="G869" s="44">
        <v>5534</v>
      </c>
      <c r="H869" s="86">
        <f t="shared" si="13"/>
        <v>0</v>
      </c>
      <c r="I869" s="214" t="s">
        <v>21</v>
      </c>
    </row>
    <row r="870" spans="1:9" x14ac:dyDescent="0.25">
      <c r="A870" s="216"/>
      <c r="B870" s="224" t="s">
        <v>1256</v>
      </c>
      <c r="C870" s="272" t="s">
        <v>2606</v>
      </c>
      <c r="D870" s="214" t="s">
        <v>47</v>
      </c>
      <c r="E870" s="235">
        <v>3451</v>
      </c>
      <c r="F870" s="497">
        <v>41743</v>
      </c>
      <c r="G870" s="44">
        <v>3451</v>
      </c>
      <c r="H870" s="248">
        <f t="shared" si="13"/>
        <v>0</v>
      </c>
      <c r="I870" s="214" t="s">
        <v>21</v>
      </c>
    </row>
    <row r="871" spans="1:9" x14ac:dyDescent="0.25">
      <c r="A871" s="216"/>
      <c r="B871" s="224" t="s">
        <v>1257</v>
      </c>
      <c r="C871" s="272" t="s">
        <v>2606</v>
      </c>
      <c r="D871" s="214" t="s">
        <v>8</v>
      </c>
      <c r="E871" s="235">
        <v>256</v>
      </c>
      <c r="F871" s="497">
        <v>41742</v>
      </c>
      <c r="G871" s="44">
        <v>256</v>
      </c>
      <c r="H871" s="248">
        <f t="shared" si="13"/>
        <v>0</v>
      </c>
      <c r="I871" s="214" t="s">
        <v>8</v>
      </c>
    </row>
    <row r="872" spans="1:9" x14ac:dyDescent="0.25">
      <c r="A872" s="216"/>
      <c r="B872" s="224" t="s">
        <v>1259</v>
      </c>
      <c r="C872" s="272" t="s">
        <v>2606</v>
      </c>
      <c r="D872" s="214" t="s">
        <v>1782</v>
      </c>
      <c r="E872" s="235">
        <v>2203</v>
      </c>
      <c r="F872" s="497">
        <v>41743</v>
      </c>
      <c r="G872" s="56">
        <v>2203</v>
      </c>
      <c r="H872" s="248">
        <f t="shared" si="13"/>
        <v>0</v>
      </c>
      <c r="I872" s="214" t="s">
        <v>21</v>
      </c>
    </row>
    <row r="873" spans="1:9" x14ac:dyDescent="0.25">
      <c r="A873" s="216"/>
      <c r="B873" s="224" t="s">
        <v>1260</v>
      </c>
      <c r="C873" s="272" t="s">
        <v>2606</v>
      </c>
      <c r="D873" s="214" t="s">
        <v>111</v>
      </c>
      <c r="E873" s="235">
        <v>3000</v>
      </c>
      <c r="F873" s="497">
        <v>41743</v>
      </c>
      <c r="G873" s="56">
        <v>3000</v>
      </c>
      <c r="H873" s="248">
        <f t="shared" si="13"/>
        <v>0</v>
      </c>
      <c r="I873" s="214" t="s">
        <v>21</v>
      </c>
    </row>
    <row r="874" spans="1:9" x14ac:dyDescent="0.25">
      <c r="A874" s="216"/>
      <c r="B874" s="224" t="s">
        <v>1261</v>
      </c>
      <c r="C874" s="272" t="s">
        <v>2606</v>
      </c>
      <c r="D874" s="214" t="s">
        <v>130</v>
      </c>
      <c r="E874" s="235">
        <v>9021</v>
      </c>
      <c r="F874" s="497">
        <v>41743</v>
      </c>
      <c r="G874" s="56">
        <v>9021</v>
      </c>
      <c r="H874" s="86">
        <f t="shared" si="13"/>
        <v>0</v>
      </c>
      <c r="I874" s="214" t="s">
        <v>21</v>
      </c>
    </row>
    <row r="875" spans="1:9" x14ac:dyDescent="0.25">
      <c r="A875" s="216"/>
      <c r="B875" s="224" t="s">
        <v>1262</v>
      </c>
      <c r="C875" s="272" t="s">
        <v>2606</v>
      </c>
      <c r="D875" s="214" t="s">
        <v>250</v>
      </c>
      <c r="E875" s="235">
        <v>18483</v>
      </c>
      <c r="F875" s="497">
        <v>41743</v>
      </c>
      <c r="G875" s="56">
        <v>18483</v>
      </c>
      <c r="H875" s="248">
        <f t="shared" si="13"/>
        <v>0</v>
      </c>
      <c r="I875" s="214" t="s">
        <v>21</v>
      </c>
    </row>
    <row r="876" spans="1:9" x14ac:dyDescent="0.25">
      <c r="A876" s="216"/>
      <c r="B876" s="224" t="s">
        <v>1263</v>
      </c>
      <c r="C876" s="272" t="s">
        <v>2606</v>
      </c>
      <c r="D876" s="214" t="s">
        <v>188</v>
      </c>
      <c r="E876" s="235">
        <v>9530</v>
      </c>
      <c r="F876" s="497">
        <v>41742</v>
      </c>
      <c r="G876" s="44">
        <v>9530</v>
      </c>
      <c r="H876" s="248">
        <f t="shared" si="13"/>
        <v>0</v>
      </c>
      <c r="I876" s="214"/>
    </row>
    <row r="877" spans="1:9" x14ac:dyDescent="0.25">
      <c r="A877" s="216"/>
      <c r="B877" s="224" t="s">
        <v>1264</v>
      </c>
      <c r="C877" s="272" t="s">
        <v>2606</v>
      </c>
      <c r="D877" s="214" t="s">
        <v>517</v>
      </c>
      <c r="E877" s="235">
        <v>451</v>
      </c>
      <c r="F877" s="497">
        <v>41742</v>
      </c>
      <c r="G877" s="44">
        <v>451</v>
      </c>
      <c r="H877" s="86">
        <f t="shared" si="13"/>
        <v>0</v>
      </c>
      <c r="I877" s="214"/>
    </row>
    <row r="878" spans="1:9" x14ac:dyDescent="0.25">
      <c r="A878" s="216"/>
      <c r="B878" s="224" t="s">
        <v>1265</v>
      </c>
      <c r="C878" s="272" t="s">
        <v>2606</v>
      </c>
      <c r="D878" s="214" t="s">
        <v>23</v>
      </c>
      <c r="E878" s="235">
        <v>2001.6</v>
      </c>
      <c r="F878" s="497">
        <v>41742</v>
      </c>
      <c r="G878" s="44">
        <v>2001.6</v>
      </c>
      <c r="H878" s="248">
        <f t="shared" si="13"/>
        <v>0</v>
      </c>
      <c r="I878" s="214"/>
    </row>
    <row r="879" spans="1:9" x14ac:dyDescent="0.25">
      <c r="A879" s="216"/>
      <c r="B879" s="224" t="s">
        <v>1266</v>
      </c>
      <c r="C879" s="272" t="s">
        <v>2606</v>
      </c>
      <c r="D879" s="214" t="s">
        <v>23</v>
      </c>
      <c r="E879" s="235">
        <v>453.6</v>
      </c>
      <c r="F879" s="497">
        <v>41742</v>
      </c>
      <c r="G879" s="44">
        <v>453.6</v>
      </c>
      <c r="H879" s="248">
        <f t="shared" si="13"/>
        <v>0</v>
      </c>
      <c r="I879" s="214"/>
    </row>
    <row r="880" spans="1:9" x14ac:dyDescent="0.25">
      <c r="A880" s="216"/>
      <c r="B880" s="224" t="s">
        <v>1267</v>
      </c>
      <c r="C880" s="272" t="s">
        <v>2606</v>
      </c>
      <c r="D880" s="214" t="s">
        <v>68</v>
      </c>
      <c r="E880" s="235">
        <v>3786</v>
      </c>
      <c r="F880" s="560" t="s">
        <v>2743</v>
      </c>
      <c r="G880" s="44">
        <v>3786</v>
      </c>
      <c r="H880" s="86">
        <f t="shared" si="13"/>
        <v>0</v>
      </c>
      <c r="I880" s="214" t="s">
        <v>65</v>
      </c>
    </row>
    <row r="881" spans="1:9" x14ac:dyDescent="0.25">
      <c r="A881" s="216"/>
      <c r="B881" s="224" t="s">
        <v>1268</v>
      </c>
      <c r="C881" s="272" t="s">
        <v>2606</v>
      </c>
      <c r="D881" s="214" t="s">
        <v>180</v>
      </c>
      <c r="E881" s="235">
        <v>22563.85</v>
      </c>
      <c r="F881" s="560" t="s">
        <v>2744</v>
      </c>
      <c r="G881" s="44">
        <v>22563.85</v>
      </c>
      <c r="H881" s="86">
        <f t="shared" si="13"/>
        <v>0</v>
      </c>
      <c r="I881" s="214" t="s">
        <v>65</v>
      </c>
    </row>
    <row r="882" spans="1:9" x14ac:dyDescent="0.25">
      <c r="A882" s="216"/>
      <c r="B882" s="224" t="s">
        <v>1269</v>
      </c>
      <c r="C882" s="272" t="s">
        <v>2606</v>
      </c>
      <c r="D882" s="220" t="s">
        <v>53</v>
      </c>
      <c r="E882" s="241">
        <v>0</v>
      </c>
      <c r="F882" s="497"/>
      <c r="G882" s="44"/>
      <c r="H882" s="248">
        <f t="shared" si="13"/>
        <v>0</v>
      </c>
      <c r="I882" s="214" t="s">
        <v>324</v>
      </c>
    </row>
    <row r="883" spans="1:9" x14ac:dyDescent="0.25">
      <c r="A883" s="216"/>
      <c r="B883" s="224" t="s">
        <v>1270</v>
      </c>
      <c r="C883" s="272" t="s">
        <v>2606</v>
      </c>
      <c r="D883" s="214" t="s">
        <v>8</v>
      </c>
      <c r="E883" s="235">
        <v>385</v>
      </c>
      <c r="F883" s="497">
        <v>41742</v>
      </c>
      <c r="G883" s="44">
        <v>385</v>
      </c>
      <c r="H883" s="248">
        <f t="shared" si="13"/>
        <v>0</v>
      </c>
      <c r="I883" s="214" t="s">
        <v>8</v>
      </c>
    </row>
    <row r="884" spans="1:9" x14ac:dyDescent="0.25">
      <c r="A884" s="216"/>
      <c r="B884" s="224" t="s">
        <v>1271</v>
      </c>
      <c r="C884" s="272" t="s">
        <v>2606</v>
      </c>
      <c r="D884" s="214" t="s">
        <v>11</v>
      </c>
      <c r="E884" s="235">
        <v>30935.4</v>
      </c>
      <c r="F884" s="554">
        <v>41777</v>
      </c>
      <c r="G884" s="245">
        <v>30935.4</v>
      </c>
      <c r="H884" s="248">
        <f t="shared" si="13"/>
        <v>0</v>
      </c>
      <c r="I884" s="214" t="s">
        <v>65</v>
      </c>
    </row>
    <row r="885" spans="1:9" x14ac:dyDescent="0.25">
      <c r="A885" s="216"/>
      <c r="B885" s="224" t="s">
        <v>1272</v>
      </c>
      <c r="C885" s="272" t="s">
        <v>2606</v>
      </c>
      <c r="D885" s="214" t="s">
        <v>8</v>
      </c>
      <c r="E885" s="235">
        <v>762</v>
      </c>
      <c r="F885" s="497">
        <v>41742</v>
      </c>
      <c r="G885" s="44">
        <v>762</v>
      </c>
      <c r="H885" s="248">
        <f t="shared" si="13"/>
        <v>0</v>
      </c>
      <c r="I885" s="214" t="s">
        <v>8</v>
      </c>
    </row>
    <row r="886" spans="1:9" x14ac:dyDescent="0.25">
      <c r="A886" s="216"/>
      <c r="B886" s="224" t="s">
        <v>1273</v>
      </c>
      <c r="C886" s="272" t="s">
        <v>2606</v>
      </c>
      <c r="D886" s="214" t="s">
        <v>148</v>
      </c>
      <c r="E886" s="235">
        <v>3075.2</v>
      </c>
      <c r="F886" s="497">
        <v>41742</v>
      </c>
      <c r="G886" s="44">
        <v>3075.2</v>
      </c>
      <c r="H886" s="86">
        <f t="shared" si="13"/>
        <v>0</v>
      </c>
      <c r="I886" s="214"/>
    </row>
    <row r="887" spans="1:9" x14ac:dyDescent="0.25">
      <c r="A887" s="216"/>
      <c r="B887" s="224" t="s">
        <v>1274</v>
      </c>
      <c r="C887" s="272" t="s">
        <v>2606</v>
      </c>
      <c r="D887" s="214" t="s">
        <v>115</v>
      </c>
      <c r="E887" s="235">
        <v>2546</v>
      </c>
      <c r="F887" s="497">
        <v>41742</v>
      </c>
      <c r="G887" s="44">
        <v>2546</v>
      </c>
      <c r="H887" s="86">
        <f t="shared" si="13"/>
        <v>0</v>
      </c>
      <c r="I887" s="214"/>
    </row>
    <row r="888" spans="1:9" x14ac:dyDescent="0.25">
      <c r="A888" s="216"/>
      <c r="B888" s="224" t="s">
        <v>1275</v>
      </c>
      <c r="C888" s="272" t="s">
        <v>2606</v>
      </c>
      <c r="D888" s="214" t="s">
        <v>22</v>
      </c>
      <c r="E888" s="235">
        <v>3379</v>
      </c>
      <c r="F888" s="497">
        <v>41742</v>
      </c>
      <c r="G888" s="44">
        <v>3379</v>
      </c>
      <c r="H888" s="86">
        <f t="shared" si="13"/>
        <v>0</v>
      </c>
      <c r="I888" s="214"/>
    </row>
    <row r="889" spans="1:9" x14ac:dyDescent="0.25">
      <c r="A889" s="216"/>
      <c r="B889" s="224" t="s">
        <v>1276</v>
      </c>
      <c r="C889" s="272" t="s">
        <v>2606</v>
      </c>
      <c r="D889" s="214" t="s">
        <v>1913</v>
      </c>
      <c r="E889" s="235">
        <v>2875.6</v>
      </c>
      <c r="F889" s="497">
        <v>41742</v>
      </c>
      <c r="G889" s="44">
        <v>2875.6</v>
      </c>
      <c r="H889" s="86">
        <f t="shared" si="13"/>
        <v>0</v>
      </c>
      <c r="I889" s="214"/>
    </row>
    <row r="890" spans="1:9" x14ac:dyDescent="0.25">
      <c r="A890" s="216"/>
      <c r="B890" s="224" t="s">
        <v>1277</v>
      </c>
      <c r="C890" s="272" t="s">
        <v>2606</v>
      </c>
      <c r="D890" s="214" t="s">
        <v>194</v>
      </c>
      <c r="E890" s="235">
        <v>18224</v>
      </c>
      <c r="F890" s="497">
        <v>41742</v>
      </c>
      <c r="G890" s="44">
        <v>18224</v>
      </c>
      <c r="H890" s="86">
        <f t="shared" si="13"/>
        <v>0</v>
      </c>
      <c r="I890" s="214"/>
    </row>
    <row r="891" spans="1:9" x14ac:dyDescent="0.25">
      <c r="A891" s="216"/>
      <c r="B891" s="224" t="s">
        <v>1278</v>
      </c>
      <c r="C891" s="272" t="s">
        <v>2606</v>
      </c>
      <c r="D891" s="214" t="s">
        <v>18</v>
      </c>
      <c r="E891" s="235">
        <v>1957.5</v>
      </c>
      <c r="F891" s="497">
        <v>41742</v>
      </c>
      <c r="G891" s="44">
        <v>1957.5</v>
      </c>
      <c r="H891" s="86">
        <f t="shared" si="13"/>
        <v>0</v>
      </c>
      <c r="I891" s="214"/>
    </row>
    <row r="892" spans="1:9" x14ac:dyDescent="0.25">
      <c r="A892" s="216"/>
      <c r="B892" s="224" t="s">
        <v>1279</v>
      </c>
      <c r="C892" s="272" t="s">
        <v>2606</v>
      </c>
      <c r="D892" s="214" t="s">
        <v>237</v>
      </c>
      <c r="E892" s="235">
        <v>5890</v>
      </c>
      <c r="F892" s="497">
        <v>41743</v>
      </c>
      <c r="G892" s="44">
        <v>5890</v>
      </c>
      <c r="H892" s="86">
        <f t="shared" si="13"/>
        <v>0</v>
      </c>
      <c r="I892" s="214" t="s">
        <v>27</v>
      </c>
    </row>
    <row r="893" spans="1:9" x14ac:dyDescent="0.25">
      <c r="A893" s="216"/>
      <c r="B893" s="224" t="s">
        <v>1280</v>
      </c>
      <c r="C893" s="272" t="s">
        <v>2606</v>
      </c>
      <c r="D893" s="214" t="s">
        <v>152</v>
      </c>
      <c r="E893" s="235">
        <v>6657.6</v>
      </c>
      <c r="F893" s="497">
        <v>41742</v>
      </c>
      <c r="G893" s="44">
        <v>6657.6</v>
      </c>
      <c r="H893" s="86">
        <f t="shared" si="13"/>
        <v>0</v>
      </c>
      <c r="I893" s="214"/>
    </row>
    <row r="894" spans="1:9" x14ac:dyDescent="0.25">
      <c r="A894" s="216"/>
      <c r="B894" s="224" t="s">
        <v>1281</v>
      </c>
      <c r="C894" s="272" t="s">
        <v>2606</v>
      </c>
      <c r="D894" s="214" t="s">
        <v>8</v>
      </c>
      <c r="E894" s="235">
        <v>630</v>
      </c>
      <c r="F894" s="497">
        <v>41742</v>
      </c>
      <c r="G894" s="44">
        <v>630</v>
      </c>
      <c r="H894" s="86">
        <f t="shared" si="13"/>
        <v>0</v>
      </c>
      <c r="I894" s="214" t="s">
        <v>8</v>
      </c>
    </row>
    <row r="895" spans="1:9" x14ac:dyDescent="0.25">
      <c r="A895" s="216">
        <v>41742</v>
      </c>
      <c r="B895" s="224" t="s">
        <v>1282</v>
      </c>
      <c r="C895" s="272" t="s">
        <v>2606</v>
      </c>
      <c r="D895" s="214" t="s">
        <v>8</v>
      </c>
      <c r="E895" s="58">
        <v>221</v>
      </c>
      <c r="F895" s="546">
        <v>41742</v>
      </c>
      <c r="G895" s="18">
        <v>221</v>
      </c>
      <c r="H895" s="36">
        <f t="shared" si="13"/>
        <v>0</v>
      </c>
      <c r="I895" s="214" t="s">
        <v>8</v>
      </c>
    </row>
    <row r="896" spans="1:9" x14ac:dyDescent="0.25">
      <c r="A896" s="216"/>
      <c r="B896" s="224" t="s">
        <v>1283</v>
      </c>
      <c r="C896" s="272" t="s">
        <v>2606</v>
      </c>
      <c r="D896" s="214" t="s">
        <v>124</v>
      </c>
      <c r="E896" s="58">
        <v>3356</v>
      </c>
      <c r="F896" s="553">
        <v>41743</v>
      </c>
      <c r="G896" s="230">
        <v>3356</v>
      </c>
      <c r="H896" s="248">
        <f t="shared" ref="H896:H959" si="14">E896-G896</f>
        <v>0</v>
      </c>
      <c r="I896" s="214" t="s">
        <v>27</v>
      </c>
    </row>
    <row r="897" spans="1:9" x14ac:dyDescent="0.25">
      <c r="A897" s="216">
        <v>41653</v>
      </c>
      <c r="B897" s="224" t="s">
        <v>1285</v>
      </c>
      <c r="C897" s="272" t="s">
        <v>2606</v>
      </c>
      <c r="D897" s="214" t="s">
        <v>72</v>
      </c>
      <c r="E897" s="235">
        <v>274</v>
      </c>
      <c r="F897" s="497">
        <v>41743</v>
      </c>
      <c r="G897" s="44">
        <v>274</v>
      </c>
      <c r="H897" s="248">
        <f t="shared" si="14"/>
        <v>0</v>
      </c>
      <c r="I897" s="214"/>
    </row>
    <row r="898" spans="1:9" x14ac:dyDescent="0.25">
      <c r="A898" s="216"/>
      <c r="B898" s="224" t="s">
        <v>1286</v>
      </c>
      <c r="C898" s="272" t="s">
        <v>2606</v>
      </c>
      <c r="D898" s="220" t="s">
        <v>53</v>
      </c>
      <c r="E898" s="241">
        <v>0</v>
      </c>
      <c r="F898" s="497"/>
      <c r="G898" s="44">
        <v>0</v>
      </c>
      <c r="H898" s="248">
        <f t="shared" si="14"/>
        <v>0</v>
      </c>
      <c r="I898" s="58" t="s">
        <v>324</v>
      </c>
    </row>
    <row r="899" spans="1:9" x14ac:dyDescent="0.25">
      <c r="A899" s="216"/>
      <c r="B899" s="224" t="s">
        <v>1287</v>
      </c>
      <c r="C899" s="272" t="s">
        <v>2606</v>
      </c>
      <c r="D899" s="214" t="s">
        <v>841</v>
      </c>
      <c r="E899" s="235">
        <v>1911.6</v>
      </c>
      <c r="F899" s="497">
        <v>41743</v>
      </c>
      <c r="G899" s="44">
        <v>1911.6</v>
      </c>
      <c r="H899" s="248">
        <f t="shared" si="14"/>
        <v>0</v>
      </c>
      <c r="I899" s="214"/>
    </row>
    <row r="900" spans="1:9" x14ac:dyDescent="0.25">
      <c r="A900" s="216"/>
      <c r="B900" s="224" t="s">
        <v>1288</v>
      </c>
      <c r="C900" s="272" t="s">
        <v>2606</v>
      </c>
      <c r="D900" s="214" t="s">
        <v>23</v>
      </c>
      <c r="E900" s="235">
        <v>6653.5</v>
      </c>
      <c r="F900" s="497">
        <v>41743</v>
      </c>
      <c r="G900" s="44">
        <v>6653.5</v>
      </c>
      <c r="H900" s="248">
        <f t="shared" si="14"/>
        <v>0</v>
      </c>
      <c r="I900" s="214" t="s">
        <v>8</v>
      </c>
    </row>
    <row r="901" spans="1:9" x14ac:dyDescent="0.25">
      <c r="A901" s="216"/>
      <c r="B901" s="224" t="s">
        <v>1289</v>
      </c>
      <c r="C901" s="272" t="s">
        <v>2606</v>
      </c>
      <c r="D901" s="214" t="s">
        <v>23</v>
      </c>
      <c r="E901" s="235">
        <v>152</v>
      </c>
      <c r="F901" s="497">
        <v>41743</v>
      </c>
      <c r="G901" s="44">
        <v>152</v>
      </c>
      <c r="H901" s="248">
        <f t="shared" si="14"/>
        <v>0</v>
      </c>
      <c r="I901" s="214" t="s">
        <v>8</v>
      </c>
    </row>
    <row r="902" spans="1:9" x14ac:dyDescent="0.25">
      <c r="A902" s="216"/>
      <c r="B902" s="224" t="s">
        <v>1290</v>
      </c>
      <c r="C902" s="272" t="s">
        <v>2606</v>
      </c>
      <c r="D902" s="220" t="s">
        <v>53</v>
      </c>
      <c r="E902" s="241">
        <v>0</v>
      </c>
      <c r="F902" s="497"/>
      <c r="G902" s="44">
        <v>0</v>
      </c>
      <c r="H902" s="248">
        <f t="shared" si="14"/>
        <v>0</v>
      </c>
      <c r="I902" s="214" t="s">
        <v>324</v>
      </c>
    </row>
    <row r="903" spans="1:9" x14ac:dyDescent="0.25">
      <c r="A903" s="216"/>
      <c r="B903" s="224" t="s">
        <v>1291</v>
      </c>
      <c r="C903" s="272" t="s">
        <v>2606</v>
      </c>
      <c r="D903" s="214" t="s">
        <v>123</v>
      </c>
      <c r="E903" s="235">
        <v>1351</v>
      </c>
      <c r="F903" s="554" t="s">
        <v>2745</v>
      </c>
      <c r="G903" s="44">
        <v>1351</v>
      </c>
      <c r="H903" s="86">
        <f t="shared" si="14"/>
        <v>0</v>
      </c>
      <c r="I903" s="214" t="s">
        <v>8</v>
      </c>
    </row>
    <row r="904" spans="1:9" x14ac:dyDescent="0.25">
      <c r="A904" s="216"/>
      <c r="B904" s="224" t="s">
        <v>1292</v>
      </c>
      <c r="C904" s="272" t="s">
        <v>2606</v>
      </c>
      <c r="D904" s="214" t="s">
        <v>8</v>
      </c>
      <c r="E904" s="235">
        <v>2305</v>
      </c>
      <c r="F904" s="497">
        <v>41743</v>
      </c>
      <c r="G904" s="44">
        <v>2305</v>
      </c>
      <c r="H904" s="248">
        <f t="shared" si="14"/>
        <v>0</v>
      </c>
      <c r="I904" s="214" t="s">
        <v>8</v>
      </c>
    </row>
    <row r="905" spans="1:9" x14ac:dyDescent="0.25">
      <c r="A905" s="216"/>
      <c r="B905" s="224" t="s">
        <v>1294</v>
      </c>
      <c r="C905" s="272" t="s">
        <v>2606</v>
      </c>
      <c r="D905" s="214" t="s">
        <v>501</v>
      </c>
      <c r="E905" s="235">
        <v>433</v>
      </c>
      <c r="F905" s="497">
        <v>41743</v>
      </c>
      <c r="G905" s="44">
        <v>433</v>
      </c>
      <c r="H905" s="248">
        <f t="shared" si="14"/>
        <v>0</v>
      </c>
      <c r="I905" s="214" t="s">
        <v>8</v>
      </c>
    </row>
    <row r="906" spans="1:9" x14ac:dyDescent="0.25">
      <c r="A906" s="216"/>
      <c r="B906" s="224" t="s">
        <v>1296</v>
      </c>
      <c r="C906" s="272" t="s">
        <v>2606</v>
      </c>
      <c r="D906" s="214" t="s">
        <v>260</v>
      </c>
      <c r="E906" s="235">
        <v>2352</v>
      </c>
      <c r="F906" s="497">
        <v>41743</v>
      </c>
      <c r="G906" s="44">
        <v>2352</v>
      </c>
      <c r="H906" s="248">
        <f t="shared" si="14"/>
        <v>0</v>
      </c>
      <c r="I906" s="214" t="s">
        <v>21</v>
      </c>
    </row>
    <row r="907" spans="1:9" x14ac:dyDescent="0.25">
      <c r="A907" s="216"/>
      <c r="B907" s="224" t="s">
        <v>1297</v>
      </c>
      <c r="C907" s="272" t="s">
        <v>2606</v>
      </c>
      <c r="D907" s="214" t="s">
        <v>366</v>
      </c>
      <c r="E907" s="235">
        <v>8806</v>
      </c>
      <c r="F907" s="497">
        <v>41743</v>
      </c>
      <c r="G907" s="44">
        <v>8806</v>
      </c>
      <c r="H907" s="248">
        <f t="shared" si="14"/>
        <v>0</v>
      </c>
      <c r="I907" s="214" t="s">
        <v>21</v>
      </c>
    </row>
    <row r="908" spans="1:9" x14ac:dyDescent="0.25">
      <c r="A908" s="216"/>
      <c r="B908" s="224" t="s">
        <v>1299</v>
      </c>
      <c r="C908" s="272" t="s">
        <v>2606</v>
      </c>
      <c r="D908" s="214" t="s">
        <v>544</v>
      </c>
      <c r="E908" s="235">
        <v>8779.6</v>
      </c>
      <c r="F908" s="497">
        <v>41743</v>
      </c>
      <c r="G908" s="44">
        <v>8779.6</v>
      </c>
      <c r="H908" s="248">
        <f t="shared" si="14"/>
        <v>0</v>
      </c>
      <c r="I908" s="214"/>
    </row>
    <row r="909" spans="1:9" x14ac:dyDescent="0.25">
      <c r="A909" s="216"/>
      <c r="B909" s="224" t="s">
        <v>1300</v>
      </c>
      <c r="C909" s="272" t="s">
        <v>2606</v>
      </c>
      <c r="D909" s="214" t="s">
        <v>49</v>
      </c>
      <c r="E909" s="235">
        <v>1975.5</v>
      </c>
      <c r="F909" s="497">
        <v>41743</v>
      </c>
      <c r="G909" s="44">
        <v>1975.5</v>
      </c>
      <c r="H909" s="248">
        <f t="shared" si="14"/>
        <v>0</v>
      </c>
      <c r="I909" s="214"/>
    </row>
    <row r="910" spans="1:9" x14ac:dyDescent="0.25">
      <c r="A910" s="216"/>
      <c r="B910" s="224" t="s">
        <v>1301</v>
      </c>
      <c r="C910" s="272" t="s">
        <v>2606</v>
      </c>
      <c r="D910" s="214" t="s">
        <v>55</v>
      </c>
      <c r="E910" s="235">
        <v>6808</v>
      </c>
      <c r="F910" s="497">
        <v>41743</v>
      </c>
      <c r="G910" s="44">
        <v>6808</v>
      </c>
      <c r="H910" s="248">
        <f t="shared" si="14"/>
        <v>0</v>
      </c>
      <c r="I910" s="214" t="s">
        <v>8</v>
      </c>
    </row>
    <row r="911" spans="1:9" x14ac:dyDescent="0.25">
      <c r="A911" s="216"/>
      <c r="B911" s="224" t="s">
        <v>1302</v>
      </c>
      <c r="C911" s="272" t="s">
        <v>2606</v>
      </c>
      <c r="D911" s="214" t="s">
        <v>8</v>
      </c>
      <c r="E911" s="235">
        <v>501.6</v>
      </c>
      <c r="F911" s="497">
        <v>41743</v>
      </c>
      <c r="G911" s="44">
        <v>501.6</v>
      </c>
      <c r="H911" s="248">
        <f t="shared" si="14"/>
        <v>0</v>
      </c>
      <c r="I911" s="214" t="s">
        <v>8</v>
      </c>
    </row>
    <row r="912" spans="1:9" x14ac:dyDescent="0.25">
      <c r="A912" s="216"/>
      <c r="B912" s="224" t="s">
        <v>1303</v>
      </c>
      <c r="C912" s="272" t="s">
        <v>2606</v>
      </c>
      <c r="D912" s="214" t="s">
        <v>74</v>
      </c>
      <c r="E912" s="235">
        <v>2482.5</v>
      </c>
      <c r="F912" s="497">
        <v>41743</v>
      </c>
      <c r="G912" s="44">
        <v>2482.5</v>
      </c>
      <c r="H912" s="248">
        <f t="shared" si="14"/>
        <v>0</v>
      </c>
      <c r="I912" s="214"/>
    </row>
    <row r="913" spans="1:9" x14ac:dyDescent="0.25">
      <c r="A913" s="216"/>
      <c r="B913" s="224" t="s">
        <v>1304</v>
      </c>
      <c r="C913" s="272" t="s">
        <v>2606</v>
      </c>
      <c r="D913" s="214" t="s">
        <v>16</v>
      </c>
      <c r="E913" s="235">
        <v>232826.55</v>
      </c>
      <c r="F913" s="497">
        <v>41752</v>
      </c>
      <c r="G913" s="44">
        <v>232826.55</v>
      </c>
      <c r="H913" s="248">
        <f t="shared" si="14"/>
        <v>0</v>
      </c>
      <c r="I913" s="214" t="s">
        <v>162</v>
      </c>
    </row>
    <row r="914" spans="1:9" x14ac:dyDescent="0.25">
      <c r="A914" s="216"/>
      <c r="B914" s="224" t="s">
        <v>1305</v>
      </c>
      <c r="C914" s="272" t="s">
        <v>2606</v>
      </c>
      <c r="D914" s="214" t="s">
        <v>2728</v>
      </c>
      <c r="E914" s="235">
        <v>1242</v>
      </c>
      <c r="F914" s="497">
        <v>41743</v>
      </c>
      <c r="G914" s="44">
        <v>1242</v>
      </c>
      <c r="H914" s="248">
        <f t="shared" si="14"/>
        <v>0</v>
      </c>
      <c r="I914" s="214" t="s">
        <v>12</v>
      </c>
    </row>
    <row r="915" spans="1:9" x14ac:dyDescent="0.25">
      <c r="A915" s="216"/>
      <c r="B915" s="224" t="s">
        <v>1307</v>
      </c>
      <c r="C915" s="272" t="s">
        <v>2606</v>
      </c>
      <c r="D915" s="214" t="s">
        <v>57</v>
      </c>
      <c r="E915" s="235">
        <v>980</v>
      </c>
      <c r="F915" s="497">
        <v>41743</v>
      </c>
      <c r="G915" s="44">
        <v>980</v>
      </c>
      <c r="H915" s="248">
        <f t="shared" si="14"/>
        <v>0</v>
      </c>
      <c r="I915" s="214" t="s">
        <v>12</v>
      </c>
    </row>
    <row r="916" spans="1:9" x14ac:dyDescent="0.25">
      <c r="A916" s="216"/>
      <c r="B916" s="224" t="s">
        <v>1308</v>
      </c>
      <c r="C916" s="272" t="s">
        <v>2606</v>
      </c>
      <c r="D916" s="214" t="s">
        <v>29</v>
      </c>
      <c r="E916" s="235">
        <v>5875</v>
      </c>
      <c r="F916" s="497">
        <v>41743</v>
      </c>
      <c r="G916" s="44">
        <v>5875</v>
      </c>
      <c r="H916" s="86">
        <f t="shared" si="14"/>
        <v>0</v>
      </c>
      <c r="I916" s="214" t="s">
        <v>12</v>
      </c>
    </row>
    <row r="917" spans="1:9" x14ac:dyDescent="0.25">
      <c r="A917" s="216"/>
      <c r="B917" s="224" t="s">
        <v>1309</v>
      </c>
      <c r="C917" s="272" t="s">
        <v>2606</v>
      </c>
      <c r="D917" s="214" t="s">
        <v>34</v>
      </c>
      <c r="E917" s="235">
        <v>2022.5</v>
      </c>
      <c r="F917" s="497">
        <v>41743</v>
      </c>
      <c r="G917" s="44">
        <v>2022.5</v>
      </c>
      <c r="H917" s="86">
        <f t="shared" si="14"/>
        <v>0</v>
      </c>
      <c r="I917" s="214" t="s">
        <v>12</v>
      </c>
    </row>
    <row r="918" spans="1:9" x14ac:dyDescent="0.25">
      <c r="A918" s="216"/>
      <c r="B918" s="224" t="s">
        <v>1311</v>
      </c>
      <c r="C918" s="272" t="s">
        <v>2606</v>
      </c>
      <c r="D918" s="214" t="s">
        <v>180</v>
      </c>
      <c r="E918" s="235">
        <v>14048.4</v>
      </c>
      <c r="F918" s="560" t="s">
        <v>2746</v>
      </c>
      <c r="G918" s="44">
        <v>14048.4</v>
      </c>
      <c r="H918" s="86">
        <f t="shared" si="14"/>
        <v>0</v>
      </c>
      <c r="I918" s="214" t="s">
        <v>65</v>
      </c>
    </row>
    <row r="919" spans="1:9" x14ac:dyDescent="0.25">
      <c r="A919" s="216"/>
      <c r="B919" s="224" t="s">
        <v>1312</v>
      </c>
      <c r="C919" s="272" t="s">
        <v>2606</v>
      </c>
      <c r="D919" s="214" t="s">
        <v>1782</v>
      </c>
      <c r="E919" s="235">
        <v>975.25</v>
      </c>
      <c r="F919" s="497">
        <v>41743</v>
      </c>
      <c r="G919" s="44">
        <v>975.25</v>
      </c>
      <c r="H919" s="86">
        <f t="shared" si="14"/>
        <v>0</v>
      </c>
      <c r="I919" s="214" t="s">
        <v>12</v>
      </c>
    </row>
    <row r="920" spans="1:9" x14ac:dyDescent="0.25">
      <c r="A920" s="216"/>
      <c r="B920" s="224" t="s">
        <v>1313</v>
      </c>
      <c r="C920" s="272" t="s">
        <v>2606</v>
      </c>
      <c r="D920" s="214" t="s">
        <v>28</v>
      </c>
      <c r="E920" s="235">
        <v>3329</v>
      </c>
      <c r="F920" s="497">
        <v>41743</v>
      </c>
      <c r="G920" s="44">
        <v>3329</v>
      </c>
      <c r="H920" s="86">
        <f t="shared" si="14"/>
        <v>0</v>
      </c>
      <c r="I920" s="214"/>
    </row>
    <row r="921" spans="1:9" x14ac:dyDescent="0.25">
      <c r="A921" s="216"/>
      <c r="B921" s="224" t="s">
        <v>1314</v>
      </c>
      <c r="C921" s="272" t="s">
        <v>2606</v>
      </c>
      <c r="D921" s="214" t="s">
        <v>11</v>
      </c>
      <c r="E921" s="235">
        <v>28404</v>
      </c>
      <c r="F921" s="554">
        <v>41777</v>
      </c>
      <c r="G921" s="245">
        <v>28404</v>
      </c>
      <c r="H921" s="86">
        <f t="shared" si="14"/>
        <v>0</v>
      </c>
      <c r="I921" s="214" t="s">
        <v>65</v>
      </c>
    </row>
    <row r="922" spans="1:9" x14ac:dyDescent="0.25">
      <c r="A922" s="216"/>
      <c r="B922" s="224" t="s">
        <v>1315</v>
      </c>
      <c r="C922" s="272" t="s">
        <v>2606</v>
      </c>
      <c r="D922" s="214" t="s">
        <v>124</v>
      </c>
      <c r="E922" s="235">
        <v>1221.5</v>
      </c>
      <c r="F922" s="497">
        <v>41743</v>
      </c>
      <c r="G922" s="44">
        <v>1221.5</v>
      </c>
      <c r="H922" s="86">
        <f t="shared" si="14"/>
        <v>0</v>
      </c>
      <c r="I922" s="214" t="s">
        <v>12</v>
      </c>
    </row>
    <row r="923" spans="1:9" x14ac:dyDescent="0.25">
      <c r="A923" s="216"/>
      <c r="B923" s="224" t="s">
        <v>1316</v>
      </c>
      <c r="C923" s="272" t="s">
        <v>2606</v>
      </c>
      <c r="D923" s="214" t="s">
        <v>54</v>
      </c>
      <c r="E923" s="235">
        <v>38378</v>
      </c>
      <c r="F923" s="497">
        <v>41743</v>
      </c>
      <c r="G923" s="44">
        <v>38378</v>
      </c>
      <c r="H923" s="86">
        <f t="shared" si="14"/>
        <v>0</v>
      </c>
      <c r="I923" s="214" t="s">
        <v>12</v>
      </c>
    </row>
    <row r="924" spans="1:9" x14ac:dyDescent="0.25">
      <c r="A924" s="216"/>
      <c r="B924" s="224" t="s">
        <v>1318</v>
      </c>
      <c r="C924" s="272" t="s">
        <v>2606</v>
      </c>
      <c r="D924" s="214" t="s">
        <v>703</v>
      </c>
      <c r="E924" s="235">
        <v>1555</v>
      </c>
      <c r="F924" s="497">
        <v>41743</v>
      </c>
      <c r="G924" s="44">
        <v>1555</v>
      </c>
      <c r="H924" s="86">
        <f t="shared" si="14"/>
        <v>0</v>
      </c>
      <c r="I924" s="214" t="s">
        <v>21</v>
      </c>
    </row>
    <row r="925" spans="1:9" x14ac:dyDescent="0.25">
      <c r="A925" s="216"/>
      <c r="B925" s="224" t="s">
        <v>1319</v>
      </c>
      <c r="C925" s="272" t="s">
        <v>2606</v>
      </c>
      <c r="D925" s="214" t="s">
        <v>2683</v>
      </c>
      <c r="E925" s="235">
        <v>1695</v>
      </c>
      <c r="F925" s="497">
        <v>41743</v>
      </c>
      <c r="G925" s="44">
        <v>1695</v>
      </c>
      <c r="H925" s="86">
        <f t="shared" si="14"/>
        <v>0</v>
      </c>
      <c r="I925" s="214" t="s">
        <v>21</v>
      </c>
    </row>
    <row r="926" spans="1:9" x14ac:dyDescent="0.25">
      <c r="A926" s="216"/>
      <c r="B926" s="224" t="s">
        <v>1321</v>
      </c>
      <c r="C926" s="272" t="s">
        <v>2606</v>
      </c>
      <c r="D926" s="220" t="s">
        <v>53</v>
      </c>
      <c r="E926" s="241">
        <v>0</v>
      </c>
      <c r="F926" s="497"/>
      <c r="G926" s="44">
        <v>0</v>
      </c>
      <c r="H926" s="86">
        <f t="shared" si="14"/>
        <v>0</v>
      </c>
      <c r="I926" s="214" t="s">
        <v>324</v>
      </c>
    </row>
    <row r="927" spans="1:9" x14ac:dyDescent="0.25">
      <c r="A927" s="216"/>
      <c r="B927" s="224" t="s">
        <v>1322</v>
      </c>
      <c r="C927" s="272" t="s">
        <v>2606</v>
      </c>
      <c r="D927" s="214" t="s">
        <v>32</v>
      </c>
      <c r="E927" s="235">
        <v>9388.4</v>
      </c>
      <c r="F927" s="497">
        <v>41743</v>
      </c>
      <c r="G927" s="44">
        <v>9388.4</v>
      </c>
      <c r="H927" s="86">
        <f t="shared" si="14"/>
        <v>0</v>
      </c>
      <c r="I927" s="214" t="s">
        <v>12</v>
      </c>
    </row>
    <row r="928" spans="1:9" x14ac:dyDescent="0.25">
      <c r="A928" s="216"/>
      <c r="B928" s="224" t="s">
        <v>1323</v>
      </c>
      <c r="C928" s="272" t="s">
        <v>2606</v>
      </c>
      <c r="D928" s="214" t="s">
        <v>2413</v>
      </c>
      <c r="E928" s="235">
        <v>1578.4</v>
      </c>
      <c r="F928" s="554" t="s">
        <v>2747</v>
      </c>
      <c r="G928" s="44">
        <v>1578.4</v>
      </c>
      <c r="H928" s="86">
        <f t="shared" si="14"/>
        <v>0</v>
      </c>
      <c r="I928" s="214" t="s">
        <v>12</v>
      </c>
    </row>
    <row r="929" spans="1:9" x14ac:dyDescent="0.25">
      <c r="A929" s="216"/>
      <c r="B929" s="224" t="s">
        <v>1326</v>
      </c>
      <c r="C929" s="272" t="s">
        <v>2606</v>
      </c>
      <c r="D929" s="214" t="s">
        <v>250</v>
      </c>
      <c r="E929" s="235">
        <v>4496.5</v>
      </c>
      <c r="F929" s="497">
        <v>41743</v>
      </c>
      <c r="G929" s="44">
        <v>4496.5</v>
      </c>
      <c r="H929" s="86">
        <f t="shared" si="14"/>
        <v>0</v>
      </c>
      <c r="I929" s="214" t="s">
        <v>12</v>
      </c>
    </row>
    <row r="930" spans="1:9" x14ac:dyDescent="0.25">
      <c r="A930" s="216"/>
      <c r="B930" s="224" t="s">
        <v>1327</v>
      </c>
      <c r="C930" s="272" t="s">
        <v>2606</v>
      </c>
      <c r="D930" s="214" t="s">
        <v>47</v>
      </c>
      <c r="E930" s="235">
        <v>2496</v>
      </c>
      <c r="F930" s="497">
        <v>41743</v>
      </c>
      <c r="G930" s="44">
        <v>2496</v>
      </c>
      <c r="H930" s="86">
        <f t="shared" si="14"/>
        <v>0</v>
      </c>
      <c r="I930" s="214" t="s">
        <v>12</v>
      </c>
    </row>
    <row r="931" spans="1:9" x14ac:dyDescent="0.25">
      <c r="A931" s="216"/>
      <c r="B931" s="224" t="s">
        <v>1328</v>
      </c>
      <c r="C931" s="272" t="s">
        <v>2606</v>
      </c>
      <c r="D931" s="214" t="s">
        <v>130</v>
      </c>
      <c r="E931" s="235">
        <v>5501.5</v>
      </c>
      <c r="F931" s="497">
        <v>41743</v>
      </c>
      <c r="G931" s="44">
        <v>5501.5</v>
      </c>
      <c r="H931" s="86">
        <f t="shared" si="14"/>
        <v>0</v>
      </c>
      <c r="I931" s="214" t="s">
        <v>21</v>
      </c>
    </row>
    <row r="932" spans="1:9" x14ac:dyDescent="0.25">
      <c r="A932" s="216"/>
      <c r="B932" s="224" t="s">
        <v>1329</v>
      </c>
      <c r="C932" s="272" t="s">
        <v>2606</v>
      </c>
      <c r="D932" s="214" t="s">
        <v>22</v>
      </c>
      <c r="E932" s="235">
        <v>3721</v>
      </c>
      <c r="F932" s="497">
        <v>41743</v>
      </c>
      <c r="G932" s="44">
        <v>3721</v>
      </c>
      <c r="H932" s="86">
        <f t="shared" si="14"/>
        <v>0</v>
      </c>
      <c r="I932" s="214"/>
    </row>
    <row r="933" spans="1:9" x14ac:dyDescent="0.25">
      <c r="A933" s="216"/>
      <c r="B933" s="224" t="s">
        <v>1330</v>
      </c>
      <c r="C933" s="272" t="s">
        <v>2606</v>
      </c>
      <c r="D933" s="214" t="s">
        <v>8</v>
      </c>
      <c r="E933" s="235">
        <v>1361</v>
      </c>
      <c r="F933" s="497">
        <v>41743</v>
      </c>
      <c r="G933" s="44">
        <v>1361</v>
      </c>
      <c r="H933" s="86">
        <f t="shared" si="14"/>
        <v>0</v>
      </c>
      <c r="I933" s="214" t="s">
        <v>8</v>
      </c>
    </row>
    <row r="934" spans="1:9" x14ac:dyDescent="0.25">
      <c r="A934" s="216"/>
      <c r="B934" s="224" t="s">
        <v>1331</v>
      </c>
      <c r="C934" s="272" t="s">
        <v>2606</v>
      </c>
      <c r="D934" s="20" t="s">
        <v>106</v>
      </c>
      <c r="E934" s="239">
        <v>106074</v>
      </c>
      <c r="F934" s="615">
        <v>41753</v>
      </c>
      <c r="G934" s="44">
        <v>106074</v>
      </c>
      <c r="H934" s="86">
        <f t="shared" si="14"/>
        <v>0</v>
      </c>
      <c r="I934" s="214" t="s">
        <v>8</v>
      </c>
    </row>
    <row r="935" spans="1:9" x14ac:dyDescent="0.25">
      <c r="A935" s="216"/>
      <c r="B935" s="224" t="s">
        <v>1333</v>
      </c>
      <c r="C935" s="272" t="s">
        <v>2606</v>
      </c>
      <c r="D935" s="214" t="s">
        <v>1658</v>
      </c>
      <c r="E935" s="235">
        <v>14376.6</v>
      </c>
      <c r="F935" s="497">
        <v>41744</v>
      </c>
      <c r="G935" s="44">
        <v>14376.6</v>
      </c>
      <c r="H935" s="86">
        <f t="shared" si="14"/>
        <v>0</v>
      </c>
      <c r="I935" s="214" t="s">
        <v>217</v>
      </c>
    </row>
    <row r="936" spans="1:9" x14ac:dyDescent="0.25">
      <c r="A936" s="216"/>
      <c r="B936" s="224" t="s">
        <v>1334</v>
      </c>
      <c r="C936" s="272" t="s">
        <v>2606</v>
      </c>
      <c r="D936" s="214" t="s">
        <v>144</v>
      </c>
      <c r="E936" s="235">
        <v>5504</v>
      </c>
      <c r="F936" s="497">
        <v>41744</v>
      </c>
      <c r="G936" s="56">
        <v>5504</v>
      </c>
      <c r="H936" s="86">
        <f t="shared" si="14"/>
        <v>0</v>
      </c>
      <c r="I936" s="214" t="s">
        <v>217</v>
      </c>
    </row>
    <row r="937" spans="1:9" x14ac:dyDescent="0.25">
      <c r="A937" s="216"/>
      <c r="B937" s="224" t="s">
        <v>1335</v>
      </c>
      <c r="C937" s="272" t="s">
        <v>2606</v>
      </c>
      <c r="D937" s="214" t="s">
        <v>956</v>
      </c>
      <c r="E937" s="235">
        <v>4876.6000000000004</v>
      </c>
      <c r="F937" s="497">
        <v>41744</v>
      </c>
      <c r="G937" s="56">
        <v>4876.6000000000004</v>
      </c>
      <c r="H937" s="86">
        <f t="shared" si="14"/>
        <v>0</v>
      </c>
      <c r="I937" s="214" t="s">
        <v>217</v>
      </c>
    </row>
    <row r="938" spans="1:9" x14ac:dyDescent="0.25">
      <c r="A938" s="216"/>
      <c r="B938" s="224" t="s">
        <v>1336</v>
      </c>
      <c r="C938" s="272" t="s">
        <v>2606</v>
      </c>
      <c r="D938" s="214" t="s">
        <v>351</v>
      </c>
      <c r="E938" s="235">
        <v>1367.6</v>
      </c>
      <c r="F938" s="497">
        <v>41744</v>
      </c>
      <c r="G938" s="56">
        <v>1367.6</v>
      </c>
      <c r="H938" s="86">
        <f t="shared" si="14"/>
        <v>0</v>
      </c>
      <c r="I938" s="214" t="s">
        <v>217</v>
      </c>
    </row>
    <row r="939" spans="1:9" x14ac:dyDescent="0.25">
      <c r="A939" s="216"/>
      <c r="B939" s="224" t="s">
        <v>1337</v>
      </c>
      <c r="C939" s="272" t="s">
        <v>2606</v>
      </c>
      <c r="D939" s="214" t="s">
        <v>78</v>
      </c>
      <c r="E939" s="235">
        <v>2181</v>
      </c>
      <c r="F939" s="497">
        <v>41744</v>
      </c>
      <c r="G939" s="56">
        <v>2181</v>
      </c>
      <c r="H939" s="86">
        <f t="shared" si="14"/>
        <v>0</v>
      </c>
      <c r="I939" s="214" t="s">
        <v>217</v>
      </c>
    </row>
    <row r="940" spans="1:9" x14ac:dyDescent="0.25">
      <c r="A940" s="216"/>
      <c r="B940" s="224" t="s">
        <v>1339</v>
      </c>
      <c r="C940" s="272" t="s">
        <v>2606</v>
      </c>
      <c r="D940" s="214" t="s">
        <v>231</v>
      </c>
      <c r="E940" s="235">
        <v>1539.2</v>
      </c>
      <c r="F940" s="497">
        <v>41744</v>
      </c>
      <c r="G940" s="56">
        <v>1539.2</v>
      </c>
      <c r="H940" s="86">
        <f t="shared" si="14"/>
        <v>0</v>
      </c>
      <c r="I940" s="214" t="s">
        <v>217</v>
      </c>
    </row>
    <row r="941" spans="1:9" x14ac:dyDescent="0.25">
      <c r="A941" s="216"/>
      <c r="B941" s="224" t="s">
        <v>1340</v>
      </c>
      <c r="C941" s="272" t="s">
        <v>2606</v>
      </c>
      <c r="D941" s="214" t="s">
        <v>576</v>
      </c>
      <c r="E941" s="235">
        <v>1755</v>
      </c>
      <c r="F941" s="561" t="s">
        <v>2748</v>
      </c>
      <c r="G941" s="56">
        <v>1755</v>
      </c>
      <c r="H941" s="86">
        <f t="shared" si="14"/>
        <v>0</v>
      </c>
      <c r="I941" s="214" t="s">
        <v>217</v>
      </c>
    </row>
    <row r="942" spans="1:9" x14ac:dyDescent="0.25">
      <c r="A942" s="216"/>
      <c r="B942" s="224" t="s">
        <v>1341</v>
      </c>
      <c r="C942" s="272" t="s">
        <v>2606</v>
      </c>
      <c r="D942" s="214" t="s">
        <v>841</v>
      </c>
      <c r="E942" s="235">
        <v>1195.2</v>
      </c>
      <c r="F942" s="497">
        <v>41744</v>
      </c>
      <c r="G942" s="56">
        <v>1195.2</v>
      </c>
      <c r="H942" s="86">
        <f t="shared" si="14"/>
        <v>0</v>
      </c>
      <c r="I942" s="214" t="s">
        <v>217</v>
      </c>
    </row>
    <row r="943" spans="1:9" x14ac:dyDescent="0.25">
      <c r="A943" s="216"/>
      <c r="B943" s="224" t="s">
        <v>1342</v>
      </c>
      <c r="C943" s="272" t="s">
        <v>2606</v>
      </c>
      <c r="D943" s="214" t="s">
        <v>191</v>
      </c>
      <c r="E943" s="235">
        <v>1800</v>
      </c>
      <c r="F943" s="497">
        <v>41744</v>
      </c>
      <c r="G943" s="56">
        <v>1800</v>
      </c>
      <c r="H943" s="248">
        <f t="shared" si="14"/>
        <v>0</v>
      </c>
      <c r="I943" s="214" t="s">
        <v>217</v>
      </c>
    </row>
    <row r="944" spans="1:9" x14ac:dyDescent="0.25">
      <c r="A944" s="216"/>
      <c r="B944" s="224" t="s">
        <v>1343</v>
      </c>
      <c r="C944" s="272" t="s">
        <v>2606</v>
      </c>
      <c r="D944" s="214" t="s">
        <v>468</v>
      </c>
      <c r="E944" s="235">
        <v>8952</v>
      </c>
      <c r="F944" s="497">
        <v>41744</v>
      </c>
      <c r="G944" s="56">
        <v>8952</v>
      </c>
      <c r="H944" s="248">
        <f t="shared" si="14"/>
        <v>0</v>
      </c>
      <c r="I944" s="214" t="s">
        <v>217</v>
      </c>
    </row>
    <row r="945" spans="1:9" x14ac:dyDescent="0.25">
      <c r="A945" s="216"/>
      <c r="B945" s="224" t="s">
        <v>1344</v>
      </c>
      <c r="C945" s="272" t="s">
        <v>2606</v>
      </c>
      <c r="D945" s="214" t="s">
        <v>233</v>
      </c>
      <c r="E945" s="235">
        <v>1579.2</v>
      </c>
      <c r="F945" s="497">
        <v>41744</v>
      </c>
      <c r="G945" s="56">
        <v>1579.2</v>
      </c>
      <c r="H945" s="248">
        <f t="shared" si="14"/>
        <v>0</v>
      </c>
      <c r="I945" s="214" t="s">
        <v>217</v>
      </c>
    </row>
    <row r="946" spans="1:9" x14ac:dyDescent="0.25">
      <c r="A946" s="216"/>
      <c r="B946" s="224" t="s">
        <v>1346</v>
      </c>
      <c r="C946" s="272" t="s">
        <v>2606</v>
      </c>
      <c r="D946" s="214" t="s">
        <v>2496</v>
      </c>
      <c r="E946" s="235">
        <v>3848</v>
      </c>
      <c r="F946" s="497">
        <v>41744</v>
      </c>
      <c r="G946" s="56">
        <v>3848</v>
      </c>
      <c r="H946" s="248">
        <f t="shared" si="14"/>
        <v>0</v>
      </c>
      <c r="I946" s="214" t="s">
        <v>217</v>
      </c>
    </row>
    <row r="947" spans="1:9" x14ac:dyDescent="0.25">
      <c r="A947" s="216"/>
      <c r="B947" s="224" t="s">
        <v>1347</v>
      </c>
      <c r="C947" s="272" t="s">
        <v>2606</v>
      </c>
      <c r="D947" s="214" t="s">
        <v>2567</v>
      </c>
      <c r="E947" s="235">
        <v>4388.2</v>
      </c>
      <c r="F947" s="497">
        <v>41744</v>
      </c>
      <c r="G947" s="56">
        <v>4388.2</v>
      </c>
      <c r="H947" s="86">
        <f t="shared" si="14"/>
        <v>0</v>
      </c>
      <c r="I947" s="214" t="s">
        <v>217</v>
      </c>
    </row>
    <row r="948" spans="1:9" x14ac:dyDescent="0.25">
      <c r="A948" s="216"/>
      <c r="B948" s="224" t="s">
        <v>1349</v>
      </c>
      <c r="C948" s="272" t="s">
        <v>2606</v>
      </c>
      <c r="D948" s="214" t="s">
        <v>2749</v>
      </c>
      <c r="E948" s="235">
        <v>1192</v>
      </c>
      <c r="F948" s="497">
        <v>41744</v>
      </c>
      <c r="G948" s="56">
        <v>1192</v>
      </c>
      <c r="H948" s="248">
        <f t="shared" si="14"/>
        <v>0</v>
      </c>
      <c r="I948" s="214" t="s">
        <v>217</v>
      </c>
    </row>
    <row r="949" spans="1:9" x14ac:dyDescent="0.25">
      <c r="A949" s="216"/>
      <c r="B949" s="224" t="s">
        <v>1351</v>
      </c>
      <c r="C949" s="272" t="s">
        <v>2606</v>
      </c>
      <c r="D949" s="214" t="s">
        <v>99</v>
      </c>
      <c r="E949" s="235">
        <v>1793.6</v>
      </c>
      <c r="F949" s="497">
        <v>41744</v>
      </c>
      <c r="G949" s="56">
        <v>1793.6</v>
      </c>
      <c r="H949" s="248">
        <f t="shared" si="14"/>
        <v>0</v>
      </c>
      <c r="I949" s="214" t="s">
        <v>217</v>
      </c>
    </row>
    <row r="950" spans="1:9" x14ac:dyDescent="0.25">
      <c r="A950" s="216"/>
      <c r="B950" s="224" t="s">
        <v>1352</v>
      </c>
      <c r="C950" s="272" t="s">
        <v>2606</v>
      </c>
      <c r="D950" s="214" t="s">
        <v>74</v>
      </c>
      <c r="E950" s="235">
        <v>1725</v>
      </c>
      <c r="F950" s="497">
        <v>41743</v>
      </c>
      <c r="G950" s="44">
        <v>1725</v>
      </c>
      <c r="H950" s="248">
        <f t="shared" si="14"/>
        <v>0</v>
      </c>
      <c r="I950" s="214"/>
    </row>
    <row r="951" spans="1:9" x14ac:dyDescent="0.25">
      <c r="A951" s="216"/>
      <c r="B951" s="224" t="s">
        <v>1353</v>
      </c>
      <c r="C951" s="272" t="s">
        <v>2606</v>
      </c>
      <c r="D951" s="214" t="s">
        <v>110</v>
      </c>
      <c r="E951" s="235">
        <v>9702</v>
      </c>
      <c r="F951" s="497">
        <v>41754</v>
      </c>
      <c r="G951" s="44">
        <v>9702</v>
      </c>
      <c r="H951" s="86">
        <f t="shared" si="14"/>
        <v>0</v>
      </c>
      <c r="I951" s="214" t="s">
        <v>21</v>
      </c>
    </row>
    <row r="952" spans="1:9" x14ac:dyDescent="0.25">
      <c r="A952" s="216"/>
      <c r="B952" s="224" t="s">
        <v>1355</v>
      </c>
      <c r="C952" s="272" t="s">
        <v>2606</v>
      </c>
      <c r="D952" s="214" t="s">
        <v>517</v>
      </c>
      <c r="E952" s="235">
        <v>990</v>
      </c>
      <c r="F952" s="497">
        <v>41743</v>
      </c>
      <c r="G952" s="44">
        <v>990</v>
      </c>
      <c r="H952" s="86">
        <f t="shared" si="14"/>
        <v>0</v>
      </c>
      <c r="I952" s="214"/>
    </row>
    <row r="953" spans="1:9" x14ac:dyDescent="0.25">
      <c r="A953" s="216"/>
      <c r="B953" s="224" t="s">
        <v>1356</v>
      </c>
      <c r="C953" s="272" t="s">
        <v>2606</v>
      </c>
      <c r="D953" s="214" t="s">
        <v>912</v>
      </c>
      <c r="E953" s="235">
        <v>11448</v>
      </c>
      <c r="F953" s="497">
        <v>41743</v>
      </c>
      <c r="G953" s="44">
        <v>11448</v>
      </c>
      <c r="H953" s="248">
        <f t="shared" si="14"/>
        <v>0</v>
      </c>
      <c r="I953" s="214"/>
    </row>
    <row r="954" spans="1:9" x14ac:dyDescent="0.25">
      <c r="A954" s="216"/>
      <c r="B954" s="224" t="s">
        <v>1358</v>
      </c>
      <c r="C954" s="272" t="s">
        <v>2606</v>
      </c>
      <c r="D954" s="214" t="s">
        <v>186</v>
      </c>
      <c r="E954" s="235">
        <v>5569.2</v>
      </c>
      <c r="F954" s="497">
        <v>41743</v>
      </c>
      <c r="G954" s="44">
        <v>5569.2</v>
      </c>
      <c r="H954" s="248">
        <f t="shared" si="14"/>
        <v>0</v>
      </c>
      <c r="I954" s="214" t="s">
        <v>21</v>
      </c>
    </row>
    <row r="955" spans="1:9" x14ac:dyDescent="0.25">
      <c r="A955" s="216"/>
      <c r="B955" s="224" t="s">
        <v>1359</v>
      </c>
      <c r="C955" s="272" t="s">
        <v>2606</v>
      </c>
      <c r="D955" s="214" t="s">
        <v>18</v>
      </c>
      <c r="E955" s="235">
        <v>684</v>
      </c>
      <c r="F955" s="497">
        <v>41743</v>
      </c>
      <c r="G955" s="44">
        <v>684</v>
      </c>
      <c r="H955" s="248">
        <f t="shared" si="14"/>
        <v>0</v>
      </c>
      <c r="I955" s="214" t="s">
        <v>8</v>
      </c>
    </row>
    <row r="956" spans="1:9" x14ac:dyDescent="0.25">
      <c r="A956" s="216"/>
      <c r="B956" s="224" t="s">
        <v>1361</v>
      </c>
      <c r="C956" s="272" t="s">
        <v>2606</v>
      </c>
      <c r="D956" s="214" t="s">
        <v>126</v>
      </c>
      <c r="E956" s="235">
        <v>1377</v>
      </c>
      <c r="F956" s="497">
        <v>41743</v>
      </c>
      <c r="G956" s="44">
        <v>1377</v>
      </c>
      <c r="H956" s="248">
        <f t="shared" si="14"/>
        <v>0</v>
      </c>
      <c r="I956" s="214"/>
    </row>
    <row r="957" spans="1:9" x14ac:dyDescent="0.25">
      <c r="A957" s="216"/>
      <c r="B957" s="224" t="s">
        <v>1362</v>
      </c>
      <c r="C957" s="272" t="s">
        <v>2606</v>
      </c>
      <c r="D957" s="214" t="s">
        <v>59</v>
      </c>
      <c r="E957" s="235">
        <v>15773</v>
      </c>
      <c r="F957" s="559" t="s">
        <v>2750</v>
      </c>
      <c r="G957" s="44">
        <v>15773</v>
      </c>
      <c r="H957" s="248">
        <f t="shared" si="14"/>
        <v>0</v>
      </c>
      <c r="I957" s="214" t="s">
        <v>21</v>
      </c>
    </row>
    <row r="958" spans="1:9" x14ac:dyDescent="0.25">
      <c r="A958" s="216"/>
      <c r="B958" s="224" t="s">
        <v>1364</v>
      </c>
      <c r="C958" s="272" t="s">
        <v>2606</v>
      </c>
      <c r="D958" s="214" t="s">
        <v>8</v>
      </c>
      <c r="E958" s="235">
        <v>2115</v>
      </c>
      <c r="F958" s="497">
        <v>41743</v>
      </c>
      <c r="G958" s="44">
        <v>2115</v>
      </c>
      <c r="H958" s="248">
        <f t="shared" si="14"/>
        <v>0</v>
      </c>
      <c r="I958" s="214" t="s">
        <v>8</v>
      </c>
    </row>
    <row r="959" spans="1:9" x14ac:dyDescent="0.25">
      <c r="A959" s="261">
        <v>41743</v>
      </c>
      <c r="B959" s="262" t="s">
        <v>1365</v>
      </c>
      <c r="C959" s="272" t="s">
        <v>2606</v>
      </c>
      <c r="D959" s="214" t="s">
        <v>508</v>
      </c>
      <c r="E959" s="239">
        <v>38465</v>
      </c>
      <c r="F959" s="557" t="s">
        <v>2751</v>
      </c>
      <c r="G959" s="44">
        <v>38465</v>
      </c>
      <c r="H959" s="86">
        <f t="shared" si="14"/>
        <v>0</v>
      </c>
      <c r="I959" s="214"/>
    </row>
    <row r="960" spans="1:9" x14ac:dyDescent="0.25">
      <c r="A960" s="216"/>
      <c r="B960" s="224" t="s">
        <v>1367</v>
      </c>
      <c r="C960" s="272" t="s">
        <v>2606</v>
      </c>
      <c r="D960" s="214" t="s">
        <v>168</v>
      </c>
      <c r="E960" s="235">
        <v>35549.699999999997</v>
      </c>
      <c r="F960" s="554" t="s">
        <v>2752</v>
      </c>
      <c r="G960" s="44">
        <v>35549.699999999997</v>
      </c>
      <c r="H960" s="86">
        <f t="shared" ref="H960:H1023" si="15">E960-G960</f>
        <v>0</v>
      </c>
      <c r="I960" s="214"/>
    </row>
    <row r="961" spans="1:9" x14ac:dyDescent="0.25">
      <c r="A961" s="216"/>
      <c r="B961" s="224" t="s">
        <v>1368</v>
      </c>
      <c r="C961" s="272" t="s">
        <v>2606</v>
      </c>
      <c r="D961" s="214" t="s">
        <v>22</v>
      </c>
      <c r="E961" s="235">
        <v>6860</v>
      </c>
      <c r="F961" s="497">
        <v>41745</v>
      </c>
      <c r="G961" s="44">
        <v>6860</v>
      </c>
      <c r="H961" s="248">
        <f t="shared" si="15"/>
        <v>0</v>
      </c>
      <c r="I961" s="214"/>
    </row>
    <row r="962" spans="1:9" x14ac:dyDescent="0.25">
      <c r="A962" s="216"/>
      <c r="B962" s="224" t="s">
        <v>1369</v>
      </c>
      <c r="C962" s="272" t="s">
        <v>2606</v>
      </c>
      <c r="D962" s="214" t="s">
        <v>358</v>
      </c>
      <c r="E962" s="235">
        <v>16850</v>
      </c>
      <c r="F962" s="497">
        <v>41752</v>
      </c>
      <c r="G962" s="44">
        <v>16850</v>
      </c>
      <c r="H962" s="248">
        <f t="shared" si="15"/>
        <v>0</v>
      </c>
      <c r="I962" s="214"/>
    </row>
    <row r="963" spans="1:9" x14ac:dyDescent="0.25">
      <c r="A963" s="216"/>
      <c r="B963" s="224" t="s">
        <v>1370</v>
      </c>
      <c r="C963" s="272" t="s">
        <v>2606</v>
      </c>
      <c r="D963" s="214" t="s">
        <v>147</v>
      </c>
      <c r="E963" s="235">
        <v>15139.2</v>
      </c>
      <c r="F963" s="497">
        <v>41745</v>
      </c>
      <c r="G963" s="44">
        <v>15139.2</v>
      </c>
      <c r="H963" s="86">
        <f t="shared" si="15"/>
        <v>0</v>
      </c>
      <c r="I963" s="214"/>
    </row>
    <row r="964" spans="1:9" x14ac:dyDescent="0.25">
      <c r="A964" s="216"/>
      <c r="B964" s="224" t="s">
        <v>1371</v>
      </c>
      <c r="C964" s="272" t="s">
        <v>2606</v>
      </c>
      <c r="D964" s="214" t="s">
        <v>160</v>
      </c>
      <c r="E964" s="235">
        <v>94082.63</v>
      </c>
      <c r="F964" s="559" t="s">
        <v>2753</v>
      </c>
      <c r="G964" s="44">
        <v>94082.63</v>
      </c>
      <c r="H964" s="248">
        <f t="shared" si="15"/>
        <v>0</v>
      </c>
      <c r="I964" s="214"/>
    </row>
    <row r="965" spans="1:9" x14ac:dyDescent="0.25">
      <c r="A965" s="216"/>
      <c r="B965" s="224" t="s">
        <v>1373</v>
      </c>
      <c r="C965" s="272" t="s">
        <v>2606</v>
      </c>
      <c r="D965" s="214" t="s">
        <v>99</v>
      </c>
      <c r="E965" s="235">
        <v>10475</v>
      </c>
      <c r="F965" s="497">
        <v>41745</v>
      </c>
      <c r="G965" s="44">
        <v>10475</v>
      </c>
      <c r="H965" s="86">
        <f t="shared" si="15"/>
        <v>0</v>
      </c>
      <c r="I965" s="214"/>
    </row>
    <row r="966" spans="1:9" x14ac:dyDescent="0.25">
      <c r="A966" s="216"/>
      <c r="B966" s="224" t="s">
        <v>1374</v>
      </c>
      <c r="C966" s="272" t="s">
        <v>2606</v>
      </c>
      <c r="D966" s="214" t="s">
        <v>2754</v>
      </c>
      <c r="E966" s="235">
        <v>17004</v>
      </c>
      <c r="F966" s="497">
        <v>41745</v>
      </c>
      <c r="G966" s="56">
        <v>17004</v>
      </c>
      <c r="H966" s="248">
        <f t="shared" si="15"/>
        <v>0</v>
      </c>
      <c r="I966" s="214"/>
    </row>
    <row r="967" spans="1:9" x14ac:dyDescent="0.25">
      <c r="A967" s="216"/>
      <c r="B967" s="224" t="s">
        <v>1375</v>
      </c>
      <c r="C967" s="272" t="s">
        <v>2606</v>
      </c>
      <c r="D967" s="214" t="s">
        <v>169</v>
      </c>
      <c r="E967" s="235">
        <v>42934</v>
      </c>
      <c r="F967" s="497">
        <v>41745</v>
      </c>
      <c r="G967" s="56">
        <v>42934</v>
      </c>
      <c r="H967" s="248">
        <f t="shared" si="15"/>
        <v>0</v>
      </c>
      <c r="I967" s="214"/>
    </row>
    <row r="968" spans="1:9" x14ac:dyDescent="0.25">
      <c r="A968" s="216"/>
      <c r="B968" s="224" t="s">
        <v>1377</v>
      </c>
      <c r="C968" s="272" t="s">
        <v>2606</v>
      </c>
      <c r="D968" s="214" t="s">
        <v>272</v>
      </c>
      <c r="E968" s="235">
        <v>866.5</v>
      </c>
      <c r="F968" s="559" t="s">
        <v>2755</v>
      </c>
      <c r="G968" s="56">
        <v>866.5</v>
      </c>
      <c r="H968" s="248">
        <f t="shared" si="15"/>
        <v>0</v>
      </c>
      <c r="I968" s="58"/>
    </row>
    <row r="969" spans="1:9" x14ac:dyDescent="0.25">
      <c r="A969" s="216"/>
      <c r="B969" s="224" t="s">
        <v>1378</v>
      </c>
      <c r="C969" s="272" t="s">
        <v>2606</v>
      </c>
      <c r="D969" s="214" t="s">
        <v>178</v>
      </c>
      <c r="E969" s="235">
        <v>4070</v>
      </c>
      <c r="F969" s="497">
        <v>41745</v>
      </c>
      <c r="G969" s="56">
        <v>4070</v>
      </c>
      <c r="H969" s="248">
        <f t="shared" si="15"/>
        <v>0</v>
      </c>
      <c r="I969" s="214"/>
    </row>
    <row r="970" spans="1:9" x14ac:dyDescent="0.25">
      <c r="A970" s="216"/>
      <c r="B970" s="224" t="s">
        <v>1379</v>
      </c>
      <c r="C970" s="272" t="s">
        <v>2606</v>
      </c>
      <c r="D970" s="214" t="s">
        <v>545</v>
      </c>
      <c r="E970" s="235">
        <v>9997</v>
      </c>
      <c r="F970" s="497">
        <v>41745</v>
      </c>
      <c r="G970" s="56">
        <v>9997</v>
      </c>
      <c r="H970" s="248">
        <f t="shared" si="15"/>
        <v>0</v>
      </c>
      <c r="I970" s="214"/>
    </row>
    <row r="971" spans="1:9" x14ac:dyDescent="0.25">
      <c r="A971" s="216"/>
      <c r="B971" s="224" t="s">
        <v>1381</v>
      </c>
      <c r="C971" s="272" t="s">
        <v>2606</v>
      </c>
      <c r="D971" s="214" t="s">
        <v>25</v>
      </c>
      <c r="E971" s="235">
        <v>27885.599999999999</v>
      </c>
      <c r="F971" s="560" t="s">
        <v>2756</v>
      </c>
      <c r="G971" s="44">
        <v>27885.599999999999</v>
      </c>
      <c r="H971" s="86">
        <f t="shared" si="15"/>
        <v>0</v>
      </c>
      <c r="I971" s="214"/>
    </row>
    <row r="972" spans="1:9" x14ac:dyDescent="0.25">
      <c r="A972" s="216"/>
      <c r="B972" s="224" t="s">
        <v>1382</v>
      </c>
      <c r="C972" s="272" t="s">
        <v>2606</v>
      </c>
      <c r="D972" s="214" t="s">
        <v>98</v>
      </c>
      <c r="E972" s="235">
        <v>12332.4</v>
      </c>
      <c r="F972" s="497">
        <v>41743</v>
      </c>
      <c r="G972" s="44">
        <v>12332.4</v>
      </c>
      <c r="H972" s="86">
        <f t="shared" si="15"/>
        <v>0</v>
      </c>
      <c r="I972" s="214"/>
    </row>
    <row r="973" spans="1:9" x14ac:dyDescent="0.25">
      <c r="A973" s="216"/>
      <c r="B973" s="224" t="s">
        <v>1383</v>
      </c>
      <c r="C973" s="272" t="s">
        <v>2606</v>
      </c>
      <c r="D973" s="220" t="s">
        <v>53</v>
      </c>
      <c r="E973" s="241">
        <v>0</v>
      </c>
      <c r="F973" s="497"/>
      <c r="G973" s="44">
        <v>0</v>
      </c>
      <c r="H973" s="86">
        <f t="shared" si="15"/>
        <v>0</v>
      </c>
      <c r="I973" s="214"/>
    </row>
    <row r="974" spans="1:9" x14ac:dyDescent="0.25">
      <c r="A974" s="216"/>
      <c r="B974" s="224" t="s">
        <v>1385</v>
      </c>
      <c r="C974" s="272" t="s">
        <v>2606</v>
      </c>
      <c r="D974" s="214" t="s">
        <v>68</v>
      </c>
      <c r="E974" s="235">
        <v>2088</v>
      </c>
      <c r="F974" s="497">
        <v>41743</v>
      </c>
      <c r="G974" s="44">
        <v>2088</v>
      </c>
      <c r="H974" s="86">
        <f t="shared" si="15"/>
        <v>0</v>
      </c>
      <c r="I974" s="214"/>
    </row>
    <row r="975" spans="1:9" x14ac:dyDescent="0.25">
      <c r="A975" s="216"/>
      <c r="B975" s="224" t="s">
        <v>1387</v>
      </c>
      <c r="C975" s="272" t="s">
        <v>2606</v>
      </c>
      <c r="D975" s="214" t="s">
        <v>68</v>
      </c>
      <c r="E975" s="235">
        <v>2218.4</v>
      </c>
      <c r="F975" s="497">
        <v>41753</v>
      </c>
      <c r="G975" s="44">
        <v>2218.4</v>
      </c>
      <c r="H975" s="86">
        <f t="shared" si="15"/>
        <v>0</v>
      </c>
      <c r="I975" s="214"/>
    </row>
    <row r="976" spans="1:9" x14ac:dyDescent="0.25">
      <c r="A976" s="216"/>
      <c r="B976" s="224" t="s">
        <v>1390</v>
      </c>
      <c r="C976" s="272" t="s">
        <v>2606</v>
      </c>
      <c r="D976" s="214" t="s">
        <v>180</v>
      </c>
      <c r="E976" s="235">
        <v>1920</v>
      </c>
      <c r="F976" s="497">
        <v>41743</v>
      </c>
      <c r="G976" s="44">
        <v>1920</v>
      </c>
      <c r="H976" s="86">
        <f t="shared" si="15"/>
        <v>0</v>
      </c>
      <c r="I976" s="214"/>
    </row>
    <row r="977" spans="1:9" x14ac:dyDescent="0.25">
      <c r="A977" s="216"/>
      <c r="B977" s="224" t="s">
        <v>1391</v>
      </c>
      <c r="C977" s="272" t="s">
        <v>2606</v>
      </c>
      <c r="D977" s="214" t="s">
        <v>115</v>
      </c>
      <c r="E977" s="235">
        <v>408</v>
      </c>
      <c r="F977" s="497">
        <v>41743</v>
      </c>
      <c r="G977" s="44">
        <v>408</v>
      </c>
      <c r="H977" s="86">
        <f t="shared" si="15"/>
        <v>0</v>
      </c>
      <c r="I977" s="214"/>
    </row>
    <row r="978" spans="1:9" x14ac:dyDescent="0.25">
      <c r="A978" s="216"/>
      <c r="B978" s="224" t="s">
        <v>1392</v>
      </c>
      <c r="C978" s="272" t="s">
        <v>2606</v>
      </c>
      <c r="D978" s="214" t="s">
        <v>136</v>
      </c>
      <c r="E978" s="235">
        <v>753.5</v>
      </c>
      <c r="F978" s="497">
        <v>41743</v>
      </c>
      <c r="G978" s="44">
        <v>753.5</v>
      </c>
      <c r="H978" s="86">
        <f t="shared" si="15"/>
        <v>0</v>
      </c>
      <c r="I978" s="214"/>
    </row>
    <row r="979" spans="1:9" x14ac:dyDescent="0.25">
      <c r="A979" s="216"/>
      <c r="B979" s="224" t="s">
        <v>1393</v>
      </c>
      <c r="C979" s="272" t="s">
        <v>2606</v>
      </c>
      <c r="D979" s="214" t="s">
        <v>1913</v>
      </c>
      <c r="E979" s="235">
        <v>3077</v>
      </c>
      <c r="F979" s="497">
        <v>41743</v>
      </c>
      <c r="G979" s="44">
        <v>3077</v>
      </c>
      <c r="H979" s="86">
        <f t="shared" si="15"/>
        <v>0</v>
      </c>
      <c r="I979" s="214"/>
    </row>
    <row r="980" spans="1:9" x14ac:dyDescent="0.25">
      <c r="A980" s="216"/>
      <c r="B980" s="224" t="s">
        <v>1395</v>
      </c>
      <c r="C980" s="272" t="s">
        <v>2606</v>
      </c>
      <c r="D980" s="214" t="s">
        <v>39</v>
      </c>
      <c r="E980" s="235">
        <v>202821.2</v>
      </c>
      <c r="F980" s="554" t="s">
        <v>2757</v>
      </c>
      <c r="G980" s="44">
        <v>202821.2</v>
      </c>
      <c r="H980" s="86">
        <f t="shared" si="15"/>
        <v>0</v>
      </c>
      <c r="I980" s="214"/>
    </row>
    <row r="981" spans="1:9" x14ac:dyDescent="0.25">
      <c r="A981" s="216"/>
      <c r="B981" s="224" t="s">
        <v>1396</v>
      </c>
      <c r="C981" s="272" t="s">
        <v>2606</v>
      </c>
      <c r="D981" s="214" t="s">
        <v>358</v>
      </c>
      <c r="E981" s="235">
        <v>44947.73</v>
      </c>
      <c r="F981" s="557" t="s">
        <v>2758</v>
      </c>
      <c r="G981" s="44">
        <v>44947.73</v>
      </c>
      <c r="H981" s="86">
        <f t="shared" si="15"/>
        <v>0</v>
      </c>
      <c r="I981" s="214"/>
    </row>
    <row r="982" spans="1:9" x14ac:dyDescent="0.25">
      <c r="A982" s="216"/>
      <c r="B982" s="224" t="s">
        <v>1397</v>
      </c>
      <c r="C982" s="272" t="s">
        <v>2606</v>
      </c>
      <c r="D982" s="214" t="s">
        <v>96</v>
      </c>
      <c r="E982" s="235">
        <v>32272.5</v>
      </c>
      <c r="F982" s="497">
        <v>41752</v>
      </c>
      <c r="G982" s="44">
        <v>32272.5</v>
      </c>
      <c r="H982" s="86">
        <f t="shared" si="15"/>
        <v>0</v>
      </c>
      <c r="I982" s="214"/>
    </row>
    <row r="983" spans="1:9" x14ac:dyDescent="0.25">
      <c r="A983" s="216"/>
      <c r="B983" s="224" t="s">
        <v>1398</v>
      </c>
      <c r="C983" s="272" t="s">
        <v>2606</v>
      </c>
      <c r="D983" s="214" t="s">
        <v>14</v>
      </c>
      <c r="E983" s="235">
        <v>10400</v>
      </c>
      <c r="F983" s="497">
        <v>41744</v>
      </c>
      <c r="G983" s="44">
        <v>10400</v>
      </c>
      <c r="H983" s="86">
        <f t="shared" si="15"/>
        <v>0</v>
      </c>
      <c r="I983" s="214"/>
    </row>
    <row r="984" spans="1:9" x14ac:dyDescent="0.25">
      <c r="A984" s="216"/>
      <c r="B984" s="224" t="s">
        <v>1400</v>
      </c>
      <c r="C984" s="272" t="s">
        <v>2606</v>
      </c>
      <c r="D984" s="214" t="s">
        <v>478</v>
      </c>
      <c r="E984" s="235">
        <v>24909.599999999999</v>
      </c>
      <c r="F984" s="497">
        <v>41744</v>
      </c>
      <c r="G984" s="44">
        <v>24909.599999999999</v>
      </c>
      <c r="H984" s="86">
        <f t="shared" si="15"/>
        <v>0</v>
      </c>
      <c r="I984" s="214"/>
    </row>
    <row r="985" spans="1:9" x14ac:dyDescent="0.25">
      <c r="A985" s="216"/>
      <c r="B985" s="224" t="s">
        <v>1402</v>
      </c>
      <c r="C985" s="272" t="s">
        <v>2606</v>
      </c>
      <c r="D985" s="214" t="s">
        <v>250</v>
      </c>
      <c r="E985" s="235">
        <v>26369</v>
      </c>
      <c r="F985" s="497">
        <v>41745</v>
      </c>
      <c r="G985" s="44">
        <v>26369</v>
      </c>
      <c r="H985" s="86">
        <f t="shared" si="15"/>
        <v>0</v>
      </c>
      <c r="I985" s="214"/>
    </row>
    <row r="986" spans="1:9" x14ac:dyDescent="0.25">
      <c r="A986" s="216"/>
      <c r="B986" s="224" t="s">
        <v>1403</v>
      </c>
      <c r="C986" s="272" t="s">
        <v>2606</v>
      </c>
      <c r="D986" s="214" t="s">
        <v>175</v>
      </c>
      <c r="E986" s="246">
        <v>8223</v>
      </c>
      <c r="F986" s="497">
        <v>41745</v>
      </c>
      <c r="G986" s="44">
        <v>8223</v>
      </c>
      <c r="H986" s="86">
        <f t="shared" si="15"/>
        <v>0</v>
      </c>
      <c r="I986" s="214"/>
    </row>
    <row r="987" spans="1:9" x14ac:dyDescent="0.25">
      <c r="A987" s="216">
        <v>41744</v>
      </c>
      <c r="B987" s="224" t="s">
        <v>1404</v>
      </c>
      <c r="C987" s="272" t="s">
        <v>2606</v>
      </c>
      <c r="D987" s="32" t="s">
        <v>2759</v>
      </c>
      <c r="E987" s="267">
        <v>1342</v>
      </c>
      <c r="F987" s="287">
        <v>41745</v>
      </c>
      <c r="G987" s="34">
        <v>1342</v>
      </c>
      <c r="H987" s="86">
        <f t="shared" si="15"/>
        <v>0</v>
      </c>
      <c r="I987" s="36" t="s">
        <v>162</v>
      </c>
    </row>
    <row r="988" spans="1:9" x14ac:dyDescent="0.25">
      <c r="A988" s="216"/>
      <c r="B988" s="224" t="s">
        <v>1405</v>
      </c>
      <c r="C988" s="272" t="s">
        <v>2606</v>
      </c>
      <c r="D988" s="32" t="s">
        <v>8</v>
      </c>
      <c r="E988" s="267">
        <v>532</v>
      </c>
      <c r="F988" s="287">
        <v>41744</v>
      </c>
      <c r="G988" s="34">
        <v>532</v>
      </c>
      <c r="H988" s="86">
        <f t="shared" si="15"/>
        <v>0</v>
      </c>
      <c r="I988" s="32" t="s">
        <v>8</v>
      </c>
    </row>
    <row r="989" spans="1:9" x14ac:dyDescent="0.25">
      <c r="A989" s="216"/>
      <c r="B989" s="224" t="s">
        <v>1407</v>
      </c>
      <c r="C989" s="272" t="s">
        <v>2606</v>
      </c>
      <c r="D989" s="32" t="s">
        <v>36</v>
      </c>
      <c r="E989" s="267">
        <v>32987</v>
      </c>
      <c r="F989" s="287">
        <v>41744</v>
      </c>
      <c r="G989" s="34">
        <v>32987</v>
      </c>
      <c r="H989" s="86">
        <f t="shared" si="15"/>
        <v>0</v>
      </c>
      <c r="I989" s="32" t="s">
        <v>65</v>
      </c>
    </row>
    <row r="990" spans="1:9" x14ac:dyDescent="0.25">
      <c r="A990" s="216"/>
      <c r="B990" s="224" t="s">
        <v>1409</v>
      </c>
      <c r="C990" s="272" t="s">
        <v>2606</v>
      </c>
      <c r="D990" s="32" t="s">
        <v>260</v>
      </c>
      <c r="E990" s="267">
        <v>3504</v>
      </c>
      <c r="F990" s="287">
        <v>41744</v>
      </c>
      <c r="G990" s="34">
        <v>3504</v>
      </c>
      <c r="H990" s="86">
        <f t="shared" si="15"/>
        <v>0</v>
      </c>
      <c r="I990" s="32" t="s">
        <v>65</v>
      </c>
    </row>
    <row r="991" spans="1:9" x14ac:dyDescent="0.25">
      <c r="A991" s="216"/>
      <c r="B991" s="224" t="s">
        <v>1410</v>
      </c>
      <c r="C991" s="272" t="s">
        <v>2606</v>
      </c>
      <c r="D991" s="32" t="s">
        <v>23</v>
      </c>
      <c r="E991" s="267">
        <v>6299</v>
      </c>
      <c r="F991" s="287">
        <v>41744</v>
      </c>
      <c r="G991" s="34">
        <v>6299</v>
      </c>
      <c r="H991" s="86">
        <f t="shared" si="15"/>
        <v>0</v>
      </c>
      <c r="I991" s="32"/>
    </row>
    <row r="992" spans="1:9" x14ac:dyDescent="0.25">
      <c r="A992" s="216"/>
      <c r="B992" s="224" t="s">
        <v>1411</v>
      </c>
      <c r="C992" s="272" t="s">
        <v>2606</v>
      </c>
      <c r="D992" s="32" t="s">
        <v>8</v>
      </c>
      <c r="E992" s="267">
        <v>1387</v>
      </c>
      <c r="F992" s="287">
        <v>41744</v>
      </c>
      <c r="G992" s="34">
        <v>1387</v>
      </c>
      <c r="H992" s="86">
        <f t="shared" si="15"/>
        <v>0</v>
      </c>
      <c r="I992" s="32" t="s">
        <v>8</v>
      </c>
    </row>
    <row r="993" spans="1:9" x14ac:dyDescent="0.25">
      <c r="A993" s="216"/>
      <c r="B993" s="224" t="s">
        <v>1413</v>
      </c>
      <c r="C993" s="272" t="s">
        <v>2606</v>
      </c>
      <c r="D993" s="32" t="s">
        <v>123</v>
      </c>
      <c r="E993" s="267">
        <v>2039.55</v>
      </c>
      <c r="F993" s="489" t="s">
        <v>2760</v>
      </c>
      <c r="G993" s="34">
        <v>2039.55</v>
      </c>
      <c r="H993" s="86">
        <f t="shared" si="15"/>
        <v>0</v>
      </c>
      <c r="I993" s="32"/>
    </row>
    <row r="994" spans="1:9" x14ac:dyDescent="0.25">
      <c r="A994" s="216"/>
      <c r="B994" s="224" t="s">
        <v>1414</v>
      </c>
      <c r="C994" s="272" t="s">
        <v>2606</v>
      </c>
      <c r="D994" s="32" t="s">
        <v>501</v>
      </c>
      <c r="E994" s="267">
        <v>1941</v>
      </c>
      <c r="F994" s="287">
        <v>41744</v>
      </c>
      <c r="G994" s="34">
        <v>1941</v>
      </c>
      <c r="H994" s="86">
        <f t="shared" si="15"/>
        <v>0</v>
      </c>
      <c r="I994" s="32"/>
    </row>
    <row r="995" spans="1:9" x14ac:dyDescent="0.25">
      <c r="A995" s="216"/>
      <c r="B995" s="224" t="s">
        <v>1415</v>
      </c>
      <c r="C995" s="272" t="s">
        <v>2606</v>
      </c>
      <c r="D995" s="32" t="s">
        <v>116</v>
      </c>
      <c r="E995" s="267">
        <v>6411</v>
      </c>
      <c r="F995" s="287">
        <v>41744</v>
      </c>
      <c r="G995" s="34">
        <v>6411</v>
      </c>
      <c r="H995" s="86">
        <f t="shared" si="15"/>
        <v>0</v>
      </c>
      <c r="I995" s="32"/>
    </row>
    <row r="996" spans="1:9" x14ac:dyDescent="0.25">
      <c r="A996" s="216"/>
      <c r="B996" s="224" t="s">
        <v>1417</v>
      </c>
      <c r="C996" s="272" t="s">
        <v>2606</v>
      </c>
      <c r="D996" s="32" t="s">
        <v>14</v>
      </c>
      <c r="E996" s="267">
        <v>2400</v>
      </c>
      <c r="F996" s="287">
        <v>41744</v>
      </c>
      <c r="G996" s="34">
        <v>2400</v>
      </c>
      <c r="H996" s="86">
        <f t="shared" si="15"/>
        <v>0</v>
      </c>
      <c r="I996" s="32" t="s">
        <v>27</v>
      </c>
    </row>
    <row r="997" spans="1:9" x14ac:dyDescent="0.25">
      <c r="A997" s="216"/>
      <c r="B997" s="224" t="s">
        <v>1418</v>
      </c>
      <c r="C997" s="272" t="s">
        <v>2606</v>
      </c>
      <c r="D997" s="32" t="s">
        <v>47</v>
      </c>
      <c r="E997" s="267">
        <v>2681</v>
      </c>
      <c r="F997" s="287">
        <v>41744</v>
      </c>
      <c r="G997" s="34">
        <v>2681</v>
      </c>
      <c r="H997" s="86">
        <f t="shared" si="15"/>
        <v>0</v>
      </c>
      <c r="I997" s="32" t="s">
        <v>12</v>
      </c>
    </row>
    <row r="998" spans="1:9" x14ac:dyDescent="0.25">
      <c r="A998" s="216"/>
      <c r="B998" s="224" t="s">
        <v>1419</v>
      </c>
      <c r="C998" s="272" t="s">
        <v>2606</v>
      </c>
      <c r="D998" s="32" t="s">
        <v>57</v>
      </c>
      <c r="E998" s="267">
        <v>1440</v>
      </c>
      <c r="F998" s="287">
        <v>41744</v>
      </c>
      <c r="G998" s="34">
        <v>1440</v>
      </c>
      <c r="H998" s="86">
        <f t="shared" si="15"/>
        <v>0</v>
      </c>
      <c r="I998" s="32" t="s">
        <v>12</v>
      </c>
    </row>
    <row r="999" spans="1:9" x14ac:dyDescent="0.25">
      <c r="A999" s="216"/>
      <c r="B999" s="224" t="s">
        <v>1421</v>
      </c>
      <c r="C999" s="272" t="s">
        <v>2606</v>
      </c>
      <c r="D999" s="32" t="s">
        <v>124</v>
      </c>
      <c r="E999" s="267">
        <v>7440</v>
      </c>
      <c r="F999" s="287">
        <v>41744</v>
      </c>
      <c r="G999" s="34">
        <v>7440</v>
      </c>
      <c r="H999" s="86">
        <f t="shared" si="15"/>
        <v>0</v>
      </c>
      <c r="I999" s="32" t="s">
        <v>12</v>
      </c>
    </row>
    <row r="1000" spans="1:9" x14ac:dyDescent="0.25">
      <c r="A1000" s="216"/>
      <c r="B1000" s="224" t="s">
        <v>1422</v>
      </c>
      <c r="C1000" s="272" t="s">
        <v>2606</v>
      </c>
      <c r="D1000" s="32" t="s">
        <v>22</v>
      </c>
      <c r="E1000" s="267">
        <v>4126.6000000000004</v>
      </c>
      <c r="F1000" s="287">
        <v>41744</v>
      </c>
      <c r="G1000" s="34">
        <v>4126.6000000000004</v>
      </c>
      <c r="H1000" s="86">
        <f t="shared" si="15"/>
        <v>0</v>
      </c>
      <c r="I1000" s="32"/>
    </row>
    <row r="1001" spans="1:9" x14ac:dyDescent="0.25">
      <c r="A1001" s="216"/>
      <c r="B1001" s="224" t="s">
        <v>1423</v>
      </c>
      <c r="C1001" s="272" t="s">
        <v>2606</v>
      </c>
      <c r="D1001" s="32" t="s">
        <v>141</v>
      </c>
      <c r="E1001" s="267">
        <v>28865.16</v>
      </c>
      <c r="F1001" s="482" t="s">
        <v>2761</v>
      </c>
      <c r="G1001" s="34">
        <v>28865.16</v>
      </c>
      <c r="H1001" s="86">
        <f t="shared" si="15"/>
        <v>0</v>
      </c>
      <c r="I1001" s="32"/>
    </row>
    <row r="1002" spans="1:9" x14ac:dyDescent="0.25">
      <c r="A1002" s="216"/>
      <c r="B1002" s="224" t="s">
        <v>1425</v>
      </c>
      <c r="C1002" s="272" t="s">
        <v>2606</v>
      </c>
      <c r="D1002" s="32" t="s">
        <v>32</v>
      </c>
      <c r="E1002" s="267">
        <v>4158.3999999999996</v>
      </c>
      <c r="F1002" s="287">
        <v>41744</v>
      </c>
      <c r="G1002" s="34">
        <v>4158.3999999999996</v>
      </c>
      <c r="H1002" s="86">
        <f>E1002-G1002</f>
        <v>0</v>
      </c>
      <c r="I1002" s="32" t="s">
        <v>12</v>
      </c>
    </row>
    <row r="1003" spans="1:9" x14ac:dyDescent="0.25">
      <c r="A1003" s="216"/>
      <c r="B1003" s="224" t="s">
        <v>1426</v>
      </c>
      <c r="C1003" s="272" t="s">
        <v>2606</v>
      </c>
      <c r="D1003" s="32" t="s">
        <v>2762</v>
      </c>
      <c r="E1003" s="267">
        <v>2000</v>
      </c>
      <c r="F1003" s="473" t="s">
        <v>2763</v>
      </c>
      <c r="G1003" s="34">
        <v>2000</v>
      </c>
      <c r="H1003" s="86">
        <f t="shared" si="15"/>
        <v>0</v>
      </c>
      <c r="I1003" s="32" t="s">
        <v>12</v>
      </c>
    </row>
    <row r="1004" spans="1:9" x14ac:dyDescent="0.25">
      <c r="A1004" s="216"/>
      <c r="B1004" s="224" t="s">
        <v>1428</v>
      </c>
      <c r="C1004" s="272" t="s">
        <v>2606</v>
      </c>
      <c r="D1004" s="32" t="s">
        <v>54</v>
      </c>
      <c r="E1004" s="267">
        <v>36315.199999999997</v>
      </c>
      <c r="F1004" s="287">
        <v>41744</v>
      </c>
      <c r="G1004" s="34">
        <v>36315.199999999997</v>
      </c>
      <c r="H1004" s="86">
        <f t="shared" si="15"/>
        <v>0</v>
      </c>
      <c r="I1004" s="32" t="s">
        <v>12</v>
      </c>
    </row>
    <row r="1005" spans="1:9" x14ac:dyDescent="0.25">
      <c r="A1005" s="216"/>
      <c r="B1005" s="224" t="s">
        <v>1429</v>
      </c>
      <c r="C1005" s="272" t="s">
        <v>2606</v>
      </c>
      <c r="D1005" s="32" t="s">
        <v>130</v>
      </c>
      <c r="E1005" s="267">
        <v>7055.4</v>
      </c>
      <c r="F1005" s="287">
        <v>41744</v>
      </c>
      <c r="G1005" s="34">
        <v>7055.4</v>
      </c>
      <c r="H1005" s="86">
        <f t="shared" si="15"/>
        <v>0</v>
      </c>
      <c r="I1005" s="32" t="s">
        <v>21</v>
      </c>
    </row>
    <row r="1006" spans="1:9" x14ac:dyDescent="0.25">
      <c r="A1006" s="216"/>
      <c r="B1006" s="224" t="s">
        <v>1430</v>
      </c>
      <c r="C1006" s="272" t="s">
        <v>2606</v>
      </c>
      <c r="D1006" s="32" t="s">
        <v>250</v>
      </c>
      <c r="E1006" s="267">
        <v>9359</v>
      </c>
      <c r="F1006" s="287">
        <v>41744</v>
      </c>
      <c r="G1006" s="34">
        <v>9359</v>
      </c>
      <c r="H1006" s="86">
        <f t="shared" si="15"/>
        <v>0</v>
      </c>
      <c r="I1006" s="32" t="s">
        <v>12</v>
      </c>
    </row>
    <row r="1007" spans="1:9" x14ac:dyDescent="0.25">
      <c r="A1007" s="216"/>
      <c r="B1007" s="224" t="s">
        <v>1431</v>
      </c>
      <c r="C1007" s="272" t="s">
        <v>2606</v>
      </c>
      <c r="D1007" s="32" t="s">
        <v>366</v>
      </c>
      <c r="E1007" s="267">
        <v>3769.5</v>
      </c>
      <c r="F1007" s="287">
        <v>41744</v>
      </c>
      <c r="G1007" s="34">
        <v>3769.5</v>
      </c>
      <c r="H1007" s="86">
        <f t="shared" si="15"/>
        <v>0</v>
      </c>
      <c r="I1007" s="32" t="s">
        <v>21</v>
      </c>
    </row>
    <row r="1008" spans="1:9" x14ac:dyDescent="0.25">
      <c r="A1008" s="216"/>
      <c r="B1008" s="224" t="s">
        <v>1432</v>
      </c>
      <c r="C1008" s="272" t="s">
        <v>2606</v>
      </c>
      <c r="D1008" s="32" t="s">
        <v>2413</v>
      </c>
      <c r="E1008" s="267">
        <v>1287</v>
      </c>
      <c r="F1008" s="473" t="s">
        <v>2764</v>
      </c>
      <c r="G1008" s="34">
        <v>1287</v>
      </c>
      <c r="H1008" s="86">
        <f t="shared" si="15"/>
        <v>0</v>
      </c>
      <c r="I1008" s="32" t="s">
        <v>12</v>
      </c>
    </row>
    <row r="1009" spans="1:9" x14ac:dyDescent="0.25">
      <c r="A1009" s="216"/>
      <c r="B1009" s="224" t="s">
        <v>1433</v>
      </c>
      <c r="C1009" s="272" t="s">
        <v>2606</v>
      </c>
      <c r="D1009" s="32" t="s">
        <v>1782</v>
      </c>
      <c r="E1009" s="267">
        <v>940</v>
      </c>
      <c r="F1009" s="287">
        <v>41744</v>
      </c>
      <c r="G1009" s="34">
        <v>940</v>
      </c>
      <c r="H1009" s="86">
        <f t="shared" si="15"/>
        <v>0</v>
      </c>
      <c r="I1009" s="32" t="s">
        <v>12</v>
      </c>
    </row>
    <row r="1010" spans="1:9" x14ac:dyDescent="0.25">
      <c r="A1010" s="216"/>
      <c r="B1010" s="224" t="s">
        <v>1434</v>
      </c>
      <c r="C1010" s="272" t="s">
        <v>2606</v>
      </c>
      <c r="D1010" s="32" t="s">
        <v>50</v>
      </c>
      <c r="E1010" s="267">
        <v>4548.6000000000004</v>
      </c>
      <c r="F1010" s="287">
        <v>41744</v>
      </c>
      <c r="G1010" s="34">
        <v>4548.6000000000004</v>
      </c>
      <c r="H1010" s="86">
        <f t="shared" si="15"/>
        <v>0</v>
      </c>
      <c r="I1010" s="32" t="s">
        <v>21</v>
      </c>
    </row>
    <row r="1011" spans="1:9" x14ac:dyDescent="0.25">
      <c r="A1011" s="216"/>
      <c r="B1011" s="224" t="s">
        <v>1435</v>
      </c>
      <c r="C1011" s="272" t="s">
        <v>2606</v>
      </c>
      <c r="D1011" s="32" t="s">
        <v>245</v>
      </c>
      <c r="E1011" s="267">
        <v>20459</v>
      </c>
      <c r="F1011" s="287">
        <v>41745</v>
      </c>
      <c r="G1011" s="34">
        <v>20459</v>
      </c>
      <c r="H1011" s="86">
        <f t="shared" si="15"/>
        <v>0</v>
      </c>
      <c r="I1011" s="32" t="s">
        <v>27</v>
      </c>
    </row>
    <row r="1012" spans="1:9" x14ac:dyDescent="0.25">
      <c r="A1012" s="216"/>
      <c r="B1012" s="224" t="s">
        <v>1436</v>
      </c>
      <c r="C1012" s="272" t="s">
        <v>2606</v>
      </c>
      <c r="D1012" s="32" t="s">
        <v>2588</v>
      </c>
      <c r="E1012" s="267">
        <v>15435</v>
      </c>
      <c r="F1012" s="582" t="s">
        <v>2765</v>
      </c>
      <c r="G1012" s="34">
        <v>15435</v>
      </c>
      <c r="H1012" s="86">
        <f t="shared" si="15"/>
        <v>0</v>
      </c>
      <c r="I1012" s="32" t="s">
        <v>27</v>
      </c>
    </row>
    <row r="1013" spans="1:9" x14ac:dyDescent="0.25">
      <c r="A1013" s="216"/>
      <c r="B1013" s="224" t="s">
        <v>1437</v>
      </c>
      <c r="C1013" s="272" t="s">
        <v>2606</v>
      </c>
      <c r="D1013" s="32" t="s">
        <v>2766</v>
      </c>
      <c r="E1013" s="267">
        <v>1310.5</v>
      </c>
      <c r="F1013" s="287">
        <v>41744</v>
      </c>
      <c r="G1013" s="34">
        <v>1310.5</v>
      </c>
      <c r="H1013" s="86">
        <f t="shared" si="15"/>
        <v>0</v>
      </c>
      <c r="I1013" s="32" t="s">
        <v>21</v>
      </c>
    </row>
    <row r="1014" spans="1:9" x14ac:dyDescent="0.25">
      <c r="A1014" s="216"/>
      <c r="B1014" s="224" t="s">
        <v>1439</v>
      </c>
      <c r="C1014" s="272" t="s">
        <v>2606</v>
      </c>
      <c r="D1014" s="32" t="s">
        <v>111</v>
      </c>
      <c r="E1014" s="267">
        <v>14161.5</v>
      </c>
      <c r="F1014" s="287">
        <v>41744</v>
      </c>
      <c r="G1014" s="34">
        <v>14161.5</v>
      </c>
      <c r="H1014" s="86">
        <f t="shared" si="15"/>
        <v>0</v>
      </c>
      <c r="I1014" s="32" t="s">
        <v>21</v>
      </c>
    </row>
    <row r="1015" spans="1:9" x14ac:dyDescent="0.25">
      <c r="A1015" s="216"/>
      <c r="B1015" s="224" t="s">
        <v>1440</v>
      </c>
      <c r="C1015" s="272" t="s">
        <v>2606</v>
      </c>
      <c r="D1015" s="32" t="s">
        <v>115</v>
      </c>
      <c r="E1015" s="267">
        <v>1791</v>
      </c>
      <c r="F1015" s="287">
        <v>41744</v>
      </c>
      <c r="G1015" s="34">
        <v>1791</v>
      </c>
      <c r="H1015" s="86">
        <f t="shared" si="15"/>
        <v>0</v>
      </c>
      <c r="I1015" s="32"/>
    </row>
    <row r="1016" spans="1:9" x14ac:dyDescent="0.25">
      <c r="A1016" s="216"/>
      <c r="B1016" s="224" t="s">
        <v>1441</v>
      </c>
      <c r="C1016" s="272" t="s">
        <v>2606</v>
      </c>
      <c r="D1016" s="32" t="s">
        <v>2767</v>
      </c>
      <c r="E1016" s="267">
        <v>2834</v>
      </c>
      <c r="F1016" s="287">
        <v>41744</v>
      </c>
      <c r="G1016" s="34">
        <v>2834</v>
      </c>
      <c r="H1016" s="86">
        <f t="shared" si="15"/>
        <v>0</v>
      </c>
      <c r="I1016" s="32"/>
    </row>
    <row r="1017" spans="1:9" x14ac:dyDescent="0.25">
      <c r="A1017" s="216"/>
      <c r="B1017" s="224" t="s">
        <v>1442</v>
      </c>
      <c r="C1017" s="272" t="s">
        <v>2606</v>
      </c>
      <c r="D1017" s="32" t="s">
        <v>11</v>
      </c>
      <c r="E1017" s="267">
        <v>27095.25</v>
      </c>
      <c r="F1017" s="473">
        <v>41777</v>
      </c>
      <c r="G1017" s="40">
        <v>27095.25</v>
      </c>
      <c r="H1017" s="86">
        <f t="shared" si="15"/>
        <v>0</v>
      </c>
      <c r="I1017" s="32" t="s">
        <v>65</v>
      </c>
    </row>
    <row r="1018" spans="1:9" x14ac:dyDescent="0.25">
      <c r="A1018" s="216"/>
      <c r="B1018" s="224" t="s">
        <v>1443</v>
      </c>
      <c r="C1018" s="272" t="s">
        <v>2606</v>
      </c>
      <c r="D1018" s="32" t="s">
        <v>92</v>
      </c>
      <c r="E1018" s="267">
        <v>8701.2000000000007</v>
      </c>
      <c r="F1018" s="287">
        <v>41745</v>
      </c>
      <c r="G1018" s="34">
        <v>8701.2000000000007</v>
      </c>
      <c r="H1018" s="86">
        <f t="shared" si="15"/>
        <v>0</v>
      </c>
      <c r="I1018" s="32" t="s">
        <v>27</v>
      </c>
    </row>
    <row r="1019" spans="1:9" x14ac:dyDescent="0.25">
      <c r="A1019" s="216"/>
      <c r="B1019" s="224" t="s">
        <v>1444</v>
      </c>
      <c r="C1019" s="272" t="s">
        <v>2606</v>
      </c>
      <c r="D1019" s="32" t="s">
        <v>2768</v>
      </c>
      <c r="E1019" s="267">
        <v>3866.5</v>
      </c>
      <c r="F1019" s="287">
        <v>41744</v>
      </c>
      <c r="G1019" s="34">
        <v>3866.5</v>
      </c>
      <c r="H1019" s="248">
        <f t="shared" si="15"/>
        <v>0</v>
      </c>
      <c r="I1019" s="32"/>
    </row>
    <row r="1020" spans="1:9" x14ac:dyDescent="0.25">
      <c r="A1020" s="216"/>
      <c r="B1020" s="224" t="s">
        <v>1445</v>
      </c>
      <c r="C1020" s="272" t="s">
        <v>2606</v>
      </c>
      <c r="D1020" s="32" t="s">
        <v>2590</v>
      </c>
      <c r="E1020" s="267">
        <v>36368.85</v>
      </c>
      <c r="F1020" s="582" t="s">
        <v>2769</v>
      </c>
      <c r="G1020" s="40">
        <v>36368.85</v>
      </c>
      <c r="H1020" s="86">
        <f t="shared" si="15"/>
        <v>0</v>
      </c>
      <c r="I1020" s="32" t="s">
        <v>27</v>
      </c>
    </row>
    <row r="1021" spans="1:9" x14ac:dyDescent="0.25">
      <c r="A1021" s="216"/>
      <c r="B1021" s="224" t="s">
        <v>1446</v>
      </c>
      <c r="C1021" s="272" t="s">
        <v>2606</v>
      </c>
      <c r="D1021" s="20" t="s">
        <v>765</v>
      </c>
      <c r="E1021" s="239">
        <v>4510</v>
      </c>
      <c r="F1021" s="497">
        <v>41745</v>
      </c>
      <c r="G1021" s="44">
        <v>4510</v>
      </c>
      <c r="H1021" s="248">
        <f t="shared" si="15"/>
        <v>0</v>
      </c>
      <c r="I1021" s="20" t="s">
        <v>27</v>
      </c>
    </row>
    <row r="1022" spans="1:9" x14ac:dyDescent="0.25">
      <c r="A1022" s="216"/>
      <c r="B1022" s="224" t="s">
        <v>1448</v>
      </c>
      <c r="C1022" s="272" t="s">
        <v>2606</v>
      </c>
      <c r="D1022" s="32" t="s">
        <v>91</v>
      </c>
      <c r="E1022" s="267">
        <v>13176.6</v>
      </c>
      <c r="F1022" s="287">
        <v>41745</v>
      </c>
      <c r="G1022" s="34">
        <v>13176.6</v>
      </c>
      <c r="H1022" s="86">
        <f t="shared" si="15"/>
        <v>0</v>
      </c>
      <c r="I1022" s="32" t="s">
        <v>27</v>
      </c>
    </row>
    <row r="1023" spans="1:9" x14ac:dyDescent="0.25">
      <c r="A1023" s="216">
        <v>41744</v>
      </c>
      <c r="B1023" s="224" t="s">
        <v>1449</v>
      </c>
      <c r="C1023" s="272" t="s">
        <v>2606</v>
      </c>
      <c r="D1023" s="20" t="s">
        <v>346</v>
      </c>
      <c r="E1023" s="239">
        <v>2470</v>
      </c>
      <c r="F1023" s="497">
        <v>41745</v>
      </c>
      <c r="G1023" s="44">
        <v>2470</v>
      </c>
      <c r="H1023" s="291">
        <f t="shared" si="15"/>
        <v>0</v>
      </c>
      <c r="I1023" s="20" t="s">
        <v>27</v>
      </c>
    </row>
    <row r="1024" spans="1:9" x14ac:dyDescent="0.25">
      <c r="A1024" s="216"/>
      <c r="B1024" s="224" t="s">
        <v>1450</v>
      </c>
      <c r="C1024" s="272" t="s">
        <v>2606</v>
      </c>
      <c r="D1024" s="32" t="s">
        <v>88</v>
      </c>
      <c r="E1024" s="267">
        <v>3658.4</v>
      </c>
      <c r="F1024" s="287">
        <v>41745</v>
      </c>
      <c r="G1024" s="34">
        <v>3658.4</v>
      </c>
      <c r="H1024" s="86">
        <f t="shared" ref="H1024:H1087" si="16">E1024-G1024</f>
        <v>0</v>
      </c>
      <c r="I1024" s="32" t="s">
        <v>27</v>
      </c>
    </row>
    <row r="1025" spans="1:9" x14ac:dyDescent="0.25">
      <c r="A1025" s="216"/>
      <c r="B1025" s="224" t="s">
        <v>1451</v>
      </c>
      <c r="C1025" s="272" t="s">
        <v>2606</v>
      </c>
      <c r="D1025" s="32" t="s">
        <v>27</v>
      </c>
      <c r="E1025" s="267">
        <v>14828.2</v>
      </c>
      <c r="F1025" s="287">
        <v>41745</v>
      </c>
      <c r="G1025" s="34">
        <v>14828.2</v>
      </c>
      <c r="H1025" s="86">
        <f t="shared" si="16"/>
        <v>0</v>
      </c>
      <c r="I1025" s="32" t="s">
        <v>27</v>
      </c>
    </row>
    <row r="1026" spans="1:9" x14ac:dyDescent="0.25">
      <c r="A1026" s="216"/>
      <c r="B1026" s="224" t="s">
        <v>1452</v>
      </c>
      <c r="C1026" s="272" t="s">
        <v>2606</v>
      </c>
      <c r="D1026" s="32" t="s">
        <v>2770</v>
      </c>
      <c r="E1026" s="267">
        <v>1150</v>
      </c>
      <c r="F1026" s="287">
        <v>41744</v>
      </c>
      <c r="G1026" s="34">
        <v>1150</v>
      </c>
      <c r="H1026" s="86">
        <f t="shared" si="16"/>
        <v>0</v>
      </c>
      <c r="I1026" s="32" t="s">
        <v>217</v>
      </c>
    </row>
    <row r="1027" spans="1:9" x14ac:dyDescent="0.25">
      <c r="A1027" s="216"/>
      <c r="B1027" s="224" t="s">
        <v>1453</v>
      </c>
      <c r="C1027" s="272" t="s">
        <v>2606</v>
      </c>
      <c r="D1027" s="32" t="s">
        <v>111</v>
      </c>
      <c r="E1027" s="267">
        <v>3668.5</v>
      </c>
      <c r="F1027" s="287">
        <v>41744</v>
      </c>
      <c r="G1027" s="34">
        <v>3668.5</v>
      </c>
      <c r="H1027" s="86">
        <f t="shared" si="16"/>
        <v>0</v>
      </c>
      <c r="I1027" s="32" t="s">
        <v>217</v>
      </c>
    </row>
    <row r="1028" spans="1:9" x14ac:dyDescent="0.25">
      <c r="A1028" s="216"/>
      <c r="B1028" s="224" t="s">
        <v>1455</v>
      </c>
      <c r="C1028" s="272" t="s">
        <v>2606</v>
      </c>
      <c r="D1028" s="32" t="s">
        <v>703</v>
      </c>
      <c r="E1028" s="267">
        <v>1517.5</v>
      </c>
      <c r="F1028" s="287">
        <v>41744</v>
      </c>
      <c r="G1028" s="34">
        <v>1517.5</v>
      </c>
      <c r="H1028" s="86">
        <f t="shared" si="16"/>
        <v>0</v>
      </c>
      <c r="I1028" s="32" t="s">
        <v>217</v>
      </c>
    </row>
    <row r="1029" spans="1:9" x14ac:dyDescent="0.25">
      <c r="A1029" s="216"/>
      <c r="B1029" s="224" t="s">
        <v>1457</v>
      </c>
      <c r="C1029" s="272" t="s">
        <v>2606</v>
      </c>
      <c r="D1029" s="32" t="s">
        <v>262</v>
      </c>
      <c r="E1029" s="267">
        <v>645.20000000000005</v>
      </c>
      <c r="F1029" s="287">
        <v>41744</v>
      </c>
      <c r="G1029" s="34">
        <v>645.20000000000005</v>
      </c>
      <c r="H1029" s="86">
        <f t="shared" si="16"/>
        <v>0</v>
      </c>
      <c r="I1029" s="32" t="s">
        <v>217</v>
      </c>
    </row>
    <row r="1030" spans="1:9" x14ac:dyDescent="0.25">
      <c r="A1030" s="216"/>
      <c r="B1030" s="224" t="s">
        <v>1458</v>
      </c>
      <c r="C1030" s="272" t="s">
        <v>2606</v>
      </c>
      <c r="D1030" s="32" t="s">
        <v>186</v>
      </c>
      <c r="E1030" s="267">
        <v>103251.3</v>
      </c>
      <c r="F1030" s="287">
        <v>41745</v>
      </c>
      <c r="G1030" s="34">
        <v>103251.3</v>
      </c>
      <c r="H1030" s="86">
        <f t="shared" si="16"/>
        <v>0</v>
      </c>
      <c r="I1030" s="32"/>
    </row>
    <row r="1031" spans="1:9" x14ac:dyDescent="0.25">
      <c r="A1031" s="216"/>
      <c r="B1031" s="224" t="s">
        <v>1459</v>
      </c>
      <c r="C1031" s="272" t="s">
        <v>2606</v>
      </c>
      <c r="D1031" s="32" t="s">
        <v>85</v>
      </c>
      <c r="E1031" s="267">
        <v>10576.64</v>
      </c>
      <c r="F1031" s="287">
        <v>41745</v>
      </c>
      <c r="G1031" s="34">
        <v>10576.64</v>
      </c>
      <c r="H1031" s="86">
        <f t="shared" si="16"/>
        <v>0</v>
      </c>
      <c r="I1031" s="32" t="s">
        <v>27</v>
      </c>
    </row>
    <row r="1032" spans="1:9" x14ac:dyDescent="0.25">
      <c r="A1032" s="216"/>
      <c r="B1032" s="224" t="s">
        <v>1460</v>
      </c>
      <c r="C1032" s="272" t="s">
        <v>2606</v>
      </c>
      <c r="D1032" s="32" t="s">
        <v>99</v>
      </c>
      <c r="E1032" s="267">
        <v>871</v>
      </c>
      <c r="F1032" s="287">
        <v>41745</v>
      </c>
      <c r="G1032" s="34">
        <v>871</v>
      </c>
      <c r="H1032" s="86">
        <f t="shared" si="16"/>
        <v>0</v>
      </c>
      <c r="I1032" s="32" t="s">
        <v>27</v>
      </c>
    </row>
    <row r="1033" spans="1:9" x14ac:dyDescent="0.25">
      <c r="A1033" s="216"/>
      <c r="B1033" s="224" t="s">
        <v>1461</v>
      </c>
      <c r="C1033" s="272" t="s">
        <v>2606</v>
      </c>
      <c r="D1033" s="32" t="s">
        <v>2771</v>
      </c>
      <c r="E1033" s="267">
        <v>34413.4</v>
      </c>
      <c r="F1033" s="287">
        <v>41744</v>
      </c>
      <c r="G1033" s="34">
        <v>34413.4</v>
      </c>
      <c r="H1033" s="86">
        <f t="shared" si="16"/>
        <v>0</v>
      </c>
      <c r="I1033" s="32"/>
    </row>
    <row r="1034" spans="1:9" x14ac:dyDescent="0.25">
      <c r="A1034" s="216"/>
      <c r="B1034" s="224" t="s">
        <v>1462</v>
      </c>
      <c r="C1034" s="272" t="s">
        <v>2606</v>
      </c>
      <c r="D1034" s="32" t="s">
        <v>16</v>
      </c>
      <c r="E1034" s="267">
        <v>2915.2</v>
      </c>
      <c r="F1034" s="287">
        <v>41744</v>
      </c>
      <c r="G1034" s="34">
        <v>2915.2</v>
      </c>
      <c r="H1034" s="86">
        <f t="shared" si="16"/>
        <v>0</v>
      </c>
      <c r="I1034" s="32"/>
    </row>
    <row r="1035" spans="1:9" x14ac:dyDescent="0.25">
      <c r="A1035" s="216"/>
      <c r="B1035" s="224" t="s">
        <v>1463</v>
      </c>
      <c r="C1035" s="272" t="s">
        <v>2606</v>
      </c>
      <c r="D1035" s="265" t="s">
        <v>53</v>
      </c>
      <c r="E1035" s="266">
        <v>0</v>
      </c>
      <c r="F1035" s="287"/>
      <c r="G1035" s="34"/>
      <c r="H1035" s="86">
        <f>E1035-G1035</f>
        <v>0</v>
      </c>
      <c r="I1035" s="32" t="s">
        <v>324</v>
      </c>
    </row>
    <row r="1036" spans="1:9" x14ac:dyDescent="0.25">
      <c r="A1036" s="216"/>
      <c r="B1036" s="224" t="s">
        <v>1464</v>
      </c>
      <c r="C1036" s="272" t="s">
        <v>2606</v>
      </c>
      <c r="D1036" s="32" t="s">
        <v>1891</v>
      </c>
      <c r="E1036" s="267">
        <v>4107.1000000000004</v>
      </c>
      <c r="F1036" s="287">
        <v>41744</v>
      </c>
      <c r="G1036" s="34">
        <v>4107.1000000000004</v>
      </c>
      <c r="H1036" s="86">
        <f>E1036-G1036</f>
        <v>0</v>
      </c>
      <c r="I1036" s="32"/>
    </row>
    <row r="1037" spans="1:9" x14ac:dyDescent="0.25">
      <c r="A1037" s="216"/>
      <c r="B1037" s="224" t="s">
        <v>1465</v>
      </c>
      <c r="C1037" s="272" t="s">
        <v>2606</v>
      </c>
      <c r="D1037" s="32" t="s">
        <v>8</v>
      </c>
      <c r="E1037" s="267">
        <v>220</v>
      </c>
      <c r="F1037" s="287">
        <v>41744</v>
      </c>
      <c r="G1037" s="34">
        <v>220</v>
      </c>
      <c r="H1037" s="86">
        <f t="shared" si="16"/>
        <v>0</v>
      </c>
      <c r="I1037" s="32" t="s">
        <v>8</v>
      </c>
    </row>
    <row r="1038" spans="1:9" x14ac:dyDescent="0.25">
      <c r="A1038" s="216"/>
      <c r="B1038" s="224" t="s">
        <v>1467</v>
      </c>
      <c r="C1038" s="272" t="s">
        <v>2606</v>
      </c>
      <c r="D1038" s="32" t="s">
        <v>2772</v>
      </c>
      <c r="E1038" s="267">
        <v>5712.55</v>
      </c>
      <c r="F1038" s="489" t="s">
        <v>2773</v>
      </c>
      <c r="G1038" s="34">
        <v>5712.55</v>
      </c>
      <c r="H1038" s="86">
        <f t="shared" si="16"/>
        <v>0</v>
      </c>
      <c r="I1038" s="32"/>
    </row>
    <row r="1039" spans="1:9" x14ac:dyDescent="0.25">
      <c r="A1039" s="216"/>
      <c r="B1039" s="224" t="s">
        <v>1469</v>
      </c>
      <c r="C1039" s="272" t="s">
        <v>2606</v>
      </c>
      <c r="D1039" s="32" t="s">
        <v>149</v>
      </c>
      <c r="E1039" s="267">
        <v>10529.8</v>
      </c>
      <c r="F1039" s="482" t="s">
        <v>2774</v>
      </c>
      <c r="G1039" s="34">
        <v>10529.8</v>
      </c>
      <c r="H1039" s="86">
        <f t="shared" si="16"/>
        <v>0</v>
      </c>
      <c r="I1039" s="32" t="s">
        <v>27</v>
      </c>
    </row>
    <row r="1040" spans="1:9" x14ac:dyDescent="0.25">
      <c r="A1040" s="216"/>
      <c r="B1040" s="224" t="s">
        <v>1470</v>
      </c>
      <c r="C1040" s="272" t="s">
        <v>2606</v>
      </c>
      <c r="D1040" s="32" t="s">
        <v>8</v>
      </c>
      <c r="E1040" s="267">
        <v>1492.5</v>
      </c>
      <c r="F1040" s="287">
        <v>41744</v>
      </c>
      <c r="G1040" s="34">
        <v>1492.5</v>
      </c>
      <c r="H1040" s="86">
        <f t="shared" si="16"/>
        <v>0</v>
      </c>
      <c r="I1040" s="32" t="s">
        <v>8</v>
      </c>
    </row>
    <row r="1041" spans="1:9" x14ac:dyDescent="0.25">
      <c r="A1041" s="216"/>
      <c r="B1041" s="224" t="s">
        <v>1471</v>
      </c>
      <c r="C1041" s="272" t="s">
        <v>2606</v>
      </c>
      <c r="D1041" s="32" t="s">
        <v>8</v>
      </c>
      <c r="E1041" s="267">
        <v>230.5</v>
      </c>
      <c r="F1041" s="287">
        <v>41744</v>
      </c>
      <c r="G1041" s="34">
        <v>230.5</v>
      </c>
      <c r="H1041" s="86">
        <f t="shared" si="16"/>
        <v>0</v>
      </c>
      <c r="I1041" s="32" t="s">
        <v>8</v>
      </c>
    </row>
    <row r="1042" spans="1:9" x14ac:dyDescent="0.25">
      <c r="A1042" s="216"/>
      <c r="B1042" s="224" t="s">
        <v>1472</v>
      </c>
      <c r="C1042" s="272" t="s">
        <v>2606</v>
      </c>
      <c r="D1042" s="32" t="s">
        <v>2775</v>
      </c>
      <c r="E1042" s="267">
        <v>2509.5</v>
      </c>
      <c r="F1042" s="287">
        <v>41744</v>
      </c>
      <c r="G1042" s="34">
        <v>2509.5</v>
      </c>
      <c r="H1042" s="86">
        <f t="shared" si="16"/>
        <v>0</v>
      </c>
      <c r="I1042" s="32"/>
    </row>
    <row r="1043" spans="1:9" x14ac:dyDescent="0.25">
      <c r="A1043" s="216"/>
      <c r="B1043" s="224" t="s">
        <v>1473</v>
      </c>
      <c r="C1043" s="272" t="s">
        <v>2606</v>
      </c>
      <c r="D1043" s="32" t="s">
        <v>479</v>
      </c>
      <c r="E1043" s="267">
        <v>17948</v>
      </c>
      <c r="F1043" s="287">
        <v>41745</v>
      </c>
      <c r="G1043" s="34">
        <v>17948</v>
      </c>
      <c r="H1043" s="86">
        <f t="shared" si="16"/>
        <v>0</v>
      </c>
      <c r="I1043" s="32" t="s">
        <v>21</v>
      </c>
    </row>
    <row r="1044" spans="1:9" x14ac:dyDescent="0.25">
      <c r="A1044" s="216"/>
      <c r="B1044" s="224" t="s">
        <v>1474</v>
      </c>
      <c r="C1044" s="272" t="s">
        <v>2606</v>
      </c>
      <c r="D1044" s="32" t="s">
        <v>99</v>
      </c>
      <c r="E1044" s="267">
        <v>1472.6</v>
      </c>
      <c r="F1044" s="287">
        <v>41746</v>
      </c>
      <c r="G1044" s="34">
        <v>1472.6</v>
      </c>
      <c r="H1044" s="86">
        <f t="shared" si="16"/>
        <v>0</v>
      </c>
      <c r="I1044" s="32" t="s">
        <v>217</v>
      </c>
    </row>
    <row r="1045" spans="1:9" x14ac:dyDescent="0.25">
      <c r="A1045" s="216"/>
      <c r="B1045" s="224" t="s">
        <v>1475</v>
      </c>
      <c r="C1045" s="272" t="s">
        <v>2606</v>
      </c>
      <c r="D1045" s="32" t="s">
        <v>666</v>
      </c>
      <c r="E1045" s="267">
        <v>14573</v>
      </c>
      <c r="F1045" s="287">
        <v>41745</v>
      </c>
      <c r="G1045" s="34">
        <v>14573</v>
      </c>
      <c r="H1045" s="86">
        <f t="shared" si="16"/>
        <v>0</v>
      </c>
      <c r="I1045" s="32" t="s">
        <v>65</v>
      </c>
    </row>
    <row r="1046" spans="1:9" x14ac:dyDescent="0.25">
      <c r="A1046" s="216"/>
      <c r="B1046" s="224" t="s">
        <v>1476</v>
      </c>
      <c r="C1046" s="272" t="s">
        <v>2606</v>
      </c>
      <c r="D1046" s="32" t="s">
        <v>87</v>
      </c>
      <c r="E1046" s="267">
        <v>3208</v>
      </c>
      <c r="F1046" s="287">
        <v>41744</v>
      </c>
      <c r="G1046" s="34">
        <v>3208</v>
      </c>
      <c r="H1046" s="86">
        <f t="shared" si="16"/>
        <v>0</v>
      </c>
      <c r="I1046" s="32"/>
    </row>
    <row r="1047" spans="1:9" x14ac:dyDescent="0.25">
      <c r="A1047" s="216"/>
      <c r="B1047" s="224" t="s">
        <v>1477</v>
      </c>
      <c r="C1047" s="272" t="s">
        <v>2606</v>
      </c>
      <c r="D1047" s="32" t="s">
        <v>2776</v>
      </c>
      <c r="E1047" s="267">
        <v>1199</v>
      </c>
      <c r="F1047" s="287">
        <v>41746</v>
      </c>
      <c r="G1047" s="34">
        <v>1199</v>
      </c>
      <c r="H1047" s="86">
        <f t="shared" si="16"/>
        <v>0</v>
      </c>
      <c r="I1047" s="32" t="s">
        <v>217</v>
      </c>
    </row>
    <row r="1048" spans="1:9" x14ac:dyDescent="0.25">
      <c r="A1048" s="216"/>
      <c r="B1048" s="224" t="s">
        <v>1479</v>
      </c>
      <c r="C1048" s="272" t="s">
        <v>2606</v>
      </c>
      <c r="D1048" s="32" t="s">
        <v>233</v>
      </c>
      <c r="E1048" s="267">
        <v>1045</v>
      </c>
      <c r="F1048" s="287">
        <v>41746</v>
      </c>
      <c r="G1048" s="34">
        <v>1045</v>
      </c>
      <c r="H1048" s="86">
        <f t="shared" si="16"/>
        <v>0</v>
      </c>
      <c r="I1048" s="32" t="s">
        <v>217</v>
      </c>
    </row>
    <row r="1049" spans="1:9" x14ac:dyDescent="0.25">
      <c r="A1049" s="216"/>
      <c r="B1049" s="224" t="s">
        <v>1481</v>
      </c>
      <c r="C1049" s="272" t="s">
        <v>2606</v>
      </c>
      <c r="D1049" s="32" t="s">
        <v>80</v>
      </c>
      <c r="E1049" s="267">
        <v>1995</v>
      </c>
      <c r="F1049" s="287">
        <v>41746</v>
      </c>
      <c r="G1049" s="34">
        <v>1995</v>
      </c>
      <c r="H1049" s="86">
        <f t="shared" si="16"/>
        <v>0</v>
      </c>
      <c r="I1049" s="32" t="s">
        <v>217</v>
      </c>
    </row>
    <row r="1050" spans="1:9" x14ac:dyDescent="0.25">
      <c r="A1050" s="216"/>
      <c r="B1050" s="224" t="s">
        <v>1482</v>
      </c>
      <c r="C1050" s="272" t="s">
        <v>2606</v>
      </c>
      <c r="D1050" s="32" t="s">
        <v>838</v>
      </c>
      <c r="E1050" s="267">
        <v>4314.6000000000004</v>
      </c>
      <c r="F1050" s="287">
        <v>41746</v>
      </c>
      <c r="G1050" s="34">
        <v>4314.6000000000004</v>
      </c>
      <c r="H1050" s="86">
        <f t="shared" si="16"/>
        <v>0</v>
      </c>
      <c r="I1050" s="32" t="s">
        <v>217</v>
      </c>
    </row>
    <row r="1051" spans="1:9" x14ac:dyDescent="0.25">
      <c r="A1051" s="216"/>
      <c r="B1051" s="224" t="s">
        <v>1483</v>
      </c>
      <c r="C1051" s="272" t="s">
        <v>2606</v>
      </c>
      <c r="D1051" s="32" t="s">
        <v>2777</v>
      </c>
      <c r="E1051" s="267">
        <v>13476.5</v>
      </c>
      <c r="F1051" s="287">
        <v>41746</v>
      </c>
      <c r="G1051" s="34">
        <v>13476.5</v>
      </c>
      <c r="H1051" s="86">
        <f t="shared" si="16"/>
        <v>0</v>
      </c>
      <c r="I1051" s="32" t="s">
        <v>217</v>
      </c>
    </row>
    <row r="1052" spans="1:9" x14ac:dyDescent="0.25">
      <c r="A1052" s="216"/>
      <c r="B1052" s="224" t="s">
        <v>1484</v>
      </c>
      <c r="C1052" s="272" t="s">
        <v>2606</v>
      </c>
      <c r="D1052" s="32" t="s">
        <v>8</v>
      </c>
      <c r="E1052" s="267">
        <v>1570</v>
      </c>
      <c r="F1052" s="287">
        <v>41744</v>
      </c>
      <c r="G1052" s="34">
        <v>1570</v>
      </c>
      <c r="H1052" s="86">
        <f t="shared" si="16"/>
        <v>0</v>
      </c>
      <c r="I1052" s="32" t="s">
        <v>8</v>
      </c>
    </row>
    <row r="1053" spans="1:9" x14ac:dyDescent="0.25">
      <c r="A1053" s="216">
        <v>41745</v>
      </c>
      <c r="B1053" s="224" t="s">
        <v>1485</v>
      </c>
      <c r="C1053" s="272" t="s">
        <v>2606</v>
      </c>
      <c r="D1053" s="32" t="s">
        <v>180</v>
      </c>
      <c r="E1053" s="267">
        <v>25942.7</v>
      </c>
      <c r="F1053" s="287">
        <v>41745</v>
      </c>
      <c r="G1053" s="34">
        <v>25942.7</v>
      </c>
      <c r="H1053" s="86">
        <f t="shared" si="16"/>
        <v>0</v>
      </c>
      <c r="I1053" s="36" t="s">
        <v>12</v>
      </c>
    </row>
    <row r="1054" spans="1:9" x14ac:dyDescent="0.25">
      <c r="A1054" s="216"/>
      <c r="B1054" s="224" t="s">
        <v>1486</v>
      </c>
      <c r="C1054" s="272" t="s">
        <v>2606</v>
      </c>
      <c r="D1054" s="32" t="s">
        <v>14</v>
      </c>
      <c r="E1054" s="267">
        <v>10400</v>
      </c>
      <c r="F1054" s="287">
        <v>41745</v>
      </c>
      <c r="G1054" s="34">
        <v>10400</v>
      </c>
      <c r="H1054" s="86">
        <f t="shared" si="16"/>
        <v>0</v>
      </c>
      <c r="I1054" s="32" t="s">
        <v>12</v>
      </c>
    </row>
    <row r="1055" spans="1:9" x14ac:dyDescent="0.25">
      <c r="A1055" s="216"/>
      <c r="B1055" s="224" t="s">
        <v>1487</v>
      </c>
      <c r="C1055" s="272" t="s">
        <v>2606</v>
      </c>
      <c r="D1055" s="32" t="s">
        <v>68</v>
      </c>
      <c r="E1055" s="267">
        <v>2331.1999999999998</v>
      </c>
      <c r="F1055" s="287">
        <v>41745</v>
      </c>
      <c r="G1055" s="34">
        <v>2331.1999999999998</v>
      </c>
      <c r="H1055" s="86">
        <f t="shared" si="16"/>
        <v>0</v>
      </c>
      <c r="I1055" s="32" t="s">
        <v>12</v>
      </c>
    </row>
    <row r="1056" spans="1:9" x14ac:dyDescent="0.25">
      <c r="A1056" s="216"/>
      <c r="B1056" s="224" t="s">
        <v>1489</v>
      </c>
      <c r="C1056" s="272" t="s">
        <v>2606</v>
      </c>
      <c r="D1056" s="32" t="s">
        <v>12</v>
      </c>
      <c r="E1056" s="267">
        <v>66</v>
      </c>
      <c r="F1056" s="287">
        <v>41745</v>
      </c>
      <c r="G1056" s="34">
        <v>66</v>
      </c>
      <c r="H1056" s="86">
        <f t="shared" si="16"/>
        <v>0</v>
      </c>
      <c r="I1056" s="32"/>
    </row>
    <row r="1057" spans="1:9" x14ac:dyDescent="0.25">
      <c r="A1057" s="216"/>
      <c r="B1057" s="224" t="s">
        <v>1491</v>
      </c>
      <c r="C1057" s="272" t="s">
        <v>2606</v>
      </c>
      <c r="D1057" s="32" t="s">
        <v>39</v>
      </c>
      <c r="E1057" s="267">
        <v>203235.4</v>
      </c>
      <c r="F1057" s="473" t="s">
        <v>2778</v>
      </c>
      <c r="G1057" s="34">
        <v>203235.4</v>
      </c>
      <c r="H1057" s="86">
        <f t="shared" si="16"/>
        <v>0</v>
      </c>
      <c r="I1057" s="32"/>
    </row>
    <row r="1058" spans="1:9" x14ac:dyDescent="0.25">
      <c r="A1058" s="216"/>
      <c r="B1058" s="224" t="s">
        <v>1492</v>
      </c>
      <c r="C1058" s="272" t="s">
        <v>2606</v>
      </c>
      <c r="D1058" s="32" t="s">
        <v>317</v>
      </c>
      <c r="E1058" s="267">
        <v>3424.5</v>
      </c>
      <c r="F1058" s="287">
        <v>41745</v>
      </c>
      <c r="G1058" s="34">
        <v>3424.5</v>
      </c>
      <c r="H1058" s="86">
        <f t="shared" si="16"/>
        <v>0</v>
      </c>
      <c r="I1058" s="32"/>
    </row>
    <row r="1059" spans="1:9" x14ac:dyDescent="0.25">
      <c r="A1059" s="216"/>
      <c r="B1059" s="224" t="s">
        <v>1493</v>
      </c>
      <c r="C1059" s="272" t="s">
        <v>2606</v>
      </c>
      <c r="D1059" s="32" t="s">
        <v>186</v>
      </c>
      <c r="E1059" s="267">
        <v>19254.2</v>
      </c>
      <c r="F1059" s="287">
        <v>41745</v>
      </c>
      <c r="G1059" s="34">
        <v>19254.2</v>
      </c>
      <c r="H1059" s="86">
        <f t="shared" si="16"/>
        <v>0</v>
      </c>
      <c r="I1059" s="32"/>
    </row>
    <row r="1060" spans="1:9" x14ac:dyDescent="0.25">
      <c r="A1060" s="216"/>
      <c r="B1060" s="224" t="s">
        <v>1496</v>
      </c>
      <c r="C1060" s="272" t="s">
        <v>2606</v>
      </c>
      <c r="D1060" s="32" t="s">
        <v>501</v>
      </c>
      <c r="E1060" s="267">
        <v>374.5</v>
      </c>
      <c r="F1060" s="287">
        <v>41745</v>
      </c>
      <c r="G1060" s="34">
        <v>374.5</v>
      </c>
      <c r="H1060" s="86">
        <f t="shared" si="16"/>
        <v>0</v>
      </c>
      <c r="I1060" s="32"/>
    </row>
    <row r="1061" spans="1:9" x14ac:dyDescent="0.25">
      <c r="A1061" s="216"/>
      <c r="B1061" s="224" t="s">
        <v>1497</v>
      </c>
      <c r="C1061" s="272" t="s">
        <v>2606</v>
      </c>
      <c r="D1061" s="32" t="s">
        <v>38</v>
      </c>
      <c r="E1061" s="267">
        <v>9821.5</v>
      </c>
      <c r="F1061" s="473" t="s">
        <v>2779</v>
      </c>
      <c r="G1061" s="34">
        <v>9821.5</v>
      </c>
      <c r="H1061" s="86">
        <f t="shared" si="16"/>
        <v>0</v>
      </c>
      <c r="I1061" s="32"/>
    </row>
    <row r="1062" spans="1:9" x14ac:dyDescent="0.25">
      <c r="A1062" s="216"/>
      <c r="B1062" s="224" t="s">
        <v>1498</v>
      </c>
      <c r="C1062" s="272" t="s">
        <v>2606</v>
      </c>
      <c r="D1062" s="32" t="s">
        <v>366</v>
      </c>
      <c r="E1062" s="267">
        <v>2350</v>
      </c>
      <c r="F1062" s="287">
        <v>41745</v>
      </c>
      <c r="G1062" s="34">
        <v>2350</v>
      </c>
      <c r="H1062" s="86">
        <f t="shared" si="16"/>
        <v>0</v>
      </c>
      <c r="I1062" s="32" t="s">
        <v>21</v>
      </c>
    </row>
    <row r="1063" spans="1:9" x14ac:dyDescent="0.25">
      <c r="A1063" s="216"/>
      <c r="B1063" s="224" t="s">
        <v>1499</v>
      </c>
      <c r="C1063" s="272" t="s">
        <v>2606</v>
      </c>
      <c r="D1063" s="32" t="s">
        <v>79</v>
      </c>
      <c r="E1063" s="267">
        <v>33786</v>
      </c>
      <c r="F1063" s="287">
        <v>41751</v>
      </c>
      <c r="G1063" s="34">
        <v>33786</v>
      </c>
      <c r="H1063" s="86">
        <f t="shared" si="16"/>
        <v>0</v>
      </c>
      <c r="I1063" s="32" t="s">
        <v>21</v>
      </c>
    </row>
    <row r="1064" spans="1:9" x14ac:dyDescent="0.25">
      <c r="A1064" s="216"/>
      <c r="B1064" s="224" t="s">
        <v>1500</v>
      </c>
      <c r="C1064" s="272" t="s">
        <v>2606</v>
      </c>
      <c r="D1064" s="32" t="s">
        <v>186</v>
      </c>
      <c r="E1064" s="267">
        <v>66474</v>
      </c>
      <c r="F1064" s="287">
        <v>41745</v>
      </c>
      <c r="G1064" s="34">
        <v>66474</v>
      </c>
      <c r="H1064" s="86">
        <f t="shared" si="16"/>
        <v>0</v>
      </c>
      <c r="I1064" s="32"/>
    </row>
    <row r="1065" spans="1:9" x14ac:dyDescent="0.25">
      <c r="A1065" s="216"/>
      <c r="B1065" s="224" t="s">
        <v>1502</v>
      </c>
      <c r="C1065" s="272" t="s">
        <v>2606</v>
      </c>
      <c r="D1065" s="32" t="s">
        <v>18</v>
      </c>
      <c r="E1065" s="267">
        <v>1481</v>
      </c>
      <c r="F1065" s="287">
        <v>41745</v>
      </c>
      <c r="G1065" s="34">
        <v>1481</v>
      </c>
      <c r="H1065" s="86">
        <f t="shared" si="16"/>
        <v>0</v>
      </c>
      <c r="I1065" s="32"/>
    </row>
    <row r="1066" spans="1:9" x14ac:dyDescent="0.25">
      <c r="A1066" s="216"/>
      <c r="B1066" s="224" t="s">
        <v>1503</v>
      </c>
      <c r="C1066" s="272" t="s">
        <v>2606</v>
      </c>
      <c r="D1066" s="32" t="s">
        <v>106</v>
      </c>
      <c r="E1066" s="267">
        <v>161035</v>
      </c>
      <c r="F1066" s="287">
        <v>41733</v>
      </c>
      <c r="G1066" s="34">
        <v>161035</v>
      </c>
      <c r="H1066" s="86">
        <f t="shared" si="16"/>
        <v>0</v>
      </c>
      <c r="I1066" s="32"/>
    </row>
    <row r="1067" spans="1:9" x14ac:dyDescent="0.25">
      <c r="A1067" s="216"/>
      <c r="B1067" s="224" t="s">
        <v>1505</v>
      </c>
      <c r="C1067" s="272" t="s">
        <v>2606</v>
      </c>
      <c r="D1067" s="32" t="s">
        <v>106</v>
      </c>
      <c r="E1067" s="267">
        <v>121517.5</v>
      </c>
      <c r="F1067" s="287">
        <v>41753</v>
      </c>
      <c r="G1067" s="34">
        <v>121517.5</v>
      </c>
      <c r="H1067" s="86">
        <f t="shared" si="16"/>
        <v>0</v>
      </c>
      <c r="I1067" s="32"/>
    </row>
    <row r="1068" spans="1:9" x14ac:dyDescent="0.25">
      <c r="A1068" s="216"/>
      <c r="B1068" s="224" t="s">
        <v>1507</v>
      </c>
      <c r="C1068" s="272" t="s">
        <v>2606</v>
      </c>
      <c r="D1068" s="32" t="s">
        <v>106</v>
      </c>
      <c r="E1068" s="267">
        <v>227766</v>
      </c>
      <c r="F1068" s="287">
        <v>41753</v>
      </c>
      <c r="G1068" s="34">
        <v>227766</v>
      </c>
      <c r="H1068" s="86">
        <f t="shared" si="16"/>
        <v>0</v>
      </c>
      <c r="I1068" s="32"/>
    </row>
    <row r="1069" spans="1:9" x14ac:dyDescent="0.25">
      <c r="A1069" s="216"/>
      <c r="B1069" s="224" t="s">
        <v>1508</v>
      </c>
      <c r="C1069" s="272" t="s">
        <v>2606</v>
      </c>
      <c r="D1069" s="32" t="s">
        <v>106</v>
      </c>
      <c r="E1069" s="267">
        <v>374493</v>
      </c>
      <c r="F1069" s="287">
        <v>41753</v>
      </c>
      <c r="G1069" s="34">
        <v>374493</v>
      </c>
      <c r="H1069" s="86">
        <f t="shared" si="16"/>
        <v>0</v>
      </c>
      <c r="I1069" s="32"/>
    </row>
    <row r="1070" spans="1:9" x14ac:dyDescent="0.25">
      <c r="A1070" s="216"/>
      <c r="B1070" s="224" t="s">
        <v>1510</v>
      </c>
      <c r="C1070" s="272" t="s">
        <v>2606</v>
      </c>
      <c r="D1070" s="32" t="s">
        <v>2780</v>
      </c>
      <c r="E1070" s="267">
        <v>4758.3999999999996</v>
      </c>
      <c r="F1070" s="287">
        <v>41745</v>
      </c>
      <c r="G1070" s="34">
        <v>4758.3999999999996</v>
      </c>
      <c r="H1070" s="86">
        <f t="shared" si="16"/>
        <v>0</v>
      </c>
      <c r="I1070" s="32" t="s">
        <v>2781</v>
      </c>
    </row>
    <row r="1071" spans="1:9" x14ac:dyDescent="0.25">
      <c r="A1071" s="216"/>
      <c r="B1071" s="224" t="s">
        <v>1512</v>
      </c>
      <c r="C1071" s="272" t="s">
        <v>2606</v>
      </c>
      <c r="D1071" s="32" t="s">
        <v>544</v>
      </c>
      <c r="E1071" s="267">
        <v>4446</v>
      </c>
      <c r="F1071" s="287">
        <v>41745</v>
      </c>
      <c r="G1071" s="34">
        <v>4446</v>
      </c>
      <c r="H1071" s="86">
        <f t="shared" si="16"/>
        <v>0</v>
      </c>
      <c r="I1071" s="32"/>
    </row>
    <row r="1072" spans="1:9" x14ac:dyDescent="0.25">
      <c r="A1072" s="216"/>
      <c r="B1072" s="224" t="s">
        <v>1513</v>
      </c>
      <c r="C1072" s="272" t="s">
        <v>2606</v>
      </c>
      <c r="D1072" s="32" t="s">
        <v>12</v>
      </c>
      <c r="E1072" s="267">
        <v>358.5</v>
      </c>
      <c r="F1072" s="287">
        <v>41745</v>
      </c>
      <c r="G1072" s="34">
        <v>358.5</v>
      </c>
      <c r="H1072" s="86">
        <f t="shared" si="16"/>
        <v>0</v>
      </c>
      <c r="I1072" s="32"/>
    </row>
    <row r="1073" spans="1:9" x14ac:dyDescent="0.25">
      <c r="A1073" s="216"/>
      <c r="B1073" s="224" t="s">
        <v>1514</v>
      </c>
      <c r="C1073" s="272" t="s">
        <v>2606</v>
      </c>
      <c r="D1073" s="32" t="s">
        <v>276</v>
      </c>
      <c r="E1073" s="267">
        <v>5419</v>
      </c>
      <c r="F1073" s="287">
        <v>41751</v>
      </c>
      <c r="G1073" s="34">
        <v>5419</v>
      </c>
      <c r="H1073" s="86">
        <f t="shared" si="16"/>
        <v>0</v>
      </c>
      <c r="I1073" s="32"/>
    </row>
    <row r="1074" spans="1:9" x14ac:dyDescent="0.25">
      <c r="A1074" s="216"/>
      <c r="B1074" s="224" t="s">
        <v>1515</v>
      </c>
      <c r="C1074" s="272" t="s">
        <v>2606</v>
      </c>
      <c r="D1074" s="32" t="s">
        <v>11</v>
      </c>
      <c r="E1074" s="267">
        <v>145375</v>
      </c>
      <c r="F1074" s="473">
        <v>41777</v>
      </c>
      <c r="G1074" s="40">
        <v>145375</v>
      </c>
      <c r="H1074" s="86">
        <f t="shared" si="16"/>
        <v>0</v>
      </c>
      <c r="I1074" s="32" t="s">
        <v>65</v>
      </c>
    </row>
    <row r="1075" spans="1:9" x14ac:dyDescent="0.25">
      <c r="A1075" s="216"/>
      <c r="B1075" s="224" t="s">
        <v>1516</v>
      </c>
      <c r="C1075" s="272" t="s">
        <v>2606</v>
      </c>
      <c r="D1075" s="32" t="s">
        <v>262</v>
      </c>
      <c r="E1075" s="267">
        <v>707.2</v>
      </c>
      <c r="F1075" s="287">
        <v>41745</v>
      </c>
      <c r="G1075" s="34">
        <v>707.2</v>
      </c>
      <c r="H1075" s="86">
        <f t="shared" si="16"/>
        <v>0</v>
      </c>
      <c r="I1075" s="32" t="s">
        <v>27</v>
      </c>
    </row>
    <row r="1076" spans="1:9" x14ac:dyDescent="0.25">
      <c r="A1076" s="216"/>
      <c r="B1076" s="224" t="s">
        <v>1518</v>
      </c>
      <c r="C1076" s="272" t="s">
        <v>2606</v>
      </c>
      <c r="D1076" s="32" t="s">
        <v>312</v>
      </c>
      <c r="E1076" s="267">
        <v>1971.2</v>
      </c>
      <c r="F1076" s="287">
        <v>41745</v>
      </c>
      <c r="G1076" s="34">
        <v>1971.2</v>
      </c>
      <c r="H1076" s="86">
        <f t="shared" si="16"/>
        <v>0</v>
      </c>
      <c r="I1076" s="32" t="s">
        <v>27</v>
      </c>
    </row>
    <row r="1077" spans="1:9" x14ac:dyDescent="0.25">
      <c r="A1077" s="216"/>
      <c r="B1077" s="224" t="s">
        <v>1521</v>
      </c>
      <c r="C1077" s="272" t="s">
        <v>2606</v>
      </c>
      <c r="D1077" s="32" t="s">
        <v>8</v>
      </c>
      <c r="E1077" s="267">
        <v>3114</v>
      </c>
      <c r="F1077" s="287">
        <v>41745</v>
      </c>
      <c r="G1077" s="34">
        <v>3114</v>
      </c>
      <c r="H1077" s="86">
        <f t="shared" si="16"/>
        <v>0</v>
      </c>
      <c r="I1077" s="32" t="s">
        <v>8</v>
      </c>
    </row>
    <row r="1078" spans="1:9" x14ac:dyDescent="0.25">
      <c r="A1078" s="216"/>
      <c r="B1078" s="224" t="s">
        <v>1522</v>
      </c>
      <c r="C1078" s="272" t="s">
        <v>2606</v>
      </c>
      <c r="D1078" s="32" t="s">
        <v>111</v>
      </c>
      <c r="E1078" s="267">
        <v>5998.4</v>
      </c>
      <c r="F1078" s="287">
        <v>41745</v>
      </c>
      <c r="G1078" s="34">
        <v>5998.4</v>
      </c>
      <c r="H1078" s="86">
        <f t="shared" si="16"/>
        <v>0</v>
      </c>
      <c r="I1078" s="32" t="s">
        <v>27</v>
      </c>
    </row>
    <row r="1079" spans="1:9" x14ac:dyDescent="0.25">
      <c r="A1079" s="216"/>
      <c r="B1079" s="224" t="s">
        <v>1523</v>
      </c>
      <c r="C1079" s="272" t="s">
        <v>2606</v>
      </c>
      <c r="D1079" s="32" t="s">
        <v>2782</v>
      </c>
      <c r="E1079" s="267">
        <v>3432</v>
      </c>
      <c r="F1079" s="287">
        <v>41745</v>
      </c>
      <c r="G1079" s="34">
        <v>3432</v>
      </c>
      <c r="H1079" s="86">
        <f t="shared" si="16"/>
        <v>0</v>
      </c>
      <c r="I1079" s="32" t="s">
        <v>27</v>
      </c>
    </row>
    <row r="1080" spans="1:9" x14ac:dyDescent="0.25">
      <c r="A1080" s="216"/>
      <c r="B1080" s="224" t="s">
        <v>1524</v>
      </c>
      <c r="C1080" s="272" t="s">
        <v>2606</v>
      </c>
      <c r="D1080" s="32" t="s">
        <v>260</v>
      </c>
      <c r="E1080" s="267">
        <v>2920</v>
      </c>
      <c r="F1080" s="287">
        <v>41745</v>
      </c>
      <c r="G1080" s="34">
        <v>2920</v>
      </c>
      <c r="H1080" s="86">
        <f t="shared" si="16"/>
        <v>0</v>
      </c>
      <c r="I1080" s="32" t="s">
        <v>27</v>
      </c>
    </row>
    <row r="1081" spans="1:9" x14ac:dyDescent="0.25">
      <c r="A1081" s="216"/>
      <c r="B1081" s="224" t="s">
        <v>1525</v>
      </c>
      <c r="C1081" s="272" t="s">
        <v>2606</v>
      </c>
      <c r="D1081" s="32" t="s">
        <v>186</v>
      </c>
      <c r="E1081" s="267">
        <v>14778</v>
      </c>
      <c r="F1081" s="287">
        <v>41745</v>
      </c>
      <c r="G1081" s="34">
        <v>14778</v>
      </c>
      <c r="H1081" s="86">
        <f t="shared" si="16"/>
        <v>0</v>
      </c>
      <c r="I1081" s="32"/>
    </row>
    <row r="1082" spans="1:9" x14ac:dyDescent="0.25">
      <c r="A1082" s="216"/>
      <c r="B1082" s="224" t="s">
        <v>1526</v>
      </c>
      <c r="C1082" s="272" t="s">
        <v>2606</v>
      </c>
      <c r="D1082" s="32" t="s">
        <v>2783</v>
      </c>
      <c r="E1082" s="267">
        <v>33494.5</v>
      </c>
      <c r="F1082" s="287">
        <v>41745</v>
      </c>
      <c r="G1082" s="34">
        <v>33494.5</v>
      </c>
      <c r="H1082" s="86">
        <f t="shared" si="16"/>
        <v>0</v>
      </c>
      <c r="I1082" s="32"/>
    </row>
    <row r="1083" spans="1:9" x14ac:dyDescent="0.25">
      <c r="A1083" s="216"/>
      <c r="B1083" s="224" t="s">
        <v>1527</v>
      </c>
      <c r="C1083" s="272" t="s">
        <v>2606</v>
      </c>
      <c r="D1083" s="32" t="s">
        <v>54</v>
      </c>
      <c r="E1083" s="267">
        <v>9220</v>
      </c>
      <c r="F1083" s="287">
        <v>41746</v>
      </c>
      <c r="G1083" s="34">
        <v>9220</v>
      </c>
      <c r="H1083" s="86">
        <f t="shared" si="16"/>
        <v>0</v>
      </c>
      <c r="I1083" s="32" t="s">
        <v>12</v>
      </c>
    </row>
    <row r="1084" spans="1:9" x14ac:dyDescent="0.25">
      <c r="A1084" s="216"/>
      <c r="B1084" s="224" t="s">
        <v>1528</v>
      </c>
      <c r="C1084" s="272" t="s">
        <v>2606</v>
      </c>
      <c r="D1084" s="32" t="s">
        <v>57</v>
      </c>
      <c r="E1084" s="267">
        <v>960</v>
      </c>
      <c r="F1084" s="287">
        <v>41745</v>
      </c>
      <c r="G1084" s="34">
        <v>960</v>
      </c>
      <c r="H1084" s="86">
        <f t="shared" si="16"/>
        <v>0</v>
      </c>
      <c r="I1084" s="32" t="s">
        <v>12</v>
      </c>
    </row>
    <row r="1085" spans="1:9" x14ac:dyDescent="0.25">
      <c r="A1085" s="216"/>
      <c r="B1085" s="224" t="s">
        <v>1530</v>
      </c>
      <c r="C1085" s="272" t="s">
        <v>2606</v>
      </c>
      <c r="D1085" s="32" t="s">
        <v>269</v>
      </c>
      <c r="E1085" s="267">
        <v>5047</v>
      </c>
      <c r="F1085" s="287">
        <v>41745</v>
      </c>
      <c r="G1085" s="34">
        <v>5047</v>
      </c>
      <c r="H1085" s="86">
        <f t="shared" si="16"/>
        <v>0</v>
      </c>
      <c r="I1085" s="32" t="s">
        <v>12</v>
      </c>
    </row>
    <row r="1086" spans="1:9" x14ac:dyDescent="0.25">
      <c r="A1086" s="216"/>
      <c r="B1086" s="224" t="s">
        <v>1531</v>
      </c>
      <c r="C1086" s="272" t="s">
        <v>2606</v>
      </c>
      <c r="D1086" s="32" t="s">
        <v>2413</v>
      </c>
      <c r="E1086" s="267">
        <v>1391.6</v>
      </c>
      <c r="F1086" s="473" t="s">
        <v>2784</v>
      </c>
      <c r="G1086" s="34">
        <v>1391.6</v>
      </c>
      <c r="H1086" s="86">
        <f t="shared" si="16"/>
        <v>0</v>
      </c>
      <c r="I1086" s="32" t="s">
        <v>12</v>
      </c>
    </row>
    <row r="1087" spans="1:9" x14ac:dyDescent="0.25">
      <c r="A1087" s="216">
        <v>41745</v>
      </c>
      <c r="B1087" s="224" t="s">
        <v>1532</v>
      </c>
      <c r="C1087" s="272" t="s">
        <v>2606</v>
      </c>
      <c r="D1087" s="20" t="s">
        <v>338</v>
      </c>
      <c r="E1087" s="239">
        <v>517</v>
      </c>
      <c r="F1087" s="497">
        <v>41745</v>
      </c>
      <c r="G1087" s="44">
        <v>517</v>
      </c>
      <c r="H1087" s="293">
        <f t="shared" si="16"/>
        <v>0</v>
      </c>
      <c r="I1087" s="20" t="s">
        <v>12</v>
      </c>
    </row>
    <row r="1088" spans="1:9" x14ac:dyDescent="0.25">
      <c r="A1088" s="216"/>
      <c r="B1088" s="224" t="s">
        <v>1533</v>
      </c>
      <c r="C1088" s="272" t="s">
        <v>2606</v>
      </c>
      <c r="D1088" s="32" t="s">
        <v>32</v>
      </c>
      <c r="E1088" s="267">
        <v>4658.5</v>
      </c>
      <c r="F1088" s="287">
        <v>41745</v>
      </c>
      <c r="G1088" s="34">
        <v>4658.5</v>
      </c>
      <c r="H1088" s="248">
        <f t="shared" ref="H1088:H1149" si="17">E1088-G1088</f>
        <v>0</v>
      </c>
      <c r="I1088" s="32" t="s">
        <v>12</v>
      </c>
    </row>
    <row r="1089" spans="1:9" x14ac:dyDescent="0.25">
      <c r="A1089" s="216"/>
      <c r="B1089" s="224" t="s">
        <v>1534</v>
      </c>
      <c r="C1089" s="272" t="s">
        <v>2606</v>
      </c>
      <c r="D1089" s="20" t="s">
        <v>47</v>
      </c>
      <c r="E1089" s="239">
        <v>2496</v>
      </c>
      <c r="F1089" s="497">
        <v>41745</v>
      </c>
      <c r="G1089" s="44">
        <v>2496</v>
      </c>
      <c r="H1089" s="248">
        <f t="shared" si="17"/>
        <v>0</v>
      </c>
      <c r="I1089" s="20" t="s">
        <v>12</v>
      </c>
    </row>
    <row r="1090" spans="1:9" x14ac:dyDescent="0.25">
      <c r="A1090" s="216"/>
      <c r="B1090" s="224" t="s">
        <v>1535</v>
      </c>
      <c r="C1090" s="272" t="s">
        <v>2606</v>
      </c>
      <c r="D1090" s="32" t="s">
        <v>250</v>
      </c>
      <c r="E1090" s="267">
        <v>8976</v>
      </c>
      <c r="F1090" s="287">
        <v>41745</v>
      </c>
      <c r="G1090" s="34">
        <v>8976</v>
      </c>
      <c r="H1090" s="248">
        <f t="shared" si="17"/>
        <v>0</v>
      </c>
      <c r="I1090" s="32" t="s">
        <v>12</v>
      </c>
    </row>
    <row r="1091" spans="1:9" x14ac:dyDescent="0.25">
      <c r="A1091" s="216"/>
      <c r="B1091" s="224" t="s">
        <v>1536</v>
      </c>
      <c r="C1091" s="272" t="s">
        <v>2606</v>
      </c>
      <c r="D1091" s="32" t="s">
        <v>1782</v>
      </c>
      <c r="E1091" s="267">
        <v>1187</v>
      </c>
      <c r="F1091" s="287">
        <v>41745</v>
      </c>
      <c r="G1091" s="34">
        <v>1187</v>
      </c>
      <c r="H1091" s="86">
        <f t="shared" si="17"/>
        <v>0</v>
      </c>
      <c r="I1091" s="32" t="s">
        <v>12</v>
      </c>
    </row>
    <row r="1092" spans="1:9" x14ac:dyDescent="0.25">
      <c r="A1092" s="216"/>
      <c r="B1092" s="224" t="s">
        <v>1537</v>
      </c>
      <c r="C1092" s="272" t="s">
        <v>2606</v>
      </c>
      <c r="D1092" s="32" t="s">
        <v>2770</v>
      </c>
      <c r="E1092" s="267">
        <v>747.5</v>
      </c>
      <c r="F1092" s="287">
        <v>41745</v>
      </c>
      <c r="G1092" s="34">
        <v>747.5</v>
      </c>
      <c r="H1092" s="86">
        <f t="shared" si="17"/>
        <v>0</v>
      </c>
      <c r="I1092" s="32" t="s">
        <v>12</v>
      </c>
    </row>
    <row r="1093" spans="1:9" x14ac:dyDescent="0.25">
      <c r="A1093" s="216"/>
      <c r="B1093" s="224" t="s">
        <v>1538</v>
      </c>
      <c r="C1093" s="272" t="s">
        <v>2606</v>
      </c>
      <c r="D1093" s="32" t="s">
        <v>2775</v>
      </c>
      <c r="E1093" s="267">
        <v>33380.65</v>
      </c>
      <c r="F1093" s="492" t="s">
        <v>2785</v>
      </c>
      <c r="G1093" s="34">
        <v>33380.65</v>
      </c>
      <c r="H1093" s="86">
        <f t="shared" si="17"/>
        <v>0</v>
      </c>
      <c r="I1093" s="32" t="s">
        <v>162</v>
      </c>
    </row>
    <row r="1094" spans="1:9" x14ac:dyDescent="0.25">
      <c r="A1094" s="216"/>
      <c r="B1094" s="224" t="s">
        <v>1539</v>
      </c>
      <c r="C1094" s="272" t="s">
        <v>2606</v>
      </c>
      <c r="D1094" s="32" t="s">
        <v>2435</v>
      </c>
      <c r="E1094" s="267">
        <v>1245.5</v>
      </c>
      <c r="F1094" s="287">
        <v>41745</v>
      </c>
      <c r="G1094" s="34">
        <v>1245.5</v>
      </c>
      <c r="H1094" s="86">
        <f t="shared" si="17"/>
        <v>0</v>
      </c>
      <c r="I1094" s="32"/>
    </row>
    <row r="1095" spans="1:9" x14ac:dyDescent="0.25">
      <c r="A1095" s="216"/>
      <c r="B1095" s="224" t="s">
        <v>1541</v>
      </c>
      <c r="C1095" s="272" t="s">
        <v>2606</v>
      </c>
      <c r="D1095" s="32" t="s">
        <v>2786</v>
      </c>
      <c r="E1095" s="267">
        <v>5420</v>
      </c>
      <c r="F1095" s="480" t="s">
        <v>2787</v>
      </c>
      <c r="G1095" s="34">
        <v>5420</v>
      </c>
      <c r="H1095" s="86">
        <f t="shared" si="17"/>
        <v>0</v>
      </c>
      <c r="I1095" s="32"/>
    </row>
    <row r="1096" spans="1:9" x14ac:dyDescent="0.25">
      <c r="A1096" s="216"/>
      <c r="B1096" s="224" t="s">
        <v>1542</v>
      </c>
      <c r="C1096" s="272" t="s">
        <v>2606</v>
      </c>
      <c r="D1096" s="32" t="s">
        <v>186</v>
      </c>
      <c r="E1096" s="267">
        <v>19928</v>
      </c>
      <c r="F1096" s="287">
        <v>41745</v>
      </c>
      <c r="G1096" s="34">
        <v>19928</v>
      </c>
      <c r="H1096" s="86">
        <f t="shared" si="17"/>
        <v>0</v>
      </c>
      <c r="I1096" s="32"/>
    </row>
    <row r="1097" spans="1:9" x14ac:dyDescent="0.25">
      <c r="A1097" s="216"/>
      <c r="B1097" s="224" t="s">
        <v>1543</v>
      </c>
      <c r="C1097" s="272" t="s">
        <v>2606</v>
      </c>
      <c r="D1097" s="32" t="s">
        <v>134</v>
      </c>
      <c r="E1097" s="267">
        <v>11169.6</v>
      </c>
      <c r="F1097" s="287">
        <v>41746</v>
      </c>
      <c r="G1097" s="34">
        <v>11169.6</v>
      </c>
      <c r="H1097" s="86">
        <f t="shared" si="17"/>
        <v>0</v>
      </c>
      <c r="I1097" s="32" t="s">
        <v>162</v>
      </c>
    </row>
    <row r="1098" spans="1:9" x14ac:dyDescent="0.25">
      <c r="A1098" s="216"/>
      <c r="B1098" s="224" t="s">
        <v>1545</v>
      </c>
      <c r="C1098" s="272" t="s">
        <v>2606</v>
      </c>
      <c r="D1098" s="32" t="s">
        <v>2788</v>
      </c>
      <c r="E1098" s="267">
        <v>5710</v>
      </c>
      <c r="F1098" s="287">
        <v>41746</v>
      </c>
      <c r="G1098" s="34">
        <v>5710</v>
      </c>
      <c r="H1098" s="86">
        <f t="shared" si="17"/>
        <v>0</v>
      </c>
      <c r="I1098" s="32" t="s">
        <v>162</v>
      </c>
    </row>
    <row r="1099" spans="1:9" x14ac:dyDescent="0.25">
      <c r="A1099" s="216"/>
      <c r="B1099" s="224" t="s">
        <v>1546</v>
      </c>
      <c r="C1099" s="272" t="s">
        <v>2606</v>
      </c>
      <c r="D1099" s="32" t="s">
        <v>23</v>
      </c>
      <c r="E1099" s="267">
        <v>1905</v>
      </c>
      <c r="F1099" s="287">
        <v>41745</v>
      </c>
      <c r="G1099" s="34">
        <v>1905</v>
      </c>
      <c r="H1099" s="86">
        <f t="shared" si="17"/>
        <v>0</v>
      </c>
      <c r="I1099" s="32"/>
    </row>
    <row r="1100" spans="1:9" x14ac:dyDescent="0.25">
      <c r="A1100" s="216"/>
      <c r="B1100" s="224" t="s">
        <v>1547</v>
      </c>
      <c r="C1100" s="272" t="s">
        <v>2606</v>
      </c>
      <c r="D1100" s="32" t="s">
        <v>186</v>
      </c>
      <c r="E1100" s="267">
        <v>920</v>
      </c>
      <c r="F1100" s="287">
        <v>41745</v>
      </c>
      <c r="G1100" s="34">
        <v>920</v>
      </c>
      <c r="H1100" s="86">
        <f t="shared" si="17"/>
        <v>0</v>
      </c>
      <c r="I1100" s="32"/>
    </row>
    <row r="1101" spans="1:9" x14ac:dyDescent="0.25">
      <c r="A1101" s="216"/>
      <c r="B1101" s="224" t="s">
        <v>1548</v>
      </c>
      <c r="C1101" s="272" t="s">
        <v>2606</v>
      </c>
      <c r="D1101" s="32" t="s">
        <v>2789</v>
      </c>
      <c r="E1101" s="267">
        <v>2476</v>
      </c>
      <c r="F1101" s="287">
        <v>41745</v>
      </c>
      <c r="G1101" s="34">
        <v>2476</v>
      </c>
      <c r="H1101" s="86">
        <f t="shared" si="17"/>
        <v>0</v>
      </c>
      <c r="I1101" s="32"/>
    </row>
    <row r="1102" spans="1:9" x14ac:dyDescent="0.25">
      <c r="A1102" s="216"/>
      <c r="B1102" s="224" t="s">
        <v>1549</v>
      </c>
      <c r="C1102" s="272" t="s">
        <v>2606</v>
      </c>
      <c r="D1102" s="32" t="s">
        <v>64</v>
      </c>
      <c r="E1102" s="267">
        <v>1183</v>
      </c>
      <c r="F1102" s="287">
        <v>41746</v>
      </c>
      <c r="G1102" s="34">
        <v>1183</v>
      </c>
      <c r="H1102" s="86">
        <f t="shared" si="17"/>
        <v>0</v>
      </c>
      <c r="I1102" s="32" t="s">
        <v>162</v>
      </c>
    </row>
    <row r="1103" spans="1:9" x14ac:dyDescent="0.25">
      <c r="A1103" s="216"/>
      <c r="B1103" s="224" t="s">
        <v>1550</v>
      </c>
      <c r="C1103" s="272" t="s">
        <v>2606</v>
      </c>
      <c r="D1103" s="32" t="s">
        <v>98</v>
      </c>
      <c r="E1103" s="267">
        <v>21806.2</v>
      </c>
      <c r="F1103" s="287">
        <v>41746</v>
      </c>
      <c r="G1103" s="34">
        <v>21806.2</v>
      </c>
      <c r="H1103" s="86">
        <f t="shared" si="17"/>
        <v>0</v>
      </c>
      <c r="I1103" s="32" t="s">
        <v>162</v>
      </c>
    </row>
    <row r="1104" spans="1:9" x14ac:dyDescent="0.25">
      <c r="A1104" s="216"/>
      <c r="B1104" s="224" t="s">
        <v>1551</v>
      </c>
      <c r="C1104" s="272" t="s">
        <v>2606</v>
      </c>
      <c r="D1104" s="32" t="s">
        <v>2790</v>
      </c>
      <c r="E1104" s="267">
        <v>4919.6000000000004</v>
      </c>
      <c r="F1104" s="287">
        <v>41745</v>
      </c>
      <c r="G1104" s="34">
        <v>4919.6000000000004</v>
      </c>
      <c r="H1104" s="86">
        <f t="shared" si="17"/>
        <v>0</v>
      </c>
      <c r="I1104" s="32"/>
    </row>
    <row r="1105" spans="1:9" x14ac:dyDescent="0.25">
      <c r="A1105" s="216"/>
      <c r="B1105" s="224" t="s">
        <v>1552</v>
      </c>
      <c r="C1105" s="272" t="s">
        <v>2606</v>
      </c>
      <c r="D1105" s="32" t="s">
        <v>190</v>
      </c>
      <c r="E1105" s="267">
        <v>3741.2</v>
      </c>
      <c r="F1105" s="287">
        <v>41746</v>
      </c>
      <c r="G1105" s="34">
        <v>3741.2</v>
      </c>
      <c r="H1105" s="86">
        <f t="shared" si="17"/>
        <v>0</v>
      </c>
      <c r="I1105" s="32" t="s">
        <v>217</v>
      </c>
    </row>
    <row r="1106" spans="1:9" x14ac:dyDescent="0.25">
      <c r="A1106" s="216"/>
      <c r="B1106" s="224" t="s">
        <v>1553</v>
      </c>
      <c r="C1106" s="272" t="s">
        <v>2606</v>
      </c>
      <c r="D1106" s="32" t="s">
        <v>99</v>
      </c>
      <c r="E1106" s="267">
        <v>1896.5</v>
      </c>
      <c r="F1106" s="287">
        <v>41746</v>
      </c>
      <c r="G1106" s="34">
        <v>1896.5</v>
      </c>
      <c r="H1106" s="86">
        <f t="shared" si="17"/>
        <v>0</v>
      </c>
      <c r="I1106" s="32" t="s">
        <v>217</v>
      </c>
    </row>
    <row r="1107" spans="1:9" x14ac:dyDescent="0.25">
      <c r="A1107" s="216"/>
      <c r="B1107" s="224" t="s">
        <v>1554</v>
      </c>
      <c r="C1107" s="272" t="s">
        <v>2606</v>
      </c>
      <c r="D1107" s="32" t="s">
        <v>351</v>
      </c>
      <c r="E1107" s="267">
        <v>2132</v>
      </c>
      <c r="F1107" s="287">
        <v>41746</v>
      </c>
      <c r="G1107" s="34">
        <v>2132</v>
      </c>
      <c r="H1107" s="86">
        <f t="shared" si="17"/>
        <v>0</v>
      </c>
      <c r="I1107" s="32" t="s">
        <v>217</v>
      </c>
    </row>
    <row r="1108" spans="1:9" x14ac:dyDescent="0.25">
      <c r="A1108" s="216"/>
      <c r="B1108" s="224" t="s">
        <v>1555</v>
      </c>
      <c r="C1108" s="272" t="s">
        <v>2606</v>
      </c>
      <c r="D1108" s="32" t="s">
        <v>191</v>
      </c>
      <c r="E1108" s="267">
        <v>1788.5</v>
      </c>
      <c r="F1108" s="287">
        <v>41746</v>
      </c>
      <c r="G1108" s="34">
        <v>1788.5</v>
      </c>
      <c r="H1108" s="86">
        <f t="shared" si="17"/>
        <v>0</v>
      </c>
      <c r="I1108" s="32" t="s">
        <v>217</v>
      </c>
    </row>
    <row r="1109" spans="1:9" x14ac:dyDescent="0.25">
      <c r="A1109" s="216"/>
      <c r="B1109" s="224" t="s">
        <v>1556</v>
      </c>
      <c r="C1109" s="272" t="s">
        <v>2606</v>
      </c>
      <c r="D1109" s="32" t="s">
        <v>2791</v>
      </c>
      <c r="E1109" s="267">
        <v>2604</v>
      </c>
      <c r="F1109" s="287">
        <v>41745</v>
      </c>
      <c r="G1109" s="34">
        <v>2604</v>
      </c>
      <c r="H1109" s="86">
        <f t="shared" si="17"/>
        <v>0</v>
      </c>
      <c r="I1109" s="32"/>
    </row>
    <row r="1110" spans="1:9" x14ac:dyDescent="0.25">
      <c r="A1110" s="216"/>
      <c r="B1110" s="224" t="s">
        <v>1558</v>
      </c>
      <c r="C1110" s="272" t="s">
        <v>2606</v>
      </c>
      <c r="D1110" s="32" t="s">
        <v>2792</v>
      </c>
      <c r="E1110" s="267">
        <v>19296</v>
      </c>
      <c r="F1110" s="482" t="s">
        <v>2793</v>
      </c>
      <c r="G1110" s="34">
        <v>19296</v>
      </c>
      <c r="H1110" s="86">
        <f t="shared" si="17"/>
        <v>0</v>
      </c>
      <c r="I1110" s="32"/>
    </row>
    <row r="1111" spans="1:9" x14ac:dyDescent="0.25">
      <c r="A1111" s="216"/>
      <c r="B1111" s="224" t="s">
        <v>1559</v>
      </c>
      <c r="C1111" s="272" t="s">
        <v>2606</v>
      </c>
      <c r="D1111" s="32" t="s">
        <v>147</v>
      </c>
      <c r="E1111" s="267">
        <v>46474.6</v>
      </c>
      <c r="F1111" s="287">
        <v>41746</v>
      </c>
      <c r="G1111" s="34">
        <v>46474.6</v>
      </c>
      <c r="H1111" s="86">
        <f t="shared" si="17"/>
        <v>0</v>
      </c>
      <c r="I1111" s="32" t="s">
        <v>21</v>
      </c>
    </row>
    <row r="1112" spans="1:9" x14ac:dyDescent="0.25">
      <c r="A1112" s="216"/>
      <c r="B1112" s="224" t="s">
        <v>1560</v>
      </c>
      <c r="C1112" s="272" t="s">
        <v>2606</v>
      </c>
      <c r="D1112" s="32" t="s">
        <v>18</v>
      </c>
      <c r="E1112" s="267">
        <v>1081.5</v>
      </c>
      <c r="F1112" s="287">
        <v>41745</v>
      </c>
      <c r="G1112" s="34">
        <v>1081.5</v>
      </c>
      <c r="H1112" s="86">
        <f t="shared" si="17"/>
        <v>0</v>
      </c>
      <c r="I1112" s="32"/>
    </row>
    <row r="1113" spans="1:9" x14ac:dyDescent="0.25">
      <c r="A1113" s="216"/>
      <c r="B1113" s="224" t="s">
        <v>1561</v>
      </c>
      <c r="C1113" s="272" t="s">
        <v>2606</v>
      </c>
      <c r="D1113" s="32" t="s">
        <v>63</v>
      </c>
      <c r="E1113" s="267">
        <v>2472</v>
      </c>
      <c r="F1113" s="287">
        <v>41746</v>
      </c>
      <c r="G1113" s="34">
        <v>2472</v>
      </c>
      <c r="H1113" s="86">
        <f t="shared" si="17"/>
        <v>0</v>
      </c>
      <c r="I1113" s="32" t="s">
        <v>21</v>
      </c>
    </row>
    <row r="1114" spans="1:9" x14ac:dyDescent="0.25">
      <c r="A1114" s="216"/>
      <c r="B1114" s="224" t="s">
        <v>1562</v>
      </c>
      <c r="C1114" s="272" t="s">
        <v>2606</v>
      </c>
      <c r="D1114" s="32" t="s">
        <v>91</v>
      </c>
      <c r="E1114" s="267">
        <v>23165.5</v>
      </c>
      <c r="F1114" s="287">
        <v>41745</v>
      </c>
      <c r="G1114" s="34">
        <v>23165.5</v>
      </c>
      <c r="H1114" s="86">
        <f t="shared" si="17"/>
        <v>0</v>
      </c>
      <c r="I1114" s="32"/>
    </row>
    <row r="1115" spans="1:9" x14ac:dyDescent="0.25">
      <c r="A1115" s="216"/>
      <c r="B1115" s="224" t="s">
        <v>1563</v>
      </c>
      <c r="C1115" s="272" t="s">
        <v>2606</v>
      </c>
      <c r="D1115" s="32" t="s">
        <v>91</v>
      </c>
      <c r="E1115" s="267">
        <v>6476</v>
      </c>
      <c r="F1115" s="287">
        <v>41745</v>
      </c>
      <c r="G1115" s="34">
        <v>6476</v>
      </c>
      <c r="H1115" s="86">
        <f t="shared" si="17"/>
        <v>0</v>
      </c>
      <c r="I1115" s="32"/>
    </row>
    <row r="1116" spans="1:9" x14ac:dyDescent="0.25">
      <c r="A1116" s="216"/>
      <c r="B1116" s="224" t="s">
        <v>1564</v>
      </c>
      <c r="C1116" s="272" t="s">
        <v>2606</v>
      </c>
      <c r="D1116" s="32" t="s">
        <v>28</v>
      </c>
      <c r="E1116" s="267">
        <v>5558</v>
      </c>
      <c r="F1116" s="287">
        <v>41745</v>
      </c>
      <c r="G1116" s="34">
        <v>5558</v>
      </c>
      <c r="H1116" s="86">
        <f t="shared" si="17"/>
        <v>0</v>
      </c>
      <c r="I1116" s="32" t="s">
        <v>8</v>
      </c>
    </row>
    <row r="1117" spans="1:9" x14ac:dyDescent="0.25">
      <c r="A1117" s="216"/>
      <c r="B1117" s="224" t="s">
        <v>1565</v>
      </c>
      <c r="C1117" s="272" t="s">
        <v>2606</v>
      </c>
      <c r="D1117" s="32" t="s">
        <v>890</v>
      </c>
      <c r="E1117" s="267">
        <v>1969</v>
      </c>
      <c r="F1117" s="287">
        <v>41745</v>
      </c>
      <c r="G1117" s="34">
        <v>1969</v>
      </c>
      <c r="H1117" s="86">
        <f t="shared" si="17"/>
        <v>0</v>
      </c>
      <c r="I1117" s="32"/>
    </row>
    <row r="1118" spans="1:9" x14ac:dyDescent="0.25">
      <c r="A1118" s="216">
        <v>41746</v>
      </c>
      <c r="B1118" s="224" t="s">
        <v>1567</v>
      </c>
      <c r="C1118" s="272" t="s">
        <v>2606</v>
      </c>
      <c r="D1118" s="32" t="s">
        <v>14</v>
      </c>
      <c r="E1118" s="267">
        <v>7886</v>
      </c>
      <c r="F1118" s="287">
        <v>41746</v>
      </c>
      <c r="G1118" s="34">
        <v>7886</v>
      </c>
      <c r="H1118" s="86">
        <f t="shared" si="17"/>
        <v>0</v>
      </c>
      <c r="I1118" s="36" t="s">
        <v>27</v>
      </c>
    </row>
    <row r="1119" spans="1:9" x14ac:dyDescent="0.25">
      <c r="A1119" s="216"/>
      <c r="B1119" s="224" t="s">
        <v>1568</v>
      </c>
      <c r="C1119" s="272" t="s">
        <v>2606</v>
      </c>
      <c r="D1119" s="32" t="s">
        <v>2794</v>
      </c>
      <c r="E1119" s="267">
        <v>4500</v>
      </c>
      <c r="F1119" s="287">
        <v>41746</v>
      </c>
      <c r="G1119" s="34">
        <v>4500</v>
      </c>
      <c r="H1119" s="86">
        <f>E1119-G1119</f>
        <v>0</v>
      </c>
      <c r="I1119" s="32" t="s">
        <v>12</v>
      </c>
    </row>
    <row r="1120" spans="1:9" x14ac:dyDescent="0.25">
      <c r="A1120" s="216"/>
      <c r="B1120" s="224" t="s">
        <v>1569</v>
      </c>
      <c r="C1120" s="272" t="s">
        <v>2606</v>
      </c>
      <c r="D1120" s="32" t="s">
        <v>494</v>
      </c>
      <c r="E1120" s="267">
        <v>23.5</v>
      </c>
      <c r="F1120" s="287">
        <v>41746</v>
      </c>
      <c r="G1120" s="34">
        <v>23.5</v>
      </c>
      <c r="H1120" s="86">
        <f t="shared" si="17"/>
        <v>0</v>
      </c>
      <c r="I1120" s="32"/>
    </row>
    <row r="1121" spans="1:9" x14ac:dyDescent="0.25">
      <c r="A1121" s="216"/>
      <c r="B1121" s="224" t="s">
        <v>1570</v>
      </c>
      <c r="C1121" s="272" t="s">
        <v>2606</v>
      </c>
      <c r="D1121" s="32" t="s">
        <v>106</v>
      </c>
      <c r="E1121" s="267">
        <v>63188</v>
      </c>
      <c r="F1121" s="287">
        <v>41753</v>
      </c>
      <c r="G1121" s="34">
        <v>63188</v>
      </c>
      <c r="H1121" s="86">
        <f t="shared" si="17"/>
        <v>0</v>
      </c>
      <c r="I1121" s="32" t="s">
        <v>65</v>
      </c>
    </row>
    <row r="1122" spans="1:9" x14ac:dyDescent="0.25">
      <c r="A1122" s="216"/>
      <c r="B1122" s="224" t="s">
        <v>1571</v>
      </c>
      <c r="C1122" s="272" t="s">
        <v>2606</v>
      </c>
      <c r="D1122" s="32" t="s">
        <v>838</v>
      </c>
      <c r="E1122" s="267">
        <v>4893</v>
      </c>
      <c r="F1122" s="287">
        <v>41746</v>
      </c>
      <c r="G1122" s="34">
        <v>4893</v>
      </c>
      <c r="H1122" s="86">
        <f t="shared" si="17"/>
        <v>0</v>
      </c>
      <c r="I1122" s="32" t="s">
        <v>27</v>
      </c>
    </row>
    <row r="1123" spans="1:9" x14ac:dyDescent="0.25">
      <c r="A1123" s="216"/>
      <c r="B1123" s="224" t="s">
        <v>1572</v>
      </c>
      <c r="C1123" s="272" t="s">
        <v>2606</v>
      </c>
      <c r="D1123" s="32" t="s">
        <v>98</v>
      </c>
      <c r="E1123" s="267">
        <v>10103</v>
      </c>
      <c r="F1123" s="287">
        <v>41750</v>
      </c>
      <c r="G1123" s="34">
        <v>10103</v>
      </c>
      <c r="H1123" s="86">
        <f t="shared" si="17"/>
        <v>0</v>
      </c>
      <c r="I1123" s="32" t="s">
        <v>65</v>
      </c>
    </row>
    <row r="1124" spans="1:9" x14ac:dyDescent="0.25">
      <c r="A1124" s="216"/>
      <c r="B1124" s="224" t="s">
        <v>1573</v>
      </c>
      <c r="C1124" s="272" t="s">
        <v>2606</v>
      </c>
      <c r="D1124" s="32" t="s">
        <v>2795</v>
      </c>
      <c r="E1124" s="267">
        <v>105698</v>
      </c>
      <c r="F1124" s="473">
        <v>41777</v>
      </c>
      <c r="G1124" s="40">
        <v>105698</v>
      </c>
      <c r="H1124" s="86">
        <f t="shared" si="17"/>
        <v>0</v>
      </c>
      <c r="I1124" s="32" t="s">
        <v>65</v>
      </c>
    </row>
    <row r="1125" spans="1:9" x14ac:dyDescent="0.25">
      <c r="A1125" s="216"/>
      <c r="B1125" s="224" t="s">
        <v>1574</v>
      </c>
      <c r="C1125" s="272" t="s">
        <v>2606</v>
      </c>
      <c r="D1125" s="32" t="s">
        <v>74</v>
      </c>
      <c r="E1125" s="267">
        <v>23112</v>
      </c>
      <c r="F1125" s="287">
        <v>41746</v>
      </c>
      <c r="G1125" s="34">
        <v>23112</v>
      </c>
      <c r="H1125" s="86">
        <f t="shared" si="17"/>
        <v>0</v>
      </c>
      <c r="I1125" s="32"/>
    </row>
    <row r="1126" spans="1:9" x14ac:dyDescent="0.25">
      <c r="A1126" s="216"/>
      <c r="B1126" s="224" t="s">
        <v>1575</v>
      </c>
      <c r="C1126" s="272" t="s">
        <v>2606</v>
      </c>
      <c r="D1126" s="32" t="s">
        <v>60</v>
      </c>
      <c r="E1126" s="267">
        <v>4295</v>
      </c>
      <c r="F1126" s="480" t="s">
        <v>2796</v>
      </c>
      <c r="G1126" s="34">
        <v>4295</v>
      </c>
      <c r="H1126" s="86">
        <f t="shared" si="17"/>
        <v>0</v>
      </c>
      <c r="I1126" s="32"/>
    </row>
    <row r="1127" spans="1:9" x14ac:dyDescent="0.25">
      <c r="A1127" s="216"/>
      <c r="B1127" s="224" t="s">
        <v>1577</v>
      </c>
      <c r="C1127" s="272" t="s">
        <v>2606</v>
      </c>
      <c r="D1127" s="32" t="s">
        <v>8</v>
      </c>
      <c r="E1127" s="267">
        <v>3956</v>
      </c>
      <c r="F1127" s="287">
        <v>41746</v>
      </c>
      <c r="G1127" s="34">
        <v>3956</v>
      </c>
      <c r="H1127" s="86">
        <f t="shared" si="17"/>
        <v>0</v>
      </c>
      <c r="I1127" s="32" t="s">
        <v>8</v>
      </c>
    </row>
    <row r="1128" spans="1:9" x14ac:dyDescent="0.25">
      <c r="A1128" s="216"/>
      <c r="B1128" s="224" t="s">
        <v>1578</v>
      </c>
      <c r="C1128" s="272" t="s">
        <v>2606</v>
      </c>
      <c r="D1128" s="32" t="s">
        <v>8</v>
      </c>
      <c r="E1128" s="267">
        <v>2441</v>
      </c>
      <c r="F1128" s="287">
        <v>41746</v>
      </c>
      <c r="G1128" s="34">
        <v>2441</v>
      </c>
      <c r="H1128" s="86">
        <f t="shared" si="17"/>
        <v>0</v>
      </c>
      <c r="I1128" s="32" t="s">
        <v>8</v>
      </c>
    </row>
    <row r="1129" spans="1:9" x14ac:dyDescent="0.25">
      <c r="A1129" s="216"/>
      <c r="B1129" s="224" t="s">
        <v>1579</v>
      </c>
      <c r="C1129" s="272" t="s">
        <v>2606</v>
      </c>
      <c r="D1129" s="32" t="s">
        <v>838</v>
      </c>
      <c r="E1129" s="267">
        <v>7761.5</v>
      </c>
      <c r="F1129" s="287">
        <v>41746</v>
      </c>
      <c r="G1129" s="34">
        <v>7761.5</v>
      </c>
      <c r="H1129" s="86">
        <f t="shared" si="17"/>
        <v>0</v>
      </c>
      <c r="I1129" s="32" t="s">
        <v>27</v>
      </c>
    </row>
    <row r="1130" spans="1:9" x14ac:dyDescent="0.25">
      <c r="A1130" s="216"/>
      <c r="B1130" s="224" t="s">
        <v>1580</v>
      </c>
      <c r="C1130" s="272" t="s">
        <v>2606</v>
      </c>
      <c r="D1130" s="32" t="s">
        <v>12</v>
      </c>
      <c r="E1130" s="267">
        <v>678</v>
      </c>
      <c r="F1130" s="287">
        <v>41746</v>
      </c>
      <c r="G1130" s="34">
        <v>678</v>
      </c>
      <c r="H1130" s="86">
        <f t="shared" si="17"/>
        <v>0</v>
      </c>
      <c r="I1130" s="32"/>
    </row>
    <row r="1131" spans="1:9" x14ac:dyDescent="0.25">
      <c r="A1131" s="216"/>
      <c r="B1131" s="224" t="s">
        <v>1581</v>
      </c>
      <c r="C1131" s="272" t="s">
        <v>2606</v>
      </c>
      <c r="D1131" s="32" t="s">
        <v>64</v>
      </c>
      <c r="E1131" s="267">
        <v>12977.5</v>
      </c>
      <c r="F1131" s="287">
        <v>41746</v>
      </c>
      <c r="G1131" s="34">
        <v>12977.5</v>
      </c>
      <c r="H1131" s="86">
        <f t="shared" si="17"/>
        <v>0</v>
      </c>
      <c r="I1131" s="32" t="s">
        <v>65</v>
      </c>
    </row>
    <row r="1132" spans="1:9" x14ac:dyDescent="0.25">
      <c r="A1132" s="216"/>
      <c r="B1132" s="224" t="s">
        <v>1582</v>
      </c>
      <c r="C1132" s="272" t="s">
        <v>2606</v>
      </c>
      <c r="D1132" s="32" t="s">
        <v>16</v>
      </c>
      <c r="E1132" s="267">
        <v>190888.85</v>
      </c>
      <c r="F1132" s="473">
        <v>41781</v>
      </c>
      <c r="G1132" s="40">
        <v>190888.85</v>
      </c>
      <c r="H1132" s="86">
        <f t="shared" si="17"/>
        <v>0</v>
      </c>
      <c r="I1132" s="32" t="s">
        <v>162</v>
      </c>
    </row>
    <row r="1133" spans="1:9" x14ac:dyDescent="0.25">
      <c r="A1133" s="216"/>
      <c r="B1133" s="224" t="s">
        <v>1583</v>
      </c>
      <c r="C1133" s="272" t="s">
        <v>2606</v>
      </c>
      <c r="D1133" s="32" t="s">
        <v>133</v>
      </c>
      <c r="E1133" s="267">
        <v>17991</v>
      </c>
      <c r="F1133" s="287">
        <v>41746</v>
      </c>
      <c r="G1133" s="34">
        <v>17991</v>
      </c>
      <c r="H1133" s="86">
        <f t="shared" si="17"/>
        <v>0</v>
      </c>
      <c r="I1133" s="32"/>
    </row>
    <row r="1134" spans="1:9" x14ac:dyDescent="0.25">
      <c r="A1134" s="216"/>
      <c r="B1134" s="224" t="s">
        <v>1584</v>
      </c>
      <c r="C1134" s="272" t="s">
        <v>2606</v>
      </c>
      <c r="D1134" s="32" t="s">
        <v>794</v>
      </c>
      <c r="E1134" s="267">
        <v>5322.8</v>
      </c>
      <c r="F1134" s="473" t="s">
        <v>2797</v>
      </c>
      <c r="G1134" s="34">
        <v>5322.8</v>
      </c>
      <c r="H1134" s="86">
        <f t="shared" si="17"/>
        <v>0</v>
      </c>
      <c r="I1134" s="32" t="s">
        <v>27</v>
      </c>
    </row>
    <row r="1135" spans="1:9" x14ac:dyDescent="0.25">
      <c r="A1135" s="216"/>
      <c r="B1135" s="224" t="s">
        <v>1585</v>
      </c>
      <c r="C1135" s="272" t="s">
        <v>2606</v>
      </c>
      <c r="D1135" s="32" t="s">
        <v>64</v>
      </c>
      <c r="E1135" s="267">
        <v>563</v>
      </c>
      <c r="F1135" s="287">
        <v>41746</v>
      </c>
      <c r="G1135" s="34">
        <v>563</v>
      </c>
      <c r="H1135" s="86">
        <f t="shared" si="17"/>
        <v>0</v>
      </c>
      <c r="I1135" s="32" t="s">
        <v>65</v>
      </c>
    </row>
    <row r="1136" spans="1:9" x14ac:dyDescent="0.25">
      <c r="A1136" s="216"/>
      <c r="B1136" s="224" t="s">
        <v>1586</v>
      </c>
      <c r="C1136" s="272" t="s">
        <v>2606</v>
      </c>
      <c r="D1136" s="32" t="s">
        <v>1169</v>
      </c>
      <c r="E1136" s="267">
        <v>427</v>
      </c>
      <c r="F1136" s="287">
        <v>41746</v>
      </c>
      <c r="G1136" s="34">
        <v>427</v>
      </c>
      <c r="H1136" s="86">
        <f t="shared" si="17"/>
        <v>0</v>
      </c>
      <c r="I1136" s="32" t="s">
        <v>27</v>
      </c>
    </row>
    <row r="1137" spans="1:9" x14ac:dyDescent="0.25">
      <c r="A1137" s="216"/>
      <c r="B1137" s="224" t="s">
        <v>1587</v>
      </c>
      <c r="C1137" s="272" t="s">
        <v>2606</v>
      </c>
      <c r="D1137" s="265" t="s">
        <v>53</v>
      </c>
      <c r="E1137" s="266">
        <v>0</v>
      </c>
      <c r="F1137" s="287"/>
      <c r="G1137" s="34"/>
      <c r="H1137" s="86">
        <f t="shared" si="17"/>
        <v>0</v>
      </c>
      <c r="I1137" s="32" t="s">
        <v>512</v>
      </c>
    </row>
    <row r="1138" spans="1:9" x14ac:dyDescent="0.25">
      <c r="A1138" s="216"/>
      <c r="B1138" s="224" t="s">
        <v>1588</v>
      </c>
      <c r="C1138" s="272" t="s">
        <v>2606</v>
      </c>
      <c r="D1138" s="32" t="s">
        <v>250</v>
      </c>
      <c r="E1138" s="267">
        <v>18181</v>
      </c>
      <c r="F1138" s="287">
        <v>41746</v>
      </c>
      <c r="G1138" s="34">
        <v>18181</v>
      </c>
      <c r="H1138" s="86">
        <f t="shared" si="17"/>
        <v>0</v>
      </c>
      <c r="I1138" s="32" t="s">
        <v>12</v>
      </c>
    </row>
    <row r="1139" spans="1:9" x14ac:dyDescent="0.25">
      <c r="A1139" s="216"/>
      <c r="B1139" s="224" t="s">
        <v>1590</v>
      </c>
      <c r="C1139" s="272" t="s">
        <v>2606</v>
      </c>
      <c r="D1139" s="32" t="s">
        <v>1782</v>
      </c>
      <c r="E1139" s="267">
        <v>1814.2</v>
      </c>
      <c r="F1139" s="287">
        <v>41746</v>
      </c>
      <c r="G1139" s="34">
        <v>1814.2</v>
      </c>
      <c r="H1139" s="86">
        <f t="shared" si="17"/>
        <v>0</v>
      </c>
      <c r="I1139" s="32" t="s">
        <v>12</v>
      </c>
    </row>
    <row r="1140" spans="1:9" x14ac:dyDescent="0.25">
      <c r="A1140" s="216"/>
      <c r="B1140" s="224" t="s">
        <v>1591</v>
      </c>
      <c r="C1140" s="272" t="s">
        <v>2606</v>
      </c>
      <c r="D1140" s="32" t="s">
        <v>490</v>
      </c>
      <c r="E1140" s="267">
        <v>3035.2</v>
      </c>
      <c r="F1140" s="287">
        <v>41746</v>
      </c>
      <c r="G1140" s="34">
        <v>3035.2</v>
      </c>
      <c r="H1140" s="86">
        <f t="shared" si="17"/>
        <v>0</v>
      </c>
      <c r="I1140" s="32" t="s">
        <v>12</v>
      </c>
    </row>
    <row r="1141" spans="1:9" x14ac:dyDescent="0.25">
      <c r="A1141" s="216"/>
      <c r="B1141" s="224" t="s">
        <v>1593</v>
      </c>
      <c r="C1141" s="272" t="s">
        <v>2606</v>
      </c>
      <c r="D1141" s="32" t="s">
        <v>22</v>
      </c>
      <c r="E1141" s="267">
        <v>5454</v>
      </c>
      <c r="F1141" s="287">
        <v>41746</v>
      </c>
      <c r="G1141" s="34">
        <v>5454</v>
      </c>
      <c r="H1141" s="86">
        <f t="shared" si="17"/>
        <v>0</v>
      </c>
      <c r="I1141" s="32"/>
    </row>
    <row r="1142" spans="1:9" x14ac:dyDescent="0.25">
      <c r="A1142" s="216"/>
      <c r="B1142" s="224" t="s">
        <v>1595</v>
      </c>
      <c r="C1142" s="272" t="s">
        <v>2606</v>
      </c>
      <c r="D1142" s="32" t="s">
        <v>2770</v>
      </c>
      <c r="E1142" s="267">
        <v>1304</v>
      </c>
      <c r="F1142" s="287">
        <v>41746</v>
      </c>
      <c r="G1142" s="34">
        <v>1304</v>
      </c>
      <c r="H1142" s="86">
        <f t="shared" si="17"/>
        <v>0</v>
      </c>
      <c r="I1142" s="32" t="s">
        <v>12</v>
      </c>
    </row>
    <row r="1143" spans="1:9" x14ac:dyDescent="0.25">
      <c r="A1143" s="216"/>
      <c r="B1143" s="224" t="s">
        <v>1596</v>
      </c>
      <c r="C1143" s="272" t="s">
        <v>2606</v>
      </c>
      <c r="D1143" s="32" t="s">
        <v>1557</v>
      </c>
      <c r="E1143" s="267">
        <v>4172</v>
      </c>
      <c r="F1143" s="287">
        <v>41746</v>
      </c>
      <c r="G1143" s="34">
        <v>4172</v>
      </c>
      <c r="H1143" s="86">
        <f t="shared" si="17"/>
        <v>0</v>
      </c>
      <c r="I1143" s="32" t="s">
        <v>12</v>
      </c>
    </row>
    <row r="1144" spans="1:9" x14ac:dyDescent="0.25">
      <c r="A1144" s="216"/>
      <c r="B1144" s="224" t="s">
        <v>1597</v>
      </c>
      <c r="C1144" s="272" t="s">
        <v>2606</v>
      </c>
      <c r="D1144" s="32" t="s">
        <v>340</v>
      </c>
      <c r="E1144" s="267">
        <v>23013.5</v>
      </c>
      <c r="F1144" s="287">
        <v>41748</v>
      </c>
      <c r="G1144" s="34">
        <v>23013.5</v>
      </c>
      <c r="H1144" s="86">
        <f t="shared" si="17"/>
        <v>0</v>
      </c>
      <c r="I1144" s="32" t="s">
        <v>217</v>
      </c>
    </row>
    <row r="1145" spans="1:9" x14ac:dyDescent="0.25">
      <c r="A1145" s="216"/>
      <c r="B1145" s="224" t="s">
        <v>1598</v>
      </c>
      <c r="C1145" s="272" t="s">
        <v>2606</v>
      </c>
      <c r="D1145" s="32" t="s">
        <v>124</v>
      </c>
      <c r="E1145" s="267">
        <v>10408</v>
      </c>
      <c r="F1145" s="287">
        <v>41746</v>
      </c>
      <c r="G1145" s="34">
        <v>10408</v>
      </c>
      <c r="H1145" s="86">
        <f t="shared" si="17"/>
        <v>0</v>
      </c>
      <c r="I1145" s="32" t="s">
        <v>12</v>
      </c>
    </row>
    <row r="1146" spans="1:9" x14ac:dyDescent="0.25">
      <c r="A1146" s="216"/>
      <c r="B1146" s="224" t="s">
        <v>1599</v>
      </c>
      <c r="C1146" s="272" t="s">
        <v>2606</v>
      </c>
      <c r="D1146" s="32" t="s">
        <v>35</v>
      </c>
      <c r="E1146" s="267">
        <v>1358</v>
      </c>
      <c r="F1146" s="287">
        <v>41746</v>
      </c>
      <c r="G1146" s="34">
        <v>1358</v>
      </c>
      <c r="H1146" s="86">
        <f t="shared" si="17"/>
        <v>0</v>
      </c>
      <c r="I1146" s="32" t="s">
        <v>12</v>
      </c>
    </row>
    <row r="1147" spans="1:9" x14ac:dyDescent="0.25">
      <c r="A1147" s="216"/>
      <c r="B1147" s="224" t="s">
        <v>1600</v>
      </c>
      <c r="C1147" s="272" t="s">
        <v>2606</v>
      </c>
      <c r="D1147" s="32" t="s">
        <v>47</v>
      </c>
      <c r="E1147" s="267">
        <v>4953.5</v>
      </c>
      <c r="F1147" s="287">
        <v>41746</v>
      </c>
      <c r="G1147" s="34">
        <v>4953.5</v>
      </c>
      <c r="H1147" s="86">
        <f t="shared" si="17"/>
        <v>0</v>
      </c>
      <c r="I1147" s="32" t="s">
        <v>12</v>
      </c>
    </row>
    <row r="1148" spans="1:9" x14ac:dyDescent="0.25">
      <c r="A1148" s="216"/>
      <c r="B1148" s="224" t="s">
        <v>1601</v>
      </c>
      <c r="C1148" s="272" t="s">
        <v>2606</v>
      </c>
      <c r="D1148" s="32" t="s">
        <v>2798</v>
      </c>
      <c r="E1148" s="267">
        <v>7480</v>
      </c>
      <c r="F1148" s="287">
        <v>41748</v>
      </c>
      <c r="G1148" s="34">
        <v>7480</v>
      </c>
      <c r="H1148" s="86">
        <f t="shared" si="17"/>
        <v>0</v>
      </c>
      <c r="I1148" s="32" t="s">
        <v>217</v>
      </c>
    </row>
    <row r="1149" spans="1:9" x14ac:dyDescent="0.25">
      <c r="A1149" s="216"/>
      <c r="B1149" s="224" t="s">
        <v>1602</v>
      </c>
      <c r="C1149" s="272" t="s">
        <v>2606</v>
      </c>
      <c r="D1149" s="32" t="s">
        <v>2039</v>
      </c>
      <c r="E1149" s="267">
        <v>2635</v>
      </c>
      <c r="F1149" s="287">
        <v>41748</v>
      </c>
      <c r="G1149" s="34">
        <v>2635</v>
      </c>
      <c r="H1149" s="86">
        <f t="shared" si="17"/>
        <v>0</v>
      </c>
      <c r="I1149" s="32" t="s">
        <v>217</v>
      </c>
    </row>
    <row r="1150" spans="1:9" x14ac:dyDescent="0.25">
      <c r="A1150" s="261">
        <v>41746</v>
      </c>
      <c r="B1150" s="262" t="s">
        <v>1603</v>
      </c>
      <c r="C1150" s="272" t="s">
        <v>2606</v>
      </c>
      <c r="D1150" s="32" t="s">
        <v>85</v>
      </c>
      <c r="E1150" s="267">
        <v>14136</v>
      </c>
      <c r="F1150" s="287">
        <v>41748</v>
      </c>
      <c r="G1150" s="34">
        <v>14136</v>
      </c>
      <c r="H1150" s="293">
        <f>E1150-G1150</f>
        <v>0</v>
      </c>
      <c r="I1150" s="32" t="s">
        <v>217</v>
      </c>
    </row>
    <row r="1151" spans="1:9" x14ac:dyDescent="0.25">
      <c r="A1151" s="216"/>
      <c r="B1151" s="224" t="s">
        <v>1605</v>
      </c>
      <c r="C1151" s="272" t="s">
        <v>2606</v>
      </c>
      <c r="D1151" s="32" t="s">
        <v>137</v>
      </c>
      <c r="E1151" s="267">
        <v>4069</v>
      </c>
      <c r="F1151" s="489" t="s">
        <v>2799</v>
      </c>
      <c r="G1151" s="34">
        <v>4069</v>
      </c>
      <c r="H1151" s="248">
        <f t="shared" ref="H1151:H1214" si="18">E1151-G1151</f>
        <v>0</v>
      </c>
      <c r="I1151" s="32"/>
    </row>
    <row r="1152" spans="1:9" x14ac:dyDescent="0.25">
      <c r="A1152" s="216"/>
      <c r="B1152" s="224" t="s">
        <v>1606</v>
      </c>
      <c r="C1152" s="272" t="s">
        <v>2606</v>
      </c>
      <c r="D1152" s="20" t="s">
        <v>91</v>
      </c>
      <c r="E1152" s="239">
        <v>19705.72</v>
      </c>
      <c r="F1152" s="561" t="s">
        <v>2800</v>
      </c>
      <c r="G1152" s="44">
        <v>19705.72</v>
      </c>
      <c r="H1152" s="248">
        <f t="shared" si="18"/>
        <v>0</v>
      </c>
      <c r="I1152" s="20" t="s">
        <v>217</v>
      </c>
    </row>
    <row r="1153" spans="1:9" x14ac:dyDescent="0.25">
      <c r="A1153" s="216"/>
      <c r="B1153" s="224" t="s">
        <v>1607</v>
      </c>
      <c r="C1153" s="272" t="s">
        <v>2606</v>
      </c>
      <c r="D1153" s="32" t="s">
        <v>2801</v>
      </c>
      <c r="E1153" s="267">
        <v>11144</v>
      </c>
      <c r="F1153" s="287">
        <v>41746</v>
      </c>
      <c r="G1153" s="34">
        <v>11144</v>
      </c>
      <c r="H1153" s="86">
        <f t="shared" si="18"/>
        <v>0</v>
      </c>
      <c r="I1153" s="32" t="s">
        <v>12</v>
      </c>
    </row>
    <row r="1154" spans="1:9" x14ac:dyDescent="0.25">
      <c r="A1154" s="216"/>
      <c r="B1154" s="224" t="s">
        <v>1608</v>
      </c>
      <c r="C1154" s="272" t="s">
        <v>2606</v>
      </c>
      <c r="D1154" s="20" t="s">
        <v>2802</v>
      </c>
      <c r="E1154" s="239">
        <v>3675</v>
      </c>
      <c r="F1154" s="497">
        <v>41746</v>
      </c>
      <c r="G1154" s="44">
        <v>3675</v>
      </c>
      <c r="H1154" s="86">
        <f t="shared" si="18"/>
        <v>0</v>
      </c>
      <c r="I1154" s="20"/>
    </row>
    <row r="1155" spans="1:9" x14ac:dyDescent="0.25">
      <c r="A1155" s="216"/>
      <c r="B1155" s="224" t="s">
        <v>1609</v>
      </c>
      <c r="C1155" s="272" t="s">
        <v>2606</v>
      </c>
      <c r="D1155" s="32" t="s">
        <v>36</v>
      </c>
      <c r="E1155" s="267">
        <v>18091</v>
      </c>
      <c r="F1155" s="287">
        <v>41746</v>
      </c>
      <c r="G1155" s="34">
        <v>18091</v>
      </c>
      <c r="H1155" s="86">
        <f t="shared" si="18"/>
        <v>0</v>
      </c>
      <c r="I1155" s="32"/>
    </row>
    <row r="1156" spans="1:9" x14ac:dyDescent="0.25">
      <c r="A1156" s="216"/>
      <c r="B1156" s="224" t="s">
        <v>1610</v>
      </c>
      <c r="C1156" s="272" t="s">
        <v>2606</v>
      </c>
      <c r="D1156" s="32" t="s">
        <v>106</v>
      </c>
      <c r="E1156" s="267">
        <v>44007</v>
      </c>
      <c r="F1156" s="287">
        <v>41753</v>
      </c>
      <c r="G1156" s="34">
        <v>44007</v>
      </c>
      <c r="H1156" s="86">
        <f t="shared" si="18"/>
        <v>0</v>
      </c>
      <c r="I1156" s="32"/>
    </row>
    <row r="1157" spans="1:9" x14ac:dyDescent="0.25">
      <c r="A1157" s="216"/>
      <c r="B1157" s="224" t="s">
        <v>1612</v>
      </c>
      <c r="C1157" s="272" t="s">
        <v>2606</v>
      </c>
      <c r="D1157" s="32" t="s">
        <v>794</v>
      </c>
      <c r="E1157" s="267">
        <v>1484</v>
      </c>
      <c r="F1157" s="287">
        <v>41746</v>
      </c>
      <c r="G1157" s="34">
        <v>1484</v>
      </c>
      <c r="H1157" s="86">
        <f t="shared" si="18"/>
        <v>0</v>
      </c>
      <c r="I1157" s="32" t="s">
        <v>12</v>
      </c>
    </row>
    <row r="1158" spans="1:9" x14ac:dyDescent="0.25">
      <c r="A1158" s="216"/>
      <c r="B1158" s="224" t="s">
        <v>1614</v>
      </c>
      <c r="C1158" s="272" t="s">
        <v>2606</v>
      </c>
      <c r="D1158" s="32" t="s">
        <v>2803</v>
      </c>
      <c r="E1158" s="267">
        <v>1011.5</v>
      </c>
      <c r="F1158" s="287">
        <v>41746</v>
      </c>
      <c r="G1158" s="34">
        <v>1011.5</v>
      </c>
      <c r="H1158" s="86">
        <f t="shared" si="18"/>
        <v>0</v>
      </c>
      <c r="I1158" s="32" t="s">
        <v>12</v>
      </c>
    </row>
    <row r="1159" spans="1:9" x14ac:dyDescent="0.25">
      <c r="A1159" s="216"/>
      <c r="B1159" s="224" t="s">
        <v>1615</v>
      </c>
      <c r="C1159" s="272" t="s">
        <v>2606</v>
      </c>
      <c r="D1159" s="32" t="s">
        <v>250</v>
      </c>
      <c r="E1159" s="267">
        <v>4805</v>
      </c>
      <c r="F1159" s="287">
        <v>41746</v>
      </c>
      <c r="G1159" s="34">
        <v>4805</v>
      </c>
      <c r="H1159" s="86">
        <f t="shared" si="18"/>
        <v>0</v>
      </c>
      <c r="I1159" s="32" t="s">
        <v>12</v>
      </c>
    </row>
    <row r="1160" spans="1:9" x14ac:dyDescent="0.25">
      <c r="A1160" s="216"/>
      <c r="B1160" s="224" t="s">
        <v>1616</v>
      </c>
      <c r="C1160" s="272" t="s">
        <v>2606</v>
      </c>
      <c r="D1160" s="32" t="s">
        <v>8</v>
      </c>
      <c r="E1160" s="267">
        <v>1310.5</v>
      </c>
      <c r="F1160" s="287">
        <v>41746</v>
      </c>
      <c r="G1160" s="34">
        <v>1310.5</v>
      </c>
      <c r="H1160" s="86">
        <f t="shared" si="18"/>
        <v>0</v>
      </c>
      <c r="I1160" s="32" t="s">
        <v>8</v>
      </c>
    </row>
    <row r="1161" spans="1:9" x14ac:dyDescent="0.25">
      <c r="A1161" s="216"/>
      <c r="B1161" s="224" t="s">
        <v>1617</v>
      </c>
      <c r="C1161" s="272" t="s">
        <v>2606</v>
      </c>
      <c r="D1161" s="32" t="s">
        <v>19</v>
      </c>
      <c r="E1161" s="267">
        <v>25714.15</v>
      </c>
      <c r="F1161" s="287">
        <v>41753</v>
      </c>
      <c r="G1161" s="34">
        <v>25714.15</v>
      </c>
      <c r="H1161" s="86">
        <f t="shared" si="18"/>
        <v>0</v>
      </c>
      <c r="I1161" s="32"/>
    </row>
    <row r="1162" spans="1:9" x14ac:dyDescent="0.25">
      <c r="A1162" s="216"/>
      <c r="B1162" s="224" t="s">
        <v>1618</v>
      </c>
      <c r="C1162" s="272" t="s">
        <v>2606</v>
      </c>
      <c r="D1162" s="32" t="s">
        <v>8</v>
      </c>
      <c r="E1162" s="267">
        <v>1263</v>
      </c>
      <c r="F1162" s="287">
        <v>41746</v>
      </c>
      <c r="G1162" s="34">
        <v>1263</v>
      </c>
      <c r="H1162" s="86">
        <f t="shared" si="18"/>
        <v>0</v>
      </c>
      <c r="I1162" s="32" t="s">
        <v>8</v>
      </c>
    </row>
    <row r="1163" spans="1:9" x14ac:dyDescent="0.25">
      <c r="A1163" s="216"/>
      <c r="B1163" s="224" t="s">
        <v>1619</v>
      </c>
      <c r="C1163" s="272" t="s">
        <v>2606</v>
      </c>
      <c r="D1163" s="32" t="s">
        <v>74</v>
      </c>
      <c r="E1163" s="267">
        <v>7268</v>
      </c>
      <c r="F1163" s="287">
        <v>41746</v>
      </c>
      <c r="G1163" s="34">
        <v>7268</v>
      </c>
      <c r="H1163" s="86">
        <f t="shared" si="18"/>
        <v>0</v>
      </c>
      <c r="I1163" s="32"/>
    </row>
    <row r="1164" spans="1:9" x14ac:dyDescent="0.25">
      <c r="A1164" s="216"/>
      <c r="B1164" s="224" t="s">
        <v>1621</v>
      </c>
      <c r="C1164" s="272" t="s">
        <v>2606</v>
      </c>
      <c r="D1164" s="32" t="s">
        <v>124</v>
      </c>
      <c r="E1164" s="267">
        <v>4321</v>
      </c>
      <c r="F1164" s="287">
        <v>41750</v>
      </c>
      <c r="G1164" s="34">
        <v>4321</v>
      </c>
      <c r="H1164" s="86">
        <f t="shared" si="18"/>
        <v>0</v>
      </c>
      <c r="I1164" s="32" t="s">
        <v>21</v>
      </c>
    </row>
    <row r="1165" spans="1:9" x14ac:dyDescent="0.25">
      <c r="A1165" s="216"/>
      <c r="B1165" s="224" t="s">
        <v>1623</v>
      </c>
      <c r="C1165" s="272" t="s">
        <v>2606</v>
      </c>
      <c r="D1165" s="32" t="s">
        <v>260</v>
      </c>
      <c r="E1165" s="267">
        <v>1752</v>
      </c>
      <c r="F1165" s="287">
        <v>41748</v>
      </c>
      <c r="G1165" s="34">
        <v>1752</v>
      </c>
      <c r="H1165" s="86">
        <f t="shared" si="18"/>
        <v>0</v>
      </c>
      <c r="I1165" s="32" t="s">
        <v>27</v>
      </c>
    </row>
    <row r="1166" spans="1:9" x14ac:dyDescent="0.25">
      <c r="A1166" s="216"/>
      <c r="B1166" s="212" t="s">
        <v>1624</v>
      </c>
      <c r="C1166" s="332" t="s">
        <v>2804</v>
      </c>
      <c r="D1166" s="32" t="s">
        <v>193</v>
      </c>
      <c r="E1166" s="267">
        <v>14527</v>
      </c>
      <c r="F1166" s="482" t="s">
        <v>2805</v>
      </c>
      <c r="G1166" s="34">
        <v>14527</v>
      </c>
      <c r="H1166" s="86">
        <f t="shared" si="18"/>
        <v>0</v>
      </c>
      <c r="I1166" s="32" t="s">
        <v>27</v>
      </c>
    </row>
    <row r="1167" spans="1:9" x14ac:dyDescent="0.25">
      <c r="A1167" s="216"/>
      <c r="B1167" s="212" t="s">
        <v>1627</v>
      </c>
      <c r="C1167" s="332" t="s">
        <v>2804</v>
      </c>
      <c r="D1167" s="32" t="s">
        <v>2806</v>
      </c>
      <c r="E1167" s="267">
        <v>1438</v>
      </c>
      <c r="F1167" s="287">
        <v>41748</v>
      </c>
      <c r="G1167" s="34">
        <v>1438</v>
      </c>
      <c r="H1167" s="86">
        <f t="shared" si="18"/>
        <v>0</v>
      </c>
      <c r="I1167" s="32" t="s">
        <v>27</v>
      </c>
    </row>
    <row r="1168" spans="1:9" x14ac:dyDescent="0.25">
      <c r="A1168" s="216"/>
      <c r="B1168" s="212" t="s">
        <v>1628</v>
      </c>
      <c r="C1168" s="332" t="s">
        <v>2804</v>
      </c>
      <c r="D1168" s="32" t="s">
        <v>2807</v>
      </c>
      <c r="E1168" s="267">
        <v>7013</v>
      </c>
      <c r="F1168" s="287">
        <v>41746</v>
      </c>
      <c r="G1168" s="34">
        <v>7013</v>
      </c>
      <c r="H1168" s="86">
        <f t="shared" si="18"/>
        <v>0</v>
      </c>
      <c r="I1168" s="32"/>
    </row>
    <row r="1169" spans="1:10" x14ac:dyDescent="0.25">
      <c r="A1169" s="216"/>
      <c r="B1169" s="212" t="s">
        <v>1629</v>
      </c>
      <c r="C1169" s="332" t="s">
        <v>2804</v>
      </c>
      <c r="D1169" s="32" t="s">
        <v>78</v>
      </c>
      <c r="E1169" s="267">
        <v>4473</v>
      </c>
      <c r="F1169" s="287">
        <v>41748</v>
      </c>
      <c r="G1169" s="34">
        <v>4473</v>
      </c>
      <c r="H1169" s="86">
        <f t="shared" si="18"/>
        <v>0</v>
      </c>
      <c r="I1169" s="32" t="s">
        <v>27</v>
      </c>
    </row>
    <row r="1170" spans="1:10" x14ac:dyDescent="0.25">
      <c r="A1170" s="216"/>
      <c r="B1170" s="212" t="s">
        <v>1630</v>
      </c>
      <c r="C1170" s="332" t="s">
        <v>2804</v>
      </c>
      <c r="D1170" s="32" t="s">
        <v>2808</v>
      </c>
      <c r="E1170" s="267">
        <v>5355</v>
      </c>
      <c r="F1170" s="287">
        <v>41748</v>
      </c>
      <c r="G1170" s="34">
        <v>5355</v>
      </c>
      <c r="H1170" s="86">
        <f t="shared" si="18"/>
        <v>0</v>
      </c>
      <c r="I1170" s="32" t="s">
        <v>27</v>
      </c>
    </row>
    <row r="1171" spans="1:10" x14ac:dyDescent="0.25">
      <c r="A1171" s="216"/>
      <c r="B1171" s="212" t="s">
        <v>1632</v>
      </c>
      <c r="C1171" s="332" t="s">
        <v>2804</v>
      </c>
      <c r="D1171" s="32" t="s">
        <v>666</v>
      </c>
      <c r="E1171" s="267">
        <v>23479.200000000001</v>
      </c>
      <c r="F1171" s="287">
        <v>41746</v>
      </c>
      <c r="G1171" s="34">
        <v>23479.200000000001</v>
      </c>
      <c r="H1171" s="86">
        <f t="shared" si="18"/>
        <v>0</v>
      </c>
      <c r="I1171" s="32"/>
    </row>
    <row r="1172" spans="1:10" x14ac:dyDescent="0.25">
      <c r="A1172" s="216"/>
      <c r="B1172" s="212" t="s">
        <v>1634</v>
      </c>
      <c r="C1172" s="332" t="s">
        <v>2804</v>
      </c>
      <c r="D1172" s="32" t="s">
        <v>233</v>
      </c>
      <c r="E1172" s="267">
        <v>1371</v>
      </c>
      <c r="F1172" s="287">
        <v>41748</v>
      </c>
      <c r="G1172" s="34">
        <v>1371</v>
      </c>
      <c r="H1172" s="86">
        <f t="shared" si="18"/>
        <v>0</v>
      </c>
      <c r="I1172" s="32" t="s">
        <v>27</v>
      </c>
    </row>
    <row r="1173" spans="1:10" x14ac:dyDescent="0.25">
      <c r="A1173" s="216"/>
      <c r="B1173" s="212" t="s">
        <v>1635</v>
      </c>
      <c r="C1173" s="332" t="s">
        <v>2804</v>
      </c>
      <c r="D1173" s="32" t="s">
        <v>200</v>
      </c>
      <c r="E1173" s="267">
        <v>47589.8</v>
      </c>
      <c r="F1173" s="480" t="s">
        <v>2809</v>
      </c>
      <c r="G1173" s="34">
        <v>47589.8</v>
      </c>
      <c r="H1173" s="86">
        <f t="shared" si="18"/>
        <v>0</v>
      </c>
      <c r="I1173" s="32"/>
    </row>
    <row r="1174" spans="1:10" x14ac:dyDescent="0.25">
      <c r="A1174" s="216"/>
      <c r="B1174" s="212" t="s">
        <v>1636</v>
      </c>
      <c r="C1174" s="332" t="s">
        <v>2804</v>
      </c>
      <c r="D1174" s="32" t="s">
        <v>99</v>
      </c>
      <c r="E1174" s="267">
        <v>1341</v>
      </c>
      <c r="F1174" s="287">
        <v>41748</v>
      </c>
      <c r="G1174" s="34">
        <v>1341</v>
      </c>
      <c r="H1174" s="86">
        <f t="shared" si="18"/>
        <v>0</v>
      </c>
      <c r="I1174" s="32" t="s">
        <v>27</v>
      </c>
    </row>
    <row r="1175" spans="1:10" x14ac:dyDescent="0.25">
      <c r="A1175" s="216"/>
      <c r="B1175" s="212" t="s">
        <v>1637</v>
      </c>
      <c r="C1175" s="332" t="s">
        <v>2804</v>
      </c>
      <c r="D1175" s="32" t="s">
        <v>147</v>
      </c>
      <c r="E1175" s="267">
        <v>4758</v>
      </c>
      <c r="F1175" s="287">
        <v>41748</v>
      </c>
      <c r="G1175" s="34">
        <v>4758</v>
      </c>
      <c r="H1175" s="86">
        <f t="shared" si="18"/>
        <v>0</v>
      </c>
      <c r="I1175" s="32" t="s">
        <v>27</v>
      </c>
    </row>
    <row r="1176" spans="1:10" x14ac:dyDescent="0.25">
      <c r="A1176" s="216"/>
      <c r="B1176" s="212" t="s">
        <v>1639</v>
      </c>
      <c r="C1176" s="332" t="s">
        <v>2804</v>
      </c>
      <c r="D1176" s="32" t="s">
        <v>89</v>
      </c>
      <c r="E1176" s="267">
        <v>69351</v>
      </c>
      <c r="F1176" s="480" t="s">
        <v>2810</v>
      </c>
      <c r="G1176" s="34">
        <v>69351</v>
      </c>
      <c r="H1176" s="86">
        <f t="shared" si="18"/>
        <v>0</v>
      </c>
      <c r="I1176" s="32" t="s">
        <v>12</v>
      </c>
    </row>
    <row r="1177" spans="1:10" x14ac:dyDescent="0.25">
      <c r="A1177" s="216"/>
      <c r="B1177" s="212" t="s">
        <v>1641</v>
      </c>
      <c r="C1177" s="332" t="s">
        <v>2804</v>
      </c>
      <c r="D1177" s="32" t="s">
        <v>8</v>
      </c>
      <c r="E1177" s="267">
        <v>793.4</v>
      </c>
      <c r="F1177" s="287">
        <v>41746</v>
      </c>
      <c r="G1177" s="34">
        <v>793.4</v>
      </c>
      <c r="H1177" s="86">
        <f t="shared" si="18"/>
        <v>0</v>
      </c>
      <c r="I1177" s="32" t="s">
        <v>8</v>
      </c>
      <c r="J1177" s="24"/>
    </row>
    <row r="1178" spans="1:10" x14ac:dyDescent="0.25">
      <c r="A1178" s="216"/>
      <c r="B1178" s="212" t="s">
        <v>1642</v>
      </c>
      <c r="C1178" s="332" t="s">
        <v>2804</v>
      </c>
      <c r="D1178" s="32" t="s">
        <v>1913</v>
      </c>
      <c r="E1178" s="267">
        <v>3197.6</v>
      </c>
      <c r="F1178" s="287">
        <v>41746</v>
      </c>
      <c r="G1178" s="34">
        <v>3197.6</v>
      </c>
      <c r="H1178" s="86">
        <f t="shared" si="18"/>
        <v>0</v>
      </c>
      <c r="I1178" s="32"/>
    </row>
    <row r="1179" spans="1:10" x14ac:dyDescent="0.25">
      <c r="A1179" s="216"/>
      <c r="B1179" s="212" t="s">
        <v>1643</v>
      </c>
      <c r="C1179" s="332" t="s">
        <v>2804</v>
      </c>
      <c r="D1179" s="32" t="s">
        <v>218</v>
      </c>
      <c r="E1179" s="267">
        <v>43086</v>
      </c>
      <c r="F1179" s="287">
        <v>41754</v>
      </c>
      <c r="G1179" s="34">
        <v>43086</v>
      </c>
      <c r="H1179" s="86">
        <f t="shared" si="18"/>
        <v>0</v>
      </c>
      <c r="I1179" s="32" t="s">
        <v>162</v>
      </c>
    </row>
    <row r="1180" spans="1:10" x14ac:dyDescent="0.25">
      <c r="A1180" s="216"/>
      <c r="B1180" s="212" t="s">
        <v>1644</v>
      </c>
      <c r="C1180" s="332" t="s">
        <v>2804</v>
      </c>
      <c r="D1180" s="32" t="s">
        <v>141</v>
      </c>
      <c r="E1180" s="267">
        <v>478</v>
      </c>
      <c r="F1180" s="287">
        <v>41750</v>
      </c>
      <c r="G1180" s="34">
        <v>478</v>
      </c>
      <c r="H1180" s="86">
        <f t="shared" si="18"/>
        <v>0</v>
      </c>
      <c r="I1180" s="32" t="s">
        <v>21</v>
      </c>
    </row>
    <row r="1181" spans="1:10" x14ac:dyDescent="0.25">
      <c r="A1181" s="216"/>
      <c r="B1181" s="212" t="s">
        <v>1645</v>
      </c>
      <c r="C1181" s="332" t="s">
        <v>2804</v>
      </c>
      <c r="D1181" s="32" t="s">
        <v>199</v>
      </c>
      <c r="E1181" s="267">
        <v>22864</v>
      </c>
      <c r="F1181" s="287">
        <v>41750</v>
      </c>
      <c r="G1181" s="34">
        <v>22864</v>
      </c>
      <c r="H1181" s="86">
        <f t="shared" si="18"/>
        <v>0</v>
      </c>
      <c r="I1181" s="32" t="s">
        <v>21</v>
      </c>
    </row>
    <row r="1182" spans="1:10" x14ac:dyDescent="0.25">
      <c r="A1182" s="216"/>
      <c r="B1182" s="212" t="s">
        <v>1646</v>
      </c>
      <c r="C1182" s="332" t="s">
        <v>2804</v>
      </c>
      <c r="D1182" s="32" t="s">
        <v>8</v>
      </c>
      <c r="E1182" s="267">
        <v>3280</v>
      </c>
      <c r="F1182" s="287">
        <v>41746</v>
      </c>
      <c r="G1182" s="34">
        <v>3280</v>
      </c>
      <c r="H1182" s="86">
        <f t="shared" si="18"/>
        <v>0</v>
      </c>
      <c r="I1182" s="32" t="s">
        <v>8</v>
      </c>
    </row>
    <row r="1183" spans="1:10" x14ac:dyDescent="0.25">
      <c r="A1183" s="216"/>
      <c r="B1183" s="212" t="s">
        <v>1647</v>
      </c>
      <c r="C1183" s="332" t="s">
        <v>2804</v>
      </c>
      <c r="D1183" s="32" t="s">
        <v>136</v>
      </c>
      <c r="E1183" s="267">
        <v>2257</v>
      </c>
      <c r="F1183" s="287">
        <v>41746</v>
      </c>
      <c r="G1183" s="34">
        <v>2257</v>
      </c>
      <c r="H1183" s="86">
        <f t="shared" si="18"/>
        <v>0</v>
      </c>
      <c r="I1183" s="32"/>
    </row>
    <row r="1184" spans="1:10" x14ac:dyDescent="0.25">
      <c r="A1184" s="216"/>
      <c r="B1184" s="212" t="s">
        <v>1648</v>
      </c>
      <c r="C1184" s="332" t="s">
        <v>2804</v>
      </c>
      <c r="D1184" s="32" t="s">
        <v>106</v>
      </c>
      <c r="E1184" s="274">
        <v>13065.5</v>
      </c>
      <c r="F1184" s="287">
        <v>41753</v>
      </c>
      <c r="G1184" s="34">
        <v>13065.5</v>
      </c>
      <c r="H1184" s="86">
        <f t="shared" si="18"/>
        <v>0</v>
      </c>
      <c r="I1184" s="32" t="s">
        <v>65</v>
      </c>
    </row>
    <row r="1185" spans="1:9" x14ac:dyDescent="0.25">
      <c r="A1185" s="216">
        <v>41748</v>
      </c>
      <c r="B1185" s="212" t="s">
        <v>1649</v>
      </c>
      <c r="C1185" s="332" t="s">
        <v>2804</v>
      </c>
      <c r="D1185" s="214" t="s">
        <v>260</v>
      </c>
      <c r="E1185" s="235">
        <v>3504</v>
      </c>
      <c r="F1185" s="497">
        <v>41748</v>
      </c>
      <c r="G1185" s="44">
        <v>3504</v>
      </c>
      <c r="H1185" s="86">
        <f t="shared" si="18"/>
        <v>0</v>
      </c>
      <c r="I1185" s="214" t="s">
        <v>12</v>
      </c>
    </row>
    <row r="1186" spans="1:9" x14ac:dyDescent="0.25">
      <c r="A1186" s="216"/>
      <c r="B1186" s="212" t="s">
        <v>1650</v>
      </c>
      <c r="C1186" s="332" t="s">
        <v>2804</v>
      </c>
      <c r="D1186" s="214" t="s">
        <v>14</v>
      </c>
      <c r="E1186" s="235">
        <v>13200</v>
      </c>
      <c r="F1186" s="497">
        <v>41748</v>
      </c>
      <c r="G1186" s="44">
        <v>13200</v>
      </c>
      <c r="H1186" s="86">
        <f t="shared" si="18"/>
        <v>0</v>
      </c>
      <c r="I1186" s="58" t="s">
        <v>12</v>
      </c>
    </row>
    <row r="1187" spans="1:9" x14ac:dyDescent="0.25">
      <c r="A1187" s="216"/>
      <c r="B1187" s="212" t="s">
        <v>1651</v>
      </c>
      <c r="C1187" s="332" t="s">
        <v>2804</v>
      </c>
      <c r="D1187" s="214" t="s">
        <v>545</v>
      </c>
      <c r="E1187" s="235">
        <v>1040</v>
      </c>
      <c r="F1187" s="497">
        <v>41748</v>
      </c>
      <c r="G1187" s="44">
        <v>1040</v>
      </c>
      <c r="H1187" s="86">
        <f t="shared" si="18"/>
        <v>0</v>
      </c>
      <c r="I1187" s="214" t="s">
        <v>12</v>
      </c>
    </row>
    <row r="1188" spans="1:9" x14ac:dyDescent="0.25">
      <c r="A1188" s="216"/>
      <c r="B1188" s="212" t="s">
        <v>1652</v>
      </c>
      <c r="C1188" s="332" t="s">
        <v>2804</v>
      </c>
      <c r="D1188" s="214" t="s">
        <v>19</v>
      </c>
      <c r="E1188" s="235">
        <v>644287.52</v>
      </c>
      <c r="F1188" s="560" t="s">
        <v>4935</v>
      </c>
      <c r="G1188" s="44">
        <f>126183.68+362190+155913.84</f>
        <v>644287.52</v>
      </c>
      <c r="H1188" s="86">
        <f t="shared" si="18"/>
        <v>0</v>
      </c>
      <c r="I1188" s="214"/>
    </row>
    <row r="1189" spans="1:9" x14ac:dyDescent="0.25">
      <c r="A1189" s="216"/>
      <c r="B1189" s="212" t="s">
        <v>1654</v>
      </c>
      <c r="C1189" s="332" t="s">
        <v>2804</v>
      </c>
      <c r="D1189" s="214" t="s">
        <v>111</v>
      </c>
      <c r="E1189" s="235">
        <v>4554</v>
      </c>
      <c r="F1189" s="497">
        <v>41750</v>
      </c>
      <c r="G1189" s="44">
        <v>4554</v>
      </c>
      <c r="H1189" s="86">
        <f t="shared" si="18"/>
        <v>0</v>
      </c>
      <c r="I1189" s="214"/>
    </row>
    <row r="1190" spans="1:9" x14ac:dyDescent="0.25">
      <c r="A1190" s="216"/>
      <c r="B1190" s="212" t="s">
        <v>1655</v>
      </c>
      <c r="C1190" s="332" t="s">
        <v>2804</v>
      </c>
      <c r="D1190" s="214" t="s">
        <v>14</v>
      </c>
      <c r="E1190" s="235">
        <v>2400</v>
      </c>
      <c r="F1190" s="497">
        <v>41748</v>
      </c>
      <c r="G1190" s="44">
        <v>2400</v>
      </c>
      <c r="H1190" s="86">
        <f t="shared" si="18"/>
        <v>0</v>
      </c>
      <c r="I1190" s="214" t="s">
        <v>12</v>
      </c>
    </row>
    <row r="1191" spans="1:9" x14ac:dyDescent="0.25">
      <c r="A1191" s="216"/>
      <c r="B1191" s="212" t="s">
        <v>1656</v>
      </c>
      <c r="C1191" s="332" t="s">
        <v>2804</v>
      </c>
      <c r="D1191" s="214" t="s">
        <v>28</v>
      </c>
      <c r="E1191" s="235">
        <v>11184.3</v>
      </c>
      <c r="F1191" s="497">
        <v>41748</v>
      </c>
      <c r="G1191" s="44">
        <v>11184.3</v>
      </c>
      <c r="H1191" s="86">
        <f t="shared" si="18"/>
        <v>0</v>
      </c>
      <c r="I1191" s="214"/>
    </row>
    <row r="1192" spans="1:9" x14ac:dyDescent="0.25">
      <c r="A1192" s="216"/>
      <c r="B1192" s="212" t="s">
        <v>1657</v>
      </c>
      <c r="C1192" s="332" t="s">
        <v>2804</v>
      </c>
      <c r="D1192" s="214" t="s">
        <v>28</v>
      </c>
      <c r="E1192" s="235">
        <v>871</v>
      </c>
      <c r="F1192" s="497">
        <v>41748</v>
      </c>
      <c r="G1192" s="44">
        <v>871</v>
      </c>
      <c r="H1192" s="86">
        <f t="shared" si="18"/>
        <v>0</v>
      </c>
      <c r="I1192" s="214"/>
    </row>
    <row r="1193" spans="1:9" x14ac:dyDescent="0.25">
      <c r="A1193" s="216"/>
      <c r="B1193" s="212" t="s">
        <v>1660</v>
      </c>
      <c r="C1193" s="332" t="s">
        <v>2804</v>
      </c>
      <c r="D1193" s="214" t="s">
        <v>8</v>
      </c>
      <c r="E1193" s="235">
        <v>7878</v>
      </c>
      <c r="F1193" s="497">
        <v>41748</v>
      </c>
      <c r="G1193" s="44">
        <v>7878</v>
      </c>
      <c r="H1193" s="86">
        <f t="shared" si="18"/>
        <v>0</v>
      </c>
      <c r="I1193" s="214" t="s">
        <v>8</v>
      </c>
    </row>
    <row r="1194" spans="1:9" x14ac:dyDescent="0.25">
      <c r="A1194" s="216"/>
      <c r="B1194" s="212" t="s">
        <v>1661</v>
      </c>
      <c r="C1194" s="332" t="s">
        <v>2804</v>
      </c>
      <c r="D1194" s="214" t="s">
        <v>2775</v>
      </c>
      <c r="E1194" s="235">
        <v>36974</v>
      </c>
      <c r="F1194" s="497">
        <v>41748</v>
      </c>
      <c r="G1194" s="44">
        <v>36974</v>
      </c>
      <c r="H1194" s="86">
        <f t="shared" si="18"/>
        <v>0</v>
      </c>
      <c r="I1194" s="214"/>
    </row>
    <row r="1195" spans="1:9" x14ac:dyDescent="0.25">
      <c r="A1195" s="216"/>
      <c r="B1195" s="212" t="s">
        <v>1662</v>
      </c>
      <c r="C1195" s="332" t="s">
        <v>2804</v>
      </c>
      <c r="D1195" s="214" t="s">
        <v>794</v>
      </c>
      <c r="E1195" s="235">
        <v>1910</v>
      </c>
      <c r="F1195" s="497">
        <v>41748</v>
      </c>
      <c r="G1195" s="44">
        <v>1910</v>
      </c>
      <c r="H1195" s="86">
        <f t="shared" si="18"/>
        <v>0</v>
      </c>
      <c r="I1195" s="214"/>
    </row>
    <row r="1196" spans="1:9" x14ac:dyDescent="0.25">
      <c r="A1196" s="216"/>
      <c r="B1196" s="212" t="s">
        <v>1663</v>
      </c>
      <c r="C1196" s="332" t="s">
        <v>2804</v>
      </c>
      <c r="D1196" s="214" t="s">
        <v>25</v>
      </c>
      <c r="E1196" s="235">
        <v>33636</v>
      </c>
      <c r="F1196" s="557" t="s">
        <v>2811</v>
      </c>
      <c r="G1196" s="245">
        <v>33636</v>
      </c>
      <c r="H1196" s="86">
        <f t="shared" si="18"/>
        <v>0</v>
      </c>
      <c r="I1196" s="214" t="s">
        <v>65</v>
      </c>
    </row>
    <row r="1197" spans="1:9" x14ac:dyDescent="0.25">
      <c r="A1197" s="216"/>
      <c r="B1197" s="212" t="s">
        <v>1664</v>
      </c>
      <c r="C1197" s="332" t="s">
        <v>2804</v>
      </c>
      <c r="D1197" s="214" t="s">
        <v>794</v>
      </c>
      <c r="E1197" s="235">
        <v>391</v>
      </c>
      <c r="F1197" s="497">
        <v>41748</v>
      </c>
      <c r="G1197" s="44">
        <v>391</v>
      </c>
      <c r="H1197" s="86">
        <f t="shared" si="18"/>
        <v>0</v>
      </c>
      <c r="I1197" s="214"/>
    </row>
    <row r="1198" spans="1:9" x14ac:dyDescent="0.25">
      <c r="A1198" s="216"/>
      <c r="B1198" s="212" t="s">
        <v>1665</v>
      </c>
      <c r="C1198" s="332" t="s">
        <v>2804</v>
      </c>
      <c r="D1198" s="214" t="s">
        <v>180</v>
      </c>
      <c r="E1198" s="235">
        <v>28963</v>
      </c>
      <c r="F1198" s="497">
        <v>41748</v>
      </c>
      <c r="G1198" s="44">
        <v>28963</v>
      </c>
      <c r="H1198" s="86">
        <f t="shared" si="18"/>
        <v>0</v>
      </c>
      <c r="I1198" s="214" t="s">
        <v>65</v>
      </c>
    </row>
    <row r="1199" spans="1:9" x14ac:dyDescent="0.25">
      <c r="A1199" s="216"/>
      <c r="B1199" s="212" t="s">
        <v>1666</v>
      </c>
      <c r="C1199" s="332" t="s">
        <v>2804</v>
      </c>
      <c r="D1199" s="214" t="s">
        <v>69</v>
      </c>
      <c r="E1199" s="235">
        <v>4282</v>
      </c>
      <c r="F1199" s="497">
        <v>41748</v>
      </c>
      <c r="G1199" s="44">
        <v>4282</v>
      </c>
      <c r="H1199" s="86">
        <f t="shared" si="18"/>
        <v>0</v>
      </c>
      <c r="I1199" s="214"/>
    </row>
    <row r="1200" spans="1:9" x14ac:dyDescent="0.25">
      <c r="A1200" s="216"/>
      <c r="B1200" s="212" t="s">
        <v>1667</v>
      </c>
      <c r="C1200" s="332" t="s">
        <v>2804</v>
      </c>
      <c r="D1200" s="214" t="s">
        <v>68</v>
      </c>
      <c r="E1200" s="235">
        <v>5652</v>
      </c>
      <c r="F1200" s="497">
        <v>41748</v>
      </c>
      <c r="G1200" s="44">
        <v>5652</v>
      </c>
      <c r="H1200" s="86">
        <f t="shared" si="18"/>
        <v>0</v>
      </c>
      <c r="I1200" s="214"/>
    </row>
    <row r="1201" spans="1:10" x14ac:dyDescent="0.25">
      <c r="A1201" s="216"/>
      <c r="B1201" s="212" t="s">
        <v>1668</v>
      </c>
      <c r="C1201" s="332" t="s">
        <v>2804</v>
      </c>
      <c r="D1201" s="214" t="s">
        <v>55</v>
      </c>
      <c r="E1201" s="235">
        <v>11440</v>
      </c>
      <c r="F1201" s="554" t="s">
        <v>2812</v>
      </c>
      <c r="G1201" s="44">
        <v>11440</v>
      </c>
      <c r="H1201" s="86">
        <f t="shared" si="18"/>
        <v>0</v>
      </c>
      <c r="I1201" s="214" t="s">
        <v>8</v>
      </c>
    </row>
    <row r="1202" spans="1:10" x14ac:dyDescent="0.25">
      <c r="A1202" s="216"/>
      <c r="B1202" s="212" t="s">
        <v>1669</v>
      </c>
      <c r="C1202" s="332" t="s">
        <v>2804</v>
      </c>
      <c r="D1202" s="214" t="s">
        <v>111</v>
      </c>
      <c r="E1202" s="235">
        <v>18184.5</v>
      </c>
      <c r="F1202" s="497">
        <v>41759</v>
      </c>
      <c r="G1202" s="44">
        <v>18184.5</v>
      </c>
      <c r="H1202" s="86">
        <f t="shared" si="18"/>
        <v>0</v>
      </c>
      <c r="I1202" s="214" t="s">
        <v>21</v>
      </c>
    </row>
    <row r="1203" spans="1:10" x14ac:dyDescent="0.25">
      <c r="A1203" s="216"/>
      <c r="B1203" s="212" t="s">
        <v>1670</v>
      </c>
      <c r="C1203" s="332" t="s">
        <v>2804</v>
      </c>
      <c r="D1203" s="214" t="s">
        <v>8</v>
      </c>
      <c r="E1203" s="235">
        <v>395</v>
      </c>
      <c r="F1203" s="497">
        <v>41748</v>
      </c>
      <c r="G1203" s="44">
        <v>395</v>
      </c>
      <c r="H1203" s="86">
        <f t="shared" si="18"/>
        <v>0</v>
      </c>
      <c r="I1203" s="214" t="s">
        <v>8</v>
      </c>
    </row>
    <row r="1204" spans="1:10" x14ac:dyDescent="0.25">
      <c r="A1204" s="216"/>
      <c r="B1204" s="212" t="s">
        <v>1671</v>
      </c>
      <c r="C1204" s="332" t="s">
        <v>2804</v>
      </c>
      <c r="D1204" s="214" t="s">
        <v>8</v>
      </c>
      <c r="E1204" s="235">
        <v>348</v>
      </c>
      <c r="F1204" s="497">
        <v>41748</v>
      </c>
      <c r="G1204" s="44">
        <v>348</v>
      </c>
      <c r="H1204" s="86">
        <f t="shared" si="18"/>
        <v>0</v>
      </c>
      <c r="I1204" s="214" t="s">
        <v>8</v>
      </c>
    </row>
    <row r="1205" spans="1:10" x14ac:dyDescent="0.25">
      <c r="A1205" s="216"/>
      <c r="B1205" s="212" t="s">
        <v>1672</v>
      </c>
      <c r="C1205" s="332" t="s">
        <v>2804</v>
      </c>
      <c r="D1205" s="214" t="s">
        <v>8</v>
      </c>
      <c r="E1205" s="235">
        <v>2511</v>
      </c>
      <c r="F1205" s="497">
        <v>41748</v>
      </c>
      <c r="G1205" s="44">
        <v>2511</v>
      </c>
      <c r="H1205" s="86">
        <f t="shared" si="18"/>
        <v>0</v>
      </c>
      <c r="I1205" s="214" t="s">
        <v>8</v>
      </c>
    </row>
    <row r="1206" spans="1:10" x14ac:dyDescent="0.25">
      <c r="A1206" s="216"/>
      <c r="B1206" s="212" t="s">
        <v>1674</v>
      </c>
      <c r="C1206" s="332" t="s">
        <v>2804</v>
      </c>
      <c r="D1206" s="214" t="s">
        <v>8</v>
      </c>
      <c r="E1206" s="235">
        <v>359</v>
      </c>
      <c r="F1206" s="497">
        <v>41748</v>
      </c>
      <c r="G1206" s="44">
        <v>359</v>
      </c>
      <c r="H1206" s="86">
        <f t="shared" si="18"/>
        <v>0</v>
      </c>
      <c r="I1206" s="214" t="s">
        <v>8</v>
      </c>
    </row>
    <row r="1207" spans="1:10" x14ac:dyDescent="0.25">
      <c r="A1207" s="216"/>
      <c r="B1207" s="212" t="s">
        <v>1676</v>
      </c>
      <c r="C1207" s="332" t="s">
        <v>2804</v>
      </c>
      <c r="D1207" s="214" t="s">
        <v>756</v>
      </c>
      <c r="E1207" s="235">
        <v>1849</v>
      </c>
      <c r="F1207" s="497">
        <v>41748</v>
      </c>
      <c r="G1207" s="44">
        <v>1849</v>
      </c>
      <c r="H1207" s="86">
        <f t="shared" si="18"/>
        <v>0</v>
      </c>
      <c r="I1207" s="214"/>
    </row>
    <row r="1208" spans="1:10" x14ac:dyDescent="0.25">
      <c r="A1208" s="216"/>
      <c r="B1208" s="212" t="s">
        <v>1677</v>
      </c>
      <c r="C1208" s="332" t="s">
        <v>2804</v>
      </c>
      <c r="D1208" s="214" t="s">
        <v>14</v>
      </c>
      <c r="E1208" s="235">
        <v>10400</v>
      </c>
      <c r="F1208" s="497">
        <v>41748</v>
      </c>
      <c r="G1208" s="44">
        <v>10400</v>
      </c>
      <c r="H1208" s="86">
        <f t="shared" si="18"/>
        <v>0</v>
      </c>
      <c r="I1208" s="214"/>
      <c r="J1208" s="76"/>
    </row>
    <row r="1209" spans="1:10" x14ac:dyDescent="0.25">
      <c r="A1209" s="216"/>
      <c r="B1209" s="212" t="s">
        <v>1678</v>
      </c>
      <c r="C1209" s="332" t="s">
        <v>2804</v>
      </c>
      <c r="D1209" s="214" t="s">
        <v>2780</v>
      </c>
      <c r="E1209" s="235">
        <v>10116</v>
      </c>
      <c r="F1209" s="617"/>
      <c r="G1209" s="320"/>
      <c r="H1209" s="86">
        <f t="shared" si="18"/>
        <v>10116</v>
      </c>
      <c r="I1209" s="214"/>
    </row>
    <row r="1210" spans="1:10" x14ac:dyDescent="0.25">
      <c r="A1210" s="216"/>
      <c r="B1210" s="212" t="s">
        <v>1679</v>
      </c>
      <c r="C1210" s="332" t="s">
        <v>2804</v>
      </c>
      <c r="D1210" s="214" t="s">
        <v>250</v>
      </c>
      <c r="E1210" s="235">
        <v>26818</v>
      </c>
      <c r="F1210" s="497">
        <v>41750</v>
      </c>
      <c r="G1210" s="44">
        <v>26818</v>
      </c>
      <c r="H1210" s="86">
        <f t="shared" si="18"/>
        <v>0</v>
      </c>
      <c r="I1210" s="214" t="s">
        <v>21</v>
      </c>
    </row>
    <row r="1211" spans="1:10" x14ac:dyDescent="0.25">
      <c r="A1211" s="216"/>
      <c r="B1211" s="212" t="s">
        <v>1680</v>
      </c>
      <c r="C1211" s="332" t="s">
        <v>2804</v>
      </c>
      <c r="D1211" s="214" t="s">
        <v>8</v>
      </c>
      <c r="E1211" s="235">
        <v>1792</v>
      </c>
      <c r="F1211" s="497">
        <v>41748</v>
      </c>
      <c r="G1211" s="44">
        <v>1792</v>
      </c>
      <c r="H1211" s="86">
        <f t="shared" si="18"/>
        <v>0</v>
      </c>
      <c r="I1211" s="214" t="s">
        <v>8</v>
      </c>
    </row>
    <row r="1212" spans="1:10" x14ac:dyDescent="0.25">
      <c r="A1212" s="216"/>
      <c r="B1212" s="212" t="s">
        <v>1681</v>
      </c>
      <c r="C1212" s="332" t="s">
        <v>2804</v>
      </c>
      <c r="D1212" s="214" t="s">
        <v>130</v>
      </c>
      <c r="E1212" s="235">
        <v>17179.8</v>
      </c>
      <c r="F1212" s="560" t="s">
        <v>2813</v>
      </c>
      <c r="G1212" s="44">
        <v>17179.8</v>
      </c>
      <c r="H1212" s="86">
        <f t="shared" si="18"/>
        <v>0</v>
      </c>
      <c r="I1212" s="214" t="s">
        <v>21</v>
      </c>
    </row>
    <row r="1213" spans="1:10" x14ac:dyDescent="0.25">
      <c r="A1213" s="216"/>
      <c r="B1213" s="212" t="s">
        <v>1683</v>
      </c>
      <c r="C1213" s="332" t="s">
        <v>2804</v>
      </c>
      <c r="D1213" s="214" t="s">
        <v>2780</v>
      </c>
      <c r="E1213" s="235">
        <v>1665</v>
      </c>
      <c r="F1213" s="497">
        <v>41748</v>
      </c>
      <c r="G1213" s="44">
        <v>1665</v>
      </c>
      <c r="H1213" s="86">
        <f t="shared" si="18"/>
        <v>0</v>
      </c>
      <c r="I1213" s="214"/>
    </row>
    <row r="1214" spans="1:10" x14ac:dyDescent="0.25">
      <c r="A1214" s="261">
        <v>41748</v>
      </c>
      <c r="B1214" s="286" t="s">
        <v>1684</v>
      </c>
      <c r="C1214" s="332" t="s">
        <v>2804</v>
      </c>
      <c r="D1214" s="214" t="s">
        <v>8</v>
      </c>
      <c r="E1214" s="235">
        <v>10928</v>
      </c>
      <c r="F1214" s="497">
        <v>41748</v>
      </c>
      <c r="G1214" s="44">
        <v>10928</v>
      </c>
      <c r="H1214" s="291">
        <f t="shared" si="18"/>
        <v>0</v>
      </c>
      <c r="I1214" s="214" t="s">
        <v>8</v>
      </c>
    </row>
    <row r="1215" spans="1:10" x14ac:dyDescent="0.25">
      <c r="A1215" s="216"/>
      <c r="B1215" s="212" t="s">
        <v>1685</v>
      </c>
      <c r="C1215" s="332" t="s">
        <v>2804</v>
      </c>
      <c r="D1215" s="214" t="s">
        <v>2588</v>
      </c>
      <c r="E1215" s="235">
        <v>27432</v>
      </c>
      <c r="F1215" s="566" t="s">
        <v>2814</v>
      </c>
      <c r="G1215" s="44">
        <v>27432</v>
      </c>
      <c r="H1215" s="86">
        <f t="shared" ref="H1215:H1278" si="19">E1215-G1215</f>
        <v>0</v>
      </c>
      <c r="I1215" s="214" t="s">
        <v>27</v>
      </c>
    </row>
    <row r="1216" spans="1:10" x14ac:dyDescent="0.25">
      <c r="A1216" s="216"/>
      <c r="B1216" s="212" t="s">
        <v>1686</v>
      </c>
      <c r="C1216" s="332" t="s">
        <v>2804</v>
      </c>
      <c r="D1216" s="214" t="s">
        <v>18</v>
      </c>
      <c r="E1216" s="235">
        <v>8029</v>
      </c>
      <c r="F1216" s="497">
        <v>41748</v>
      </c>
      <c r="G1216" s="44">
        <v>8029</v>
      </c>
      <c r="H1216" s="248">
        <f t="shared" si="19"/>
        <v>0</v>
      </c>
      <c r="I1216" s="214"/>
    </row>
    <row r="1217" spans="1:9" x14ac:dyDescent="0.25">
      <c r="A1217" s="216"/>
      <c r="B1217" s="212" t="s">
        <v>1687</v>
      </c>
      <c r="C1217" s="332" t="s">
        <v>2804</v>
      </c>
      <c r="D1217" s="214" t="s">
        <v>215</v>
      </c>
      <c r="E1217" s="235">
        <v>308</v>
      </c>
      <c r="F1217" s="497">
        <v>41748</v>
      </c>
      <c r="G1217" s="44">
        <v>308</v>
      </c>
      <c r="H1217" s="86">
        <f t="shared" si="19"/>
        <v>0</v>
      </c>
      <c r="I1217" s="214"/>
    </row>
    <row r="1218" spans="1:9" x14ac:dyDescent="0.25">
      <c r="A1218" s="216"/>
      <c r="B1218" s="212" t="s">
        <v>1688</v>
      </c>
      <c r="C1218" s="332" t="s">
        <v>2804</v>
      </c>
      <c r="D1218" s="214" t="s">
        <v>287</v>
      </c>
      <c r="E1218" s="235">
        <v>32425</v>
      </c>
      <c r="F1218" s="497">
        <v>41750</v>
      </c>
      <c r="G1218" s="44">
        <v>32425</v>
      </c>
      <c r="H1218" s="86">
        <f t="shared" si="19"/>
        <v>0</v>
      </c>
      <c r="I1218" s="214" t="s">
        <v>12</v>
      </c>
    </row>
    <row r="1219" spans="1:9" x14ac:dyDescent="0.25">
      <c r="A1219" s="216"/>
      <c r="B1219" s="212" t="s">
        <v>1689</v>
      </c>
      <c r="C1219" s="332" t="s">
        <v>2804</v>
      </c>
      <c r="D1219" s="214" t="s">
        <v>2801</v>
      </c>
      <c r="E1219" s="235">
        <v>13955</v>
      </c>
      <c r="F1219" s="497">
        <v>41750</v>
      </c>
      <c r="G1219" s="44">
        <v>13955</v>
      </c>
      <c r="H1219" s="86">
        <f t="shared" si="19"/>
        <v>0</v>
      </c>
      <c r="I1219" s="214" t="s">
        <v>12</v>
      </c>
    </row>
    <row r="1220" spans="1:9" x14ac:dyDescent="0.25">
      <c r="A1220" s="216"/>
      <c r="B1220" s="212" t="s">
        <v>1690</v>
      </c>
      <c r="C1220" s="332" t="s">
        <v>2804</v>
      </c>
      <c r="D1220" s="214" t="s">
        <v>2590</v>
      </c>
      <c r="E1220" s="235">
        <v>35938</v>
      </c>
      <c r="F1220" s="566" t="s">
        <v>2815</v>
      </c>
      <c r="G1220" s="245">
        <v>35938</v>
      </c>
      <c r="H1220" s="86">
        <f t="shared" si="19"/>
        <v>0</v>
      </c>
      <c r="I1220" s="214" t="s">
        <v>27</v>
      </c>
    </row>
    <row r="1221" spans="1:9" x14ac:dyDescent="0.25">
      <c r="A1221" s="216"/>
      <c r="B1221" s="212" t="s">
        <v>1691</v>
      </c>
      <c r="C1221" s="332" t="s">
        <v>2804</v>
      </c>
      <c r="D1221" s="214" t="s">
        <v>244</v>
      </c>
      <c r="E1221" s="235">
        <v>19097</v>
      </c>
      <c r="F1221" s="566" t="s">
        <v>2816</v>
      </c>
      <c r="G1221" s="245">
        <v>19097</v>
      </c>
      <c r="H1221" s="86">
        <f t="shared" si="19"/>
        <v>0</v>
      </c>
      <c r="I1221" s="214" t="s">
        <v>27</v>
      </c>
    </row>
    <row r="1222" spans="1:9" x14ac:dyDescent="0.25">
      <c r="A1222" s="216"/>
      <c r="B1222" s="212" t="s">
        <v>1692</v>
      </c>
      <c r="C1222" s="332" t="s">
        <v>2804</v>
      </c>
      <c r="D1222" s="214" t="s">
        <v>92</v>
      </c>
      <c r="E1222" s="235">
        <v>5955</v>
      </c>
      <c r="F1222" s="497">
        <v>41750</v>
      </c>
      <c r="G1222" s="44">
        <v>5955</v>
      </c>
      <c r="H1222" s="86">
        <f t="shared" si="19"/>
        <v>0</v>
      </c>
      <c r="I1222" s="214" t="s">
        <v>27</v>
      </c>
    </row>
    <row r="1223" spans="1:9" x14ac:dyDescent="0.25">
      <c r="A1223" s="216"/>
      <c r="B1223" s="212" t="s">
        <v>1693</v>
      </c>
      <c r="C1223" s="332" t="s">
        <v>2804</v>
      </c>
      <c r="D1223" s="214" t="s">
        <v>269</v>
      </c>
      <c r="E1223" s="235">
        <v>3525</v>
      </c>
      <c r="F1223" s="497">
        <v>41750</v>
      </c>
      <c r="G1223" s="56">
        <v>3525</v>
      </c>
      <c r="H1223" s="86">
        <f t="shared" si="19"/>
        <v>0</v>
      </c>
      <c r="I1223" s="214" t="s">
        <v>12</v>
      </c>
    </row>
    <row r="1224" spans="1:9" x14ac:dyDescent="0.25">
      <c r="A1224" s="216"/>
      <c r="B1224" s="212" t="s">
        <v>1694</v>
      </c>
      <c r="C1224" s="332" t="s">
        <v>2804</v>
      </c>
      <c r="D1224" s="214" t="s">
        <v>124</v>
      </c>
      <c r="E1224" s="235">
        <v>5861</v>
      </c>
      <c r="F1224" s="497">
        <v>41750</v>
      </c>
      <c r="G1224" s="56">
        <v>5861</v>
      </c>
      <c r="H1224" s="86">
        <f t="shared" si="19"/>
        <v>0</v>
      </c>
      <c r="I1224" s="214" t="s">
        <v>12</v>
      </c>
    </row>
    <row r="1225" spans="1:9" x14ac:dyDescent="0.25">
      <c r="A1225" s="216"/>
      <c r="B1225" s="212" t="s">
        <v>1695</v>
      </c>
      <c r="C1225" s="332" t="s">
        <v>2804</v>
      </c>
      <c r="D1225" s="214" t="s">
        <v>304</v>
      </c>
      <c r="E1225" s="235">
        <v>4553</v>
      </c>
      <c r="F1225" s="497">
        <v>41750</v>
      </c>
      <c r="G1225" s="56">
        <v>4553</v>
      </c>
      <c r="H1225" s="86">
        <f t="shared" si="19"/>
        <v>0</v>
      </c>
      <c r="I1225" s="214" t="s">
        <v>12</v>
      </c>
    </row>
    <row r="1226" spans="1:9" x14ac:dyDescent="0.25">
      <c r="A1226" s="216"/>
      <c r="B1226" s="212" t="s">
        <v>1696</v>
      </c>
      <c r="C1226" s="332" t="s">
        <v>2804</v>
      </c>
      <c r="D1226" s="214" t="s">
        <v>649</v>
      </c>
      <c r="E1226" s="235">
        <v>4492</v>
      </c>
      <c r="F1226" s="497">
        <v>41748</v>
      </c>
      <c r="G1226" s="44">
        <v>4492</v>
      </c>
      <c r="H1226" s="86">
        <f t="shared" si="19"/>
        <v>0</v>
      </c>
      <c r="I1226" s="214"/>
    </row>
    <row r="1227" spans="1:9" x14ac:dyDescent="0.25">
      <c r="A1227" s="216"/>
      <c r="B1227" s="212" t="s">
        <v>1698</v>
      </c>
      <c r="C1227" s="332" t="s">
        <v>2804</v>
      </c>
      <c r="D1227" s="214" t="s">
        <v>435</v>
      </c>
      <c r="E1227" s="235">
        <v>6821.5</v>
      </c>
      <c r="F1227" s="557" t="s">
        <v>2817</v>
      </c>
      <c r="G1227" s="44">
        <v>6821.5</v>
      </c>
      <c r="H1227" s="86">
        <f t="shared" si="19"/>
        <v>0</v>
      </c>
      <c r="I1227" s="214" t="s">
        <v>8</v>
      </c>
    </row>
    <row r="1228" spans="1:9" x14ac:dyDescent="0.25">
      <c r="A1228" s="216"/>
      <c r="B1228" s="212" t="s">
        <v>1700</v>
      </c>
      <c r="C1228" s="332" t="s">
        <v>2804</v>
      </c>
      <c r="D1228" s="214" t="s">
        <v>108</v>
      </c>
      <c r="E1228" s="235">
        <v>6392</v>
      </c>
      <c r="F1228" s="497">
        <v>41750</v>
      </c>
      <c r="G1228" s="44">
        <v>6392</v>
      </c>
      <c r="H1228" s="86">
        <f t="shared" si="19"/>
        <v>0</v>
      </c>
      <c r="I1228" s="214" t="s">
        <v>12</v>
      </c>
    </row>
    <row r="1229" spans="1:9" x14ac:dyDescent="0.25">
      <c r="A1229" s="216"/>
      <c r="B1229" s="212" t="s">
        <v>1701</v>
      </c>
      <c r="C1229" s="332" t="s">
        <v>2804</v>
      </c>
      <c r="D1229" s="214" t="s">
        <v>8</v>
      </c>
      <c r="E1229" s="235">
        <v>639</v>
      </c>
      <c r="F1229" s="497">
        <v>41748</v>
      </c>
      <c r="G1229" s="44">
        <v>639</v>
      </c>
      <c r="H1229" s="86">
        <f t="shared" si="19"/>
        <v>0</v>
      </c>
      <c r="I1229" s="214" t="s">
        <v>8</v>
      </c>
    </row>
    <row r="1230" spans="1:9" x14ac:dyDescent="0.25">
      <c r="A1230" s="216"/>
      <c r="B1230" s="212" t="s">
        <v>1702</v>
      </c>
      <c r="C1230" s="332" t="s">
        <v>2804</v>
      </c>
      <c r="D1230" s="214" t="s">
        <v>85</v>
      </c>
      <c r="E1230" s="235">
        <v>23027</v>
      </c>
      <c r="F1230" s="497">
        <v>41750</v>
      </c>
      <c r="G1230" s="44">
        <v>23027</v>
      </c>
      <c r="H1230" s="86">
        <f t="shared" si="19"/>
        <v>0</v>
      </c>
      <c r="I1230" s="214" t="s">
        <v>27</v>
      </c>
    </row>
    <row r="1231" spans="1:9" x14ac:dyDescent="0.25">
      <c r="A1231" s="216"/>
      <c r="B1231" s="212" t="s">
        <v>1704</v>
      </c>
      <c r="C1231" s="332" t="s">
        <v>2804</v>
      </c>
      <c r="D1231" s="214" t="s">
        <v>8</v>
      </c>
      <c r="E1231" s="235">
        <v>2042</v>
      </c>
      <c r="F1231" s="497">
        <v>41748</v>
      </c>
      <c r="G1231" s="44">
        <v>2042</v>
      </c>
      <c r="H1231" s="86">
        <f t="shared" si="19"/>
        <v>0</v>
      </c>
      <c r="I1231" s="214" t="s">
        <v>8</v>
      </c>
    </row>
    <row r="1232" spans="1:9" x14ac:dyDescent="0.25">
      <c r="A1232" s="216"/>
      <c r="B1232" s="212" t="s">
        <v>1705</v>
      </c>
      <c r="C1232" s="332" t="s">
        <v>2804</v>
      </c>
      <c r="D1232" s="214" t="s">
        <v>47</v>
      </c>
      <c r="E1232" s="235">
        <v>4932</v>
      </c>
      <c r="F1232" s="497">
        <v>41750</v>
      </c>
      <c r="G1232" s="44">
        <v>4932</v>
      </c>
      <c r="H1232" s="86">
        <f t="shared" si="19"/>
        <v>0</v>
      </c>
      <c r="I1232" s="214" t="s">
        <v>12</v>
      </c>
    </row>
    <row r="1233" spans="1:9" x14ac:dyDescent="0.25">
      <c r="A1233" s="216"/>
      <c r="B1233" s="212" t="s">
        <v>1706</v>
      </c>
      <c r="C1233" s="332" t="s">
        <v>2804</v>
      </c>
      <c r="D1233" s="214" t="s">
        <v>22</v>
      </c>
      <c r="E1233" s="235">
        <v>1657</v>
      </c>
      <c r="F1233" s="497">
        <v>41748</v>
      </c>
      <c r="G1233" s="44">
        <v>1657</v>
      </c>
      <c r="H1233" s="86">
        <f t="shared" si="19"/>
        <v>0</v>
      </c>
      <c r="I1233" s="214"/>
    </row>
    <row r="1234" spans="1:9" x14ac:dyDescent="0.25">
      <c r="A1234" s="216"/>
      <c r="B1234" s="212" t="s">
        <v>1707</v>
      </c>
      <c r="C1234" s="332" t="s">
        <v>2804</v>
      </c>
      <c r="D1234" s="214" t="s">
        <v>8</v>
      </c>
      <c r="E1234" s="235">
        <v>1114</v>
      </c>
      <c r="F1234" s="497">
        <v>41748</v>
      </c>
      <c r="G1234" s="44">
        <v>1114</v>
      </c>
      <c r="H1234" s="86">
        <f t="shared" si="19"/>
        <v>0</v>
      </c>
      <c r="I1234" s="214" t="s">
        <v>8</v>
      </c>
    </row>
    <row r="1235" spans="1:9" x14ac:dyDescent="0.25">
      <c r="A1235" s="216"/>
      <c r="B1235" s="212" t="s">
        <v>1708</v>
      </c>
      <c r="C1235" s="332" t="s">
        <v>2804</v>
      </c>
      <c r="D1235" s="214" t="s">
        <v>99</v>
      </c>
      <c r="E1235" s="235">
        <v>2836</v>
      </c>
      <c r="F1235" s="497">
        <v>41750</v>
      </c>
      <c r="G1235" s="56">
        <v>2836</v>
      </c>
      <c r="H1235" s="86">
        <f t="shared" si="19"/>
        <v>0</v>
      </c>
      <c r="I1235" s="214" t="s">
        <v>27</v>
      </c>
    </row>
    <row r="1236" spans="1:9" x14ac:dyDescent="0.25">
      <c r="A1236" s="216"/>
      <c r="B1236" s="212" t="s">
        <v>1709</v>
      </c>
      <c r="C1236" s="332" t="s">
        <v>2804</v>
      </c>
      <c r="D1236" s="214" t="s">
        <v>91</v>
      </c>
      <c r="E1236" s="235">
        <v>1112</v>
      </c>
      <c r="F1236" s="497">
        <v>41750</v>
      </c>
      <c r="G1236" s="56">
        <v>1112</v>
      </c>
      <c r="H1236" s="86">
        <f t="shared" si="19"/>
        <v>0</v>
      </c>
      <c r="I1236" s="214" t="s">
        <v>27</v>
      </c>
    </row>
    <row r="1237" spans="1:9" x14ac:dyDescent="0.25">
      <c r="A1237" s="216"/>
      <c r="B1237" s="212" t="s">
        <v>1710</v>
      </c>
      <c r="C1237" s="332" t="s">
        <v>2804</v>
      </c>
      <c r="D1237" s="214" t="s">
        <v>8</v>
      </c>
      <c r="E1237" s="235">
        <v>192</v>
      </c>
      <c r="F1237" s="497">
        <v>41748</v>
      </c>
      <c r="G1237" s="44">
        <v>192</v>
      </c>
      <c r="H1237" s="86">
        <f t="shared" si="19"/>
        <v>0</v>
      </c>
      <c r="I1237" s="214" t="s">
        <v>8</v>
      </c>
    </row>
    <row r="1238" spans="1:9" x14ac:dyDescent="0.25">
      <c r="A1238" s="216"/>
      <c r="B1238" s="212" t="s">
        <v>1711</v>
      </c>
      <c r="C1238" s="332" t="s">
        <v>2804</v>
      </c>
      <c r="D1238" s="214" t="s">
        <v>27</v>
      </c>
      <c r="E1238" s="235">
        <v>28209</v>
      </c>
      <c r="F1238" s="497">
        <v>41750</v>
      </c>
      <c r="G1238" s="56">
        <v>28209</v>
      </c>
      <c r="H1238" s="86">
        <f t="shared" si="19"/>
        <v>0</v>
      </c>
      <c r="I1238" s="214" t="s">
        <v>27</v>
      </c>
    </row>
    <row r="1239" spans="1:9" x14ac:dyDescent="0.25">
      <c r="A1239" s="216"/>
      <c r="B1239" s="212" t="s">
        <v>1712</v>
      </c>
      <c r="C1239" s="332" t="s">
        <v>2804</v>
      </c>
      <c r="D1239" s="214" t="s">
        <v>2818</v>
      </c>
      <c r="E1239" s="235">
        <v>907</v>
      </c>
      <c r="F1239" s="497">
        <v>41750</v>
      </c>
      <c r="G1239" s="56">
        <v>907</v>
      </c>
      <c r="H1239" s="86">
        <f t="shared" si="19"/>
        <v>0</v>
      </c>
      <c r="I1239" s="214" t="s">
        <v>162</v>
      </c>
    </row>
    <row r="1240" spans="1:9" x14ac:dyDescent="0.25">
      <c r="A1240" s="216"/>
      <c r="B1240" s="212" t="s">
        <v>1713</v>
      </c>
      <c r="C1240" s="332" t="s">
        <v>2804</v>
      </c>
      <c r="D1240" s="214" t="s">
        <v>111</v>
      </c>
      <c r="E1240" s="235">
        <v>5888</v>
      </c>
      <c r="F1240" s="497">
        <v>41750</v>
      </c>
      <c r="G1240" s="56">
        <v>5888</v>
      </c>
      <c r="H1240" s="86">
        <f t="shared" si="19"/>
        <v>0</v>
      </c>
      <c r="I1240" s="214" t="s">
        <v>162</v>
      </c>
    </row>
    <row r="1241" spans="1:9" x14ac:dyDescent="0.25">
      <c r="A1241" s="216"/>
      <c r="B1241" s="212" t="s">
        <v>1715</v>
      </c>
      <c r="C1241" s="332" t="s">
        <v>2804</v>
      </c>
      <c r="D1241" s="214" t="s">
        <v>51</v>
      </c>
      <c r="E1241" s="235">
        <v>2904.5</v>
      </c>
      <c r="F1241" s="497">
        <v>41750</v>
      </c>
      <c r="G1241" s="56">
        <v>2904.5</v>
      </c>
      <c r="H1241" s="86">
        <f t="shared" si="19"/>
        <v>0</v>
      </c>
      <c r="I1241" s="214" t="s">
        <v>162</v>
      </c>
    </row>
    <row r="1242" spans="1:9" x14ac:dyDescent="0.25">
      <c r="A1242" s="216"/>
      <c r="B1242" s="212" t="s">
        <v>1716</v>
      </c>
      <c r="C1242" s="332" t="s">
        <v>2804</v>
      </c>
      <c r="D1242" s="214" t="s">
        <v>765</v>
      </c>
      <c r="E1242" s="235">
        <v>3523</v>
      </c>
      <c r="F1242" s="497">
        <v>41750</v>
      </c>
      <c r="G1242" s="56">
        <v>3523</v>
      </c>
      <c r="H1242" s="86">
        <f t="shared" si="19"/>
        <v>0</v>
      </c>
      <c r="I1242" s="214" t="s">
        <v>27</v>
      </c>
    </row>
    <row r="1243" spans="1:9" x14ac:dyDescent="0.25">
      <c r="A1243" s="216"/>
      <c r="B1243" s="212" t="s">
        <v>1717</v>
      </c>
      <c r="C1243" s="332" t="s">
        <v>2804</v>
      </c>
      <c r="D1243" s="214" t="s">
        <v>136</v>
      </c>
      <c r="E1243" s="235">
        <v>2360</v>
      </c>
      <c r="F1243" s="497">
        <v>41748</v>
      </c>
      <c r="G1243" s="44">
        <v>2360</v>
      </c>
      <c r="H1243" s="86">
        <f t="shared" si="19"/>
        <v>0</v>
      </c>
      <c r="I1243" s="214"/>
    </row>
    <row r="1244" spans="1:9" x14ac:dyDescent="0.25">
      <c r="A1244" s="216"/>
      <c r="B1244" s="212" t="s">
        <v>1718</v>
      </c>
      <c r="C1244" s="332" t="s">
        <v>2804</v>
      </c>
      <c r="D1244" s="214" t="s">
        <v>149</v>
      </c>
      <c r="E1244" s="235">
        <v>7696</v>
      </c>
      <c r="F1244" s="497">
        <v>41750</v>
      </c>
      <c r="G1244" s="44">
        <v>7696</v>
      </c>
      <c r="H1244" s="86">
        <f t="shared" si="19"/>
        <v>0</v>
      </c>
      <c r="I1244" s="214" t="s">
        <v>27</v>
      </c>
    </row>
    <row r="1245" spans="1:9" x14ac:dyDescent="0.25">
      <c r="A1245" s="216"/>
      <c r="B1245" s="212" t="s">
        <v>1719</v>
      </c>
      <c r="C1245" s="332" t="s">
        <v>2804</v>
      </c>
      <c r="D1245" s="214" t="s">
        <v>8</v>
      </c>
      <c r="E1245" s="235">
        <v>688</v>
      </c>
      <c r="F1245" s="497">
        <v>41748</v>
      </c>
      <c r="G1245" s="44">
        <v>688</v>
      </c>
      <c r="H1245" s="86">
        <f t="shared" si="19"/>
        <v>0</v>
      </c>
      <c r="I1245" s="214" t="s">
        <v>8</v>
      </c>
    </row>
    <row r="1246" spans="1:9" x14ac:dyDescent="0.25">
      <c r="A1246" s="216"/>
      <c r="B1246" s="212" t="s">
        <v>1720</v>
      </c>
      <c r="C1246" s="332" t="s">
        <v>2804</v>
      </c>
      <c r="D1246" s="214" t="s">
        <v>8</v>
      </c>
      <c r="E1246" s="235">
        <v>7087.5</v>
      </c>
      <c r="F1246" s="497">
        <v>41748</v>
      </c>
      <c r="G1246" s="44">
        <v>7087.5</v>
      </c>
      <c r="H1246" s="86">
        <f t="shared" si="19"/>
        <v>0</v>
      </c>
      <c r="I1246" s="214" t="s">
        <v>8</v>
      </c>
    </row>
    <row r="1247" spans="1:9" x14ac:dyDescent="0.25">
      <c r="A1247" s="216"/>
      <c r="B1247" s="212" t="s">
        <v>1721</v>
      </c>
      <c r="C1247" s="332" t="s">
        <v>2804</v>
      </c>
      <c r="D1247" s="214" t="s">
        <v>23</v>
      </c>
      <c r="E1247" s="235">
        <v>2501.5</v>
      </c>
      <c r="F1247" s="497">
        <v>41748</v>
      </c>
      <c r="G1247" s="44">
        <v>2501.5</v>
      </c>
      <c r="H1247" s="86">
        <f t="shared" si="19"/>
        <v>0</v>
      </c>
      <c r="I1247" s="214"/>
    </row>
    <row r="1248" spans="1:9" x14ac:dyDescent="0.25">
      <c r="A1248" s="216"/>
      <c r="B1248" s="212" t="s">
        <v>1722</v>
      </c>
      <c r="C1248" s="332" t="s">
        <v>2804</v>
      </c>
      <c r="D1248" s="214" t="s">
        <v>392</v>
      </c>
      <c r="E1248" s="235">
        <v>2376</v>
      </c>
      <c r="F1248" s="497">
        <v>41748</v>
      </c>
      <c r="G1248" s="44">
        <v>2376</v>
      </c>
      <c r="H1248" s="86">
        <f t="shared" si="19"/>
        <v>0</v>
      </c>
      <c r="I1248" s="214"/>
    </row>
    <row r="1249" spans="1:9" x14ac:dyDescent="0.25">
      <c r="A1249" s="216"/>
      <c r="B1249" s="212" t="s">
        <v>1723</v>
      </c>
      <c r="C1249" s="332" t="s">
        <v>2804</v>
      </c>
      <c r="D1249" s="214" t="s">
        <v>366</v>
      </c>
      <c r="E1249" s="235">
        <v>3579</v>
      </c>
      <c r="F1249" s="497">
        <v>41748</v>
      </c>
      <c r="G1249" s="44">
        <v>3579</v>
      </c>
      <c r="H1249" s="86">
        <f t="shared" si="19"/>
        <v>0</v>
      </c>
      <c r="I1249" s="214" t="s">
        <v>65</v>
      </c>
    </row>
    <row r="1250" spans="1:9" x14ac:dyDescent="0.25">
      <c r="A1250" s="216"/>
      <c r="B1250" s="212" t="s">
        <v>1724</v>
      </c>
      <c r="C1250" s="332" t="s">
        <v>2804</v>
      </c>
      <c r="D1250" s="214" t="s">
        <v>392</v>
      </c>
      <c r="E1250" s="235">
        <v>680</v>
      </c>
      <c r="F1250" s="497">
        <v>41748</v>
      </c>
      <c r="G1250" s="44">
        <v>680</v>
      </c>
      <c r="H1250" s="86">
        <f t="shared" si="19"/>
        <v>0</v>
      </c>
      <c r="I1250" s="214"/>
    </row>
    <row r="1251" spans="1:9" x14ac:dyDescent="0.25">
      <c r="A1251" s="216"/>
      <c r="B1251" s="212" t="s">
        <v>1725</v>
      </c>
      <c r="C1251" s="332" t="s">
        <v>2804</v>
      </c>
      <c r="D1251" s="214" t="s">
        <v>124</v>
      </c>
      <c r="E1251" s="235">
        <v>2393</v>
      </c>
      <c r="F1251" s="497">
        <v>41749</v>
      </c>
      <c r="G1251" s="44">
        <v>2393</v>
      </c>
      <c r="H1251" s="86">
        <f t="shared" si="19"/>
        <v>0</v>
      </c>
      <c r="I1251" s="214" t="s">
        <v>65</v>
      </c>
    </row>
    <row r="1252" spans="1:9" x14ac:dyDescent="0.25">
      <c r="A1252" s="216"/>
      <c r="B1252" s="212" t="s">
        <v>1727</v>
      </c>
      <c r="C1252" s="332" t="s">
        <v>2804</v>
      </c>
      <c r="D1252" s="214" t="s">
        <v>8</v>
      </c>
      <c r="E1252" s="235">
        <v>806</v>
      </c>
      <c r="F1252" s="497">
        <v>41748</v>
      </c>
      <c r="G1252" s="44">
        <v>806</v>
      </c>
      <c r="H1252" s="86">
        <f t="shared" si="19"/>
        <v>0</v>
      </c>
      <c r="I1252" s="214" t="s">
        <v>8</v>
      </c>
    </row>
    <row r="1253" spans="1:9" x14ac:dyDescent="0.25">
      <c r="A1253" s="216"/>
      <c r="B1253" s="212" t="s">
        <v>1728</v>
      </c>
      <c r="C1253" s="332" t="s">
        <v>2804</v>
      </c>
      <c r="D1253" s="214" t="s">
        <v>523</v>
      </c>
      <c r="E1253" s="235">
        <v>12242.5</v>
      </c>
      <c r="F1253" s="497">
        <v>41759</v>
      </c>
      <c r="G1253" s="44">
        <v>12242.5</v>
      </c>
      <c r="H1253" s="86">
        <f t="shared" si="19"/>
        <v>0</v>
      </c>
      <c r="I1253" s="214" t="s">
        <v>8</v>
      </c>
    </row>
    <row r="1254" spans="1:9" x14ac:dyDescent="0.25">
      <c r="A1254" s="216"/>
      <c r="B1254" s="212" t="s">
        <v>1729</v>
      </c>
      <c r="C1254" s="332" t="s">
        <v>2804</v>
      </c>
      <c r="D1254" s="214" t="s">
        <v>78</v>
      </c>
      <c r="E1254" s="235">
        <v>6759</v>
      </c>
      <c r="F1254" s="497">
        <v>41750</v>
      </c>
      <c r="G1254" s="56">
        <v>6759</v>
      </c>
      <c r="H1254" s="86">
        <f t="shared" si="19"/>
        <v>0</v>
      </c>
      <c r="I1254" s="214" t="s">
        <v>65</v>
      </c>
    </row>
    <row r="1255" spans="1:9" x14ac:dyDescent="0.25">
      <c r="A1255" s="216"/>
      <c r="B1255" s="212" t="s">
        <v>1730</v>
      </c>
      <c r="C1255" s="332" t="s">
        <v>2804</v>
      </c>
      <c r="D1255" s="214" t="s">
        <v>191</v>
      </c>
      <c r="E1255" s="235">
        <v>2556</v>
      </c>
      <c r="F1255" s="497">
        <v>41750</v>
      </c>
      <c r="G1255" s="56">
        <v>2556</v>
      </c>
      <c r="H1255" s="86">
        <f t="shared" si="19"/>
        <v>0</v>
      </c>
      <c r="I1255" s="214" t="s">
        <v>65</v>
      </c>
    </row>
    <row r="1256" spans="1:9" x14ac:dyDescent="0.25">
      <c r="A1256" s="216"/>
      <c r="B1256" s="212" t="s">
        <v>1731</v>
      </c>
      <c r="C1256" s="332" t="s">
        <v>2804</v>
      </c>
      <c r="D1256" s="214" t="s">
        <v>467</v>
      </c>
      <c r="E1256" s="235">
        <v>9384</v>
      </c>
      <c r="F1256" s="497">
        <v>41750</v>
      </c>
      <c r="G1256" s="56">
        <v>9384</v>
      </c>
      <c r="H1256" s="86">
        <f t="shared" si="19"/>
        <v>0</v>
      </c>
      <c r="I1256" s="214" t="s">
        <v>65</v>
      </c>
    </row>
    <row r="1257" spans="1:9" x14ac:dyDescent="0.25">
      <c r="A1257" s="216"/>
      <c r="B1257" s="212" t="s">
        <v>1732</v>
      </c>
      <c r="C1257" s="332" t="s">
        <v>2804</v>
      </c>
      <c r="D1257" s="214" t="s">
        <v>560</v>
      </c>
      <c r="E1257" s="235">
        <v>15193</v>
      </c>
      <c r="F1257" s="497">
        <v>41750</v>
      </c>
      <c r="G1257" s="56">
        <v>15193</v>
      </c>
      <c r="H1257" s="86">
        <f t="shared" si="19"/>
        <v>0</v>
      </c>
      <c r="I1257" s="214" t="s">
        <v>65</v>
      </c>
    </row>
    <row r="1258" spans="1:9" x14ac:dyDescent="0.25">
      <c r="A1258" s="216"/>
      <c r="B1258" s="212" t="s">
        <v>1735</v>
      </c>
      <c r="C1258" s="332" t="s">
        <v>2804</v>
      </c>
      <c r="D1258" s="214" t="s">
        <v>147</v>
      </c>
      <c r="E1258" s="235">
        <v>9715</v>
      </c>
      <c r="F1258" s="497">
        <v>41750</v>
      </c>
      <c r="G1258" s="56">
        <v>9715</v>
      </c>
      <c r="H1258" s="86">
        <f t="shared" si="19"/>
        <v>0</v>
      </c>
      <c r="I1258" s="214" t="s">
        <v>65</v>
      </c>
    </row>
    <row r="1259" spans="1:9" x14ac:dyDescent="0.25">
      <c r="A1259" s="216"/>
      <c r="B1259" s="212" t="s">
        <v>1737</v>
      </c>
      <c r="C1259" s="332" t="s">
        <v>2804</v>
      </c>
      <c r="D1259" s="214" t="s">
        <v>2819</v>
      </c>
      <c r="E1259" s="235">
        <v>5323</v>
      </c>
      <c r="F1259" s="497">
        <v>41750</v>
      </c>
      <c r="G1259" s="56">
        <v>5323</v>
      </c>
      <c r="H1259" s="86">
        <f t="shared" si="19"/>
        <v>0</v>
      </c>
      <c r="I1259" s="214" t="s">
        <v>65</v>
      </c>
    </row>
    <row r="1260" spans="1:9" x14ac:dyDescent="0.25">
      <c r="A1260" s="216"/>
      <c r="B1260" s="212" t="s">
        <v>1738</v>
      </c>
      <c r="C1260" s="332" t="s">
        <v>2804</v>
      </c>
      <c r="D1260" s="214" t="s">
        <v>233</v>
      </c>
      <c r="E1260" s="235">
        <v>1376</v>
      </c>
      <c r="F1260" s="497">
        <v>41750</v>
      </c>
      <c r="G1260" s="56">
        <v>1376</v>
      </c>
      <c r="H1260" s="86">
        <f t="shared" si="19"/>
        <v>0</v>
      </c>
      <c r="I1260" s="214" t="s">
        <v>65</v>
      </c>
    </row>
    <row r="1261" spans="1:9" x14ac:dyDescent="0.25">
      <c r="A1261" s="216"/>
      <c r="B1261" s="212" t="s">
        <v>1739</v>
      </c>
      <c r="C1261" s="332" t="s">
        <v>2804</v>
      </c>
      <c r="D1261" s="214" t="s">
        <v>349</v>
      </c>
      <c r="E1261" s="235">
        <v>6736</v>
      </c>
      <c r="F1261" s="497">
        <v>41750</v>
      </c>
      <c r="G1261" s="56">
        <v>6736</v>
      </c>
      <c r="H1261" s="86">
        <f t="shared" si="19"/>
        <v>0</v>
      </c>
      <c r="I1261" s="214" t="s">
        <v>65</v>
      </c>
    </row>
    <row r="1262" spans="1:9" x14ac:dyDescent="0.25">
      <c r="A1262" s="216"/>
      <c r="B1262" s="212" t="s">
        <v>1740</v>
      </c>
      <c r="C1262" s="332" t="s">
        <v>2804</v>
      </c>
      <c r="D1262" s="214" t="s">
        <v>99</v>
      </c>
      <c r="E1262" s="235">
        <v>2619.5</v>
      </c>
      <c r="F1262" s="497">
        <v>41750</v>
      </c>
      <c r="G1262" s="56">
        <v>2619.5</v>
      </c>
      <c r="H1262" s="86">
        <f t="shared" si="19"/>
        <v>0</v>
      </c>
      <c r="I1262" s="214" t="s">
        <v>65</v>
      </c>
    </row>
    <row r="1263" spans="1:9" x14ac:dyDescent="0.25">
      <c r="A1263" s="216"/>
      <c r="B1263" s="212" t="s">
        <v>1742</v>
      </c>
      <c r="C1263" s="332" t="s">
        <v>2804</v>
      </c>
      <c r="D1263" s="214" t="s">
        <v>2775</v>
      </c>
      <c r="E1263" s="246">
        <v>31527.5</v>
      </c>
      <c r="F1263" s="497">
        <v>41759</v>
      </c>
      <c r="G1263" s="44">
        <v>31527.5</v>
      </c>
      <c r="H1263" s="86">
        <f t="shared" si="19"/>
        <v>0</v>
      </c>
      <c r="I1263" s="214" t="s">
        <v>217</v>
      </c>
    </row>
    <row r="1264" spans="1:9" x14ac:dyDescent="0.25">
      <c r="A1264" s="216">
        <v>41749</v>
      </c>
      <c r="B1264" s="212" t="s">
        <v>1743</v>
      </c>
      <c r="C1264" s="332" t="s">
        <v>2804</v>
      </c>
      <c r="D1264" s="32" t="s">
        <v>8</v>
      </c>
      <c r="E1264" s="267">
        <v>722</v>
      </c>
      <c r="F1264" s="287">
        <v>41749</v>
      </c>
      <c r="G1264" s="34">
        <v>722</v>
      </c>
      <c r="H1264" s="86">
        <f t="shared" si="19"/>
        <v>0</v>
      </c>
      <c r="I1264" s="36" t="s">
        <v>8</v>
      </c>
    </row>
    <row r="1265" spans="1:9" x14ac:dyDescent="0.25">
      <c r="A1265" s="216"/>
      <c r="B1265" s="212" t="s">
        <v>1745</v>
      </c>
      <c r="C1265" s="332" t="s">
        <v>2804</v>
      </c>
      <c r="D1265" s="32" t="s">
        <v>106</v>
      </c>
      <c r="E1265" s="267">
        <v>30369.5</v>
      </c>
      <c r="F1265" s="287">
        <v>41753</v>
      </c>
      <c r="G1265" s="34">
        <v>30369.5</v>
      </c>
      <c r="H1265" s="86">
        <f t="shared" si="19"/>
        <v>0</v>
      </c>
      <c r="I1265" s="32" t="s">
        <v>21</v>
      </c>
    </row>
    <row r="1266" spans="1:9" x14ac:dyDescent="0.25">
      <c r="A1266" s="216"/>
      <c r="B1266" s="212" t="s">
        <v>1747</v>
      </c>
      <c r="C1266" s="332" t="s">
        <v>2804</v>
      </c>
      <c r="D1266" s="32" t="s">
        <v>8</v>
      </c>
      <c r="E1266" s="267">
        <v>206</v>
      </c>
      <c r="F1266" s="287">
        <v>41749</v>
      </c>
      <c r="G1266" s="34">
        <v>206</v>
      </c>
      <c r="H1266" s="86">
        <f t="shared" si="19"/>
        <v>0</v>
      </c>
      <c r="I1266" s="32" t="s">
        <v>8</v>
      </c>
    </row>
    <row r="1267" spans="1:9" x14ac:dyDescent="0.25">
      <c r="A1267" s="216"/>
      <c r="B1267" s="212" t="s">
        <v>1748</v>
      </c>
      <c r="C1267" s="332" t="s">
        <v>2804</v>
      </c>
      <c r="D1267" s="32" t="s">
        <v>8</v>
      </c>
      <c r="E1267" s="267">
        <v>855</v>
      </c>
      <c r="F1267" s="287">
        <v>41749</v>
      </c>
      <c r="G1267" s="34">
        <v>855</v>
      </c>
      <c r="H1267" s="86">
        <f t="shared" si="19"/>
        <v>0</v>
      </c>
      <c r="I1267" s="32" t="s">
        <v>8</v>
      </c>
    </row>
    <row r="1268" spans="1:9" x14ac:dyDescent="0.25">
      <c r="A1268" s="216"/>
      <c r="B1268" s="212" t="s">
        <v>1749</v>
      </c>
      <c r="C1268" s="332" t="s">
        <v>2804</v>
      </c>
      <c r="D1268" s="32" t="s">
        <v>14</v>
      </c>
      <c r="E1268" s="267">
        <v>7347</v>
      </c>
      <c r="F1268" s="287">
        <v>41749</v>
      </c>
      <c r="G1268" s="34">
        <v>7347</v>
      </c>
      <c r="H1268" s="86">
        <f t="shared" si="19"/>
        <v>0</v>
      </c>
      <c r="I1268" s="32" t="s">
        <v>21</v>
      </c>
    </row>
    <row r="1269" spans="1:9" x14ac:dyDescent="0.25">
      <c r="A1269" s="216"/>
      <c r="B1269" s="212" t="s">
        <v>1750</v>
      </c>
      <c r="C1269" s="332" t="s">
        <v>2804</v>
      </c>
      <c r="D1269" s="32" t="s">
        <v>260</v>
      </c>
      <c r="E1269" s="267">
        <v>1160</v>
      </c>
      <c r="F1269" s="287">
        <v>41749</v>
      </c>
      <c r="G1269" s="34">
        <v>1160</v>
      </c>
      <c r="H1269" s="86">
        <f t="shared" si="19"/>
        <v>0</v>
      </c>
      <c r="I1269" s="32" t="s">
        <v>21</v>
      </c>
    </row>
    <row r="1270" spans="1:9" x14ac:dyDescent="0.25">
      <c r="A1270" s="216"/>
      <c r="B1270" s="212" t="s">
        <v>1752</v>
      </c>
      <c r="C1270" s="332" t="s">
        <v>2804</v>
      </c>
      <c r="D1270" s="32" t="s">
        <v>250</v>
      </c>
      <c r="E1270" s="267">
        <v>6741</v>
      </c>
      <c r="F1270" s="287">
        <v>41750</v>
      </c>
      <c r="G1270" s="34">
        <v>6741</v>
      </c>
      <c r="H1270" s="86">
        <f t="shared" si="19"/>
        <v>0</v>
      </c>
      <c r="I1270" s="32" t="s">
        <v>12</v>
      </c>
    </row>
    <row r="1271" spans="1:9" x14ac:dyDescent="0.25">
      <c r="A1271" s="216"/>
      <c r="B1271" s="212" t="s">
        <v>1754</v>
      </c>
      <c r="C1271" s="332" t="s">
        <v>2804</v>
      </c>
      <c r="D1271" s="32" t="s">
        <v>8</v>
      </c>
      <c r="E1271" s="267">
        <v>5533</v>
      </c>
      <c r="F1271" s="287">
        <v>41749</v>
      </c>
      <c r="G1271" s="34">
        <v>5533</v>
      </c>
      <c r="H1271" s="86">
        <f t="shared" si="19"/>
        <v>0</v>
      </c>
      <c r="I1271" s="32" t="s">
        <v>8</v>
      </c>
    </row>
    <row r="1272" spans="1:9" x14ac:dyDescent="0.25">
      <c r="A1272" s="216"/>
      <c r="B1272" s="212" t="s">
        <v>1756</v>
      </c>
      <c r="C1272" s="332" t="s">
        <v>2804</v>
      </c>
      <c r="D1272" s="32" t="s">
        <v>14</v>
      </c>
      <c r="E1272" s="267">
        <v>3931</v>
      </c>
      <c r="F1272" s="287">
        <v>41750</v>
      </c>
      <c r="G1272" s="34">
        <v>3931</v>
      </c>
      <c r="H1272" s="86">
        <f t="shared" si="19"/>
        <v>0</v>
      </c>
      <c r="I1272" s="32" t="s">
        <v>12</v>
      </c>
    </row>
    <row r="1273" spans="1:9" x14ac:dyDescent="0.25">
      <c r="A1273" s="216"/>
      <c r="B1273" s="212" t="s">
        <v>1757</v>
      </c>
      <c r="C1273" s="332" t="s">
        <v>2804</v>
      </c>
      <c r="D1273" s="32" t="s">
        <v>8</v>
      </c>
      <c r="E1273" s="267">
        <v>2100</v>
      </c>
      <c r="F1273" s="287">
        <v>41749</v>
      </c>
      <c r="G1273" s="34">
        <v>2100</v>
      </c>
      <c r="H1273" s="86">
        <f t="shared" si="19"/>
        <v>0</v>
      </c>
      <c r="I1273" s="32" t="s">
        <v>8</v>
      </c>
    </row>
    <row r="1274" spans="1:9" x14ac:dyDescent="0.25">
      <c r="A1274" s="216"/>
      <c r="B1274" s="212" t="s">
        <v>1758</v>
      </c>
      <c r="C1274" s="332" t="s">
        <v>2804</v>
      </c>
      <c r="D1274" s="32" t="s">
        <v>23</v>
      </c>
      <c r="E1274" s="267">
        <v>6053</v>
      </c>
      <c r="F1274" s="287">
        <v>41749</v>
      </c>
      <c r="G1274" s="34">
        <v>6053</v>
      </c>
      <c r="H1274" s="86">
        <f t="shared" si="19"/>
        <v>0</v>
      </c>
      <c r="I1274" s="32"/>
    </row>
    <row r="1275" spans="1:9" x14ac:dyDescent="0.25">
      <c r="A1275" s="216"/>
      <c r="B1275" s="212" t="s">
        <v>1759</v>
      </c>
      <c r="C1275" s="332" t="s">
        <v>2804</v>
      </c>
      <c r="D1275" s="32" t="s">
        <v>2820</v>
      </c>
      <c r="E1275" s="267">
        <v>8412.5</v>
      </c>
      <c r="F1275" s="287">
        <v>41749</v>
      </c>
      <c r="G1275" s="34">
        <v>8412.5</v>
      </c>
      <c r="H1275" s="86">
        <f t="shared" si="19"/>
        <v>0</v>
      </c>
      <c r="I1275" s="32"/>
    </row>
    <row r="1276" spans="1:9" x14ac:dyDescent="0.25">
      <c r="A1276" s="216"/>
      <c r="B1276" s="212" t="s">
        <v>1760</v>
      </c>
      <c r="C1276" s="332" t="s">
        <v>2804</v>
      </c>
      <c r="D1276" s="32" t="s">
        <v>180</v>
      </c>
      <c r="E1276" s="267">
        <v>29565.5</v>
      </c>
      <c r="F1276" s="287">
        <v>41750</v>
      </c>
      <c r="G1276" s="34">
        <v>29565.5</v>
      </c>
      <c r="H1276" s="86">
        <f t="shared" si="19"/>
        <v>0</v>
      </c>
      <c r="I1276" s="32" t="s">
        <v>65</v>
      </c>
    </row>
    <row r="1277" spans="1:9" x14ac:dyDescent="0.25">
      <c r="A1277" s="216"/>
      <c r="B1277" s="212" t="s">
        <v>1761</v>
      </c>
      <c r="C1277" s="332" t="s">
        <v>2804</v>
      </c>
      <c r="D1277" s="32" t="s">
        <v>11</v>
      </c>
      <c r="E1277" s="267">
        <v>28254</v>
      </c>
      <c r="F1277" s="489" t="s">
        <v>2821</v>
      </c>
      <c r="G1277" s="40">
        <v>28254</v>
      </c>
      <c r="H1277" s="86">
        <f t="shared" si="19"/>
        <v>0</v>
      </c>
      <c r="I1277" s="32" t="s">
        <v>65</v>
      </c>
    </row>
    <row r="1278" spans="1:9" x14ac:dyDescent="0.25">
      <c r="A1278" s="216">
        <v>41749</v>
      </c>
      <c r="B1278" s="212" t="s">
        <v>1762</v>
      </c>
      <c r="C1278" s="332" t="s">
        <v>2804</v>
      </c>
      <c r="D1278" s="32" t="s">
        <v>8</v>
      </c>
      <c r="E1278" s="267">
        <v>1459</v>
      </c>
      <c r="F1278" s="287">
        <v>41749</v>
      </c>
      <c r="G1278" s="34">
        <v>1459</v>
      </c>
      <c r="H1278" s="293">
        <f t="shared" si="19"/>
        <v>0</v>
      </c>
      <c r="I1278" s="32" t="s">
        <v>8</v>
      </c>
    </row>
    <row r="1279" spans="1:9" x14ac:dyDescent="0.25">
      <c r="A1279" s="216"/>
      <c r="B1279" s="212" t="s">
        <v>1763</v>
      </c>
      <c r="C1279" s="332" t="s">
        <v>2804</v>
      </c>
      <c r="D1279" s="32" t="s">
        <v>36</v>
      </c>
      <c r="E1279" s="267">
        <v>9126</v>
      </c>
      <c r="F1279" s="287">
        <v>41749</v>
      </c>
      <c r="G1279" s="34">
        <v>9126</v>
      </c>
      <c r="H1279" s="248">
        <f t="shared" ref="H1279:H1342" si="20">E1279-G1279</f>
        <v>0</v>
      </c>
      <c r="I1279" s="32" t="s">
        <v>21</v>
      </c>
    </row>
    <row r="1280" spans="1:9" x14ac:dyDescent="0.25">
      <c r="A1280" s="216"/>
      <c r="B1280" s="212" t="s">
        <v>1764</v>
      </c>
      <c r="C1280" s="332" t="s">
        <v>2804</v>
      </c>
      <c r="D1280" s="32" t="s">
        <v>8</v>
      </c>
      <c r="E1280" s="267">
        <v>442</v>
      </c>
      <c r="F1280" s="287">
        <v>41749</v>
      </c>
      <c r="G1280" s="34">
        <v>442</v>
      </c>
      <c r="H1280" s="248">
        <f t="shared" si="20"/>
        <v>0</v>
      </c>
      <c r="I1280" s="32" t="s">
        <v>8</v>
      </c>
    </row>
    <row r="1281" spans="1:9" x14ac:dyDescent="0.25">
      <c r="A1281" s="216"/>
      <c r="B1281" s="212" t="s">
        <v>1765</v>
      </c>
      <c r="C1281" s="332" t="s">
        <v>2804</v>
      </c>
      <c r="D1281" s="32" t="s">
        <v>64</v>
      </c>
      <c r="E1281" s="267">
        <v>8651.6</v>
      </c>
      <c r="F1281" s="287">
        <v>41750</v>
      </c>
      <c r="G1281" s="34">
        <v>8651.6</v>
      </c>
      <c r="H1281" s="248">
        <f t="shared" si="20"/>
        <v>0</v>
      </c>
      <c r="I1281" s="32" t="s">
        <v>65</v>
      </c>
    </row>
    <row r="1282" spans="1:9" x14ac:dyDescent="0.25">
      <c r="A1282" s="216"/>
      <c r="B1282" s="212" t="s">
        <v>1766</v>
      </c>
      <c r="C1282" s="332" t="s">
        <v>2804</v>
      </c>
      <c r="D1282" s="32" t="s">
        <v>260</v>
      </c>
      <c r="E1282" s="267">
        <v>584</v>
      </c>
      <c r="F1282" s="287">
        <v>41750</v>
      </c>
      <c r="G1282" s="34">
        <v>584</v>
      </c>
      <c r="H1282" s="248">
        <f t="shared" si="20"/>
        <v>0</v>
      </c>
      <c r="I1282" s="32" t="s">
        <v>27</v>
      </c>
    </row>
    <row r="1283" spans="1:9" x14ac:dyDescent="0.25">
      <c r="A1283" s="216"/>
      <c r="B1283" s="212" t="s">
        <v>1767</v>
      </c>
      <c r="C1283" s="332" t="s">
        <v>2804</v>
      </c>
      <c r="D1283" s="32" t="s">
        <v>2768</v>
      </c>
      <c r="E1283" s="267">
        <v>2965.6</v>
      </c>
      <c r="F1283" s="287">
        <v>41749</v>
      </c>
      <c r="G1283" s="34">
        <v>2965.6</v>
      </c>
      <c r="H1283" s="248">
        <f t="shared" si="20"/>
        <v>0</v>
      </c>
      <c r="I1283" s="32" t="s">
        <v>27</v>
      </c>
    </row>
    <row r="1284" spans="1:9" x14ac:dyDescent="0.25">
      <c r="A1284" s="216"/>
      <c r="B1284" s="212" t="s">
        <v>1768</v>
      </c>
      <c r="C1284" s="332" t="s">
        <v>2804</v>
      </c>
      <c r="D1284" s="32" t="s">
        <v>2820</v>
      </c>
      <c r="E1284" s="267">
        <v>7369.2</v>
      </c>
      <c r="F1284" s="287">
        <v>41750</v>
      </c>
      <c r="G1284" s="34">
        <v>7369.2</v>
      </c>
      <c r="H1284" s="248">
        <f t="shared" si="20"/>
        <v>0</v>
      </c>
      <c r="I1284" s="32" t="s">
        <v>65</v>
      </c>
    </row>
    <row r="1285" spans="1:9" x14ac:dyDescent="0.25">
      <c r="A1285" s="216"/>
      <c r="B1285" s="212" t="s">
        <v>1769</v>
      </c>
      <c r="C1285" s="332" t="s">
        <v>2804</v>
      </c>
      <c r="D1285" s="32" t="s">
        <v>68</v>
      </c>
      <c r="E1285" s="267">
        <v>4455</v>
      </c>
      <c r="F1285" s="287">
        <v>41750</v>
      </c>
      <c r="G1285" s="34">
        <v>4455</v>
      </c>
      <c r="H1285" s="248">
        <f t="shared" si="20"/>
        <v>0</v>
      </c>
      <c r="I1285" s="32" t="s">
        <v>65</v>
      </c>
    </row>
    <row r="1286" spans="1:9" x14ac:dyDescent="0.25">
      <c r="A1286" s="216"/>
      <c r="B1286" s="212" t="s">
        <v>1770</v>
      </c>
      <c r="C1286" s="332" t="s">
        <v>2804</v>
      </c>
      <c r="D1286" s="32" t="s">
        <v>8</v>
      </c>
      <c r="E1286" s="267">
        <v>709</v>
      </c>
      <c r="F1286" s="287">
        <v>41749</v>
      </c>
      <c r="G1286" s="34">
        <v>709</v>
      </c>
      <c r="H1286" s="86">
        <f t="shared" si="20"/>
        <v>0</v>
      </c>
      <c r="I1286" s="32" t="s">
        <v>8</v>
      </c>
    </row>
    <row r="1287" spans="1:9" x14ac:dyDescent="0.25">
      <c r="A1287" s="216"/>
      <c r="B1287" s="212" t="s">
        <v>1771</v>
      </c>
      <c r="C1287" s="332" t="s">
        <v>2804</v>
      </c>
      <c r="D1287" s="32" t="s">
        <v>2822</v>
      </c>
      <c r="E1287" s="267">
        <v>3530</v>
      </c>
      <c r="F1287" s="287">
        <v>41749</v>
      </c>
      <c r="G1287" s="34">
        <v>3530</v>
      </c>
      <c r="H1287" s="86">
        <f t="shared" si="20"/>
        <v>0</v>
      </c>
      <c r="I1287" s="32"/>
    </row>
    <row r="1288" spans="1:9" x14ac:dyDescent="0.25">
      <c r="A1288" s="216"/>
      <c r="B1288" s="212" t="s">
        <v>1772</v>
      </c>
      <c r="C1288" s="332" t="s">
        <v>2804</v>
      </c>
      <c r="D1288" s="32" t="s">
        <v>28</v>
      </c>
      <c r="E1288" s="267">
        <v>4526</v>
      </c>
      <c r="F1288" s="287">
        <v>41749</v>
      </c>
      <c r="G1288" s="34">
        <v>4526</v>
      </c>
      <c r="H1288" s="86">
        <f t="shared" si="20"/>
        <v>0</v>
      </c>
      <c r="I1288" s="32"/>
    </row>
    <row r="1289" spans="1:9" x14ac:dyDescent="0.25">
      <c r="A1289" s="216"/>
      <c r="B1289" s="212" t="s">
        <v>1773</v>
      </c>
      <c r="C1289" s="332" t="s">
        <v>2804</v>
      </c>
      <c r="D1289" s="32" t="s">
        <v>130</v>
      </c>
      <c r="E1289" s="267">
        <v>17320</v>
      </c>
      <c r="F1289" s="287">
        <v>41753</v>
      </c>
      <c r="G1289" s="34">
        <v>17320</v>
      </c>
      <c r="H1289" s="86">
        <f t="shared" si="20"/>
        <v>0</v>
      </c>
      <c r="I1289" s="32" t="s">
        <v>21</v>
      </c>
    </row>
    <row r="1290" spans="1:9" x14ac:dyDescent="0.25">
      <c r="A1290" s="216"/>
      <c r="B1290" s="212" t="s">
        <v>1775</v>
      </c>
      <c r="C1290" s="332" t="s">
        <v>2804</v>
      </c>
      <c r="D1290" s="32" t="s">
        <v>2435</v>
      </c>
      <c r="E1290" s="267">
        <v>130</v>
      </c>
      <c r="F1290" s="287">
        <v>41749</v>
      </c>
      <c r="G1290" s="34">
        <v>130</v>
      </c>
      <c r="H1290" s="86">
        <f t="shared" si="20"/>
        <v>0</v>
      </c>
      <c r="I1290" s="32"/>
    </row>
    <row r="1291" spans="1:9" x14ac:dyDescent="0.25">
      <c r="A1291" s="216"/>
      <c r="B1291" s="212" t="s">
        <v>1776</v>
      </c>
      <c r="C1291" s="332" t="s">
        <v>2804</v>
      </c>
      <c r="D1291" s="32" t="s">
        <v>188</v>
      </c>
      <c r="E1291" s="267">
        <v>11969.5</v>
      </c>
      <c r="F1291" s="287">
        <v>41749</v>
      </c>
      <c r="G1291" s="34">
        <v>11969.5</v>
      </c>
      <c r="H1291" s="86">
        <f t="shared" si="20"/>
        <v>0</v>
      </c>
      <c r="I1291" s="32"/>
    </row>
    <row r="1292" spans="1:9" x14ac:dyDescent="0.25">
      <c r="A1292" s="216"/>
      <c r="B1292" s="212" t="s">
        <v>1777</v>
      </c>
      <c r="C1292" s="332" t="s">
        <v>2804</v>
      </c>
      <c r="D1292" s="32" t="s">
        <v>338</v>
      </c>
      <c r="E1292" s="267">
        <v>389</v>
      </c>
      <c r="F1292" s="287">
        <v>41750</v>
      </c>
      <c r="G1292" s="34">
        <v>389</v>
      </c>
      <c r="H1292" s="86">
        <f t="shared" si="20"/>
        <v>0</v>
      </c>
      <c r="I1292" s="32" t="s">
        <v>27</v>
      </c>
    </row>
    <row r="1293" spans="1:9" x14ac:dyDescent="0.25">
      <c r="A1293" s="216"/>
      <c r="B1293" s="212" t="s">
        <v>1778</v>
      </c>
      <c r="C1293" s="332" t="s">
        <v>2804</v>
      </c>
      <c r="D1293" s="32" t="s">
        <v>269</v>
      </c>
      <c r="E1293" s="267">
        <v>2773</v>
      </c>
      <c r="F1293" s="492" t="s">
        <v>2823</v>
      </c>
      <c r="G1293" s="34">
        <v>2773</v>
      </c>
      <c r="H1293" s="86">
        <f t="shared" si="20"/>
        <v>0</v>
      </c>
      <c r="I1293" s="32" t="s">
        <v>27</v>
      </c>
    </row>
    <row r="1294" spans="1:9" x14ac:dyDescent="0.25">
      <c r="A1294" s="216"/>
      <c r="B1294" s="212" t="s">
        <v>1779</v>
      </c>
      <c r="C1294" s="332" t="s">
        <v>2804</v>
      </c>
      <c r="D1294" s="32" t="s">
        <v>2768</v>
      </c>
      <c r="E1294" s="267">
        <v>1025.5</v>
      </c>
      <c r="F1294" s="287">
        <v>41749</v>
      </c>
      <c r="G1294" s="34">
        <v>1025.5</v>
      </c>
      <c r="H1294" s="86">
        <f t="shared" si="20"/>
        <v>0</v>
      </c>
      <c r="I1294" s="32"/>
    </row>
    <row r="1295" spans="1:9" x14ac:dyDescent="0.25">
      <c r="A1295" s="216"/>
      <c r="B1295" s="212" t="s">
        <v>1781</v>
      </c>
      <c r="C1295" s="332" t="s">
        <v>2804</v>
      </c>
      <c r="D1295" s="32" t="s">
        <v>32</v>
      </c>
      <c r="E1295" s="267">
        <v>3567.2</v>
      </c>
      <c r="F1295" s="287">
        <v>41750</v>
      </c>
      <c r="G1295" s="34">
        <v>3567.2</v>
      </c>
      <c r="H1295" s="86">
        <f t="shared" si="20"/>
        <v>0</v>
      </c>
      <c r="I1295" s="32" t="s">
        <v>27</v>
      </c>
    </row>
    <row r="1296" spans="1:9" x14ac:dyDescent="0.25">
      <c r="A1296" s="216"/>
      <c r="B1296" s="212" t="s">
        <v>1783</v>
      </c>
      <c r="C1296" s="332" t="s">
        <v>2804</v>
      </c>
      <c r="D1296" s="265" t="s">
        <v>2824</v>
      </c>
      <c r="E1296" s="266">
        <v>0</v>
      </c>
      <c r="F1296" s="484" t="s">
        <v>2825</v>
      </c>
      <c r="G1296" s="49"/>
      <c r="H1296" s="86">
        <f t="shared" si="20"/>
        <v>0</v>
      </c>
      <c r="I1296" s="32" t="s">
        <v>27</v>
      </c>
    </row>
    <row r="1297" spans="1:9" x14ac:dyDescent="0.25">
      <c r="A1297" s="216"/>
      <c r="B1297" s="212" t="s">
        <v>1784</v>
      </c>
      <c r="C1297" s="332" t="s">
        <v>2804</v>
      </c>
      <c r="D1297" s="32" t="s">
        <v>58</v>
      </c>
      <c r="E1297" s="267">
        <v>2095.1999999999998</v>
      </c>
      <c r="F1297" s="287">
        <v>41750</v>
      </c>
      <c r="G1297" s="34">
        <v>2095.1999999999998</v>
      </c>
      <c r="H1297" s="86">
        <f t="shared" si="20"/>
        <v>0</v>
      </c>
      <c r="I1297" s="32" t="s">
        <v>27</v>
      </c>
    </row>
    <row r="1298" spans="1:9" x14ac:dyDescent="0.25">
      <c r="A1298" s="216"/>
      <c r="B1298" s="212" t="s">
        <v>1785</v>
      </c>
      <c r="C1298" s="332" t="s">
        <v>2804</v>
      </c>
      <c r="D1298" s="20" t="s">
        <v>55</v>
      </c>
      <c r="E1298" s="239">
        <v>10915.2</v>
      </c>
      <c r="F1298" s="497">
        <v>41749</v>
      </c>
      <c r="G1298" s="44">
        <v>10915.2</v>
      </c>
      <c r="H1298" s="86">
        <f t="shared" si="20"/>
        <v>0</v>
      </c>
      <c r="I1298" s="20"/>
    </row>
    <row r="1299" spans="1:9" x14ac:dyDescent="0.25">
      <c r="A1299" s="216"/>
      <c r="B1299" s="212" t="s">
        <v>1786</v>
      </c>
      <c r="C1299" s="332" t="s">
        <v>2804</v>
      </c>
      <c r="D1299" s="32" t="s">
        <v>133</v>
      </c>
      <c r="E1299" s="267">
        <v>21285</v>
      </c>
      <c r="F1299" s="287">
        <v>41749</v>
      </c>
      <c r="G1299" s="34">
        <v>21285</v>
      </c>
      <c r="H1299" s="86">
        <f t="shared" si="20"/>
        <v>0</v>
      </c>
      <c r="I1299" s="32"/>
    </row>
    <row r="1300" spans="1:9" x14ac:dyDescent="0.25">
      <c r="A1300" s="216"/>
      <c r="B1300" s="212" t="s">
        <v>1787</v>
      </c>
      <c r="C1300" s="332" t="s">
        <v>2804</v>
      </c>
      <c r="D1300" s="20" t="s">
        <v>136</v>
      </c>
      <c r="E1300" s="239">
        <v>1910</v>
      </c>
      <c r="F1300" s="497">
        <v>41749</v>
      </c>
      <c r="G1300" s="44">
        <v>1910</v>
      </c>
      <c r="H1300" s="86">
        <f t="shared" si="20"/>
        <v>0</v>
      </c>
      <c r="I1300" s="20"/>
    </row>
    <row r="1301" spans="1:9" x14ac:dyDescent="0.25">
      <c r="A1301" s="216"/>
      <c r="B1301" s="212" t="s">
        <v>1788</v>
      </c>
      <c r="C1301" s="332" t="s">
        <v>2804</v>
      </c>
      <c r="D1301" s="32" t="s">
        <v>47</v>
      </c>
      <c r="E1301" s="267">
        <v>4862.5</v>
      </c>
      <c r="F1301" s="287">
        <v>41750</v>
      </c>
      <c r="G1301" s="34">
        <v>4862.5</v>
      </c>
      <c r="H1301" s="86">
        <f t="shared" si="20"/>
        <v>0</v>
      </c>
      <c r="I1301" s="32" t="s">
        <v>27</v>
      </c>
    </row>
    <row r="1302" spans="1:9" x14ac:dyDescent="0.25">
      <c r="A1302" s="216"/>
      <c r="B1302" s="212" t="s">
        <v>1789</v>
      </c>
      <c r="C1302" s="332" t="s">
        <v>2804</v>
      </c>
      <c r="D1302" s="32" t="s">
        <v>22</v>
      </c>
      <c r="E1302" s="267">
        <v>4680</v>
      </c>
      <c r="F1302" s="287">
        <v>41749</v>
      </c>
      <c r="G1302" s="34">
        <v>4680</v>
      </c>
      <c r="H1302" s="86">
        <f t="shared" si="20"/>
        <v>0</v>
      </c>
      <c r="I1302" s="32"/>
    </row>
    <row r="1303" spans="1:9" x14ac:dyDescent="0.25">
      <c r="A1303" s="216"/>
      <c r="B1303" s="212" t="s">
        <v>1790</v>
      </c>
      <c r="C1303" s="332" t="s">
        <v>2804</v>
      </c>
      <c r="D1303" s="32" t="s">
        <v>2801</v>
      </c>
      <c r="E1303" s="267">
        <v>8669</v>
      </c>
      <c r="F1303" s="287">
        <v>41750</v>
      </c>
      <c r="G1303" s="34">
        <v>8669</v>
      </c>
      <c r="H1303" s="86">
        <f t="shared" si="20"/>
        <v>0</v>
      </c>
      <c r="I1303" s="32" t="s">
        <v>27</v>
      </c>
    </row>
    <row r="1304" spans="1:9" x14ac:dyDescent="0.25">
      <c r="A1304" s="216"/>
      <c r="B1304" s="212" t="s">
        <v>1791</v>
      </c>
      <c r="C1304" s="332" t="s">
        <v>2804</v>
      </c>
      <c r="D1304" s="32" t="s">
        <v>36</v>
      </c>
      <c r="E1304" s="267">
        <v>15975</v>
      </c>
      <c r="F1304" s="287">
        <v>41749</v>
      </c>
      <c r="G1304" s="34">
        <v>15975</v>
      </c>
      <c r="H1304" s="86">
        <f t="shared" si="20"/>
        <v>0</v>
      </c>
      <c r="I1304" s="32" t="s">
        <v>12</v>
      </c>
    </row>
    <row r="1305" spans="1:9" x14ac:dyDescent="0.25">
      <c r="A1305" s="216"/>
      <c r="B1305" s="212" t="s">
        <v>1792</v>
      </c>
      <c r="C1305" s="332" t="s">
        <v>2804</v>
      </c>
      <c r="D1305" s="32" t="s">
        <v>54</v>
      </c>
      <c r="E1305" s="267">
        <v>28400</v>
      </c>
      <c r="F1305" s="287">
        <v>41750</v>
      </c>
      <c r="G1305" s="34">
        <v>28400</v>
      </c>
      <c r="H1305" s="86">
        <f t="shared" si="20"/>
        <v>0</v>
      </c>
      <c r="I1305" s="32" t="s">
        <v>27</v>
      </c>
    </row>
    <row r="1306" spans="1:9" x14ac:dyDescent="0.25">
      <c r="A1306" s="216"/>
      <c r="B1306" s="212" t="s">
        <v>1793</v>
      </c>
      <c r="C1306" s="332" t="s">
        <v>2804</v>
      </c>
      <c r="D1306" s="32" t="s">
        <v>52</v>
      </c>
      <c r="E1306" s="267">
        <v>4201.2</v>
      </c>
      <c r="F1306" s="287">
        <v>41749</v>
      </c>
      <c r="G1306" s="34">
        <v>4201.2</v>
      </c>
      <c r="H1306" s="86">
        <f t="shared" si="20"/>
        <v>0</v>
      </c>
      <c r="I1306" s="32" t="s">
        <v>12</v>
      </c>
    </row>
    <row r="1307" spans="1:9" x14ac:dyDescent="0.25">
      <c r="A1307" s="216"/>
      <c r="B1307" s="212" t="s">
        <v>1794</v>
      </c>
      <c r="C1307" s="332" t="s">
        <v>2804</v>
      </c>
      <c r="D1307" s="32" t="s">
        <v>149</v>
      </c>
      <c r="E1307" s="267">
        <v>6487.2</v>
      </c>
      <c r="F1307" s="287">
        <v>41749</v>
      </c>
      <c r="G1307" s="34">
        <v>6487.2</v>
      </c>
      <c r="H1307" s="86">
        <f t="shared" si="20"/>
        <v>0</v>
      </c>
      <c r="I1307" s="32"/>
    </row>
    <row r="1308" spans="1:9" x14ac:dyDescent="0.25">
      <c r="A1308" s="216"/>
      <c r="B1308" s="212" t="s">
        <v>1796</v>
      </c>
      <c r="C1308" s="332" t="s">
        <v>2804</v>
      </c>
      <c r="D1308" s="32" t="s">
        <v>49</v>
      </c>
      <c r="E1308" s="267">
        <v>6325.6</v>
      </c>
      <c r="F1308" s="287">
        <v>41749</v>
      </c>
      <c r="G1308" s="34">
        <v>6325.6</v>
      </c>
      <c r="H1308" s="86">
        <f t="shared" si="20"/>
        <v>0</v>
      </c>
      <c r="I1308" s="32"/>
    </row>
    <row r="1309" spans="1:9" x14ac:dyDescent="0.25">
      <c r="A1309" s="216"/>
      <c r="B1309" s="212" t="s">
        <v>1797</v>
      </c>
      <c r="C1309" s="332" t="s">
        <v>2804</v>
      </c>
      <c r="D1309" s="32" t="s">
        <v>149</v>
      </c>
      <c r="E1309" s="267">
        <v>4183</v>
      </c>
      <c r="F1309" s="287">
        <v>41749</v>
      </c>
      <c r="G1309" s="34">
        <v>4183</v>
      </c>
      <c r="H1309" s="86">
        <f t="shared" si="20"/>
        <v>0</v>
      </c>
      <c r="I1309" s="32"/>
    </row>
    <row r="1310" spans="1:9" x14ac:dyDescent="0.25">
      <c r="A1310" s="216"/>
      <c r="B1310" s="212" t="s">
        <v>1798</v>
      </c>
      <c r="C1310" s="332" t="s">
        <v>2804</v>
      </c>
      <c r="D1310" s="32" t="s">
        <v>18</v>
      </c>
      <c r="E1310" s="267">
        <v>1713</v>
      </c>
      <c r="F1310" s="287">
        <v>41749</v>
      </c>
      <c r="G1310" s="34">
        <v>1713</v>
      </c>
      <c r="H1310" s="86">
        <f t="shared" si="20"/>
        <v>0</v>
      </c>
      <c r="I1310" s="32"/>
    </row>
    <row r="1311" spans="1:9" x14ac:dyDescent="0.25">
      <c r="A1311" s="216"/>
      <c r="B1311" s="212" t="s">
        <v>1799</v>
      </c>
      <c r="C1311" s="332" t="s">
        <v>2804</v>
      </c>
      <c r="D1311" s="32" t="s">
        <v>16</v>
      </c>
      <c r="E1311" s="267">
        <v>35681.800000000003</v>
      </c>
      <c r="F1311" s="473">
        <v>41781</v>
      </c>
      <c r="G1311" s="40">
        <v>35681.800000000003</v>
      </c>
      <c r="H1311" s="86">
        <f t="shared" si="20"/>
        <v>0</v>
      </c>
      <c r="I1311" s="32"/>
    </row>
    <row r="1312" spans="1:9" x14ac:dyDescent="0.25">
      <c r="A1312" s="216"/>
      <c r="B1312" s="212" t="s">
        <v>1800</v>
      </c>
      <c r="C1312" s="332" t="s">
        <v>2804</v>
      </c>
      <c r="D1312" s="32" t="s">
        <v>494</v>
      </c>
      <c r="E1312" s="267">
        <v>1737.5</v>
      </c>
      <c r="F1312" s="287">
        <v>41749</v>
      </c>
      <c r="G1312" s="34">
        <v>1737.5</v>
      </c>
      <c r="H1312" s="86">
        <f t="shared" si="20"/>
        <v>0</v>
      </c>
      <c r="I1312" s="32"/>
    </row>
    <row r="1313" spans="1:9" x14ac:dyDescent="0.25">
      <c r="A1313" s="216"/>
      <c r="B1313" s="212" t="s">
        <v>1801</v>
      </c>
      <c r="C1313" s="332" t="s">
        <v>2804</v>
      </c>
      <c r="D1313" s="32" t="s">
        <v>8</v>
      </c>
      <c r="E1313" s="267">
        <v>1056</v>
      </c>
      <c r="F1313" s="287">
        <v>41749</v>
      </c>
      <c r="G1313" s="34">
        <v>1056</v>
      </c>
      <c r="H1313" s="86">
        <f t="shared" si="20"/>
        <v>0</v>
      </c>
      <c r="I1313" s="32" t="s">
        <v>8</v>
      </c>
    </row>
    <row r="1314" spans="1:9" x14ac:dyDescent="0.25">
      <c r="A1314" s="216"/>
      <c r="B1314" s="212" t="s">
        <v>1802</v>
      </c>
      <c r="C1314" s="332" t="s">
        <v>2804</v>
      </c>
      <c r="D1314" s="32" t="s">
        <v>890</v>
      </c>
      <c r="E1314" s="267">
        <v>2098</v>
      </c>
      <c r="F1314" s="287">
        <v>41749</v>
      </c>
      <c r="G1314" s="34">
        <v>2098</v>
      </c>
      <c r="H1314" s="86">
        <f t="shared" si="20"/>
        <v>0</v>
      </c>
      <c r="I1314" s="32"/>
    </row>
    <row r="1315" spans="1:9" x14ac:dyDescent="0.25">
      <c r="A1315" s="216"/>
      <c r="B1315" s="212" t="s">
        <v>1803</v>
      </c>
      <c r="C1315" s="332" t="s">
        <v>2804</v>
      </c>
      <c r="D1315" s="32" t="s">
        <v>185</v>
      </c>
      <c r="E1315" s="267">
        <v>18350</v>
      </c>
      <c r="F1315" s="287">
        <v>41751</v>
      </c>
      <c r="G1315" s="34">
        <v>18350</v>
      </c>
      <c r="H1315" s="86">
        <f t="shared" si="20"/>
        <v>0</v>
      </c>
      <c r="I1315" s="32" t="s">
        <v>21</v>
      </c>
    </row>
    <row r="1316" spans="1:9" x14ac:dyDescent="0.25">
      <c r="A1316" s="216"/>
      <c r="B1316" s="212" t="s">
        <v>1804</v>
      </c>
      <c r="C1316" s="332" t="s">
        <v>2804</v>
      </c>
      <c r="D1316" s="32" t="s">
        <v>533</v>
      </c>
      <c r="E1316" s="267">
        <v>399</v>
      </c>
      <c r="F1316" s="287">
        <v>41749</v>
      </c>
      <c r="G1316" s="34">
        <v>399</v>
      </c>
      <c r="H1316" s="86">
        <f t="shared" si="20"/>
        <v>0</v>
      </c>
      <c r="I1316" s="32"/>
    </row>
    <row r="1317" spans="1:9" x14ac:dyDescent="0.25">
      <c r="A1317" s="216">
        <v>41750</v>
      </c>
      <c r="B1317" s="212" t="s">
        <v>1805</v>
      </c>
      <c r="C1317" s="332" t="s">
        <v>2804</v>
      </c>
      <c r="D1317" s="32" t="s">
        <v>1033</v>
      </c>
      <c r="E1317" s="267">
        <v>4569.6000000000004</v>
      </c>
      <c r="F1317" s="287">
        <v>41750</v>
      </c>
      <c r="G1317" s="34">
        <v>4569.6000000000004</v>
      </c>
      <c r="H1317" s="86">
        <f t="shared" si="20"/>
        <v>0</v>
      </c>
      <c r="I1317" s="36"/>
    </row>
    <row r="1318" spans="1:9" x14ac:dyDescent="0.25">
      <c r="A1318" s="216"/>
      <c r="B1318" s="212" t="s">
        <v>1806</v>
      </c>
      <c r="C1318" s="332" t="s">
        <v>2804</v>
      </c>
      <c r="D1318" s="32" t="s">
        <v>144</v>
      </c>
      <c r="E1318" s="267">
        <v>3661</v>
      </c>
      <c r="F1318" s="287">
        <v>41750</v>
      </c>
      <c r="G1318" s="34">
        <v>3661</v>
      </c>
      <c r="H1318" s="86">
        <f t="shared" si="20"/>
        <v>0</v>
      </c>
      <c r="I1318" s="32" t="s">
        <v>27</v>
      </c>
    </row>
    <row r="1319" spans="1:9" x14ac:dyDescent="0.25">
      <c r="A1319" s="216"/>
      <c r="B1319" s="212" t="s">
        <v>1807</v>
      </c>
      <c r="C1319" s="332" t="s">
        <v>2804</v>
      </c>
      <c r="D1319" s="32" t="s">
        <v>2826</v>
      </c>
      <c r="E1319" s="267">
        <v>9191</v>
      </c>
      <c r="F1319" s="489" t="s">
        <v>2827</v>
      </c>
      <c r="G1319" s="34">
        <v>9191</v>
      </c>
      <c r="H1319" s="86">
        <f t="shared" si="20"/>
        <v>0</v>
      </c>
      <c r="I1319" s="32"/>
    </row>
    <row r="1320" spans="1:9" x14ac:dyDescent="0.25">
      <c r="A1320" s="216"/>
      <c r="B1320" s="212" t="s">
        <v>1808</v>
      </c>
      <c r="C1320" s="332" t="s">
        <v>2804</v>
      </c>
      <c r="D1320" s="32" t="s">
        <v>260</v>
      </c>
      <c r="E1320" s="267">
        <v>2920</v>
      </c>
      <c r="F1320" s="287">
        <v>41750</v>
      </c>
      <c r="G1320" s="34">
        <v>2920</v>
      </c>
      <c r="H1320" s="86">
        <f t="shared" si="20"/>
        <v>0</v>
      </c>
      <c r="I1320" s="32" t="s">
        <v>217</v>
      </c>
    </row>
    <row r="1321" spans="1:9" x14ac:dyDescent="0.25">
      <c r="A1321" s="216"/>
      <c r="B1321" s="212" t="s">
        <v>1809</v>
      </c>
      <c r="C1321" s="332" t="s">
        <v>2804</v>
      </c>
      <c r="D1321" s="32" t="s">
        <v>28</v>
      </c>
      <c r="E1321" s="267">
        <v>9178.4</v>
      </c>
      <c r="F1321" s="287">
        <v>41750</v>
      </c>
      <c r="G1321" s="34">
        <v>9178.4</v>
      </c>
      <c r="H1321" s="86">
        <f t="shared" si="20"/>
        <v>0</v>
      </c>
      <c r="I1321" s="32"/>
    </row>
    <row r="1322" spans="1:9" x14ac:dyDescent="0.25">
      <c r="A1322" s="216"/>
      <c r="B1322" s="212" t="s">
        <v>1810</v>
      </c>
      <c r="C1322" s="332" t="s">
        <v>2804</v>
      </c>
      <c r="D1322" s="32" t="s">
        <v>106</v>
      </c>
      <c r="E1322" s="267">
        <v>97531</v>
      </c>
      <c r="F1322" s="473">
        <v>41772</v>
      </c>
      <c r="G1322" s="40">
        <v>97531</v>
      </c>
      <c r="H1322" s="86">
        <f t="shared" si="20"/>
        <v>0</v>
      </c>
      <c r="I1322" s="32" t="s">
        <v>217</v>
      </c>
    </row>
    <row r="1323" spans="1:9" x14ac:dyDescent="0.25">
      <c r="A1323" s="216"/>
      <c r="B1323" s="212" t="s">
        <v>1811</v>
      </c>
      <c r="C1323" s="332" t="s">
        <v>2804</v>
      </c>
      <c r="D1323" s="32" t="s">
        <v>23</v>
      </c>
      <c r="E1323" s="267">
        <v>6009.5</v>
      </c>
      <c r="F1323" s="287">
        <v>41750</v>
      </c>
      <c r="G1323" s="34">
        <v>6009.5</v>
      </c>
      <c r="H1323" s="86">
        <f t="shared" si="20"/>
        <v>0</v>
      </c>
      <c r="I1323" s="32"/>
    </row>
    <row r="1324" spans="1:9" x14ac:dyDescent="0.25">
      <c r="A1324" s="216"/>
      <c r="B1324" s="212" t="s">
        <v>1812</v>
      </c>
      <c r="C1324" s="332" t="s">
        <v>2804</v>
      </c>
      <c r="D1324" s="32" t="s">
        <v>374</v>
      </c>
      <c r="E1324" s="267">
        <v>4950.6000000000004</v>
      </c>
      <c r="F1324" s="287">
        <v>41750</v>
      </c>
      <c r="G1324" s="34">
        <v>4950.6000000000004</v>
      </c>
      <c r="H1324" s="86">
        <f t="shared" si="20"/>
        <v>0</v>
      </c>
      <c r="I1324" s="32"/>
    </row>
    <row r="1325" spans="1:9" x14ac:dyDescent="0.25">
      <c r="A1325" s="216"/>
      <c r="B1325" s="212" t="s">
        <v>1813</v>
      </c>
      <c r="C1325" s="332" t="s">
        <v>2804</v>
      </c>
      <c r="D1325" s="32" t="s">
        <v>374</v>
      </c>
      <c r="E1325" s="267">
        <v>18822</v>
      </c>
      <c r="F1325" s="287">
        <v>41750</v>
      </c>
      <c r="G1325" s="34">
        <v>18822</v>
      </c>
      <c r="H1325" s="86">
        <f t="shared" si="20"/>
        <v>0</v>
      </c>
      <c r="I1325" s="32"/>
    </row>
    <row r="1326" spans="1:9" x14ac:dyDescent="0.25">
      <c r="A1326" s="216"/>
      <c r="B1326" s="212" t="s">
        <v>1815</v>
      </c>
      <c r="C1326" s="332" t="s">
        <v>2804</v>
      </c>
      <c r="D1326" s="32" t="s">
        <v>16</v>
      </c>
      <c r="E1326" s="267">
        <v>38450</v>
      </c>
      <c r="F1326" s="473">
        <v>41781</v>
      </c>
      <c r="G1326" s="40">
        <v>38450</v>
      </c>
      <c r="H1326" s="86">
        <f t="shared" si="20"/>
        <v>0</v>
      </c>
      <c r="I1326" s="32" t="s">
        <v>21</v>
      </c>
    </row>
    <row r="1327" spans="1:9" x14ac:dyDescent="0.25">
      <c r="A1327" s="216"/>
      <c r="B1327" s="212" t="s">
        <v>1816</v>
      </c>
      <c r="C1327" s="332" t="s">
        <v>2804</v>
      </c>
      <c r="D1327" s="32" t="s">
        <v>8</v>
      </c>
      <c r="E1327" s="267">
        <v>365</v>
      </c>
      <c r="F1327" s="287">
        <v>41750</v>
      </c>
      <c r="G1327" s="34">
        <v>365</v>
      </c>
      <c r="H1327" s="86">
        <f t="shared" si="20"/>
        <v>0</v>
      </c>
      <c r="I1327" s="32" t="s">
        <v>8</v>
      </c>
    </row>
    <row r="1328" spans="1:9" x14ac:dyDescent="0.25">
      <c r="A1328" s="216"/>
      <c r="B1328" s="212" t="s">
        <v>1817</v>
      </c>
      <c r="C1328" s="332" t="s">
        <v>2804</v>
      </c>
      <c r="D1328" s="32" t="s">
        <v>288</v>
      </c>
      <c r="E1328" s="267">
        <v>1577</v>
      </c>
      <c r="F1328" s="287">
        <v>41750</v>
      </c>
      <c r="G1328" s="34">
        <v>1577</v>
      </c>
      <c r="H1328" s="86">
        <f t="shared" si="20"/>
        <v>0</v>
      </c>
      <c r="I1328" s="32" t="s">
        <v>217</v>
      </c>
    </row>
    <row r="1329" spans="1:9" x14ac:dyDescent="0.25">
      <c r="A1329" s="216"/>
      <c r="B1329" s="212" t="s">
        <v>1819</v>
      </c>
      <c r="C1329" s="332" t="s">
        <v>2804</v>
      </c>
      <c r="D1329" s="32" t="s">
        <v>2828</v>
      </c>
      <c r="E1329" s="267">
        <v>2134</v>
      </c>
      <c r="F1329" s="287">
        <v>41750</v>
      </c>
      <c r="G1329" s="34">
        <v>2134</v>
      </c>
      <c r="H1329" s="86">
        <f t="shared" si="20"/>
        <v>0</v>
      </c>
      <c r="I1329" s="32" t="s">
        <v>217</v>
      </c>
    </row>
    <row r="1330" spans="1:9" x14ac:dyDescent="0.25">
      <c r="A1330" s="216"/>
      <c r="B1330" s="212" t="s">
        <v>1820</v>
      </c>
      <c r="C1330" s="332" t="s">
        <v>2804</v>
      </c>
      <c r="D1330" s="32" t="s">
        <v>229</v>
      </c>
      <c r="E1330" s="267">
        <v>21690</v>
      </c>
      <c r="F1330" s="287">
        <v>41752</v>
      </c>
      <c r="G1330" s="34">
        <v>21690</v>
      </c>
      <c r="H1330" s="86">
        <f t="shared" si="20"/>
        <v>0</v>
      </c>
      <c r="I1330" s="32" t="s">
        <v>162</v>
      </c>
    </row>
    <row r="1331" spans="1:9" x14ac:dyDescent="0.25">
      <c r="A1331" s="216"/>
      <c r="B1331" s="212" t="s">
        <v>1821</v>
      </c>
      <c r="C1331" s="332" t="s">
        <v>2804</v>
      </c>
      <c r="D1331" s="32" t="s">
        <v>2829</v>
      </c>
      <c r="E1331" s="267">
        <v>1010</v>
      </c>
      <c r="F1331" s="287">
        <v>41750</v>
      </c>
      <c r="G1331" s="34">
        <v>1010</v>
      </c>
      <c r="H1331" s="86">
        <f t="shared" si="20"/>
        <v>0</v>
      </c>
      <c r="I1331" s="32"/>
    </row>
    <row r="1332" spans="1:9" x14ac:dyDescent="0.25">
      <c r="A1332" s="216"/>
      <c r="B1332" s="212" t="s">
        <v>1823</v>
      </c>
      <c r="C1332" s="332" t="s">
        <v>2804</v>
      </c>
      <c r="D1332" s="32" t="s">
        <v>501</v>
      </c>
      <c r="E1332" s="267">
        <v>2957</v>
      </c>
      <c r="F1332" s="287">
        <v>41750</v>
      </c>
      <c r="G1332" s="34">
        <v>2957</v>
      </c>
      <c r="H1332" s="86">
        <f t="shared" si="20"/>
        <v>0</v>
      </c>
      <c r="I1332" s="32"/>
    </row>
    <row r="1333" spans="1:9" x14ac:dyDescent="0.25">
      <c r="A1333" s="216"/>
      <c r="B1333" s="212" t="s">
        <v>1825</v>
      </c>
      <c r="C1333" s="332" t="s">
        <v>2804</v>
      </c>
      <c r="D1333" s="32" t="s">
        <v>50</v>
      </c>
      <c r="E1333" s="267">
        <v>4875</v>
      </c>
      <c r="F1333" s="287">
        <v>41750</v>
      </c>
      <c r="G1333" s="34">
        <v>4875</v>
      </c>
      <c r="H1333" s="86">
        <f t="shared" si="20"/>
        <v>0</v>
      </c>
      <c r="I1333" s="32"/>
    </row>
    <row r="1334" spans="1:9" x14ac:dyDescent="0.25">
      <c r="A1334" s="216"/>
      <c r="B1334" s="212" t="s">
        <v>1826</v>
      </c>
      <c r="C1334" s="332" t="s">
        <v>2804</v>
      </c>
      <c r="D1334" s="32" t="s">
        <v>2830</v>
      </c>
      <c r="E1334" s="267">
        <v>7344</v>
      </c>
      <c r="F1334" s="287">
        <v>41750</v>
      </c>
      <c r="G1334" s="34">
        <v>7344</v>
      </c>
      <c r="H1334" s="86">
        <f t="shared" si="20"/>
        <v>0</v>
      </c>
      <c r="I1334" s="32"/>
    </row>
    <row r="1335" spans="1:9" x14ac:dyDescent="0.25">
      <c r="A1335" s="216"/>
      <c r="B1335" s="212" t="s">
        <v>1827</v>
      </c>
      <c r="C1335" s="332" t="s">
        <v>2804</v>
      </c>
      <c r="D1335" s="32" t="s">
        <v>55</v>
      </c>
      <c r="E1335" s="267">
        <v>7421</v>
      </c>
      <c r="F1335" s="287">
        <v>41750</v>
      </c>
      <c r="G1335" s="34">
        <v>7421</v>
      </c>
      <c r="H1335" s="86">
        <f t="shared" si="20"/>
        <v>0</v>
      </c>
      <c r="I1335" s="32"/>
    </row>
    <row r="1336" spans="1:9" x14ac:dyDescent="0.25">
      <c r="A1336" s="216"/>
      <c r="B1336" s="212" t="s">
        <v>1829</v>
      </c>
      <c r="C1336" s="332" t="s">
        <v>2804</v>
      </c>
      <c r="D1336" s="32" t="s">
        <v>134</v>
      </c>
      <c r="E1336" s="267">
        <v>10220</v>
      </c>
      <c r="F1336" s="287">
        <v>41751</v>
      </c>
      <c r="G1336" s="34">
        <v>10220</v>
      </c>
      <c r="H1336" s="86">
        <f t="shared" si="20"/>
        <v>0</v>
      </c>
      <c r="I1336" s="32" t="s">
        <v>65</v>
      </c>
    </row>
    <row r="1337" spans="1:9" x14ac:dyDescent="0.25">
      <c r="A1337" s="216"/>
      <c r="B1337" s="212" t="s">
        <v>1830</v>
      </c>
      <c r="C1337" s="332" t="s">
        <v>2804</v>
      </c>
      <c r="D1337" s="32" t="s">
        <v>25</v>
      </c>
      <c r="E1337" s="267">
        <v>29714.5</v>
      </c>
      <c r="F1337" s="576" t="s">
        <v>4084</v>
      </c>
      <c r="G1337" s="334">
        <v>28714.5</v>
      </c>
      <c r="H1337" s="237">
        <f t="shared" si="20"/>
        <v>1000</v>
      </c>
      <c r="I1337" s="32" t="s">
        <v>65</v>
      </c>
    </row>
    <row r="1338" spans="1:9" x14ac:dyDescent="0.25">
      <c r="A1338" s="216"/>
      <c r="B1338" s="212" t="s">
        <v>1831</v>
      </c>
      <c r="C1338" s="332" t="s">
        <v>2804</v>
      </c>
      <c r="D1338" s="32" t="s">
        <v>11</v>
      </c>
      <c r="E1338" s="267">
        <v>27634.95</v>
      </c>
      <c r="F1338" s="473">
        <v>41777</v>
      </c>
      <c r="G1338" s="40">
        <v>27634.95</v>
      </c>
      <c r="H1338" s="86">
        <f t="shared" si="20"/>
        <v>0</v>
      </c>
      <c r="I1338" s="32" t="s">
        <v>65</v>
      </c>
    </row>
    <row r="1339" spans="1:9" x14ac:dyDescent="0.25">
      <c r="A1339" s="216"/>
      <c r="B1339" s="212" t="s">
        <v>1833</v>
      </c>
      <c r="C1339" s="332" t="s">
        <v>2804</v>
      </c>
      <c r="D1339" s="32" t="s">
        <v>180</v>
      </c>
      <c r="E1339" s="267">
        <v>29849</v>
      </c>
      <c r="F1339" s="482" t="s">
        <v>2831</v>
      </c>
      <c r="G1339" s="34">
        <v>29849</v>
      </c>
      <c r="H1339" s="86">
        <f t="shared" si="20"/>
        <v>0</v>
      </c>
      <c r="I1339" s="32" t="s">
        <v>65</v>
      </c>
    </row>
    <row r="1340" spans="1:9" x14ac:dyDescent="0.25">
      <c r="A1340" s="216"/>
      <c r="B1340" s="212" t="s">
        <v>1834</v>
      </c>
      <c r="C1340" s="332" t="s">
        <v>2804</v>
      </c>
      <c r="D1340" s="32" t="s">
        <v>479</v>
      </c>
      <c r="E1340" s="267">
        <v>19208</v>
      </c>
      <c r="F1340" s="287">
        <v>41752</v>
      </c>
      <c r="G1340" s="34">
        <v>19208</v>
      </c>
      <c r="H1340" s="86">
        <f t="shared" si="20"/>
        <v>0</v>
      </c>
      <c r="I1340" s="32" t="s">
        <v>162</v>
      </c>
    </row>
    <row r="1341" spans="1:9" x14ac:dyDescent="0.25">
      <c r="A1341" s="216"/>
      <c r="B1341" s="212" t="s">
        <v>1836</v>
      </c>
      <c r="C1341" s="332" t="s">
        <v>2804</v>
      </c>
      <c r="D1341" s="32" t="s">
        <v>666</v>
      </c>
      <c r="E1341" s="267">
        <v>11904</v>
      </c>
      <c r="F1341" s="287">
        <v>41752</v>
      </c>
      <c r="G1341" s="34">
        <v>11904</v>
      </c>
      <c r="H1341" s="86">
        <f t="shared" si="20"/>
        <v>0</v>
      </c>
      <c r="I1341" s="32" t="s">
        <v>162</v>
      </c>
    </row>
    <row r="1342" spans="1:9" x14ac:dyDescent="0.25">
      <c r="A1342" s="261">
        <v>41750</v>
      </c>
      <c r="B1342" s="286" t="s">
        <v>1837</v>
      </c>
      <c r="C1342" s="332" t="s">
        <v>2804</v>
      </c>
      <c r="D1342" s="32" t="s">
        <v>478</v>
      </c>
      <c r="E1342" s="267">
        <v>9009.5</v>
      </c>
      <c r="F1342" s="480" t="s">
        <v>2832</v>
      </c>
      <c r="G1342" s="34">
        <v>9009.5</v>
      </c>
      <c r="H1342" s="291">
        <f t="shared" si="20"/>
        <v>0</v>
      </c>
      <c r="I1342" s="32" t="s">
        <v>65</v>
      </c>
    </row>
    <row r="1343" spans="1:9" x14ac:dyDescent="0.25">
      <c r="A1343" s="216"/>
      <c r="B1343" s="212" t="s">
        <v>1838</v>
      </c>
      <c r="C1343" s="332" t="s">
        <v>2804</v>
      </c>
      <c r="D1343" s="32" t="s">
        <v>163</v>
      </c>
      <c r="E1343" s="267">
        <v>2808</v>
      </c>
      <c r="F1343" s="287">
        <v>41750</v>
      </c>
      <c r="G1343" s="34">
        <v>2808</v>
      </c>
      <c r="H1343" s="86">
        <f t="shared" ref="H1343:H1386" si="21">E1343-G1343</f>
        <v>0</v>
      </c>
      <c r="I1343" s="32" t="s">
        <v>8</v>
      </c>
    </row>
    <row r="1344" spans="1:9" x14ac:dyDescent="0.25">
      <c r="A1344" s="216"/>
      <c r="B1344" s="212" t="s">
        <v>1839</v>
      </c>
      <c r="C1344" s="332" t="s">
        <v>2804</v>
      </c>
      <c r="D1344" s="32" t="s">
        <v>2820</v>
      </c>
      <c r="E1344" s="267">
        <v>12126.5</v>
      </c>
      <c r="F1344" s="287">
        <v>41751</v>
      </c>
      <c r="G1344" s="34">
        <v>12126.5</v>
      </c>
      <c r="H1344" s="248">
        <f t="shared" si="21"/>
        <v>0</v>
      </c>
      <c r="I1344" s="32"/>
    </row>
    <row r="1345" spans="1:9" x14ac:dyDescent="0.25">
      <c r="A1345" s="216"/>
      <c r="B1345" s="212" t="s">
        <v>1841</v>
      </c>
      <c r="C1345" s="332" t="s">
        <v>2804</v>
      </c>
      <c r="D1345" s="32" t="s">
        <v>68</v>
      </c>
      <c r="E1345" s="267">
        <v>5454</v>
      </c>
      <c r="F1345" s="482" t="s">
        <v>2833</v>
      </c>
      <c r="G1345" s="34">
        <v>5454</v>
      </c>
      <c r="H1345" s="86">
        <f t="shared" si="21"/>
        <v>0</v>
      </c>
      <c r="I1345" s="32" t="s">
        <v>65</v>
      </c>
    </row>
    <row r="1346" spans="1:9" x14ac:dyDescent="0.25">
      <c r="A1346" s="216"/>
      <c r="B1346" s="212" t="s">
        <v>1842</v>
      </c>
      <c r="C1346" s="332" t="s">
        <v>2804</v>
      </c>
      <c r="D1346" s="32" t="s">
        <v>8</v>
      </c>
      <c r="E1346" s="267">
        <v>309</v>
      </c>
      <c r="F1346" s="287">
        <v>41750</v>
      </c>
      <c r="G1346" s="34">
        <v>309</v>
      </c>
      <c r="H1346" s="86">
        <f t="shared" si="21"/>
        <v>0</v>
      </c>
      <c r="I1346" s="32" t="s">
        <v>8</v>
      </c>
    </row>
    <row r="1347" spans="1:9" x14ac:dyDescent="0.25">
      <c r="A1347" s="216"/>
      <c r="B1347" s="212" t="s">
        <v>1843</v>
      </c>
      <c r="C1347" s="332" t="s">
        <v>2804</v>
      </c>
      <c r="D1347" s="32" t="s">
        <v>64</v>
      </c>
      <c r="E1347" s="267">
        <v>11197</v>
      </c>
      <c r="F1347" s="287">
        <v>41751</v>
      </c>
      <c r="G1347" s="34">
        <v>11197</v>
      </c>
      <c r="H1347" s="86">
        <f t="shared" si="21"/>
        <v>0</v>
      </c>
      <c r="I1347" s="32" t="s">
        <v>65</v>
      </c>
    </row>
    <row r="1348" spans="1:9" x14ac:dyDescent="0.25">
      <c r="A1348" s="216"/>
      <c r="B1348" s="212" t="s">
        <v>1844</v>
      </c>
      <c r="C1348" s="332" t="s">
        <v>2804</v>
      </c>
      <c r="D1348" s="32" t="s">
        <v>250</v>
      </c>
      <c r="E1348" s="267">
        <v>10877</v>
      </c>
      <c r="F1348" s="287">
        <v>41752</v>
      </c>
      <c r="G1348" s="34">
        <v>10877</v>
      </c>
      <c r="H1348" s="86">
        <f t="shared" si="21"/>
        <v>0</v>
      </c>
      <c r="I1348" s="32" t="s">
        <v>162</v>
      </c>
    </row>
    <row r="1349" spans="1:9" x14ac:dyDescent="0.25">
      <c r="A1349" s="216"/>
      <c r="B1349" s="212" t="s">
        <v>1847</v>
      </c>
      <c r="C1349" s="332" t="s">
        <v>2804</v>
      </c>
      <c r="D1349" s="32" t="s">
        <v>366</v>
      </c>
      <c r="E1349" s="267">
        <v>3864</v>
      </c>
      <c r="F1349" s="287">
        <v>41751</v>
      </c>
      <c r="G1349" s="34">
        <v>3864</v>
      </c>
      <c r="H1349" s="86">
        <f t="shared" si="21"/>
        <v>0</v>
      </c>
      <c r="I1349" s="32" t="s">
        <v>21</v>
      </c>
    </row>
    <row r="1350" spans="1:9" x14ac:dyDescent="0.25">
      <c r="A1350" s="216"/>
      <c r="B1350" s="212" t="s">
        <v>1848</v>
      </c>
      <c r="C1350" s="332" t="s">
        <v>2804</v>
      </c>
      <c r="D1350" s="32" t="s">
        <v>85</v>
      </c>
      <c r="E1350" s="267">
        <v>23046</v>
      </c>
      <c r="F1350" s="492" t="s">
        <v>2834</v>
      </c>
      <c r="G1350" s="34">
        <v>23046</v>
      </c>
      <c r="H1350" s="86">
        <f t="shared" si="21"/>
        <v>0</v>
      </c>
      <c r="I1350" s="32" t="s">
        <v>21</v>
      </c>
    </row>
    <row r="1351" spans="1:9" x14ac:dyDescent="0.25">
      <c r="A1351" s="216"/>
      <c r="B1351" s="212" t="s">
        <v>1849</v>
      </c>
      <c r="C1351" s="332" t="s">
        <v>2804</v>
      </c>
      <c r="D1351" s="20" t="s">
        <v>253</v>
      </c>
      <c r="E1351" s="239">
        <v>5793.1</v>
      </c>
      <c r="F1351" s="497">
        <v>41751</v>
      </c>
      <c r="G1351" s="44">
        <v>5793.1</v>
      </c>
      <c r="H1351" s="86">
        <f t="shared" si="21"/>
        <v>0</v>
      </c>
      <c r="I1351" s="20" t="s">
        <v>21</v>
      </c>
    </row>
    <row r="1352" spans="1:9" x14ac:dyDescent="0.25">
      <c r="A1352" s="216"/>
      <c r="B1352" s="212" t="s">
        <v>1850</v>
      </c>
      <c r="C1352" s="332" t="s">
        <v>2804</v>
      </c>
      <c r="D1352" s="32" t="s">
        <v>2835</v>
      </c>
      <c r="E1352" s="267">
        <v>1560</v>
      </c>
      <c r="F1352" s="287">
        <v>41750</v>
      </c>
      <c r="G1352" s="34">
        <v>1560</v>
      </c>
      <c r="H1352" s="86">
        <f t="shared" si="21"/>
        <v>0</v>
      </c>
      <c r="I1352" s="32" t="s">
        <v>217</v>
      </c>
    </row>
    <row r="1353" spans="1:9" x14ac:dyDescent="0.25">
      <c r="A1353" s="216"/>
      <c r="B1353" s="212" t="s">
        <v>1851</v>
      </c>
      <c r="C1353" s="332" t="s">
        <v>2804</v>
      </c>
      <c r="D1353" s="20" t="s">
        <v>36</v>
      </c>
      <c r="E1353" s="239">
        <v>17317</v>
      </c>
      <c r="F1353" s="497">
        <v>41750</v>
      </c>
      <c r="G1353" s="44">
        <v>17317</v>
      </c>
      <c r="H1353" s="86">
        <f t="shared" si="21"/>
        <v>0</v>
      </c>
      <c r="I1353" s="20" t="s">
        <v>217</v>
      </c>
    </row>
    <row r="1354" spans="1:9" x14ac:dyDescent="0.25">
      <c r="A1354" s="216"/>
      <c r="B1354" s="212" t="s">
        <v>1853</v>
      </c>
      <c r="C1354" s="332" t="s">
        <v>2804</v>
      </c>
      <c r="D1354" s="32" t="s">
        <v>149</v>
      </c>
      <c r="E1354" s="267">
        <v>10055</v>
      </c>
      <c r="F1354" s="287">
        <v>41751</v>
      </c>
      <c r="G1354" s="34">
        <v>10055</v>
      </c>
      <c r="H1354" s="86">
        <f t="shared" si="21"/>
        <v>0</v>
      </c>
      <c r="I1354" s="32" t="s">
        <v>21</v>
      </c>
    </row>
    <row r="1355" spans="1:9" x14ac:dyDescent="0.25">
      <c r="A1355" s="216"/>
      <c r="B1355" s="212" t="s">
        <v>1855</v>
      </c>
      <c r="C1355" s="332" t="s">
        <v>2804</v>
      </c>
      <c r="D1355" s="32" t="s">
        <v>1891</v>
      </c>
      <c r="E1355" s="267">
        <v>3471</v>
      </c>
      <c r="F1355" s="287">
        <v>41750</v>
      </c>
      <c r="G1355" s="34">
        <v>3471</v>
      </c>
      <c r="H1355" s="86">
        <f t="shared" si="21"/>
        <v>0</v>
      </c>
      <c r="I1355" s="32"/>
    </row>
    <row r="1356" spans="1:9" x14ac:dyDescent="0.25">
      <c r="A1356" s="216"/>
      <c r="B1356" s="212" t="s">
        <v>1856</v>
      </c>
      <c r="C1356" s="332" t="s">
        <v>2804</v>
      </c>
      <c r="D1356" s="32" t="s">
        <v>2836</v>
      </c>
      <c r="E1356" s="267">
        <v>9491</v>
      </c>
      <c r="F1356" s="287">
        <v>41750</v>
      </c>
      <c r="G1356" s="34">
        <v>9491</v>
      </c>
      <c r="H1356" s="86">
        <f t="shared" si="21"/>
        <v>0</v>
      </c>
      <c r="I1356" s="32"/>
    </row>
    <row r="1357" spans="1:9" x14ac:dyDescent="0.25">
      <c r="A1357" s="216"/>
      <c r="B1357" s="212" t="s">
        <v>1857</v>
      </c>
      <c r="C1357" s="332" t="s">
        <v>2804</v>
      </c>
      <c r="D1357" s="32" t="s">
        <v>2837</v>
      </c>
      <c r="E1357" s="267">
        <v>33478</v>
      </c>
      <c r="F1357" s="287">
        <v>41751</v>
      </c>
      <c r="G1357" s="34">
        <v>33478</v>
      </c>
      <c r="H1357" s="86">
        <f t="shared" si="21"/>
        <v>0</v>
      </c>
      <c r="I1357" s="32" t="s">
        <v>27</v>
      </c>
    </row>
    <row r="1358" spans="1:9" x14ac:dyDescent="0.25">
      <c r="A1358" s="216"/>
      <c r="B1358" s="212" t="s">
        <v>1858</v>
      </c>
      <c r="C1358" s="332" t="s">
        <v>2804</v>
      </c>
      <c r="D1358" s="32" t="s">
        <v>544</v>
      </c>
      <c r="E1358" s="267">
        <v>7713</v>
      </c>
      <c r="F1358" s="287">
        <v>41751</v>
      </c>
      <c r="G1358" s="34">
        <v>7713</v>
      </c>
      <c r="H1358" s="86">
        <f t="shared" si="21"/>
        <v>0</v>
      </c>
      <c r="I1358" s="32" t="s">
        <v>21</v>
      </c>
    </row>
    <row r="1359" spans="1:9" x14ac:dyDescent="0.25">
      <c r="A1359" s="216"/>
      <c r="B1359" s="212" t="s">
        <v>1859</v>
      </c>
      <c r="C1359" s="332" t="s">
        <v>2804</v>
      </c>
      <c r="D1359" s="32" t="s">
        <v>346</v>
      </c>
      <c r="E1359" s="267">
        <v>2705</v>
      </c>
      <c r="F1359" s="287">
        <v>41751</v>
      </c>
      <c r="G1359" s="34">
        <v>2705</v>
      </c>
      <c r="H1359" s="86">
        <f t="shared" si="21"/>
        <v>0</v>
      </c>
      <c r="I1359" s="32" t="s">
        <v>21</v>
      </c>
    </row>
    <row r="1360" spans="1:9" x14ac:dyDescent="0.25">
      <c r="A1360" s="216"/>
      <c r="B1360" s="212" t="s">
        <v>1860</v>
      </c>
      <c r="C1360" s="332" t="s">
        <v>2804</v>
      </c>
      <c r="D1360" s="32" t="s">
        <v>22</v>
      </c>
      <c r="E1360" s="267">
        <v>6092</v>
      </c>
      <c r="F1360" s="287">
        <v>41750</v>
      </c>
      <c r="G1360" s="34">
        <v>6092</v>
      </c>
      <c r="H1360" s="86">
        <f t="shared" si="21"/>
        <v>0</v>
      </c>
      <c r="I1360" s="32"/>
    </row>
    <row r="1361" spans="1:9" x14ac:dyDescent="0.25">
      <c r="A1361" s="216"/>
      <c r="B1361" s="212" t="s">
        <v>1862</v>
      </c>
      <c r="C1361" s="332" t="s">
        <v>2804</v>
      </c>
      <c r="D1361" s="32" t="s">
        <v>8</v>
      </c>
      <c r="E1361" s="267">
        <v>1426</v>
      </c>
      <c r="F1361" s="287">
        <v>41750</v>
      </c>
      <c r="G1361" s="34">
        <v>1426</v>
      </c>
      <c r="H1361" s="86">
        <f t="shared" si="21"/>
        <v>0</v>
      </c>
      <c r="I1361" s="32" t="s">
        <v>8</v>
      </c>
    </row>
    <row r="1362" spans="1:9" x14ac:dyDescent="0.25">
      <c r="A1362" s="216"/>
      <c r="B1362" s="212" t="s">
        <v>1863</v>
      </c>
      <c r="C1362" s="332" t="s">
        <v>2804</v>
      </c>
      <c r="D1362" s="32" t="s">
        <v>130</v>
      </c>
      <c r="E1362" s="267">
        <v>6859</v>
      </c>
      <c r="F1362" s="482" t="s">
        <v>2838</v>
      </c>
      <c r="G1362" s="34">
        <v>6859</v>
      </c>
      <c r="H1362" s="86">
        <f t="shared" si="21"/>
        <v>0</v>
      </c>
      <c r="I1362" s="32" t="s">
        <v>21</v>
      </c>
    </row>
    <row r="1363" spans="1:9" x14ac:dyDescent="0.25">
      <c r="A1363" s="216"/>
      <c r="B1363" s="212" t="s">
        <v>1864</v>
      </c>
      <c r="C1363" s="332" t="s">
        <v>2804</v>
      </c>
      <c r="D1363" s="32" t="s">
        <v>59</v>
      </c>
      <c r="E1363" s="267">
        <v>13963.5</v>
      </c>
      <c r="F1363" s="473" t="s">
        <v>2839</v>
      </c>
      <c r="G1363" s="34">
        <v>13963.5</v>
      </c>
      <c r="H1363" s="86">
        <f t="shared" si="21"/>
        <v>0</v>
      </c>
      <c r="I1363" s="32" t="s">
        <v>21</v>
      </c>
    </row>
    <row r="1364" spans="1:9" x14ac:dyDescent="0.25">
      <c r="A1364" s="216"/>
      <c r="B1364" s="212" t="s">
        <v>1865</v>
      </c>
      <c r="C1364" s="332" t="s">
        <v>2804</v>
      </c>
      <c r="D1364" s="32" t="s">
        <v>315</v>
      </c>
      <c r="E1364" s="267">
        <v>1539</v>
      </c>
      <c r="F1364" s="287">
        <v>41750</v>
      </c>
      <c r="G1364" s="34">
        <v>1539</v>
      </c>
      <c r="H1364" s="86">
        <f t="shared" si="21"/>
        <v>0</v>
      </c>
      <c r="I1364" s="32"/>
    </row>
    <row r="1365" spans="1:9" x14ac:dyDescent="0.25">
      <c r="A1365" s="216"/>
      <c r="B1365" s="212" t="s">
        <v>1866</v>
      </c>
      <c r="C1365" s="332" t="s">
        <v>2804</v>
      </c>
      <c r="D1365" s="32" t="s">
        <v>315</v>
      </c>
      <c r="E1365" s="267">
        <v>365</v>
      </c>
      <c r="F1365" s="287">
        <v>41751</v>
      </c>
      <c r="G1365" s="34">
        <v>365</v>
      </c>
      <c r="H1365" s="86">
        <f t="shared" si="21"/>
        <v>0</v>
      </c>
      <c r="I1365" s="32" t="s">
        <v>27</v>
      </c>
    </row>
    <row r="1366" spans="1:9" x14ac:dyDescent="0.25">
      <c r="A1366" s="216"/>
      <c r="B1366" s="212" t="s">
        <v>1867</v>
      </c>
      <c r="C1366" s="332" t="s">
        <v>2804</v>
      </c>
      <c r="D1366" s="32" t="s">
        <v>32</v>
      </c>
      <c r="E1366" s="267">
        <v>7634</v>
      </c>
      <c r="F1366" s="287">
        <v>41751</v>
      </c>
      <c r="G1366" s="34">
        <v>7634</v>
      </c>
      <c r="H1366" s="86">
        <f t="shared" si="21"/>
        <v>0</v>
      </c>
      <c r="I1366" s="32" t="s">
        <v>27</v>
      </c>
    </row>
    <row r="1367" spans="1:9" x14ac:dyDescent="0.25">
      <c r="A1367" s="216"/>
      <c r="B1367" s="212" t="s">
        <v>1869</v>
      </c>
      <c r="C1367" s="332" t="s">
        <v>2804</v>
      </c>
      <c r="D1367" s="32" t="s">
        <v>57</v>
      </c>
      <c r="E1367" s="267">
        <v>1175</v>
      </c>
      <c r="F1367" s="287">
        <v>41751</v>
      </c>
      <c r="G1367" s="34">
        <v>1175</v>
      </c>
      <c r="H1367" s="86">
        <f t="shared" si="21"/>
        <v>0</v>
      </c>
      <c r="I1367" s="32" t="s">
        <v>27</v>
      </c>
    </row>
    <row r="1368" spans="1:9" x14ac:dyDescent="0.25">
      <c r="A1368" s="216"/>
      <c r="B1368" s="212" t="s">
        <v>1870</v>
      </c>
      <c r="C1368" s="332" t="s">
        <v>2804</v>
      </c>
      <c r="D1368" s="32" t="s">
        <v>124</v>
      </c>
      <c r="E1368" s="267">
        <v>7892</v>
      </c>
      <c r="F1368" s="287">
        <v>41751</v>
      </c>
      <c r="G1368" s="34">
        <v>7892</v>
      </c>
      <c r="H1368" s="86">
        <f t="shared" si="21"/>
        <v>0</v>
      </c>
      <c r="I1368" s="32" t="s">
        <v>27</v>
      </c>
    </row>
    <row r="1369" spans="1:9" x14ac:dyDescent="0.25">
      <c r="A1369" s="216"/>
      <c r="B1369" s="212" t="s">
        <v>1871</v>
      </c>
      <c r="C1369" s="332" t="s">
        <v>2804</v>
      </c>
      <c r="D1369" s="32" t="s">
        <v>2840</v>
      </c>
      <c r="E1369" s="267">
        <v>1016</v>
      </c>
      <c r="F1369" s="287">
        <v>41751</v>
      </c>
      <c r="G1369" s="34">
        <v>1016</v>
      </c>
      <c r="H1369" s="86">
        <f t="shared" si="21"/>
        <v>0</v>
      </c>
      <c r="I1369" s="32" t="s">
        <v>27</v>
      </c>
    </row>
    <row r="1370" spans="1:9" x14ac:dyDescent="0.25">
      <c r="A1370" s="216"/>
      <c r="B1370" s="212" t="s">
        <v>1872</v>
      </c>
      <c r="C1370" s="332" t="s">
        <v>2804</v>
      </c>
      <c r="D1370" s="32" t="s">
        <v>1782</v>
      </c>
      <c r="E1370" s="267">
        <v>1150</v>
      </c>
      <c r="F1370" s="287">
        <v>41751</v>
      </c>
      <c r="G1370" s="34">
        <v>1150</v>
      </c>
      <c r="H1370" s="86">
        <f t="shared" si="21"/>
        <v>0</v>
      </c>
      <c r="I1370" s="32" t="s">
        <v>27</v>
      </c>
    </row>
    <row r="1371" spans="1:9" x14ac:dyDescent="0.25">
      <c r="A1371" s="216"/>
      <c r="B1371" s="212" t="s">
        <v>1873</v>
      </c>
      <c r="C1371" s="332" t="s">
        <v>2804</v>
      </c>
      <c r="D1371" s="32" t="s">
        <v>34</v>
      </c>
      <c r="E1371" s="267">
        <v>2159.5</v>
      </c>
      <c r="F1371" s="489" t="s">
        <v>2841</v>
      </c>
      <c r="G1371" s="34">
        <v>2159.5</v>
      </c>
      <c r="H1371" s="86">
        <f t="shared" si="21"/>
        <v>0</v>
      </c>
      <c r="I1371" s="32" t="s">
        <v>27</v>
      </c>
    </row>
    <row r="1372" spans="1:9" x14ac:dyDescent="0.25">
      <c r="A1372" s="216"/>
      <c r="B1372" s="212" t="s">
        <v>1875</v>
      </c>
      <c r="C1372" s="332" t="s">
        <v>2804</v>
      </c>
      <c r="D1372" s="32" t="s">
        <v>1389</v>
      </c>
      <c r="E1372" s="267">
        <v>2312</v>
      </c>
      <c r="F1372" s="287">
        <v>41751</v>
      </c>
      <c r="G1372" s="34">
        <v>2312</v>
      </c>
      <c r="H1372" s="86">
        <f t="shared" si="21"/>
        <v>0</v>
      </c>
      <c r="I1372" s="32" t="s">
        <v>27</v>
      </c>
    </row>
    <row r="1373" spans="1:9" x14ac:dyDescent="0.25">
      <c r="A1373" s="216"/>
      <c r="B1373" s="212" t="s">
        <v>1876</v>
      </c>
      <c r="C1373" s="332" t="s">
        <v>2804</v>
      </c>
      <c r="D1373" s="32" t="s">
        <v>2842</v>
      </c>
      <c r="E1373" s="267">
        <v>5659</v>
      </c>
      <c r="F1373" s="287">
        <v>41751</v>
      </c>
      <c r="G1373" s="34">
        <v>5659</v>
      </c>
      <c r="H1373" s="86">
        <f t="shared" si="21"/>
        <v>0</v>
      </c>
      <c r="I1373" s="32" t="s">
        <v>21</v>
      </c>
    </row>
    <row r="1374" spans="1:9" x14ac:dyDescent="0.25">
      <c r="A1374" s="216"/>
      <c r="B1374" s="212" t="s">
        <v>1877</v>
      </c>
      <c r="C1374" s="332" t="s">
        <v>2804</v>
      </c>
      <c r="D1374" s="32" t="s">
        <v>47</v>
      </c>
      <c r="E1374" s="267">
        <v>2253</v>
      </c>
      <c r="F1374" s="287">
        <v>41751</v>
      </c>
      <c r="G1374" s="34">
        <v>2253</v>
      </c>
      <c r="H1374" s="86">
        <f t="shared" si="21"/>
        <v>0</v>
      </c>
      <c r="I1374" s="32" t="s">
        <v>27</v>
      </c>
    </row>
    <row r="1375" spans="1:9" x14ac:dyDescent="0.25">
      <c r="A1375" s="216"/>
      <c r="B1375" s="212" t="s">
        <v>1878</v>
      </c>
      <c r="C1375" s="332" t="s">
        <v>2804</v>
      </c>
      <c r="D1375" s="32" t="s">
        <v>2413</v>
      </c>
      <c r="E1375" s="267">
        <v>1565</v>
      </c>
      <c r="F1375" s="473" t="s">
        <v>2843</v>
      </c>
      <c r="G1375" s="34">
        <v>1565</v>
      </c>
      <c r="H1375" s="86">
        <f t="shared" si="21"/>
        <v>0</v>
      </c>
      <c r="I1375" s="32" t="s">
        <v>27</v>
      </c>
    </row>
    <row r="1376" spans="1:9" x14ac:dyDescent="0.25">
      <c r="A1376" s="216"/>
      <c r="B1376" s="212" t="s">
        <v>1879</v>
      </c>
      <c r="C1376" s="332" t="s">
        <v>2804</v>
      </c>
      <c r="D1376" s="32" t="s">
        <v>956</v>
      </c>
      <c r="E1376" s="267">
        <v>1148</v>
      </c>
      <c r="F1376" s="287">
        <v>41751</v>
      </c>
      <c r="G1376" s="34">
        <v>1148</v>
      </c>
      <c r="H1376" s="86">
        <f t="shared" si="21"/>
        <v>0</v>
      </c>
      <c r="I1376" s="32" t="s">
        <v>27</v>
      </c>
    </row>
    <row r="1377" spans="1:9" x14ac:dyDescent="0.25">
      <c r="A1377" s="216"/>
      <c r="B1377" s="212" t="s">
        <v>1880</v>
      </c>
      <c r="C1377" s="332" t="s">
        <v>2804</v>
      </c>
      <c r="D1377" s="32" t="s">
        <v>441</v>
      </c>
      <c r="E1377" s="267">
        <v>1533.5</v>
      </c>
      <c r="F1377" s="287">
        <v>41751</v>
      </c>
      <c r="G1377" s="34">
        <v>1533.5</v>
      </c>
      <c r="H1377" s="86">
        <f t="shared" si="21"/>
        <v>0</v>
      </c>
      <c r="I1377" s="32" t="s">
        <v>27</v>
      </c>
    </row>
    <row r="1378" spans="1:9" x14ac:dyDescent="0.25">
      <c r="A1378" s="216"/>
      <c r="B1378" s="212" t="s">
        <v>1881</v>
      </c>
      <c r="C1378" s="332" t="s">
        <v>2804</v>
      </c>
      <c r="D1378" s="32" t="s">
        <v>2844</v>
      </c>
      <c r="E1378" s="267">
        <v>1502</v>
      </c>
      <c r="F1378" s="287">
        <v>41751</v>
      </c>
      <c r="G1378" s="34">
        <v>1502</v>
      </c>
      <c r="H1378" s="86">
        <f t="shared" si="21"/>
        <v>0</v>
      </c>
      <c r="I1378" s="32" t="s">
        <v>27</v>
      </c>
    </row>
    <row r="1379" spans="1:9" x14ac:dyDescent="0.25">
      <c r="A1379" s="216"/>
      <c r="B1379" s="212" t="s">
        <v>1883</v>
      </c>
      <c r="C1379" s="332" t="s">
        <v>2804</v>
      </c>
      <c r="D1379" s="32" t="s">
        <v>124</v>
      </c>
      <c r="E1379" s="267">
        <v>4455</v>
      </c>
      <c r="F1379" s="287">
        <v>41750</v>
      </c>
      <c r="G1379" s="34">
        <v>4455</v>
      </c>
      <c r="H1379" s="86">
        <f t="shared" si="21"/>
        <v>0</v>
      </c>
      <c r="I1379" s="32" t="s">
        <v>1074</v>
      </c>
    </row>
    <row r="1380" spans="1:9" x14ac:dyDescent="0.25">
      <c r="A1380" s="216"/>
      <c r="B1380" s="212" t="s">
        <v>1884</v>
      </c>
      <c r="C1380" s="332" t="s">
        <v>2804</v>
      </c>
      <c r="D1380" s="32" t="s">
        <v>133</v>
      </c>
      <c r="E1380" s="267">
        <v>35271</v>
      </c>
      <c r="F1380" s="473" t="s">
        <v>2845</v>
      </c>
      <c r="G1380" s="34">
        <v>35271</v>
      </c>
      <c r="H1380" s="86">
        <f t="shared" si="21"/>
        <v>0</v>
      </c>
      <c r="I1380" s="32"/>
    </row>
    <row r="1381" spans="1:9" x14ac:dyDescent="0.25">
      <c r="A1381" s="216"/>
      <c r="B1381" s="212" t="s">
        <v>1885</v>
      </c>
      <c r="C1381" s="332" t="s">
        <v>2804</v>
      </c>
      <c r="D1381" s="32" t="s">
        <v>136</v>
      </c>
      <c r="E1381" s="267">
        <v>876</v>
      </c>
      <c r="F1381" s="287">
        <v>41750</v>
      </c>
      <c r="G1381" s="34">
        <v>876</v>
      </c>
      <c r="H1381" s="86">
        <f t="shared" si="21"/>
        <v>0</v>
      </c>
      <c r="I1381" s="32"/>
    </row>
    <row r="1382" spans="1:9" x14ac:dyDescent="0.25">
      <c r="A1382" s="216"/>
      <c r="B1382" s="212" t="s">
        <v>1886</v>
      </c>
      <c r="C1382" s="332" t="s">
        <v>2804</v>
      </c>
      <c r="D1382" s="32" t="s">
        <v>74</v>
      </c>
      <c r="E1382" s="267">
        <v>6896</v>
      </c>
      <c r="F1382" s="287">
        <v>41750</v>
      </c>
      <c r="G1382" s="34">
        <v>6896</v>
      </c>
      <c r="H1382" s="86">
        <f t="shared" si="21"/>
        <v>0</v>
      </c>
      <c r="I1382" s="32"/>
    </row>
    <row r="1383" spans="1:9" x14ac:dyDescent="0.25">
      <c r="A1383" s="216"/>
      <c r="B1383" s="212" t="s">
        <v>1887</v>
      </c>
      <c r="C1383" s="332" t="s">
        <v>2804</v>
      </c>
      <c r="D1383" s="32" t="s">
        <v>141</v>
      </c>
      <c r="E1383" s="267">
        <v>7339</v>
      </c>
      <c r="F1383" s="287">
        <v>41750</v>
      </c>
      <c r="G1383" s="34">
        <v>7339</v>
      </c>
      <c r="H1383" s="86">
        <f t="shared" si="21"/>
        <v>0</v>
      </c>
      <c r="I1383" s="32"/>
    </row>
    <row r="1384" spans="1:9" x14ac:dyDescent="0.25">
      <c r="A1384" s="216"/>
      <c r="B1384" s="212" t="s">
        <v>1889</v>
      </c>
      <c r="C1384" s="332" t="s">
        <v>2804</v>
      </c>
      <c r="D1384" s="32" t="s">
        <v>144</v>
      </c>
      <c r="E1384" s="267">
        <v>2147</v>
      </c>
      <c r="F1384" s="287">
        <v>41751</v>
      </c>
      <c r="G1384" s="34">
        <v>2147</v>
      </c>
      <c r="H1384" s="86">
        <f t="shared" si="21"/>
        <v>0</v>
      </c>
      <c r="I1384" s="32" t="s">
        <v>217</v>
      </c>
    </row>
    <row r="1385" spans="1:9" x14ac:dyDescent="0.25">
      <c r="A1385" s="216"/>
      <c r="B1385" s="212" t="s">
        <v>1890</v>
      </c>
      <c r="C1385" s="332" t="s">
        <v>2804</v>
      </c>
      <c r="D1385" s="32" t="s">
        <v>78</v>
      </c>
      <c r="E1385" s="267">
        <v>2268</v>
      </c>
      <c r="F1385" s="287">
        <v>41751</v>
      </c>
      <c r="G1385" s="34">
        <v>2268</v>
      </c>
      <c r="H1385" s="86">
        <f t="shared" si="21"/>
        <v>0</v>
      </c>
      <c r="I1385" s="32" t="s">
        <v>217</v>
      </c>
    </row>
    <row r="1386" spans="1:9" x14ac:dyDescent="0.25">
      <c r="A1386" s="216"/>
      <c r="B1386" s="212" t="s">
        <v>1892</v>
      </c>
      <c r="C1386" s="332" t="s">
        <v>2804</v>
      </c>
      <c r="D1386" s="32" t="s">
        <v>80</v>
      </c>
      <c r="E1386" s="267">
        <v>2466</v>
      </c>
      <c r="F1386" s="287">
        <v>41751</v>
      </c>
      <c r="G1386" s="34">
        <v>2466</v>
      </c>
      <c r="H1386" s="86">
        <f t="shared" si="21"/>
        <v>0</v>
      </c>
      <c r="I1386" s="32" t="s">
        <v>217</v>
      </c>
    </row>
    <row r="1387" spans="1:9" x14ac:dyDescent="0.25">
      <c r="A1387" s="216"/>
      <c r="B1387" s="212" t="s">
        <v>1893</v>
      </c>
      <c r="C1387" s="332" t="s">
        <v>2804</v>
      </c>
      <c r="D1387" s="32" t="s">
        <v>498</v>
      </c>
      <c r="E1387" s="267">
        <v>675</v>
      </c>
      <c r="F1387" s="287">
        <v>41751</v>
      </c>
      <c r="G1387" s="34">
        <v>675</v>
      </c>
      <c r="H1387" s="86">
        <f>E1387-G1387</f>
        <v>0</v>
      </c>
      <c r="I1387" s="32" t="s">
        <v>217</v>
      </c>
    </row>
    <row r="1388" spans="1:9" x14ac:dyDescent="0.25">
      <c r="A1388" s="216"/>
      <c r="B1388" s="212" t="s">
        <v>1894</v>
      </c>
      <c r="C1388" s="332" t="s">
        <v>2804</v>
      </c>
      <c r="D1388" s="32" t="s">
        <v>1983</v>
      </c>
      <c r="E1388" s="267">
        <v>2042</v>
      </c>
      <c r="F1388" s="287">
        <v>41751</v>
      </c>
      <c r="G1388" s="34">
        <v>2042</v>
      </c>
      <c r="H1388" s="86">
        <f>E1388-G1388</f>
        <v>0</v>
      </c>
      <c r="I1388" s="32" t="s">
        <v>217</v>
      </c>
    </row>
    <row r="1389" spans="1:9" x14ac:dyDescent="0.25">
      <c r="A1389" s="216"/>
      <c r="B1389" s="212" t="s">
        <v>1895</v>
      </c>
      <c r="C1389" s="332" t="s">
        <v>2804</v>
      </c>
      <c r="D1389" s="32" t="s">
        <v>106</v>
      </c>
      <c r="E1389" s="267">
        <v>41649</v>
      </c>
      <c r="F1389" s="473">
        <v>41772</v>
      </c>
      <c r="G1389" s="40">
        <v>41649</v>
      </c>
      <c r="H1389" s="86">
        <f>E1389-G1389</f>
        <v>0</v>
      </c>
      <c r="I1389" s="32" t="s">
        <v>1074</v>
      </c>
    </row>
    <row r="1390" spans="1:9" x14ac:dyDescent="0.25">
      <c r="A1390" s="216"/>
      <c r="B1390" s="212" t="s">
        <v>1896</v>
      </c>
      <c r="C1390" s="332" t="s">
        <v>2804</v>
      </c>
      <c r="D1390" s="32" t="s">
        <v>233</v>
      </c>
      <c r="E1390" s="267">
        <v>1249</v>
      </c>
      <c r="F1390" s="287">
        <v>41751</v>
      </c>
      <c r="G1390" s="34">
        <v>1249</v>
      </c>
      <c r="H1390" s="86">
        <f>E1390-G1390</f>
        <v>0</v>
      </c>
      <c r="I1390" s="32" t="s">
        <v>217</v>
      </c>
    </row>
    <row r="1391" spans="1:9" x14ac:dyDescent="0.25">
      <c r="A1391" s="216"/>
      <c r="B1391" s="212" t="s">
        <v>1897</v>
      </c>
      <c r="C1391" s="332" t="s">
        <v>2804</v>
      </c>
      <c r="D1391" s="32" t="s">
        <v>106</v>
      </c>
      <c r="E1391" s="267">
        <v>540888</v>
      </c>
      <c r="F1391" s="473">
        <v>41772</v>
      </c>
      <c r="G1391" s="40">
        <v>540888</v>
      </c>
      <c r="H1391" s="86">
        <f t="shared" ref="H1391:H1454" si="22">E1391-G1391</f>
        <v>0</v>
      </c>
      <c r="I1391" s="32" t="s">
        <v>1074</v>
      </c>
    </row>
    <row r="1392" spans="1:9" x14ac:dyDescent="0.25">
      <c r="A1392" s="216"/>
      <c r="B1392" s="212" t="s">
        <v>1899</v>
      </c>
      <c r="C1392" s="332" t="s">
        <v>2804</v>
      </c>
      <c r="D1392" s="265" t="s">
        <v>2846</v>
      </c>
      <c r="E1392" s="266">
        <v>0</v>
      </c>
      <c r="F1392" s="484" t="s">
        <v>2847</v>
      </c>
      <c r="G1392" s="49"/>
      <c r="H1392" s="86">
        <f t="shared" si="22"/>
        <v>0</v>
      </c>
      <c r="I1392" s="32" t="s">
        <v>217</v>
      </c>
    </row>
    <row r="1393" spans="1:9" x14ac:dyDescent="0.25">
      <c r="A1393" s="216"/>
      <c r="B1393" s="212" t="s">
        <v>1900</v>
      </c>
      <c r="C1393" s="332" t="s">
        <v>2804</v>
      </c>
      <c r="D1393" s="32" t="s">
        <v>351</v>
      </c>
      <c r="E1393" s="267">
        <v>1085</v>
      </c>
      <c r="F1393" s="287">
        <v>41751</v>
      </c>
      <c r="G1393" s="34">
        <v>1085</v>
      </c>
      <c r="H1393" s="86">
        <f t="shared" si="22"/>
        <v>0</v>
      </c>
      <c r="I1393" s="32" t="s">
        <v>217</v>
      </c>
    </row>
    <row r="1394" spans="1:9" x14ac:dyDescent="0.25">
      <c r="A1394" s="216"/>
      <c r="B1394" s="212" t="s">
        <v>1901</v>
      </c>
      <c r="C1394" s="332" t="s">
        <v>2804</v>
      </c>
      <c r="D1394" s="32" t="s">
        <v>304</v>
      </c>
      <c r="E1394" s="267">
        <v>9216</v>
      </c>
      <c r="F1394" s="287">
        <v>41751</v>
      </c>
      <c r="G1394" s="34">
        <v>9216</v>
      </c>
      <c r="H1394" s="86">
        <f t="shared" si="22"/>
        <v>0</v>
      </c>
      <c r="I1394" s="32" t="s">
        <v>217</v>
      </c>
    </row>
    <row r="1395" spans="1:9" x14ac:dyDescent="0.25">
      <c r="A1395" s="216"/>
      <c r="B1395" s="212" t="s">
        <v>1902</v>
      </c>
      <c r="C1395" s="332" t="s">
        <v>2804</v>
      </c>
      <c r="D1395" s="32" t="s">
        <v>307</v>
      </c>
      <c r="E1395" s="267">
        <v>15513</v>
      </c>
      <c r="F1395" s="287">
        <v>41751</v>
      </c>
      <c r="G1395" s="34">
        <v>15513</v>
      </c>
      <c r="H1395" s="86">
        <f t="shared" si="22"/>
        <v>0</v>
      </c>
      <c r="I1395" s="32" t="s">
        <v>217</v>
      </c>
    </row>
    <row r="1396" spans="1:9" x14ac:dyDescent="0.25">
      <c r="A1396" s="216"/>
      <c r="B1396" s="212" t="s">
        <v>1903</v>
      </c>
      <c r="C1396" s="332" t="s">
        <v>2804</v>
      </c>
      <c r="D1396" s="32" t="s">
        <v>14</v>
      </c>
      <c r="E1396" s="267">
        <v>6261</v>
      </c>
      <c r="F1396" s="287">
        <v>41751</v>
      </c>
      <c r="G1396" s="34">
        <v>6261</v>
      </c>
      <c r="H1396" s="86">
        <f t="shared" si="22"/>
        <v>0</v>
      </c>
      <c r="I1396" s="32" t="s">
        <v>217</v>
      </c>
    </row>
    <row r="1397" spans="1:9" x14ac:dyDescent="0.25">
      <c r="A1397" s="216"/>
      <c r="B1397" s="212" t="s">
        <v>1905</v>
      </c>
      <c r="C1397" s="332" t="s">
        <v>2804</v>
      </c>
      <c r="D1397" s="265" t="s">
        <v>2848</v>
      </c>
      <c r="E1397" s="266">
        <v>0</v>
      </c>
      <c r="F1397" s="484" t="s">
        <v>2847</v>
      </c>
      <c r="G1397" s="49"/>
      <c r="H1397" s="86">
        <f t="shared" si="22"/>
        <v>0</v>
      </c>
      <c r="I1397" s="32" t="s">
        <v>217</v>
      </c>
    </row>
    <row r="1398" spans="1:9" x14ac:dyDescent="0.25">
      <c r="A1398" s="216"/>
      <c r="B1398" s="212" t="s">
        <v>1907</v>
      </c>
      <c r="C1398" s="332" t="s">
        <v>2804</v>
      </c>
      <c r="D1398" s="32" t="s">
        <v>494</v>
      </c>
      <c r="E1398" s="267">
        <v>1675</v>
      </c>
      <c r="F1398" s="287">
        <v>41750</v>
      </c>
      <c r="G1398" s="34">
        <v>1675</v>
      </c>
      <c r="H1398" s="86">
        <f t="shared" si="22"/>
        <v>0</v>
      </c>
      <c r="I1398" s="32"/>
    </row>
    <row r="1399" spans="1:9" x14ac:dyDescent="0.25">
      <c r="A1399" s="216"/>
      <c r="B1399" s="212" t="s">
        <v>1908</v>
      </c>
      <c r="C1399" s="332" t="s">
        <v>2804</v>
      </c>
      <c r="D1399" s="32" t="s">
        <v>371</v>
      </c>
      <c r="E1399" s="267">
        <v>13284</v>
      </c>
      <c r="F1399" s="287">
        <v>41750</v>
      </c>
      <c r="G1399" s="34">
        <v>13284</v>
      </c>
      <c r="H1399" s="86">
        <f t="shared" si="22"/>
        <v>0</v>
      </c>
      <c r="I1399" s="32"/>
    </row>
    <row r="1400" spans="1:9" x14ac:dyDescent="0.25">
      <c r="A1400" s="216"/>
      <c r="B1400" s="212" t="s">
        <v>1909</v>
      </c>
      <c r="C1400" s="332" t="s">
        <v>2804</v>
      </c>
      <c r="D1400" s="32" t="s">
        <v>501</v>
      </c>
      <c r="E1400" s="267">
        <v>386.5</v>
      </c>
      <c r="F1400" s="287">
        <v>41750</v>
      </c>
      <c r="G1400" s="34">
        <v>386.5</v>
      </c>
      <c r="H1400" s="86">
        <f t="shared" si="22"/>
        <v>0</v>
      </c>
      <c r="I1400" s="32"/>
    </row>
    <row r="1401" spans="1:9" x14ac:dyDescent="0.25">
      <c r="A1401" s="216"/>
      <c r="B1401" s="212" t="s">
        <v>1910</v>
      </c>
      <c r="C1401" s="332" t="s">
        <v>2804</v>
      </c>
      <c r="D1401" s="32" t="s">
        <v>2483</v>
      </c>
      <c r="E1401" s="267">
        <v>15271.2</v>
      </c>
      <c r="F1401" s="480" t="s">
        <v>2849</v>
      </c>
      <c r="G1401" s="34">
        <v>15271.2</v>
      </c>
      <c r="H1401" s="86">
        <f t="shared" si="22"/>
        <v>0</v>
      </c>
      <c r="I1401" s="32" t="s">
        <v>217</v>
      </c>
    </row>
    <row r="1402" spans="1:9" x14ac:dyDescent="0.25">
      <c r="A1402" s="216"/>
      <c r="B1402" s="212" t="s">
        <v>1911</v>
      </c>
      <c r="C1402" s="332" t="s">
        <v>2804</v>
      </c>
      <c r="D1402" s="32" t="s">
        <v>147</v>
      </c>
      <c r="E1402" s="267">
        <v>9417.4</v>
      </c>
      <c r="F1402" s="287">
        <v>41752</v>
      </c>
      <c r="G1402" s="34">
        <v>9417.4</v>
      </c>
      <c r="H1402" s="86">
        <f t="shared" si="22"/>
        <v>0</v>
      </c>
      <c r="I1402" s="32" t="s">
        <v>162</v>
      </c>
    </row>
    <row r="1403" spans="1:9" x14ac:dyDescent="0.25">
      <c r="A1403" s="216"/>
      <c r="B1403" s="212" t="s">
        <v>1912</v>
      </c>
      <c r="C1403" s="332" t="s">
        <v>2804</v>
      </c>
      <c r="D1403" s="32" t="s">
        <v>169</v>
      </c>
      <c r="E1403" s="267">
        <v>9409.2000000000007</v>
      </c>
      <c r="F1403" s="287">
        <v>41752</v>
      </c>
      <c r="G1403" s="34">
        <v>9409.2000000000007</v>
      </c>
      <c r="H1403" s="86">
        <f t="shared" si="22"/>
        <v>0</v>
      </c>
      <c r="I1403" s="32" t="s">
        <v>162</v>
      </c>
    </row>
    <row r="1404" spans="1:9" x14ac:dyDescent="0.25">
      <c r="A1404" s="216"/>
      <c r="B1404" s="212" t="s">
        <v>1914</v>
      </c>
      <c r="C1404" s="332" t="s">
        <v>2804</v>
      </c>
      <c r="D1404" s="32" t="s">
        <v>160</v>
      </c>
      <c r="E1404" s="267">
        <v>76004.5</v>
      </c>
      <c r="F1404" s="473" t="s">
        <v>2850</v>
      </c>
      <c r="G1404" s="34">
        <v>76004.5</v>
      </c>
      <c r="H1404" s="248">
        <f t="shared" si="22"/>
        <v>0</v>
      </c>
      <c r="I1404" s="32" t="s">
        <v>162</v>
      </c>
    </row>
    <row r="1405" spans="1:9" x14ac:dyDescent="0.25">
      <c r="A1405" s="216"/>
      <c r="B1405" s="212" t="s">
        <v>1915</v>
      </c>
      <c r="C1405" s="332" t="s">
        <v>2804</v>
      </c>
      <c r="D1405" s="32" t="s">
        <v>160</v>
      </c>
      <c r="E1405" s="267">
        <v>39299.300000000003</v>
      </c>
      <c r="F1405" s="473" t="s">
        <v>2851</v>
      </c>
      <c r="G1405" s="34">
        <v>39299.300000000003</v>
      </c>
      <c r="H1405" s="248">
        <f t="shared" si="22"/>
        <v>0</v>
      </c>
      <c r="I1405" s="32" t="s">
        <v>2852</v>
      </c>
    </row>
    <row r="1406" spans="1:9" x14ac:dyDescent="0.25">
      <c r="A1406" s="261">
        <v>41750</v>
      </c>
      <c r="B1406" s="286" t="s">
        <v>1917</v>
      </c>
      <c r="C1406" s="332" t="s">
        <v>2804</v>
      </c>
      <c r="D1406" s="32" t="s">
        <v>172</v>
      </c>
      <c r="E1406" s="267">
        <v>11762.2</v>
      </c>
      <c r="F1406" s="287">
        <v>41752</v>
      </c>
      <c r="G1406" s="34">
        <v>11762.2</v>
      </c>
      <c r="H1406" s="248">
        <f t="shared" si="22"/>
        <v>0</v>
      </c>
      <c r="I1406" s="32" t="s">
        <v>162</v>
      </c>
    </row>
    <row r="1407" spans="1:9" x14ac:dyDescent="0.25">
      <c r="A1407" s="216"/>
      <c r="B1407" s="234" t="s">
        <v>1918</v>
      </c>
      <c r="C1407" s="332" t="s">
        <v>2804</v>
      </c>
      <c r="D1407" s="32" t="s">
        <v>1109</v>
      </c>
      <c r="E1407" s="267">
        <v>6614.2</v>
      </c>
      <c r="F1407" s="287">
        <v>41752</v>
      </c>
      <c r="G1407" s="34">
        <v>6614.2</v>
      </c>
      <c r="H1407" s="248">
        <f t="shared" si="22"/>
        <v>0</v>
      </c>
      <c r="I1407" s="32" t="s">
        <v>162</v>
      </c>
    </row>
    <row r="1408" spans="1:9" x14ac:dyDescent="0.25">
      <c r="A1408" s="216"/>
      <c r="B1408" s="234" t="s">
        <v>1920</v>
      </c>
      <c r="C1408" s="332" t="s">
        <v>2804</v>
      </c>
      <c r="D1408" s="32" t="s">
        <v>175</v>
      </c>
      <c r="E1408" s="267">
        <v>19328.599999999999</v>
      </c>
      <c r="F1408" s="480" t="s">
        <v>2853</v>
      </c>
      <c r="G1408" s="34">
        <v>19328.599999999999</v>
      </c>
      <c r="H1408" s="86">
        <f t="shared" si="22"/>
        <v>0</v>
      </c>
      <c r="I1408" s="32" t="s">
        <v>162</v>
      </c>
    </row>
    <row r="1409" spans="1:9" x14ac:dyDescent="0.25">
      <c r="A1409" s="216"/>
      <c r="B1409" s="234" t="s">
        <v>1921</v>
      </c>
      <c r="C1409" s="332" t="s">
        <v>2804</v>
      </c>
      <c r="D1409" s="32" t="s">
        <v>175</v>
      </c>
      <c r="E1409" s="267">
        <v>16264.1</v>
      </c>
      <c r="F1409" s="480" t="s">
        <v>2854</v>
      </c>
      <c r="G1409" s="34">
        <v>16264.1</v>
      </c>
      <c r="H1409" s="86">
        <f t="shared" si="22"/>
        <v>0</v>
      </c>
      <c r="I1409" s="32" t="s">
        <v>162</v>
      </c>
    </row>
    <row r="1410" spans="1:9" x14ac:dyDescent="0.25">
      <c r="A1410" s="216"/>
      <c r="B1410" s="234" t="s">
        <v>1922</v>
      </c>
      <c r="C1410" s="332" t="s">
        <v>2804</v>
      </c>
      <c r="D1410" s="32" t="s">
        <v>2754</v>
      </c>
      <c r="E1410" s="267">
        <v>5261</v>
      </c>
      <c r="F1410" s="287">
        <v>41752</v>
      </c>
      <c r="G1410" s="34">
        <v>5261</v>
      </c>
      <c r="H1410" s="86">
        <f t="shared" si="22"/>
        <v>0</v>
      </c>
      <c r="I1410" s="32" t="s">
        <v>162</v>
      </c>
    </row>
    <row r="1411" spans="1:9" x14ac:dyDescent="0.25">
      <c r="A1411" s="216"/>
      <c r="B1411" s="234" t="s">
        <v>1923</v>
      </c>
      <c r="C1411" s="332" t="s">
        <v>2804</v>
      </c>
      <c r="D1411" s="32" t="s">
        <v>168</v>
      </c>
      <c r="E1411" s="267">
        <v>20015.2</v>
      </c>
      <c r="F1411" s="473" t="s">
        <v>2855</v>
      </c>
      <c r="G1411" s="34">
        <v>20015.2</v>
      </c>
      <c r="H1411" s="86">
        <f t="shared" si="22"/>
        <v>0</v>
      </c>
      <c r="I1411" s="32" t="s">
        <v>162</v>
      </c>
    </row>
    <row r="1412" spans="1:9" x14ac:dyDescent="0.25">
      <c r="A1412" s="216"/>
      <c r="B1412" s="234" t="s">
        <v>1924</v>
      </c>
      <c r="C1412" s="332" t="s">
        <v>2804</v>
      </c>
      <c r="D1412" s="32" t="s">
        <v>168</v>
      </c>
      <c r="E1412" s="267">
        <v>7685</v>
      </c>
      <c r="F1412" s="473" t="s">
        <v>2856</v>
      </c>
      <c r="G1412" s="34">
        <v>7685</v>
      </c>
      <c r="H1412" s="86">
        <f t="shared" si="22"/>
        <v>0</v>
      </c>
      <c r="I1412" s="32" t="s">
        <v>162</v>
      </c>
    </row>
    <row r="1413" spans="1:9" x14ac:dyDescent="0.25">
      <c r="A1413" s="216"/>
      <c r="B1413" s="234" t="s">
        <v>1925</v>
      </c>
      <c r="C1413" s="332" t="s">
        <v>2804</v>
      </c>
      <c r="D1413" s="32" t="s">
        <v>545</v>
      </c>
      <c r="E1413" s="267">
        <v>4764</v>
      </c>
      <c r="F1413" s="287">
        <v>41752</v>
      </c>
      <c r="G1413" s="34">
        <v>4764</v>
      </c>
      <c r="H1413" s="86">
        <f t="shared" si="22"/>
        <v>0</v>
      </c>
      <c r="I1413" s="32" t="s">
        <v>162</v>
      </c>
    </row>
    <row r="1414" spans="1:9" x14ac:dyDescent="0.25">
      <c r="A1414" s="216"/>
      <c r="B1414" s="234" t="s">
        <v>1926</v>
      </c>
      <c r="C1414" s="332" t="s">
        <v>2804</v>
      </c>
      <c r="D1414" s="32" t="s">
        <v>8</v>
      </c>
      <c r="E1414" s="267">
        <v>921.6</v>
      </c>
      <c r="F1414" s="287">
        <v>41750</v>
      </c>
      <c r="G1414" s="34">
        <v>921.6</v>
      </c>
      <c r="H1414" s="86">
        <f t="shared" si="22"/>
        <v>0</v>
      </c>
      <c r="I1414" s="32" t="s">
        <v>8</v>
      </c>
    </row>
    <row r="1415" spans="1:9" x14ac:dyDescent="0.25">
      <c r="A1415" s="216"/>
      <c r="B1415" s="234" t="s">
        <v>1927</v>
      </c>
      <c r="C1415" s="332" t="s">
        <v>2804</v>
      </c>
      <c r="D1415" s="32" t="s">
        <v>358</v>
      </c>
      <c r="E1415" s="267">
        <v>26947</v>
      </c>
      <c r="F1415" s="287">
        <v>41755</v>
      </c>
      <c r="G1415" s="34">
        <v>26947</v>
      </c>
      <c r="H1415" s="86">
        <f t="shared" si="22"/>
        <v>0</v>
      </c>
      <c r="I1415" s="32" t="s">
        <v>162</v>
      </c>
    </row>
    <row r="1416" spans="1:9" x14ac:dyDescent="0.25">
      <c r="A1416" s="216"/>
      <c r="B1416" s="234" t="s">
        <v>1928</v>
      </c>
      <c r="C1416" s="332" t="s">
        <v>2804</v>
      </c>
      <c r="D1416" s="32" t="s">
        <v>167</v>
      </c>
      <c r="E1416" s="267">
        <v>9735</v>
      </c>
      <c r="F1416" s="489" t="s">
        <v>2857</v>
      </c>
      <c r="G1416" s="34">
        <v>9735</v>
      </c>
      <c r="H1416" s="86">
        <f t="shared" si="22"/>
        <v>0</v>
      </c>
      <c r="I1416" s="32" t="s">
        <v>162</v>
      </c>
    </row>
    <row r="1417" spans="1:9" x14ac:dyDescent="0.25">
      <c r="A1417" s="216"/>
      <c r="B1417" s="234" t="s">
        <v>1929</v>
      </c>
      <c r="C1417" s="332" t="s">
        <v>2804</v>
      </c>
      <c r="D1417" s="32" t="s">
        <v>147</v>
      </c>
      <c r="E1417" s="267">
        <v>3689</v>
      </c>
      <c r="F1417" s="287">
        <v>41752</v>
      </c>
      <c r="G1417" s="34">
        <v>3689</v>
      </c>
      <c r="H1417" s="86">
        <f t="shared" si="22"/>
        <v>0</v>
      </c>
      <c r="I1417" s="32"/>
    </row>
    <row r="1418" spans="1:9" x14ac:dyDescent="0.25">
      <c r="A1418" s="216"/>
      <c r="B1418" s="234" t="s">
        <v>1930</v>
      </c>
      <c r="C1418" s="332" t="s">
        <v>2804</v>
      </c>
      <c r="D1418" s="32" t="s">
        <v>269</v>
      </c>
      <c r="E1418" s="267">
        <v>7295</v>
      </c>
      <c r="F1418" s="287">
        <v>41750</v>
      </c>
      <c r="G1418" s="34">
        <v>7295</v>
      </c>
      <c r="H1418" s="86">
        <f t="shared" si="22"/>
        <v>0</v>
      </c>
      <c r="I1418" s="32"/>
    </row>
    <row r="1419" spans="1:9" x14ac:dyDescent="0.25">
      <c r="A1419" s="216"/>
      <c r="B1419" s="234" t="s">
        <v>1932</v>
      </c>
      <c r="C1419" s="332" t="s">
        <v>2804</v>
      </c>
      <c r="D1419" s="32" t="s">
        <v>435</v>
      </c>
      <c r="E1419" s="267">
        <v>3842.3</v>
      </c>
      <c r="F1419" s="489" t="s">
        <v>2858</v>
      </c>
      <c r="G1419" s="34">
        <v>3842.3</v>
      </c>
      <c r="H1419" s="86">
        <f t="shared" si="22"/>
        <v>0</v>
      </c>
      <c r="I1419" s="32"/>
    </row>
    <row r="1420" spans="1:9" x14ac:dyDescent="0.25">
      <c r="A1420" s="216"/>
      <c r="B1420" s="234" t="s">
        <v>1934</v>
      </c>
      <c r="C1420" s="332" t="s">
        <v>2804</v>
      </c>
      <c r="D1420" s="32" t="s">
        <v>2859</v>
      </c>
      <c r="E1420" s="267">
        <v>5111</v>
      </c>
      <c r="F1420" s="582" t="s">
        <v>2860</v>
      </c>
      <c r="G1420" s="40">
        <v>5111</v>
      </c>
      <c r="H1420" s="86">
        <f t="shared" si="22"/>
        <v>0</v>
      </c>
      <c r="I1420" s="32"/>
    </row>
    <row r="1421" spans="1:9" x14ac:dyDescent="0.25">
      <c r="A1421" s="216"/>
      <c r="B1421" s="234" t="s">
        <v>1935</v>
      </c>
      <c r="C1421" s="332" t="s">
        <v>2804</v>
      </c>
      <c r="D1421" s="32" t="s">
        <v>435</v>
      </c>
      <c r="E1421" s="267">
        <v>4739</v>
      </c>
      <c r="F1421" s="489" t="s">
        <v>2861</v>
      </c>
      <c r="G1421" s="34">
        <v>4739</v>
      </c>
      <c r="H1421" s="86">
        <f t="shared" si="22"/>
        <v>0</v>
      </c>
      <c r="I1421" s="32"/>
    </row>
    <row r="1422" spans="1:9" x14ac:dyDescent="0.25">
      <c r="A1422" s="216"/>
      <c r="B1422" s="234" t="s">
        <v>1936</v>
      </c>
      <c r="C1422" s="332" t="s">
        <v>2804</v>
      </c>
      <c r="D1422" s="32" t="s">
        <v>2789</v>
      </c>
      <c r="E1422" s="267">
        <v>7225.5</v>
      </c>
      <c r="F1422" s="287">
        <v>41750</v>
      </c>
      <c r="G1422" s="34">
        <v>7225.5</v>
      </c>
      <c r="H1422" s="86">
        <f t="shared" si="22"/>
        <v>0</v>
      </c>
      <c r="I1422" s="32"/>
    </row>
    <row r="1423" spans="1:9" x14ac:dyDescent="0.25">
      <c r="A1423" s="216"/>
      <c r="B1423" s="234" t="s">
        <v>1938</v>
      </c>
      <c r="C1423" s="332" t="s">
        <v>2804</v>
      </c>
      <c r="D1423" s="32" t="s">
        <v>103</v>
      </c>
      <c r="E1423" s="274">
        <v>8004</v>
      </c>
      <c r="F1423" s="287">
        <v>41750</v>
      </c>
      <c r="G1423" s="34">
        <v>8004</v>
      </c>
      <c r="H1423" s="86">
        <f t="shared" si="22"/>
        <v>0</v>
      </c>
      <c r="I1423" s="32"/>
    </row>
    <row r="1424" spans="1:9" x14ac:dyDescent="0.25">
      <c r="A1424" s="216">
        <v>41751</v>
      </c>
      <c r="B1424" s="234" t="s">
        <v>1939</v>
      </c>
      <c r="C1424" s="332" t="s">
        <v>2804</v>
      </c>
      <c r="D1424" s="32" t="s">
        <v>103</v>
      </c>
      <c r="E1424" s="267">
        <v>7347.5</v>
      </c>
      <c r="F1424" s="287">
        <v>41751</v>
      </c>
      <c r="G1424" s="34">
        <v>7347.5</v>
      </c>
      <c r="H1424" s="86">
        <f t="shared" si="22"/>
        <v>0</v>
      </c>
      <c r="I1424" s="36"/>
    </row>
    <row r="1425" spans="1:9" x14ac:dyDescent="0.25">
      <c r="A1425" s="216"/>
      <c r="B1425" s="234" t="s">
        <v>1940</v>
      </c>
      <c r="C1425" s="332" t="s">
        <v>2804</v>
      </c>
      <c r="D1425" s="32" t="s">
        <v>272</v>
      </c>
      <c r="E1425" s="267">
        <v>8464</v>
      </c>
      <c r="F1425" s="473" t="s">
        <v>2862</v>
      </c>
      <c r="G1425" s="34">
        <v>8464</v>
      </c>
      <c r="H1425" s="86">
        <f t="shared" si="22"/>
        <v>0</v>
      </c>
      <c r="I1425" s="32" t="s">
        <v>162</v>
      </c>
    </row>
    <row r="1426" spans="1:9" x14ac:dyDescent="0.25">
      <c r="A1426" s="216"/>
      <c r="B1426" s="234" t="s">
        <v>1941</v>
      </c>
      <c r="C1426" s="332" t="s">
        <v>2804</v>
      </c>
      <c r="D1426" s="32" t="s">
        <v>358</v>
      </c>
      <c r="E1426" s="267">
        <v>1285.5</v>
      </c>
      <c r="F1426" s="287">
        <v>41752</v>
      </c>
      <c r="G1426" s="34">
        <v>1285.5</v>
      </c>
      <c r="H1426" s="86">
        <f t="shared" si="22"/>
        <v>0</v>
      </c>
      <c r="I1426" s="32" t="s">
        <v>162</v>
      </c>
    </row>
    <row r="1427" spans="1:9" x14ac:dyDescent="0.25">
      <c r="A1427" s="216"/>
      <c r="B1427" s="234" t="s">
        <v>1942</v>
      </c>
      <c r="C1427" s="332" t="s">
        <v>2804</v>
      </c>
      <c r="D1427" s="32" t="s">
        <v>213</v>
      </c>
      <c r="E1427" s="267">
        <v>1190.4000000000001</v>
      </c>
      <c r="F1427" s="287">
        <v>41751</v>
      </c>
      <c r="G1427" s="34">
        <v>1190.4000000000001</v>
      </c>
      <c r="H1427" s="86">
        <f t="shared" si="22"/>
        <v>0</v>
      </c>
      <c r="I1427" s="32" t="s">
        <v>65</v>
      </c>
    </row>
    <row r="1428" spans="1:9" x14ac:dyDescent="0.25">
      <c r="A1428" s="216"/>
      <c r="B1428" s="234" t="s">
        <v>1943</v>
      </c>
      <c r="C1428" s="332" t="s">
        <v>2804</v>
      </c>
      <c r="D1428" s="32" t="s">
        <v>62</v>
      </c>
      <c r="E1428" s="267">
        <v>8140</v>
      </c>
      <c r="F1428" s="287">
        <v>41752</v>
      </c>
      <c r="G1428" s="34">
        <v>8140</v>
      </c>
      <c r="H1428" s="86">
        <f t="shared" si="22"/>
        <v>0</v>
      </c>
      <c r="I1428" s="32" t="s">
        <v>12</v>
      </c>
    </row>
    <row r="1429" spans="1:9" x14ac:dyDescent="0.25">
      <c r="A1429" s="216"/>
      <c r="B1429" s="234" t="s">
        <v>1944</v>
      </c>
      <c r="C1429" s="332" t="s">
        <v>2804</v>
      </c>
      <c r="D1429" s="32" t="s">
        <v>374</v>
      </c>
      <c r="E1429" s="267">
        <v>9224.5</v>
      </c>
      <c r="F1429" s="287">
        <v>41720</v>
      </c>
      <c r="G1429" s="34">
        <v>9224.5</v>
      </c>
      <c r="H1429" s="86">
        <f t="shared" si="22"/>
        <v>0</v>
      </c>
      <c r="I1429" s="32"/>
    </row>
    <row r="1430" spans="1:9" x14ac:dyDescent="0.25">
      <c r="A1430" s="216"/>
      <c r="B1430" s="234" t="s">
        <v>1945</v>
      </c>
      <c r="C1430" s="332" t="s">
        <v>2804</v>
      </c>
      <c r="D1430" s="32" t="s">
        <v>23</v>
      </c>
      <c r="E1430" s="267">
        <v>4896</v>
      </c>
      <c r="F1430" s="287">
        <v>41751</v>
      </c>
      <c r="G1430" s="34">
        <v>4896</v>
      </c>
      <c r="H1430" s="86">
        <f t="shared" si="22"/>
        <v>0</v>
      </c>
      <c r="I1430" s="32"/>
    </row>
    <row r="1431" spans="1:9" x14ac:dyDescent="0.25">
      <c r="A1431" s="216"/>
      <c r="B1431" s="234" t="s">
        <v>1947</v>
      </c>
      <c r="C1431" s="332" t="s">
        <v>2804</v>
      </c>
      <c r="D1431" s="32" t="s">
        <v>587</v>
      </c>
      <c r="E1431" s="267">
        <v>6311</v>
      </c>
      <c r="F1431" s="287">
        <v>41751</v>
      </c>
      <c r="G1431" s="34">
        <v>6311</v>
      </c>
      <c r="H1431" s="86">
        <f t="shared" si="22"/>
        <v>0</v>
      </c>
      <c r="I1431" s="32"/>
    </row>
    <row r="1432" spans="1:9" x14ac:dyDescent="0.25">
      <c r="A1432" s="216"/>
      <c r="B1432" s="234" t="s">
        <v>1948</v>
      </c>
      <c r="C1432" s="332" t="s">
        <v>2804</v>
      </c>
      <c r="D1432" s="32" t="s">
        <v>54</v>
      </c>
      <c r="E1432" s="267">
        <v>7257</v>
      </c>
      <c r="F1432" s="287">
        <v>41751</v>
      </c>
      <c r="G1432" s="34">
        <v>7257</v>
      </c>
      <c r="H1432" s="86">
        <f t="shared" si="22"/>
        <v>0</v>
      </c>
      <c r="I1432" s="32" t="s">
        <v>27</v>
      </c>
    </row>
    <row r="1433" spans="1:9" x14ac:dyDescent="0.25">
      <c r="A1433" s="216"/>
      <c r="B1433" s="234" t="s">
        <v>1949</v>
      </c>
      <c r="C1433" s="332" t="s">
        <v>2804</v>
      </c>
      <c r="D1433" s="32" t="s">
        <v>587</v>
      </c>
      <c r="E1433" s="267">
        <v>12867.4</v>
      </c>
      <c r="F1433" s="287">
        <v>41751</v>
      </c>
      <c r="G1433" s="34">
        <v>12867.4</v>
      </c>
      <c r="H1433" s="86">
        <f t="shared" si="22"/>
        <v>0</v>
      </c>
      <c r="I1433" s="32"/>
    </row>
    <row r="1434" spans="1:9" x14ac:dyDescent="0.25">
      <c r="A1434" s="216"/>
      <c r="B1434" s="234" t="s">
        <v>1950</v>
      </c>
      <c r="C1434" s="332" t="s">
        <v>2804</v>
      </c>
      <c r="D1434" s="32" t="s">
        <v>8</v>
      </c>
      <c r="E1434" s="267">
        <v>145</v>
      </c>
      <c r="F1434" s="287">
        <v>41751</v>
      </c>
      <c r="G1434" s="34">
        <v>145</v>
      </c>
      <c r="H1434" s="86">
        <f t="shared" si="22"/>
        <v>0</v>
      </c>
      <c r="I1434" s="32" t="s">
        <v>8</v>
      </c>
    </row>
    <row r="1435" spans="1:9" x14ac:dyDescent="0.25">
      <c r="A1435" s="216"/>
      <c r="B1435" s="234" t="s">
        <v>1952</v>
      </c>
      <c r="C1435" s="332" t="s">
        <v>2804</v>
      </c>
      <c r="D1435" s="32" t="s">
        <v>841</v>
      </c>
      <c r="E1435" s="267">
        <v>3228</v>
      </c>
      <c r="F1435" s="287">
        <v>41751</v>
      </c>
      <c r="G1435" s="34">
        <v>3228</v>
      </c>
      <c r="H1435" s="86">
        <f t="shared" si="22"/>
        <v>0</v>
      </c>
      <c r="I1435" s="32"/>
    </row>
    <row r="1436" spans="1:9" x14ac:dyDescent="0.25">
      <c r="A1436" s="216"/>
      <c r="B1436" s="234" t="s">
        <v>1953</v>
      </c>
      <c r="C1436" s="332" t="s">
        <v>2804</v>
      </c>
      <c r="D1436" s="32" t="s">
        <v>8</v>
      </c>
      <c r="E1436" s="267">
        <v>453.5</v>
      </c>
      <c r="F1436" s="287">
        <v>41751</v>
      </c>
      <c r="G1436" s="34">
        <v>453.5</v>
      </c>
      <c r="H1436" s="86">
        <f t="shared" si="22"/>
        <v>0</v>
      </c>
      <c r="I1436" s="32" t="s">
        <v>8</v>
      </c>
    </row>
    <row r="1437" spans="1:9" x14ac:dyDescent="0.25">
      <c r="A1437" s="216"/>
      <c r="B1437" s="234" t="s">
        <v>1954</v>
      </c>
      <c r="C1437" s="332" t="s">
        <v>2804</v>
      </c>
      <c r="D1437" s="32" t="s">
        <v>2863</v>
      </c>
      <c r="E1437" s="267">
        <v>1771</v>
      </c>
      <c r="F1437" s="287">
        <v>41751</v>
      </c>
      <c r="G1437" s="34">
        <v>1771</v>
      </c>
      <c r="H1437" s="86">
        <f t="shared" si="22"/>
        <v>0</v>
      </c>
      <c r="I1437" s="32"/>
    </row>
    <row r="1438" spans="1:9" x14ac:dyDescent="0.25">
      <c r="A1438" s="216"/>
      <c r="B1438" s="234" t="s">
        <v>1955</v>
      </c>
      <c r="C1438" s="332" t="s">
        <v>2804</v>
      </c>
      <c r="D1438" s="32" t="s">
        <v>2864</v>
      </c>
      <c r="E1438" s="267">
        <v>30175.599999999999</v>
      </c>
      <c r="F1438" s="287">
        <v>41751</v>
      </c>
      <c r="G1438" s="34">
        <v>30175.599999999999</v>
      </c>
      <c r="H1438" s="86">
        <f t="shared" si="22"/>
        <v>0</v>
      </c>
      <c r="I1438" s="32"/>
    </row>
    <row r="1439" spans="1:9" x14ac:dyDescent="0.25">
      <c r="A1439" s="216"/>
      <c r="B1439" s="234" t="s">
        <v>1957</v>
      </c>
      <c r="C1439" s="332" t="s">
        <v>2804</v>
      </c>
      <c r="D1439" s="32" t="s">
        <v>123</v>
      </c>
      <c r="E1439" s="267">
        <v>6357</v>
      </c>
      <c r="F1439" s="489" t="s">
        <v>2865</v>
      </c>
      <c r="G1439" s="34">
        <v>6357</v>
      </c>
      <c r="H1439" s="86">
        <f t="shared" si="22"/>
        <v>0</v>
      </c>
      <c r="I1439" s="32"/>
    </row>
    <row r="1440" spans="1:9" ht="23.25" x14ac:dyDescent="0.25">
      <c r="A1440" s="216"/>
      <c r="B1440" s="234" t="s">
        <v>1958</v>
      </c>
      <c r="C1440" s="332" t="s">
        <v>2804</v>
      </c>
      <c r="D1440" s="32" t="s">
        <v>49</v>
      </c>
      <c r="E1440" s="267">
        <v>6028</v>
      </c>
      <c r="F1440" s="490" t="s">
        <v>4912</v>
      </c>
      <c r="G1440" s="41">
        <v>3000</v>
      </c>
      <c r="H1440" s="237">
        <f t="shared" si="22"/>
        <v>3028</v>
      </c>
      <c r="I1440" s="32"/>
    </row>
    <row r="1441" spans="1:9" x14ac:dyDescent="0.25">
      <c r="A1441" s="216"/>
      <c r="B1441" s="234" t="s">
        <v>1959</v>
      </c>
      <c r="C1441" s="332" t="s">
        <v>2804</v>
      </c>
      <c r="D1441" s="32" t="s">
        <v>55</v>
      </c>
      <c r="E1441" s="267">
        <v>7646</v>
      </c>
      <c r="F1441" s="473" t="s">
        <v>2866</v>
      </c>
      <c r="G1441" s="34">
        <v>7646</v>
      </c>
      <c r="H1441" s="86">
        <f t="shared" si="22"/>
        <v>0</v>
      </c>
      <c r="I1441" s="32"/>
    </row>
    <row r="1442" spans="1:9" x14ac:dyDescent="0.25">
      <c r="A1442" s="216"/>
      <c r="B1442" s="234" t="s">
        <v>1960</v>
      </c>
      <c r="C1442" s="332" t="s">
        <v>2804</v>
      </c>
      <c r="D1442" s="32" t="s">
        <v>2607</v>
      </c>
      <c r="E1442" s="267">
        <v>19499.400000000001</v>
      </c>
      <c r="F1442" s="287">
        <v>41751</v>
      </c>
      <c r="G1442" s="34">
        <v>19499.400000000001</v>
      </c>
      <c r="H1442" s="86">
        <f t="shared" si="22"/>
        <v>0</v>
      </c>
      <c r="I1442" s="32"/>
    </row>
    <row r="1443" spans="1:9" x14ac:dyDescent="0.25">
      <c r="A1443" s="216"/>
      <c r="B1443" s="234" t="s">
        <v>1961</v>
      </c>
      <c r="C1443" s="332" t="s">
        <v>2804</v>
      </c>
      <c r="D1443" s="32" t="s">
        <v>55</v>
      </c>
      <c r="E1443" s="267">
        <v>120</v>
      </c>
      <c r="F1443" s="287">
        <v>41751</v>
      </c>
      <c r="G1443" s="34">
        <v>120</v>
      </c>
      <c r="H1443" s="86">
        <f t="shared" si="22"/>
        <v>0</v>
      </c>
      <c r="I1443" s="32"/>
    </row>
    <row r="1444" spans="1:9" x14ac:dyDescent="0.25">
      <c r="A1444" s="216"/>
      <c r="B1444" s="234" t="s">
        <v>1962</v>
      </c>
      <c r="C1444" s="332" t="s">
        <v>2804</v>
      </c>
      <c r="D1444" s="32" t="s">
        <v>8</v>
      </c>
      <c r="E1444" s="267">
        <v>911.63</v>
      </c>
      <c r="F1444" s="287">
        <v>41751</v>
      </c>
      <c r="G1444" s="34">
        <v>911.63</v>
      </c>
      <c r="H1444" s="86">
        <f t="shared" si="22"/>
        <v>0</v>
      </c>
      <c r="I1444" s="32" t="s">
        <v>8</v>
      </c>
    </row>
    <row r="1445" spans="1:9" x14ac:dyDescent="0.25">
      <c r="A1445" s="216"/>
      <c r="B1445" s="234" t="s">
        <v>1963</v>
      </c>
      <c r="C1445" s="332" t="s">
        <v>2804</v>
      </c>
      <c r="D1445" s="32" t="s">
        <v>16</v>
      </c>
      <c r="E1445" s="267">
        <v>80281.5</v>
      </c>
      <c r="F1445" s="473">
        <v>41781</v>
      </c>
      <c r="G1445" s="40">
        <v>80281.5</v>
      </c>
      <c r="H1445" s="86">
        <f t="shared" si="22"/>
        <v>0</v>
      </c>
      <c r="I1445" s="32"/>
    </row>
    <row r="1446" spans="1:9" x14ac:dyDescent="0.25">
      <c r="A1446" s="216"/>
      <c r="B1446" s="234" t="s">
        <v>1964</v>
      </c>
      <c r="C1446" s="332" t="s">
        <v>2804</v>
      </c>
      <c r="D1446" s="32" t="s">
        <v>22</v>
      </c>
      <c r="E1446" s="267">
        <v>5361</v>
      </c>
      <c r="F1446" s="287">
        <v>41751</v>
      </c>
      <c r="G1446" s="34">
        <v>5361</v>
      </c>
      <c r="H1446" s="86">
        <f t="shared" si="22"/>
        <v>0</v>
      </c>
      <c r="I1446" s="32"/>
    </row>
    <row r="1447" spans="1:9" x14ac:dyDescent="0.25">
      <c r="A1447" s="216"/>
      <c r="B1447" s="234" t="s">
        <v>1965</v>
      </c>
      <c r="C1447" s="332" t="s">
        <v>2804</v>
      </c>
      <c r="D1447" s="32" t="s">
        <v>956</v>
      </c>
      <c r="E1447" s="267">
        <v>2963.6</v>
      </c>
      <c r="F1447" s="489" t="s">
        <v>2867</v>
      </c>
      <c r="G1447" s="34">
        <v>2963.6</v>
      </c>
      <c r="H1447" s="86">
        <f t="shared" si="22"/>
        <v>0</v>
      </c>
      <c r="I1447" s="32" t="s">
        <v>27</v>
      </c>
    </row>
    <row r="1448" spans="1:9" x14ac:dyDescent="0.25">
      <c r="A1448" s="216"/>
      <c r="B1448" s="234" t="s">
        <v>1966</v>
      </c>
      <c r="C1448" s="332" t="s">
        <v>2804</v>
      </c>
      <c r="D1448" s="32" t="s">
        <v>304</v>
      </c>
      <c r="E1448" s="267">
        <v>17299</v>
      </c>
      <c r="F1448" s="287">
        <v>41751</v>
      </c>
      <c r="G1448" s="34">
        <v>17299</v>
      </c>
      <c r="H1448" s="86">
        <f t="shared" si="22"/>
        <v>0</v>
      </c>
      <c r="I1448" s="32" t="s">
        <v>27</v>
      </c>
    </row>
    <row r="1449" spans="1:9" x14ac:dyDescent="0.25">
      <c r="A1449" s="216"/>
      <c r="B1449" s="234" t="s">
        <v>1967</v>
      </c>
      <c r="C1449" s="332" t="s">
        <v>2804</v>
      </c>
      <c r="D1449" s="32" t="s">
        <v>257</v>
      </c>
      <c r="E1449" s="267">
        <v>14878</v>
      </c>
      <c r="F1449" s="287">
        <v>41751</v>
      </c>
      <c r="G1449" s="34">
        <v>14878</v>
      </c>
      <c r="H1449" s="86">
        <f t="shared" si="22"/>
        <v>0</v>
      </c>
      <c r="I1449" s="32" t="s">
        <v>27</v>
      </c>
    </row>
    <row r="1450" spans="1:9" x14ac:dyDescent="0.25">
      <c r="A1450" s="216"/>
      <c r="B1450" s="234" t="s">
        <v>1968</v>
      </c>
      <c r="C1450" s="332" t="s">
        <v>2804</v>
      </c>
      <c r="D1450" s="32" t="s">
        <v>18</v>
      </c>
      <c r="E1450" s="267">
        <v>750</v>
      </c>
      <c r="F1450" s="287">
        <v>41751</v>
      </c>
      <c r="G1450" s="34">
        <v>750</v>
      </c>
      <c r="H1450" s="86">
        <f t="shared" si="22"/>
        <v>0</v>
      </c>
      <c r="I1450" s="32"/>
    </row>
    <row r="1451" spans="1:9" x14ac:dyDescent="0.25">
      <c r="A1451" s="216"/>
      <c r="B1451" s="234" t="s">
        <v>1969</v>
      </c>
      <c r="C1451" s="332" t="s">
        <v>2804</v>
      </c>
      <c r="D1451" s="32" t="s">
        <v>67</v>
      </c>
      <c r="E1451" s="267">
        <v>630</v>
      </c>
      <c r="F1451" s="287">
        <v>41751</v>
      </c>
      <c r="G1451" s="34">
        <v>630</v>
      </c>
      <c r="H1451" s="86">
        <f t="shared" si="22"/>
        <v>0</v>
      </c>
      <c r="I1451" s="32" t="s">
        <v>65</v>
      </c>
    </row>
    <row r="1452" spans="1:9" x14ac:dyDescent="0.25">
      <c r="A1452" s="216"/>
      <c r="B1452" s="234" t="s">
        <v>1970</v>
      </c>
      <c r="C1452" s="332" t="s">
        <v>2804</v>
      </c>
      <c r="D1452" s="32" t="s">
        <v>111</v>
      </c>
      <c r="E1452" s="267">
        <v>3211</v>
      </c>
      <c r="F1452" s="287">
        <v>41751</v>
      </c>
      <c r="G1452" s="34">
        <v>3211</v>
      </c>
      <c r="H1452" s="86">
        <f t="shared" si="22"/>
        <v>0</v>
      </c>
      <c r="I1452" s="32" t="s">
        <v>65</v>
      </c>
    </row>
    <row r="1453" spans="1:9" x14ac:dyDescent="0.25">
      <c r="A1453" s="216"/>
      <c r="B1453" s="234" t="s">
        <v>1972</v>
      </c>
      <c r="C1453" s="332" t="s">
        <v>2804</v>
      </c>
      <c r="D1453" s="32" t="s">
        <v>2868</v>
      </c>
      <c r="E1453" s="267">
        <v>1452</v>
      </c>
      <c r="F1453" s="287">
        <v>41751</v>
      </c>
      <c r="G1453" s="34">
        <v>1452</v>
      </c>
      <c r="H1453" s="86">
        <f t="shared" si="22"/>
        <v>0</v>
      </c>
      <c r="I1453" s="32"/>
    </row>
    <row r="1454" spans="1:9" x14ac:dyDescent="0.25">
      <c r="A1454" s="216"/>
      <c r="B1454" s="234" t="s">
        <v>1973</v>
      </c>
      <c r="C1454" s="332" t="s">
        <v>2804</v>
      </c>
      <c r="D1454" s="265" t="s">
        <v>2869</v>
      </c>
      <c r="E1454" s="266">
        <v>0</v>
      </c>
      <c r="F1454" s="287"/>
      <c r="G1454" s="34"/>
      <c r="H1454" s="86">
        <f t="shared" si="22"/>
        <v>0</v>
      </c>
      <c r="I1454" s="32" t="s">
        <v>27</v>
      </c>
    </row>
    <row r="1455" spans="1:9" x14ac:dyDescent="0.25">
      <c r="A1455" s="216"/>
      <c r="B1455" s="234" t="s">
        <v>1974</v>
      </c>
      <c r="C1455" s="332" t="s">
        <v>2804</v>
      </c>
      <c r="D1455" s="32" t="s">
        <v>260</v>
      </c>
      <c r="E1455" s="267">
        <v>3000</v>
      </c>
      <c r="F1455" s="287">
        <v>41751</v>
      </c>
      <c r="G1455" s="34">
        <v>3000</v>
      </c>
      <c r="H1455" s="86">
        <f t="shared" ref="H1455:H1503" si="23">E1455-G1455</f>
        <v>0</v>
      </c>
      <c r="I1455" s="32" t="s">
        <v>65</v>
      </c>
    </row>
    <row r="1456" spans="1:9" x14ac:dyDescent="0.25">
      <c r="A1456" s="216"/>
      <c r="B1456" s="234" t="s">
        <v>1975</v>
      </c>
      <c r="C1456" s="332" t="s">
        <v>2804</v>
      </c>
      <c r="D1456" s="32" t="s">
        <v>559</v>
      </c>
      <c r="E1456" s="267">
        <v>29124</v>
      </c>
      <c r="F1456" s="287">
        <v>41751</v>
      </c>
      <c r="G1456" s="34">
        <v>29124</v>
      </c>
      <c r="H1456" s="86">
        <f t="shared" si="23"/>
        <v>0</v>
      </c>
      <c r="I1456" s="32" t="s">
        <v>217</v>
      </c>
    </row>
    <row r="1457" spans="1:9" x14ac:dyDescent="0.25">
      <c r="A1457" s="216"/>
      <c r="B1457" s="234" t="s">
        <v>1977</v>
      </c>
      <c r="C1457" s="332" t="s">
        <v>2804</v>
      </c>
      <c r="D1457" s="32" t="s">
        <v>8</v>
      </c>
      <c r="E1457" s="267">
        <v>600</v>
      </c>
      <c r="F1457" s="287">
        <v>41751</v>
      </c>
      <c r="G1457" s="34">
        <v>600</v>
      </c>
      <c r="H1457" s="86">
        <f t="shared" si="23"/>
        <v>0</v>
      </c>
      <c r="I1457" s="32" t="s">
        <v>8</v>
      </c>
    </row>
    <row r="1458" spans="1:9" x14ac:dyDescent="0.25">
      <c r="A1458" s="216"/>
      <c r="B1458" s="234" t="s">
        <v>1978</v>
      </c>
      <c r="C1458" s="332" t="s">
        <v>2804</v>
      </c>
      <c r="D1458" s="20" t="s">
        <v>2870</v>
      </c>
      <c r="E1458" s="239">
        <v>5948</v>
      </c>
      <c r="F1458" s="497">
        <v>41752</v>
      </c>
      <c r="G1458" s="44">
        <v>5948</v>
      </c>
      <c r="H1458" s="86">
        <f t="shared" si="23"/>
        <v>0</v>
      </c>
      <c r="I1458" s="20" t="s">
        <v>12</v>
      </c>
    </row>
    <row r="1459" spans="1:9" x14ac:dyDescent="0.25">
      <c r="A1459" s="216"/>
      <c r="B1459" s="234" t="s">
        <v>1980</v>
      </c>
      <c r="C1459" s="332" t="s">
        <v>2804</v>
      </c>
      <c r="D1459" s="32" t="s">
        <v>130</v>
      </c>
      <c r="E1459" s="267">
        <v>6266.4</v>
      </c>
      <c r="F1459" s="287">
        <v>41753</v>
      </c>
      <c r="G1459" s="34">
        <v>6266.4</v>
      </c>
      <c r="H1459" s="86">
        <f t="shared" si="23"/>
        <v>0</v>
      </c>
      <c r="I1459" s="32" t="s">
        <v>21</v>
      </c>
    </row>
    <row r="1460" spans="1:9" x14ac:dyDescent="0.25">
      <c r="A1460" s="216"/>
      <c r="B1460" s="234" t="s">
        <v>1981</v>
      </c>
      <c r="C1460" s="332" t="s">
        <v>2804</v>
      </c>
      <c r="D1460" s="20" t="s">
        <v>188</v>
      </c>
      <c r="E1460" s="239">
        <v>4311.3999999999996</v>
      </c>
      <c r="F1460" s="497">
        <v>41751</v>
      </c>
      <c r="G1460" s="44">
        <v>4311.3999999999996</v>
      </c>
      <c r="H1460" s="86">
        <f t="shared" si="23"/>
        <v>0</v>
      </c>
      <c r="I1460" s="20" t="s">
        <v>21</v>
      </c>
    </row>
    <row r="1461" spans="1:9" x14ac:dyDescent="0.25">
      <c r="A1461" s="216"/>
      <c r="B1461" s="234" t="s">
        <v>1982</v>
      </c>
      <c r="C1461" s="332" t="s">
        <v>2804</v>
      </c>
      <c r="D1461" s="32" t="s">
        <v>36</v>
      </c>
      <c r="E1461" s="267">
        <v>14249.7</v>
      </c>
      <c r="F1461" s="287">
        <v>41751</v>
      </c>
      <c r="G1461" s="34">
        <v>14249.7</v>
      </c>
      <c r="H1461" s="86">
        <f t="shared" si="23"/>
        <v>0</v>
      </c>
      <c r="I1461" s="32" t="s">
        <v>65</v>
      </c>
    </row>
    <row r="1462" spans="1:9" x14ac:dyDescent="0.25">
      <c r="A1462" s="216"/>
      <c r="B1462" s="234" t="s">
        <v>1984</v>
      </c>
      <c r="C1462" s="332" t="s">
        <v>2804</v>
      </c>
      <c r="D1462" s="32" t="s">
        <v>218</v>
      </c>
      <c r="E1462" s="267">
        <v>9571.7999999999993</v>
      </c>
      <c r="F1462" s="492" t="s">
        <v>2871</v>
      </c>
      <c r="G1462" s="34">
        <v>9571.7999999999993</v>
      </c>
      <c r="H1462" s="86">
        <f t="shared" si="23"/>
        <v>0</v>
      </c>
      <c r="I1462" s="32" t="s">
        <v>21</v>
      </c>
    </row>
    <row r="1463" spans="1:9" x14ac:dyDescent="0.25">
      <c r="A1463" s="216"/>
      <c r="B1463" s="234" t="s">
        <v>1985</v>
      </c>
      <c r="C1463" s="332" t="s">
        <v>2804</v>
      </c>
      <c r="D1463" s="32" t="s">
        <v>147</v>
      </c>
      <c r="E1463" s="267">
        <v>86058</v>
      </c>
      <c r="F1463" s="489" t="s">
        <v>2872</v>
      </c>
      <c r="G1463" s="40">
        <v>86058</v>
      </c>
      <c r="H1463" s="86">
        <f t="shared" si="23"/>
        <v>0</v>
      </c>
      <c r="I1463" s="32" t="s">
        <v>12</v>
      </c>
    </row>
    <row r="1464" spans="1:9" x14ac:dyDescent="0.25">
      <c r="A1464" s="216"/>
      <c r="B1464" s="234" t="s">
        <v>1986</v>
      </c>
      <c r="C1464" s="332" t="s">
        <v>2804</v>
      </c>
      <c r="D1464" s="32" t="s">
        <v>57</v>
      </c>
      <c r="E1464" s="267">
        <v>940</v>
      </c>
      <c r="F1464" s="287">
        <v>41752</v>
      </c>
      <c r="G1464" s="34">
        <v>940</v>
      </c>
      <c r="H1464" s="86">
        <f t="shared" si="23"/>
        <v>0</v>
      </c>
      <c r="I1464" s="32" t="s">
        <v>12</v>
      </c>
    </row>
    <row r="1465" spans="1:9" x14ac:dyDescent="0.25">
      <c r="A1465" s="216"/>
      <c r="B1465" s="234" t="s">
        <v>1987</v>
      </c>
      <c r="C1465" s="332" t="s">
        <v>2804</v>
      </c>
      <c r="D1465" s="32" t="s">
        <v>83</v>
      </c>
      <c r="E1465" s="267">
        <v>6876.5</v>
      </c>
      <c r="F1465" s="287">
        <v>41751</v>
      </c>
      <c r="G1465" s="34">
        <v>6876.5</v>
      </c>
      <c r="H1465" s="86">
        <f t="shared" si="23"/>
        <v>0</v>
      </c>
      <c r="I1465" s="32"/>
    </row>
    <row r="1466" spans="1:9" x14ac:dyDescent="0.25">
      <c r="A1466" s="216"/>
      <c r="B1466" s="234" t="s">
        <v>1988</v>
      </c>
      <c r="C1466" s="332" t="s">
        <v>2804</v>
      </c>
      <c r="D1466" s="32" t="s">
        <v>2771</v>
      </c>
      <c r="E1466" s="267">
        <v>28161</v>
      </c>
      <c r="F1466" s="287">
        <v>41751</v>
      </c>
      <c r="G1466" s="34">
        <v>28161</v>
      </c>
      <c r="H1466" s="86">
        <f t="shared" si="23"/>
        <v>0</v>
      </c>
      <c r="I1466" s="32"/>
    </row>
    <row r="1467" spans="1:9" x14ac:dyDescent="0.25">
      <c r="A1467" s="216"/>
      <c r="B1467" s="234" t="s">
        <v>1989</v>
      </c>
      <c r="C1467" s="332" t="s">
        <v>2804</v>
      </c>
      <c r="D1467" s="32" t="s">
        <v>2771</v>
      </c>
      <c r="E1467" s="267">
        <v>3205.4</v>
      </c>
      <c r="F1467" s="287">
        <v>41751</v>
      </c>
      <c r="G1467" s="34">
        <v>3205.4</v>
      </c>
      <c r="H1467" s="86">
        <f t="shared" si="23"/>
        <v>0</v>
      </c>
      <c r="I1467" s="32"/>
    </row>
    <row r="1468" spans="1:9" x14ac:dyDescent="0.25">
      <c r="A1468" s="216"/>
      <c r="B1468" s="234" t="s">
        <v>1990</v>
      </c>
      <c r="C1468" s="332" t="s">
        <v>2804</v>
      </c>
      <c r="D1468" s="32" t="s">
        <v>79</v>
      </c>
      <c r="E1468" s="267">
        <v>10610</v>
      </c>
      <c r="F1468" s="287">
        <v>41753</v>
      </c>
      <c r="G1468" s="73">
        <v>10080</v>
      </c>
      <c r="H1468" s="284">
        <f t="shared" si="23"/>
        <v>530</v>
      </c>
      <c r="I1468" s="32" t="s">
        <v>21</v>
      </c>
    </row>
    <row r="1469" spans="1:9" x14ac:dyDescent="0.25">
      <c r="A1469" s="261">
        <v>41751</v>
      </c>
      <c r="B1469" s="286" t="s">
        <v>1991</v>
      </c>
      <c r="C1469" s="332" t="s">
        <v>2804</v>
      </c>
      <c r="D1469" s="32" t="s">
        <v>366</v>
      </c>
      <c r="E1469" s="267">
        <v>3976.2</v>
      </c>
      <c r="F1469" s="287">
        <v>41751</v>
      </c>
      <c r="G1469" s="34">
        <v>3976.2</v>
      </c>
      <c r="H1469" s="248">
        <f t="shared" si="23"/>
        <v>0</v>
      </c>
      <c r="I1469" s="32" t="s">
        <v>21</v>
      </c>
    </row>
    <row r="1470" spans="1:9" x14ac:dyDescent="0.25">
      <c r="A1470" s="216"/>
      <c r="B1470" s="212" t="s">
        <v>1993</v>
      </c>
      <c r="C1470" s="332" t="s">
        <v>2804</v>
      </c>
      <c r="D1470" s="32" t="s">
        <v>47</v>
      </c>
      <c r="E1470" s="267">
        <v>2630.4</v>
      </c>
      <c r="F1470" s="287">
        <v>41752</v>
      </c>
      <c r="G1470" s="34">
        <v>2630.4</v>
      </c>
      <c r="H1470" s="248">
        <f t="shared" si="23"/>
        <v>0</v>
      </c>
      <c r="I1470" s="32" t="s">
        <v>12</v>
      </c>
    </row>
    <row r="1471" spans="1:9" x14ac:dyDescent="0.25">
      <c r="A1471" s="216"/>
      <c r="B1471" s="212" t="s">
        <v>1995</v>
      </c>
      <c r="C1471" s="332" t="s">
        <v>2804</v>
      </c>
      <c r="D1471" s="32" t="s">
        <v>147</v>
      </c>
      <c r="E1471" s="267">
        <v>5209.5</v>
      </c>
      <c r="F1471" s="287">
        <v>41752</v>
      </c>
      <c r="G1471" s="34">
        <v>5209.5</v>
      </c>
      <c r="H1471" s="86">
        <f t="shared" si="23"/>
        <v>0</v>
      </c>
      <c r="I1471" s="32" t="s">
        <v>12</v>
      </c>
    </row>
    <row r="1472" spans="1:9" x14ac:dyDescent="0.25">
      <c r="A1472" s="216"/>
      <c r="B1472" s="212" t="s">
        <v>1996</v>
      </c>
      <c r="C1472" s="332" t="s">
        <v>2804</v>
      </c>
      <c r="D1472" s="32" t="s">
        <v>2770</v>
      </c>
      <c r="E1472" s="267">
        <v>1284</v>
      </c>
      <c r="F1472" s="492" t="s">
        <v>2873</v>
      </c>
      <c r="G1472" s="34">
        <v>1064</v>
      </c>
      <c r="H1472" s="86">
        <f t="shared" si="23"/>
        <v>220</v>
      </c>
      <c r="I1472" s="32" t="s">
        <v>12</v>
      </c>
    </row>
    <row r="1473" spans="1:9" x14ac:dyDescent="0.25">
      <c r="A1473" s="216"/>
      <c r="B1473" s="212" t="s">
        <v>1998</v>
      </c>
      <c r="C1473" s="332" t="s">
        <v>2804</v>
      </c>
      <c r="D1473" s="32" t="s">
        <v>89</v>
      </c>
      <c r="E1473" s="267">
        <v>62825</v>
      </c>
      <c r="F1473" s="480" t="s">
        <v>2874</v>
      </c>
      <c r="G1473" s="34">
        <v>62825</v>
      </c>
      <c r="H1473" s="86">
        <f t="shared" si="23"/>
        <v>0</v>
      </c>
      <c r="I1473" s="32" t="s">
        <v>12</v>
      </c>
    </row>
    <row r="1474" spans="1:9" x14ac:dyDescent="0.25">
      <c r="A1474" s="216"/>
      <c r="B1474" s="212" t="s">
        <v>2000</v>
      </c>
      <c r="C1474" s="332" t="s">
        <v>2804</v>
      </c>
      <c r="D1474" s="32" t="s">
        <v>269</v>
      </c>
      <c r="E1474" s="267">
        <v>2674.5</v>
      </c>
      <c r="F1474" s="287">
        <v>41752</v>
      </c>
      <c r="G1474" s="34">
        <v>2674.5</v>
      </c>
      <c r="H1474" s="86">
        <f t="shared" si="23"/>
        <v>0</v>
      </c>
      <c r="I1474" s="32" t="s">
        <v>12</v>
      </c>
    </row>
    <row r="1475" spans="1:9" x14ac:dyDescent="0.25">
      <c r="A1475" s="216"/>
      <c r="B1475" s="212" t="s">
        <v>2001</v>
      </c>
      <c r="C1475" s="332" t="s">
        <v>2804</v>
      </c>
      <c r="D1475" s="32" t="s">
        <v>2413</v>
      </c>
      <c r="E1475" s="267">
        <v>1083</v>
      </c>
      <c r="F1475" s="473" t="s">
        <v>2875</v>
      </c>
      <c r="G1475" s="34">
        <v>1083</v>
      </c>
      <c r="H1475" s="86">
        <f t="shared" si="23"/>
        <v>0</v>
      </c>
      <c r="I1475" s="32" t="s">
        <v>12</v>
      </c>
    </row>
    <row r="1476" spans="1:9" x14ac:dyDescent="0.25">
      <c r="A1476" s="216"/>
      <c r="B1476" s="212" t="s">
        <v>2002</v>
      </c>
      <c r="C1476" s="332" t="s">
        <v>2804</v>
      </c>
      <c r="D1476" s="32" t="s">
        <v>1782</v>
      </c>
      <c r="E1476" s="267">
        <v>1109.25</v>
      </c>
      <c r="F1476" s="489" t="s">
        <v>2876</v>
      </c>
      <c r="G1476" s="34">
        <v>1109.25</v>
      </c>
      <c r="H1476" s="86">
        <f t="shared" si="23"/>
        <v>0</v>
      </c>
      <c r="I1476" s="32" t="s">
        <v>12</v>
      </c>
    </row>
    <row r="1477" spans="1:9" x14ac:dyDescent="0.25">
      <c r="A1477" s="216"/>
      <c r="B1477" s="212" t="s">
        <v>2004</v>
      </c>
      <c r="C1477" s="332" t="s">
        <v>2804</v>
      </c>
      <c r="D1477" s="32" t="s">
        <v>2877</v>
      </c>
      <c r="E1477" s="267">
        <v>1428</v>
      </c>
      <c r="F1477" s="287">
        <v>41752</v>
      </c>
      <c r="G1477" s="34">
        <v>1428</v>
      </c>
      <c r="H1477" s="86">
        <f t="shared" si="23"/>
        <v>0</v>
      </c>
      <c r="I1477" s="32" t="s">
        <v>12</v>
      </c>
    </row>
    <row r="1478" spans="1:9" x14ac:dyDescent="0.25">
      <c r="A1478" s="216"/>
      <c r="B1478" s="212" t="s">
        <v>2006</v>
      </c>
      <c r="C1478" s="332" t="s">
        <v>2804</v>
      </c>
      <c r="D1478" s="32" t="s">
        <v>8</v>
      </c>
      <c r="E1478" s="267">
        <v>734.4</v>
      </c>
      <c r="F1478" s="287">
        <v>41751</v>
      </c>
      <c r="G1478" s="34">
        <v>734.4</v>
      </c>
      <c r="H1478" s="86">
        <f t="shared" si="23"/>
        <v>0</v>
      </c>
      <c r="I1478" s="32" t="s">
        <v>8</v>
      </c>
    </row>
    <row r="1479" spans="1:9" x14ac:dyDescent="0.25">
      <c r="A1479" s="216"/>
      <c r="B1479" s="212" t="s">
        <v>2008</v>
      </c>
      <c r="C1479" s="332" t="s">
        <v>2804</v>
      </c>
      <c r="D1479" s="32" t="s">
        <v>32</v>
      </c>
      <c r="E1479" s="267">
        <v>6115.2</v>
      </c>
      <c r="F1479" s="287">
        <v>41752</v>
      </c>
      <c r="G1479" s="34">
        <v>6115.2</v>
      </c>
      <c r="H1479" s="86">
        <f t="shared" si="23"/>
        <v>0</v>
      </c>
      <c r="I1479" s="32" t="s">
        <v>12</v>
      </c>
    </row>
    <row r="1480" spans="1:9" x14ac:dyDescent="0.25">
      <c r="A1480" s="216"/>
      <c r="B1480" s="212" t="s">
        <v>2009</v>
      </c>
      <c r="C1480" s="332" t="s">
        <v>2804</v>
      </c>
      <c r="D1480" s="32" t="s">
        <v>2424</v>
      </c>
      <c r="E1480" s="267">
        <v>10410</v>
      </c>
      <c r="F1480" s="492" t="s">
        <v>2878</v>
      </c>
      <c r="G1480" s="34">
        <v>10410</v>
      </c>
      <c r="H1480" s="86">
        <f t="shared" si="23"/>
        <v>0</v>
      </c>
      <c r="I1480" s="32" t="s">
        <v>65</v>
      </c>
    </row>
    <row r="1481" spans="1:9" x14ac:dyDescent="0.25">
      <c r="A1481" s="216"/>
      <c r="B1481" s="212" t="s">
        <v>2012</v>
      </c>
      <c r="C1481" s="332" t="s">
        <v>2804</v>
      </c>
      <c r="D1481" s="265" t="s">
        <v>53</v>
      </c>
      <c r="E1481" s="266">
        <v>0</v>
      </c>
      <c r="F1481" s="287"/>
      <c r="G1481" s="34"/>
      <c r="H1481" s="86">
        <f t="shared" si="23"/>
        <v>0</v>
      </c>
      <c r="I1481" s="32" t="s">
        <v>324</v>
      </c>
    </row>
    <row r="1482" spans="1:9" x14ac:dyDescent="0.25">
      <c r="A1482" s="216"/>
      <c r="B1482" s="212" t="s">
        <v>2014</v>
      </c>
      <c r="C1482" s="332" t="s">
        <v>2804</v>
      </c>
      <c r="D1482" s="32" t="s">
        <v>189</v>
      </c>
      <c r="E1482" s="267">
        <v>2287</v>
      </c>
      <c r="F1482" s="287">
        <v>41751</v>
      </c>
      <c r="G1482" s="34">
        <v>2287</v>
      </c>
      <c r="H1482" s="86">
        <f t="shared" si="23"/>
        <v>0</v>
      </c>
      <c r="I1482" s="32"/>
    </row>
    <row r="1483" spans="1:9" x14ac:dyDescent="0.25">
      <c r="A1483" s="216"/>
      <c r="B1483" s="212" t="s">
        <v>2016</v>
      </c>
      <c r="C1483" s="332" t="s">
        <v>2804</v>
      </c>
      <c r="D1483" s="32" t="s">
        <v>319</v>
      </c>
      <c r="E1483" s="267">
        <v>79031.8</v>
      </c>
      <c r="F1483" s="489" t="s">
        <v>2879</v>
      </c>
      <c r="G1483" s="34">
        <v>79031.8</v>
      </c>
      <c r="H1483" s="86">
        <f t="shared" si="23"/>
        <v>0</v>
      </c>
      <c r="I1483" s="32" t="s">
        <v>2880</v>
      </c>
    </row>
    <row r="1484" spans="1:9" x14ac:dyDescent="0.25">
      <c r="A1484" s="216"/>
      <c r="B1484" s="212" t="s">
        <v>2017</v>
      </c>
      <c r="C1484" s="332" t="s">
        <v>2804</v>
      </c>
      <c r="D1484" s="32" t="s">
        <v>2513</v>
      </c>
      <c r="E1484" s="267">
        <v>2722</v>
      </c>
      <c r="F1484" s="489" t="s">
        <v>2881</v>
      </c>
      <c r="G1484" s="34">
        <v>2722</v>
      </c>
      <c r="H1484" s="86">
        <f t="shared" si="23"/>
        <v>0</v>
      </c>
      <c r="I1484" s="32"/>
    </row>
    <row r="1485" spans="1:9" x14ac:dyDescent="0.25">
      <c r="A1485" s="216"/>
      <c r="B1485" s="212" t="s">
        <v>2018</v>
      </c>
      <c r="C1485" s="332" t="s">
        <v>2804</v>
      </c>
      <c r="D1485" s="32" t="s">
        <v>74</v>
      </c>
      <c r="E1485" s="267">
        <v>1719.5</v>
      </c>
      <c r="F1485" s="287">
        <v>41751</v>
      </c>
      <c r="G1485" s="34">
        <v>1719.5</v>
      </c>
      <c r="H1485" s="86">
        <f t="shared" si="23"/>
        <v>0</v>
      </c>
      <c r="I1485" s="32"/>
    </row>
    <row r="1486" spans="1:9" x14ac:dyDescent="0.25">
      <c r="A1486" s="216"/>
      <c r="B1486" s="212" t="s">
        <v>2019</v>
      </c>
      <c r="C1486" s="332" t="s">
        <v>2804</v>
      </c>
      <c r="D1486" s="32" t="s">
        <v>18</v>
      </c>
      <c r="E1486" s="267">
        <v>768.6</v>
      </c>
      <c r="F1486" s="287">
        <v>41751</v>
      </c>
      <c r="G1486" s="34">
        <v>768.6</v>
      </c>
      <c r="H1486" s="86">
        <f t="shared" si="23"/>
        <v>0</v>
      </c>
      <c r="I1486" s="32"/>
    </row>
    <row r="1487" spans="1:9" x14ac:dyDescent="0.25">
      <c r="A1487" s="216"/>
      <c r="B1487" s="212" t="s">
        <v>2021</v>
      </c>
      <c r="C1487" s="332" t="s">
        <v>2804</v>
      </c>
      <c r="D1487" s="32" t="s">
        <v>99</v>
      </c>
      <c r="E1487" s="267">
        <v>3236</v>
      </c>
      <c r="F1487" s="287">
        <v>41751</v>
      </c>
      <c r="G1487" s="34">
        <v>3236</v>
      </c>
      <c r="H1487" s="86">
        <f t="shared" si="23"/>
        <v>0</v>
      </c>
      <c r="I1487" s="32" t="s">
        <v>27</v>
      </c>
    </row>
    <row r="1488" spans="1:9" x14ac:dyDescent="0.25">
      <c r="A1488" s="216"/>
      <c r="B1488" s="212" t="s">
        <v>2022</v>
      </c>
      <c r="C1488" s="332" t="s">
        <v>2804</v>
      </c>
      <c r="D1488" s="32" t="s">
        <v>468</v>
      </c>
      <c r="E1488" s="267">
        <v>3351</v>
      </c>
      <c r="F1488" s="287">
        <v>41751</v>
      </c>
      <c r="G1488" s="34">
        <v>3351</v>
      </c>
      <c r="H1488" s="86">
        <f t="shared" si="23"/>
        <v>0</v>
      </c>
      <c r="I1488" s="32" t="s">
        <v>27</v>
      </c>
    </row>
    <row r="1489" spans="1:9" x14ac:dyDescent="0.25">
      <c r="A1489" s="216"/>
      <c r="B1489" s="212" t="s">
        <v>2023</v>
      </c>
      <c r="C1489" s="332" t="s">
        <v>2804</v>
      </c>
      <c r="D1489" s="32" t="s">
        <v>233</v>
      </c>
      <c r="E1489" s="267">
        <v>1875</v>
      </c>
      <c r="F1489" s="287">
        <v>41751</v>
      </c>
      <c r="G1489" s="34">
        <v>1875</v>
      </c>
      <c r="H1489" s="86">
        <f t="shared" si="23"/>
        <v>0</v>
      </c>
      <c r="I1489" s="32" t="s">
        <v>27</v>
      </c>
    </row>
    <row r="1490" spans="1:9" x14ac:dyDescent="0.25">
      <c r="A1490" s="216"/>
      <c r="B1490" s="212" t="s">
        <v>2024</v>
      </c>
      <c r="C1490" s="332" t="s">
        <v>2804</v>
      </c>
      <c r="D1490" s="32" t="s">
        <v>80</v>
      </c>
      <c r="E1490" s="267">
        <v>2376</v>
      </c>
      <c r="F1490" s="287">
        <v>41751</v>
      </c>
      <c r="G1490" s="34">
        <v>2376</v>
      </c>
      <c r="H1490" s="86">
        <f t="shared" si="23"/>
        <v>0</v>
      </c>
      <c r="I1490" s="32" t="s">
        <v>27</v>
      </c>
    </row>
    <row r="1491" spans="1:9" x14ac:dyDescent="0.25">
      <c r="A1491" s="216"/>
      <c r="B1491" s="212" t="s">
        <v>2025</v>
      </c>
      <c r="C1491" s="332" t="s">
        <v>2804</v>
      </c>
      <c r="D1491" s="32" t="s">
        <v>14</v>
      </c>
      <c r="E1491" s="267">
        <v>5000</v>
      </c>
      <c r="F1491" s="489" t="s">
        <v>2882</v>
      </c>
      <c r="G1491" s="34">
        <v>5000</v>
      </c>
      <c r="H1491" s="86">
        <f t="shared" si="23"/>
        <v>0</v>
      </c>
      <c r="I1491" s="32" t="s">
        <v>27</v>
      </c>
    </row>
    <row r="1492" spans="1:9" x14ac:dyDescent="0.25">
      <c r="A1492" s="216"/>
      <c r="B1492" s="212" t="s">
        <v>2026</v>
      </c>
      <c r="C1492" s="332" t="s">
        <v>2804</v>
      </c>
      <c r="D1492" s="32" t="s">
        <v>39</v>
      </c>
      <c r="E1492" s="267">
        <v>1900</v>
      </c>
      <c r="F1492" s="582" t="s">
        <v>2883</v>
      </c>
      <c r="G1492" s="40">
        <v>1900</v>
      </c>
      <c r="H1492" s="86">
        <f t="shared" si="23"/>
        <v>0</v>
      </c>
      <c r="I1492" s="32"/>
    </row>
    <row r="1493" spans="1:9" x14ac:dyDescent="0.25">
      <c r="A1493" s="216"/>
      <c r="B1493" s="212" t="s">
        <v>2028</v>
      </c>
      <c r="C1493" s="332" t="s">
        <v>2804</v>
      </c>
      <c r="D1493" s="32" t="s">
        <v>2413</v>
      </c>
      <c r="E1493" s="267">
        <v>649</v>
      </c>
      <c r="F1493" s="473" t="s">
        <v>2884</v>
      </c>
      <c r="G1493" s="34">
        <v>649</v>
      </c>
      <c r="H1493" s="86">
        <f t="shared" si="23"/>
        <v>0</v>
      </c>
      <c r="I1493" s="32" t="s">
        <v>65</v>
      </c>
    </row>
    <row r="1494" spans="1:9" x14ac:dyDescent="0.25">
      <c r="A1494" s="216"/>
      <c r="B1494" s="212" t="s">
        <v>2029</v>
      </c>
      <c r="C1494" s="332" t="s">
        <v>2804</v>
      </c>
      <c r="D1494" s="32" t="s">
        <v>103</v>
      </c>
      <c r="E1494" s="267">
        <v>8220</v>
      </c>
      <c r="F1494" s="487"/>
      <c r="G1494" s="336"/>
      <c r="H1494" s="86">
        <f t="shared" si="23"/>
        <v>8220</v>
      </c>
      <c r="I1494" s="32"/>
    </row>
    <row r="1495" spans="1:9" x14ac:dyDescent="0.25">
      <c r="A1495" s="216">
        <v>41752</v>
      </c>
      <c r="B1495" s="212" t="s">
        <v>2030</v>
      </c>
      <c r="C1495" s="332" t="s">
        <v>2804</v>
      </c>
      <c r="D1495" s="32" t="s">
        <v>1557</v>
      </c>
      <c r="E1495" s="267">
        <v>4519.5</v>
      </c>
      <c r="F1495" s="287">
        <v>41752</v>
      </c>
      <c r="G1495" s="34">
        <v>4519.5</v>
      </c>
      <c r="H1495" s="86">
        <f t="shared" si="23"/>
        <v>0</v>
      </c>
      <c r="I1495" s="36"/>
    </row>
    <row r="1496" spans="1:9" x14ac:dyDescent="0.25">
      <c r="A1496" s="216"/>
      <c r="B1496" s="212" t="s">
        <v>2031</v>
      </c>
      <c r="C1496" s="332" t="s">
        <v>2804</v>
      </c>
      <c r="D1496" s="32" t="s">
        <v>1519</v>
      </c>
      <c r="E1496" s="267">
        <v>4216.8</v>
      </c>
      <c r="F1496" s="492" t="s">
        <v>2885</v>
      </c>
      <c r="G1496" s="34">
        <v>4216.8</v>
      </c>
      <c r="H1496" s="86">
        <f t="shared" si="23"/>
        <v>0</v>
      </c>
      <c r="I1496" s="32" t="s">
        <v>217</v>
      </c>
    </row>
    <row r="1497" spans="1:9" x14ac:dyDescent="0.25">
      <c r="A1497" s="216"/>
      <c r="B1497" s="212" t="s">
        <v>2032</v>
      </c>
      <c r="C1497" s="332" t="s">
        <v>2804</v>
      </c>
      <c r="D1497" s="32" t="s">
        <v>19</v>
      </c>
      <c r="E1497" s="267">
        <v>24831</v>
      </c>
      <c r="F1497" s="482" t="s">
        <v>2886</v>
      </c>
      <c r="G1497" s="34">
        <v>24831</v>
      </c>
      <c r="H1497" s="86">
        <f t="shared" si="23"/>
        <v>0</v>
      </c>
      <c r="I1497" s="32" t="s">
        <v>21</v>
      </c>
    </row>
    <row r="1498" spans="1:9" x14ac:dyDescent="0.25">
      <c r="A1498" s="216"/>
      <c r="B1498" s="212" t="s">
        <v>2033</v>
      </c>
      <c r="C1498" s="332" t="s">
        <v>2804</v>
      </c>
      <c r="D1498" s="32" t="s">
        <v>615</v>
      </c>
      <c r="E1498" s="267">
        <v>52055</v>
      </c>
      <c r="F1498" s="473" t="s">
        <v>2887</v>
      </c>
      <c r="G1498" s="34">
        <v>52055</v>
      </c>
      <c r="H1498" s="86">
        <f t="shared" si="23"/>
        <v>0</v>
      </c>
      <c r="I1498" s="32" t="s">
        <v>21</v>
      </c>
    </row>
    <row r="1499" spans="1:9" x14ac:dyDescent="0.25">
      <c r="A1499" s="216"/>
      <c r="B1499" s="212" t="s">
        <v>2034</v>
      </c>
      <c r="C1499" s="332" t="s">
        <v>2804</v>
      </c>
      <c r="D1499" s="32" t="s">
        <v>11</v>
      </c>
      <c r="E1499" s="267">
        <v>28100.5</v>
      </c>
      <c r="F1499" s="473">
        <v>41777</v>
      </c>
      <c r="G1499" s="40">
        <v>28100.5</v>
      </c>
      <c r="H1499" s="86">
        <f t="shared" si="23"/>
        <v>0</v>
      </c>
      <c r="I1499" s="32" t="s">
        <v>12</v>
      </c>
    </row>
    <row r="1500" spans="1:9" x14ac:dyDescent="0.25">
      <c r="A1500" s="216"/>
      <c r="B1500" s="212" t="s">
        <v>2036</v>
      </c>
      <c r="C1500" s="332" t="s">
        <v>2804</v>
      </c>
      <c r="D1500" s="32" t="s">
        <v>180</v>
      </c>
      <c r="E1500" s="267">
        <v>25968.5</v>
      </c>
      <c r="F1500" s="287">
        <v>41759</v>
      </c>
      <c r="G1500" s="34">
        <v>25968.5</v>
      </c>
      <c r="H1500" s="86">
        <f t="shared" si="23"/>
        <v>0</v>
      </c>
      <c r="I1500" s="32" t="s">
        <v>12</v>
      </c>
    </row>
    <row r="1501" spans="1:9" x14ac:dyDescent="0.25">
      <c r="A1501" s="216"/>
      <c r="B1501" s="212" t="s">
        <v>2037</v>
      </c>
      <c r="C1501" s="332" t="s">
        <v>2804</v>
      </c>
      <c r="D1501" s="32" t="s">
        <v>23</v>
      </c>
      <c r="E1501" s="267">
        <v>5589</v>
      </c>
      <c r="F1501" s="287">
        <v>41752</v>
      </c>
      <c r="G1501" s="34">
        <v>5589</v>
      </c>
      <c r="H1501" s="86">
        <f t="shared" si="23"/>
        <v>0</v>
      </c>
      <c r="I1501" s="32"/>
    </row>
    <row r="1502" spans="1:9" x14ac:dyDescent="0.25">
      <c r="A1502" s="216"/>
      <c r="B1502" s="212" t="s">
        <v>2038</v>
      </c>
      <c r="C1502" s="332" t="s">
        <v>2804</v>
      </c>
      <c r="D1502" s="32" t="s">
        <v>68</v>
      </c>
      <c r="E1502" s="267">
        <v>6216</v>
      </c>
      <c r="F1502" s="287">
        <v>41752</v>
      </c>
      <c r="G1502" s="34">
        <v>6216</v>
      </c>
      <c r="H1502" s="86">
        <f t="shared" si="23"/>
        <v>0</v>
      </c>
      <c r="I1502" s="32" t="s">
        <v>12</v>
      </c>
    </row>
    <row r="1503" spans="1:9" x14ac:dyDescent="0.25">
      <c r="A1503" s="216"/>
      <c r="B1503" s="212" t="s">
        <v>2040</v>
      </c>
      <c r="C1503" s="332" t="s">
        <v>2804</v>
      </c>
      <c r="D1503" s="32" t="s">
        <v>36</v>
      </c>
      <c r="E1503" s="267">
        <v>14189</v>
      </c>
      <c r="F1503" s="287">
        <v>41752</v>
      </c>
      <c r="G1503" s="34">
        <v>14189</v>
      </c>
      <c r="H1503" s="86">
        <f t="shared" si="23"/>
        <v>0</v>
      </c>
      <c r="I1503" s="32"/>
    </row>
    <row r="1504" spans="1:9" x14ac:dyDescent="0.25">
      <c r="A1504" s="216"/>
      <c r="B1504" s="212" t="s">
        <v>2041</v>
      </c>
      <c r="C1504" s="332" t="s">
        <v>2804</v>
      </c>
      <c r="D1504" s="32" t="s">
        <v>70</v>
      </c>
      <c r="E1504" s="267">
        <v>10253</v>
      </c>
      <c r="F1504" s="287">
        <v>41754</v>
      </c>
      <c r="G1504" s="34">
        <v>10253</v>
      </c>
      <c r="H1504" s="86">
        <f>E1504-G1504</f>
        <v>0</v>
      </c>
      <c r="I1504" s="32"/>
    </row>
    <row r="1505" spans="1:9" x14ac:dyDescent="0.25">
      <c r="A1505" s="216"/>
      <c r="B1505" s="212" t="s">
        <v>2042</v>
      </c>
      <c r="C1505" s="332" t="s">
        <v>2804</v>
      </c>
      <c r="D1505" s="32" t="s">
        <v>103</v>
      </c>
      <c r="E1505" s="267">
        <v>18303.5</v>
      </c>
      <c r="F1505" s="287">
        <v>41752</v>
      </c>
      <c r="G1505" s="34">
        <v>18303.5</v>
      </c>
      <c r="H1505" s="86">
        <f>E1505-G1505</f>
        <v>0</v>
      </c>
      <c r="I1505" s="32"/>
    </row>
    <row r="1506" spans="1:9" x14ac:dyDescent="0.25">
      <c r="A1506" s="216"/>
      <c r="B1506" s="212" t="s">
        <v>2043</v>
      </c>
      <c r="C1506" s="332" t="s">
        <v>2804</v>
      </c>
      <c r="D1506" s="32" t="s">
        <v>501</v>
      </c>
      <c r="E1506" s="267">
        <v>1331</v>
      </c>
      <c r="F1506" s="287">
        <v>41752</v>
      </c>
      <c r="G1506" s="34">
        <v>1331</v>
      </c>
      <c r="H1506" s="86">
        <f>E1506-G1506</f>
        <v>0</v>
      </c>
      <c r="I1506" s="32"/>
    </row>
    <row r="1507" spans="1:9" x14ac:dyDescent="0.25">
      <c r="A1507" s="216"/>
      <c r="B1507" s="212" t="s">
        <v>2044</v>
      </c>
      <c r="C1507" s="332" t="s">
        <v>2804</v>
      </c>
      <c r="D1507" s="32" t="s">
        <v>501</v>
      </c>
      <c r="E1507" s="267">
        <v>351</v>
      </c>
      <c r="F1507" s="287">
        <v>41752</v>
      </c>
      <c r="G1507" s="34">
        <v>351</v>
      </c>
      <c r="H1507" s="86">
        <f>E1507-G1507</f>
        <v>0</v>
      </c>
      <c r="I1507" s="32"/>
    </row>
    <row r="1508" spans="1:9" x14ac:dyDescent="0.25">
      <c r="A1508" s="216"/>
      <c r="B1508" s="212" t="s">
        <v>2046</v>
      </c>
      <c r="C1508" s="332" t="s">
        <v>2804</v>
      </c>
      <c r="D1508" s="32" t="s">
        <v>36</v>
      </c>
      <c r="E1508" s="267">
        <v>29102</v>
      </c>
      <c r="F1508" s="620" t="s">
        <v>2888</v>
      </c>
      <c r="G1508" s="34">
        <v>29102</v>
      </c>
      <c r="H1508" s="86">
        <f t="shared" ref="H1508:H1571" si="24">E1508-G1508</f>
        <v>0</v>
      </c>
      <c r="I1508" s="32" t="s">
        <v>217</v>
      </c>
    </row>
    <row r="1509" spans="1:9" x14ac:dyDescent="0.25">
      <c r="A1509" s="216"/>
      <c r="B1509" s="212" t="s">
        <v>2047</v>
      </c>
      <c r="C1509" s="332" t="s">
        <v>2804</v>
      </c>
      <c r="D1509" s="32" t="s">
        <v>371</v>
      </c>
      <c r="E1509" s="267">
        <v>2286</v>
      </c>
      <c r="F1509" s="287">
        <v>41752</v>
      </c>
      <c r="G1509" s="34">
        <v>2286</v>
      </c>
      <c r="H1509" s="86">
        <f t="shared" si="24"/>
        <v>0</v>
      </c>
      <c r="I1509" s="32"/>
    </row>
    <row r="1510" spans="1:9" x14ac:dyDescent="0.25">
      <c r="A1510" s="216"/>
      <c r="B1510" s="212" t="s">
        <v>2048</v>
      </c>
      <c r="C1510" s="332" t="s">
        <v>2804</v>
      </c>
      <c r="D1510" s="32" t="s">
        <v>8</v>
      </c>
      <c r="E1510" s="267">
        <v>1082</v>
      </c>
      <c r="F1510" s="287">
        <v>41752</v>
      </c>
      <c r="G1510" s="34">
        <v>1082</v>
      </c>
      <c r="H1510" s="86">
        <f t="shared" si="24"/>
        <v>0</v>
      </c>
      <c r="I1510" s="32" t="s">
        <v>8</v>
      </c>
    </row>
    <row r="1511" spans="1:9" x14ac:dyDescent="0.25">
      <c r="A1511" s="216"/>
      <c r="B1511" s="212" t="s">
        <v>2050</v>
      </c>
      <c r="C1511" s="332" t="s">
        <v>2804</v>
      </c>
      <c r="D1511" s="32" t="s">
        <v>116</v>
      </c>
      <c r="E1511" s="267">
        <v>4412</v>
      </c>
      <c r="F1511" s="287">
        <v>41752</v>
      </c>
      <c r="G1511" s="34">
        <v>4412</v>
      </c>
      <c r="H1511" s="86">
        <f t="shared" si="24"/>
        <v>0</v>
      </c>
      <c r="I1511" s="32"/>
    </row>
    <row r="1512" spans="1:9" x14ac:dyDescent="0.25">
      <c r="A1512" s="216"/>
      <c r="B1512" s="212" t="s">
        <v>2051</v>
      </c>
      <c r="C1512" s="332" t="s">
        <v>2804</v>
      </c>
      <c r="D1512" s="32" t="s">
        <v>130</v>
      </c>
      <c r="E1512" s="267">
        <v>8227.5</v>
      </c>
      <c r="F1512" s="287">
        <v>41753</v>
      </c>
      <c r="G1512" s="34">
        <v>8227.5</v>
      </c>
      <c r="H1512" s="86">
        <f t="shared" si="24"/>
        <v>0</v>
      </c>
      <c r="I1512" s="32" t="s">
        <v>21</v>
      </c>
    </row>
    <row r="1513" spans="1:9" x14ac:dyDescent="0.25">
      <c r="A1513" s="216"/>
      <c r="B1513" s="212" t="s">
        <v>2052</v>
      </c>
      <c r="C1513" s="332" t="s">
        <v>2804</v>
      </c>
      <c r="D1513" s="32" t="s">
        <v>2889</v>
      </c>
      <c r="E1513" s="267">
        <v>3729</v>
      </c>
      <c r="F1513" s="287">
        <v>41752</v>
      </c>
      <c r="G1513" s="34">
        <v>3729</v>
      </c>
      <c r="H1513" s="86">
        <f t="shared" si="24"/>
        <v>0</v>
      </c>
      <c r="I1513" s="32"/>
    </row>
    <row r="1514" spans="1:9" x14ac:dyDescent="0.25">
      <c r="A1514" s="216"/>
      <c r="B1514" s="212" t="s">
        <v>2053</v>
      </c>
      <c r="C1514" s="332" t="s">
        <v>2804</v>
      </c>
      <c r="D1514" s="32" t="s">
        <v>988</v>
      </c>
      <c r="E1514" s="267">
        <v>33056</v>
      </c>
      <c r="F1514" s="287">
        <v>41752</v>
      </c>
      <c r="G1514" s="34">
        <v>33056</v>
      </c>
      <c r="H1514" s="86">
        <f t="shared" si="24"/>
        <v>0</v>
      </c>
      <c r="I1514" s="32"/>
    </row>
    <row r="1515" spans="1:9" x14ac:dyDescent="0.25">
      <c r="A1515" s="216"/>
      <c r="B1515" s="212" t="s">
        <v>2054</v>
      </c>
      <c r="C1515" s="332" t="s">
        <v>2804</v>
      </c>
      <c r="D1515" s="32" t="s">
        <v>123</v>
      </c>
      <c r="E1515" s="267">
        <v>8069.5</v>
      </c>
      <c r="F1515" s="287">
        <v>41753</v>
      </c>
      <c r="G1515" s="34">
        <v>8069.5</v>
      </c>
      <c r="H1515" s="86">
        <f t="shared" si="24"/>
        <v>0</v>
      </c>
      <c r="I1515" s="32"/>
    </row>
    <row r="1516" spans="1:9" x14ac:dyDescent="0.25">
      <c r="A1516" s="216"/>
      <c r="B1516" s="212" t="s">
        <v>2055</v>
      </c>
      <c r="C1516" s="332" t="s">
        <v>2804</v>
      </c>
      <c r="D1516" s="32" t="s">
        <v>2780</v>
      </c>
      <c r="E1516" s="267">
        <v>3646</v>
      </c>
      <c r="F1516" s="287">
        <v>41752</v>
      </c>
      <c r="G1516" s="34">
        <v>3646</v>
      </c>
      <c r="H1516" s="86">
        <f t="shared" si="24"/>
        <v>0</v>
      </c>
      <c r="I1516" s="32"/>
    </row>
    <row r="1517" spans="1:9" x14ac:dyDescent="0.25">
      <c r="A1517" s="216"/>
      <c r="B1517" s="212" t="s">
        <v>2056</v>
      </c>
      <c r="C1517" s="332" t="s">
        <v>2804</v>
      </c>
      <c r="D1517" s="32" t="s">
        <v>250</v>
      </c>
      <c r="E1517" s="267">
        <v>10896</v>
      </c>
      <c r="F1517" s="287">
        <v>41753</v>
      </c>
      <c r="G1517" s="34">
        <v>10896</v>
      </c>
      <c r="H1517" s="86">
        <f t="shared" si="24"/>
        <v>0</v>
      </c>
      <c r="I1517" s="32" t="s">
        <v>21</v>
      </c>
    </row>
    <row r="1518" spans="1:9" x14ac:dyDescent="0.25">
      <c r="A1518" s="216"/>
      <c r="B1518" s="212" t="s">
        <v>2057</v>
      </c>
      <c r="C1518" s="332" t="s">
        <v>2804</v>
      </c>
      <c r="D1518" s="32" t="s">
        <v>8</v>
      </c>
      <c r="E1518" s="267">
        <v>3758.5</v>
      </c>
      <c r="F1518" s="287">
        <v>41752</v>
      </c>
      <c r="G1518" s="34">
        <v>3758.5</v>
      </c>
      <c r="H1518" s="86">
        <f t="shared" si="24"/>
        <v>0</v>
      </c>
      <c r="I1518" s="32" t="s">
        <v>8</v>
      </c>
    </row>
    <row r="1519" spans="1:9" x14ac:dyDescent="0.25">
      <c r="A1519" s="216"/>
      <c r="B1519" s="212" t="s">
        <v>2058</v>
      </c>
      <c r="C1519" s="332" t="s">
        <v>2804</v>
      </c>
      <c r="D1519" s="32" t="s">
        <v>36</v>
      </c>
      <c r="E1519" s="267">
        <v>7155</v>
      </c>
      <c r="F1519" s="287">
        <v>41759</v>
      </c>
      <c r="G1519" s="34">
        <v>7155</v>
      </c>
      <c r="H1519" s="86">
        <f t="shared" si="24"/>
        <v>0</v>
      </c>
      <c r="I1519" s="32" t="s">
        <v>21</v>
      </c>
    </row>
    <row r="1520" spans="1:9" x14ac:dyDescent="0.25">
      <c r="A1520" s="216"/>
      <c r="B1520" s="212" t="s">
        <v>2059</v>
      </c>
      <c r="C1520" s="332" t="s">
        <v>2804</v>
      </c>
      <c r="D1520" s="32" t="s">
        <v>54</v>
      </c>
      <c r="E1520" s="267">
        <v>27819</v>
      </c>
      <c r="F1520" s="287">
        <v>41752</v>
      </c>
      <c r="G1520" s="34">
        <v>27819</v>
      </c>
      <c r="H1520" s="86">
        <f t="shared" si="24"/>
        <v>0</v>
      </c>
      <c r="I1520" s="32"/>
    </row>
    <row r="1521" spans="1:9" x14ac:dyDescent="0.25">
      <c r="A1521" s="216"/>
      <c r="B1521" s="212" t="s">
        <v>2060</v>
      </c>
      <c r="C1521" s="332" t="s">
        <v>2804</v>
      </c>
      <c r="D1521" s="32" t="s">
        <v>317</v>
      </c>
      <c r="E1521" s="267">
        <v>8759</v>
      </c>
      <c r="F1521" s="287">
        <v>41752</v>
      </c>
      <c r="G1521" s="34">
        <v>8759</v>
      </c>
      <c r="H1521" s="86">
        <f t="shared" si="24"/>
        <v>0</v>
      </c>
      <c r="I1521" s="32"/>
    </row>
    <row r="1522" spans="1:9" x14ac:dyDescent="0.25">
      <c r="A1522" s="216"/>
      <c r="B1522" s="212" t="s">
        <v>2061</v>
      </c>
      <c r="C1522" s="332" t="s">
        <v>2804</v>
      </c>
      <c r="D1522" s="32" t="s">
        <v>8</v>
      </c>
      <c r="E1522" s="267">
        <v>7225</v>
      </c>
      <c r="F1522" s="287">
        <v>41752</v>
      </c>
      <c r="G1522" s="34">
        <v>7225</v>
      </c>
      <c r="H1522" s="86">
        <f t="shared" si="24"/>
        <v>0</v>
      </c>
      <c r="I1522" s="32" t="s">
        <v>8</v>
      </c>
    </row>
    <row r="1523" spans="1:9" x14ac:dyDescent="0.25">
      <c r="A1523" s="216"/>
      <c r="B1523" s="212" t="s">
        <v>2062</v>
      </c>
      <c r="C1523" s="332" t="s">
        <v>2804</v>
      </c>
      <c r="D1523" s="32" t="s">
        <v>119</v>
      </c>
      <c r="E1523" s="267">
        <v>4911</v>
      </c>
      <c r="F1523" s="287">
        <v>41753</v>
      </c>
      <c r="G1523" s="34">
        <v>4911</v>
      </c>
      <c r="H1523" s="86">
        <f t="shared" si="24"/>
        <v>0</v>
      </c>
      <c r="I1523" s="32" t="s">
        <v>21</v>
      </c>
    </row>
    <row r="1524" spans="1:9" x14ac:dyDescent="0.25">
      <c r="A1524" s="216"/>
      <c r="B1524" s="212" t="s">
        <v>2063</v>
      </c>
      <c r="C1524" s="332" t="s">
        <v>2804</v>
      </c>
      <c r="D1524" s="32" t="s">
        <v>260</v>
      </c>
      <c r="E1524" s="267">
        <v>2400</v>
      </c>
      <c r="F1524" s="287">
        <v>41752</v>
      </c>
      <c r="G1524" s="34">
        <v>2400</v>
      </c>
      <c r="H1524" s="86">
        <f t="shared" si="24"/>
        <v>0</v>
      </c>
      <c r="I1524" s="32" t="s">
        <v>65</v>
      </c>
    </row>
    <row r="1525" spans="1:9" x14ac:dyDescent="0.25">
      <c r="A1525" s="216"/>
      <c r="B1525" s="212" t="s">
        <v>2064</v>
      </c>
      <c r="C1525" s="332" t="s">
        <v>2804</v>
      </c>
      <c r="D1525" s="32" t="s">
        <v>2890</v>
      </c>
      <c r="E1525" s="267">
        <v>437</v>
      </c>
      <c r="F1525" s="287">
        <v>41753</v>
      </c>
      <c r="G1525" s="34">
        <v>437</v>
      </c>
      <c r="H1525" s="86">
        <f t="shared" si="24"/>
        <v>0</v>
      </c>
      <c r="I1525" s="32" t="s">
        <v>21</v>
      </c>
    </row>
    <row r="1526" spans="1:9" x14ac:dyDescent="0.25">
      <c r="A1526" s="216"/>
      <c r="B1526" s="212" t="s">
        <v>2065</v>
      </c>
      <c r="C1526" s="332" t="s">
        <v>2804</v>
      </c>
      <c r="D1526" s="32" t="s">
        <v>2842</v>
      </c>
      <c r="E1526" s="267">
        <v>5337</v>
      </c>
      <c r="F1526" s="287">
        <v>41752</v>
      </c>
      <c r="G1526" s="34">
        <v>5337</v>
      </c>
      <c r="H1526" s="86">
        <f t="shared" si="24"/>
        <v>0</v>
      </c>
      <c r="I1526" s="32"/>
    </row>
    <row r="1527" spans="1:9" x14ac:dyDescent="0.25">
      <c r="A1527" s="216"/>
      <c r="B1527" s="212" t="s">
        <v>2067</v>
      </c>
      <c r="C1527" s="332" t="s">
        <v>2804</v>
      </c>
      <c r="D1527" s="32" t="s">
        <v>2891</v>
      </c>
      <c r="E1527" s="267">
        <v>2470.5</v>
      </c>
      <c r="F1527" s="287">
        <v>41753</v>
      </c>
      <c r="G1527" s="34">
        <v>2470.5</v>
      </c>
      <c r="H1527" s="86">
        <f t="shared" si="24"/>
        <v>0</v>
      </c>
      <c r="I1527" s="32" t="s">
        <v>21</v>
      </c>
    </row>
    <row r="1528" spans="1:9" x14ac:dyDescent="0.25">
      <c r="A1528" s="216"/>
      <c r="B1528" s="212" t="s">
        <v>2069</v>
      </c>
      <c r="C1528" s="332" t="s">
        <v>2804</v>
      </c>
      <c r="D1528" s="32" t="s">
        <v>12</v>
      </c>
      <c r="E1528" s="267">
        <v>5603</v>
      </c>
      <c r="F1528" s="287">
        <v>41752</v>
      </c>
      <c r="G1528" s="34">
        <v>5603</v>
      </c>
      <c r="H1528" s="86">
        <f t="shared" si="24"/>
        <v>0</v>
      </c>
      <c r="I1528" s="32"/>
    </row>
    <row r="1529" spans="1:9" x14ac:dyDescent="0.25">
      <c r="A1529" s="216"/>
      <c r="B1529" s="212" t="s">
        <v>2070</v>
      </c>
      <c r="C1529" s="332" t="s">
        <v>2804</v>
      </c>
      <c r="D1529" s="20" t="s">
        <v>62</v>
      </c>
      <c r="E1529" s="239">
        <v>29651</v>
      </c>
      <c r="F1529" s="497">
        <v>41752</v>
      </c>
      <c r="G1529" s="44">
        <v>29651</v>
      </c>
      <c r="H1529" s="86">
        <f t="shared" si="24"/>
        <v>0</v>
      </c>
      <c r="I1529" s="20"/>
    </row>
    <row r="1530" spans="1:9" x14ac:dyDescent="0.25">
      <c r="A1530" s="216"/>
      <c r="B1530" s="212" t="s">
        <v>2071</v>
      </c>
      <c r="C1530" s="332" t="s">
        <v>2804</v>
      </c>
      <c r="D1530" s="32" t="s">
        <v>373</v>
      </c>
      <c r="E1530" s="267">
        <v>31690</v>
      </c>
      <c r="F1530" s="287">
        <v>41753</v>
      </c>
      <c r="G1530" s="34">
        <v>31690</v>
      </c>
      <c r="H1530" s="86">
        <f t="shared" si="24"/>
        <v>0</v>
      </c>
      <c r="I1530" s="32" t="s">
        <v>217</v>
      </c>
    </row>
    <row r="1531" spans="1:9" x14ac:dyDescent="0.25">
      <c r="A1531" s="216"/>
      <c r="B1531" s="212" t="s">
        <v>2072</v>
      </c>
      <c r="C1531" s="332" t="s">
        <v>2804</v>
      </c>
      <c r="D1531" s="20" t="s">
        <v>163</v>
      </c>
      <c r="E1531" s="239">
        <v>414</v>
      </c>
      <c r="F1531" s="497">
        <v>41752</v>
      </c>
      <c r="G1531" s="44">
        <v>414</v>
      </c>
      <c r="H1531" s="86">
        <f t="shared" si="24"/>
        <v>0</v>
      </c>
      <c r="I1531" s="20"/>
    </row>
    <row r="1532" spans="1:9" x14ac:dyDescent="0.25">
      <c r="A1532" s="216"/>
      <c r="B1532" s="212" t="s">
        <v>2073</v>
      </c>
      <c r="C1532" s="332" t="s">
        <v>2804</v>
      </c>
      <c r="D1532" s="32" t="s">
        <v>79</v>
      </c>
      <c r="E1532" s="267">
        <v>50095</v>
      </c>
      <c r="F1532" s="489" t="s">
        <v>2892</v>
      </c>
      <c r="G1532" s="40">
        <v>50095</v>
      </c>
      <c r="H1532" s="86">
        <f t="shared" si="24"/>
        <v>0</v>
      </c>
      <c r="I1532" s="32" t="s">
        <v>65</v>
      </c>
    </row>
    <row r="1533" spans="1:9" x14ac:dyDescent="0.25">
      <c r="A1533" s="261">
        <v>41752</v>
      </c>
      <c r="B1533" s="286" t="s">
        <v>2074</v>
      </c>
      <c r="C1533" s="332" t="s">
        <v>2804</v>
      </c>
      <c r="D1533" s="32" t="s">
        <v>124</v>
      </c>
      <c r="E1533" s="267">
        <v>6668</v>
      </c>
      <c r="F1533" s="287">
        <v>41753</v>
      </c>
      <c r="G1533" s="34">
        <v>6668</v>
      </c>
      <c r="H1533" s="293">
        <f t="shared" si="24"/>
        <v>0</v>
      </c>
      <c r="I1533" s="32" t="s">
        <v>217</v>
      </c>
    </row>
    <row r="1534" spans="1:9" x14ac:dyDescent="0.25">
      <c r="A1534" s="216"/>
      <c r="B1534" s="212" t="s">
        <v>2076</v>
      </c>
      <c r="C1534" s="332" t="s">
        <v>2804</v>
      </c>
      <c r="D1534" s="32" t="s">
        <v>34</v>
      </c>
      <c r="E1534" s="267">
        <v>4686</v>
      </c>
      <c r="F1534" s="489" t="s">
        <v>2893</v>
      </c>
      <c r="G1534" s="34">
        <v>4686</v>
      </c>
      <c r="H1534" s="86">
        <f t="shared" si="24"/>
        <v>0</v>
      </c>
      <c r="I1534" s="32" t="s">
        <v>217</v>
      </c>
    </row>
    <row r="1535" spans="1:9" x14ac:dyDescent="0.25">
      <c r="A1535" s="216"/>
      <c r="B1535" s="212" t="s">
        <v>2077</v>
      </c>
      <c r="C1535" s="332" t="s">
        <v>2804</v>
      </c>
      <c r="D1535" s="32" t="s">
        <v>29</v>
      </c>
      <c r="E1535" s="267">
        <v>4723.5</v>
      </c>
      <c r="F1535" s="287">
        <v>41753</v>
      </c>
      <c r="G1535" s="34">
        <v>4723.5</v>
      </c>
      <c r="H1535" s="86">
        <f t="shared" si="24"/>
        <v>0</v>
      </c>
      <c r="I1535" s="32" t="s">
        <v>217</v>
      </c>
    </row>
    <row r="1536" spans="1:9" x14ac:dyDescent="0.25">
      <c r="A1536" s="216"/>
      <c r="B1536" s="212" t="s">
        <v>2078</v>
      </c>
      <c r="C1536" s="332" t="s">
        <v>2804</v>
      </c>
      <c r="D1536" s="32" t="s">
        <v>1782</v>
      </c>
      <c r="E1536" s="267">
        <v>1199</v>
      </c>
      <c r="F1536" s="287">
        <v>41753</v>
      </c>
      <c r="G1536" s="34">
        <v>1199</v>
      </c>
      <c r="H1536" s="86">
        <f t="shared" si="24"/>
        <v>0</v>
      </c>
      <c r="I1536" s="32" t="s">
        <v>217</v>
      </c>
    </row>
    <row r="1537" spans="1:9" x14ac:dyDescent="0.25">
      <c r="A1537" s="216"/>
      <c r="B1537" s="212" t="s">
        <v>2081</v>
      </c>
      <c r="C1537" s="332" t="s">
        <v>2804</v>
      </c>
      <c r="D1537" s="32" t="s">
        <v>57</v>
      </c>
      <c r="E1537" s="267">
        <v>1410</v>
      </c>
      <c r="F1537" s="287">
        <v>41753</v>
      </c>
      <c r="G1537" s="34">
        <v>1410</v>
      </c>
      <c r="H1537" s="86">
        <f t="shared" si="24"/>
        <v>0</v>
      </c>
      <c r="I1537" s="32" t="s">
        <v>217</v>
      </c>
    </row>
    <row r="1538" spans="1:9" x14ac:dyDescent="0.25">
      <c r="A1538" s="216"/>
      <c r="B1538" s="212" t="s">
        <v>2082</v>
      </c>
      <c r="C1538" s="332" t="s">
        <v>2804</v>
      </c>
      <c r="D1538" s="32" t="s">
        <v>338</v>
      </c>
      <c r="E1538" s="267">
        <v>498</v>
      </c>
      <c r="F1538" s="287">
        <v>41753</v>
      </c>
      <c r="G1538" s="34">
        <v>498</v>
      </c>
      <c r="H1538" s="86">
        <f t="shared" si="24"/>
        <v>0</v>
      </c>
      <c r="I1538" s="32" t="s">
        <v>217</v>
      </c>
    </row>
    <row r="1539" spans="1:9" x14ac:dyDescent="0.25">
      <c r="A1539" s="216"/>
      <c r="B1539" s="212" t="s">
        <v>2083</v>
      </c>
      <c r="C1539" s="332" t="s">
        <v>2804</v>
      </c>
      <c r="D1539" s="265" t="s">
        <v>2894</v>
      </c>
      <c r="E1539" s="266">
        <v>0</v>
      </c>
      <c r="F1539" s="287"/>
      <c r="G1539" s="34"/>
      <c r="H1539" s="86">
        <f t="shared" si="24"/>
        <v>0</v>
      </c>
      <c r="I1539" s="32" t="s">
        <v>217</v>
      </c>
    </row>
    <row r="1540" spans="1:9" x14ac:dyDescent="0.25">
      <c r="A1540" s="216"/>
      <c r="B1540" s="212" t="s">
        <v>2085</v>
      </c>
      <c r="C1540" s="332" t="s">
        <v>2804</v>
      </c>
      <c r="D1540" s="32" t="s">
        <v>501</v>
      </c>
      <c r="E1540" s="267">
        <v>1036</v>
      </c>
      <c r="F1540" s="287">
        <v>41752</v>
      </c>
      <c r="G1540" s="34">
        <v>1036</v>
      </c>
      <c r="H1540" s="86">
        <f t="shared" si="24"/>
        <v>0</v>
      </c>
      <c r="I1540" s="32"/>
    </row>
    <row r="1541" spans="1:9" x14ac:dyDescent="0.25">
      <c r="A1541" s="216"/>
      <c r="B1541" s="212" t="s">
        <v>2086</v>
      </c>
      <c r="C1541" s="332" t="s">
        <v>2804</v>
      </c>
      <c r="D1541" s="32" t="s">
        <v>32</v>
      </c>
      <c r="E1541" s="267">
        <v>9928</v>
      </c>
      <c r="F1541" s="287">
        <v>41753</v>
      </c>
      <c r="G1541" s="34">
        <v>9928</v>
      </c>
      <c r="H1541" s="86">
        <f t="shared" si="24"/>
        <v>0</v>
      </c>
      <c r="I1541" s="32" t="s">
        <v>217</v>
      </c>
    </row>
    <row r="1542" spans="1:9" x14ac:dyDescent="0.25">
      <c r="A1542" s="216"/>
      <c r="B1542" s="212" t="s">
        <v>2087</v>
      </c>
      <c r="C1542" s="332" t="s">
        <v>2804</v>
      </c>
      <c r="D1542" s="32" t="s">
        <v>297</v>
      </c>
      <c r="E1542" s="267">
        <v>6327</v>
      </c>
      <c r="F1542" s="480" t="s">
        <v>2895</v>
      </c>
      <c r="G1542" s="34">
        <v>6327</v>
      </c>
      <c r="H1542" s="86">
        <f t="shared" si="24"/>
        <v>0</v>
      </c>
      <c r="I1542" s="32"/>
    </row>
    <row r="1543" spans="1:9" x14ac:dyDescent="0.25">
      <c r="A1543" s="216"/>
      <c r="B1543" s="212" t="s">
        <v>2088</v>
      </c>
      <c r="C1543" s="332" t="s">
        <v>2804</v>
      </c>
      <c r="D1543" s="32" t="s">
        <v>336</v>
      </c>
      <c r="E1543" s="267">
        <v>13239</v>
      </c>
      <c r="F1543" s="287">
        <v>41753</v>
      </c>
      <c r="G1543" s="34">
        <v>13239</v>
      </c>
      <c r="H1543" s="86">
        <f t="shared" si="24"/>
        <v>0</v>
      </c>
      <c r="I1543" s="32"/>
    </row>
    <row r="1544" spans="1:9" x14ac:dyDescent="0.25">
      <c r="A1544" s="216"/>
      <c r="B1544" s="212" t="s">
        <v>2089</v>
      </c>
      <c r="C1544" s="332" t="s">
        <v>2804</v>
      </c>
      <c r="D1544" s="32" t="s">
        <v>317</v>
      </c>
      <c r="E1544" s="267">
        <v>636</v>
      </c>
      <c r="F1544" s="287">
        <v>41752</v>
      </c>
      <c r="G1544" s="34">
        <v>636</v>
      </c>
      <c r="H1544" s="86">
        <f t="shared" si="24"/>
        <v>0</v>
      </c>
      <c r="I1544" s="32"/>
    </row>
    <row r="1545" spans="1:9" x14ac:dyDescent="0.25">
      <c r="A1545" s="216"/>
      <c r="B1545" s="212" t="s">
        <v>2091</v>
      </c>
      <c r="C1545" s="332" t="s">
        <v>2804</v>
      </c>
      <c r="D1545" s="32" t="s">
        <v>89</v>
      </c>
      <c r="E1545" s="267">
        <v>10447</v>
      </c>
      <c r="F1545" s="480" t="s">
        <v>2896</v>
      </c>
      <c r="G1545" s="34">
        <v>10447</v>
      </c>
      <c r="H1545" s="86">
        <f t="shared" si="24"/>
        <v>0</v>
      </c>
      <c r="I1545" s="32" t="s">
        <v>217</v>
      </c>
    </row>
    <row r="1546" spans="1:9" x14ac:dyDescent="0.25">
      <c r="A1546" s="216"/>
      <c r="B1546" s="212" t="s">
        <v>2092</v>
      </c>
      <c r="C1546" s="332" t="s">
        <v>2804</v>
      </c>
      <c r="D1546" s="32" t="s">
        <v>8</v>
      </c>
      <c r="E1546" s="267">
        <v>1389</v>
      </c>
      <c r="F1546" s="287">
        <v>41752</v>
      </c>
      <c r="G1546" s="34">
        <v>1389</v>
      </c>
      <c r="H1546" s="86">
        <f t="shared" si="24"/>
        <v>0</v>
      </c>
      <c r="I1546" s="32" t="s">
        <v>8</v>
      </c>
    </row>
    <row r="1547" spans="1:9" x14ac:dyDescent="0.25">
      <c r="A1547" s="216"/>
      <c r="B1547" s="212" t="s">
        <v>2093</v>
      </c>
      <c r="C1547" s="332" t="s">
        <v>2804</v>
      </c>
      <c r="D1547" s="32" t="s">
        <v>8</v>
      </c>
      <c r="E1547" s="267">
        <v>313</v>
      </c>
      <c r="F1547" s="287">
        <v>41752</v>
      </c>
      <c r="G1547" s="34">
        <v>313</v>
      </c>
      <c r="H1547" s="86">
        <f t="shared" si="24"/>
        <v>0</v>
      </c>
      <c r="I1547" s="32" t="s">
        <v>8</v>
      </c>
    </row>
    <row r="1548" spans="1:9" x14ac:dyDescent="0.25">
      <c r="A1548" s="216"/>
      <c r="B1548" s="212" t="s">
        <v>2094</v>
      </c>
      <c r="C1548" s="332" t="s">
        <v>2804</v>
      </c>
      <c r="D1548" s="265" t="s">
        <v>2897</v>
      </c>
      <c r="E1548" s="266">
        <v>0</v>
      </c>
      <c r="F1548" s="287"/>
      <c r="G1548" s="34"/>
      <c r="H1548" s="86">
        <f t="shared" si="24"/>
        <v>0</v>
      </c>
      <c r="I1548" s="32" t="s">
        <v>512</v>
      </c>
    </row>
    <row r="1549" spans="1:9" x14ac:dyDescent="0.25">
      <c r="A1549" s="216"/>
      <c r="B1549" s="212" t="s">
        <v>2095</v>
      </c>
      <c r="C1549" s="332" t="s">
        <v>2804</v>
      </c>
      <c r="D1549" s="32" t="s">
        <v>16</v>
      </c>
      <c r="E1549" s="267">
        <v>244589</v>
      </c>
      <c r="F1549" s="473">
        <v>41781</v>
      </c>
      <c r="G1549" s="40">
        <v>244589</v>
      </c>
      <c r="H1549" s="86">
        <f t="shared" si="24"/>
        <v>0</v>
      </c>
      <c r="I1549" s="32"/>
    </row>
    <row r="1550" spans="1:9" x14ac:dyDescent="0.25">
      <c r="A1550" s="216"/>
      <c r="B1550" s="212" t="s">
        <v>2096</v>
      </c>
      <c r="C1550" s="332" t="s">
        <v>2804</v>
      </c>
      <c r="D1550" s="32" t="s">
        <v>299</v>
      </c>
      <c r="E1550" s="267">
        <v>4954</v>
      </c>
      <c r="F1550" s="287">
        <v>41752</v>
      </c>
      <c r="G1550" s="34">
        <v>4954</v>
      </c>
      <c r="H1550" s="86">
        <f t="shared" si="24"/>
        <v>0</v>
      </c>
      <c r="I1550" s="32"/>
    </row>
    <row r="1551" spans="1:9" x14ac:dyDescent="0.25">
      <c r="A1551" s="216"/>
      <c r="B1551" s="212" t="s">
        <v>2097</v>
      </c>
      <c r="C1551" s="332" t="s">
        <v>2804</v>
      </c>
      <c r="D1551" s="32" t="s">
        <v>8</v>
      </c>
      <c r="E1551" s="267">
        <v>797</v>
      </c>
      <c r="F1551" s="287">
        <v>41752</v>
      </c>
      <c r="G1551" s="34">
        <v>797</v>
      </c>
      <c r="H1551" s="86">
        <f t="shared" si="24"/>
        <v>0</v>
      </c>
      <c r="I1551" s="32" t="s">
        <v>8</v>
      </c>
    </row>
    <row r="1552" spans="1:9" x14ac:dyDescent="0.25">
      <c r="A1552" s="216"/>
      <c r="B1552" s="212" t="s">
        <v>2098</v>
      </c>
      <c r="C1552" s="332" t="s">
        <v>2804</v>
      </c>
      <c r="D1552" s="32" t="s">
        <v>8</v>
      </c>
      <c r="E1552" s="267">
        <v>5597</v>
      </c>
      <c r="F1552" s="287">
        <v>41752</v>
      </c>
      <c r="G1552" s="34">
        <v>5597</v>
      </c>
      <c r="H1552" s="86">
        <f t="shared" si="24"/>
        <v>0</v>
      </c>
      <c r="I1552" s="32" t="s">
        <v>8</v>
      </c>
    </row>
    <row r="1553" spans="1:9" x14ac:dyDescent="0.25">
      <c r="A1553" s="216"/>
      <c r="B1553" s="212" t="s">
        <v>2099</v>
      </c>
      <c r="C1553" s="332" t="s">
        <v>2804</v>
      </c>
      <c r="D1553" s="32" t="s">
        <v>8</v>
      </c>
      <c r="E1553" s="267">
        <v>1557</v>
      </c>
      <c r="F1553" s="287">
        <v>41752</v>
      </c>
      <c r="G1553" s="34">
        <v>1557</v>
      </c>
      <c r="H1553" s="86">
        <f t="shared" si="24"/>
        <v>0</v>
      </c>
      <c r="I1553" s="32" t="s">
        <v>8</v>
      </c>
    </row>
    <row r="1554" spans="1:9" x14ac:dyDescent="0.25">
      <c r="A1554" s="216"/>
      <c r="B1554" s="212" t="s">
        <v>2101</v>
      </c>
      <c r="C1554" s="332" t="s">
        <v>2804</v>
      </c>
      <c r="D1554" s="32" t="s">
        <v>65</v>
      </c>
      <c r="E1554" s="267">
        <v>9244</v>
      </c>
      <c r="F1554" s="287">
        <v>41752</v>
      </c>
      <c r="G1554" s="34">
        <v>9244</v>
      </c>
      <c r="H1554" s="86">
        <f t="shared" si="24"/>
        <v>0</v>
      </c>
      <c r="I1554" s="32"/>
    </row>
    <row r="1555" spans="1:9" x14ac:dyDescent="0.25">
      <c r="A1555" s="216"/>
      <c r="B1555" s="212" t="s">
        <v>2102</v>
      </c>
      <c r="C1555" s="332" t="s">
        <v>2804</v>
      </c>
      <c r="D1555" s="32" t="s">
        <v>8</v>
      </c>
      <c r="E1555" s="267">
        <v>1180</v>
      </c>
      <c r="F1555" s="287">
        <v>41752</v>
      </c>
      <c r="G1555" s="34">
        <v>1180</v>
      </c>
      <c r="H1555" s="86">
        <f t="shared" si="24"/>
        <v>0</v>
      </c>
      <c r="I1555" s="32" t="s">
        <v>8</v>
      </c>
    </row>
    <row r="1556" spans="1:9" x14ac:dyDescent="0.25">
      <c r="A1556" s="216"/>
      <c r="B1556" s="212" t="s">
        <v>2104</v>
      </c>
      <c r="C1556" s="332" t="s">
        <v>2804</v>
      </c>
      <c r="D1556" s="32" t="s">
        <v>8</v>
      </c>
      <c r="E1556" s="267">
        <v>1152</v>
      </c>
      <c r="F1556" s="287">
        <v>41752</v>
      </c>
      <c r="G1556" s="34">
        <v>1152</v>
      </c>
      <c r="H1556" s="86">
        <f t="shared" si="24"/>
        <v>0</v>
      </c>
      <c r="I1556" s="32" t="s">
        <v>8</v>
      </c>
    </row>
    <row r="1557" spans="1:9" x14ac:dyDescent="0.25">
      <c r="A1557" s="216"/>
      <c r="B1557" s="212" t="s">
        <v>2106</v>
      </c>
      <c r="C1557" s="332" t="s">
        <v>2804</v>
      </c>
      <c r="D1557" s="32" t="s">
        <v>133</v>
      </c>
      <c r="E1557" s="267">
        <v>45639</v>
      </c>
      <c r="F1557" s="287">
        <v>41752</v>
      </c>
      <c r="G1557" s="34">
        <v>45639</v>
      </c>
      <c r="H1557" s="86">
        <f t="shared" si="24"/>
        <v>0</v>
      </c>
      <c r="I1557" s="32"/>
    </row>
    <row r="1558" spans="1:9" x14ac:dyDescent="0.25">
      <c r="A1558" s="216"/>
      <c r="B1558" s="212" t="s">
        <v>2107</v>
      </c>
      <c r="C1558" s="332" t="s">
        <v>2804</v>
      </c>
      <c r="D1558" s="32" t="s">
        <v>304</v>
      </c>
      <c r="E1558" s="267">
        <v>13385</v>
      </c>
      <c r="F1558" s="287">
        <v>41753</v>
      </c>
      <c r="G1558" s="34">
        <v>13385</v>
      </c>
      <c r="H1558" s="86">
        <f t="shared" si="24"/>
        <v>0</v>
      </c>
      <c r="I1558" s="32" t="s">
        <v>12</v>
      </c>
    </row>
    <row r="1559" spans="1:9" x14ac:dyDescent="0.25">
      <c r="A1559" s="216"/>
      <c r="B1559" s="212" t="s">
        <v>2108</v>
      </c>
      <c r="C1559" s="332" t="s">
        <v>2804</v>
      </c>
      <c r="D1559" s="32" t="s">
        <v>96</v>
      </c>
      <c r="E1559" s="267">
        <v>24977</v>
      </c>
      <c r="F1559" s="473">
        <v>41764</v>
      </c>
      <c r="G1559" s="40">
        <v>24977</v>
      </c>
      <c r="H1559" s="86">
        <f t="shared" si="24"/>
        <v>0</v>
      </c>
      <c r="I1559" s="32" t="s">
        <v>217</v>
      </c>
    </row>
    <row r="1560" spans="1:9" x14ac:dyDescent="0.25">
      <c r="A1560" s="216"/>
      <c r="B1560" s="212" t="s">
        <v>2110</v>
      </c>
      <c r="C1560" s="332" t="s">
        <v>2804</v>
      </c>
      <c r="D1560" s="32" t="s">
        <v>14</v>
      </c>
      <c r="E1560" s="267">
        <v>2400</v>
      </c>
      <c r="F1560" s="287">
        <v>41753</v>
      </c>
      <c r="G1560" s="34">
        <v>2400</v>
      </c>
      <c r="H1560" s="86">
        <f t="shared" si="24"/>
        <v>0</v>
      </c>
      <c r="I1560" s="32" t="s">
        <v>12</v>
      </c>
    </row>
    <row r="1561" spans="1:9" x14ac:dyDescent="0.25">
      <c r="A1561" s="216"/>
      <c r="B1561" s="212" t="s">
        <v>2111</v>
      </c>
      <c r="C1561" s="332" t="s">
        <v>2804</v>
      </c>
      <c r="D1561" s="32" t="s">
        <v>103</v>
      </c>
      <c r="E1561" s="267">
        <v>7526</v>
      </c>
      <c r="F1561" s="287">
        <v>41752</v>
      </c>
      <c r="G1561" s="34">
        <v>7526</v>
      </c>
      <c r="H1561" s="86">
        <f t="shared" si="24"/>
        <v>0</v>
      </c>
      <c r="I1561" s="32"/>
    </row>
    <row r="1562" spans="1:9" x14ac:dyDescent="0.25">
      <c r="A1562" s="216"/>
      <c r="B1562" s="212" t="s">
        <v>2113</v>
      </c>
      <c r="C1562" s="332" t="s">
        <v>2804</v>
      </c>
      <c r="D1562" s="32" t="s">
        <v>666</v>
      </c>
      <c r="E1562" s="267">
        <v>14631</v>
      </c>
      <c r="F1562" s="287">
        <v>41753</v>
      </c>
      <c r="G1562" s="34">
        <v>14631</v>
      </c>
      <c r="H1562" s="86">
        <f t="shared" si="24"/>
        <v>0</v>
      </c>
      <c r="I1562" s="32" t="s">
        <v>217</v>
      </c>
    </row>
    <row r="1563" spans="1:9" x14ac:dyDescent="0.25">
      <c r="A1563" s="216"/>
      <c r="B1563" s="212" t="s">
        <v>2114</v>
      </c>
      <c r="C1563" s="332" t="s">
        <v>2804</v>
      </c>
      <c r="D1563" s="32" t="s">
        <v>74</v>
      </c>
      <c r="E1563" s="267">
        <v>1578</v>
      </c>
      <c r="F1563" s="287">
        <v>41752</v>
      </c>
      <c r="G1563" s="34">
        <v>1578</v>
      </c>
      <c r="H1563" s="86">
        <f t="shared" si="24"/>
        <v>0</v>
      </c>
      <c r="I1563" s="32"/>
    </row>
    <row r="1564" spans="1:9" x14ac:dyDescent="0.25">
      <c r="A1564" s="216"/>
      <c r="B1564" s="212" t="s">
        <v>2116</v>
      </c>
      <c r="C1564" s="332" t="s">
        <v>2804</v>
      </c>
      <c r="D1564" s="32" t="s">
        <v>110</v>
      </c>
      <c r="E1564" s="267">
        <v>37694</v>
      </c>
      <c r="F1564" s="287">
        <v>41754</v>
      </c>
      <c r="G1564" s="34">
        <v>37694</v>
      </c>
      <c r="H1564" s="86">
        <f t="shared" si="24"/>
        <v>0</v>
      </c>
      <c r="I1564" s="32" t="s">
        <v>21</v>
      </c>
    </row>
    <row r="1565" spans="1:9" x14ac:dyDescent="0.25">
      <c r="A1565" s="216"/>
      <c r="B1565" s="212" t="s">
        <v>2119</v>
      </c>
      <c r="C1565" s="332" t="s">
        <v>2804</v>
      </c>
      <c r="D1565" s="32" t="s">
        <v>137</v>
      </c>
      <c r="E1565" s="267">
        <v>6728</v>
      </c>
      <c r="F1565" s="489" t="s">
        <v>2898</v>
      </c>
      <c r="G1565" s="34">
        <v>6728</v>
      </c>
      <c r="H1565" s="86">
        <f t="shared" si="24"/>
        <v>0</v>
      </c>
      <c r="I1565" s="32"/>
    </row>
    <row r="1566" spans="1:9" x14ac:dyDescent="0.25">
      <c r="A1566" s="216"/>
      <c r="B1566" s="212" t="s">
        <v>2121</v>
      </c>
      <c r="C1566" s="332" t="s">
        <v>2804</v>
      </c>
      <c r="D1566" s="32" t="s">
        <v>51</v>
      </c>
      <c r="E1566" s="267">
        <v>2002</v>
      </c>
      <c r="F1566" s="287">
        <v>41753</v>
      </c>
      <c r="G1566" s="34">
        <v>2002</v>
      </c>
      <c r="H1566" s="86">
        <f t="shared" si="24"/>
        <v>0</v>
      </c>
      <c r="I1566" s="32" t="s">
        <v>21</v>
      </c>
    </row>
    <row r="1567" spans="1:9" x14ac:dyDescent="0.25">
      <c r="A1567" s="216"/>
      <c r="B1567" s="212" t="s">
        <v>2122</v>
      </c>
      <c r="C1567" s="332" t="s">
        <v>2804</v>
      </c>
      <c r="D1567" s="32" t="s">
        <v>180</v>
      </c>
      <c r="E1567" s="267">
        <v>690</v>
      </c>
      <c r="F1567" s="287">
        <v>41752</v>
      </c>
      <c r="G1567" s="34">
        <v>690</v>
      </c>
      <c r="H1567" s="86">
        <f t="shared" si="24"/>
        <v>0</v>
      </c>
      <c r="I1567" s="32"/>
    </row>
    <row r="1568" spans="1:9" x14ac:dyDescent="0.25">
      <c r="A1568" s="216"/>
      <c r="B1568" s="212" t="s">
        <v>2123</v>
      </c>
      <c r="C1568" s="332" t="s">
        <v>2804</v>
      </c>
      <c r="D1568" s="32" t="s">
        <v>18</v>
      </c>
      <c r="E1568" s="267">
        <v>1501</v>
      </c>
      <c r="F1568" s="287">
        <v>41752</v>
      </c>
      <c r="G1568" s="34">
        <v>1501</v>
      </c>
      <c r="H1568" s="86">
        <f t="shared" si="24"/>
        <v>0</v>
      </c>
      <c r="I1568" s="32"/>
    </row>
    <row r="1569" spans="1:9" x14ac:dyDescent="0.25">
      <c r="A1569" s="216"/>
      <c r="B1569" s="212" t="s">
        <v>2125</v>
      </c>
      <c r="C1569" s="332" t="s">
        <v>2804</v>
      </c>
      <c r="D1569" s="32" t="s">
        <v>85</v>
      </c>
      <c r="E1569" s="267">
        <v>16155</v>
      </c>
      <c r="F1569" s="287">
        <v>41753</v>
      </c>
      <c r="G1569" s="34">
        <v>16155</v>
      </c>
      <c r="H1569" s="86">
        <f t="shared" si="24"/>
        <v>0</v>
      </c>
      <c r="I1569" s="32" t="s">
        <v>65</v>
      </c>
    </row>
    <row r="1570" spans="1:9" x14ac:dyDescent="0.25">
      <c r="A1570" s="216"/>
      <c r="B1570" s="212" t="s">
        <v>2126</v>
      </c>
      <c r="C1570" s="332" t="s">
        <v>2804</v>
      </c>
      <c r="D1570" s="32" t="s">
        <v>245</v>
      </c>
      <c r="E1570" s="267">
        <v>25661.5</v>
      </c>
      <c r="F1570" s="287">
        <v>41753</v>
      </c>
      <c r="G1570" s="34">
        <v>25661.5</v>
      </c>
      <c r="H1570" s="86">
        <f t="shared" si="24"/>
        <v>0</v>
      </c>
      <c r="I1570" s="32" t="s">
        <v>65</v>
      </c>
    </row>
    <row r="1571" spans="1:9" x14ac:dyDescent="0.25">
      <c r="A1571" s="216"/>
      <c r="B1571" s="212" t="s">
        <v>2127</v>
      </c>
      <c r="C1571" s="332" t="s">
        <v>2804</v>
      </c>
      <c r="D1571" s="32" t="s">
        <v>696</v>
      </c>
      <c r="E1571" s="267">
        <v>5221</v>
      </c>
      <c r="F1571" s="287">
        <v>41753</v>
      </c>
      <c r="G1571" s="34">
        <v>5221</v>
      </c>
      <c r="H1571" s="86">
        <f t="shared" si="24"/>
        <v>0</v>
      </c>
      <c r="I1571" s="32" t="s">
        <v>65</v>
      </c>
    </row>
    <row r="1572" spans="1:9" x14ac:dyDescent="0.25">
      <c r="A1572" s="216"/>
      <c r="B1572" s="212" t="s">
        <v>2128</v>
      </c>
      <c r="C1572" s="332" t="s">
        <v>2804</v>
      </c>
      <c r="D1572" s="32" t="s">
        <v>544</v>
      </c>
      <c r="E1572" s="267">
        <v>36097</v>
      </c>
      <c r="F1572" s="287">
        <v>41753</v>
      </c>
      <c r="G1572" s="34">
        <v>36097</v>
      </c>
      <c r="H1572" s="86">
        <f t="shared" ref="H1572:H1635" si="25">E1572-G1572</f>
        <v>0</v>
      </c>
      <c r="I1572" s="32" t="s">
        <v>65</v>
      </c>
    </row>
    <row r="1573" spans="1:9" x14ac:dyDescent="0.25">
      <c r="A1573" s="216"/>
      <c r="B1573" s="212" t="s">
        <v>2129</v>
      </c>
      <c r="C1573" s="332" t="s">
        <v>2804</v>
      </c>
      <c r="D1573" s="32" t="s">
        <v>8</v>
      </c>
      <c r="E1573" s="274">
        <v>378</v>
      </c>
      <c r="F1573" s="287">
        <v>41752</v>
      </c>
      <c r="G1573" s="34">
        <v>378</v>
      </c>
      <c r="H1573" s="86">
        <f t="shared" si="25"/>
        <v>0</v>
      </c>
      <c r="I1573" s="32" t="s">
        <v>65</v>
      </c>
    </row>
    <row r="1574" spans="1:9" x14ac:dyDescent="0.25">
      <c r="A1574" s="216">
        <v>41753</v>
      </c>
      <c r="B1574" s="212" t="s">
        <v>2130</v>
      </c>
      <c r="C1574" s="332" t="s">
        <v>2804</v>
      </c>
      <c r="D1574" s="32" t="s">
        <v>2798</v>
      </c>
      <c r="E1574" s="267">
        <v>15296</v>
      </c>
      <c r="F1574" s="287">
        <v>41753</v>
      </c>
      <c r="G1574" s="34">
        <v>15296</v>
      </c>
      <c r="H1574" s="86">
        <f t="shared" si="25"/>
        <v>0</v>
      </c>
      <c r="I1574" s="36" t="s">
        <v>65</v>
      </c>
    </row>
    <row r="1575" spans="1:9" x14ac:dyDescent="0.25">
      <c r="A1575" s="216"/>
      <c r="B1575" s="212" t="s">
        <v>2131</v>
      </c>
      <c r="C1575" s="332" t="s">
        <v>2804</v>
      </c>
      <c r="D1575" s="32" t="s">
        <v>244</v>
      </c>
      <c r="E1575" s="267">
        <v>19411.5</v>
      </c>
      <c r="F1575" s="473" t="s">
        <v>2899</v>
      </c>
      <c r="G1575" s="40">
        <v>19411.5</v>
      </c>
      <c r="H1575" s="86">
        <f t="shared" si="25"/>
        <v>0</v>
      </c>
      <c r="I1575" s="32" t="s">
        <v>65</v>
      </c>
    </row>
    <row r="1576" spans="1:9" x14ac:dyDescent="0.25">
      <c r="A1576" s="216"/>
      <c r="B1576" s="212" t="s">
        <v>2132</v>
      </c>
      <c r="C1576" s="332" t="s">
        <v>2804</v>
      </c>
      <c r="D1576" s="265" t="s">
        <v>53</v>
      </c>
      <c r="E1576" s="266">
        <v>0</v>
      </c>
      <c r="F1576" s="287"/>
      <c r="G1576" s="34"/>
      <c r="H1576" s="86">
        <f t="shared" si="25"/>
        <v>0</v>
      </c>
      <c r="I1576" s="32" t="s">
        <v>512</v>
      </c>
    </row>
    <row r="1577" spans="1:9" x14ac:dyDescent="0.25">
      <c r="A1577" s="216"/>
      <c r="B1577" s="212" t="s">
        <v>2133</v>
      </c>
      <c r="C1577" s="332" t="s">
        <v>2804</v>
      </c>
      <c r="D1577" s="32" t="s">
        <v>310</v>
      </c>
      <c r="E1577" s="267">
        <v>32449</v>
      </c>
      <c r="F1577" s="473" t="s">
        <v>2900</v>
      </c>
      <c r="G1577" s="40">
        <v>32449</v>
      </c>
      <c r="H1577" s="86">
        <f t="shared" si="25"/>
        <v>0</v>
      </c>
      <c r="I1577" s="32" t="s">
        <v>65</v>
      </c>
    </row>
    <row r="1578" spans="1:9" x14ac:dyDescent="0.25">
      <c r="A1578" s="216"/>
      <c r="B1578" s="212" t="s">
        <v>2134</v>
      </c>
      <c r="C1578" s="332" t="s">
        <v>2804</v>
      </c>
      <c r="D1578" s="32" t="s">
        <v>101</v>
      </c>
      <c r="E1578" s="267">
        <v>57791.5</v>
      </c>
      <c r="F1578" s="473" t="s">
        <v>2901</v>
      </c>
      <c r="G1578" s="40">
        <v>57791.5</v>
      </c>
      <c r="H1578" s="86">
        <f t="shared" si="25"/>
        <v>0</v>
      </c>
      <c r="I1578" s="32" t="s">
        <v>65</v>
      </c>
    </row>
    <row r="1579" spans="1:9" x14ac:dyDescent="0.25">
      <c r="A1579" s="216"/>
      <c r="B1579" s="212" t="s">
        <v>2135</v>
      </c>
      <c r="C1579" s="332" t="s">
        <v>2804</v>
      </c>
      <c r="D1579" s="32" t="s">
        <v>199</v>
      </c>
      <c r="E1579" s="267">
        <v>22865</v>
      </c>
      <c r="F1579" s="287">
        <v>41753</v>
      </c>
      <c r="G1579" s="34">
        <v>22865</v>
      </c>
      <c r="H1579" s="86">
        <f t="shared" si="25"/>
        <v>0</v>
      </c>
      <c r="I1579" s="32" t="s">
        <v>1074</v>
      </c>
    </row>
    <row r="1580" spans="1:9" x14ac:dyDescent="0.25">
      <c r="A1580" s="216"/>
      <c r="B1580" s="212" t="s">
        <v>2136</v>
      </c>
      <c r="C1580" s="332" t="s">
        <v>2804</v>
      </c>
      <c r="D1580" s="32" t="s">
        <v>2741</v>
      </c>
      <c r="E1580" s="267">
        <v>802</v>
      </c>
      <c r="F1580" s="287">
        <v>41753</v>
      </c>
      <c r="G1580" s="34">
        <v>802</v>
      </c>
      <c r="H1580" s="86">
        <f t="shared" si="25"/>
        <v>0</v>
      </c>
      <c r="I1580" s="32"/>
    </row>
    <row r="1581" spans="1:9" x14ac:dyDescent="0.25">
      <c r="A1581" s="216"/>
      <c r="B1581" s="212" t="s">
        <v>2138</v>
      </c>
      <c r="C1581" s="332" t="s">
        <v>2804</v>
      </c>
      <c r="D1581" s="32" t="s">
        <v>98</v>
      </c>
      <c r="E1581" s="267">
        <v>14512.6</v>
      </c>
      <c r="F1581" s="287">
        <v>41753</v>
      </c>
      <c r="G1581" s="34">
        <v>14512.6</v>
      </c>
      <c r="H1581" s="86">
        <f t="shared" si="25"/>
        <v>0</v>
      </c>
      <c r="I1581" s="32" t="s">
        <v>12</v>
      </c>
    </row>
    <row r="1582" spans="1:9" x14ac:dyDescent="0.25">
      <c r="A1582" s="216"/>
      <c r="B1582" s="212" t="s">
        <v>2139</v>
      </c>
      <c r="C1582" s="332" t="s">
        <v>2804</v>
      </c>
      <c r="D1582" s="32" t="s">
        <v>50</v>
      </c>
      <c r="E1582" s="267">
        <v>2761</v>
      </c>
      <c r="F1582" s="287">
        <v>41753</v>
      </c>
      <c r="G1582" s="34">
        <v>2761</v>
      </c>
      <c r="H1582" s="86">
        <f t="shared" si="25"/>
        <v>0</v>
      </c>
      <c r="I1582" s="32"/>
    </row>
    <row r="1583" spans="1:9" x14ac:dyDescent="0.25">
      <c r="A1583" s="216"/>
      <c r="B1583" s="212" t="s">
        <v>2140</v>
      </c>
      <c r="C1583" s="332" t="s">
        <v>2804</v>
      </c>
      <c r="D1583" s="32" t="s">
        <v>8</v>
      </c>
      <c r="E1583" s="267">
        <v>444</v>
      </c>
      <c r="F1583" s="287">
        <v>41753</v>
      </c>
      <c r="G1583" s="34">
        <v>444</v>
      </c>
      <c r="H1583" s="86">
        <f t="shared" si="25"/>
        <v>0</v>
      </c>
      <c r="I1583" s="32" t="s">
        <v>8</v>
      </c>
    </row>
    <row r="1584" spans="1:9" x14ac:dyDescent="0.25">
      <c r="A1584" s="216"/>
      <c r="B1584" s="212" t="s">
        <v>2141</v>
      </c>
      <c r="C1584" s="332" t="s">
        <v>2804</v>
      </c>
      <c r="D1584" s="32" t="s">
        <v>123</v>
      </c>
      <c r="E1584" s="267">
        <v>3109</v>
      </c>
      <c r="F1584" s="489" t="s">
        <v>2902</v>
      </c>
      <c r="G1584" s="34">
        <v>3109</v>
      </c>
      <c r="H1584" s="86">
        <f t="shared" si="25"/>
        <v>0</v>
      </c>
      <c r="I1584" s="32"/>
    </row>
    <row r="1585" spans="1:9" x14ac:dyDescent="0.25">
      <c r="A1585" s="216"/>
      <c r="B1585" s="212" t="s">
        <v>2142</v>
      </c>
      <c r="C1585" s="332" t="s">
        <v>2804</v>
      </c>
      <c r="D1585" s="32" t="s">
        <v>23</v>
      </c>
      <c r="E1585" s="267">
        <v>4761</v>
      </c>
      <c r="F1585" s="287">
        <v>41753</v>
      </c>
      <c r="G1585" s="34">
        <v>4761</v>
      </c>
      <c r="H1585" s="86">
        <f t="shared" si="25"/>
        <v>0</v>
      </c>
      <c r="I1585" s="32"/>
    </row>
    <row r="1586" spans="1:9" x14ac:dyDescent="0.25">
      <c r="A1586" s="216"/>
      <c r="B1586" s="212" t="s">
        <v>2143</v>
      </c>
      <c r="C1586" s="332" t="s">
        <v>2804</v>
      </c>
      <c r="D1586" s="32" t="s">
        <v>163</v>
      </c>
      <c r="E1586" s="267">
        <v>1770</v>
      </c>
      <c r="F1586" s="287">
        <v>41753</v>
      </c>
      <c r="G1586" s="34">
        <v>1770</v>
      </c>
      <c r="H1586" s="86">
        <f t="shared" si="25"/>
        <v>0</v>
      </c>
      <c r="I1586" s="32"/>
    </row>
    <row r="1587" spans="1:9" x14ac:dyDescent="0.25">
      <c r="A1587" s="216"/>
      <c r="B1587" s="212" t="s">
        <v>2144</v>
      </c>
      <c r="C1587" s="332" t="s">
        <v>2804</v>
      </c>
      <c r="D1587" s="32" t="s">
        <v>163</v>
      </c>
      <c r="E1587" s="267">
        <v>733</v>
      </c>
      <c r="F1587" s="287">
        <v>41753</v>
      </c>
      <c r="G1587" s="34">
        <v>733</v>
      </c>
      <c r="H1587" s="86">
        <f t="shared" si="25"/>
        <v>0</v>
      </c>
      <c r="I1587" s="32"/>
    </row>
    <row r="1588" spans="1:9" x14ac:dyDescent="0.25">
      <c r="A1588" s="216"/>
      <c r="B1588" s="212" t="s">
        <v>2145</v>
      </c>
      <c r="C1588" s="332" t="s">
        <v>2804</v>
      </c>
      <c r="D1588" s="32" t="s">
        <v>36</v>
      </c>
      <c r="E1588" s="267">
        <v>27663</v>
      </c>
      <c r="F1588" s="482" t="s">
        <v>2903</v>
      </c>
      <c r="G1588" s="34">
        <v>27663</v>
      </c>
      <c r="H1588" s="86">
        <f t="shared" si="25"/>
        <v>0</v>
      </c>
      <c r="I1588" s="32" t="s">
        <v>27</v>
      </c>
    </row>
    <row r="1589" spans="1:9" x14ac:dyDescent="0.25">
      <c r="A1589" s="216"/>
      <c r="B1589" s="212" t="s">
        <v>2146</v>
      </c>
      <c r="C1589" s="332" t="s">
        <v>2804</v>
      </c>
      <c r="D1589" s="32" t="s">
        <v>68</v>
      </c>
      <c r="E1589" s="267">
        <v>3719</v>
      </c>
      <c r="F1589" s="473">
        <v>41761</v>
      </c>
      <c r="G1589" s="40">
        <v>3719</v>
      </c>
      <c r="H1589" s="86">
        <f t="shared" si="25"/>
        <v>0</v>
      </c>
      <c r="I1589" s="32" t="s">
        <v>12</v>
      </c>
    </row>
    <row r="1590" spans="1:9" x14ac:dyDescent="0.25">
      <c r="A1590" s="216"/>
      <c r="B1590" s="212" t="s">
        <v>2147</v>
      </c>
      <c r="C1590" s="332" t="s">
        <v>2804</v>
      </c>
      <c r="D1590" s="32" t="s">
        <v>2864</v>
      </c>
      <c r="E1590" s="267">
        <v>1634</v>
      </c>
      <c r="F1590" s="287">
        <v>41753</v>
      </c>
      <c r="G1590" s="34">
        <v>1634</v>
      </c>
      <c r="H1590" s="86">
        <f t="shared" si="25"/>
        <v>0</v>
      </c>
      <c r="I1590" s="32"/>
    </row>
    <row r="1591" spans="1:9" x14ac:dyDescent="0.25">
      <c r="A1591" s="216"/>
      <c r="B1591" s="212" t="s">
        <v>2148</v>
      </c>
      <c r="C1591" s="332" t="s">
        <v>2804</v>
      </c>
      <c r="D1591" s="32" t="s">
        <v>64</v>
      </c>
      <c r="E1591" s="267">
        <v>996</v>
      </c>
      <c r="F1591" s="287">
        <v>41753</v>
      </c>
      <c r="G1591" s="34">
        <v>996</v>
      </c>
      <c r="H1591" s="86">
        <f t="shared" si="25"/>
        <v>0</v>
      </c>
      <c r="I1591" s="32" t="s">
        <v>12</v>
      </c>
    </row>
    <row r="1592" spans="1:9" x14ac:dyDescent="0.25">
      <c r="A1592" s="216"/>
      <c r="B1592" s="212" t="s">
        <v>2149</v>
      </c>
      <c r="C1592" s="332" t="s">
        <v>2804</v>
      </c>
      <c r="D1592" s="32" t="s">
        <v>260</v>
      </c>
      <c r="E1592" s="267">
        <v>3000</v>
      </c>
      <c r="F1592" s="287">
        <v>41753</v>
      </c>
      <c r="G1592" s="34">
        <v>3000</v>
      </c>
      <c r="H1592" s="86">
        <f t="shared" si="25"/>
        <v>0</v>
      </c>
      <c r="I1592" s="32" t="s">
        <v>65</v>
      </c>
    </row>
    <row r="1593" spans="1:9" x14ac:dyDescent="0.25">
      <c r="A1593" s="216"/>
      <c r="B1593" s="212" t="s">
        <v>2150</v>
      </c>
      <c r="C1593" s="332" t="s">
        <v>2804</v>
      </c>
      <c r="D1593" s="32" t="s">
        <v>881</v>
      </c>
      <c r="E1593" s="267">
        <v>845.2</v>
      </c>
      <c r="F1593" s="287">
        <v>41753</v>
      </c>
      <c r="G1593" s="34">
        <v>845.2</v>
      </c>
      <c r="H1593" s="86">
        <f t="shared" si="25"/>
        <v>0</v>
      </c>
      <c r="I1593" s="32"/>
    </row>
    <row r="1594" spans="1:9" x14ac:dyDescent="0.25">
      <c r="A1594" s="216"/>
      <c r="B1594" s="212" t="s">
        <v>2151</v>
      </c>
      <c r="C1594" s="332" t="s">
        <v>2804</v>
      </c>
      <c r="D1594" s="32" t="s">
        <v>2904</v>
      </c>
      <c r="E1594" s="267">
        <v>28570</v>
      </c>
      <c r="F1594" s="482" t="s">
        <v>2905</v>
      </c>
      <c r="G1594" s="34">
        <v>28570</v>
      </c>
      <c r="H1594" s="86">
        <f t="shared" si="25"/>
        <v>0</v>
      </c>
      <c r="I1594" s="32" t="s">
        <v>65</v>
      </c>
    </row>
    <row r="1595" spans="1:9" x14ac:dyDescent="0.25">
      <c r="A1595" s="216"/>
      <c r="B1595" s="212" t="s">
        <v>2152</v>
      </c>
      <c r="C1595" s="332" t="s">
        <v>2804</v>
      </c>
      <c r="D1595" s="32" t="s">
        <v>50</v>
      </c>
      <c r="E1595" s="267">
        <v>6704.2</v>
      </c>
      <c r="F1595" s="287">
        <v>41753</v>
      </c>
      <c r="G1595" s="34">
        <v>6704.2</v>
      </c>
      <c r="H1595" s="86">
        <f t="shared" si="25"/>
        <v>0</v>
      </c>
      <c r="I1595" s="32"/>
    </row>
    <row r="1596" spans="1:9" x14ac:dyDescent="0.25">
      <c r="A1596" s="216"/>
      <c r="B1596" s="212" t="s">
        <v>2153</v>
      </c>
      <c r="C1596" s="332" t="s">
        <v>2804</v>
      </c>
      <c r="D1596" s="32" t="s">
        <v>2413</v>
      </c>
      <c r="E1596" s="267">
        <v>1646</v>
      </c>
      <c r="F1596" s="489" t="s">
        <v>2906</v>
      </c>
      <c r="G1596" s="34">
        <v>1646</v>
      </c>
      <c r="H1596" s="86">
        <f t="shared" si="25"/>
        <v>0</v>
      </c>
      <c r="I1596" s="32"/>
    </row>
    <row r="1597" spans="1:9" x14ac:dyDescent="0.25">
      <c r="A1597" s="261">
        <v>41753</v>
      </c>
      <c r="B1597" s="286" t="s">
        <v>2154</v>
      </c>
      <c r="C1597" s="332" t="s">
        <v>2804</v>
      </c>
      <c r="D1597" s="32" t="s">
        <v>49</v>
      </c>
      <c r="E1597" s="267">
        <v>1875.2</v>
      </c>
      <c r="F1597" s="287">
        <v>41753</v>
      </c>
      <c r="G1597" s="34">
        <v>1875.2</v>
      </c>
      <c r="H1597" s="291">
        <f t="shared" si="25"/>
        <v>0</v>
      </c>
      <c r="I1597" s="32"/>
    </row>
    <row r="1598" spans="1:9" x14ac:dyDescent="0.25">
      <c r="A1598" s="216"/>
      <c r="B1598" s="212" t="s">
        <v>2155</v>
      </c>
      <c r="C1598" s="332" t="s">
        <v>2804</v>
      </c>
      <c r="D1598" s="32" t="s">
        <v>366</v>
      </c>
      <c r="E1598" s="267">
        <v>3627</v>
      </c>
      <c r="F1598" s="287">
        <v>41753</v>
      </c>
      <c r="G1598" s="34">
        <v>3627</v>
      </c>
      <c r="H1598" s="86">
        <f t="shared" si="25"/>
        <v>0</v>
      </c>
      <c r="I1598" s="32" t="s">
        <v>21</v>
      </c>
    </row>
    <row r="1599" spans="1:9" x14ac:dyDescent="0.25">
      <c r="A1599" s="216"/>
      <c r="B1599" s="212" t="s">
        <v>2156</v>
      </c>
      <c r="C1599" s="332" t="s">
        <v>2804</v>
      </c>
      <c r="D1599" s="32" t="s">
        <v>55</v>
      </c>
      <c r="E1599" s="267">
        <v>8032.9</v>
      </c>
      <c r="F1599" s="287">
        <v>41753</v>
      </c>
      <c r="G1599" s="34">
        <v>8032.9</v>
      </c>
      <c r="H1599" s="86">
        <f t="shared" si="25"/>
        <v>0</v>
      </c>
      <c r="I1599" s="32"/>
    </row>
    <row r="1600" spans="1:9" x14ac:dyDescent="0.25">
      <c r="A1600" s="216"/>
      <c r="B1600" s="212" t="s">
        <v>2157</v>
      </c>
      <c r="C1600" s="332" t="s">
        <v>2804</v>
      </c>
      <c r="D1600" s="32" t="s">
        <v>2868</v>
      </c>
      <c r="E1600" s="267">
        <v>1553</v>
      </c>
      <c r="F1600" s="287">
        <v>41753</v>
      </c>
      <c r="G1600" s="34">
        <v>1553</v>
      </c>
      <c r="H1600" s="86">
        <f t="shared" si="25"/>
        <v>0</v>
      </c>
      <c r="I1600" s="32" t="s">
        <v>65</v>
      </c>
    </row>
    <row r="1601" spans="1:9" x14ac:dyDescent="0.25">
      <c r="A1601" s="216"/>
      <c r="B1601" s="212" t="s">
        <v>2159</v>
      </c>
      <c r="C1601" s="332" t="s">
        <v>2804</v>
      </c>
      <c r="D1601" s="32" t="s">
        <v>2842</v>
      </c>
      <c r="E1601" s="267">
        <v>6192.6</v>
      </c>
      <c r="F1601" s="287">
        <v>41753</v>
      </c>
      <c r="G1601" s="34">
        <v>6192.6</v>
      </c>
      <c r="H1601" s="86">
        <f t="shared" si="25"/>
        <v>0</v>
      </c>
      <c r="I1601" s="32" t="s">
        <v>21</v>
      </c>
    </row>
    <row r="1602" spans="1:9" x14ac:dyDescent="0.25">
      <c r="A1602" s="216"/>
      <c r="B1602" s="212" t="s">
        <v>2160</v>
      </c>
      <c r="C1602" s="332" t="s">
        <v>2804</v>
      </c>
      <c r="D1602" s="32" t="s">
        <v>111</v>
      </c>
      <c r="E1602" s="267">
        <v>3620</v>
      </c>
      <c r="F1602" s="287">
        <v>41753</v>
      </c>
      <c r="G1602" s="34">
        <v>3620</v>
      </c>
      <c r="H1602" s="86">
        <f t="shared" si="25"/>
        <v>0</v>
      </c>
      <c r="I1602" s="32" t="s">
        <v>65</v>
      </c>
    </row>
    <row r="1603" spans="1:9" x14ac:dyDescent="0.25">
      <c r="A1603" s="216"/>
      <c r="B1603" s="212" t="s">
        <v>2161</v>
      </c>
      <c r="C1603" s="332" t="s">
        <v>2804</v>
      </c>
      <c r="D1603" s="32" t="s">
        <v>11</v>
      </c>
      <c r="E1603" s="267">
        <v>42197.5</v>
      </c>
      <c r="F1603" s="473">
        <v>41777</v>
      </c>
      <c r="G1603" s="40">
        <v>42197.5</v>
      </c>
      <c r="H1603" s="86">
        <f t="shared" si="25"/>
        <v>0</v>
      </c>
      <c r="I1603" s="32" t="s">
        <v>12</v>
      </c>
    </row>
    <row r="1604" spans="1:9" x14ac:dyDescent="0.25">
      <c r="A1604" s="216"/>
      <c r="B1604" s="212" t="s">
        <v>2163</v>
      </c>
      <c r="C1604" s="332" t="s">
        <v>2804</v>
      </c>
      <c r="D1604" s="32" t="s">
        <v>163</v>
      </c>
      <c r="E1604" s="267">
        <v>2496.5</v>
      </c>
      <c r="F1604" s="287">
        <v>41753</v>
      </c>
      <c r="G1604" s="34">
        <v>2496.5</v>
      </c>
      <c r="H1604" s="86">
        <f t="shared" si="25"/>
        <v>0</v>
      </c>
      <c r="I1604" s="32"/>
    </row>
    <row r="1605" spans="1:9" x14ac:dyDescent="0.25">
      <c r="A1605" s="216"/>
      <c r="B1605" s="212" t="s">
        <v>2164</v>
      </c>
      <c r="C1605" s="332" t="s">
        <v>2804</v>
      </c>
      <c r="D1605" s="32" t="s">
        <v>1033</v>
      </c>
      <c r="E1605" s="267">
        <v>9087</v>
      </c>
      <c r="F1605" s="287">
        <v>41753</v>
      </c>
      <c r="G1605" s="34">
        <v>9087</v>
      </c>
      <c r="H1605" s="86">
        <f t="shared" si="25"/>
        <v>0</v>
      </c>
      <c r="I1605" s="32"/>
    </row>
    <row r="1606" spans="1:9" x14ac:dyDescent="0.25">
      <c r="A1606" s="216"/>
      <c r="B1606" s="212" t="s">
        <v>2165</v>
      </c>
      <c r="C1606" s="332" t="s">
        <v>2804</v>
      </c>
      <c r="D1606" s="32" t="s">
        <v>47</v>
      </c>
      <c r="E1606" s="267">
        <v>4771.2</v>
      </c>
      <c r="F1606" s="287">
        <v>41754</v>
      </c>
      <c r="G1606" s="34">
        <v>4771.2</v>
      </c>
      <c r="H1606" s="86">
        <f t="shared" si="25"/>
        <v>0</v>
      </c>
      <c r="I1606" s="32" t="s">
        <v>217</v>
      </c>
    </row>
    <row r="1607" spans="1:9" x14ac:dyDescent="0.25">
      <c r="A1607" s="216"/>
      <c r="B1607" s="212" t="s">
        <v>2166</v>
      </c>
      <c r="C1607" s="332" t="s">
        <v>2804</v>
      </c>
      <c r="D1607" s="32" t="s">
        <v>2413</v>
      </c>
      <c r="E1607" s="267">
        <v>1838.6</v>
      </c>
      <c r="F1607" s="287">
        <v>41754</v>
      </c>
      <c r="G1607" s="34">
        <v>1838.6</v>
      </c>
      <c r="H1607" s="86">
        <f t="shared" si="25"/>
        <v>0</v>
      </c>
      <c r="I1607" s="32" t="s">
        <v>217</v>
      </c>
    </row>
    <row r="1608" spans="1:9" x14ac:dyDescent="0.25">
      <c r="A1608" s="216"/>
      <c r="B1608" s="212" t="s">
        <v>2167</v>
      </c>
      <c r="C1608" s="332" t="s">
        <v>2804</v>
      </c>
      <c r="D1608" s="20" t="s">
        <v>57</v>
      </c>
      <c r="E1608" s="239">
        <v>1410</v>
      </c>
      <c r="F1608" s="497">
        <v>41754</v>
      </c>
      <c r="G1608" s="44">
        <v>1410</v>
      </c>
      <c r="H1608" s="86">
        <f t="shared" si="25"/>
        <v>0</v>
      </c>
      <c r="I1608" s="20" t="s">
        <v>217</v>
      </c>
    </row>
    <row r="1609" spans="1:9" x14ac:dyDescent="0.25">
      <c r="A1609" s="216"/>
      <c r="B1609" s="212" t="s">
        <v>2168</v>
      </c>
      <c r="C1609" s="332" t="s">
        <v>2804</v>
      </c>
      <c r="D1609" s="32" t="s">
        <v>1782</v>
      </c>
      <c r="E1609" s="267">
        <v>1264.5</v>
      </c>
      <c r="F1609" s="287">
        <v>41754</v>
      </c>
      <c r="G1609" s="34">
        <v>1264.5</v>
      </c>
      <c r="H1609" s="86">
        <f t="shared" si="25"/>
        <v>0</v>
      </c>
      <c r="I1609" s="32" t="s">
        <v>217</v>
      </c>
    </row>
    <row r="1610" spans="1:9" x14ac:dyDescent="0.25">
      <c r="A1610" s="216"/>
      <c r="B1610" s="212" t="s">
        <v>2169</v>
      </c>
      <c r="C1610" s="332" t="s">
        <v>2804</v>
      </c>
      <c r="D1610" s="20" t="s">
        <v>29</v>
      </c>
      <c r="E1610" s="239">
        <v>4411.5</v>
      </c>
      <c r="F1610" s="557" t="s">
        <v>2907</v>
      </c>
      <c r="G1610" s="245">
        <v>4411.5</v>
      </c>
      <c r="H1610" s="86">
        <f t="shared" si="25"/>
        <v>0</v>
      </c>
      <c r="I1610" s="20" t="s">
        <v>217</v>
      </c>
    </row>
    <row r="1611" spans="1:9" x14ac:dyDescent="0.25">
      <c r="A1611" s="216"/>
      <c r="B1611" s="212" t="s">
        <v>2170</v>
      </c>
      <c r="C1611" s="332" t="s">
        <v>2804</v>
      </c>
      <c r="D1611" s="32" t="s">
        <v>1389</v>
      </c>
      <c r="E1611" s="267">
        <v>4347.2</v>
      </c>
      <c r="F1611" s="287">
        <v>41754</v>
      </c>
      <c r="G1611" s="34">
        <v>4347.2</v>
      </c>
      <c r="H1611" s="86">
        <f t="shared" si="25"/>
        <v>0</v>
      </c>
      <c r="I1611" s="32" t="s">
        <v>217</v>
      </c>
    </row>
    <row r="1612" spans="1:9" x14ac:dyDescent="0.25">
      <c r="A1612" s="216"/>
      <c r="B1612" s="212" t="s">
        <v>2171</v>
      </c>
      <c r="C1612" s="332" t="s">
        <v>2804</v>
      </c>
      <c r="D1612" s="32" t="s">
        <v>2908</v>
      </c>
      <c r="E1612" s="267">
        <v>1425</v>
      </c>
      <c r="F1612" s="287">
        <v>41754</v>
      </c>
      <c r="G1612" s="34">
        <v>1425</v>
      </c>
      <c r="H1612" s="86">
        <f t="shared" si="25"/>
        <v>0</v>
      </c>
      <c r="I1612" s="32" t="s">
        <v>217</v>
      </c>
    </row>
    <row r="1613" spans="1:9" x14ac:dyDescent="0.25">
      <c r="A1613" s="216"/>
      <c r="B1613" s="212" t="s">
        <v>2172</v>
      </c>
      <c r="C1613" s="332" t="s">
        <v>2804</v>
      </c>
      <c r="D1613" s="32" t="s">
        <v>2909</v>
      </c>
      <c r="E1613" s="267">
        <v>269</v>
      </c>
      <c r="F1613" s="287">
        <v>41753</v>
      </c>
      <c r="G1613" s="34">
        <v>269</v>
      </c>
      <c r="H1613" s="86">
        <f t="shared" si="25"/>
        <v>0</v>
      </c>
      <c r="I1613" s="32"/>
    </row>
    <row r="1614" spans="1:9" x14ac:dyDescent="0.25">
      <c r="A1614" s="216"/>
      <c r="B1614" s="212" t="s">
        <v>2174</v>
      </c>
      <c r="C1614" s="332" t="s">
        <v>2804</v>
      </c>
      <c r="D1614" s="32" t="s">
        <v>2788</v>
      </c>
      <c r="E1614" s="267">
        <v>1983.5</v>
      </c>
      <c r="F1614" s="287">
        <v>41753</v>
      </c>
      <c r="G1614" s="34">
        <v>1983.5</v>
      </c>
      <c r="H1614" s="86">
        <f t="shared" si="25"/>
        <v>0</v>
      </c>
      <c r="I1614" s="32"/>
    </row>
    <row r="1615" spans="1:9" x14ac:dyDescent="0.25">
      <c r="A1615" s="216"/>
      <c r="B1615" s="212" t="s">
        <v>2176</v>
      </c>
      <c r="C1615" s="332" t="s">
        <v>2804</v>
      </c>
      <c r="D1615" s="32" t="s">
        <v>490</v>
      </c>
      <c r="E1615" s="267">
        <v>1553</v>
      </c>
      <c r="F1615" s="492" t="s">
        <v>2910</v>
      </c>
      <c r="G1615" s="34">
        <v>1553</v>
      </c>
      <c r="H1615" s="86">
        <f t="shared" si="25"/>
        <v>0</v>
      </c>
      <c r="I1615" s="32" t="s">
        <v>217</v>
      </c>
    </row>
    <row r="1616" spans="1:9" x14ac:dyDescent="0.25">
      <c r="A1616" s="216"/>
      <c r="B1616" s="212" t="s">
        <v>2177</v>
      </c>
      <c r="C1616" s="332" t="s">
        <v>2804</v>
      </c>
      <c r="D1616" s="32" t="s">
        <v>22</v>
      </c>
      <c r="E1616" s="267">
        <v>4509</v>
      </c>
      <c r="F1616" s="287">
        <v>41753</v>
      </c>
      <c r="G1616" s="34">
        <v>4509</v>
      </c>
      <c r="H1616" s="86">
        <f t="shared" si="25"/>
        <v>0</v>
      </c>
      <c r="I1616" s="32"/>
    </row>
    <row r="1617" spans="1:9" x14ac:dyDescent="0.25">
      <c r="A1617" s="216"/>
      <c r="B1617" s="212" t="s">
        <v>2178</v>
      </c>
      <c r="C1617" s="332" t="s">
        <v>2804</v>
      </c>
      <c r="D1617" s="32" t="s">
        <v>253</v>
      </c>
      <c r="E1617" s="267">
        <v>4688</v>
      </c>
      <c r="F1617" s="287">
        <v>41753</v>
      </c>
      <c r="G1617" s="34">
        <v>4688</v>
      </c>
      <c r="H1617" s="86">
        <f t="shared" si="25"/>
        <v>0</v>
      </c>
      <c r="I1617" s="32" t="s">
        <v>21</v>
      </c>
    </row>
    <row r="1618" spans="1:9" x14ac:dyDescent="0.25">
      <c r="A1618" s="216"/>
      <c r="B1618" s="212" t="s">
        <v>2180</v>
      </c>
      <c r="C1618" s="332" t="s">
        <v>2804</v>
      </c>
      <c r="D1618" s="32" t="s">
        <v>74</v>
      </c>
      <c r="E1618" s="267">
        <v>24093</v>
      </c>
      <c r="F1618" s="287">
        <v>41753</v>
      </c>
      <c r="G1618" s="34">
        <v>24093</v>
      </c>
      <c r="H1618" s="86">
        <f t="shared" si="25"/>
        <v>0</v>
      </c>
      <c r="I1618" s="32"/>
    </row>
    <row r="1619" spans="1:9" x14ac:dyDescent="0.25">
      <c r="A1619" s="216"/>
      <c r="B1619" s="212" t="s">
        <v>2181</v>
      </c>
      <c r="C1619" s="332" t="s">
        <v>2804</v>
      </c>
      <c r="D1619" s="32" t="s">
        <v>130</v>
      </c>
      <c r="E1619" s="267">
        <v>13967</v>
      </c>
      <c r="F1619" s="482" t="s">
        <v>2911</v>
      </c>
      <c r="G1619" s="34">
        <v>13967</v>
      </c>
      <c r="H1619" s="86">
        <f t="shared" si="25"/>
        <v>0</v>
      </c>
      <c r="I1619" s="32" t="s">
        <v>21</v>
      </c>
    </row>
    <row r="1620" spans="1:9" x14ac:dyDescent="0.25">
      <c r="A1620" s="216"/>
      <c r="B1620" s="212" t="s">
        <v>2182</v>
      </c>
      <c r="C1620" s="332" t="s">
        <v>2804</v>
      </c>
      <c r="D1620" s="32" t="s">
        <v>771</v>
      </c>
      <c r="E1620" s="267">
        <v>196</v>
      </c>
      <c r="F1620" s="287">
        <v>41753</v>
      </c>
      <c r="G1620" s="34">
        <v>196</v>
      </c>
      <c r="H1620" s="86">
        <f t="shared" si="25"/>
        <v>0</v>
      </c>
      <c r="I1620" s="32"/>
    </row>
    <row r="1621" spans="1:9" x14ac:dyDescent="0.25">
      <c r="A1621" s="216"/>
      <c r="B1621" s="212" t="s">
        <v>2184</v>
      </c>
      <c r="C1621" s="332" t="s">
        <v>2804</v>
      </c>
      <c r="D1621" s="32" t="s">
        <v>501</v>
      </c>
      <c r="E1621" s="267">
        <v>633</v>
      </c>
      <c r="F1621" s="287">
        <v>41753</v>
      </c>
      <c r="G1621" s="34">
        <v>633</v>
      </c>
      <c r="H1621" s="86">
        <f t="shared" si="25"/>
        <v>0</v>
      </c>
      <c r="I1621" s="32"/>
    </row>
    <row r="1622" spans="1:9" x14ac:dyDescent="0.25">
      <c r="A1622" s="216"/>
      <c r="B1622" s="212" t="s">
        <v>2185</v>
      </c>
      <c r="C1622" s="332" t="s">
        <v>2804</v>
      </c>
      <c r="D1622" s="32" t="s">
        <v>8</v>
      </c>
      <c r="E1622" s="267">
        <v>343</v>
      </c>
      <c r="F1622" s="287">
        <v>41753</v>
      </c>
      <c r="G1622" s="34">
        <v>343</v>
      </c>
      <c r="H1622" s="86">
        <f t="shared" si="25"/>
        <v>0</v>
      </c>
      <c r="I1622" s="32" t="s">
        <v>8</v>
      </c>
    </row>
    <row r="1623" spans="1:9" x14ac:dyDescent="0.25">
      <c r="A1623" s="216"/>
      <c r="B1623" s="212" t="s">
        <v>2186</v>
      </c>
      <c r="C1623" s="332" t="s">
        <v>2804</v>
      </c>
      <c r="D1623" s="32" t="s">
        <v>23</v>
      </c>
      <c r="E1623" s="267">
        <v>1066</v>
      </c>
      <c r="F1623" s="287">
        <v>41753</v>
      </c>
      <c r="G1623" s="34">
        <v>1066</v>
      </c>
      <c r="H1623" s="86">
        <f t="shared" si="25"/>
        <v>0</v>
      </c>
      <c r="I1623" s="32"/>
    </row>
    <row r="1624" spans="1:9" x14ac:dyDescent="0.25">
      <c r="A1624" s="216"/>
      <c r="B1624" s="212" t="s">
        <v>2188</v>
      </c>
      <c r="C1624" s="332" t="s">
        <v>2804</v>
      </c>
      <c r="D1624" s="32" t="s">
        <v>78</v>
      </c>
      <c r="E1624" s="267">
        <v>3654</v>
      </c>
      <c r="F1624" s="287">
        <v>41754</v>
      </c>
      <c r="G1624" s="34">
        <v>3654</v>
      </c>
      <c r="H1624" s="86">
        <f t="shared" si="25"/>
        <v>0</v>
      </c>
      <c r="I1624" s="32" t="s">
        <v>27</v>
      </c>
    </row>
    <row r="1625" spans="1:9" x14ac:dyDescent="0.25">
      <c r="A1625" s="216"/>
      <c r="B1625" s="212" t="s">
        <v>2189</v>
      </c>
      <c r="C1625" s="332" t="s">
        <v>2804</v>
      </c>
      <c r="D1625" s="32" t="s">
        <v>80</v>
      </c>
      <c r="E1625" s="267">
        <v>2367</v>
      </c>
      <c r="F1625" s="489" t="s">
        <v>2912</v>
      </c>
      <c r="G1625" s="34">
        <v>2367</v>
      </c>
      <c r="H1625" s="86">
        <f t="shared" si="25"/>
        <v>0</v>
      </c>
      <c r="I1625" s="32" t="s">
        <v>27</v>
      </c>
    </row>
    <row r="1626" spans="1:9" x14ac:dyDescent="0.25">
      <c r="A1626" s="216"/>
      <c r="B1626" s="212" t="s">
        <v>2190</v>
      </c>
      <c r="C1626" s="332" t="s">
        <v>2804</v>
      </c>
      <c r="D1626" s="32" t="s">
        <v>258</v>
      </c>
      <c r="E1626" s="267">
        <v>1410</v>
      </c>
      <c r="F1626" s="287">
        <v>41754</v>
      </c>
      <c r="G1626" s="34">
        <v>1410</v>
      </c>
      <c r="H1626" s="86">
        <f t="shared" si="25"/>
        <v>0</v>
      </c>
      <c r="I1626" s="32" t="s">
        <v>27</v>
      </c>
    </row>
    <row r="1627" spans="1:9" x14ac:dyDescent="0.25">
      <c r="A1627" s="216"/>
      <c r="B1627" s="212" t="s">
        <v>2191</v>
      </c>
      <c r="C1627" s="332" t="s">
        <v>2804</v>
      </c>
      <c r="D1627" s="32" t="s">
        <v>233</v>
      </c>
      <c r="E1627" s="267">
        <v>446.5</v>
      </c>
      <c r="F1627" s="287">
        <v>41754</v>
      </c>
      <c r="G1627" s="34">
        <v>446.5</v>
      </c>
      <c r="H1627" s="86">
        <f t="shared" si="25"/>
        <v>0</v>
      </c>
      <c r="I1627" s="32" t="s">
        <v>27</v>
      </c>
    </row>
    <row r="1628" spans="1:9" x14ac:dyDescent="0.25">
      <c r="A1628" s="216"/>
      <c r="B1628" s="212" t="s">
        <v>2192</v>
      </c>
      <c r="C1628" s="332" t="s">
        <v>2804</v>
      </c>
      <c r="D1628" s="32" t="s">
        <v>2913</v>
      </c>
      <c r="E1628" s="267">
        <v>660</v>
      </c>
      <c r="F1628" s="287">
        <v>41754</v>
      </c>
      <c r="G1628" s="34">
        <v>660</v>
      </c>
      <c r="H1628" s="86">
        <f t="shared" si="25"/>
        <v>0</v>
      </c>
      <c r="I1628" s="32" t="s">
        <v>27</v>
      </c>
    </row>
    <row r="1629" spans="1:9" x14ac:dyDescent="0.25">
      <c r="A1629" s="216"/>
      <c r="B1629" s="212" t="s">
        <v>2193</v>
      </c>
      <c r="C1629" s="332" t="s">
        <v>2804</v>
      </c>
      <c r="D1629" s="32" t="s">
        <v>560</v>
      </c>
      <c r="E1629" s="267">
        <v>14972</v>
      </c>
      <c r="F1629" s="287">
        <v>41754</v>
      </c>
      <c r="G1629" s="34">
        <v>14972</v>
      </c>
      <c r="H1629" s="86">
        <f t="shared" si="25"/>
        <v>0</v>
      </c>
      <c r="I1629" s="32" t="s">
        <v>27</v>
      </c>
    </row>
    <row r="1630" spans="1:9" x14ac:dyDescent="0.25">
      <c r="A1630" s="216"/>
      <c r="B1630" s="212" t="s">
        <v>2194</v>
      </c>
      <c r="C1630" s="332" t="s">
        <v>2804</v>
      </c>
      <c r="D1630" s="32" t="s">
        <v>1084</v>
      </c>
      <c r="E1630" s="267">
        <v>3393</v>
      </c>
      <c r="F1630" s="287">
        <v>41754</v>
      </c>
      <c r="G1630" s="34">
        <v>3393</v>
      </c>
      <c r="H1630" s="86">
        <f t="shared" si="25"/>
        <v>0</v>
      </c>
      <c r="I1630" s="32" t="s">
        <v>27</v>
      </c>
    </row>
    <row r="1631" spans="1:9" x14ac:dyDescent="0.25">
      <c r="A1631" s="216"/>
      <c r="B1631" s="212" t="s">
        <v>2195</v>
      </c>
      <c r="C1631" s="332" t="s">
        <v>2804</v>
      </c>
      <c r="D1631" s="32" t="s">
        <v>231</v>
      </c>
      <c r="E1631" s="267">
        <v>2131</v>
      </c>
      <c r="F1631" s="287">
        <v>41754</v>
      </c>
      <c r="G1631" s="34">
        <v>2131</v>
      </c>
      <c r="H1631" s="86">
        <f t="shared" si="25"/>
        <v>0</v>
      </c>
      <c r="I1631" s="32" t="s">
        <v>27</v>
      </c>
    </row>
    <row r="1632" spans="1:9" x14ac:dyDescent="0.25">
      <c r="A1632" s="216"/>
      <c r="B1632" s="212" t="s">
        <v>2196</v>
      </c>
      <c r="C1632" s="332" t="s">
        <v>2804</v>
      </c>
      <c r="D1632" s="32" t="s">
        <v>36</v>
      </c>
      <c r="E1632" s="267">
        <v>4044</v>
      </c>
      <c r="F1632" s="287">
        <v>41754</v>
      </c>
      <c r="G1632" s="34">
        <v>4044</v>
      </c>
      <c r="H1632" s="86">
        <f t="shared" si="25"/>
        <v>0</v>
      </c>
      <c r="I1632" s="32" t="s">
        <v>27</v>
      </c>
    </row>
    <row r="1633" spans="1:9" x14ac:dyDescent="0.25">
      <c r="A1633" s="216"/>
      <c r="B1633" s="212" t="s">
        <v>2197</v>
      </c>
      <c r="C1633" s="332" t="s">
        <v>2804</v>
      </c>
      <c r="D1633" s="32" t="s">
        <v>2552</v>
      </c>
      <c r="E1633" s="267">
        <v>4032</v>
      </c>
      <c r="F1633" s="492" t="s">
        <v>2914</v>
      </c>
      <c r="G1633" s="34">
        <v>4032</v>
      </c>
      <c r="H1633" s="86">
        <f t="shared" si="25"/>
        <v>0</v>
      </c>
      <c r="I1633" s="32" t="s">
        <v>27</v>
      </c>
    </row>
    <row r="1634" spans="1:9" x14ac:dyDescent="0.25">
      <c r="A1634" s="216"/>
      <c r="B1634" s="212" t="s">
        <v>2198</v>
      </c>
      <c r="C1634" s="332" t="s">
        <v>2804</v>
      </c>
      <c r="D1634" s="32" t="s">
        <v>307</v>
      </c>
      <c r="E1634" s="267">
        <v>27472.9</v>
      </c>
      <c r="F1634" s="492" t="s">
        <v>2915</v>
      </c>
      <c r="G1634" s="34">
        <v>27472.9</v>
      </c>
      <c r="H1634" s="86">
        <f t="shared" si="25"/>
        <v>0</v>
      </c>
      <c r="I1634" s="32" t="s">
        <v>27</v>
      </c>
    </row>
    <row r="1635" spans="1:9" x14ac:dyDescent="0.25">
      <c r="A1635" s="216"/>
      <c r="B1635" s="212" t="s">
        <v>2199</v>
      </c>
      <c r="C1635" s="332" t="s">
        <v>2804</v>
      </c>
      <c r="D1635" s="32" t="s">
        <v>351</v>
      </c>
      <c r="E1635" s="267">
        <v>2835</v>
      </c>
      <c r="F1635" s="287">
        <v>41754</v>
      </c>
      <c r="G1635" s="34">
        <v>2835</v>
      </c>
      <c r="H1635" s="86">
        <f t="shared" si="25"/>
        <v>0</v>
      </c>
      <c r="I1635" s="32" t="s">
        <v>27</v>
      </c>
    </row>
    <row r="1636" spans="1:9" x14ac:dyDescent="0.25">
      <c r="A1636" s="216"/>
      <c r="B1636" s="212" t="s">
        <v>2201</v>
      </c>
      <c r="C1636" s="332" t="s">
        <v>2804</v>
      </c>
      <c r="D1636" s="32" t="s">
        <v>312</v>
      </c>
      <c r="E1636" s="267">
        <v>5513</v>
      </c>
      <c r="F1636" s="287">
        <v>41753</v>
      </c>
      <c r="G1636" s="34">
        <v>5513</v>
      </c>
      <c r="H1636" s="86">
        <f t="shared" ref="H1636:H1699" si="26">E1636-G1636</f>
        <v>0</v>
      </c>
      <c r="I1636" s="32" t="s">
        <v>65</v>
      </c>
    </row>
    <row r="1637" spans="1:9" x14ac:dyDescent="0.25">
      <c r="A1637" s="216"/>
      <c r="B1637" s="212" t="s">
        <v>2203</v>
      </c>
      <c r="C1637" s="332" t="s">
        <v>2804</v>
      </c>
      <c r="D1637" s="32" t="s">
        <v>253</v>
      </c>
      <c r="E1637" s="267">
        <v>441</v>
      </c>
      <c r="F1637" s="287">
        <v>41753</v>
      </c>
      <c r="G1637" s="34">
        <v>441</v>
      </c>
      <c r="H1637" s="86">
        <f t="shared" si="26"/>
        <v>0</v>
      </c>
      <c r="I1637" s="32"/>
    </row>
    <row r="1638" spans="1:9" x14ac:dyDescent="0.25">
      <c r="A1638" s="216"/>
      <c r="B1638" s="212" t="s">
        <v>2204</v>
      </c>
      <c r="C1638" s="332" t="s">
        <v>2804</v>
      </c>
      <c r="D1638" s="32" t="s">
        <v>8</v>
      </c>
      <c r="E1638" s="267">
        <v>1431</v>
      </c>
      <c r="F1638" s="287">
        <v>41753</v>
      </c>
      <c r="G1638" s="34">
        <v>1431</v>
      </c>
      <c r="H1638" s="86">
        <f t="shared" si="26"/>
        <v>0</v>
      </c>
      <c r="I1638" s="32" t="s">
        <v>8</v>
      </c>
    </row>
    <row r="1639" spans="1:9" x14ac:dyDescent="0.25">
      <c r="A1639" s="216"/>
      <c r="B1639" s="212" t="s">
        <v>2205</v>
      </c>
      <c r="C1639" s="332" t="s">
        <v>2804</v>
      </c>
      <c r="D1639" s="32" t="s">
        <v>16</v>
      </c>
      <c r="E1639" s="267">
        <v>15030</v>
      </c>
      <c r="F1639" s="473">
        <v>41781</v>
      </c>
      <c r="G1639" s="40">
        <v>15030</v>
      </c>
      <c r="H1639" s="86">
        <f t="shared" si="26"/>
        <v>0</v>
      </c>
      <c r="I1639" s="32"/>
    </row>
    <row r="1640" spans="1:9" x14ac:dyDescent="0.25">
      <c r="A1640" s="216"/>
      <c r="B1640" s="212" t="s">
        <v>2207</v>
      </c>
      <c r="C1640" s="332" t="s">
        <v>2804</v>
      </c>
      <c r="D1640" s="32" t="s">
        <v>160</v>
      </c>
      <c r="E1640" s="267">
        <v>118075.8</v>
      </c>
      <c r="F1640" s="473" t="s">
        <v>2916</v>
      </c>
      <c r="G1640" s="34">
        <v>118075.8</v>
      </c>
      <c r="H1640" s="86">
        <f t="shared" si="26"/>
        <v>0</v>
      </c>
      <c r="I1640" s="32" t="s">
        <v>162</v>
      </c>
    </row>
    <row r="1641" spans="1:9" x14ac:dyDescent="0.25">
      <c r="A1641" s="216"/>
      <c r="B1641" s="212" t="s">
        <v>2209</v>
      </c>
      <c r="C1641" s="332" t="s">
        <v>2804</v>
      </c>
      <c r="D1641" s="32" t="s">
        <v>358</v>
      </c>
      <c r="E1641" s="267">
        <v>45710</v>
      </c>
      <c r="F1641" s="287">
        <v>41759</v>
      </c>
      <c r="G1641" s="34">
        <v>45710</v>
      </c>
      <c r="H1641" s="86">
        <f t="shared" si="26"/>
        <v>0</v>
      </c>
      <c r="I1641" s="32" t="s">
        <v>162</v>
      </c>
    </row>
    <row r="1642" spans="1:9" x14ac:dyDescent="0.25">
      <c r="A1642" s="216"/>
      <c r="B1642" s="212" t="s">
        <v>2210</v>
      </c>
      <c r="C1642" s="332" t="s">
        <v>2804</v>
      </c>
      <c r="D1642" s="32" t="s">
        <v>175</v>
      </c>
      <c r="E1642" s="267">
        <v>11115.84</v>
      </c>
      <c r="F1642" s="473" t="s">
        <v>2917</v>
      </c>
      <c r="G1642" s="34">
        <v>11115.84</v>
      </c>
      <c r="H1642" s="86">
        <f t="shared" si="26"/>
        <v>0</v>
      </c>
      <c r="I1642" s="32" t="s">
        <v>162</v>
      </c>
    </row>
    <row r="1643" spans="1:9" x14ac:dyDescent="0.25">
      <c r="A1643" s="216"/>
      <c r="B1643" s="212" t="s">
        <v>2211</v>
      </c>
      <c r="C1643" s="332" t="s">
        <v>2804</v>
      </c>
      <c r="D1643" s="32" t="s">
        <v>180</v>
      </c>
      <c r="E1643" s="267">
        <v>460</v>
      </c>
      <c r="F1643" s="287">
        <v>41753</v>
      </c>
      <c r="G1643" s="34">
        <v>460</v>
      </c>
      <c r="H1643" s="86">
        <f t="shared" si="26"/>
        <v>0</v>
      </c>
      <c r="I1643" s="32"/>
    </row>
    <row r="1644" spans="1:9" x14ac:dyDescent="0.25">
      <c r="A1644" s="216"/>
      <c r="B1644" s="212" t="s">
        <v>2212</v>
      </c>
      <c r="C1644" s="332" t="s">
        <v>2804</v>
      </c>
      <c r="D1644" s="32" t="s">
        <v>218</v>
      </c>
      <c r="E1644" s="267">
        <v>43266.5</v>
      </c>
      <c r="F1644" s="287">
        <v>41754</v>
      </c>
      <c r="G1644" s="34">
        <v>43266.5</v>
      </c>
      <c r="H1644" s="86">
        <f t="shared" si="26"/>
        <v>0</v>
      </c>
      <c r="I1644" s="32" t="s">
        <v>21</v>
      </c>
    </row>
    <row r="1645" spans="1:9" x14ac:dyDescent="0.25">
      <c r="A1645" s="216"/>
      <c r="B1645" s="212" t="s">
        <v>2213</v>
      </c>
      <c r="C1645" s="332" t="s">
        <v>2804</v>
      </c>
      <c r="D1645" s="32" t="s">
        <v>106</v>
      </c>
      <c r="E1645" s="267">
        <v>16779</v>
      </c>
      <c r="F1645" s="473">
        <v>41772</v>
      </c>
      <c r="G1645" s="40">
        <v>16779</v>
      </c>
      <c r="H1645" s="86">
        <f t="shared" si="26"/>
        <v>0</v>
      </c>
      <c r="I1645" s="32" t="s">
        <v>21</v>
      </c>
    </row>
    <row r="1646" spans="1:9" x14ac:dyDescent="0.25">
      <c r="A1646" s="216"/>
      <c r="B1646" s="212" t="s">
        <v>2214</v>
      </c>
      <c r="C1646" s="332" t="s">
        <v>2804</v>
      </c>
      <c r="D1646" s="32" t="s">
        <v>2918</v>
      </c>
      <c r="E1646" s="267">
        <v>17612</v>
      </c>
      <c r="F1646" s="287">
        <v>41755</v>
      </c>
      <c r="G1646" s="34">
        <v>17612</v>
      </c>
      <c r="H1646" s="86">
        <f t="shared" si="26"/>
        <v>0</v>
      </c>
      <c r="I1646" s="32" t="s">
        <v>162</v>
      </c>
    </row>
    <row r="1647" spans="1:9" x14ac:dyDescent="0.25">
      <c r="A1647" s="216"/>
      <c r="B1647" s="212" t="s">
        <v>2215</v>
      </c>
      <c r="C1647" s="332" t="s">
        <v>2804</v>
      </c>
      <c r="D1647" s="32" t="s">
        <v>14</v>
      </c>
      <c r="E1647" s="267">
        <v>10761</v>
      </c>
      <c r="F1647" s="287">
        <v>41754</v>
      </c>
      <c r="G1647" s="34">
        <v>10761</v>
      </c>
      <c r="H1647" s="86">
        <f t="shared" si="26"/>
        <v>0</v>
      </c>
      <c r="I1647" s="32" t="s">
        <v>21</v>
      </c>
    </row>
    <row r="1648" spans="1:9" x14ac:dyDescent="0.25">
      <c r="A1648" s="216"/>
      <c r="B1648" s="212" t="s">
        <v>2216</v>
      </c>
      <c r="C1648" s="332" t="s">
        <v>2804</v>
      </c>
      <c r="D1648" s="32" t="s">
        <v>74</v>
      </c>
      <c r="E1648" s="267">
        <v>766</v>
      </c>
      <c r="F1648" s="287">
        <v>41753</v>
      </c>
      <c r="G1648" s="34">
        <v>766</v>
      </c>
      <c r="H1648" s="86">
        <f t="shared" si="26"/>
        <v>0</v>
      </c>
      <c r="I1648" s="32"/>
    </row>
    <row r="1649" spans="1:9" x14ac:dyDescent="0.25">
      <c r="A1649" s="216"/>
      <c r="B1649" s="212" t="s">
        <v>2217</v>
      </c>
      <c r="C1649" s="332" t="s">
        <v>2804</v>
      </c>
      <c r="D1649" s="32" t="s">
        <v>269</v>
      </c>
      <c r="E1649" s="267">
        <v>10786</v>
      </c>
      <c r="F1649" s="287">
        <v>41755</v>
      </c>
      <c r="G1649" s="34">
        <v>10786</v>
      </c>
      <c r="H1649" s="86">
        <f t="shared" si="26"/>
        <v>0</v>
      </c>
      <c r="I1649" s="32" t="s">
        <v>162</v>
      </c>
    </row>
    <row r="1650" spans="1:9" x14ac:dyDescent="0.25">
      <c r="A1650" s="216"/>
      <c r="B1650" s="212" t="s">
        <v>2218</v>
      </c>
      <c r="C1650" s="332" t="s">
        <v>2804</v>
      </c>
      <c r="D1650" s="32" t="s">
        <v>651</v>
      </c>
      <c r="E1650" s="267">
        <v>12544</v>
      </c>
      <c r="F1650" s="287">
        <v>41753</v>
      </c>
      <c r="G1650" s="34">
        <v>12544</v>
      </c>
      <c r="H1650" s="86">
        <f t="shared" si="26"/>
        <v>0</v>
      </c>
      <c r="I1650" s="32"/>
    </row>
    <row r="1651" spans="1:9" x14ac:dyDescent="0.25">
      <c r="A1651" s="216"/>
      <c r="B1651" s="212" t="s">
        <v>2219</v>
      </c>
      <c r="C1651" s="332" t="s">
        <v>2804</v>
      </c>
      <c r="D1651" s="32" t="s">
        <v>2792</v>
      </c>
      <c r="E1651" s="267">
        <v>2475</v>
      </c>
      <c r="F1651" s="287">
        <v>41753</v>
      </c>
      <c r="G1651" s="34">
        <v>2475</v>
      </c>
      <c r="H1651" s="86">
        <f t="shared" si="26"/>
        <v>0</v>
      </c>
      <c r="I1651" s="32"/>
    </row>
    <row r="1652" spans="1:9" x14ac:dyDescent="0.25">
      <c r="A1652" s="216"/>
      <c r="B1652" s="212" t="s">
        <v>2220</v>
      </c>
      <c r="C1652" s="332" t="s">
        <v>2804</v>
      </c>
      <c r="D1652" s="32" t="s">
        <v>168</v>
      </c>
      <c r="E1652" s="267">
        <v>2829</v>
      </c>
      <c r="F1652" s="287">
        <v>41753</v>
      </c>
      <c r="G1652" s="34">
        <v>2829</v>
      </c>
      <c r="H1652" s="86">
        <f t="shared" si="26"/>
        <v>0</v>
      </c>
      <c r="I1652" s="32"/>
    </row>
    <row r="1653" spans="1:9" x14ac:dyDescent="0.25">
      <c r="A1653" s="216">
        <v>41754</v>
      </c>
      <c r="B1653" s="212" t="s">
        <v>2221</v>
      </c>
      <c r="C1653" s="332" t="s">
        <v>2804</v>
      </c>
      <c r="D1653" s="32" t="s">
        <v>2859</v>
      </c>
      <c r="E1653" s="36">
        <v>4598</v>
      </c>
      <c r="F1653" s="456" t="s">
        <v>2919</v>
      </c>
      <c r="G1653" s="108">
        <v>4598</v>
      </c>
      <c r="H1653" s="86">
        <f t="shared" si="26"/>
        <v>0</v>
      </c>
      <c r="I1653" s="36"/>
    </row>
    <row r="1654" spans="1:9" x14ac:dyDescent="0.25">
      <c r="A1654" s="216"/>
      <c r="B1654" s="212" t="s">
        <v>2222</v>
      </c>
      <c r="C1654" s="332" t="s">
        <v>2804</v>
      </c>
      <c r="D1654" s="32" t="s">
        <v>178</v>
      </c>
      <c r="E1654" s="36">
        <v>6706.5</v>
      </c>
      <c r="F1654" s="289">
        <v>41755</v>
      </c>
      <c r="G1654" s="36">
        <v>6706.5</v>
      </c>
      <c r="H1654" s="86">
        <f t="shared" si="26"/>
        <v>0</v>
      </c>
      <c r="I1654" s="32" t="s">
        <v>162</v>
      </c>
    </row>
    <row r="1655" spans="1:9" x14ac:dyDescent="0.25">
      <c r="A1655" s="216"/>
      <c r="B1655" s="212" t="s">
        <v>2225</v>
      </c>
      <c r="C1655" s="332" t="s">
        <v>2804</v>
      </c>
      <c r="D1655" s="32" t="s">
        <v>169</v>
      </c>
      <c r="E1655" s="36">
        <v>34609</v>
      </c>
      <c r="F1655" s="289">
        <v>41755</v>
      </c>
      <c r="G1655" s="36">
        <v>34609</v>
      </c>
      <c r="H1655" s="86">
        <f t="shared" si="26"/>
        <v>0</v>
      </c>
      <c r="I1655" s="32" t="s">
        <v>162</v>
      </c>
    </row>
    <row r="1656" spans="1:9" x14ac:dyDescent="0.25">
      <c r="A1656" s="216"/>
      <c r="B1656" s="212" t="s">
        <v>2227</v>
      </c>
      <c r="C1656" s="332" t="s">
        <v>2804</v>
      </c>
      <c r="D1656" s="32" t="s">
        <v>330</v>
      </c>
      <c r="E1656" s="36">
        <v>4489</v>
      </c>
      <c r="F1656" s="289">
        <v>41754</v>
      </c>
      <c r="G1656" s="36">
        <v>4489</v>
      </c>
      <c r="H1656" s="86">
        <f t="shared" si="26"/>
        <v>0</v>
      </c>
      <c r="I1656" s="32" t="s">
        <v>12</v>
      </c>
    </row>
    <row r="1657" spans="1:9" x14ac:dyDescent="0.25">
      <c r="A1657" s="216"/>
      <c r="B1657" s="212" t="s">
        <v>2228</v>
      </c>
      <c r="C1657" s="332" t="s">
        <v>2804</v>
      </c>
      <c r="D1657" s="32" t="s">
        <v>133</v>
      </c>
      <c r="E1657" s="36">
        <v>54453</v>
      </c>
      <c r="F1657" s="289">
        <v>41754</v>
      </c>
      <c r="G1657" s="36">
        <v>54453</v>
      </c>
      <c r="H1657" s="86">
        <f t="shared" si="26"/>
        <v>0</v>
      </c>
      <c r="I1657" s="32" t="s">
        <v>65</v>
      </c>
    </row>
    <row r="1658" spans="1:9" x14ac:dyDescent="0.25">
      <c r="A1658" s="216"/>
      <c r="B1658" s="212" t="s">
        <v>2230</v>
      </c>
      <c r="C1658" s="332" t="s">
        <v>2804</v>
      </c>
      <c r="D1658" s="32" t="s">
        <v>168</v>
      </c>
      <c r="E1658" s="36">
        <v>38550.5</v>
      </c>
      <c r="F1658" s="289">
        <v>41755</v>
      </c>
      <c r="G1658" s="36">
        <v>38550.5</v>
      </c>
      <c r="H1658" s="86">
        <f t="shared" si="26"/>
        <v>0</v>
      </c>
      <c r="I1658" s="32" t="s">
        <v>162</v>
      </c>
    </row>
    <row r="1659" spans="1:9" x14ac:dyDescent="0.25">
      <c r="A1659" s="216"/>
      <c r="B1659" s="212" t="s">
        <v>2231</v>
      </c>
      <c r="C1659" s="332" t="s">
        <v>2804</v>
      </c>
      <c r="D1659" s="32" t="s">
        <v>62</v>
      </c>
      <c r="E1659" s="36">
        <v>19342</v>
      </c>
      <c r="F1659" s="621" t="s">
        <v>2920</v>
      </c>
      <c r="G1659" s="36">
        <v>19342</v>
      </c>
      <c r="H1659" s="86">
        <f t="shared" si="26"/>
        <v>0</v>
      </c>
      <c r="I1659" s="32" t="s">
        <v>12</v>
      </c>
    </row>
    <row r="1660" spans="1:9" x14ac:dyDescent="0.25">
      <c r="A1660" s="216"/>
      <c r="B1660" s="212" t="s">
        <v>2232</v>
      </c>
      <c r="C1660" s="332" t="s">
        <v>2804</v>
      </c>
      <c r="D1660" s="32" t="s">
        <v>22</v>
      </c>
      <c r="E1660" s="36">
        <v>21214</v>
      </c>
      <c r="F1660" s="289">
        <v>41755</v>
      </c>
      <c r="G1660" s="36">
        <v>21214</v>
      </c>
      <c r="H1660" s="86">
        <f t="shared" si="26"/>
        <v>0</v>
      </c>
      <c r="I1660" s="32" t="s">
        <v>162</v>
      </c>
    </row>
    <row r="1661" spans="1:9" x14ac:dyDescent="0.25">
      <c r="A1661" s="261">
        <v>41754</v>
      </c>
      <c r="B1661" s="286" t="s">
        <v>2233</v>
      </c>
      <c r="C1661" s="332" t="s">
        <v>2804</v>
      </c>
      <c r="D1661" s="32" t="s">
        <v>163</v>
      </c>
      <c r="E1661" s="267">
        <v>3876</v>
      </c>
      <c r="F1661" s="287">
        <v>41755</v>
      </c>
      <c r="G1661" s="34">
        <v>3876</v>
      </c>
      <c r="H1661" s="293">
        <f t="shared" si="26"/>
        <v>0</v>
      </c>
      <c r="I1661" s="32" t="s">
        <v>162</v>
      </c>
    </row>
    <row r="1662" spans="1:9" x14ac:dyDescent="0.25">
      <c r="A1662" s="216"/>
      <c r="B1662" s="212" t="s">
        <v>2234</v>
      </c>
      <c r="C1662" s="332" t="s">
        <v>2804</v>
      </c>
      <c r="D1662" s="32" t="s">
        <v>545</v>
      </c>
      <c r="E1662" s="267">
        <v>1911</v>
      </c>
      <c r="F1662" s="287">
        <v>41755</v>
      </c>
      <c r="G1662" s="34">
        <v>1911</v>
      </c>
      <c r="H1662" s="86">
        <f t="shared" si="26"/>
        <v>0</v>
      </c>
      <c r="I1662" s="32" t="s">
        <v>162</v>
      </c>
    </row>
    <row r="1663" spans="1:9" x14ac:dyDescent="0.25">
      <c r="A1663" s="216"/>
      <c r="B1663" s="212" t="s">
        <v>2235</v>
      </c>
      <c r="C1663" s="332" t="s">
        <v>2804</v>
      </c>
      <c r="D1663" s="32" t="s">
        <v>2599</v>
      </c>
      <c r="E1663" s="267">
        <v>1000</v>
      </c>
      <c r="F1663" s="287">
        <v>41754</v>
      </c>
      <c r="G1663" s="34">
        <v>1000</v>
      </c>
      <c r="H1663" s="86">
        <f t="shared" si="26"/>
        <v>0</v>
      </c>
      <c r="I1663" s="32"/>
    </row>
    <row r="1664" spans="1:9" x14ac:dyDescent="0.25">
      <c r="A1664" s="216"/>
      <c r="B1664" s="212" t="s">
        <v>2236</v>
      </c>
      <c r="C1664" s="332" t="s">
        <v>2804</v>
      </c>
      <c r="D1664" s="32" t="s">
        <v>163</v>
      </c>
      <c r="E1664" s="267">
        <v>6981</v>
      </c>
      <c r="F1664" s="287">
        <v>41755</v>
      </c>
      <c r="G1664" s="34">
        <v>6981</v>
      </c>
      <c r="H1664" s="86">
        <f t="shared" si="26"/>
        <v>0</v>
      </c>
      <c r="I1664" s="32" t="s">
        <v>162</v>
      </c>
    </row>
    <row r="1665" spans="1:9" x14ac:dyDescent="0.25">
      <c r="A1665" s="216"/>
      <c r="B1665" s="212" t="s">
        <v>2237</v>
      </c>
      <c r="C1665" s="332" t="s">
        <v>2804</v>
      </c>
      <c r="D1665" s="32" t="s">
        <v>1557</v>
      </c>
      <c r="E1665" s="267">
        <v>3203</v>
      </c>
      <c r="F1665" s="287">
        <v>41759</v>
      </c>
      <c r="G1665" s="34">
        <v>3203</v>
      </c>
      <c r="H1665" s="86">
        <f t="shared" si="26"/>
        <v>0</v>
      </c>
      <c r="I1665" s="32"/>
    </row>
    <row r="1666" spans="1:9" x14ac:dyDescent="0.25">
      <c r="A1666" s="216"/>
      <c r="B1666" s="212" t="s">
        <v>2238</v>
      </c>
      <c r="C1666" s="332" t="s">
        <v>2804</v>
      </c>
      <c r="D1666" s="32" t="s">
        <v>28</v>
      </c>
      <c r="E1666" s="337">
        <v>6556.5</v>
      </c>
      <c r="F1666" s="287">
        <v>41754</v>
      </c>
      <c r="G1666" s="34">
        <v>6556.5</v>
      </c>
      <c r="H1666" s="86">
        <f t="shared" si="26"/>
        <v>0</v>
      </c>
      <c r="I1666" s="32"/>
    </row>
    <row r="1667" spans="1:9" x14ac:dyDescent="0.25">
      <c r="A1667" s="216"/>
      <c r="B1667" s="212" t="s">
        <v>2239</v>
      </c>
      <c r="C1667" s="332" t="s">
        <v>2804</v>
      </c>
      <c r="D1667" s="32" t="s">
        <v>23</v>
      </c>
      <c r="E1667" s="267">
        <v>4518</v>
      </c>
      <c r="F1667" s="287">
        <v>41754</v>
      </c>
      <c r="G1667" s="34">
        <v>4518</v>
      </c>
      <c r="H1667" s="86">
        <f t="shared" si="26"/>
        <v>0</v>
      </c>
      <c r="I1667" s="32"/>
    </row>
    <row r="1668" spans="1:9" x14ac:dyDescent="0.25">
      <c r="A1668" s="216"/>
      <c r="B1668" s="212" t="s">
        <v>2240</v>
      </c>
      <c r="C1668" s="332" t="s">
        <v>2804</v>
      </c>
      <c r="D1668" s="32" t="s">
        <v>8</v>
      </c>
      <c r="E1668" s="267">
        <v>3876.6</v>
      </c>
      <c r="F1668" s="287">
        <v>41754</v>
      </c>
      <c r="G1668" s="34">
        <v>3876.6</v>
      </c>
      <c r="H1668" s="86">
        <f t="shared" si="26"/>
        <v>0</v>
      </c>
      <c r="I1668" s="32" t="s">
        <v>8</v>
      </c>
    </row>
    <row r="1669" spans="1:9" x14ac:dyDescent="0.25">
      <c r="A1669" s="216"/>
      <c r="B1669" s="212" t="s">
        <v>2242</v>
      </c>
      <c r="C1669" s="332" t="s">
        <v>2804</v>
      </c>
      <c r="D1669" s="32" t="s">
        <v>615</v>
      </c>
      <c r="E1669" s="267">
        <v>10221.5</v>
      </c>
      <c r="F1669" s="473" t="s">
        <v>2921</v>
      </c>
      <c r="G1669" s="34">
        <v>10221.5</v>
      </c>
      <c r="H1669" s="86">
        <f t="shared" si="26"/>
        <v>0</v>
      </c>
      <c r="I1669" s="32" t="s">
        <v>12</v>
      </c>
    </row>
    <row r="1670" spans="1:9" x14ac:dyDescent="0.25">
      <c r="A1670" s="216"/>
      <c r="B1670" s="212" t="s">
        <v>2243</v>
      </c>
      <c r="C1670" s="332" t="s">
        <v>2804</v>
      </c>
      <c r="D1670" s="32" t="s">
        <v>2798</v>
      </c>
      <c r="E1670" s="267">
        <v>5795</v>
      </c>
      <c r="F1670" s="287">
        <v>41754</v>
      </c>
      <c r="G1670" s="34">
        <v>5795</v>
      </c>
      <c r="H1670" s="86">
        <f t="shared" si="26"/>
        <v>0</v>
      </c>
      <c r="I1670" s="32"/>
    </row>
    <row r="1671" spans="1:9" x14ac:dyDescent="0.25">
      <c r="A1671" s="216"/>
      <c r="B1671" s="212" t="s">
        <v>2244</v>
      </c>
      <c r="C1671" s="332" t="s">
        <v>2804</v>
      </c>
      <c r="D1671" s="32" t="s">
        <v>68</v>
      </c>
      <c r="E1671" s="267">
        <v>1097</v>
      </c>
      <c r="F1671" s="287">
        <v>41754</v>
      </c>
      <c r="G1671" s="34">
        <v>1097</v>
      </c>
      <c r="H1671" s="86">
        <f t="shared" si="26"/>
        <v>0</v>
      </c>
      <c r="I1671" s="32"/>
    </row>
    <row r="1672" spans="1:9" x14ac:dyDescent="0.25">
      <c r="A1672" s="216"/>
      <c r="B1672" s="212" t="s">
        <v>2245</v>
      </c>
      <c r="C1672" s="332" t="s">
        <v>2804</v>
      </c>
      <c r="D1672" s="32" t="s">
        <v>16</v>
      </c>
      <c r="E1672" s="267">
        <v>210350.4</v>
      </c>
      <c r="F1672" s="473">
        <v>41781</v>
      </c>
      <c r="G1672" s="40">
        <v>210350.4</v>
      </c>
      <c r="H1672" s="86">
        <f t="shared" si="26"/>
        <v>0</v>
      </c>
      <c r="I1672" s="32" t="s">
        <v>65</v>
      </c>
    </row>
    <row r="1673" spans="1:9" x14ac:dyDescent="0.25">
      <c r="A1673" s="216"/>
      <c r="B1673" s="212" t="s">
        <v>2246</v>
      </c>
      <c r="C1673" s="332" t="s">
        <v>2804</v>
      </c>
      <c r="D1673" s="32" t="s">
        <v>2798</v>
      </c>
      <c r="E1673" s="267">
        <v>9513</v>
      </c>
      <c r="F1673" s="287">
        <v>41758</v>
      </c>
      <c r="G1673" s="34">
        <v>9513</v>
      </c>
      <c r="H1673" s="86">
        <f t="shared" si="26"/>
        <v>0</v>
      </c>
      <c r="I1673" s="32"/>
    </row>
    <row r="1674" spans="1:9" x14ac:dyDescent="0.25">
      <c r="A1674" s="216"/>
      <c r="B1674" s="212" t="s">
        <v>2247</v>
      </c>
      <c r="C1674" s="332" t="s">
        <v>2804</v>
      </c>
      <c r="D1674" s="32" t="s">
        <v>881</v>
      </c>
      <c r="E1674" s="267">
        <v>362.5</v>
      </c>
      <c r="F1674" s="287">
        <v>41754</v>
      </c>
      <c r="G1674" s="34">
        <v>362.5</v>
      </c>
      <c r="H1674" s="86">
        <f t="shared" si="26"/>
        <v>0</v>
      </c>
      <c r="I1674" s="32"/>
    </row>
    <row r="1675" spans="1:9" x14ac:dyDescent="0.25">
      <c r="A1675" s="216"/>
      <c r="B1675" s="212" t="s">
        <v>2248</v>
      </c>
      <c r="C1675" s="332" t="s">
        <v>2804</v>
      </c>
      <c r="D1675" s="32" t="s">
        <v>18</v>
      </c>
      <c r="E1675" s="267">
        <v>2912.2</v>
      </c>
      <c r="F1675" s="287">
        <v>41754</v>
      </c>
      <c r="G1675" s="34">
        <v>2912.2</v>
      </c>
      <c r="H1675" s="86">
        <f t="shared" si="26"/>
        <v>0</v>
      </c>
      <c r="I1675" s="32"/>
    </row>
    <row r="1676" spans="1:9" x14ac:dyDescent="0.25">
      <c r="A1676" s="216"/>
      <c r="B1676" s="212" t="s">
        <v>2249</v>
      </c>
      <c r="C1676" s="332" t="s">
        <v>2804</v>
      </c>
      <c r="D1676" s="32" t="s">
        <v>8</v>
      </c>
      <c r="E1676" s="267">
        <v>975</v>
      </c>
      <c r="F1676" s="287">
        <v>41754</v>
      </c>
      <c r="G1676" s="34">
        <v>975</v>
      </c>
      <c r="H1676" s="86">
        <f t="shared" si="26"/>
        <v>0</v>
      </c>
      <c r="I1676" s="32" t="s">
        <v>8</v>
      </c>
    </row>
    <row r="1677" spans="1:9" x14ac:dyDescent="0.25">
      <c r="A1677" s="216"/>
      <c r="B1677" s="212" t="s">
        <v>2250</v>
      </c>
      <c r="C1677" s="332" t="s">
        <v>2804</v>
      </c>
      <c r="D1677" s="32" t="s">
        <v>1557</v>
      </c>
      <c r="E1677" s="267">
        <v>4882.5</v>
      </c>
      <c r="F1677" s="287">
        <v>41754</v>
      </c>
      <c r="G1677" s="34">
        <v>4882.5</v>
      </c>
      <c r="H1677" s="86">
        <f t="shared" si="26"/>
        <v>0</v>
      </c>
      <c r="I1677" s="32"/>
    </row>
    <row r="1678" spans="1:9" x14ac:dyDescent="0.25">
      <c r="A1678" s="216"/>
      <c r="B1678" s="212" t="s">
        <v>2251</v>
      </c>
      <c r="C1678" s="332" t="s">
        <v>2804</v>
      </c>
      <c r="D1678" s="32" t="s">
        <v>186</v>
      </c>
      <c r="E1678" s="267">
        <v>48457.599999999999</v>
      </c>
      <c r="F1678" s="287">
        <v>41756</v>
      </c>
      <c r="G1678" s="34">
        <v>48457.599999999999</v>
      </c>
      <c r="H1678" s="86">
        <f t="shared" si="26"/>
        <v>0</v>
      </c>
      <c r="I1678" s="32"/>
    </row>
    <row r="1679" spans="1:9" x14ac:dyDescent="0.25">
      <c r="A1679" s="216"/>
      <c r="B1679" s="212" t="s">
        <v>2252</v>
      </c>
      <c r="C1679" s="332" t="s">
        <v>2804</v>
      </c>
      <c r="D1679" s="32" t="s">
        <v>49</v>
      </c>
      <c r="E1679" s="267">
        <v>6414.6</v>
      </c>
      <c r="F1679" s="287">
        <v>41754</v>
      </c>
      <c r="G1679" s="34">
        <v>6414.6</v>
      </c>
      <c r="H1679" s="86">
        <f t="shared" si="26"/>
        <v>0</v>
      </c>
      <c r="I1679" s="32"/>
    </row>
    <row r="1680" spans="1:9" x14ac:dyDescent="0.25">
      <c r="A1680" s="216"/>
      <c r="B1680" s="212" t="s">
        <v>2253</v>
      </c>
      <c r="C1680" s="332" t="s">
        <v>2804</v>
      </c>
      <c r="D1680" s="32" t="s">
        <v>55</v>
      </c>
      <c r="E1680" s="267">
        <v>8309.5</v>
      </c>
      <c r="F1680" s="473" t="s">
        <v>2922</v>
      </c>
      <c r="G1680" s="34">
        <v>8309.5</v>
      </c>
      <c r="H1680" s="86">
        <f t="shared" si="26"/>
        <v>0</v>
      </c>
      <c r="I1680" s="32"/>
    </row>
    <row r="1681" spans="1:9" x14ac:dyDescent="0.25">
      <c r="A1681" s="216"/>
      <c r="B1681" s="212" t="s">
        <v>2254</v>
      </c>
      <c r="C1681" s="332" t="s">
        <v>2804</v>
      </c>
      <c r="D1681" s="32" t="s">
        <v>123</v>
      </c>
      <c r="E1681" s="267">
        <v>5195.6000000000004</v>
      </c>
      <c r="F1681" s="480" t="s">
        <v>2923</v>
      </c>
      <c r="G1681" s="34">
        <v>5195.6000000000004</v>
      </c>
      <c r="H1681" s="86">
        <f t="shared" si="26"/>
        <v>0</v>
      </c>
      <c r="I1681" s="32"/>
    </row>
    <row r="1682" spans="1:9" x14ac:dyDescent="0.25">
      <c r="A1682" s="216"/>
      <c r="B1682" s="212" t="s">
        <v>2255</v>
      </c>
      <c r="C1682" s="332" t="s">
        <v>2804</v>
      </c>
      <c r="D1682" s="32" t="s">
        <v>2924</v>
      </c>
      <c r="E1682" s="267">
        <v>2283.5</v>
      </c>
      <c r="F1682" s="287">
        <v>41754</v>
      </c>
      <c r="G1682" s="34">
        <v>2283.5</v>
      </c>
      <c r="H1682" s="86">
        <f t="shared" si="26"/>
        <v>0</v>
      </c>
      <c r="I1682" s="32"/>
    </row>
    <row r="1683" spans="1:9" x14ac:dyDescent="0.25">
      <c r="A1683" s="216"/>
      <c r="B1683" s="212" t="s">
        <v>2257</v>
      </c>
      <c r="C1683" s="332" t="s">
        <v>2804</v>
      </c>
      <c r="D1683" s="32" t="s">
        <v>881</v>
      </c>
      <c r="E1683" s="267">
        <v>409.4</v>
      </c>
      <c r="F1683" s="287">
        <v>41754</v>
      </c>
      <c r="G1683" s="34">
        <v>409.4</v>
      </c>
      <c r="H1683" s="86">
        <f t="shared" si="26"/>
        <v>0</v>
      </c>
      <c r="I1683" s="32"/>
    </row>
    <row r="1684" spans="1:9" x14ac:dyDescent="0.25">
      <c r="A1684" s="216"/>
      <c r="B1684" s="212" t="s">
        <v>2258</v>
      </c>
      <c r="C1684" s="332" t="s">
        <v>2804</v>
      </c>
      <c r="D1684" s="32" t="s">
        <v>70</v>
      </c>
      <c r="E1684" s="267">
        <v>13745</v>
      </c>
      <c r="F1684" s="473">
        <v>41766</v>
      </c>
      <c r="G1684" s="40">
        <v>13745</v>
      </c>
      <c r="H1684" s="86">
        <f t="shared" si="26"/>
        <v>0</v>
      </c>
      <c r="I1684" s="32"/>
    </row>
    <row r="1685" spans="1:9" x14ac:dyDescent="0.25">
      <c r="A1685" s="216"/>
      <c r="B1685" s="212" t="s">
        <v>2259</v>
      </c>
      <c r="C1685" s="332" t="s">
        <v>2804</v>
      </c>
      <c r="D1685" s="32" t="s">
        <v>260</v>
      </c>
      <c r="E1685" s="267">
        <v>4800</v>
      </c>
      <c r="F1685" s="287">
        <v>41754</v>
      </c>
      <c r="G1685" s="34">
        <v>4800</v>
      </c>
      <c r="H1685" s="86">
        <f t="shared" si="26"/>
        <v>0</v>
      </c>
      <c r="I1685" s="32" t="s">
        <v>217</v>
      </c>
    </row>
    <row r="1686" spans="1:9" x14ac:dyDescent="0.25">
      <c r="A1686" s="216"/>
      <c r="B1686" s="212" t="s">
        <v>2261</v>
      </c>
      <c r="C1686" s="332" t="s">
        <v>2804</v>
      </c>
      <c r="D1686" s="32" t="s">
        <v>1782</v>
      </c>
      <c r="E1686" s="267">
        <v>1175</v>
      </c>
      <c r="F1686" s="287">
        <v>41755</v>
      </c>
      <c r="G1686" s="34">
        <v>1175</v>
      </c>
      <c r="H1686" s="86">
        <f t="shared" si="26"/>
        <v>0</v>
      </c>
      <c r="I1686" s="32" t="s">
        <v>12</v>
      </c>
    </row>
    <row r="1687" spans="1:9" x14ac:dyDescent="0.25">
      <c r="A1687" s="216"/>
      <c r="B1687" s="212" t="s">
        <v>2262</v>
      </c>
      <c r="C1687" s="332" t="s">
        <v>2804</v>
      </c>
      <c r="D1687" s="20" t="s">
        <v>57</v>
      </c>
      <c r="E1687" s="239">
        <v>1175</v>
      </c>
      <c r="F1687" s="497">
        <v>41755</v>
      </c>
      <c r="G1687" s="44">
        <v>1175</v>
      </c>
      <c r="H1687" s="86">
        <f t="shared" si="26"/>
        <v>0</v>
      </c>
      <c r="I1687" s="20" t="s">
        <v>12</v>
      </c>
    </row>
    <row r="1688" spans="1:9" x14ac:dyDescent="0.25">
      <c r="A1688" s="216"/>
      <c r="B1688" s="212" t="s">
        <v>2263</v>
      </c>
      <c r="C1688" s="332" t="s">
        <v>2804</v>
      </c>
      <c r="D1688" s="32" t="s">
        <v>188</v>
      </c>
      <c r="E1688" s="267">
        <v>10482</v>
      </c>
      <c r="F1688" s="287">
        <v>41754</v>
      </c>
      <c r="G1688" s="34">
        <v>10482</v>
      </c>
      <c r="H1688" s="86">
        <f t="shared" si="26"/>
        <v>0</v>
      </c>
      <c r="I1688" s="32"/>
    </row>
    <row r="1689" spans="1:9" x14ac:dyDescent="0.25">
      <c r="A1689" s="216"/>
      <c r="B1689" s="212" t="s">
        <v>2265</v>
      </c>
      <c r="C1689" s="332" t="s">
        <v>2804</v>
      </c>
      <c r="D1689" s="20" t="s">
        <v>130</v>
      </c>
      <c r="E1689" s="239">
        <v>8407</v>
      </c>
      <c r="F1689" s="497">
        <v>41756</v>
      </c>
      <c r="G1689" s="44">
        <v>8407</v>
      </c>
      <c r="H1689" s="86">
        <f t="shared" si="26"/>
        <v>0</v>
      </c>
      <c r="I1689" s="20" t="s">
        <v>21</v>
      </c>
    </row>
    <row r="1690" spans="1:9" x14ac:dyDescent="0.25">
      <c r="A1690" s="216"/>
      <c r="B1690" s="212" t="s">
        <v>2266</v>
      </c>
      <c r="C1690" s="332" t="s">
        <v>2804</v>
      </c>
      <c r="D1690" s="32" t="s">
        <v>215</v>
      </c>
      <c r="E1690" s="267">
        <v>1841</v>
      </c>
      <c r="F1690" s="287">
        <v>41754</v>
      </c>
      <c r="G1690" s="34">
        <v>1841</v>
      </c>
      <c r="H1690" s="86">
        <f t="shared" si="26"/>
        <v>0</v>
      </c>
      <c r="I1690" s="32"/>
    </row>
    <row r="1691" spans="1:9" x14ac:dyDescent="0.25">
      <c r="A1691" s="216"/>
      <c r="B1691" s="212" t="s">
        <v>2267</v>
      </c>
      <c r="C1691" s="332" t="s">
        <v>2804</v>
      </c>
      <c r="D1691" s="32" t="s">
        <v>2925</v>
      </c>
      <c r="E1691" s="267">
        <v>1042.2</v>
      </c>
      <c r="F1691" s="287">
        <v>41755</v>
      </c>
      <c r="G1691" s="34">
        <v>1042.2</v>
      </c>
      <c r="H1691" s="86">
        <f t="shared" si="26"/>
        <v>0</v>
      </c>
      <c r="I1691" s="32" t="s">
        <v>12</v>
      </c>
    </row>
    <row r="1692" spans="1:9" x14ac:dyDescent="0.25">
      <c r="A1692" s="216"/>
      <c r="B1692" s="212" t="s">
        <v>2268</v>
      </c>
      <c r="C1692" s="332" t="s">
        <v>2804</v>
      </c>
      <c r="D1692" s="32" t="s">
        <v>366</v>
      </c>
      <c r="E1692" s="267">
        <v>3717</v>
      </c>
      <c r="F1692" s="287">
        <v>41754</v>
      </c>
      <c r="G1692" s="34">
        <v>3717</v>
      </c>
      <c r="H1692" s="86">
        <f t="shared" si="26"/>
        <v>0</v>
      </c>
      <c r="I1692" s="32" t="s">
        <v>21</v>
      </c>
    </row>
    <row r="1693" spans="1:9" x14ac:dyDescent="0.25">
      <c r="A1693" s="216"/>
      <c r="B1693" s="212" t="s">
        <v>2269</v>
      </c>
      <c r="C1693" s="332" t="s">
        <v>2804</v>
      </c>
      <c r="D1693" s="32" t="s">
        <v>8</v>
      </c>
      <c r="E1693" s="267">
        <v>2756.1</v>
      </c>
      <c r="F1693" s="287">
        <v>41754</v>
      </c>
      <c r="G1693" s="34">
        <v>2756.1</v>
      </c>
      <c r="H1693" s="86">
        <f t="shared" si="26"/>
        <v>0</v>
      </c>
      <c r="I1693" s="32" t="s">
        <v>8</v>
      </c>
    </row>
    <row r="1694" spans="1:9" x14ac:dyDescent="0.25">
      <c r="A1694" s="216"/>
      <c r="B1694" s="212" t="s">
        <v>2270</v>
      </c>
      <c r="C1694" s="332" t="s">
        <v>2804</v>
      </c>
      <c r="D1694" s="32" t="s">
        <v>8</v>
      </c>
      <c r="E1694" s="267">
        <v>3207.4</v>
      </c>
      <c r="F1694" s="287">
        <v>41754</v>
      </c>
      <c r="G1694" s="34">
        <v>3207.4</v>
      </c>
      <c r="H1694" s="86">
        <f t="shared" si="26"/>
        <v>0</v>
      </c>
      <c r="I1694" s="32" t="s">
        <v>8</v>
      </c>
    </row>
    <row r="1695" spans="1:9" x14ac:dyDescent="0.25">
      <c r="A1695" s="216"/>
      <c r="B1695" s="212" t="s">
        <v>2271</v>
      </c>
      <c r="C1695" s="332" t="s">
        <v>2804</v>
      </c>
      <c r="D1695" s="32" t="s">
        <v>2926</v>
      </c>
      <c r="E1695" s="267">
        <v>5891</v>
      </c>
      <c r="F1695" s="287">
        <v>41755</v>
      </c>
      <c r="G1695" s="34">
        <v>5891</v>
      </c>
      <c r="H1695" s="86">
        <f t="shared" si="26"/>
        <v>0</v>
      </c>
      <c r="I1695" s="32" t="s">
        <v>12</v>
      </c>
    </row>
    <row r="1696" spans="1:9" x14ac:dyDescent="0.25">
      <c r="A1696" s="216"/>
      <c r="B1696" s="212" t="s">
        <v>2272</v>
      </c>
      <c r="C1696" s="332" t="s">
        <v>2804</v>
      </c>
      <c r="D1696" s="32" t="s">
        <v>2413</v>
      </c>
      <c r="E1696" s="267">
        <v>1603.2</v>
      </c>
      <c r="F1696" s="287">
        <v>41755</v>
      </c>
      <c r="G1696" s="34">
        <v>1603.2</v>
      </c>
      <c r="H1696" s="86">
        <f t="shared" si="26"/>
        <v>0</v>
      </c>
      <c r="I1696" s="32" t="s">
        <v>12</v>
      </c>
    </row>
    <row r="1697" spans="1:9" x14ac:dyDescent="0.25">
      <c r="A1697" s="216"/>
      <c r="B1697" s="212" t="s">
        <v>2273</v>
      </c>
      <c r="C1697" s="332" t="s">
        <v>2804</v>
      </c>
      <c r="D1697" s="32" t="s">
        <v>338</v>
      </c>
      <c r="E1697" s="267">
        <v>537</v>
      </c>
      <c r="F1697" s="287">
        <v>41755</v>
      </c>
      <c r="G1697" s="34">
        <v>537</v>
      </c>
      <c r="H1697" s="86">
        <f t="shared" si="26"/>
        <v>0</v>
      </c>
      <c r="I1697" s="32" t="s">
        <v>12</v>
      </c>
    </row>
    <row r="1698" spans="1:9" x14ac:dyDescent="0.25">
      <c r="A1698" s="216"/>
      <c r="B1698" s="212" t="s">
        <v>2275</v>
      </c>
      <c r="C1698" s="332" t="s">
        <v>2804</v>
      </c>
      <c r="D1698" s="32" t="s">
        <v>129</v>
      </c>
      <c r="E1698" s="267">
        <v>2094.1999999999998</v>
      </c>
      <c r="F1698" s="287">
        <v>41754</v>
      </c>
      <c r="G1698" s="34">
        <v>2094.1999999999998</v>
      </c>
      <c r="H1698" s="86">
        <f t="shared" si="26"/>
        <v>0</v>
      </c>
      <c r="I1698" s="32"/>
    </row>
    <row r="1699" spans="1:9" x14ac:dyDescent="0.25">
      <c r="A1699" s="216"/>
      <c r="B1699" s="212" t="s">
        <v>2276</v>
      </c>
      <c r="C1699" s="332" t="s">
        <v>2804</v>
      </c>
      <c r="D1699" s="32" t="s">
        <v>119</v>
      </c>
      <c r="E1699" s="267">
        <v>3930</v>
      </c>
      <c r="F1699" s="287">
        <v>41754</v>
      </c>
      <c r="G1699" s="34">
        <v>3930</v>
      </c>
      <c r="H1699" s="86">
        <f t="shared" si="26"/>
        <v>0</v>
      </c>
      <c r="I1699" s="32" t="s">
        <v>217</v>
      </c>
    </row>
    <row r="1700" spans="1:9" x14ac:dyDescent="0.25">
      <c r="A1700" s="216"/>
      <c r="B1700" s="212" t="s">
        <v>2278</v>
      </c>
      <c r="C1700" s="332" t="s">
        <v>2804</v>
      </c>
      <c r="D1700" s="32" t="s">
        <v>111</v>
      </c>
      <c r="E1700" s="267">
        <v>3606.4</v>
      </c>
      <c r="F1700" s="287">
        <v>41754</v>
      </c>
      <c r="G1700" s="34">
        <v>3606.4</v>
      </c>
      <c r="H1700" s="86">
        <f t="shared" ref="H1700:H1730" si="27">E1700-G1700</f>
        <v>0</v>
      </c>
      <c r="I1700" s="32" t="s">
        <v>217</v>
      </c>
    </row>
    <row r="1701" spans="1:9" x14ac:dyDescent="0.25">
      <c r="A1701" s="216"/>
      <c r="B1701" s="212" t="s">
        <v>2279</v>
      </c>
      <c r="C1701" s="332" t="s">
        <v>2804</v>
      </c>
      <c r="D1701" s="32" t="s">
        <v>22</v>
      </c>
      <c r="E1701" s="267">
        <v>5360.4</v>
      </c>
      <c r="F1701" s="287">
        <v>41754</v>
      </c>
      <c r="G1701" s="34">
        <v>5360.4</v>
      </c>
      <c r="H1701" s="86">
        <f t="shared" si="27"/>
        <v>0</v>
      </c>
      <c r="I1701" s="32"/>
    </row>
    <row r="1702" spans="1:9" x14ac:dyDescent="0.25">
      <c r="A1702" s="216"/>
      <c r="B1702" s="212" t="s">
        <v>2280</v>
      </c>
      <c r="C1702" s="332" t="s">
        <v>2804</v>
      </c>
      <c r="D1702" s="32" t="s">
        <v>262</v>
      </c>
      <c r="E1702" s="267">
        <v>603.20000000000005</v>
      </c>
      <c r="F1702" s="287">
        <v>41754</v>
      </c>
      <c r="G1702" s="34">
        <v>603.20000000000005</v>
      </c>
      <c r="H1702" s="86">
        <f t="shared" si="27"/>
        <v>0</v>
      </c>
      <c r="I1702" s="32" t="s">
        <v>217</v>
      </c>
    </row>
    <row r="1703" spans="1:9" x14ac:dyDescent="0.25">
      <c r="A1703" s="216"/>
      <c r="B1703" s="212" t="s">
        <v>2281</v>
      </c>
      <c r="C1703" s="332" t="s">
        <v>2804</v>
      </c>
      <c r="D1703" s="32" t="s">
        <v>34</v>
      </c>
      <c r="E1703" s="267">
        <v>3008</v>
      </c>
      <c r="F1703" s="489" t="s">
        <v>2927</v>
      </c>
      <c r="G1703" s="34">
        <v>3008</v>
      </c>
      <c r="H1703" s="86">
        <f t="shared" si="27"/>
        <v>0</v>
      </c>
      <c r="I1703" s="32" t="s">
        <v>12</v>
      </c>
    </row>
    <row r="1704" spans="1:9" x14ac:dyDescent="0.25">
      <c r="A1704" s="216"/>
      <c r="B1704" s="212" t="s">
        <v>2282</v>
      </c>
      <c r="C1704" s="332" t="s">
        <v>2804</v>
      </c>
      <c r="D1704" s="32" t="s">
        <v>8</v>
      </c>
      <c r="E1704" s="267">
        <v>1903</v>
      </c>
      <c r="F1704" s="287">
        <v>41754</v>
      </c>
      <c r="G1704" s="34">
        <v>1903</v>
      </c>
      <c r="H1704" s="86">
        <f t="shared" si="27"/>
        <v>0</v>
      </c>
      <c r="I1704" s="32" t="s">
        <v>8</v>
      </c>
    </row>
    <row r="1705" spans="1:9" x14ac:dyDescent="0.25">
      <c r="A1705" s="216"/>
      <c r="B1705" s="212" t="s">
        <v>2283</v>
      </c>
      <c r="C1705" s="332" t="s">
        <v>2804</v>
      </c>
      <c r="D1705" s="32" t="s">
        <v>12</v>
      </c>
      <c r="E1705" s="267">
        <v>3206.4</v>
      </c>
      <c r="F1705" s="489" t="s">
        <v>2928</v>
      </c>
      <c r="G1705" s="34">
        <v>3206.4</v>
      </c>
      <c r="H1705" s="86">
        <f t="shared" si="27"/>
        <v>0</v>
      </c>
      <c r="I1705" s="32"/>
    </row>
    <row r="1706" spans="1:9" x14ac:dyDescent="0.25">
      <c r="A1706" s="216"/>
      <c r="B1706" s="212" t="s">
        <v>2284</v>
      </c>
      <c r="C1706" s="332" t="s">
        <v>2804</v>
      </c>
      <c r="D1706" s="32" t="s">
        <v>54</v>
      </c>
      <c r="E1706" s="267">
        <v>10083</v>
      </c>
      <c r="F1706" s="287">
        <v>41757</v>
      </c>
      <c r="G1706" s="34">
        <v>10083</v>
      </c>
      <c r="H1706" s="86">
        <f t="shared" si="27"/>
        <v>0</v>
      </c>
      <c r="I1706" s="32" t="s">
        <v>12</v>
      </c>
    </row>
    <row r="1707" spans="1:9" x14ac:dyDescent="0.25">
      <c r="A1707" s="216"/>
      <c r="B1707" s="212" t="s">
        <v>2286</v>
      </c>
      <c r="C1707" s="332" t="s">
        <v>2804</v>
      </c>
      <c r="D1707" s="32" t="s">
        <v>124</v>
      </c>
      <c r="E1707" s="267">
        <v>7875.6</v>
      </c>
      <c r="F1707" s="287">
        <v>41755</v>
      </c>
      <c r="G1707" s="34">
        <v>7875.6</v>
      </c>
      <c r="H1707" s="86">
        <f t="shared" si="27"/>
        <v>0</v>
      </c>
      <c r="I1707" s="32" t="s">
        <v>12</v>
      </c>
    </row>
    <row r="1708" spans="1:9" x14ac:dyDescent="0.25">
      <c r="A1708" s="216"/>
      <c r="B1708" s="212" t="s">
        <v>2287</v>
      </c>
      <c r="C1708" s="332" t="s">
        <v>2804</v>
      </c>
      <c r="D1708" s="32" t="s">
        <v>47</v>
      </c>
      <c r="E1708" s="267">
        <v>4932</v>
      </c>
      <c r="F1708" s="287">
        <v>41755</v>
      </c>
      <c r="G1708" s="34">
        <v>4932</v>
      </c>
      <c r="H1708" s="86">
        <f t="shared" si="27"/>
        <v>0</v>
      </c>
      <c r="I1708" s="32" t="s">
        <v>12</v>
      </c>
    </row>
    <row r="1709" spans="1:9" x14ac:dyDescent="0.25">
      <c r="A1709" s="216"/>
      <c r="B1709" s="212" t="s">
        <v>2289</v>
      </c>
      <c r="C1709" s="332" t="s">
        <v>2804</v>
      </c>
      <c r="D1709" s="32" t="s">
        <v>106</v>
      </c>
      <c r="E1709" s="267">
        <v>63033.599999999999</v>
      </c>
      <c r="F1709" s="473">
        <v>41769</v>
      </c>
      <c r="G1709" s="40">
        <v>63033.599999999999</v>
      </c>
      <c r="H1709" s="86">
        <f t="shared" si="27"/>
        <v>0</v>
      </c>
      <c r="I1709" s="32" t="s">
        <v>65</v>
      </c>
    </row>
    <row r="1710" spans="1:9" x14ac:dyDescent="0.25">
      <c r="A1710" s="216"/>
      <c r="B1710" s="212" t="s">
        <v>2290</v>
      </c>
      <c r="C1710" s="332" t="s">
        <v>2804</v>
      </c>
      <c r="D1710" s="32" t="s">
        <v>2929</v>
      </c>
      <c r="E1710" s="267">
        <v>95466.6</v>
      </c>
      <c r="F1710" s="480" t="s">
        <v>2930</v>
      </c>
      <c r="G1710" s="40">
        <v>95466.6</v>
      </c>
      <c r="H1710" s="86">
        <f t="shared" si="27"/>
        <v>0</v>
      </c>
      <c r="I1710" s="32" t="s">
        <v>65</v>
      </c>
    </row>
    <row r="1711" spans="1:9" x14ac:dyDescent="0.25">
      <c r="A1711" s="216"/>
      <c r="B1711" s="212" t="s">
        <v>2291</v>
      </c>
      <c r="C1711" s="332" t="s">
        <v>2804</v>
      </c>
      <c r="D1711" s="32" t="s">
        <v>75</v>
      </c>
      <c r="E1711" s="267">
        <v>747.5</v>
      </c>
      <c r="F1711" s="287">
        <v>41754</v>
      </c>
      <c r="G1711" s="34">
        <v>747.5</v>
      </c>
      <c r="H1711" s="86">
        <f t="shared" si="27"/>
        <v>0</v>
      </c>
      <c r="I1711" s="32"/>
    </row>
    <row r="1712" spans="1:9" x14ac:dyDescent="0.25">
      <c r="A1712" s="216"/>
      <c r="B1712" s="212" t="s">
        <v>2293</v>
      </c>
      <c r="C1712" s="332" t="s">
        <v>2804</v>
      </c>
      <c r="D1712" s="32" t="s">
        <v>136</v>
      </c>
      <c r="E1712" s="267">
        <v>3009</v>
      </c>
      <c r="F1712" s="287">
        <v>41754</v>
      </c>
      <c r="G1712" s="34">
        <v>3009</v>
      </c>
      <c r="H1712" s="86">
        <f t="shared" si="27"/>
        <v>0</v>
      </c>
      <c r="I1712" s="32"/>
    </row>
    <row r="1713" spans="1:9" x14ac:dyDescent="0.25">
      <c r="A1713" s="216"/>
      <c r="B1713" s="212" t="s">
        <v>2295</v>
      </c>
      <c r="C1713" s="332" t="s">
        <v>2804</v>
      </c>
      <c r="D1713" s="32" t="s">
        <v>51</v>
      </c>
      <c r="E1713" s="267">
        <v>1939.5</v>
      </c>
      <c r="F1713" s="287">
        <v>41754</v>
      </c>
      <c r="G1713" s="34">
        <v>1939.5</v>
      </c>
      <c r="H1713" s="86">
        <f t="shared" si="27"/>
        <v>0</v>
      </c>
      <c r="I1713" s="32" t="s">
        <v>21</v>
      </c>
    </row>
    <row r="1714" spans="1:9" x14ac:dyDescent="0.25">
      <c r="A1714" s="216"/>
      <c r="B1714" s="212" t="s">
        <v>2296</v>
      </c>
      <c r="C1714" s="332" t="s">
        <v>2804</v>
      </c>
      <c r="D1714" s="32" t="s">
        <v>8</v>
      </c>
      <c r="E1714" s="267">
        <v>945.6</v>
      </c>
      <c r="F1714" s="287">
        <v>41754</v>
      </c>
      <c r="G1714" s="34">
        <v>945.6</v>
      </c>
      <c r="H1714" s="86">
        <f t="shared" si="27"/>
        <v>0</v>
      </c>
      <c r="I1714" s="32" t="s">
        <v>8</v>
      </c>
    </row>
    <row r="1715" spans="1:9" x14ac:dyDescent="0.25">
      <c r="A1715" s="216"/>
      <c r="B1715" s="212" t="s">
        <v>2298</v>
      </c>
      <c r="C1715" s="332" t="s">
        <v>2804</v>
      </c>
      <c r="D1715" s="32" t="s">
        <v>8</v>
      </c>
      <c r="E1715" s="267">
        <v>360</v>
      </c>
      <c r="F1715" s="287">
        <v>41754</v>
      </c>
      <c r="G1715" s="34">
        <v>360</v>
      </c>
      <c r="H1715" s="86">
        <f t="shared" si="27"/>
        <v>0</v>
      </c>
      <c r="I1715" s="32" t="s">
        <v>8</v>
      </c>
    </row>
    <row r="1716" spans="1:9" x14ac:dyDescent="0.25">
      <c r="A1716" s="216"/>
      <c r="B1716" s="212" t="s">
        <v>2300</v>
      </c>
      <c r="C1716" s="332" t="s">
        <v>2804</v>
      </c>
      <c r="D1716" s="32" t="s">
        <v>193</v>
      </c>
      <c r="E1716" s="267">
        <v>14620.5</v>
      </c>
      <c r="F1716" s="287">
        <v>41759</v>
      </c>
      <c r="G1716" s="34">
        <v>14620.5</v>
      </c>
      <c r="H1716" s="86">
        <f t="shared" si="27"/>
        <v>0</v>
      </c>
      <c r="I1716" s="32" t="s">
        <v>217</v>
      </c>
    </row>
    <row r="1717" spans="1:9" x14ac:dyDescent="0.25">
      <c r="A1717" s="216"/>
      <c r="B1717" s="212" t="s">
        <v>2301</v>
      </c>
      <c r="C1717" s="332" t="s">
        <v>2804</v>
      </c>
      <c r="D1717" s="32" t="s">
        <v>1832</v>
      </c>
      <c r="E1717" s="267">
        <v>18626</v>
      </c>
      <c r="F1717" s="287">
        <v>41759</v>
      </c>
      <c r="G1717" s="34">
        <v>18626</v>
      </c>
      <c r="H1717" s="86">
        <f t="shared" si="27"/>
        <v>0</v>
      </c>
      <c r="I1717" s="32" t="s">
        <v>217</v>
      </c>
    </row>
    <row r="1718" spans="1:9" x14ac:dyDescent="0.25">
      <c r="A1718" s="216"/>
      <c r="B1718" s="212" t="s">
        <v>2302</v>
      </c>
      <c r="C1718" s="332" t="s">
        <v>2804</v>
      </c>
      <c r="D1718" s="32" t="s">
        <v>348</v>
      </c>
      <c r="E1718" s="267">
        <v>816.6</v>
      </c>
      <c r="F1718" s="287">
        <v>41759</v>
      </c>
      <c r="G1718" s="34">
        <v>816.6</v>
      </c>
      <c r="H1718" s="86">
        <f t="shared" si="27"/>
        <v>0</v>
      </c>
      <c r="I1718" s="32" t="s">
        <v>217</v>
      </c>
    </row>
    <row r="1719" spans="1:9" x14ac:dyDescent="0.25">
      <c r="A1719" s="216"/>
      <c r="B1719" s="212" t="s">
        <v>2303</v>
      </c>
      <c r="C1719" s="332" t="s">
        <v>2804</v>
      </c>
      <c r="D1719" s="32" t="s">
        <v>198</v>
      </c>
      <c r="E1719" s="267">
        <v>15065</v>
      </c>
      <c r="F1719" s="287">
        <v>41759</v>
      </c>
      <c r="G1719" s="34">
        <v>15065</v>
      </c>
      <c r="H1719" s="86">
        <f t="shared" si="27"/>
        <v>0</v>
      </c>
      <c r="I1719" s="32" t="s">
        <v>217</v>
      </c>
    </row>
    <row r="1720" spans="1:9" x14ac:dyDescent="0.25">
      <c r="A1720" s="216"/>
      <c r="B1720" s="212" t="s">
        <v>2305</v>
      </c>
      <c r="C1720" s="332" t="s">
        <v>2804</v>
      </c>
      <c r="D1720" s="32" t="s">
        <v>80</v>
      </c>
      <c r="E1720" s="267">
        <v>2311</v>
      </c>
      <c r="F1720" s="287">
        <v>41759</v>
      </c>
      <c r="G1720" s="34">
        <v>2311</v>
      </c>
      <c r="H1720" s="86">
        <f t="shared" si="27"/>
        <v>0</v>
      </c>
      <c r="I1720" s="32" t="s">
        <v>217</v>
      </c>
    </row>
    <row r="1721" spans="1:9" x14ac:dyDescent="0.25">
      <c r="A1721" s="216"/>
      <c r="B1721" s="212" t="s">
        <v>2306</v>
      </c>
      <c r="C1721" s="332" t="s">
        <v>2804</v>
      </c>
      <c r="D1721" s="32" t="s">
        <v>233</v>
      </c>
      <c r="E1721" s="267">
        <v>1192</v>
      </c>
      <c r="F1721" s="287">
        <v>41759</v>
      </c>
      <c r="G1721" s="34">
        <v>1192</v>
      </c>
      <c r="H1721" s="86">
        <f t="shared" si="27"/>
        <v>0</v>
      </c>
      <c r="I1721" s="32" t="s">
        <v>217</v>
      </c>
    </row>
    <row r="1722" spans="1:9" x14ac:dyDescent="0.25">
      <c r="A1722" s="216"/>
      <c r="B1722" s="212" t="s">
        <v>2307</v>
      </c>
      <c r="C1722" s="332" t="s">
        <v>2804</v>
      </c>
      <c r="D1722" s="32" t="s">
        <v>78</v>
      </c>
      <c r="E1722" s="267">
        <v>4552</v>
      </c>
      <c r="F1722" s="287">
        <v>41759</v>
      </c>
      <c r="G1722" s="34">
        <v>4552</v>
      </c>
      <c r="H1722" s="86">
        <f t="shared" si="27"/>
        <v>0</v>
      </c>
      <c r="I1722" s="32" t="s">
        <v>217</v>
      </c>
    </row>
    <row r="1723" spans="1:9" x14ac:dyDescent="0.25">
      <c r="A1723" s="216"/>
      <c r="B1723" s="212" t="s">
        <v>2309</v>
      </c>
      <c r="C1723" s="332" t="s">
        <v>2804</v>
      </c>
      <c r="D1723" s="32" t="s">
        <v>16</v>
      </c>
      <c r="E1723" s="267">
        <v>4443.67</v>
      </c>
      <c r="F1723" s="473">
        <v>41781</v>
      </c>
      <c r="G1723" s="40">
        <v>4443.67</v>
      </c>
      <c r="H1723" s="86">
        <f t="shared" si="27"/>
        <v>0</v>
      </c>
      <c r="I1723" s="32" t="s">
        <v>217</v>
      </c>
    </row>
    <row r="1724" spans="1:9" x14ac:dyDescent="0.25">
      <c r="A1724" s="216"/>
      <c r="B1724" s="212" t="s">
        <v>2310</v>
      </c>
      <c r="C1724" s="332" t="s">
        <v>2804</v>
      </c>
      <c r="D1724" s="32" t="s">
        <v>147</v>
      </c>
      <c r="E1724" s="267">
        <v>3606.65</v>
      </c>
      <c r="F1724" s="287">
        <v>41759</v>
      </c>
      <c r="G1724" s="34">
        <v>3606.65</v>
      </c>
      <c r="H1724" s="86">
        <f t="shared" si="27"/>
        <v>0</v>
      </c>
      <c r="I1724" s="32" t="s">
        <v>217</v>
      </c>
    </row>
    <row r="1725" spans="1:9" x14ac:dyDescent="0.25">
      <c r="A1725" s="216"/>
      <c r="B1725" s="212" t="s">
        <v>2311</v>
      </c>
      <c r="C1725" s="332" t="s">
        <v>2804</v>
      </c>
      <c r="D1725" s="32" t="s">
        <v>765</v>
      </c>
      <c r="E1725" s="267">
        <v>27095</v>
      </c>
      <c r="F1725" s="482" t="s">
        <v>2931</v>
      </c>
      <c r="G1725" s="34">
        <v>27095</v>
      </c>
      <c r="H1725" s="86">
        <f t="shared" si="27"/>
        <v>0</v>
      </c>
      <c r="I1725" s="32" t="s">
        <v>21</v>
      </c>
    </row>
    <row r="1726" spans="1:9" x14ac:dyDescent="0.25">
      <c r="A1726" s="216">
        <v>41754</v>
      </c>
      <c r="B1726" s="212" t="s">
        <v>2312</v>
      </c>
      <c r="C1726" s="332" t="s">
        <v>2804</v>
      </c>
      <c r="D1726" s="32" t="s">
        <v>70</v>
      </c>
      <c r="E1726" s="36">
        <v>9504</v>
      </c>
      <c r="F1726" s="577">
        <v>41758</v>
      </c>
      <c r="G1726" s="268">
        <v>9504</v>
      </c>
      <c r="H1726" s="52">
        <f t="shared" si="27"/>
        <v>0</v>
      </c>
      <c r="I1726" s="214"/>
    </row>
    <row r="1727" spans="1:9" x14ac:dyDescent="0.25">
      <c r="A1727" s="216"/>
      <c r="B1727" s="212" t="s">
        <v>2313</v>
      </c>
      <c r="C1727" s="332" t="s">
        <v>2804</v>
      </c>
      <c r="D1727" s="32" t="s">
        <v>152</v>
      </c>
      <c r="E1727" s="267">
        <v>8132</v>
      </c>
      <c r="F1727" s="287">
        <v>41754</v>
      </c>
      <c r="G1727" s="34">
        <v>8132</v>
      </c>
      <c r="H1727" s="86">
        <f t="shared" si="27"/>
        <v>0</v>
      </c>
      <c r="I1727" s="214"/>
    </row>
    <row r="1728" spans="1:9" x14ac:dyDescent="0.25">
      <c r="A1728" s="216"/>
      <c r="B1728" s="212" t="s">
        <v>2314</v>
      </c>
      <c r="C1728" s="332" t="s">
        <v>2804</v>
      </c>
      <c r="D1728" s="32" t="s">
        <v>1054</v>
      </c>
      <c r="E1728" s="267">
        <v>258</v>
      </c>
      <c r="F1728" s="287">
        <v>41754</v>
      </c>
      <c r="G1728" s="34">
        <v>258</v>
      </c>
      <c r="H1728" s="248">
        <f t="shared" si="27"/>
        <v>0</v>
      </c>
      <c r="I1728" s="214"/>
    </row>
    <row r="1729" spans="1:9" x14ac:dyDescent="0.25">
      <c r="A1729" s="216">
        <v>41755</v>
      </c>
      <c r="B1729" s="212" t="s">
        <v>2316</v>
      </c>
      <c r="C1729" s="332" t="s">
        <v>2804</v>
      </c>
      <c r="D1729" s="214" t="s">
        <v>106</v>
      </c>
      <c r="E1729" s="235">
        <v>26984</v>
      </c>
      <c r="F1729" s="554">
        <v>41772</v>
      </c>
      <c r="G1729" s="245">
        <v>26984</v>
      </c>
      <c r="H1729" s="86">
        <f t="shared" si="27"/>
        <v>0</v>
      </c>
      <c r="I1729" s="214"/>
    </row>
    <row r="1730" spans="1:9" x14ac:dyDescent="0.25">
      <c r="A1730" s="216"/>
      <c r="B1730" s="212" t="s">
        <v>2317</v>
      </c>
      <c r="C1730" s="332" t="s">
        <v>2804</v>
      </c>
      <c r="D1730" s="214" t="s">
        <v>478</v>
      </c>
      <c r="E1730" s="235">
        <v>12681.6</v>
      </c>
      <c r="F1730" s="497">
        <v>41755</v>
      </c>
      <c r="G1730" s="44">
        <v>12681.6</v>
      </c>
      <c r="H1730" s="86">
        <f t="shared" si="27"/>
        <v>0</v>
      </c>
      <c r="I1730" s="58" t="s">
        <v>21</v>
      </c>
    </row>
    <row r="1731" spans="1:9" x14ac:dyDescent="0.25">
      <c r="A1731" s="216"/>
      <c r="B1731" s="212" t="s">
        <v>2318</v>
      </c>
      <c r="C1731" s="332" t="s">
        <v>2804</v>
      </c>
      <c r="D1731" s="214" t="s">
        <v>11</v>
      </c>
      <c r="E1731" s="235">
        <v>54818.400000000001</v>
      </c>
      <c r="F1731" s="554">
        <v>41777</v>
      </c>
      <c r="G1731" s="245">
        <v>54818.400000000001</v>
      </c>
      <c r="H1731" s="86">
        <f>E1731-G1731</f>
        <v>0</v>
      </c>
      <c r="I1731" s="214" t="s">
        <v>12</v>
      </c>
    </row>
    <row r="1732" spans="1:9" x14ac:dyDescent="0.25">
      <c r="A1732" s="216"/>
      <c r="B1732" s="212" t="s">
        <v>2320</v>
      </c>
      <c r="C1732" s="332" t="s">
        <v>2804</v>
      </c>
      <c r="D1732" s="214" t="s">
        <v>68</v>
      </c>
      <c r="E1732" s="235">
        <v>5301</v>
      </c>
      <c r="F1732" s="497">
        <v>41759</v>
      </c>
      <c r="G1732" s="44">
        <v>5301</v>
      </c>
      <c r="H1732" s="86">
        <f>E1732-G1732</f>
        <v>0</v>
      </c>
      <c r="I1732" s="214" t="s">
        <v>65</v>
      </c>
    </row>
    <row r="1733" spans="1:9" x14ac:dyDescent="0.25">
      <c r="A1733" s="216"/>
      <c r="B1733" s="212" t="s">
        <v>2321</v>
      </c>
      <c r="C1733" s="332" t="s">
        <v>2804</v>
      </c>
      <c r="D1733" s="214" t="s">
        <v>64</v>
      </c>
      <c r="E1733" s="235">
        <v>6820</v>
      </c>
      <c r="F1733" s="497">
        <v>41755</v>
      </c>
      <c r="G1733" s="44">
        <v>6820</v>
      </c>
      <c r="H1733" s="86">
        <f>E1733-G1733</f>
        <v>0</v>
      </c>
      <c r="I1733" s="214" t="s">
        <v>65</v>
      </c>
    </row>
    <row r="1734" spans="1:9" x14ac:dyDescent="0.25">
      <c r="A1734" s="216"/>
      <c r="B1734" s="212" t="s">
        <v>2322</v>
      </c>
      <c r="C1734" s="332" t="s">
        <v>2804</v>
      </c>
      <c r="D1734" s="214" t="s">
        <v>133</v>
      </c>
      <c r="E1734" s="235">
        <v>27018</v>
      </c>
      <c r="F1734" s="497">
        <v>41755</v>
      </c>
      <c r="G1734" s="44">
        <v>27018</v>
      </c>
      <c r="H1734" s="86">
        <f>E1734-G1734</f>
        <v>0</v>
      </c>
      <c r="I1734" s="214" t="s">
        <v>21</v>
      </c>
    </row>
    <row r="1735" spans="1:9" x14ac:dyDescent="0.25">
      <c r="A1735" s="216"/>
      <c r="B1735" s="212" t="s">
        <v>2323</v>
      </c>
      <c r="C1735" s="332" t="s">
        <v>2804</v>
      </c>
      <c r="D1735" s="214" t="s">
        <v>8</v>
      </c>
      <c r="E1735" s="235">
        <v>7224</v>
      </c>
      <c r="F1735" s="497">
        <v>41755</v>
      </c>
      <c r="G1735" s="44">
        <v>7224</v>
      </c>
      <c r="H1735" s="86">
        <f t="shared" ref="H1735:H1798" si="28">E1735-G1735</f>
        <v>0</v>
      </c>
      <c r="I1735" s="214" t="s">
        <v>8</v>
      </c>
    </row>
    <row r="1736" spans="1:9" x14ac:dyDescent="0.25">
      <c r="A1736" s="216"/>
      <c r="B1736" s="212" t="s">
        <v>2324</v>
      </c>
      <c r="C1736" s="332" t="s">
        <v>2804</v>
      </c>
      <c r="D1736" s="214" t="s">
        <v>2450</v>
      </c>
      <c r="E1736" s="235">
        <v>25245</v>
      </c>
      <c r="F1736" s="497">
        <v>41755</v>
      </c>
      <c r="G1736" s="44">
        <v>25245</v>
      </c>
      <c r="H1736" s="86">
        <f t="shared" si="28"/>
        <v>0</v>
      </c>
      <c r="I1736" s="214" t="s">
        <v>492</v>
      </c>
    </row>
    <row r="1737" spans="1:9" x14ac:dyDescent="0.25">
      <c r="A1737" s="216"/>
      <c r="B1737" s="212" t="s">
        <v>2325</v>
      </c>
      <c r="C1737" s="332" t="s">
        <v>2804</v>
      </c>
      <c r="D1737" s="214" t="s">
        <v>36</v>
      </c>
      <c r="E1737" s="235">
        <v>22410</v>
      </c>
      <c r="F1737" s="554">
        <v>41782</v>
      </c>
      <c r="G1737" s="245">
        <v>22410</v>
      </c>
      <c r="H1737" s="86">
        <f t="shared" si="28"/>
        <v>0</v>
      </c>
      <c r="I1737" s="214" t="s">
        <v>21</v>
      </c>
    </row>
    <row r="1738" spans="1:9" x14ac:dyDescent="0.25">
      <c r="A1738" s="216"/>
      <c r="B1738" s="212" t="s">
        <v>2326</v>
      </c>
      <c r="C1738" s="332" t="s">
        <v>2804</v>
      </c>
      <c r="D1738" s="214" t="s">
        <v>180</v>
      </c>
      <c r="E1738" s="235">
        <v>27349.35</v>
      </c>
      <c r="F1738" s="554">
        <v>41765</v>
      </c>
      <c r="G1738" s="245">
        <v>27349.35</v>
      </c>
      <c r="H1738" s="86">
        <f t="shared" si="28"/>
        <v>0</v>
      </c>
      <c r="I1738" s="214" t="s">
        <v>65</v>
      </c>
    </row>
    <row r="1739" spans="1:9" x14ac:dyDescent="0.25">
      <c r="A1739" s="216"/>
      <c r="B1739" s="212" t="s">
        <v>2328</v>
      </c>
      <c r="C1739" s="332" t="s">
        <v>2804</v>
      </c>
      <c r="D1739" s="214" t="s">
        <v>62</v>
      </c>
      <c r="E1739" s="235">
        <v>30008</v>
      </c>
      <c r="F1739" s="497">
        <v>41756</v>
      </c>
      <c r="G1739" s="44">
        <v>30008</v>
      </c>
      <c r="H1739" s="86">
        <f t="shared" si="28"/>
        <v>0</v>
      </c>
      <c r="I1739" s="214" t="s">
        <v>27</v>
      </c>
    </row>
    <row r="1740" spans="1:9" x14ac:dyDescent="0.25">
      <c r="A1740" s="216"/>
      <c r="B1740" s="212" t="s">
        <v>2329</v>
      </c>
      <c r="C1740" s="332" t="s">
        <v>2804</v>
      </c>
      <c r="D1740" s="214" t="s">
        <v>14</v>
      </c>
      <c r="E1740" s="235">
        <v>12060</v>
      </c>
      <c r="F1740" s="497">
        <v>41755</v>
      </c>
      <c r="G1740" s="44">
        <v>12060</v>
      </c>
      <c r="H1740" s="86">
        <f t="shared" si="28"/>
        <v>0</v>
      </c>
      <c r="I1740" s="214" t="s">
        <v>27</v>
      </c>
    </row>
    <row r="1741" spans="1:9" x14ac:dyDescent="0.25">
      <c r="A1741" s="216"/>
      <c r="B1741" s="212" t="s">
        <v>2330</v>
      </c>
      <c r="C1741" s="332" t="s">
        <v>2804</v>
      </c>
      <c r="D1741" s="214" t="s">
        <v>1074</v>
      </c>
      <c r="E1741" s="235">
        <v>210</v>
      </c>
      <c r="F1741" s="497">
        <v>41764</v>
      </c>
      <c r="G1741" s="44">
        <v>210</v>
      </c>
      <c r="H1741" s="86">
        <f t="shared" si="28"/>
        <v>0</v>
      </c>
      <c r="I1741" s="214"/>
    </row>
    <row r="1742" spans="1:9" x14ac:dyDescent="0.25">
      <c r="A1742" s="216"/>
      <c r="B1742" s="212" t="s">
        <v>2331</v>
      </c>
      <c r="C1742" s="332" t="s">
        <v>2804</v>
      </c>
      <c r="D1742" s="214" t="s">
        <v>28</v>
      </c>
      <c r="E1742" s="235">
        <v>9801</v>
      </c>
      <c r="F1742" s="497">
        <v>41755</v>
      </c>
      <c r="G1742" s="44">
        <v>9801</v>
      </c>
      <c r="H1742" s="86">
        <f t="shared" si="28"/>
        <v>0</v>
      </c>
      <c r="I1742" s="214" t="s">
        <v>8</v>
      </c>
    </row>
    <row r="1743" spans="1:9" x14ac:dyDescent="0.25">
      <c r="A1743" s="216"/>
      <c r="B1743" s="212" t="s">
        <v>2333</v>
      </c>
      <c r="C1743" s="332" t="s">
        <v>2804</v>
      </c>
      <c r="D1743" s="214" t="s">
        <v>85</v>
      </c>
      <c r="E1743" s="235">
        <v>14548</v>
      </c>
      <c r="F1743" s="497">
        <v>41755</v>
      </c>
      <c r="G1743" s="44">
        <v>14548</v>
      </c>
      <c r="H1743" s="86">
        <f t="shared" si="28"/>
        <v>0</v>
      </c>
      <c r="I1743" s="214"/>
    </row>
    <row r="1744" spans="1:9" x14ac:dyDescent="0.25">
      <c r="A1744" s="216"/>
      <c r="B1744" s="212" t="s">
        <v>2334</v>
      </c>
      <c r="C1744" s="332" t="s">
        <v>2804</v>
      </c>
      <c r="D1744" s="214" t="s">
        <v>11</v>
      </c>
      <c r="E1744" s="235">
        <v>25326</v>
      </c>
      <c r="F1744" s="554">
        <v>41777</v>
      </c>
      <c r="G1744" s="245">
        <v>25326</v>
      </c>
      <c r="H1744" s="86">
        <f t="shared" si="28"/>
        <v>0</v>
      </c>
      <c r="I1744" s="214" t="s">
        <v>12</v>
      </c>
    </row>
    <row r="1745" spans="1:9" x14ac:dyDescent="0.25">
      <c r="A1745" s="216"/>
      <c r="B1745" s="212" t="s">
        <v>2335</v>
      </c>
      <c r="C1745" s="332" t="s">
        <v>2804</v>
      </c>
      <c r="D1745" s="214" t="s">
        <v>490</v>
      </c>
      <c r="E1745" s="235">
        <v>5945</v>
      </c>
      <c r="F1745" s="497">
        <v>41755</v>
      </c>
      <c r="G1745" s="44">
        <v>5945</v>
      </c>
      <c r="H1745" s="86">
        <f t="shared" si="28"/>
        <v>0</v>
      </c>
      <c r="I1745" s="214"/>
    </row>
    <row r="1746" spans="1:9" x14ac:dyDescent="0.25">
      <c r="A1746" s="216"/>
      <c r="B1746" s="212" t="s">
        <v>2336</v>
      </c>
      <c r="C1746" s="332" t="s">
        <v>2804</v>
      </c>
      <c r="D1746" s="214" t="s">
        <v>2826</v>
      </c>
      <c r="E1746" s="235">
        <v>9191</v>
      </c>
      <c r="F1746" s="557" t="s">
        <v>2932</v>
      </c>
      <c r="G1746" s="44">
        <v>9191</v>
      </c>
      <c r="H1746" s="86">
        <f t="shared" si="28"/>
        <v>0</v>
      </c>
      <c r="I1746" s="214"/>
    </row>
    <row r="1747" spans="1:9" x14ac:dyDescent="0.25">
      <c r="A1747" s="216"/>
      <c r="B1747" s="212" t="s">
        <v>2337</v>
      </c>
      <c r="C1747" s="332" t="s">
        <v>2804</v>
      </c>
      <c r="D1747" s="214" t="s">
        <v>16</v>
      </c>
      <c r="E1747" s="235">
        <v>105495</v>
      </c>
      <c r="F1747" s="554">
        <v>41781</v>
      </c>
      <c r="G1747" s="245">
        <v>105495</v>
      </c>
      <c r="H1747" s="86">
        <f t="shared" si="28"/>
        <v>0</v>
      </c>
      <c r="I1747" s="214" t="s">
        <v>65</v>
      </c>
    </row>
    <row r="1748" spans="1:9" x14ac:dyDescent="0.25">
      <c r="A1748" s="216"/>
      <c r="B1748" s="212" t="s">
        <v>2338</v>
      </c>
      <c r="C1748" s="332" t="s">
        <v>2804</v>
      </c>
      <c r="D1748" s="214" t="s">
        <v>98</v>
      </c>
      <c r="E1748" s="235">
        <v>9447</v>
      </c>
      <c r="F1748" s="497">
        <v>41755</v>
      </c>
      <c r="G1748" s="44">
        <v>9447</v>
      </c>
      <c r="H1748" s="86">
        <f t="shared" si="28"/>
        <v>0</v>
      </c>
      <c r="I1748" s="214" t="s">
        <v>2933</v>
      </c>
    </row>
    <row r="1749" spans="1:9" x14ac:dyDescent="0.25">
      <c r="A1749" s="216"/>
      <c r="B1749" s="212" t="s">
        <v>2339</v>
      </c>
      <c r="C1749" s="332" t="s">
        <v>2804</v>
      </c>
      <c r="D1749" s="214" t="s">
        <v>152</v>
      </c>
      <c r="E1749" s="235">
        <v>16682.5</v>
      </c>
      <c r="F1749" s="497">
        <v>41755</v>
      </c>
      <c r="G1749" s="44">
        <v>16682.5</v>
      </c>
      <c r="H1749" s="86">
        <f t="shared" si="28"/>
        <v>0</v>
      </c>
      <c r="I1749" s="214"/>
    </row>
    <row r="1750" spans="1:9" x14ac:dyDescent="0.25">
      <c r="A1750" s="216"/>
      <c r="B1750" s="212" t="s">
        <v>2340</v>
      </c>
      <c r="C1750" s="332" t="s">
        <v>2804</v>
      </c>
      <c r="D1750" s="214" t="s">
        <v>881</v>
      </c>
      <c r="E1750" s="235">
        <v>1341.5</v>
      </c>
      <c r="F1750" s="497">
        <v>41755</v>
      </c>
      <c r="G1750" s="44">
        <v>1341.5</v>
      </c>
      <c r="H1750" s="86">
        <f t="shared" si="28"/>
        <v>0</v>
      </c>
      <c r="I1750" s="214"/>
    </row>
    <row r="1751" spans="1:9" x14ac:dyDescent="0.25">
      <c r="A1751" s="216"/>
      <c r="B1751" s="212" t="s">
        <v>2341</v>
      </c>
      <c r="C1751" s="332" t="s">
        <v>2804</v>
      </c>
      <c r="D1751" s="214" t="s">
        <v>22</v>
      </c>
      <c r="E1751" s="235">
        <v>3240</v>
      </c>
      <c r="F1751" s="497">
        <v>41755</v>
      </c>
      <c r="G1751" s="44">
        <v>3240</v>
      </c>
      <c r="H1751" s="86">
        <f t="shared" si="28"/>
        <v>0</v>
      </c>
      <c r="I1751" s="214"/>
    </row>
    <row r="1752" spans="1:9" x14ac:dyDescent="0.25">
      <c r="A1752" s="216"/>
      <c r="B1752" s="212" t="s">
        <v>2342</v>
      </c>
      <c r="C1752" s="332" t="s">
        <v>2804</v>
      </c>
      <c r="D1752" s="214" t="s">
        <v>25</v>
      </c>
      <c r="E1752" s="235">
        <v>1556</v>
      </c>
      <c r="F1752" s="497">
        <v>41755</v>
      </c>
      <c r="G1752" s="44">
        <v>1556</v>
      </c>
      <c r="H1752" s="86">
        <f t="shared" si="28"/>
        <v>0</v>
      </c>
      <c r="I1752" s="214"/>
    </row>
    <row r="1753" spans="1:9" x14ac:dyDescent="0.25">
      <c r="A1753" s="216"/>
      <c r="B1753" s="212" t="s">
        <v>2344</v>
      </c>
      <c r="C1753" s="332" t="s">
        <v>2804</v>
      </c>
      <c r="D1753" s="214" t="s">
        <v>269</v>
      </c>
      <c r="E1753" s="235">
        <v>1987.5</v>
      </c>
      <c r="F1753" s="497">
        <v>41755</v>
      </c>
      <c r="G1753" s="44">
        <v>1987.5</v>
      </c>
      <c r="H1753" s="86">
        <f t="shared" si="28"/>
        <v>0</v>
      </c>
      <c r="I1753" s="214"/>
    </row>
    <row r="1754" spans="1:9" x14ac:dyDescent="0.25">
      <c r="A1754" s="216"/>
      <c r="B1754" s="212" t="s">
        <v>2345</v>
      </c>
      <c r="C1754" s="332" t="s">
        <v>2804</v>
      </c>
      <c r="D1754" s="214" t="s">
        <v>91</v>
      </c>
      <c r="E1754" s="235">
        <v>11936</v>
      </c>
      <c r="F1754" s="497">
        <v>41755</v>
      </c>
      <c r="G1754" s="44">
        <v>11936</v>
      </c>
      <c r="H1754" s="86">
        <f t="shared" si="28"/>
        <v>0</v>
      </c>
      <c r="I1754" s="214"/>
    </row>
    <row r="1755" spans="1:9" x14ac:dyDescent="0.25">
      <c r="A1755" s="216"/>
      <c r="B1755" s="212" t="s">
        <v>2346</v>
      </c>
      <c r="C1755" s="332" t="s">
        <v>2804</v>
      </c>
      <c r="D1755" s="214" t="s">
        <v>2934</v>
      </c>
      <c r="E1755" s="235">
        <v>1471.2</v>
      </c>
      <c r="F1755" s="497">
        <v>41755</v>
      </c>
      <c r="G1755" s="44">
        <v>1471.2</v>
      </c>
      <c r="H1755" s="86">
        <f t="shared" si="28"/>
        <v>0</v>
      </c>
      <c r="I1755" s="214"/>
    </row>
    <row r="1756" spans="1:9" x14ac:dyDescent="0.25">
      <c r="A1756" s="216"/>
      <c r="B1756" s="212" t="s">
        <v>2347</v>
      </c>
      <c r="C1756" s="332" t="s">
        <v>2804</v>
      </c>
      <c r="D1756" s="220" t="s">
        <v>53</v>
      </c>
      <c r="E1756" s="241">
        <v>0</v>
      </c>
      <c r="F1756" s="497"/>
      <c r="G1756" s="44"/>
      <c r="H1756" s="86">
        <f t="shared" si="28"/>
        <v>0</v>
      </c>
      <c r="I1756" s="214" t="s">
        <v>512</v>
      </c>
    </row>
    <row r="1757" spans="1:9" x14ac:dyDescent="0.25">
      <c r="A1757" s="216"/>
      <c r="B1757" s="212" t="s">
        <v>2348</v>
      </c>
      <c r="C1757" s="332" t="s">
        <v>2804</v>
      </c>
      <c r="D1757" s="214" t="s">
        <v>49</v>
      </c>
      <c r="E1757" s="235">
        <v>5500</v>
      </c>
      <c r="F1757" s="497">
        <v>41755</v>
      </c>
      <c r="G1757" s="44">
        <v>5500</v>
      </c>
      <c r="H1757" s="86">
        <f t="shared" si="28"/>
        <v>0</v>
      </c>
      <c r="I1757" s="214"/>
    </row>
    <row r="1758" spans="1:9" x14ac:dyDescent="0.25">
      <c r="A1758" s="216"/>
      <c r="B1758" s="212" t="s">
        <v>2349</v>
      </c>
      <c r="C1758" s="332" t="s">
        <v>2804</v>
      </c>
      <c r="D1758" s="214" t="s">
        <v>116</v>
      </c>
      <c r="E1758" s="235">
        <v>5390</v>
      </c>
      <c r="F1758" s="497">
        <v>41755</v>
      </c>
      <c r="G1758" s="44">
        <v>5390</v>
      </c>
      <c r="H1758" s="86">
        <f t="shared" si="28"/>
        <v>0</v>
      </c>
      <c r="I1758" s="214"/>
    </row>
    <row r="1759" spans="1:9" x14ac:dyDescent="0.25">
      <c r="A1759" s="216"/>
      <c r="B1759" s="212" t="s">
        <v>2350</v>
      </c>
      <c r="C1759" s="332" t="s">
        <v>2804</v>
      </c>
      <c r="D1759" s="214" t="s">
        <v>36</v>
      </c>
      <c r="E1759" s="239">
        <v>28905</v>
      </c>
      <c r="F1759" s="560" t="s">
        <v>2935</v>
      </c>
      <c r="G1759" s="44">
        <v>28905</v>
      </c>
      <c r="H1759" s="86">
        <f t="shared" si="28"/>
        <v>0</v>
      </c>
      <c r="I1759" s="214" t="s">
        <v>21</v>
      </c>
    </row>
    <row r="1760" spans="1:9" x14ac:dyDescent="0.25">
      <c r="A1760" s="216"/>
      <c r="B1760" s="212" t="s">
        <v>2351</v>
      </c>
      <c r="C1760" s="332" t="s">
        <v>2804</v>
      </c>
      <c r="D1760" s="214" t="s">
        <v>55</v>
      </c>
      <c r="E1760" s="235">
        <v>11738</v>
      </c>
      <c r="F1760" s="554" t="s">
        <v>2936</v>
      </c>
      <c r="G1760" s="44">
        <v>11738</v>
      </c>
      <c r="H1760" s="86">
        <f t="shared" si="28"/>
        <v>0</v>
      </c>
      <c r="I1760" s="214" t="s">
        <v>8</v>
      </c>
    </row>
    <row r="1761" spans="1:9" x14ac:dyDescent="0.25">
      <c r="A1761" s="216"/>
      <c r="B1761" s="212" t="s">
        <v>2352</v>
      </c>
      <c r="C1761" s="332" t="s">
        <v>2804</v>
      </c>
      <c r="D1761" s="214" t="s">
        <v>123</v>
      </c>
      <c r="E1761" s="235">
        <v>5102.5</v>
      </c>
      <c r="F1761" s="557" t="s">
        <v>2937</v>
      </c>
      <c r="G1761" s="44">
        <v>5102.5</v>
      </c>
      <c r="H1761" s="86">
        <f t="shared" si="28"/>
        <v>0</v>
      </c>
      <c r="I1761" s="214" t="s">
        <v>8</v>
      </c>
    </row>
    <row r="1762" spans="1:9" x14ac:dyDescent="0.25">
      <c r="A1762" s="216"/>
      <c r="B1762" s="212" t="s">
        <v>1133</v>
      </c>
      <c r="C1762" s="332" t="s">
        <v>2804</v>
      </c>
      <c r="D1762" s="214" t="s">
        <v>304</v>
      </c>
      <c r="E1762" s="235">
        <v>18018</v>
      </c>
      <c r="F1762" s="497">
        <v>41755</v>
      </c>
      <c r="G1762" s="44">
        <v>18018</v>
      </c>
      <c r="H1762" s="86">
        <f t="shared" si="28"/>
        <v>0</v>
      </c>
      <c r="I1762" s="214" t="s">
        <v>512</v>
      </c>
    </row>
    <row r="1763" spans="1:9" x14ac:dyDescent="0.25">
      <c r="A1763" s="216"/>
      <c r="B1763" s="212" t="s">
        <v>1134</v>
      </c>
      <c r="C1763" s="332" t="s">
        <v>2804</v>
      </c>
      <c r="D1763" s="214" t="s">
        <v>108</v>
      </c>
      <c r="E1763" s="235">
        <v>8583.5</v>
      </c>
      <c r="F1763" s="497">
        <v>41755</v>
      </c>
      <c r="G1763" s="44">
        <v>8583.5</v>
      </c>
      <c r="H1763" s="86">
        <f t="shared" si="28"/>
        <v>0</v>
      </c>
      <c r="I1763" s="214"/>
    </row>
    <row r="1764" spans="1:9" x14ac:dyDescent="0.25">
      <c r="A1764" s="216"/>
      <c r="B1764" s="212" t="s">
        <v>1135</v>
      </c>
      <c r="C1764" s="332" t="s">
        <v>2804</v>
      </c>
      <c r="D1764" s="214" t="s">
        <v>74</v>
      </c>
      <c r="E1764" s="235">
        <v>300</v>
      </c>
      <c r="F1764" s="497">
        <v>41755</v>
      </c>
      <c r="G1764" s="44">
        <v>300</v>
      </c>
      <c r="H1764" s="86">
        <f t="shared" si="28"/>
        <v>0</v>
      </c>
      <c r="I1764" s="214"/>
    </row>
    <row r="1765" spans="1:9" x14ac:dyDescent="0.25">
      <c r="A1765" s="216"/>
      <c r="B1765" s="212" t="s">
        <v>1136</v>
      </c>
      <c r="C1765" s="332" t="s">
        <v>2804</v>
      </c>
      <c r="D1765" s="214" t="s">
        <v>374</v>
      </c>
      <c r="E1765" s="235">
        <v>7304</v>
      </c>
      <c r="F1765" s="497">
        <v>41755</v>
      </c>
      <c r="G1765" s="44">
        <v>7304</v>
      </c>
      <c r="H1765" s="86">
        <f t="shared" si="28"/>
        <v>0</v>
      </c>
      <c r="I1765" s="214"/>
    </row>
    <row r="1766" spans="1:9" x14ac:dyDescent="0.25">
      <c r="A1766" s="216"/>
      <c r="B1766" s="212" t="s">
        <v>1137</v>
      </c>
      <c r="C1766" s="332" t="s">
        <v>2804</v>
      </c>
      <c r="D1766" s="214" t="s">
        <v>188</v>
      </c>
      <c r="E1766" s="235">
        <v>10080.4</v>
      </c>
      <c r="F1766" s="497">
        <v>41755</v>
      </c>
      <c r="G1766" s="44">
        <v>10080.4</v>
      </c>
      <c r="H1766" s="86">
        <f t="shared" si="28"/>
        <v>0</v>
      </c>
      <c r="I1766" s="214"/>
    </row>
    <row r="1767" spans="1:9" x14ac:dyDescent="0.25">
      <c r="A1767" s="216"/>
      <c r="B1767" s="212" t="s">
        <v>1138</v>
      </c>
      <c r="C1767" s="332" t="s">
        <v>2804</v>
      </c>
      <c r="D1767" s="214" t="s">
        <v>199</v>
      </c>
      <c r="E1767" s="235">
        <v>337</v>
      </c>
      <c r="F1767" s="497">
        <v>41755</v>
      </c>
      <c r="G1767" s="44">
        <v>337</v>
      </c>
      <c r="H1767" s="86">
        <f t="shared" si="28"/>
        <v>0</v>
      </c>
      <c r="I1767" s="214"/>
    </row>
    <row r="1768" spans="1:9" x14ac:dyDescent="0.25">
      <c r="A1768" s="216"/>
      <c r="B1768" s="212" t="s">
        <v>1139</v>
      </c>
      <c r="C1768" s="332" t="s">
        <v>2804</v>
      </c>
      <c r="D1768" s="214" t="s">
        <v>188</v>
      </c>
      <c r="E1768" s="235">
        <v>55</v>
      </c>
      <c r="F1768" s="497">
        <v>41755</v>
      </c>
      <c r="G1768" s="44">
        <v>55</v>
      </c>
      <c r="H1768" s="86">
        <f t="shared" si="28"/>
        <v>0</v>
      </c>
      <c r="I1768" s="214"/>
    </row>
    <row r="1769" spans="1:9" x14ac:dyDescent="0.25">
      <c r="A1769" s="216"/>
      <c r="B1769" s="212" t="s">
        <v>1140</v>
      </c>
      <c r="C1769" s="332" t="s">
        <v>2804</v>
      </c>
      <c r="D1769" s="214" t="s">
        <v>517</v>
      </c>
      <c r="E1769" s="235">
        <v>602</v>
      </c>
      <c r="F1769" s="497">
        <v>41755</v>
      </c>
      <c r="G1769" s="44">
        <v>602</v>
      </c>
      <c r="H1769" s="86">
        <f t="shared" si="28"/>
        <v>0</v>
      </c>
      <c r="I1769" s="214"/>
    </row>
    <row r="1770" spans="1:9" x14ac:dyDescent="0.25">
      <c r="A1770" s="216"/>
      <c r="B1770" s="212" t="s">
        <v>1141</v>
      </c>
      <c r="C1770" s="332" t="s">
        <v>2804</v>
      </c>
      <c r="D1770" s="214" t="s">
        <v>215</v>
      </c>
      <c r="E1770" s="235">
        <v>1184.4000000000001</v>
      </c>
      <c r="F1770" s="497">
        <v>41755</v>
      </c>
      <c r="G1770" s="44">
        <v>1184.4000000000001</v>
      </c>
      <c r="H1770" s="86">
        <f t="shared" si="28"/>
        <v>0</v>
      </c>
      <c r="I1770" s="214"/>
    </row>
    <row r="1771" spans="1:9" x14ac:dyDescent="0.25">
      <c r="A1771" s="216"/>
      <c r="B1771" s="212" t="s">
        <v>1142</v>
      </c>
      <c r="C1771" s="332" t="s">
        <v>2804</v>
      </c>
      <c r="D1771" s="214" t="s">
        <v>881</v>
      </c>
      <c r="E1771" s="235">
        <v>1328.6</v>
      </c>
      <c r="F1771" s="497">
        <v>41755</v>
      </c>
      <c r="G1771" s="44">
        <v>1328.6</v>
      </c>
      <c r="H1771" s="86">
        <f t="shared" si="28"/>
        <v>0</v>
      </c>
      <c r="I1771" s="214" t="s">
        <v>8</v>
      </c>
    </row>
    <row r="1772" spans="1:9" x14ac:dyDescent="0.25">
      <c r="A1772" s="216"/>
      <c r="B1772" s="212" t="s">
        <v>1143</v>
      </c>
      <c r="C1772" s="332" t="s">
        <v>2804</v>
      </c>
      <c r="D1772" s="214" t="s">
        <v>494</v>
      </c>
      <c r="E1772" s="235">
        <v>436.6</v>
      </c>
      <c r="F1772" s="497">
        <v>41755</v>
      </c>
      <c r="G1772" s="44">
        <v>436.6</v>
      </c>
      <c r="H1772" s="86">
        <f t="shared" si="28"/>
        <v>0</v>
      </c>
      <c r="I1772" s="214"/>
    </row>
    <row r="1773" spans="1:9" x14ac:dyDescent="0.25">
      <c r="A1773" s="216"/>
      <c r="B1773" s="212" t="s">
        <v>1144</v>
      </c>
      <c r="C1773" s="332" t="s">
        <v>2804</v>
      </c>
      <c r="D1773" s="214" t="s">
        <v>70</v>
      </c>
      <c r="E1773" s="235">
        <v>7405.2</v>
      </c>
      <c r="F1773" s="497">
        <v>41758</v>
      </c>
      <c r="G1773" s="44">
        <v>7405.2</v>
      </c>
      <c r="H1773" s="86">
        <f t="shared" si="28"/>
        <v>0</v>
      </c>
      <c r="I1773" s="214" t="s">
        <v>8</v>
      </c>
    </row>
    <row r="1774" spans="1:9" x14ac:dyDescent="0.25">
      <c r="A1774" s="216"/>
      <c r="B1774" s="212" t="s">
        <v>1145</v>
      </c>
      <c r="C1774" s="332" t="s">
        <v>2804</v>
      </c>
      <c r="D1774" s="214" t="s">
        <v>136</v>
      </c>
      <c r="E1774" s="235">
        <v>3807</v>
      </c>
      <c r="F1774" s="497">
        <v>41755</v>
      </c>
      <c r="G1774" s="44">
        <v>3807</v>
      </c>
      <c r="H1774" s="86">
        <f t="shared" si="28"/>
        <v>0</v>
      </c>
      <c r="I1774" s="214"/>
    </row>
    <row r="1775" spans="1:9" x14ac:dyDescent="0.25">
      <c r="A1775" s="216"/>
      <c r="B1775" s="212" t="s">
        <v>1146</v>
      </c>
      <c r="C1775" s="332" t="s">
        <v>2804</v>
      </c>
      <c r="D1775" s="214" t="s">
        <v>8</v>
      </c>
      <c r="E1775" s="235">
        <v>779</v>
      </c>
      <c r="F1775" s="497">
        <v>41755</v>
      </c>
      <c r="G1775" s="44">
        <v>779</v>
      </c>
      <c r="H1775" s="86">
        <f t="shared" si="28"/>
        <v>0</v>
      </c>
      <c r="I1775" s="214" t="s">
        <v>8</v>
      </c>
    </row>
    <row r="1776" spans="1:9" x14ac:dyDescent="0.25">
      <c r="A1776" s="216"/>
      <c r="B1776" s="212" t="s">
        <v>1147</v>
      </c>
      <c r="C1776" s="332" t="s">
        <v>2804</v>
      </c>
      <c r="D1776" s="214" t="s">
        <v>111</v>
      </c>
      <c r="E1776" s="235">
        <v>4581.6000000000004</v>
      </c>
      <c r="F1776" s="497">
        <v>41755</v>
      </c>
      <c r="G1776" s="44">
        <v>4581.6000000000004</v>
      </c>
      <c r="H1776" s="86">
        <f t="shared" si="28"/>
        <v>0</v>
      </c>
      <c r="I1776" s="214" t="s">
        <v>21</v>
      </c>
    </row>
    <row r="1777" spans="1:9" x14ac:dyDescent="0.25">
      <c r="A1777" s="216"/>
      <c r="B1777" s="212" t="s">
        <v>1148</v>
      </c>
      <c r="C1777" s="332" t="s">
        <v>2804</v>
      </c>
      <c r="D1777" s="214" t="s">
        <v>66</v>
      </c>
      <c r="E1777" s="235">
        <v>1399.2</v>
      </c>
      <c r="F1777" s="497">
        <v>41755</v>
      </c>
      <c r="G1777" s="44">
        <v>1399.2</v>
      </c>
      <c r="H1777" s="86">
        <f t="shared" si="28"/>
        <v>0</v>
      </c>
      <c r="I1777" s="214" t="s">
        <v>21</v>
      </c>
    </row>
    <row r="1778" spans="1:9" x14ac:dyDescent="0.25">
      <c r="A1778" s="216"/>
      <c r="B1778" s="212" t="s">
        <v>1149</v>
      </c>
      <c r="C1778" s="332" t="s">
        <v>2804</v>
      </c>
      <c r="D1778" s="214" t="s">
        <v>2842</v>
      </c>
      <c r="E1778" s="235">
        <v>9372</v>
      </c>
      <c r="F1778" s="497">
        <v>41755</v>
      </c>
      <c r="G1778" s="44">
        <v>9372</v>
      </c>
      <c r="H1778" s="86">
        <f t="shared" si="28"/>
        <v>0</v>
      </c>
      <c r="I1778" s="214" t="s">
        <v>21</v>
      </c>
    </row>
    <row r="1779" spans="1:9" x14ac:dyDescent="0.25">
      <c r="A1779" s="216"/>
      <c r="B1779" s="212" t="s">
        <v>1150</v>
      </c>
      <c r="C1779" s="332" t="s">
        <v>2804</v>
      </c>
      <c r="D1779" s="214" t="s">
        <v>119</v>
      </c>
      <c r="E1779" s="235">
        <v>5112.5</v>
      </c>
      <c r="F1779" s="497">
        <v>41755</v>
      </c>
      <c r="G1779" s="44">
        <v>5112.5</v>
      </c>
      <c r="H1779" s="86">
        <f t="shared" si="28"/>
        <v>0</v>
      </c>
      <c r="I1779" s="214" t="s">
        <v>21</v>
      </c>
    </row>
    <row r="1780" spans="1:9" x14ac:dyDescent="0.25">
      <c r="A1780" s="216"/>
      <c r="B1780" s="212" t="s">
        <v>1151</v>
      </c>
      <c r="C1780" s="332" t="s">
        <v>2804</v>
      </c>
      <c r="D1780" s="214" t="s">
        <v>218</v>
      </c>
      <c r="E1780" s="235">
        <v>21113</v>
      </c>
      <c r="F1780" s="554">
        <v>41761</v>
      </c>
      <c r="G1780" s="245">
        <v>21113</v>
      </c>
      <c r="H1780" s="86">
        <f t="shared" si="28"/>
        <v>0</v>
      </c>
      <c r="I1780" s="214" t="s">
        <v>12</v>
      </c>
    </row>
    <row r="1781" spans="1:9" x14ac:dyDescent="0.25">
      <c r="A1781" s="216"/>
      <c r="B1781" s="212" t="s">
        <v>1152</v>
      </c>
      <c r="C1781" s="332" t="s">
        <v>2804</v>
      </c>
      <c r="D1781" s="214" t="s">
        <v>136</v>
      </c>
      <c r="E1781" s="235">
        <v>655.20000000000005</v>
      </c>
      <c r="F1781" s="497">
        <v>41755</v>
      </c>
      <c r="G1781" s="44">
        <v>655.20000000000005</v>
      </c>
      <c r="H1781" s="86">
        <f t="shared" si="28"/>
        <v>0</v>
      </c>
      <c r="I1781" s="214"/>
    </row>
    <row r="1782" spans="1:9" x14ac:dyDescent="0.25">
      <c r="A1782" s="216"/>
      <c r="B1782" s="212" t="s">
        <v>1153</v>
      </c>
      <c r="C1782" s="332" t="s">
        <v>2804</v>
      </c>
      <c r="D1782" s="214" t="s">
        <v>338</v>
      </c>
      <c r="E1782" s="235">
        <v>548</v>
      </c>
      <c r="F1782" s="497">
        <v>41759</v>
      </c>
      <c r="G1782" s="44">
        <v>548</v>
      </c>
      <c r="H1782" s="86">
        <f t="shared" si="28"/>
        <v>0</v>
      </c>
      <c r="I1782" s="214" t="s">
        <v>12</v>
      </c>
    </row>
    <row r="1783" spans="1:9" x14ac:dyDescent="0.25">
      <c r="A1783" s="216"/>
      <c r="B1783" s="212" t="s">
        <v>1154</v>
      </c>
      <c r="C1783" s="332" t="s">
        <v>2804</v>
      </c>
      <c r="D1783" s="214" t="s">
        <v>29</v>
      </c>
      <c r="E1783" s="235">
        <v>5865.6</v>
      </c>
      <c r="F1783" s="497">
        <v>41759</v>
      </c>
      <c r="G1783" s="44">
        <v>5865.6</v>
      </c>
      <c r="H1783" s="86">
        <f t="shared" si="28"/>
        <v>0</v>
      </c>
      <c r="I1783" s="214" t="s">
        <v>12</v>
      </c>
    </row>
    <row r="1784" spans="1:9" x14ac:dyDescent="0.25">
      <c r="A1784" s="216"/>
      <c r="B1784" s="212" t="s">
        <v>1155</v>
      </c>
      <c r="C1784" s="332" t="s">
        <v>2804</v>
      </c>
      <c r="D1784" s="214" t="s">
        <v>130</v>
      </c>
      <c r="E1784" s="235">
        <v>7607</v>
      </c>
      <c r="F1784" s="560" t="s">
        <v>2938</v>
      </c>
      <c r="G1784" s="44">
        <v>7607</v>
      </c>
      <c r="H1784" s="86">
        <f t="shared" si="28"/>
        <v>0</v>
      </c>
      <c r="I1784" s="214" t="s">
        <v>21</v>
      </c>
    </row>
    <row r="1785" spans="1:9" x14ac:dyDescent="0.25">
      <c r="A1785" s="216"/>
      <c r="B1785" s="212" t="s">
        <v>1156</v>
      </c>
      <c r="C1785" s="332" t="s">
        <v>2804</v>
      </c>
      <c r="D1785" s="214" t="s">
        <v>269</v>
      </c>
      <c r="E1785" s="235">
        <v>3167.8</v>
      </c>
      <c r="F1785" s="497">
        <v>41759</v>
      </c>
      <c r="G1785" s="44">
        <v>3167.8</v>
      </c>
      <c r="H1785" s="86">
        <f t="shared" si="28"/>
        <v>0</v>
      </c>
      <c r="I1785" s="214" t="s">
        <v>12</v>
      </c>
    </row>
    <row r="1786" spans="1:9" x14ac:dyDescent="0.25">
      <c r="A1786" s="216"/>
      <c r="B1786" s="212" t="s">
        <v>1157</v>
      </c>
      <c r="C1786" s="332" t="s">
        <v>2804</v>
      </c>
      <c r="D1786" s="214" t="s">
        <v>83</v>
      </c>
      <c r="E1786" s="235">
        <v>3219</v>
      </c>
      <c r="F1786" s="497">
        <v>41755</v>
      </c>
      <c r="G1786" s="44">
        <v>3219</v>
      </c>
      <c r="H1786" s="86">
        <f t="shared" si="28"/>
        <v>0</v>
      </c>
      <c r="I1786" s="214" t="s">
        <v>21</v>
      </c>
    </row>
    <row r="1787" spans="1:9" x14ac:dyDescent="0.25">
      <c r="A1787" s="216"/>
      <c r="B1787" s="212" t="s">
        <v>1158</v>
      </c>
      <c r="C1787" s="332" t="s">
        <v>2804</v>
      </c>
      <c r="D1787" s="214" t="s">
        <v>2413</v>
      </c>
      <c r="E1787" s="235">
        <v>2037</v>
      </c>
      <c r="F1787" s="557" t="s">
        <v>2939</v>
      </c>
      <c r="G1787" s="56">
        <v>2037</v>
      </c>
      <c r="H1787" s="86">
        <f t="shared" si="28"/>
        <v>0</v>
      </c>
      <c r="I1787" s="214" t="s">
        <v>12</v>
      </c>
    </row>
    <row r="1788" spans="1:9" x14ac:dyDescent="0.25">
      <c r="A1788" s="216"/>
      <c r="B1788" s="212" t="s">
        <v>1160</v>
      </c>
      <c r="C1788" s="332" t="s">
        <v>2804</v>
      </c>
      <c r="D1788" s="214" t="s">
        <v>54</v>
      </c>
      <c r="E1788" s="235">
        <v>6824</v>
      </c>
      <c r="F1788" s="497">
        <v>41759</v>
      </c>
      <c r="G1788" s="56">
        <v>6824</v>
      </c>
      <c r="H1788" s="86">
        <f t="shared" si="28"/>
        <v>0</v>
      </c>
      <c r="I1788" s="214" t="s">
        <v>12</v>
      </c>
    </row>
    <row r="1789" spans="1:9" x14ac:dyDescent="0.25">
      <c r="A1789" s="216"/>
      <c r="B1789" s="212" t="s">
        <v>1161</v>
      </c>
      <c r="C1789" s="332" t="s">
        <v>2804</v>
      </c>
      <c r="D1789" s="214" t="s">
        <v>54</v>
      </c>
      <c r="E1789" s="235">
        <v>3094</v>
      </c>
      <c r="F1789" s="497">
        <v>41759</v>
      </c>
      <c r="G1789" s="56">
        <v>3094</v>
      </c>
      <c r="H1789" s="86">
        <f t="shared" si="28"/>
        <v>0</v>
      </c>
      <c r="I1789" s="214" t="s">
        <v>12</v>
      </c>
    </row>
    <row r="1790" spans="1:9" x14ac:dyDescent="0.25">
      <c r="A1790" s="216">
        <v>41755</v>
      </c>
      <c r="B1790" s="212" t="s">
        <v>1162</v>
      </c>
      <c r="C1790" s="332" t="s">
        <v>2804</v>
      </c>
      <c r="D1790" s="214" t="s">
        <v>366</v>
      </c>
      <c r="E1790" s="235">
        <v>3813.4</v>
      </c>
      <c r="F1790" s="497">
        <v>41755</v>
      </c>
      <c r="G1790" s="44">
        <v>3813.4</v>
      </c>
      <c r="H1790" s="291">
        <f t="shared" si="28"/>
        <v>0</v>
      </c>
      <c r="I1790" s="214" t="s">
        <v>21</v>
      </c>
    </row>
    <row r="1791" spans="1:9" x14ac:dyDescent="0.25">
      <c r="A1791" s="216"/>
      <c r="B1791" s="212" t="s">
        <v>1163</v>
      </c>
      <c r="C1791" s="332" t="s">
        <v>2804</v>
      </c>
      <c r="D1791" s="214" t="s">
        <v>1782</v>
      </c>
      <c r="E1791" s="235">
        <v>3020.5</v>
      </c>
      <c r="F1791" s="557" t="s">
        <v>2940</v>
      </c>
      <c r="G1791" s="44">
        <v>3020.5</v>
      </c>
      <c r="H1791" s="86">
        <f t="shared" si="28"/>
        <v>0</v>
      </c>
      <c r="I1791" s="214" t="s">
        <v>12</v>
      </c>
    </row>
    <row r="1792" spans="1:9" x14ac:dyDescent="0.25">
      <c r="A1792" s="216"/>
      <c r="B1792" s="212" t="s">
        <v>1164</v>
      </c>
      <c r="C1792" s="332" t="s">
        <v>2804</v>
      </c>
      <c r="D1792" s="214" t="s">
        <v>523</v>
      </c>
      <c r="E1792" s="235">
        <v>4727</v>
      </c>
      <c r="F1792" s="554">
        <v>41771</v>
      </c>
      <c r="G1792" s="245">
        <v>4727</v>
      </c>
      <c r="H1792" s="86">
        <f t="shared" si="28"/>
        <v>0</v>
      </c>
      <c r="I1792" s="214"/>
    </row>
    <row r="1793" spans="1:9" x14ac:dyDescent="0.25">
      <c r="A1793" s="216"/>
      <c r="B1793" s="212" t="s">
        <v>1165</v>
      </c>
      <c r="C1793" s="332" t="s">
        <v>2804</v>
      </c>
      <c r="D1793" s="214" t="s">
        <v>57</v>
      </c>
      <c r="E1793" s="235">
        <v>1645</v>
      </c>
      <c r="F1793" s="497">
        <v>41759</v>
      </c>
      <c r="G1793" s="44">
        <v>1645</v>
      </c>
      <c r="H1793" s="86">
        <f t="shared" si="28"/>
        <v>0</v>
      </c>
      <c r="I1793" s="214" t="s">
        <v>12</v>
      </c>
    </row>
    <row r="1794" spans="1:9" x14ac:dyDescent="0.25">
      <c r="A1794" s="216"/>
      <c r="B1794" s="212" t="s">
        <v>1167</v>
      </c>
      <c r="C1794" s="332" t="s">
        <v>2804</v>
      </c>
      <c r="D1794" s="214" t="s">
        <v>523</v>
      </c>
      <c r="E1794" s="235">
        <v>1344</v>
      </c>
      <c r="F1794" s="497">
        <v>41755</v>
      </c>
      <c r="G1794" s="44">
        <v>1344</v>
      </c>
      <c r="H1794" s="86">
        <f t="shared" si="28"/>
        <v>0</v>
      </c>
      <c r="I1794" s="214"/>
    </row>
    <row r="1795" spans="1:9" x14ac:dyDescent="0.25">
      <c r="A1795" s="216"/>
      <c r="B1795" s="212" t="s">
        <v>1168</v>
      </c>
      <c r="C1795" s="332" t="s">
        <v>2804</v>
      </c>
      <c r="D1795" s="220" t="s">
        <v>53</v>
      </c>
      <c r="E1795" s="241">
        <v>0</v>
      </c>
      <c r="F1795" s="497"/>
      <c r="G1795" s="44"/>
      <c r="H1795" s="86">
        <f t="shared" si="28"/>
        <v>0</v>
      </c>
      <c r="I1795" s="214" t="s">
        <v>512</v>
      </c>
    </row>
    <row r="1796" spans="1:9" x14ac:dyDescent="0.25">
      <c r="A1796" s="216"/>
      <c r="B1796" s="212" t="s">
        <v>1170</v>
      </c>
      <c r="C1796" s="332" t="s">
        <v>2804</v>
      </c>
      <c r="D1796" s="214" t="s">
        <v>287</v>
      </c>
      <c r="E1796" s="235">
        <v>6518.4</v>
      </c>
      <c r="F1796" s="497">
        <v>41759</v>
      </c>
      <c r="G1796" s="44">
        <v>6518.4</v>
      </c>
      <c r="H1796" s="86">
        <f t="shared" si="28"/>
        <v>0</v>
      </c>
      <c r="I1796" s="214" t="s">
        <v>12</v>
      </c>
    </row>
    <row r="1797" spans="1:9" x14ac:dyDescent="0.25">
      <c r="A1797" s="216"/>
      <c r="B1797" s="212" t="s">
        <v>1171</v>
      </c>
      <c r="C1797" s="332" t="s">
        <v>2804</v>
      </c>
      <c r="D1797" s="214" t="s">
        <v>124</v>
      </c>
      <c r="E1797" s="235">
        <v>8676.7999999999993</v>
      </c>
      <c r="F1797" s="497">
        <v>41759</v>
      </c>
      <c r="G1797" s="56">
        <v>8676.7999999999993</v>
      </c>
      <c r="H1797" s="86">
        <f t="shared" si="28"/>
        <v>0</v>
      </c>
      <c r="I1797" s="214" t="s">
        <v>12</v>
      </c>
    </row>
    <row r="1798" spans="1:9" x14ac:dyDescent="0.25">
      <c r="A1798" s="216"/>
      <c r="B1798" s="212" t="s">
        <v>1172</v>
      </c>
      <c r="C1798" s="332" t="s">
        <v>2804</v>
      </c>
      <c r="D1798" s="214" t="s">
        <v>250</v>
      </c>
      <c r="E1798" s="235">
        <v>15541.2</v>
      </c>
      <c r="F1798" s="497">
        <v>41759</v>
      </c>
      <c r="G1798" s="56">
        <v>15541.2</v>
      </c>
      <c r="H1798" s="86">
        <f t="shared" si="28"/>
        <v>0</v>
      </c>
      <c r="I1798" s="214" t="s">
        <v>12</v>
      </c>
    </row>
    <row r="1799" spans="1:9" x14ac:dyDescent="0.25">
      <c r="A1799" s="216"/>
      <c r="B1799" s="212" t="s">
        <v>1173</v>
      </c>
      <c r="C1799" s="332" t="s">
        <v>2804</v>
      </c>
      <c r="D1799" s="214" t="s">
        <v>560</v>
      </c>
      <c r="E1799" s="235">
        <v>16842.05</v>
      </c>
      <c r="F1799" s="497">
        <v>41757</v>
      </c>
      <c r="G1799" s="44">
        <v>16842.05</v>
      </c>
      <c r="H1799" s="86">
        <f t="shared" ref="H1799:H1862" si="29">E1799-G1799</f>
        <v>0</v>
      </c>
      <c r="I1799" s="214" t="s">
        <v>65</v>
      </c>
    </row>
    <row r="1800" spans="1:9" x14ac:dyDescent="0.25">
      <c r="A1800" s="216"/>
      <c r="B1800" s="212" t="s">
        <v>1174</v>
      </c>
      <c r="C1800" s="332" t="s">
        <v>2804</v>
      </c>
      <c r="D1800" s="214" t="s">
        <v>147</v>
      </c>
      <c r="E1800" s="235">
        <v>9912.4</v>
      </c>
      <c r="F1800" s="497">
        <v>41757</v>
      </c>
      <c r="G1800" s="44">
        <v>9912.4</v>
      </c>
      <c r="H1800" s="86">
        <f t="shared" si="29"/>
        <v>0</v>
      </c>
      <c r="I1800" s="214" t="s">
        <v>65</v>
      </c>
    </row>
    <row r="1801" spans="1:9" x14ac:dyDescent="0.25">
      <c r="A1801" s="216"/>
      <c r="B1801" s="212" t="s">
        <v>1176</v>
      </c>
      <c r="C1801" s="332" t="s">
        <v>2804</v>
      </c>
      <c r="D1801" s="214" t="s">
        <v>194</v>
      </c>
      <c r="E1801" s="235">
        <v>6498</v>
      </c>
      <c r="F1801" s="497">
        <v>41757</v>
      </c>
      <c r="G1801" s="56">
        <v>6498</v>
      </c>
      <c r="H1801" s="86">
        <f t="shared" si="29"/>
        <v>0</v>
      </c>
      <c r="I1801" s="214" t="s">
        <v>65</v>
      </c>
    </row>
    <row r="1802" spans="1:9" x14ac:dyDescent="0.25">
      <c r="A1802" s="216"/>
      <c r="B1802" s="212" t="s">
        <v>1178</v>
      </c>
      <c r="C1802" s="332" t="s">
        <v>2804</v>
      </c>
      <c r="D1802" s="214" t="s">
        <v>258</v>
      </c>
      <c r="E1802" s="235">
        <v>1863.2</v>
      </c>
      <c r="F1802" s="497">
        <v>41757</v>
      </c>
      <c r="G1802" s="56">
        <v>1863.2</v>
      </c>
      <c r="H1802" s="86">
        <f t="shared" si="29"/>
        <v>0</v>
      </c>
      <c r="I1802" s="214" t="s">
        <v>65</v>
      </c>
    </row>
    <row r="1803" spans="1:9" x14ac:dyDescent="0.25">
      <c r="A1803" s="216"/>
      <c r="B1803" s="212" t="s">
        <v>1179</v>
      </c>
      <c r="C1803" s="332" t="s">
        <v>2804</v>
      </c>
      <c r="D1803" s="214" t="s">
        <v>231</v>
      </c>
      <c r="E1803" s="235">
        <v>2029.5</v>
      </c>
      <c r="F1803" s="497">
        <v>41757</v>
      </c>
      <c r="G1803" s="56">
        <v>2029.5</v>
      </c>
      <c r="H1803" s="86">
        <f t="shared" si="29"/>
        <v>0</v>
      </c>
      <c r="I1803" s="214" t="s">
        <v>65</v>
      </c>
    </row>
    <row r="1804" spans="1:9" x14ac:dyDescent="0.25">
      <c r="A1804" s="216"/>
      <c r="B1804" s="212" t="s">
        <v>1180</v>
      </c>
      <c r="C1804" s="332" t="s">
        <v>2804</v>
      </c>
      <c r="D1804" s="214" t="s">
        <v>8</v>
      </c>
      <c r="E1804" s="235">
        <v>2860</v>
      </c>
      <c r="F1804" s="497">
        <v>41757</v>
      </c>
      <c r="G1804" s="56">
        <v>2860</v>
      </c>
      <c r="H1804" s="86">
        <f t="shared" si="29"/>
        <v>0</v>
      </c>
      <c r="I1804" s="214" t="s">
        <v>8</v>
      </c>
    </row>
    <row r="1805" spans="1:9" x14ac:dyDescent="0.25">
      <c r="A1805" s="216"/>
      <c r="B1805" s="212" t="s">
        <v>1181</v>
      </c>
      <c r="C1805" s="332" t="s">
        <v>2804</v>
      </c>
      <c r="D1805" s="214" t="s">
        <v>233</v>
      </c>
      <c r="E1805" s="235">
        <v>1031.2</v>
      </c>
      <c r="F1805" s="497">
        <v>41757</v>
      </c>
      <c r="G1805" s="56">
        <v>1031.2</v>
      </c>
      <c r="H1805" s="86">
        <f t="shared" si="29"/>
        <v>0</v>
      </c>
      <c r="I1805" s="214" t="s">
        <v>65</v>
      </c>
    </row>
    <row r="1806" spans="1:9" x14ac:dyDescent="0.25">
      <c r="A1806" s="216"/>
      <c r="B1806" s="212" t="s">
        <v>1182</v>
      </c>
      <c r="C1806" s="332" t="s">
        <v>2804</v>
      </c>
      <c r="D1806" s="214" t="s">
        <v>133</v>
      </c>
      <c r="E1806" s="235">
        <v>14994</v>
      </c>
      <c r="F1806" s="497">
        <v>41755</v>
      </c>
      <c r="G1806" s="44">
        <v>14994</v>
      </c>
      <c r="H1806" s="86">
        <f t="shared" si="29"/>
        <v>0</v>
      </c>
      <c r="I1806" s="214"/>
    </row>
    <row r="1807" spans="1:9" x14ac:dyDescent="0.25">
      <c r="A1807" s="216"/>
      <c r="B1807" s="212" t="s">
        <v>1183</v>
      </c>
      <c r="C1807" s="332" t="s">
        <v>2804</v>
      </c>
      <c r="D1807" s="214" t="s">
        <v>99</v>
      </c>
      <c r="E1807" s="235">
        <v>364.5</v>
      </c>
      <c r="F1807" s="497">
        <v>41755</v>
      </c>
      <c r="G1807" s="44">
        <v>364.5</v>
      </c>
      <c r="H1807" s="86">
        <f t="shared" si="29"/>
        <v>0</v>
      </c>
      <c r="I1807" s="214"/>
    </row>
    <row r="1808" spans="1:9" x14ac:dyDescent="0.25">
      <c r="A1808" s="216"/>
      <c r="B1808" s="212" t="s">
        <v>1184</v>
      </c>
      <c r="C1808" s="332" t="s">
        <v>2804</v>
      </c>
      <c r="D1808" s="214" t="s">
        <v>316</v>
      </c>
      <c r="E1808" s="235">
        <v>1100</v>
      </c>
      <c r="F1808" s="497">
        <v>41759</v>
      </c>
      <c r="G1808" s="44">
        <v>1100</v>
      </c>
      <c r="H1808" s="86">
        <f t="shared" si="29"/>
        <v>0</v>
      </c>
      <c r="I1808" s="214" t="s">
        <v>12</v>
      </c>
    </row>
    <row r="1809" spans="1:9" x14ac:dyDescent="0.25">
      <c r="A1809" s="216"/>
      <c r="B1809" s="212" t="s">
        <v>1185</v>
      </c>
      <c r="C1809" s="332" t="s">
        <v>2804</v>
      </c>
      <c r="D1809" s="214" t="s">
        <v>244</v>
      </c>
      <c r="E1809" s="235">
        <v>27403.200000000001</v>
      </c>
      <c r="F1809" s="566" t="s">
        <v>2941</v>
      </c>
      <c r="G1809" s="245">
        <v>27403.200000000001</v>
      </c>
      <c r="H1809" s="86">
        <f t="shared" si="29"/>
        <v>0</v>
      </c>
      <c r="I1809" s="214" t="s">
        <v>162</v>
      </c>
    </row>
    <row r="1810" spans="1:9" x14ac:dyDescent="0.25">
      <c r="A1810" s="216"/>
      <c r="B1810" s="212" t="s">
        <v>1186</v>
      </c>
      <c r="C1810" s="332" t="s">
        <v>2804</v>
      </c>
      <c r="D1810" s="214" t="s">
        <v>310</v>
      </c>
      <c r="E1810" s="235">
        <v>24081.599999999999</v>
      </c>
      <c r="F1810" s="566" t="s">
        <v>2942</v>
      </c>
      <c r="G1810" s="245">
        <v>24081.599999999999</v>
      </c>
      <c r="H1810" s="86">
        <f t="shared" si="29"/>
        <v>0</v>
      </c>
      <c r="I1810" s="214" t="s">
        <v>162</v>
      </c>
    </row>
    <row r="1811" spans="1:9" x14ac:dyDescent="0.25">
      <c r="A1811" s="216"/>
      <c r="B1811" s="212" t="s">
        <v>1187</v>
      </c>
      <c r="C1811" s="332" t="s">
        <v>2804</v>
      </c>
      <c r="D1811" s="214" t="s">
        <v>101</v>
      </c>
      <c r="E1811" s="235">
        <v>72740.399999999994</v>
      </c>
      <c r="F1811" s="566" t="s">
        <v>2943</v>
      </c>
      <c r="G1811" s="245">
        <v>72740.399999999994</v>
      </c>
      <c r="H1811" s="86">
        <f t="shared" si="29"/>
        <v>0</v>
      </c>
      <c r="I1811" s="214" t="s">
        <v>162</v>
      </c>
    </row>
    <row r="1812" spans="1:9" x14ac:dyDescent="0.25">
      <c r="A1812" s="216"/>
      <c r="B1812" s="212" t="s">
        <v>1188</v>
      </c>
      <c r="C1812" s="332" t="s">
        <v>2804</v>
      </c>
      <c r="D1812" s="214" t="s">
        <v>392</v>
      </c>
      <c r="E1812" s="235">
        <v>20</v>
      </c>
      <c r="F1812" s="497">
        <v>41755</v>
      </c>
      <c r="G1812" s="44">
        <v>20</v>
      </c>
      <c r="H1812" s="86">
        <f t="shared" si="29"/>
        <v>0</v>
      </c>
      <c r="I1812" s="214"/>
    </row>
    <row r="1813" spans="1:9" x14ac:dyDescent="0.25">
      <c r="A1813" s="216"/>
      <c r="B1813" s="212" t="s">
        <v>1189</v>
      </c>
      <c r="C1813" s="332" t="s">
        <v>2804</v>
      </c>
      <c r="D1813" s="214" t="s">
        <v>24</v>
      </c>
      <c r="E1813" s="235">
        <v>1504.4</v>
      </c>
      <c r="F1813" s="497">
        <v>41755</v>
      </c>
      <c r="G1813" s="44">
        <v>1504.4</v>
      </c>
      <c r="H1813" s="86">
        <f t="shared" si="29"/>
        <v>0</v>
      </c>
      <c r="I1813" s="214" t="s">
        <v>8</v>
      </c>
    </row>
    <row r="1814" spans="1:9" ht="23.25" x14ac:dyDescent="0.25">
      <c r="A1814" s="216"/>
      <c r="B1814" s="212" t="s">
        <v>1190</v>
      </c>
      <c r="C1814" s="332" t="s">
        <v>2804</v>
      </c>
      <c r="D1814" s="214" t="s">
        <v>180</v>
      </c>
      <c r="E1814" s="246">
        <v>32333.4</v>
      </c>
      <c r="F1814" s="569" t="s">
        <v>2944</v>
      </c>
      <c r="G1814" s="245">
        <v>32333.4</v>
      </c>
      <c r="H1814" s="86">
        <f t="shared" si="29"/>
        <v>0</v>
      </c>
      <c r="I1814" s="214" t="s">
        <v>330</v>
      </c>
    </row>
    <row r="1815" spans="1:9" x14ac:dyDescent="0.25">
      <c r="A1815" s="216">
        <v>41756</v>
      </c>
      <c r="B1815" s="212" t="s">
        <v>1191</v>
      </c>
      <c r="C1815" s="332" t="s">
        <v>2804</v>
      </c>
      <c r="D1815" s="214" t="s">
        <v>651</v>
      </c>
      <c r="E1815" s="235">
        <v>7271.7</v>
      </c>
      <c r="F1815" s="497">
        <v>41756</v>
      </c>
      <c r="G1815" s="44">
        <v>7271.7</v>
      </c>
      <c r="H1815" s="86">
        <f t="shared" si="29"/>
        <v>0</v>
      </c>
      <c r="I1815" s="214"/>
    </row>
    <row r="1816" spans="1:9" x14ac:dyDescent="0.25">
      <c r="A1816" s="216"/>
      <c r="B1816" s="212" t="s">
        <v>1192</v>
      </c>
      <c r="C1816" s="332" t="s">
        <v>2804</v>
      </c>
      <c r="D1816" s="214" t="s">
        <v>106</v>
      </c>
      <c r="E1816" s="235">
        <v>130819</v>
      </c>
      <c r="F1816" s="554">
        <v>41772</v>
      </c>
      <c r="G1816" s="245">
        <v>130819</v>
      </c>
      <c r="H1816" s="86">
        <f t="shared" si="29"/>
        <v>0</v>
      </c>
      <c r="I1816" s="58"/>
    </row>
    <row r="1817" spans="1:9" x14ac:dyDescent="0.25">
      <c r="A1817" s="216"/>
      <c r="B1817" s="212" t="s">
        <v>1193</v>
      </c>
      <c r="C1817" s="332" t="s">
        <v>2804</v>
      </c>
      <c r="D1817" s="214" t="s">
        <v>106</v>
      </c>
      <c r="E1817" s="235">
        <v>135026</v>
      </c>
      <c r="F1817" s="554">
        <v>41772</v>
      </c>
      <c r="G1817" s="245">
        <v>135026</v>
      </c>
      <c r="H1817" s="86">
        <f t="shared" si="29"/>
        <v>0</v>
      </c>
      <c r="I1817" s="214"/>
    </row>
    <row r="1818" spans="1:9" x14ac:dyDescent="0.25">
      <c r="A1818" s="216"/>
      <c r="B1818" s="212" t="s">
        <v>1194</v>
      </c>
      <c r="C1818" s="332" t="s">
        <v>2804</v>
      </c>
      <c r="D1818" s="214" t="s">
        <v>106</v>
      </c>
      <c r="E1818" s="235">
        <v>183024</v>
      </c>
      <c r="F1818" s="554">
        <v>41769</v>
      </c>
      <c r="G1818" s="245">
        <v>183024</v>
      </c>
      <c r="H1818" s="86">
        <f t="shared" si="29"/>
        <v>0</v>
      </c>
      <c r="I1818" s="214"/>
    </row>
    <row r="1819" spans="1:9" x14ac:dyDescent="0.25">
      <c r="A1819" s="216"/>
      <c r="B1819" s="212" t="s">
        <v>1195</v>
      </c>
      <c r="C1819" s="332" t="s">
        <v>2804</v>
      </c>
      <c r="D1819" s="214" t="s">
        <v>106</v>
      </c>
      <c r="E1819" s="235">
        <v>142104</v>
      </c>
      <c r="F1819" s="554">
        <v>41772</v>
      </c>
      <c r="G1819" s="245">
        <v>142104</v>
      </c>
      <c r="H1819" s="86">
        <f t="shared" si="29"/>
        <v>0</v>
      </c>
      <c r="I1819" s="214"/>
    </row>
    <row r="1820" spans="1:9" x14ac:dyDescent="0.25">
      <c r="A1820" s="216"/>
      <c r="B1820" s="212" t="s">
        <v>1196</v>
      </c>
      <c r="C1820" s="332" t="s">
        <v>2804</v>
      </c>
      <c r="D1820" s="214" t="s">
        <v>106</v>
      </c>
      <c r="E1820" s="235">
        <v>161758</v>
      </c>
      <c r="F1820" s="554">
        <v>41772</v>
      </c>
      <c r="G1820" s="245">
        <v>161758</v>
      </c>
      <c r="H1820" s="86">
        <f t="shared" si="29"/>
        <v>0</v>
      </c>
      <c r="I1820" s="214"/>
    </row>
    <row r="1821" spans="1:9" x14ac:dyDescent="0.25">
      <c r="A1821" s="216"/>
      <c r="B1821" s="212" t="s">
        <v>1197</v>
      </c>
      <c r="C1821" s="332" t="s">
        <v>2804</v>
      </c>
      <c r="D1821" s="214" t="s">
        <v>106</v>
      </c>
      <c r="E1821" s="235">
        <v>406212</v>
      </c>
      <c r="F1821" s="554">
        <v>41773</v>
      </c>
      <c r="G1821" s="245">
        <v>406212</v>
      </c>
      <c r="H1821" s="86">
        <f t="shared" si="29"/>
        <v>0</v>
      </c>
      <c r="I1821" s="214"/>
    </row>
    <row r="1822" spans="1:9" x14ac:dyDescent="0.25">
      <c r="A1822" s="216"/>
      <c r="B1822" s="212" t="s">
        <v>1198</v>
      </c>
      <c r="C1822" s="332" t="s">
        <v>2804</v>
      </c>
      <c r="D1822" s="214" t="s">
        <v>85</v>
      </c>
      <c r="E1822" s="235">
        <v>10316.6</v>
      </c>
      <c r="F1822" s="497">
        <v>41757</v>
      </c>
      <c r="G1822" s="44">
        <v>10316.6</v>
      </c>
      <c r="H1822" s="86">
        <f t="shared" si="29"/>
        <v>0</v>
      </c>
      <c r="I1822" s="214" t="s">
        <v>162</v>
      </c>
    </row>
    <row r="1823" spans="1:9" x14ac:dyDescent="0.25">
      <c r="A1823" s="216"/>
      <c r="B1823" s="212" t="s">
        <v>1199</v>
      </c>
      <c r="C1823" s="332" t="s">
        <v>2804</v>
      </c>
      <c r="D1823" s="214" t="s">
        <v>2945</v>
      </c>
      <c r="E1823" s="235">
        <v>2150.5</v>
      </c>
      <c r="F1823" s="554" t="s">
        <v>2946</v>
      </c>
      <c r="G1823" s="44">
        <v>2150.5</v>
      </c>
      <c r="H1823" s="86">
        <f t="shared" si="29"/>
        <v>0</v>
      </c>
      <c r="I1823" s="214"/>
    </row>
    <row r="1824" spans="1:9" x14ac:dyDescent="0.25">
      <c r="A1824" s="216"/>
      <c r="B1824" s="212" t="s">
        <v>1200</v>
      </c>
      <c r="C1824" s="332" t="s">
        <v>2804</v>
      </c>
      <c r="D1824" s="214" t="s">
        <v>68</v>
      </c>
      <c r="E1824" s="235">
        <v>4221</v>
      </c>
      <c r="F1824" s="497">
        <v>41756</v>
      </c>
      <c r="G1824" s="44">
        <v>4221</v>
      </c>
      <c r="H1824" s="86">
        <f t="shared" si="29"/>
        <v>0</v>
      </c>
      <c r="I1824" s="214" t="s">
        <v>21</v>
      </c>
    </row>
    <row r="1825" spans="1:9" x14ac:dyDescent="0.25">
      <c r="A1825" s="216"/>
      <c r="B1825" s="212" t="s">
        <v>1201</v>
      </c>
      <c r="C1825" s="332" t="s">
        <v>2804</v>
      </c>
      <c r="D1825" s="214" t="s">
        <v>62</v>
      </c>
      <c r="E1825" s="235">
        <v>22647</v>
      </c>
      <c r="F1825" s="497">
        <v>41756</v>
      </c>
      <c r="G1825" s="44">
        <v>22647</v>
      </c>
      <c r="H1825" s="86">
        <f t="shared" si="29"/>
        <v>0</v>
      </c>
      <c r="I1825" s="214" t="s">
        <v>21</v>
      </c>
    </row>
    <row r="1826" spans="1:9" x14ac:dyDescent="0.25">
      <c r="A1826" s="216"/>
      <c r="B1826" s="212" t="s">
        <v>1203</v>
      </c>
      <c r="C1826" s="332" t="s">
        <v>2804</v>
      </c>
      <c r="D1826" s="214" t="s">
        <v>14</v>
      </c>
      <c r="E1826" s="235">
        <v>11317.6</v>
      </c>
      <c r="F1826" s="497">
        <v>41756</v>
      </c>
      <c r="G1826" s="44">
        <v>11317.6</v>
      </c>
      <c r="H1826" s="86">
        <f t="shared" si="29"/>
        <v>0</v>
      </c>
      <c r="I1826" s="214" t="s">
        <v>21</v>
      </c>
    </row>
    <row r="1827" spans="1:9" x14ac:dyDescent="0.25">
      <c r="A1827" s="216"/>
      <c r="B1827" s="212" t="s">
        <v>1204</v>
      </c>
      <c r="C1827" s="332" t="s">
        <v>2804</v>
      </c>
      <c r="D1827" s="214" t="s">
        <v>19</v>
      </c>
      <c r="E1827" s="235">
        <v>648139.97</v>
      </c>
      <c r="F1827" s="560" t="s">
        <v>4936</v>
      </c>
      <c r="G1827" s="44">
        <f>126156.16+314600+207383.81</f>
        <v>648139.97</v>
      </c>
      <c r="H1827" s="86">
        <f t="shared" si="29"/>
        <v>0</v>
      </c>
      <c r="I1827" s="214"/>
    </row>
    <row r="1828" spans="1:9" x14ac:dyDescent="0.25">
      <c r="A1828" s="216"/>
      <c r="B1828" s="212" t="s">
        <v>1205</v>
      </c>
      <c r="C1828" s="332" t="s">
        <v>2804</v>
      </c>
      <c r="D1828" s="214" t="s">
        <v>517</v>
      </c>
      <c r="E1828" s="235">
        <v>1821.5</v>
      </c>
      <c r="F1828" s="497">
        <v>41756</v>
      </c>
      <c r="G1828" s="44">
        <v>1821.5</v>
      </c>
      <c r="H1828" s="86">
        <f t="shared" si="29"/>
        <v>0</v>
      </c>
      <c r="I1828" s="214"/>
    </row>
    <row r="1829" spans="1:9" x14ac:dyDescent="0.25">
      <c r="A1829" s="216"/>
      <c r="B1829" s="212" t="s">
        <v>1207</v>
      </c>
      <c r="C1829" s="332" t="s">
        <v>2804</v>
      </c>
      <c r="D1829" s="214" t="s">
        <v>881</v>
      </c>
      <c r="E1829" s="235">
        <v>1137.5</v>
      </c>
      <c r="F1829" s="497">
        <v>41756</v>
      </c>
      <c r="G1829" s="44">
        <v>1137.5</v>
      </c>
      <c r="H1829" s="86">
        <f t="shared" si="29"/>
        <v>0</v>
      </c>
      <c r="I1829" s="214"/>
    </row>
    <row r="1830" spans="1:9" x14ac:dyDescent="0.25">
      <c r="A1830" s="216"/>
      <c r="B1830" s="212" t="s">
        <v>1209</v>
      </c>
      <c r="C1830" s="332" t="s">
        <v>2804</v>
      </c>
      <c r="D1830" s="214" t="s">
        <v>98</v>
      </c>
      <c r="E1830" s="235">
        <v>8563.5</v>
      </c>
      <c r="F1830" s="497">
        <v>41756</v>
      </c>
      <c r="G1830" s="44">
        <v>8563.5</v>
      </c>
      <c r="H1830" s="86">
        <f t="shared" si="29"/>
        <v>0</v>
      </c>
      <c r="I1830" s="214"/>
    </row>
    <row r="1831" spans="1:9" x14ac:dyDescent="0.25">
      <c r="A1831" s="216"/>
      <c r="B1831" s="212" t="s">
        <v>1210</v>
      </c>
      <c r="C1831" s="332" t="s">
        <v>2804</v>
      </c>
      <c r="D1831" s="214" t="s">
        <v>8</v>
      </c>
      <c r="E1831" s="235">
        <v>652</v>
      </c>
      <c r="F1831" s="497">
        <v>41756</v>
      </c>
      <c r="G1831" s="44">
        <v>652</v>
      </c>
      <c r="H1831" s="86">
        <f t="shared" si="29"/>
        <v>0</v>
      </c>
      <c r="I1831" s="214" t="s">
        <v>8</v>
      </c>
    </row>
    <row r="1832" spans="1:9" x14ac:dyDescent="0.25">
      <c r="A1832" s="216"/>
      <c r="B1832" s="212" t="s">
        <v>1211</v>
      </c>
      <c r="C1832" s="332" t="s">
        <v>2804</v>
      </c>
      <c r="D1832" s="214" t="s">
        <v>8</v>
      </c>
      <c r="E1832" s="235">
        <v>2538.1999999999998</v>
      </c>
      <c r="F1832" s="497">
        <v>41756</v>
      </c>
      <c r="G1832" s="44">
        <v>2538.1999999999998</v>
      </c>
      <c r="H1832" s="86">
        <f t="shared" si="29"/>
        <v>0</v>
      </c>
      <c r="I1832" s="214" t="s">
        <v>8</v>
      </c>
    </row>
    <row r="1833" spans="1:9" x14ac:dyDescent="0.25">
      <c r="A1833" s="216"/>
      <c r="B1833" s="212" t="s">
        <v>1212</v>
      </c>
      <c r="C1833" s="332" t="s">
        <v>2804</v>
      </c>
      <c r="D1833" s="214" t="s">
        <v>55</v>
      </c>
      <c r="E1833" s="235">
        <v>10189.6</v>
      </c>
      <c r="F1833" s="557" t="s">
        <v>2947</v>
      </c>
      <c r="G1833" s="44">
        <v>10189.6</v>
      </c>
      <c r="H1833" s="86">
        <f t="shared" si="29"/>
        <v>0</v>
      </c>
      <c r="I1833" s="214" t="s">
        <v>8</v>
      </c>
    </row>
    <row r="1834" spans="1:9" x14ac:dyDescent="0.25">
      <c r="A1834" s="216"/>
      <c r="B1834" s="212" t="s">
        <v>1213</v>
      </c>
      <c r="C1834" s="332" t="s">
        <v>2804</v>
      </c>
      <c r="D1834" s="214" t="s">
        <v>136</v>
      </c>
      <c r="E1834" s="235">
        <v>5164.3999999999996</v>
      </c>
      <c r="F1834" s="497">
        <v>41756</v>
      </c>
      <c r="G1834" s="44">
        <v>5164.3999999999996</v>
      </c>
      <c r="H1834" s="86">
        <f t="shared" si="29"/>
        <v>0</v>
      </c>
      <c r="I1834" s="214"/>
    </row>
    <row r="1835" spans="1:9" x14ac:dyDescent="0.25">
      <c r="A1835" s="216"/>
      <c r="B1835" s="212" t="s">
        <v>1214</v>
      </c>
      <c r="C1835" s="332" t="s">
        <v>2804</v>
      </c>
      <c r="D1835" s="214" t="s">
        <v>130</v>
      </c>
      <c r="E1835" s="235">
        <v>13337.1</v>
      </c>
      <c r="F1835" s="557" t="s">
        <v>2948</v>
      </c>
      <c r="G1835" s="245">
        <v>13337.1</v>
      </c>
      <c r="H1835" s="86">
        <f t="shared" si="29"/>
        <v>0</v>
      </c>
      <c r="I1835" s="214" t="s">
        <v>21</v>
      </c>
    </row>
    <row r="1836" spans="1:9" x14ac:dyDescent="0.25">
      <c r="A1836" s="216"/>
      <c r="B1836" s="212" t="s">
        <v>1215</v>
      </c>
      <c r="C1836" s="332" t="s">
        <v>2804</v>
      </c>
      <c r="D1836" s="214" t="s">
        <v>2949</v>
      </c>
      <c r="E1836" s="235">
        <v>32816.199999999997</v>
      </c>
      <c r="F1836" s="557" t="s">
        <v>2950</v>
      </c>
      <c r="G1836" s="44">
        <v>32816.199999999997</v>
      </c>
      <c r="H1836" s="86">
        <f t="shared" si="29"/>
        <v>0</v>
      </c>
      <c r="I1836" s="214" t="s">
        <v>8</v>
      </c>
    </row>
    <row r="1837" spans="1:9" x14ac:dyDescent="0.25">
      <c r="A1837" s="216"/>
      <c r="B1837" s="212" t="s">
        <v>1216</v>
      </c>
      <c r="C1837" s="332" t="s">
        <v>2804</v>
      </c>
      <c r="D1837" s="214" t="s">
        <v>83</v>
      </c>
      <c r="E1837" s="235">
        <v>3159</v>
      </c>
      <c r="F1837" s="497">
        <v>41756</v>
      </c>
      <c r="G1837" s="44">
        <v>3159</v>
      </c>
      <c r="H1837" s="86">
        <f t="shared" si="29"/>
        <v>0</v>
      </c>
      <c r="I1837" s="214" t="s">
        <v>21</v>
      </c>
    </row>
    <row r="1838" spans="1:9" x14ac:dyDescent="0.25">
      <c r="A1838" s="216"/>
      <c r="B1838" s="212" t="s">
        <v>1218</v>
      </c>
      <c r="C1838" s="332" t="s">
        <v>2804</v>
      </c>
      <c r="D1838" s="214" t="s">
        <v>765</v>
      </c>
      <c r="E1838" s="235">
        <v>32880.1</v>
      </c>
      <c r="F1838" s="497">
        <v>41757</v>
      </c>
      <c r="G1838" s="44">
        <v>32880.1</v>
      </c>
      <c r="H1838" s="86">
        <f t="shared" si="29"/>
        <v>0</v>
      </c>
      <c r="I1838" s="214" t="s">
        <v>65</v>
      </c>
    </row>
    <row r="1839" spans="1:9" x14ac:dyDescent="0.25">
      <c r="A1839" s="216"/>
      <c r="B1839" s="212" t="s">
        <v>1219</v>
      </c>
      <c r="C1839" s="332" t="s">
        <v>2804</v>
      </c>
      <c r="D1839" s="214" t="s">
        <v>188</v>
      </c>
      <c r="E1839" s="235">
        <v>3065.2</v>
      </c>
      <c r="F1839" s="497">
        <v>41756</v>
      </c>
      <c r="G1839" s="44">
        <v>3065.2</v>
      </c>
      <c r="H1839" s="86">
        <f t="shared" si="29"/>
        <v>0</v>
      </c>
      <c r="I1839" s="214" t="s">
        <v>21</v>
      </c>
    </row>
    <row r="1840" spans="1:9" x14ac:dyDescent="0.25">
      <c r="A1840" s="216"/>
      <c r="B1840" s="212" t="s">
        <v>1220</v>
      </c>
      <c r="C1840" s="332" t="s">
        <v>2804</v>
      </c>
      <c r="D1840" s="214" t="s">
        <v>215</v>
      </c>
      <c r="E1840" s="235">
        <v>435</v>
      </c>
      <c r="F1840" s="497">
        <v>41756</v>
      </c>
      <c r="G1840" s="44">
        <v>435</v>
      </c>
      <c r="H1840" s="86">
        <f t="shared" si="29"/>
        <v>0</v>
      </c>
      <c r="I1840" s="214"/>
    </row>
    <row r="1841" spans="1:9" x14ac:dyDescent="0.25">
      <c r="A1841" s="216"/>
      <c r="B1841" s="212" t="s">
        <v>1221</v>
      </c>
      <c r="C1841" s="332" t="s">
        <v>2804</v>
      </c>
      <c r="D1841" s="214" t="s">
        <v>218</v>
      </c>
      <c r="E1841" s="235">
        <v>23736</v>
      </c>
      <c r="F1841" s="554">
        <v>41761</v>
      </c>
      <c r="G1841" s="245">
        <v>23736</v>
      </c>
      <c r="H1841" s="86">
        <f t="shared" si="29"/>
        <v>0</v>
      </c>
      <c r="I1841" s="214" t="s">
        <v>12</v>
      </c>
    </row>
    <row r="1842" spans="1:9" x14ac:dyDescent="0.25">
      <c r="A1842" s="216"/>
      <c r="B1842" s="212" t="s">
        <v>1222</v>
      </c>
      <c r="C1842" s="332" t="s">
        <v>2804</v>
      </c>
      <c r="D1842" s="214" t="s">
        <v>188</v>
      </c>
      <c r="E1842" s="235">
        <v>189</v>
      </c>
      <c r="F1842" s="497">
        <v>41756</v>
      </c>
      <c r="G1842" s="44">
        <v>189</v>
      </c>
      <c r="H1842" s="86">
        <f t="shared" si="29"/>
        <v>0</v>
      </c>
      <c r="I1842" s="214" t="s">
        <v>21</v>
      </c>
    </row>
    <row r="1843" spans="1:9" x14ac:dyDescent="0.25">
      <c r="A1843" s="216"/>
      <c r="B1843" s="212" t="s">
        <v>1224</v>
      </c>
      <c r="C1843" s="332" t="s">
        <v>2804</v>
      </c>
      <c r="D1843" s="220" t="s">
        <v>53</v>
      </c>
      <c r="E1843" s="241">
        <v>0</v>
      </c>
      <c r="F1843" s="497"/>
      <c r="G1843" s="44">
        <v>0</v>
      </c>
      <c r="H1843" s="86">
        <f t="shared" si="29"/>
        <v>0</v>
      </c>
      <c r="I1843" s="214" t="s">
        <v>324</v>
      </c>
    </row>
    <row r="1844" spans="1:9" x14ac:dyDescent="0.25">
      <c r="A1844" s="216"/>
      <c r="B1844" s="212" t="s">
        <v>1225</v>
      </c>
      <c r="C1844" s="332" t="s">
        <v>2804</v>
      </c>
      <c r="D1844" s="214" t="s">
        <v>1782</v>
      </c>
      <c r="E1844" s="235">
        <v>1975.6</v>
      </c>
      <c r="F1844" s="497">
        <v>41758</v>
      </c>
      <c r="G1844" s="44">
        <v>1975.6</v>
      </c>
      <c r="H1844" s="86">
        <f t="shared" si="29"/>
        <v>0</v>
      </c>
      <c r="I1844" s="214" t="s">
        <v>12</v>
      </c>
    </row>
    <row r="1845" spans="1:9" x14ac:dyDescent="0.25">
      <c r="A1845" s="216"/>
      <c r="B1845" s="212" t="s">
        <v>1226</v>
      </c>
      <c r="C1845" s="332" t="s">
        <v>2804</v>
      </c>
      <c r="D1845" s="214" t="s">
        <v>287</v>
      </c>
      <c r="E1845" s="235">
        <v>5337.6</v>
      </c>
      <c r="F1845" s="497">
        <v>41758</v>
      </c>
      <c r="G1845" s="44">
        <v>5337.6</v>
      </c>
      <c r="H1845" s="86">
        <f t="shared" si="29"/>
        <v>0</v>
      </c>
      <c r="I1845" s="214" t="s">
        <v>12</v>
      </c>
    </row>
    <row r="1846" spans="1:9" x14ac:dyDescent="0.25">
      <c r="A1846" s="216"/>
      <c r="B1846" s="212" t="s">
        <v>1227</v>
      </c>
      <c r="C1846" s="332" t="s">
        <v>2804</v>
      </c>
      <c r="D1846" s="214" t="s">
        <v>8</v>
      </c>
      <c r="E1846" s="235">
        <v>2822.5</v>
      </c>
      <c r="F1846" s="497">
        <v>41756</v>
      </c>
      <c r="G1846" s="44">
        <v>2822.5</v>
      </c>
      <c r="H1846" s="86">
        <f t="shared" si="29"/>
        <v>0</v>
      </c>
      <c r="I1846" s="214" t="s">
        <v>8</v>
      </c>
    </row>
    <row r="1847" spans="1:9" x14ac:dyDescent="0.25">
      <c r="A1847" s="216"/>
      <c r="B1847" s="212" t="s">
        <v>1229</v>
      </c>
      <c r="C1847" s="332" t="s">
        <v>2804</v>
      </c>
      <c r="D1847" s="214" t="s">
        <v>17</v>
      </c>
      <c r="E1847" s="235">
        <v>748</v>
      </c>
      <c r="F1847" s="497">
        <v>41756</v>
      </c>
      <c r="G1847" s="44">
        <v>748</v>
      </c>
      <c r="H1847" s="86">
        <f t="shared" si="29"/>
        <v>0</v>
      </c>
      <c r="I1847" s="214"/>
    </row>
    <row r="1848" spans="1:9" x14ac:dyDescent="0.25">
      <c r="A1848" s="216"/>
      <c r="B1848" s="212" t="s">
        <v>1230</v>
      </c>
      <c r="C1848" s="332" t="s">
        <v>2804</v>
      </c>
      <c r="D1848" s="214" t="s">
        <v>8</v>
      </c>
      <c r="E1848" s="235">
        <v>726</v>
      </c>
      <c r="F1848" s="497">
        <v>41756</v>
      </c>
      <c r="G1848" s="44">
        <v>726</v>
      </c>
      <c r="H1848" s="86">
        <f t="shared" si="29"/>
        <v>0</v>
      </c>
      <c r="I1848" s="214" t="s">
        <v>8</v>
      </c>
    </row>
    <row r="1849" spans="1:9" x14ac:dyDescent="0.25">
      <c r="A1849" s="216"/>
      <c r="B1849" s="212" t="s">
        <v>1231</v>
      </c>
      <c r="C1849" s="332" t="s">
        <v>2804</v>
      </c>
      <c r="D1849" s="214" t="s">
        <v>29</v>
      </c>
      <c r="E1849" s="235">
        <v>2636</v>
      </c>
      <c r="F1849" s="497">
        <v>41758</v>
      </c>
      <c r="G1849" s="44">
        <v>2636</v>
      </c>
      <c r="H1849" s="86">
        <f t="shared" si="29"/>
        <v>0</v>
      </c>
      <c r="I1849" s="214" t="s">
        <v>12</v>
      </c>
    </row>
    <row r="1850" spans="1:9" x14ac:dyDescent="0.25">
      <c r="A1850" s="216"/>
      <c r="B1850" s="212" t="s">
        <v>1232</v>
      </c>
      <c r="C1850" s="332" t="s">
        <v>2804</v>
      </c>
      <c r="D1850" s="214" t="s">
        <v>245</v>
      </c>
      <c r="E1850" s="235">
        <v>23785</v>
      </c>
      <c r="F1850" s="497">
        <v>41757</v>
      </c>
      <c r="G1850" s="44">
        <v>23785</v>
      </c>
      <c r="H1850" s="86">
        <f t="shared" si="29"/>
        <v>0</v>
      </c>
      <c r="I1850" s="214" t="s">
        <v>27</v>
      </c>
    </row>
    <row r="1851" spans="1:9" x14ac:dyDescent="0.25">
      <c r="A1851" s="216"/>
      <c r="B1851" s="212" t="s">
        <v>1234</v>
      </c>
      <c r="C1851" s="332" t="s">
        <v>2804</v>
      </c>
      <c r="D1851" s="214" t="s">
        <v>346</v>
      </c>
      <c r="E1851" s="235">
        <v>3655</v>
      </c>
      <c r="F1851" s="497">
        <v>41757</v>
      </c>
      <c r="G1851" s="44">
        <v>3655</v>
      </c>
      <c r="H1851" s="86">
        <f t="shared" si="29"/>
        <v>0</v>
      </c>
      <c r="I1851" s="214" t="s">
        <v>27</v>
      </c>
    </row>
    <row r="1852" spans="1:9" x14ac:dyDescent="0.25">
      <c r="A1852" s="216"/>
      <c r="B1852" s="212" t="s">
        <v>1235</v>
      </c>
      <c r="C1852" s="332" t="s">
        <v>2804</v>
      </c>
      <c r="D1852" s="214" t="s">
        <v>85</v>
      </c>
      <c r="E1852" s="235">
        <v>12079</v>
      </c>
      <c r="F1852" s="497">
        <v>41757</v>
      </c>
      <c r="G1852" s="44">
        <v>12079</v>
      </c>
      <c r="H1852" s="86">
        <f t="shared" si="29"/>
        <v>0</v>
      </c>
      <c r="I1852" s="214" t="s">
        <v>27</v>
      </c>
    </row>
    <row r="1853" spans="1:9" x14ac:dyDescent="0.25">
      <c r="A1853" s="216"/>
      <c r="B1853" s="212" t="s">
        <v>1236</v>
      </c>
      <c r="C1853" s="332" t="s">
        <v>2804</v>
      </c>
      <c r="D1853" s="214" t="s">
        <v>149</v>
      </c>
      <c r="E1853" s="235">
        <v>12961.4</v>
      </c>
      <c r="F1853" s="497">
        <v>41757</v>
      </c>
      <c r="G1853" s="44">
        <v>12961.4</v>
      </c>
      <c r="H1853" s="86">
        <f t="shared" si="29"/>
        <v>0</v>
      </c>
      <c r="I1853" s="214" t="s">
        <v>27</v>
      </c>
    </row>
    <row r="1854" spans="1:9" x14ac:dyDescent="0.25">
      <c r="A1854" s="261">
        <v>41756</v>
      </c>
      <c r="B1854" s="286" t="s">
        <v>1237</v>
      </c>
      <c r="C1854" s="332" t="s">
        <v>2804</v>
      </c>
      <c r="D1854" s="214" t="s">
        <v>111</v>
      </c>
      <c r="E1854" s="235">
        <v>3385.6</v>
      </c>
      <c r="F1854" s="497">
        <v>41758</v>
      </c>
      <c r="G1854" s="44">
        <v>3385.6</v>
      </c>
      <c r="H1854" s="293">
        <f t="shared" si="29"/>
        <v>0</v>
      </c>
      <c r="I1854" s="214" t="s">
        <v>12</v>
      </c>
    </row>
    <row r="1855" spans="1:9" x14ac:dyDescent="0.25">
      <c r="A1855" s="216"/>
      <c r="B1855" s="212" t="s">
        <v>1238</v>
      </c>
      <c r="C1855" s="332" t="s">
        <v>2804</v>
      </c>
      <c r="D1855" s="214" t="s">
        <v>168</v>
      </c>
      <c r="E1855" s="235">
        <v>4298.5</v>
      </c>
      <c r="F1855" s="497">
        <v>41756</v>
      </c>
      <c r="G1855" s="44">
        <v>4298.5</v>
      </c>
      <c r="H1855" s="248">
        <f t="shared" si="29"/>
        <v>0</v>
      </c>
      <c r="I1855" s="214"/>
    </row>
    <row r="1856" spans="1:9" x14ac:dyDescent="0.25">
      <c r="A1856" s="216"/>
      <c r="B1856" s="212" t="s">
        <v>1240</v>
      </c>
      <c r="C1856" s="332" t="s">
        <v>2804</v>
      </c>
      <c r="D1856" s="214" t="s">
        <v>91</v>
      </c>
      <c r="E1856" s="235">
        <v>7133</v>
      </c>
      <c r="F1856" s="497">
        <v>41757</v>
      </c>
      <c r="G1856" s="44">
        <v>7133</v>
      </c>
      <c r="H1856" s="86">
        <f t="shared" si="29"/>
        <v>0</v>
      </c>
      <c r="I1856" s="214" t="s">
        <v>27</v>
      </c>
    </row>
    <row r="1857" spans="1:9" x14ac:dyDescent="0.25">
      <c r="A1857" s="216"/>
      <c r="B1857" s="212" t="s">
        <v>1241</v>
      </c>
      <c r="C1857" s="332" t="s">
        <v>2804</v>
      </c>
      <c r="D1857" s="214" t="s">
        <v>92</v>
      </c>
      <c r="E1857" s="235">
        <v>4752</v>
      </c>
      <c r="F1857" s="497">
        <v>41757</v>
      </c>
      <c r="G1857" s="44">
        <v>4752</v>
      </c>
      <c r="H1857" s="86">
        <f t="shared" si="29"/>
        <v>0</v>
      </c>
      <c r="I1857" s="214" t="s">
        <v>27</v>
      </c>
    </row>
    <row r="1858" spans="1:9" x14ac:dyDescent="0.25">
      <c r="A1858" s="216"/>
      <c r="B1858" s="212" t="s">
        <v>1243</v>
      </c>
      <c r="C1858" s="332" t="s">
        <v>2804</v>
      </c>
      <c r="D1858" s="214" t="s">
        <v>260</v>
      </c>
      <c r="E1858" s="235">
        <v>3600</v>
      </c>
      <c r="F1858" s="497">
        <v>41756</v>
      </c>
      <c r="G1858" s="44">
        <v>3600</v>
      </c>
      <c r="H1858" s="86">
        <f t="shared" si="29"/>
        <v>0</v>
      </c>
      <c r="I1858" s="214" t="s">
        <v>330</v>
      </c>
    </row>
    <row r="1859" spans="1:9" x14ac:dyDescent="0.25">
      <c r="A1859" s="216"/>
      <c r="B1859" s="212" t="s">
        <v>1244</v>
      </c>
      <c r="C1859" s="332" t="s">
        <v>2804</v>
      </c>
      <c r="D1859" s="214" t="s">
        <v>8</v>
      </c>
      <c r="E1859" s="235">
        <v>1382.5</v>
      </c>
      <c r="F1859" s="497">
        <v>41756</v>
      </c>
      <c r="G1859" s="44">
        <v>1382.5</v>
      </c>
      <c r="H1859" s="86">
        <f t="shared" si="29"/>
        <v>0</v>
      </c>
      <c r="I1859" s="214" t="s">
        <v>8</v>
      </c>
    </row>
    <row r="1860" spans="1:9" x14ac:dyDescent="0.25">
      <c r="A1860" s="216"/>
      <c r="B1860" s="212" t="s">
        <v>1246</v>
      </c>
      <c r="C1860" s="332" t="s">
        <v>2804</v>
      </c>
      <c r="D1860" s="214" t="s">
        <v>99</v>
      </c>
      <c r="E1860" s="235">
        <v>871.04</v>
      </c>
      <c r="F1860" s="497">
        <v>41757</v>
      </c>
      <c r="G1860" s="44">
        <v>871.04</v>
      </c>
      <c r="H1860" s="86">
        <f t="shared" si="29"/>
        <v>0</v>
      </c>
      <c r="I1860" s="214" t="s">
        <v>27</v>
      </c>
    </row>
    <row r="1861" spans="1:9" x14ac:dyDescent="0.25">
      <c r="A1861" s="216"/>
      <c r="B1861" s="212" t="s">
        <v>1247</v>
      </c>
      <c r="C1861" s="332" t="s">
        <v>2804</v>
      </c>
      <c r="D1861" s="214" t="s">
        <v>508</v>
      </c>
      <c r="E1861" s="235">
        <v>43806</v>
      </c>
      <c r="F1861" s="497">
        <v>41756</v>
      </c>
      <c r="G1861" s="44">
        <v>43806</v>
      </c>
      <c r="H1861" s="86">
        <f t="shared" si="29"/>
        <v>0</v>
      </c>
      <c r="I1861" s="214" t="s">
        <v>8</v>
      </c>
    </row>
    <row r="1862" spans="1:9" x14ac:dyDescent="0.25">
      <c r="A1862" s="216"/>
      <c r="B1862" s="212" t="s">
        <v>1248</v>
      </c>
      <c r="C1862" s="332" t="s">
        <v>2804</v>
      </c>
      <c r="D1862" s="214" t="s">
        <v>488</v>
      </c>
      <c r="E1862" s="235">
        <v>227.5</v>
      </c>
      <c r="F1862" s="497">
        <v>41756</v>
      </c>
      <c r="G1862" s="44">
        <v>227.5</v>
      </c>
      <c r="H1862" s="86">
        <f t="shared" si="29"/>
        <v>0</v>
      </c>
      <c r="I1862" s="214"/>
    </row>
    <row r="1863" spans="1:9" x14ac:dyDescent="0.25">
      <c r="A1863" s="216"/>
      <c r="B1863" s="212" t="s">
        <v>1249</v>
      </c>
      <c r="C1863" s="332" t="s">
        <v>2804</v>
      </c>
      <c r="D1863" s="214" t="s">
        <v>64</v>
      </c>
      <c r="E1863" s="235">
        <v>13244</v>
      </c>
      <c r="F1863" s="497">
        <v>41757</v>
      </c>
      <c r="G1863" s="44">
        <v>13244</v>
      </c>
      <c r="H1863" s="86">
        <f t="shared" ref="H1863:H1926" si="30">E1863-G1863</f>
        <v>0</v>
      </c>
      <c r="I1863" s="214" t="s">
        <v>65</v>
      </c>
    </row>
    <row r="1864" spans="1:9" x14ac:dyDescent="0.25">
      <c r="A1864" s="216"/>
      <c r="B1864" s="212" t="s">
        <v>1250</v>
      </c>
      <c r="C1864" s="332" t="s">
        <v>2804</v>
      </c>
      <c r="D1864" s="214" t="s">
        <v>14</v>
      </c>
      <c r="E1864" s="235">
        <v>8904.4</v>
      </c>
      <c r="F1864" s="497">
        <v>41757</v>
      </c>
      <c r="G1864" s="44">
        <v>8904.4</v>
      </c>
      <c r="H1864" s="86">
        <f t="shared" si="30"/>
        <v>0</v>
      </c>
      <c r="I1864" s="214" t="s">
        <v>65</v>
      </c>
    </row>
    <row r="1865" spans="1:9" x14ac:dyDescent="0.25">
      <c r="A1865" s="216"/>
      <c r="B1865" s="212" t="s">
        <v>1251</v>
      </c>
      <c r="C1865" s="332" t="s">
        <v>2804</v>
      </c>
      <c r="D1865" s="214" t="s">
        <v>8</v>
      </c>
      <c r="E1865" s="235">
        <v>628</v>
      </c>
      <c r="F1865" s="497">
        <v>41756</v>
      </c>
      <c r="G1865" s="44">
        <v>628</v>
      </c>
      <c r="H1865" s="86">
        <f t="shared" si="30"/>
        <v>0</v>
      </c>
      <c r="I1865" s="214" t="s">
        <v>8</v>
      </c>
    </row>
    <row r="1866" spans="1:9" x14ac:dyDescent="0.25">
      <c r="A1866" s="216"/>
      <c r="B1866" s="212" t="s">
        <v>1252</v>
      </c>
      <c r="C1866" s="332" t="s">
        <v>2804</v>
      </c>
      <c r="D1866" s="214" t="s">
        <v>1054</v>
      </c>
      <c r="E1866" s="235">
        <v>162</v>
      </c>
      <c r="F1866" s="497">
        <v>41756</v>
      </c>
      <c r="G1866" s="44">
        <v>162</v>
      </c>
      <c r="H1866" s="86">
        <f t="shared" si="30"/>
        <v>0</v>
      </c>
      <c r="I1866" s="214" t="s">
        <v>8</v>
      </c>
    </row>
    <row r="1867" spans="1:9" x14ac:dyDescent="0.25">
      <c r="A1867" s="216"/>
      <c r="B1867" s="212" t="s">
        <v>1253</v>
      </c>
      <c r="C1867" s="332" t="s">
        <v>2804</v>
      </c>
      <c r="D1867" s="214" t="s">
        <v>1033</v>
      </c>
      <c r="E1867" s="235">
        <v>9279.5</v>
      </c>
      <c r="F1867" s="497">
        <v>41756</v>
      </c>
      <c r="G1867" s="44">
        <v>9279.5</v>
      </c>
      <c r="H1867" s="86">
        <f t="shared" si="30"/>
        <v>0</v>
      </c>
      <c r="I1867" s="214"/>
    </row>
    <row r="1868" spans="1:9" x14ac:dyDescent="0.25">
      <c r="A1868" s="216">
        <v>41757</v>
      </c>
      <c r="B1868" s="212" t="s">
        <v>1254</v>
      </c>
      <c r="C1868" s="332" t="s">
        <v>2804</v>
      </c>
      <c r="D1868" s="214" t="s">
        <v>152</v>
      </c>
      <c r="E1868" s="235">
        <v>7581</v>
      </c>
      <c r="F1868" s="497">
        <v>41757</v>
      </c>
      <c r="G1868" s="44">
        <v>7581</v>
      </c>
      <c r="H1868" s="86">
        <f t="shared" si="30"/>
        <v>0</v>
      </c>
      <c r="I1868" s="214"/>
    </row>
    <row r="1869" spans="1:9" x14ac:dyDescent="0.25">
      <c r="A1869" s="216"/>
      <c r="B1869" s="212" t="s">
        <v>1255</v>
      </c>
      <c r="C1869" s="332" t="s">
        <v>2804</v>
      </c>
      <c r="D1869" s="214" t="s">
        <v>47</v>
      </c>
      <c r="E1869" s="235">
        <v>4896</v>
      </c>
      <c r="F1869" s="497">
        <v>41757</v>
      </c>
      <c r="G1869" s="44">
        <v>4896</v>
      </c>
      <c r="H1869" s="86">
        <f t="shared" si="30"/>
        <v>0</v>
      </c>
      <c r="I1869" s="58" t="s">
        <v>217</v>
      </c>
    </row>
    <row r="1870" spans="1:9" x14ac:dyDescent="0.25">
      <c r="A1870" s="216"/>
      <c r="B1870" s="212" t="s">
        <v>1256</v>
      </c>
      <c r="C1870" s="332" t="s">
        <v>2804</v>
      </c>
      <c r="D1870" s="214" t="s">
        <v>49</v>
      </c>
      <c r="E1870" s="235">
        <v>2926.1</v>
      </c>
      <c r="F1870" s="497">
        <v>41757</v>
      </c>
      <c r="G1870" s="44">
        <v>2926.1</v>
      </c>
      <c r="H1870" s="86">
        <f t="shared" si="30"/>
        <v>0</v>
      </c>
      <c r="I1870" s="214"/>
    </row>
    <row r="1871" spans="1:9" x14ac:dyDescent="0.25">
      <c r="A1871" s="216"/>
      <c r="B1871" s="212" t="s">
        <v>1257</v>
      </c>
      <c r="C1871" s="332" t="s">
        <v>2804</v>
      </c>
      <c r="D1871" s="214" t="s">
        <v>374</v>
      </c>
      <c r="E1871" s="235">
        <v>9435</v>
      </c>
      <c r="F1871" s="497">
        <v>41757</v>
      </c>
      <c r="G1871" s="44">
        <v>9435</v>
      </c>
      <c r="H1871" s="86">
        <f t="shared" si="30"/>
        <v>0</v>
      </c>
      <c r="I1871" s="214"/>
    </row>
    <row r="1872" spans="1:9" x14ac:dyDescent="0.25">
      <c r="A1872" s="216"/>
      <c r="B1872" s="212" t="s">
        <v>1259</v>
      </c>
      <c r="C1872" s="332" t="s">
        <v>2804</v>
      </c>
      <c r="D1872" s="214" t="s">
        <v>49</v>
      </c>
      <c r="E1872" s="235">
        <v>412</v>
      </c>
      <c r="F1872" s="497">
        <v>41757</v>
      </c>
      <c r="G1872" s="44">
        <v>412</v>
      </c>
      <c r="H1872" s="86">
        <f t="shared" si="30"/>
        <v>0</v>
      </c>
      <c r="I1872" s="214"/>
    </row>
    <row r="1873" spans="1:9" x14ac:dyDescent="0.25">
      <c r="A1873" s="216"/>
      <c r="B1873" s="212" t="s">
        <v>1260</v>
      </c>
      <c r="C1873" s="332" t="s">
        <v>2804</v>
      </c>
      <c r="D1873" s="214" t="s">
        <v>881</v>
      </c>
      <c r="E1873" s="235">
        <v>1648.5</v>
      </c>
      <c r="F1873" s="497">
        <v>41757</v>
      </c>
      <c r="G1873" s="44">
        <v>1648.5</v>
      </c>
      <c r="H1873" s="86">
        <f t="shared" si="30"/>
        <v>0</v>
      </c>
      <c r="I1873" s="214"/>
    </row>
    <row r="1874" spans="1:9" x14ac:dyDescent="0.25">
      <c r="A1874" s="216"/>
      <c r="B1874" s="212" t="s">
        <v>1261</v>
      </c>
      <c r="C1874" s="332" t="s">
        <v>2804</v>
      </c>
      <c r="D1874" s="214" t="s">
        <v>374</v>
      </c>
      <c r="E1874" s="235">
        <v>23180.5</v>
      </c>
      <c r="F1874" s="497">
        <v>41757</v>
      </c>
      <c r="G1874" s="44">
        <v>23180.5</v>
      </c>
      <c r="H1874" s="86">
        <f t="shared" si="30"/>
        <v>0</v>
      </c>
      <c r="I1874" s="214"/>
    </row>
    <row r="1875" spans="1:9" x14ac:dyDescent="0.25">
      <c r="A1875" s="216"/>
      <c r="B1875" s="212" t="s">
        <v>1262</v>
      </c>
      <c r="C1875" s="332" t="s">
        <v>2804</v>
      </c>
      <c r="D1875" s="214" t="s">
        <v>374</v>
      </c>
      <c r="E1875" s="235">
        <v>1591</v>
      </c>
      <c r="F1875" s="497">
        <v>41757</v>
      </c>
      <c r="G1875" s="44">
        <v>1591</v>
      </c>
      <c r="H1875" s="86">
        <f t="shared" si="30"/>
        <v>0</v>
      </c>
      <c r="I1875" s="214"/>
    </row>
    <row r="1876" spans="1:9" x14ac:dyDescent="0.25">
      <c r="A1876" s="216"/>
      <c r="B1876" s="212" t="s">
        <v>1263</v>
      </c>
      <c r="C1876" s="332" t="s">
        <v>2804</v>
      </c>
      <c r="D1876" s="214" t="s">
        <v>66</v>
      </c>
      <c r="E1876" s="235">
        <v>1855.2</v>
      </c>
      <c r="F1876" s="497">
        <v>41757</v>
      </c>
      <c r="G1876" s="44">
        <v>1855.2</v>
      </c>
      <c r="H1876" s="86">
        <f t="shared" si="30"/>
        <v>0</v>
      </c>
      <c r="I1876" s="214" t="s">
        <v>27</v>
      </c>
    </row>
    <row r="1877" spans="1:9" x14ac:dyDescent="0.25">
      <c r="A1877" s="216"/>
      <c r="B1877" s="212" t="s">
        <v>1264</v>
      </c>
      <c r="C1877" s="332" t="s">
        <v>2804</v>
      </c>
      <c r="D1877" s="214" t="s">
        <v>260</v>
      </c>
      <c r="E1877" s="235">
        <v>1820</v>
      </c>
      <c r="F1877" s="497">
        <v>41757</v>
      </c>
      <c r="G1877" s="44">
        <v>1820</v>
      </c>
      <c r="H1877" s="86">
        <f t="shared" si="30"/>
        <v>0</v>
      </c>
      <c r="I1877" s="214" t="s">
        <v>27</v>
      </c>
    </row>
    <row r="1878" spans="1:9" x14ac:dyDescent="0.25">
      <c r="A1878" s="216"/>
      <c r="B1878" s="212" t="s">
        <v>1265</v>
      </c>
      <c r="C1878" s="332" t="s">
        <v>2804</v>
      </c>
      <c r="D1878" s="214" t="s">
        <v>57</v>
      </c>
      <c r="E1878" s="235">
        <v>1645</v>
      </c>
      <c r="F1878" s="497">
        <v>41757</v>
      </c>
      <c r="G1878" s="44">
        <v>1645</v>
      </c>
      <c r="H1878" s="86">
        <f t="shared" si="30"/>
        <v>0</v>
      </c>
      <c r="I1878" s="214" t="s">
        <v>27</v>
      </c>
    </row>
    <row r="1879" spans="1:9" x14ac:dyDescent="0.25">
      <c r="A1879" s="216"/>
      <c r="B1879" s="212" t="s">
        <v>1266</v>
      </c>
      <c r="C1879" s="332" t="s">
        <v>2804</v>
      </c>
      <c r="D1879" s="214" t="s">
        <v>250</v>
      </c>
      <c r="E1879" s="235">
        <v>6741.2</v>
      </c>
      <c r="F1879" s="497">
        <v>41757</v>
      </c>
      <c r="G1879" s="44">
        <v>6741.2</v>
      </c>
      <c r="H1879" s="86">
        <f t="shared" si="30"/>
        <v>0</v>
      </c>
      <c r="I1879" s="214" t="s">
        <v>27</v>
      </c>
    </row>
    <row r="1880" spans="1:9" x14ac:dyDescent="0.25">
      <c r="A1880" s="216"/>
      <c r="B1880" s="212" t="s">
        <v>1267</v>
      </c>
      <c r="C1880" s="332" t="s">
        <v>2804</v>
      </c>
      <c r="D1880" s="214" t="s">
        <v>338</v>
      </c>
      <c r="E1880" s="235">
        <v>477</v>
      </c>
      <c r="F1880" s="497">
        <v>41757</v>
      </c>
      <c r="G1880" s="44">
        <v>477</v>
      </c>
      <c r="H1880" s="86">
        <f t="shared" si="30"/>
        <v>0</v>
      </c>
      <c r="I1880" s="214" t="s">
        <v>27</v>
      </c>
    </row>
    <row r="1881" spans="1:9" x14ac:dyDescent="0.25">
      <c r="A1881" s="216"/>
      <c r="B1881" s="212" t="s">
        <v>1268</v>
      </c>
      <c r="C1881" s="332" t="s">
        <v>2804</v>
      </c>
      <c r="D1881" s="214" t="s">
        <v>2413</v>
      </c>
      <c r="E1881" s="235">
        <v>1287.2</v>
      </c>
      <c r="F1881" s="497">
        <v>41757</v>
      </c>
      <c r="G1881" s="44">
        <v>1287.2</v>
      </c>
      <c r="H1881" s="86">
        <f t="shared" si="30"/>
        <v>0</v>
      </c>
      <c r="I1881" s="214" t="s">
        <v>27</v>
      </c>
    </row>
    <row r="1882" spans="1:9" x14ac:dyDescent="0.25">
      <c r="A1882" s="216"/>
      <c r="B1882" s="212" t="s">
        <v>1269</v>
      </c>
      <c r="C1882" s="332" t="s">
        <v>2804</v>
      </c>
      <c r="D1882" s="214" t="s">
        <v>29</v>
      </c>
      <c r="E1882" s="235">
        <v>4953.8</v>
      </c>
      <c r="F1882" s="497">
        <v>41757</v>
      </c>
      <c r="G1882" s="44">
        <v>4953.8</v>
      </c>
      <c r="H1882" s="86">
        <f t="shared" si="30"/>
        <v>0</v>
      </c>
      <c r="I1882" s="214" t="s">
        <v>27</v>
      </c>
    </row>
    <row r="1883" spans="1:9" x14ac:dyDescent="0.25">
      <c r="A1883" s="216"/>
      <c r="B1883" s="212" t="s">
        <v>1270</v>
      </c>
      <c r="C1883" s="332" t="s">
        <v>2804</v>
      </c>
      <c r="D1883" s="214" t="s">
        <v>55</v>
      </c>
      <c r="E1883" s="235">
        <v>9553.7000000000007</v>
      </c>
      <c r="F1883" s="497">
        <v>41757</v>
      </c>
      <c r="G1883" s="44">
        <v>9553.7000000000007</v>
      </c>
      <c r="H1883" s="86">
        <f t="shared" si="30"/>
        <v>0</v>
      </c>
      <c r="I1883" s="214" t="s">
        <v>8</v>
      </c>
    </row>
    <row r="1884" spans="1:9" x14ac:dyDescent="0.25">
      <c r="A1884" s="216"/>
      <c r="B1884" s="212" t="s">
        <v>1271</v>
      </c>
      <c r="C1884" s="332" t="s">
        <v>2804</v>
      </c>
      <c r="D1884" s="214" t="s">
        <v>130</v>
      </c>
      <c r="E1884" s="235">
        <v>10078.450000000001</v>
      </c>
      <c r="F1884" s="497">
        <v>41757</v>
      </c>
      <c r="G1884" s="44">
        <v>10078.450000000001</v>
      </c>
      <c r="H1884" s="86">
        <f t="shared" si="30"/>
        <v>0</v>
      </c>
      <c r="I1884" s="214" t="s">
        <v>21</v>
      </c>
    </row>
    <row r="1885" spans="1:9" x14ac:dyDescent="0.25">
      <c r="A1885" s="216"/>
      <c r="B1885" s="212" t="s">
        <v>1272</v>
      </c>
      <c r="C1885" s="332" t="s">
        <v>2804</v>
      </c>
      <c r="D1885" s="214" t="s">
        <v>2435</v>
      </c>
      <c r="E1885" s="235">
        <v>1220</v>
      </c>
      <c r="F1885" s="497">
        <v>41757</v>
      </c>
      <c r="G1885" s="44">
        <v>1220</v>
      </c>
      <c r="H1885" s="86">
        <f t="shared" si="30"/>
        <v>0</v>
      </c>
      <c r="I1885" s="214"/>
    </row>
    <row r="1886" spans="1:9" x14ac:dyDescent="0.25">
      <c r="A1886" s="216"/>
      <c r="B1886" s="212" t="s">
        <v>1273</v>
      </c>
      <c r="C1886" s="332" t="s">
        <v>2804</v>
      </c>
      <c r="D1886" s="214" t="s">
        <v>16</v>
      </c>
      <c r="E1886" s="235">
        <v>210040.5</v>
      </c>
      <c r="F1886" s="554">
        <v>41781</v>
      </c>
      <c r="G1886" s="245">
        <v>210040.5</v>
      </c>
      <c r="H1886" s="86">
        <f t="shared" si="30"/>
        <v>0</v>
      </c>
      <c r="I1886" s="214"/>
    </row>
    <row r="1887" spans="1:9" x14ac:dyDescent="0.25">
      <c r="A1887" s="216"/>
      <c r="B1887" s="212" t="s">
        <v>1274</v>
      </c>
      <c r="C1887" s="332" t="s">
        <v>2804</v>
      </c>
      <c r="D1887" s="214" t="s">
        <v>686</v>
      </c>
      <c r="E1887" s="235">
        <v>2868</v>
      </c>
      <c r="F1887" s="497">
        <v>41757</v>
      </c>
      <c r="G1887" s="44">
        <v>2868</v>
      </c>
      <c r="H1887" s="86">
        <f t="shared" si="30"/>
        <v>0</v>
      </c>
      <c r="I1887" s="214"/>
    </row>
    <row r="1888" spans="1:9" x14ac:dyDescent="0.25">
      <c r="A1888" s="216"/>
      <c r="B1888" s="212" t="s">
        <v>1275</v>
      </c>
      <c r="C1888" s="332" t="s">
        <v>2804</v>
      </c>
      <c r="D1888" s="214" t="s">
        <v>188</v>
      </c>
      <c r="E1888" s="235">
        <v>7995</v>
      </c>
      <c r="F1888" s="497">
        <v>41757</v>
      </c>
      <c r="G1888" s="44">
        <v>7995</v>
      </c>
      <c r="H1888" s="86">
        <f t="shared" si="30"/>
        <v>0</v>
      </c>
      <c r="I1888" s="214"/>
    </row>
    <row r="1889" spans="1:9" x14ac:dyDescent="0.25">
      <c r="A1889" s="216"/>
      <c r="B1889" s="212" t="s">
        <v>1276</v>
      </c>
      <c r="C1889" s="332" t="s">
        <v>2804</v>
      </c>
      <c r="D1889" s="214" t="s">
        <v>8</v>
      </c>
      <c r="E1889" s="235">
        <v>732.5</v>
      </c>
      <c r="F1889" s="497">
        <v>41757</v>
      </c>
      <c r="G1889" s="44">
        <v>732.5</v>
      </c>
      <c r="H1889" s="86">
        <f t="shared" si="30"/>
        <v>0</v>
      </c>
      <c r="I1889" s="214" t="s">
        <v>8</v>
      </c>
    </row>
    <row r="1890" spans="1:9" x14ac:dyDescent="0.25">
      <c r="A1890" s="216"/>
      <c r="B1890" s="212" t="s">
        <v>1277</v>
      </c>
      <c r="C1890" s="332" t="s">
        <v>2804</v>
      </c>
      <c r="D1890" s="214" t="s">
        <v>2929</v>
      </c>
      <c r="E1890" s="235">
        <v>15717</v>
      </c>
      <c r="F1890" s="554">
        <v>41764</v>
      </c>
      <c r="G1890" s="245">
        <v>15717</v>
      </c>
      <c r="H1890" s="86">
        <f t="shared" si="30"/>
        <v>0</v>
      </c>
      <c r="I1890" s="214" t="s">
        <v>8</v>
      </c>
    </row>
    <row r="1891" spans="1:9" x14ac:dyDescent="0.25">
      <c r="A1891" s="216"/>
      <c r="B1891" s="212" t="s">
        <v>1278</v>
      </c>
      <c r="C1891" s="332" t="s">
        <v>2804</v>
      </c>
      <c r="D1891" s="214" t="s">
        <v>106</v>
      </c>
      <c r="E1891" s="235">
        <v>6533</v>
      </c>
      <c r="F1891" s="554">
        <v>41772</v>
      </c>
      <c r="G1891" s="245">
        <v>6533</v>
      </c>
      <c r="H1891" s="86">
        <f t="shared" si="30"/>
        <v>0</v>
      </c>
      <c r="I1891" s="214" t="s">
        <v>217</v>
      </c>
    </row>
    <row r="1892" spans="1:9" x14ac:dyDescent="0.25">
      <c r="A1892" s="216"/>
      <c r="B1892" s="212" t="s">
        <v>1279</v>
      </c>
      <c r="C1892" s="332" t="s">
        <v>2804</v>
      </c>
      <c r="D1892" s="214" t="s">
        <v>2112</v>
      </c>
      <c r="E1892" s="235">
        <v>18611.599999999999</v>
      </c>
      <c r="F1892" s="497">
        <v>41757</v>
      </c>
      <c r="G1892" s="44">
        <v>18611.599999999999</v>
      </c>
      <c r="H1892" s="86">
        <f t="shared" si="30"/>
        <v>0</v>
      </c>
      <c r="I1892" s="214" t="s">
        <v>330</v>
      </c>
    </row>
    <row r="1893" spans="1:9" x14ac:dyDescent="0.25">
      <c r="A1893" s="216"/>
      <c r="B1893" s="212" t="s">
        <v>1280</v>
      </c>
      <c r="C1893" s="332" t="s">
        <v>2804</v>
      </c>
      <c r="D1893" s="214" t="s">
        <v>2951</v>
      </c>
      <c r="E1893" s="235">
        <v>1872.2</v>
      </c>
      <c r="F1893" s="497">
        <v>41757</v>
      </c>
      <c r="G1893" s="44">
        <v>1872.2</v>
      </c>
      <c r="H1893" s="86">
        <f t="shared" si="30"/>
        <v>0</v>
      </c>
      <c r="I1893" s="214" t="s">
        <v>330</v>
      </c>
    </row>
    <row r="1894" spans="1:9" x14ac:dyDescent="0.25">
      <c r="A1894" s="216"/>
      <c r="B1894" s="212" t="s">
        <v>1281</v>
      </c>
      <c r="C1894" s="332" t="s">
        <v>2804</v>
      </c>
      <c r="D1894" s="214" t="s">
        <v>8</v>
      </c>
      <c r="E1894" s="235">
        <v>1546</v>
      </c>
      <c r="F1894" s="497">
        <v>41757</v>
      </c>
      <c r="G1894" s="44">
        <v>1546</v>
      </c>
      <c r="H1894" s="86">
        <f t="shared" si="30"/>
        <v>0</v>
      </c>
      <c r="I1894" s="214" t="s">
        <v>8</v>
      </c>
    </row>
    <row r="1895" spans="1:9" x14ac:dyDescent="0.25">
      <c r="A1895" s="216"/>
      <c r="B1895" s="212" t="s">
        <v>1282</v>
      </c>
      <c r="C1895" s="332" t="s">
        <v>2804</v>
      </c>
      <c r="D1895" s="214" t="s">
        <v>96</v>
      </c>
      <c r="E1895" s="235">
        <v>44051.4</v>
      </c>
      <c r="F1895" s="497">
        <v>41757</v>
      </c>
      <c r="G1895" s="44">
        <v>44051.4</v>
      </c>
      <c r="H1895" s="243">
        <f t="shared" si="30"/>
        <v>0</v>
      </c>
      <c r="I1895" s="214" t="s">
        <v>162</v>
      </c>
    </row>
    <row r="1896" spans="1:9" x14ac:dyDescent="0.25">
      <c r="A1896" s="216"/>
      <c r="B1896" s="212" t="s">
        <v>1283</v>
      </c>
      <c r="C1896" s="332" t="s">
        <v>2804</v>
      </c>
      <c r="D1896" s="214" t="s">
        <v>136</v>
      </c>
      <c r="E1896" s="235">
        <v>812.5</v>
      </c>
      <c r="F1896" s="497">
        <v>41757</v>
      </c>
      <c r="G1896" s="44">
        <v>812.5</v>
      </c>
      <c r="H1896" s="86">
        <f>E1896-G1896</f>
        <v>0</v>
      </c>
      <c r="I1896" s="214"/>
    </row>
    <row r="1897" spans="1:9" x14ac:dyDescent="0.25">
      <c r="A1897" s="216"/>
      <c r="B1897" s="212" t="s">
        <v>1285</v>
      </c>
      <c r="C1897" s="332" t="s">
        <v>2804</v>
      </c>
      <c r="D1897" s="214" t="s">
        <v>1658</v>
      </c>
      <c r="E1897" s="235">
        <v>5579.4</v>
      </c>
      <c r="F1897" s="497">
        <v>41758</v>
      </c>
      <c r="G1897" s="44">
        <v>5579.4</v>
      </c>
      <c r="H1897" s="86">
        <f>E1897-G1897</f>
        <v>0</v>
      </c>
      <c r="I1897" s="214" t="s">
        <v>217</v>
      </c>
    </row>
    <row r="1898" spans="1:9" x14ac:dyDescent="0.25">
      <c r="A1898" s="216"/>
      <c r="B1898" s="212" t="s">
        <v>1286</v>
      </c>
      <c r="C1898" s="332" t="s">
        <v>2804</v>
      </c>
      <c r="D1898" s="214" t="s">
        <v>560</v>
      </c>
      <c r="E1898" s="235">
        <v>3118</v>
      </c>
      <c r="F1898" s="497">
        <v>41758</v>
      </c>
      <c r="G1898" s="56">
        <v>3118</v>
      </c>
      <c r="H1898" s="86">
        <f>E1898-G1898</f>
        <v>0</v>
      </c>
      <c r="I1898" s="214" t="s">
        <v>217</v>
      </c>
    </row>
    <row r="1899" spans="1:9" x14ac:dyDescent="0.25">
      <c r="A1899" s="216"/>
      <c r="B1899" s="212" t="s">
        <v>1287</v>
      </c>
      <c r="C1899" s="332" t="s">
        <v>2804</v>
      </c>
      <c r="D1899" s="214" t="s">
        <v>190</v>
      </c>
      <c r="E1899" s="235">
        <v>2439</v>
      </c>
      <c r="F1899" s="497">
        <v>41758</v>
      </c>
      <c r="G1899" s="56">
        <v>2439</v>
      </c>
      <c r="H1899" s="86">
        <f t="shared" si="30"/>
        <v>0</v>
      </c>
      <c r="I1899" s="214" t="s">
        <v>217</v>
      </c>
    </row>
    <row r="1900" spans="1:9" x14ac:dyDescent="0.25">
      <c r="A1900" s="216"/>
      <c r="B1900" s="212" t="s">
        <v>1288</v>
      </c>
      <c r="C1900" s="332" t="s">
        <v>2804</v>
      </c>
      <c r="D1900" s="214" t="s">
        <v>348</v>
      </c>
      <c r="E1900" s="235">
        <v>833.6</v>
      </c>
      <c r="F1900" s="497">
        <v>41758</v>
      </c>
      <c r="G1900" s="56">
        <v>833.6</v>
      </c>
      <c r="H1900" s="86">
        <f t="shared" si="30"/>
        <v>0</v>
      </c>
      <c r="I1900" s="214" t="s">
        <v>217</v>
      </c>
    </row>
    <row r="1901" spans="1:9" x14ac:dyDescent="0.25">
      <c r="A1901" s="216"/>
      <c r="B1901" s="212" t="s">
        <v>1289</v>
      </c>
      <c r="C1901" s="332" t="s">
        <v>2804</v>
      </c>
      <c r="D1901" s="214" t="s">
        <v>233</v>
      </c>
      <c r="E1901" s="235">
        <v>1327.2</v>
      </c>
      <c r="F1901" s="497">
        <v>41758</v>
      </c>
      <c r="G1901" s="56">
        <v>1327.2</v>
      </c>
      <c r="H1901" s="86">
        <f t="shared" si="30"/>
        <v>0</v>
      </c>
      <c r="I1901" s="214"/>
    </row>
    <row r="1902" spans="1:9" x14ac:dyDescent="0.25">
      <c r="A1902" s="216"/>
      <c r="B1902" s="212" t="s">
        <v>1290</v>
      </c>
      <c r="C1902" s="332" t="s">
        <v>2804</v>
      </c>
      <c r="D1902" s="214" t="s">
        <v>2929</v>
      </c>
      <c r="E1902" s="235">
        <v>4200</v>
      </c>
      <c r="F1902" s="497">
        <v>41764</v>
      </c>
      <c r="G1902" s="44">
        <v>4200</v>
      </c>
      <c r="H1902" s="86">
        <f t="shared" si="30"/>
        <v>0</v>
      </c>
      <c r="I1902" s="214" t="s">
        <v>27</v>
      </c>
    </row>
    <row r="1903" spans="1:9" x14ac:dyDescent="0.25">
      <c r="A1903" s="216"/>
      <c r="B1903" s="212" t="s">
        <v>1291</v>
      </c>
      <c r="C1903" s="332" t="s">
        <v>2804</v>
      </c>
      <c r="D1903" s="214" t="s">
        <v>106</v>
      </c>
      <c r="E1903" s="235">
        <v>16382.4</v>
      </c>
      <c r="F1903" s="554">
        <v>41772</v>
      </c>
      <c r="G1903" s="245">
        <v>16382.4</v>
      </c>
      <c r="H1903" s="86">
        <f t="shared" si="30"/>
        <v>0</v>
      </c>
      <c r="I1903" s="214" t="s">
        <v>27</v>
      </c>
    </row>
    <row r="1904" spans="1:9" x14ac:dyDescent="0.25">
      <c r="A1904" s="216"/>
      <c r="B1904" s="212" t="s">
        <v>1292</v>
      </c>
      <c r="C1904" s="332" t="s">
        <v>2804</v>
      </c>
      <c r="D1904" s="214" t="s">
        <v>51</v>
      </c>
      <c r="E1904" s="235">
        <v>2313</v>
      </c>
      <c r="F1904" s="497">
        <v>41757</v>
      </c>
      <c r="G1904" s="44">
        <v>2313</v>
      </c>
      <c r="H1904" s="86">
        <f t="shared" si="30"/>
        <v>0</v>
      </c>
      <c r="I1904" s="214" t="s">
        <v>21</v>
      </c>
    </row>
    <row r="1905" spans="1:9" x14ac:dyDescent="0.25">
      <c r="A1905" s="216"/>
      <c r="B1905" s="212" t="s">
        <v>1294</v>
      </c>
      <c r="C1905" s="332" t="s">
        <v>2804</v>
      </c>
      <c r="D1905" s="214" t="s">
        <v>18</v>
      </c>
      <c r="E1905" s="235">
        <v>2492</v>
      </c>
      <c r="F1905" s="497">
        <v>41757</v>
      </c>
      <c r="G1905" s="44">
        <v>2492</v>
      </c>
      <c r="H1905" s="86">
        <f t="shared" si="30"/>
        <v>0</v>
      </c>
      <c r="I1905" s="214"/>
    </row>
    <row r="1906" spans="1:9" x14ac:dyDescent="0.25">
      <c r="A1906" s="216"/>
      <c r="B1906" s="212" t="s">
        <v>1296</v>
      </c>
      <c r="C1906" s="332" t="s">
        <v>2804</v>
      </c>
      <c r="D1906" s="214" t="s">
        <v>160</v>
      </c>
      <c r="E1906" s="235">
        <v>29987.200000000001</v>
      </c>
      <c r="F1906" s="497" t="s">
        <v>2952</v>
      </c>
      <c r="G1906" s="44">
        <v>29987.200000000001</v>
      </c>
      <c r="H1906" s="86">
        <f t="shared" si="30"/>
        <v>0</v>
      </c>
      <c r="I1906" s="214" t="s">
        <v>162</v>
      </c>
    </row>
    <row r="1907" spans="1:9" x14ac:dyDescent="0.25">
      <c r="A1907" s="216"/>
      <c r="B1907" s="212" t="s">
        <v>1297</v>
      </c>
      <c r="C1907" s="332" t="s">
        <v>2804</v>
      </c>
      <c r="D1907" s="214" t="s">
        <v>545</v>
      </c>
      <c r="E1907" s="235">
        <v>4863</v>
      </c>
      <c r="F1907" s="497">
        <v>41759</v>
      </c>
      <c r="G1907" s="44">
        <v>4863</v>
      </c>
      <c r="H1907" s="86">
        <f t="shared" si="30"/>
        <v>0</v>
      </c>
      <c r="I1907" s="214" t="s">
        <v>162</v>
      </c>
    </row>
    <row r="1908" spans="1:9" x14ac:dyDescent="0.25">
      <c r="A1908" s="216"/>
      <c r="B1908" s="212" t="s">
        <v>1299</v>
      </c>
      <c r="C1908" s="332" t="s">
        <v>2804</v>
      </c>
      <c r="D1908" s="214" t="s">
        <v>358</v>
      </c>
      <c r="E1908" s="235">
        <v>83600.990000000005</v>
      </c>
      <c r="F1908" s="554">
        <v>41762</v>
      </c>
      <c r="G1908" s="245">
        <v>83600.990000000005</v>
      </c>
      <c r="H1908" s="86">
        <f t="shared" si="30"/>
        <v>0</v>
      </c>
      <c r="I1908" s="214" t="s">
        <v>162</v>
      </c>
    </row>
    <row r="1909" spans="1:9" x14ac:dyDescent="0.25">
      <c r="A1909" s="216"/>
      <c r="B1909" s="212" t="s">
        <v>1300</v>
      </c>
      <c r="C1909" s="332" t="s">
        <v>2804</v>
      </c>
      <c r="D1909" s="214" t="s">
        <v>358</v>
      </c>
      <c r="E1909" s="235">
        <v>8635</v>
      </c>
      <c r="F1909" s="554">
        <v>41762</v>
      </c>
      <c r="G1909" s="245">
        <v>8635</v>
      </c>
      <c r="H1909" s="86">
        <f t="shared" si="30"/>
        <v>0</v>
      </c>
      <c r="I1909" s="214" t="s">
        <v>162</v>
      </c>
    </row>
    <row r="1910" spans="1:9" x14ac:dyDescent="0.25">
      <c r="A1910" s="216"/>
      <c r="B1910" s="212" t="s">
        <v>1301</v>
      </c>
      <c r="C1910" s="332" t="s">
        <v>2804</v>
      </c>
      <c r="D1910" s="214" t="s">
        <v>272</v>
      </c>
      <c r="E1910" s="235">
        <v>7802.4</v>
      </c>
      <c r="F1910" s="566" t="s">
        <v>2953</v>
      </c>
      <c r="G1910" s="245">
        <v>7802.4</v>
      </c>
      <c r="H1910" s="86">
        <f t="shared" si="30"/>
        <v>0</v>
      </c>
      <c r="I1910" s="214" t="s">
        <v>162</v>
      </c>
    </row>
    <row r="1911" spans="1:9" x14ac:dyDescent="0.25">
      <c r="A1911" s="216"/>
      <c r="B1911" s="212" t="s">
        <v>1302</v>
      </c>
      <c r="C1911" s="332" t="s">
        <v>2804</v>
      </c>
      <c r="D1911" s="214" t="s">
        <v>147</v>
      </c>
      <c r="E1911" s="235">
        <v>3100</v>
      </c>
      <c r="F1911" s="497">
        <v>41759</v>
      </c>
      <c r="G1911" s="44">
        <v>3100</v>
      </c>
      <c r="H1911" s="86">
        <f t="shared" si="30"/>
        <v>0</v>
      </c>
      <c r="I1911" s="214" t="s">
        <v>162</v>
      </c>
    </row>
    <row r="1912" spans="1:9" x14ac:dyDescent="0.25">
      <c r="A1912" s="216"/>
      <c r="B1912" s="212" t="s">
        <v>1303</v>
      </c>
      <c r="C1912" s="332" t="s">
        <v>2804</v>
      </c>
      <c r="D1912" s="214" t="s">
        <v>172</v>
      </c>
      <c r="E1912" s="235">
        <v>10219</v>
      </c>
      <c r="F1912" s="497">
        <v>41759</v>
      </c>
      <c r="G1912" s="56">
        <v>10219</v>
      </c>
      <c r="H1912" s="86">
        <f t="shared" si="30"/>
        <v>0</v>
      </c>
      <c r="I1912" s="214" t="s">
        <v>162</v>
      </c>
    </row>
    <row r="1913" spans="1:9" x14ac:dyDescent="0.25">
      <c r="A1913" s="216"/>
      <c r="B1913" s="212" t="s">
        <v>1304</v>
      </c>
      <c r="C1913" s="332" t="s">
        <v>2804</v>
      </c>
      <c r="D1913" s="214" t="s">
        <v>163</v>
      </c>
      <c r="E1913" s="235">
        <v>7519.5</v>
      </c>
      <c r="F1913" s="497">
        <v>41759</v>
      </c>
      <c r="G1913" s="56">
        <v>7519.5</v>
      </c>
      <c r="H1913" s="86">
        <f t="shared" si="30"/>
        <v>0</v>
      </c>
      <c r="I1913" s="214" t="s">
        <v>162</v>
      </c>
    </row>
    <row r="1914" spans="1:9" x14ac:dyDescent="0.25">
      <c r="A1914" s="216"/>
      <c r="B1914" s="212" t="s">
        <v>1305</v>
      </c>
      <c r="C1914" s="332" t="s">
        <v>2804</v>
      </c>
      <c r="D1914" s="214" t="s">
        <v>22</v>
      </c>
      <c r="E1914" s="235">
        <v>14838.4</v>
      </c>
      <c r="F1914" s="561" t="s">
        <v>2954</v>
      </c>
      <c r="G1914" s="44">
        <v>14838.4</v>
      </c>
      <c r="H1914" s="86">
        <f t="shared" si="30"/>
        <v>0</v>
      </c>
      <c r="I1914" s="214" t="s">
        <v>162</v>
      </c>
    </row>
    <row r="1915" spans="1:9" x14ac:dyDescent="0.25">
      <c r="A1915" s="216"/>
      <c r="B1915" s="212" t="s">
        <v>1307</v>
      </c>
      <c r="C1915" s="332" t="s">
        <v>2804</v>
      </c>
      <c r="D1915" s="214" t="s">
        <v>169</v>
      </c>
      <c r="E1915" s="235">
        <v>40075.199999999997</v>
      </c>
      <c r="F1915" s="497">
        <v>41759</v>
      </c>
      <c r="G1915" s="56">
        <v>40075.199999999997</v>
      </c>
      <c r="H1915" s="86">
        <f t="shared" si="30"/>
        <v>0</v>
      </c>
      <c r="I1915" s="214" t="s">
        <v>162</v>
      </c>
    </row>
    <row r="1916" spans="1:9" x14ac:dyDescent="0.25">
      <c r="A1916" s="216"/>
      <c r="B1916" s="212" t="s">
        <v>1308</v>
      </c>
      <c r="C1916" s="332" t="s">
        <v>2804</v>
      </c>
      <c r="D1916" s="214" t="s">
        <v>65</v>
      </c>
      <c r="E1916" s="235">
        <v>3757.5</v>
      </c>
      <c r="F1916" s="622" t="s">
        <v>4110</v>
      </c>
      <c r="G1916" s="44">
        <v>3757.5</v>
      </c>
      <c r="H1916" s="86">
        <f t="shared" si="30"/>
        <v>0</v>
      </c>
      <c r="I1916" s="214" t="s">
        <v>65</v>
      </c>
    </row>
    <row r="1917" spans="1:9" x14ac:dyDescent="0.25">
      <c r="A1917" s="216"/>
      <c r="B1917" s="212" t="s">
        <v>1309</v>
      </c>
      <c r="C1917" s="332" t="s">
        <v>2804</v>
      </c>
      <c r="D1917" s="214" t="s">
        <v>269</v>
      </c>
      <c r="E1917" s="235">
        <v>4412.3</v>
      </c>
      <c r="F1917" s="497">
        <v>41759</v>
      </c>
      <c r="G1917" s="56">
        <v>4412.3</v>
      </c>
      <c r="H1917" s="86">
        <f t="shared" si="30"/>
        <v>0</v>
      </c>
      <c r="I1917" s="214" t="s">
        <v>162</v>
      </c>
    </row>
    <row r="1918" spans="1:9" x14ac:dyDescent="0.25">
      <c r="A1918" s="216">
        <v>41757</v>
      </c>
      <c r="B1918" s="212" t="s">
        <v>1311</v>
      </c>
      <c r="C1918" s="332" t="s">
        <v>2804</v>
      </c>
      <c r="D1918" s="214" t="s">
        <v>168</v>
      </c>
      <c r="E1918" s="235">
        <v>16657.599999999999</v>
      </c>
      <c r="F1918" s="557" t="s">
        <v>2955</v>
      </c>
      <c r="G1918" s="44">
        <v>16657.599999999999</v>
      </c>
      <c r="H1918" s="291">
        <f t="shared" si="30"/>
        <v>0</v>
      </c>
      <c r="I1918" s="214" t="s">
        <v>162</v>
      </c>
    </row>
    <row r="1919" spans="1:9" x14ac:dyDescent="0.25">
      <c r="A1919" s="216"/>
      <c r="B1919" s="212" t="s">
        <v>1312</v>
      </c>
      <c r="C1919" s="332" t="s">
        <v>2804</v>
      </c>
      <c r="D1919" s="214" t="s">
        <v>168</v>
      </c>
      <c r="E1919" s="235">
        <v>7874</v>
      </c>
      <c r="F1919" s="497">
        <v>41759</v>
      </c>
      <c r="G1919" s="44">
        <v>7874</v>
      </c>
      <c r="H1919" s="86">
        <f t="shared" si="30"/>
        <v>0</v>
      </c>
      <c r="I1919" s="214" t="s">
        <v>162</v>
      </c>
    </row>
    <row r="1920" spans="1:9" x14ac:dyDescent="0.25">
      <c r="A1920" s="216"/>
      <c r="B1920" s="212" t="s">
        <v>1313</v>
      </c>
      <c r="C1920" s="332" t="s">
        <v>2804</v>
      </c>
      <c r="D1920" s="214" t="s">
        <v>175</v>
      </c>
      <c r="E1920" s="235">
        <v>31744.799999999999</v>
      </c>
      <c r="F1920" s="566" t="s">
        <v>2956</v>
      </c>
      <c r="G1920" s="245">
        <v>31744.799999999999</v>
      </c>
      <c r="H1920" s="86">
        <f t="shared" si="30"/>
        <v>0</v>
      </c>
      <c r="I1920" s="214" t="s">
        <v>162</v>
      </c>
    </row>
    <row r="1921" spans="1:9" x14ac:dyDescent="0.25">
      <c r="A1921" s="216"/>
      <c r="B1921" s="212" t="s">
        <v>1314</v>
      </c>
      <c r="C1921" s="332" t="s">
        <v>2804</v>
      </c>
      <c r="D1921" s="214" t="s">
        <v>11</v>
      </c>
      <c r="E1921" s="235">
        <v>59016.24</v>
      </c>
      <c r="F1921" s="554">
        <v>41777</v>
      </c>
      <c r="G1921" s="245">
        <v>59016.24</v>
      </c>
      <c r="H1921" s="86">
        <f t="shared" si="30"/>
        <v>0</v>
      </c>
      <c r="I1921" s="214" t="s">
        <v>21</v>
      </c>
    </row>
    <row r="1922" spans="1:9" x14ac:dyDescent="0.25">
      <c r="A1922" s="216"/>
      <c r="B1922" s="212" t="s">
        <v>1315</v>
      </c>
      <c r="C1922" s="332" t="s">
        <v>2804</v>
      </c>
      <c r="D1922" s="214" t="s">
        <v>434</v>
      </c>
      <c r="E1922" s="235">
        <v>3447.6</v>
      </c>
      <c r="F1922" s="554">
        <v>41768</v>
      </c>
      <c r="G1922" s="245">
        <v>3447.6</v>
      </c>
      <c r="H1922" s="86">
        <f t="shared" si="30"/>
        <v>0</v>
      </c>
      <c r="I1922" s="214" t="s">
        <v>21</v>
      </c>
    </row>
    <row r="1923" spans="1:9" x14ac:dyDescent="0.25">
      <c r="A1923" s="216"/>
      <c r="B1923" s="212" t="s">
        <v>1316</v>
      </c>
      <c r="C1923" s="332" t="s">
        <v>2804</v>
      </c>
      <c r="D1923" s="214" t="s">
        <v>74</v>
      </c>
      <c r="E1923" s="235">
        <v>1543.5</v>
      </c>
      <c r="F1923" s="497">
        <v>41757</v>
      </c>
      <c r="G1923" s="44">
        <v>1543.5</v>
      </c>
      <c r="H1923" s="86">
        <f t="shared" si="30"/>
        <v>0</v>
      </c>
      <c r="I1923" s="214"/>
    </row>
    <row r="1924" spans="1:9" x14ac:dyDescent="0.25">
      <c r="A1924" s="216"/>
      <c r="B1924" s="212" t="s">
        <v>1318</v>
      </c>
      <c r="C1924" s="332" t="s">
        <v>2804</v>
      </c>
      <c r="D1924" s="214" t="s">
        <v>152</v>
      </c>
      <c r="E1924" s="246">
        <v>8922.4</v>
      </c>
      <c r="F1924" s="497">
        <v>41757</v>
      </c>
      <c r="G1924" s="44">
        <v>8922.4</v>
      </c>
      <c r="H1924" s="86">
        <f t="shared" si="30"/>
        <v>0</v>
      </c>
      <c r="I1924" s="214"/>
    </row>
    <row r="1925" spans="1:9" x14ac:dyDescent="0.25">
      <c r="A1925" s="216">
        <v>41758</v>
      </c>
      <c r="B1925" s="212" t="s">
        <v>1319</v>
      </c>
      <c r="C1925" s="332" t="s">
        <v>2804</v>
      </c>
      <c r="D1925" s="214" t="s">
        <v>144</v>
      </c>
      <c r="E1925" s="235">
        <v>5537.7</v>
      </c>
      <c r="F1925" s="497">
        <v>41758</v>
      </c>
      <c r="G1925" s="44">
        <v>5537.7</v>
      </c>
      <c r="H1925" s="86">
        <f t="shared" si="30"/>
        <v>0</v>
      </c>
      <c r="I1925" s="214" t="s">
        <v>27</v>
      </c>
    </row>
    <row r="1926" spans="1:9" x14ac:dyDescent="0.25">
      <c r="A1926" s="216"/>
      <c r="B1926" s="212" t="s">
        <v>1321</v>
      </c>
      <c r="C1926" s="332" t="s">
        <v>2804</v>
      </c>
      <c r="D1926" s="214" t="s">
        <v>14</v>
      </c>
      <c r="E1926" s="235">
        <v>2400</v>
      </c>
      <c r="F1926" s="497">
        <v>41758</v>
      </c>
      <c r="G1926" s="44">
        <v>2400</v>
      </c>
      <c r="H1926" s="86">
        <f t="shared" si="30"/>
        <v>0</v>
      </c>
      <c r="I1926" s="58" t="s">
        <v>27</v>
      </c>
    </row>
    <row r="1927" spans="1:9" x14ac:dyDescent="0.25">
      <c r="A1927" s="216"/>
      <c r="B1927" s="212" t="s">
        <v>1322</v>
      </c>
      <c r="C1927" s="332" t="s">
        <v>2804</v>
      </c>
      <c r="D1927" s="214" t="s">
        <v>373</v>
      </c>
      <c r="E1927" s="235">
        <v>4811.62</v>
      </c>
      <c r="F1927" s="497">
        <v>41758</v>
      </c>
      <c r="G1927" s="44">
        <v>4811.62</v>
      </c>
      <c r="H1927" s="86">
        <f t="shared" ref="H1927:H1990" si="31">E1927-G1927</f>
        <v>0</v>
      </c>
      <c r="I1927" s="214" t="s">
        <v>65</v>
      </c>
    </row>
    <row r="1928" spans="1:9" x14ac:dyDescent="0.25">
      <c r="A1928" s="216"/>
      <c r="B1928" s="212" t="s">
        <v>1323</v>
      </c>
      <c r="C1928" s="332" t="s">
        <v>2804</v>
      </c>
      <c r="D1928" s="214" t="s">
        <v>59</v>
      </c>
      <c r="E1928" s="235">
        <v>13496</v>
      </c>
      <c r="F1928" s="554" t="s">
        <v>2957</v>
      </c>
      <c r="G1928" s="44">
        <v>13496</v>
      </c>
      <c r="H1928" s="86">
        <f t="shared" si="31"/>
        <v>0</v>
      </c>
      <c r="I1928" s="214" t="s">
        <v>65</v>
      </c>
    </row>
    <row r="1929" spans="1:9" x14ac:dyDescent="0.25">
      <c r="A1929" s="216"/>
      <c r="B1929" s="212" t="s">
        <v>1326</v>
      </c>
      <c r="C1929" s="332" t="s">
        <v>2804</v>
      </c>
      <c r="D1929" s="214" t="s">
        <v>2958</v>
      </c>
      <c r="E1929" s="235">
        <v>4019</v>
      </c>
      <c r="F1929" s="497">
        <v>41759</v>
      </c>
      <c r="G1929" s="44">
        <v>4019</v>
      </c>
      <c r="H1929" s="86">
        <f t="shared" si="31"/>
        <v>0</v>
      </c>
      <c r="I1929" s="214" t="s">
        <v>162</v>
      </c>
    </row>
    <row r="1930" spans="1:9" x14ac:dyDescent="0.25">
      <c r="A1930" s="216"/>
      <c r="B1930" s="212" t="s">
        <v>1327</v>
      </c>
      <c r="C1930" s="332" t="s">
        <v>2804</v>
      </c>
      <c r="D1930" s="214" t="s">
        <v>25</v>
      </c>
      <c r="E1930" s="235">
        <v>14181</v>
      </c>
      <c r="F1930" s="554">
        <v>41781</v>
      </c>
      <c r="G1930" s="245">
        <v>14181</v>
      </c>
      <c r="H1930" s="86">
        <f t="shared" si="31"/>
        <v>0</v>
      </c>
      <c r="I1930" s="214" t="s">
        <v>8</v>
      </c>
    </row>
    <row r="1931" spans="1:9" x14ac:dyDescent="0.25">
      <c r="A1931" s="216"/>
      <c r="B1931" s="212" t="s">
        <v>1328</v>
      </c>
      <c r="C1931" s="332" t="s">
        <v>2804</v>
      </c>
      <c r="D1931" s="220" t="s">
        <v>53</v>
      </c>
      <c r="E1931" s="241">
        <v>0</v>
      </c>
      <c r="F1931" s="497"/>
      <c r="G1931" s="44"/>
      <c r="H1931" s="86">
        <f t="shared" si="31"/>
        <v>0</v>
      </c>
      <c r="I1931" s="214" t="s">
        <v>512</v>
      </c>
    </row>
    <row r="1932" spans="1:9" x14ac:dyDescent="0.25">
      <c r="A1932" s="216"/>
      <c r="B1932" s="212" t="s">
        <v>1329</v>
      </c>
      <c r="C1932" s="332" t="s">
        <v>2804</v>
      </c>
      <c r="D1932" s="214" t="s">
        <v>501</v>
      </c>
      <c r="E1932" s="235">
        <v>1708</v>
      </c>
      <c r="F1932" s="497">
        <v>41758</v>
      </c>
      <c r="G1932" s="44">
        <v>1708</v>
      </c>
      <c r="H1932" s="86">
        <f t="shared" si="31"/>
        <v>0</v>
      </c>
      <c r="I1932" s="214"/>
    </row>
    <row r="1933" spans="1:9" x14ac:dyDescent="0.25">
      <c r="A1933" s="216"/>
      <c r="B1933" s="212" t="s">
        <v>1330</v>
      </c>
      <c r="C1933" s="332" t="s">
        <v>2804</v>
      </c>
      <c r="D1933" s="214" t="s">
        <v>98</v>
      </c>
      <c r="E1933" s="235">
        <v>10707.6</v>
      </c>
      <c r="F1933" s="497">
        <v>41758</v>
      </c>
      <c r="G1933" s="44">
        <v>10707.6</v>
      </c>
      <c r="H1933" s="86">
        <f t="shared" si="31"/>
        <v>0</v>
      </c>
      <c r="I1933" s="214"/>
    </row>
    <row r="1934" spans="1:9" x14ac:dyDescent="0.25">
      <c r="A1934" s="216"/>
      <c r="B1934" s="212" t="s">
        <v>1331</v>
      </c>
      <c r="C1934" s="332" t="s">
        <v>2804</v>
      </c>
      <c r="D1934" s="214" t="s">
        <v>260</v>
      </c>
      <c r="E1934" s="235">
        <v>1240</v>
      </c>
      <c r="F1934" s="497">
        <v>41759</v>
      </c>
      <c r="G1934" s="44">
        <v>1240</v>
      </c>
      <c r="H1934" s="86">
        <f t="shared" si="31"/>
        <v>0</v>
      </c>
      <c r="I1934" s="214" t="s">
        <v>27</v>
      </c>
    </row>
    <row r="1935" spans="1:9" x14ac:dyDescent="0.25">
      <c r="A1935" s="216"/>
      <c r="B1935" s="212" t="s">
        <v>1333</v>
      </c>
      <c r="C1935" s="332" t="s">
        <v>2804</v>
      </c>
      <c r="D1935" s="214" t="s">
        <v>2683</v>
      </c>
      <c r="E1935" s="235">
        <v>1733</v>
      </c>
      <c r="F1935" s="497">
        <v>41759</v>
      </c>
      <c r="G1935" s="56">
        <v>1733</v>
      </c>
      <c r="H1935" s="86">
        <f t="shared" si="31"/>
        <v>0</v>
      </c>
      <c r="I1935" s="214" t="s">
        <v>27</v>
      </c>
    </row>
    <row r="1936" spans="1:9" x14ac:dyDescent="0.25">
      <c r="A1936" s="216"/>
      <c r="B1936" s="212" t="s">
        <v>1334</v>
      </c>
      <c r="C1936" s="332" t="s">
        <v>2804</v>
      </c>
      <c r="D1936" s="214" t="s">
        <v>290</v>
      </c>
      <c r="E1936" s="235">
        <v>1737.5</v>
      </c>
      <c r="F1936" s="497">
        <v>41759</v>
      </c>
      <c r="G1936" s="56">
        <v>1737.5</v>
      </c>
      <c r="H1936" s="86">
        <f t="shared" si="31"/>
        <v>0</v>
      </c>
      <c r="I1936" s="214" t="s">
        <v>27</v>
      </c>
    </row>
    <row r="1937" spans="1:9" x14ac:dyDescent="0.25">
      <c r="A1937" s="216"/>
      <c r="B1937" s="212" t="s">
        <v>1335</v>
      </c>
      <c r="C1937" s="332" t="s">
        <v>2804</v>
      </c>
      <c r="D1937" s="214" t="s">
        <v>47</v>
      </c>
      <c r="E1937" s="235">
        <v>3187</v>
      </c>
      <c r="F1937" s="497">
        <v>41759</v>
      </c>
      <c r="G1937" s="56">
        <v>3187</v>
      </c>
      <c r="H1937" s="86">
        <f t="shared" si="31"/>
        <v>0</v>
      </c>
      <c r="I1937" s="214" t="s">
        <v>27</v>
      </c>
    </row>
    <row r="1938" spans="1:9" x14ac:dyDescent="0.25">
      <c r="A1938" s="216"/>
      <c r="B1938" s="212" t="s">
        <v>1336</v>
      </c>
      <c r="C1938" s="332" t="s">
        <v>2804</v>
      </c>
      <c r="D1938" s="214" t="s">
        <v>215</v>
      </c>
      <c r="E1938" s="235">
        <v>3471</v>
      </c>
      <c r="F1938" s="497">
        <v>41758</v>
      </c>
      <c r="G1938" s="44">
        <v>3471</v>
      </c>
      <c r="H1938" s="86">
        <f t="shared" si="31"/>
        <v>0</v>
      </c>
      <c r="I1938" s="214"/>
    </row>
    <row r="1939" spans="1:9" x14ac:dyDescent="0.25">
      <c r="A1939" s="216"/>
      <c r="B1939" s="212" t="s">
        <v>1337</v>
      </c>
      <c r="C1939" s="332" t="s">
        <v>2804</v>
      </c>
      <c r="D1939" s="214" t="s">
        <v>36</v>
      </c>
      <c r="E1939" s="235">
        <v>36406.5</v>
      </c>
      <c r="F1939" s="497">
        <v>41759</v>
      </c>
      <c r="G1939" s="44">
        <v>36406.5</v>
      </c>
      <c r="H1939" s="86">
        <f t="shared" si="31"/>
        <v>0</v>
      </c>
      <c r="I1939" s="214" t="s">
        <v>27</v>
      </c>
    </row>
    <row r="1940" spans="1:9" x14ac:dyDescent="0.25">
      <c r="A1940" s="216"/>
      <c r="B1940" s="212" t="s">
        <v>1339</v>
      </c>
      <c r="C1940" s="332" t="s">
        <v>2804</v>
      </c>
      <c r="D1940" s="214" t="s">
        <v>54</v>
      </c>
      <c r="E1940" s="235">
        <v>21129</v>
      </c>
      <c r="F1940" s="497">
        <v>41758</v>
      </c>
      <c r="G1940" s="44">
        <v>21129</v>
      </c>
      <c r="H1940" s="86">
        <f t="shared" si="31"/>
        <v>0</v>
      </c>
      <c r="I1940" s="214"/>
    </row>
    <row r="1941" spans="1:9" x14ac:dyDescent="0.25">
      <c r="A1941" s="216"/>
      <c r="B1941" s="212" t="s">
        <v>1340</v>
      </c>
      <c r="C1941" s="332" t="s">
        <v>2804</v>
      </c>
      <c r="D1941" s="214" t="s">
        <v>366</v>
      </c>
      <c r="E1941" s="235">
        <v>3882.5</v>
      </c>
      <c r="F1941" s="497">
        <v>41758</v>
      </c>
      <c r="G1941" s="44">
        <v>3882.5</v>
      </c>
      <c r="H1941" s="86">
        <f t="shared" si="31"/>
        <v>0</v>
      </c>
      <c r="I1941" s="214" t="s">
        <v>21</v>
      </c>
    </row>
    <row r="1942" spans="1:9" x14ac:dyDescent="0.25">
      <c r="A1942" s="216"/>
      <c r="B1942" s="212" t="s">
        <v>1341</v>
      </c>
      <c r="C1942" s="332" t="s">
        <v>2804</v>
      </c>
      <c r="D1942" s="214" t="s">
        <v>215</v>
      </c>
      <c r="E1942" s="235">
        <v>7832</v>
      </c>
      <c r="F1942" s="497">
        <v>41758</v>
      </c>
      <c r="G1942" s="44">
        <v>7832</v>
      </c>
      <c r="H1942" s="86">
        <f t="shared" si="31"/>
        <v>0</v>
      </c>
      <c r="I1942" s="214"/>
    </row>
    <row r="1943" spans="1:9" x14ac:dyDescent="0.25">
      <c r="A1943" s="216"/>
      <c r="B1943" s="212" t="s">
        <v>1342</v>
      </c>
      <c r="C1943" s="332" t="s">
        <v>2804</v>
      </c>
      <c r="D1943" s="214" t="s">
        <v>58</v>
      </c>
      <c r="E1943" s="235">
        <v>1318</v>
      </c>
      <c r="F1943" s="497">
        <v>41758</v>
      </c>
      <c r="G1943" s="44">
        <v>1318</v>
      </c>
      <c r="H1943" s="86">
        <f t="shared" si="31"/>
        <v>0</v>
      </c>
      <c r="I1943" s="214"/>
    </row>
    <row r="1944" spans="1:9" x14ac:dyDescent="0.25">
      <c r="A1944" s="216"/>
      <c r="B1944" s="212" t="s">
        <v>1343</v>
      </c>
      <c r="C1944" s="332" t="s">
        <v>2804</v>
      </c>
      <c r="D1944" s="214" t="s">
        <v>130</v>
      </c>
      <c r="E1944" s="235">
        <v>3667</v>
      </c>
      <c r="F1944" s="497">
        <v>41758</v>
      </c>
      <c r="G1944" s="44">
        <v>3667</v>
      </c>
      <c r="H1944" s="86">
        <f t="shared" si="31"/>
        <v>0</v>
      </c>
      <c r="I1944" s="214" t="s">
        <v>21</v>
      </c>
    </row>
    <row r="1945" spans="1:9" x14ac:dyDescent="0.25">
      <c r="A1945" s="216"/>
      <c r="B1945" s="212" t="s">
        <v>1344</v>
      </c>
      <c r="C1945" s="332" t="s">
        <v>2804</v>
      </c>
      <c r="D1945" s="214" t="s">
        <v>11</v>
      </c>
      <c r="E1945" s="235">
        <v>22673</v>
      </c>
      <c r="F1945" s="554">
        <v>41777</v>
      </c>
      <c r="G1945" s="245">
        <v>22673</v>
      </c>
      <c r="H1945" s="86">
        <f t="shared" si="31"/>
        <v>0</v>
      </c>
      <c r="I1945" s="214" t="s">
        <v>65</v>
      </c>
    </row>
    <row r="1946" spans="1:9" x14ac:dyDescent="0.25">
      <c r="A1946" s="216"/>
      <c r="B1946" s="212" t="s">
        <v>1346</v>
      </c>
      <c r="C1946" s="332" t="s">
        <v>2804</v>
      </c>
      <c r="D1946" s="214" t="s">
        <v>2288</v>
      </c>
      <c r="E1946" s="239">
        <v>8231.5</v>
      </c>
      <c r="F1946" s="557" t="s">
        <v>2959</v>
      </c>
      <c r="G1946" s="245">
        <v>8231.5</v>
      </c>
      <c r="H1946" s="86">
        <f t="shared" si="31"/>
        <v>0</v>
      </c>
      <c r="I1946" s="214" t="s">
        <v>65</v>
      </c>
    </row>
    <row r="1947" spans="1:9" x14ac:dyDescent="0.25">
      <c r="A1947" s="216"/>
      <c r="B1947" s="212" t="s">
        <v>1347</v>
      </c>
      <c r="C1947" s="332" t="s">
        <v>2804</v>
      </c>
      <c r="D1947" s="214" t="s">
        <v>22</v>
      </c>
      <c r="E1947" s="235">
        <v>4263</v>
      </c>
      <c r="F1947" s="497">
        <v>41758</v>
      </c>
      <c r="G1947" s="44">
        <v>4263</v>
      </c>
      <c r="H1947" s="86">
        <f t="shared" si="31"/>
        <v>0</v>
      </c>
      <c r="I1947" s="214"/>
    </row>
    <row r="1948" spans="1:9" x14ac:dyDescent="0.25">
      <c r="A1948" s="216"/>
      <c r="B1948" s="212" t="s">
        <v>1349</v>
      </c>
      <c r="C1948" s="332" t="s">
        <v>2804</v>
      </c>
      <c r="D1948" s="214" t="s">
        <v>188</v>
      </c>
      <c r="E1948" s="235">
        <v>4771.5</v>
      </c>
      <c r="F1948" s="497">
        <v>41758</v>
      </c>
      <c r="G1948" s="44">
        <v>4771.5</v>
      </c>
      <c r="H1948" s="86">
        <f t="shared" si="31"/>
        <v>0</v>
      </c>
      <c r="I1948" s="214" t="s">
        <v>21</v>
      </c>
    </row>
    <row r="1949" spans="1:9" x14ac:dyDescent="0.25">
      <c r="A1949" s="216"/>
      <c r="B1949" s="212" t="s">
        <v>1351</v>
      </c>
      <c r="C1949" s="332" t="s">
        <v>2804</v>
      </c>
      <c r="D1949" s="214" t="s">
        <v>8</v>
      </c>
      <c r="E1949" s="235">
        <v>600</v>
      </c>
      <c r="F1949" s="497">
        <v>41758</v>
      </c>
      <c r="G1949" s="44">
        <v>600</v>
      </c>
      <c r="H1949" s="86">
        <f t="shared" si="31"/>
        <v>0</v>
      </c>
      <c r="I1949" s="214" t="s">
        <v>8</v>
      </c>
    </row>
    <row r="1950" spans="1:9" x14ac:dyDescent="0.25">
      <c r="A1950" s="216"/>
      <c r="B1950" s="212" t="s">
        <v>1352</v>
      </c>
      <c r="C1950" s="332" t="s">
        <v>2804</v>
      </c>
      <c r="D1950" s="214" t="s">
        <v>233</v>
      </c>
      <c r="E1950" s="235">
        <v>969.5</v>
      </c>
      <c r="F1950" s="497">
        <v>41759</v>
      </c>
      <c r="G1950" s="44">
        <v>969.5</v>
      </c>
      <c r="H1950" s="86">
        <f t="shared" si="31"/>
        <v>0</v>
      </c>
      <c r="I1950" s="214" t="s">
        <v>217</v>
      </c>
    </row>
    <row r="1951" spans="1:9" x14ac:dyDescent="0.25">
      <c r="A1951" s="216"/>
      <c r="B1951" s="212" t="s">
        <v>1353</v>
      </c>
      <c r="C1951" s="332" t="s">
        <v>2804</v>
      </c>
      <c r="D1951" s="214" t="s">
        <v>922</v>
      </c>
      <c r="E1951" s="235">
        <v>2607</v>
      </c>
      <c r="F1951" s="497">
        <v>41759</v>
      </c>
      <c r="G1951" s="44">
        <v>2607</v>
      </c>
      <c r="H1951" s="86">
        <f t="shared" si="31"/>
        <v>0</v>
      </c>
      <c r="I1951" s="214" t="s">
        <v>217</v>
      </c>
    </row>
    <row r="1952" spans="1:9" x14ac:dyDescent="0.25">
      <c r="A1952" s="216"/>
      <c r="B1952" s="212" t="s">
        <v>1355</v>
      </c>
      <c r="C1952" s="332" t="s">
        <v>2804</v>
      </c>
      <c r="D1952" s="214" t="s">
        <v>250</v>
      </c>
      <c r="E1952" s="235">
        <v>8686</v>
      </c>
      <c r="F1952" s="497">
        <v>41758</v>
      </c>
      <c r="G1952" s="44">
        <v>8686</v>
      </c>
      <c r="H1952" s="86">
        <f t="shared" si="31"/>
        <v>0</v>
      </c>
      <c r="I1952" s="214" t="s">
        <v>21</v>
      </c>
    </row>
    <row r="1953" spans="1:9" x14ac:dyDescent="0.25">
      <c r="A1953" s="216"/>
      <c r="B1953" s="212" t="s">
        <v>1356</v>
      </c>
      <c r="C1953" s="332" t="s">
        <v>2804</v>
      </c>
      <c r="D1953" s="214" t="s">
        <v>666</v>
      </c>
      <c r="E1953" s="235">
        <v>3608</v>
      </c>
      <c r="F1953" s="497">
        <v>41758</v>
      </c>
      <c r="G1953" s="44">
        <v>3608</v>
      </c>
      <c r="H1953" s="86">
        <f t="shared" si="31"/>
        <v>0</v>
      </c>
      <c r="I1953" s="214"/>
    </row>
    <row r="1954" spans="1:9" x14ac:dyDescent="0.25">
      <c r="A1954" s="216"/>
      <c r="B1954" s="212" t="s">
        <v>1358</v>
      </c>
      <c r="C1954" s="332" t="s">
        <v>2804</v>
      </c>
      <c r="D1954" s="214" t="s">
        <v>78</v>
      </c>
      <c r="E1954" s="235">
        <v>2196.5</v>
      </c>
      <c r="F1954" s="497">
        <v>41759</v>
      </c>
      <c r="G1954" s="44">
        <v>2196.5</v>
      </c>
      <c r="H1954" s="86">
        <f t="shared" si="31"/>
        <v>0</v>
      </c>
      <c r="I1954" s="214" t="s">
        <v>217</v>
      </c>
    </row>
    <row r="1955" spans="1:9" x14ac:dyDescent="0.25">
      <c r="A1955" s="216"/>
      <c r="B1955" s="212" t="s">
        <v>1359</v>
      </c>
      <c r="C1955" s="332" t="s">
        <v>2804</v>
      </c>
      <c r="D1955" s="214" t="s">
        <v>144</v>
      </c>
      <c r="E1955" s="235">
        <v>5031</v>
      </c>
      <c r="F1955" s="560" t="s">
        <v>2960</v>
      </c>
      <c r="G1955" s="44">
        <v>5031</v>
      </c>
      <c r="H1955" s="86">
        <f t="shared" si="31"/>
        <v>0</v>
      </c>
      <c r="I1955" s="214" t="s">
        <v>217</v>
      </c>
    </row>
    <row r="1956" spans="1:9" x14ac:dyDescent="0.25">
      <c r="A1956" s="216"/>
      <c r="B1956" s="212" t="s">
        <v>1361</v>
      </c>
      <c r="C1956" s="332" t="s">
        <v>2804</v>
      </c>
      <c r="D1956" s="214" t="s">
        <v>163</v>
      </c>
      <c r="E1956" s="235">
        <v>220</v>
      </c>
      <c r="F1956" s="497">
        <v>41759</v>
      </c>
      <c r="G1956" s="56">
        <v>220</v>
      </c>
      <c r="H1956" s="86">
        <f t="shared" si="31"/>
        <v>0</v>
      </c>
      <c r="I1956" s="214" t="s">
        <v>217</v>
      </c>
    </row>
    <row r="1957" spans="1:9" x14ac:dyDescent="0.25">
      <c r="A1957" s="216"/>
      <c r="B1957" s="212" t="s">
        <v>1362</v>
      </c>
      <c r="C1957" s="332" t="s">
        <v>2804</v>
      </c>
      <c r="D1957" s="214" t="s">
        <v>257</v>
      </c>
      <c r="E1957" s="235">
        <v>17206</v>
      </c>
      <c r="F1957" s="497">
        <v>41759</v>
      </c>
      <c r="G1957" s="56">
        <v>17206</v>
      </c>
      <c r="H1957" s="86">
        <f t="shared" si="31"/>
        <v>0</v>
      </c>
      <c r="I1957" s="214" t="s">
        <v>217</v>
      </c>
    </row>
    <row r="1958" spans="1:9" x14ac:dyDescent="0.25">
      <c r="A1958" s="216"/>
      <c r="B1958" s="212" t="s">
        <v>1364</v>
      </c>
      <c r="C1958" s="332" t="s">
        <v>2804</v>
      </c>
      <c r="D1958" s="214" t="s">
        <v>2961</v>
      </c>
      <c r="E1958" s="235">
        <v>7949.5</v>
      </c>
      <c r="F1958" s="497">
        <v>41758</v>
      </c>
      <c r="G1958" s="44">
        <v>7949.5</v>
      </c>
      <c r="H1958" s="86">
        <f t="shared" si="31"/>
        <v>0</v>
      </c>
      <c r="I1958" s="214" t="s">
        <v>8</v>
      </c>
    </row>
    <row r="1959" spans="1:9" x14ac:dyDescent="0.25">
      <c r="A1959" s="216"/>
      <c r="B1959" s="212" t="s">
        <v>1365</v>
      </c>
      <c r="C1959" s="332" t="s">
        <v>2804</v>
      </c>
      <c r="D1959" s="214" t="s">
        <v>183</v>
      </c>
      <c r="E1959" s="235">
        <v>1700</v>
      </c>
      <c r="F1959" s="497">
        <v>41758</v>
      </c>
      <c r="G1959" s="44">
        <v>1700</v>
      </c>
      <c r="H1959" s="86">
        <f t="shared" si="31"/>
        <v>0</v>
      </c>
      <c r="I1959" s="214" t="s">
        <v>12</v>
      </c>
    </row>
    <row r="1960" spans="1:9" x14ac:dyDescent="0.25">
      <c r="A1960" s="216"/>
      <c r="B1960" s="212" t="s">
        <v>1367</v>
      </c>
      <c r="C1960" s="332" t="s">
        <v>2804</v>
      </c>
      <c r="D1960" s="214" t="s">
        <v>2842</v>
      </c>
      <c r="E1960" s="235">
        <v>3792</v>
      </c>
      <c r="F1960" s="497">
        <v>41758</v>
      </c>
      <c r="G1960" s="44">
        <v>3792</v>
      </c>
      <c r="H1960" s="86">
        <f t="shared" si="31"/>
        <v>0</v>
      </c>
      <c r="I1960" s="214"/>
    </row>
    <row r="1961" spans="1:9" x14ac:dyDescent="0.25">
      <c r="A1961" s="216"/>
      <c r="B1961" s="212" t="s">
        <v>1368</v>
      </c>
      <c r="C1961" s="332" t="s">
        <v>2804</v>
      </c>
      <c r="D1961" s="214" t="s">
        <v>176</v>
      </c>
      <c r="E1961" s="235">
        <v>992</v>
      </c>
      <c r="F1961" s="497">
        <v>41759</v>
      </c>
      <c r="G1961" s="44">
        <v>992</v>
      </c>
      <c r="H1961" s="86">
        <f t="shared" si="31"/>
        <v>0</v>
      </c>
      <c r="I1961" s="214" t="s">
        <v>217</v>
      </c>
    </row>
    <row r="1962" spans="1:9" x14ac:dyDescent="0.25">
      <c r="A1962" s="216"/>
      <c r="B1962" s="212" t="s">
        <v>1369</v>
      </c>
      <c r="C1962" s="332" t="s">
        <v>2804</v>
      </c>
      <c r="D1962" s="214" t="s">
        <v>54</v>
      </c>
      <c r="E1962" s="235">
        <v>6867</v>
      </c>
      <c r="F1962" s="497">
        <v>41758</v>
      </c>
      <c r="G1962" s="44">
        <v>6867</v>
      </c>
      <c r="H1962" s="86">
        <f t="shared" si="31"/>
        <v>0</v>
      </c>
      <c r="I1962" s="214" t="s">
        <v>12</v>
      </c>
    </row>
    <row r="1963" spans="1:9" x14ac:dyDescent="0.25">
      <c r="A1963" s="216"/>
      <c r="B1963" s="212" t="s">
        <v>1370</v>
      </c>
      <c r="C1963" s="332" t="s">
        <v>2804</v>
      </c>
      <c r="D1963" s="214" t="s">
        <v>2413</v>
      </c>
      <c r="E1963" s="235">
        <v>686.5</v>
      </c>
      <c r="F1963" s="497">
        <v>41758</v>
      </c>
      <c r="G1963" s="44">
        <v>686.5</v>
      </c>
      <c r="H1963" s="86">
        <f t="shared" si="31"/>
        <v>0</v>
      </c>
      <c r="I1963" s="214" t="s">
        <v>12</v>
      </c>
    </row>
    <row r="1964" spans="1:9" x14ac:dyDescent="0.25">
      <c r="A1964" s="216"/>
      <c r="B1964" s="212" t="s">
        <v>1371</v>
      </c>
      <c r="C1964" s="332" t="s">
        <v>2804</v>
      </c>
      <c r="D1964" s="214" t="s">
        <v>89</v>
      </c>
      <c r="E1964" s="235">
        <v>27995</v>
      </c>
      <c r="F1964" s="554" t="s">
        <v>2962</v>
      </c>
      <c r="G1964" s="44">
        <v>27995</v>
      </c>
      <c r="H1964" s="86">
        <f t="shared" si="31"/>
        <v>0</v>
      </c>
      <c r="I1964" s="214" t="s">
        <v>12</v>
      </c>
    </row>
    <row r="1965" spans="1:9" x14ac:dyDescent="0.25">
      <c r="A1965" s="216"/>
      <c r="B1965" s="212" t="s">
        <v>1373</v>
      </c>
      <c r="C1965" s="332" t="s">
        <v>2804</v>
      </c>
      <c r="D1965" s="214" t="s">
        <v>55</v>
      </c>
      <c r="E1965" s="235">
        <v>1261</v>
      </c>
      <c r="F1965" s="497">
        <v>41758</v>
      </c>
      <c r="G1965" s="44">
        <v>1261</v>
      </c>
      <c r="H1965" s="86">
        <f t="shared" si="31"/>
        <v>0</v>
      </c>
      <c r="I1965" s="214" t="s">
        <v>8</v>
      </c>
    </row>
    <row r="1966" spans="1:9" x14ac:dyDescent="0.25">
      <c r="A1966" s="216"/>
      <c r="B1966" s="212" t="s">
        <v>1374</v>
      </c>
      <c r="C1966" s="332" t="s">
        <v>2804</v>
      </c>
      <c r="D1966" s="214" t="s">
        <v>123</v>
      </c>
      <c r="E1966" s="235">
        <v>2792</v>
      </c>
      <c r="F1966" s="497">
        <v>41759</v>
      </c>
      <c r="G1966" s="44">
        <v>2792</v>
      </c>
      <c r="H1966" s="86">
        <f t="shared" si="31"/>
        <v>0</v>
      </c>
      <c r="I1966" s="214" t="s">
        <v>8</v>
      </c>
    </row>
    <row r="1967" spans="1:9" x14ac:dyDescent="0.25">
      <c r="A1967" s="216"/>
      <c r="B1967" s="212" t="s">
        <v>1375</v>
      </c>
      <c r="C1967" s="332" t="s">
        <v>2804</v>
      </c>
      <c r="D1967" s="214" t="s">
        <v>62</v>
      </c>
      <c r="E1967" s="235">
        <v>9224</v>
      </c>
      <c r="F1967" s="497">
        <v>41759</v>
      </c>
      <c r="G1967" s="44">
        <v>9224</v>
      </c>
      <c r="H1967" s="86">
        <f t="shared" si="31"/>
        <v>0</v>
      </c>
      <c r="I1967" s="214" t="s">
        <v>12</v>
      </c>
    </row>
    <row r="1968" spans="1:9" x14ac:dyDescent="0.25">
      <c r="A1968" s="216"/>
      <c r="B1968" s="212" t="s">
        <v>1377</v>
      </c>
      <c r="C1968" s="332" t="s">
        <v>2804</v>
      </c>
      <c r="D1968" s="214" t="s">
        <v>49</v>
      </c>
      <c r="E1968" s="235">
        <v>6689.6</v>
      </c>
      <c r="F1968" s="497">
        <v>41758</v>
      </c>
      <c r="G1968" s="44">
        <v>6689.6</v>
      </c>
      <c r="H1968" s="86">
        <f t="shared" si="31"/>
        <v>0</v>
      </c>
      <c r="I1968" s="214"/>
    </row>
    <row r="1969" spans="1:9" x14ac:dyDescent="0.25">
      <c r="A1969" s="216"/>
      <c r="B1969" s="212" t="s">
        <v>1378</v>
      </c>
      <c r="C1969" s="332" t="s">
        <v>2804</v>
      </c>
      <c r="D1969" s="214" t="s">
        <v>136</v>
      </c>
      <c r="E1969" s="235">
        <v>952.5</v>
      </c>
      <c r="F1969" s="497">
        <v>41758</v>
      </c>
      <c r="G1969" s="44">
        <v>952.5</v>
      </c>
      <c r="H1969" s="86">
        <f t="shared" si="31"/>
        <v>0</v>
      </c>
      <c r="I1969" s="214"/>
    </row>
    <row r="1970" spans="1:9" x14ac:dyDescent="0.25">
      <c r="A1970" s="216"/>
      <c r="B1970" s="212" t="s">
        <v>1379</v>
      </c>
      <c r="C1970" s="332" t="s">
        <v>2804</v>
      </c>
      <c r="D1970" s="214" t="s">
        <v>8</v>
      </c>
      <c r="E1970" s="235">
        <v>165</v>
      </c>
      <c r="F1970" s="497">
        <v>41758</v>
      </c>
      <c r="G1970" s="44">
        <v>165</v>
      </c>
      <c r="H1970" s="86">
        <f t="shared" si="31"/>
        <v>0</v>
      </c>
      <c r="I1970" s="214" t="s">
        <v>8</v>
      </c>
    </row>
    <row r="1971" spans="1:9" x14ac:dyDescent="0.25">
      <c r="A1971" s="216"/>
      <c r="B1971" s="212" t="s">
        <v>1381</v>
      </c>
      <c r="C1971" s="332" t="s">
        <v>2804</v>
      </c>
      <c r="D1971" s="214" t="s">
        <v>34</v>
      </c>
      <c r="E1971" s="235">
        <v>2272.5</v>
      </c>
      <c r="F1971" s="557" t="s">
        <v>2963</v>
      </c>
      <c r="G1971" s="44">
        <v>2272.5</v>
      </c>
      <c r="H1971" s="86">
        <f t="shared" si="31"/>
        <v>0</v>
      </c>
      <c r="I1971" s="214" t="s">
        <v>12</v>
      </c>
    </row>
    <row r="1972" spans="1:9" x14ac:dyDescent="0.25">
      <c r="A1972" s="216"/>
      <c r="B1972" s="212" t="s">
        <v>1382</v>
      </c>
      <c r="C1972" s="332" t="s">
        <v>2804</v>
      </c>
      <c r="D1972" s="214" t="s">
        <v>560</v>
      </c>
      <c r="E1972" s="235">
        <v>18417.5</v>
      </c>
      <c r="F1972" s="497">
        <v>41759</v>
      </c>
      <c r="G1972" s="44">
        <v>18417.5</v>
      </c>
      <c r="H1972" s="86">
        <f t="shared" si="31"/>
        <v>0</v>
      </c>
      <c r="I1972" s="214" t="s">
        <v>217</v>
      </c>
    </row>
    <row r="1973" spans="1:9" x14ac:dyDescent="0.25">
      <c r="A1973" s="216"/>
      <c r="B1973" s="212" t="s">
        <v>1383</v>
      </c>
      <c r="C1973" s="332" t="s">
        <v>2804</v>
      </c>
      <c r="D1973" s="220" t="s">
        <v>2964</v>
      </c>
      <c r="E1973" s="235">
        <v>0</v>
      </c>
      <c r="F1973" s="594" t="s">
        <v>2965</v>
      </c>
      <c r="G1973" s="280"/>
      <c r="H1973" s="86">
        <f t="shared" si="31"/>
        <v>0</v>
      </c>
      <c r="I1973" s="214" t="s">
        <v>217</v>
      </c>
    </row>
    <row r="1974" spans="1:9" x14ac:dyDescent="0.25">
      <c r="A1974" s="216"/>
      <c r="B1974" s="212" t="s">
        <v>1385</v>
      </c>
      <c r="C1974" s="332" t="s">
        <v>2804</v>
      </c>
      <c r="D1974" s="214" t="s">
        <v>338</v>
      </c>
      <c r="E1974" s="235">
        <v>386</v>
      </c>
      <c r="F1974" s="497">
        <v>41758</v>
      </c>
      <c r="G1974" s="44">
        <v>386</v>
      </c>
      <c r="H1974" s="86">
        <f t="shared" si="31"/>
        <v>0</v>
      </c>
      <c r="I1974" s="214" t="s">
        <v>12</v>
      </c>
    </row>
    <row r="1975" spans="1:9" x14ac:dyDescent="0.25">
      <c r="A1975" s="216"/>
      <c r="B1975" s="212" t="s">
        <v>1387</v>
      </c>
      <c r="C1975" s="332" t="s">
        <v>2804</v>
      </c>
      <c r="D1975" s="214" t="s">
        <v>258</v>
      </c>
      <c r="E1975" s="235">
        <v>3197</v>
      </c>
      <c r="F1975" s="497">
        <v>41759</v>
      </c>
      <c r="G1975" s="44">
        <v>3197</v>
      </c>
      <c r="H1975" s="86">
        <f t="shared" si="31"/>
        <v>0</v>
      </c>
      <c r="I1975" s="214" t="s">
        <v>217</v>
      </c>
    </row>
    <row r="1976" spans="1:9" x14ac:dyDescent="0.25">
      <c r="A1976" s="216"/>
      <c r="B1976" s="212" t="s">
        <v>1390</v>
      </c>
      <c r="C1976" s="332" t="s">
        <v>2804</v>
      </c>
      <c r="D1976" s="214" t="s">
        <v>29</v>
      </c>
      <c r="E1976" s="235">
        <v>4978</v>
      </c>
      <c r="F1976" s="497">
        <v>41758</v>
      </c>
      <c r="G1976" s="44">
        <v>4978</v>
      </c>
      <c r="H1976" s="86">
        <f t="shared" si="31"/>
        <v>0</v>
      </c>
      <c r="I1976" s="214" t="s">
        <v>12</v>
      </c>
    </row>
    <row r="1977" spans="1:9" x14ac:dyDescent="0.25">
      <c r="A1977" s="216"/>
      <c r="B1977" s="212" t="s">
        <v>1391</v>
      </c>
      <c r="C1977" s="332" t="s">
        <v>2804</v>
      </c>
      <c r="D1977" s="214" t="s">
        <v>1782</v>
      </c>
      <c r="E1977" s="235">
        <v>2116</v>
      </c>
      <c r="F1977" s="497">
        <v>41758</v>
      </c>
      <c r="G1977" s="44">
        <v>2116</v>
      </c>
      <c r="H1977" s="86">
        <f t="shared" si="31"/>
        <v>0</v>
      </c>
      <c r="I1977" s="214" t="s">
        <v>12</v>
      </c>
    </row>
    <row r="1978" spans="1:9" x14ac:dyDescent="0.25">
      <c r="A1978" s="216"/>
      <c r="B1978" s="212" t="s">
        <v>1392</v>
      </c>
      <c r="C1978" s="332" t="s">
        <v>2804</v>
      </c>
      <c r="D1978" s="214" t="s">
        <v>299</v>
      </c>
      <c r="E1978" s="235">
        <v>5008.5</v>
      </c>
      <c r="F1978" s="497">
        <v>41758</v>
      </c>
      <c r="G1978" s="44">
        <v>5008.5</v>
      </c>
      <c r="H1978" s="86">
        <f t="shared" si="31"/>
        <v>0</v>
      </c>
      <c r="I1978" s="214"/>
    </row>
    <row r="1979" spans="1:9" x14ac:dyDescent="0.25">
      <c r="A1979" s="216"/>
      <c r="B1979" s="212" t="s">
        <v>1393</v>
      </c>
      <c r="C1979" s="332" t="s">
        <v>2804</v>
      </c>
      <c r="D1979" s="214" t="s">
        <v>124</v>
      </c>
      <c r="E1979" s="235">
        <v>4367.25</v>
      </c>
      <c r="F1979" s="497">
        <v>41758</v>
      </c>
      <c r="G1979" s="44">
        <v>4367.25</v>
      </c>
      <c r="H1979" s="86">
        <f t="shared" si="31"/>
        <v>0</v>
      </c>
      <c r="I1979" s="214" t="s">
        <v>8</v>
      </c>
    </row>
    <row r="1980" spans="1:9" x14ac:dyDescent="0.25">
      <c r="A1980" s="216"/>
      <c r="B1980" s="212" t="s">
        <v>1395</v>
      </c>
      <c r="C1980" s="332" t="s">
        <v>2804</v>
      </c>
      <c r="D1980" s="214" t="s">
        <v>8</v>
      </c>
      <c r="E1980" s="235">
        <v>1473</v>
      </c>
      <c r="F1980" s="497">
        <v>41758</v>
      </c>
      <c r="G1980" s="44">
        <v>1473</v>
      </c>
      <c r="H1980" s="86">
        <f t="shared" si="31"/>
        <v>0</v>
      </c>
      <c r="I1980" s="214" t="s">
        <v>8</v>
      </c>
    </row>
    <row r="1981" spans="1:9" x14ac:dyDescent="0.25">
      <c r="A1981" s="216"/>
      <c r="B1981" s="212" t="s">
        <v>1396</v>
      </c>
      <c r="C1981" s="332" t="s">
        <v>2804</v>
      </c>
      <c r="D1981" s="214" t="s">
        <v>435</v>
      </c>
      <c r="E1981" s="235">
        <v>7132</v>
      </c>
      <c r="F1981" s="557" t="s">
        <v>2966</v>
      </c>
      <c r="G1981" s="44">
        <v>7132</v>
      </c>
      <c r="H1981" s="86">
        <f t="shared" si="31"/>
        <v>0</v>
      </c>
      <c r="I1981" s="214" t="s">
        <v>8</v>
      </c>
    </row>
    <row r="1982" spans="1:9" x14ac:dyDescent="0.25">
      <c r="A1982" s="216">
        <v>41758</v>
      </c>
      <c r="B1982" s="212" t="s">
        <v>1397</v>
      </c>
      <c r="C1982" s="332" t="s">
        <v>2804</v>
      </c>
      <c r="D1982" s="214" t="s">
        <v>312</v>
      </c>
      <c r="E1982" s="235">
        <v>8107</v>
      </c>
      <c r="F1982" s="497">
        <v>41758</v>
      </c>
      <c r="G1982" s="44">
        <v>8107</v>
      </c>
      <c r="H1982" s="291">
        <f t="shared" si="31"/>
        <v>0</v>
      </c>
      <c r="I1982" s="214" t="s">
        <v>65</v>
      </c>
    </row>
    <row r="1983" spans="1:9" x14ac:dyDescent="0.25">
      <c r="A1983" s="216"/>
      <c r="B1983" s="212" t="s">
        <v>1398</v>
      </c>
      <c r="C1983" s="332" t="s">
        <v>2804</v>
      </c>
      <c r="D1983" s="214" t="s">
        <v>79</v>
      </c>
      <c r="E1983" s="235">
        <v>18345</v>
      </c>
      <c r="F1983" s="497">
        <v>41759</v>
      </c>
      <c r="G1983" s="44">
        <v>18345</v>
      </c>
      <c r="H1983" s="86">
        <f t="shared" si="31"/>
        <v>0</v>
      </c>
      <c r="I1983" s="214" t="s">
        <v>21</v>
      </c>
    </row>
    <row r="1984" spans="1:9" x14ac:dyDescent="0.25">
      <c r="A1984" s="216"/>
      <c r="B1984" s="212" t="s">
        <v>1400</v>
      </c>
      <c r="C1984" s="332" t="s">
        <v>2804</v>
      </c>
      <c r="D1984" s="214" t="s">
        <v>312</v>
      </c>
      <c r="E1984" s="235">
        <v>286</v>
      </c>
      <c r="F1984" s="497">
        <v>41758</v>
      </c>
      <c r="G1984" s="44">
        <v>286</v>
      </c>
      <c r="H1984" s="86">
        <f t="shared" si="31"/>
        <v>0</v>
      </c>
      <c r="I1984" s="214" t="s">
        <v>65</v>
      </c>
    </row>
    <row r="1985" spans="1:9" x14ac:dyDescent="0.25">
      <c r="A1985" s="216"/>
      <c r="B1985" s="212" t="s">
        <v>1402</v>
      </c>
      <c r="C1985" s="332" t="s">
        <v>2804</v>
      </c>
      <c r="D1985" s="220" t="s">
        <v>53</v>
      </c>
      <c r="E1985" s="241">
        <v>0</v>
      </c>
      <c r="F1985" s="497"/>
      <c r="G1985" s="44"/>
      <c r="H1985" s="86">
        <f t="shared" si="31"/>
        <v>0</v>
      </c>
      <c r="I1985" s="214" t="s">
        <v>512</v>
      </c>
    </row>
    <row r="1986" spans="1:9" x14ac:dyDescent="0.25">
      <c r="A1986" s="216"/>
      <c r="B1986" s="212" t="s">
        <v>1403</v>
      </c>
      <c r="C1986" s="332" t="s">
        <v>2804</v>
      </c>
      <c r="D1986" s="214" t="s">
        <v>8</v>
      </c>
      <c r="E1986" s="235">
        <v>651.5</v>
      </c>
      <c r="F1986" s="497">
        <v>41758</v>
      </c>
      <c r="G1986" s="44">
        <v>651.5</v>
      </c>
      <c r="H1986" s="86">
        <f t="shared" si="31"/>
        <v>0</v>
      </c>
      <c r="I1986" s="214" t="s">
        <v>8</v>
      </c>
    </row>
    <row r="1987" spans="1:9" x14ac:dyDescent="0.25">
      <c r="A1987" s="216"/>
      <c r="B1987" s="212" t="s">
        <v>1404</v>
      </c>
      <c r="C1987" s="332" t="s">
        <v>2804</v>
      </c>
      <c r="D1987" s="214" t="s">
        <v>666</v>
      </c>
      <c r="E1987" s="235">
        <v>7600</v>
      </c>
      <c r="F1987" s="497">
        <v>41758</v>
      </c>
      <c r="G1987" s="44">
        <v>7600</v>
      </c>
      <c r="H1987" s="86">
        <f t="shared" si="31"/>
        <v>0</v>
      </c>
      <c r="I1987" s="214"/>
    </row>
    <row r="1988" spans="1:9" x14ac:dyDescent="0.25">
      <c r="A1988" s="216"/>
      <c r="B1988" s="212" t="s">
        <v>1405</v>
      </c>
      <c r="C1988" s="332" t="s">
        <v>2804</v>
      </c>
      <c r="D1988" s="214" t="s">
        <v>8</v>
      </c>
      <c r="E1988" s="246">
        <v>5988.5</v>
      </c>
      <c r="F1988" s="497">
        <v>41758</v>
      </c>
      <c r="G1988" s="44">
        <v>5988.5</v>
      </c>
      <c r="H1988" s="86">
        <f t="shared" si="31"/>
        <v>0</v>
      </c>
      <c r="I1988" s="214" t="s">
        <v>8</v>
      </c>
    </row>
    <row r="1989" spans="1:9" x14ac:dyDescent="0.25">
      <c r="A1989" s="216">
        <v>41759</v>
      </c>
      <c r="B1989" s="212" t="s">
        <v>1407</v>
      </c>
      <c r="C1989" s="332" t="s">
        <v>2804</v>
      </c>
      <c r="D1989" s="214" t="s">
        <v>106</v>
      </c>
      <c r="E1989" s="235">
        <v>83803</v>
      </c>
      <c r="F1989" s="554">
        <v>41769</v>
      </c>
      <c r="G1989" s="245">
        <v>83803</v>
      </c>
      <c r="H1989" s="86">
        <f t="shared" si="31"/>
        <v>0</v>
      </c>
      <c r="I1989" s="214" t="s">
        <v>65</v>
      </c>
    </row>
    <row r="1990" spans="1:9" x14ac:dyDescent="0.25">
      <c r="A1990" s="216"/>
      <c r="B1990" s="212" t="s">
        <v>1409</v>
      </c>
      <c r="C1990" s="332" t="s">
        <v>2804</v>
      </c>
      <c r="D1990" s="214" t="s">
        <v>68</v>
      </c>
      <c r="E1990" s="239">
        <v>6423</v>
      </c>
      <c r="F1990" s="557" t="s">
        <v>2967</v>
      </c>
      <c r="G1990" s="245">
        <v>6423</v>
      </c>
      <c r="H1990" s="86">
        <f t="shared" si="31"/>
        <v>0</v>
      </c>
      <c r="I1990" s="58" t="s">
        <v>65</v>
      </c>
    </row>
    <row r="1991" spans="1:9" x14ac:dyDescent="0.25">
      <c r="A1991" s="216"/>
      <c r="B1991" s="212" t="s">
        <v>1410</v>
      </c>
      <c r="C1991" s="332" t="s">
        <v>2804</v>
      </c>
      <c r="D1991" s="214" t="s">
        <v>615</v>
      </c>
      <c r="E1991" s="235">
        <v>60374</v>
      </c>
      <c r="F1991" s="557" t="s">
        <v>2968</v>
      </c>
      <c r="G1991" s="245">
        <v>60374</v>
      </c>
      <c r="H1991" s="86">
        <f t="shared" ref="H1991:H2054" si="32">E1991-G1991</f>
        <v>0</v>
      </c>
      <c r="I1991" s="214" t="s">
        <v>65</v>
      </c>
    </row>
    <row r="1992" spans="1:9" x14ac:dyDescent="0.25">
      <c r="A1992" s="216"/>
      <c r="B1992" s="212" t="s">
        <v>1411</v>
      </c>
      <c r="C1992" s="332" t="s">
        <v>2804</v>
      </c>
      <c r="D1992" s="214" t="s">
        <v>25</v>
      </c>
      <c r="E1992" s="235">
        <v>28836</v>
      </c>
      <c r="F1992" s="623"/>
      <c r="G1992" s="339"/>
      <c r="H1992" s="86">
        <f t="shared" si="32"/>
        <v>28836</v>
      </c>
      <c r="I1992" s="214" t="s">
        <v>65</v>
      </c>
    </row>
    <row r="1993" spans="1:9" x14ac:dyDescent="0.25">
      <c r="A1993" s="216"/>
      <c r="B1993" s="212" t="s">
        <v>1413</v>
      </c>
      <c r="C1993" s="332" t="s">
        <v>2804</v>
      </c>
      <c r="D1993" s="214" t="s">
        <v>180</v>
      </c>
      <c r="E1993" s="235">
        <v>29094</v>
      </c>
      <c r="F1993" s="557" t="s">
        <v>2969</v>
      </c>
      <c r="G1993" s="245">
        <v>29094</v>
      </c>
      <c r="H1993" s="86">
        <f t="shared" si="32"/>
        <v>0</v>
      </c>
      <c r="I1993" s="214" t="s">
        <v>65</v>
      </c>
    </row>
    <row r="1994" spans="1:9" x14ac:dyDescent="0.25">
      <c r="A1994" s="216"/>
      <c r="B1994" s="212" t="s">
        <v>1414</v>
      </c>
      <c r="C1994" s="332" t="s">
        <v>2804</v>
      </c>
      <c r="D1994" s="214" t="s">
        <v>106</v>
      </c>
      <c r="E1994" s="235">
        <v>176522</v>
      </c>
      <c r="F1994" s="554">
        <v>41769</v>
      </c>
      <c r="G1994" s="245">
        <v>176522</v>
      </c>
      <c r="H1994" s="86">
        <f t="shared" si="32"/>
        <v>0</v>
      </c>
      <c r="I1994" s="214" t="s">
        <v>65</v>
      </c>
    </row>
    <row r="1995" spans="1:9" x14ac:dyDescent="0.25">
      <c r="A1995" s="216"/>
      <c r="B1995" s="212" t="s">
        <v>1415</v>
      </c>
      <c r="C1995" s="332" t="s">
        <v>2804</v>
      </c>
      <c r="D1995" s="214" t="s">
        <v>106</v>
      </c>
      <c r="E1995" s="235">
        <v>161820</v>
      </c>
      <c r="F1995" s="554">
        <v>41769</v>
      </c>
      <c r="G1995" s="245">
        <v>161820</v>
      </c>
      <c r="H1995" s="86">
        <f t="shared" si="32"/>
        <v>0</v>
      </c>
      <c r="I1995" s="214" t="s">
        <v>65</v>
      </c>
    </row>
    <row r="1996" spans="1:9" x14ac:dyDescent="0.25">
      <c r="A1996" s="216"/>
      <c r="B1996" s="212" t="s">
        <v>1417</v>
      </c>
      <c r="C1996" s="332" t="s">
        <v>2804</v>
      </c>
      <c r="D1996" s="214" t="s">
        <v>106</v>
      </c>
      <c r="E1996" s="235">
        <v>69255.5</v>
      </c>
      <c r="F1996" s="554">
        <v>41769</v>
      </c>
      <c r="G1996" s="245">
        <v>69255</v>
      </c>
      <c r="H1996" s="86">
        <f t="shared" si="32"/>
        <v>0.5</v>
      </c>
      <c r="I1996" s="214" t="s">
        <v>65</v>
      </c>
    </row>
    <row r="1997" spans="1:9" x14ac:dyDescent="0.25">
      <c r="A1997" s="216"/>
      <c r="B1997" s="212" t="s">
        <v>1418</v>
      </c>
      <c r="C1997" s="332" t="s">
        <v>2804</v>
      </c>
      <c r="D1997" s="214" t="s">
        <v>133</v>
      </c>
      <c r="E1997" s="235">
        <v>26982</v>
      </c>
      <c r="F1997" s="497">
        <v>41759</v>
      </c>
      <c r="G1997" s="44">
        <v>26982</v>
      </c>
      <c r="H1997" s="86">
        <f t="shared" si="32"/>
        <v>0</v>
      </c>
      <c r="I1997" s="214" t="s">
        <v>21</v>
      </c>
    </row>
    <row r="1998" spans="1:9" x14ac:dyDescent="0.25">
      <c r="A1998" s="216"/>
      <c r="B1998" s="212" t="s">
        <v>1419</v>
      </c>
      <c r="C1998" s="332" t="s">
        <v>2804</v>
      </c>
      <c r="D1998" s="214" t="s">
        <v>180</v>
      </c>
      <c r="E1998" s="235">
        <v>6957</v>
      </c>
      <c r="F1998" s="557" t="s">
        <v>2970</v>
      </c>
      <c r="G1998" s="245">
        <v>6957</v>
      </c>
      <c r="H1998" s="86">
        <f t="shared" si="32"/>
        <v>0</v>
      </c>
      <c r="I1998" s="214"/>
    </row>
    <row r="1999" spans="1:9" x14ac:dyDescent="0.25">
      <c r="A1999" s="216"/>
      <c r="B1999" s="212" t="s">
        <v>1421</v>
      </c>
      <c r="C1999" s="332" t="s">
        <v>2804</v>
      </c>
      <c r="D1999" s="214" t="s">
        <v>269</v>
      </c>
      <c r="E1999" s="235">
        <v>17248.5</v>
      </c>
      <c r="F1999" s="497">
        <v>41759</v>
      </c>
      <c r="G1999" s="44">
        <v>17248.5</v>
      </c>
      <c r="H1999" s="86">
        <f t="shared" si="32"/>
        <v>0</v>
      </c>
      <c r="I1999" s="214"/>
    </row>
    <row r="2000" spans="1:9" x14ac:dyDescent="0.25">
      <c r="A2000" s="216"/>
      <c r="B2000" s="212" t="s">
        <v>1422</v>
      </c>
      <c r="C2000" s="332" t="s">
        <v>2804</v>
      </c>
      <c r="D2000" s="214" t="s">
        <v>14</v>
      </c>
      <c r="E2000" s="235">
        <v>5800</v>
      </c>
      <c r="F2000" s="554">
        <v>41760</v>
      </c>
      <c r="G2000" s="245">
        <v>5800</v>
      </c>
      <c r="H2000" s="86">
        <f t="shared" si="32"/>
        <v>0</v>
      </c>
      <c r="I2000" s="214" t="s">
        <v>27</v>
      </c>
    </row>
    <row r="2001" spans="1:9" x14ac:dyDescent="0.25">
      <c r="A2001" s="216"/>
      <c r="B2001" s="212" t="s">
        <v>1423</v>
      </c>
      <c r="C2001" s="332" t="s">
        <v>2804</v>
      </c>
      <c r="D2001" s="214" t="s">
        <v>412</v>
      </c>
      <c r="E2001" s="235">
        <v>1065.5999999999999</v>
      </c>
      <c r="F2001" s="497">
        <v>41759</v>
      </c>
      <c r="G2001" s="44">
        <v>1065.5999999999999</v>
      </c>
      <c r="H2001" s="86">
        <f t="shared" si="32"/>
        <v>0</v>
      </c>
      <c r="I2001" s="214" t="s">
        <v>27</v>
      </c>
    </row>
    <row r="2002" spans="1:9" x14ac:dyDescent="0.25">
      <c r="A2002" s="216"/>
      <c r="B2002" s="212" t="s">
        <v>1425</v>
      </c>
      <c r="C2002" s="332" t="s">
        <v>2804</v>
      </c>
      <c r="D2002" s="214" t="s">
        <v>85</v>
      </c>
      <c r="E2002" s="235">
        <v>24565</v>
      </c>
      <c r="F2002" s="497">
        <v>41759</v>
      </c>
      <c r="G2002" s="44">
        <v>24565</v>
      </c>
      <c r="H2002" s="86">
        <f t="shared" si="32"/>
        <v>0</v>
      </c>
      <c r="I2002" s="214"/>
    </row>
    <row r="2003" spans="1:9" x14ac:dyDescent="0.25">
      <c r="A2003" s="216"/>
      <c r="B2003" s="212" t="s">
        <v>1426</v>
      </c>
      <c r="C2003" s="332" t="s">
        <v>2804</v>
      </c>
      <c r="D2003" s="214" t="s">
        <v>70</v>
      </c>
      <c r="E2003" s="235">
        <v>17837.5</v>
      </c>
      <c r="F2003" s="557" t="s">
        <v>2971</v>
      </c>
      <c r="G2003" s="245">
        <v>17837.5</v>
      </c>
      <c r="H2003" s="86">
        <f t="shared" si="32"/>
        <v>0</v>
      </c>
      <c r="I2003" s="214"/>
    </row>
    <row r="2004" spans="1:9" x14ac:dyDescent="0.25">
      <c r="A2004" s="216"/>
      <c r="B2004" s="212" t="s">
        <v>1428</v>
      </c>
      <c r="C2004" s="332" t="s">
        <v>2804</v>
      </c>
      <c r="D2004" s="214" t="s">
        <v>373</v>
      </c>
      <c r="E2004" s="235">
        <v>28008</v>
      </c>
      <c r="F2004" s="497">
        <v>41759</v>
      </c>
      <c r="G2004" s="44">
        <v>28008</v>
      </c>
      <c r="H2004" s="86">
        <f t="shared" si="32"/>
        <v>0</v>
      </c>
      <c r="I2004" s="214" t="s">
        <v>217</v>
      </c>
    </row>
    <row r="2005" spans="1:9" x14ac:dyDescent="0.25">
      <c r="A2005" s="216"/>
      <c r="B2005" s="212" t="s">
        <v>1429</v>
      </c>
      <c r="C2005" s="332" t="s">
        <v>2804</v>
      </c>
      <c r="D2005" s="214" t="s">
        <v>501</v>
      </c>
      <c r="E2005" s="235">
        <v>460</v>
      </c>
      <c r="F2005" s="497">
        <v>41759</v>
      </c>
      <c r="G2005" s="44">
        <v>460</v>
      </c>
      <c r="H2005" s="86">
        <f t="shared" si="32"/>
        <v>0</v>
      </c>
      <c r="I2005" s="214"/>
    </row>
    <row r="2006" spans="1:9" x14ac:dyDescent="0.25">
      <c r="A2006" s="216"/>
      <c r="B2006" s="212" t="s">
        <v>1430</v>
      </c>
      <c r="C2006" s="332" t="s">
        <v>2804</v>
      </c>
      <c r="D2006" s="214" t="s">
        <v>36</v>
      </c>
      <c r="E2006" s="235">
        <v>19564</v>
      </c>
      <c r="F2006" s="497">
        <v>41759</v>
      </c>
      <c r="G2006" s="44">
        <v>19564</v>
      </c>
      <c r="H2006" s="86">
        <f t="shared" si="32"/>
        <v>0</v>
      </c>
      <c r="I2006" s="214"/>
    </row>
    <row r="2007" spans="1:9" x14ac:dyDescent="0.25">
      <c r="A2007" s="216"/>
      <c r="B2007" s="212" t="s">
        <v>1431</v>
      </c>
      <c r="C2007" s="332" t="s">
        <v>2804</v>
      </c>
      <c r="D2007" s="214" t="s">
        <v>11</v>
      </c>
      <c r="E2007" s="235">
        <v>27315</v>
      </c>
      <c r="F2007" s="554">
        <v>41777</v>
      </c>
      <c r="G2007" s="245">
        <v>27315</v>
      </c>
      <c r="H2007" s="86">
        <f t="shared" si="32"/>
        <v>0</v>
      </c>
      <c r="I2007" s="214" t="s">
        <v>65</v>
      </c>
    </row>
    <row r="2008" spans="1:9" x14ac:dyDescent="0.25">
      <c r="A2008" s="216"/>
      <c r="B2008" s="212" t="s">
        <v>1432</v>
      </c>
      <c r="C2008" s="332" t="s">
        <v>2804</v>
      </c>
      <c r="D2008" s="214" t="s">
        <v>64</v>
      </c>
      <c r="E2008" s="235">
        <v>5437</v>
      </c>
      <c r="F2008" s="497">
        <v>41759</v>
      </c>
      <c r="G2008" s="44">
        <v>5437</v>
      </c>
      <c r="H2008" s="86">
        <f t="shared" si="32"/>
        <v>0</v>
      </c>
      <c r="I2008" s="214" t="s">
        <v>65</v>
      </c>
    </row>
    <row r="2009" spans="1:9" x14ac:dyDescent="0.25">
      <c r="A2009" s="216"/>
      <c r="B2009" s="212" t="s">
        <v>1433</v>
      </c>
      <c r="C2009" s="332" t="s">
        <v>2804</v>
      </c>
      <c r="D2009" s="214" t="s">
        <v>11</v>
      </c>
      <c r="E2009" s="235">
        <v>2966.5</v>
      </c>
      <c r="F2009" s="554">
        <v>41777</v>
      </c>
      <c r="G2009" s="245">
        <v>2966.5</v>
      </c>
      <c r="H2009" s="86">
        <f t="shared" si="32"/>
        <v>0</v>
      </c>
      <c r="I2009" s="214" t="s">
        <v>65</v>
      </c>
    </row>
    <row r="2010" spans="1:9" x14ac:dyDescent="0.25">
      <c r="A2010" s="216"/>
      <c r="B2010" s="212" t="s">
        <v>1434</v>
      </c>
      <c r="C2010" s="332" t="s">
        <v>2804</v>
      </c>
      <c r="D2010" s="214" t="s">
        <v>2972</v>
      </c>
      <c r="E2010" s="235">
        <v>13536</v>
      </c>
      <c r="F2010" s="554">
        <v>41761</v>
      </c>
      <c r="G2010" s="245">
        <v>13536</v>
      </c>
      <c r="H2010" s="86">
        <f t="shared" si="32"/>
        <v>0</v>
      </c>
      <c r="I2010" s="214" t="s">
        <v>21</v>
      </c>
    </row>
    <row r="2011" spans="1:9" x14ac:dyDescent="0.25">
      <c r="A2011" s="216"/>
      <c r="B2011" s="212" t="s">
        <v>1435</v>
      </c>
      <c r="C2011" s="332" t="s">
        <v>2804</v>
      </c>
      <c r="D2011" s="214" t="s">
        <v>123</v>
      </c>
      <c r="E2011" s="235">
        <v>6338.5</v>
      </c>
      <c r="F2011" s="554">
        <v>41761</v>
      </c>
      <c r="G2011" s="245">
        <v>6338.5</v>
      </c>
      <c r="H2011" s="86">
        <f t="shared" si="32"/>
        <v>0</v>
      </c>
      <c r="I2011" s="214"/>
    </row>
    <row r="2012" spans="1:9" x14ac:dyDescent="0.25">
      <c r="A2012" s="216"/>
      <c r="B2012" s="212" t="s">
        <v>1436</v>
      </c>
      <c r="C2012" s="332" t="s">
        <v>2804</v>
      </c>
      <c r="D2012" s="214" t="s">
        <v>366</v>
      </c>
      <c r="E2012" s="235">
        <v>3625</v>
      </c>
      <c r="F2012" s="497">
        <v>41759</v>
      </c>
      <c r="G2012" s="44">
        <v>3625</v>
      </c>
      <c r="H2012" s="86">
        <f t="shared" si="32"/>
        <v>0</v>
      </c>
      <c r="I2012" s="214" t="s">
        <v>21</v>
      </c>
    </row>
    <row r="2013" spans="1:9" x14ac:dyDescent="0.25">
      <c r="A2013" s="216"/>
      <c r="B2013" s="212" t="s">
        <v>1437</v>
      </c>
      <c r="C2013" s="332" t="s">
        <v>2804</v>
      </c>
      <c r="D2013" s="214" t="s">
        <v>79</v>
      </c>
      <c r="E2013" s="235">
        <v>29895.5</v>
      </c>
      <c r="F2013" s="554">
        <v>41771</v>
      </c>
      <c r="G2013" s="245">
        <v>29895.5</v>
      </c>
      <c r="H2013" s="86">
        <f t="shared" si="32"/>
        <v>0</v>
      </c>
      <c r="I2013" s="214" t="s">
        <v>21</v>
      </c>
    </row>
    <row r="2014" spans="1:9" x14ac:dyDescent="0.25">
      <c r="A2014" s="216"/>
      <c r="B2014" s="212" t="s">
        <v>1439</v>
      </c>
      <c r="C2014" s="332" t="s">
        <v>2804</v>
      </c>
      <c r="D2014" s="214" t="s">
        <v>130</v>
      </c>
      <c r="E2014" s="235">
        <v>4262</v>
      </c>
      <c r="F2014" s="497">
        <v>41759</v>
      </c>
      <c r="G2014" s="44">
        <v>4262</v>
      </c>
      <c r="H2014" s="86">
        <f t="shared" si="32"/>
        <v>0</v>
      </c>
      <c r="I2014" s="214" t="s">
        <v>21</v>
      </c>
    </row>
    <row r="2015" spans="1:9" x14ac:dyDescent="0.25">
      <c r="A2015" s="216"/>
      <c r="B2015" s="212" t="s">
        <v>1440</v>
      </c>
      <c r="C2015" s="332" t="s">
        <v>2804</v>
      </c>
      <c r="D2015" s="214" t="s">
        <v>83</v>
      </c>
      <c r="E2015" s="235">
        <v>4211</v>
      </c>
      <c r="F2015" s="497">
        <v>41759</v>
      </c>
      <c r="G2015" s="44">
        <v>4211</v>
      </c>
      <c r="H2015" s="86">
        <f t="shared" si="32"/>
        <v>0</v>
      </c>
      <c r="I2015" s="214" t="s">
        <v>21</v>
      </c>
    </row>
    <row r="2016" spans="1:9" x14ac:dyDescent="0.25">
      <c r="A2016" s="216"/>
      <c r="B2016" s="212" t="s">
        <v>1441</v>
      </c>
      <c r="C2016" s="332" t="s">
        <v>2804</v>
      </c>
      <c r="D2016" s="214" t="s">
        <v>260</v>
      </c>
      <c r="E2016" s="235">
        <v>2416</v>
      </c>
      <c r="F2016" s="497">
        <v>41759</v>
      </c>
      <c r="G2016" s="44">
        <v>2416</v>
      </c>
      <c r="H2016" s="86">
        <f t="shared" si="32"/>
        <v>0</v>
      </c>
      <c r="I2016" s="214" t="s">
        <v>27</v>
      </c>
    </row>
    <row r="2017" spans="1:9" x14ac:dyDescent="0.25">
      <c r="A2017" s="216"/>
      <c r="B2017" s="212" t="s">
        <v>1442</v>
      </c>
      <c r="C2017" s="332" t="s">
        <v>2804</v>
      </c>
      <c r="D2017" s="214" t="s">
        <v>54</v>
      </c>
      <c r="E2017" s="235">
        <v>28147</v>
      </c>
      <c r="F2017" s="497">
        <v>41759</v>
      </c>
      <c r="G2017" s="44">
        <v>28147</v>
      </c>
      <c r="H2017" s="86">
        <f t="shared" si="32"/>
        <v>0</v>
      </c>
      <c r="I2017" s="214"/>
    </row>
    <row r="2018" spans="1:9" x14ac:dyDescent="0.25">
      <c r="A2018" s="216"/>
      <c r="B2018" s="212" t="s">
        <v>1443</v>
      </c>
      <c r="C2018" s="332" t="s">
        <v>2804</v>
      </c>
      <c r="D2018" s="214" t="s">
        <v>134</v>
      </c>
      <c r="E2018" s="235">
        <v>4694.5</v>
      </c>
      <c r="F2018" s="497">
        <v>41759</v>
      </c>
      <c r="G2018" s="44">
        <v>4694.5</v>
      </c>
      <c r="H2018" s="86">
        <f t="shared" si="32"/>
        <v>0</v>
      </c>
      <c r="I2018" s="214" t="s">
        <v>65</v>
      </c>
    </row>
    <row r="2019" spans="1:9" x14ac:dyDescent="0.25">
      <c r="A2019" s="216"/>
      <c r="B2019" s="212" t="s">
        <v>1444</v>
      </c>
      <c r="C2019" s="332" t="s">
        <v>2804</v>
      </c>
      <c r="D2019" s="214" t="s">
        <v>2523</v>
      </c>
      <c r="E2019" s="235">
        <v>5179</v>
      </c>
      <c r="F2019" s="497">
        <v>41759</v>
      </c>
      <c r="G2019" s="44">
        <v>5179</v>
      </c>
      <c r="H2019" s="86">
        <f t="shared" si="32"/>
        <v>0</v>
      </c>
      <c r="I2019" s="214" t="s">
        <v>65</v>
      </c>
    </row>
    <row r="2020" spans="1:9" x14ac:dyDescent="0.25">
      <c r="A2020" s="216"/>
      <c r="B2020" s="212" t="s">
        <v>1445</v>
      </c>
      <c r="C2020" s="332" t="s">
        <v>2804</v>
      </c>
      <c r="D2020" s="214" t="s">
        <v>58</v>
      </c>
      <c r="E2020" s="235">
        <v>6160</v>
      </c>
      <c r="F2020" s="497">
        <v>41759</v>
      </c>
      <c r="G2020" s="44">
        <v>6160</v>
      </c>
      <c r="H2020" s="86">
        <f t="shared" si="32"/>
        <v>0</v>
      </c>
      <c r="I2020" s="214"/>
    </row>
    <row r="2021" spans="1:9" x14ac:dyDescent="0.25">
      <c r="A2021" s="216"/>
      <c r="B2021" s="212" t="s">
        <v>1446</v>
      </c>
      <c r="C2021" s="332" t="s">
        <v>2804</v>
      </c>
      <c r="D2021" s="214" t="s">
        <v>55</v>
      </c>
      <c r="E2021" s="235">
        <v>5927</v>
      </c>
      <c r="F2021" s="497">
        <v>41759</v>
      </c>
      <c r="G2021" s="44">
        <v>5927</v>
      </c>
      <c r="H2021" s="243">
        <f t="shared" si="32"/>
        <v>0</v>
      </c>
      <c r="I2021" s="214" t="s">
        <v>8</v>
      </c>
    </row>
    <row r="2022" spans="1:9" x14ac:dyDescent="0.25">
      <c r="A2022" s="216"/>
      <c r="B2022" s="212" t="s">
        <v>1448</v>
      </c>
      <c r="C2022" s="332" t="s">
        <v>2804</v>
      </c>
      <c r="D2022" s="214" t="s">
        <v>36</v>
      </c>
      <c r="E2022" s="235">
        <v>15717</v>
      </c>
      <c r="F2022" s="497">
        <v>41759</v>
      </c>
      <c r="G2022" s="44">
        <v>15717</v>
      </c>
      <c r="H2022" s="86">
        <f>E2022-G2022</f>
        <v>0</v>
      </c>
      <c r="I2022" s="214" t="s">
        <v>27</v>
      </c>
    </row>
    <row r="2023" spans="1:9" x14ac:dyDescent="0.25">
      <c r="A2023" s="216"/>
      <c r="B2023" s="212" t="s">
        <v>1449</v>
      </c>
      <c r="C2023" s="332" t="s">
        <v>2804</v>
      </c>
      <c r="D2023" s="214" t="s">
        <v>98</v>
      </c>
      <c r="E2023" s="235">
        <v>13047</v>
      </c>
      <c r="F2023" s="497">
        <v>41759</v>
      </c>
      <c r="G2023" s="44">
        <v>13047</v>
      </c>
      <c r="H2023" s="86">
        <f>E2023-G2023</f>
        <v>0</v>
      </c>
      <c r="I2023" s="214" t="s">
        <v>65</v>
      </c>
    </row>
    <row r="2024" spans="1:9" x14ac:dyDescent="0.25">
      <c r="A2024" s="216"/>
      <c r="B2024" s="212" t="s">
        <v>1450</v>
      </c>
      <c r="C2024" s="332" t="s">
        <v>2804</v>
      </c>
      <c r="D2024" s="214" t="s">
        <v>66</v>
      </c>
      <c r="E2024" s="235">
        <v>1310</v>
      </c>
      <c r="F2024" s="497">
        <v>41759</v>
      </c>
      <c r="G2024" s="44">
        <v>1310</v>
      </c>
      <c r="H2024" s="86">
        <f>E2024-G2024</f>
        <v>0</v>
      </c>
      <c r="I2024" s="214" t="s">
        <v>12</v>
      </c>
    </row>
    <row r="2025" spans="1:9" x14ac:dyDescent="0.25">
      <c r="A2025" s="216"/>
      <c r="B2025" s="212" t="s">
        <v>1451</v>
      </c>
      <c r="C2025" s="332" t="s">
        <v>2804</v>
      </c>
      <c r="D2025" s="214" t="s">
        <v>54</v>
      </c>
      <c r="E2025" s="235">
        <v>7564</v>
      </c>
      <c r="F2025" s="497">
        <v>41759</v>
      </c>
      <c r="G2025" s="44">
        <v>7564</v>
      </c>
      <c r="H2025" s="86">
        <f t="shared" si="32"/>
        <v>0</v>
      </c>
      <c r="I2025" s="214" t="s">
        <v>12</v>
      </c>
    </row>
    <row r="2026" spans="1:9" x14ac:dyDescent="0.25">
      <c r="A2026" s="216"/>
      <c r="B2026" s="212" t="s">
        <v>1452</v>
      </c>
      <c r="C2026" s="332" t="s">
        <v>2804</v>
      </c>
      <c r="D2026" s="214" t="s">
        <v>29</v>
      </c>
      <c r="E2026" s="235">
        <v>4781</v>
      </c>
      <c r="F2026" s="554">
        <v>41760</v>
      </c>
      <c r="G2026" s="245">
        <v>4781</v>
      </c>
      <c r="H2026" s="86">
        <f t="shared" si="32"/>
        <v>0</v>
      </c>
      <c r="I2026" s="214" t="s">
        <v>12</v>
      </c>
    </row>
    <row r="2027" spans="1:9" x14ac:dyDescent="0.25">
      <c r="A2027" s="216"/>
      <c r="B2027" s="212" t="s">
        <v>1453</v>
      </c>
      <c r="C2027" s="332" t="s">
        <v>2804</v>
      </c>
      <c r="D2027" s="214" t="s">
        <v>34</v>
      </c>
      <c r="E2027" s="235">
        <v>2054</v>
      </c>
      <c r="F2027" s="554">
        <v>41760</v>
      </c>
      <c r="G2027" s="245">
        <v>2054</v>
      </c>
      <c r="H2027" s="86">
        <f t="shared" si="32"/>
        <v>0</v>
      </c>
      <c r="I2027" s="214" t="s">
        <v>12</v>
      </c>
    </row>
    <row r="2028" spans="1:9" x14ac:dyDescent="0.25">
      <c r="A2028" s="216"/>
      <c r="B2028" s="212" t="s">
        <v>1455</v>
      </c>
      <c r="C2028" s="332" t="s">
        <v>2804</v>
      </c>
      <c r="D2028" s="214" t="s">
        <v>108</v>
      </c>
      <c r="E2028" s="235">
        <v>3148.5</v>
      </c>
      <c r="F2028" s="554">
        <v>41760</v>
      </c>
      <c r="G2028" s="245">
        <v>3148.5</v>
      </c>
      <c r="H2028" s="86">
        <f t="shared" si="32"/>
        <v>0</v>
      </c>
      <c r="I2028" s="214" t="s">
        <v>12</v>
      </c>
    </row>
    <row r="2029" spans="1:9" x14ac:dyDescent="0.25">
      <c r="A2029" s="216"/>
      <c r="B2029" s="212" t="s">
        <v>1457</v>
      </c>
      <c r="C2029" s="332" t="s">
        <v>2804</v>
      </c>
      <c r="D2029" s="214" t="s">
        <v>57</v>
      </c>
      <c r="E2029" s="235">
        <v>1175</v>
      </c>
      <c r="F2029" s="554">
        <v>41760</v>
      </c>
      <c r="G2029" s="245">
        <v>1175</v>
      </c>
      <c r="H2029" s="86">
        <f t="shared" si="32"/>
        <v>0</v>
      </c>
      <c r="I2029" s="214" t="s">
        <v>12</v>
      </c>
    </row>
    <row r="2030" spans="1:9" x14ac:dyDescent="0.25">
      <c r="A2030" s="216"/>
      <c r="B2030" s="212" t="s">
        <v>1458</v>
      </c>
      <c r="C2030" s="332" t="s">
        <v>2804</v>
      </c>
      <c r="D2030" s="214" t="s">
        <v>2413</v>
      </c>
      <c r="E2030" s="235">
        <v>1140.5</v>
      </c>
      <c r="F2030" s="554">
        <v>41760</v>
      </c>
      <c r="G2030" s="245">
        <v>1140.5</v>
      </c>
      <c r="H2030" s="86">
        <f t="shared" si="32"/>
        <v>0</v>
      </c>
      <c r="I2030" s="214" t="s">
        <v>12</v>
      </c>
    </row>
    <row r="2031" spans="1:9" x14ac:dyDescent="0.25">
      <c r="A2031" s="216"/>
      <c r="B2031" s="212" t="s">
        <v>1459</v>
      </c>
      <c r="C2031" s="332" t="s">
        <v>2804</v>
      </c>
      <c r="D2031" s="214" t="s">
        <v>47</v>
      </c>
      <c r="E2031" s="235">
        <v>2690.5</v>
      </c>
      <c r="F2031" s="554">
        <v>41760</v>
      </c>
      <c r="G2031" s="245">
        <v>2690.5</v>
      </c>
      <c r="H2031" s="86">
        <f t="shared" si="32"/>
        <v>0</v>
      </c>
      <c r="I2031" s="214" t="s">
        <v>12</v>
      </c>
    </row>
    <row r="2032" spans="1:9" x14ac:dyDescent="0.25">
      <c r="A2032" s="216"/>
      <c r="B2032" s="212" t="s">
        <v>1460</v>
      </c>
      <c r="C2032" s="332" t="s">
        <v>2804</v>
      </c>
      <c r="D2032" s="220" t="s">
        <v>2973</v>
      </c>
      <c r="E2032" s="241">
        <v>0</v>
      </c>
      <c r="F2032" s="594" t="s">
        <v>2965</v>
      </c>
      <c r="G2032" s="44"/>
      <c r="H2032" s="86">
        <f t="shared" si="32"/>
        <v>0</v>
      </c>
      <c r="I2032" s="214"/>
    </row>
    <row r="2033" spans="1:10" x14ac:dyDescent="0.25">
      <c r="A2033" s="216"/>
      <c r="B2033" s="212" t="s">
        <v>1461</v>
      </c>
      <c r="C2033" s="332" t="s">
        <v>2804</v>
      </c>
      <c r="D2033" s="214" t="s">
        <v>64</v>
      </c>
      <c r="E2033" s="235">
        <v>4277</v>
      </c>
      <c r="F2033" s="497">
        <v>41759</v>
      </c>
      <c r="G2033" s="44">
        <v>4277</v>
      </c>
      <c r="H2033" s="86">
        <f t="shared" si="32"/>
        <v>0</v>
      </c>
      <c r="I2033" s="214" t="s">
        <v>65</v>
      </c>
    </row>
    <row r="2034" spans="1:10" x14ac:dyDescent="0.25">
      <c r="A2034" s="216"/>
      <c r="B2034" s="212" t="s">
        <v>1462</v>
      </c>
      <c r="C2034" s="332" t="s">
        <v>2804</v>
      </c>
      <c r="D2034" s="214" t="s">
        <v>62</v>
      </c>
      <c r="E2034" s="235">
        <v>29295.5</v>
      </c>
      <c r="F2034" s="497">
        <v>41759</v>
      </c>
      <c r="G2034" s="44">
        <v>29295.5</v>
      </c>
      <c r="H2034" s="86">
        <f t="shared" si="32"/>
        <v>0</v>
      </c>
      <c r="I2034" s="214"/>
    </row>
    <row r="2035" spans="1:10" x14ac:dyDescent="0.25">
      <c r="A2035" s="216"/>
      <c r="B2035" s="212" t="s">
        <v>1463</v>
      </c>
      <c r="C2035" s="332" t="s">
        <v>2804</v>
      </c>
      <c r="D2035" s="214" t="s">
        <v>68</v>
      </c>
      <c r="E2035" s="235">
        <v>5229</v>
      </c>
      <c r="F2035" s="624" t="s">
        <v>4115</v>
      </c>
      <c r="G2035" s="450">
        <v>2582.5</v>
      </c>
      <c r="H2035" s="284">
        <f t="shared" si="32"/>
        <v>2646.5</v>
      </c>
      <c r="I2035" s="214" t="s">
        <v>65</v>
      </c>
    </row>
    <row r="2036" spans="1:10" x14ac:dyDescent="0.25">
      <c r="A2036" s="216"/>
      <c r="B2036" s="212" t="s">
        <v>1464</v>
      </c>
      <c r="C2036" s="332" t="s">
        <v>2804</v>
      </c>
      <c r="D2036" s="214" t="s">
        <v>124</v>
      </c>
      <c r="E2036" s="235">
        <v>4653</v>
      </c>
      <c r="F2036" s="554">
        <v>41760</v>
      </c>
      <c r="G2036" s="245">
        <v>4653</v>
      </c>
      <c r="H2036" s="86">
        <f t="shared" si="32"/>
        <v>0</v>
      </c>
      <c r="I2036" s="214" t="s">
        <v>12</v>
      </c>
    </row>
    <row r="2037" spans="1:10" x14ac:dyDescent="0.25">
      <c r="A2037" s="216"/>
      <c r="B2037" s="212" t="s">
        <v>1465</v>
      </c>
      <c r="C2037" s="332" t="s">
        <v>2804</v>
      </c>
      <c r="D2037" s="214" t="s">
        <v>2961</v>
      </c>
      <c r="E2037" s="235">
        <v>27265</v>
      </c>
      <c r="F2037" s="497">
        <v>41759</v>
      </c>
      <c r="G2037" s="44">
        <v>27265</v>
      </c>
      <c r="H2037" s="86">
        <f t="shared" si="32"/>
        <v>0</v>
      </c>
      <c r="I2037" s="214"/>
    </row>
    <row r="2038" spans="1:10" x14ac:dyDescent="0.25">
      <c r="A2038" s="216"/>
      <c r="B2038" s="212" t="s">
        <v>1467</v>
      </c>
      <c r="C2038" s="332" t="s">
        <v>2804</v>
      </c>
      <c r="D2038" s="214" t="s">
        <v>200</v>
      </c>
      <c r="E2038" s="235">
        <v>39402</v>
      </c>
      <c r="F2038" s="554" t="s">
        <v>2974</v>
      </c>
      <c r="G2038" s="245">
        <v>39402</v>
      </c>
      <c r="H2038" s="86">
        <f t="shared" si="32"/>
        <v>0</v>
      </c>
      <c r="I2038" s="214"/>
    </row>
    <row r="2039" spans="1:10" x14ac:dyDescent="0.25">
      <c r="A2039" s="216"/>
      <c r="B2039" s="212" t="s">
        <v>1469</v>
      </c>
      <c r="C2039" s="332" t="s">
        <v>2804</v>
      </c>
      <c r="D2039" s="214" t="s">
        <v>74</v>
      </c>
      <c r="E2039" s="235">
        <v>9804</v>
      </c>
      <c r="F2039" s="497">
        <v>41759</v>
      </c>
      <c r="G2039" s="44">
        <v>9804</v>
      </c>
      <c r="H2039" s="86">
        <f t="shared" si="32"/>
        <v>0</v>
      </c>
      <c r="I2039" s="214"/>
    </row>
    <row r="2040" spans="1:10" x14ac:dyDescent="0.25">
      <c r="A2040" s="216"/>
      <c r="B2040" s="212" t="s">
        <v>1470</v>
      </c>
      <c r="C2040" s="332" t="s">
        <v>2804</v>
      </c>
      <c r="D2040" s="214" t="s">
        <v>41</v>
      </c>
      <c r="E2040" s="235">
        <v>13037.5</v>
      </c>
      <c r="F2040" s="554">
        <v>41760</v>
      </c>
      <c r="G2040" s="245">
        <v>13037.5</v>
      </c>
      <c r="H2040" s="86">
        <f t="shared" si="32"/>
        <v>0</v>
      </c>
      <c r="I2040" s="214" t="s">
        <v>12</v>
      </c>
    </row>
    <row r="2041" spans="1:10" x14ac:dyDescent="0.25">
      <c r="A2041" s="216"/>
      <c r="B2041" s="212" t="s">
        <v>1471</v>
      </c>
      <c r="C2041" s="332" t="s">
        <v>2804</v>
      </c>
      <c r="D2041" s="214" t="s">
        <v>106</v>
      </c>
      <c r="E2041" s="235">
        <v>102750</v>
      </c>
      <c r="F2041" s="554">
        <v>41769</v>
      </c>
      <c r="G2041" s="245">
        <v>102750</v>
      </c>
      <c r="H2041" s="86">
        <f t="shared" si="32"/>
        <v>0</v>
      </c>
      <c r="I2041" s="214"/>
    </row>
    <row r="2042" spans="1:10" x14ac:dyDescent="0.25">
      <c r="A2042" s="216"/>
      <c r="B2042" s="212" t="s">
        <v>1472</v>
      </c>
      <c r="C2042" s="332" t="s">
        <v>2804</v>
      </c>
      <c r="D2042" s="214" t="s">
        <v>51</v>
      </c>
      <c r="E2042" s="235">
        <v>2352</v>
      </c>
      <c r="F2042" s="497">
        <v>41759</v>
      </c>
      <c r="G2042" s="44">
        <v>2352</v>
      </c>
      <c r="H2042" s="86">
        <f t="shared" si="32"/>
        <v>0</v>
      </c>
      <c r="I2042" s="214" t="s">
        <v>27</v>
      </c>
    </row>
    <row r="2043" spans="1:10" x14ac:dyDescent="0.25">
      <c r="A2043" s="216"/>
      <c r="B2043" s="212" t="s">
        <v>1473</v>
      </c>
      <c r="C2043" s="332" t="s">
        <v>2804</v>
      </c>
      <c r="D2043" s="214" t="s">
        <v>136</v>
      </c>
      <c r="E2043" s="235">
        <v>395</v>
      </c>
      <c r="F2043" s="497">
        <v>41759</v>
      </c>
      <c r="G2043" s="44">
        <v>395</v>
      </c>
      <c r="H2043" s="86">
        <f t="shared" si="32"/>
        <v>0</v>
      </c>
      <c r="I2043" s="214"/>
    </row>
    <row r="2044" spans="1:10" x14ac:dyDescent="0.25">
      <c r="A2044" s="216"/>
      <c r="B2044" s="212" t="s">
        <v>1474</v>
      </c>
      <c r="C2044" s="332" t="s">
        <v>2804</v>
      </c>
      <c r="D2044" s="214" t="s">
        <v>55</v>
      </c>
      <c r="E2044" s="235">
        <v>803</v>
      </c>
      <c r="F2044" s="497">
        <v>41759</v>
      </c>
      <c r="G2044" s="44">
        <v>803</v>
      </c>
      <c r="H2044" s="86">
        <f t="shared" si="32"/>
        <v>0</v>
      </c>
      <c r="I2044" s="214"/>
    </row>
    <row r="2045" spans="1:10" x14ac:dyDescent="0.25">
      <c r="A2045" s="216"/>
      <c r="B2045" s="212" t="s">
        <v>1475</v>
      </c>
      <c r="C2045" s="332" t="s">
        <v>2804</v>
      </c>
      <c r="D2045" s="214" t="s">
        <v>60</v>
      </c>
      <c r="E2045" s="235">
        <v>8147</v>
      </c>
      <c r="F2045" s="566" t="s">
        <v>2975</v>
      </c>
      <c r="G2045" s="245">
        <v>8147</v>
      </c>
      <c r="H2045" s="86">
        <f t="shared" si="32"/>
        <v>0</v>
      </c>
      <c r="I2045" s="214" t="s">
        <v>8</v>
      </c>
    </row>
    <row r="2046" spans="1:10" x14ac:dyDescent="0.25">
      <c r="A2046" s="216"/>
      <c r="B2046" s="212" t="s">
        <v>1476</v>
      </c>
      <c r="C2046" s="332" t="s">
        <v>2804</v>
      </c>
      <c r="D2046" s="214" t="s">
        <v>133</v>
      </c>
      <c r="E2046" s="235">
        <v>26720</v>
      </c>
      <c r="F2046" s="554" t="s">
        <v>2976</v>
      </c>
      <c r="G2046" s="44">
        <v>26720</v>
      </c>
      <c r="H2046" s="86">
        <f t="shared" si="32"/>
        <v>0</v>
      </c>
      <c r="I2046" s="214" t="s">
        <v>8</v>
      </c>
    </row>
    <row r="2047" spans="1:10" x14ac:dyDescent="0.25">
      <c r="A2047" s="216">
        <v>41759</v>
      </c>
      <c r="B2047" s="212" t="s">
        <v>1477</v>
      </c>
      <c r="C2047" s="332" t="s">
        <v>2804</v>
      </c>
      <c r="D2047" s="214" t="s">
        <v>133</v>
      </c>
      <c r="E2047" s="235">
        <v>2871</v>
      </c>
      <c r="F2047" s="497">
        <v>41759</v>
      </c>
      <c r="G2047" s="44">
        <v>2871</v>
      </c>
      <c r="H2047" s="293">
        <f t="shared" si="32"/>
        <v>0</v>
      </c>
      <c r="I2047" s="214" t="s">
        <v>8</v>
      </c>
      <c r="J2047" s="1"/>
    </row>
    <row r="2048" spans="1:10" x14ac:dyDescent="0.25">
      <c r="A2048" s="216"/>
      <c r="B2048" s="212" t="s">
        <v>1479</v>
      </c>
      <c r="C2048" s="332" t="s">
        <v>2804</v>
      </c>
      <c r="D2048" s="214" t="s">
        <v>8</v>
      </c>
      <c r="E2048" s="235">
        <v>1666</v>
      </c>
      <c r="F2048" s="497">
        <v>41759</v>
      </c>
      <c r="G2048" s="44">
        <v>1666</v>
      </c>
      <c r="H2048" s="248">
        <f t="shared" si="32"/>
        <v>0</v>
      </c>
      <c r="I2048" s="214"/>
      <c r="J2048" s="1"/>
    </row>
    <row r="2049" spans="1:10" x14ac:dyDescent="0.25">
      <c r="A2049" s="216"/>
      <c r="B2049" s="212" t="s">
        <v>1481</v>
      </c>
      <c r="C2049" s="332" t="s">
        <v>2804</v>
      </c>
      <c r="D2049" s="214" t="s">
        <v>144</v>
      </c>
      <c r="E2049" s="235">
        <v>5598</v>
      </c>
      <c r="F2049" s="554">
        <v>41760</v>
      </c>
      <c r="G2049" s="245">
        <v>5598</v>
      </c>
      <c r="H2049" s="86">
        <f t="shared" si="32"/>
        <v>0</v>
      </c>
      <c r="I2049" s="214" t="s">
        <v>217</v>
      </c>
      <c r="J2049" s="1"/>
    </row>
    <row r="2050" spans="1:10" x14ac:dyDescent="0.25">
      <c r="A2050" s="216"/>
      <c r="B2050" s="212" t="s">
        <v>1482</v>
      </c>
      <c r="C2050" s="332" t="s">
        <v>2804</v>
      </c>
      <c r="D2050" s="214" t="s">
        <v>1084</v>
      </c>
      <c r="E2050" s="235">
        <v>3369</v>
      </c>
      <c r="F2050" s="554">
        <v>41760</v>
      </c>
      <c r="G2050" s="245">
        <v>3369</v>
      </c>
      <c r="H2050" s="86">
        <f t="shared" si="32"/>
        <v>0</v>
      </c>
      <c r="I2050" s="214" t="s">
        <v>217</v>
      </c>
      <c r="J2050" s="1"/>
    </row>
    <row r="2051" spans="1:10" x14ac:dyDescent="0.25">
      <c r="A2051" s="216"/>
      <c r="B2051" s="212" t="s">
        <v>1483</v>
      </c>
      <c r="C2051" s="332" t="s">
        <v>2804</v>
      </c>
      <c r="D2051" s="214" t="s">
        <v>498</v>
      </c>
      <c r="E2051" s="235">
        <v>700</v>
      </c>
      <c r="F2051" s="554">
        <v>41760</v>
      </c>
      <c r="G2051" s="245">
        <v>700</v>
      </c>
      <c r="H2051" s="86">
        <f t="shared" si="32"/>
        <v>0</v>
      </c>
      <c r="I2051" s="214" t="s">
        <v>217</v>
      </c>
      <c r="J2051" s="1"/>
    </row>
    <row r="2052" spans="1:10" x14ac:dyDescent="0.25">
      <c r="A2052" s="216"/>
      <c r="B2052" s="212" t="s">
        <v>1484</v>
      </c>
      <c r="C2052" s="332" t="s">
        <v>2804</v>
      </c>
      <c r="D2052" s="214" t="s">
        <v>78</v>
      </c>
      <c r="E2052" s="235">
        <v>4655</v>
      </c>
      <c r="F2052" s="554">
        <v>41760</v>
      </c>
      <c r="G2052" s="245">
        <v>4655</v>
      </c>
      <c r="H2052" s="86">
        <f t="shared" si="32"/>
        <v>0</v>
      </c>
      <c r="I2052" s="214" t="s">
        <v>217</v>
      </c>
      <c r="J2052" s="1"/>
    </row>
    <row r="2053" spans="1:10" x14ac:dyDescent="0.25">
      <c r="A2053" s="216"/>
      <c r="B2053" s="212" t="s">
        <v>1485</v>
      </c>
      <c r="C2053" s="332" t="s">
        <v>2804</v>
      </c>
      <c r="D2053" s="214" t="s">
        <v>191</v>
      </c>
      <c r="E2053" s="235">
        <v>2530</v>
      </c>
      <c r="F2053" s="554">
        <v>41760</v>
      </c>
      <c r="G2053" s="245">
        <v>2530</v>
      </c>
      <c r="H2053" s="86">
        <f t="shared" si="32"/>
        <v>0</v>
      </c>
      <c r="I2053" s="214" t="s">
        <v>217</v>
      </c>
      <c r="J2053" s="1"/>
    </row>
    <row r="2054" spans="1:10" x14ac:dyDescent="0.25">
      <c r="A2054" s="216"/>
      <c r="B2054" s="212" t="s">
        <v>1486</v>
      </c>
      <c r="C2054" s="332" t="s">
        <v>2804</v>
      </c>
      <c r="D2054" s="214" t="s">
        <v>2977</v>
      </c>
      <c r="E2054" s="235">
        <v>5654</v>
      </c>
      <c r="F2054" s="554">
        <v>41760</v>
      </c>
      <c r="G2054" s="245">
        <v>5654</v>
      </c>
      <c r="H2054" s="86">
        <f t="shared" si="32"/>
        <v>0</v>
      </c>
      <c r="I2054" s="214" t="s">
        <v>217</v>
      </c>
      <c r="J2054" s="1"/>
    </row>
    <row r="2055" spans="1:10" x14ac:dyDescent="0.25">
      <c r="A2055" s="216"/>
      <c r="B2055" s="212" t="s">
        <v>1487</v>
      </c>
      <c r="C2055" s="332" t="s">
        <v>2804</v>
      </c>
      <c r="D2055" s="214" t="s">
        <v>89</v>
      </c>
      <c r="E2055" s="235">
        <v>24549</v>
      </c>
      <c r="F2055" s="554">
        <v>41761</v>
      </c>
      <c r="G2055" s="245">
        <v>24549</v>
      </c>
      <c r="H2055" s="86">
        <f>E2055-G2055</f>
        <v>0</v>
      </c>
      <c r="I2055" s="214" t="s">
        <v>217</v>
      </c>
      <c r="J2055" s="1"/>
    </row>
    <row r="2056" spans="1:10" x14ac:dyDescent="0.25">
      <c r="A2056" s="216"/>
      <c r="B2056" s="212" t="s">
        <v>1489</v>
      </c>
      <c r="C2056" s="332" t="s">
        <v>2804</v>
      </c>
      <c r="D2056" s="214" t="s">
        <v>336</v>
      </c>
      <c r="E2056" s="235">
        <v>210</v>
      </c>
      <c r="F2056" s="497">
        <v>41759</v>
      </c>
      <c r="G2056" s="44">
        <v>210</v>
      </c>
      <c r="H2056" s="86">
        <f t="shared" ref="H2056:H2063" si="33">E2056-G2056</f>
        <v>0</v>
      </c>
      <c r="I2056" s="214"/>
      <c r="J2056" s="1"/>
    </row>
    <row r="2057" spans="1:10" x14ac:dyDescent="0.25">
      <c r="A2057" s="216"/>
      <c r="B2057" s="212" t="s">
        <v>1491</v>
      </c>
      <c r="C2057" s="332" t="s">
        <v>2804</v>
      </c>
      <c r="D2057" s="214" t="s">
        <v>16</v>
      </c>
      <c r="E2057" s="235">
        <v>261855.2</v>
      </c>
      <c r="F2057" s="554">
        <v>41781</v>
      </c>
      <c r="G2057" s="245">
        <v>261855.2</v>
      </c>
      <c r="H2057" s="86">
        <f t="shared" si="33"/>
        <v>0</v>
      </c>
      <c r="I2057" s="214"/>
      <c r="J2057" s="1"/>
    </row>
    <row r="2058" spans="1:10" x14ac:dyDescent="0.25">
      <c r="A2058" s="216"/>
      <c r="B2058" s="212" t="s">
        <v>1492</v>
      </c>
      <c r="C2058" s="332" t="s">
        <v>2804</v>
      </c>
      <c r="D2058" s="214" t="s">
        <v>435</v>
      </c>
      <c r="E2058" s="246">
        <v>5344</v>
      </c>
      <c r="F2058" s="557" t="s">
        <v>2978</v>
      </c>
      <c r="G2058" s="44">
        <v>5344</v>
      </c>
      <c r="H2058" s="86">
        <f t="shared" si="33"/>
        <v>0</v>
      </c>
      <c r="I2058" s="214" t="s">
        <v>8</v>
      </c>
      <c r="J2058" s="1"/>
    </row>
    <row r="2059" spans="1:10" x14ac:dyDescent="0.25">
      <c r="A2059" s="216"/>
      <c r="B2059" s="212"/>
      <c r="C2059" s="332"/>
      <c r="D2059" s="20" t="s">
        <v>1906</v>
      </c>
      <c r="E2059" s="239"/>
      <c r="F2059" s="497"/>
      <c r="G2059" s="44"/>
      <c r="H2059" s="86">
        <f t="shared" si="33"/>
        <v>0</v>
      </c>
      <c r="I2059" s="214"/>
      <c r="J2059" s="1"/>
    </row>
    <row r="2060" spans="1:10" x14ac:dyDescent="0.25">
      <c r="A2060" s="216"/>
      <c r="B2060" s="212"/>
      <c r="C2060" s="332"/>
      <c r="D2060" s="20" t="s">
        <v>933</v>
      </c>
      <c r="E2060" s="239"/>
      <c r="F2060" s="497"/>
      <c r="G2060" s="44"/>
      <c r="H2060" s="86">
        <f t="shared" si="33"/>
        <v>0</v>
      </c>
      <c r="I2060" s="214"/>
      <c r="J2060" s="1"/>
    </row>
    <row r="2061" spans="1:10" x14ac:dyDescent="0.25">
      <c r="A2061" s="216"/>
      <c r="B2061" s="212"/>
      <c r="C2061" s="217"/>
      <c r="D2061" s="33" t="s">
        <v>1906</v>
      </c>
      <c r="E2061" s="34"/>
      <c r="F2061" s="287"/>
      <c r="G2061" s="34"/>
      <c r="H2061" s="248">
        <f t="shared" si="33"/>
        <v>0</v>
      </c>
    </row>
    <row r="2062" spans="1:10" ht="15.75" x14ac:dyDescent="0.25">
      <c r="A2062" s="216"/>
      <c r="B2062" s="212"/>
      <c r="C2062" s="224"/>
      <c r="D2062" s="297"/>
      <c r="E2062" s="36"/>
      <c r="F2062" s="289"/>
      <c r="G2062" s="36"/>
      <c r="H2062" s="248">
        <f t="shared" si="33"/>
        <v>0</v>
      </c>
    </row>
    <row r="2063" spans="1:10" ht="15.75" x14ac:dyDescent="0.25">
      <c r="A2063" s="216"/>
      <c r="B2063" s="212"/>
      <c r="C2063" s="224"/>
      <c r="D2063" s="297"/>
      <c r="E2063" s="36"/>
      <c r="F2063" s="289"/>
      <c r="G2063" s="36"/>
      <c r="H2063" s="248">
        <f t="shared" si="33"/>
        <v>0</v>
      </c>
    </row>
    <row r="2064" spans="1:10" ht="15.75" thickBot="1" x14ac:dyDescent="0.3">
      <c r="D2064" s="300"/>
      <c r="E2064" s="50"/>
      <c r="F2064" s="301"/>
      <c r="G2064" s="302"/>
      <c r="H2064" s="303"/>
    </row>
    <row r="2065" spans="1:8" ht="15.75" thickTop="1" x14ac:dyDescent="0.25">
      <c r="A2065" s="304"/>
      <c r="B2065" s="305"/>
      <c r="C2065" s="306"/>
      <c r="D2065" s="127"/>
      <c r="E2065" s="307">
        <f>SUM(E4:E2064)</f>
        <v>27871958.989999957</v>
      </c>
      <c r="F2065" s="308"/>
      <c r="G2065" s="309">
        <f>SUM(G4:G2063)</f>
        <v>27811515.990999956</v>
      </c>
      <c r="H2065" s="310"/>
    </row>
    <row r="2066" spans="1:8" ht="15.75" thickBot="1" x14ac:dyDescent="0.3">
      <c r="A2066" s="304"/>
      <c r="B2066" s="305"/>
      <c r="C2066" s="306"/>
      <c r="D2066" s="127"/>
      <c r="E2066" s="311"/>
      <c r="F2066" s="308"/>
      <c r="G2066" s="312"/>
      <c r="H2066" s="310"/>
    </row>
    <row r="2067" spans="1:8" x14ac:dyDescent="0.25">
      <c r="A2067" s="304"/>
      <c r="B2067" s="305"/>
      <c r="C2067" s="306"/>
      <c r="D2067" s="127"/>
      <c r="E2067" s="127"/>
      <c r="F2067" s="308"/>
      <c r="G2067" s="313"/>
      <c r="H2067" s="310"/>
    </row>
    <row r="2068" spans="1:8" ht="31.5" x14ac:dyDescent="0.25">
      <c r="A2068" s="304"/>
      <c r="B2068" s="305"/>
      <c r="C2068" s="306"/>
      <c r="D2068" s="28"/>
      <c r="E2068" s="314" t="s">
        <v>748</v>
      </c>
      <c r="F2068" s="308"/>
      <c r="G2068" s="315" t="s">
        <v>749</v>
      </c>
      <c r="H2068" s="310"/>
    </row>
    <row r="2069" spans="1:8" x14ac:dyDescent="0.25">
      <c r="A2069" s="304"/>
      <c r="B2069" s="305"/>
      <c r="C2069" s="306"/>
      <c r="D2069" s="127"/>
      <c r="E2069" s="127"/>
      <c r="F2069" s="308"/>
      <c r="G2069" s="313"/>
      <c r="H2069" s="310"/>
    </row>
    <row r="2070" spans="1:8" x14ac:dyDescent="0.25">
      <c r="A2070" s="304"/>
      <c r="B2070" s="305"/>
      <c r="C2070" s="306"/>
      <c r="D2070" s="127"/>
      <c r="E2070" s="127"/>
      <c r="F2070" s="308"/>
      <c r="G2070" s="313"/>
      <c r="H2070" s="310"/>
    </row>
    <row r="2071" spans="1:8" x14ac:dyDescent="0.25">
      <c r="A2071" s="304"/>
      <c r="B2071" s="305"/>
      <c r="C2071" s="306"/>
      <c r="D2071" s="127"/>
      <c r="E2071" s="127"/>
      <c r="F2071" s="308"/>
      <c r="G2071" s="313"/>
      <c r="H2071" s="310"/>
    </row>
    <row r="2072" spans="1:8" ht="21" x14ac:dyDescent="0.35">
      <c r="A2072" s="304"/>
      <c r="B2072" s="305"/>
      <c r="C2072" s="306"/>
      <c r="D2072" s="127"/>
      <c r="E2072" s="643">
        <f>E2065-G2065</f>
        <v>60442.999000001699</v>
      </c>
      <c r="F2072" s="644"/>
      <c r="G2072" s="644"/>
      <c r="H2072" s="310"/>
    </row>
    <row r="2073" spans="1:8" x14ac:dyDescent="0.25">
      <c r="A2073" s="304"/>
      <c r="B2073" s="305"/>
      <c r="C2073" s="306"/>
      <c r="D2073" s="127"/>
      <c r="E2073" s="127"/>
      <c r="F2073" s="308"/>
      <c r="G2073" s="313"/>
      <c r="H2073" s="310"/>
    </row>
    <row r="2074" spans="1:8" ht="18.75" x14ac:dyDescent="0.3">
      <c r="A2074" s="304"/>
      <c r="B2074" s="305"/>
      <c r="C2074" s="306"/>
      <c r="D2074" s="127"/>
      <c r="E2074" s="656" t="s">
        <v>2577</v>
      </c>
      <c r="F2074" s="656"/>
      <c r="G2074" s="656"/>
      <c r="H2074" s="310"/>
    </row>
    <row r="2075" spans="1:8" x14ac:dyDescent="0.25">
      <c r="A2075" s="304"/>
      <c r="B2075" s="305"/>
      <c r="C2075" s="306"/>
      <c r="D2075" s="127"/>
      <c r="E2075" s="127"/>
      <c r="F2075" s="308"/>
      <c r="G2075" s="313"/>
      <c r="H2075" s="310"/>
    </row>
    <row r="2076" spans="1:8" x14ac:dyDescent="0.25">
      <c r="A2076" s="304"/>
      <c r="B2076" s="305"/>
      <c r="C2076" s="306"/>
      <c r="D2076" s="127"/>
      <c r="E2076" s="127"/>
      <c r="F2076" s="308"/>
      <c r="G2076" s="313"/>
      <c r="H2076" s="310"/>
    </row>
    <row r="2077" spans="1:8" x14ac:dyDescent="0.25">
      <c r="A2077" s="304"/>
      <c r="B2077" s="305"/>
      <c r="C2077" s="306"/>
      <c r="D2077" s="127"/>
      <c r="E2077" s="127"/>
      <c r="F2077" s="308"/>
      <c r="G2077" s="313"/>
      <c r="H2077" s="310"/>
    </row>
    <row r="2080" spans="1:8" x14ac:dyDescent="0.25">
      <c r="A2080" s="21"/>
      <c r="B2080" s="21"/>
      <c r="C2080" s="21"/>
      <c r="F2080" s="625"/>
      <c r="G2080" s="21"/>
      <c r="H2080" s="21"/>
    </row>
  </sheetData>
  <mergeCells count="3">
    <mergeCell ref="A1:F1"/>
    <mergeCell ref="E2072:G2072"/>
    <mergeCell ref="E2074:G207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J2287"/>
  <sheetViews>
    <sheetView topLeftCell="A2273" workbookViewId="0">
      <selection activeCell="F2290" sqref="F2290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21" customWidth="1"/>
    <col min="6" max="6" width="22" style="316" customWidth="1"/>
    <col min="7" max="7" width="15.42578125" style="317" bestFit="1" customWidth="1"/>
    <col min="8" max="8" width="15.28515625" style="27" customWidth="1"/>
    <col min="9" max="9" width="11.42578125" style="28"/>
    <col min="10" max="16384" width="11.42578125" style="21"/>
  </cols>
  <sheetData>
    <row r="1" spans="1:9" ht="18.75" x14ac:dyDescent="0.3">
      <c r="A1" s="655" t="s">
        <v>2979</v>
      </c>
      <c r="B1" s="655"/>
      <c r="C1" s="655"/>
      <c r="D1" s="655"/>
      <c r="E1" s="655"/>
      <c r="F1" s="655"/>
      <c r="G1" s="201"/>
      <c r="H1" s="202"/>
    </row>
    <row r="2" spans="1:9" ht="35.25" thickBot="1" x14ac:dyDescent="0.35">
      <c r="A2" s="203" t="s">
        <v>1</v>
      </c>
      <c r="B2" s="204" t="s">
        <v>2</v>
      </c>
      <c r="C2" s="205"/>
      <c r="D2" s="206" t="s">
        <v>1132</v>
      </c>
      <c r="E2" s="207" t="s">
        <v>4</v>
      </c>
      <c r="F2" s="10" t="s">
        <v>5</v>
      </c>
      <c r="G2" s="281" t="s">
        <v>6</v>
      </c>
      <c r="H2" s="282" t="s">
        <v>7</v>
      </c>
    </row>
    <row r="3" spans="1:9" ht="15.75" thickTop="1" x14ac:dyDescent="0.25">
      <c r="A3" s="211">
        <v>41760</v>
      </c>
      <c r="B3" s="212" t="s">
        <v>1493</v>
      </c>
      <c r="C3" s="332" t="s">
        <v>2804</v>
      </c>
      <c r="D3" s="214" t="s">
        <v>85</v>
      </c>
      <c r="E3" s="235">
        <v>10689</v>
      </c>
      <c r="F3" s="45">
        <v>41761</v>
      </c>
      <c r="G3" s="44">
        <v>10689</v>
      </c>
      <c r="H3" s="291">
        <f>E3-G3</f>
        <v>0</v>
      </c>
      <c r="I3" s="20"/>
    </row>
    <row r="4" spans="1:9" x14ac:dyDescent="0.25">
      <c r="A4" s="211">
        <v>41760</v>
      </c>
      <c r="B4" s="217" t="s">
        <v>1496</v>
      </c>
      <c r="C4" s="332" t="s">
        <v>2804</v>
      </c>
      <c r="D4" s="214" t="s">
        <v>2590</v>
      </c>
      <c r="E4" s="235">
        <v>49739</v>
      </c>
      <c r="F4" s="33" t="s">
        <v>2980</v>
      </c>
      <c r="G4" s="44">
        <v>49739</v>
      </c>
      <c r="H4" s="86">
        <f>E4-G4</f>
        <v>0</v>
      </c>
      <c r="I4" s="20"/>
    </row>
    <row r="5" spans="1:9" x14ac:dyDescent="0.25">
      <c r="A5" s="211">
        <v>41760</v>
      </c>
      <c r="B5" s="217" t="s">
        <v>1497</v>
      </c>
      <c r="C5" s="332" t="s">
        <v>2804</v>
      </c>
      <c r="D5" s="214" t="s">
        <v>244</v>
      </c>
      <c r="E5" s="235">
        <v>20721.95</v>
      </c>
      <c r="F5" s="340" t="s">
        <v>2981</v>
      </c>
      <c r="G5" s="44">
        <v>20721.95</v>
      </c>
      <c r="H5" s="86">
        <f t="shared" ref="H5:H68" si="0">E5-G5</f>
        <v>0</v>
      </c>
      <c r="I5" s="20"/>
    </row>
    <row r="6" spans="1:9" x14ac:dyDescent="0.25">
      <c r="A6" s="211">
        <v>41760</v>
      </c>
      <c r="B6" s="217" t="s">
        <v>1498</v>
      </c>
      <c r="C6" s="332" t="s">
        <v>2804</v>
      </c>
      <c r="D6" s="214" t="s">
        <v>27</v>
      </c>
      <c r="E6" s="235">
        <v>31803</v>
      </c>
      <c r="F6" s="35">
        <v>41761</v>
      </c>
      <c r="G6" s="44">
        <v>31803</v>
      </c>
      <c r="H6" s="86">
        <f t="shared" si="0"/>
        <v>0</v>
      </c>
      <c r="I6" s="20"/>
    </row>
    <row r="7" spans="1:9" x14ac:dyDescent="0.25">
      <c r="A7" s="211">
        <v>41760</v>
      </c>
      <c r="B7" s="217" t="s">
        <v>1499</v>
      </c>
      <c r="C7" s="332" t="s">
        <v>2804</v>
      </c>
      <c r="D7" s="214" t="s">
        <v>54</v>
      </c>
      <c r="E7" s="235">
        <v>33246</v>
      </c>
      <c r="F7" s="35">
        <v>41760</v>
      </c>
      <c r="G7" s="44">
        <v>33246</v>
      </c>
      <c r="H7" s="86">
        <f t="shared" si="0"/>
        <v>0</v>
      </c>
      <c r="I7" s="20"/>
    </row>
    <row r="8" spans="1:9" x14ac:dyDescent="0.25">
      <c r="A8" s="211">
        <v>41760</v>
      </c>
      <c r="B8" s="217" t="s">
        <v>1500</v>
      </c>
      <c r="C8" s="332" t="s">
        <v>2804</v>
      </c>
      <c r="D8" s="214" t="s">
        <v>149</v>
      </c>
      <c r="E8" s="235">
        <v>20371</v>
      </c>
      <c r="F8" s="35">
        <v>41761</v>
      </c>
      <c r="G8" s="44">
        <v>20371</v>
      </c>
      <c r="H8" s="86">
        <f t="shared" si="0"/>
        <v>0</v>
      </c>
      <c r="I8" s="20"/>
    </row>
    <row r="9" spans="1:9" x14ac:dyDescent="0.25">
      <c r="A9" s="211">
        <v>41760</v>
      </c>
      <c r="B9" s="217" t="s">
        <v>1502</v>
      </c>
      <c r="C9" s="332" t="s">
        <v>2804</v>
      </c>
      <c r="D9" s="214" t="s">
        <v>2588</v>
      </c>
      <c r="E9" s="235">
        <v>55390.95</v>
      </c>
      <c r="F9" s="340" t="s">
        <v>2982</v>
      </c>
      <c r="G9" s="44">
        <v>55390.95</v>
      </c>
      <c r="H9" s="86">
        <f t="shared" si="0"/>
        <v>0</v>
      </c>
      <c r="I9" s="20"/>
    </row>
    <row r="10" spans="1:9" x14ac:dyDescent="0.25">
      <c r="A10" s="211">
        <v>41760</v>
      </c>
      <c r="B10" s="217" t="s">
        <v>1503</v>
      </c>
      <c r="C10" s="332" t="s">
        <v>2804</v>
      </c>
      <c r="D10" s="214" t="s">
        <v>245</v>
      </c>
      <c r="E10" s="235">
        <v>26797.5</v>
      </c>
      <c r="F10" s="35">
        <v>41761</v>
      </c>
      <c r="G10" s="44">
        <v>26797.5</v>
      </c>
      <c r="H10" s="86">
        <f t="shared" si="0"/>
        <v>0</v>
      </c>
      <c r="I10" s="20"/>
    </row>
    <row r="11" spans="1:9" x14ac:dyDescent="0.25">
      <c r="A11" s="211">
        <v>41760</v>
      </c>
      <c r="B11" s="217" t="s">
        <v>1505</v>
      </c>
      <c r="C11" s="332" t="s">
        <v>2804</v>
      </c>
      <c r="D11" s="214" t="s">
        <v>765</v>
      </c>
      <c r="E11" s="235">
        <v>5013.5</v>
      </c>
      <c r="F11" s="35">
        <v>41761</v>
      </c>
      <c r="G11" s="44">
        <v>5013.5</v>
      </c>
      <c r="H11" s="86">
        <f t="shared" si="0"/>
        <v>0</v>
      </c>
      <c r="I11" s="20"/>
    </row>
    <row r="12" spans="1:9" x14ac:dyDescent="0.25">
      <c r="A12" s="211">
        <v>41760</v>
      </c>
      <c r="B12" s="217" t="s">
        <v>1507</v>
      </c>
      <c r="C12" s="332" t="s">
        <v>2804</v>
      </c>
      <c r="D12" s="214" t="s">
        <v>11</v>
      </c>
      <c r="E12" s="235">
        <v>65550</v>
      </c>
      <c r="F12" s="35">
        <v>41777</v>
      </c>
      <c r="G12" s="44">
        <v>65550</v>
      </c>
      <c r="H12" s="86">
        <f t="shared" si="0"/>
        <v>0</v>
      </c>
      <c r="I12" s="20"/>
    </row>
    <row r="13" spans="1:9" x14ac:dyDescent="0.25">
      <c r="A13" s="211">
        <v>41760</v>
      </c>
      <c r="B13" s="217" t="s">
        <v>1508</v>
      </c>
      <c r="C13" s="332" t="s">
        <v>2804</v>
      </c>
      <c r="D13" s="214" t="s">
        <v>92</v>
      </c>
      <c r="E13" s="235">
        <v>4956</v>
      </c>
      <c r="F13" s="35">
        <v>41761</v>
      </c>
      <c r="G13" s="44">
        <v>4956</v>
      </c>
      <c r="H13" s="86">
        <f t="shared" si="0"/>
        <v>0</v>
      </c>
      <c r="I13" s="20"/>
    </row>
    <row r="14" spans="1:9" x14ac:dyDescent="0.25">
      <c r="A14" s="211">
        <v>41760</v>
      </c>
      <c r="B14" s="217" t="s">
        <v>1510</v>
      </c>
      <c r="C14" s="332" t="s">
        <v>2804</v>
      </c>
      <c r="D14" s="214" t="s">
        <v>88</v>
      </c>
      <c r="E14" s="235">
        <v>3878</v>
      </c>
      <c r="F14" s="35">
        <v>41761</v>
      </c>
      <c r="G14" s="56">
        <v>3878</v>
      </c>
      <c r="H14" s="86">
        <f t="shared" si="0"/>
        <v>0</v>
      </c>
      <c r="I14" s="20"/>
    </row>
    <row r="15" spans="1:9" x14ac:dyDescent="0.25">
      <c r="A15" s="211">
        <v>41760</v>
      </c>
      <c r="B15" s="217" t="s">
        <v>1512</v>
      </c>
      <c r="C15" s="332" t="s">
        <v>2804</v>
      </c>
      <c r="D15" s="214" t="s">
        <v>346</v>
      </c>
      <c r="E15" s="235">
        <v>2332</v>
      </c>
      <c r="F15" s="35">
        <v>41761</v>
      </c>
      <c r="G15" s="56">
        <v>2332</v>
      </c>
      <c r="H15" s="86">
        <f t="shared" si="0"/>
        <v>0</v>
      </c>
      <c r="I15" s="20"/>
    </row>
    <row r="16" spans="1:9" x14ac:dyDescent="0.25">
      <c r="A16" s="211">
        <v>41760</v>
      </c>
      <c r="B16" s="217" t="s">
        <v>1513</v>
      </c>
      <c r="C16" s="332" t="s">
        <v>2804</v>
      </c>
      <c r="D16" s="214" t="s">
        <v>91</v>
      </c>
      <c r="E16" s="235">
        <v>5448.5</v>
      </c>
      <c r="F16" s="35">
        <v>41761</v>
      </c>
      <c r="G16" s="56">
        <v>5448.5</v>
      </c>
      <c r="H16" s="86">
        <f t="shared" si="0"/>
        <v>0</v>
      </c>
      <c r="I16" s="20"/>
    </row>
    <row r="17" spans="1:9" x14ac:dyDescent="0.25">
      <c r="A17" s="211">
        <v>41760</v>
      </c>
      <c r="B17" s="217" t="s">
        <v>1514</v>
      </c>
      <c r="C17" s="332" t="s">
        <v>2804</v>
      </c>
      <c r="D17" s="214" t="s">
        <v>544</v>
      </c>
      <c r="E17" s="235">
        <v>7537</v>
      </c>
      <c r="F17" s="35">
        <v>41761</v>
      </c>
      <c r="G17" s="44">
        <v>7537</v>
      </c>
      <c r="H17" s="86">
        <f t="shared" si="0"/>
        <v>0</v>
      </c>
      <c r="I17" s="20"/>
    </row>
    <row r="18" spans="1:9" x14ac:dyDescent="0.25">
      <c r="A18" s="211">
        <v>41760</v>
      </c>
      <c r="B18" s="217" t="s">
        <v>1515</v>
      </c>
      <c r="C18" s="332" t="s">
        <v>2804</v>
      </c>
      <c r="D18" s="214" t="s">
        <v>14</v>
      </c>
      <c r="E18" s="235">
        <v>11216.5</v>
      </c>
      <c r="F18" s="35">
        <v>41760</v>
      </c>
      <c r="G18" s="44">
        <v>11216.5</v>
      </c>
      <c r="H18" s="86">
        <f t="shared" si="0"/>
        <v>0</v>
      </c>
      <c r="I18" s="20"/>
    </row>
    <row r="19" spans="1:9" x14ac:dyDescent="0.25">
      <c r="A19" s="211">
        <v>41760</v>
      </c>
      <c r="B19" s="217" t="s">
        <v>1516</v>
      </c>
      <c r="C19" s="332" t="s">
        <v>2804</v>
      </c>
      <c r="D19" s="214" t="s">
        <v>615</v>
      </c>
      <c r="E19" s="235">
        <v>62982.5</v>
      </c>
      <c r="F19" s="38" t="s">
        <v>2983</v>
      </c>
      <c r="G19" s="44">
        <v>62982.5</v>
      </c>
      <c r="H19" s="86">
        <f t="shared" si="0"/>
        <v>0</v>
      </c>
      <c r="I19" s="20"/>
    </row>
    <row r="20" spans="1:9" x14ac:dyDescent="0.25">
      <c r="A20" s="211">
        <v>41760</v>
      </c>
      <c r="B20" s="217" t="s">
        <v>1518</v>
      </c>
      <c r="C20" s="332" t="s">
        <v>2804</v>
      </c>
      <c r="D20" s="214" t="s">
        <v>63</v>
      </c>
      <c r="E20" s="235">
        <v>2273.5</v>
      </c>
      <c r="F20" s="35">
        <v>41760</v>
      </c>
      <c r="G20" s="44">
        <v>2273.5</v>
      </c>
      <c r="H20" s="86">
        <f t="shared" si="0"/>
        <v>0</v>
      </c>
      <c r="I20" s="20"/>
    </row>
    <row r="21" spans="1:9" x14ac:dyDescent="0.25">
      <c r="A21" s="211">
        <v>41760</v>
      </c>
      <c r="B21" s="217" t="s">
        <v>1521</v>
      </c>
      <c r="C21" s="332" t="s">
        <v>2804</v>
      </c>
      <c r="D21" s="214" t="s">
        <v>50</v>
      </c>
      <c r="E21" s="235">
        <v>5346</v>
      </c>
      <c r="F21" s="35">
        <v>41760</v>
      </c>
      <c r="G21" s="44">
        <v>5346</v>
      </c>
      <c r="H21" s="86">
        <f t="shared" si="0"/>
        <v>0</v>
      </c>
      <c r="I21" s="20"/>
    </row>
    <row r="22" spans="1:9" x14ac:dyDescent="0.25">
      <c r="A22" s="211">
        <v>41760</v>
      </c>
      <c r="B22" s="217" t="s">
        <v>1522</v>
      </c>
      <c r="C22" s="332" t="s">
        <v>2804</v>
      </c>
      <c r="D22" s="214" t="s">
        <v>62</v>
      </c>
      <c r="E22" s="235">
        <v>5126.5</v>
      </c>
      <c r="F22" s="35">
        <v>41764</v>
      </c>
      <c r="G22" s="44">
        <v>5126.5</v>
      </c>
      <c r="H22" s="86">
        <f t="shared" si="0"/>
        <v>0</v>
      </c>
      <c r="I22" s="20"/>
    </row>
    <row r="23" spans="1:9" x14ac:dyDescent="0.25">
      <c r="A23" s="211">
        <v>41760</v>
      </c>
      <c r="B23" s="217" t="s">
        <v>1523</v>
      </c>
      <c r="C23" s="332" t="s">
        <v>2804</v>
      </c>
      <c r="D23" s="214" t="s">
        <v>260</v>
      </c>
      <c r="E23" s="235">
        <v>2416</v>
      </c>
      <c r="F23" s="35">
        <v>41760</v>
      </c>
      <c r="G23" s="44">
        <v>2416</v>
      </c>
      <c r="H23" s="86">
        <f t="shared" si="0"/>
        <v>0</v>
      </c>
      <c r="I23" s="20"/>
    </row>
    <row r="24" spans="1:9" x14ac:dyDescent="0.25">
      <c r="A24" s="211">
        <v>41760</v>
      </c>
      <c r="B24" s="217" t="s">
        <v>1524</v>
      </c>
      <c r="C24" s="332" t="s">
        <v>2804</v>
      </c>
      <c r="D24" s="214" t="s">
        <v>8</v>
      </c>
      <c r="E24" s="235">
        <v>210</v>
      </c>
      <c r="F24" s="35">
        <v>41760</v>
      </c>
      <c r="G24" s="44">
        <v>210</v>
      </c>
      <c r="H24" s="86">
        <f t="shared" si="0"/>
        <v>0</v>
      </c>
      <c r="I24" s="20"/>
    </row>
    <row r="25" spans="1:9" x14ac:dyDescent="0.25">
      <c r="A25" s="211">
        <v>41760</v>
      </c>
      <c r="B25" s="217" t="s">
        <v>1525</v>
      </c>
      <c r="C25" s="332" t="s">
        <v>2804</v>
      </c>
      <c r="D25" s="214" t="s">
        <v>8</v>
      </c>
      <c r="E25" s="235">
        <v>752</v>
      </c>
      <c r="F25" s="35">
        <v>41760</v>
      </c>
      <c r="G25" s="44">
        <v>752</v>
      </c>
      <c r="H25" s="86">
        <f t="shared" si="0"/>
        <v>0</v>
      </c>
      <c r="I25" s="20"/>
    </row>
    <row r="26" spans="1:9" x14ac:dyDescent="0.25">
      <c r="A26" s="211">
        <v>41760</v>
      </c>
      <c r="B26" s="217" t="s">
        <v>1526</v>
      </c>
      <c r="C26" s="332" t="s">
        <v>2804</v>
      </c>
      <c r="D26" s="214" t="s">
        <v>123</v>
      </c>
      <c r="E26" s="235">
        <v>4705</v>
      </c>
      <c r="F26" s="35">
        <v>41760</v>
      </c>
      <c r="G26" s="44">
        <v>4705</v>
      </c>
      <c r="H26" s="86">
        <f t="shared" si="0"/>
        <v>0</v>
      </c>
      <c r="I26" s="20"/>
    </row>
    <row r="27" spans="1:9" x14ac:dyDescent="0.25">
      <c r="A27" s="211">
        <v>41760</v>
      </c>
      <c r="B27" s="217" t="s">
        <v>1527</v>
      </c>
      <c r="C27" s="332" t="s">
        <v>2804</v>
      </c>
      <c r="D27" s="214" t="s">
        <v>22</v>
      </c>
      <c r="E27" s="235">
        <v>4954</v>
      </c>
      <c r="F27" s="35">
        <v>41760</v>
      </c>
      <c r="G27" s="44">
        <v>4954</v>
      </c>
      <c r="H27" s="86">
        <f t="shared" si="0"/>
        <v>0</v>
      </c>
      <c r="I27" s="20"/>
    </row>
    <row r="28" spans="1:9" x14ac:dyDescent="0.25">
      <c r="A28" s="211">
        <v>41760</v>
      </c>
      <c r="B28" s="217" t="s">
        <v>1528</v>
      </c>
      <c r="C28" s="332" t="s">
        <v>2804</v>
      </c>
      <c r="D28" s="214" t="s">
        <v>11</v>
      </c>
      <c r="E28" s="235">
        <v>27333</v>
      </c>
      <c r="F28" s="35">
        <v>41777</v>
      </c>
      <c r="G28" s="44">
        <v>27333</v>
      </c>
      <c r="H28" s="86">
        <f t="shared" si="0"/>
        <v>0</v>
      </c>
      <c r="I28" s="20"/>
    </row>
    <row r="29" spans="1:9" x14ac:dyDescent="0.25">
      <c r="A29" s="211">
        <v>41760</v>
      </c>
      <c r="B29" s="217" t="s">
        <v>1530</v>
      </c>
      <c r="C29" s="332" t="s">
        <v>2804</v>
      </c>
      <c r="D29" s="214" t="s">
        <v>116</v>
      </c>
      <c r="E29" s="235">
        <v>5209</v>
      </c>
      <c r="F29" s="35">
        <v>41760</v>
      </c>
      <c r="G29" s="44">
        <v>5209</v>
      </c>
      <c r="H29" s="86">
        <f t="shared" si="0"/>
        <v>0</v>
      </c>
      <c r="I29" s="20"/>
    </row>
    <row r="30" spans="1:9" x14ac:dyDescent="0.25">
      <c r="A30" s="211">
        <v>41760</v>
      </c>
      <c r="B30" s="217" t="s">
        <v>1531</v>
      </c>
      <c r="C30" s="332" t="s">
        <v>2804</v>
      </c>
      <c r="D30" s="214" t="s">
        <v>66</v>
      </c>
      <c r="E30" s="235">
        <v>2663</v>
      </c>
      <c r="F30" s="35">
        <v>41761</v>
      </c>
      <c r="G30" s="44">
        <v>2663</v>
      </c>
      <c r="H30" s="86">
        <f t="shared" si="0"/>
        <v>0</v>
      </c>
      <c r="I30" s="20"/>
    </row>
    <row r="31" spans="1:9" x14ac:dyDescent="0.25">
      <c r="A31" s="211">
        <v>41760</v>
      </c>
      <c r="B31" s="217" t="s">
        <v>1532</v>
      </c>
      <c r="C31" s="332" t="s">
        <v>2804</v>
      </c>
      <c r="D31" s="214" t="s">
        <v>180</v>
      </c>
      <c r="E31" s="239">
        <v>34066.5</v>
      </c>
      <c r="F31" s="47" t="s">
        <v>2984</v>
      </c>
      <c r="G31" s="44">
        <v>34066.5</v>
      </c>
      <c r="H31" s="86">
        <f t="shared" si="0"/>
        <v>0</v>
      </c>
      <c r="I31" s="20"/>
    </row>
    <row r="32" spans="1:9" x14ac:dyDescent="0.25">
      <c r="A32" s="211">
        <v>41760</v>
      </c>
      <c r="B32" s="217" t="s">
        <v>1533</v>
      </c>
      <c r="C32" s="332" t="s">
        <v>2804</v>
      </c>
      <c r="D32" s="214" t="s">
        <v>50</v>
      </c>
      <c r="E32" s="235">
        <v>5583</v>
      </c>
      <c r="F32" s="35">
        <v>41760</v>
      </c>
      <c r="G32" s="44">
        <v>5583</v>
      </c>
      <c r="H32" s="86">
        <f t="shared" si="0"/>
        <v>0</v>
      </c>
      <c r="I32" s="20"/>
    </row>
    <row r="33" spans="1:9" x14ac:dyDescent="0.25">
      <c r="A33" s="211">
        <v>41760</v>
      </c>
      <c r="B33" s="217" t="s">
        <v>1534</v>
      </c>
      <c r="C33" s="332" t="s">
        <v>2804</v>
      </c>
      <c r="D33" s="214" t="s">
        <v>55</v>
      </c>
      <c r="E33" s="235">
        <v>3286</v>
      </c>
      <c r="F33" s="35">
        <v>41760</v>
      </c>
      <c r="G33" s="44">
        <v>3286</v>
      </c>
      <c r="H33" s="86">
        <f t="shared" si="0"/>
        <v>0</v>
      </c>
      <c r="I33" s="20"/>
    </row>
    <row r="34" spans="1:9" x14ac:dyDescent="0.25">
      <c r="A34" s="211">
        <v>41760</v>
      </c>
      <c r="B34" s="217" t="s">
        <v>1535</v>
      </c>
      <c r="C34" s="332" t="s">
        <v>2804</v>
      </c>
      <c r="D34" s="214" t="s">
        <v>58</v>
      </c>
      <c r="E34" s="235">
        <v>9168</v>
      </c>
      <c r="F34" s="35">
        <v>41761</v>
      </c>
      <c r="G34" s="44">
        <v>9168</v>
      </c>
      <c r="H34" s="86">
        <f t="shared" si="0"/>
        <v>0</v>
      </c>
      <c r="I34" s="20"/>
    </row>
    <row r="35" spans="1:9" x14ac:dyDescent="0.25">
      <c r="A35" s="211">
        <v>41760</v>
      </c>
      <c r="B35" s="217" t="s">
        <v>1536</v>
      </c>
      <c r="C35" s="332" t="s">
        <v>2804</v>
      </c>
      <c r="D35" s="214" t="s">
        <v>36</v>
      </c>
      <c r="E35" s="239">
        <v>31418</v>
      </c>
      <c r="F35" s="47" t="s">
        <v>2985</v>
      </c>
      <c r="G35" s="44">
        <v>31418</v>
      </c>
      <c r="H35" s="86">
        <f t="shared" si="0"/>
        <v>0</v>
      </c>
      <c r="I35" s="20"/>
    </row>
    <row r="36" spans="1:9" x14ac:dyDescent="0.25">
      <c r="A36" s="211">
        <v>41760</v>
      </c>
      <c r="B36" s="217" t="s">
        <v>1537</v>
      </c>
      <c r="C36" s="332" t="s">
        <v>2804</v>
      </c>
      <c r="D36" s="214" t="s">
        <v>2173</v>
      </c>
      <c r="E36" s="235">
        <v>1815</v>
      </c>
      <c r="F36" s="35">
        <v>41761</v>
      </c>
      <c r="G36" s="44">
        <v>1815</v>
      </c>
      <c r="H36" s="86">
        <f t="shared" si="0"/>
        <v>0</v>
      </c>
      <c r="I36" s="20"/>
    </row>
    <row r="37" spans="1:9" x14ac:dyDescent="0.25">
      <c r="A37" s="211">
        <v>41760</v>
      </c>
      <c r="B37" s="217" t="s">
        <v>1538</v>
      </c>
      <c r="C37" s="332" t="s">
        <v>2804</v>
      </c>
      <c r="D37" s="214" t="s">
        <v>237</v>
      </c>
      <c r="E37" s="235">
        <v>5817</v>
      </c>
      <c r="F37" s="35">
        <v>41760</v>
      </c>
      <c r="G37" s="44">
        <v>5817</v>
      </c>
      <c r="H37" s="86">
        <f t="shared" si="0"/>
        <v>0</v>
      </c>
      <c r="I37" s="20"/>
    </row>
    <row r="38" spans="1:9" x14ac:dyDescent="0.25">
      <c r="A38" s="211">
        <v>41760</v>
      </c>
      <c r="B38" s="217" t="s">
        <v>1539</v>
      </c>
      <c r="C38" s="332" t="s">
        <v>2804</v>
      </c>
      <c r="D38" s="214" t="s">
        <v>111</v>
      </c>
      <c r="E38" s="235">
        <v>2723</v>
      </c>
      <c r="F38" s="35">
        <v>41760</v>
      </c>
      <c r="G38" s="44">
        <v>2723</v>
      </c>
      <c r="H38" s="86">
        <f t="shared" si="0"/>
        <v>0</v>
      </c>
      <c r="I38" s="20"/>
    </row>
    <row r="39" spans="1:9" x14ac:dyDescent="0.25">
      <c r="A39" s="211">
        <v>41760</v>
      </c>
      <c r="B39" s="217" t="s">
        <v>1541</v>
      </c>
      <c r="C39" s="332" t="s">
        <v>2804</v>
      </c>
      <c r="D39" s="214" t="s">
        <v>66</v>
      </c>
      <c r="E39" s="235">
        <v>1709</v>
      </c>
      <c r="F39" s="35">
        <v>41760</v>
      </c>
      <c r="G39" s="44">
        <v>1709</v>
      </c>
      <c r="H39" s="86">
        <f t="shared" si="0"/>
        <v>0</v>
      </c>
      <c r="I39" s="20"/>
    </row>
    <row r="40" spans="1:9" x14ac:dyDescent="0.25">
      <c r="A40" s="211">
        <v>41760</v>
      </c>
      <c r="B40" s="217" t="s">
        <v>1542</v>
      </c>
      <c r="C40" s="332" t="s">
        <v>2804</v>
      </c>
      <c r="D40" s="214" t="s">
        <v>130</v>
      </c>
      <c r="E40" s="235">
        <v>3628</v>
      </c>
      <c r="F40" s="35">
        <v>41761</v>
      </c>
      <c r="G40" s="44">
        <v>3628</v>
      </c>
      <c r="H40" s="86">
        <f t="shared" si="0"/>
        <v>0</v>
      </c>
      <c r="I40" s="20"/>
    </row>
    <row r="41" spans="1:9" x14ac:dyDescent="0.25">
      <c r="A41" s="211">
        <v>41760</v>
      </c>
      <c r="B41" s="217" t="s">
        <v>1543</v>
      </c>
      <c r="C41" s="332" t="s">
        <v>2804</v>
      </c>
      <c r="D41" s="214" t="s">
        <v>2818</v>
      </c>
      <c r="E41" s="235">
        <v>645</v>
      </c>
      <c r="F41" s="35">
        <v>41760</v>
      </c>
      <c r="G41" s="44">
        <v>645</v>
      </c>
      <c r="H41" s="86">
        <f t="shared" si="0"/>
        <v>0</v>
      </c>
      <c r="I41" s="20"/>
    </row>
    <row r="42" spans="1:9" x14ac:dyDescent="0.25">
      <c r="A42" s="211">
        <v>41760</v>
      </c>
      <c r="B42" s="217" t="s">
        <v>1545</v>
      </c>
      <c r="C42" s="332" t="s">
        <v>2804</v>
      </c>
      <c r="D42" s="214" t="s">
        <v>52</v>
      </c>
      <c r="E42" s="235">
        <v>5593.5</v>
      </c>
      <c r="F42" s="35">
        <v>41760</v>
      </c>
      <c r="G42" s="44">
        <v>5593.5</v>
      </c>
      <c r="H42" s="86">
        <f t="shared" si="0"/>
        <v>0</v>
      </c>
      <c r="I42" s="20"/>
    </row>
    <row r="43" spans="1:9" x14ac:dyDescent="0.25">
      <c r="A43" s="211">
        <v>41760</v>
      </c>
      <c r="B43" s="217" t="s">
        <v>1546</v>
      </c>
      <c r="C43" s="332" t="s">
        <v>2804</v>
      </c>
      <c r="D43" s="214" t="s">
        <v>366</v>
      </c>
      <c r="E43" s="235">
        <v>3615.5</v>
      </c>
      <c r="F43" s="35">
        <v>41760</v>
      </c>
      <c r="G43" s="44">
        <v>3615.5</v>
      </c>
      <c r="H43" s="86">
        <f t="shared" si="0"/>
        <v>0</v>
      </c>
      <c r="I43" s="20"/>
    </row>
    <row r="44" spans="1:9" x14ac:dyDescent="0.25">
      <c r="A44" s="211">
        <v>41760</v>
      </c>
      <c r="B44" s="217" t="s">
        <v>1547</v>
      </c>
      <c r="C44" s="332" t="s">
        <v>2804</v>
      </c>
      <c r="D44" s="214" t="s">
        <v>8</v>
      </c>
      <c r="E44" s="235">
        <v>2460</v>
      </c>
      <c r="F44" s="35">
        <v>41760</v>
      </c>
      <c r="G44" s="44">
        <v>2460</v>
      </c>
      <c r="H44" s="86">
        <f t="shared" si="0"/>
        <v>0</v>
      </c>
      <c r="I44" s="20"/>
    </row>
    <row r="45" spans="1:9" x14ac:dyDescent="0.25">
      <c r="A45" s="211">
        <v>41760</v>
      </c>
      <c r="B45" s="217" t="s">
        <v>1548</v>
      </c>
      <c r="C45" s="332" t="s">
        <v>2804</v>
      </c>
      <c r="D45" s="214" t="s">
        <v>57</v>
      </c>
      <c r="E45" s="235">
        <v>1880</v>
      </c>
      <c r="F45" s="35">
        <v>41761</v>
      </c>
      <c r="G45" s="44">
        <v>1880</v>
      </c>
      <c r="H45" s="86">
        <f t="shared" si="0"/>
        <v>0</v>
      </c>
      <c r="I45" s="20"/>
    </row>
    <row r="46" spans="1:9" x14ac:dyDescent="0.25">
      <c r="A46" s="211">
        <v>41760</v>
      </c>
      <c r="B46" s="217" t="s">
        <v>1549</v>
      </c>
      <c r="C46" s="332" t="s">
        <v>2804</v>
      </c>
      <c r="D46" s="214" t="s">
        <v>1782</v>
      </c>
      <c r="E46" s="235">
        <v>950</v>
      </c>
      <c r="F46" s="35">
        <v>41761</v>
      </c>
      <c r="G46" s="44">
        <v>950</v>
      </c>
      <c r="H46" s="86">
        <f t="shared" si="0"/>
        <v>0</v>
      </c>
      <c r="I46" s="20"/>
    </row>
    <row r="47" spans="1:9" x14ac:dyDescent="0.25">
      <c r="A47" s="211">
        <v>41760</v>
      </c>
      <c r="B47" s="217" t="s">
        <v>1550</v>
      </c>
      <c r="C47" s="332" t="s">
        <v>2804</v>
      </c>
      <c r="D47" s="220" t="s">
        <v>2986</v>
      </c>
      <c r="E47" s="235">
        <v>0</v>
      </c>
      <c r="F47" s="48" t="s">
        <v>2987</v>
      </c>
      <c r="G47" s="44"/>
      <c r="H47" s="86">
        <f t="shared" si="0"/>
        <v>0</v>
      </c>
      <c r="I47" s="20"/>
    </row>
    <row r="48" spans="1:9" x14ac:dyDescent="0.25">
      <c r="A48" s="211">
        <v>41760</v>
      </c>
      <c r="B48" s="217" t="s">
        <v>1551</v>
      </c>
      <c r="C48" s="332" t="s">
        <v>2804</v>
      </c>
      <c r="D48" s="214" t="s">
        <v>74</v>
      </c>
      <c r="E48" s="235">
        <v>1535.2</v>
      </c>
      <c r="F48" s="35">
        <v>41760</v>
      </c>
      <c r="G48" s="44">
        <v>1535.2</v>
      </c>
      <c r="H48" s="86">
        <f t="shared" si="0"/>
        <v>0</v>
      </c>
      <c r="I48" s="20"/>
    </row>
    <row r="49" spans="1:9" x14ac:dyDescent="0.25">
      <c r="A49" s="211">
        <v>41760</v>
      </c>
      <c r="B49" s="217" t="s">
        <v>1552</v>
      </c>
      <c r="C49" s="332" t="s">
        <v>2804</v>
      </c>
      <c r="D49" s="214" t="s">
        <v>176</v>
      </c>
      <c r="E49" s="235">
        <v>210</v>
      </c>
      <c r="F49" s="35">
        <v>41760</v>
      </c>
      <c r="G49" s="44">
        <v>210</v>
      </c>
      <c r="H49" s="86">
        <f t="shared" si="0"/>
        <v>0</v>
      </c>
      <c r="I49" s="20"/>
    </row>
    <row r="50" spans="1:9" x14ac:dyDescent="0.25">
      <c r="A50" s="211">
        <v>41760</v>
      </c>
      <c r="B50" s="217" t="s">
        <v>1553</v>
      </c>
      <c r="C50" s="332" t="s">
        <v>2804</v>
      </c>
      <c r="D50" s="214" t="s">
        <v>12</v>
      </c>
      <c r="E50" s="235">
        <v>1303.5</v>
      </c>
      <c r="F50" s="35">
        <v>41760</v>
      </c>
      <c r="G50" s="44">
        <v>1303.5</v>
      </c>
      <c r="H50" s="86">
        <f t="shared" si="0"/>
        <v>0</v>
      </c>
      <c r="I50" s="20"/>
    </row>
    <row r="51" spans="1:9" x14ac:dyDescent="0.25">
      <c r="A51" s="211">
        <v>41760</v>
      </c>
      <c r="B51" s="217" t="s">
        <v>1554</v>
      </c>
      <c r="C51" s="332" t="s">
        <v>2804</v>
      </c>
      <c r="D51" s="214" t="s">
        <v>449</v>
      </c>
      <c r="E51" s="235">
        <v>2134</v>
      </c>
      <c r="F51" s="35">
        <v>41761</v>
      </c>
      <c r="G51" s="56">
        <v>2134</v>
      </c>
      <c r="H51" s="86">
        <f t="shared" si="0"/>
        <v>0</v>
      </c>
      <c r="I51" s="20"/>
    </row>
    <row r="52" spans="1:9" x14ac:dyDescent="0.25">
      <c r="A52" s="211">
        <v>41760</v>
      </c>
      <c r="B52" s="217" t="s">
        <v>1555</v>
      </c>
      <c r="C52" s="332" t="s">
        <v>2804</v>
      </c>
      <c r="D52" s="214" t="s">
        <v>110</v>
      </c>
      <c r="E52" s="235">
        <v>45673.5</v>
      </c>
      <c r="F52" s="47" t="s">
        <v>2988</v>
      </c>
      <c r="G52" s="44">
        <v>45673.5</v>
      </c>
      <c r="H52" s="86">
        <f t="shared" si="0"/>
        <v>0</v>
      </c>
      <c r="I52" s="20"/>
    </row>
    <row r="53" spans="1:9" x14ac:dyDescent="0.25">
      <c r="A53" s="211">
        <v>41760</v>
      </c>
      <c r="B53" s="217" t="s">
        <v>1556</v>
      </c>
      <c r="C53" s="332" t="s">
        <v>2804</v>
      </c>
      <c r="D53" s="214" t="s">
        <v>34</v>
      </c>
      <c r="E53" s="235">
        <v>2131</v>
      </c>
      <c r="F53" s="39" t="s">
        <v>2989</v>
      </c>
      <c r="G53" s="56">
        <v>2131</v>
      </c>
      <c r="H53" s="86">
        <f t="shared" si="0"/>
        <v>0</v>
      </c>
      <c r="I53" s="20"/>
    </row>
    <row r="54" spans="1:9" x14ac:dyDescent="0.25">
      <c r="A54" s="211">
        <v>41760</v>
      </c>
      <c r="B54" s="217" t="s">
        <v>1558</v>
      </c>
      <c r="C54" s="332" t="s">
        <v>2804</v>
      </c>
      <c r="D54" s="214" t="s">
        <v>29</v>
      </c>
      <c r="E54" s="235">
        <v>4675</v>
      </c>
      <c r="F54" s="35">
        <v>41761</v>
      </c>
      <c r="G54" s="56">
        <v>4675</v>
      </c>
      <c r="H54" s="86">
        <f t="shared" si="0"/>
        <v>0</v>
      </c>
      <c r="I54" s="20"/>
    </row>
    <row r="55" spans="1:9" x14ac:dyDescent="0.25">
      <c r="A55" s="211">
        <v>41760</v>
      </c>
      <c r="B55" s="217" t="s">
        <v>1559</v>
      </c>
      <c r="C55" s="332" t="s">
        <v>2804</v>
      </c>
      <c r="D55" s="214" t="s">
        <v>124</v>
      </c>
      <c r="E55" s="235">
        <v>5463</v>
      </c>
      <c r="F55" s="35">
        <v>41761</v>
      </c>
      <c r="G55" s="56">
        <v>5463</v>
      </c>
      <c r="H55" s="86">
        <f t="shared" si="0"/>
        <v>0</v>
      </c>
      <c r="I55" s="20"/>
    </row>
    <row r="56" spans="1:9" x14ac:dyDescent="0.25">
      <c r="A56" s="211">
        <v>41760</v>
      </c>
      <c r="B56" s="217" t="s">
        <v>1560</v>
      </c>
      <c r="C56" s="332" t="s">
        <v>2804</v>
      </c>
      <c r="D56" s="214" t="s">
        <v>649</v>
      </c>
      <c r="E56" s="235">
        <v>1263</v>
      </c>
      <c r="F56" s="35">
        <v>41760</v>
      </c>
      <c r="G56" s="44">
        <v>1263</v>
      </c>
      <c r="H56" s="86">
        <f t="shared" si="0"/>
        <v>0</v>
      </c>
      <c r="I56" s="20"/>
    </row>
    <row r="57" spans="1:9" x14ac:dyDescent="0.25">
      <c r="A57" s="211">
        <v>41760</v>
      </c>
      <c r="B57" s="217" t="s">
        <v>1561</v>
      </c>
      <c r="C57" s="332" t="s">
        <v>2804</v>
      </c>
      <c r="D57" s="214" t="s">
        <v>54</v>
      </c>
      <c r="E57" s="235">
        <v>6491.5</v>
      </c>
      <c r="F57" s="35">
        <v>41760</v>
      </c>
      <c r="G57" s="44">
        <v>6491.5</v>
      </c>
      <c r="H57" s="86">
        <f t="shared" si="0"/>
        <v>0</v>
      </c>
      <c r="I57" s="20"/>
    </row>
    <row r="58" spans="1:9" x14ac:dyDescent="0.25">
      <c r="A58" s="211">
        <v>41760</v>
      </c>
      <c r="B58" s="217" t="s">
        <v>1562</v>
      </c>
      <c r="C58" s="332" t="s">
        <v>2804</v>
      </c>
      <c r="D58" s="214" t="s">
        <v>8</v>
      </c>
      <c r="E58" s="235">
        <v>638</v>
      </c>
      <c r="F58" s="45">
        <v>41760</v>
      </c>
      <c r="G58" s="44">
        <v>638</v>
      </c>
      <c r="H58" s="86">
        <f t="shared" si="0"/>
        <v>0</v>
      </c>
      <c r="I58" s="20"/>
    </row>
    <row r="59" spans="1:9" x14ac:dyDescent="0.25">
      <c r="A59" s="211">
        <v>41760</v>
      </c>
      <c r="B59" s="217" t="s">
        <v>1563</v>
      </c>
      <c r="C59" s="332" t="s">
        <v>2804</v>
      </c>
      <c r="D59" s="214" t="s">
        <v>51</v>
      </c>
      <c r="E59" s="235">
        <v>1791</v>
      </c>
      <c r="F59" s="35">
        <v>41760</v>
      </c>
      <c r="G59" s="44">
        <v>1791</v>
      </c>
      <c r="H59" s="86">
        <f t="shared" si="0"/>
        <v>0</v>
      </c>
      <c r="I59" s="20"/>
    </row>
    <row r="60" spans="1:9" x14ac:dyDescent="0.25">
      <c r="A60" s="211">
        <v>41760</v>
      </c>
      <c r="B60" s="217" t="s">
        <v>1564</v>
      </c>
      <c r="C60" s="332" t="s">
        <v>2804</v>
      </c>
      <c r="D60" s="214" t="s">
        <v>78</v>
      </c>
      <c r="E60" s="235">
        <v>3760.5</v>
      </c>
      <c r="F60" s="35">
        <v>41761</v>
      </c>
      <c r="G60" s="56">
        <v>3760.5</v>
      </c>
      <c r="H60" s="86">
        <f t="shared" si="0"/>
        <v>0</v>
      </c>
      <c r="I60" s="20"/>
    </row>
    <row r="61" spans="1:9" x14ac:dyDescent="0.25">
      <c r="A61" s="211">
        <v>41760</v>
      </c>
      <c r="B61" s="217" t="s">
        <v>1565</v>
      </c>
      <c r="C61" s="332" t="s">
        <v>2804</v>
      </c>
      <c r="D61" s="214" t="s">
        <v>191</v>
      </c>
      <c r="E61" s="235">
        <v>2507</v>
      </c>
      <c r="F61" s="35">
        <v>41761</v>
      </c>
      <c r="G61" s="56">
        <v>2507</v>
      </c>
      <c r="H61" s="86">
        <f t="shared" si="0"/>
        <v>0</v>
      </c>
      <c r="I61" s="20"/>
    </row>
    <row r="62" spans="1:9" x14ac:dyDescent="0.25">
      <c r="A62" s="211">
        <v>41760</v>
      </c>
      <c r="B62" s="217" t="s">
        <v>1567</v>
      </c>
      <c r="C62" s="332" t="s">
        <v>2804</v>
      </c>
      <c r="D62" s="214" t="s">
        <v>47</v>
      </c>
      <c r="E62" s="235">
        <v>2945</v>
      </c>
      <c r="F62" s="35">
        <v>41761</v>
      </c>
      <c r="G62" s="56">
        <v>2945</v>
      </c>
      <c r="H62" s="86">
        <f t="shared" si="0"/>
        <v>0</v>
      </c>
      <c r="I62" s="20"/>
    </row>
    <row r="63" spans="1:9" x14ac:dyDescent="0.25">
      <c r="A63" s="211">
        <v>41760</v>
      </c>
      <c r="B63" s="217" t="s">
        <v>1568</v>
      </c>
      <c r="C63" s="332" t="s">
        <v>2804</v>
      </c>
      <c r="D63" s="214" t="s">
        <v>250</v>
      </c>
      <c r="E63" s="235">
        <v>8798</v>
      </c>
      <c r="F63" s="35">
        <v>41761</v>
      </c>
      <c r="G63" s="56">
        <v>8798</v>
      </c>
      <c r="H63" s="86">
        <f t="shared" si="0"/>
        <v>0</v>
      </c>
      <c r="I63" s="20"/>
    </row>
    <row r="64" spans="1:9" x14ac:dyDescent="0.25">
      <c r="A64" s="211">
        <v>41760</v>
      </c>
      <c r="B64" s="217" t="s">
        <v>1569</v>
      </c>
      <c r="C64" s="332" t="s">
        <v>2804</v>
      </c>
      <c r="D64" s="214" t="s">
        <v>147</v>
      </c>
      <c r="E64" s="235">
        <v>17659.5</v>
      </c>
      <c r="F64" s="35">
        <v>41761</v>
      </c>
      <c r="G64" s="56">
        <v>17659.5</v>
      </c>
      <c r="H64" s="86">
        <f t="shared" si="0"/>
        <v>0</v>
      </c>
      <c r="I64" s="20"/>
    </row>
    <row r="65" spans="1:9" x14ac:dyDescent="0.25">
      <c r="A65" s="211">
        <v>41760</v>
      </c>
      <c r="B65" s="217" t="s">
        <v>1570</v>
      </c>
      <c r="C65" s="332" t="s">
        <v>2804</v>
      </c>
      <c r="D65" s="214" t="s">
        <v>2990</v>
      </c>
      <c r="E65" s="235">
        <v>2430</v>
      </c>
      <c r="F65" s="35">
        <v>41761</v>
      </c>
      <c r="G65" s="56">
        <v>2430</v>
      </c>
      <c r="H65" s="86">
        <f t="shared" si="0"/>
        <v>0</v>
      </c>
      <c r="I65" s="18"/>
    </row>
    <row r="66" spans="1:9" x14ac:dyDescent="0.25">
      <c r="A66" s="211">
        <v>41760</v>
      </c>
      <c r="B66" s="217" t="s">
        <v>1571</v>
      </c>
      <c r="C66" s="332" t="s">
        <v>2804</v>
      </c>
      <c r="D66" s="214" t="s">
        <v>2991</v>
      </c>
      <c r="E66" s="235">
        <v>2257.5</v>
      </c>
      <c r="F66" s="35">
        <v>41761</v>
      </c>
      <c r="G66" s="56">
        <v>2257.5</v>
      </c>
      <c r="H66" s="86">
        <f t="shared" si="0"/>
        <v>0</v>
      </c>
      <c r="I66" s="20"/>
    </row>
    <row r="67" spans="1:9" x14ac:dyDescent="0.25">
      <c r="A67" s="211">
        <v>41760</v>
      </c>
      <c r="B67" s="217" t="s">
        <v>1572</v>
      </c>
      <c r="C67" s="332" t="s">
        <v>2804</v>
      </c>
      <c r="D67" s="214" t="s">
        <v>560</v>
      </c>
      <c r="E67" s="235">
        <v>19642</v>
      </c>
      <c r="F67" s="35">
        <v>41761</v>
      </c>
      <c r="G67" s="56">
        <v>19642</v>
      </c>
      <c r="H67" s="243">
        <f t="shared" si="0"/>
        <v>0</v>
      </c>
    </row>
    <row r="68" spans="1:9" x14ac:dyDescent="0.25">
      <c r="A68" s="211">
        <v>41760</v>
      </c>
      <c r="B68" s="217" t="s">
        <v>1573</v>
      </c>
      <c r="C68" s="332" t="s">
        <v>2804</v>
      </c>
      <c r="D68" s="214" t="s">
        <v>488</v>
      </c>
      <c r="E68" s="235">
        <v>1694</v>
      </c>
      <c r="F68" s="35">
        <v>41760</v>
      </c>
      <c r="G68" s="44">
        <v>1694</v>
      </c>
      <c r="H68" s="86">
        <f t="shared" si="0"/>
        <v>0</v>
      </c>
    </row>
    <row r="69" spans="1:9" x14ac:dyDescent="0.25">
      <c r="A69" s="211">
        <v>41760</v>
      </c>
      <c r="B69" s="217" t="s">
        <v>1574</v>
      </c>
      <c r="C69" s="332" t="s">
        <v>2804</v>
      </c>
      <c r="D69" s="214" t="s">
        <v>133</v>
      </c>
      <c r="E69" s="235">
        <v>45819</v>
      </c>
      <c r="F69" s="35">
        <v>41760</v>
      </c>
      <c r="G69" s="44">
        <v>45819</v>
      </c>
      <c r="H69" s="226">
        <f t="shared" ref="H69" si="1">E69-G69</f>
        <v>0</v>
      </c>
    </row>
    <row r="70" spans="1:9" x14ac:dyDescent="0.25">
      <c r="A70" s="211">
        <v>41760</v>
      </c>
      <c r="B70" s="217" t="s">
        <v>1575</v>
      </c>
      <c r="C70" s="332" t="s">
        <v>2804</v>
      </c>
      <c r="D70" s="214" t="s">
        <v>1033</v>
      </c>
      <c r="E70" s="235">
        <v>6007</v>
      </c>
      <c r="F70" s="35">
        <v>41760</v>
      </c>
      <c r="G70" s="44">
        <v>6007</v>
      </c>
      <c r="H70" s="86">
        <f>E70-G70</f>
        <v>0</v>
      </c>
      <c r="I70" s="20"/>
    </row>
    <row r="71" spans="1:9" x14ac:dyDescent="0.25">
      <c r="A71" s="211">
        <v>41760</v>
      </c>
      <c r="B71" s="217" t="s">
        <v>1577</v>
      </c>
      <c r="C71" s="332" t="s">
        <v>2804</v>
      </c>
      <c r="D71" s="214" t="s">
        <v>351</v>
      </c>
      <c r="E71" s="235">
        <v>936</v>
      </c>
      <c r="F71" s="35">
        <v>41761</v>
      </c>
      <c r="G71" s="44">
        <v>936</v>
      </c>
      <c r="H71" s="86">
        <f>E71-G71</f>
        <v>0</v>
      </c>
      <c r="I71" s="20"/>
    </row>
    <row r="72" spans="1:9" x14ac:dyDescent="0.25">
      <c r="A72" s="211">
        <v>41760</v>
      </c>
      <c r="B72" s="217" t="s">
        <v>1578</v>
      </c>
      <c r="C72" s="332" t="s">
        <v>2804</v>
      </c>
      <c r="D72" s="214" t="s">
        <v>144</v>
      </c>
      <c r="E72" s="235">
        <v>6489</v>
      </c>
      <c r="F72" s="35">
        <v>41761</v>
      </c>
      <c r="G72" s="44">
        <v>6489</v>
      </c>
      <c r="H72" s="86">
        <f t="shared" ref="H72:H132" si="2">E72-G72</f>
        <v>0</v>
      </c>
      <c r="I72" s="20"/>
    </row>
    <row r="73" spans="1:9" x14ac:dyDescent="0.25">
      <c r="A73" s="211">
        <v>41760</v>
      </c>
      <c r="B73" s="217" t="s">
        <v>1579</v>
      </c>
      <c r="C73" s="332" t="s">
        <v>2804</v>
      </c>
      <c r="D73" s="214" t="s">
        <v>163</v>
      </c>
      <c r="E73" s="235">
        <v>2524</v>
      </c>
      <c r="F73" s="35">
        <v>41760</v>
      </c>
      <c r="G73" s="44">
        <v>2524</v>
      </c>
      <c r="H73" s="86">
        <f t="shared" si="2"/>
        <v>0</v>
      </c>
      <c r="I73" s="20"/>
    </row>
    <row r="74" spans="1:9" x14ac:dyDescent="0.25">
      <c r="A74" s="211">
        <v>41760</v>
      </c>
      <c r="B74" s="217" t="s">
        <v>1580</v>
      </c>
      <c r="C74" s="332" t="s">
        <v>2804</v>
      </c>
      <c r="D74" s="214" t="s">
        <v>68</v>
      </c>
      <c r="E74" s="235">
        <v>6799.5</v>
      </c>
      <c r="F74" s="341"/>
      <c r="G74" s="320"/>
      <c r="H74" s="626">
        <f t="shared" si="2"/>
        <v>6799.5</v>
      </c>
      <c r="I74" s="20"/>
    </row>
    <row r="75" spans="1:9" x14ac:dyDescent="0.25">
      <c r="A75" s="211">
        <v>41760</v>
      </c>
      <c r="B75" s="217" t="s">
        <v>1581</v>
      </c>
      <c r="C75" s="332" t="s">
        <v>2804</v>
      </c>
      <c r="D75" s="214" t="s">
        <v>64</v>
      </c>
      <c r="E75" s="235">
        <v>17063.5</v>
      </c>
      <c r="F75" s="35">
        <v>41761</v>
      </c>
      <c r="G75" s="44">
        <v>17063.5</v>
      </c>
      <c r="H75" s="86">
        <f t="shared" si="2"/>
        <v>0</v>
      </c>
      <c r="I75" s="20"/>
    </row>
    <row r="76" spans="1:9" x14ac:dyDescent="0.25">
      <c r="A76" s="211">
        <v>41760</v>
      </c>
      <c r="B76" s="217" t="s">
        <v>1582</v>
      </c>
      <c r="C76" s="332" t="s">
        <v>2804</v>
      </c>
      <c r="D76" s="214" t="s">
        <v>62</v>
      </c>
      <c r="E76" s="235">
        <v>23742.5</v>
      </c>
      <c r="F76" s="39" t="s">
        <v>2992</v>
      </c>
      <c r="G76" s="44">
        <v>23742.5</v>
      </c>
      <c r="H76" s="86">
        <f t="shared" si="2"/>
        <v>0</v>
      </c>
      <c r="I76" s="20"/>
    </row>
    <row r="77" spans="1:9" x14ac:dyDescent="0.25">
      <c r="A77" s="211">
        <v>41760</v>
      </c>
      <c r="B77" s="217" t="s">
        <v>1583</v>
      </c>
      <c r="C77" s="332" t="s">
        <v>2804</v>
      </c>
      <c r="D77" s="214" t="s">
        <v>19</v>
      </c>
      <c r="E77" s="235">
        <v>660156.42000000004</v>
      </c>
      <c r="F77" s="377" t="s">
        <v>4937</v>
      </c>
      <c r="G77" s="44">
        <f>7956.19+200000+187000+265200.23</f>
        <v>660156.41999999993</v>
      </c>
      <c r="H77" s="86">
        <f t="shared" si="2"/>
        <v>0</v>
      </c>
      <c r="I77" s="20"/>
    </row>
    <row r="78" spans="1:9" x14ac:dyDescent="0.25">
      <c r="A78" s="211">
        <v>41760</v>
      </c>
      <c r="B78" s="217" t="s">
        <v>1584</v>
      </c>
      <c r="C78" s="332" t="s">
        <v>2804</v>
      </c>
      <c r="D78" s="214" t="s">
        <v>160</v>
      </c>
      <c r="E78" s="235">
        <v>119570.12</v>
      </c>
      <c r="F78" s="38" t="s">
        <v>2993</v>
      </c>
      <c r="G78" s="44">
        <v>119570.12</v>
      </c>
      <c r="H78" s="86">
        <f t="shared" si="2"/>
        <v>0</v>
      </c>
      <c r="I78" s="20"/>
    </row>
    <row r="79" spans="1:9" x14ac:dyDescent="0.25">
      <c r="A79" s="211">
        <v>41760</v>
      </c>
      <c r="B79" s="217" t="s">
        <v>1585</v>
      </c>
      <c r="C79" s="332" t="s">
        <v>2804</v>
      </c>
      <c r="D79" s="214" t="s">
        <v>160</v>
      </c>
      <c r="E79" s="235">
        <v>17564.05</v>
      </c>
      <c r="F79" s="340" t="s">
        <v>2994</v>
      </c>
      <c r="G79" s="44">
        <v>17564.05</v>
      </c>
      <c r="H79" s="86">
        <f t="shared" si="2"/>
        <v>0</v>
      </c>
      <c r="I79" s="20"/>
    </row>
    <row r="80" spans="1:9" x14ac:dyDescent="0.25">
      <c r="A80" s="211">
        <v>41760</v>
      </c>
      <c r="B80" s="217" t="s">
        <v>1586</v>
      </c>
      <c r="C80" s="332" t="s">
        <v>2804</v>
      </c>
      <c r="D80" s="214" t="s">
        <v>163</v>
      </c>
      <c r="E80" s="235">
        <v>1767.2</v>
      </c>
      <c r="F80" s="35">
        <v>41762</v>
      </c>
      <c r="G80" s="44">
        <v>1767.2</v>
      </c>
      <c r="H80" s="86">
        <f t="shared" si="2"/>
        <v>0</v>
      </c>
      <c r="I80" s="20"/>
    </row>
    <row r="81" spans="1:9" x14ac:dyDescent="0.25">
      <c r="A81" s="211">
        <v>41760</v>
      </c>
      <c r="B81" s="217" t="s">
        <v>1587</v>
      </c>
      <c r="C81" s="332" t="s">
        <v>2804</v>
      </c>
      <c r="D81" s="214" t="s">
        <v>169</v>
      </c>
      <c r="E81" s="235">
        <v>23875.200000000001</v>
      </c>
      <c r="F81" s="35">
        <v>41762</v>
      </c>
      <c r="G81" s="44">
        <v>23875.200000000001</v>
      </c>
      <c r="H81" s="86">
        <f t="shared" si="2"/>
        <v>0</v>
      </c>
      <c r="I81" s="20"/>
    </row>
    <row r="82" spans="1:9" x14ac:dyDescent="0.25">
      <c r="A82" s="211">
        <v>41760</v>
      </c>
      <c r="B82" s="217" t="s">
        <v>1588</v>
      </c>
      <c r="C82" s="332" t="s">
        <v>2804</v>
      </c>
      <c r="D82" s="214" t="s">
        <v>168</v>
      </c>
      <c r="E82" s="235">
        <v>25444.6</v>
      </c>
      <c r="F82" s="35">
        <v>41762</v>
      </c>
      <c r="G82" s="44">
        <v>25444.6</v>
      </c>
      <c r="H82" s="86">
        <f t="shared" si="2"/>
        <v>0</v>
      </c>
      <c r="I82" s="20"/>
    </row>
    <row r="83" spans="1:9" x14ac:dyDescent="0.25">
      <c r="A83" s="211">
        <v>41760</v>
      </c>
      <c r="B83" s="217" t="s">
        <v>1590</v>
      </c>
      <c r="C83" s="332" t="s">
        <v>2804</v>
      </c>
      <c r="D83" s="214" t="s">
        <v>168</v>
      </c>
      <c r="E83" s="235">
        <v>10338.5</v>
      </c>
      <c r="F83" s="35">
        <v>41762</v>
      </c>
      <c r="G83" s="44">
        <v>10338.5</v>
      </c>
      <c r="H83" s="86">
        <f t="shared" si="2"/>
        <v>0</v>
      </c>
      <c r="I83" s="20"/>
    </row>
    <row r="84" spans="1:9" x14ac:dyDescent="0.25">
      <c r="A84" s="211">
        <v>41760</v>
      </c>
      <c r="B84" s="217" t="s">
        <v>1591</v>
      </c>
      <c r="C84" s="332" t="s">
        <v>2804</v>
      </c>
      <c r="D84" s="214" t="s">
        <v>358</v>
      </c>
      <c r="E84" s="235">
        <v>44601</v>
      </c>
      <c r="F84" s="35">
        <v>41766</v>
      </c>
      <c r="G84" s="44">
        <v>44601</v>
      </c>
      <c r="H84" s="86">
        <f t="shared" si="2"/>
        <v>0</v>
      </c>
      <c r="I84" s="20"/>
    </row>
    <row r="85" spans="1:9" x14ac:dyDescent="0.25">
      <c r="A85" s="211">
        <v>41760</v>
      </c>
      <c r="B85" s="217" t="s">
        <v>1593</v>
      </c>
      <c r="C85" s="332" t="s">
        <v>2804</v>
      </c>
      <c r="D85" s="214" t="s">
        <v>358</v>
      </c>
      <c r="E85" s="235">
        <v>22494.55</v>
      </c>
      <c r="F85" s="35">
        <v>41766</v>
      </c>
      <c r="G85" s="44">
        <v>22494.55</v>
      </c>
      <c r="H85" s="86">
        <f t="shared" si="2"/>
        <v>0</v>
      </c>
      <c r="I85" s="20"/>
    </row>
    <row r="86" spans="1:9" x14ac:dyDescent="0.25">
      <c r="A86" s="211">
        <v>41760</v>
      </c>
      <c r="B86" s="217" t="s">
        <v>1595</v>
      </c>
      <c r="C86" s="332" t="s">
        <v>2804</v>
      </c>
      <c r="D86" s="214" t="s">
        <v>2918</v>
      </c>
      <c r="E86" s="235">
        <v>16723</v>
      </c>
      <c r="F86" s="35">
        <v>41762</v>
      </c>
      <c r="G86" s="44">
        <v>16723</v>
      </c>
      <c r="H86" s="86">
        <f t="shared" si="2"/>
        <v>0</v>
      </c>
      <c r="I86" s="20"/>
    </row>
    <row r="87" spans="1:9" x14ac:dyDescent="0.25">
      <c r="A87" s="211">
        <v>41760</v>
      </c>
      <c r="B87" s="217" t="s">
        <v>1596</v>
      </c>
      <c r="C87" s="332" t="s">
        <v>2804</v>
      </c>
      <c r="D87" s="214" t="s">
        <v>1109</v>
      </c>
      <c r="E87" s="235">
        <v>6200</v>
      </c>
      <c r="F87" s="35">
        <v>41762</v>
      </c>
      <c r="G87" s="56">
        <v>6200</v>
      </c>
      <c r="H87" s="86">
        <f t="shared" si="2"/>
        <v>0</v>
      </c>
      <c r="I87" s="20"/>
    </row>
    <row r="88" spans="1:9" x14ac:dyDescent="0.25">
      <c r="A88" s="211">
        <v>41760</v>
      </c>
      <c r="B88" s="217" t="s">
        <v>1597</v>
      </c>
      <c r="C88" s="332" t="s">
        <v>2804</v>
      </c>
      <c r="D88" s="214" t="s">
        <v>250</v>
      </c>
      <c r="E88" s="235">
        <v>6148.6</v>
      </c>
      <c r="F88" s="35">
        <v>41762</v>
      </c>
      <c r="G88" s="56">
        <v>6148.6</v>
      </c>
      <c r="H88" s="86">
        <f t="shared" si="2"/>
        <v>0</v>
      </c>
      <c r="I88" s="20"/>
    </row>
    <row r="89" spans="1:9" x14ac:dyDescent="0.25">
      <c r="A89" s="211">
        <v>41760</v>
      </c>
      <c r="B89" s="217" t="s">
        <v>1598</v>
      </c>
      <c r="C89" s="332" t="s">
        <v>2804</v>
      </c>
      <c r="D89" s="214" t="s">
        <v>553</v>
      </c>
      <c r="E89" s="235">
        <v>15740.4</v>
      </c>
      <c r="F89" s="35">
        <v>41762</v>
      </c>
      <c r="G89" s="56">
        <v>15740.4</v>
      </c>
      <c r="H89" s="86">
        <f t="shared" si="2"/>
        <v>0</v>
      </c>
      <c r="I89" s="20"/>
    </row>
    <row r="90" spans="1:9" x14ac:dyDescent="0.25">
      <c r="A90" s="211">
        <v>41760</v>
      </c>
      <c r="B90" s="217" t="s">
        <v>1599</v>
      </c>
      <c r="C90" s="332" t="s">
        <v>2804</v>
      </c>
      <c r="D90" s="214" t="s">
        <v>22</v>
      </c>
      <c r="E90" s="235">
        <v>14244.6</v>
      </c>
      <c r="F90" s="35">
        <v>41762</v>
      </c>
      <c r="G90" s="56">
        <v>14244.6</v>
      </c>
      <c r="H90" s="86">
        <f t="shared" si="2"/>
        <v>0</v>
      </c>
      <c r="I90" s="20"/>
    </row>
    <row r="91" spans="1:9" x14ac:dyDescent="0.25">
      <c r="A91" s="211">
        <v>41760</v>
      </c>
      <c r="B91" s="217" t="s">
        <v>1600</v>
      </c>
      <c r="C91" s="332" t="s">
        <v>2804</v>
      </c>
      <c r="D91" s="214" t="s">
        <v>666</v>
      </c>
      <c r="E91" s="235">
        <v>8370</v>
      </c>
      <c r="F91" s="35">
        <v>41760</v>
      </c>
      <c r="G91" s="44">
        <v>8370</v>
      </c>
      <c r="H91" s="86">
        <f t="shared" si="2"/>
        <v>0</v>
      </c>
      <c r="I91" s="20"/>
    </row>
    <row r="92" spans="1:9" x14ac:dyDescent="0.25">
      <c r="A92" s="211">
        <v>41760</v>
      </c>
      <c r="B92" s="217" t="s">
        <v>1601</v>
      </c>
      <c r="C92" s="332" t="s">
        <v>2804</v>
      </c>
      <c r="D92" s="214" t="s">
        <v>160</v>
      </c>
      <c r="E92" s="235">
        <v>34170.25</v>
      </c>
      <c r="F92" s="38" t="s">
        <v>2995</v>
      </c>
      <c r="G92" s="44">
        <v>34170.25</v>
      </c>
      <c r="H92" s="86">
        <f t="shared" si="2"/>
        <v>0</v>
      </c>
      <c r="I92" s="20"/>
    </row>
    <row r="93" spans="1:9" x14ac:dyDescent="0.25">
      <c r="A93" s="211">
        <v>41760</v>
      </c>
      <c r="B93" s="217" t="s">
        <v>1602</v>
      </c>
      <c r="C93" s="332" t="s">
        <v>2804</v>
      </c>
      <c r="D93" s="214" t="s">
        <v>1658</v>
      </c>
      <c r="E93" s="235">
        <v>15534.6</v>
      </c>
      <c r="F93" s="35">
        <v>41761</v>
      </c>
      <c r="G93" s="44">
        <v>15534.6</v>
      </c>
      <c r="H93" s="86">
        <f t="shared" si="2"/>
        <v>0</v>
      </c>
      <c r="I93" s="20"/>
    </row>
    <row r="94" spans="1:9" x14ac:dyDescent="0.25">
      <c r="A94" s="211">
        <v>41760</v>
      </c>
      <c r="B94" s="217" t="s">
        <v>1603</v>
      </c>
      <c r="C94" s="332" t="s">
        <v>2804</v>
      </c>
      <c r="D94" s="214" t="s">
        <v>307</v>
      </c>
      <c r="E94" s="235">
        <v>17534.400000000001</v>
      </c>
      <c r="F94" s="38" t="s">
        <v>3449</v>
      </c>
      <c r="G94" s="44">
        <v>17534.400000000001</v>
      </c>
      <c r="H94" s="86">
        <f t="shared" si="2"/>
        <v>0</v>
      </c>
      <c r="I94" s="20"/>
    </row>
    <row r="95" spans="1:9" x14ac:dyDescent="0.25">
      <c r="A95" s="211">
        <v>41760</v>
      </c>
      <c r="B95" s="217" t="s">
        <v>1605</v>
      </c>
      <c r="C95" s="332" t="s">
        <v>2804</v>
      </c>
      <c r="D95" s="214" t="s">
        <v>392</v>
      </c>
      <c r="E95" s="235">
        <v>4709.6000000000004</v>
      </c>
      <c r="F95" s="35">
        <v>41760</v>
      </c>
      <c r="G95" s="44">
        <v>4709.6000000000004</v>
      </c>
      <c r="H95" s="86">
        <f t="shared" si="2"/>
        <v>0</v>
      </c>
      <c r="I95" s="20"/>
    </row>
    <row r="96" spans="1:9" x14ac:dyDescent="0.25">
      <c r="A96" s="211">
        <v>41760</v>
      </c>
      <c r="B96" s="217" t="s">
        <v>1606</v>
      </c>
      <c r="C96" s="332" t="s">
        <v>2804</v>
      </c>
      <c r="D96" s="214" t="s">
        <v>147</v>
      </c>
      <c r="E96" s="235">
        <v>120</v>
      </c>
      <c r="F96" s="35">
        <v>41760</v>
      </c>
      <c r="G96" s="44">
        <v>120</v>
      </c>
      <c r="H96" s="86">
        <f t="shared" si="2"/>
        <v>0</v>
      </c>
      <c r="I96" s="20"/>
    </row>
    <row r="97" spans="1:9" x14ac:dyDescent="0.25">
      <c r="A97" s="211">
        <v>41760</v>
      </c>
      <c r="B97" s="217" t="s">
        <v>1607</v>
      </c>
      <c r="C97" s="332" t="s">
        <v>2804</v>
      </c>
      <c r="D97" s="214" t="s">
        <v>615</v>
      </c>
      <c r="E97" s="235">
        <v>56100</v>
      </c>
      <c r="F97" s="38" t="s">
        <v>2983</v>
      </c>
      <c r="G97" s="44">
        <v>56100</v>
      </c>
      <c r="H97" s="86">
        <f t="shared" si="2"/>
        <v>0</v>
      </c>
      <c r="I97" s="20"/>
    </row>
    <row r="98" spans="1:9" x14ac:dyDescent="0.25">
      <c r="A98" s="211">
        <v>41760</v>
      </c>
      <c r="B98" s="217" t="s">
        <v>1608</v>
      </c>
      <c r="C98" s="332" t="s">
        <v>2804</v>
      </c>
      <c r="D98" s="214" t="s">
        <v>14</v>
      </c>
      <c r="E98" s="235">
        <v>11990.5</v>
      </c>
      <c r="F98" s="35">
        <v>41761</v>
      </c>
      <c r="G98" s="44">
        <v>11990.5</v>
      </c>
      <c r="H98" s="86">
        <f t="shared" si="2"/>
        <v>0</v>
      </c>
      <c r="I98" s="20"/>
    </row>
    <row r="99" spans="1:9" x14ac:dyDescent="0.25">
      <c r="A99" s="211">
        <v>41760</v>
      </c>
      <c r="B99" s="217" t="s">
        <v>1609</v>
      </c>
      <c r="C99" s="332" t="s">
        <v>2804</v>
      </c>
      <c r="D99" s="214" t="s">
        <v>65</v>
      </c>
      <c r="E99" s="235">
        <v>1005</v>
      </c>
      <c r="F99" s="35">
        <v>41760</v>
      </c>
      <c r="G99" s="44">
        <v>1005</v>
      </c>
      <c r="H99" s="86">
        <f t="shared" si="2"/>
        <v>0</v>
      </c>
      <c r="I99" s="20"/>
    </row>
    <row r="100" spans="1:9" x14ac:dyDescent="0.25">
      <c r="A100" s="211">
        <v>41760</v>
      </c>
      <c r="B100" s="217" t="s">
        <v>1610</v>
      </c>
      <c r="C100" s="332" t="s">
        <v>2804</v>
      </c>
      <c r="D100" s="214" t="s">
        <v>435</v>
      </c>
      <c r="E100" s="235">
        <v>3404.6</v>
      </c>
      <c r="F100" s="39" t="s">
        <v>2996</v>
      </c>
      <c r="G100" s="44">
        <v>3404.6</v>
      </c>
      <c r="H100" s="86">
        <f t="shared" si="2"/>
        <v>0</v>
      </c>
      <c r="I100" s="20"/>
    </row>
    <row r="101" spans="1:9" x14ac:dyDescent="0.25">
      <c r="A101" s="211">
        <v>41760</v>
      </c>
      <c r="B101" s="217" t="s">
        <v>1612</v>
      </c>
      <c r="C101" s="332" t="s">
        <v>2804</v>
      </c>
      <c r="D101" s="214" t="s">
        <v>16</v>
      </c>
      <c r="E101" s="246">
        <v>14363</v>
      </c>
      <c r="F101" s="35">
        <v>41781</v>
      </c>
      <c r="G101" s="44">
        <v>14363</v>
      </c>
      <c r="H101" s="86">
        <f t="shared" si="2"/>
        <v>0</v>
      </c>
      <c r="I101" s="20"/>
    </row>
    <row r="102" spans="1:9" x14ac:dyDescent="0.25">
      <c r="A102" s="216">
        <v>41761</v>
      </c>
      <c r="B102" s="217" t="s">
        <v>1614</v>
      </c>
      <c r="C102" s="332" t="s">
        <v>2804</v>
      </c>
      <c r="D102" s="214" t="s">
        <v>11</v>
      </c>
      <c r="E102" s="235">
        <v>45346.5</v>
      </c>
      <c r="F102" s="35">
        <v>41777</v>
      </c>
      <c r="G102" s="44">
        <v>45346.5</v>
      </c>
      <c r="H102" s="86">
        <f t="shared" si="2"/>
        <v>0</v>
      </c>
      <c r="I102" s="214" t="s">
        <v>12</v>
      </c>
    </row>
    <row r="103" spans="1:9" x14ac:dyDescent="0.25">
      <c r="A103" s="216">
        <v>41761</v>
      </c>
      <c r="B103" s="217" t="s">
        <v>1615</v>
      </c>
      <c r="C103" s="332" t="s">
        <v>2804</v>
      </c>
      <c r="D103" s="214" t="s">
        <v>98</v>
      </c>
      <c r="E103" s="235">
        <v>11913.5</v>
      </c>
      <c r="F103" s="35">
        <v>41761</v>
      </c>
      <c r="G103" s="44">
        <v>11913.5</v>
      </c>
      <c r="H103" s="86">
        <f t="shared" si="2"/>
        <v>0</v>
      </c>
      <c r="I103" s="58" t="s">
        <v>12</v>
      </c>
    </row>
    <row r="104" spans="1:9" x14ac:dyDescent="0.25">
      <c r="A104" s="216">
        <v>41761</v>
      </c>
      <c r="B104" s="217" t="s">
        <v>1616</v>
      </c>
      <c r="C104" s="332" t="s">
        <v>2804</v>
      </c>
      <c r="D104" s="214" t="s">
        <v>2523</v>
      </c>
      <c r="E104" s="235">
        <v>5481.5</v>
      </c>
      <c r="F104" s="35">
        <v>41761</v>
      </c>
      <c r="G104" s="44">
        <v>5481.5</v>
      </c>
      <c r="H104" s="86">
        <f t="shared" si="2"/>
        <v>0</v>
      </c>
      <c r="I104" s="214" t="s">
        <v>12</v>
      </c>
    </row>
    <row r="105" spans="1:9" x14ac:dyDescent="0.25">
      <c r="A105" s="216">
        <v>41761</v>
      </c>
      <c r="B105" s="217" t="s">
        <v>1617</v>
      </c>
      <c r="C105" s="332" t="s">
        <v>2804</v>
      </c>
      <c r="D105" s="214" t="s">
        <v>46</v>
      </c>
      <c r="E105" s="235">
        <v>3624</v>
      </c>
      <c r="F105" s="35">
        <v>41761</v>
      </c>
      <c r="G105" s="44">
        <v>3624</v>
      </c>
      <c r="H105" s="86">
        <f t="shared" si="2"/>
        <v>0</v>
      </c>
      <c r="I105" s="214" t="s">
        <v>65</v>
      </c>
    </row>
    <row r="106" spans="1:9" x14ac:dyDescent="0.25">
      <c r="A106" s="216">
        <v>41761</v>
      </c>
      <c r="B106" s="217" t="s">
        <v>1618</v>
      </c>
      <c r="C106" s="332" t="s">
        <v>2804</v>
      </c>
      <c r="D106" s="214" t="s">
        <v>129</v>
      </c>
      <c r="E106" s="235">
        <v>712</v>
      </c>
      <c r="F106" s="35">
        <v>41761</v>
      </c>
      <c r="G106" s="44">
        <v>712</v>
      </c>
      <c r="H106" s="86">
        <f t="shared" si="2"/>
        <v>0</v>
      </c>
      <c r="I106" s="214"/>
    </row>
    <row r="107" spans="1:9" x14ac:dyDescent="0.25">
      <c r="A107" s="216">
        <v>41761</v>
      </c>
      <c r="B107" s="217" t="s">
        <v>1619</v>
      </c>
      <c r="C107" s="332" t="s">
        <v>2804</v>
      </c>
      <c r="D107" s="214" t="s">
        <v>245</v>
      </c>
      <c r="E107" s="235">
        <v>23328</v>
      </c>
      <c r="F107" s="35">
        <v>41762</v>
      </c>
      <c r="G107" s="44">
        <v>23328</v>
      </c>
      <c r="H107" s="86">
        <f t="shared" si="2"/>
        <v>0</v>
      </c>
      <c r="I107" s="214" t="s">
        <v>27</v>
      </c>
    </row>
    <row r="108" spans="1:9" x14ac:dyDescent="0.25">
      <c r="A108" s="216">
        <v>41761</v>
      </c>
      <c r="B108" s="217" t="s">
        <v>1621</v>
      </c>
      <c r="C108" s="332" t="s">
        <v>2804</v>
      </c>
      <c r="D108" s="214" t="s">
        <v>149</v>
      </c>
      <c r="E108" s="235">
        <v>12964</v>
      </c>
      <c r="F108" s="35">
        <v>41762</v>
      </c>
      <c r="G108" s="44">
        <v>12964</v>
      </c>
      <c r="H108" s="86">
        <f t="shared" si="2"/>
        <v>0</v>
      </c>
      <c r="I108" s="214" t="s">
        <v>27</v>
      </c>
    </row>
    <row r="109" spans="1:9" x14ac:dyDescent="0.25">
      <c r="A109" s="216">
        <v>41761</v>
      </c>
      <c r="B109" s="217" t="s">
        <v>1623</v>
      </c>
      <c r="C109" s="332" t="s">
        <v>2804</v>
      </c>
      <c r="D109" s="214" t="s">
        <v>244</v>
      </c>
      <c r="E109" s="235">
        <v>21016</v>
      </c>
      <c r="F109" s="340" t="s">
        <v>2997</v>
      </c>
      <c r="G109" s="44">
        <v>21016</v>
      </c>
      <c r="H109" s="86">
        <f t="shared" si="2"/>
        <v>0</v>
      </c>
      <c r="I109" s="214"/>
    </row>
    <row r="110" spans="1:9" ht="15.75" x14ac:dyDescent="0.25">
      <c r="A110" s="216">
        <v>41761</v>
      </c>
      <c r="B110" s="342" t="s">
        <v>1624</v>
      </c>
      <c r="C110" s="343" t="s">
        <v>2998</v>
      </c>
      <c r="D110" s="214" t="s">
        <v>2590</v>
      </c>
      <c r="E110" s="235">
        <v>38435.65</v>
      </c>
      <c r="F110" s="340" t="s">
        <v>2999</v>
      </c>
      <c r="G110" s="44">
        <v>38435.65</v>
      </c>
      <c r="H110" s="86">
        <f t="shared" si="2"/>
        <v>0</v>
      </c>
      <c r="I110" s="214"/>
    </row>
    <row r="111" spans="1:9" ht="15.75" x14ac:dyDescent="0.25">
      <c r="A111" s="216">
        <v>41761</v>
      </c>
      <c r="B111" s="342" t="s">
        <v>1627</v>
      </c>
      <c r="C111" s="343" t="s">
        <v>2998</v>
      </c>
      <c r="D111" s="214" t="s">
        <v>2588</v>
      </c>
      <c r="E111" s="235">
        <v>76639</v>
      </c>
      <c r="F111" s="340" t="s">
        <v>3000</v>
      </c>
      <c r="G111" s="44">
        <v>76639</v>
      </c>
      <c r="H111" s="86">
        <f t="shared" si="2"/>
        <v>0</v>
      </c>
      <c r="I111" s="214" t="s">
        <v>27</v>
      </c>
    </row>
    <row r="112" spans="1:9" ht="15.75" x14ac:dyDescent="0.25">
      <c r="A112" s="216">
        <v>41761</v>
      </c>
      <c r="B112" s="342" t="s">
        <v>1628</v>
      </c>
      <c r="C112" s="343" t="s">
        <v>2998</v>
      </c>
      <c r="D112" s="214" t="s">
        <v>111</v>
      </c>
      <c r="E112" s="235">
        <v>19359</v>
      </c>
      <c r="F112" s="35">
        <v>41771</v>
      </c>
      <c r="G112" s="44">
        <v>19359</v>
      </c>
      <c r="H112" s="86">
        <f t="shared" si="2"/>
        <v>0</v>
      </c>
      <c r="I112" s="214" t="s">
        <v>217</v>
      </c>
    </row>
    <row r="113" spans="1:9" ht="15.75" x14ac:dyDescent="0.25">
      <c r="A113" s="216">
        <v>41761</v>
      </c>
      <c r="B113" s="342" t="s">
        <v>1629</v>
      </c>
      <c r="C113" s="343" t="s">
        <v>2998</v>
      </c>
      <c r="D113" s="214" t="s">
        <v>14</v>
      </c>
      <c r="E113" s="235">
        <v>5346.5</v>
      </c>
      <c r="F113" s="35">
        <v>41761</v>
      </c>
      <c r="G113" s="44">
        <v>5346.5</v>
      </c>
      <c r="H113" s="86">
        <f t="shared" si="2"/>
        <v>0</v>
      </c>
      <c r="I113" s="214" t="s">
        <v>65</v>
      </c>
    </row>
    <row r="114" spans="1:9" ht="15.75" x14ac:dyDescent="0.25">
      <c r="A114" s="216">
        <v>41761</v>
      </c>
      <c r="B114" s="342" t="s">
        <v>1630</v>
      </c>
      <c r="C114" s="343" t="s">
        <v>2998</v>
      </c>
      <c r="D114" s="214" t="s">
        <v>366</v>
      </c>
      <c r="E114" s="235">
        <v>3931</v>
      </c>
      <c r="F114" s="35">
        <v>41761</v>
      </c>
      <c r="G114" s="44">
        <v>3931</v>
      </c>
      <c r="H114" s="86">
        <f t="shared" si="2"/>
        <v>0</v>
      </c>
      <c r="I114" s="214" t="s">
        <v>217</v>
      </c>
    </row>
    <row r="115" spans="1:9" ht="15.75" x14ac:dyDescent="0.25">
      <c r="A115" s="216">
        <v>41761</v>
      </c>
      <c r="B115" s="342" t="s">
        <v>1632</v>
      </c>
      <c r="C115" s="343" t="s">
        <v>2998</v>
      </c>
      <c r="D115" s="214" t="s">
        <v>49</v>
      </c>
      <c r="E115" s="235">
        <v>4531</v>
      </c>
      <c r="F115" s="35">
        <v>41761</v>
      </c>
      <c r="G115" s="44">
        <v>4531</v>
      </c>
      <c r="H115" s="86">
        <f t="shared" si="2"/>
        <v>0</v>
      </c>
      <c r="I115" s="214"/>
    </row>
    <row r="116" spans="1:9" ht="15.75" x14ac:dyDescent="0.25">
      <c r="A116" s="216">
        <v>41761</v>
      </c>
      <c r="B116" s="342" t="s">
        <v>1634</v>
      </c>
      <c r="C116" s="343" t="s">
        <v>2998</v>
      </c>
      <c r="D116" s="214" t="s">
        <v>245</v>
      </c>
      <c r="E116" s="235">
        <v>1020</v>
      </c>
      <c r="F116" s="35">
        <v>41762</v>
      </c>
      <c r="G116" s="44">
        <v>1020</v>
      </c>
      <c r="H116" s="86">
        <f t="shared" si="2"/>
        <v>0</v>
      </c>
      <c r="I116" s="214" t="s">
        <v>27</v>
      </c>
    </row>
    <row r="117" spans="1:9" ht="15.75" x14ac:dyDescent="0.25">
      <c r="A117" s="216">
        <v>41761</v>
      </c>
      <c r="B117" s="342" t="s">
        <v>1635</v>
      </c>
      <c r="C117" s="343" t="s">
        <v>2998</v>
      </c>
      <c r="D117" s="214" t="s">
        <v>92</v>
      </c>
      <c r="E117" s="235">
        <v>2144</v>
      </c>
      <c r="F117" s="35">
        <v>41762</v>
      </c>
      <c r="G117" s="44">
        <v>2144</v>
      </c>
      <c r="H117" s="86">
        <f t="shared" si="2"/>
        <v>0</v>
      </c>
      <c r="I117" s="214" t="s">
        <v>27</v>
      </c>
    </row>
    <row r="118" spans="1:9" ht="15.75" x14ac:dyDescent="0.25">
      <c r="A118" s="216">
        <v>41761</v>
      </c>
      <c r="B118" s="342" t="s">
        <v>1636</v>
      </c>
      <c r="C118" s="343" t="s">
        <v>2998</v>
      </c>
      <c r="D118" s="214" t="s">
        <v>55</v>
      </c>
      <c r="E118" s="235">
        <v>13024</v>
      </c>
      <c r="F118" s="35">
        <v>41761</v>
      </c>
      <c r="G118" s="44">
        <v>13024</v>
      </c>
      <c r="H118" s="86">
        <f t="shared" si="2"/>
        <v>0</v>
      </c>
      <c r="I118" s="214" t="s">
        <v>8</v>
      </c>
    </row>
    <row r="119" spans="1:9" ht="15.75" x14ac:dyDescent="0.25">
      <c r="A119" s="216">
        <v>41761</v>
      </c>
      <c r="B119" s="342" t="s">
        <v>1637</v>
      </c>
      <c r="C119" s="343" t="s">
        <v>2998</v>
      </c>
      <c r="D119" s="214" t="s">
        <v>36</v>
      </c>
      <c r="E119" s="239">
        <v>32064</v>
      </c>
      <c r="F119" s="47" t="s">
        <v>3001</v>
      </c>
      <c r="G119" s="44">
        <v>32064</v>
      </c>
      <c r="H119" s="86">
        <f t="shared" si="2"/>
        <v>0</v>
      </c>
      <c r="I119" s="214" t="s">
        <v>21</v>
      </c>
    </row>
    <row r="120" spans="1:9" ht="15.75" x14ac:dyDescent="0.25">
      <c r="A120" s="216">
        <v>41761</v>
      </c>
      <c r="B120" s="342" t="s">
        <v>1639</v>
      </c>
      <c r="C120" s="343" t="s">
        <v>2998</v>
      </c>
      <c r="D120" s="214" t="s">
        <v>12</v>
      </c>
      <c r="E120" s="235">
        <v>514</v>
      </c>
      <c r="F120" s="35">
        <v>41761</v>
      </c>
      <c r="G120" s="44">
        <v>514</v>
      </c>
      <c r="H120" s="86">
        <f t="shared" si="2"/>
        <v>0</v>
      </c>
      <c r="I120" s="214"/>
    </row>
    <row r="121" spans="1:9" ht="15.75" x14ac:dyDescent="0.25">
      <c r="A121" s="216">
        <v>41761</v>
      </c>
      <c r="B121" s="342" t="s">
        <v>1641</v>
      </c>
      <c r="C121" s="343" t="s">
        <v>2998</v>
      </c>
      <c r="D121" s="214" t="s">
        <v>130</v>
      </c>
      <c r="E121" s="235">
        <v>9921</v>
      </c>
      <c r="F121" s="35">
        <v>41766</v>
      </c>
      <c r="G121" s="44">
        <v>9921</v>
      </c>
      <c r="H121" s="86">
        <f t="shared" si="2"/>
        <v>0</v>
      </c>
      <c r="I121" s="214" t="s">
        <v>21</v>
      </c>
    </row>
    <row r="122" spans="1:9" ht="15.75" x14ac:dyDescent="0.25">
      <c r="A122" s="216">
        <v>41761</v>
      </c>
      <c r="B122" s="342" t="s">
        <v>1642</v>
      </c>
      <c r="C122" s="343" t="s">
        <v>2998</v>
      </c>
      <c r="D122" s="214" t="s">
        <v>51</v>
      </c>
      <c r="E122" s="235">
        <v>2443</v>
      </c>
      <c r="F122" s="35">
        <v>41761</v>
      </c>
      <c r="G122" s="44">
        <v>2443</v>
      </c>
      <c r="H122" s="86">
        <f t="shared" si="2"/>
        <v>0</v>
      </c>
      <c r="I122" s="214" t="s">
        <v>21</v>
      </c>
    </row>
    <row r="123" spans="1:9" ht="15.75" x14ac:dyDescent="0.25">
      <c r="A123" s="216">
        <v>41761</v>
      </c>
      <c r="B123" s="342" t="s">
        <v>1643</v>
      </c>
      <c r="C123" s="343" t="s">
        <v>2998</v>
      </c>
      <c r="D123" s="214" t="s">
        <v>2288</v>
      </c>
      <c r="E123" s="239">
        <v>8236.5</v>
      </c>
      <c r="F123" s="47" t="s">
        <v>3002</v>
      </c>
      <c r="G123" s="44">
        <v>8236.5</v>
      </c>
      <c r="H123" s="86">
        <f t="shared" si="2"/>
        <v>0</v>
      </c>
      <c r="I123" s="214" t="s">
        <v>21</v>
      </c>
    </row>
    <row r="124" spans="1:9" ht="15.75" x14ac:dyDescent="0.25">
      <c r="A124" s="216">
        <v>41761</v>
      </c>
      <c r="B124" s="342" t="s">
        <v>1644</v>
      </c>
      <c r="C124" s="343" t="s">
        <v>2998</v>
      </c>
      <c r="D124" s="214" t="s">
        <v>59</v>
      </c>
      <c r="E124" s="235">
        <v>4171</v>
      </c>
      <c r="F124" s="38" t="s">
        <v>3003</v>
      </c>
      <c r="G124" s="44">
        <v>4171</v>
      </c>
      <c r="H124" s="86">
        <f t="shared" si="2"/>
        <v>0</v>
      </c>
      <c r="I124" s="214" t="s">
        <v>21</v>
      </c>
    </row>
    <row r="125" spans="1:9" ht="15.75" x14ac:dyDescent="0.25">
      <c r="A125" s="216">
        <v>41761</v>
      </c>
      <c r="B125" s="342" t="s">
        <v>1645</v>
      </c>
      <c r="C125" s="343" t="s">
        <v>2998</v>
      </c>
      <c r="D125" s="214" t="s">
        <v>91</v>
      </c>
      <c r="E125" s="235">
        <v>4004</v>
      </c>
      <c r="F125" s="35">
        <v>41762</v>
      </c>
      <c r="G125" s="44">
        <v>4004</v>
      </c>
      <c r="H125" s="86">
        <f t="shared" si="2"/>
        <v>0</v>
      </c>
      <c r="I125" s="214" t="s">
        <v>27</v>
      </c>
    </row>
    <row r="126" spans="1:9" ht="15.75" x14ac:dyDescent="0.25">
      <c r="A126" s="216">
        <v>41761</v>
      </c>
      <c r="B126" s="342" t="s">
        <v>1646</v>
      </c>
      <c r="C126" s="343" t="s">
        <v>2998</v>
      </c>
      <c r="D126" s="214" t="s">
        <v>58</v>
      </c>
      <c r="E126" s="235">
        <v>14528</v>
      </c>
      <c r="F126" s="35">
        <v>41762</v>
      </c>
      <c r="G126" s="44">
        <v>14528</v>
      </c>
      <c r="H126" s="86">
        <f t="shared" si="2"/>
        <v>0</v>
      </c>
      <c r="I126" s="214" t="s">
        <v>65</v>
      </c>
    </row>
    <row r="127" spans="1:9" ht="15.75" x14ac:dyDescent="0.25">
      <c r="A127" s="216">
        <v>41761</v>
      </c>
      <c r="B127" s="342" t="s">
        <v>1647</v>
      </c>
      <c r="C127" s="343" t="s">
        <v>2998</v>
      </c>
      <c r="D127" s="214" t="s">
        <v>8</v>
      </c>
      <c r="E127" s="235">
        <v>8293</v>
      </c>
      <c r="F127" s="35">
        <v>41761</v>
      </c>
      <c r="G127" s="44">
        <v>8293</v>
      </c>
      <c r="H127" s="86">
        <f t="shared" si="2"/>
        <v>0</v>
      </c>
      <c r="I127" s="214" t="s">
        <v>8</v>
      </c>
    </row>
    <row r="128" spans="1:9" ht="15.75" x14ac:dyDescent="0.25">
      <c r="A128" s="216">
        <v>41761</v>
      </c>
      <c r="B128" s="342" t="s">
        <v>1648</v>
      </c>
      <c r="C128" s="343" t="s">
        <v>2998</v>
      </c>
      <c r="D128" s="214" t="s">
        <v>8</v>
      </c>
      <c r="E128" s="235">
        <v>717.6</v>
      </c>
      <c r="F128" s="35">
        <v>41761</v>
      </c>
      <c r="G128" s="44">
        <v>717.6</v>
      </c>
      <c r="H128" s="86">
        <f t="shared" si="2"/>
        <v>0</v>
      </c>
      <c r="I128" s="214" t="s">
        <v>8</v>
      </c>
    </row>
    <row r="129" spans="1:9" ht="15.75" x14ac:dyDescent="0.25">
      <c r="A129" s="216">
        <v>41761</v>
      </c>
      <c r="B129" s="342" t="s">
        <v>1649</v>
      </c>
      <c r="C129" s="343" t="s">
        <v>2998</v>
      </c>
      <c r="D129" s="214" t="s">
        <v>22</v>
      </c>
      <c r="E129" s="235">
        <v>7013.5</v>
      </c>
      <c r="F129" s="35">
        <v>41761</v>
      </c>
      <c r="G129" s="44">
        <v>7013.5</v>
      </c>
      <c r="H129" s="86">
        <f t="shared" si="2"/>
        <v>0</v>
      </c>
      <c r="I129" s="214"/>
    </row>
    <row r="130" spans="1:9" ht="15.75" x14ac:dyDescent="0.25">
      <c r="A130" s="216">
        <v>41761</v>
      </c>
      <c r="B130" s="342" t="s">
        <v>1650</v>
      </c>
      <c r="C130" s="343" t="s">
        <v>2998</v>
      </c>
      <c r="D130" s="214" t="s">
        <v>123</v>
      </c>
      <c r="E130" s="235">
        <v>3427.5</v>
      </c>
      <c r="F130" s="39" t="s">
        <v>3004</v>
      </c>
      <c r="G130" s="44">
        <v>3427.5</v>
      </c>
      <c r="H130" s="86">
        <f t="shared" si="2"/>
        <v>0</v>
      </c>
      <c r="I130" s="214" t="s">
        <v>8</v>
      </c>
    </row>
    <row r="131" spans="1:9" ht="15.75" x14ac:dyDescent="0.25">
      <c r="A131" s="216">
        <v>41761</v>
      </c>
      <c r="B131" s="342" t="s">
        <v>1651</v>
      </c>
      <c r="C131" s="343" t="s">
        <v>2998</v>
      </c>
      <c r="D131" s="214" t="s">
        <v>85</v>
      </c>
      <c r="E131" s="235">
        <v>9154</v>
      </c>
      <c r="F131" s="35">
        <v>41762</v>
      </c>
      <c r="G131" s="44">
        <v>9154</v>
      </c>
      <c r="H131" s="86">
        <f t="shared" si="2"/>
        <v>0</v>
      </c>
      <c r="I131" s="214" t="s">
        <v>27</v>
      </c>
    </row>
    <row r="132" spans="1:9" ht="15.75" x14ac:dyDescent="0.25">
      <c r="A132" s="216">
        <v>41761</v>
      </c>
      <c r="B132" s="342" t="s">
        <v>1652</v>
      </c>
      <c r="C132" s="343" t="s">
        <v>2998</v>
      </c>
      <c r="D132" s="214" t="s">
        <v>245</v>
      </c>
      <c r="E132" s="235">
        <v>1368</v>
      </c>
      <c r="F132" s="35">
        <v>41762</v>
      </c>
      <c r="G132" s="44">
        <v>1368</v>
      </c>
      <c r="H132" s="226">
        <f t="shared" si="2"/>
        <v>0</v>
      </c>
      <c r="I132" s="214" t="s">
        <v>27</v>
      </c>
    </row>
    <row r="133" spans="1:9" ht="15.75" x14ac:dyDescent="0.25">
      <c r="A133" s="216">
        <v>41761</v>
      </c>
      <c r="B133" s="342" t="s">
        <v>1654</v>
      </c>
      <c r="C133" s="343" t="s">
        <v>2998</v>
      </c>
      <c r="D133" s="214" t="s">
        <v>119</v>
      </c>
      <c r="E133" s="235">
        <v>5404</v>
      </c>
      <c r="F133" s="35">
        <v>41761</v>
      </c>
      <c r="G133" s="44">
        <v>5404</v>
      </c>
      <c r="H133" s="86">
        <f>E133-G133</f>
        <v>0</v>
      </c>
      <c r="I133" s="214" t="s">
        <v>21</v>
      </c>
    </row>
    <row r="134" spans="1:9" ht="15.75" x14ac:dyDescent="0.25">
      <c r="A134" s="216">
        <v>41761</v>
      </c>
      <c r="B134" s="342" t="s">
        <v>1655</v>
      </c>
      <c r="C134" s="343" t="s">
        <v>2998</v>
      </c>
      <c r="D134" s="214" t="s">
        <v>8</v>
      </c>
      <c r="E134" s="235">
        <v>2563.1999999999998</v>
      </c>
      <c r="F134" s="35">
        <v>41761</v>
      </c>
      <c r="G134" s="44">
        <v>2563.1999999999998</v>
      </c>
      <c r="H134" s="86">
        <f>E134-G134</f>
        <v>0</v>
      </c>
      <c r="I134" s="214" t="s">
        <v>8</v>
      </c>
    </row>
    <row r="135" spans="1:9" ht="15.75" x14ac:dyDescent="0.25">
      <c r="A135" s="216">
        <v>41761</v>
      </c>
      <c r="B135" s="342" t="s">
        <v>1656</v>
      </c>
      <c r="C135" s="343" t="s">
        <v>2998</v>
      </c>
      <c r="D135" s="214" t="s">
        <v>129</v>
      </c>
      <c r="E135" s="235">
        <v>2042</v>
      </c>
      <c r="F135" s="35">
        <v>41761</v>
      </c>
      <c r="G135" s="44">
        <v>2042</v>
      </c>
      <c r="H135" s="86">
        <f t="shared" ref="H135:H198" si="3">E135-G135</f>
        <v>0</v>
      </c>
      <c r="I135" s="214"/>
    </row>
    <row r="136" spans="1:9" ht="15.75" x14ac:dyDescent="0.25">
      <c r="A136" s="216">
        <v>41761</v>
      </c>
      <c r="B136" s="342" t="s">
        <v>1657</v>
      </c>
      <c r="C136" s="343" t="s">
        <v>2998</v>
      </c>
      <c r="D136" s="214" t="s">
        <v>136</v>
      </c>
      <c r="E136" s="235">
        <v>3662</v>
      </c>
      <c r="F136" s="35">
        <v>41761</v>
      </c>
      <c r="G136" s="44">
        <v>3662</v>
      </c>
      <c r="H136" s="86">
        <f t="shared" si="3"/>
        <v>0</v>
      </c>
      <c r="I136" s="214"/>
    </row>
    <row r="137" spans="1:9" ht="15.75" x14ac:dyDescent="0.25">
      <c r="A137" s="216">
        <v>41761</v>
      </c>
      <c r="B137" s="342" t="s">
        <v>1660</v>
      </c>
      <c r="C137" s="343" t="s">
        <v>2998</v>
      </c>
      <c r="D137" s="214" t="s">
        <v>373</v>
      </c>
      <c r="E137" s="235">
        <v>31501.5</v>
      </c>
      <c r="F137" s="35">
        <v>41762</v>
      </c>
      <c r="G137" s="44">
        <v>31501</v>
      </c>
      <c r="H137" s="86">
        <f t="shared" si="3"/>
        <v>0.5</v>
      </c>
      <c r="I137" s="214" t="s">
        <v>65</v>
      </c>
    </row>
    <row r="138" spans="1:9" ht="15.75" x14ac:dyDescent="0.25">
      <c r="A138" s="216">
        <v>41761</v>
      </c>
      <c r="B138" s="342" t="s">
        <v>1661</v>
      </c>
      <c r="C138" s="343" t="s">
        <v>2998</v>
      </c>
      <c r="D138" s="214" t="s">
        <v>250</v>
      </c>
      <c r="E138" s="235">
        <v>12265.5</v>
      </c>
      <c r="F138" s="35">
        <v>41762</v>
      </c>
      <c r="G138" s="56">
        <v>12265.5</v>
      </c>
      <c r="H138" s="86">
        <f t="shared" si="3"/>
        <v>0</v>
      </c>
      <c r="I138" s="214" t="s">
        <v>65</v>
      </c>
    </row>
    <row r="139" spans="1:9" ht="15.75" x14ac:dyDescent="0.25">
      <c r="A139" s="216">
        <v>41761</v>
      </c>
      <c r="B139" s="342" t="s">
        <v>1662</v>
      </c>
      <c r="C139" s="343" t="s">
        <v>2998</v>
      </c>
      <c r="D139" s="214" t="s">
        <v>57</v>
      </c>
      <c r="E139" s="235">
        <v>940</v>
      </c>
      <c r="F139" s="35">
        <v>41762</v>
      </c>
      <c r="G139" s="56">
        <v>940</v>
      </c>
      <c r="H139" s="86">
        <f t="shared" si="3"/>
        <v>0</v>
      </c>
      <c r="I139" s="214" t="s">
        <v>65</v>
      </c>
    </row>
    <row r="140" spans="1:9" ht="15.75" x14ac:dyDescent="0.25">
      <c r="A140" s="216">
        <v>41761</v>
      </c>
      <c r="B140" s="342" t="s">
        <v>1663</v>
      </c>
      <c r="C140" s="343" t="s">
        <v>2998</v>
      </c>
      <c r="D140" s="214" t="s">
        <v>1782</v>
      </c>
      <c r="E140" s="235">
        <v>1518</v>
      </c>
      <c r="F140" s="35">
        <v>41762</v>
      </c>
      <c r="G140" s="56">
        <v>1518</v>
      </c>
      <c r="H140" s="86">
        <f t="shared" si="3"/>
        <v>0</v>
      </c>
      <c r="I140" s="214" t="s">
        <v>65</v>
      </c>
    </row>
    <row r="141" spans="1:9" ht="15.75" x14ac:dyDescent="0.25">
      <c r="A141" s="216">
        <v>41761</v>
      </c>
      <c r="B141" s="342" t="s">
        <v>1664</v>
      </c>
      <c r="C141" s="343" t="s">
        <v>2998</v>
      </c>
      <c r="D141" s="214" t="s">
        <v>8</v>
      </c>
      <c r="E141" s="235">
        <v>877</v>
      </c>
      <c r="F141" s="35">
        <v>41761</v>
      </c>
      <c r="G141" s="44">
        <v>877</v>
      </c>
      <c r="H141" s="86">
        <f t="shared" si="3"/>
        <v>0</v>
      </c>
      <c r="I141" s="214" t="s">
        <v>8</v>
      </c>
    </row>
    <row r="142" spans="1:9" ht="15.75" x14ac:dyDescent="0.25">
      <c r="A142" s="216">
        <v>41761</v>
      </c>
      <c r="B142" s="342" t="s">
        <v>1665</v>
      </c>
      <c r="C142" s="343" t="s">
        <v>2998</v>
      </c>
      <c r="D142" s="214" t="s">
        <v>8</v>
      </c>
      <c r="E142" s="235">
        <v>375</v>
      </c>
      <c r="F142" s="35">
        <v>41761</v>
      </c>
      <c r="G142" s="44">
        <v>375</v>
      </c>
      <c r="H142" s="86">
        <f t="shared" si="3"/>
        <v>0</v>
      </c>
      <c r="I142" s="214" t="s">
        <v>8</v>
      </c>
    </row>
    <row r="143" spans="1:9" ht="15.75" x14ac:dyDescent="0.25">
      <c r="A143" s="216">
        <v>41761</v>
      </c>
      <c r="B143" s="342" t="s">
        <v>1666</v>
      </c>
      <c r="C143" s="343" t="s">
        <v>2998</v>
      </c>
      <c r="D143" s="214" t="s">
        <v>144</v>
      </c>
      <c r="E143" s="235">
        <v>6750</v>
      </c>
      <c r="F143" s="35">
        <v>41762</v>
      </c>
      <c r="G143" s="56">
        <v>6750</v>
      </c>
      <c r="H143" s="86">
        <f t="shared" si="3"/>
        <v>0</v>
      </c>
      <c r="I143" s="214" t="s">
        <v>217</v>
      </c>
    </row>
    <row r="144" spans="1:9" ht="15.75" x14ac:dyDescent="0.25">
      <c r="A144" s="216">
        <v>41761</v>
      </c>
      <c r="B144" s="342" t="s">
        <v>1667</v>
      </c>
      <c r="C144" s="343" t="s">
        <v>2998</v>
      </c>
      <c r="D144" s="214" t="s">
        <v>47</v>
      </c>
      <c r="E144" s="235">
        <v>3641</v>
      </c>
      <c r="F144" s="35">
        <v>41762</v>
      </c>
      <c r="G144" s="56">
        <v>3641</v>
      </c>
      <c r="H144" s="86">
        <f t="shared" si="3"/>
        <v>0</v>
      </c>
      <c r="I144" s="214" t="s">
        <v>65</v>
      </c>
    </row>
    <row r="145" spans="1:9" ht="15.75" x14ac:dyDescent="0.25">
      <c r="A145" s="216">
        <v>41761</v>
      </c>
      <c r="B145" s="342" t="s">
        <v>1668</v>
      </c>
      <c r="C145" s="343" t="s">
        <v>2998</v>
      </c>
      <c r="D145" s="214" t="s">
        <v>29</v>
      </c>
      <c r="E145" s="235">
        <v>4843</v>
      </c>
      <c r="F145" s="35">
        <v>41762</v>
      </c>
      <c r="G145" s="56">
        <v>4843</v>
      </c>
      <c r="H145" s="86">
        <f t="shared" si="3"/>
        <v>0</v>
      </c>
      <c r="I145" s="214" t="s">
        <v>65</v>
      </c>
    </row>
    <row r="146" spans="1:9" ht="15.75" x14ac:dyDescent="0.25">
      <c r="A146" s="216">
        <v>41761</v>
      </c>
      <c r="B146" s="342" t="s">
        <v>1669</v>
      </c>
      <c r="C146" s="343" t="s">
        <v>2998</v>
      </c>
      <c r="D146" s="214" t="s">
        <v>34</v>
      </c>
      <c r="E146" s="235">
        <v>2726.4</v>
      </c>
      <c r="F146" s="39" t="s">
        <v>3005</v>
      </c>
      <c r="G146" s="56">
        <v>2726.4</v>
      </c>
      <c r="H146" s="86">
        <f t="shared" si="3"/>
        <v>0</v>
      </c>
      <c r="I146" s="214" t="s">
        <v>65</v>
      </c>
    </row>
    <row r="147" spans="1:9" ht="15.75" x14ac:dyDescent="0.25">
      <c r="A147" s="216">
        <v>41761</v>
      </c>
      <c r="B147" s="342" t="s">
        <v>1670</v>
      </c>
      <c r="C147" s="343" t="s">
        <v>2998</v>
      </c>
      <c r="D147" s="214" t="s">
        <v>191</v>
      </c>
      <c r="E147" s="235">
        <v>2263</v>
      </c>
      <c r="F147" s="35">
        <v>41762</v>
      </c>
      <c r="G147" s="56">
        <v>2263</v>
      </c>
      <c r="H147" s="86">
        <f t="shared" si="3"/>
        <v>0</v>
      </c>
      <c r="I147" s="214" t="s">
        <v>217</v>
      </c>
    </row>
    <row r="148" spans="1:9" ht="15.75" x14ac:dyDescent="0.25">
      <c r="A148" s="216">
        <v>41761</v>
      </c>
      <c r="B148" s="342" t="s">
        <v>1671</v>
      </c>
      <c r="C148" s="343" t="s">
        <v>2998</v>
      </c>
      <c r="D148" s="214" t="s">
        <v>78</v>
      </c>
      <c r="E148" s="235">
        <v>2544</v>
      </c>
      <c r="F148" s="35">
        <v>41762</v>
      </c>
      <c r="G148" s="56">
        <v>2544</v>
      </c>
      <c r="H148" s="86">
        <f t="shared" si="3"/>
        <v>0</v>
      </c>
      <c r="I148" s="214" t="s">
        <v>217</v>
      </c>
    </row>
    <row r="149" spans="1:9" ht="15.75" x14ac:dyDescent="0.25">
      <c r="A149" s="216">
        <v>41761</v>
      </c>
      <c r="B149" s="342" t="s">
        <v>1672</v>
      </c>
      <c r="C149" s="343" t="s">
        <v>2998</v>
      </c>
      <c r="D149" s="214" t="s">
        <v>3006</v>
      </c>
      <c r="E149" s="235">
        <v>1976.5</v>
      </c>
      <c r="F149" s="35">
        <v>41762</v>
      </c>
      <c r="G149" s="56">
        <v>1976.5</v>
      </c>
      <c r="H149" s="86">
        <f t="shared" si="3"/>
        <v>0</v>
      </c>
      <c r="I149" s="214" t="s">
        <v>217</v>
      </c>
    </row>
    <row r="150" spans="1:9" ht="15.75" x14ac:dyDescent="0.25">
      <c r="A150" s="216">
        <v>41761</v>
      </c>
      <c r="B150" s="342" t="s">
        <v>1674</v>
      </c>
      <c r="C150" s="343" t="s">
        <v>2998</v>
      </c>
      <c r="D150" s="214" t="s">
        <v>233</v>
      </c>
      <c r="E150" s="235">
        <v>1760</v>
      </c>
      <c r="F150" s="35">
        <v>41762</v>
      </c>
      <c r="G150" s="56">
        <v>1760</v>
      </c>
      <c r="H150" s="86">
        <f t="shared" si="3"/>
        <v>0</v>
      </c>
      <c r="I150" s="214" t="s">
        <v>217</v>
      </c>
    </row>
    <row r="151" spans="1:9" ht="15.75" x14ac:dyDescent="0.25">
      <c r="A151" s="216">
        <v>41761</v>
      </c>
      <c r="B151" s="342" t="s">
        <v>1676</v>
      </c>
      <c r="C151" s="343" t="s">
        <v>2998</v>
      </c>
      <c r="D151" s="214" t="s">
        <v>8</v>
      </c>
      <c r="E151" s="235">
        <v>1221</v>
      </c>
      <c r="F151" s="35">
        <v>41761</v>
      </c>
      <c r="G151" s="44">
        <v>1221</v>
      </c>
      <c r="H151" s="86">
        <f t="shared" si="3"/>
        <v>0</v>
      </c>
      <c r="I151" s="214" t="s">
        <v>8</v>
      </c>
    </row>
    <row r="152" spans="1:9" ht="15.75" x14ac:dyDescent="0.25">
      <c r="A152" s="216">
        <v>41761</v>
      </c>
      <c r="B152" s="342" t="s">
        <v>1677</v>
      </c>
      <c r="C152" s="343" t="s">
        <v>2998</v>
      </c>
      <c r="D152" s="214" t="s">
        <v>348</v>
      </c>
      <c r="E152" s="235">
        <v>1798</v>
      </c>
      <c r="F152" s="35">
        <v>41762</v>
      </c>
      <c r="G152" s="44">
        <v>1798</v>
      </c>
      <c r="H152" s="86">
        <f t="shared" si="3"/>
        <v>0</v>
      </c>
      <c r="I152" s="214" t="s">
        <v>217</v>
      </c>
    </row>
    <row r="153" spans="1:9" ht="15.75" x14ac:dyDescent="0.25">
      <c r="A153" s="216">
        <v>41761</v>
      </c>
      <c r="B153" s="342" t="s">
        <v>1678</v>
      </c>
      <c r="C153" s="343" t="s">
        <v>2998</v>
      </c>
      <c r="D153" s="214" t="s">
        <v>215</v>
      </c>
      <c r="E153" s="235">
        <v>2072.5</v>
      </c>
      <c r="F153" s="35">
        <v>41761</v>
      </c>
      <c r="G153" s="44">
        <v>2072.5</v>
      </c>
      <c r="H153" s="86">
        <f t="shared" si="3"/>
        <v>0</v>
      </c>
      <c r="I153" s="214"/>
    </row>
    <row r="154" spans="1:9" ht="15.75" x14ac:dyDescent="0.25">
      <c r="A154" s="216">
        <v>41761</v>
      </c>
      <c r="B154" s="342" t="s">
        <v>1679</v>
      </c>
      <c r="C154" s="343" t="s">
        <v>2998</v>
      </c>
      <c r="D154" s="214" t="s">
        <v>349</v>
      </c>
      <c r="E154" s="235">
        <v>7134</v>
      </c>
      <c r="F154" s="35">
        <v>41762</v>
      </c>
      <c r="G154" s="44">
        <v>7134</v>
      </c>
      <c r="H154" s="86">
        <f t="shared" si="3"/>
        <v>0</v>
      </c>
      <c r="I154" s="214" t="s">
        <v>217</v>
      </c>
    </row>
    <row r="155" spans="1:9" ht="15.75" x14ac:dyDescent="0.25">
      <c r="A155" s="216">
        <v>41761</v>
      </c>
      <c r="B155" s="342" t="s">
        <v>1680</v>
      </c>
      <c r="C155" s="343" t="s">
        <v>2998</v>
      </c>
      <c r="D155" s="214" t="s">
        <v>304</v>
      </c>
      <c r="E155" s="235">
        <v>18108.900000000001</v>
      </c>
      <c r="F155" s="39" t="s">
        <v>3007</v>
      </c>
      <c r="G155" s="44">
        <v>18108.900000000001</v>
      </c>
      <c r="H155" s="86">
        <f t="shared" si="3"/>
        <v>0</v>
      </c>
      <c r="I155" s="214" t="s">
        <v>217</v>
      </c>
    </row>
    <row r="156" spans="1:9" s="28" customFormat="1" ht="15.75" x14ac:dyDescent="0.25">
      <c r="A156" s="216">
        <v>41761</v>
      </c>
      <c r="B156" s="342" t="s">
        <v>1681</v>
      </c>
      <c r="C156" s="343" t="s">
        <v>2998</v>
      </c>
      <c r="D156" s="214" t="s">
        <v>54</v>
      </c>
      <c r="E156" s="235">
        <v>56004</v>
      </c>
      <c r="F156" s="35">
        <v>41761</v>
      </c>
      <c r="G156" s="44">
        <v>56004</v>
      </c>
      <c r="H156" s="86">
        <f t="shared" si="3"/>
        <v>0</v>
      </c>
      <c r="I156" s="214" t="s">
        <v>12</v>
      </c>
    </row>
    <row r="157" spans="1:9" s="28" customFormat="1" ht="15.75" x14ac:dyDescent="0.25">
      <c r="A157" s="216">
        <v>41761</v>
      </c>
      <c r="B157" s="342" t="s">
        <v>1683</v>
      </c>
      <c r="C157" s="343" t="s">
        <v>2998</v>
      </c>
      <c r="D157" s="220" t="s">
        <v>53</v>
      </c>
      <c r="E157" s="241">
        <v>0</v>
      </c>
      <c r="F157" s="33"/>
      <c r="G157" s="44"/>
      <c r="H157" s="86">
        <f t="shared" si="3"/>
        <v>0</v>
      </c>
      <c r="I157" s="214" t="s">
        <v>512</v>
      </c>
    </row>
    <row r="158" spans="1:9" s="28" customFormat="1" ht="15.75" x14ac:dyDescent="0.25">
      <c r="A158" s="216">
        <v>41761</v>
      </c>
      <c r="B158" s="342" t="s">
        <v>1684</v>
      </c>
      <c r="C158" s="343" t="s">
        <v>2998</v>
      </c>
      <c r="D158" s="214" t="s">
        <v>133</v>
      </c>
      <c r="E158" s="235">
        <v>39616</v>
      </c>
      <c r="F158" s="35">
        <v>41761</v>
      </c>
      <c r="G158" s="44">
        <v>39616</v>
      </c>
      <c r="H158" s="86">
        <f t="shared" si="3"/>
        <v>0</v>
      </c>
      <c r="I158" s="214" t="s">
        <v>8</v>
      </c>
    </row>
    <row r="159" spans="1:9" s="28" customFormat="1" ht="15.75" x14ac:dyDescent="0.25">
      <c r="A159" s="216">
        <v>41761</v>
      </c>
      <c r="B159" s="342" t="s">
        <v>1685</v>
      </c>
      <c r="C159" s="343" t="s">
        <v>2998</v>
      </c>
      <c r="D159" s="214" t="s">
        <v>8</v>
      </c>
      <c r="E159" s="235">
        <v>485</v>
      </c>
      <c r="F159" s="35">
        <v>41761</v>
      </c>
      <c r="G159" s="44">
        <v>485</v>
      </c>
      <c r="H159" s="86">
        <f t="shared" si="3"/>
        <v>0</v>
      </c>
      <c r="I159" s="214" t="s">
        <v>8</v>
      </c>
    </row>
    <row r="160" spans="1:9" s="28" customFormat="1" ht="15.75" x14ac:dyDescent="0.25">
      <c r="A160" s="216">
        <v>41761</v>
      </c>
      <c r="B160" s="342" t="s">
        <v>1686</v>
      </c>
      <c r="C160" s="343" t="s">
        <v>2998</v>
      </c>
      <c r="D160" s="214" t="s">
        <v>188</v>
      </c>
      <c r="E160" s="235">
        <v>581</v>
      </c>
      <c r="F160" s="35">
        <v>41761</v>
      </c>
      <c r="G160" s="44">
        <v>581</v>
      </c>
      <c r="H160" s="86">
        <f t="shared" si="3"/>
        <v>0</v>
      </c>
      <c r="I160" s="214"/>
    </row>
    <row r="161" spans="1:9" s="28" customFormat="1" ht="15.75" x14ac:dyDescent="0.25">
      <c r="A161" s="216">
        <v>41761</v>
      </c>
      <c r="B161" s="342" t="s">
        <v>1687</v>
      </c>
      <c r="C161" s="343" t="s">
        <v>2998</v>
      </c>
      <c r="D161" s="214" t="s">
        <v>32</v>
      </c>
      <c r="E161" s="235">
        <v>6240</v>
      </c>
      <c r="F161" s="35">
        <v>41762</v>
      </c>
      <c r="G161" s="44">
        <v>6240</v>
      </c>
      <c r="H161" s="86">
        <f t="shared" si="3"/>
        <v>0</v>
      </c>
      <c r="I161" s="214" t="s">
        <v>12</v>
      </c>
    </row>
    <row r="162" spans="1:9" s="28" customFormat="1" ht="15.75" x14ac:dyDescent="0.25">
      <c r="A162" s="216">
        <v>41761</v>
      </c>
      <c r="B162" s="342" t="s">
        <v>1688</v>
      </c>
      <c r="C162" s="343" t="s">
        <v>2998</v>
      </c>
      <c r="D162" s="214" t="s">
        <v>108</v>
      </c>
      <c r="E162" s="235">
        <v>9370.5</v>
      </c>
      <c r="F162" s="35">
        <v>41762</v>
      </c>
      <c r="G162" s="44">
        <v>9370.5</v>
      </c>
      <c r="H162" s="86">
        <f t="shared" si="3"/>
        <v>0</v>
      </c>
      <c r="I162" s="214" t="s">
        <v>12</v>
      </c>
    </row>
    <row r="163" spans="1:9" s="28" customFormat="1" ht="15.75" x14ac:dyDescent="0.25">
      <c r="A163" s="216">
        <v>41761</v>
      </c>
      <c r="B163" s="342" t="s">
        <v>1689</v>
      </c>
      <c r="C163" s="343" t="s">
        <v>2998</v>
      </c>
      <c r="D163" s="214" t="s">
        <v>1099</v>
      </c>
      <c r="E163" s="235">
        <v>3365.5</v>
      </c>
      <c r="F163" s="35">
        <v>41762</v>
      </c>
      <c r="G163" s="44">
        <v>3365.5</v>
      </c>
      <c r="H163" s="86">
        <f t="shared" si="3"/>
        <v>0</v>
      </c>
      <c r="I163" s="214" t="s">
        <v>12</v>
      </c>
    </row>
    <row r="164" spans="1:9" s="28" customFormat="1" ht="15.75" x14ac:dyDescent="0.25">
      <c r="A164" s="216">
        <v>41761</v>
      </c>
      <c r="B164" s="342" t="s">
        <v>1690</v>
      </c>
      <c r="C164" s="343" t="s">
        <v>2998</v>
      </c>
      <c r="D164" s="214" t="s">
        <v>3008</v>
      </c>
      <c r="E164" s="235">
        <v>4179</v>
      </c>
      <c r="F164" s="35">
        <v>41762</v>
      </c>
      <c r="G164" s="44">
        <v>4179</v>
      </c>
      <c r="H164" s="86">
        <f t="shared" si="3"/>
        <v>0</v>
      </c>
      <c r="I164" s="214" t="s">
        <v>12</v>
      </c>
    </row>
    <row r="165" spans="1:9" s="28" customFormat="1" ht="15.75" x14ac:dyDescent="0.25">
      <c r="A165" s="216">
        <v>41761</v>
      </c>
      <c r="B165" s="342" t="s">
        <v>1691</v>
      </c>
      <c r="C165" s="343" t="s">
        <v>2998</v>
      </c>
      <c r="D165" s="214" t="s">
        <v>133</v>
      </c>
      <c r="E165" s="235">
        <v>11660</v>
      </c>
      <c r="F165" s="35">
        <v>41761</v>
      </c>
      <c r="G165" s="44">
        <v>11660</v>
      </c>
      <c r="H165" s="86">
        <f t="shared" si="3"/>
        <v>0</v>
      </c>
      <c r="I165" s="214" t="s">
        <v>8</v>
      </c>
    </row>
    <row r="166" spans="1:9" s="28" customFormat="1" ht="15.75" x14ac:dyDescent="0.25">
      <c r="A166" s="216">
        <v>41761</v>
      </c>
      <c r="B166" s="342" t="s">
        <v>1692</v>
      </c>
      <c r="C166" s="343" t="s">
        <v>2998</v>
      </c>
      <c r="D166" s="214" t="s">
        <v>74</v>
      </c>
      <c r="E166" s="235">
        <v>1508</v>
      </c>
      <c r="F166" s="35">
        <v>41761</v>
      </c>
      <c r="G166" s="44">
        <v>1508</v>
      </c>
      <c r="H166" s="86">
        <f t="shared" si="3"/>
        <v>0</v>
      </c>
      <c r="I166" s="214"/>
    </row>
    <row r="167" spans="1:9" ht="15.75" x14ac:dyDescent="0.25">
      <c r="A167" s="216">
        <v>41761</v>
      </c>
      <c r="B167" s="342" t="s">
        <v>1693</v>
      </c>
      <c r="C167" s="343" t="s">
        <v>2998</v>
      </c>
      <c r="D167" s="214" t="s">
        <v>68</v>
      </c>
      <c r="E167" s="235">
        <v>4581</v>
      </c>
      <c r="F167" s="35">
        <v>41761</v>
      </c>
      <c r="G167" s="44">
        <v>4581</v>
      </c>
      <c r="H167" s="86">
        <f t="shared" si="3"/>
        <v>0</v>
      </c>
      <c r="I167" s="214"/>
    </row>
    <row r="168" spans="1:9" ht="15.75" x14ac:dyDescent="0.25">
      <c r="A168" s="216">
        <v>41761</v>
      </c>
      <c r="B168" s="342" t="s">
        <v>1694</v>
      </c>
      <c r="C168" s="343" t="s">
        <v>2998</v>
      </c>
      <c r="D168" s="214" t="s">
        <v>8</v>
      </c>
      <c r="E168" s="235">
        <v>1565</v>
      </c>
      <c r="F168" s="35">
        <v>41761</v>
      </c>
      <c r="G168" s="44">
        <v>1565</v>
      </c>
      <c r="H168" s="86">
        <f t="shared" si="3"/>
        <v>0</v>
      </c>
      <c r="I168" s="214" t="s">
        <v>8</v>
      </c>
    </row>
    <row r="169" spans="1:9" ht="15.75" x14ac:dyDescent="0.25">
      <c r="A169" s="216">
        <v>41761</v>
      </c>
      <c r="B169" s="342" t="s">
        <v>1695</v>
      </c>
      <c r="C169" s="343" t="s">
        <v>2998</v>
      </c>
      <c r="D169" s="214" t="s">
        <v>64</v>
      </c>
      <c r="E169" s="235">
        <v>8888</v>
      </c>
      <c r="F169" s="35">
        <v>41761</v>
      </c>
      <c r="G169" s="44">
        <v>8888</v>
      </c>
      <c r="H169" s="86">
        <f t="shared" si="3"/>
        <v>0</v>
      </c>
      <c r="I169" s="214" t="s">
        <v>330</v>
      </c>
    </row>
    <row r="170" spans="1:9" ht="15.75" x14ac:dyDescent="0.25">
      <c r="A170" s="216">
        <v>41761</v>
      </c>
      <c r="B170" s="342" t="s">
        <v>1696</v>
      </c>
      <c r="C170" s="343" t="s">
        <v>2998</v>
      </c>
      <c r="D170" s="214" t="s">
        <v>172</v>
      </c>
      <c r="E170" s="235">
        <v>631</v>
      </c>
      <c r="F170" s="35">
        <v>41761</v>
      </c>
      <c r="G170" s="44">
        <v>631</v>
      </c>
      <c r="H170" s="86">
        <f t="shared" si="3"/>
        <v>0</v>
      </c>
      <c r="I170" s="214"/>
    </row>
    <row r="171" spans="1:9" ht="15.75" x14ac:dyDescent="0.25">
      <c r="A171" s="216">
        <v>41761</v>
      </c>
      <c r="B171" s="342" t="s">
        <v>1698</v>
      </c>
      <c r="C171" s="343" t="s">
        <v>2998</v>
      </c>
      <c r="D171" s="214" t="s">
        <v>16</v>
      </c>
      <c r="E171" s="235">
        <v>12800</v>
      </c>
      <c r="F171" s="35">
        <v>41781</v>
      </c>
      <c r="G171" s="44">
        <v>12800</v>
      </c>
      <c r="H171" s="86">
        <f t="shared" si="3"/>
        <v>0</v>
      </c>
      <c r="I171" s="214"/>
    </row>
    <row r="172" spans="1:9" ht="15.75" x14ac:dyDescent="0.25">
      <c r="A172" s="216">
        <v>41761</v>
      </c>
      <c r="B172" s="342" t="s">
        <v>1700</v>
      </c>
      <c r="C172" s="343" t="s">
        <v>2998</v>
      </c>
      <c r="D172" s="214" t="s">
        <v>168</v>
      </c>
      <c r="E172" s="239">
        <v>4565</v>
      </c>
      <c r="F172" s="39" t="s">
        <v>3779</v>
      </c>
      <c r="G172" s="44">
        <v>4565</v>
      </c>
      <c r="H172" s="86">
        <f t="shared" si="3"/>
        <v>0</v>
      </c>
      <c r="I172" s="214"/>
    </row>
    <row r="173" spans="1:9" ht="15.75" x14ac:dyDescent="0.25">
      <c r="A173" s="216">
        <v>41761</v>
      </c>
      <c r="B173" s="342" t="s">
        <v>1701</v>
      </c>
      <c r="C173" s="343" t="s">
        <v>2998</v>
      </c>
      <c r="D173" s="214" t="s">
        <v>137</v>
      </c>
      <c r="E173" s="235">
        <v>2235</v>
      </c>
      <c r="F173" s="39" t="s">
        <v>3009</v>
      </c>
      <c r="G173" s="44">
        <v>2235</v>
      </c>
      <c r="H173" s="86">
        <f t="shared" si="3"/>
        <v>0</v>
      </c>
      <c r="I173" s="214"/>
    </row>
    <row r="174" spans="1:9" ht="15.75" x14ac:dyDescent="0.25">
      <c r="A174" s="216">
        <v>41761</v>
      </c>
      <c r="B174" s="342" t="s">
        <v>1702</v>
      </c>
      <c r="C174" s="343" t="s">
        <v>2998</v>
      </c>
      <c r="D174" s="214" t="s">
        <v>137</v>
      </c>
      <c r="E174" s="235">
        <v>104</v>
      </c>
      <c r="F174" s="38" t="s">
        <v>3010</v>
      </c>
      <c r="G174" s="44">
        <v>104</v>
      </c>
      <c r="H174" s="86">
        <f t="shared" si="3"/>
        <v>0</v>
      </c>
      <c r="I174" s="214"/>
    </row>
    <row r="175" spans="1:9" ht="15.75" x14ac:dyDescent="0.25">
      <c r="A175" s="216">
        <v>41761</v>
      </c>
      <c r="B175" s="342" t="s">
        <v>1704</v>
      </c>
      <c r="C175" s="343" t="s">
        <v>2998</v>
      </c>
      <c r="D175" s="214" t="s">
        <v>136</v>
      </c>
      <c r="E175" s="235">
        <v>372</v>
      </c>
      <c r="F175" s="35">
        <v>41761</v>
      </c>
      <c r="G175" s="44">
        <v>372</v>
      </c>
      <c r="H175" s="86">
        <f t="shared" si="3"/>
        <v>0</v>
      </c>
      <c r="I175" s="214"/>
    </row>
    <row r="176" spans="1:9" ht="15.75" x14ac:dyDescent="0.25">
      <c r="A176" s="216">
        <v>41761</v>
      </c>
      <c r="B176" s="342" t="s">
        <v>1705</v>
      </c>
      <c r="C176" s="343" t="s">
        <v>2998</v>
      </c>
      <c r="D176" s="214" t="s">
        <v>62</v>
      </c>
      <c r="E176" s="235">
        <v>28887</v>
      </c>
      <c r="F176" s="35">
        <v>41764</v>
      </c>
      <c r="G176" s="44">
        <v>28887</v>
      </c>
      <c r="H176" s="86">
        <f t="shared" si="3"/>
        <v>0</v>
      </c>
      <c r="I176" s="214" t="s">
        <v>21</v>
      </c>
    </row>
    <row r="177" spans="1:9" ht="15.75" x14ac:dyDescent="0.25">
      <c r="A177" s="216">
        <v>41761</v>
      </c>
      <c r="B177" s="342" t="s">
        <v>1706</v>
      </c>
      <c r="C177" s="343" t="s">
        <v>2998</v>
      </c>
      <c r="D177" s="214" t="s">
        <v>2961</v>
      </c>
      <c r="E177" s="235">
        <v>35011</v>
      </c>
      <c r="F177" s="35">
        <v>41761</v>
      </c>
      <c r="G177" s="44">
        <v>35011</v>
      </c>
      <c r="H177" s="86">
        <f t="shared" si="3"/>
        <v>0</v>
      </c>
      <c r="I177" s="214"/>
    </row>
    <row r="178" spans="1:9" ht="15.75" x14ac:dyDescent="0.25">
      <c r="A178" s="216">
        <v>41761</v>
      </c>
      <c r="B178" s="342" t="s">
        <v>1707</v>
      </c>
      <c r="C178" s="343" t="s">
        <v>2998</v>
      </c>
      <c r="D178" s="214" t="s">
        <v>2961</v>
      </c>
      <c r="E178" s="235">
        <v>763</v>
      </c>
      <c r="F178" s="35">
        <v>41761</v>
      </c>
      <c r="G178" s="44">
        <v>763</v>
      </c>
      <c r="H178" s="86">
        <f t="shared" si="3"/>
        <v>0</v>
      </c>
      <c r="I178" s="214"/>
    </row>
    <row r="179" spans="1:9" ht="15.75" x14ac:dyDescent="0.25">
      <c r="A179" s="216">
        <v>41761</v>
      </c>
      <c r="B179" s="342" t="s">
        <v>1708</v>
      </c>
      <c r="C179" s="343" t="s">
        <v>2998</v>
      </c>
      <c r="D179" s="214" t="s">
        <v>336</v>
      </c>
      <c r="E179" s="235">
        <v>8151</v>
      </c>
      <c r="F179" s="35">
        <v>41769</v>
      </c>
      <c r="G179" s="44">
        <v>8151</v>
      </c>
      <c r="H179" s="86">
        <f t="shared" si="3"/>
        <v>0</v>
      </c>
      <c r="I179" s="214"/>
    </row>
    <row r="180" spans="1:9" ht="15.75" x14ac:dyDescent="0.25">
      <c r="A180" s="216">
        <v>41761</v>
      </c>
      <c r="B180" s="342" t="s">
        <v>1709</v>
      </c>
      <c r="C180" s="343" t="s">
        <v>2998</v>
      </c>
      <c r="D180" s="214" t="s">
        <v>36</v>
      </c>
      <c r="E180" s="235">
        <v>2538</v>
      </c>
      <c r="F180" s="35">
        <v>41761</v>
      </c>
      <c r="G180" s="44">
        <v>2538</v>
      </c>
      <c r="H180" s="86">
        <f t="shared" si="3"/>
        <v>0</v>
      </c>
      <c r="I180" s="214"/>
    </row>
    <row r="181" spans="1:9" ht="15.75" x14ac:dyDescent="0.25">
      <c r="A181" s="216">
        <v>41761</v>
      </c>
      <c r="B181" s="342" t="s">
        <v>1710</v>
      </c>
      <c r="C181" s="343" t="s">
        <v>2998</v>
      </c>
      <c r="D181" s="214" t="s">
        <v>152</v>
      </c>
      <c r="E181" s="235">
        <v>8668</v>
      </c>
      <c r="F181" s="35">
        <v>41761</v>
      </c>
      <c r="G181" s="44">
        <v>8668</v>
      </c>
      <c r="H181" s="86">
        <f t="shared" si="3"/>
        <v>0</v>
      </c>
      <c r="I181" s="214"/>
    </row>
    <row r="182" spans="1:9" ht="15.75" x14ac:dyDescent="0.25">
      <c r="A182" s="216">
        <v>41762</v>
      </c>
      <c r="B182" s="342" t="s">
        <v>1711</v>
      </c>
      <c r="C182" s="343" t="s">
        <v>2998</v>
      </c>
      <c r="D182" s="214" t="s">
        <v>17</v>
      </c>
      <c r="E182" s="235">
        <v>55804</v>
      </c>
      <c r="F182" s="35">
        <v>41769</v>
      </c>
      <c r="G182" s="44">
        <v>55804</v>
      </c>
      <c r="H182" s="86">
        <f t="shared" si="3"/>
        <v>0</v>
      </c>
      <c r="I182" s="214"/>
    </row>
    <row r="183" spans="1:9" ht="15.75" x14ac:dyDescent="0.25">
      <c r="A183" s="216">
        <v>41762</v>
      </c>
      <c r="B183" s="342" t="s">
        <v>1712</v>
      </c>
      <c r="C183" s="343" t="s">
        <v>2998</v>
      </c>
      <c r="D183" s="214" t="s">
        <v>200</v>
      </c>
      <c r="E183" s="235">
        <v>3507</v>
      </c>
      <c r="F183" s="38" t="s">
        <v>3011</v>
      </c>
      <c r="G183" s="44">
        <v>3507</v>
      </c>
      <c r="H183" s="86">
        <f t="shared" si="3"/>
        <v>0</v>
      </c>
      <c r="I183" s="58"/>
    </row>
    <row r="184" spans="1:9" ht="15.75" x14ac:dyDescent="0.25">
      <c r="A184" s="216">
        <v>41762</v>
      </c>
      <c r="B184" s="342" t="s">
        <v>1713</v>
      </c>
      <c r="C184" s="343" t="s">
        <v>2998</v>
      </c>
      <c r="D184" s="214" t="s">
        <v>14</v>
      </c>
      <c r="E184" s="235">
        <v>11835</v>
      </c>
      <c r="F184" s="35">
        <v>41764</v>
      </c>
      <c r="G184" s="44">
        <v>11835</v>
      </c>
      <c r="H184" s="86">
        <f t="shared" si="3"/>
        <v>0</v>
      </c>
      <c r="I184" s="214" t="s">
        <v>492</v>
      </c>
    </row>
    <row r="185" spans="1:9" ht="15.75" x14ac:dyDescent="0.25">
      <c r="A185" s="216">
        <v>41762</v>
      </c>
      <c r="B185" s="342" t="s">
        <v>1715</v>
      </c>
      <c r="C185" s="343" t="s">
        <v>2998</v>
      </c>
      <c r="D185" s="214" t="s">
        <v>524</v>
      </c>
      <c r="E185" s="235">
        <v>693</v>
      </c>
      <c r="F185" s="35">
        <v>41762</v>
      </c>
      <c r="G185" s="44">
        <v>693</v>
      </c>
      <c r="H185" s="86">
        <f t="shared" si="3"/>
        <v>0</v>
      </c>
      <c r="I185" s="214"/>
    </row>
    <row r="186" spans="1:9" ht="15.75" x14ac:dyDescent="0.25">
      <c r="A186" s="216">
        <v>41762</v>
      </c>
      <c r="B186" s="342" t="s">
        <v>1716</v>
      </c>
      <c r="C186" s="343" t="s">
        <v>2998</v>
      </c>
      <c r="D186" s="214" t="s">
        <v>269</v>
      </c>
      <c r="E186" s="235">
        <v>5664</v>
      </c>
      <c r="F186" s="35">
        <v>41778</v>
      </c>
      <c r="G186" s="44">
        <v>5664</v>
      </c>
      <c r="H186" s="86">
        <f t="shared" si="3"/>
        <v>0</v>
      </c>
      <c r="I186" s="214"/>
    </row>
    <row r="187" spans="1:9" ht="15.75" x14ac:dyDescent="0.25">
      <c r="A187" s="216">
        <v>41762</v>
      </c>
      <c r="B187" s="342" t="s">
        <v>1717</v>
      </c>
      <c r="C187" s="343" t="s">
        <v>2998</v>
      </c>
      <c r="D187" s="214" t="s">
        <v>260</v>
      </c>
      <c r="E187" s="235">
        <v>3000</v>
      </c>
      <c r="F187" s="35">
        <v>41762</v>
      </c>
      <c r="G187" s="44">
        <v>3000</v>
      </c>
      <c r="H187" s="86">
        <f t="shared" si="3"/>
        <v>0</v>
      </c>
      <c r="I187" s="214" t="s">
        <v>65</v>
      </c>
    </row>
    <row r="188" spans="1:9" ht="15.75" x14ac:dyDescent="0.25">
      <c r="A188" s="216">
        <v>41762</v>
      </c>
      <c r="B188" s="342" t="s">
        <v>1718</v>
      </c>
      <c r="C188" s="343" t="s">
        <v>2998</v>
      </c>
      <c r="D188" s="214" t="s">
        <v>374</v>
      </c>
      <c r="E188" s="235">
        <v>8772.7000000000007</v>
      </c>
      <c r="F188" s="35">
        <v>41762</v>
      </c>
      <c r="G188" s="44">
        <v>8772.7000000000007</v>
      </c>
      <c r="H188" s="86">
        <f t="shared" si="3"/>
        <v>0</v>
      </c>
      <c r="I188" s="214"/>
    </row>
    <row r="189" spans="1:9" ht="15.75" x14ac:dyDescent="0.25">
      <c r="A189" s="216">
        <v>41762</v>
      </c>
      <c r="B189" s="342" t="s">
        <v>1719</v>
      </c>
      <c r="C189" s="343" t="s">
        <v>2998</v>
      </c>
      <c r="D189" s="214" t="s">
        <v>36</v>
      </c>
      <c r="E189" s="235">
        <v>2160</v>
      </c>
      <c r="F189" s="35">
        <v>41762</v>
      </c>
      <c r="G189" s="44">
        <v>2160</v>
      </c>
      <c r="H189" s="86">
        <f t="shared" si="3"/>
        <v>0</v>
      </c>
      <c r="I189" s="214" t="s">
        <v>65</v>
      </c>
    </row>
    <row r="190" spans="1:9" ht="15.75" x14ac:dyDescent="0.25">
      <c r="A190" s="216">
        <v>41762</v>
      </c>
      <c r="B190" s="342" t="s">
        <v>1720</v>
      </c>
      <c r="C190" s="343" t="s">
        <v>2998</v>
      </c>
      <c r="D190" s="214" t="s">
        <v>48</v>
      </c>
      <c r="E190" s="235">
        <v>645.4</v>
      </c>
      <c r="F190" s="35">
        <v>41762</v>
      </c>
      <c r="G190" s="44">
        <v>645.4</v>
      </c>
      <c r="H190" s="86">
        <f t="shared" si="3"/>
        <v>0</v>
      </c>
      <c r="I190" s="214" t="s">
        <v>65</v>
      </c>
    </row>
    <row r="191" spans="1:9" ht="15.75" x14ac:dyDescent="0.25">
      <c r="A191" s="216">
        <v>41762</v>
      </c>
      <c r="B191" s="342" t="s">
        <v>1721</v>
      </c>
      <c r="C191" s="343" t="s">
        <v>2998</v>
      </c>
      <c r="D191" s="214" t="s">
        <v>34</v>
      </c>
      <c r="E191" s="235">
        <v>2352</v>
      </c>
      <c r="F191" s="35">
        <v>41762</v>
      </c>
      <c r="G191" s="44">
        <v>2352</v>
      </c>
      <c r="H191" s="86">
        <f t="shared" si="3"/>
        <v>0</v>
      </c>
      <c r="I191" s="214" t="s">
        <v>12</v>
      </c>
    </row>
    <row r="192" spans="1:9" ht="15.75" x14ac:dyDescent="0.25">
      <c r="A192" s="216">
        <v>41762</v>
      </c>
      <c r="B192" s="342" t="s">
        <v>1722</v>
      </c>
      <c r="C192" s="343" t="s">
        <v>2998</v>
      </c>
      <c r="D192" s="214" t="s">
        <v>91</v>
      </c>
      <c r="E192" s="235">
        <v>2308</v>
      </c>
      <c r="F192" s="35">
        <v>41762</v>
      </c>
      <c r="G192" s="44">
        <v>2308</v>
      </c>
      <c r="H192" s="86">
        <f t="shared" si="3"/>
        <v>0</v>
      </c>
      <c r="I192" s="214" t="s">
        <v>27</v>
      </c>
    </row>
    <row r="193" spans="1:9" ht="15.75" x14ac:dyDescent="0.25">
      <c r="A193" s="216">
        <v>41762</v>
      </c>
      <c r="B193" s="342" t="s">
        <v>1723</v>
      </c>
      <c r="C193" s="343" t="s">
        <v>2998</v>
      </c>
      <c r="D193" s="214" t="s">
        <v>47</v>
      </c>
      <c r="E193" s="235">
        <v>3121.6</v>
      </c>
      <c r="F193" s="35">
        <v>41762</v>
      </c>
      <c r="G193" s="44">
        <v>3121.6</v>
      </c>
      <c r="H193" s="86">
        <f t="shared" si="3"/>
        <v>0</v>
      </c>
      <c r="I193" s="214" t="s">
        <v>12</v>
      </c>
    </row>
    <row r="194" spans="1:9" ht="15.75" x14ac:dyDescent="0.25">
      <c r="A194" s="216">
        <v>41762</v>
      </c>
      <c r="B194" s="342" t="s">
        <v>1724</v>
      </c>
      <c r="C194" s="343" t="s">
        <v>2998</v>
      </c>
      <c r="D194" s="214" t="s">
        <v>287</v>
      </c>
      <c r="E194" s="235">
        <v>4857.6000000000004</v>
      </c>
      <c r="F194" s="35">
        <v>41762</v>
      </c>
      <c r="G194" s="44">
        <v>4857.6000000000004</v>
      </c>
      <c r="H194" s="86">
        <f t="shared" si="3"/>
        <v>0</v>
      </c>
      <c r="I194" s="214" t="s">
        <v>12</v>
      </c>
    </row>
    <row r="195" spans="1:9" ht="15.75" x14ac:dyDescent="0.25">
      <c r="A195" s="216">
        <v>41762</v>
      </c>
      <c r="B195" s="342" t="s">
        <v>1725</v>
      </c>
      <c r="C195" s="343" t="s">
        <v>2998</v>
      </c>
      <c r="D195" s="214" t="s">
        <v>105</v>
      </c>
      <c r="E195" s="235">
        <v>1820</v>
      </c>
      <c r="F195" s="35">
        <v>41762</v>
      </c>
      <c r="G195" s="44">
        <v>1820</v>
      </c>
      <c r="H195" s="86">
        <f t="shared" si="3"/>
        <v>0</v>
      </c>
      <c r="I195" s="214"/>
    </row>
    <row r="196" spans="1:9" ht="15.75" x14ac:dyDescent="0.25">
      <c r="A196" s="216">
        <v>41762</v>
      </c>
      <c r="B196" s="342" t="s">
        <v>1727</v>
      </c>
      <c r="C196" s="343" t="s">
        <v>2998</v>
      </c>
      <c r="D196" s="214" t="s">
        <v>92</v>
      </c>
      <c r="E196" s="235">
        <v>1216</v>
      </c>
      <c r="F196" s="35">
        <v>41762</v>
      </c>
      <c r="G196" s="44">
        <v>1216</v>
      </c>
      <c r="H196" s="86">
        <f t="shared" si="3"/>
        <v>0</v>
      </c>
      <c r="I196" s="214" t="s">
        <v>27</v>
      </c>
    </row>
    <row r="197" spans="1:9" ht="15.75" x14ac:dyDescent="0.25">
      <c r="A197" s="216">
        <v>41762</v>
      </c>
      <c r="B197" s="342" t="s">
        <v>1728</v>
      </c>
      <c r="C197" s="343" t="s">
        <v>2998</v>
      </c>
      <c r="D197" s="214" t="s">
        <v>57</v>
      </c>
      <c r="E197" s="235">
        <v>1880</v>
      </c>
      <c r="F197" s="35">
        <v>41762</v>
      </c>
      <c r="G197" s="44">
        <v>1880</v>
      </c>
      <c r="H197" s="86">
        <f t="shared" si="3"/>
        <v>0</v>
      </c>
      <c r="I197" s="214" t="s">
        <v>12</v>
      </c>
    </row>
    <row r="198" spans="1:9" ht="15.75" x14ac:dyDescent="0.25">
      <c r="A198" s="216">
        <v>41762</v>
      </c>
      <c r="B198" s="342" t="s">
        <v>1729</v>
      </c>
      <c r="C198" s="343" t="s">
        <v>2998</v>
      </c>
      <c r="D198" s="214" t="s">
        <v>130</v>
      </c>
      <c r="E198" s="235">
        <v>13431</v>
      </c>
      <c r="F198" s="35">
        <v>41764</v>
      </c>
      <c r="G198" s="44">
        <v>13431</v>
      </c>
      <c r="H198" s="86">
        <f t="shared" si="3"/>
        <v>0</v>
      </c>
      <c r="I198" s="214" t="s">
        <v>21</v>
      </c>
    </row>
    <row r="199" spans="1:9" ht="15.75" x14ac:dyDescent="0.25">
      <c r="A199" s="216">
        <v>41762</v>
      </c>
      <c r="B199" s="342" t="s">
        <v>1730</v>
      </c>
      <c r="C199" s="343" t="s">
        <v>2998</v>
      </c>
      <c r="D199" s="214" t="s">
        <v>123</v>
      </c>
      <c r="E199" s="235">
        <v>3965.5</v>
      </c>
      <c r="F199" s="39" t="s">
        <v>3012</v>
      </c>
      <c r="G199" s="44">
        <v>3965.5</v>
      </c>
      <c r="H199" s="86">
        <f t="shared" ref="H199:H262" si="4">E199-G199</f>
        <v>0</v>
      </c>
      <c r="I199" s="214" t="s">
        <v>8</v>
      </c>
    </row>
    <row r="200" spans="1:9" ht="15.75" x14ac:dyDescent="0.25">
      <c r="A200" s="216">
        <v>41762</v>
      </c>
      <c r="B200" s="342" t="s">
        <v>1731</v>
      </c>
      <c r="C200" s="343" t="s">
        <v>2998</v>
      </c>
      <c r="D200" s="214" t="s">
        <v>49</v>
      </c>
      <c r="E200" s="235">
        <v>7388.6</v>
      </c>
      <c r="F200" s="35">
        <v>41762</v>
      </c>
      <c r="G200" s="44">
        <v>7388.6</v>
      </c>
      <c r="H200" s="86">
        <f t="shared" si="4"/>
        <v>0</v>
      </c>
      <c r="I200" s="214"/>
    </row>
    <row r="201" spans="1:9" ht="15.75" x14ac:dyDescent="0.25">
      <c r="A201" s="216">
        <v>41762</v>
      </c>
      <c r="B201" s="342" t="s">
        <v>1732</v>
      </c>
      <c r="C201" s="343" t="s">
        <v>2998</v>
      </c>
      <c r="D201" s="214" t="s">
        <v>22</v>
      </c>
      <c r="E201" s="235">
        <v>7973.5</v>
      </c>
      <c r="F201" s="35">
        <v>41762</v>
      </c>
      <c r="G201" s="44">
        <v>7973.5</v>
      </c>
      <c r="H201" s="86">
        <f t="shared" si="4"/>
        <v>0</v>
      </c>
      <c r="I201" s="214"/>
    </row>
    <row r="202" spans="1:9" ht="15.75" x14ac:dyDescent="0.25">
      <c r="A202" s="216">
        <v>41762</v>
      </c>
      <c r="B202" s="342" t="s">
        <v>1735</v>
      </c>
      <c r="C202" s="343" t="s">
        <v>2998</v>
      </c>
      <c r="D202" s="214" t="s">
        <v>2413</v>
      </c>
      <c r="E202" s="235">
        <v>1271.4000000000001</v>
      </c>
      <c r="F202" s="35">
        <v>41762</v>
      </c>
      <c r="G202" s="44">
        <v>1271.4000000000001</v>
      </c>
      <c r="H202" s="86">
        <f t="shared" si="4"/>
        <v>0</v>
      </c>
      <c r="I202" s="214" t="s">
        <v>12</v>
      </c>
    </row>
    <row r="203" spans="1:9" ht="15.75" x14ac:dyDescent="0.25">
      <c r="A203" s="216">
        <v>41762</v>
      </c>
      <c r="B203" s="342" t="s">
        <v>1737</v>
      </c>
      <c r="C203" s="343" t="s">
        <v>2998</v>
      </c>
      <c r="D203" s="214" t="s">
        <v>55</v>
      </c>
      <c r="E203" s="235">
        <v>9721</v>
      </c>
      <c r="F203" s="38" t="s">
        <v>3013</v>
      </c>
      <c r="G203" s="44">
        <v>9721</v>
      </c>
      <c r="H203" s="86">
        <f t="shared" si="4"/>
        <v>0</v>
      </c>
      <c r="I203" s="214" t="s">
        <v>8</v>
      </c>
    </row>
    <row r="204" spans="1:9" ht="15.75" x14ac:dyDescent="0.25">
      <c r="A204" s="216">
        <v>41762</v>
      </c>
      <c r="B204" s="342" t="s">
        <v>1738</v>
      </c>
      <c r="C204" s="343" t="s">
        <v>2998</v>
      </c>
      <c r="D204" s="214" t="s">
        <v>2413</v>
      </c>
      <c r="E204" s="235">
        <v>1417.4</v>
      </c>
      <c r="F204" s="35">
        <v>41762</v>
      </c>
      <c r="G204" s="44">
        <v>1412.4</v>
      </c>
      <c r="H204" s="86">
        <f t="shared" si="4"/>
        <v>5</v>
      </c>
      <c r="I204" s="214" t="s">
        <v>12</v>
      </c>
    </row>
    <row r="205" spans="1:9" ht="15.75" x14ac:dyDescent="0.25">
      <c r="A205" s="216">
        <v>41762</v>
      </c>
      <c r="B205" s="342" t="s">
        <v>1739</v>
      </c>
      <c r="C205" s="343" t="s">
        <v>2998</v>
      </c>
      <c r="D205" s="214" t="s">
        <v>54</v>
      </c>
      <c r="E205" s="235">
        <v>4876.2</v>
      </c>
      <c r="F205" s="35">
        <v>41762</v>
      </c>
      <c r="G205" s="44">
        <v>4876.2</v>
      </c>
      <c r="H205" s="243">
        <f t="shared" si="4"/>
        <v>0</v>
      </c>
      <c r="I205" s="214" t="s">
        <v>12</v>
      </c>
    </row>
    <row r="206" spans="1:9" ht="15.75" x14ac:dyDescent="0.25">
      <c r="A206" s="216">
        <v>41762</v>
      </c>
      <c r="B206" s="342" t="s">
        <v>1740</v>
      </c>
      <c r="C206" s="343" t="s">
        <v>2998</v>
      </c>
      <c r="D206" s="214" t="s">
        <v>119</v>
      </c>
      <c r="E206" s="235">
        <v>3063</v>
      </c>
      <c r="F206" s="35">
        <v>41762</v>
      </c>
      <c r="G206" s="44">
        <v>3063</v>
      </c>
      <c r="H206" s="243">
        <f t="shared" si="4"/>
        <v>0</v>
      </c>
      <c r="I206" s="214" t="s">
        <v>65</v>
      </c>
    </row>
    <row r="207" spans="1:9" ht="15.75" x14ac:dyDescent="0.25">
      <c r="A207" s="216">
        <v>41762</v>
      </c>
      <c r="B207" s="342" t="s">
        <v>1742</v>
      </c>
      <c r="C207" s="343" t="s">
        <v>2998</v>
      </c>
      <c r="D207" s="214" t="s">
        <v>1782</v>
      </c>
      <c r="E207" s="235">
        <v>3840.04</v>
      </c>
      <c r="F207" s="35">
        <v>41762</v>
      </c>
      <c r="G207" s="44">
        <v>3840.04</v>
      </c>
      <c r="H207" s="243">
        <f t="shared" si="4"/>
        <v>0</v>
      </c>
      <c r="I207" s="214" t="s">
        <v>12</v>
      </c>
    </row>
    <row r="208" spans="1:9" ht="15.75" x14ac:dyDescent="0.25">
      <c r="A208" s="216">
        <v>41762</v>
      </c>
      <c r="B208" s="342" t="s">
        <v>1743</v>
      </c>
      <c r="C208" s="343" t="s">
        <v>2998</v>
      </c>
      <c r="D208" s="214" t="s">
        <v>25</v>
      </c>
      <c r="E208" s="235">
        <v>4662.3999999999996</v>
      </c>
      <c r="F208" s="35">
        <v>41762</v>
      </c>
      <c r="G208" s="44">
        <v>4662.3999999999996</v>
      </c>
      <c r="H208" s="243">
        <f t="shared" si="4"/>
        <v>0</v>
      </c>
      <c r="I208" s="214" t="s">
        <v>217</v>
      </c>
    </row>
    <row r="209" spans="1:9" ht="15.75" x14ac:dyDescent="0.25">
      <c r="A209" s="216">
        <v>41762</v>
      </c>
      <c r="B209" s="342" t="s">
        <v>1745</v>
      </c>
      <c r="C209" s="343" t="s">
        <v>2998</v>
      </c>
      <c r="D209" s="214" t="s">
        <v>366</v>
      </c>
      <c r="E209" s="235">
        <v>3388.5</v>
      </c>
      <c r="F209" s="35">
        <v>41762</v>
      </c>
      <c r="G209" s="44">
        <v>3388.5</v>
      </c>
      <c r="H209" s="243">
        <f t="shared" si="4"/>
        <v>0</v>
      </c>
      <c r="I209" s="214" t="s">
        <v>65</v>
      </c>
    </row>
    <row r="210" spans="1:9" ht="15.75" x14ac:dyDescent="0.25">
      <c r="A210" s="216">
        <v>41762</v>
      </c>
      <c r="B210" s="342" t="s">
        <v>1747</v>
      </c>
      <c r="C210" s="343" t="s">
        <v>2998</v>
      </c>
      <c r="D210" s="214" t="s">
        <v>8</v>
      </c>
      <c r="E210" s="235">
        <v>428.5</v>
      </c>
      <c r="F210" s="35">
        <v>41762</v>
      </c>
      <c r="G210" s="44">
        <v>428.5</v>
      </c>
      <c r="H210" s="243">
        <f t="shared" si="4"/>
        <v>0</v>
      </c>
      <c r="I210" s="214" t="s">
        <v>8</v>
      </c>
    </row>
    <row r="211" spans="1:9" ht="15.75" x14ac:dyDescent="0.25">
      <c r="A211" s="216">
        <v>41762</v>
      </c>
      <c r="B211" s="342" t="s">
        <v>1748</v>
      </c>
      <c r="C211" s="343" t="s">
        <v>2998</v>
      </c>
      <c r="D211" s="214" t="s">
        <v>8</v>
      </c>
      <c r="E211" s="235">
        <v>2960</v>
      </c>
      <c r="F211" s="35">
        <v>41762</v>
      </c>
      <c r="G211" s="44">
        <v>2960</v>
      </c>
      <c r="H211" s="243">
        <f t="shared" si="4"/>
        <v>0</v>
      </c>
      <c r="I211" s="214" t="s">
        <v>8</v>
      </c>
    </row>
    <row r="212" spans="1:9" ht="15.75" x14ac:dyDescent="0.25">
      <c r="A212" s="216">
        <v>41762</v>
      </c>
      <c r="B212" s="342" t="s">
        <v>1749</v>
      </c>
      <c r="C212" s="343" t="s">
        <v>2998</v>
      </c>
      <c r="D212" s="214" t="s">
        <v>11</v>
      </c>
      <c r="E212" s="235">
        <v>4628.8</v>
      </c>
      <c r="F212" s="35">
        <v>41777</v>
      </c>
      <c r="G212" s="44">
        <v>4628.8</v>
      </c>
      <c r="H212" s="243">
        <f t="shared" si="4"/>
        <v>0</v>
      </c>
      <c r="I212" s="214" t="s">
        <v>217</v>
      </c>
    </row>
    <row r="213" spans="1:9" ht="15.75" x14ac:dyDescent="0.25">
      <c r="A213" s="216">
        <v>41762</v>
      </c>
      <c r="B213" s="342" t="s">
        <v>1750</v>
      </c>
      <c r="C213" s="343" t="s">
        <v>2998</v>
      </c>
      <c r="D213" s="214" t="s">
        <v>2801</v>
      </c>
      <c r="E213" s="235">
        <v>5589</v>
      </c>
      <c r="F213" s="35">
        <v>41762</v>
      </c>
      <c r="G213" s="44">
        <v>5589</v>
      </c>
      <c r="H213" s="243">
        <f t="shared" si="4"/>
        <v>0</v>
      </c>
      <c r="I213" s="214" t="s">
        <v>12</v>
      </c>
    </row>
    <row r="214" spans="1:9" ht="15.75" x14ac:dyDescent="0.25">
      <c r="A214" s="216">
        <v>41762</v>
      </c>
      <c r="B214" s="342" t="s">
        <v>1752</v>
      </c>
      <c r="C214" s="343" t="s">
        <v>2998</v>
      </c>
      <c r="D214" s="214" t="s">
        <v>136</v>
      </c>
      <c r="E214" s="235">
        <v>1612.1</v>
      </c>
      <c r="F214" s="35">
        <v>41762</v>
      </c>
      <c r="G214" s="44">
        <v>1612.1</v>
      </c>
      <c r="H214" s="243">
        <f t="shared" si="4"/>
        <v>0</v>
      </c>
      <c r="I214" s="214"/>
    </row>
    <row r="215" spans="1:9" ht="15.75" x14ac:dyDescent="0.25">
      <c r="A215" s="216">
        <v>41762</v>
      </c>
      <c r="B215" s="342" t="s">
        <v>1754</v>
      </c>
      <c r="C215" s="343" t="s">
        <v>2998</v>
      </c>
      <c r="D215" s="214" t="s">
        <v>136</v>
      </c>
      <c r="E215" s="235">
        <v>320.39999999999998</v>
      </c>
      <c r="F215" s="35">
        <v>41762</v>
      </c>
      <c r="G215" s="44">
        <v>320.39999999999998</v>
      </c>
      <c r="H215" s="243">
        <f t="shared" si="4"/>
        <v>0</v>
      </c>
      <c r="I215" s="214"/>
    </row>
    <row r="216" spans="1:9" ht="15.75" x14ac:dyDescent="0.25">
      <c r="A216" s="216">
        <v>41762</v>
      </c>
      <c r="B216" s="342" t="s">
        <v>1756</v>
      </c>
      <c r="C216" s="343" t="s">
        <v>2998</v>
      </c>
      <c r="D216" s="214" t="s">
        <v>106</v>
      </c>
      <c r="E216" s="235">
        <v>74718.899999999994</v>
      </c>
      <c r="F216" s="35">
        <v>41769</v>
      </c>
      <c r="G216" s="44">
        <v>74718.899999999994</v>
      </c>
      <c r="H216" s="243">
        <f t="shared" si="4"/>
        <v>0</v>
      </c>
      <c r="I216" s="214" t="s">
        <v>162</v>
      </c>
    </row>
    <row r="217" spans="1:9" ht="15.75" x14ac:dyDescent="0.25">
      <c r="A217" s="216">
        <v>41762</v>
      </c>
      <c r="B217" s="342" t="s">
        <v>1757</v>
      </c>
      <c r="C217" s="343" t="s">
        <v>2998</v>
      </c>
      <c r="D217" s="214" t="s">
        <v>317</v>
      </c>
      <c r="E217" s="235">
        <v>340</v>
      </c>
      <c r="F217" s="35">
        <v>41762</v>
      </c>
      <c r="G217" s="44">
        <v>340</v>
      </c>
      <c r="H217" s="243">
        <f t="shared" si="4"/>
        <v>0</v>
      </c>
      <c r="I217" s="214"/>
    </row>
    <row r="218" spans="1:9" ht="15.75" x14ac:dyDescent="0.25">
      <c r="A218" s="216">
        <v>41762</v>
      </c>
      <c r="B218" s="342" t="s">
        <v>1758</v>
      </c>
      <c r="C218" s="343" t="s">
        <v>2998</v>
      </c>
      <c r="D218" s="214" t="s">
        <v>136</v>
      </c>
      <c r="E218" s="235">
        <v>974.4</v>
      </c>
      <c r="F218" s="35">
        <v>41762</v>
      </c>
      <c r="G218" s="44">
        <v>974.4</v>
      </c>
      <c r="H218" s="243">
        <f t="shared" si="4"/>
        <v>0</v>
      </c>
      <c r="I218" s="214"/>
    </row>
    <row r="219" spans="1:9" ht="15.75" x14ac:dyDescent="0.25">
      <c r="A219" s="216">
        <v>41762</v>
      </c>
      <c r="B219" s="342" t="s">
        <v>1759</v>
      </c>
      <c r="C219" s="343" t="s">
        <v>2998</v>
      </c>
      <c r="D219" s="214" t="s">
        <v>8</v>
      </c>
      <c r="E219" s="235">
        <v>171.6</v>
      </c>
      <c r="F219" s="35">
        <v>41762</v>
      </c>
      <c r="G219" s="44">
        <v>171.6</v>
      </c>
      <c r="H219" s="243">
        <f t="shared" si="4"/>
        <v>0</v>
      </c>
      <c r="I219" s="214" t="s">
        <v>8</v>
      </c>
    </row>
    <row r="220" spans="1:9" ht="15.75" x14ac:dyDescent="0.25">
      <c r="A220" s="216">
        <v>41762</v>
      </c>
      <c r="B220" s="342" t="s">
        <v>1760</v>
      </c>
      <c r="C220" s="343" t="s">
        <v>2998</v>
      </c>
      <c r="D220" s="214" t="s">
        <v>24</v>
      </c>
      <c r="E220" s="235">
        <v>1395</v>
      </c>
      <c r="F220" s="35">
        <v>41762</v>
      </c>
      <c r="G220" s="44">
        <v>1395</v>
      </c>
      <c r="H220" s="243">
        <f t="shared" si="4"/>
        <v>0</v>
      </c>
      <c r="I220" s="214"/>
    </row>
    <row r="221" spans="1:9" ht="15.75" x14ac:dyDescent="0.25">
      <c r="A221" s="216">
        <v>41762</v>
      </c>
      <c r="B221" s="342" t="s">
        <v>1761</v>
      </c>
      <c r="C221" s="343" t="s">
        <v>2998</v>
      </c>
      <c r="D221" s="214" t="s">
        <v>24</v>
      </c>
      <c r="E221" s="235">
        <v>426.4</v>
      </c>
      <c r="F221" s="35">
        <v>41762</v>
      </c>
      <c r="G221" s="44">
        <v>426.4</v>
      </c>
      <c r="H221" s="243">
        <f t="shared" si="4"/>
        <v>0</v>
      </c>
      <c r="I221" s="214"/>
    </row>
    <row r="222" spans="1:9" ht="15.75" x14ac:dyDescent="0.25">
      <c r="A222" s="216">
        <v>41762</v>
      </c>
      <c r="B222" s="342" t="s">
        <v>1762</v>
      </c>
      <c r="C222" s="343" t="s">
        <v>2998</v>
      </c>
      <c r="D222" s="214" t="s">
        <v>330</v>
      </c>
      <c r="E222" s="235">
        <v>2144</v>
      </c>
      <c r="F222" s="35">
        <v>41762</v>
      </c>
      <c r="G222" s="44">
        <v>2144</v>
      </c>
      <c r="H222" s="243">
        <f t="shared" si="4"/>
        <v>0</v>
      </c>
      <c r="I222" s="214" t="s">
        <v>21</v>
      </c>
    </row>
    <row r="223" spans="1:9" ht="15.75" x14ac:dyDescent="0.25">
      <c r="A223" s="216">
        <v>41762</v>
      </c>
      <c r="B223" s="342" t="s">
        <v>1763</v>
      </c>
      <c r="C223" s="343" t="s">
        <v>2998</v>
      </c>
      <c r="D223" s="214" t="s">
        <v>237</v>
      </c>
      <c r="E223" s="235">
        <v>1190</v>
      </c>
      <c r="F223" s="35">
        <v>41762</v>
      </c>
      <c r="G223" s="44">
        <v>1190</v>
      </c>
      <c r="H223" s="243">
        <f t="shared" si="4"/>
        <v>0</v>
      </c>
      <c r="I223" s="214" t="s">
        <v>21</v>
      </c>
    </row>
    <row r="224" spans="1:9" ht="15.75" x14ac:dyDescent="0.25">
      <c r="A224" s="216">
        <v>41762</v>
      </c>
      <c r="B224" s="342" t="s">
        <v>1764</v>
      </c>
      <c r="C224" s="343" t="s">
        <v>2998</v>
      </c>
      <c r="D224" s="214" t="s">
        <v>74</v>
      </c>
      <c r="E224" s="235">
        <v>3338</v>
      </c>
      <c r="F224" s="35">
        <v>41762</v>
      </c>
      <c r="G224" s="44">
        <v>3338</v>
      </c>
      <c r="H224" s="243">
        <f t="shared" si="4"/>
        <v>0</v>
      </c>
      <c r="I224" s="214"/>
    </row>
    <row r="225" spans="1:9" ht="15.75" x14ac:dyDescent="0.25">
      <c r="A225" s="216">
        <v>41762</v>
      </c>
      <c r="B225" s="342" t="s">
        <v>1765</v>
      </c>
      <c r="C225" s="343" t="s">
        <v>2998</v>
      </c>
      <c r="D225" s="214" t="s">
        <v>435</v>
      </c>
      <c r="E225" s="235">
        <v>8468.2999999999993</v>
      </c>
      <c r="F225" s="39" t="s">
        <v>3014</v>
      </c>
      <c r="G225" s="44">
        <v>8468.2999999999993</v>
      </c>
      <c r="H225" s="243">
        <f t="shared" si="4"/>
        <v>0</v>
      </c>
      <c r="I225" s="214" t="s">
        <v>8</v>
      </c>
    </row>
    <row r="226" spans="1:9" ht="15.75" x14ac:dyDescent="0.25">
      <c r="A226" s="216">
        <v>41762</v>
      </c>
      <c r="B226" s="342" t="s">
        <v>1766</v>
      </c>
      <c r="C226" s="343" t="s">
        <v>2998</v>
      </c>
      <c r="D226" s="214" t="s">
        <v>51</v>
      </c>
      <c r="E226" s="235">
        <v>2064.1999999999998</v>
      </c>
      <c r="F226" s="35">
        <v>41762</v>
      </c>
      <c r="G226" s="44">
        <v>2064.1999999999998</v>
      </c>
      <c r="H226" s="243">
        <f t="shared" si="4"/>
        <v>0</v>
      </c>
      <c r="I226" s="214"/>
    </row>
    <row r="227" spans="1:9" ht="15.75" x14ac:dyDescent="0.25">
      <c r="A227" s="216">
        <v>41762</v>
      </c>
      <c r="B227" s="342" t="s">
        <v>1767</v>
      </c>
      <c r="C227" s="343" t="s">
        <v>2998</v>
      </c>
      <c r="D227" s="214" t="s">
        <v>69</v>
      </c>
      <c r="E227" s="235">
        <v>313</v>
      </c>
      <c r="F227" s="35">
        <v>41762</v>
      </c>
      <c r="G227" s="44">
        <v>313</v>
      </c>
      <c r="H227" s="243">
        <f t="shared" si="4"/>
        <v>0</v>
      </c>
      <c r="I227" s="214"/>
    </row>
    <row r="228" spans="1:9" ht="15.75" x14ac:dyDescent="0.25">
      <c r="A228" s="216">
        <v>41762</v>
      </c>
      <c r="B228" s="342" t="s">
        <v>1768</v>
      </c>
      <c r="C228" s="343" t="s">
        <v>2998</v>
      </c>
      <c r="D228" s="214" t="s">
        <v>11</v>
      </c>
      <c r="E228" s="235">
        <v>8976</v>
      </c>
      <c r="F228" s="47" t="s">
        <v>3015</v>
      </c>
      <c r="G228" s="44">
        <v>8976</v>
      </c>
      <c r="H228" s="243">
        <f t="shared" si="4"/>
        <v>0</v>
      </c>
      <c r="I228" s="214" t="s">
        <v>65</v>
      </c>
    </row>
    <row r="229" spans="1:9" ht="15.75" x14ac:dyDescent="0.25">
      <c r="A229" s="216">
        <v>41762</v>
      </c>
      <c r="B229" s="342" t="s">
        <v>1769</v>
      </c>
      <c r="C229" s="343" t="s">
        <v>2998</v>
      </c>
      <c r="D229" s="214" t="s">
        <v>14</v>
      </c>
      <c r="E229" s="235">
        <v>12060</v>
      </c>
      <c r="F229" s="35">
        <v>41764</v>
      </c>
      <c r="G229" s="44">
        <v>12060</v>
      </c>
      <c r="H229" s="243">
        <f t="shared" si="4"/>
        <v>0</v>
      </c>
      <c r="I229" s="214" t="s">
        <v>492</v>
      </c>
    </row>
    <row r="230" spans="1:9" ht="15.75" x14ac:dyDescent="0.25">
      <c r="A230" s="216">
        <v>41762</v>
      </c>
      <c r="B230" s="342" t="s">
        <v>1770</v>
      </c>
      <c r="C230" s="343" t="s">
        <v>2998</v>
      </c>
      <c r="D230" s="214" t="s">
        <v>560</v>
      </c>
      <c r="E230" s="235">
        <v>19848</v>
      </c>
      <c r="F230" s="35">
        <v>41764</v>
      </c>
      <c r="G230" s="44">
        <v>19848</v>
      </c>
      <c r="H230" s="243">
        <f t="shared" si="4"/>
        <v>0</v>
      </c>
      <c r="I230" s="214" t="s">
        <v>217</v>
      </c>
    </row>
    <row r="231" spans="1:9" ht="15.75" x14ac:dyDescent="0.25">
      <c r="A231" s="216">
        <v>41762</v>
      </c>
      <c r="B231" s="342" t="s">
        <v>1771</v>
      </c>
      <c r="C231" s="343" t="s">
        <v>2998</v>
      </c>
      <c r="D231" s="214" t="s">
        <v>523</v>
      </c>
      <c r="E231" s="235">
        <v>8765.4</v>
      </c>
      <c r="F231" s="35">
        <v>41762</v>
      </c>
      <c r="G231" s="44">
        <v>8765.4</v>
      </c>
      <c r="H231" s="243">
        <f t="shared" si="4"/>
        <v>0</v>
      </c>
      <c r="I231" s="214" t="s">
        <v>8</v>
      </c>
    </row>
    <row r="232" spans="1:9" ht="15.75" x14ac:dyDescent="0.25">
      <c r="A232" s="216">
        <v>41762</v>
      </c>
      <c r="B232" s="342" t="s">
        <v>1772</v>
      </c>
      <c r="C232" s="343" t="s">
        <v>2998</v>
      </c>
      <c r="D232" s="214" t="s">
        <v>2435</v>
      </c>
      <c r="E232" s="235">
        <v>1900</v>
      </c>
      <c r="F232" s="35">
        <v>41762</v>
      </c>
      <c r="G232" s="44">
        <v>1900</v>
      </c>
      <c r="H232" s="243">
        <f t="shared" si="4"/>
        <v>0</v>
      </c>
      <c r="I232" s="214"/>
    </row>
    <row r="233" spans="1:9" ht="15.75" x14ac:dyDescent="0.25">
      <c r="A233" s="216">
        <v>41762</v>
      </c>
      <c r="B233" s="342" t="s">
        <v>1773</v>
      </c>
      <c r="C233" s="343" t="s">
        <v>2998</v>
      </c>
      <c r="D233" s="214" t="s">
        <v>62</v>
      </c>
      <c r="E233" s="235">
        <v>25506.560000000001</v>
      </c>
      <c r="F233" s="55" t="s">
        <v>3016</v>
      </c>
      <c r="G233" s="44">
        <v>25506.560000000001</v>
      </c>
      <c r="H233" s="243">
        <f t="shared" si="4"/>
        <v>0</v>
      </c>
      <c r="I233" s="214" t="s">
        <v>65</v>
      </c>
    </row>
    <row r="234" spans="1:9" ht="15.75" x14ac:dyDescent="0.25">
      <c r="A234" s="216">
        <v>41762</v>
      </c>
      <c r="B234" s="342" t="s">
        <v>1775</v>
      </c>
      <c r="C234" s="343" t="s">
        <v>2998</v>
      </c>
      <c r="D234" s="214" t="s">
        <v>99</v>
      </c>
      <c r="E234" s="235">
        <v>843.65</v>
      </c>
      <c r="F234" s="35">
        <v>41762</v>
      </c>
      <c r="G234" s="44">
        <v>843.65</v>
      </c>
      <c r="H234" s="243">
        <f t="shared" si="4"/>
        <v>0</v>
      </c>
      <c r="I234" s="214"/>
    </row>
    <row r="235" spans="1:9" ht="15.75" x14ac:dyDescent="0.25">
      <c r="A235" s="216">
        <v>41762</v>
      </c>
      <c r="B235" s="342" t="s">
        <v>1776</v>
      </c>
      <c r="C235" s="343" t="s">
        <v>2998</v>
      </c>
      <c r="D235" s="214" t="s">
        <v>351</v>
      </c>
      <c r="E235" s="235">
        <v>1985.5</v>
      </c>
      <c r="F235" s="35">
        <v>41764</v>
      </c>
      <c r="G235" s="44">
        <v>1985.5</v>
      </c>
      <c r="H235" s="243">
        <f t="shared" si="4"/>
        <v>0</v>
      </c>
      <c r="I235" s="214" t="s">
        <v>217</v>
      </c>
    </row>
    <row r="236" spans="1:9" ht="15.75" x14ac:dyDescent="0.25">
      <c r="A236" s="216">
        <v>41762</v>
      </c>
      <c r="B236" s="342" t="s">
        <v>1777</v>
      </c>
      <c r="C236" s="343" t="s">
        <v>2998</v>
      </c>
      <c r="D236" s="214" t="s">
        <v>191</v>
      </c>
      <c r="E236" s="235">
        <v>6145.2</v>
      </c>
      <c r="F236" s="35">
        <v>41764</v>
      </c>
      <c r="G236" s="44">
        <v>6145.2</v>
      </c>
      <c r="H236" s="243">
        <f t="shared" si="4"/>
        <v>0</v>
      </c>
      <c r="I236" s="214" t="s">
        <v>217</v>
      </c>
    </row>
    <row r="237" spans="1:9" ht="15.75" x14ac:dyDescent="0.25">
      <c r="A237" s="216">
        <v>41762</v>
      </c>
      <c r="B237" s="342" t="s">
        <v>1778</v>
      </c>
      <c r="C237" s="343" t="s">
        <v>2998</v>
      </c>
      <c r="D237" s="214" t="s">
        <v>233</v>
      </c>
      <c r="E237" s="235">
        <v>1358</v>
      </c>
      <c r="F237" s="35">
        <v>41764</v>
      </c>
      <c r="G237" s="44">
        <v>1358</v>
      </c>
      <c r="H237" s="243">
        <f t="shared" si="4"/>
        <v>0</v>
      </c>
      <c r="I237" s="214" t="s">
        <v>217</v>
      </c>
    </row>
    <row r="238" spans="1:9" ht="15.75" x14ac:dyDescent="0.25">
      <c r="A238" s="216">
        <v>41762</v>
      </c>
      <c r="B238" s="342" t="s">
        <v>1779</v>
      </c>
      <c r="C238" s="343" t="s">
        <v>2998</v>
      </c>
      <c r="D238" s="214" t="s">
        <v>147</v>
      </c>
      <c r="E238" s="235">
        <v>29090.2</v>
      </c>
      <c r="F238" s="35">
        <v>41766</v>
      </c>
      <c r="G238" s="44">
        <v>29090.2</v>
      </c>
      <c r="H238" s="243">
        <f t="shared" si="4"/>
        <v>0</v>
      </c>
      <c r="I238" s="214" t="s">
        <v>217</v>
      </c>
    </row>
    <row r="239" spans="1:9" ht="15.75" x14ac:dyDescent="0.25">
      <c r="A239" s="216">
        <v>41762</v>
      </c>
      <c r="B239" s="342" t="s">
        <v>1781</v>
      </c>
      <c r="C239" s="343" t="s">
        <v>2998</v>
      </c>
      <c r="D239" s="214" t="s">
        <v>193</v>
      </c>
      <c r="E239" s="235">
        <v>1983</v>
      </c>
      <c r="F239" s="35">
        <v>41764</v>
      </c>
      <c r="G239" s="44">
        <v>1983</v>
      </c>
      <c r="H239" s="243">
        <f t="shared" si="4"/>
        <v>0</v>
      </c>
      <c r="I239" s="214" t="s">
        <v>217</v>
      </c>
    </row>
    <row r="240" spans="1:9" ht="15.75" x14ac:dyDescent="0.25">
      <c r="A240" s="216">
        <v>41762</v>
      </c>
      <c r="B240" s="342" t="s">
        <v>1783</v>
      </c>
      <c r="C240" s="343" t="s">
        <v>2998</v>
      </c>
      <c r="D240" s="214" t="s">
        <v>124</v>
      </c>
      <c r="E240" s="235">
        <v>8069.6</v>
      </c>
      <c r="F240" s="35">
        <v>41762</v>
      </c>
      <c r="G240" s="44">
        <v>8069.6</v>
      </c>
      <c r="H240" s="243">
        <f t="shared" si="4"/>
        <v>0</v>
      </c>
      <c r="I240" s="214" t="s">
        <v>8</v>
      </c>
    </row>
    <row r="241" spans="1:9" ht="15.75" x14ac:dyDescent="0.25">
      <c r="A241" s="216">
        <v>41762</v>
      </c>
      <c r="B241" s="342" t="s">
        <v>1784</v>
      </c>
      <c r="C241" s="343" t="s">
        <v>2998</v>
      </c>
      <c r="D241" s="214" t="s">
        <v>349</v>
      </c>
      <c r="E241" s="235">
        <v>990</v>
      </c>
      <c r="F241" s="35">
        <v>41764</v>
      </c>
      <c r="G241" s="44">
        <v>990</v>
      </c>
      <c r="H241" s="243">
        <f t="shared" si="4"/>
        <v>0</v>
      </c>
      <c r="I241" s="214" t="s">
        <v>217</v>
      </c>
    </row>
    <row r="242" spans="1:9" ht="15.75" x14ac:dyDescent="0.25">
      <c r="A242" s="216">
        <v>41762</v>
      </c>
      <c r="B242" s="342" t="s">
        <v>1785</v>
      </c>
      <c r="C242" s="343" t="s">
        <v>2998</v>
      </c>
      <c r="D242" s="214" t="s">
        <v>106</v>
      </c>
      <c r="E242" s="235">
        <v>4992.8999999999996</v>
      </c>
      <c r="F242" s="35">
        <v>41762</v>
      </c>
      <c r="G242" s="44">
        <v>4992.8999999999996</v>
      </c>
      <c r="H242" s="243">
        <f t="shared" si="4"/>
        <v>0</v>
      </c>
      <c r="I242" s="214" t="s">
        <v>3017</v>
      </c>
    </row>
    <row r="243" spans="1:9" ht="15.75" x14ac:dyDescent="0.25">
      <c r="A243" s="216">
        <v>41762</v>
      </c>
      <c r="B243" s="342" t="s">
        <v>1786</v>
      </c>
      <c r="C243" s="343" t="s">
        <v>2998</v>
      </c>
      <c r="D243" s="214" t="s">
        <v>24</v>
      </c>
      <c r="E243" s="235">
        <v>614.5</v>
      </c>
      <c r="F243" s="35">
        <v>41762</v>
      </c>
      <c r="G243" s="44">
        <v>614.5</v>
      </c>
      <c r="H243" s="243">
        <f t="shared" si="4"/>
        <v>0</v>
      </c>
      <c r="I243" s="214"/>
    </row>
    <row r="244" spans="1:9" ht="15.75" x14ac:dyDescent="0.25">
      <c r="A244" s="216">
        <v>41762</v>
      </c>
      <c r="B244" s="342" t="s">
        <v>1787</v>
      </c>
      <c r="C244" s="343" t="s">
        <v>2998</v>
      </c>
      <c r="D244" s="220" t="s">
        <v>53</v>
      </c>
      <c r="E244" s="241">
        <v>0</v>
      </c>
      <c r="F244" s="35"/>
      <c r="G244" s="44"/>
      <c r="H244" s="243">
        <f t="shared" si="4"/>
        <v>0</v>
      </c>
      <c r="I244" s="214" t="s">
        <v>512</v>
      </c>
    </row>
    <row r="245" spans="1:9" ht="15.75" x14ac:dyDescent="0.25">
      <c r="A245" s="216">
        <v>41762</v>
      </c>
      <c r="B245" s="342" t="s">
        <v>1788</v>
      </c>
      <c r="C245" s="343" t="s">
        <v>2998</v>
      </c>
      <c r="D245" s="214" t="s">
        <v>24</v>
      </c>
      <c r="E245" s="235">
        <v>166.5</v>
      </c>
      <c r="F245" s="35">
        <v>41762</v>
      </c>
      <c r="G245" s="44">
        <v>166.5</v>
      </c>
      <c r="H245" s="243">
        <f t="shared" si="4"/>
        <v>0</v>
      </c>
      <c r="I245" s="214"/>
    </row>
    <row r="246" spans="1:9" ht="15.75" x14ac:dyDescent="0.25">
      <c r="A246" s="216">
        <v>41762</v>
      </c>
      <c r="B246" s="342" t="s">
        <v>1789</v>
      </c>
      <c r="C246" s="343" t="s">
        <v>2998</v>
      </c>
      <c r="D246" s="214" t="s">
        <v>136</v>
      </c>
      <c r="E246" s="235">
        <v>2605.1999999999998</v>
      </c>
      <c r="F246" s="35">
        <v>41762</v>
      </c>
      <c r="G246" s="44">
        <v>2605.1999999999998</v>
      </c>
      <c r="H246" s="243">
        <f t="shared" si="4"/>
        <v>0</v>
      </c>
      <c r="I246" s="214"/>
    </row>
    <row r="247" spans="1:9" ht="15.75" x14ac:dyDescent="0.25">
      <c r="A247" s="216">
        <v>41762</v>
      </c>
      <c r="B247" s="342" t="s">
        <v>1790</v>
      </c>
      <c r="C247" s="343" t="s">
        <v>2998</v>
      </c>
      <c r="D247" s="214" t="s">
        <v>11</v>
      </c>
      <c r="E247" s="235">
        <v>53735.199999999997</v>
      </c>
      <c r="F247" s="35">
        <v>41788</v>
      </c>
      <c r="G247" s="44">
        <v>53735.199999999997</v>
      </c>
      <c r="H247" s="243">
        <f t="shared" si="4"/>
        <v>0</v>
      </c>
      <c r="I247" s="214" t="s">
        <v>21</v>
      </c>
    </row>
    <row r="248" spans="1:9" ht="15.75" x14ac:dyDescent="0.25">
      <c r="A248" s="216">
        <v>41762</v>
      </c>
      <c r="B248" s="342" t="s">
        <v>1791</v>
      </c>
      <c r="C248" s="343" t="s">
        <v>2998</v>
      </c>
      <c r="D248" s="214" t="s">
        <v>18</v>
      </c>
      <c r="E248" s="235">
        <v>1598</v>
      </c>
      <c r="F248" s="35">
        <v>41762</v>
      </c>
      <c r="G248" s="44">
        <v>1598</v>
      </c>
      <c r="H248" s="243">
        <f t="shared" si="4"/>
        <v>0</v>
      </c>
      <c r="I248" s="214"/>
    </row>
    <row r="249" spans="1:9" ht="15.75" x14ac:dyDescent="0.25">
      <c r="A249" s="216">
        <v>41762</v>
      </c>
      <c r="B249" s="342" t="s">
        <v>1792</v>
      </c>
      <c r="C249" s="343" t="s">
        <v>2998</v>
      </c>
      <c r="D249" s="220" t="s">
        <v>3018</v>
      </c>
      <c r="E249" s="235">
        <v>0</v>
      </c>
      <c r="F249" s="48" t="s">
        <v>3019</v>
      </c>
      <c r="G249" s="44"/>
      <c r="H249" s="243">
        <f t="shared" si="4"/>
        <v>0</v>
      </c>
      <c r="I249" s="214" t="s">
        <v>27</v>
      </c>
    </row>
    <row r="250" spans="1:9" ht="15.75" x14ac:dyDescent="0.25">
      <c r="A250" s="216">
        <v>41762</v>
      </c>
      <c r="B250" s="342" t="s">
        <v>1793</v>
      </c>
      <c r="C250" s="343" t="s">
        <v>2998</v>
      </c>
      <c r="D250" s="214" t="s">
        <v>19</v>
      </c>
      <c r="E250" s="235">
        <v>50765.7</v>
      </c>
      <c r="F250" s="35">
        <v>41764</v>
      </c>
      <c r="G250" s="44">
        <v>50765.7</v>
      </c>
      <c r="H250" s="243">
        <f t="shared" si="4"/>
        <v>0</v>
      </c>
      <c r="I250" s="214" t="s">
        <v>162</v>
      </c>
    </row>
    <row r="251" spans="1:9" ht="15.75" x14ac:dyDescent="0.25">
      <c r="A251" s="216">
        <v>41762</v>
      </c>
      <c r="B251" s="342" t="s">
        <v>1794</v>
      </c>
      <c r="C251" s="343" t="s">
        <v>2998</v>
      </c>
      <c r="D251" s="214" t="s">
        <v>68</v>
      </c>
      <c r="E251" s="235">
        <v>5004</v>
      </c>
      <c r="F251" s="35">
        <v>41763</v>
      </c>
      <c r="G251" s="44">
        <v>5004</v>
      </c>
      <c r="H251" s="243">
        <f t="shared" si="4"/>
        <v>0</v>
      </c>
      <c r="I251" s="214" t="s">
        <v>12</v>
      </c>
    </row>
    <row r="252" spans="1:9" ht="15.75" x14ac:dyDescent="0.25">
      <c r="A252" s="216">
        <v>41762</v>
      </c>
      <c r="B252" s="342" t="s">
        <v>1796</v>
      </c>
      <c r="C252" s="343" t="s">
        <v>2998</v>
      </c>
      <c r="D252" s="214" t="s">
        <v>900</v>
      </c>
      <c r="E252" s="235">
        <v>22871.200000000001</v>
      </c>
      <c r="F252" s="35">
        <v>41763</v>
      </c>
      <c r="G252" s="44">
        <v>22871.200000000001</v>
      </c>
      <c r="H252" s="243">
        <f t="shared" si="4"/>
        <v>0</v>
      </c>
      <c r="I252" s="214" t="s">
        <v>12</v>
      </c>
    </row>
    <row r="253" spans="1:9" ht="15.75" x14ac:dyDescent="0.25">
      <c r="A253" s="216">
        <v>41762</v>
      </c>
      <c r="B253" s="342" t="s">
        <v>1797</v>
      </c>
      <c r="C253" s="343" t="s">
        <v>2998</v>
      </c>
      <c r="D253" s="214" t="s">
        <v>98</v>
      </c>
      <c r="E253" s="235">
        <v>16013</v>
      </c>
      <c r="F253" s="35">
        <v>41763</v>
      </c>
      <c r="G253" s="44">
        <v>16013</v>
      </c>
      <c r="H253" s="243">
        <f t="shared" si="4"/>
        <v>0</v>
      </c>
      <c r="I253" s="214" t="s">
        <v>12</v>
      </c>
    </row>
    <row r="254" spans="1:9" ht="15.75" x14ac:dyDescent="0.25">
      <c r="A254" s="216">
        <v>41762</v>
      </c>
      <c r="B254" s="342" t="s">
        <v>1798</v>
      </c>
      <c r="C254" s="343" t="s">
        <v>2998</v>
      </c>
      <c r="D254" s="214" t="s">
        <v>63</v>
      </c>
      <c r="E254" s="235">
        <v>2419.1999999999998</v>
      </c>
      <c r="F254" s="35">
        <v>41764</v>
      </c>
      <c r="G254" s="44">
        <v>2419.1999999999998</v>
      </c>
      <c r="H254" s="243">
        <f t="shared" si="4"/>
        <v>0</v>
      </c>
      <c r="I254" s="214" t="s">
        <v>21</v>
      </c>
    </row>
    <row r="255" spans="1:9" ht="15.75" x14ac:dyDescent="0.25">
      <c r="A255" s="216">
        <v>41762</v>
      </c>
      <c r="B255" s="342" t="s">
        <v>1799</v>
      </c>
      <c r="C255" s="343" t="s">
        <v>2998</v>
      </c>
      <c r="D255" s="220" t="s">
        <v>53</v>
      </c>
      <c r="E255" s="241">
        <v>0</v>
      </c>
      <c r="F255" s="33"/>
      <c r="G255" s="44"/>
      <c r="H255" s="243">
        <f t="shared" si="4"/>
        <v>0</v>
      </c>
      <c r="I255" s="214" t="s">
        <v>512</v>
      </c>
    </row>
    <row r="256" spans="1:9" ht="15.75" x14ac:dyDescent="0.25">
      <c r="A256" s="216">
        <v>41762</v>
      </c>
      <c r="B256" s="342" t="s">
        <v>1800</v>
      </c>
      <c r="C256" s="343" t="s">
        <v>2998</v>
      </c>
      <c r="D256" s="214" t="s">
        <v>186</v>
      </c>
      <c r="E256" s="235">
        <v>4839</v>
      </c>
      <c r="F256" s="452" t="s">
        <v>4109</v>
      </c>
      <c r="G256" s="44">
        <v>4839</v>
      </c>
      <c r="H256" s="243">
        <f t="shared" si="4"/>
        <v>0</v>
      </c>
      <c r="I256" s="214"/>
    </row>
    <row r="257" spans="1:9" ht="15.75" x14ac:dyDescent="0.25">
      <c r="A257" s="216">
        <v>41762</v>
      </c>
      <c r="B257" s="342" t="s">
        <v>1801</v>
      </c>
      <c r="C257" s="343" t="s">
        <v>2998</v>
      </c>
      <c r="D257" s="214" t="s">
        <v>3020</v>
      </c>
      <c r="E257" s="235">
        <v>3594.5</v>
      </c>
      <c r="F257" s="35">
        <v>41762</v>
      </c>
      <c r="G257" s="44">
        <v>3594.5</v>
      </c>
      <c r="H257" s="243">
        <f t="shared" si="4"/>
        <v>0</v>
      </c>
      <c r="I257" s="214"/>
    </row>
    <row r="258" spans="1:9" ht="15.75" x14ac:dyDescent="0.25">
      <c r="A258" s="216">
        <v>41762</v>
      </c>
      <c r="B258" s="342" t="s">
        <v>1802</v>
      </c>
      <c r="C258" s="343" t="s">
        <v>2998</v>
      </c>
      <c r="D258" s="214" t="s">
        <v>18</v>
      </c>
      <c r="E258" s="235">
        <v>887</v>
      </c>
      <c r="F258" s="35">
        <v>41762</v>
      </c>
      <c r="G258" s="44">
        <v>887</v>
      </c>
      <c r="H258" s="243">
        <f t="shared" si="4"/>
        <v>0</v>
      </c>
      <c r="I258" s="214"/>
    </row>
    <row r="259" spans="1:9" ht="15.75" x14ac:dyDescent="0.25">
      <c r="A259" s="216">
        <v>41763</v>
      </c>
      <c r="B259" s="342" t="s">
        <v>1803</v>
      </c>
      <c r="C259" s="343" t="s">
        <v>2998</v>
      </c>
      <c r="D259" s="214" t="s">
        <v>269</v>
      </c>
      <c r="E259" s="235">
        <v>3072</v>
      </c>
      <c r="F259" s="35">
        <v>41762</v>
      </c>
      <c r="G259" s="44">
        <v>3072</v>
      </c>
      <c r="H259" s="243">
        <f t="shared" si="4"/>
        <v>0</v>
      </c>
      <c r="I259" s="214"/>
    </row>
    <row r="260" spans="1:9" ht="15.75" x14ac:dyDescent="0.25">
      <c r="A260" s="216">
        <v>41763</v>
      </c>
      <c r="B260" s="342" t="s">
        <v>1804</v>
      </c>
      <c r="C260" s="343" t="s">
        <v>2998</v>
      </c>
      <c r="D260" s="214" t="s">
        <v>116</v>
      </c>
      <c r="E260" s="235">
        <v>3479.5</v>
      </c>
      <c r="F260" s="35">
        <v>41763</v>
      </c>
      <c r="G260" s="44">
        <v>3479.5</v>
      </c>
      <c r="H260" s="243">
        <f t="shared" si="4"/>
        <v>0</v>
      </c>
      <c r="I260" s="58"/>
    </row>
    <row r="261" spans="1:9" ht="15.75" x14ac:dyDescent="0.25">
      <c r="A261" s="216">
        <v>41763</v>
      </c>
      <c r="B261" s="342" t="s">
        <v>1805</v>
      </c>
      <c r="C261" s="343" t="s">
        <v>2998</v>
      </c>
      <c r="D261" s="214" t="s">
        <v>8</v>
      </c>
      <c r="E261" s="235">
        <v>512.04999999999995</v>
      </c>
      <c r="F261" s="35">
        <v>41763</v>
      </c>
      <c r="G261" s="44">
        <v>512.04999999999995</v>
      </c>
      <c r="H261" s="243">
        <f t="shared" si="4"/>
        <v>0</v>
      </c>
      <c r="I261" s="214" t="s">
        <v>8</v>
      </c>
    </row>
    <row r="262" spans="1:9" ht="15.75" x14ac:dyDescent="0.25">
      <c r="A262" s="216">
        <v>41763</v>
      </c>
      <c r="B262" s="342" t="s">
        <v>1806</v>
      </c>
      <c r="C262" s="343" t="s">
        <v>2998</v>
      </c>
      <c r="D262" s="214" t="s">
        <v>47</v>
      </c>
      <c r="E262" s="235">
        <v>4761.6000000000004</v>
      </c>
      <c r="F262" s="35">
        <v>41764</v>
      </c>
      <c r="G262" s="44">
        <v>4761.6000000000004</v>
      </c>
      <c r="H262" s="243">
        <f t="shared" si="4"/>
        <v>0</v>
      </c>
      <c r="I262" s="214" t="s">
        <v>27</v>
      </c>
    </row>
    <row r="263" spans="1:9" ht="15.75" x14ac:dyDescent="0.25">
      <c r="A263" s="216">
        <v>41763</v>
      </c>
      <c r="B263" s="342" t="s">
        <v>1807</v>
      </c>
      <c r="C263" s="343" t="s">
        <v>2998</v>
      </c>
      <c r="D263" s="214" t="s">
        <v>34</v>
      </c>
      <c r="E263" s="235">
        <v>2448</v>
      </c>
      <c r="F263" s="35">
        <v>41764</v>
      </c>
      <c r="G263" s="44">
        <v>2448</v>
      </c>
      <c r="H263" s="243">
        <f t="shared" ref="H263:H326" si="5">E263-G263</f>
        <v>0</v>
      </c>
      <c r="I263" s="214" t="s">
        <v>27</v>
      </c>
    </row>
    <row r="264" spans="1:9" ht="15.75" x14ac:dyDescent="0.25">
      <c r="A264" s="216">
        <v>41763</v>
      </c>
      <c r="B264" s="342" t="s">
        <v>1808</v>
      </c>
      <c r="C264" s="343" t="s">
        <v>2998</v>
      </c>
      <c r="D264" s="214" t="s">
        <v>123</v>
      </c>
      <c r="E264" s="235">
        <v>2309.6</v>
      </c>
      <c r="F264" s="39" t="s">
        <v>3021</v>
      </c>
      <c r="G264" s="44">
        <v>2309.6</v>
      </c>
      <c r="H264" s="243">
        <f t="shared" si="5"/>
        <v>0</v>
      </c>
      <c r="I264" s="214" t="s">
        <v>8</v>
      </c>
    </row>
    <row r="265" spans="1:9" ht="15.75" x14ac:dyDescent="0.25">
      <c r="A265" s="216">
        <v>41763</v>
      </c>
      <c r="B265" s="342" t="s">
        <v>1809</v>
      </c>
      <c r="C265" s="343" t="s">
        <v>2998</v>
      </c>
      <c r="D265" s="214" t="s">
        <v>49</v>
      </c>
      <c r="E265" s="235">
        <v>5092</v>
      </c>
      <c r="F265" s="35">
        <v>41763</v>
      </c>
      <c r="G265" s="44">
        <v>5092</v>
      </c>
      <c r="H265" s="243">
        <f t="shared" si="5"/>
        <v>0</v>
      </c>
      <c r="I265" s="214"/>
    </row>
    <row r="266" spans="1:9" ht="15.75" x14ac:dyDescent="0.25">
      <c r="A266" s="216">
        <v>41763</v>
      </c>
      <c r="B266" s="342" t="s">
        <v>1810</v>
      </c>
      <c r="C266" s="343" t="s">
        <v>2998</v>
      </c>
      <c r="D266" s="214" t="s">
        <v>119</v>
      </c>
      <c r="E266" s="235">
        <v>4116</v>
      </c>
      <c r="F266" s="35">
        <v>41764</v>
      </c>
      <c r="G266" s="44">
        <v>4116</v>
      </c>
      <c r="H266" s="243">
        <f t="shared" si="5"/>
        <v>0</v>
      </c>
      <c r="I266" s="214" t="s">
        <v>65</v>
      </c>
    </row>
    <row r="267" spans="1:9" ht="15.75" x14ac:dyDescent="0.25">
      <c r="A267" s="216">
        <v>41763</v>
      </c>
      <c r="B267" s="342" t="s">
        <v>1811</v>
      </c>
      <c r="C267" s="343" t="s">
        <v>2998</v>
      </c>
      <c r="D267" s="214" t="s">
        <v>260</v>
      </c>
      <c r="E267" s="235">
        <v>1200</v>
      </c>
      <c r="F267" s="35">
        <v>41764</v>
      </c>
      <c r="G267" s="44">
        <v>1200</v>
      </c>
      <c r="H267" s="243">
        <f t="shared" si="5"/>
        <v>0</v>
      </c>
      <c r="I267" s="214" t="s">
        <v>65</v>
      </c>
    </row>
    <row r="268" spans="1:9" ht="15.75" x14ac:dyDescent="0.25">
      <c r="A268" s="216">
        <v>41763</v>
      </c>
      <c r="B268" s="342" t="s">
        <v>1812</v>
      </c>
      <c r="C268" s="343" t="s">
        <v>2998</v>
      </c>
      <c r="D268" s="214" t="s">
        <v>136</v>
      </c>
      <c r="E268" s="235">
        <v>5262</v>
      </c>
      <c r="F268" s="35">
        <v>41763</v>
      </c>
      <c r="G268" s="44">
        <v>5262</v>
      </c>
      <c r="H268" s="243">
        <f t="shared" si="5"/>
        <v>0</v>
      </c>
      <c r="I268" s="214"/>
    </row>
    <row r="269" spans="1:9" ht="15.75" x14ac:dyDescent="0.25">
      <c r="A269" s="216">
        <v>41763</v>
      </c>
      <c r="B269" s="342" t="s">
        <v>1813</v>
      </c>
      <c r="C269" s="343" t="s">
        <v>2998</v>
      </c>
      <c r="D269" s="214" t="s">
        <v>130</v>
      </c>
      <c r="E269" s="235">
        <v>8025</v>
      </c>
      <c r="F269" s="35">
        <v>41764</v>
      </c>
      <c r="G269" s="44">
        <v>8025</v>
      </c>
      <c r="H269" s="243">
        <f t="shared" si="5"/>
        <v>0</v>
      </c>
      <c r="I269" s="214" t="s">
        <v>21</v>
      </c>
    </row>
    <row r="270" spans="1:9" ht="15.75" x14ac:dyDescent="0.25">
      <c r="A270" s="216">
        <v>41763</v>
      </c>
      <c r="B270" s="342" t="s">
        <v>1815</v>
      </c>
      <c r="C270" s="343" t="s">
        <v>2998</v>
      </c>
      <c r="D270" s="214" t="s">
        <v>83</v>
      </c>
      <c r="E270" s="235">
        <v>3381.2</v>
      </c>
      <c r="F270" s="35">
        <v>41764</v>
      </c>
      <c r="G270" s="44">
        <v>3381.2</v>
      </c>
      <c r="H270" s="243">
        <f t="shared" si="5"/>
        <v>0</v>
      </c>
      <c r="I270" s="214" t="s">
        <v>21</v>
      </c>
    </row>
    <row r="271" spans="1:9" ht="15.75" x14ac:dyDescent="0.25">
      <c r="A271" s="216">
        <v>41763</v>
      </c>
      <c r="B271" s="342" t="s">
        <v>1816</v>
      </c>
      <c r="C271" s="343" t="s">
        <v>2998</v>
      </c>
      <c r="D271" s="214" t="s">
        <v>29</v>
      </c>
      <c r="E271" s="235">
        <v>5222.3999999999996</v>
      </c>
      <c r="F271" s="35">
        <v>41764</v>
      </c>
      <c r="G271" s="44">
        <v>5222.3999999999996</v>
      </c>
      <c r="H271" s="243">
        <f t="shared" si="5"/>
        <v>0</v>
      </c>
      <c r="I271" s="214" t="s">
        <v>27</v>
      </c>
    </row>
    <row r="272" spans="1:9" ht="15.75" x14ac:dyDescent="0.25">
      <c r="A272" s="216">
        <v>41763</v>
      </c>
      <c r="B272" s="342" t="s">
        <v>1817</v>
      </c>
      <c r="C272" s="343" t="s">
        <v>2998</v>
      </c>
      <c r="D272" s="220" t="s">
        <v>53</v>
      </c>
      <c r="E272" s="241">
        <v>0</v>
      </c>
      <c r="F272" s="33"/>
      <c r="G272" s="44"/>
      <c r="H272" s="243">
        <f t="shared" si="5"/>
        <v>0</v>
      </c>
      <c r="I272" s="214" t="s">
        <v>512</v>
      </c>
    </row>
    <row r="273" spans="1:9" ht="15.75" x14ac:dyDescent="0.25">
      <c r="A273" s="216">
        <v>41763</v>
      </c>
      <c r="B273" s="342" t="s">
        <v>1819</v>
      </c>
      <c r="C273" s="343" t="s">
        <v>2998</v>
      </c>
      <c r="D273" s="214" t="s">
        <v>58</v>
      </c>
      <c r="E273" s="235">
        <v>8905.6</v>
      </c>
      <c r="F273" s="35">
        <v>41764</v>
      </c>
      <c r="G273" s="44">
        <v>8905.6</v>
      </c>
      <c r="H273" s="243">
        <f t="shared" si="5"/>
        <v>0</v>
      </c>
      <c r="I273" s="214" t="s">
        <v>27</v>
      </c>
    </row>
    <row r="274" spans="1:9" ht="15.75" x14ac:dyDescent="0.25">
      <c r="A274" s="216">
        <v>41763</v>
      </c>
      <c r="B274" s="342" t="s">
        <v>1820</v>
      </c>
      <c r="C274" s="343" t="s">
        <v>2998</v>
      </c>
      <c r="D274" s="220" t="s">
        <v>53</v>
      </c>
      <c r="E274" s="241">
        <v>0</v>
      </c>
      <c r="F274" s="33"/>
      <c r="G274" s="44"/>
      <c r="H274" s="243">
        <f t="shared" si="5"/>
        <v>0</v>
      </c>
      <c r="I274" s="214" t="s">
        <v>1239</v>
      </c>
    </row>
    <row r="275" spans="1:9" ht="15.75" x14ac:dyDescent="0.25">
      <c r="A275" s="216">
        <v>41763</v>
      </c>
      <c r="B275" s="342" t="s">
        <v>1821</v>
      </c>
      <c r="C275" s="343" t="s">
        <v>2998</v>
      </c>
      <c r="D275" s="214" t="s">
        <v>215</v>
      </c>
      <c r="E275" s="235">
        <v>1431.4</v>
      </c>
      <c r="F275" s="35">
        <v>41763</v>
      </c>
      <c r="G275" s="44">
        <v>1431.4</v>
      </c>
      <c r="H275" s="243">
        <f t="shared" si="5"/>
        <v>0</v>
      </c>
      <c r="I275" s="214" t="s">
        <v>8</v>
      </c>
    </row>
    <row r="276" spans="1:9" ht="15.75" x14ac:dyDescent="0.25">
      <c r="A276" s="216">
        <v>41763</v>
      </c>
      <c r="B276" s="342" t="s">
        <v>1823</v>
      </c>
      <c r="C276" s="343" t="s">
        <v>2998</v>
      </c>
      <c r="D276" s="214" t="s">
        <v>124</v>
      </c>
      <c r="E276" s="235">
        <v>5025</v>
      </c>
      <c r="F276" s="35">
        <v>41764</v>
      </c>
      <c r="G276" s="44">
        <v>5025</v>
      </c>
      <c r="H276" s="243">
        <f t="shared" si="5"/>
        <v>0</v>
      </c>
      <c r="I276" s="214" t="s">
        <v>27</v>
      </c>
    </row>
    <row r="277" spans="1:9" ht="15.75" x14ac:dyDescent="0.25">
      <c r="A277" s="216">
        <v>41763</v>
      </c>
      <c r="B277" s="342" t="s">
        <v>1825</v>
      </c>
      <c r="C277" s="343" t="s">
        <v>2998</v>
      </c>
      <c r="D277" s="214" t="s">
        <v>55</v>
      </c>
      <c r="E277" s="235">
        <v>5492.2</v>
      </c>
      <c r="F277" s="35">
        <v>41763</v>
      </c>
      <c r="G277" s="44">
        <v>5492.2</v>
      </c>
      <c r="H277" s="243">
        <f t="shared" si="5"/>
        <v>0</v>
      </c>
      <c r="I277" s="214" t="s">
        <v>8</v>
      </c>
    </row>
    <row r="278" spans="1:9" ht="15.75" x14ac:dyDescent="0.25">
      <c r="A278" s="216">
        <v>41763</v>
      </c>
      <c r="B278" s="342" t="s">
        <v>1826</v>
      </c>
      <c r="C278" s="343" t="s">
        <v>2998</v>
      </c>
      <c r="D278" s="214" t="s">
        <v>8</v>
      </c>
      <c r="E278" s="235">
        <v>168</v>
      </c>
      <c r="F278" s="35">
        <v>41763</v>
      </c>
      <c r="G278" s="44">
        <v>168</v>
      </c>
      <c r="H278" s="243">
        <f t="shared" si="5"/>
        <v>0</v>
      </c>
      <c r="I278" s="214" t="s">
        <v>8</v>
      </c>
    </row>
    <row r="279" spans="1:9" ht="15.75" x14ac:dyDescent="0.25">
      <c r="A279" s="216">
        <v>41763</v>
      </c>
      <c r="B279" s="342" t="s">
        <v>1827</v>
      </c>
      <c r="C279" s="343" t="s">
        <v>2998</v>
      </c>
      <c r="D279" s="214" t="s">
        <v>1782</v>
      </c>
      <c r="E279" s="235">
        <v>1728</v>
      </c>
      <c r="F279" s="35">
        <v>41764</v>
      </c>
      <c r="G279" s="44">
        <v>1728</v>
      </c>
      <c r="H279" s="243">
        <f t="shared" si="5"/>
        <v>0</v>
      </c>
      <c r="I279" s="214" t="s">
        <v>27</v>
      </c>
    </row>
    <row r="280" spans="1:9" ht="15.75" x14ac:dyDescent="0.25">
      <c r="A280" s="216">
        <v>41763</v>
      </c>
      <c r="B280" s="342" t="s">
        <v>1829</v>
      </c>
      <c r="C280" s="343" t="s">
        <v>2998</v>
      </c>
      <c r="D280" s="214" t="s">
        <v>19</v>
      </c>
      <c r="E280" s="235">
        <v>18104.400000000001</v>
      </c>
      <c r="F280" s="47" t="s">
        <v>3022</v>
      </c>
      <c r="G280" s="44">
        <v>18104.400000000001</v>
      </c>
      <c r="H280" s="243">
        <f t="shared" si="5"/>
        <v>0</v>
      </c>
      <c r="I280" s="214" t="s">
        <v>492</v>
      </c>
    </row>
    <row r="281" spans="1:9" ht="15.75" x14ac:dyDescent="0.25">
      <c r="A281" s="216">
        <v>41763</v>
      </c>
      <c r="B281" s="342" t="s">
        <v>1830</v>
      </c>
      <c r="C281" s="343" t="s">
        <v>2998</v>
      </c>
      <c r="D281" s="214" t="s">
        <v>3023</v>
      </c>
      <c r="E281" s="235">
        <v>28729.599999999999</v>
      </c>
      <c r="F281" s="38" t="s">
        <v>3024</v>
      </c>
      <c r="G281" s="44">
        <v>28729.599999999999</v>
      </c>
      <c r="H281" s="243">
        <f t="shared" si="5"/>
        <v>0</v>
      </c>
      <c r="I281" s="214" t="s">
        <v>65</v>
      </c>
    </row>
    <row r="282" spans="1:9" ht="15.75" x14ac:dyDescent="0.25">
      <c r="A282" s="216">
        <v>41763</v>
      </c>
      <c r="B282" s="342" t="s">
        <v>1831</v>
      </c>
      <c r="C282" s="343" t="s">
        <v>2998</v>
      </c>
      <c r="D282" s="214" t="s">
        <v>180</v>
      </c>
      <c r="E282" s="235">
        <v>6872.4</v>
      </c>
      <c r="F282" s="35">
        <v>41765</v>
      </c>
      <c r="G282" s="44">
        <v>6872.4</v>
      </c>
      <c r="H282" s="243">
        <f t="shared" si="5"/>
        <v>0</v>
      </c>
      <c r="I282" s="214" t="s">
        <v>12</v>
      </c>
    </row>
    <row r="283" spans="1:9" ht="15.75" x14ac:dyDescent="0.25">
      <c r="A283" s="216">
        <v>41763</v>
      </c>
      <c r="B283" s="342" t="s">
        <v>1833</v>
      </c>
      <c r="C283" s="343" t="s">
        <v>2998</v>
      </c>
      <c r="D283" s="214" t="s">
        <v>163</v>
      </c>
      <c r="E283" s="235">
        <v>1387.5</v>
      </c>
      <c r="F283" s="35">
        <v>41763</v>
      </c>
      <c r="G283" s="44">
        <v>1387.5</v>
      </c>
      <c r="H283" s="243">
        <f t="shared" si="5"/>
        <v>0</v>
      </c>
      <c r="I283" s="214"/>
    </row>
    <row r="284" spans="1:9" ht="15.75" x14ac:dyDescent="0.25">
      <c r="A284" s="216">
        <v>41763</v>
      </c>
      <c r="B284" s="342" t="s">
        <v>1834</v>
      </c>
      <c r="C284" s="343" t="s">
        <v>2998</v>
      </c>
      <c r="D284" s="214" t="s">
        <v>11</v>
      </c>
      <c r="E284" s="235">
        <v>42917.599999999999</v>
      </c>
      <c r="F284" s="35">
        <v>41788</v>
      </c>
      <c r="G284" s="44">
        <v>42917.599999999999</v>
      </c>
      <c r="H284" s="243">
        <f t="shared" si="5"/>
        <v>0</v>
      </c>
      <c r="I284" s="214" t="s">
        <v>12</v>
      </c>
    </row>
    <row r="285" spans="1:9" ht="15.75" x14ac:dyDescent="0.25">
      <c r="A285" s="216">
        <v>41763</v>
      </c>
      <c r="B285" s="342" t="s">
        <v>1836</v>
      </c>
      <c r="C285" s="343" t="s">
        <v>2998</v>
      </c>
      <c r="D285" s="214" t="s">
        <v>98</v>
      </c>
      <c r="E285" s="235">
        <v>5785.2</v>
      </c>
      <c r="F285" s="35">
        <v>41765</v>
      </c>
      <c r="G285" s="44">
        <v>5785.2</v>
      </c>
      <c r="H285" s="243">
        <f t="shared" si="5"/>
        <v>0</v>
      </c>
      <c r="I285" s="214" t="s">
        <v>12</v>
      </c>
    </row>
    <row r="286" spans="1:9" ht="15.75" x14ac:dyDescent="0.25">
      <c r="A286" s="216">
        <v>41763</v>
      </c>
      <c r="B286" s="342" t="s">
        <v>1837</v>
      </c>
      <c r="C286" s="343" t="s">
        <v>2998</v>
      </c>
      <c r="D286" s="214" t="s">
        <v>12</v>
      </c>
      <c r="E286" s="235">
        <v>116</v>
      </c>
      <c r="F286" s="35">
        <v>41763</v>
      </c>
      <c r="G286" s="44">
        <v>116</v>
      </c>
      <c r="H286" s="243">
        <f t="shared" si="5"/>
        <v>0</v>
      </c>
      <c r="I286" s="214"/>
    </row>
    <row r="287" spans="1:9" ht="15.75" x14ac:dyDescent="0.25">
      <c r="A287" s="216">
        <v>41763</v>
      </c>
      <c r="B287" s="342" t="s">
        <v>1838</v>
      </c>
      <c r="C287" s="343" t="s">
        <v>2998</v>
      </c>
      <c r="D287" s="214" t="s">
        <v>99</v>
      </c>
      <c r="E287" s="235">
        <v>860.1</v>
      </c>
      <c r="F287" s="35">
        <v>41763</v>
      </c>
      <c r="G287" s="44">
        <v>860.1</v>
      </c>
      <c r="H287" s="243">
        <f t="shared" si="5"/>
        <v>0</v>
      </c>
      <c r="I287" s="214"/>
    </row>
    <row r="288" spans="1:9" ht="15.75" x14ac:dyDescent="0.25">
      <c r="A288" s="216">
        <v>41763</v>
      </c>
      <c r="B288" s="342" t="s">
        <v>1839</v>
      </c>
      <c r="C288" s="343" t="s">
        <v>2998</v>
      </c>
      <c r="D288" s="214" t="s">
        <v>2801</v>
      </c>
      <c r="E288" s="235">
        <v>5261</v>
      </c>
      <c r="F288" s="35">
        <v>41764</v>
      </c>
      <c r="G288" s="44">
        <v>5261</v>
      </c>
      <c r="H288" s="243">
        <f t="shared" si="5"/>
        <v>0</v>
      </c>
      <c r="I288" s="214" t="s">
        <v>65</v>
      </c>
    </row>
    <row r="289" spans="1:9" ht="15.75" x14ac:dyDescent="0.25">
      <c r="A289" s="216">
        <v>41763</v>
      </c>
      <c r="B289" s="342" t="s">
        <v>1841</v>
      </c>
      <c r="C289" s="343" t="s">
        <v>2998</v>
      </c>
      <c r="D289" s="214" t="s">
        <v>51</v>
      </c>
      <c r="E289" s="235">
        <v>1568.6</v>
      </c>
      <c r="F289" s="35">
        <v>41763</v>
      </c>
      <c r="G289" s="44">
        <v>1568.6</v>
      </c>
      <c r="H289" s="243">
        <f t="shared" si="5"/>
        <v>0</v>
      </c>
      <c r="I289" s="214"/>
    </row>
    <row r="290" spans="1:9" ht="15.75" x14ac:dyDescent="0.25">
      <c r="A290" s="216">
        <v>41763</v>
      </c>
      <c r="B290" s="342" t="s">
        <v>1842</v>
      </c>
      <c r="C290" s="343" t="s">
        <v>2998</v>
      </c>
      <c r="D290" s="214" t="s">
        <v>237</v>
      </c>
      <c r="E290" s="235">
        <v>7872</v>
      </c>
      <c r="F290" s="35">
        <v>41764</v>
      </c>
      <c r="G290" s="44">
        <v>7872</v>
      </c>
      <c r="H290" s="243">
        <f t="shared" si="5"/>
        <v>0</v>
      </c>
      <c r="I290" s="214" t="s">
        <v>21</v>
      </c>
    </row>
    <row r="291" spans="1:9" ht="15.75" x14ac:dyDescent="0.25">
      <c r="A291" s="216">
        <v>41763</v>
      </c>
      <c r="B291" s="342" t="s">
        <v>1843</v>
      </c>
      <c r="C291" s="343" t="s">
        <v>2998</v>
      </c>
      <c r="D291" s="214" t="s">
        <v>68</v>
      </c>
      <c r="E291" s="235">
        <v>5841</v>
      </c>
      <c r="F291" s="35">
        <v>41763</v>
      </c>
      <c r="G291" s="44">
        <v>5841</v>
      </c>
      <c r="H291" s="243">
        <f t="shared" si="5"/>
        <v>0</v>
      </c>
      <c r="I291" s="214"/>
    </row>
    <row r="292" spans="1:9" ht="15.75" x14ac:dyDescent="0.25">
      <c r="A292" s="216">
        <v>41763</v>
      </c>
      <c r="B292" s="342" t="s">
        <v>1844</v>
      </c>
      <c r="C292" s="343" t="s">
        <v>2998</v>
      </c>
      <c r="D292" s="214" t="s">
        <v>68</v>
      </c>
      <c r="E292" s="235">
        <v>19</v>
      </c>
      <c r="F292" s="35">
        <v>41763</v>
      </c>
      <c r="G292" s="44">
        <v>19</v>
      </c>
      <c r="H292" s="243">
        <f t="shared" si="5"/>
        <v>0</v>
      </c>
      <c r="I292" s="214"/>
    </row>
    <row r="293" spans="1:9" ht="15.75" x14ac:dyDescent="0.25">
      <c r="A293" s="216">
        <v>41763</v>
      </c>
      <c r="B293" s="342" t="s">
        <v>1847</v>
      </c>
      <c r="C293" s="343" t="s">
        <v>2998</v>
      </c>
      <c r="D293" s="214" t="s">
        <v>1033</v>
      </c>
      <c r="E293" s="235">
        <v>6745.2</v>
      </c>
      <c r="F293" s="35">
        <v>41763</v>
      </c>
      <c r="G293" s="44">
        <v>6745.2</v>
      </c>
      <c r="H293" s="243">
        <f t="shared" si="5"/>
        <v>0</v>
      </c>
      <c r="I293" s="214"/>
    </row>
    <row r="294" spans="1:9" ht="15.75" x14ac:dyDescent="0.25">
      <c r="A294" s="216">
        <v>41763</v>
      </c>
      <c r="B294" s="342" t="s">
        <v>1848</v>
      </c>
      <c r="C294" s="343" t="s">
        <v>2998</v>
      </c>
      <c r="D294" s="214" t="s">
        <v>873</v>
      </c>
      <c r="E294" s="235">
        <v>10016.4</v>
      </c>
      <c r="F294" s="35">
        <v>41763</v>
      </c>
      <c r="G294" s="44">
        <v>10016.4</v>
      </c>
      <c r="H294" s="243">
        <f t="shared" si="5"/>
        <v>0</v>
      </c>
      <c r="I294" s="214"/>
    </row>
    <row r="295" spans="1:9" ht="15.75" x14ac:dyDescent="0.25">
      <c r="A295" s="216">
        <v>41763</v>
      </c>
      <c r="B295" s="342" t="s">
        <v>1849</v>
      </c>
      <c r="C295" s="343" t="s">
        <v>2998</v>
      </c>
      <c r="D295" s="214" t="s">
        <v>14</v>
      </c>
      <c r="E295" s="235">
        <v>3360</v>
      </c>
      <c r="F295" s="35">
        <v>41764</v>
      </c>
      <c r="G295" s="44">
        <v>3360</v>
      </c>
      <c r="H295" s="243">
        <f t="shared" si="5"/>
        <v>0</v>
      </c>
      <c r="I295" s="214" t="s">
        <v>65</v>
      </c>
    </row>
    <row r="296" spans="1:9" ht="15.75" x14ac:dyDescent="0.25">
      <c r="A296" s="216">
        <v>41763</v>
      </c>
      <c r="B296" s="342" t="s">
        <v>1850</v>
      </c>
      <c r="C296" s="343" t="s">
        <v>2998</v>
      </c>
      <c r="D296" s="214" t="s">
        <v>1054</v>
      </c>
      <c r="E296" s="235">
        <v>431</v>
      </c>
      <c r="F296" s="35">
        <v>41763</v>
      </c>
      <c r="G296" s="44">
        <v>431</v>
      </c>
      <c r="H296" s="243">
        <f t="shared" si="5"/>
        <v>0</v>
      </c>
      <c r="I296" s="214"/>
    </row>
    <row r="297" spans="1:9" ht="15.75" x14ac:dyDescent="0.25">
      <c r="A297" s="216">
        <v>41763</v>
      </c>
      <c r="B297" s="342" t="s">
        <v>1851</v>
      </c>
      <c r="C297" s="343" t="s">
        <v>2998</v>
      </c>
      <c r="D297" s="214" t="s">
        <v>152</v>
      </c>
      <c r="E297" s="235">
        <v>8345</v>
      </c>
      <c r="F297" s="35">
        <v>41763</v>
      </c>
      <c r="G297" s="44">
        <v>8345</v>
      </c>
      <c r="H297" s="243">
        <f t="shared" si="5"/>
        <v>0</v>
      </c>
      <c r="I297" s="214"/>
    </row>
    <row r="298" spans="1:9" ht="15.75" x14ac:dyDescent="0.25">
      <c r="A298" s="216">
        <v>41763</v>
      </c>
      <c r="B298" s="342" t="s">
        <v>1853</v>
      </c>
      <c r="C298" s="343" t="s">
        <v>2998</v>
      </c>
      <c r="D298" s="214" t="s">
        <v>194</v>
      </c>
      <c r="E298" s="235">
        <v>17971.2</v>
      </c>
      <c r="F298" s="35">
        <v>41763</v>
      </c>
      <c r="G298" s="44">
        <v>17971.2</v>
      </c>
      <c r="H298" s="243">
        <f t="shared" si="5"/>
        <v>0</v>
      </c>
      <c r="I298" s="214"/>
    </row>
    <row r="299" spans="1:9" ht="15.75" x14ac:dyDescent="0.25">
      <c r="A299" s="216">
        <v>41764</v>
      </c>
      <c r="B299" s="342" t="s">
        <v>1855</v>
      </c>
      <c r="C299" s="343" t="s">
        <v>2998</v>
      </c>
      <c r="D299" s="214" t="s">
        <v>307</v>
      </c>
      <c r="E299" s="235">
        <v>13884</v>
      </c>
      <c r="F299" s="38" t="s">
        <v>3450</v>
      </c>
      <c r="G299" s="44">
        <v>13884</v>
      </c>
      <c r="H299" s="243">
        <f t="shared" si="5"/>
        <v>0</v>
      </c>
      <c r="I299" s="214" t="s">
        <v>65</v>
      </c>
    </row>
    <row r="300" spans="1:9" ht="15.75" x14ac:dyDescent="0.25">
      <c r="A300" s="216">
        <v>41764</v>
      </c>
      <c r="B300" s="342" t="s">
        <v>1856</v>
      </c>
      <c r="C300" s="343" t="s">
        <v>2998</v>
      </c>
      <c r="D300" s="214" t="s">
        <v>374</v>
      </c>
      <c r="E300" s="235">
        <v>9257</v>
      </c>
      <c r="F300" s="35">
        <v>41764</v>
      </c>
      <c r="G300" s="44">
        <v>9257</v>
      </c>
      <c r="H300" s="243">
        <f t="shared" si="5"/>
        <v>0</v>
      </c>
      <c r="I300" s="58"/>
    </row>
    <row r="301" spans="1:9" ht="15.75" x14ac:dyDescent="0.25">
      <c r="A301" s="216">
        <v>41764</v>
      </c>
      <c r="B301" s="342" t="s">
        <v>1857</v>
      </c>
      <c r="C301" s="343" t="s">
        <v>2998</v>
      </c>
      <c r="D301" s="214" t="s">
        <v>144</v>
      </c>
      <c r="E301" s="235">
        <v>4833</v>
      </c>
      <c r="F301" s="35">
        <v>41764</v>
      </c>
      <c r="G301" s="44">
        <v>4833</v>
      </c>
      <c r="H301" s="243">
        <f t="shared" si="5"/>
        <v>0</v>
      </c>
      <c r="I301" s="214" t="s">
        <v>65</v>
      </c>
    </row>
    <row r="302" spans="1:9" ht="15.75" x14ac:dyDescent="0.25">
      <c r="A302" s="216">
        <v>41764</v>
      </c>
      <c r="B302" s="342" t="s">
        <v>1858</v>
      </c>
      <c r="C302" s="343" t="s">
        <v>2998</v>
      </c>
      <c r="D302" s="214" t="s">
        <v>83</v>
      </c>
      <c r="E302" s="235">
        <v>5240.5</v>
      </c>
      <c r="F302" s="35">
        <v>41764</v>
      </c>
      <c r="G302" s="44">
        <v>5240.5</v>
      </c>
      <c r="H302" s="243">
        <f t="shared" si="5"/>
        <v>0</v>
      </c>
      <c r="I302" s="214"/>
    </row>
    <row r="303" spans="1:9" ht="15.75" x14ac:dyDescent="0.25">
      <c r="A303" s="216">
        <v>41764</v>
      </c>
      <c r="B303" s="342" t="s">
        <v>1859</v>
      </c>
      <c r="C303" s="343" t="s">
        <v>2998</v>
      </c>
      <c r="D303" s="214" t="s">
        <v>49</v>
      </c>
      <c r="E303" s="235">
        <v>2269.8000000000002</v>
      </c>
      <c r="F303" s="35">
        <v>41764</v>
      </c>
      <c r="G303" s="44">
        <v>2269.8000000000002</v>
      </c>
      <c r="H303" s="243">
        <f t="shared" si="5"/>
        <v>0</v>
      </c>
      <c r="I303" s="214"/>
    </row>
    <row r="304" spans="1:9" ht="15.75" x14ac:dyDescent="0.25">
      <c r="A304" s="216">
        <v>41764</v>
      </c>
      <c r="B304" s="342" t="s">
        <v>1860</v>
      </c>
      <c r="C304" s="343" t="s">
        <v>2998</v>
      </c>
      <c r="D304" s="214" t="s">
        <v>28</v>
      </c>
      <c r="E304" s="235">
        <v>8186</v>
      </c>
      <c r="F304" s="35">
        <v>41764</v>
      </c>
      <c r="G304" s="44">
        <v>8186</v>
      </c>
      <c r="H304" s="243">
        <f t="shared" si="5"/>
        <v>0</v>
      </c>
      <c r="I304" s="214"/>
    </row>
    <row r="305" spans="1:9" ht="15.75" x14ac:dyDescent="0.25">
      <c r="A305" s="216">
        <v>41764</v>
      </c>
      <c r="B305" s="342" t="s">
        <v>1862</v>
      </c>
      <c r="C305" s="343" t="s">
        <v>2998</v>
      </c>
      <c r="D305" s="214" t="s">
        <v>49</v>
      </c>
      <c r="E305" s="235">
        <v>2580</v>
      </c>
      <c r="F305" s="35">
        <v>41765</v>
      </c>
      <c r="G305" s="44">
        <v>2580</v>
      </c>
      <c r="H305" s="243">
        <f t="shared" si="5"/>
        <v>0</v>
      </c>
      <c r="I305" s="214" t="s">
        <v>8</v>
      </c>
    </row>
    <row r="306" spans="1:9" ht="15.75" x14ac:dyDescent="0.25">
      <c r="A306" s="216">
        <v>41764</v>
      </c>
      <c r="B306" s="342" t="s">
        <v>1863</v>
      </c>
      <c r="C306" s="343" t="s">
        <v>2998</v>
      </c>
      <c r="D306" s="214" t="s">
        <v>55</v>
      </c>
      <c r="E306" s="235">
        <v>10713.4</v>
      </c>
      <c r="F306" s="38" t="s">
        <v>3025</v>
      </c>
      <c r="G306" s="44">
        <v>10713.4</v>
      </c>
      <c r="H306" s="243">
        <f t="shared" si="5"/>
        <v>0</v>
      </c>
      <c r="I306" s="214"/>
    </row>
    <row r="307" spans="1:9" ht="15.75" x14ac:dyDescent="0.25">
      <c r="A307" s="216">
        <v>41764</v>
      </c>
      <c r="B307" s="342" t="s">
        <v>1864</v>
      </c>
      <c r="C307" s="343" t="s">
        <v>2998</v>
      </c>
      <c r="D307" s="214" t="s">
        <v>130</v>
      </c>
      <c r="E307" s="235">
        <v>8565.2000000000007</v>
      </c>
      <c r="F307" s="35">
        <v>41766</v>
      </c>
      <c r="G307" s="44">
        <v>8565.2000000000007</v>
      </c>
      <c r="H307" s="243">
        <f t="shared" si="5"/>
        <v>0</v>
      </c>
      <c r="I307" s="214" t="s">
        <v>21</v>
      </c>
    </row>
    <row r="308" spans="1:9" ht="15.75" x14ac:dyDescent="0.25">
      <c r="A308" s="216">
        <v>41764</v>
      </c>
      <c r="B308" s="342" t="s">
        <v>1865</v>
      </c>
      <c r="C308" s="343" t="s">
        <v>2998</v>
      </c>
      <c r="D308" s="214" t="s">
        <v>1782</v>
      </c>
      <c r="E308" s="235">
        <v>1260.5</v>
      </c>
      <c r="F308" s="35">
        <v>41764</v>
      </c>
      <c r="G308" s="44">
        <v>1260.5</v>
      </c>
      <c r="H308" s="243">
        <f t="shared" si="5"/>
        <v>0</v>
      </c>
      <c r="I308" s="214" t="s">
        <v>65</v>
      </c>
    </row>
    <row r="309" spans="1:9" ht="15.75" x14ac:dyDescent="0.25">
      <c r="A309" s="216">
        <v>41764</v>
      </c>
      <c r="B309" s="342" t="s">
        <v>1866</v>
      </c>
      <c r="C309" s="343" t="s">
        <v>2998</v>
      </c>
      <c r="D309" s="214" t="s">
        <v>36</v>
      </c>
      <c r="E309" s="239">
        <v>41226</v>
      </c>
      <c r="F309" s="47" t="s">
        <v>3026</v>
      </c>
      <c r="G309" s="44">
        <v>41226</v>
      </c>
      <c r="H309" s="243">
        <f t="shared" si="5"/>
        <v>0</v>
      </c>
      <c r="I309" s="214" t="s">
        <v>217</v>
      </c>
    </row>
    <row r="310" spans="1:9" ht="15.75" x14ac:dyDescent="0.25">
      <c r="A310" s="216">
        <v>41764</v>
      </c>
      <c r="B310" s="342" t="s">
        <v>1867</v>
      </c>
      <c r="C310" s="343" t="s">
        <v>2998</v>
      </c>
      <c r="D310" s="214" t="s">
        <v>374</v>
      </c>
      <c r="E310" s="235">
        <v>24816</v>
      </c>
      <c r="F310" s="35">
        <v>41764</v>
      </c>
      <c r="G310" s="44">
        <v>24816</v>
      </c>
      <c r="H310" s="243">
        <f t="shared" si="5"/>
        <v>0</v>
      </c>
      <c r="I310" s="214"/>
    </row>
    <row r="311" spans="1:9" ht="15.75" x14ac:dyDescent="0.25">
      <c r="A311" s="216">
        <v>41764</v>
      </c>
      <c r="B311" s="342" t="s">
        <v>1869</v>
      </c>
      <c r="C311" s="343" t="s">
        <v>2998</v>
      </c>
      <c r="D311" s="214" t="s">
        <v>47</v>
      </c>
      <c r="E311" s="235">
        <v>2539</v>
      </c>
      <c r="F311" s="35">
        <v>41764</v>
      </c>
      <c r="G311" s="44">
        <v>2539</v>
      </c>
      <c r="H311" s="243">
        <f t="shared" si="5"/>
        <v>0</v>
      </c>
      <c r="I311" s="214" t="s">
        <v>65</v>
      </c>
    </row>
    <row r="312" spans="1:9" ht="15.75" x14ac:dyDescent="0.25">
      <c r="A312" s="216">
        <v>41764</v>
      </c>
      <c r="B312" s="342" t="s">
        <v>1870</v>
      </c>
      <c r="C312" s="343" t="s">
        <v>2998</v>
      </c>
      <c r="D312" s="214" t="s">
        <v>57</v>
      </c>
      <c r="E312" s="235">
        <v>1175</v>
      </c>
      <c r="F312" s="35">
        <v>41764</v>
      </c>
      <c r="G312" s="44">
        <v>1175</v>
      </c>
      <c r="H312" s="243">
        <f t="shared" si="5"/>
        <v>0</v>
      </c>
      <c r="I312" s="214" t="s">
        <v>65</v>
      </c>
    </row>
    <row r="313" spans="1:9" ht="15.75" x14ac:dyDescent="0.25">
      <c r="A313" s="216">
        <v>41764</v>
      </c>
      <c r="B313" s="342" t="s">
        <v>1871</v>
      </c>
      <c r="C313" s="343" t="s">
        <v>2998</v>
      </c>
      <c r="D313" s="214" t="s">
        <v>29</v>
      </c>
      <c r="E313" s="235">
        <v>6206.5</v>
      </c>
      <c r="F313" s="35">
        <v>41764</v>
      </c>
      <c r="G313" s="44">
        <v>6206.5</v>
      </c>
      <c r="H313" s="243">
        <f t="shared" si="5"/>
        <v>0</v>
      </c>
      <c r="I313" s="214" t="s">
        <v>65</v>
      </c>
    </row>
    <row r="314" spans="1:9" ht="15.75" x14ac:dyDescent="0.25">
      <c r="A314" s="216">
        <v>41764</v>
      </c>
      <c r="B314" s="342" t="s">
        <v>1872</v>
      </c>
      <c r="C314" s="343" t="s">
        <v>2998</v>
      </c>
      <c r="D314" s="214" t="s">
        <v>8</v>
      </c>
      <c r="E314" s="235">
        <v>684</v>
      </c>
      <c r="F314" s="35">
        <v>41764</v>
      </c>
      <c r="G314" s="44">
        <v>684</v>
      </c>
      <c r="H314" s="243">
        <f t="shared" si="5"/>
        <v>0</v>
      </c>
      <c r="I314" s="214" t="s">
        <v>8</v>
      </c>
    </row>
    <row r="315" spans="1:9" ht="15.75" x14ac:dyDescent="0.25">
      <c r="A315" s="216">
        <v>41764</v>
      </c>
      <c r="B315" s="342" t="s">
        <v>1873</v>
      </c>
      <c r="C315" s="343" t="s">
        <v>2998</v>
      </c>
      <c r="D315" s="214" t="s">
        <v>111</v>
      </c>
      <c r="E315" s="235">
        <v>9504</v>
      </c>
      <c r="F315" s="35">
        <v>41765</v>
      </c>
      <c r="G315" s="44">
        <v>9504</v>
      </c>
      <c r="H315" s="243">
        <f t="shared" si="5"/>
        <v>0</v>
      </c>
      <c r="I315" s="214" t="s">
        <v>21</v>
      </c>
    </row>
    <row r="316" spans="1:9" ht="15.75" x14ac:dyDescent="0.25">
      <c r="A316" s="216">
        <v>41764</v>
      </c>
      <c r="B316" s="342" t="s">
        <v>1875</v>
      </c>
      <c r="C316" s="343" t="s">
        <v>2998</v>
      </c>
      <c r="D316" s="214" t="s">
        <v>366</v>
      </c>
      <c r="E316" s="235">
        <v>3705</v>
      </c>
      <c r="F316" s="35">
        <v>41764</v>
      </c>
      <c r="G316" s="44">
        <v>3705</v>
      </c>
      <c r="H316" s="243">
        <f t="shared" si="5"/>
        <v>0</v>
      </c>
      <c r="I316" s="214" t="s">
        <v>21</v>
      </c>
    </row>
    <row r="317" spans="1:9" ht="15.75" x14ac:dyDescent="0.25">
      <c r="A317" s="216">
        <v>41764</v>
      </c>
      <c r="B317" s="342" t="s">
        <v>1876</v>
      </c>
      <c r="C317" s="343" t="s">
        <v>2998</v>
      </c>
      <c r="D317" s="214" t="s">
        <v>183</v>
      </c>
      <c r="E317" s="235">
        <v>5049</v>
      </c>
      <c r="F317" s="35">
        <v>41767</v>
      </c>
      <c r="G317" s="44">
        <v>5049</v>
      </c>
      <c r="H317" s="243">
        <f t="shared" si="5"/>
        <v>0</v>
      </c>
      <c r="I317" s="214" t="s">
        <v>65</v>
      </c>
    </row>
    <row r="318" spans="1:9" ht="15.75" x14ac:dyDescent="0.25">
      <c r="A318" s="216">
        <v>41764</v>
      </c>
      <c r="B318" s="342" t="s">
        <v>1877</v>
      </c>
      <c r="C318" s="343" t="s">
        <v>2998</v>
      </c>
      <c r="D318" s="214" t="s">
        <v>32</v>
      </c>
      <c r="E318" s="235">
        <v>10941</v>
      </c>
      <c r="F318" s="35">
        <v>41766</v>
      </c>
      <c r="G318" s="44">
        <v>10941</v>
      </c>
      <c r="H318" s="243">
        <f t="shared" si="5"/>
        <v>0</v>
      </c>
      <c r="I318" s="214" t="s">
        <v>65</v>
      </c>
    </row>
    <row r="319" spans="1:9" ht="15.75" x14ac:dyDescent="0.25">
      <c r="A319" s="216">
        <v>41764</v>
      </c>
      <c r="B319" s="342" t="s">
        <v>1878</v>
      </c>
      <c r="C319" s="343" t="s">
        <v>2998</v>
      </c>
      <c r="D319" s="214" t="s">
        <v>22</v>
      </c>
      <c r="E319" s="235">
        <v>2070</v>
      </c>
      <c r="F319" s="39" t="s">
        <v>3027</v>
      </c>
      <c r="G319" s="44">
        <v>2070</v>
      </c>
      <c r="H319" s="243">
        <f t="shared" si="5"/>
        <v>0</v>
      </c>
      <c r="I319" s="214"/>
    </row>
    <row r="320" spans="1:9" ht="15.75" x14ac:dyDescent="0.25">
      <c r="A320" s="216">
        <v>41764</v>
      </c>
      <c r="B320" s="342" t="s">
        <v>1879</v>
      </c>
      <c r="C320" s="343" t="s">
        <v>2998</v>
      </c>
      <c r="D320" s="220" t="s">
        <v>53</v>
      </c>
      <c r="E320" s="241">
        <v>0</v>
      </c>
      <c r="F320" s="33"/>
      <c r="G320" s="44"/>
      <c r="H320" s="243">
        <f t="shared" si="5"/>
        <v>0</v>
      </c>
      <c r="I320" s="214" t="s">
        <v>324</v>
      </c>
    </row>
    <row r="321" spans="1:9" ht="15.75" x14ac:dyDescent="0.25">
      <c r="A321" s="216">
        <v>41764</v>
      </c>
      <c r="B321" s="342" t="s">
        <v>1880</v>
      </c>
      <c r="C321" s="343" t="s">
        <v>2998</v>
      </c>
      <c r="D321" s="214" t="s">
        <v>544</v>
      </c>
      <c r="E321" s="235">
        <v>10848.5</v>
      </c>
      <c r="F321" s="35">
        <v>41764</v>
      </c>
      <c r="G321" s="44">
        <v>10848.5</v>
      </c>
      <c r="H321" s="243">
        <f t="shared" si="5"/>
        <v>0</v>
      </c>
      <c r="I321" s="214"/>
    </row>
    <row r="322" spans="1:9" ht="15.75" x14ac:dyDescent="0.25">
      <c r="A322" s="216">
        <v>41764</v>
      </c>
      <c r="B322" s="342" t="s">
        <v>1881</v>
      </c>
      <c r="C322" s="343" t="s">
        <v>2998</v>
      </c>
      <c r="D322" s="214" t="s">
        <v>260</v>
      </c>
      <c r="E322" s="235">
        <v>1812</v>
      </c>
      <c r="F322" s="35">
        <v>41764</v>
      </c>
      <c r="G322" s="44">
        <v>1812</v>
      </c>
      <c r="H322" s="243">
        <f t="shared" si="5"/>
        <v>0</v>
      </c>
      <c r="I322" s="214" t="s">
        <v>543</v>
      </c>
    </row>
    <row r="323" spans="1:9" ht="15.75" x14ac:dyDescent="0.25">
      <c r="A323" s="216">
        <v>41764</v>
      </c>
      <c r="B323" s="342" t="s">
        <v>1883</v>
      </c>
      <c r="C323" s="343" t="s">
        <v>2998</v>
      </c>
      <c r="D323" s="214" t="s">
        <v>3028</v>
      </c>
      <c r="E323" s="235">
        <v>2045</v>
      </c>
      <c r="F323" s="35">
        <v>41764</v>
      </c>
      <c r="G323" s="44">
        <v>2045</v>
      </c>
      <c r="H323" s="243">
        <f t="shared" si="5"/>
        <v>0</v>
      </c>
      <c r="I323" s="214" t="s">
        <v>217</v>
      </c>
    </row>
    <row r="324" spans="1:9" ht="15.75" x14ac:dyDescent="0.25">
      <c r="A324" s="216">
        <v>41764</v>
      </c>
      <c r="B324" s="342" t="s">
        <v>1884</v>
      </c>
      <c r="C324" s="343" t="s">
        <v>2998</v>
      </c>
      <c r="D324" s="214" t="s">
        <v>2961</v>
      </c>
      <c r="E324" s="235">
        <v>32932</v>
      </c>
      <c r="F324" s="35">
        <v>41764</v>
      </c>
      <c r="G324" s="44">
        <v>32932</v>
      </c>
      <c r="H324" s="243">
        <f t="shared" si="5"/>
        <v>0</v>
      </c>
      <c r="I324" s="214" t="s">
        <v>8</v>
      </c>
    </row>
    <row r="325" spans="1:9" ht="15.75" x14ac:dyDescent="0.25">
      <c r="A325" s="216">
        <v>41764</v>
      </c>
      <c r="B325" s="342" t="s">
        <v>1885</v>
      </c>
      <c r="C325" s="343" t="s">
        <v>2998</v>
      </c>
      <c r="D325" s="214" t="s">
        <v>16</v>
      </c>
      <c r="E325" s="235">
        <v>167443.5</v>
      </c>
      <c r="F325" s="35">
        <v>41781</v>
      </c>
      <c r="G325" s="44">
        <v>167443.5</v>
      </c>
      <c r="H325" s="243">
        <f t="shared" si="5"/>
        <v>0</v>
      </c>
      <c r="I325" s="214" t="s">
        <v>162</v>
      </c>
    </row>
    <row r="326" spans="1:9" ht="15.75" x14ac:dyDescent="0.25">
      <c r="A326" s="216">
        <v>41764</v>
      </c>
      <c r="B326" s="342" t="s">
        <v>1886</v>
      </c>
      <c r="C326" s="343" t="s">
        <v>2998</v>
      </c>
      <c r="D326" s="214" t="s">
        <v>2435</v>
      </c>
      <c r="E326" s="235">
        <v>662</v>
      </c>
      <c r="F326" s="35">
        <v>41764</v>
      </c>
      <c r="G326" s="44">
        <v>662</v>
      </c>
      <c r="H326" s="243">
        <f t="shared" si="5"/>
        <v>0</v>
      </c>
      <c r="I326" s="214"/>
    </row>
    <row r="327" spans="1:9" ht="15.75" x14ac:dyDescent="0.25">
      <c r="A327" s="216">
        <v>41764</v>
      </c>
      <c r="B327" s="342" t="s">
        <v>1887</v>
      </c>
      <c r="C327" s="343" t="s">
        <v>2998</v>
      </c>
      <c r="D327" s="214" t="s">
        <v>96</v>
      </c>
      <c r="E327" s="235">
        <v>40183</v>
      </c>
      <c r="F327" s="35">
        <v>41764</v>
      </c>
      <c r="G327" s="44">
        <v>40183</v>
      </c>
      <c r="H327" s="243">
        <f t="shared" ref="H327:H390" si="6">E327-G327</f>
        <v>0</v>
      </c>
      <c r="I327" s="214" t="s">
        <v>27</v>
      </c>
    </row>
    <row r="328" spans="1:9" ht="15.75" x14ac:dyDescent="0.25">
      <c r="A328" s="216">
        <v>41764</v>
      </c>
      <c r="B328" s="342" t="s">
        <v>1889</v>
      </c>
      <c r="C328" s="343" t="s">
        <v>2998</v>
      </c>
      <c r="D328" s="214" t="s">
        <v>8</v>
      </c>
      <c r="E328" s="235">
        <v>2744</v>
      </c>
      <c r="F328" s="35">
        <v>41764</v>
      </c>
      <c r="G328" s="44">
        <v>2744</v>
      </c>
      <c r="H328" s="243">
        <f t="shared" si="6"/>
        <v>0</v>
      </c>
      <c r="I328" s="214" t="s">
        <v>8</v>
      </c>
    </row>
    <row r="329" spans="1:9" ht="15.75" x14ac:dyDescent="0.25">
      <c r="A329" s="216">
        <v>41764</v>
      </c>
      <c r="B329" s="342" t="s">
        <v>1890</v>
      </c>
      <c r="C329" s="343" t="s">
        <v>2998</v>
      </c>
      <c r="D329" s="214" t="s">
        <v>172</v>
      </c>
      <c r="E329" s="235">
        <v>25800</v>
      </c>
      <c r="F329" s="35">
        <v>41764</v>
      </c>
      <c r="G329" s="44">
        <v>25800</v>
      </c>
      <c r="H329" s="243">
        <f t="shared" si="6"/>
        <v>0</v>
      </c>
      <c r="I329" s="214" t="s">
        <v>27</v>
      </c>
    </row>
    <row r="330" spans="1:9" ht="15.75" x14ac:dyDescent="0.25">
      <c r="A330" s="216">
        <v>41764</v>
      </c>
      <c r="B330" s="342" t="s">
        <v>1892</v>
      </c>
      <c r="C330" s="343" t="s">
        <v>2998</v>
      </c>
      <c r="D330" s="214" t="s">
        <v>771</v>
      </c>
      <c r="E330" s="235">
        <v>8279</v>
      </c>
      <c r="F330" s="35">
        <v>41764</v>
      </c>
      <c r="G330" s="44">
        <v>8279</v>
      </c>
      <c r="H330" s="243">
        <f t="shared" si="6"/>
        <v>0</v>
      </c>
      <c r="I330" s="214"/>
    </row>
    <row r="331" spans="1:9" ht="15.75" x14ac:dyDescent="0.25">
      <c r="A331" s="216">
        <v>41764</v>
      </c>
      <c r="B331" s="342" t="s">
        <v>1893</v>
      </c>
      <c r="C331" s="343" t="s">
        <v>2998</v>
      </c>
      <c r="D331" s="214" t="s">
        <v>8</v>
      </c>
      <c r="E331" s="235">
        <v>710</v>
      </c>
      <c r="F331" s="35">
        <v>41764</v>
      </c>
      <c r="G331" s="44">
        <v>710</v>
      </c>
      <c r="H331" s="243">
        <f t="shared" si="6"/>
        <v>0</v>
      </c>
      <c r="I331" s="214" t="s">
        <v>8</v>
      </c>
    </row>
    <row r="332" spans="1:9" ht="15.75" x14ac:dyDescent="0.25">
      <c r="A332" s="216">
        <v>41764</v>
      </c>
      <c r="B332" s="342" t="s">
        <v>1894</v>
      </c>
      <c r="C332" s="343" t="s">
        <v>2998</v>
      </c>
      <c r="D332" s="214" t="s">
        <v>501</v>
      </c>
      <c r="E332" s="235">
        <v>3890</v>
      </c>
      <c r="F332" s="35">
        <v>41764</v>
      </c>
      <c r="G332" s="44">
        <v>3890</v>
      </c>
      <c r="H332" s="243">
        <f t="shared" si="6"/>
        <v>0</v>
      </c>
      <c r="I332" s="214"/>
    </row>
    <row r="333" spans="1:9" ht="15.75" x14ac:dyDescent="0.25">
      <c r="A333" s="216">
        <v>41764</v>
      </c>
      <c r="B333" s="342" t="s">
        <v>1895</v>
      </c>
      <c r="C333" s="343" t="s">
        <v>2998</v>
      </c>
      <c r="D333" s="214" t="s">
        <v>11</v>
      </c>
      <c r="E333" s="235">
        <v>1912</v>
      </c>
      <c r="F333" s="35">
        <v>41764</v>
      </c>
      <c r="G333" s="44">
        <v>1912</v>
      </c>
      <c r="H333" s="243">
        <f t="shared" si="6"/>
        <v>0</v>
      </c>
      <c r="I333" s="214"/>
    </row>
    <row r="334" spans="1:9" ht="15.75" x14ac:dyDescent="0.25">
      <c r="A334" s="216">
        <v>41764</v>
      </c>
      <c r="B334" s="342" t="s">
        <v>1896</v>
      </c>
      <c r="C334" s="343" t="s">
        <v>2998</v>
      </c>
      <c r="D334" s="214" t="s">
        <v>304</v>
      </c>
      <c r="E334" s="235">
        <v>22185</v>
      </c>
      <c r="F334" s="35">
        <v>41764</v>
      </c>
      <c r="G334" s="44">
        <v>22185</v>
      </c>
      <c r="H334" s="243">
        <f t="shared" si="6"/>
        <v>0</v>
      </c>
      <c r="I334" s="214" t="s">
        <v>162</v>
      </c>
    </row>
    <row r="335" spans="1:9" ht="15.75" x14ac:dyDescent="0.25">
      <c r="A335" s="216">
        <v>41764</v>
      </c>
      <c r="B335" s="342" t="s">
        <v>1897</v>
      </c>
      <c r="C335" s="343" t="s">
        <v>2998</v>
      </c>
      <c r="D335" s="214" t="s">
        <v>74</v>
      </c>
      <c r="E335" s="235">
        <v>7257.5</v>
      </c>
      <c r="F335" s="35">
        <v>41764</v>
      </c>
      <c r="G335" s="44">
        <v>7257.5</v>
      </c>
      <c r="H335" s="243">
        <f t="shared" si="6"/>
        <v>0</v>
      </c>
      <c r="I335" s="214"/>
    </row>
    <row r="336" spans="1:9" ht="15.75" x14ac:dyDescent="0.25">
      <c r="A336" s="216">
        <v>41764</v>
      </c>
      <c r="B336" s="342" t="s">
        <v>1899</v>
      </c>
      <c r="C336" s="343" t="s">
        <v>2998</v>
      </c>
      <c r="D336" s="214" t="s">
        <v>136</v>
      </c>
      <c r="E336" s="235">
        <v>920.4</v>
      </c>
      <c r="F336" s="35">
        <v>41764</v>
      </c>
      <c r="G336" s="44">
        <v>920.4</v>
      </c>
      <c r="H336" s="243">
        <f t="shared" si="6"/>
        <v>0</v>
      </c>
      <c r="I336" s="214"/>
    </row>
    <row r="337" spans="1:9" ht="15.75" x14ac:dyDescent="0.25">
      <c r="A337" s="216">
        <v>41764</v>
      </c>
      <c r="B337" s="342" t="s">
        <v>1900</v>
      </c>
      <c r="C337" s="343" t="s">
        <v>2998</v>
      </c>
      <c r="D337" s="214" t="s">
        <v>215</v>
      </c>
      <c r="E337" s="235">
        <v>3284</v>
      </c>
      <c r="F337" s="35">
        <v>41764</v>
      </c>
      <c r="G337" s="44">
        <v>3284</v>
      </c>
      <c r="H337" s="243">
        <f t="shared" si="6"/>
        <v>0</v>
      </c>
      <c r="I337" s="214"/>
    </row>
    <row r="338" spans="1:9" ht="15.75" x14ac:dyDescent="0.25">
      <c r="A338" s="216">
        <v>41764</v>
      </c>
      <c r="B338" s="342" t="s">
        <v>1901</v>
      </c>
      <c r="C338" s="343" t="s">
        <v>2998</v>
      </c>
      <c r="D338" s="214" t="s">
        <v>508</v>
      </c>
      <c r="E338" s="235">
        <v>30740.5</v>
      </c>
      <c r="F338" s="38" t="s">
        <v>3029</v>
      </c>
      <c r="G338" s="44">
        <v>30740.5</v>
      </c>
      <c r="H338" s="243">
        <f t="shared" si="6"/>
        <v>0</v>
      </c>
      <c r="I338" s="214" t="s">
        <v>8</v>
      </c>
    </row>
    <row r="339" spans="1:9" ht="15.75" x14ac:dyDescent="0.25">
      <c r="A339" s="216">
        <v>41764</v>
      </c>
      <c r="B339" s="342" t="s">
        <v>1902</v>
      </c>
      <c r="C339" s="343" t="s">
        <v>2998</v>
      </c>
      <c r="D339" s="214" t="s">
        <v>8</v>
      </c>
      <c r="E339" s="235">
        <v>1254</v>
      </c>
      <c r="F339" s="35">
        <v>41764</v>
      </c>
      <c r="G339" s="44">
        <v>1254</v>
      </c>
      <c r="H339" s="243">
        <f t="shared" si="6"/>
        <v>0</v>
      </c>
      <c r="I339" s="214" t="s">
        <v>8</v>
      </c>
    </row>
    <row r="340" spans="1:9" ht="15.75" x14ac:dyDescent="0.25">
      <c r="A340" s="216">
        <v>41764</v>
      </c>
      <c r="B340" s="342" t="s">
        <v>1903</v>
      </c>
      <c r="C340" s="343" t="s">
        <v>2998</v>
      </c>
      <c r="D340" s="214" t="s">
        <v>106</v>
      </c>
      <c r="E340" s="235">
        <v>100280.4</v>
      </c>
      <c r="F340" s="35">
        <v>41780</v>
      </c>
      <c r="G340" s="44">
        <v>100280.4</v>
      </c>
      <c r="H340" s="243">
        <f t="shared" si="6"/>
        <v>0</v>
      </c>
      <c r="I340" s="214" t="s">
        <v>27</v>
      </c>
    </row>
    <row r="341" spans="1:9" ht="15.75" x14ac:dyDescent="0.25">
      <c r="A341" s="216">
        <v>41764</v>
      </c>
      <c r="B341" s="342" t="s">
        <v>1905</v>
      </c>
      <c r="C341" s="343" t="s">
        <v>2998</v>
      </c>
      <c r="D341" s="214" t="s">
        <v>110</v>
      </c>
      <c r="E341" s="235">
        <v>44246.400000000001</v>
      </c>
      <c r="F341" s="35">
        <v>41773</v>
      </c>
      <c r="G341" s="44">
        <v>44246.400000000001</v>
      </c>
      <c r="H341" s="243">
        <f t="shared" si="6"/>
        <v>0</v>
      </c>
      <c r="I341" s="214" t="s">
        <v>217</v>
      </c>
    </row>
    <row r="342" spans="1:9" ht="15.75" x14ac:dyDescent="0.25">
      <c r="A342" s="216">
        <v>41764</v>
      </c>
      <c r="B342" s="342" t="s">
        <v>1907</v>
      </c>
      <c r="C342" s="343" t="s">
        <v>2998</v>
      </c>
      <c r="D342" s="214" t="s">
        <v>78</v>
      </c>
      <c r="E342" s="235">
        <v>2723.2</v>
      </c>
      <c r="F342" s="35">
        <v>41765</v>
      </c>
      <c r="G342" s="44">
        <v>2723.2</v>
      </c>
      <c r="H342" s="243">
        <f t="shared" si="6"/>
        <v>0</v>
      </c>
      <c r="I342" s="214" t="s">
        <v>217</v>
      </c>
    </row>
    <row r="343" spans="1:9" ht="15.75" x14ac:dyDescent="0.25">
      <c r="A343" s="216">
        <v>41764</v>
      </c>
      <c r="B343" s="342" t="s">
        <v>1908</v>
      </c>
      <c r="C343" s="343" t="s">
        <v>2998</v>
      </c>
      <c r="D343" s="214" t="s">
        <v>233</v>
      </c>
      <c r="E343" s="235">
        <v>2027.5</v>
      </c>
      <c r="F343" s="35">
        <v>41765</v>
      </c>
      <c r="G343" s="44">
        <v>2027.5</v>
      </c>
      <c r="H343" s="243">
        <f t="shared" si="6"/>
        <v>0</v>
      </c>
      <c r="I343" s="214" t="s">
        <v>217</v>
      </c>
    </row>
    <row r="344" spans="1:9" ht="15.75" x14ac:dyDescent="0.25">
      <c r="A344" s="216">
        <v>41764</v>
      </c>
      <c r="B344" s="342" t="s">
        <v>1909</v>
      </c>
      <c r="C344" s="343" t="s">
        <v>2998</v>
      </c>
      <c r="D344" s="214" t="s">
        <v>873</v>
      </c>
      <c r="E344" s="235">
        <v>9231</v>
      </c>
      <c r="F344" s="35">
        <v>41765</v>
      </c>
      <c r="G344" s="44">
        <v>9231</v>
      </c>
      <c r="H344" s="243">
        <f t="shared" si="6"/>
        <v>0</v>
      </c>
      <c r="I344" s="214" t="s">
        <v>217</v>
      </c>
    </row>
    <row r="345" spans="1:9" ht="15.75" x14ac:dyDescent="0.25">
      <c r="A345" s="216">
        <v>41764</v>
      </c>
      <c r="B345" s="342" t="s">
        <v>1910</v>
      </c>
      <c r="C345" s="343" t="s">
        <v>2998</v>
      </c>
      <c r="D345" s="214" t="s">
        <v>435</v>
      </c>
      <c r="E345" s="235">
        <v>8957.85</v>
      </c>
      <c r="F345" s="39" t="s">
        <v>3030</v>
      </c>
      <c r="G345" s="44">
        <v>8957.85</v>
      </c>
      <c r="H345" s="243">
        <f t="shared" si="6"/>
        <v>0</v>
      </c>
      <c r="I345" s="214" t="s">
        <v>8</v>
      </c>
    </row>
    <row r="346" spans="1:9" ht="15.75" x14ac:dyDescent="0.25">
      <c r="A346" s="216">
        <v>41764</v>
      </c>
      <c r="B346" s="342" t="s">
        <v>1911</v>
      </c>
      <c r="C346" s="343" t="s">
        <v>2998</v>
      </c>
      <c r="D346" s="214" t="s">
        <v>98</v>
      </c>
      <c r="E346" s="235">
        <v>10898</v>
      </c>
      <c r="F346" s="35">
        <v>41766</v>
      </c>
      <c r="G346" s="44">
        <v>10898</v>
      </c>
      <c r="H346" s="243">
        <f t="shared" si="6"/>
        <v>0</v>
      </c>
      <c r="I346" s="214" t="s">
        <v>21</v>
      </c>
    </row>
    <row r="347" spans="1:9" ht="15.75" x14ac:dyDescent="0.25">
      <c r="A347" s="216">
        <v>41764</v>
      </c>
      <c r="B347" s="342" t="s">
        <v>1912</v>
      </c>
      <c r="C347" s="343" t="s">
        <v>2998</v>
      </c>
      <c r="D347" s="214" t="s">
        <v>3031</v>
      </c>
      <c r="E347" s="235">
        <v>2092.5</v>
      </c>
      <c r="F347" s="35">
        <v>41765</v>
      </c>
      <c r="G347" s="44">
        <v>2092.5</v>
      </c>
      <c r="H347" s="243">
        <f t="shared" si="6"/>
        <v>0</v>
      </c>
      <c r="I347" s="214" t="s">
        <v>217</v>
      </c>
    </row>
    <row r="348" spans="1:9" ht="15.75" x14ac:dyDescent="0.25">
      <c r="A348" s="216">
        <v>41764</v>
      </c>
      <c r="B348" s="342" t="s">
        <v>1914</v>
      </c>
      <c r="C348" s="343" t="s">
        <v>2998</v>
      </c>
      <c r="D348" s="214" t="s">
        <v>68</v>
      </c>
      <c r="E348" s="235">
        <v>5593</v>
      </c>
      <c r="F348" s="35">
        <v>41766</v>
      </c>
      <c r="G348" s="44">
        <v>5593</v>
      </c>
      <c r="H348" s="243">
        <f t="shared" si="6"/>
        <v>0</v>
      </c>
      <c r="I348" s="214" t="s">
        <v>21</v>
      </c>
    </row>
    <row r="349" spans="1:9" ht="15.75" x14ac:dyDescent="0.25">
      <c r="A349" s="216">
        <v>41764</v>
      </c>
      <c r="B349" s="342" t="s">
        <v>1915</v>
      </c>
      <c r="C349" s="343" t="s">
        <v>2998</v>
      </c>
      <c r="D349" s="214" t="s">
        <v>64</v>
      </c>
      <c r="E349" s="235">
        <v>3302.5</v>
      </c>
      <c r="F349" s="35">
        <v>41766</v>
      </c>
      <c r="G349" s="44">
        <v>3302.5</v>
      </c>
      <c r="H349" s="243">
        <f t="shared" si="6"/>
        <v>0</v>
      </c>
      <c r="I349" s="214" t="s">
        <v>21</v>
      </c>
    </row>
    <row r="350" spans="1:9" ht="15.75" x14ac:dyDescent="0.25">
      <c r="A350" s="216">
        <v>41764</v>
      </c>
      <c r="B350" s="342" t="s">
        <v>1917</v>
      </c>
      <c r="C350" s="343" t="s">
        <v>2998</v>
      </c>
      <c r="D350" s="214" t="s">
        <v>19</v>
      </c>
      <c r="E350" s="235">
        <v>728564.43</v>
      </c>
      <c r="F350" s="377" t="s">
        <v>4938</v>
      </c>
      <c r="G350" s="44">
        <f>1369.77+296550+280630+15550+134464.66</f>
        <v>728564.43</v>
      </c>
      <c r="H350" s="243">
        <f t="shared" si="6"/>
        <v>0</v>
      </c>
      <c r="I350" s="214"/>
    </row>
    <row r="351" spans="1:9" ht="34.5" x14ac:dyDescent="0.25">
      <c r="A351" s="216">
        <v>41764</v>
      </c>
      <c r="B351" s="342" t="s">
        <v>1918</v>
      </c>
      <c r="C351" s="343" t="s">
        <v>2998</v>
      </c>
      <c r="D351" s="214" t="s">
        <v>71</v>
      </c>
      <c r="E351" s="235">
        <v>13510.8</v>
      </c>
      <c r="F351" s="72" t="s">
        <v>3032</v>
      </c>
      <c r="G351" s="56">
        <v>13510.8</v>
      </c>
      <c r="H351" s="243">
        <f t="shared" si="6"/>
        <v>0</v>
      </c>
      <c r="I351" s="214" t="s">
        <v>21</v>
      </c>
    </row>
    <row r="352" spans="1:9" ht="15.75" x14ac:dyDescent="0.25">
      <c r="A352" s="216">
        <v>41764</v>
      </c>
      <c r="B352" s="342" t="s">
        <v>1920</v>
      </c>
      <c r="C352" s="343" t="s">
        <v>2998</v>
      </c>
      <c r="D352" s="214" t="s">
        <v>168</v>
      </c>
      <c r="E352" s="235">
        <v>36757.199999999997</v>
      </c>
      <c r="F352" s="39" t="s">
        <v>3033</v>
      </c>
      <c r="G352" s="56">
        <v>36757.199999999997</v>
      </c>
      <c r="H352" s="243">
        <f t="shared" si="6"/>
        <v>0</v>
      </c>
      <c r="I352" s="214" t="s">
        <v>162</v>
      </c>
    </row>
    <row r="353" spans="1:9" ht="15.75" x14ac:dyDescent="0.25">
      <c r="A353" s="216">
        <v>41764</v>
      </c>
      <c r="B353" s="342" t="s">
        <v>1921</v>
      </c>
      <c r="C353" s="343" t="s">
        <v>2998</v>
      </c>
      <c r="D353" s="214" t="s">
        <v>2918</v>
      </c>
      <c r="E353" s="235">
        <v>13887</v>
      </c>
      <c r="F353" s="35">
        <v>41766</v>
      </c>
      <c r="G353" s="56">
        <v>13887</v>
      </c>
      <c r="H353" s="243">
        <f t="shared" si="6"/>
        <v>0</v>
      </c>
      <c r="I353" s="214" t="s">
        <v>162</v>
      </c>
    </row>
    <row r="354" spans="1:9" ht="15.75" x14ac:dyDescent="0.25">
      <c r="A354" s="216">
        <v>41764</v>
      </c>
      <c r="B354" s="342" t="s">
        <v>1922</v>
      </c>
      <c r="C354" s="343" t="s">
        <v>2998</v>
      </c>
      <c r="D354" s="214" t="s">
        <v>169</v>
      </c>
      <c r="E354" s="235">
        <v>30673.599999999999</v>
      </c>
      <c r="F354" s="35">
        <v>41766</v>
      </c>
      <c r="G354" s="56">
        <v>30673.599999999999</v>
      </c>
      <c r="H354" s="243">
        <f t="shared" si="6"/>
        <v>0</v>
      </c>
      <c r="I354" s="214" t="s">
        <v>162</v>
      </c>
    </row>
    <row r="355" spans="1:9" ht="15.75" x14ac:dyDescent="0.25">
      <c r="A355" s="216">
        <v>41764</v>
      </c>
      <c r="B355" s="342" t="s">
        <v>1923</v>
      </c>
      <c r="C355" s="343" t="s">
        <v>2998</v>
      </c>
      <c r="D355" s="214" t="s">
        <v>3034</v>
      </c>
      <c r="E355" s="235">
        <v>4459.3999999999996</v>
      </c>
      <c r="F355" s="35">
        <v>41766</v>
      </c>
      <c r="G355" s="56">
        <v>4459.3999999999996</v>
      </c>
      <c r="H355" s="243">
        <f t="shared" si="6"/>
        <v>0</v>
      </c>
      <c r="I355" s="214" t="s">
        <v>162</v>
      </c>
    </row>
    <row r="356" spans="1:9" ht="15.75" x14ac:dyDescent="0.25">
      <c r="A356" s="216">
        <v>41764</v>
      </c>
      <c r="B356" s="342" t="s">
        <v>1924</v>
      </c>
      <c r="C356" s="343" t="s">
        <v>2998</v>
      </c>
      <c r="D356" s="214" t="s">
        <v>269</v>
      </c>
      <c r="E356" s="235">
        <v>5898.6</v>
      </c>
      <c r="F356" s="35">
        <v>41766</v>
      </c>
      <c r="G356" s="56">
        <v>5898.6</v>
      </c>
      <c r="H356" s="243">
        <f t="shared" si="6"/>
        <v>0</v>
      </c>
      <c r="I356" s="214" t="s">
        <v>162</v>
      </c>
    </row>
    <row r="357" spans="1:9" ht="15.75" x14ac:dyDescent="0.25">
      <c r="A357" s="216">
        <v>41764</v>
      </c>
      <c r="B357" s="342" t="s">
        <v>1925</v>
      </c>
      <c r="C357" s="343" t="s">
        <v>2998</v>
      </c>
      <c r="D357" s="214" t="s">
        <v>172</v>
      </c>
      <c r="E357" s="235">
        <v>11835</v>
      </c>
      <c r="F357" s="35">
        <v>41766</v>
      </c>
      <c r="G357" s="56">
        <v>11835</v>
      </c>
      <c r="H357" s="243">
        <f t="shared" si="6"/>
        <v>0</v>
      </c>
      <c r="I357" s="214" t="s">
        <v>162</v>
      </c>
    </row>
    <row r="358" spans="1:9" ht="15.75" x14ac:dyDescent="0.25">
      <c r="A358" s="216">
        <v>41764</v>
      </c>
      <c r="B358" s="342" t="s">
        <v>1926</v>
      </c>
      <c r="C358" s="343" t="s">
        <v>2998</v>
      </c>
      <c r="D358" s="214" t="s">
        <v>272</v>
      </c>
      <c r="E358" s="235">
        <v>4329</v>
      </c>
      <c r="F358" s="38" t="s">
        <v>3035</v>
      </c>
      <c r="G358" s="56">
        <v>4329</v>
      </c>
      <c r="H358" s="243">
        <f t="shared" si="6"/>
        <v>0</v>
      </c>
      <c r="I358" s="214" t="s">
        <v>162</v>
      </c>
    </row>
    <row r="359" spans="1:9" ht="15.75" x14ac:dyDescent="0.25">
      <c r="A359" s="216">
        <v>41764</v>
      </c>
      <c r="B359" s="342" t="s">
        <v>1927</v>
      </c>
      <c r="C359" s="343" t="s">
        <v>2998</v>
      </c>
      <c r="D359" s="214" t="s">
        <v>250</v>
      </c>
      <c r="E359" s="235">
        <v>3980.2</v>
      </c>
      <c r="F359" s="35">
        <v>41766</v>
      </c>
      <c r="G359" s="56">
        <v>3980.2</v>
      </c>
      <c r="H359" s="243">
        <f t="shared" si="6"/>
        <v>0</v>
      </c>
      <c r="I359" s="214" t="s">
        <v>162</v>
      </c>
    </row>
    <row r="360" spans="1:9" ht="15.75" x14ac:dyDescent="0.25">
      <c r="A360" s="216">
        <v>41764</v>
      </c>
      <c r="B360" s="342" t="s">
        <v>1928</v>
      </c>
      <c r="C360" s="343" t="s">
        <v>2998</v>
      </c>
      <c r="D360" s="214" t="s">
        <v>22</v>
      </c>
      <c r="E360" s="235">
        <v>6719</v>
      </c>
      <c r="F360" s="35">
        <v>41766</v>
      </c>
      <c r="G360" s="56">
        <v>6719</v>
      </c>
      <c r="H360" s="243">
        <f t="shared" si="6"/>
        <v>0</v>
      </c>
      <c r="I360" s="214" t="s">
        <v>162</v>
      </c>
    </row>
    <row r="361" spans="1:9" ht="15.75" x14ac:dyDescent="0.25">
      <c r="A361" s="216">
        <v>41764</v>
      </c>
      <c r="B361" s="342" t="s">
        <v>1929</v>
      </c>
      <c r="C361" s="343" t="s">
        <v>2998</v>
      </c>
      <c r="D361" s="214" t="s">
        <v>545</v>
      </c>
      <c r="E361" s="235">
        <v>5929.4</v>
      </c>
      <c r="F361" s="39" t="s">
        <v>3036</v>
      </c>
      <c r="G361" s="56">
        <v>5929.4</v>
      </c>
      <c r="H361" s="243">
        <f t="shared" si="6"/>
        <v>0</v>
      </c>
      <c r="I361" s="214" t="s">
        <v>162</v>
      </c>
    </row>
    <row r="362" spans="1:9" ht="15.75" x14ac:dyDescent="0.25">
      <c r="A362" s="216">
        <v>41764</v>
      </c>
      <c r="B362" s="342" t="s">
        <v>1930</v>
      </c>
      <c r="C362" s="343" t="s">
        <v>2998</v>
      </c>
      <c r="D362" s="214" t="s">
        <v>163</v>
      </c>
      <c r="E362" s="235">
        <v>11912.4</v>
      </c>
      <c r="F362" s="35">
        <v>41766</v>
      </c>
      <c r="G362" s="56">
        <v>11912.4</v>
      </c>
      <c r="H362" s="243">
        <f t="shared" si="6"/>
        <v>0</v>
      </c>
      <c r="I362" s="214" t="s">
        <v>162</v>
      </c>
    </row>
    <row r="363" spans="1:9" ht="15.75" x14ac:dyDescent="0.25">
      <c r="A363" s="216">
        <v>41764</v>
      </c>
      <c r="B363" s="342" t="s">
        <v>1932</v>
      </c>
      <c r="C363" s="343" t="s">
        <v>2998</v>
      </c>
      <c r="D363" s="214" t="s">
        <v>358</v>
      </c>
      <c r="E363" s="235">
        <v>38523.769999999997</v>
      </c>
      <c r="F363" s="35">
        <v>41769</v>
      </c>
      <c r="G363" s="44">
        <v>38523.769999999997</v>
      </c>
      <c r="H363" s="243">
        <f t="shared" si="6"/>
        <v>0</v>
      </c>
      <c r="I363" s="214" t="s">
        <v>162</v>
      </c>
    </row>
    <row r="364" spans="1:9" ht="15.75" x14ac:dyDescent="0.25">
      <c r="A364" s="216">
        <v>41764</v>
      </c>
      <c r="B364" s="342" t="s">
        <v>1934</v>
      </c>
      <c r="C364" s="343" t="s">
        <v>2998</v>
      </c>
      <c r="D364" s="214" t="s">
        <v>175</v>
      </c>
      <c r="E364" s="235">
        <v>33194</v>
      </c>
      <c r="F364" s="38" t="s">
        <v>3037</v>
      </c>
      <c r="G364" s="44">
        <v>33194</v>
      </c>
      <c r="H364" s="243">
        <f t="shared" si="6"/>
        <v>0</v>
      </c>
      <c r="I364" s="214" t="s">
        <v>162</v>
      </c>
    </row>
    <row r="365" spans="1:9" ht="15.75" x14ac:dyDescent="0.25">
      <c r="A365" s="216">
        <v>41764</v>
      </c>
      <c r="B365" s="342" t="s">
        <v>1935</v>
      </c>
      <c r="C365" s="343" t="s">
        <v>2998</v>
      </c>
      <c r="D365" s="214" t="s">
        <v>160</v>
      </c>
      <c r="E365" s="235">
        <v>130634</v>
      </c>
      <c r="F365" s="38" t="s">
        <v>3038</v>
      </c>
      <c r="G365" s="44">
        <v>130523.77</v>
      </c>
      <c r="H365" s="243">
        <f t="shared" si="6"/>
        <v>110.22999999999593</v>
      </c>
      <c r="I365" s="214" t="s">
        <v>162</v>
      </c>
    </row>
    <row r="366" spans="1:9" ht="15.75" x14ac:dyDescent="0.25">
      <c r="A366" s="216">
        <v>41764</v>
      </c>
      <c r="B366" s="342" t="s">
        <v>1936</v>
      </c>
      <c r="C366" s="343" t="s">
        <v>2998</v>
      </c>
      <c r="D366" s="214" t="s">
        <v>160</v>
      </c>
      <c r="E366" s="235">
        <v>26906.799999999999</v>
      </c>
      <c r="F366" s="340" t="s">
        <v>3039</v>
      </c>
      <c r="G366" s="44">
        <v>26906.799999999999</v>
      </c>
      <c r="H366" s="243">
        <f t="shared" si="6"/>
        <v>0</v>
      </c>
      <c r="I366" s="214" t="s">
        <v>162</v>
      </c>
    </row>
    <row r="367" spans="1:9" ht="15.75" x14ac:dyDescent="0.25">
      <c r="A367" s="216">
        <v>41764</v>
      </c>
      <c r="B367" s="342" t="s">
        <v>1938</v>
      </c>
      <c r="C367" s="343" t="s">
        <v>2998</v>
      </c>
      <c r="D367" s="214" t="s">
        <v>2590</v>
      </c>
      <c r="E367" s="235">
        <v>25809.3</v>
      </c>
      <c r="F367" s="340" t="s">
        <v>3040</v>
      </c>
      <c r="G367" s="44">
        <v>25809.3</v>
      </c>
      <c r="H367" s="243">
        <f t="shared" si="6"/>
        <v>0</v>
      </c>
      <c r="I367" s="214" t="s">
        <v>27</v>
      </c>
    </row>
    <row r="368" spans="1:9" ht="15.75" x14ac:dyDescent="0.25">
      <c r="A368" s="216">
        <v>41764</v>
      </c>
      <c r="B368" s="342" t="s">
        <v>1939</v>
      </c>
      <c r="C368" s="343" t="s">
        <v>2998</v>
      </c>
      <c r="D368" s="214" t="s">
        <v>244</v>
      </c>
      <c r="E368" s="235">
        <v>9736.75</v>
      </c>
      <c r="F368" s="38" t="s">
        <v>3041</v>
      </c>
      <c r="G368" s="44">
        <v>9736.75</v>
      </c>
      <c r="H368" s="243">
        <f t="shared" si="6"/>
        <v>0</v>
      </c>
      <c r="I368" s="214" t="s">
        <v>27</v>
      </c>
    </row>
    <row r="369" spans="1:9" ht="15.75" x14ac:dyDescent="0.25">
      <c r="A369" s="216">
        <v>41764</v>
      </c>
      <c r="B369" s="342" t="s">
        <v>1940</v>
      </c>
      <c r="C369" s="343" t="s">
        <v>2998</v>
      </c>
      <c r="D369" s="214" t="s">
        <v>245</v>
      </c>
      <c r="E369" s="235">
        <v>21248</v>
      </c>
      <c r="F369" s="35">
        <v>41765</v>
      </c>
      <c r="G369" s="44">
        <v>21248</v>
      </c>
      <c r="H369" s="243">
        <f t="shared" si="6"/>
        <v>0</v>
      </c>
      <c r="I369" s="214" t="s">
        <v>27</v>
      </c>
    </row>
    <row r="370" spans="1:9" ht="15.75" x14ac:dyDescent="0.25">
      <c r="A370" s="216">
        <v>41764</v>
      </c>
      <c r="B370" s="342" t="s">
        <v>1941</v>
      </c>
      <c r="C370" s="343" t="s">
        <v>2998</v>
      </c>
      <c r="D370" s="214" t="s">
        <v>152</v>
      </c>
      <c r="E370" s="235">
        <v>5985</v>
      </c>
      <c r="F370" s="35">
        <v>41764</v>
      </c>
      <c r="G370" s="44">
        <v>5985</v>
      </c>
      <c r="H370" s="243">
        <f t="shared" si="6"/>
        <v>0</v>
      </c>
      <c r="I370" s="214"/>
    </row>
    <row r="371" spans="1:9" ht="15.75" x14ac:dyDescent="0.25">
      <c r="A371" s="216">
        <v>41764</v>
      </c>
      <c r="B371" s="342" t="s">
        <v>1942</v>
      </c>
      <c r="C371" s="343" t="s">
        <v>2998</v>
      </c>
      <c r="D371" s="214" t="s">
        <v>269</v>
      </c>
      <c r="E371" s="235">
        <v>3401</v>
      </c>
      <c r="F371" s="35">
        <v>41768</v>
      </c>
      <c r="G371" s="44">
        <v>3401</v>
      </c>
      <c r="H371" s="243">
        <f t="shared" si="6"/>
        <v>0</v>
      </c>
      <c r="I371" s="214" t="s">
        <v>8</v>
      </c>
    </row>
    <row r="372" spans="1:9" ht="15.75" x14ac:dyDescent="0.25">
      <c r="A372" s="216">
        <v>41764</v>
      </c>
      <c r="B372" s="342" t="s">
        <v>1943</v>
      </c>
      <c r="C372" s="343" t="s">
        <v>2998</v>
      </c>
      <c r="D372" s="214" t="s">
        <v>178</v>
      </c>
      <c r="E372" s="235">
        <v>2631.2</v>
      </c>
      <c r="F372" s="35">
        <v>41766</v>
      </c>
      <c r="G372" s="44">
        <v>2631.2</v>
      </c>
      <c r="H372" s="243">
        <f t="shared" si="6"/>
        <v>0</v>
      </c>
      <c r="I372" s="214" t="s">
        <v>162</v>
      </c>
    </row>
    <row r="373" spans="1:9" ht="15.75" x14ac:dyDescent="0.25">
      <c r="A373" s="216">
        <v>41764</v>
      </c>
      <c r="B373" s="342" t="s">
        <v>1944</v>
      </c>
      <c r="C373" s="343" t="s">
        <v>2998</v>
      </c>
      <c r="D373" s="214" t="s">
        <v>3042</v>
      </c>
      <c r="E373" s="246">
        <v>39752.5</v>
      </c>
      <c r="F373" s="38" t="s">
        <v>3043</v>
      </c>
      <c r="G373" s="44">
        <v>39752.5</v>
      </c>
      <c r="H373" s="243">
        <f t="shared" si="6"/>
        <v>0</v>
      </c>
      <c r="I373" s="214" t="s">
        <v>65</v>
      </c>
    </row>
    <row r="374" spans="1:9" ht="15.75" x14ac:dyDescent="0.25">
      <c r="A374" s="216">
        <v>41765</v>
      </c>
      <c r="B374" s="342" t="s">
        <v>1945</v>
      </c>
      <c r="C374" s="343" t="s">
        <v>2998</v>
      </c>
      <c r="D374" s="214" t="s">
        <v>269</v>
      </c>
      <c r="E374" s="235">
        <v>9777.6</v>
      </c>
      <c r="F374" s="35">
        <v>41765</v>
      </c>
      <c r="G374" s="44">
        <v>9777.6</v>
      </c>
      <c r="H374" s="243">
        <f t="shared" si="6"/>
        <v>0</v>
      </c>
      <c r="I374" s="214"/>
    </row>
    <row r="375" spans="1:9" ht="15.75" x14ac:dyDescent="0.25">
      <c r="A375" s="216"/>
      <c r="B375" s="342" t="s">
        <v>1947</v>
      </c>
      <c r="C375" s="343" t="s">
        <v>2998</v>
      </c>
      <c r="D375" s="214" t="s">
        <v>14</v>
      </c>
      <c r="E375" s="235">
        <v>7040</v>
      </c>
      <c r="F375" s="35">
        <v>41765</v>
      </c>
      <c r="G375" s="44">
        <v>7040</v>
      </c>
      <c r="H375" s="243">
        <f t="shared" si="6"/>
        <v>0</v>
      </c>
      <c r="I375" s="58" t="s">
        <v>65</v>
      </c>
    </row>
    <row r="376" spans="1:9" ht="15.75" x14ac:dyDescent="0.25">
      <c r="A376" s="216"/>
      <c r="B376" s="342" t="s">
        <v>1948</v>
      </c>
      <c r="C376" s="343" t="s">
        <v>2998</v>
      </c>
      <c r="D376" s="214" t="s">
        <v>269</v>
      </c>
      <c r="E376" s="235">
        <v>1905</v>
      </c>
      <c r="F376" s="35">
        <v>41766</v>
      </c>
      <c r="G376" s="44">
        <v>1905</v>
      </c>
      <c r="H376" s="243">
        <f t="shared" si="6"/>
        <v>0</v>
      </c>
      <c r="I376" s="214" t="s">
        <v>162</v>
      </c>
    </row>
    <row r="377" spans="1:9" ht="15.75" x14ac:dyDescent="0.25">
      <c r="A377" s="216"/>
      <c r="B377" s="342" t="s">
        <v>1949</v>
      </c>
      <c r="C377" s="343" t="s">
        <v>2998</v>
      </c>
      <c r="D377" s="214" t="s">
        <v>8</v>
      </c>
      <c r="E377" s="235">
        <v>56</v>
      </c>
      <c r="F377" s="35">
        <v>41765</v>
      </c>
      <c r="G377" s="44">
        <v>56</v>
      </c>
      <c r="H377" s="243">
        <f t="shared" si="6"/>
        <v>0</v>
      </c>
      <c r="I377" s="214" t="s">
        <v>8</v>
      </c>
    </row>
    <row r="378" spans="1:9" ht="15.75" x14ac:dyDescent="0.25">
      <c r="A378" s="216"/>
      <c r="B378" s="342" t="s">
        <v>1950</v>
      </c>
      <c r="C378" s="343" t="s">
        <v>2998</v>
      </c>
      <c r="D378" s="214" t="s">
        <v>62</v>
      </c>
      <c r="E378" s="235">
        <v>7960</v>
      </c>
      <c r="F378" s="35">
        <v>41766</v>
      </c>
      <c r="G378" s="44">
        <v>7960</v>
      </c>
      <c r="H378" s="243">
        <f t="shared" si="6"/>
        <v>0</v>
      </c>
      <c r="I378" s="214" t="s">
        <v>12</v>
      </c>
    </row>
    <row r="379" spans="1:9" ht="15.75" x14ac:dyDescent="0.25">
      <c r="A379" s="216"/>
      <c r="B379" s="342" t="s">
        <v>1952</v>
      </c>
      <c r="C379" s="343" t="s">
        <v>2998</v>
      </c>
      <c r="D379" s="214" t="s">
        <v>22</v>
      </c>
      <c r="E379" s="235">
        <v>2944.1</v>
      </c>
      <c r="F379" s="35">
        <v>41765</v>
      </c>
      <c r="G379" s="44">
        <v>2944.1</v>
      </c>
      <c r="H379" s="243">
        <f t="shared" si="6"/>
        <v>0</v>
      </c>
      <c r="I379" s="214"/>
    </row>
    <row r="380" spans="1:9" ht="15.75" x14ac:dyDescent="0.25">
      <c r="A380" s="216"/>
      <c r="B380" s="342" t="s">
        <v>1953</v>
      </c>
      <c r="C380" s="343" t="s">
        <v>2998</v>
      </c>
      <c r="D380" s="214" t="s">
        <v>49</v>
      </c>
      <c r="E380" s="235">
        <v>3534</v>
      </c>
      <c r="F380" s="35">
        <v>41765</v>
      </c>
      <c r="G380" s="44">
        <v>3534</v>
      </c>
      <c r="H380" s="243">
        <f t="shared" si="6"/>
        <v>0</v>
      </c>
      <c r="I380" s="214"/>
    </row>
    <row r="381" spans="1:9" ht="15.75" x14ac:dyDescent="0.25">
      <c r="A381" s="216"/>
      <c r="B381" s="342" t="s">
        <v>1954</v>
      </c>
      <c r="C381" s="343" t="s">
        <v>2998</v>
      </c>
      <c r="D381" s="214" t="s">
        <v>180</v>
      </c>
      <c r="E381" s="235">
        <v>32981.5</v>
      </c>
      <c r="F381" s="47" t="s">
        <v>3044</v>
      </c>
      <c r="G381" s="44">
        <v>32981.5</v>
      </c>
      <c r="H381" s="243">
        <f t="shared" si="6"/>
        <v>0</v>
      </c>
      <c r="I381" s="214" t="s">
        <v>27</v>
      </c>
    </row>
    <row r="382" spans="1:9" ht="15.75" x14ac:dyDescent="0.25">
      <c r="A382" s="216"/>
      <c r="B382" s="342" t="s">
        <v>1955</v>
      </c>
      <c r="C382" s="343" t="s">
        <v>2998</v>
      </c>
      <c r="D382" s="214" t="s">
        <v>123</v>
      </c>
      <c r="E382" s="235">
        <v>5130</v>
      </c>
      <c r="F382" s="39" t="s">
        <v>3045</v>
      </c>
      <c r="G382" s="44">
        <v>5130</v>
      </c>
      <c r="H382" s="243">
        <f t="shared" si="6"/>
        <v>0</v>
      </c>
      <c r="I382" s="214" t="s">
        <v>8</v>
      </c>
    </row>
    <row r="383" spans="1:9" ht="15.75" x14ac:dyDescent="0.25">
      <c r="A383" s="216"/>
      <c r="B383" s="342" t="s">
        <v>1957</v>
      </c>
      <c r="C383" s="343" t="s">
        <v>2998</v>
      </c>
      <c r="D383" s="214" t="s">
        <v>55</v>
      </c>
      <c r="E383" s="235">
        <v>6537</v>
      </c>
      <c r="F383" s="35">
        <v>41765</v>
      </c>
      <c r="G383" s="44">
        <v>6537</v>
      </c>
      <c r="H383" s="243">
        <f t="shared" si="6"/>
        <v>0</v>
      </c>
      <c r="I383" s="214" t="s">
        <v>8</v>
      </c>
    </row>
    <row r="384" spans="1:9" ht="15.75" x14ac:dyDescent="0.25">
      <c r="A384" s="216"/>
      <c r="B384" s="342" t="s">
        <v>1958</v>
      </c>
      <c r="C384" s="343" t="s">
        <v>2998</v>
      </c>
      <c r="D384" s="214" t="s">
        <v>8</v>
      </c>
      <c r="E384" s="235">
        <v>1190.4000000000001</v>
      </c>
      <c r="F384" s="35">
        <v>41765</v>
      </c>
      <c r="G384" s="44">
        <v>1190.4000000000001</v>
      </c>
      <c r="H384" s="243">
        <f t="shared" si="6"/>
        <v>0</v>
      </c>
      <c r="I384" s="214" t="s">
        <v>8</v>
      </c>
    </row>
    <row r="385" spans="1:9" ht="15.75" x14ac:dyDescent="0.25">
      <c r="A385" s="216"/>
      <c r="B385" s="342" t="s">
        <v>1959</v>
      </c>
      <c r="C385" s="343" t="s">
        <v>2998</v>
      </c>
      <c r="D385" s="214" t="s">
        <v>8</v>
      </c>
      <c r="E385" s="235">
        <v>3144</v>
      </c>
      <c r="F385" s="35">
        <v>41765</v>
      </c>
      <c r="G385" s="44">
        <v>3144</v>
      </c>
      <c r="H385" s="243">
        <f t="shared" si="6"/>
        <v>0</v>
      </c>
      <c r="I385" s="214"/>
    </row>
    <row r="386" spans="1:9" ht="15.75" x14ac:dyDescent="0.25">
      <c r="A386" s="216"/>
      <c r="B386" s="342" t="s">
        <v>1960</v>
      </c>
      <c r="C386" s="343" t="s">
        <v>2998</v>
      </c>
      <c r="D386" s="214" t="s">
        <v>36</v>
      </c>
      <c r="E386" s="235">
        <v>23274.400000000001</v>
      </c>
      <c r="F386" s="35">
        <v>41765</v>
      </c>
      <c r="G386" s="44">
        <v>23274.400000000001</v>
      </c>
      <c r="H386" s="243">
        <f t="shared" si="6"/>
        <v>0</v>
      </c>
      <c r="I386" s="214"/>
    </row>
    <row r="387" spans="1:9" ht="15.75" x14ac:dyDescent="0.25">
      <c r="A387" s="216"/>
      <c r="B387" s="342" t="s">
        <v>1961</v>
      </c>
      <c r="C387" s="343" t="s">
        <v>2998</v>
      </c>
      <c r="D387" s="214" t="s">
        <v>58</v>
      </c>
      <c r="E387" s="235">
        <v>9375</v>
      </c>
      <c r="F387" s="35">
        <v>41766</v>
      </c>
      <c r="G387" s="44">
        <v>9375</v>
      </c>
      <c r="H387" s="243">
        <f t="shared" si="6"/>
        <v>0</v>
      </c>
      <c r="I387" s="214" t="s">
        <v>12</v>
      </c>
    </row>
    <row r="388" spans="1:9" ht="15.75" x14ac:dyDescent="0.25">
      <c r="A388" s="216"/>
      <c r="B388" s="342" t="s">
        <v>1962</v>
      </c>
      <c r="C388" s="343" t="s">
        <v>2998</v>
      </c>
      <c r="D388" s="214" t="s">
        <v>136</v>
      </c>
      <c r="E388" s="235">
        <v>774.68</v>
      </c>
      <c r="F388" s="35">
        <v>41765</v>
      </c>
      <c r="G388" s="44">
        <v>774.68</v>
      </c>
      <c r="H388" s="243">
        <f t="shared" si="6"/>
        <v>0</v>
      </c>
      <c r="I388" s="214"/>
    </row>
    <row r="389" spans="1:9" ht="15.75" x14ac:dyDescent="0.25">
      <c r="A389" s="216"/>
      <c r="B389" s="342" t="s">
        <v>1963</v>
      </c>
      <c r="C389" s="343" t="s">
        <v>2998</v>
      </c>
      <c r="D389" s="214" t="s">
        <v>260</v>
      </c>
      <c r="E389" s="235">
        <v>1812</v>
      </c>
      <c r="F389" s="35">
        <v>41765</v>
      </c>
      <c r="G389" s="44">
        <v>1812</v>
      </c>
      <c r="H389" s="243">
        <f t="shared" si="6"/>
        <v>0</v>
      </c>
      <c r="I389" s="214" t="s">
        <v>65</v>
      </c>
    </row>
    <row r="390" spans="1:9" ht="15.75" x14ac:dyDescent="0.25">
      <c r="A390" s="216"/>
      <c r="B390" s="342" t="s">
        <v>1964</v>
      </c>
      <c r="C390" s="343" t="s">
        <v>2998</v>
      </c>
      <c r="D390" s="214" t="s">
        <v>36</v>
      </c>
      <c r="E390" s="235">
        <v>48120</v>
      </c>
      <c r="F390" s="35">
        <v>41766</v>
      </c>
      <c r="G390" s="44">
        <v>48120</v>
      </c>
      <c r="H390" s="243">
        <f t="shared" si="6"/>
        <v>0</v>
      </c>
      <c r="I390" s="214" t="s">
        <v>21</v>
      </c>
    </row>
    <row r="391" spans="1:9" ht="15.75" x14ac:dyDescent="0.25">
      <c r="A391" s="216"/>
      <c r="B391" s="342" t="s">
        <v>1965</v>
      </c>
      <c r="C391" s="343" t="s">
        <v>2998</v>
      </c>
      <c r="D391" s="214" t="s">
        <v>51</v>
      </c>
      <c r="E391" s="235">
        <v>2304</v>
      </c>
      <c r="F391" s="35">
        <v>41765</v>
      </c>
      <c r="G391" s="44">
        <v>2304</v>
      </c>
      <c r="H391" s="243">
        <f t="shared" ref="H391:H454" si="7">E391-G391</f>
        <v>0</v>
      </c>
      <c r="I391" s="214" t="s">
        <v>65</v>
      </c>
    </row>
    <row r="392" spans="1:9" ht="15.75" x14ac:dyDescent="0.25">
      <c r="A392" s="216"/>
      <c r="B392" s="342" t="s">
        <v>1966</v>
      </c>
      <c r="C392" s="343" t="s">
        <v>2998</v>
      </c>
      <c r="D392" s="214" t="s">
        <v>366</v>
      </c>
      <c r="E392" s="235">
        <v>3643</v>
      </c>
      <c r="F392" s="35">
        <v>41769</v>
      </c>
      <c r="G392" s="44">
        <v>3643</v>
      </c>
      <c r="H392" s="243">
        <f t="shared" si="7"/>
        <v>0</v>
      </c>
      <c r="I392" s="214" t="s">
        <v>21</v>
      </c>
    </row>
    <row r="393" spans="1:9" ht="15.75" x14ac:dyDescent="0.25">
      <c r="A393" s="216"/>
      <c r="B393" s="342" t="s">
        <v>1967</v>
      </c>
      <c r="C393" s="343" t="s">
        <v>2998</v>
      </c>
      <c r="D393" s="214" t="s">
        <v>52</v>
      </c>
      <c r="E393" s="235">
        <v>242.5</v>
      </c>
      <c r="F393" s="35">
        <v>41765</v>
      </c>
      <c r="G393" s="44">
        <v>242.5</v>
      </c>
      <c r="H393" s="243">
        <f t="shared" si="7"/>
        <v>0</v>
      </c>
      <c r="I393" s="214" t="s">
        <v>65</v>
      </c>
    </row>
    <row r="394" spans="1:9" ht="15.75" x14ac:dyDescent="0.25">
      <c r="A394" s="216"/>
      <c r="B394" s="342" t="s">
        <v>1968</v>
      </c>
      <c r="C394" s="343" t="s">
        <v>2998</v>
      </c>
      <c r="D394" s="220" t="s">
        <v>53</v>
      </c>
      <c r="E394" s="241">
        <v>0</v>
      </c>
      <c r="F394" s="33"/>
      <c r="G394" s="44"/>
      <c r="H394" s="243">
        <f t="shared" si="7"/>
        <v>0</v>
      </c>
      <c r="I394" s="214" t="s">
        <v>324</v>
      </c>
    </row>
    <row r="395" spans="1:9" ht="15.75" x14ac:dyDescent="0.25">
      <c r="A395" s="216"/>
      <c r="B395" s="342" t="s">
        <v>1969</v>
      </c>
      <c r="C395" s="343" t="s">
        <v>2998</v>
      </c>
      <c r="D395" s="214" t="s">
        <v>330</v>
      </c>
      <c r="E395" s="235">
        <v>4446</v>
      </c>
      <c r="F395" s="35">
        <v>41765</v>
      </c>
      <c r="G395" s="44">
        <v>4446</v>
      </c>
      <c r="H395" s="243">
        <f t="shared" si="7"/>
        <v>0</v>
      </c>
      <c r="I395" s="214" t="s">
        <v>65</v>
      </c>
    </row>
    <row r="396" spans="1:9" ht="15.75" x14ac:dyDescent="0.25">
      <c r="A396" s="211"/>
      <c r="B396" s="342" t="s">
        <v>1970</v>
      </c>
      <c r="C396" s="343" t="s">
        <v>2998</v>
      </c>
      <c r="D396" s="214" t="s">
        <v>412</v>
      </c>
      <c r="E396" s="235">
        <v>1227.5</v>
      </c>
      <c r="F396" s="35">
        <v>41765</v>
      </c>
      <c r="G396" s="44">
        <v>1227.5</v>
      </c>
      <c r="H396" s="243">
        <f t="shared" si="7"/>
        <v>0</v>
      </c>
      <c r="I396" s="214" t="s">
        <v>65</v>
      </c>
    </row>
    <row r="397" spans="1:9" ht="15.75" x14ac:dyDescent="0.25">
      <c r="A397" s="211"/>
      <c r="B397" s="342" t="s">
        <v>1972</v>
      </c>
      <c r="C397" s="343" t="s">
        <v>2998</v>
      </c>
      <c r="D397" s="214" t="s">
        <v>59</v>
      </c>
      <c r="E397" s="235">
        <v>20965</v>
      </c>
      <c r="F397" s="38" t="s">
        <v>3046</v>
      </c>
      <c r="G397" s="44">
        <v>20965</v>
      </c>
      <c r="H397" s="243">
        <f t="shared" si="7"/>
        <v>0</v>
      </c>
      <c r="I397" s="214"/>
    </row>
    <row r="398" spans="1:9" ht="15.75" x14ac:dyDescent="0.25">
      <c r="A398" s="211"/>
      <c r="B398" s="342" t="s">
        <v>1973</v>
      </c>
      <c r="C398" s="343" t="s">
        <v>2998</v>
      </c>
      <c r="D398" s="214" t="s">
        <v>873</v>
      </c>
      <c r="E398" s="235">
        <v>10787</v>
      </c>
      <c r="F398" s="47" t="s">
        <v>3047</v>
      </c>
      <c r="G398" s="44">
        <v>10787</v>
      </c>
      <c r="H398" s="243">
        <f t="shared" si="7"/>
        <v>0</v>
      </c>
      <c r="I398" s="214" t="s">
        <v>21</v>
      </c>
    </row>
    <row r="399" spans="1:9" ht="15.75" x14ac:dyDescent="0.25">
      <c r="A399" s="216"/>
      <c r="B399" s="342" t="s">
        <v>1974</v>
      </c>
      <c r="C399" s="343" t="s">
        <v>2998</v>
      </c>
      <c r="D399" s="214" t="s">
        <v>130</v>
      </c>
      <c r="E399" s="235">
        <v>5097.5</v>
      </c>
      <c r="F399" s="35">
        <v>41769</v>
      </c>
      <c r="G399" s="44">
        <v>5097.5</v>
      </c>
      <c r="H399" s="243">
        <f t="shared" si="7"/>
        <v>0</v>
      </c>
      <c r="I399" s="214" t="s">
        <v>21</v>
      </c>
    </row>
    <row r="400" spans="1:9" ht="15.75" x14ac:dyDescent="0.25">
      <c r="A400" s="216"/>
      <c r="B400" s="342" t="s">
        <v>1975</v>
      </c>
      <c r="C400" s="343" t="s">
        <v>2998</v>
      </c>
      <c r="D400" s="214" t="s">
        <v>89</v>
      </c>
      <c r="E400" s="235">
        <v>31562</v>
      </c>
      <c r="F400" s="38" t="s">
        <v>3048</v>
      </c>
      <c r="G400" s="44">
        <v>31562</v>
      </c>
      <c r="H400" s="243">
        <f t="shared" si="7"/>
        <v>0</v>
      </c>
      <c r="I400" s="214" t="s">
        <v>12</v>
      </c>
    </row>
    <row r="401" spans="1:9" ht="15.75" x14ac:dyDescent="0.25">
      <c r="A401" s="216"/>
      <c r="B401" s="342" t="s">
        <v>1977</v>
      </c>
      <c r="C401" s="343" t="s">
        <v>2998</v>
      </c>
      <c r="D401" s="214" t="s">
        <v>794</v>
      </c>
      <c r="E401" s="235">
        <v>647</v>
      </c>
      <c r="F401" s="35">
        <v>41766</v>
      </c>
      <c r="G401" s="44">
        <v>647</v>
      </c>
      <c r="H401" s="243">
        <f t="shared" si="7"/>
        <v>0</v>
      </c>
      <c r="I401" s="214" t="s">
        <v>12</v>
      </c>
    </row>
    <row r="402" spans="1:9" ht="15.75" x14ac:dyDescent="0.25">
      <c r="A402" s="216"/>
      <c r="B402" s="342" t="s">
        <v>1978</v>
      </c>
      <c r="C402" s="343" t="s">
        <v>2998</v>
      </c>
      <c r="D402" s="214" t="s">
        <v>1782</v>
      </c>
      <c r="E402" s="235">
        <v>947.6</v>
      </c>
      <c r="F402" s="35">
        <v>41766</v>
      </c>
      <c r="G402" s="56">
        <v>947.6</v>
      </c>
      <c r="H402" s="243">
        <f t="shared" si="7"/>
        <v>0</v>
      </c>
      <c r="I402" s="214" t="s">
        <v>12</v>
      </c>
    </row>
    <row r="403" spans="1:9" ht="15.75" x14ac:dyDescent="0.25">
      <c r="A403" s="216"/>
      <c r="B403" s="342" t="s">
        <v>1980</v>
      </c>
      <c r="C403" s="343" t="s">
        <v>2998</v>
      </c>
      <c r="D403" s="214" t="s">
        <v>34</v>
      </c>
      <c r="E403" s="235">
        <v>2524.8000000000002</v>
      </c>
      <c r="F403" s="39" t="s">
        <v>3049</v>
      </c>
      <c r="G403" s="56">
        <v>2524.8000000000002</v>
      </c>
      <c r="H403" s="243">
        <f t="shared" si="7"/>
        <v>0</v>
      </c>
      <c r="I403" s="214" t="s">
        <v>12</v>
      </c>
    </row>
    <row r="404" spans="1:9" ht="15.75" x14ac:dyDescent="0.25">
      <c r="A404" s="216"/>
      <c r="B404" s="342" t="s">
        <v>1981</v>
      </c>
      <c r="C404" s="343" t="s">
        <v>2998</v>
      </c>
      <c r="D404" s="214" t="s">
        <v>29</v>
      </c>
      <c r="E404" s="235">
        <v>5126.3999999999996</v>
      </c>
      <c r="F404" s="35">
        <v>41766</v>
      </c>
      <c r="G404" s="56">
        <v>5126.3999999999996</v>
      </c>
      <c r="H404" s="243">
        <f t="shared" si="7"/>
        <v>0</v>
      </c>
      <c r="I404" s="214" t="s">
        <v>12</v>
      </c>
    </row>
    <row r="405" spans="1:9" ht="15.75" x14ac:dyDescent="0.25">
      <c r="A405" s="216"/>
      <c r="B405" s="342" t="s">
        <v>1982</v>
      </c>
      <c r="C405" s="343" t="s">
        <v>2998</v>
      </c>
      <c r="D405" s="214" t="s">
        <v>47</v>
      </c>
      <c r="E405" s="235">
        <v>2676</v>
      </c>
      <c r="F405" s="35">
        <v>41766</v>
      </c>
      <c r="G405" s="56">
        <v>2676</v>
      </c>
      <c r="H405" s="243">
        <f t="shared" si="7"/>
        <v>0</v>
      </c>
      <c r="I405" s="214" t="s">
        <v>12</v>
      </c>
    </row>
    <row r="406" spans="1:9" ht="15.75" x14ac:dyDescent="0.25">
      <c r="A406" s="216"/>
      <c r="B406" s="342" t="s">
        <v>1984</v>
      </c>
      <c r="C406" s="343" t="s">
        <v>2998</v>
      </c>
      <c r="D406" s="214" t="s">
        <v>250</v>
      </c>
      <c r="E406" s="235">
        <v>11119.8</v>
      </c>
      <c r="F406" s="35">
        <v>41766</v>
      </c>
      <c r="G406" s="56">
        <v>11119.8</v>
      </c>
      <c r="H406" s="243">
        <f t="shared" si="7"/>
        <v>0</v>
      </c>
      <c r="I406" s="214" t="s">
        <v>12</v>
      </c>
    </row>
    <row r="407" spans="1:9" ht="15.75" x14ac:dyDescent="0.25">
      <c r="A407" s="216"/>
      <c r="B407" s="342" t="s">
        <v>1985</v>
      </c>
      <c r="C407" s="343" t="s">
        <v>2998</v>
      </c>
      <c r="D407" s="214" t="s">
        <v>51</v>
      </c>
      <c r="E407" s="235">
        <v>827</v>
      </c>
      <c r="F407" s="35">
        <v>41765</v>
      </c>
      <c r="G407" s="44">
        <v>827</v>
      </c>
      <c r="H407" s="243">
        <f t="shared" si="7"/>
        <v>0</v>
      </c>
      <c r="I407" s="214"/>
    </row>
    <row r="408" spans="1:9" ht="15.75" x14ac:dyDescent="0.25">
      <c r="A408" s="216"/>
      <c r="B408" s="342" t="s">
        <v>1986</v>
      </c>
      <c r="C408" s="343" t="s">
        <v>2998</v>
      </c>
      <c r="D408" s="214" t="s">
        <v>124</v>
      </c>
      <c r="E408" s="235">
        <v>6601.1</v>
      </c>
      <c r="F408" s="35">
        <v>41766</v>
      </c>
      <c r="G408" s="44">
        <v>6601.1</v>
      </c>
      <c r="H408" s="243">
        <f t="shared" si="7"/>
        <v>0</v>
      </c>
      <c r="I408" s="214" t="s">
        <v>12</v>
      </c>
    </row>
    <row r="409" spans="1:9" ht="15.75" x14ac:dyDescent="0.25">
      <c r="A409" s="216"/>
      <c r="B409" s="342" t="s">
        <v>1987</v>
      </c>
      <c r="C409" s="343" t="s">
        <v>2998</v>
      </c>
      <c r="D409" s="214" t="s">
        <v>666</v>
      </c>
      <c r="E409" s="235">
        <v>20051</v>
      </c>
      <c r="F409" s="38" t="s">
        <v>3050</v>
      </c>
      <c r="G409" s="44">
        <v>20051</v>
      </c>
      <c r="H409" s="243">
        <f t="shared" si="7"/>
        <v>0</v>
      </c>
      <c r="I409" s="214"/>
    </row>
    <row r="410" spans="1:9" ht="15.75" x14ac:dyDescent="0.25">
      <c r="A410" s="216"/>
      <c r="B410" s="342" t="s">
        <v>1988</v>
      </c>
      <c r="C410" s="343" t="s">
        <v>2998</v>
      </c>
      <c r="D410" s="214" t="s">
        <v>78</v>
      </c>
      <c r="E410" s="235">
        <v>2373.6</v>
      </c>
      <c r="F410" s="35">
        <v>41766</v>
      </c>
      <c r="G410" s="44">
        <v>2373.6</v>
      </c>
      <c r="H410" s="243">
        <f t="shared" si="7"/>
        <v>0</v>
      </c>
      <c r="I410" s="214" t="s">
        <v>217</v>
      </c>
    </row>
    <row r="411" spans="1:9" ht="15.75" x14ac:dyDescent="0.25">
      <c r="A411" s="216"/>
      <c r="B411" s="342" t="s">
        <v>1989</v>
      </c>
      <c r="C411" s="343" t="s">
        <v>2998</v>
      </c>
      <c r="D411" s="214" t="s">
        <v>191</v>
      </c>
      <c r="E411" s="235">
        <v>1858.4</v>
      </c>
      <c r="F411" s="35">
        <v>41766</v>
      </c>
      <c r="G411" s="56">
        <v>1858.4</v>
      </c>
      <c r="H411" s="243">
        <f t="shared" si="7"/>
        <v>0</v>
      </c>
      <c r="I411" s="214" t="s">
        <v>217</v>
      </c>
    </row>
    <row r="412" spans="1:9" ht="15.75" x14ac:dyDescent="0.25">
      <c r="A412" s="216"/>
      <c r="B412" s="342" t="s">
        <v>1990</v>
      </c>
      <c r="C412" s="343" t="s">
        <v>2998</v>
      </c>
      <c r="D412" s="214" t="s">
        <v>710</v>
      </c>
      <c r="E412" s="235">
        <v>4355.2</v>
      </c>
      <c r="F412" s="35">
        <v>41766</v>
      </c>
      <c r="G412" s="56">
        <v>4355.2</v>
      </c>
      <c r="H412" s="243">
        <f t="shared" si="7"/>
        <v>0</v>
      </c>
      <c r="I412" s="214" t="s">
        <v>217</v>
      </c>
    </row>
    <row r="413" spans="1:9" ht="15.75" x14ac:dyDescent="0.25">
      <c r="A413" s="216"/>
      <c r="B413" s="342" t="s">
        <v>1991</v>
      </c>
      <c r="C413" s="343" t="s">
        <v>2998</v>
      </c>
      <c r="D413" s="214" t="s">
        <v>231</v>
      </c>
      <c r="E413" s="235">
        <v>1819.1</v>
      </c>
      <c r="F413" s="35">
        <v>41766</v>
      </c>
      <c r="G413" s="56">
        <v>1819.1</v>
      </c>
      <c r="H413" s="243">
        <f t="shared" si="7"/>
        <v>0</v>
      </c>
      <c r="I413" s="214" t="s">
        <v>217</v>
      </c>
    </row>
    <row r="414" spans="1:9" ht="15.75" x14ac:dyDescent="0.25">
      <c r="A414" s="216"/>
      <c r="B414" s="342" t="s">
        <v>1993</v>
      </c>
      <c r="C414" s="343" t="s">
        <v>2998</v>
      </c>
      <c r="D414" s="214" t="s">
        <v>215</v>
      </c>
      <c r="E414" s="235">
        <v>4959.3999999999996</v>
      </c>
      <c r="F414" s="35">
        <v>41765</v>
      </c>
      <c r="G414" s="44">
        <v>4959.3999999999996</v>
      </c>
      <c r="H414" s="243">
        <f t="shared" si="7"/>
        <v>0</v>
      </c>
      <c r="I414" s="214"/>
    </row>
    <row r="415" spans="1:9" ht="15.75" x14ac:dyDescent="0.25">
      <c r="A415" s="216"/>
      <c r="B415" s="342" t="s">
        <v>1995</v>
      </c>
      <c r="C415" s="343" t="s">
        <v>2998</v>
      </c>
      <c r="D415" s="214" t="s">
        <v>144</v>
      </c>
      <c r="E415" s="235">
        <v>5221</v>
      </c>
      <c r="F415" s="35">
        <v>41766</v>
      </c>
      <c r="G415" s="56">
        <v>5221</v>
      </c>
      <c r="H415" s="243">
        <f t="shared" si="7"/>
        <v>0</v>
      </c>
      <c r="I415" s="214" t="s">
        <v>217</v>
      </c>
    </row>
    <row r="416" spans="1:9" ht="15.75" x14ac:dyDescent="0.25">
      <c r="A416" s="216"/>
      <c r="B416" s="342" t="s">
        <v>1996</v>
      </c>
      <c r="C416" s="343" t="s">
        <v>2998</v>
      </c>
      <c r="D416" s="214" t="s">
        <v>234</v>
      </c>
      <c r="E416" s="235">
        <v>693</v>
      </c>
      <c r="F416" s="35">
        <v>41766</v>
      </c>
      <c r="G416" s="56">
        <v>693</v>
      </c>
      <c r="H416" s="243">
        <f t="shared" si="7"/>
        <v>0</v>
      </c>
      <c r="I416" s="214" t="s">
        <v>217</v>
      </c>
    </row>
    <row r="417" spans="1:9" ht="15.75" x14ac:dyDescent="0.25">
      <c r="A417" s="216"/>
      <c r="B417" s="342" t="s">
        <v>1998</v>
      </c>
      <c r="C417" s="343" t="s">
        <v>2998</v>
      </c>
      <c r="D417" s="214" t="s">
        <v>560</v>
      </c>
      <c r="E417" s="235">
        <v>2006</v>
      </c>
      <c r="F417" s="35">
        <v>41766</v>
      </c>
      <c r="G417" s="56">
        <v>2006</v>
      </c>
      <c r="H417" s="243">
        <f t="shared" si="7"/>
        <v>0</v>
      </c>
      <c r="I417" s="214" t="s">
        <v>217</v>
      </c>
    </row>
    <row r="418" spans="1:9" ht="15.75" x14ac:dyDescent="0.25">
      <c r="A418" s="216"/>
      <c r="B418" s="342" t="s">
        <v>2000</v>
      </c>
      <c r="C418" s="343" t="s">
        <v>2998</v>
      </c>
      <c r="D418" s="214" t="s">
        <v>304</v>
      </c>
      <c r="E418" s="235">
        <v>19129</v>
      </c>
      <c r="F418" s="38" t="s">
        <v>3051</v>
      </c>
      <c r="G418" s="56">
        <v>19129</v>
      </c>
      <c r="H418" s="243">
        <f t="shared" si="7"/>
        <v>0</v>
      </c>
      <c r="I418" s="214" t="s">
        <v>217</v>
      </c>
    </row>
    <row r="419" spans="1:9" ht="15.75" x14ac:dyDescent="0.25">
      <c r="A419" s="216"/>
      <c r="B419" s="342" t="s">
        <v>2001</v>
      </c>
      <c r="C419" s="343" t="s">
        <v>2998</v>
      </c>
      <c r="D419" s="214" t="s">
        <v>257</v>
      </c>
      <c r="E419" s="235">
        <v>15141.8</v>
      </c>
      <c r="F419" s="35">
        <v>41766</v>
      </c>
      <c r="G419" s="56">
        <v>15141.8</v>
      </c>
      <c r="H419" s="243">
        <f t="shared" si="7"/>
        <v>0</v>
      </c>
      <c r="I419" s="214" t="s">
        <v>217</v>
      </c>
    </row>
    <row r="420" spans="1:9" ht="15.75" x14ac:dyDescent="0.25">
      <c r="A420" s="216"/>
      <c r="B420" s="342" t="s">
        <v>2002</v>
      </c>
      <c r="C420" s="343" t="s">
        <v>2998</v>
      </c>
      <c r="D420" s="214" t="s">
        <v>307</v>
      </c>
      <c r="E420" s="235">
        <v>11221.6</v>
      </c>
      <c r="F420" s="38" t="s">
        <v>3451</v>
      </c>
      <c r="G420" s="56">
        <v>11221.6</v>
      </c>
      <c r="H420" s="243">
        <f t="shared" si="7"/>
        <v>0</v>
      </c>
      <c r="I420" s="214" t="s">
        <v>217</v>
      </c>
    </row>
    <row r="421" spans="1:9" ht="15.75" x14ac:dyDescent="0.25">
      <c r="A421" s="216"/>
      <c r="B421" s="342" t="s">
        <v>2004</v>
      </c>
      <c r="C421" s="343" t="s">
        <v>2998</v>
      </c>
      <c r="D421" s="214" t="s">
        <v>508</v>
      </c>
      <c r="E421" s="235">
        <v>38380.199999999997</v>
      </c>
      <c r="F421" s="38" t="s">
        <v>3052</v>
      </c>
      <c r="G421" s="44">
        <v>38380.199999999997</v>
      </c>
      <c r="H421" s="243">
        <f t="shared" si="7"/>
        <v>0</v>
      </c>
      <c r="I421" s="214" t="s">
        <v>8</v>
      </c>
    </row>
    <row r="422" spans="1:9" ht="15.75" x14ac:dyDescent="0.25">
      <c r="A422" s="216"/>
      <c r="B422" s="342" t="s">
        <v>2006</v>
      </c>
      <c r="C422" s="343" t="s">
        <v>2998</v>
      </c>
      <c r="D422" s="214" t="s">
        <v>8</v>
      </c>
      <c r="E422" s="235">
        <v>1556.5</v>
      </c>
      <c r="F422" s="35">
        <v>41765</v>
      </c>
      <c r="G422" s="44">
        <v>1556.5</v>
      </c>
      <c r="H422" s="243">
        <f t="shared" si="7"/>
        <v>0</v>
      </c>
      <c r="I422" s="214" t="s">
        <v>8</v>
      </c>
    </row>
    <row r="423" spans="1:9" ht="15.75" x14ac:dyDescent="0.25">
      <c r="A423" s="216"/>
      <c r="B423" s="342" t="s">
        <v>2008</v>
      </c>
      <c r="C423" s="343" t="s">
        <v>2998</v>
      </c>
      <c r="D423" s="214" t="s">
        <v>79</v>
      </c>
      <c r="E423" s="235">
        <v>15381.6</v>
      </c>
      <c r="F423" s="55" t="s">
        <v>3053</v>
      </c>
      <c r="G423" s="44">
        <v>15381.6</v>
      </c>
      <c r="H423" s="243">
        <f t="shared" si="7"/>
        <v>0</v>
      </c>
      <c r="I423" s="214" t="s">
        <v>65</v>
      </c>
    </row>
    <row r="424" spans="1:9" ht="15.75" x14ac:dyDescent="0.25">
      <c r="A424" s="216"/>
      <c r="B424" s="342" t="s">
        <v>2009</v>
      </c>
      <c r="C424" s="343" t="s">
        <v>2998</v>
      </c>
      <c r="D424" s="214" t="s">
        <v>106</v>
      </c>
      <c r="E424" s="235">
        <v>92211</v>
      </c>
      <c r="F424" s="35">
        <v>41769</v>
      </c>
      <c r="G424" s="44">
        <v>92211</v>
      </c>
      <c r="H424" s="243">
        <f t="shared" si="7"/>
        <v>0</v>
      </c>
      <c r="I424" s="214"/>
    </row>
    <row r="425" spans="1:9" ht="15.75" x14ac:dyDescent="0.25">
      <c r="A425" s="216"/>
      <c r="B425" s="342" t="s">
        <v>2012</v>
      </c>
      <c r="C425" s="343" t="s">
        <v>2998</v>
      </c>
      <c r="D425" s="214" t="s">
        <v>28</v>
      </c>
      <c r="E425" s="235">
        <v>2164.4</v>
      </c>
      <c r="F425" s="35">
        <v>41765</v>
      </c>
      <c r="G425" s="44">
        <v>2164.4</v>
      </c>
      <c r="H425" s="243">
        <f t="shared" si="7"/>
        <v>0</v>
      </c>
      <c r="I425" s="214"/>
    </row>
    <row r="426" spans="1:9" ht="15.75" x14ac:dyDescent="0.25">
      <c r="A426" s="216"/>
      <c r="B426" s="342" t="s">
        <v>2014</v>
      </c>
      <c r="C426" s="343" t="s">
        <v>2998</v>
      </c>
      <c r="D426" s="214" t="s">
        <v>152</v>
      </c>
      <c r="E426" s="235">
        <v>5335.2</v>
      </c>
      <c r="F426" s="35">
        <v>41765</v>
      </c>
      <c r="G426" s="44">
        <v>5335.2</v>
      </c>
      <c r="H426" s="243">
        <f t="shared" si="7"/>
        <v>0</v>
      </c>
      <c r="I426" s="214"/>
    </row>
    <row r="427" spans="1:9" ht="15.75" x14ac:dyDescent="0.25">
      <c r="A427" s="216">
        <v>41766</v>
      </c>
      <c r="B427" s="342" t="s">
        <v>2016</v>
      </c>
      <c r="C427" s="343" t="s">
        <v>2998</v>
      </c>
      <c r="D427" s="20" t="s">
        <v>494</v>
      </c>
      <c r="E427" s="239">
        <v>1029</v>
      </c>
      <c r="F427" s="35">
        <v>41766</v>
      </c>
      <c r="G427" s="44">
        <v>1029</v>
      </c>
      <c r="H427" s="243">
        <f t="shared" si="7"/>
        <v>0</v>
      </c>
      <c r="I427" s="20" t="s">
        <v>10</v>
      </c>
    </row>
    <row r="428" spans="1:9" ht="15.75" x14ac:dyDescent="0.25">
      <c r="A428" s="216"/>
      <c r="B428" s="342" t="s">
        <v>2017</v>
      </c>
      <c r="C428" s="343" t="s">
        <v>2998</v>
      </c>
      <c r="D428" s="20" t="s">
        <v>14</v>
      </c>
      <c r="E428" s="239">
        <v>5880</v>
      </c>
      <c r="F428" s="35">
        <v>41766</v>
      </c>
      <c r="G428" s="44">
        <v>5880</v>
      </c>
      <c r="H428" s="243">
        <f t="shared" si="7"/>
        <v>0</v>
      </c>
      <c r="I428" s="20" t="s">
        <v>12</v>
      </c>
    </row>
    <row r="429" spans="1:9" ht="15.75" x14ac:dyDescent="0.25">
      <c r="A429" s="216"/>
      <c r="B429" s="342" t="s">
        <v>2018</v>
      </c>
      <c r="C429" s="343" t="s">
        <v>2998</v>
      </c>
      <c r="D429" s="20" t="s">
        <v>64</v>
      </c>
      <c r="E429" s="239">
        <v>4410</v>
      </c>
      <c r="F429" s="45">
        <v>41767</v>
      </c>
      <c r="G429" s="44">
        <v>4410</v>
      </c>
      <c r="H429" s="243">
        <f t="shared" si="7"/>
        <v>0</v>
      </c>
      <c r="I429" s="20" t="s">
        <v>12</v>
      </c>
    </row>
    <row r="430" spans="1:9" ht="15.75" x14ac:dyDescent="0.25">
      <c r="A430" s="216"/>
      <c r="B430" s="342" t="s">
        <v>2019</v>
      </c>
      <c r="C430" s="343" t="s">
        <v>2998</v>
      </c>
      <c r="D430" s="20" t="s">
        <v>302</v>
      </c>
      <c r="E430" s="239">
        <v>36</v>
      </c>
      <c r="F430" s="35">
        <v>41766</v>
      </c>
      <c r="G430" s="44">
        <v>36</v>
      </c>
      <c r="H430" s="243">
        <f t="shared" si="7"/>
        <v>0</v>
      </c>
      <c r="I430" s="20" t="s">
        <v>10</v>
      </c>
    </row>
    <row r="431" spans="1:9" ht="15.75" x14ac:dyDescent="0.25">
      <c r="A431" s="216"/>
      <c r="B431" s="342" t="s">
        <v>2021</v>
      </c>
      <c r="C431" s="343" t="s">
        <v>2998</v>
      </c>
      <c r="D431" s="20" t="s">
        <v>12</v>
      </c>
      <c r="E431" s="239">
        <v>26</v>
      </c>
      <c r="F431" s="35">
        <v>41766</v>
      </c>
      <c r="G431" s="44">
        <v>26</v>
      </c>
      <c r="H431" s="243">
        <f t="shared" si="7"/>
        <v>0</v>
      </c>
      <c r="I431" s="20" t="s">
        <v>10</v>
      </c>
    </row>
    <row r="432" spans="1:9" ht="15.75" x14ac:dyDescent="0.25">
      <c r="A432" s="216"/>
      <c r="B432" s="342" t="s">
        <v>2022</v>
      </c>
      <c r="C432" s="343" t="s">
        <v>2998</v>
      </c>
      <c r="D432" s="20" t="s">
        <v>666</v>
      </c>
      <c r="E432" s="239">
        <v>4241</v>
      </c>
      <c r="F432" s="35">
        <v>41766</v>
      </c>
      <c r="G432" s="44">
        <v>4241</v>
      </c>
      <c r="H432" s="243">
        <f t="shared" si="7"/>
        <v>0</v>
      </c>
      <c r="I432" s="20" t="s">
        <v>10</v>
      </c>
    </row>
    <row r="433" spans="1:9" ht="15.75" x14ac:dyDescent="0.25">
      <c r="A433" s="216"/>
      <c r="B433" s="342" t="s">
        <v>2023</v>
      </c>
      <c r="C433" s="343" t="s">
        <v>2998</v>
      </c>
      <c r="D433" s="20" t="s">
        <v>74</v>
      </c>
      <c r="E433" s="239">
        <v>1450</v>
      </c>
      <c r="F433" s="35">
        <v>41766</v>
      </c>
      <c r="G433" s="44">
        <v>1450</v>
      </c>
      <c r="H433" s="243">
        <f t="shared" si="7"/>
        <v>0</v>
      </c>
      <c r="I433" s="20" t="s">
        <v>10</v>
      </c>
    </row>
    <row r="434" spans="1:9" ht="15.75" x14ac:dyDescent="0.25">
      <c r="A434" s="216"/>
      <c r="B434" s="342" t="s">
        <v>2024</v>
      </c>
      <c r="C434" s="343" t="s">
        <v>2998</v>
      </c>
      <c r="D434" s="20" t="s">
        <v>28</v>
      </c>
      <c r="E434" s="239">
        <v>7657.5</v>
      </c>
      <c r="F434" s="35">
        <v>41766</v>
      </c>
      <c r="G434" s="44">
        <v>7657.5</v>
      </c>
      <c r="H434" s="243">
        <f t="shared" si="7"/>
        <v>0</v>
      </c>
      <c r="I434" s="20" t="s">
        <v>10</v>
      </c>
    </row>
    <row r="435" spans="1:9" ht="15.75" x14ac:dyDescent="0.25">
      <c r="A435" s="216"/>
      <c r="B435" s="342" t="s">
        <v>2025</v>
      </c>
      <c r="C435" s="343" t="s">
        <v>2998</v>
      </c>
      <c r="D435" s="20" t="s">
        <v>123</v>
      </c>
      <c r="E435" s="239">
        <v>983</v>
      </c>
      <c r="F435" s="35">
        <v>41766</v>
      </c>
      <c r="G435" s="44">
        <v>983</v>
      </c>
      <c r="H435" s="243">
        <f t="shared" si="7"/>
        <v>0</v>
      </c>
      <c r="I435" s="20" t="s">
        <v>10</v>
      </c>
    </row>
    <row r="436" spans="1:9" ht="15.75" x14ac:dyDescent="0.25">
      <c r="A436" s="216"/>
      <c r="B436" s="342" t="s">
        <v>2026</v>
      </c>
      <c r="C436" s="343" t="s">
        <v>2998</v>
      </c>
      <c r="D436" s="20" t="s">
        <v>18</v>
      </c>
      <c r="E436" s="239">
        <v>609</v>
      </c>
      <c r="F436" s="35">
        <v>41766</v>
      </c>
      <c r="G436" s="44">
        <v>609</v>
      </c>
      <c r="H436" s="243">
        <f t="shared" si="7"/>
        <v>0</v>
      </c>
      <c r="I436" s="20" t="s">
        <v>10</v>
      </c>
    </row>
    <row r="437" spans="1:9" ht="15.75" x14ac:dyDescent="0.25">
      <c r="A437" s="216"/>
      <c r="B437" s="342" t="s">
        <v>2028</v>
      </c>
      <c r="C437" s="343" t="s">
        <v>2998</v>
      </c>
      <c r="D437" s="20" t="s">
        <v>12</v>
      </c>
      <c r="E437" s="239">
        <v>651</v>
      </c>
      <c r="F437" s="35">
        <v>41766</v>
      </c>
      <c r="G437" s="44">
        <v>651</v>
      </c>
      <c r="H437" s="243">
        <f t="shared" si="7"/>
        <v>0</v>
      </c>
      <c r="I437" s="20" t="s">
        <v>10</v>
      </c>
    </row>
    <row r="438" spans="1:9" ht="15.75" x14ac:dyDescent="0.25">
      <c r="A438" s="216"/>
      <c r="B438" s="342" t="s">
        <v>2029</v>
      </c>
      <c r="C438" s="343" t="s">
        <v>2998</v>
      </c>
      <c r="D438" s="20" t="s">
        <v>116</v>
      </c>
      <c r="E438" s="239">
        <v>5100</v>
      </c>
      <c r="F438" s="35">
        <v>41766</v>
      </c>
      <c r="G438" s="44">
        <v>5100</v>
      </c>
      <c r="H438" s="243">
        <f t="shared" si="7"/>
        <v>0</v>
      </c>
      <c r="I438" s="20" t="s">
        <v>10</v>
      </c>
    </row>
    <row r="439" spans="1:9" ht="15.75" x14ac:dyDescent="0.25">
      <c r="A439" s="216"/>
      <c r="B439" s="342" t="s">
        <v>2030</v>
      </c>
      <c r="C439" s="343" t="s">
        <v>2998</v>
      </c>
      <c r="D439" s="20" t="s">
        <v>74</v>
      </c>
      <c r="E439" s="239">
        <v>3142</v>
      </c>
      <c r="F439" s="35">
        <v>41766</v>
      </c>
      <c r="G439" s="44">
        <v>3142</v>
      </c>
      <c r="H439" s="243">
        <f t="shared" si="7"/>
        <v>0</v>
      </c>
      <c r="I439" s="20" t="s">
        <v>10</v>
      </c>
    </row>
    <row r="440" spans="1:9" ht="15.75" x14ac:dyDescent="0.25">
      <c r="A440" s="216"/>
      <c r="B440" s="342" t="s">
        <v>2031</v>
      </c>
      <c r="C440" s="343" t="s">
        <v>2998</v>
      </c>
      <c r="D440" s="20" t="s">
        <v>55</v>
      </c>
      <c r="E440" s="239">
        <v>8001</v>
      </c>
      <c r="F440" s="35">
        <v>41766</v>
      </c>
      <c r="G440" s="44">
        <v>8001</v>
      </c>
      <c r="H440" s="243">
        <f t="shared" si="7"/>
        <v>0</v>
      </c>
      <c r="I440" s="20" t="s">
        <v>10</v>
      </c>
    </row>
    <row r="441" spans="1:9" ht="15.75" x14ac:dyDescent="0.25">
      <c r="A441" s="216"/>
      <c r="B441" s="342" t="s">
        <v>2032</v>
      </c>
      <c r="C441" s="343" t="s">
        <v>2998</v>
      </c>
      <c r="D441" s="20" t="s">
        <v>36</v>
      </c>
      <c r="E441" s="239">
        <v>11943</v>
      </c>
      <c r="F441" s="35">
        <v>41766</v>
      </c>
      <c r="G441" s="44">
        <v>11943</v>
      </c>
      <c r="H441" s="243">
        <f t="shared" si="7"/>
        <v>0</v>
      </c>
      <c r="I441" s="20" t="s">
        <v>10</v>
      </c>
    </row>
    <row r="442" spans="1:9" ht="15.75" x14ac:dyDescent="0.25">
      <c r="A442" s="216"/>
      <c r="B442" s="342" t="s">
        <v>2033</v>
      </c>
      <c r="C442" s="343" t="s">
        <v>2998</v>
      </c>
      <c r="D442" s="20" t="s">
        <v>66</v>
      </c>
      <c r="E442" s="239">
        <v>1692</v>
      </c>
      <c r="F442" s="35">
        <v>41766</v>
      </c>
      <c r="G442" s="44">
        <v>1692</v>
      </c>
      <c r="H442" s="243">
        <f t="shared" si="7"/>
        <v>0</v>
      </c>
      <c r="I442" s="20" t="s">
        <v>10</v>
      </c>
    </row>
    <row r="443" spans="1:9" ht="15.75" x14ac:dyDescent="0.25">
      <c r="A443" s="216"/>
      <c r="B443" s="342" t="s">
        <v>2034</v>
      </c>
      <c r="C443" s="343" t="s">
        <v>2998</v>
      </c>
      <c r="D443" s="20" t="s">
        <v>8</v>
      </c>
      <c r="E443" s="239">
        <v>1670</v>
      </c>
      <c r="F443" s="35">
        <v>41766</v>
      </c>
      <c r="G443" s="44">
        <v>1670</v>
      </c>
      <c r="H443" s="243">
        <f t="shared" si="7"/>
        <v>0</v>
      </c>
      <c r="I443" s="20" t="s">
        <v>10</v>
      </c>
    </row>
    <row r="444" spans="1:9" ht="15.75" x14ac:dyDescent="0.25">
      <c r="A444" s="216"/>
      <c r="B444" s="342" t="s">
        <v>2036</v>
      </c>
      <c r="C444" s="343" t="s">
        <v>2998</v>
      </c>
      <c r="D444" s="20" t="s">
        <v>36</v>
      </c>
      <c r="E444" s="239">
        <v>15724</v>
      </c>
      <c r="F444" s="35">
        <v>41771</v>
      </c>
      <c r="G444" s="44">
        <v>15724</v>
      </c>
      <c r="H444" s="243">
        <f t="shared" si="7"/>
        <v>0</v>
      </c>
      <c r="I444" s="20" t="s">
        <v>10</v>
      </c>
    </row>
    <row r="445" spans="1:9" ht="15.75" x14ac:dyDescent="0.25">
      <c r="A445" s="216"/>
      <c r="B445" s="342" t="s">
        <v>2037</v>
      </c>
      <c r="C445" s="343" t="s">
        <v>2998</v>
      </c>
      <c r="D445" s="20" t="s">
        <v>2818</v>
      </c>
      <c r="E445" s="239">
        <v>822</v>
      </c>
      <c r="F445" s="35">
        <v>41766</v>
      </c>
      <c r="G445" s="44">
        <v>822</v>
      </c>
      <c r="H445" s="243">
        <f t="shared" si="7"/>
        <v>0</v>
      </c>
      <c r="I445" s="20" t="s">
        <v>10</v>
      </c>
    </row>
    <row r="446" spans="1:9" ht="15.75" x14ac:dyDescent="0.25">
      <c r="A446" s="216"/>
      <c r="B446" s="342" t="s">
        <v>2038</v>
      </c>
      <c r="C446" s="343" t="s">
        <v>2998</v>
      </c>
      <c r="D446" s="20" t="s">
        <v>22</v>
      </c>
      <c r="E446" s="239">
        <v>4538</v>
      </c>
      <c r="F446" s="39" t="s">
        <v>3054</v>
      </c>
      <c r="G446" s="44">
        <v>4538</v>
      </c>
      <c r="H446" s="243">
        <f t="shared" si="7"/>
        <v>0</v>
      </c>
      <c r="I446" s="20" t="s">
        <v>10</v>
      </c>
    </row>
    <row r="447" spans="1:9" ht="15.75" x14ac:dyDescent="0.25">
      <c r="A447" s="216"/>
      <c r="B447" s="342" t="s">
        <v>2040</v>
      </c>
      <c r="C447" s="343" t="s">
        <v>2998</v>
      </c>
      <c r="D447" s="20" t="s">
        <v>260</v>
      </c>
      <c r="E447" s="239">
        <v>2416</v>
      </c>
      <c r="F447" s="35">
        <v>41766</v>
      </c>
      <c r="G447" s="44">
        <v>2416</v>
      </c>
      <c r="H447" s="243">
        <f t="shared" si="7"/>
        <v>0</v>
      </c>
      <c r="I447" s="20" t="s">
        <v>65</v>
      </c>
    </row>
    <row r="448" spans="1:9" ht="15.75" x14ac:dyDescent="0.25">
      <c r="A448" s="216"/>
      <c r="B448" s="342" t="s">
        <v>2041</v>
      </c>
      <c r="C448" s="343" t="s">
        <v>2998</v>
      </c>
      <c r="D448" s="20" t="s">
        <v>199</v>
      </c>
      <c r="E448" s="239">
        <v>3285</v>
      </c>
      <c r="F448" s="35">
        <v>41766</v>
      </c>
      <c r="G448" s="44">
        <v>3285</v>
      </c>
      <c r="H448" s="243">
        <f t="shared" si="7"/>
        <v>0</v>
      </c>
      <c r="I448" s="20" t="s">
        <v>65</v>
      </c>
    </row>
    <row r="449" spans="1:9" ht="15.75" x14ac:dyDescent="0.25">
      <c r="A449" s="216"/>
      <c r="B449" s="342" t="s">
        <v>2042</v>
      </c>
      <c r="C449" s="343" t="s">
        <v>2998</v>
      </c>
      <c r="D449" s="20" t="s">
        <v>130</v>
      </c>
      <c r="E449" s="239">
        <v>4794</v>
      </c>
      <c r="F449" s="45">
        <v>41769</v>
      </c>
      <c r="G449" s="44">
        <v>4794</v>
      </c>
      <c r="H449" s="243">
        <f t="shared" si="7"/>
        <v>0</v>
      </c>
      <c r="I449" s="20" t="s">
        <v>10</v>
      </c>
    </row>
    <row r="450" spans="1:9" ht="15.75" x14ac:dyDescent="0.25">
      <c r="A450" s="216"/>
      <c r="B450" s="342" t="s">
        <v>2043</v>
      </c>
      <c r="C450" s="343" t="s">
        <v>2998</v>
      </c>
      <c r="D450" s="20" t="s">
        <v>237</v>
      </c>
      <c r="E450" s="239">
        <v>754</v>
      </c>
      <c r="F450" s="45">
        <v>41769</v>
      </c>
      <c r="G450" s="44">
        <v>754</v>
      </c>
      <c r="H450" s="243">
        <f t="shared" si="7"/>
        <v>0</v>
      </c>
      <c r="I450" s="20" t="s">
        <v>10</v>
      </c>
    </row>
    <row r="451" spans="1:9" ht="15.75" x14ac:dyDescent="0.25">
      <c r="A451" s="216"/>
      <c r="B451" s="342" t="s">
        <v>2044</v>
      </c>
      <c r="C451" s="343" t="s">
        <v>2998</v>
      </c>
      <c r="D451" s="20" t="s">
        <v>8</v>
      </c>
      <c r="E451" s="239">
        <v>157</v>
      </c>
      <c r="F451" s="45">
        <v>41766</v>
      </c>
      <c r="G451" s="44">
        <v>157</v>
      </c>
      <c r="H451" s="243">
        <f t="shared" si="7"/>
        <v>0</v>
      </c>
      <c r="I451" s="20" t="s">
        <v>10</v>
      </c>
    </row>
    <row r="452" spans="1:9" ht="15.75" x14ac:dyDescent="0.25">
      <c r="A452" s="216"/>
      <c r="B452" s="342" t="s">
        <v>2046</v>
      </c>
      <c r="C452" s="343" t="s">
        <v>2998</v>
      </c>
      <c r="D452" s="20" t="s">
        <v>16</v>
      </c>
      <c r="E452" s="239">
        <v>169964.4</v>
      </c>
      <c r="F452" s="238">
        <v>41816</v>
      </c>
      <c r="G452" s="245">
        <v>169964.4</v>
      </c>
      <c r="H452" s="243">
        <f t="shared" si="7"/>
        <v>0</v>
      </c>
      <c r="I452" s="20" t="s">
        <v>10</v>
      </c>
    </row>
    <row r="453" spans="1:9" ht="15.75" x14ac:dyDescent="0.25">
      <c r="A453" s="216"/>
      <c r="B453" s="342" t="s">
        <v>2047</v>
      </c>
      <c r="C453" s="343" t="s">
        <v>2998</v>
      </c>
      <c r="D453" s="20" t="s">
        <v>8</v>
      </c>
      <c r="E453" s="239">
        <v>1175</v>
      </c>
      <c r="F453" s="45">
        <v>41767</v>
      </c>
      <c r="G453" s="44">
        <v>1175</v>
      </c>
      <c r="H453" s="243">
        <f t="shared" si="7"/>
        <v>0</v>
      </c>
      <c r="I453" s="20" t="s">
        <v>217</v>
      </c>
    </row>
    <row r="454" spans="1:9" ht="15.75" x14ac:dyDescent="0.25">
      <c r="A454" s="216"/>
      <c r="B454" s="342" t="s">
        <v>2048</v>
      </c>
      <c r="C454" s="343" t="s">
        <v>2998</v>
      </c>
      <c r="D454" s="20" t="s">
        <v>58</v>
      </c>
      <c r="E454" s="239">
        <v>3311.5</v>
      </c>
      <c r="F454" s="45">
        <v>41767</v>
      </c>
      <c r="G454" s="44">
        <v>3311.5</v>
      </c>
      <c r="H454" s="243">
        <f t="shared" si="7"/>
        <v>0</v>
      </c>
      <c r="I454" s="20" t="s">
        <v>217</v>
      </c>
    </row>
    <row r="455" spans="1:9" ht="15.75" x14ac:dyDescent="0.25">
      <c r="A455" s="216"/>
      <c r="B455" s="342" t="s">
        <v>2050</v>
      </c>
      <c r="C455" s="343" t="s">
        <v>2998</v>
      </c>
      <c r="D455" s="344" t="s">
        <v>34</v>
      </c>
      <c r="E455" s="345">
        <v>3766</v>
      </c>
      <c r="F455" s="240" t="s">
        <v>3055</v>
      </c>
      <c r="G455" s="44">
        <v>3766</v>
      </c>
      <c r="H455" s="243">
        <f t="shared" ref="H455:H518" si="8">E455-G455</f>
        <v>0</v>
      </c>
      <c r="I455" s="20" t="s">
        <v>217</v>
      </c>
    </row>
    <row r="456" spans="1:9" ht="15.75" x14ac:dyDescent="0.25">
      <c r="A456" s="216"/>
      <c r="B456" s="342" t="s">
        <v>2051</v>
      </c>
      <c r="C456" s="343" t="s">
        <v>2998</v>
      </c>
      <c r="D456" s="20" t="s">
        <v>29</v>
      </c>
      <c r="E456" s="239">
        <v>4989</v>
      </c>
      <c r="F456" s="45">
        <v>41767</v>
      </c>
      <c r="G456" s="44">
        <v>4989</v>
      </c>
      <c r="H456" s="243">
        <f t="shared" si="8"/>
        <v>0</v>
      </c>
      <c r="I456" s="20" t="s">
        <v>217</v>
      </c>
    </row>
    <row r="457" spans="1:9" ht="15.75" x14ac:dyDescent="0.25">
      <c r="A457" s="216"/>
      <c r="B457" s="342" t="s">
        <v>2052</v>
      </c>
      <c r="C457" s="343" t="s">
        <v>2998</v>
      </c>
      <c r="D457" s="20" t="s">
        <v>1782</v>
      </c>
      <c r="E457" s="239">
        <v>851</v>
      </c>
      <c r="F457" s="45">
        <v>41767</v>
      </c>
      <c r="G457" s="44">
        <v>851</v>
      </c>
      <c r="H457" s="243">
        <f t="shared" si="8"/>
        <v>0</v>
      </c>
      <c r="I457" s="20" t="s">
        <v>217</v>
      </c>
    </row>
    <row r="458" spans="1:9" ht="15.75" x14ac:dyDescent="0.25">
      <c r="A458" s="216"/>
      <c r="B458" s="342" t="s">
        <v>2053</v>
      </c>
      <c r="C458" s="343" t="s">
        <v>2998</v>
      </c>
      <c r="D458" s="20" t="s">
        <v>98</v>
      </c>
      <c r="E458" s="239">
        <v>1902</v>
      </c>
      <c r="F458" s="45">
        <v>41767</v>
      </c>
      <c r="G458" s="44">
        <v>1902</v>
      </c>
      <c r="H458" s="243">
        <f t="shared" si="8"/>
        <v>0</v>
      </c>
      <c r="I458" s="20" t="s">
        <v>217</v>
      </c>
    </row>
    <row r="459" spans="1:9" ht="15.75" x14ac:dyDescent="0.25">
      <c r="A459" s="216"/>
      <c r="B459" s="342" t="s">
        <v>2054</v>
      </c>
      <c r="C459" s="343" t="s">
        <v>2998</v>
      </c>
      <c r="D459" s="20" t="s">
        <v>269</v>
      </c>
      <c r="E459" s="239">
        <v>10398</v>
      </c>
      <c r="F459" s="45">
        <v>41766</v>
      </c>
      <c r="G459" s="44">
        <v>10398</v>
      </c>
      <c r="H459" s="243">
        <f t="shared" si="8"/>
        <v>0</v>
      </c>
      <c r="I459" s="20" t="s">
        <v>10</v>
      </c>
    </row>
    <row r="460" spans="1:9" ht="15.75" x14ac:dyDescent="0.25">
      <c r="A460" s="216"/>
      <c r="B460" s="342" t="s">
        <v>2055</v>
      </c>
      <c r="C460" s="343" t="s">
        <v>2998</v>
      </c>
      <c r="D460" s="20" t="s">
        <v>133</v>
      </c>
      <c r="E460" s="239">
        <v>32326.5</v>
      </c>
      <c r="F460" s="240" t="s">
        <v>3056</v>
      </c>
      <c r="G460" s="44">
        <v>32326.5</v>
      </c>
      <c r="H460" s="243">
        <f t="shared" si="8"/>
        <v>0</v>
      </c>
      <c r="I460" s="20" t="s">
        <v>10</v>
      </c>
    </row>
    <row r="461" spans="1:9" ht="15.75" x14ac:dyDescent="0.25">
      <c r="A461" s="216"/>
      <c r="B461" s="342" t="s">
        <v>2056</v>
      </c>
      <c r="C461" s="343" t="s">
        <v>2998</v>
      </c>
      <c r="D461" s="20" t="s">
        <v>149</v>
      </c>
      <c r="E461" s="239">
        <v>15238</v>
      </c>
      <c r="F461" s="240" t="s">
        <v>3057</v>
      </c>
      <c r="G461" s="44">
        <v>15238</v>
      </c>
      <c r="H461" s="243">
        <f t="shared" si="8"/>
        <v>0</v>
      </c>
      <c r="I461" s="20" t="s">
        <v>10</v>
      </c>
    </row>
    <row r="462" spans="1:9" ht="15.75" x14ac:dyDescent="0.25">
      <c r="A462" s="216"/>
      <c r="B462" s="342" t="s">
        <v>2057</v>
      </c>
      <c r="C462" s="343" t="s">
        <v>2998</v>
      </c>
      <c r="D462" s="20" t="s">
        <v>149</v>
      </c>
      <c r="E462" s="239">
        <v>1768.5</v>
      </c>
      <c r="F462" s="45">
        <v>41766</v>
      </c>
      <c r="G462" s="44">
        <v>1768.5</v>
      </c>
      <c r="H462" s="243">
        <f t="shared" si="8"/>
        <v>0</v>
      </c>
      <c r="I462" s="20" t="s">
        <v>10</v>
      </c>
    </row>
    <row r="463" spans="1:9" ht="15.75" x14ac:dyDescent="0.25">
      <c r="A463" s="211"/>
      <c r="B463" s="342" t="s">
        <v>2058</v>
      </c>
      <c r="C463" s="343" t="s">
        <v>2998</v>
      </c>
      <c r="D463" s="33" t="s">
        <v>8</v>
      </c>
      <c r="E463" s="34">
        <v>2722</v>
      </c>
      <c r="F463" s="240" t="s">
        <v>3058</v>
      </c>
      <c r="G463" s="34">
        <v>2722</v>
      </c>
      <c r="H463" s="243">
        <f t="shared" si="8"/>
        <v>0</v>
      </c>
      <c r="I463" s="28" t="s">
        <v>10</v>
      </c>
    </row>
    <row r="464" spans="1:9" ht="15.75" x14ac:dyDescent="0.25">
      <c r="A464" s="211"/>
      <c r="B464" s="342" t="s">
        <v>2059</v>
      </c>
      <c r="C464" s="343" t="s">
        <v>2998</v>
      </c>
      <c r="D464" s="33" t="s">
        <v>8</v>
      </c>
      <c r="E464" s="34">
        <v>5040</v>
      </c>
      <c r="F464" s="45">
        <v>41766</v>
      </c>
      <c r="G464" s="34">
        <v>5040</v>
      </c>
      <c r="H464" s="243">
        <f t="shared" si="8"/>
        <v>0</v>
      </c>
      <c r="I464" s="28" t="s">
        <v>10</v>
      </c>
    </row>
    <row r="465" spans="1:9" ht="15.75" x14ac:dyDescent="0.25">
      <c r="A465" s="211"/>
      <c r="B465" s="342" t="s">
        <v>2060</v>
      </c>
      <c r="C465" s="343" t="s">
        <v>2998</v>
      </c>
      <c r="D465" s="33" t="s">
        <v>106</v>
      </c>
      <c r="E465" s="34">
        <v>220348</v>
      </c>
      <c r="F465" s="346">
        <v>41773</v>
      </c>
      <c r="G465" s="34">
        <v>220348</v>
      </c>
      <c r="H465" s="243">
        <f t="shared" si="8"/>
        <v>0</v>
      </c>
      <c r="I465" s="28" t="s">
        <v>65</v>
      </c>
    </row>
    <row r="466" spans="1:9" ht="15.75" x14ac:dyDescent="0.25">
      <c r="A466" s="261"/>
      <c r="B466" s="342" t="s">
        <v>2061</v>
      </c>
      <c r="C466" s="343" t="s">
        <v>2998</v>
      </c>
      <c r="D466" s="20" t="s">
        <v>106</v>
      </c>
      <c r="E466" s="239">
        <v>396552</v>
      </c>
      <c r="F466" s="45">
        <v>41780</v>
      </c>
      <c r="G466" s="44">
        <v>396552</v>
      </c>
      <c r="H466" s="243">
        <f t="shared" si="8"/>
        <v>0</v>
      </c>
      <c r="I466" s="20" t="s">
        <v>65</v>
      </c>
    </row>
    <row r="467" spans="1:9" ht="15.75" x14ac:dyDescent="0.25">
      <c r="A467" s="216"/>
      <c r="B467" s="342" t="s">
        <v>2062</v>
      </c>
      <c r="C467" s="343" t="s">
        <v>2998</v>
      </c>
      <c r="D467" s="20" t="s">
        <v>106</v>
      </c>
      <c r="E467" s="239">
        <v>165460.5</v>
      </c>
      <c r="F467" s="45">
        <v>41769</v>
      </c>
      <c r="G467" s="44">
        <v>165460.5</v>
      </c>
      <c r="H467" s="243">
        <f t="shared" si="8"/>
        <v>0</v>
      </c>
      <c r="I467" s="20" t="s">
        <v>65</v>
      </c>
    </row>
    <row r="468" spans="1:9" ht="15.75" x14ac:dyDescent="0.25">
      <c r="A468" s="216"/>
      <c r="B468" s="342" t="s">
        <v>2063</v>
      </c>
      <c r="C468" s="343" t="s">
        <v>2998</v>
      </c>
      <c r="D468" s="20" t="s">
        <v>106</v>
      </c>
      <c r="E468" s="239">
        <v>130200</v>
      </c>
      <c r="F468" s="45">
        <v>41773</v>
      </c>
      <c r="G468" s="44">
        <v>130200</v>
      </c>
      <c r="H468" s="243">
        <f t="shared" si="8"/>
        <v>0</v>
      </c>
      <c r="I468" s="20" t="s">
        <v>65</v>
      </c>
    </row>
    <row r="469" spans="1:9" ht="15.75" x14ac:dyDescent="0.25">
      <c r="A469" s="216"/>
      <c r="B469" s="342" t="s">
        <v>2064</v>
      </c>
      <c r="C469" s="343" t="s">
        <v>2998</v>
      </c>
      <c r="D469" s="20" t="s">
        <v>3059</v>
      </c>
      <c r="E469" s="239">
        <v>23047</v>
      </c>
      <c r="F469" s="45">
        <v>41768</v>
      </c>
      <c r="G469" s="44">
        <v>23047</v>
      </c>
      <c r="H469" s="243">
        <f t="shared" si="8"/>
        <v>0</v>
      </c>
      <c r="I469" s="20" t="s">
        <v>162</v>
      </c>
    </row>
    <row r="470" spans="1:9" ht="15.75" x14ac:dyDescent="0.25">
      <c r="A470" s="216"/>
      <c r="B470" s="342" t="s">
        <v>2065</v>
      </c>
      <c r="C470" s="343" t="s">
        <v>2998</v>
      </c>
      <c r="D470" s="20" t="s">
        <v>649</v>
      </c>
      <c r="E470" s="239">
        <v>3806</v>
      </c>
      <c r="F470" s="45">
        <v>41766</v>
      </c>
      <c r="G470" s="44">
        <v>3806</v>
      </c>
      <c r="H470" s="243">
        <f t="shared" si="8"/>
        <v>0</v>
      </c>
      <c r="I470" s="20" t="s">
        <v>10</v>
      </c>
    </row>
    <row r="471" spans="1:9" ht="15.75" x14ac:dyDescent="0.25">
      <c r="A471" s="216">
        <v>41767</v>
      </c>
      <c r="B471" s="342" t="s">
        <v>2067</v>
      </c>
      <c r="C471" s="343" t="s">
        <v>2998</v>
      </c>
      <c r="D471" s="20" t="s">
        <v>11</v>
      </c>
      <c r="E471" s="239">
        <v>22035</v>
      </c>
      <c r="F471" s="347">
        <v>41788</v>
      </c>
      <c r="G471" s="257">
        <v>22035</v>
      </c>
      <c r="H471" s="243">
        <f t="shared" si="8"/>
        <v>0</v>
      </c>
      <c r="I471" s="20" t="s">
        <v>65</v>
      </c>
    </row>
    <row r="472" spans="1:9" ht="15.75" x14ac:dyDescent="0.25">
      <c r="A472" s="216"/>
      <c r="B472" s="342" t="s">
        <v>2069</v>
      </c>
      <c r="C472" s="343" t="s">
        <v>2998</v>
      </c>
      <c r="D472" s="20" t="s">
        <v>98</v>
      </c>
      <c r="E472" s="239">
        <v>14427.5</v>
      </c>
      <c r="F472" s="45">
        <v>41767</v>
      </c>
      <c r="G472" s="44">
        <v>14427.5</v>
      </c>
      <c r="H472" s="243">
        <f t="shared" si="8"/>
        <v>0</v>
      </c>
      <c r="I472" s="20" t="s">
        <v>65</v>
      </c>
    </row>
    <row r="473" spans="1:9" ht="15.75" x14ac:dyDescent="0.25">
      <c r="A473" s="216"/>
      <c r="B473" s="342" t="s">
        <v>2070</v>
      </c>
      <c r="C473" s="343" t="s">
        <v>2998</v>
      </c>
      <c r="D473" s="20" t="s">
        <v>134</v>
      </c>
      <c r="E473" s="239">
        <v>4867</v>
      </c>
      <c r="F473" s="45">
        <v>41767</v>
      </c>
      <c r="G473" s="44">
        <v>4867</v>
      </c>
      <c r="H473" s="243">
        <f t="shared" si="8"/>
        <v>0</v>
      </c>
      <c r="I473" s="20" t="s">
        <v>65</v>
      </c>
    </row>
    <row r="474" spans="1:9" ht="15.75" x14ac:dyDescent="0.25">
      <c r="A474" s="216"/>
      <c r="B474" s="342" t="s">
        <v>2071</v>
      </c>
      <c r="C474" s="343" t="s">
        <v>2998</v>
      </c>
      <c r="D474" s="20" t="s">
        <v>64</v>
      </c>
      <c r="E474" s="239">
        <v>12059.5</v>
      </c>
      <c r="F474" s="45">
        <v>41767</v>
      </c>
      <c r="G474" s="44">
        <v>12059.5</v>
      </c>
      <c r="H474" s="243">
        <f t="shared" si="8"/>
        <v>0</v>
      </c>
      <c r="I474" s="20" t="s">
        <v>65</v>
      </c>
    </row>
    <row r="475" spans="1:9" ht="15.75" x14ac:dyDescent="0.25">
      <c r="A475" s="216"/>
      <c r="B475" s="342" t="s">
        <v>2072</v>
      </c>
      <c r="C475" s="343" t="s">
        <v>2998</v>
      </c>
      <c r="D475" s="20" t="s">
        <v>68</v>
      </c>
      <c r="E475" s="239">
        <v>3636</v>
      </c>
      <c r="F475" s="45">
        <v>41767</v>
      </c>
      <c r="G475" s="44">
        <v>3636</v>
      </c>
      <c r="H475" s="243">
        <f t="shared" si="8"/>
        <v>0</v>
      </c>
      <c r="I475" s="20" t="s">
        <v>65</v>
      </c>
    </row>
    <row r="476" spans="1:9" ht="15.75" x14ac:dyDescent="0.25">
      <c r="A476" s="216"/>
      <c r="B476" s="342" t="s">
        <v>2073</v>
      </c>
      <c r="C476" s="343" t="s">
        <v>2998</v>
      </c>
      <c r="D476" s="20" t="s">
        <v>180</v>
      </c>
      <c r="E476" s="239">
        <v>29101</v>
      </c>
      <c r="F476" s="45">
        <v>41767</v>
      </c>
      <c r="G476" s="44">
        <v>29101</v>
      </c>
      <c r="H476" s="243">
        <f t="shared" si="8"/>
        <v>0</v>
      </c>
      <c r="I476" s="20" t="s">
        <v>10</v>
      </c>
    </row>
    <row r="477" spans="1:9" ht="15.75" x14ac:dyDescent="0.25">
      <c r="A477" s="216"/>
      <c r="B477" s="342" t="s">
        <v>2074</v>
      </c>
      <c r="C477" s="343" t="s">
        <v>2998</v>
      </c>
      <c r="D477" s="20" t="s">
        <v>8</v>
      </c>
      <c r="E477" s="239">
        <v>126</v>
      </c>
      <c r="F477" s="45">
        <v>41767</v>
      </c>
      <c r="G477" s="44">
        <v>126</v>
      </c>
      <c r="H477" s="243">
        <f t="shared" si="8"/>
        <v>0</v>
      </c>
      <c r="I477" s="20" t="s">
        <v>10</v>
      </c>
    </row>
    <row r="478" spans="1:9" ht="15.75" x14ac:dyDescent="0.25">
      <c r="A478" s="216"/>
      <c r="B478" s="342" t="s">
        <v>2076</v>
      </c>
      <c r="C478" s="343" t="s">
        <v>2998</v>
      </c>
      <c r="D478" s="20" t="s">
        <v>111</v>
      </c>
      <c r="E478" s="239">
        <v>22662</v>
      </c>
      <c r="F478" s="45">
        <v>41771</v>
      </c>
      <c r="G478" s="44">
        <v>22662</v>
      </c>
      <c r="H478" s="243">
        <f t="shared" si="8"/>
        <v>0</v>
      </c>
      <c r="I478" s="20" t="s">
        <v>217</v>
      </c>
    </row>
    <row r="479" spans="1:9" ht="15.75" x14ac:dyDescent="0.25">
      <c r="A479" s="216"/>
      <c r="B479" s="342" t="s">
        <v>2077</v>
      </c>
      <c r="C479" s="343" t="s">
        <v>2998</v>
      </c>
      <c r="D479" s="20" t="s">
        <v>70</v>
      </c>
      <c r="E479" s="239">
        <v>14133</v>
      </c>
      <c r="F479" s="45">
        <v>41778</v>
      </c>
      <c r="G479" s="44">
        <v>14133</v>
      </c>
      <c r="H479" s="243">
        <f t="shared" si="8"/>
        <v>0</v>
      </c>
      <c r="I479" s="20" t="s">
        <v>10</v>
      </c>
    </row>
    <row r="480" spans="1:9" ht="15.75" x14ac:dyDescent="0.25">
      <c r="A480" s="216"/>
      <c r="B480" s="342" t="s">
        <v>2078</v>
      </c>
      <c r="C480" s="343" t="s">
        <v>2998</v>
      </c>
      <c r="D480" s="20" t="s">
        <v>11</v>
      </c>
      <c r="E480" s="239">
        <v>48717</v>
      </c>
      <c r="F480" s="326">
        <v>41788</v>
      </c>
      <c r="G480" s="257">
        <v>48717</v>
      </c>
      <c r="H480" s="243">
        <f t="shared" si="8"/>
        <v>0</v>
      </c>
      <c r="I480" s="20" t="s">
        <v>217</v>
      </c>
    </row>
    <row r="481" spans="1:9" ht="15.75" x14ac:dyDescent="0.25">
      <c r="A481" s="216"/>
      <c r="B481" s="342" t="s">
        <v>2081</v>
      </c>
      <c r="C481" s="343" t="s">
        <v>2998</v>
      </c>
      <c r="D481" s="20" t="s">
        <v>260</v>
      </c>
      <c r="E481" s="239">
        <v>906</v>
      </c>
      <c r="F481" s="326">
        <v>41767</v>
      </c>
      <c r="G481" s="257">
        <v>906</v>
      </c>
      <c r="H481" s="243">
        <f t="shared" si="8"/>
        <v>0</v>
      </c>
      <c r="I481" s="20" t="s">
        <v>65</v>
      </c>
    </row>
    <row r="482" spans="1:9" ht="15.75" x14ac:dyDescent="0.25">
      <c r="A482" s="216"/>
      <c r="B482" s="342" t="s">
        <v>2082</v>
      </c>
      <c r="C482" s="343" t="s">
        <v>2998</v>
      </c>
      <c r="D482" s="20" t="s">
        <v>3060</v>
      </c>
      <c r="E482" s="239">
        <v>53672.5</v>
      </c>
      <c r="F482" s="238" t="s">
        <v>3043</v>
      </c>
      <c r="G482" s="44">
        <v>53672.5</v>
      </c>
      <c r="H482" s="243">
        <f t="shared" si="8"/>
        <v>0</v>
      </c>
      <c r="I482" s="20" t="s">
        <v>10</v>
      </c>
    </row>
    <row r="483" spans="1:9" ht="15.75" x14ac:dyDescent="0.25">
      <c r="A483" s="216"/>
      <c r="B483" s="342" t="s">
        <v>2083</v>
      </c>
      <c r="C483" s="343" t="s">
        <v>2998</v>
      </c>
      <c r="D483" s="20" t="s">
        <v>50</v>
      </c>
      <c r="E483" s="239">
        <v>4599.5</v>
      </c>
      <c r="F483" s="45">
        <v>41767</v>
      </c>
      <c r="G483" s="44">
        <v>4599.5</v>
      </c>
      <c r="H483" s="243">
        <f t="shared" si="8"/>
        <v>0</v>
      </c>
      <c r="I483" s="20" t="s">
        <v>10</v>
      </c>
    </row>
    <row r="484" spans="1:9" ht="15.75" x14ac:dyDescent="0.25">
      <c r="A484" s="216"/>
      <c r="B484" s="342" t="s">
        <v>2085</v>
      </c>
      <c r="C484" s="343" t="s">
        <v>2998</v>
      </c>
      <c r="D484" s="20" t="s">
        <v>3061</v>
      </c>
      <c r="E484" s="239">
        <v>15097</v>
      </c>
      <c r="F484" s="45">
        <v>41767</v>
      </c>
      <c r="G484" s="44">
        <v>15097</v>
      </c>
      <c r="H484" s="243">
        <f t="shared" si="8"/>
        <v>0</v>
      </c>
      <c r="I484" s="20" t="s">
        <v>12</v>
      </c>
    </row>
    <row r="485" spans="1:9" ht="15.75" x14ac:dyDescent="0.25">
      <c r="A485" s="216"/>
      <c r="B485" s="342" t="s">
        <v>2086</v>
      </c>
      <c r="C485" s="343" t="s">
        <v>2998</v>
      </c>
      <c r="D485" s="20" t="s">
        <v>70</v>
      </c>
      <c r="E485" s="239">
        <v>15600</v>
      </c>
      <c r="F485" s="348">
        <v>41767</v>
      </c>
      <c r="G485" s="44">
        <v>15600</v>
      </c>
      <c r="H485" s="243">
        <f t="shared" si="8"/>
        <v>0</v>
      </c>
      <c r="I485" s="20" t="s">
        <v>10</v>
      </c>
    </row>
    <row r="486" spans="1:9" ht="15.75" x14ac:dyDescent="0.25">
      <c r="A486" s="216"/>
      <c r="B486" s="342" t="s">
        <v>2087</v>
      </c>
      <c r="C486" s="343" t="s">
        <v>2998</v>
      </c>
      <c r="D486" s="20" t="s">
        <v>54</v>
      </c>
      <c r="E486" s="239">
        <v>27020.5</v>
      </c>
      <c r="F486" s="45">
        <v>41768</v>
      </c>
      <c r="G486" s="44">
        <v>27020.5</v>
      </c>
      <c r="H486" s="243">
        <f t="shared" si="8"/>
        <v>0</v>
      </c>
      <c r="I486" s="20" t="s">
        <v>10</v>
      </c>
    </row>
    <row r="487" spans="1:9" ht="15.75" x14ac:dyDescent="0.25">
      <c r="A487" s="216"/>
      <c r="B487" s="342" t="s">
        <v>2088</v>
      </c>
      <c r="C487" s="343" t="s">
        <v>2998</v>
      </c>
      <c r="D487" s="20" t="s">
        <v>74</v>
      </c>
      <c r="E487" s="239">
        <v>1434</v>
      </c>
      <c r="F487" s="45">
        <v>41767</v>
      </c>
      <c r="G487" s="44">
        <v>1434</v>
      </c>
      <c r="H487" s="243">
        <f t="shared" si="8"/>
        <v>0</v>
      </c>
      <c r="I487" s="20" t="s">
        <v>10</v>
      </c>
    </row>
    <row r="488" spans="1:9" ht="15.75" x14ac:dyDescent="0.25">
      <c r="A488" s="216"/>
      <c r="B488" s="342" t="s">
        <v>2089</v>
      </c>
      <c r="C488" s="343" t="s">
        <v>2998</v>
      </c>
      <c r="D488" s="20" t="s">
        <v>55</v>
      </c>
      <c r="E488" s="239">
        <v>4134</v>
      </c>
      <c r="F488" s="45">
        <v>41767</v>
      </c>
      <c r="G488" s="44">
        <v>4134</v>
      </c>
      <c r="H488" s="243">
        <f t="shared" si="8"/>
        <v>0</v>
      </c>
      <c r="I488" s="20" t="s">
        <v>10</v>
      </c>
    </row>
    <row r="489" spans="1:9" ht="15.75" x14ac:dyDescent="0.25">
      <c r="A489" s="216"/>
      <c r="B489" s="342" t="s">
        <v>2091</v>
      </c>
      <c r="C489" s="343" t="s">
        <v>2998</v>
      </c>
      <c r="D489" s="20" t="s">
        <v>36</v>
      </c>
      <c r="E489" s="239">
        <v>7429.5</v>
      </c>
      <c r="F489" s="45">
        <v>41767</v>
      </c>
      <c r="G489" s="44">
        <v>7429.5</v>
      </c>
      <c r="H489" s="243">
        <f t="shared" si="8"/>
        <v>0</v>
      </c>
      <c r="I489" s="20" t="s">
        <v>10</v>
      </c>
    </row>
    <row r="490" spans="1:9" ht="15.75" x14ac:dyDescent="0.25">
      <c r="A490" s="216"/>
      <c r="B490" s="342" t="s">
        <v>2092</v>
      </c>
      <c r="C490" s="343" t="s">
        <v>2998</v>
      </c>
      <c r="D490" s="20" t="s">
        <v>3062</v>
      </c>
      <c r="E490" s="239">
        <v>29698</v>
      </c>
      <c r="F490" s="68" t="s">
        <v>3063</v>
      </c>
      <c r="G490" s="44">
        <v>29698</v>
      </c>
      <c r="H490" s="243">
        <f t="shared" si="8"/>
        <v>0</v>
      </c>
      <c r="I490" s="20" t="s">
        <v>65</v>
      </c>
    </row>
    <row r="491" spans="1:9" ht="15.75" x14ac:dyDescent="0.25">
      <c r="A491" s="216"/>
      <c r="B491" s="342" t="s">
        <v>2093</v>
      </c>
      <c r="C491" s="343" t="s">
        <v>2998</v>
      </c>
      <c r="D491" s="20" t="s">
        <v>51</v>
      </c>
      <c r="E491" s="239">
        <v>2929</v>
      </c>
      <c r="F491" s="45">
        <v>41767</v>
      </c>
      <c r="G491" s="44">
        <v>2929</v>
      </c>
      <c r="H491" s="243">
        <f t="shared" si="8"/>
        <v>0</v>
      </c>
      <c r="I491" s="20" t="s">
        <v>65</v>
      </c>
    </row>
    <row r="492" spans="1:9" ht="15.75" x14ac:dyDescent="0.25">
      <c r="A492" s="216"/>
      <c r="B492" s="342" t="s">
        <v>2094</v>
      </c>
      <c r="C492" s="343" t="s">
        <v>2998</v>
      </c>
      <c r="D492" s="20" t="s">
        <v>312</v>
      </c>
      <c r="E492" s="239">
        <v>5386</v>
      </c>
      <c r="F492" s="45">
        <v>41767</v>
      </c>
      <c r="G492" s="44">
        <v>5386</v>
      </c>
      <c r="H492" s="243">
        <f t="shared" si="8"/>
        <v>0</v>
      </c>
      <c r="I492" s="20" t="s">
        <v>65</v>
      </c>
    </row>
    <row r="493" spans="1:9" ht="15.75" x14ac:dyDescent="0.25">
      <c r="A493" s="216"/>
      <c r="B493" s="342" t="s">
        <v>2095</v>
      </c>
      <c r="C493" s="343" t="s">
        <v>2998</v>
      </c>
      <c r="D493" s="20" t="s">
        <v>8</v>
      </c>
      <c r="E493" s="239">
        <v>2066</v>
      </c>
      <c r="F493" s="45">
        <v>41767</v>
      </c>
      <c r="G493" s="44">
        <v>2066</v>
      </c>
      <c r="H493" s="243">
        <f t="shared" si="8"/>
        <v>0</v>
      </c>
      <c r="I493" s="20" t="s">
        <v>10</v>
      </c>
    </row>
    <row r="494" spans="1:9" ht="15.75" x14ac:dyDescent="0.25">
      <c r="A494" s="216"/>
      <c r="B494" s="342" t="s">
        <v>2096</v>
      </c>
      <c r="C494" s="343" t="s">
        <v>2998</v>
      </c>
      <c r="D494" s="20" t="s">
        <v>233</v>
      </c>
      <c r="E494" s="239">
        <v>3202</v>
      </c>
      <c r="F494" s="45">
        <v>41767</v>
      </c>
      <c r="G494" s="44">
        <v>3202</v>
      </c>
      <c r="H494" s="243">
        <f t="shared" si="8"/>
        <v>0</v>
      </c>
      <c r="I494" s="20" t="s">
        <v>10</v>
      </c>
    </row>
    <row r="495" spans="1:9" ht="15.75" x14ac:dyDescent="0.25">
      <c r="A495" s="216"/>
      <c r="B495" s="342" t="s">
        <v>2097</v>
      </c>
      <c r="C495" s="343" t="s">
        <v>2998</v>
      </c>
      <c r="D495" s="20" t="s">
        <v>215</v>
      </c>
      <c r="E495" s="239">
        <v>3507.5</v>
      </c>
      <c r="F495" s="45">
        <v>41767</v>
      </c>
      <c r="G495" s="44">
        <v>3507.5</v>
      </c>
      <c r="H495" s="243">
        <f t="shared" si="8"/>
        <v>0</v>
      </c>
      <c r="I495" s="20" t="s">
        <v>10</v>
      </c>
    </row>
    <row r="496" spans="1:9" ht="15.75" x14ac:dyDescent="0.25">
      <c r="A496" s="216"/>
      <c r="B496" s="342" t="s">
        <v>2098</v>
      </c>
      <c r="C496" s="343" t="s">
        <v>2998</v>
      </c>
      <c r="D496" s="20" t="s">
        <v>366</v>
      </c>
      <c r="E496" s="239">
        <v>3763</v>
      </c>
      <c r="F496" s="45">
        <v>41769</v>
      </c>
      <c r="G496" s="44">
        <v>3763</v>
      </c>
      <c r="H496" s="243">
        <f t="shared" si="8"/>
        <v>0</v>
      </c>
      <c r="I496" s="20" t="s">
        <v>21</v>
      </c>
    </row>
    <row r="497" spans="1:9" ht="15.75" x14ac:dyDescent="0.25">
      <c r="A497" s="216"/>
      <c r="B497" s="342" t="s">
        <v>2099</v>
      </c>
      <c r="C497" s="343" t="s">
        <v>2998</v>
      </c>
      <c r="D497" s="20" t="s">
        <v>71</v>
      </c>
      <c r="E497" s="239">
        <v>9799.5</v>
      </c>
      <c r="F497" s="68" t="s">
        <v>3064</v>
      </c>
      <c r="G497" s="44">
        <v>9799.5</v>
      </c>
      <c r="H497" s="243">
        <f t="shared" si="8"/>
        <v>0</v>
      </c>
      <c r="I497" s="20" t="s">
        <v>21</v>
      </c>
    </row>
    <row r="498" spans="1:9" ht="15.75" x14ac:dyDescent="0.25">
      <c r="A498" s="216"/>
      <c r="B498" s="342" t="s">
        <v>2101</v>
      </c>
      <c r="C498" s="343" t="s">
        <v>2998</v>
      </c>
      <c r="D498" s="344" t="s">
        <v>85</v>
      </c>
      <c r="E498" s="345">
        <v>37807</v>
      </c>
      <c r="F498" s="45">
        <v>41768</v>
      </c>
      <c r="G498" s="44">
        <v>37807</v>
      </c>
      <c r="H498" s="243">
        <f t="shared" si="8"/>
        <v>0</v>
      </c>
      <c r="I498" s="20" t="s">
        <v>10</v>
      </c>
    </row>
    <row r="499" spans="1:9" ht="15.75" x14ac:dyDescent="0.25">
      <c r="A499" s="216"/>
      <c r="B499" s="342" t="s">
        <v>2102</v>
      </c>
      <c r="C499" s="343" t="s">
        <v>2998</v>
      </c>
      <c r="D499" s="20" t="s">
        <v>123</v>
      </c>
      <c r="E499" s="239">
        <v>2376.5</v>
      </c>
      <c r="F499" s="338" t="s">
        <v>3065</v>
      </c>
      <c r="G499" s="320"/>
      <c r="H499" s="243">
        <f t="shared" si="8"/>
        <v>2376.5</v>
      </c>
      <c r="I499" s="20" t="s">
        <v>10</v>
      </c>
    </row>
    <row r="500" spans="1:9" ht="15.75" x14ac:dyDescent="0.25">
      <c r="A500" s="216"/>
      <c r="B500" s="342" t="s">
        <v>2104</v>
      </c>
      <c r="C500" s="343" t="s">
        <v>2998</v>
      </c>
      <c r="D500" s="20" t="s">
        <v>2788</v>
      </c>
      <c r="E500" s="239">
        <v>1306.5</v>
      </c>
      <c r="F500" s="45">
        <v>41767</v>
      </c>
      <c r="G500" s="44">
        <v>1306.5</v>
      </c>
      <c r="H500" s="243">
        <f t="shared" si="8"/>
        <v>0</v>
      </c>
      <c r="I500" s="20" t="s">
        <v>10</v>
      </c>
    </row>
    <row r="501" spans="1:9" ht="15.75" x14ac:dyDescent="0.25">
      <c r="A501" s="216"/>
      <c r="B501" s="342" t="s">
        <v>2106</v>
      </c>
      <c r="C501" s="343" t="s">
        <v>2998</v>
      </c>
      <c r="D501" s="20" t="s">
        <v>130</v>
      </c>
      <c r="E501" s="239">
        <v>8448.5</v>
      </c>
      <c r="F501" s="68" t="s">
        <v>3066</v>
      </c>
      <c r="G501" s="44">
        <v>8448.5</v>
      </c>
      <c r="H501" s="243">
        <f t="shared" si="8"/>
        <v>0</v>
      </c>
      <c r="I501" s="20" t="s">
        <v>10</v>
      </c>
    </row>
    <row r="502" spans="1:9" ht="15.75" x14ac:dyDescent="0.25">
      <c r="A502" s="216"/>
      <c r="B502" s="342" t="s">
        <v>2107</v>
      </c>
      <c r="C502" s="343" t="s">
        <v>2998</v>
      </c>
      <c r="D502" s="20" t="s">
        <v>244</v>
      </c>
      <c r="E502" s="239">
        <v>33983</v>
      </c>
      <c r="F502" s="238" t="s">
        <v>3067</v>
      </c>
      <c r="G502" s="44">
        <v>33983</v>
      </c>
      <c r="H502" s="243">
        <f t="shared" si="8"/>
        <v>0</v>
      </c>
      <c r="I502" s="20" t="s">
        <v>27</v>
      </c>
    </row>
    <row r="503" spans="1:9" ht="15.75" x14ac:dyDescent="0.25">
      <c r="A503" s="216"/>
      <c r="B503" s="342" t="s">
        <v>2108</v>
      </c>
      <c r="C503" s="343" t="s">
        <v>2998</v>
      </c>
      <c r="D503" s="329" t="s">
        <v>53</v>
      </c>
      <c r="E503" s="330">
        <v>0</v>
      </c>
      <c r="F503" s="45"/>
      <c r="G503" s="44"/>
      <c r="H503" s="243">
        <f t="shared" si="8"/>
        <v>0</v>
      </c>
      <c r="I503" s="20" t="s">
        <v>10</v>
      </c>
    </row>
    <row r="504" spans="1:9" ht="15.75" x14ac:dyDescent="0.25">
      <c r="A504" s="216"/>
      <c r="B504" s="342" t="s">
        <v>2110</v>
      </c>
      <c r="C504" s="343" t="s">
        <v>2998</v>
      </c>
      <c r="D504" s="344" t="s">
        <v>242</v>
      </c>
      <c r="E504" s="345">
        <v>137497.25</v>
      </c>
      <c r="F504" s="238" t="s">
        <v>3068</v>
      </c>
      <c r="G504" s="44">
        <v>137497.25</v>
      </c>
      <c r="H504" s="243">
        <f t="shared" si="8"/>
        <v>0</v>
      </c>
      <c r="I504" s="20" t="s">
        <v>10</v>
      </c>
    </row>
    <row r="505" spans="1:9" ht="15.75" x14ac:dyDescent="0.25">
      <c r="A505" s="216"/>
      <c r="B505" s="342" t="s">
        <v>2111</v>
      </c>
      <c r="C505" s="343" t="s">
        <v>2998</v>
      </c>
      <c r="D505" s="20" t="s">
        <v>240</v>
      </c>
      <c r="E505" s="239">
        <v>76092.850000000006</v>
      </c>
      <c r="F505" s="238" t="s">
        <v>3069</v>
      </c>
      <c r="G505" s="44">
        <v>76092.850000000006</v>
      </c>
      <c r="H505" s="243">
        <f t="shared" si="8"/>
        <v>0</v>
      </c>
      <c r="I505" s="20" t="s">
        <v>27</v>
      </c>
    </row>
    <row r="506" spans="1:9" ht="15.75" x14ac:dyDescent="0.25">
      <c r="A506" s="216"/>
      <c r="B506" s="342" t="s">
        <v>2113</v>
      </c>
      <c r="C506" s="343" t="s">
        <v>2998</v>
      </c>
      <c r="D506" s="20" t="s">
        <v>106</v>
      </c>
      <c r="E506" s="349">
        <v>45962</v>
      </c>
      <c r="F506" s="45">
        <v>41773</v>
      </c>
      <c r="G506" s="44">
        <v>45962</v>
      </c>
      <c r="H506" s="243">
        <f t="shared" si="8"/>
        <v>0</v>
      </c>
      <c r="I506" s="20" t="s">
        <v>10</v>
      </c>
    </row>
    <row r="507" spans="1:9" ht="15.75" x14ac:dyDescent="0.25">
      <c r="A507" s="216"/>
      <c r="B507" s="342" t="s">
        <v>2114</v>
      </c>
      <c r="C507" s="343" t="s">
        <v>2998</v>
      </c>
      <c r="D507" s="20" t="s">
        <v>32</v>
      </c>
      <c r="E507" s="239">
        <v>6087.5</v>
      </c>
      <c r="F507" s="45">
        <v>41767</v>
      </c>
      <c r="G507" s="44">
        <v>6087.5</v>
      </c>
      <c r="H507" s="243">
        <f t="shared" si="8"/>
        <v>0</v>
      </c>
      <c r="I507" s="20" t="s">
        <v>12</v>
      </c>
    </row>
    <row r="508" spans="1:9" ht="15.75" x14ac:dyDescent="0.25">
      <c r="A508" s="216"/>
      <c r="B508" s="342" t="s">
        <v>2116</v>
      </c>
      <c r="C508" s="343" t="s">
        <v>2998</v>
      </c>
      <c r="D508" s="20" t="s">
        <v>287</v>
      </c>
      <c r="E508" s="239">
        <v>5011</v>
      </c>
      <c r="F508" s="45">
        <v>41767</v>
      </c>
      <c r="G508" s="44">
        <v>5011</v>
      </c>
      <c r="H508" s="243">
        <f t="shared" si="8"/>
        <v>0</v>
      </c>
      <c r="I508" s="18" t="s">
        <v>12</v>
      </c>
    </row>
    <row r="509" spans="1:9" ht="15.75" x14ac:dyDescent="0.25">
      <c r="A509" s="216"/>
      <c r="B509" s="342" t="s">
        <v>2119</v>
      </c>
      <c r="C509" s="343" t="s">
        <v>2998</v>
      </c>
      <c r="D509" s="20" t="s">
        <v>1782</v>
      </c>
      <c r="E509" s="239">
        <v>901.5</v>
      </c>
      <c r="F509" s="45">
        <v>41767</v>
      </c>
      <c r="G509" s="44">
        <v>901.5</v>
      </c>
      <c r="H509" s="243">
        <f t="shared" si="8"/>
        <v>0</v>
      </c>
      <c r="I509" s="20" t="s">
        <v>12</v>
      </c>
    </row>
    <row r="510" spans="1:9" ht="15.75" x14ac:dyDescent="0.25">
      <c r="A510" s="216"/>
      <c r="B510" s="342" t="s">
        <v>2121</v>
      </c>
      <c r="C510" s="343" t="s">
        <v>2998</v>
      </c>
      <c r="D510" s="20" t="s">
        <v>54</v>
      </c>
      <c r="E510" s="239">
        <v>13971.5</v>
      </c>
      <c r="F510" s="45">
        <v>41767</v>
      </c>
      <c r="G510" s="44">
        <v>13971.5</v>
      </c>
      <c r="H510" s="243">
        <f t="shared" si="8"/>
        <v>0</v>
      </c>
      <c r="I510" s="20" t="s">
        <v>217</v>
      </c>
    </row>
    <row r="511" spans="1:9" ht="15.75" x14ac:dyDescent="0.25">
      <c r="A511" s="216"/>
      <c r="B511" s="342" t="s">
        <v>2122</v>
      </c>
      <c r="C511" s="343" t="s">
        <v>2998</v>
      </c>
      <c r="D511" s="20" t="s">
        <v>304</v>
      </c>
      <c r="E511" s="239">
        <v>14354</v>
      </c>
      <c r="F511" s="45">
        <v>41768</v>
      </c>
      <c r="G511" s="44">
        <v>14354</v>
      </c>
      <c r="H511" s="243">
        <f t="shared" si="8"/>
        <v>0</v>
      </c>
      <c r="I511" s="20" t="s">
        <v>27</v>
      </c>
    </row>
    <row r="512" spans="1:9" ht="15.75" x14ac:dyDescent="0.25">
      <c r="A512" s="216"/>
      <c r="B512" s="342" t="s">
        <v>2123</v>
      </c>
      <c r="C512" s="343" t="s">
        <v>2998</v>
      </c>
      <c r="D512" s="20" t="s">
        <v>346</v>
      </c>
      <c r="E512" s="239">
        <v>867.5</v>
      </c>
      <c r="F512" s="45">
        <v>41767</v>
      </c>
      <c r="G512" s="44">
        <v>867.5</v>
      </c>
      <c r="H512" s="243">
        <f t="shared" si="8"/>
        <v>0</v>
      </c>
      <c r="I512" s="20" t="s">
        <v>10</v>
      </c>
    </row>
    <row r="513" spans="1:9" ht="15.75" x14ac:dyDescent="0.25">
      <c r="A513" s="216"/>
      <c r="B513" s="342" t="s">
        <v>2125</v>
      </c>
      <c r="C513" s="343" t="s">
        <v>2998</v>
      </c>
      <c r="D513" s="20" t="s">
        <v>62</v>
      </c>
      <c r="E513" s="239">
        <v>28924</v>
      </c>
      <c r="F513" s="45">
        <v>41767</v>
      </c>
      <c r="G513" s="44">
        <v>28924</v>
      </c>
      <c r="H513" s="243">
        <f t="shared" si="8"/>
        <v>0</v>
      </c>
      <c r="I513" s="20" t="s">
        <v>10</v>
      </c>
    </row>
    <row r="514" spans="1:9" ht="15.75" x14ac:dyDescent="0.25">
      <c r="A514" s="216"/>
      <c r="B514" s="342" t="s">
        <v>2126</v>
      </c>
      <c r="C514" s="343" t="s">
        <v>2998</v>
      </c>
      <c r="D514" s="20" t="s">
        <v>60</v>
      </c>
      <c r="E514" s="239">
        <v>7957</v>
      </c>
      <c r="F514" s="238" t="s">
        <v>3070</v>
      </c>
      <c r="G514" s="44">
        <v>7957</v>
      </c>
      <c r="H514" s="243">
        <f t="shared" si="8"/>
        <v>0</v>
      </c>
      <c r="I514" s="20" t="s">
        <v>3071</v>
      </c>
    </row>
    <row r="515" spans="1:9" ht="15.75" x14ac:dyDescent="0.25">
      <c r="A515" s="216"/>
      <c r="B515" s="342" t="s">
        <v>2127</v>
      </c>
      <c r="C515" s="343" t="s">
        <v>2998</v>
      </c>
      <c r="D515" s="20" t="s">
        <v>8</v>
      </c>
      <c r="E515" s="239">
        <v>2173.5</v>
      </c>
      <c r="F515" s="45">
        <v>41767</v>
      </c>
      <c r="G515" s="44">
        <v>2173.5</v>
      </c>
      <c r="H515" s="243">
        <f t="shared" si="8"/>
        <v>0</v>
      </c>
      <c r="I515" s="20" t="s">
        <v>10</v>
      </c>
    </row>
    <row r="516" spans="1:9" ht="15.75" x14ac:dyDescent="0.25">
      <c r="A516" s="216"/>
      <c r="B516" s="342" t="s">
        <v>2128</v>
      </c>
      <c r="C516" s="343" t="s">
        <v>2998</v>
      </c>
      <c r="D516" s="20" t="s">
        <v>89</v>
      </c>
      <c r="E516" s="239">
        <v>14035</v>
      </c>
      <c r="F516" s="238" t="s">
        <v>3072</v>
      </c>
      <c r="G516" s="44">
        <v>14035</v>
      </c>
      <c r="H516" s="243">
        <f t="shared" si="8"/>
        <v>0</v>
      </c>
      <c r="I516" s="20" t="s">
        <v>10</v>
      </c>
    </row>
    <row r="517" spans="1:9" ht="15.75" x14ac:dyDescent="0.25">
      <c r="A517" s="216"/>
      <c r="B517" s="342" t="s">
        <v>2129</v>
      </c>
      <c r="C517" s="343" t="s">
        <v>2998</v>
      </c>
      <c r="D517" s="20" t="s">
        <v>152</v>
      </c>
      <c r="E517" s="239">
        <v>7659.18</v>
      </c>
      <c r="F517" s="244" t="s">
        <v>3073</v>
      </c>
      <c r="G517" s="44">
        <v>7659.18</v>
      </c>
      <c r="H517" s="243">
        <f t="shared" si="8"/>
        <v>0</v>
      </c>
      <c r="I517" s="20" t="s">
        <v>27</v>
      </c>
    </row>
    <row r="518" spans="1:9" ht="15.75" x14ac:dyDescent="0.25">
      <c r="A518" s="216"/>
      <c r="B518" s="342" t="s">
        <v>2130</v>
      </c>
      <c r="C518" s="343" t="s">
        <v>2998</v>
      </c>
      <c r="D518" s="20" t="s">
        <v>66</v>
      </c>
      <c r="E518" s="239">
        <v>1541</v>
      </c>
      <c r="F518" s="45">
        <v>41768</v>
      </c>
      <c r="G518" s="44">
        <v>1541</v>
      </c>
      <c r="H518" s="243">
        <f t="shared" si="8"/>
        <v>0</v>
      </c>
      <c r="I518" s="20" t="s">
        <v>27</v>
      </c>
    </row>
    <row r="519" spans="1:9" ht="15.75" x14ac:dyDescent="0.25">
      <c r="A519" s="216"/>
      <c r="B519" s="342" t="s">
        <v>2131</v>
      </c>
      <c r="C519" s="343" t="s">
        <v>2998</v>
      </c>
      <c r="D519" s="20" t="s">
        <v>287</v>
      </c>
      <c r="E519" s="239">
        <v>4333</v>
      </c>
      <c r="F519" s="45">
        <v>41767</v>
      </c>
      <c r="G519" s="44">
        <v>4333</v>
      </c>
      <c r="H519" s="243">
        <f t="shared" ref="H519:H582" si="9">E519-G519</f>
        <v>0</v>
      </c>
      <c r="I519" s="20" t="s">
        <v>10</v>
      </c>
    </row>
    <row r="520" spans="1:9" ht="15.75" x14ac:dyDescent="0.25">
      <c r="A520" s="216"/>
      <c r="B520" s="342" t="s">
        <v>2132</v>
      </c>
      <c r="C520" s="343" t="s">
        <v>2998</v>
      </c>
      <c r="D520" s="20" t="s">
        <v>144</v>
      </c>
      <c r="E520" s="239">
        <v>5152</v>
      </c>
      <c r="F520" s="45">
        <v>41768</v>
      </c>
      <c r="G520" s="44">
        <v>5152</v>
      </c>
      <c r="H520" s="243">
        <f t="shared" si="9"/>
        <v>0</v>
      </c>
      <c r="I520" s="20" t="s">
        <v>27</v>
      </c>
    </row>
    <row r="521" spans="1:9" ht="15.75" x14ac:dyDescent="0.25">
      <c r="A521" s="216"/>
      <c r="B521" s="342" t="s">
        <v>2133</v>
      </c>
      <c r="C521" s="343" t="s">
        <v>2998</v>
      </c>
      <c r="D521" s="329" t="s">
        <v>53</v>
      </c>
      <c r="E521" s="330">
        <v>0</v>
      </c>
      <c r="F521" s="238"/>
      <c r="G521" s="44"/>
      <c r="H521" s="243">
        <f t="shared" si="9"/>
        <v>0</v>
      </c>
      <c r="I521" s="20" t="s">
        <v>10</v>
      </c>
    </row>
    <row r="522" spans="1:9" ht="15.75" x14ac:dyDescent="0.25">
      <c r="A522" s="216"/>
      <c r="B522" s="342" t="s">
        <v>2134</v>
      </c>
      <c r="C522" s="343" t="s">
        <v>2998</v>
      </c>
      <c r="D522" s="20" t="s">
        <v>8</v>
      </c>
      <c r="E522" s="239">
        <v>4148</v>
      </c>
      <c r="F522" s="45">
        <v>41767</v>
      </c>
      <c r="G522" s="44">
        <v>4148</v>
      </c>
      <c r="H522" s="243">
        <f t="shared" si="9"/>
        <v>0</v>
      </c>
      <c r="I522" s="20" t="s">
        <v>10</v>
      </c>
    </row>
    <row r="523" spans="1:9" ht="15.75" x14ac:dyDescent="0.25">
      <c r="A523" s="216"/>
      <c r="B523" s="342" t="s">
        <v>2135</v>
      </c>
      <c r="C523" s="343" t="s">
        <v>2998</v>
      </c>
      <c r="D523" s="20" t="s">
        <v>78</v>
      </c>
      <c r="E523" s="239">
        <v>2416</v>
      </c>
      <c r="F523" s="45">
        <v>41768</v>
      </c>
      <c r="G523" s="44">
        <v>2416</v>
      </c>
      <c r="H523" s="243">
        <f t="shared" si="9"/>
        <v>0</v>
      </c>
      <c r="I523" s="20" t="s">
        <v>27</v>
      </c>
    </row>
    <row r="524" spans="1:9" ht="15.75" x14ac:dyDescent="0.25">
      <c r="A524" s="216"/>
      <c r="B524" s="342" t="s">
        <v>2136</v>
      </c>
      <c r="C524" s="343" t="s">
        <v>2998</v>
      </c>
      <c r="D524" s="20" t="s">
        <v>245</v>
      </c>
      <c r="E524" s="239">
        <v>34173.5</v>
      </c>
      <c r="F524" s="45">
        <v>41768</v>
      </c>
      <c r="G524" s="44">
        <v>34173.5</v>
      </c>
      <c r="H524" s="243">
        <f t="shared" si="9"/>
        <v>0</v>
      </c>
      <c r="I524" s="20" t="s">
        <v>27</v>
      </c>
    </row>
    <row r="525" spans="1:9" ht="15.75" x14ac:dyDescent="0.25">
      <c r="A525" s="216"/>
      <c r="B525" s="342" t="s">
        <v>2138</v>
      </c>
      <c r="C525" s="343" t="s">
        <v>2998</v>
      </c>
      <c r="D525" s="20" t="s">
        <v>124</v>
      </c>
      <c r="E525" s="239">
        <v>9549</v>
      </c>
      <c r="F525" s="45">
        <v>41767</v>
      </c>
      <c r="G525" s="44">
        <v>9549</v>
      </c>
      <c r="H525" s="243">
        <f t="shared" si="9"/>
        <v>0</v>
      </c>
      <c r="I525" s="20" t="s">
        <v>12</v>
      </c>
    </row>
    <row r="526" spans="1:9" ht="15.75" x14ac:dyDescent="0.25">
      <c r="A526" s="216"/>
      <c r="B526" s="342" t="s">
        <v>2139</v>
      </c>
      <c r="C526" s="343" t="s">
        <v>2998</v>
      </c>
      <c r="D526" s="20" t="s">
        <v>34</v>
      </c>
      <c r="E526" s="239">
        <v>2141</v>
      </c>
      <c r="F526" s="45">
        <v>41767</v>
      </c>
      <c r="G526" s="44">
        <v>2141</v>
      </c>
      <c r="H526" s="243">
        <f t="shared" si="9"/>
        <v>0</v>
      </c>
      <c r="I526" s="20" t="s">
        <v>12</v>
      </c>
    </row>
    <row r="527" spans="1:9" ht="15.75" x14ac:dyDescent="0.25">
      <c r="A527" s="216"/>
      <c r="B527" s="342" t="s">
        <v>2140</v>
      </c>
      <c r="C527" s="343" t="s">
        <v>2998</v>
      </c>
      <c r="D527" s="20" t="s">
        <v>98</v>
      </c>
      <c r="E527" s="239">
        <v>1320</v>
      </c>
      <c r="F527" s="45">
        <v>41767</v>
      </c>
      <c r="G527" s="44">
        <v>1320</v>
      </c>
      <c r="H527" s="243">
        <f t="shared" si="9"/>
        <v>0</v>
      </c>
      <c r="I527" s="20" t="s">
        <v>12</v>
      </c>
    </row>
    <row r="528" spans="1:9" ht="15.75" x14ac:dyDescent="0.25">
      <c r="A528" s="216"/>
      <c r="B528" s="342" t="s">
        <v>2141</v>
      </c>
      <c r="C528" s="343" t="s">
        <v>2998</v>
      </c>
      <c r="D528" s="20" t="s">
        <v>57</v>
      </c>
      <c r="E528" s="239">
        <v>470</v>
      </c>
      <c r="F528" s="45">
        <v>41767</v>
      </c>
      <c r="G528" s="44">
        <v>470</v>
      </c>
      <c r="H528" s="243">
        <f t="shared" si="9"/>
        <v>0</v>
      </c>
      <c r="I528" s="20" t="s">
        <v>12</v>
      </c>
    </row>
    <row r="529" spans="1:9" ht="15.75" x14ac:dyDescent="0.25">
      <c r="A529" s="216"/>
      <c r="B529" s="342" t="s">
        <v>2142</v>
      </c>
      <c r="C529" s="343" t="s">
        <v>2998</v>
      </c>
      <c r="D529" s="344" t="s">
        <v>54</v>
      </c>
      <c r="E529" s="345">
        <v>5696</v>
      </c>
      <c r="F529" s="45">
        <v>41767</v>
      </c>
      <c r="G529" s="257">
        <v>5696</v>
      </c>
      <c r="H529" s="243">
        <f t="shared" si="9"/>
        <v>0</v>
      </c>
      <c r="I529" s="20" t="s">
        <v>12</v>
      </c>
    </row>
    <row r="530" spans="1:9" ht="15.75" x14ac:dyDescent="0.25">
      <c r="A530" s="216"/>
      <c r="B530" s="342" t="s">
        <v>2143</v>
      </c>
      <c r="C530" s="343" t="s">
        <v>2998</v>
      </c>
      <c r="D530" s="20" t="s">
        <v>66</v>
      </c>
      <c r="E530" s="239">
        <v>1459</v>
      </c>
      <c r="F530" s="45">
        <v>41767</v>
      </c>
      <c r="G530" s="44">
        <v>1459</v>
      </c>
      <c r="H530" s="243">
        <f t="shared" si="9"/>
        <v>0</v>
      </c>
      <c r="I530" s="20" t="s">
        <v>12</v>
      </c>
    </row>
    <row r="531" spans="1:9" ht="15.75" x14ac:dyDescent="0.25">
      <c r="A531" s="216"/>
      <c r="B531" s="342" t="s">
        <v>2144</v>
      </c>
      <c r="C531" s="343" t="s">
        <v>2998</v>
      </c>
      <c r="D531" s="32" t="s">
        <v>339</v>
      </c>
      <c r="E531" s="36">
        <v>1707.5</v>
      </c>
      <c r="F531" s="45">
        <v>41767</v>
      </c>
      <c r="G531" s="34">
        <v>1707.5</v>
      </c>
      <c r="H531" s="243">
        <f t="shared" si="9"/>
        <v>0</v>
      </c>
      <c r="I531" s="32" t="s">
        <v>10</v>
      </c>
    </row>
    <row r="532" spans="1:9" ht="15.75" x14ac:dyDescent="0.25">
      <c r="A532" s="211"/>
      <c r="B532" s="342" t="s">
        <v>2145</v>
      </c>
      <c r="C532" s="343" t="s">
        <v>2998</v>
      </c>
      <c r="D532" s="32" t="s">
        <v>2961</v>
      </c>
      <c r="E532" s="36">
        <v>3481.5</v>
      </c>
      <c r="F532" s="45">
        <v>41767</v>
      </c>
      <c r="G532" s="34">
        <v>3481.5</v>
      </c>
      <c r="H532" s="243">
        <f t="shared" si="9"/>
        <v>0</v>
      </c>
      <c r="I532" s="32" t="s">
        <v>10</v>
      </c>
    </row>
    <row r="533" spans="1:9" ht="15.75" x14ac:dyDescent="0.25">
      <c r="A533" s="211"/>
      <c r="B533" s="342" t="s">
        <v>2146</v>
      </c>
      <c r="C533" s="343" t="s">
        <v>2998</v>
      </c>
      <c r="D533" s="32" t="s">
        <v>544</v>
      </c>
      <c r="E533" s="36">
        <v>7118</v>
      </c>
      <c r="F533" s="45">
        <v>41768</v>
      </c>
      <c r="G533" s="34">
        <v>7118</v>
      </c>
      <c r="H533" s="243">
        <f t="shared" si="9"/>
        <v>0</v>
      </c>
      <c r="I533" s="32" t="s">
        <v>27</v>
      </c>
    </row>
    <row r="534" spans="1:9" ht="15.75" x14ac:dyDescent="0.25">
      <c r="A534" s="261"/>
      <c r="B534" s="342" t="s">
        <v>2147</v>
      </c>
      <c r="C534" s="343" t="s">
        <v>2998</v>
      </c>
      <c r="D534" s="20" t="s">
        <v>160</v>
      </c>
      <c r="E534" s="18">
        <v>91371.6</v>
      </c>
      <c r="F534" s="238" t="s">
        <v>3074</v>
      </c>
      <c r="G534" s="44">
        <v>91371.6</v>
      </c>
      <c r="H534" s="243">
        <f t="shared" si="9"/>
        <v>0</v>
      </c>
      <c r="I534" s="20" t="s">
        <v>162</v>
      </c>
    </row>
    <row r="535" spans="1:9" ht="15.75" x14ac:dyDescent="0.25">
      <c r="A535" s="216"/>
      <c r="B535" s="342" t="s">
        <v>2148</v>
      </c>
      <c r="C535" s="343" t="s">
        <v>2998</v>
      </c>
      <c r="D535" s="20" t="s">
        <v>133</v>
      </c>
      <c r="E535" s="18">
        <v>48161</v>
      </c>
      <c r="F535" s="238" t="s">
        <v>3075</v>
      </c>
      <c r="G535" s="44">
        <v>48161</v>
      </c>
      <c r="H535" s="243">
        <f t="shared" si="9"/>
        <v>0</v>
      </c>
      <c r="I535" s="20" t="s">
        <v>10</v>
      </c>
    </row>
    <row r="536" spans="1:9" ht="15.75" x14ac:dyDescent="0.25">
      <c r="A536" s="216"/>
      <c r="B536" s="342" t="s">
        <v>2149</v>
      </c>
      <c r="C536" s="343" t="s">
        <v>2998</v>
      </c>
      <c r="D536" s="20" t="s">
        <v>358</v>
      </c>
      <c r="E536" s="18">
        <v>55661.82</v>
      </c>
      <c r="F536" s="45">
        <v>41773</v>
      </c>
      <c r="G536" s="44">
        <v>55661.82</v>
      </c>
      <c r="H536" s="243">
        <f t="shared" si="9"/>
        <v>0</v>
      </c>
      <c r="I536" s="20" t="s">
        <v>162</v>
      </c>
    </row>
    <row r="537" spans="1:9" ht="15.75" x14ac:dyDescent="0.25">
      <c r="A537" s="216"/>
      <c r="B537" s="342" t="s">
        <v>2150</v>
      </c>
      <c r="C537" s="343" t="s">
        <v>2998</v>
      </c>
      <c r="D537" s="344" t="s">
        <v>1033</v>
      </c>
      <c r="E537" s="223">
        <v>8155</v>
      </c>
      <c r="F537" s="45">
        <v>41767</v>
      </c>
      <c r="G537" s="44">
        <v>8155</v>
      </c>
      <c r="H537" s="243">
        <f t="shared" si="9"/>
        <v>0</v>
      </c>
      <c r="I537" s="20" t="s">
        <v>10</v>
      </c>
    </row>
    <row r="538" spans="1:9" ht="15.75" x14ac:dyDescent="0.25">
      <c r="A538" s="216"/>
      <c r="B538" s="342" t="s">
        <v>2151</v>
      </c>
      <c r="C538" s="343" t="s">
        <v>2998</v>
      </c>
      <c r="D538" s="20" t="s">
        <v>287</v>
      </c>
      <c r="E538" s="18">
        <v>4803</v>
      </c>
      <c r="F538" s="45">
        <v>41767</v>
      </c>
      <c r="G538" s="44">
        <v>4803</v>
      </c>
      <c r="H538" s="243">
        <f t="shared" si="9"/>
        <v>0</v>
      </c>
      <c r="I538" s="20" t="s">
        <v>10</v>
      </c>
    </row>
    <row r="539" spans="1:9" ht="15.75" x14ac:dyDescent="0.25">
      <c r="A539" s="216"/>
      <c r="B539" s="342" t="s">
        <v>2152</v>
      </c>
      <c r="C539" s="343" t="s">
        <v>2998</v>
      </c>
      <c r="D539" s="20" t="s">
        <v>144</v>
      </c>
      <c r="E539" s="18">
        <v>5044</v>
      </c>
      <c r="F539" s="45">
        <v>41768</v>
      </c>
      <c r="G539" s="44">
        <v>5044</v>
      </c>
      <c r="H539" s="243">
        <f t="shared" si="9"/>
        <v>0</v>
      </c>
      <c r="I539" s="20" t="s">
        <v>217</v>
      </c>
    </row>
    <row r="540" spans="1:9" ht="15.75" x14ac:dyDescent="0.25">
      <c r="A540" s="216"/>
      <c r="B540" s="342" t="s">
        <v>2153</v>
      </c>
      <c r="C540" s="343" t="s">
        <v>2998</v>
      </c>
      <c r="D540" s="20" t="s">
        <v>92</v>
      </c>
      <c r="E540" s="18">
        <v>9992</v>
      </c>
      <c r="F540" s="45">
        <v>41768</v>
      </c>
      <c r="G540" s="44">
        <v>9992</v>
      </c>
      <c r="H540" s="243">
        <f t="shared" si="9"/>
        <v>0</v>
      </c>
      <c r="I540" s="20" t="s">
        <v>27</v>
      </c>
    </row>
    <row r="541" spans="1:9" ht="15.75" x14ac:dyDescent="0.25">
      <c r="A541" s="216"/>
      <c r="B541" s="342" t="s">
        <v>2154</v>
      </c>
      <c r="C541" s="343" t="s">
        <v>2998</v>
      </c>
      <c r="D541" s="20" t="s">
        <v>160</v>
      </c>
      <c r="E541" s="239">
        <v>90387.7</v>
      </c>
      <c r="F541" s="238" t="s">
        <v>3076</v>
      </c>
      <c r="G541" s="44">
        <v>90387.7</v>
      </c>
      <c r="H541" s="243">
        <f t="shared" si="9"/>
        <v>0</v>
      </c>
      <c r="I541" s="20" t="s">
        <v>10</v>
      </c>
    </row>
    <row r="542" spans="1:9" ht="15.75" x14ac:dyDescent="0.25">
      <c r="A542" s="216"/>
      <c r="B542" s="342" t="s">
        <v>2155</v>
      </c>
      <c r="C542" s="343" t="s">
        <v>2998</v>
      </c>
      <c r="D542" s="20" t="s">
        <v>147</v>
      </c>
      <c r="E542" s="239">
        <v>30971</v>
      </c>
      <c r="F542" s="45">
        <v>41774</v>
      </c>
      <c r="G542" s="44">
        <v>30971</v>
      </c>
      <c r="H542" s="243">
        <f t="shared" si="9"/>
        <v>0</v>
      </c>
      <c r="I542" s="20" t="s">
        <v>10</v>
      </c>
    </row>
    <row r="543" spans="1:9" ht="15.75" x14ac:dyDescent="0.25">
      <c r="A543" s="216"/>
      <c r="B543" s="342" t="s">
        <v>2156</v>
      </c>
      <c r="C543" s="343" t="s">
        <v>2998</v>
      </c>
      <c r="D543" s="20" t="s">
        <v>88</v>
      </c>
      <c r="E543" s="239">
        <v>4992</v>
      </c>
      <c r="F543" s="45">
        <v>41768</v>
      </c>
      <c r="G543" s="44">
        <v>4992</v>
      </c>
      <c r="H543" s="243">
        <f t="shared" si="9"/>
        <v>0</v>
      </c>
      <c r="I543" s="20" t="s">
        <v>27</v>
      </c>
    </row>
    <row r="544" spans="1:9" ht="15.75" x14ac:dyDescent="0.25">
      <c r="A544" s="216"/>
      <c r="B544" s="342" t="s">
        <v>2157</v>
      </c>
      <c r="C544" s="343" t="s">
        <v>2998</v>
      </c>
      <c r="D544" s="20" t="s">
        <v>78</v>
      </c>
      <c r="E544" s="239">
        <v>2665</v>
      </c>
      <c r="F544" s="326">
        <v>41768</v>
      </c>
      <c r="G544" s="257">
        <v>2665</v>
      </c>
      <c r="H544" s="243">
        <f t="shared" si="9"/>
        <v>0</v>
      </c>
      <c r="I544" s="20" t="s">
        <v>217</v>
      </c>
    </row>
    <row r="545" spans="1:9" ht="15.75" x14ac:dyDescent="0.25">
      <c r="A545" s="216"/>
      <c r="B545" s="342" t="s">
        <v>2159</v>
      </c>
      <c r="C545" s="343" t="s">
        <v>2998</v>
      </c>
      <c r="D545" s="20" t="s">
        <v>78</v>
      </c>
      <c r="E545" s="239">
        <v>2419</v>
      </c>
      <c r="F545" s="45">
        <v>41768</v>
      </c>
      <c r="G545" s="44">
        <v>2419</v>
      </c>
      <c r="H545" s="243">
        <f t="shared" si="9"/>
        <v>0</v>
      </c>
      <c r="I545" s="20" t="s">
        <v>217</v>
      </c>
    </row>
    <row r="546" spans="1:9" ht="15.75" x14ac:dyDescent="0.25">
      <c r="A546" s="216"/>
      <c r="B546" s="342" t="s">
        <v>2160</v>
      </c>
      <c r="C546" s="343" t="s">
        <v>2998</v>
      </c>
      <c r="D546" s="20" t="s">
        <v>956</v>
      </c>
      <c r="E546" s="239">
        <v>4862</v>
      </c>
      <c r="F546" s="240" t="s">
        <v>3077</v>
      </c>
      <c r="G546" s="44">
        <v>4862</v>
      </c>
      <c r="H546" s="243">
        <f t="shared" si="9"/>
        <v>0</v>
      </c>
      <c r="I546" s="20" t="s">
        <v>217</v>
      </c>
    </row>
    <row r="547" spans="1:9" ht="15.75" x14ac:dyDescent="0.25">
      <c r="A547" s="216"/>
      <c r="B547" s="342" t="s">
        <v>2161</v>
      </c>
      <c r="C547" s="343" t="s">
        <v>2998</v>
      </c>
      <c r="D547" s="20" t="s">
        <v>3078</v>
      </c>
      <c r="E547" s="239">
        <v>4875</v>
      </c>
      <c r="F547" s="45">
        <v>41767</v>
      </c>
      <c r="G547" s="44">
        <v>4875</v>
      </c>
      <c r="H547" s="243">
        <f t="shared" si="9"/>
        <v>0</v>
      </c>
      <c r="I547" s="20" t="s">
        <v>10</v>
      </c>
    </row>
    <row r="548" spans="1:9" ht="15.75" x14ac:dyDescent="0.25">
      <c r="A548" s="216"/>
      <c r="B548" s="342" t="s">
        <v>2163</v>
      </c>
      <c r="C548" s="343" t="s">
        <v>2998</v>
      </c>
      <c r="D548" s="20" t="s">
        <v>149</v>
      </c>
      <c r="E548" s="239">
        <v>16146</v>
      </c>
      <c r="F548" s="350">
        <v>41768</v>
      </c>
      <c r="G548" s="257">
        <v>16146</v>
      </c>
      <c r="H548" s="243">
        <f t="shared" si="9"/>
        <v>0</v>
      </c>
      <c r="I548" s="20" t="s">
        <v>10</v>
      </c>
    </row>
    <row r="549" spans="1:9" ht="15.75" x14ac:dyDescent="0.25">
      <c r="A549" s="216"/>
      <c r="B549" s="342" t="s">
        <v>2164</v>
      </c>
      <c r="C549" s="343" t="s">
        <v>2998</v>
      </c>
      <c r="D549" s="20" t="s">
        <v>3079</v>
      </c>
      <c r="E549" s="239">
        <v>10363</v>
      </c>
      <c r="F549" s="326">
        <v>41769</v>
      </c>
      <c r="G549" s="257">
        <v>10363</v>
      </c>
      <c r="H549" s="243">
        <f t="shared" si="9"/>
        <v>0</v>
      </c>
      <c r="I549" s="20" t="s">
        <v>217</v>
      </c>
    </row>
    <row r="550" spans="1:9" ht="15.75" x14ac:dyDescent="0.25">
      <c r="A550" s="216"/>
      <c r="B550" s="342" t="s">
        <v>2165</v>
      </c>
      <c r="C550" s="343" t="s">
        <v>2998</v>
      </c>
      <c r="D550" s="20" t="s">
        <v>346</v>
      </c>
      <c r="E550" s="239">
        <v>5222</v>
      </c>
      <c r="F550" s="45">
        <v>41768</v>
      </c>
      <c r="G550" s="44">
        <v>5222</v>
      </c>
      <c r="H550" s="243">
        <f t="shared" si="9"/>
        <v>0</v>
      </c>
      <c r="I550" s="20" t="s">
        <v>10</v>
      </c>
    </row>
    <row r="551" spans="1:9" ht="15.75" x14ac:dyDescent="0.25">
      <c r="A551" s="216"/>
      <c r="B551" s="342" t="s">
        <v>2166</v>
      </c>
      <c r="C551" s="343" t="s">
        <v>2998</v>
      </c>
      <c r="D551" s="20" t="s">
        <v>2977</v>
      </c>
      <c r="E551" s="239">
        <v>3614</v>
      </c>
      <c r="F551" s="45">
        <v>41768</v>
      </c>
      <c r="G551" s="44">
        <v>3614</v>
      </c>
      <c r="H551" s="243">
        <f t="shared" si="9"/>
        <v>0</v>
      </c>
      <c r="I551" s="20" t="s">
        <v>10</v>
      </c>
    </row>
    <row r="552" spans="1:9" ht="15.75" x14ac:dyDescent="0.25">
      <c r="A552" s="216"/>
      <c r="B552" s="342" t="s">
        <v>2167</v>
      </c>
      <c r="C552" s="343" t="s">
        <v>2998</v>
      </c>
      <c r="D552" s="20" t="s">
        <v>3060</v>
      </c>
      <c r="E552" s="239">
        <v>48021.5</v>
      </c>
      <c r="F552" s="351" t="s">
        <v>3080</v>
      </c>
      <c r="G552" s="257">
        <v>48021.5</v>
      </c>
      <c r="H552" s="243">
        <f t="shared" si="9"/>
        <v>0</v>
      </c>
      <c r="I552" s="20" t="s">
        <v>65</v>
      </c>
    </row>
    <row r="553" spans="1:9" ht="15.75" x14ac:dyDescent="0.25">
      <c r="A553" s="216"/>
      <c r="B553" s="342" t="s">
        <v>2168</v>
      </c>
      <c r="C553" s="343" t="s">
        <v>2998</v>
      </c>
      <c r="D553" s="20" t="s">
        <v>54</v>
      </c>
      <c r="E553" s="239">
        <v>3771</v>
      </c>
      <c r="F553" s="240" t="s">
        <v>3081</v>
      </c>
      <c r="G553" s="44">
        <v>3771</v>
      </c>
      <c r="H553" s="243">
        <f t="shared" si="9"/>
        <v>0</v>
      </c>
      <c r="I553" s="20" t="s">
        <v>10</v>
      </c>
    </row>
    <row r="554" spans="1:9" ht="15.75" x14ac:dyDescent="0.25">
      <c r="A554" s="216"/>
      <c r="B554" s="342" t="s">
        <v>2169</v>
      </c>
      <c r="C554" s="343" t="s">
        <v>2998</v>
      </c>
      <c r="D554" s="329" t="s">
        <v>53</v>
      </c>
      <c r="E554" s="330">
        <v>0</v>
      </c>
      <c r="F554" s="68"/>
      <c r="G554" s="44"/>
      <c r="H554" s="243">
        <f t="shared" si="9"/>
        <v>0</v>
      </c>
      <c r="I554" s="20" t="s">
        <v>3082</v>
      </c>
    </row>
    <row r="555" spans="1:9" ht="15.75" x14ac:dyDescent="0.25">
      <c r="A555" s="216"/>
      <c r="B555" s="342" t="s">
        <v>2170</v>
      </c>
      <c r="C555" s="343" t="s">
        <v>2998</v>
      </c>
      <c r="D555" s="20" t="s">
        <v>2961</v>
      </c>
      <c r="E555" s="239">
        <v>28979.5</v>
      </c>
      <c r="F555" s="68" t="s">
        <v>3083</v>
      </c>
      <c r="G555" s="44">
        <v>28979.5</v>
      </c>
      <c r="H555" s="243">
        <f t="shared" si="9"/>
        <v>0</v>
      </c>
      <c r="I555" s="20" t="s">
        <v>10</v>
      </c>
    </row>
    <row r="556" spans="1:9" ht="15.75" x14ac:dyDescent="0.25">
      <c r="A556" s="216"/>
      <c r="B556" s="342" t="s">
        <v>2171</v>
      </c>
      <c r="C556" s="343" t="s">
        <v>2998</v>
      </c>
      <c r="D556" s="20" t="s">
        <v>115</v>
      </c>
      <c r="E556" s="239">
        <v>976</v>
      </c>
      <c r="F556" s="45">
        <v>41767</v>
      </c>
      <c r="G556" s="44">
        <v>976</v>
      </c>
      <c r="H556" s="243">
        <f t="shared" si="9"/>
        <v>0</v>
      </c>
      <c r="I556" s="20" t="s">
        <v>10</v>
      </c>
    </row>
    <row r="557" spans="1:9" ht="15.75" x14ac:dyDescent="0.25">
      <c r="A557" s="216"/>
      <c r="B557" s="342" t="s">
        <v>2172</v>
      </c>
      <c r="C557" s="343" t="s">
        <v>2998</v>
      </c>
      <c r="D557" s="20" t="s">
        <v>169</v>
      </c>
      <c r="E557" s="239">
        <v>44742</v>
      </c>
      <c r="F557" s="45">
        <v>41769</v>
      </c>
      <c r="G557" s="44">
        <v>44742</v>
      </c>
      <c r="H557" s="243">
        <f t="shared" si="9"/>
        <v>0</v>
      </c>
      <c r="I557" s="20" t="s">
        <v>217</v>
      </c>
    </row>
    <row r="558" spans="1:9" ht="15.75" x14ac:dyDescent="0.25">
      <c r="A558" s="216"/>
      <c r="B558" s="342" t="s">
        <v>2174</v>
      </c>
      <c r="C558" s="343" t="s">
        <v>2998</v>
      </c>
      <c r="D558" s="20" t="s">
        <v>83</v>
      </c>
      <c r="E558" s="239">
        <v>1293</v>
      </c>
      <c r="F558" s="45">
        <v>41767</v>
      </c>
      <c r="G558" s="44">
        <v>1293</v>
      </c>
      <c r="H558" s="243">
        <f t="shared" si="9"/>
        <v>0</v>
      </c>
      <c r="I558" s="20" t="s">
        <v>10</v>
      </c>
    </row>
    <row r="559" spans="1:9" ht="15.75" x14ac:dyDescent="0.25">
      <c r="A559" s="216"/>
      <c r="B559" s="342" t="s">
        <v>2176</v>
      </c>
      <c r="C559" s="343" t="s">
        <v>2998</v>
      </c>
      <c r="D559" s="344" t="s">
        <v>163</v>
      </c>
      <c r="E559" s="345">
        <v>24819</v>
      </c>
      <c r="F559" s="68" t="s">
        <v>3084</v>
      </c>
      <c r="G559" s="44">
        <v>24819</v>
      </c>
      <c r="H559" s="243">
        <f t="shared" si="9"/>
        <v>0</v>
      </c>
      <c r="I559" s="20" t="s">
        <v>10</v>
      </c>
    </row>
    <row r="560" spans="1:9" ht="15.75" x14ac:dyDescent="0.25">
      <c r="A560" s="216"/>
      <c r="B560" s="342" t="s">
        <v>2177</v>
      </c>
      <c r="C560" s="343" t="s">
        <v>2998</v>
      </c>
      <c r="D560" s="20" t="s">
        <v>71</v>
      </c>
      <c r="E560" s="239">
        <v>5259</v>
      </c>
      <c r="F560" s="240" t="s">
        <v>3085</v>
      </c>
      <c r="G560" s="44">
        <v>5259</v>
      </c>
      <c r="H560" s="243">
        <f t="shared" si="9"/>
        <v>0</v>
      </c>
      <c r="I560" s="20" t="s">
        <v>10</v>
      </c>
    </row>
    <row r="561" spans="1:9" ht="15.75" x14ac:dyDescent="0.25">
      <c r="A561" s="216"/>
      <c r="B561" s="342" t="s">
        <v>2178</v>
      </c>
      <c r="C561" s="343" t="s">
        <v>2998</v>
      </c>
      <c r="D561" s="20" t="s">
        <v>494</v>
      </c>
      <c r="E561" s="239">
        <v>1488</v>
      </c>
      <c r="F561" s="45">
        <v>41767</v>
      </c>
      <c r="G561" s="44">
        <v>1488</v>
      </c>
      <c r="H561" s="243">
        <f t="shared" si="9"/>
        <v>0</v>
      </c>
      <c r="I561" s="20" t="s">
        <v>10</v>
      </c>
    </row>
    <row r="562" spans="1:9" ht="15.75" x14ac:dyDescent="0.25">
      <c r="A562" s="216"/>
      <c r="B562" s="342" t="s">
        <v>2180</v>
      </c>
      <c r="C562" s="343" t="s">
        <v>2998</v>
      </c>
      <c r="D562" s="20" t="s">
        <v>2918</v>
      </c>
      <c r="E562" s="239">
        <v>9635</v>
      </c>
      <c r="F562" s="45">
        <v>41769</v>
      </c>
      <c r="G562" s="44">
        <v>9635</v>
      </c>
      <c r="H562" s="243">
        <f t="shared" si="9"/>
        <v>0</v>
      </c>
      <c r="I562" s="20" t="s">
        <v>217</v>
      </c>
    </row>
    <row r="563" spans="1:9" ht="15.75" x14ac:dyDescent="0.25">
      <c r="A563" s="216"/>
      <c r="B563" s="342" t="s">
        <v>2181</v>
      </c>
      <c r="C563" s="343" t="s">
        <v>2998</v>
      </c>
      <c r="D563" s="20" t="s">
        <v>3086</v>
      </c>
      <c r="E563" s="239">
        <v>17809</v>
      </c>
      <c r="F563" s="238" t="s">
        <v>3087</v>
      </c>
      <c r="G563" s="44">
        <v>17809</v>
      </c>
      <c r="H563" s="243">
        <f t="shared" si="9"/>
        <v>0</v>
      </c>
      <c r="I563" s="20" t="s">
        <v>10</v>
      </c>
    </row>
    <row r="564" spans="1:9" ht="15.75" x14ac:dyDescent="0.25">
      <c r="A564" s="216"/>
      <c r="B564" s="342" t="s">
        <v>2182</v>
      </c>
      <c r="C564" s="343" t="s">
        <v>2998</v>
      </c>
      <c r="D564" s="20" t="s">
        <v>74</v>
      </c>
      <c r="E564" s="239">
        <v>880</v>
      </c>
      <c r="F564" s="45">
        <v>41767</v>
      </c>
      <c r="G564" s="44">
        <v>880</v>
      </c>
      <c r="H564" s="243">
        <f t="shared" si="9"/>
        <v>0</v>
      </c>
      <c r="I564" s="20" t="s">
        <v>10</v>
      </c>
    </row>
    <row r="565" spans="1:9" ht="15.75" x14ac:dyDescent="0.25">
      <c r="A565" s="216"/>
      <c r="B565" s="342" t="s">
        <v>2184</v>
      </c>
      <c r="C565" s="343" t="s">
        <v>2998</v>
      </c>
      <c r="D565" s="20" t="s">
        <v>164</v>
      </c>
      <c r="E565" s="239">
        <v>3552</v>
      </c>
      <c r="F565" s="242" t="s">
        <v>3088</v>
      </c>
      <c r="G565" s="44">
        <v>3552</v>
      </c>
      <c r="H565" s="243">
        <f t="shared" si="9"/>
        <v>0</v>
      </c>
      <c r="I565" s="20" t="s">
        <v>10</v>
      </c>
    </row>
    <row r="566" spans="1:9" ht="15.75" x14ac:dyDescent="0.25">
      <c r="A566" s="216"/>
      <c r="B566" s="342" t="s">
        <v>2185</v>
      </c>
      <c r="C566" s="343" t="s">
        <v>2998</v>
      </c>
      <c r="D566" s="20" t="s">
        <v>545</v>
      </c>
      <c r="E566" s="239">
        <v>5039.5</v>
      </c>
      <c r="F566" s="45">
        <v>41769</v>
      </c>
      <c r="G566" s="44">
        <v>5039.5</v>
      </c>
      <c r="H566" s="243">
        <f t="shared" si="9"/>
        <v>0</v>
      </c>
      <c r="I566" s="20" t="s">
        <v>162</v>
      </c>
    </row>
    <row r="567" spans="1:9" ht="15.75" x14ac:dyDescent="0.25">
      <c r="A567" s="216"/>
      <c r="B567" s="342" t="s">
        <v>2186</v>
      </c>
      <c r="C567" s="343" t="s">
        <v>2998</v>
      </c>
      <c r="D567" s="20" t="s">
        <v>175</v>
      </c>
      <c r="E567" s="239">
        <v>6911.7</v>
      </c>
      <c r="F567" s="238" t="s">
        <v>3089</v>
      </c>
      <c r="G567" s="44">
        <v>6911.7</v>
      </c>
      <c r="H567" s="243">
        <f t="shared" si="9"/>
        <v>0</v>
      </c>
      <c r="I567" s="20" t="s">
        <v>10</v>
      </c>
    </row>
    <row r="568" spans="1:9" ht="15.75" x14ac:dyDescent="0.25">
      <c r="A568" s="216"/>
      <c r="B568" s="342" t="s">
        <v>2188</v>
      </c>
      <c r="C568" s="343" t="s">
        <v>2998</v>
      </c>
      <c r="D568" s="20" t="s">
        <v>2977</v>
      </c>
      <c r="E568" s="239">
        <v>25812</v>
      </c>
      <c r="F568" s="45">
        <v>41771</v>
      </c>
      <c r="G568" s="44">
        <v>25812</v>
      </c>
      <c r="H568" s="243">
        <f t="shared" si="9"/>
        <v>0</v>
      </c>
      <c r="I568" s="20" t="s">
        <v>21</v>
      </c>
    </row>
    <row r="569" spans="1:9" ht="15.75" x14ac:dyDescent="0.25">
      <c r="A569" s="216"/>
      <c r="B569" s="342" t="s">
        <v>2189</v>
      </c>
      <c r="C569" s="343" t="s">
        <v>2998</v>
      </c>
      <c r="D569" s="20" t="s">
        <v>68</v>
      </c>
      <c r="E569" s="239">
        <v>4887</v>
      </c>
      <c r="F569" s="45">
        <v>41769</v>
      </c>
      <c r="G569" s="44">
        <v>4887</v>
      </c>
      <c r="H569" s="243">
        <f t="shared" si="9"/>
        <v>0</v>
      </c>
      <c r="I569" s="20" t="s">
        <v>21</v>
      </c>
    </row>
    <row r="570" spans="1:9" ht="15.75" x14ac:dyDescent="0.25">
      <c r="A570" s="216"/>
      <c r="B570" s="342" t="s">
        <v>2190</v>
      </c>
      <c r="C570" s="343" t="s">
        <v>2998</v>
      </c>
      <c r="D570" s="20" t="s">
        <v>39</v>
      </c>
      <c r="E570" s="239">
        <v>1900</v>
      </c>
      <c r="F570" s="238" t="s">
        <v>3090</v>
      </c>
      <c r="G570" s="44">
        <v>1900</v>
      </c>
      <c r="H570" s="243">
        <f t="shared" si="9"/>
        <v>0</v>
      </c>
      <c r="I570" s="20" t="s">
        <v>10</v>
      </c>
    </row>
    <row r="571" spans="1:9" ht="15.75" x14ac:dyDescent="0.25">
      <c r="A571" s="216"/>
      <c r="B571" s="342" t="s">
        <v>2191</v>
      </c>
      <c r="C571" s="343" t="s">
        <v>2998</v>
      </c>
      <c r="D571" s="20" t="s">
        <v>3091</v>
      </c>
      <c r="E571" s="239">
        <v>23717</v>
      </c>
      <c r="F571" s="45">
        <v>41768</v>
      </c>
      <c r="G571" s="44">
        <v>23717</v>
      </c>
      <c r="H571" s="243">
        <f t="shared" si="9"/>
        <v>0</v>
      </c>
      <c r="I571" s="20" t="s">
        <v>65</v>
      </c>
    </row>
    <row r="572" spans="1:9" ht="15.75" x14ac:dyDescent="0.25">
      <c r="A572" s="216"/>
      <c r="B572" s="342" t="s">
        <v>2192</v>
      </c>
      <c r="C572" s="343" t="s">
        <v>2998</v>
      </c>
      <c r="D572" s="20" t="s">
        <v>22</v>
      </c>
      <c r="E572" s="239">
        <v>15544</v>
      </c>
      <c r="F572" s="45">
        <v>41769</v>
      </c>
      <c r="G572" s="44">
        <v>15544</v>
      </c>
      <c r="H572" s="243">
        <f t="shared" si="9"/>
        <v>0</v>
      </c>
      <c r="I572" s="20" t="s">
        <v>10</v>
      </c>
    </row>
    <row r="573" spans="1:9" ht="15.75" x14ac:dyDescent="0.25">
      <c r="A573" s="216"/>
      <c r="B573" s="342" t="s">
        <v>2193</v>
      </c>
      <c r="C573" s="343" t="s">
        <v>2998</v>
      </c>
      <c r="D573" s="20" t="s">
        <v>160</v>
      </c>
      <c r="E573" s="239">
        <v>36543</v>
      </c>
      <c r="F573" s="238" t="s">
        <v>3092</v>
      </c>
      <c r="G573" s="44">
        <v>36543</v>
      </c>
      <c r="H573" s="243">
        <f t="shared" si="9"/>
        <v>0</v>
      </c>
      <c r="I573" s="20" t="s">
        <v>162</v>
      </c>
    </row>
    <row r="574" spans="1:9" ht="15.75" x14ac:dyDescent="0.25">
      <c r="A574" s="216"/>
      <c r="B574" s="342" t="s">
        <v>2194</v>
      </c>
      <c r="C574" s="343" t="s">
        <v>2998</v>
      </c>
      <c r="D574" s="20" t="s">
        <v>1557</v>
      </c>
      <c r="E574" s="239">
        <v>4646</v>
      </c>
      <c r="F574" s="45">
        <v>41767</v>
      </c>
      <c r="G574" s="44">
        <v>4646</v>
      </c>
      <c r="H574" s="243">
        <f t="shared" si="9"/>
        <v>0</v>
      </c>
      <c r="I574" s="20" t="s">
        <v>10</v>
      </c>
    </row>
    <row r="575" spans="1:9" ht="15.75" x14ac:dyDescent="0.25">
      <c r="A575" s="216"/>
      <c r="B575" s="342" t="s">
        <v>2195</v>
      </c>
      <c r="C575" s="343" t="s">
        <v>2998</v>
      </c>
      <c r="D575" s="20" t="s">
        <v>250</v>
      </c>
      <c r="E575" s="239">
        <v>8074</v>
      </c>
      <c r="F575" s="326">
        <v>41769</v>
      </c>
      <c r="G575" s="257">
        <v>8074</v>
      </c>
      <c r="H575" s="243">
        <f t="shared" si="9"/>
        <v>0</v>
      </c>
      <c r="I575" s="20" t="s">
        <v>162</v>
      </c>
    </row>
    <row r="576" spans="1:9" ht="15.75" x14ac:dyDescent="0.25">
      <c r="A576" s="216"/>
      <c r="B576" s="342" t="s">
        <v>2196</v>
      </c>
      <c r="C576" s="343" t="s">
        <v>2998</v>
      </c>
      <c r="D576" s="20" t="s">
        <v>175</v>
      </c>
      <c r="E576" s="239">
        <v>3270</v>
      </c>
      <c r="F576" s="238" t="s">
        <v>3093</v>
      </c>
      <c r="G576" s="44">
        <v>3270</v>
      </c>
      <c r="H576" s="243">
        <f t="shared" si="9"/>
        <v>0</v>
      </c>
      <c r="I576" s="20" t="s">
        <v>162</v>
      </c>
    </row>
    <row r="577" spans="1:9" ht="15.75" x14ac:dyDescent="0.25">
      <c r="A577" s="216"/>
      <c r="B577" s="342" t="s">
        <v>2197</v>
      </c>
      <c r="C577" s="343" t="s">
        <v>2998</v>
      </c>
      <c r="D577" s="20" t="s">
        <v>269</v>
      </c>
      <c r="E577" s="239">
        <v>13894</v>
      </c>
      <c r="F577" s="326">
        <v>41769</v>
      </c>
      <c r="G577" s="257">
        <v>13894</v>
      </c>
      <c r="H577" s="243">
        <f t="shared" si="9"/>
        <v>0</v>
      </c>
      <c r="I577" s="18" t="s">
        <v>162</v>
      </c>
    </row>
    <row r="578" spans="1:9" ht="15.75" x14ac:dyDescent="0.25">
      <c r="A578" s="216"/>
      <c r="B578" s="342" t="s">
        <v>2198</v>
      </c>
      <c r="C578" s="343" t="s">
        <v>2998</v>
      </c>
      <c r="D578" s="20" t="s">
        <v>168</v>
      </c>
      <c r="E578" s="239">
        <v>28682</v>
      </c>
      <c r="F578" s="45">
        <v>41769</v>
      </c>
      <c r="G578" s="44">
        <v>28682</v>
      </c>
      <c r="H578" s="243">
        <f t="shared" si="9"/>
        <v>0</v>
      </c>
      <c r="I578" s="20" t="s">
        <v>162</v>
      </c>
    </row>
    <row r="579" spans="1:9" ht="15.75" x14ac:dyDescent="0.25">
      <c r="A579" s="216">
        <v>41768</v>
      </c>
      <c r="B579" s="342" t="s">
        <v>2199</v>
      </c>
      <c r="C579" s="343" t="s">
        <v>2998</v>
      </c>
      <c r="D579" s="20" t="s">
        <v>36</v>
      </c>
      <c r="E579" s="239">
        <v>30416.5</v>
      </c>
      <c r="F579" s="45">
        <v>41771</v>
      </c>
      <c r="G579" s="44">
        <v>30416.5</v>
      </c>
      <c r="H579" s="243">
        <f t="shared" si="9"/>
        <v>0</v>
      </c>
      <c r="I579" s="20" t="s">
        <v>10</v>
      </c>
    </row>
    <row r="580" spans="1:9" ht="15.75" x14ac:dyDescent="0.25">
      <c r="A580" s="216"/>
      <c r="B580" s="342" t="s">
        <v>2201</v>
      </c>
      <c r="C580" s="343" t="s">
        <v>2998</v>
      </c>
      <c r="D580" s="20" t="s">
        <v>269</v>
      </c>
      <c r="E580" s="239">
        <v>1047</v>
      </c>
      <c r="F580" s="45">
        <v>41768</v>
      </c>
      <c r="G580" s="44">
        <v>1047</v>
      </c>
      <c r="H580" s="243">
        <f t="shared" si="9"/>
        <v>0</v>
      </c>
      <c r="I580" s="20" t="s">
        <v>10</v>
      </c>
    </row>
    <row r="581" spans="1:9" ht="15.75" x14ac:dyDescent="0.25">
      <c r="A581" s="216"/>
      <c r="B581" s="342" t="s">
        <v>2203</v>
      </c>
      <c r="C581" s="343" t="s">
        <v>2998</v>
      </c>
      <c r="D581" s="20" t="s">
        <v>116</v>
      </c>
      <c r="E581" s="239">
        <v>3411</v>
      </c>
      <c r="F581" s="45">
        <v>41768</v>
      </c>
      <c r="G581" s="44">
        <v>3411</v>
      </c>
      <c r="H581" s="243">
        <f t="shared" si="9"/>
        <v>0</v>
      </c>
      <c r="I581" s="20" t="s">
        <v>10</v>
      </c>
    </row>
    <row r="582" spans="1:9" ht="15.75" x14ac:dyDescent="0.25">
      <c r="A582" s="216"/>
      <c r="B582" s="342" t="s">
        <v>2204</v>
      </c>
      <c r="C582" s="343" t="s">
        <v>2998</v>
      </c>
      <c r="D582" s="20" t="s">
        <v>649</v>
      </c>
      <c r="E582" s="239">
        <v>6110.5</v>
      </c>
      <c r="F582" s="45">
        <v>41768</v>
      </c>
      <c r="G582" s="44">
        <v>6110.5</v>
      </c>
      <c r="H582" s="243">
        <f t="shared" si="9"/>
        <v>0</v>
      </c>
      <c r="I582" s="20" t="s">
        <v>12</v>
      </c>
    </row>
    <row r="583" spans="1:9" ht="15.75" x14ac:dyDescent="0.25">
      <c r="A583" s="216"/>
      <c r="B583" s="342" t="s">
        <v>2205</v>
      </c>
      <c r="C583" s="343" t="s">
        <v>2998</v>
      </c>
      <c r="D583" s="344" t="s">
        <v>3094</v>
      </c>
      <c r="E583" s="345">
        <v>1118</v>
      </c>
      <c r="F583" s="45">
        <v>41768</v>
      </c>
      <c r="G583" s="257">
        <v>1118</v>
      </c>
      <c r="H583" s="243">
        <f t="shared" ref="H583:H646" si="10">E583-G583</f>
        <v>0</v>
      </c>
      <c r="I583" s="20" t="s">
        <v>10</v>
      </c>
    </row>
    <row r="584" spans="1:9" ht="15.75" x14ac:dyDescent="0.25">
      <c r="A584" s="216"/>
      <c r="B584" s="342" t="s">
        <v>2207</v>
      </c>
      <c r="C584" s="343" t="s">
        <v>2998</v>
      </c>
      <c r="D584" s="20" t="s">
        <v>49</v>
      </c>
      <c r="E584" s="239">
        <v>9207</v>
      </c>
      <c r="F584" s="240" t="s">
        <v>3786</v>
      </c>
      <c r="G584" s="245">
        <v>9207</v>
      </c>
      <c r="H584" s="243">
        <f t="shared" si="10"/>
        <v>0</v>
      </c>
      <c r="I584" s="20" t="s">
        <v>3095</v>
      </c>
    </row>
    <row r="585" spans="1:9" ht="15.75" x14ac:dyDescent="0.25">
      <c r="A585" s="216"/>
      <c r="B585" s="342" t="s">
        <v>2209</v>
      </c>
      <c r="C585" s="343" t="s">
        <v>2998</v>
      </c>
      <c r="D585" s="20" t="s">
        <v>49</v>
      </c>
      <c r="E585" s="239">
        <v>3826</v>
      </c>
      <c r="F585" s="45">
        <v>41768</v>
      </c>
      <c r="G585" s="44">
        <v>3826</v>
      </c>
      <c r="H585" s="243">
        <f t="shared" si="10"/>
        <v>0</v>
      </c>
      <c r="I585" s="20" t="s">
        <v>10</v>
      </c>
    </row>
    <row r="586" spans="1:9" ht="15.75" x14ac:dyDescent="0.25">
      <c r="A586" s="216"/>
      <c r="B586" s="342" t="s">
        <v>2210</v>
      </c>
      <c r="C586" s="343" t="s">
        <v>2998</v>
      </c>
      <c r="D586" s="20" t="s">
        <v>55</v>
      </c>
      <c r="E586" s="239">
        <v>9644.7999999999993</v>
      </c>
      <c r="F586" s="45">
        <v>41768</v>
      </c>
      <c r="G586" s="44">
        <v>9644.7999999999993</v>
      </c>
      <c r="H586" s="243">
        <f t="shared" si="10"/>
        <v>0</v>
      </c>
      <c r="I586" s="20" t="s">
        <v>10</v>
      </c>
    </row>
    <row r="587" spans="1:9" ht="15.75" x14ac:dyDescent="0.25">
      <c r="A587" s="216"/>
      <c r="B587" s="342" t="s">
        <v>2211</v>
      </c>
      <c r="C587" s="343" t="s">
        <v>2998</v>
      </c>
      <c r="D587" s="20" t="s">
        <v>110</v>
      </c>
      <c r="E587" s="239">
        <v>44479.5</v>
      </c>
      <c r="F587" s="45">
        <v>41773</v>
      </c>
      <c r="G587" s="44">
        <v>44479.5</v>
      </c>
      <c r="H587" s="243">
        <f t="shared" si="10"/>
        <v>0</v>
      </c>
      <c r="I587" s="20" t="s">
        <v>217</v>
      </c>
    </row>
    <row r="588" spans="1:9" ht="15.75" x14ac:dyDescent="0.25">
      <c r="A588" s="216"/>
      <c r="B588" s="342" t="s">
        <v>2212</v>
      </c>
      <c r="C588" s="343" t="s">
        <v>2998</v>
      </c>
      <c r="D588" s="20" t="s">
        <v>49</v>
      </c>
      <c r="E588" s="239">
        <v>505</v>
      </c>
      <c r="F588" s="45">
        <v>41768</v>
      </c>
      <c r="G588" s="44">
        <v>505</v>
      </c>
      <c r="H588" s="243">
        <f t="shared" si="10"/>
        <v>0</v>
      </c>
      <c r="I588" s="20" t="s">
        <v>10</v>
      </c>
    </row>
    <row r="589" spans="1:9" ht="15.75" x14ac:dyDescent="0.25">
      <c r="A589" s="216"/>
      <c r="B589" s="342" t="s">
        <v>2213</v>
      </c>
      <c r="C589" s="343" t="s">
        <v>2998</v>
      </c>
      <c r="D589" s="20" t="s">
        <v>22</v>
      </c>
      <c r="E589" s="239">
        <v>5860.5</v>
      </c>
      <c r="F589" s="45">
        <v>41769</v>
      </c>
      <c r="G589" s="44">
        <v>5860.5</v>
      </c>
      <c r="H589" s="243">
        <f t="shared" si="10"/>
        <v>0</v>
      </c>
      <c r="I589" s="20" t="s">
        <v>10</v>
      </c>
    </row>
    <row r="590" spans="1:9" ht="15.75" x14ac:dyDescent="0.25">
      <c r="A590" s="216"/>
      <c r="B590" s="342" t="s">
        <v>2214</v>
      </c>
      <c r="C590" s="343" t="s">
        <v>2998</v>
      </c>
      <c r="D590" s="20" t="s">
        <v>260</v>
      </c>
      <c r="E590" s="239">
        <v>3020</v>
      </c>
      <c r="F590" s="45">
        <v>41768</v>
      </c>
      <c r="G590" s="44">
        <v>3020</v>
      </c>
      <c r="H590" s="243">
        <f t="shared" si="10"/>
        <v>0</v>
      </c>
      <c r="I590" s="20" t="s">
        <v>12</v>
      </c>
    </row>
    <row r="591" spans="1:9" ht="15.75" x14ac:dyDescent="0.25">
      <c r="A591" s="216"/>
      <c r="B591" s="342" t="s">
        <v>2215</v>
      </c>
      <c r="C591" s="343" t="s">
        <v>2998</v>
      </c>
      <c r="D591" s="20" t="s">
        <v>8</v>
      </c>
      <c r="E591" s="239">
        <v>731</v>
      </c>
      <c r="F591" s="45">
        <v>41768</v>
      </c>
      <c r="G591" s="44">
        <v>731</v>
      </c>
      <c r="H591" s="243">
        <f t="shared" si="10"/>
        <v>0</v>
      </c>
      <c r="I591" s="20" t="s">
        <v>10</v>
      </c>
    </row>
    <row r="592" spans="1:9" ht="15.75" x14ac:dyDescent="0.25">
      <c r="A592" s="216"/>
      <c r="B592" s="342" t="s">
        <v>2216</v>
      </c>
      <c r="C592" s="343" t="s">
        <v>2998</v>
      </c>
      <c r="D592" s="20" t="s">
        <v>163</v>
      </c>
      <c r="E592" s="239">
        <v>2892</v>
      </c>
      <c r="F592" s="45">
        <v>41768</v>
      </c>
      <c r="G592" s="44">
        <v>2892</v>
      </c>
      <c r="H592" s="243">
        <f t="shared" si="10"/>
        <v>0</v>
      </c>
      <c r="I592" s="20" t="s">
        <v>10</v>
      </c>
    </row>
    <row r="593" spans="1:9" ht="15.75" x14ac:dyDescent="0.25">
      <c r="A593" s="216"/>
      <c r="B593" s="342" t="s">
        <v>2217</v>
      </c>
      <c r="C593" s="343" t="s">
        <v>2998</v>
      </c>
      <c r="D593" s="20" t="s">
        <v>28</v>
      </c>
      <c r="E593" s="239">
        <v>3961</v>
      </c>
      <c r="F593" s="45">
        <v>41768</v>
      </c>
      <c r="G593" s="44">
        <v>3961</v>
      </c>
      <c r="H593" s="243">
        <f t="shared" si="10"/>
        <v>0</v>
      </c>
      <c r="I593" s="20" t="s">
        <v>10</v>
      </c>
    </row>
    <row r="594" spans="1:9" ht="15.75" x14ac:dyDescent="0.25">
      <c r="A594" s="216"/>
      <c r="B594" s="342" t="s">
        <v>2218</v>
      </c>
      <c r="C594" s="343" t="s">
        <v>2998</v>
      </c>
      <c r="D594" s="20" t="s">
        <v>16</v>
      </c>
      <c r="E594" s="239">
        <v>241624</v>
      </c>
      <c r="F594" s="45">
        <v>41781</v>
      </c>
      <c r="G594" s="44">
        <v>241624</v>
      </c>
      <c r="H594" s="243">
        <f t="shared" si="10"/>
        <v>0</v>
      </c>
      <c r="I594" s="20" t="s">
        <v>10</v>
      </c>
    </row>
    <row r="595" spans="1:9" ht="15.75" x14ac:dyDescent="0.25">
      <c r="A595" s="216"/>
      <c r="B595" s="342" t="s">
        <v>2219</v>
      </c>
      <c r="C595" s="343" t="s">
        <v>2998</v>
      </c>
      <c r="D595" s="20" t="s">
        <v>123</v>
      </c>
      <c r="E595" s="239">
        <v>5135</v>
      </c>
      <c r="F595" s="45">
        <v>41768</v>
      </c>
      <c r="G595" s="44">
        <v>5135</v>
      </c>
      <c r="H595" s="243">
        <f t="shared" si="10"/>
        <v>0</v>
      </c>
      <c r="I595" s="20" t="s">
        <v>10</v>
      </c>
    </row>
    <row r="596" spans="1:9" ht="15.75" x14ac:dyDescent="0.25">
      <c r="A596" s="216"/>
      <c r="B596" s="342" t="s">
        <v>2220</v>
      </c>
      <c r="C596" s="343" t="s">
        <v>2998</v>
      </c>
      <c r="D596" s="352" t="s">
        <v>199</v>
      </c>
      <c r="E596" s="349">
        <v>8035</v>
      </c>
      <c r="F596" s="45">
        <v>41771</v>
      </c>
      <c r="G596" s="44">
        <v>8035</v>
      </c>
      <c r="H596" s="243">
        <f t="shared" si="10"/>
        <v>0</v>
      </c>
      <c r="I596" s="20" t="s">
        <v>10</v>
      </c>
    </row>
    <row r="597" spans="1:9" ht="15.75" x14ac:dyDescent="0.25">
      <c r="A597" s="216"/>
      <c r="B597" s="342" t="s">
        <v>2221</v>
      </c>
      <c r="C597" s="343" t="s">
        <v>2998</v>
      </c>
      <c r="D597" s="20" t="s">
        <v>50</v>
      </c>
      <c r="E597" s="18">
        <v>5997</v>
      </c>
      <c r="F597" s="45">
        <v>41769</v>
      </c>
      <c r="G597" s="44">
        <v>5997</v>
      </c>
      <c r="H597" s="243">
        <f t="shared" si="10"/>
        <v>0</v>
      </c>
      <c r="I597" s="20" t="s">
        <v>10</v>
      </c>
    </row>
    <row r="598" spans="1:9" ht="15.75" x14ac:dyDescent="0.25">
      <c r="A598" s="211"/>
      <c r="B598" s="342" t="s">
        <v>2222</v>
      </c>
      <c r="C598" s="343" t="s">
        <v>2998</v>
      </c>
      <c r="D598" s="32" t="s">
        <v>8</v>
      </c>
      <c r="E598" s="36">
        <v>3438</v>
      </c>
      <c r="F598" s="346">
        <v>41768</v>
      </c>
      <c r="G598" s="34">
        <v>3438</v>
      </c>
      <c r="H598" s="243">
        <f t="shared" si="10"/>
        <v>0</v>
      </c>
      <c r="I598" s="28" t="s">
        <v>10</v>
      </c>
    </row>
    <row r="599" spans="1:9" ht="15.75" x14ac:dyDescent="0.25">
      <c r="A599" s="211"/>
      <c r="B599" s="342" t="s">
        <v>2225</v>
      </c>
      <c r="C599" s="343" t="s">
        <v>2998</v>
      </c>
      <c r="D599" s="32" t="s">
        <v>215</v>
      </c>
      <c r="E599" s="267">
        <v>40</v>
      </c>
      <c r="F599" s="346">
        <v>41768</v>
      </c>
      <c r="G599" s="34">
        <v>40</v>
      </c>
      <c r="H599" s="243">
        <f t="shared" si="10"/>
        <v>0</v>
      </c>
      <c r="I599" s="28" t="s">
        <v>10</v>
      </c>
    </row>
    <row r="600" spans="1:9" ht="15.75" x14ac:dyDescent="0.25">
      <c r="A600" s="249"/>
      <c r="B600" s="342" t="s">
        <v>2227</v>
      </c>
      <c r="C600" s="343" t="s">
        <v>2998</v>
      </c>
      <c r="D600" s="32" t="s">
        <v>66</v>
      </c>
      <c r="E600" s="267">
        <v>1797.5</v>
      </c>
      <c r="F600" s="346">
        <v>41769</v>
      </c>
      <c r="G600" s="34">
        <v>1797.5</v>
      </c>
      <c r="H600" s="243">
        <f t="shared" si="10"/>
        <v>0</v>
      </c>
      <c r="I600" s="28" t="s">
        <v>10</v>
      </c>
    </row>
    <row r="601" spans="1:9" ht="15.75" x14ac:dyDescent="0.25">
      <c r="A601" s="216"/>
      <c r="B601" s="342" t="s">
        <v>2228</v>
      </c>
      <c r="C601" s="343" t="s">
        <v>2998</v>
      </c>
      <c r="D601" s="20" t="s">
        <v>48</v>
      </c>
      <c r="E601" s="239">
        <v>925</v>
      </c>
      <c r="F601" s="45">
        <v>41769</v>
      </c>
      <c r="G601" s="44">
        <v>925</v>
      </c>
      <c r="H601" s="243">
        <f t="shared" si="10"/>
        <v>0</v>
      </c>
      <c r="I601" s="20" t="s">
        <v>10</v>
      </c>
    </row>
    <row r="602" spans="1:9" ht="15.75" x14ac:dyDescent="0.25">
      <c r="A602" s="216"/>
      <c r="B602" s="342" t="s">
        <v>2230</v>
      </c>
      <c r="C602" s="343" t="s">
        <v>2998</v>
      </c>
      <c r="D602" s="20" t="s">
        <v>119</v>
      </c>
      <c r="E602" s="239">
        <v>3919</v>
      </c>
      <c r="F602" s="45">
        <v>41769</v>
      </c>
      <c r="G602" s="44">
        <v>3919</v>
      </c>
      <c r="H602" s="243">
        <f t="shared" si="10"/>
        <v>0</v>
      </c>
      <c r="I602" s="20" t="s">
        <v>10</v>
      </c>
    </row>
    <row r="603" spans="1:9" ht="15.75" x14ac:dyDescent="0.25">
      <c r="A603" s="216"/>
      <c r="B603" s="342" t="s">
        <v>2231</v>
      </c>
      <c r="C603" s="343" t="s">
        <v>2998</v>
      </c>
      <c r="D603" s="20" t="s">
        <v>130</v>
      </c>
      <c r="E603" s="239">
        <v>7489.5</v>
      </c>
      <c r="F603" s="68" t="s">
        <v>3096</v>
      </c>
      <c r="G603" s="44">
        <v>7489.5</v>
      </c>
      <c r="H603" s="243">
        <f t="shared" si="10"/>
        <v>0</v>
      </c>
      <c r="I603" s="20" t="s">
        <v>10</v>
      </c>
    </row>
    <row r="604" spans="1:9" ht="15.75" x14ac:dyDescent="0.25">
      <c r="A604" s="216"/>
      <c r="B604" s="342" t="s">
        <v>2232</v>
      </c>
      <c r="C604" s="343" t="s">
        <v>2998</v>
      </c>
      <c r="D604" s="20" t="s">
        <v>36</v>
      </c>
      <c r="E604" s="239">
        <v>31252</v>
      </c>
      <c r="F604" s="45">
        <v>41771</v>
      </c>
      <c r="G604" s="44">
        <v>31252</v>
      </c>
      <c r="H604" s="243">
        <f t="shared" si="10"/>
        <v>0</v>
      </c>
      <c r="I604" s="20" t="s">
        <v>10</v>
      </c>
    </row>
    <row r="605" spans="1:9" ht="15.75" x14ac:dyDescent="0.25">
      <c r="A605" s="216"/>
      <c r="B605" s="342" t="s">
        <v>2233</v>
      </c>
      <c r="C605" s="343" t="s">
        <v>2998</v>
      </c>
      <c r="D605" s="329" t="s">
        <v>53</v>
      </c>
      <c r="E605" s="330">
        <v>0</v>
      </c>
      <c r="F605" s="45"/>
      <c r="G605" s="44"/>
      <c r="H605" s="243">
        <f t="shared" si="10"/>
        <v>0</v>
      </c>
      <c r="I605" s="20" t="s">
        <v>3082</v>
      </c>
    </row>
    <row r="606" spans="1:9" ht="15.75" x14ac:dyDescent="0.25">
      <c r="A606" s="216"/>
      <c r="B606" s="342" t="s">
        <v>2234</v>
      </c>
      <c r="C606" s="343" t="s">
        <v>2998</v>
      </c>
      <c r="D606" s="353" t="s">
        <v>123</v>
      </c>
      <c r="E606" s="354">
        <v>1285</v>
      </c>
      <c r="F606" s="45">
        <v>41768</v>
      </c>
      <c r="G606" s="44">
        <v>1285</v>
      </c>
      <c r="H606" s="243">
        <f t="shared" si="10"/>
        <v>0</v>
      </c>
      <c r="I606" s="20" t="s">
        <v>10</v>
      </c>
    </row>
    <row r="607" spans="1:9" ht="15.75" x14ac:dyDescent="0.25">
      <c r="A607" s="216"/>
      <c r="B607" s="342" t="s">
        <v>2235</v>
      </c>
      <c r="C607" s="343" t="s">
        <v>2998</v>
      </c>
      <c r="D607" s="20" t="s">
        <v>66</v>
      </c>
      <c r="E607" s="239">
        <v>568</v>
      </c>
      <c r="F607" s="45">
        <v>41769</v>
      </c>
      <c r="G607" s="44">
        <v>568</v>
      </c>
      <c r="H607" s="243">
        <f t="shared" si="10"/>
        <v>0</v>
      </c>
      <c r="I607" s="20" t="s">
        <v>10</v>
      </c>
    </row>
    <row r="608" spans="1:9" ht="15.75" x14ac:dyDescent="0.25">
      <c r="A608" s="216"/>
      <c r="B608" s="342" t="s">
        <v>2236</v>
      </c>
      <c r="C608" s="343" t="s">
        <v>2998</v>
      </c>
      <c r="D608" s="20" t="s">
        <v>366</v>
      </c>
      <c r="E608" s="239">
        <v>2217</v>
      </c>
      <c r="F608" s="45">
        <v>41769</v>
      </c>
      <c r="G608" s="44">
        <v>2217</v>
      </c>
      <c r="H608" s="243">
        <f t="shared" si="10"/>
        <v>0</v>
      </c>
      <c r="I608" s="20" t="s">
        <v>10</v>
      </c>
    </row>
    <row r="609" spans="1:9" ht="15.75" x14ac:dyDescent="0.25">
      <c r="A609" s="216"/>
      <c r="B609" s="342" t="s">
        <v>2237</v>
      </c>
      <c r="C609" s="343" t="s">
        <v>2998</v>
      </c>
      <c r="D609" s="20" t="s">
        <v>19</v>
      </c>
      <c r="E609" s="239">
        <v>675406.54</v>
      </c>
      <c r="F609" s="68" t="s">
        <v>4939</v>
      </c>
      <c r="G609" s="44">
        <f>179855.34+345680+30403+119468.2</f>
        <v>675406.53999999992</v>
      </c>
      <c r="H609" s="243">
        <f t="shared" si="10"/>
        <v>0</v>
      </c>
      <c r="I609" s="20" t="s">
        <v>10</v>
      </c>
    </row>
    <row r="610" spans="1:9" ht="15.75" x14ac:dyDescent="0.25">
      <c r="A610" s="216"/>
      <c r="B610" s="342" t="s">
        <v>2238</v>
      </c>
      <c r="C610" s="343" t="s">
        <v>2998</v>
      </c>
      <c r="D610" s="20" t="s">
        <v>8</v>
      </c>
      <c r="E610" s="239">
        <v>561.5</v>
      </c>
      <c r="F610" s="326">
        <v>41768</v>
      </c>
      <c r="G610" s="257">
        <v>561.5</v>
      </c>
      <c r="H610" s="243">
        <f t="shared" si="10"/>
        <v>0</v>
      </c>
      <c r="I610" s="20" t="s">
        <v>10</v>
      </c>
    </row>
    <row r="611" spans="1:9" ht="15.75" x14ac:dyDescent="0.25">
      <c r="A611" s="216"/>
      <c r="B611" s="342" t="s">
        <v>2239</v>
      </c>
      <c r="C611" s="343" t="s">
        <v>2998</v>
      </c>
      <c r="D611" s="20" t="s">
        <v>51</v>
      </c>
      <c r="E611" s="239">
        <v>1008</v>
      </c>
      <c r="F611" s="326">
        <v>41768</v>
      </c>
      <c r="G611" s="257">
        <v>1008</v>
      </c>
      <c r="H611" s="243">
        <f t="shared" si="10"/>
        <v>0</v>
      </c>
      <c r="I611" s="20" t="s">
        <v>10</v>
      </c>
    </row>
    <row r="612" spans="1:9" ht="15.75" x14ac:dyDescent="0.25">
      <c r="A612" s="216"/>
      <c r="B612" s="342" t="s">
        <v>2240</v>
      </c>
      <c r="C612" s="343" t="s">
        <v>2998</v>
      </c>
      <c r="D612" s="329" t="s">
        <v>53</v>
      </c>
      <c r="E612" s="330">
        <v>0</v>
      </c>
      <c r="F612" s="45"/>
      <c r="G612" s="44"/>
      <c r="H612" s="243">
        <f t="shared" si="10"/>
        <v>0</v>
      </c>
      <c r="I612" s="20" t="s">
        <v>3082</v>
      </c>
    </row>
    <row r="613" spans="1:9" ht="15.75" x14ac:dyDescent="0.25">
      <c r="A613" s="216"/>
      <c r="B613" s="342" t="s">
        <v>2242</v>
      </c>
      <c r="C613" s="343" t="s">
        <v>2998</v>
      </c>
      <c r="D613" s="20" t="s">
        <v>34</v>
      </c>
      <c r="E613" s="239">
        <v>621</v>
      </c>
      <c r="F613" s="45">
        <v>41769</v>
      </c>
      <c r="G613" s="44">
        <v>621</v>
      </c>
      <c r="H613" s="243">
        <f t="shared" si="10"/>
        <v>0</v>
      </c>
      <c r="I613" s="20" t="s">
        <v>10</v>
      </c>
    </row>
    <row r="614" spans="1:9" ht="15.75" x14ac:dyDescent="0.25">
      <c r="A614" s="216"/>
      <c r="B614" s="342" t="s">
        <v>2243</v>
      </c>
      <c r="C614" s="343" t="s">
        <v>2998</v>
      </c>
      <c r="D614" s="20" t="s">
        <v>108</v>
      </c>
      <c r="E614" s="239">
        <v>11231</v>
      </c>
      <c r="F614" s="45">
        <v>41769</v>
      </c>
      <c r="G614" s="44">
        <v>11231</v>
      </c>
      <c r="H614" s="243">
        <f t="shared" si="10"/>
        <v>0</v>
      </c>
      <c r="I614" s="20" t="s">
        <v>10</v>
      </c>
    </row>
    <row r="615" spans="1:9" ht="15.75" x14ac:dyDescent="0.25">
      <c r="A615" s="216"/>
      <c r="B615" s="342" t="s">
        <v>2244</v>
      </c>
      <c r="C615" s="343" t="s">
        <v>2998</v>
      </c>
      <c r="D615" s="20" t="s">
        <v>8</v>
      </c>
      <c r="E615" s="239">
        <v>1937</v>
      </c>
      <c r="F615" s="45">
        <v>41768</v>
      </c>
      <c r="G615" s="44">
        <v>1937</v>
      </c>
      <c r="H615" s="243">
        <f t="shared" si="10"/>
        <v>0</v>
      </c>
      <c r="I615" s="20" t="s">
        <v>10</v>
      </c>
    </row>
    <row r="616" spans="1:9" ht="15.75" x14ac:dyDescent="0.25">
      <c r="A616" s="216"/>
      <c r="B616" s="342" t="s">
        <v>2245</v>
      </c>
      <c r="C616" s="343" t="s">
        <v>2998</v>
      </c>
      <c r="D616" s="20" t="s">
        <v>57</v>
      </c>
      <c r="E616" s="239">
        <v>1880</v>
      </c>
      <c r="F616" s="45">
        <v>41769</v>
      </c>
      <c r="G616" s="44">
        <v>1880</v>
      </c>
      <c r="H616" s="243">
        <f t="shared" si="10"/>
        <v>0</v>
      </c>
      <c r="I616" s="20" t="s">
        <v>12</v>
      </c>
    </row>
    <row r="617" spans="1:9" ht="15.75" x14ac:dyDescent="0.25">
      <c r="A617" s="216"/>
      <c r="B617" s="342" t="s">
        <v>2246</v>
      </c>
      <c r="C617" s="343" t="s">
        <v>2998</v>
      </c>
      <c r="D617" s="20" t="s">
        <v>338</v>
      </c>
      <c r="E617" s="239">
        <v>713</v>
      </c>
      <c r="F617" s="45">
        <v>41769</v>
      </c>
      <c r="G617" s="44">
        <v>713</v>
      </c>
      <c r="H617" s="243">
        <f t="shared" si="10"/>
        <v>0</v>
      </c>
      <c r="I617" s="20" t="s">
        <v>12</v>
      </c>
    </row>
    <row r="618" spans="1:9" ht="15.75" x14ac:dyDescent="0.25">
      <c r="A618" s="216"/>
      <c r="B618" s="342" t="s">
        <v>2247</v>
      </c>
      <c r="C618" s="343" t="s">
        <v>2998</v>
      </c>
      <c r="D618" s="20" t="s">
        <v>89</v>
      </c>
      <c r="E618" s="239">
        <v>18045.5</v>
      </c>
      <c r="F618" s="45">
        <v>41769</v>
      </c>
      <c r="G618" s="44">
        <v>18045.5</v>
      </c>
      <c r="H618" s="243">
        <f t="shared" si="10"/>
        <v>0</v>
      </c>
      <c r="I618" s="20" t="s">
        <v>12</v>
      </c>
    </row>
    <row r="619" spans="1:9" ht="15.75" x14ac:dyDescent="0.25">
      <c r="A619" s="216"/>
      <c r="B619" s="342" t="s">
        <v>2248</v>
      </c>
      <c r="C619" s="343" t="s">
        <v>2998</v>
      </c>
      <c r="D619" s="20" t="s">
        <v>11</v>
      </c>
      <c r="E619" s="239">
        <v>52965</v>
      </c>
      <c r="F619" s="45">
        <v>41788</v>
      </c>
      <c r="G619" s="44">
        <v>52965</v>
      </c>
      <c r="H619" s="243">
        <f t="shared" si="10"/>
        <v>0</v>
      </c>
      <c r="I619" s="20" t="s">
        <v>10</v>
      </c>
    </row>
    <row r="620" spans="1:9" ht="15.75" x14ac:dyDescent="0.25">
      <c r="A620" s="216"/>
      <c r="B620" s="342" t="s">
        <v>2249</v>
      </c>
      <c r="C620" s="343" t="s">
        <v>2998</v>
      </c>
      <c r="D620" s="20" t="s">
        <v>651</v>
      </c>
      <c r="E620" s="239">
        <v>9930</v>
      </c>
      <c r="F620" s="45">
        <v>41768</v>
      </c>
      <c r="G620" s="44">
        <v>9930</v>
      </c>
      <c r="H620" s="243">
        <f t="shared" si="10"/>
        <v>0</v>
      </c>
      <c r="I620" s="20" t="s">
        <v>10</v>
      </c>
    </row>
    <row r="621" spans="1:9" ht="15.75" x14ac:dyDescent="0.25">
      <c r="A621" s="216"/>
      <c r="B621" s="342" t="s">
        <v>2250</v>
      </c>
      <c r="C621" s="343" t="s">
        <v>2998</v>
      </c>
      <c r="D621" s="20" t="s">
        <v>58</v>
      </c>
      <c r="E621" s="239">
        <v>8571</v>
      </c>
      <c r="F621" s="326">
        <v>41769</v>
      </c>
      <c r="G621" s="44">
        <v>8571</v>
      </c>
      <c r="H621" s="243">
        <f t="shared" si="10"/>
        <v>0</v>
      </c>
      <c r="I621" s="20" t="s">
        <v>12</v>
      </c>
    </row>
    <row r="622" spans="1:9" ht="15.75" x14ac:dyDescent="0.25">
      <c r="A622" s="216"/>
      <c r="B622" s="342" t="s">
        <v>2251</v>
      </c>
      <c r="C622" s="343" t="s">
        <v>2998</v>
      </c>
      <c r="D622" s="20" t="s">
        <v>136</v>
      </c>
      <c r="E622" s="239">
        <v>2875</v>
      </c>
      <c r="F622" s="45">
        <v>41768</v>
      </c>
      <c r="G622" s="44">
        <v>2875</v>
      </c>
      <c r="H622" s="243">
        <f t="shared" si="10"/>
        <v>0</v>
      </c>
      <c r="I622" s="20" t="s">
        <v>10</v>
      </c>
    </row>
    <row r="623" spans="1:9" ht="15.75" x14ac:dyDescent="0.25">
      <c r="A623" s="216"/>
      <c r="B623" s="342" t="s">
        <v>2252</v>
      </c>
      <c r="C623" s="343" t="s">
        <v>2998</v>
      </c>
      <c r="D623" s="20" t="s">
        <v>54</v>
      </c>
      <c r="E623" s="239">
        <v>6588</v>
      </c>
      <c r="F623" s="45">
        <v>41769</v>
      </c>
      <c r="G623" s="44">
        <v>6588</v>
      </c>
      <c r="H623" s="243">
        <f t="shared" si="10"/>
        <v>0</v>
      </c>
      <c r="I623" s="20" t="s">
        <v>12</v>
      </c>
    </row>
    <row r="624" spans="1:9" ht="15.75" x14ac:dyDescent="0.25">
      <c r="A624" s="216"/>
      <c r="B624" s="342" t="s">
        <v>2253</v>
      </c>
      <c r="C624" s="343" t="s">
        <v>2998</v>
      </c>
      <c r="D624" s="20" t="s">
        <v>338</v>
      </c>
      <c r="E624" s="239">
        <v>938.5</v>
      </c>
      <c r="F624" s="45">
        <v>41768</v>
      </c>
      <c r="G624" s="44">
        <v>938.5</v>
      </c>
      <c r="H624" s="243">
        <f t="shared" si="10"/>
        <v>0</v>
      </c>
      <c r="I624" s="20" t="s">
        <v>10</v>
      </c>
    </row>
    <row r="625" spans="1:9" ht="15.75" x14ac:dyDescent="0.25">
      <c r="A625" s="216"/>
      <c r="B625" s="342" t="s">
        <v>2254</v>
      </c>
      <c r="C625" s="343" t="s">
        <v>2998</v>
      </c>
      <c r="D625" s="20" t="s">
        <v>98</v>
      </c>
      <c r="E625" s="239">
        <v>2890.5</v>
      </c>
      <c r="F625" s="45">
        <v>41768</v>
      </c>
      <c r="G625" s="44">
        <v>2890.5</v>
      </c>
      <c r="H625" s="243">
        <f t="shared" si="10"/>
        <v>0</v>
      </c>
      <c r="I625" s="20" t="s">
        <v>10</v>
      </c>
    </row>
    <row r="626" spans="1:9" ht="15.75" x14ac:dyDescent="0.25">
      <c r="A626" s="216"/>
      <c r="B626" s="342" t="s">
        <v>2255</v>
      </c>
      <c r="C626" s="343" t="s">
        <v>2998</v>
      </c>
      <c r="D626" s="20" t="s">
        <v>1782</v>
      </c>
      <c r="E626" s="239">
        <v>5343</v>
      </c>
      <c r="F626" s="45">
        <v>41769</v>
      </c>
      <c r="G626" s="44">
        <v>5343</v>
      </c>
      <c r="H626" s="243">
        <f t="shared" si="10"/>
        <v>0</v>
      </c>
      <c r="I626" s="20" t="s">
        <v>12</v>
      </c>
    </row>
    <row r="627" spans="1:9" ht="15.75" x14ac:dyDescent="0.25">
      <c r="A627" s="216"/>
      <c r="B627" s="342" t="s">
        <v>2257</v>
      </c>
      <c r="C627" s="343" t="s">
        <v>2998</v>
      </c>
      <c r="D627" s="20" t="s">
        <v>144</v>
      </c>
      <c r="E627" s="239">
        <v>6136.5</v>
      </c>
      <c r="F627" s="45">
        <v>41769</v>
      </c>
      <c r="G627" s="44">
        <v>6136.5</v>
      </c>
      <c r="H627" s="243">
        <f t="shared" si="10"/>
        <v>0</v>
      </c>
      <c r="I627" s="36" t="s">
        <v>10</v>
      </c>
    </row>
    <row r="628" spans="1:9" ht="15.75" x14ac:dyDescent="0.25">
      <c r="A628" s="216"/>
      <c r="B628" s="342" t="s">
        <v>2258</v>
      </c>
      <c r="C628" s="343" t="s">
        <v>2998</v>
      </c>
      <c r="D628" s="20" t="s">
        <v>106</v>
      </c>
      <c r="E628" s="239">
        <v>70902.8</v>
      </c>
      <c r="F628" s="45">
        <v>41773</v>
      </c>
      <c r="G628" s="44">
        <v>70902.8</v>
      </c>
      <c r="H628" s="243">
        <f t="shared" si="10"/>
        <v>0</v>
      </c>
      <c r="I628" s="32" t="s">
        <v>10</v>
      </c>
    </row>
    <row r="629" spans="1:9" ht="15.75" x14ac:dyDescent="0.25">
      <c r="A629" s="216"/>
      <c r="B629" s="342" t="s">
        <v>2259</v>
      </c>
      <c r="C629" s="343" t="s">
        <v>2998</v>
      </c>
      <c r="D629" s="20" t="s">
        <v>508</v>
      </c>
      <c r="E629" s="239">
        <v>40464</v>
      </c>
      <c r="F629" s="238" t="s">
        <v>3097</v>
      </c>
      <c r="G629" s="44">
        <v>40464</v>
      </c>
      <c r="H629" s="243">
        <f t="shared" si="10"/>
        <v>0</v>
      </c>
      <c r="I629" s="32" t="s">
        <v>10</v>
      </c>
    </row>
    <row r="630" spans="1:9" ht="15.75" x14ac:dyDescent="0.25">
      <c r="A630" s="216"/>
      <c r="B630" s="342" t="s">
        <v>2261</v>
      </c>
      <c r="C630" s="343" t="s">
        <v>2998</v>
      </c>
      <c r="D630" s="20" t="s">
        <v>98</v>
      </c>
      <c r="E630" s="239">
        <v>14994</v>
      </c>
      <c r="F630" s="45">
        <v>41771</v>
      </c>
      <c r="G630" s="44">
        <v>14994</v>
      </c>
      <c r="H630" s="243">
        <f t="shared" si="10"/>
        <v>0</v>
      </c>
      <c r="I630" s="32" t="s">
        <v>10</v>
      </c>
    </row>
    <row r="631" spans="1:9" ht="15.75" x14ac:dyDescent="0.25">
      <c r="A631" s="216"/>
      <c r="B631" s="342" t="s">
        <v>2262</v>
      </c>
      <c r="C631" s="343" t="s">
        <v>2998</v>
      </c>
      <c r="D631" s="20" t="s">
        <v>147</v>
      </c>
      <c r="E631" s="239">
        <v>109169.16</v>
      </c>
      <c r="F631" s="244" t="s">
        <v>3098</v>
      </c>
      <c r="G631" s="44">
        <v>109169.16</v>
      </c>
      <c r="H631" s="243">
        <f t="shared" si="10"/>
        <v>0</v>
      </c>
      <c r="I631" s="32" t="s">
        <v>65</v>
      </c>
    </row>
    <row r="632" spans="1:9" ht="15.75" x14ac:dyDescent="0.25">
      <c r="A632" s="216"/>
      <c r="B632" s="342" t="s">
        <v>2263</v>
      </c>
      <c r="C632" s="343" t="s">
        <v>2998</v>
      </c>
      <c r="D632" s="20" t="s">
        <v>36</v>
      </c>
      <c r="E632" s="239">
        <v>11716.2</v>
      </c>
      <c r="F632" s="45">
        <v>41769</v>
      </c>
      <c r="G632" s="44">
        <v>11716.2</v>
      </c>
      <c r="H632" s="243">
        <f t="shared" si="10"/>
        <v>0</v>
      </c>
      <c r="I632" s="32" t="s">
        <v>65</v>
      </c>
    </row>
    <row r="633" spans="1:9" ht="15.75" x14ac:dyDescent="0.25">
      <c r="A633" s="216"/>
      <c r="B633" s="342" t="s">
        <v>2265</v>
      </c>
      <c r="C633" s="343" t="s">
        <v>2998</v>
      </c>
      <c r="D633" s="20" t="s">
        <v>115</v>
      </c>
      <c r="E633" s="239">
        <v>3786</v>
      </c>
      <c r="F633" s="45">
        <v>41768</v>
      </c>
      <c r="G633" s="44">
        <v>3786</v>
      </c>
      <c r="H633" s="243">
        <f t="shared" si="10"/>
        <v>0</v>
      </c>
      <c r="I633" s="32" t="s">
        <v>10</v>
      </c>
    </row>
    <row r="634" spans="1:9" ht="15.75" x14ac:dyDescent="0.25">
      <c r="A634" s="216"/>
      <c r="B634" s="342" t="s">
        <v>2266</v>
      </c>
      <c r="C634" s="343" t="s">
        <v>2998</v>
      </c>
      <c r="D634" s="20" t="s">
        <v>3099</v>
      </c>
      <c r="E634" s="239">
        <v>595</v>
      </c>
      <c r="F634" s="240" t="s">
        <v>3100</v>
      </c>
      <c r="G634" s="44">
        <v>595</v>
      </c>
      <c r="H634" s="243">
        <f t="shared" si="10"/>
        <v>0</v>
      </c>
      <c r="I634" s="32" t="s">
        <v>10</v>
      </c>
    </row>
    <row r="635" spans="1:9" ht="15.75" x14ac:dyDescent="0.25">
      <c r="A635" s="216"/>
      <c r="B635" s="342" t="s">
        <v>2267</v>
      </c>
      <c r="C635" s="343" t="s">
        <v>2998</v>
      </c>
      <c r="D635" s="20" t="s">
        <v>14</v>
      </c>
      <c r="E635" s="239">
        <v>11100</v>
      </c>
      <c r="F635" s="45">
        <v>41769</v>
      </c>
      <c r="G635" s="44">
        <v>11100</v>
      </c>
      <c r="H635" s="243">
        <f t="shared" si="10"/>
        <v>0</v>
      </c>
      <c r="I635" s="32" t="s">
        <v>217</v>
      </c>
    </row>
    <row r="636" spans="1:9" ht="15.75" x14ac:dyDescent="0.25">
      <c r="A636" s="216"/>
      <c r="B636" s="342" t="s">
        <v>2268</v>
      </c>
      <c r="C636" s="343" t="s">
        <v>2998</v>
      </c>
      <c r="D636" s="20" t="s">
        <v>64</v>
      </c>
      <c r="E636" s="239">
        <v>83.6</v>
      </c>
      <c r="F636" s="45">
        <v>41769</v>
      </c>
      <c r="G636" s="44">
        <v>83.6</v>
      </c>
      <c r="H636" s="243">
        <f t="shared" si="10"/>
        <v>0</v>
      </c>
      <c r="I636" s="32" t="s">
        <v>27</v>
      </c>
    </row>
    <row r="637" spans="1:9" ht="15.75" x14ac:dyDescent="0.25">
      <c r="A637" s="216"/>
      <c r="B637" s="342" t="s">
        <v>2269</v>
      </c>
      <c r="C637" s="343" t="s">
        <v>2998</v>
      </c>
      <c r="D637" s="20" t="s">
        <v>68</v>
      </c>
      <c r="E637" s="239">
        <v>5706</v>
      </c>
      <c r="F637" s="45">
        <v>41769</v>
      </c>
      <c r="G637" s="44">
        <v>5706</v>
      </c>
      <c r="H637" s="243">
        <f t="shared" si="10"/>
        <v>0</v>
      </c>
      <c r="I637" s="32" t="s">
        <v>27</v>
      </c>
    </row>
    <row r="638" spans="1:9" ht="15.75" x14ac:dyDescent="0.25">
      <c r="A638" s="216"/>
      <c r="B638" s="342" t="s">
        <v>2270</v>
      </c>
      <c r="C638" s="343" t="s">
        <v>2998</v>
      </c>
      <c r="D638" s="20" t="s">
        <v>11</v>
      </c>
      <c r="E638" s="239">
        <v>22123</v>
      </c>
      <c r="F638" s="45">
        <v>41788</v>
      </c>
      <c r="G638" s="44">
        <v>22123</v>
      </c>
      <c r="H638" s="243">
        <f t="shared" si="10"/>
        <v>0</v>
      </c>
      <c r="I638" s="32" t="s">
        <v>27</v>
      </c>
    </row>
    <row r="639" spans="1:9" ht="15.75" x14ac:dyDescent="0.25">
      <c r="A639" s="216"/>
      <c r="B639" s="342" t="s">
        <v>2271</v>
      </c>
      <c r="C639" s="343" t="s">
        <v>2998</v>
      </c>
      <c r="D639" s="20" t="s">
        <v>62</v>
      </c>
      <c r="E639" s="239">
        <v>21806</v>
      </c>
      <c r="F639" s="45">
        <v>41771</v>
      </c>
      <c r="G639" s="44">
        <v>21806</v>
      </c>
      <c r="H639" s="243">
        <f t="shared" si="10"/>
        <v>0</v>
      </c>
      <c r="I639" s="32" t="s">
        <v>27</v>
      </c>
    </row>
    <row r="640" spans="1:9" ht="15.75" x14ac:dyDescent="0.25">
      <c r="A640" s="216"/>
      <c r="B640" s="342" t="s">
        <v>2272</v>
      </c>
      <c r="C640" s="343" t="s">
        <v>2998</v>
      </c>
      <c r="D640" s="20" t="s">
        <v>16</v>
      </c>
      <c r="E640" s="239">
        <v>7780</v>
      </c>
      <c r="F640" s="45">
        <v>41781</v>
      </c>
      <c r="G640" s="44">
        <v>7780</v>
      </c>
      <c r="H640" s="243">
        <f t="shared" si="10"/>
        <v>0</v>
      </c>
      <c r="I640" s="32" t="s">
        <v>10</v>
      </c>
    </row>
    <row r="641" spans="1:9" ht="15.75" x14ac:dyDescent="0.25">
      <c r="A641" s="216"/>
      <c r="B641" s="342" t="s">
        <v>2273</v>
      </c>
      <c r="C641" s="343" t="s">
        <v>2998</v>
      </c>
      <c r="D641" s="20" t="s">
        <v>152</v>
      </c>
      <c r="E641" s="239">
        <v>7759.6</v>
      </c>
      <c r="F641" s="45">
        <v>41768</v>
      </c>
      <c r="G641" s="44">
        <v>7759.6</v>
      </c>
      <c r="H641" s="243">
        <f t="shared" si="10"/>
        <v>0</v>
      </c>
      <c r="I641" s="32" t="s">
        <v>10</v>
      </c>
    </row>
    <row r="642" spans="1:9" ht="15.75" x14ac:dyDescent="0.25">
      <c r="A642" s="216">
        <v>41769</v>
      </c>
      <c r="B642" s="342" t="s">
        <v>2275</v>
      </c>
      <c r="C642" s="343" t="s">
        <v>2998</v>
      </c>
      <c r="D642" s="20" t="s">
        <v>269</v>
      </c>
      <c r="E642" s="239">
        <v>6715</v>
      </c>
      <c r="F642" s="45">
        <v>41769</v>
      </c>
      <c r="G642" s="44">
        <v>6715</v>
      </c>
      <c r="H642" s="243">
        <f t="shared" si="10"/>
        <v>0</v>
      </c>
      <c r="I642" s="20" t="s">
        <v>10</v>
      </c>
    </row>
    <row r="643" spans="1:9" ht="15.75" x14ac:dyDescent="0.25">
      <c r="A643" s="216"/>
      <c r="B643" s="342" t="s">
        <v>2276</v>
      </c>
      <c r="C643" s="343" t="s">
        <v>2998</v>
      </c>
      <c r="D643" s="20" t="s">
        <v>147</v>
      </c>
      <c r="E643" s="239">
        <v>1342</v>
      </c>
      <c r="F643" s="45">
        <v>41769</v>
      </c>
      <c r="G643" s="44">
        <v>1342</v>
      </c>
      <c r="H643" s="243">
        <f t="shared" si="10"/>
        <v>0</v>
      </c>
      <c r="I643" s="18" t="s">
        <v>10</v>
      </c>
    </row>
    <row r="644" spans="1:9" ht="15.75" x14ac:dyDescent="0.25">
      <c r="A644" s="216"/>
      <c r="B644" s="342" t="s">
        <v>2278</v>
      </c>
      <c r="C644" s="343" t="s">
        <v>2998</v>
      </c>
      <c r="D644" s="20" t="s">
        <v>8</v>
      </c>
      <c r="E644" s="239">
        <v>2256</v>
      </c>
      <c r="F644" s="45">
        <v>41769</v>
      </c>
      <c r="G644" s="44">
        <v>2256</v>
      </c>
      <c r="H644" s="243">
        <f t="shared" si="10"/>
        <v>0</v>
      </c>
      <c r="I644" s="20" t="s">
        <v>10</v>
      </c>
    </row>
    <row r="645" spans="1:9" ht="15.75" x14ac:dyDescent="0.25">
      <c r="A645" s="216"/>
      <c r="B645" s="342" t="s">
        <v>2279</v>
      </c>
      <c r="C645" s="343" t="s">
        <v>2998</v>
      </c>
      <c r="D645" s="20" t="s">
        <v>260</v>
      </c>
      <c r="E645" s="239">
        <v>1240</v>
      </c>
      <c r="F645" s="45">
        <v>41769</v>
      </c>
      <c r="G645" s="44">
        <v>1240</v>
      </c>
      <c r="H645" s="243">
        <f t="shared" si="10"/>
        <v>0</v>
      </c>
      <c r="I645" s="20" t="s">
        <v>10</v>
      </c>
    </row>
    <row r="646" spans="1:9" ht="15.75" x14ac:dyDescent="0.25">
      <c r="A646" s="216"/>
      <c r="B646" s="342" t="s">
        <v>2280</v>
      </c>
      <c r="C646" s="343" t="s">
        <v>2998</v>
      </c>
      <c r="D646" s="20" t="s">
        <v>124</v>
      </c>
      <c r="E646" s="239">
        <v>370</v>
      </c>
      <c r="F646" s="45">
        <v>41769</v>
      </c>
      <c r="G646" s="44">
        <v>370</v>
      </c>
      <c r="H646" s="243">
        <f t="shared" si="10"/>
        <v>0</v>
      </c>
      <c r="I646" s="20" t="s">
        <v>10</v>
      </c>
    </row>
    <row r="647" spans="1:9" ht="15.75" x14ac:dyDescent="0.25">
      <c r="A647" s="216"/>
      <c r="B647" s="342" t="s">
        <v>2281</v>
      </c>
      <c r="C647" s="343" t="s">
        <v>2998</v>
      </c>
      <c r="D647" s="20" t="s">
        <v>124</v>
      </c>
      <c r="E647" s="239">
        <v>6435</v>
      </c>
      <c r="F647" s="45">
        <v>41770</v>
      </c>
      <c r="G647" s="44">
        <v>6435</v>
      </c>
      <c r="H647" s="243">
        <f t="shared" ref="H647:H710" si="11">E647-G647</f>
        <v>0</v>
      </c>
      <c r="I647" s="20" t="s">
        <v>12</v>
      </c>
    </row>
    <row r="648" spans="1:9" ht="15.75" x14ac:dyDescent="0.25">
      <c r="A648" s="216"/>
      <c r="B648" s="342" t="s">
        <v>2282</v>
      </c>
      <c r="C648" s="343" t="s">
        <v>2998</v>
      </c>
      <c r="D648" s="20" t="s">
        <v>36</v>
      </c>
      <c r="E648" s="239">
        <v>70252</v>
      </c>
      <c r="F648" s="68" t="s">
        <v>3101</v>
      </c>
      <c r="G648" s="44">
        <v>70252</v>
      </c>
      <c r="H648" s="243">
        <f t="shared" si="11"/>
        <v>0</v>
      </c>
      <c r="I648" s="20" t="s">
        <v>162</v>
      </c>
    </row>
    <row r="649" spans="1:9" ht="15.75" x14ac:dyDescent="0.25">
      <c r="A649" s="216"/>
      <c r="B649" s="342" t="s">
        <v>2283</v>
      </c>
      <c r="C649" s="343" t="s">
        <v>2998</v>
      </c>
      <c r="D649" s="20" t="s">
        <v>28</v>
      </c>
      <c r="E649" s="239">
        <v>7947</v>
      </c>
      <c r="F649" s="45">
        <v>41769</v>
      </c>
      <c r="G649" s="44">
        <v>7947</v>
      </c>
      <c r="H649" s="243">
        <f t="shared" si="11"/>
        <v>0</v>
      </c>
      <c r="I649" s="20" t="s">
        <v>10</v>
      </c>
    </row>
    <row r="650" spans="1:9" ht="15.75" x14ac:dyDescent="0.25">
      <c r="A650" s="216"/>
      <c r="B650" s="342" t="s">
        <v>2284</v>
      </c>
      <c r="C650" s="343" t="s">
        <v>2998</v>
      </c>
      <c r="D650" s="20" t="s">
        <v>16</v>
      </c>
      <c r="E650" s="239">
        <v>199493.25</v>
      </c>
      <c r="F650" s="45">
        <v>41781</v>
      </c>
      <c r="G650" s="44">
        <v>199493.25</v>
      </c>
      <c r="H650" s="243">
        <f t="shared" si="11"/>
        <v>0</v>
      </c>
      <c r="I650" s="20" t="s">
        <v>65</v>
      </c>
    </row>
    <row r="651" spans="1:9" ht="15.75" x14ac:dyDescent="0.25">
      <c r="A651" s="216"/>
      <c r="B651" s="342" t="s">
        <v>2286</v>
      </c>
      <c r="C651" s="343" t="s">
        <v>2998</v>
      </c>
      <c r="D651" s="20" t="s">
        <v>133</v>
      </c>
      <c r="E651" s="239">
        <v>14437.5</v>
      </c>
      <c r="F651" s="45">
        <v>41769</v>
      </c>
      <c r="G651" s="44">
        <v>14437.5</v>
      </c>
      <c r="H651" s="243">
        <f t="shared" si="11"/>
        <v>0</v>
      </c>
      <c r="I651" s="20" t="s">
        <v>10</v>
      </c>
    </row>
    <row r="652" spans="1:9" ht="15.75" x14ac:dyDescent="0.25">
      <c r="A652" s="216"/>
      <c r="B652" s="342" t="s">
        <v>2287</v>
      </c>
      <c r="C652" s="343" t="s">
        <v>2998</v>
      </c>
      <c r="D652" s="20" t="s">
        <v>14</v>
      </c>
      <c r="E652" s="239">
        <v>4999</v>
      </c>
      <c r="F652" s="45">
        <v>41769</v>
      </c>
      <c r="G652" s="44">
        <v>4999</v>
      </c>
      <c r="H652" s="243">
        <f t="shared" si="11"/>
        <v>0</v>
      </c>
      <c r="I652" s="20" t="s">
        <v>10</v>
      </c>
    </row>
    <row r="653" spans="1:9" ht="15.75" x14ac:dyDescent="0.25">
      <c r="A653" s="216"/>
      <c r="B653" s="342" t="s">
        <v>2289</v>
      </c>
      <c r="C653" s="343" t="s">
        <v>2998</v>
      </c>
      <c r="D653" s="20" t="s">
        <v>49</v>
      </c>
      <c r="E653" s="239">
        <v>5609</v>
      </c>
      <c r="F653" s="45">
        <v>41769</v>
      </c>
      <c r="G653" s="44">
        <v>5609</v>
      </c>
      <c r="H653" s="243">
        <f t="shared" si="11"/>
        <v>0</v>
      </c>
      <c r="I653" s="20" t="s">
        <v>10</v>
      </c>
    </row>
    <row r="654" spans="1:9" ht="15.75" x14ac:dyDescent="0.25">
      <c r="A654" s="216"/>
      <c r="B654" s="342" t="s">
        <v>2290</v>
      </c>
      <c r="C654" s="343" t="s">
        <v>2998</v>
      </c>
      <c r="D654" s="20" t="s">
        <v>116</v>
      </c>
      <c r="E654" s="239">
        <v>4265</v>
      </c>
      <c r="F654" s="45">
        <v>41769</v>
      </c>
      <c r="G654" s="44">
        <v>4265</v>
      </c>
      <c r="H654" s="243">
        <f t="shared" si="11"/>
        <v>0</v>
      </c>
      <c r="I654" s="20" t="s">
        <v>10</v>
      </c>
    </row>
    <row r="655" spans="1:9" ht="15.75" x14ac:dyDescent="0.25">
      <c r="A655" s="216"/>
      <c r="B655" s="342" t="s">
        <v>2291</v>
      </c>
      <c r="C655" s="343" t="s">
        <v>2998</v>
      </c>
      <c r="D655" s="20" t="s">
        <v>49</v>
      </c>
      <c r="E655" s="239">
        <v>258</v>
      </c>
      <c r="F655" s="45">
        <v>41769</v>
      </c>
      <c r="G655" s="44">
        <v>258</v>
      </c>
      <c r="H655" s="243">
        <f t="shared" si="11"/>
        <v>0</v>
      </c>
      <c r="I655" s="20" t="s">
        <v>10</v>
      </c>
    </row>
    <row r="656" spans="1:9" ht="15.75" x14ac:dyDescent="0.25">
      <c r="A656" s="216"/>
      <c r="B656" s="342" t="s">
        <v>2293</v>
      </c>
      <c r="C656" s="343" t="s">
        <v>2998</v>
      </c>
      <c r="D656" s="20" t="s">
        <v>22</v>
      </c>
      <c r="E656" s="239">
        <v>7269.5</v>
      </c>
      <c r="F656" s="240" t="s">
        <v>3102</v>
      </c>
      <c r="G656" s="44">
        <v>7269.5</v>
      </c>
      <c r="H656" s="243">
        <f t="shared" si="11"/>
        <v>0</v>
      </c>
      <c r="I656" s="20" t="s">
        <v>10</v>
      </c>
    </row>
    <row r="657" spans="1:9" ht="15.75" x14ac:dyDescent="0.25">
      <c r="A657" s="216"/>
      <c r="B657" s="342" t="s">
        <v>2295</v>
      </c>
      <c r="C657" s="343" t="s">
        <v>2998</v>
      </c>
      <c r="D657" s="20" t="s">
        <v>501</v>
      </c>
      <c r="E657" s="239">
        <v>4022.5</v>
      </c>
      <c r="F657" s="45">
        <v>41769</v>
      </c>
      <c r="G657" s="44">
        <v>4022.5</v>
      </c>
      <c r="H657" s="243">
        <f t="shared" si="11"/>
        <v>0</v>
      </c>
      <c r="I657" s="20" t="s">
        <v>10</v>
      </c>
    </row>
    <row r="658" spans="1:9" ht="15.75" x14ac:dyDescent="0.25">
      <c r="A658" s="216"/>
      <c r="B658" s="342" t="s">
        <v>2296</v>
      </c>
      <c r="C658" s="343" t="s">
        <v>2998</v>
      </c>
      <c r="D658" s="20" t="s">
        <v>123</v>
      </c>
      <c r="E658" s="239">
        <v>3419</v>
      </c>
      <c r="F658" s="45">
        <v>41769</v>
      </c>
      <c r="G658" s="44">
        <v>3419</v>
      </c>
      <c r="H658" s="243">
        <f t="shared" si="11"/>
        <v>0</v>
      </c>
      <c r="I658" s="20" t="s">
        <v>10</v>
      </c>
    </row>
    <row r="659" spans="1:9" ht="15.75" x14ac:dyDescent="0.25">
      <c r="A659" s="216"/>
      <c r="B659" s="342" t="s">
        <v>2298</v>
      </c>
      <c r="C659" s="343" t="s">
        <v>2998</v>
      </c>
      <c r="D659" s="20" t="s">
        <v>374</v>
      </c>
      <c r="E659" s="239">
        <v>10434</v>
      </c>
      <c r="F659" s="45">
        <v>41769</v>
      </c>
      <c r="G659" s="44">
        <v>10434</v>
      </c>
      <c r="H659" s="243">
        <f t="shared" si="11"/>
        <v>0</v>
      </c>
      <c r="I659" s="20" t="s">
        <v>10</v>
      </c>
    </row>
    <row r="660" spans="1:9" ht="15.75" x14ac:dyDescent="0.25">
      <c r="A660" s="216"/>
      <c r="B660" s="342" t="s">
        <v>2300</v>
      </c>
      <c r="C660" s="343" t="s">
        <v>2998</v>
      </c>
      <c r="D660" s="20" t="s">
        <v>260</v>
      </c>
      <c r="E660" s="239">
        <v>3624</v>
      </c>
      <c r="F660" s="45">
        <v>41769</v>
      </c>
      <c r="G660" s="44">
        <v>3624</v>
      </c>
      <c r="H660" s="243">
        <f t="shared" si="11"/>
        <v>0</v>
      </c>
      <c r="I660" s="20" t="s">
        <v>10</v>
      </c>
    </row>
    <row r="661" spans="1:9" ht="15.75" x14ac:dyDescent="0.25">
      <c r="A661" s="216"/>
      <c r="B661" s="342" t="s">
        <v>2301</v>
      </c>
      <c r="C661" s="343" t="s">
        <v>2998</v>
      </c>
      <c r="D661" s="20" t="s">
        <v>98</v>
      </c>
      <c r="E661" s="239">
        <v>1644</v>
      </c>
      <c r="F661" s="45">
        <v>41769</v>
      </c>
      <c r="G661" s="44">
        <v>1644</v>
      </c>
      <c r="H661" s="243">
        <f t="shared" si="11"/>
        <v>0</v>
      </c>
      <c r="I661" s="20" t="s">
        <v>10</v>
      </c>
    </row>
    <row r="662" spans="1:9" ht="15.75" x14ac:dyDescent="0.25">
      <c r="A662" s="216"/>
      <c r="B662" s="342" t="s">
        <v>2302</v>
      </c>
      <c r="C662" s="343" t="s">
        <v>2998</v>
      </c>
      <c r="D662" s="20" t="s">
        <v>119</v>
      </c>
      <c r="E662" s="18">
        <v>6164.5</v>
      </c>
      <c r="F662" s="45">
        <v>41769</v>
      </c>
      <c r="G662" s="44">
        <v>6164.5</v>
      </c>
      <c r="H662" s="243">
        <f t="shared" si="11"/>
        <v>0</v>
      </c>
      <c r="I662" s="20" t="s">
        <v>162</v>
      </c>
    </row>
    <row r="663" spans="1:9" ht="15.75" x14ac:dyDescent="0.25">
      <c r="A663" s="216"/>
      <c r="B663" s="342" t="s">
        <v>2303</v>
      </c>
      <c r="C663" s="343" t="s">
        <v>2998</v>
      </c>
      <c r="D663" s="20" t="s">
        <v>3103</v>
      </c>
      <c r="E663" s="18">
        <v>1505</v>
      </c>
      <c r="F663" s="45">
        <v>41769</v>
      </c>
      <c r="G663" s="44">
        <v>1505</v>
      </c>
      <c r="H663" s="243">
        <f t="shared" si="11"/>
        <v>0</v>
      </c>
      <c r="I663" s="20" t="s">
        <v>10</v>
      </c>
    </row>
    <row r="664" spans="1:9" ht="15.75" x14ac:dyDescent="0.25">
      <c r="A664" s="216"/>
      <c r="B664" s="342" t="s">
        <v>2305</v>
      </c>
      <c r="C664" s="343" t="s">
        <v>2998</v>
      </c>
      <c r="D664" s="20" t="s">
        <v>66</v>
      </c>
      <c r="E664" s="239">
        <v>1173</v>
      </c>
      <c r="F664" s="45">
        <v>41769</v>
      </c>
      <c r="G664" s="44">
        <v>1173</v>
      </c>
      <c r="H664" s="243">
        <f t="shared" si="11"/>
        <v>0</v>
      </c>
      <c r="I664" s="20" t="s">
        <v>217</v>
      </c>
    </row>
    <row r="665" spans="1:9" ht="15.75" x14ac:dyDescent="0.25">
      <c r="A665" s="211"/>
      <c r="B665" s="342" t="s">
        <v>2306</v>
      </c>
      <c r="C665" s="343" t="s">
        <v>2998</v>
      </c>
      <c r="D665" s="32" t="s">
        <v>74</v>
      </c>
      <c r="E665" s="267">
        <v>3424</v>
      </c>
      <c r="F665" s="45">
        <v>41769</v>
      </c>
      <c r="G665" s="34">
        <v>3424</v>
      </c>
      <c r="H665" s="243">
        <f t="shared" si="11"/>
        <v>0</v>
      </c>
      <c r="I665" s="32" t="s">
        <v>10</v>
      </c>
    </row>
    <row r="666" spans="1:9" ht="15.75" x14ac:dyDescent="0.25">
      <c r="A666" s="211"/>
      <c r="B666" s="342" t="s">
        <v>2307</v>
      </c>
      <c r="C666" s="343" t="s">
        <v>2998</v>
      </c>
      <c r="D666" s="32" t="s">
        <v>55</v>
      </c>
      <c r="E666" s="267">
        <v>11637</v>
      </c>
      <c r="F666" s="45">
        <v>41769</v>
      </c>
      <c r="G666" s="34">
        <v>11637</v>
      </c>
      <c r="H666" s="243">
        <f t="shared" si="11"/>
        <v>0</v>
      </c>
      <c r="I666" s="32" t="s">
        <v>10</v>
      </c>
    </row>
    <row r="667" spans="1:9" ht="15.75" x14ac:dyDescent="0.25">
      <c r="A667" s="211"/>
      <c r="B667" s="342" t="s">
        <v>2309</v>
      </c>
      <c r="C667" s="343" t="s">
        <v>2998</v>
      </c>
      <c r="D667" s="32" t="s">
        <v>3104</v>
      </c>
      <c r="E667" s="267">
        <v>1232</v>
      </c>
      <c r="F667" s="346">
        <v>41770</v>
      </c>
      <c r="G667" s="34">
        <v>1232</v>
      </c>
      <c r="H667" s="243">
        <f t="shared" si="11"/>
        <v>0</v>
      </c>
      <c r="I667" s="32" t="s">
        <v>12</v>
      </c>
    </row>
    <row r="668" spans="1:9" ht="15.75" x14ac:dyDescent="0.25">
      <c r="A668" s="216"/>
      <c r="B668" s="342" t="s">
        <v>2310</v>
      </c>
      <c r="C668" s="343" t="s">
        <v>2998</v>
      </c>
      <c r="D668" s="20" t="s">
        <v>47</v>
      </c>
      <c r="E668" s="239">
        <v>2424</v>
      </c>
      <c r="F668" s="326">
        <v>41770</v>
      </c>
      <c r="G668" s="44">
        <v>2424</v>
      </c>
      <c r="H668" s="243">
        <f t="shared" si="11"/>
        <v>0</v>
      </c>
      <c r="I668" s="20" t="s">
        <v>12</v>
      </c>
    </row>
    <row r="669" spans="1:9" ht="15.75" x14ac:dyDescent="0.25">
      <c r="A669" s="216"/>
      <c r="B669" s="342" t="s">
        <v>2311</v>
      </c>
      <c r="C669" s="343" t="s">
        <v>2998</v>
      </c>
      <c r="D669" s="20" t="s">
        <v>54</v>
      </c>
      <c r="E669" s="239">
        <v>43024</v>
      </c>
      <c r="F669" s="45">
        <v>41769</v>
      </c>
      <c r="G669" s="44">
        <v>43024</v>
      </c>
      <c r="H669" s="243">
        <f t="shared" si="11"/>
        <v>0</v>
      </c>
      <c r="I669" s="20" t="s">
        <v>10</v>
      </c>
    </row>
    <row r="670" spans="1:9" ht="15.75" x14ac:dyDescent="0.25">
      <c r="A670" s="216"/>
      <c r="B670" s="342" t="s">
        <v>2312</v>
      </c>
      <c r="C670" s="343" t="s">
        <v>2998</v>
      </c>
      <c r="D670" s="20" t="s">
        <v>269</v>
      </c>
      <c r="E670" s="239">
        <v>4815</v>
      </c>
      <c r="F670" s="45">
        <v>41770</v>
      </c>
      <c r="G670" s="44">
        <v>4815</v>
      </c>
      <c r="H670" s="243">
        <f t="shared" si="11"/>
        <v>0</v>
      </c>
      <c r="I670" s="20" t="s">
        <v>12</v>
      </c>
    </row>
    <row r="671" spans="1:9" ht="15.75" x14ac:dyDescent="0.25">
      <c r="A671" s="216"/>
      <c r="B671" s="342" t="s">
        <v>2313</v>
      </c>
      <c r="C671" s="343" t="s">
        <v>2998</v>
      </c>
      <c r="D671" s="20" t="s">
        <v>29</v>
      </c>
      <c r="E671" s="239">
        <v>5606.5</v>
      </c>
      <c r="F671" s="45">
        <v>41770</v>
      </c>
      <c r="G671" s="44">
        <v>5606.5</v>
      </c>
      <c r="H671" s="243">
        <f t="shared" si="11"/>
        <v>0</v>
      </c>
      <c r="I671" s="20" t="s">
        <v>12</v>
      </c>
    </row>
    <row r="672" spans="1:9" ht="15.75" x14ac:dyDescent="0.25">
      <c r="A672" s="216"/>
      <c r="B672" s="342" t="s">
        <v>2314</v>
      </c>
      <c r="C672" s="343" t="s">
        <v>2998</v>
      </c>
      <c r="D672" s="20" t="s">
        <v>98</v>
      </c>
      <c r="E672" s="239">
        <v>1636</v>
      </c>
      <c r="F672" s="45">
        <v>41770</v>
      </c>
      <c r="G672" s="44">
        <v>1636</v>
      </c>
      <c r="H672" s="243">
        <f t="shared" si="11"/>
        <v>0</v>
      </c>
      <c r="I672" s="20" t="s">
        <v>12</v>
      </c>
    </row>
    <row r="673" spans="1:9" ht="15.75" x14ac:dyDescent="0.25">
      <c r="A673" s="216"/>
      <c r="B673" s="342" t="s">
        <v>2316</v>
      </c>
      <c r="C673" s="343" t="s">
        <v>2998</v>
      </c>
      <c r="D673" s="20" t="s">
        <v>136</v>
      </c>
      <c r="E673" s="239">
        <v>816</v>
      </c>
      <c r="F673" s="45">
        <v>41769</v>
      </c>
      <c r="G673" s="44">
        <v>816</v>
      </c>
      <c r="H673" s="243">
        <f t="shared" si="11"/>
        <v>0</v>
      </c>
      <c r="I673" s="20" t="s">
        <v>10</v>
      </c>
    </row>
    <row r="674" spans="1:9" ht="15.75" x14ac:dyDescent="0.25">
      <c r="A674" s="216"/>
      <c r="B674" s="342" t="s">
        <v>2317</v>
      </c>
      <c r="C674" s="343" t="s">
        <v>2998</v>
      </c>
      <c r="D674" s="20" t="s">
        <v>2582</v>
      </c>
      <c r="E674" s="239">
        <v>923</v>
      </c>
      <c r="F674" s="238" t="s">
        <v>3105</v>
      </c>
      <c r="G674" s="44">
        <v>923</v>
      </c>
      <c r="H674" s="243">
        <f t="shared" si="11"/>
        <v>0</v>
      </c>
      <c r="I674" s="20" t="s">
        <v>217</v>
      </c>
    </row>
    <row r="675" spans="1:9" ht="15.75" x14ac:dyDescent="0.25">
      <c r="A675" s="216"/>
      <c r="B675" s="342" t="s">
        <v>2318</v>
      </c>
      <c r="C675" s="343" t="s">
        <v>2998</v>
      </c>
      <c r="D675" s="20" t="s">
        <v>51</v>
      </c>
      <c r="E675" s="239">
        <v>2783.9</v>
      </c>
      <c r="F675" s="326">
        <v>41769</v>
      </c>
      <c r="G675" s="44">
        <v>2783.9</v>
      </c>
      <c r="H675" s="243">
        <f t="shared" si="11"/>
        <v>0</v>
      </c>
      <c r="I675" s="20" t="s">
        <v>217</v>
      </c>
    </row>
    <row r="676" spans="1:9" ht="15.75" x14ac:dyDescent="0.25">
      <c r="A676" s="216"/>
      <c r="B676" s="342" t="s">
        <v>2320</v>
      </c>
      <c r="C676" s="343" t="s">
        <v>2998</v>
      </c>
      <c r="D676" s="20" t="s">
        <v>58</v>
      </c>
      <c r="E676" s="239">
        <v>154</v>
      </c>
      <c r="F676" s="326">
        <v>41769</v>
      </c>
      <c r="G676" s="44">
        <v>154</v>
      </c>
      <c r="H676" s="243">
        <f t="shared" si="11"/>
        <v>0</v>
      </c>
      <c r="I676" s="20" t="s">
        <v>10</v>
      </c>
    </row>
    <row r="677" spans="1:9" ht="15.75" x14ac:dyDescent="0.25">
      <c r="A677" s="216"/>
      <c r="B677" s="342" t="s">
        <v>2321</v>
      </c>
      <c r="C677" s="343" t="s">
        <v>2998</v>
      </c>
      <c r="D677" s="20" t="s">
        <v>8</v>
      </c>
      <c r="E677" s="239">
        <v>190</v>
      </c>
      <c r="F677" s="326">
        <v>41769</v>
      </c>
      <c r="G677" s="44">
        <v>190</v>
      </c>
      <c r="H677" s="243">
        <f t="shared" si="11"/>
        <v>0</v>
      </c>
      <c r="I677" s="20" t="s">
        <v>10</v>
      </c>
    </row>
    <row r="678" spans="1:9" ht="15.75" x14ac:dyDescent="0.25">
      <c r="A678" s="216"/>
      <c r="B678" s="342" t="s">
        <v>2322</v>
      </c>
      <c r="C678" s="343" t="s">
        <v>2998</v>
      </c>
      <c r="D678" s="20" t="s">
        <v>287</v>
      </c>
      <c r="E678" s="239">
        <v>7334.5</v>
      </c>
      <c r="F678" s="45">
        <v>41770</v>
      </c>
      <c r="G678" s="44">
        <v>7334.5</v>
      </c>
      <c r="H678" s="243">
        <f t="shared" si="11"/>
        <v>0</v>
      </c>
      <c r="I678" s="20" t="s">
        <v>12</v>
      </c>
    </row>
    <row r="679" spans="1:9" ht="15.75" x14ac:dyDescent="0.25">
      <c r="A679" s="216"/>
      <c r="B679" s="342" t="s">
        <v>2323</v>
      </c>
      <c r="C679" s="343" t="s">
        <v>2998</v>
      </c>
      <c r="D679" s="20" t="s">
        <v>3106</v>
      </c>
      <c r="E679" s="239">
        <v>172</v>
      </c>
      <c r="F679" s="45">
        <v>41770</v>
      </c>
      <c r="G679" s="44">
        <v>172</v>
      </c>
      <c r="H679" s="243">
        <f t="shared" si="11"/>
        <v>0</v>
      </c>
      <c r="I679" s="20" t="s">
        <v>12</v>
      </c>
    </row>
    <row r="680" spans="1:9" ht="15.75" x14ac:dyDescent="0.25">
      <c r="A680" s="216"/>
      <c r="B680" s="342" t="s">
        <v>2324</v>
      </c>
      <c r="C680" s="343" t="s">
        <v>2998</v>
      </c>
      <c r="D680" s="20" t="s">
        <v>366</v>
      </c>
      <c r="E680" s="239">
        <v>2613</v>
      </c>
      <c r="F680" s="326">
        <v>41769</v>
      </c>
      <c r="G680" s="44">
        <v>2613</v>
      </c>
      <c r="H680" s="243">
        <f t="shared" si="11"/>
        <v>0</v>
      </c>
      <c r="I680" s="20" t="s">
        <v>10</v>
      </c>
    </row>
    <row r="681" spans="1:9" ht="15.75" x14ac:dyDescent="0.25">
      <c r="A681" s="216"/>
      <c r="B681" s="342" t="s">
        <v>2325</v>
      </c>
      <c r="C681" s="343" t="s">
        <v>2998</v>
      </c>
      <c r="D681" s="20" t="s">
        <v>130</v>
      </c>
      <c r="E681" s="239">
        <v>14290</v>
      </c>
      <c r="F681" s="45">
        <v>41771</v>
      </c>
      <c r="G681" s="44">
        <v>14290</v>
      </c>
      <c r="H681" s="243">
        <f t="shared" si="11"/>
        <v>0</v>
      </c>
      <c r="I681" s="20" t="s">
        <v>21</v>
      </c>
    </row>
    <row r="682" spans="1:9" ht="15.75" x14ac:dyDescent="0.25">
      <c r="A682" s="216"/>
      <c r="B682" s="342" t="s">
        <v>2326</v>
      </c>
      <c r="C682" s="343" t="s">
        <v>2998</v>
      </c>
      <c r="D682" s="20" t="s">
        <v>3107</v>
      </c>
      <c r="E682" s="239">
        <v>5958.8</v>
      </c>
      <c r="F682" s="326">
        <v>41769</v>
      </c>
      <c r="G682" s="44">
        <v>5958.5</v>
      </c>
      <c r="H682" s="243">
        <f t="shared" si="11"/>
        <v>0.3000000000001819</v>
      </c>
      <c r="I682" s="20" t="s">
        <v>21</v>
      </c>
    </row>
    <row r="683" spans="1:9" ht="15.75" x14ac:dyDescent="0.25">
      <c r="A683" s="216"/>
      <c r="B683" s="342" t="s">
        <v>2328</v>
      </c>
      <c r="C683" s="343" t="s">
        <v>2998</v>
      </c>
      <c r="D683" s="20" t="s">
        <v>57</v>
      </c>
      <c r="E683" s="239">
        <v>1645</v>
      </c>
      <c r="F683" s="45">
        <v>41770</v>
      </c>
      <c r="G683" s="44">
        <v>1645</v>
      </c>
      <c r="H683" s="243">
        <f t="shared" si="11"/>
        <v>0</v>
      </c>
      <c r="I683" s="20" t="s">
        <v>10</v>
      </c>
    </row>
    <row r="684" spans="1:9" ht="15.75" x14ac:dyDescent="0.25">
      <c r="A684" s="216"/>
      <c r="B684" s="342" t="s">
        <v>2329</v>
      </c>
      <c r="C684" s="343" t="s">
        <v>2998</v>
      </c>
      <c r="D684" s="20" t="s">
        <v>237</v>
      </c>
      <c r="E684" s="239">
        <v>932</v>
      </c>
      <c r="F684" s="326">
        <v>41769</v>
      </c>
      <c r="G684" s="44">
        <v>932</v>
      </c>
      <c r="H684" s="243">
        <f t="shared" si="11"/>
        <v>0</v>
      </c>
      <c r="I684" s="20" t="s">
        <v>10</v>
      </c>
    </row>
    <row r="685" spans="1:9" ht="15.75" x14ac:dyDescent="0.25">
      <c r="A685" s="216"/>
      <c r="B685" s="342" t="s">
        <v>2330</v>
      </c>
      <c r="C685" s="343" t="s">
        <v>2998</v>
      </c>
      <c r="D685" s="20" t="s">
        <v>8</v>
      </c>
      <c r="E685" s="239">
        <v>216</v>
      </c>
      <c r="F685" s="326">
        <v>41769</v>
      </c>
      <c r="G685" s="44">
        <v>216</v>
      </c>
      <c r="H685" s="243">
        <f t="shared" si="11"/>
        <v>0</v>
      </c>
      <c r="I685" s="20" t="s">
        <v>10</v>
      </c>
    </row>
    <row r="686" spans="1:9" ht="15.75" x14ac:dyDescent="0.25">
      <c r="A686" s="216"/>
      <c r="B686" s="342" t="s">
        <v>2331</v>
      </c>
      <c r="C686" s="343" t="s">
        <v>2998</v>
      </c>
      <c r="D686" s="20" t="s">
        <v>8</v>
      </c>
      <c r="E686" s="239">
        <v>2143</v>
      </c>
      <c r="F686" s="326">
        <v>41769</v>
      </c>
      <c r="G686" s="44">
        <v>2143</v>
      </c>
      <c r="H686" s="243">
        <f t="shared" si="11"/>
        <v>0</v>
      </c>
      <c r="I686" s="20" t="s">
        <v>10</v>
      </c>
    </row>
    <row r="687" spans="1:9" ht="15.75" x14ac:dyDescent="0.25">
      <c r="A687" s="216"/>
      <c r="B687" s="342" t="s">
        <v>2333</v>
      </c>
      <c r="C687" s="343" t="s">
        <v>2998</v>
      </c>
      <c r="D687" s="20" t="s">
        <v>51</v>
      </c>
      <c r="E687" s="239">
        <v>2063</v>
      </c>
      <c r="F687" s="326">
        <v>41769</v>
      </c>
      <c r="G687" s="44">
        <v>2063</v>
      </c>
      <c r="H687" s="243">
        <f t="shared" si="11"/>
        <v>0</v>
      </c>
      <c r="I687" s="20" t="s">
        <v>10</v>
      </c>
    </row>
    <row r="688" spans="1:9" ht="15.75" x14ac:dyDescent="0.25">
      <c r="A688" s="216"/>
      <c r="B688" s="342" t="s">
        <v>2334</v>
      </c>
      <c r="C688" s="343" t="s">
        <v>2998</v>
      </c>
      <c r="D688" s="20" t="s">
        <v>136</v>
      </c>
      <c r="E688" s="239">
        <v>4194</v>
      </c>
      <c r="F688" s="326">
        <v>41769</v>
      </c>
      <c r="G688" s="44">
        <v>4194</v>
      </c>
      <c r="H688" s="243">
        <f t="shared" si="11"/>
        <v>0</v>
      </c>
      <c r="I688" s="20" t="s">
        <v>10</v>
      </c>
    </row>
    <row r="689" spans="1:9" ht="15.75" x14ac:dyDescent="0.25">
      <c r="A689" s="216"/>
      <c r="B689" s="342" t="s">
        <v>2335</v>
      </c>
      <c r="C689" s="343" t="s">
        <v>2998</v>
      </c>
      <c r="D689" s="20" t="s">
        <v>168</v>
      </c>
      <c r="E689" s="239">
        <v>3499</v>
      </c>
      <c r="F689" s="326">
        <v>41769</v>
      </c>
      <c r="G689" s="44">
        <v>3499</v>
      </c>
      <c r="H689" s="243">
        <f t="shared" si="11"/>
        <v>0</v>
      </c>
      <c r="I689" s="20" t="s">
        <v>10</v>
      </c>
    </row>
    <row r="690" spans="1:9" ht="15.75" x14ac:dyDescent="0.25">
      <c r="A690" s="216"/>
      <c r="B690" s="342" t="s">
        <v>2336</v>
      </c>
      <c r="C690" s="343" t="s">
        <v>2998</v>
      </c>
      <c r="D690" s="20" t="s">
        <v>99</v>
      </c>
      <c r="E690" s="239">
        <v>996.5</v>
      </c>
      <c r="F690" s="326">
        <v>41769</v>
      </c>
      <c r="G690" s="44">
        <v>996.5</v>
      </c>
      <c r="H690" s="243">
        <f t="shared" si="11"/>
        <v>0</v>
      </c>
      <c r="I690" s="20" t="s">
        <v>10</v>
      </c>
    </row>
    <row r="691" spans="1:9" ht="15.75" x14ac:dyDescent="0.25">
      <c r="A691" s="216"/>
      <c r="B691" s="342" t="s">
        <v>2337</v>
      </c>
      <c r="C691" s="343" t="s">
        <v>2998</v>
      </c>
      <c r="D691" s="20" t="s">
        <v>149</v>
      </c>
      <c r="E691" s="239">
        <v>15857.4</v>
      </c>
      <c r="F691" s="326">
        <v>41769</v>
      </c>
      <c r="G691" s="44">
        <v>15857.4</v>
      </c>
      <c r="H691" s="243">
        <f t="shared" si="11"/>
        <v>0</v>
      </c>
      <c r="I691" s="20" t="s">
        <v>10</v>
      </c>
    </row>
    <row r="692" spans="1:9" ht="15.75" x14ac:dyDescent="0.25">
      <c r="A692" s="216"/>
      <c r="B692" s="342" t="s">
        <v>2338</v>
      </c>
      <c r="C692" s="343" t="s">
        <v>2998</v>
      </c>
      <c r="D692" s="20" t="s">
        <v>508</v>
      </c>
      <c r="E692" s="239">
        <v>35146.6</v>
      </c>
      <c r="F692" s="331" t="s">
        <v>3108</v>
      </c>
      <c r="G692" s="44">
        <v>35146.6</v>
      </c>
      <c r="H692" s="243">
        <f t="shared" si="11"/>
        <v>0</v>
      </c>
      <c r="I692" s="20" t="s">
        <v>10</v>
      </c>
    </row>
    <row r="693" spans="1:9" ht="15.75" x14ac:dyDescent="0.25">
      <c r="A693" s="216"/>
      <c r="B693" s="342" t="s">
        <v>2339</v>
      </c>
      <c r="C693" s="343" t="s">
        <v>2998</v>
      </c>
      <c r="D693" s="20" t="s">
        <v>149</v>
      </c>
      <c r="E693" s="239">
        <v>2352</v>
      </c>
      <c r="F693" s="326">
        <v>41769</v>
      </c>
      <c r="G693" s="44">
        <v>2352</v>
      </c>
      <c r="H693" s="243">
        <f t="shared" si="11"/>
        <v>0</v>
      </c>
      <c r="I693" s="20" t="s">
        <v>10</v>
      </c>
    </row>
    <row r="694" spans="1:9" ht="15.75" x14ac:dyDescent="0.25">
      <c r="A694" s="216"/>
      <c r="B694" s="342" t="s">
        <v>2340</v>
      </c>
      <c r="C694" s="343" t="s">
        <v>2998</v>
      </c>
      <c r="D694" s="329" t="s">
        <v>3109</v>
      </c>
      <c r="E694" s="330">
        <v>0</v>
      </c>
      <c r="F694" s="279" t="s">
        <v>3110</v>
      </c>
      <c r="G694" s="280"/>
      <c r="H694" s="243">
        <f t="shared" si="11"/>
        <v>0</v>
      </c>
      <c r="I694" s="20" t="s">
        <v>65</v>
      </c>
    </row>
    <row r="695" spans="1:9" ht="15.75" x14ac:dyDescent="0.25">
      <c r="A695" s="216"/>
      <c r="B695" s="342" t="s">
        <v>2341</v>
      </c>
      <c r="C695" s="343" t="s">
        <v>2998</v>
      </c>
      <c r="D695" s="20" t="s">
        <v>191</v>
      </c>
      <c r="E695" s="239">
        <v>2254</v>
      </c>
      <c r="F695" s="45">
        <v>41770</v>
      </c>
      <c r="G695" s="44">
        <v>2254</v>
      </c>
      <c r="H695" s="243">
        <f t="shared" si="11"/>
        <v>0</v>
      </c>
      <c r="I695" s="20" t="s">
        <v>65</v>
      </c>
    </row>
    <row r="696" spans="1:9" ht="15.75" x14ac:dyDescent="0.25">
      <c r="A696" s="216"/>
      <c r="B696" s="342" t="s">
        <v>2342</v>
      </c>
      <c r="C696" s="343" t="s">
        <v>2998</v>
      </c>
      <c r="D696" s="20" t="s">
        <v>3111</v>
      </c>
      <c r="E696" s="239">
        <v>6872.4</v>
      </c>
      <c r="F696" s="45">
        <v>41770</v>
      </c>
      <c r="G696" s="44">
        <v>6872.4</v>
      </c>
      <c r="H696" s="243">
        <f t="shared" si="11"/>
        <v>0</v>
      </c>
      <c r="I696" s="20" t="s">
        <v>65</v>
      </c>
    </row>
    <row r="697" spans="1:9" ht="15.75" x14ac:dyDescent="0.25">
      <c r="A697" s="216"/>
      <c r="B697" s="342" t="s">
        <v>2344</v>
      </c>
      <c r="C697" s="343" t="s">
        <v>2998</v>
      </c>
      <c r="D697" s="20" t="s">
        <v>193</v>
      </c>
      <c r="E697" s="239">
        <v>440</v>
      </c>
      <c r="F697" s="45">
        <v>41770</v>
      </c>
      <c r="G697" s="44">
        <v>440</v>
      </c>
      <c r="H697" s="243">
        <f t="shared" si="11"/>
        <v>0</v>
      </c>
      <c r="I697" s="20" t="s">
        <v>65</v>
      </c>
    </row>
    <row r="698" spans="1:9" ht="15.75" x14ac:dyDescent="0.25">
      <c r="A698" s="216"/>
      <c r="B698" s="342" t="s">
        <v>2345</v>
      </c>
      <c r="C698" s="343" t="s">
        <v>2998</v>
      </c>
      <c r="D698" s="20" t="s">
        <v>1832</v>
      </c>
      <c r="E698" s="239">
        <v>6533.3</v>
      </c>
      <c r="F698" s="45">
        <v>41770</v>
      </c>
      <c r="G698" s="44">
        <v>6533.3</v>
      </c>
      <c r="H698" s="243">
        <f t="shared" si="11"/>
        <v>0</v>
      </c>
      <c r="I698" s="20" t="s">
        <v>65</v>
      </c>
    </row>
    <row r="699" spans="1:9" ht="15.75" x14ac:dyDescent="0.25">
      <c r="A699" s="216"/>
      <c r="B699" s="342" t="s">
        <v>2346</v>
      </c>
      <c r="C699" s="343" t="s">
        <v>2998</v>
      </c>
      <c r="D699" s="20" t="s">
        <v>2776</v>
      </c>
      <c r="E699" s="239">
        <v>7035</v>
      </c>
      <c r="F699" s="45">
        <v>41770</v>
      </c>
      <c r="G699" s="44">
        <v>7035</v>
      </c>
      <c r="H699" s="243">
        <f t="shared" si="11"/>
        <v>0</v>
      </c>
      <c r="I699" s="20" t="s">
        <v>65</v>
      </c>
    </row>
    <row r="700" spans="1:9" ht="15.75" x14ac:dyDescent="0.25">
      <c r="A700" s="216"/>
      <c r="B700" s="342" t="s">
        <v>2347</v>
      </c>
      <c r="C700" s="343" t="s">
        <v>2998</v>
      </c>
      <c r="D700" s="344" t="s">
        <v>2552</v>
      </c>
      <c r="E700" s="345">
        <v>5685.34</v>
      </c>
      <c r="F700" s="326">
        <v>41770</v>
      </c>
      <c r="G700" s="257">
        <v>5685.34</v>
      </c>
      <c r="H700" s="243">
        <f t="shared" si="11"/>
        <v>0</v>
      </c>
      <c r="I700" s="20" t="s">
        <v>65</v>
      </c>
    </row>
    <row r="701" spans="1:9" ht="15.75" x14ac:dyDescent="0.25">
      <c r="A701" s="216"/>
      <c r="B701" s="342" t="s">
        <v>2348</v>
      </c>
      <c r="C701" s="343" t="s">
        <v>2998</v>
      </c>
      <c r="D701" s="20" t="s">
        <v>523</v>
      </c>
      <c r="E701" s="239">
        <v>4267.2</v>
      </c>
      <c r="F701" s="45">
        <v>41777</v>
      </c>
      <c r="G701" s="44">
        <v>4267.2</v>
      </c>
      <c r="H701" s="243">
        <f t="shared" si="11"/>
        <v>0</v>
      </c>
      <c r="I701" s="20" t="s">
        <v>10</v>
      </c>
    </row>
    <row r="702" spans="1:9" ht="15.75" x14ac:dyDescent="0.25">
      <c r="A702" s="216"/>
      <c r="B702" s="342" t="s">
        <v>2349</v>
      </c>
      <c r="C702" s="343" t="s">
        <v>2998</v>
      </c>
      <c r="D702" s="20" t="s">
        <v>233</v>
      </c>
      <c r="E702" s="239">
        <v>1403.25</v>
      </c>
      <c r="F702" s="45">
        <v>41770</v>
      </c>
      <c r="G702" s="44">
        <v>1403.25</v>
      </c>
      <c r="H702" s="243">
        <f t="shared" si="11"/>
        <v>0</v>
      </c>
      <c r="I702" s="20" t="s">
        <v>65</v>
      </c>
    </row>
    <row r="703" spans="1:9" ht="15.75" x14ac:dyDescent="0.25">
      <c r="A703" s="216"/>
      <c r="B703" s="342" t="s">
        <v>2350</v>
      </c>
      <c r="C703" s="343" t="s">
        <v>2998</v>
      </c>
      <c r="D703" s="20" t="s">
        <v>468</v>
      </c>
      <c r="E703" s="239">
        <v>5707</v>
      </c>
      <c r="F703" s="45">
        <v>41770</v>
      </c>
      <c r="G703" s="44">
        <v>5707</v>
      </c>
      <c r="H703" s="243">
        <f t="shared" si="11"/>
        <v>0</v>
      </c>
      <c r="I703" s="20" t="s">
        <v>65</v>
      </c>
    </row>
    <row r="704" spans="1:9" ht="15.75" x14ac:dyDescent="0.25">
      <c r="A704" s="216"/>
      <c r="B704" s="342" t="s">
        <v>2351</v>
      </c>
      <c r="C704" s="343" t="s">
        <v>2998</v>
      </c>
      <c r="D704" s="20" t="s">
        <v>253</v>
      </c>
      <c r="E704" s="239">
        <v>1491</v>
      </c>
      <c r="F704" s="45">
        <v>41770</v>
      </c>
      <c r="G704" s="44">
        <v>1491</v>
      </c>
      <c r="H704" s="243">
        <f t="shared" si="11"/>
        <v>0</v>
      </c>
      <c r="I704" s="20" t="s">
        <v>65</v>
      </c>
    </row>
    <row r="705" spans="1:9" ht="15.75" x14ac:dyDescent="0.25">
      <c r="A705" s="216"/>
      <c r="B705" s="342" t="s">
        <v>2352</v>
      </c>
      <c r="C705" s="343" t="s">
        <v>2998</v>
      </c>
      <c r="D705" s="20" t="s">
        <v>99</v>
      </c>
      <c r="E705" s="239">
        <v>4732.6000000000004</v>
      </c>
      <c r="F705" s="45">
        <v>41770</v>
      </c>
      <c r="G705" s="44">
        <v>4732.6000000000004</v>
      </c>
      <c r="H705" s="243">
        <f t="shared" si="11"/>
        <v>0</v>
      </c>
      <c r="I705" s="20" t="s">
        <v>65</v>
      </c>
    </row>
    <row r="706" spans="1:9" ht="15.75" x14ac:dyDescent="0.25">
      <c r="A706" s="216"/>
      <c r="B706" s="342" t="s">
        <v>1133</v>
      </c>
      <c r="C706" s="343" t="s">
        <v>2998</v>
      </c>
      <c r="D706" s="20" t="s">
        <v>2961</v>
      </c>
      <c r="E706" s="239">
        <v>33195.599999999999</v>
      </c>
      <c r="F706" s="45">
        <v>41771</v>
      </c>
      <c r="G706" s="44">
        <v>33195.599999999999</v>
      </c>
      <c r="H706" s="243">
        <f t="shared" si="11"/>
        <v>0</v>
      </c>
      <c r="I706" s="20" t="s">
        <v>217</v>
      </c>
    </row>
    <row r="707" spans="1:9" ht="15.75" x14ac:dyDescent="0.25">
      <c r="A707" s="216"/>
      <c r="B707" s="342" t="s">
        <v>1134</v>
      </c>
      <c r="C707" s="343" t="s">
        <v>2998</v>
      </c>
      <c r="D707" s="20" t="s">
        <v>8</v>
      </c>
      <c r="E707" s="239">
        <v>2722</v>
      </c>
      <c r="F707" s="45">
        <v>41769</v>
      </c>
      <c r="G707" s="44">
        <v>2722</v>
      </c>
      <c r="H707" s="243">
        <f t="shared" si="11"/>
        <v>0</v>
      </c>
      <c r="I707" s="20" t="s">
        <v>10</v>
      </c>
    </row>
    <row r="708" spans="1:9" ht="15.75" x14ac:dyDescent="0.25">
      <c r="A708" s="216"/>
      <c r="B708" s="342" t="s">
        <v>1135</v>
      </c>
      <c r="C708" s="343" t="s">
        <v>2998</v>
      </c>
      <c r="D708" s="20" t="s">
        <v>287</v>
      </c>
      <c r="E708" s="239">
        <v>6473</v>
      </c>
      <c r="F708" s="45">
        <v>41769</v>
      </c>
      <c r="G708" s="44">
        <v>6473</v>
      </c>
      <c r="H708" s="243">
        <f t="shared" si="11"/>
        <v>0</v>
      </c>
      <c r="I708" s="20" t="s">
        <v>10</v>
      </c>
    </row>
    <row r="709" spans="1:9" ht="15.75" x14ac:dyDescent="0.25">
      <c r="A709" s="216"/>
      <c r="B709" s="342" t="s">
        <v>1136</v>
      </c>
      <c r="C709" s="343" t="s">
        <v>2998</v>
      </c>
      <c r="D709" s="20" t="s">
        <v>180</v>
      </c>
      <c r="E709" s="239">
        <v>33942</v>
      </c>
      <c r="F709" s="68" t="s">
        <v>3112</v>
      </c>
      <c r="G709" s="44">
        <v>33942</v>
      </c>
      <c r="H709" s="243">
        <f t="shared" si="11"/>
        <v>0</v>
      </c>
      <c r="I709" s="20" t="s">
        <v>162</v>
      </c>
    </row>
    <row r="710" spans="1:9" ht="15.75" x14ac:dyDescent="0.25">
      <c r="A710" s="216"/>
      <c r="B710" s="342" t="s">
        <v>1137</v>
      </c>
      <c r="C710" s="343" t="s">
        <v>2998</v>
      </c>
      <c r="D710" s="20" t="s">
        <v>8</v>
      </c>
      <c r="E710" s="239">
        <v>1294.5</v>
      </c>
      <c r="F710" s="326">
        <v>41769</v>
      </c>
      <c r="G710" s="257">
        <v>1294.5</v>
      </c>
      <c r="H710" s="243">
        <f t="shared" si="11"/>
        <v>0</v>
      </c>
      <c r="I710" s="20" t="s">
        <v>10</v>
      </c>
    </row>
    <row r="711" spans="1:9" ht="15.75" x14ac:dyDescent="0.25">
      <c r="A711" s="216"/>
      <c r="B711" s="342" t="s">
        <v>1138</v>
      </c>
      <c r="C711" s="343" t="s">
        <v>2998</v>
      </c>
      <c r="D711" s="344" t="s">
        <v>8</v>
      </c>
      <c r="E711" s="345">
        <v>250</v>
      </c>
      <c r="F711" s="326">
        <v>41769</v>
      </c>
      <c r="G711" s="257">
        <v>250</v>
      </c>
      <c r="H711" s="243">
        <f t="shared" ref="H711:H774" si="12">E711-G711</f>
        <v>0</v>
      </c>
      <c r="I711" s="20" t="s">
        <v>10</v>
      </c>
    </row>
    <row r="712" spans="1:9" ht="15.75" x14ac:dyDescent="0.25">
      <c r="A712" s="216"/>
      <c r="B712" s="342" t="s">
        <v>1139</v>
      </c>
      <c r="C712" s="343" t="s">
        <v>2998</v>
      </c>
      <c r="D712" s="20" t="s">
        <v>8</v>
      </c>
      <c r="E712" s="239">
        <v>9</v>
      </c>
      <c r="F712" s="45">
        <v>41769</v>
      </c>
      <c r="G712" s="44">
        <v>9</v>
      </c>
      <c r="H712" s="243">
        <f t="shared" si="12"/>
        <v>0</v>
      </c>
      <c r="I712" s="20" t="s">
        <v>10</v>
      </c>
    </row>
    <row r="713" spans="1:9" ht="15.75" x14ac:dyDescent="0.25">
      <c r="A713" s="216"/>
      <c r="B713" s="342" t="s">
        <v>1140</v>
      </c>
      <c r="C713" s="343" t="s">
        <v>2998</v>
      </c>
      <c r="D713" s="20" t="s">
        <v>16</v>
      </c>
      <c r="E713" s="239">
        <v>12324.4</v>
      </c>
      <c r="F713" s="45">
        <v>41781</v>
      </c>
      <c r="G713" s="44">
        <v>12324.4</v>
      </c>
      <c r="H713" s="243">
        <f t="shared" si="12"/>
        <v>0</v>
      </c>
      <c r="I713" s="20" t="s">
        <v>10</v>
      </c>
    </row>
    <row r="714" spans="1:9" ht="15.75" x14ac:dyDescent="0.25">
      <c r="A714" s="216"/>
      <c r="B714" s="342" t="s">
        <v>1141</v>
      </c>
      <c r="C714" s="343" t="s">
        <v>2998</v>
      </c>
      <c r="D714" s="20" t="s">
        <v>11</v>
      </c>
      <c r="E714" s="239">
        <v>41977</v>
      </c>
      <c r="F714" s="45">
        <v>41788</v>
      </c>
      <c r="G714" s="44">
        <v>41977</v>
      </c>
      <c r="H714" s="243">
        <f t="shared" si="12"/>
        <v>0</v>
      </c>
      <c r="I714" s="20" t="s">
        <v>217</v>
      </c>
    </row>
    <row r="715" spans="1:9" ht="15.75" x14ac:dyDescent="0.25">
      <c r="A715" s="216"/>
      <c r="B715" s="342" t="s">
        <v>1142</v>
      </c>
      <c r="C715" s="343" t="s">
        <v>2998</v>
      </c>
      <c r="D715" s="20" t="s">
        <v>64</v>
      </c>
      <c r="E715" s="239">
        <v>15552</v>
      </c>
      <c r="F715" s="45">
        <v>41771</v>
      </c>
      <c r="G715" s="44">
        <v>15552</v>
      </c>
      <c r="H715" s="243">
        <f t="shared" si="12"/>
        <v>0</v>
      </c>
      <c r="I715" s="20" t="s">
        <v>162</v>
      </c>
    </row>
    <row r="716" spans="1:9" ht="15.75" x14ac:dyDescent="0.25">
      <c r="A716" s="216"/>
      <c r="B716" s="342" t="s">
        <v>1143</v>
      </c>
      <c r="C716" s="343" t="s">
        <v>2998</v>
      </c>
      <c r="D716" s="20" t="s">
        <v>62</v>
      </c>
      <c r="E716" s="239">
        <v>25098</v>
      </c>
      <c r="F716" s="45">
        <v>41771</v>
      </c>
      <c r="G716" s="44">
        <v>25098</v>
      </c>
      <c r="H716" s="243">
        <f t="shared" si="12"/>
        <v>0</v>
      </c>
      <c r="I716" s="20" t="s">
        <v>162</v>
      </c>
    </row>
    <row r="717" spans="1:9" ht="15.75" x14ac:dyDescent="0.25">
      <c r="A717" s="216"/>
      <c r="B717" s="342" t="s">
        <v>1144</v>
      </c>
      <c r="C717" s="343" t="s">
        <v>2998</v>
      </c>
      <c r="D717" s="20" t="s">
        <v>307</v>
      </c>
      <c r="E717" s="239">
        <v>14300</v>
      </c>
      <c r="F717" s="238" t="s">
        <v>3452</v>
      </c>
      <c r="G717" s="44">
        <v>14300</v>
      </c>
      <c r="H717" s="243">
        <f t="shared" si="12"/>
        <v>0</v>
      </c>
      <c r="I717" s="20" t="s">
        <v>65</v>
      </c>
    </row>
    <row r="718" spans="1:9" ht="15.75" x14ac:dyDescent="0.25">
      <c r="A718" s="216"/>
      <c r="B718" s="342" t="s">
        <v>1145</v>
      </c>
      <c r="C718" s="343" t="s">
        <v>2998</v>
      </c>
      <c r="D718" s="20" t="s">
        <v>14</v>
      </c>
      <c r="E718" s="239">
        <v>17482.400000000001</v>
      </c>
      <c r="F718" s="45">
        <v>41775</v>
      </c>
      <c r="G718" s="44">
        <v>17482.400000000001</v>
      </c>
      <c r="H718" s="243">
        <f t="shared" si="12"/>
        <v>0</v>
      </c>
      <c r="I718" s="20" t="s">
        <v>21</v>
      </c>
    </row>
    <row r="719" spans="1:9" ht="15.75" x14ac:dyDescent="0.25">
      <c r="A719" s="216"/>
      <c r="B719" s="342" t="s">
        <v>1146</v>
      </c>
      <c r="C719" s="343" t="s">
        <v>2998</v>
      </c>
      <c r="D719" s="20" t="s">
        <v>68</v>
      </c>
      <c r="E719" s="239">
        <v>7297.5</v>
      </c>
      <c r="F719" s="45">
        <v>41771</v>
      </c>
      <c r="G719" s="44">
        <v>7297.5</v>
      </c>
      <c r="H719" s="243">
        <f t="shared" si="12"/>
        <v>0</v>
      </c>
      <c r="I719" s="20" t="s">
        <v>162</v>
      </c>
    </row>
    <row r="720" spans="1:9" ht="15.75" x14ac:dyDescent="0.25">
      <c r="A720" s="216"/>
      <c r="B720" s="342" t="s">
        <v>1147</v>
      </c>
      <c r="C720" s="343" t="s">
        <v>2998</v>
      </c>
      <c r="D720" s="20" t="s">
        <v>98</v>
      </c>
      <c r="E720" s="239">
        <v>10840</v>
      </c>
      <c r="F720" s="244" t="s">
        <v>3113</v>
      </c>
      <c r="G720" s="44">
        <v>10840</v>
      </c>
      <c r="H720" s="243">
        <f t="shared" si="12"/>
        <v>0</v>
      </c>
      <c r="I720" s="20" t="s">
        <v>162</v>
      </c>
    </row>
    <row r="721" spans="1:9" ht="15.75" x14ac:dyDescent="0.25">
      <c r="A721" s="216"/>
      <c r="B721" s="342" t="s">
        <v>1148</v>
      </c>
      <c r="C721" s="343" t="s">
        <v>2998</v>
      </c>
      <c r="D721" s="20" t="s">
        <v>1519</v>
      </c>
      <c r="E721" s="239">
        <v>8812.6</v>
      </c>
      <c r="F721" s="45">
        <v>41771</v>
      </c>
      <c r="G721" s="44">
        <v>8812.6</v>
      </c>
      <c r="H721" s="243">
        <f t="shared" si="12"/>
        <v>0</v>
      </c>
      <c r="I721" s="20" t="s">
        <v>162</v>
      </c>
    </row>
    <row r="722" spans="1:9" ht="15.75" x14ac:dyDescent="0.25">
      <c r="A722" s="216"/>
      <c r="B722" s="342" t="s">
        <v>1149</v>
      </c>
      <c r="C722" s="343" t="s">
        <v>2998</v>
      </c>
      <c r="D722" s="20" t="s">
        <v>74</v>
      </c>
      <c r="E722" s="239">
        <v>397</v>
      </c>
      <c r="F722" s="326">
        <v>41769</v>
      </c>
      <c r="G722" s="257">
        <v>397</v>
      </c>
      <c r="H722" s="243">
        <f t="shared" si="12"/>
        <v>0</v>
      </c>
      <c r="I722" s="20" t="s">
        <v>10</v>
      </c>
    </row>
    <row r="723" spans="1:9" ht="15.75" x14ac:dyDescent="0.25">
      <c r="A723" s="216"/>
      <c r="B723" s="342" t="s">
        <v>1150</v>
      </c>
      <c r="C723" s="343" t="s">
        <v>2998</v>
      </c>
      <c r="D723" s="20" t="s">
        <v>136</v>
      </c>
      <c r="E723" s="239">
        <v>434</v>
      </c>
      <c r="F723" s="326">
        <v>41769</v>
      </c>
      <c r="G723" s="257">
        <v>434</v>
      </c>
      <c r="H723" s="243">
        <f t="shared" si="12"/>
        <v>0</v>
      </c>
      <c r="I723" s="20" t="s">
        <v>10</v>
      </c>
    </row>
    <row r="724" spans="1:9" ht="15.75" x14ac:dyDescent="0.25">
      <c r="A724" s="216">
        <v>41770</v>
      </c>
      <c r="B724" s="342" t="s">
        <v>1151</v>
      </c>
      <c r="C724" s="343" t="s">
        <v>2998</v>
      </c>
      <c r="D724" s="214" t="s">
        <v>14</v>
      </c>
      <c r="E724" s="235">
        <v>13500</v>
      </c>
      <c r="F724" s="35">
        <v>41771</v>
      </c>
      <c r="G724" s="44">
        <v>13500</v>
      </c>
      <c r="H724" s="243">
        <f t="shared" si="12"/>
        <v>0</v>
      </c>
      <c r="I724" s="214" t="s">
        <v>492</v>
      </c>
    </row>
    <row r="725" spans="1:9" ht="15.75" x14ac:dyDescent="0.25">
      <c r="A725" s="216"/>
      <c r="B725" s="342" t="s">
        <v>1152</v>
      </c>
      <c r="C725" s="343" t="s">
        <v>2998</v>
      </c>
      <c r="D725" s="214" t="s">
        <v>269</v>
      </c>
      <c r="E725" s="235">
        <v>4704</v>
      </c>
      <c r="F725" s="35">
        <v>41770</v>
      </c>
      <c r="G725" s="44">
        <v>4704</v>
      </c>
      <c r="H725" s="243">
        <f t="shared" si="12"/>
        <v>0</v>
      </c>
      <c r="I725" s="214"/>
    </row>
    <row r="726" spans="1:9" ht="15.75" x14ac:dyDescent="0.25">
      <c r="A726" s="216"/>
      <c r="B726" s="342" t="s">
        <v>1153</v>
      </c>
      <c r="C726" s="343" t="s">
        <v>2998</v>
      </c>
      <c r="D726" s="214" t="s">
        <v>533</v>
      </c>
      <c r="E726" s="235">
        <v>287</v>
      </c>
      <c r="F726" s="35">
        <v>41770</v>
      </c>
      <c r="G726" s="44">
        <v>287</v>
      </c>
      <c r="H726" s="243">
        <f t="shared" si="12"/>
        <v>0</v>
      </c>
      <c r="I726" s="214"/>
    </row>
    <row r="727" spans="1:9" ht="15.75" x14ac:dyDescent="0.25">
      <c r="A727" s="216"/>
      <c r="B727" s="342" t="s">
        <v>1154</v>
      </c>
      <c r="C727" s="343" t="s">
        <v>2998</v>
      </c>
      <c r="D727" s="214" t="s">
        <v>8</v>
      </c>
      <c r="E727" s="235">
        <v>490</v>
      </c>
      <c r="F727" s="35">
        <v>41770</v>
      </c>
      <c r="G727" s="44">
        <v>490</v>
      </c>
      <c r="H727" s="243">
        <f t="shared" si="12"/>
        <v>0</v>
      </c>
      <c r="I727" s="214"/>
    </row>
    <row r="728" spans="1:9" ht="15.75" x14ac:dyDescent="0.25">
      <c r="A728" s="216"/>
      <c r="B728" s="342" t="s">
        <v>1155</v>
      </c>
      <c r="C728" s="343" t="s">
        <v>2998</v>
      </c>
      <c r="D728" s="214" t="s">
        <v>49</v>
      </c>
      <c r="E728" s="235">
        <v>5138</v>
      </c>
      <c r="F728" s="35">
        <v>41770</v>
      </c>
      <c r="G728" s="44">
        <v>5138</v>
      </c>
      <c r="H728" s="243">
        <f t="shared" si="12"/>
        <v>0</v>
      </c>
      <c r="I728" s="214"/>
    </row>
    <row r="729" spans="1:9" ht="15.75" x14ac:dyDescent="0.25">
      <c r="A729" s="216"/>
      <c r="B729" s="342" t="s">
        <v>1156</v>
      </c>
      <c r="C729" s="343" t="s">
        <v>2998</v>
      </c>
      <c r="D729" s="214" t="s">
        <v>544</v>
      </c>
      <c r="E729" s="235">
        <v>10582.5</v>
      </c>
      <c r="F729" s="35">
        <v>41770</v>
      </c>
      <c r="G729" s="44">
        <v>10582.5</v>
      </c>
      <c r="H729" s="243">
        <f t="shared" si="12"/>
        <v>0</v>
      </c>
      <c r="I729" s="214"/>
    </row>
    <row r="730" spans="1:9" ht="15.75" x14ac:dyDescent="0.25">
      <c r="A730" s="216"/>
      <c r="B730" s="342" t="s">
        <v>1157</v>
      </c>
      <c r="C730" s="343" t="s">
        <v>2998</v>
      </c>
      <c r="D730" s="214" t="s">
        <v>8</v>
      </c>
      <c r="E730" s="235">
        <v>1786</v>
      </c>
      <c r="F730" s="35">
        <v>41770</v>
      </c>
      <c r="G730" s="44">
        <v>1786</v>
      </c>
      <c r="H730" s="243">
        <f t="shared" si="12"/>
        <v>0</v>
      </c>
      <c r="I730" s="214"/>
    </row>
    <row r="731" spans="1:9" ht="15.75" x14ac:dyDescent="0.25">
      <c r="A731" s="216"/>
      <c r="B731" s="342" t="s">
        <v>1158</v>
      </c>
      <c r="C731" s="343" t="s">
        <v>2998</v>
      </c>
      <c r="D731" s="214" t="s">
        <v>50</v>
      </c>
      <c r="E731" s="235">
        <v>7443.5</v>
      </c>
      <c r="F731" s="35">
        <v>41770</v>
      </c>
      <c r="G731" s="44">
        <v>7443.5</v>
      </c>
      <c r="H731" s="243">
        <f t="shared" si="12"/>
        <v>0</v>
      </c>
      <c r="I731" s="214"/>
    </row>
    <row r="732" spans="1:9" ht="15.75" x14ac:dyDescent="0.25">
      <c r="A732" s="216"/>
      <c r="B732" s="342" t="s">
        <v>1160</v>
      </c>
      <c r="C732" s="343" t="s">
        <v>2998</v>
      </c>
      <c r="D732" s="214" t="s">
        <v>50</v>
      </c>
      <c r="E732" s="235">
        <v>373</v>
      </c>
      <c r="F732" s="35">
        <v>41770</v>
      </c>
      <c r="G732" s="44">
        <v>373</v>
      </c>
      <c r="H732" s="243">
        <f t="shared" si="12"/>
        <v>0</v>
      </c>
      <c r="I732" s="214"/>
    </row>
    <row r="733" spans="1:9" ht="15.75" x14ac:dyDescent="0.25">
      <c r="A733" s="216"/>
      <c r="B733" s="342" t="s">
        <v>1161</v>
      </c>
      <c r="C733" s="343" t="s">
        <v>2998</v>
      </c>
      <c r="D733" s="214" t="s">
        <v>55</v>
      </c>
      <c r="E733" s="235">
        <v>12693.2</v>
      </c>
      <c r="F733" s="35">
        <v>41770</v>
      </c>
      <c r="G733" s="44">
        <v>12693.2</v>
      </c>
      <c r="H733" s="243">
        <f t="shared" si="12"/>
        <v>0</v>
      </c>
      <c r="I733" s="214"/>
    </row>
    <row r="734" spans="1:9" ht="15.75" x14ac:dyDescent="0.25">
      <c r="A734" s="216"/>
      <c r="B734" s="342" t="s">
        <v>1162</v>
      </c>
      <c r="C734" s="343" t="s">
        <v>2998</v>
      </c>
      <c r="D734" s="214" t="s">
        <v>1782</v>
      </c>
      <c r="E734" s="235">
        <v>1886</v>
      </c>
      <c r="F734" s="35">
        <v>41771</v>
      </c>
      <c r="G734" s="44">
        <v>1886</v>
      </c>
      <c r="H734" s="243">
        <f t="shared" si="12"/>
        <v>0</v>
      </c>
      <c r="I734" s="214" t="s">
        <v>27</v>
      </c>
    </row>
    <row r="735" spans="1:9" ht="15.75" x14ac:dyDescent="0.25">
      <c r="A735" s="216"/>
      <c r="B735" s="342" t="s">
        <v>1163</v>
      </c>
      <c r="C735" s="343" t="s">
        <v>2998</v>
      </c>
      <c r="D735" s="220" t="s">
        <v>3114</v>
      </c>
      <c r="E735" s="241">
        <v>0</v>
      </c>
      <c r="F735" s="35"/>
      <c r="G735" s="44"/>
      <c r="H735" s="243">
        <f t="shared" si="12"/>
        <v>0</v>
      </c>
      <c r="I735" s="214" t="s">
        <v>3115</v>
      </c>
    </row>
    <row r="736" spans="1:9" ht="15.75" x14ac:dyDescent="0.25">
      <c r="A736" s="216"/>
      <c r="B736" s="342" t="s">
        <v>1164</v>
      </c>
      <c r="C736" s="343" t="s">
        <v>2998</v>
      </c>
      <c r="D736" s="214" t="s">
        <v>110</v>
      </c>
      <c r="E736" s="235">
        <v>44374</v>
      </c>
      <c r="F736" s="35">
        <v>41773</v>
      </c>
      <c r="G736" s="44">
        <v>44374</v>
      </c>
      <c r="H736" s="243">
        <f t="shared" si="12"/>
        <v>0</v>
      </c>
      <c r="I736" s="214" t="s">
        <v>12</v>
      </c>
    </row>
    <row r="737" spans="1:9" ht="15.75" x14ac:dyDescent="0.25">
      <c r="A737" s="216"/>
      <c r="B737" s="342" t="s">
        <v>1165</v>
      </c>
      <c r="C737" s="343" t="s">
        <v>2998</v>
      </c>
      <c r="D737" s="214" t="s">
        <v>8</v>
      </c>
      <c r="E737" s="235">
        <v>745</v>
      </c>
      <c r="F737" s="35">
        <v>41770</v>
      </c>
      <c r="G737" s="44">
        <v>745</v>
      </c>
      <c r="H737" s="243">
        <f t="shared" si="12"/>
        <v>0</v>
      </c>
      <c r="I737" s="214"/>
    </row>
    <row r="738" spans="1:9" ht="15.75" x14ac:dyDescent="0.25">
      <c r="A738" s="216"/>
      <c r="B738" s="342" t="s">
        <v>1167</v>
      </c>
      <c r="C738" s="343" t="s">
        <v>2998</v>
      </c>
      <c r="D738" s="214" t="s">
        <v>215</v>
      </c>
      <c r="E738" s="235">
        <v>594.25</v>
      </c>
      <c r="F738" s="35">
        <v>41770</v>
      </c>
      <c r="G738" s="44">
        <v>594.25</v>
      </c>
      <c r="H738" s="243">
        <f t="shared" si="12"/>
        <v>0</v>
      </c>
      <c r="I738" s="214"/>
    </row>
    <row r="739" spans="1:9" ht="15.75" x14ac:dyDescent="0.25">
      <c r="A739" s="216"/>
      <c r="B739" s="342" t="s">
        <v>1168</v>
      </c>
      <c r="C739" s="343" t="s">
        <v>2998</v>
      </c>
      <c r="D739" s="214" t="s">
        <v>47</v>
      </c>
      <c r="E739" s="235">
        <v>2416</v>
      </c>
      <c r="F739" s="35">
        <v>41770</v>
      </c>
      <c r="G739" s="44">
        <v>2416</v>
      </c>
      <c r="H739" s="243">
        <f t="shared" si="12"/>
        <v>0</v>
      </c>
      <c r="I739" s="214" t="s">
        <v>12</v>
      </c>
    </row>
    <row r="740" spans="1:9" ht="15.75" x14ac:dyDescent="0.25">
      <c r="A740" s="216"/>
      <c r="B740" s="342" t="s">
        <v>1170</v>
      </c>
      <c r="C740" s="343" t="s">
        <v>2998</v>
      </c>
      <c r="D740" s="214" t="s">
        <v>74</v>
      </c>
      <c r="E740" s="235">
        <v>529.5</v>
      </c>
      <c r="F740" s="35">
        <v>41770</v>
      </c>
      <c r="G740" s="44">
        <v>529.5</v>
      </c>
      <c r="H740" s="243">
        <f t="shared" si="12"/>
        <v>0</v>
      </c>
      <c r="I740" s="214"/>
    </row>
    <row r="741" spans="1:9" ht="15.75" x14ac:dyDescent="0.25">
      <c r="A741" s="216"/>
      <c r="B741" s="342" t="s">
        <v>1171</v>
      </c>
      <c r="C741" s="343" t="s">
        <v>2998</v>
      </c>
      <c r="D741" s="214" t="s">
        <v>186</v>
      </c>
      <c r="E741" s="235">
        <v>5605</v>
      </c>
      <c r="F741" s="35">
        <v>41771</v>
      </c>
      <c r="G741" s="44">
        <v>5605</v>
      </c>
      <c r="H741" s="243">
        <f t="shared" si="12"/>
        <v>0</v>
      </c>
      <c r="I741" s="214" t="s">
        <v>21</v>
      </c>
    </row>
    <row r="742" spans="1:9" ht="15.75" x14ac:dyDescent="0.25">
      <c r="A742" s="216"/>
      <c r="B742" s="342" t="s">
        <v>1172</v>
      </c>
      <c r="C742" s="343" t="s">
        <v>2998</v>
      </c>
      <c r="D742" s="214" t="s">
        <v>8</v>
      </c>
      <c r="E742" s="235">
        <v>447.5</v>
      </c>
      <c r="F742" s="35">
        <v>41770</v>
      </c>
      <c r="G742" s="44">
        <v>447.5</v>
      </c>
      <c r="H742" s="243">
        <f t="shared" si="12"/>
        <v>0</v>
      </c>
      <c r="I742" s="214"/>
    </row>
    <row r="743" spans="1:9" ht="15.75" x14ac:dyDescent="0.25">
      <c r="A743" s="216"/>
      <c r="B743" s="342" t="s">
        <v>1173</v>
      </c>
      <c r="C743" s="343" t="s">
        <v>2998</v>
      </c>
      <c r="D743" s="214" t="s">
        <v>124</v>
      </c>
      <c r="E743" s="235">
        <v>4824</v>
      </c>
      <c r="F743" s="55" t="s">
        <v>3116</v>
      </c>
      <c r="G743" s="44">
        <v>4824</v>
      </c>
      <c r="H743" s="243">
        <f t="shared" si="12"/>
        <v>0</v>
      </c>
      <c r="I743" s="214" t="s">
        <v>27</v>
      </c>
    </row>
    <row r="744" spans="1:9" ht="15.75" x14ac:dyDescent="0.25">
      <c r="A744" s="216"/>
      <c r="B744" s="342" t="s">
        <v>1174</v>
      </c>
      <c r="C744" s="343" t="s">
        <v>2998</v>
      </c>
      <c r="D744" s="214" t="s">
        <v>36</v>
      </c>
      <c r="E744" s="235">
        <v>14278.4</v>
      </c>
      <c r="F744" s="35">
        <v>41777</v>
      </c>
      <c r="G744" s="44">
        <v>14278.4</v>
      </c>
      <c r="H744" s="243">
        <f t="shared" si="12"/>
        <v>0</v>
      </c>
      <c r="I744" s="214" t="s">
        <v>21</v>
      </c>
    </row>
    <row r="745" spans="1:9" ht="15.75" x14ac:dyDescent="0.25">
      <c r="A745" s="216"/>
      <c r="B745" s="342" t="s">
        <v>1176</v>
      </c>
      <c r="C745" s="343" t="s">
        <v>2998</v>
      </c>
      <c r="D745" s="214" t="s">
        <v>2386</v>
      </c>
      <c r="E745" s="235">
        <v>7230.6</v>
      </c>
      <c r="F745" s="47" t="s">
        <v>3117</v>
      </c>
      <c r="G745" s="44">
        <v>7230.6</v>
      </c>
      <c r="H745" s="243">
        <f t="shared" si="12"/>
        <v>0</v>
      </c>
      <c r="I745" s="214" t="s">
        <v>21</v>
      </c>
    </row>
    <row r="746" spans="1:9" ht="15.75" x14ac:dyDescent="0.25">
      <c r="A746" s="216"/>
      <c r="B746" s="342" t="s">
        <v>1178</v>
      </c>
      <c r="C746" s="343" t="s">
        <v>2998</v>
      </c>
      <c r="D746" s="214" t="s">
        <v>22</v>
      </c>
      <c r="E746" s="235">
        <v>2806</v>
      </c>
      <c r="F746" s="35">
        <v>41771</v>
      </c>
      <c r="G746" s="44">
        <v>2806</v>
      </c>
      <c r="H746" s="243">
        <f t="shared" si="12"/>
        <v>0</v>
      </c>
      <c r="I746" s="214"/>
    </row>
    <row r="747" spans="1:9" ht="15.75" x14ac:dyDescent="0.25">
      <c r="A747" s="216"/>
      <c r="B747" s="342" t="s">
        <v>1179</v>
      </c>
      <c r="C747" s="343" t="s">
        <v>2998</v>
      </c>
      <c r="D747" s="214" t="s">
        <v>3118</v>
      </c>
      <c r="E747" s="235">
        <v>7123.2</v>
      </c>
      <c r="F747" s="35">
        <v>41771</v>
      </c>
      <c r="G747" s="44">
        <v>7123.2</v>
      </c>
      <c r="H747" s="243">
        <f t="shared" si="12"/>
        <v>0</v>
      </c>
      <c r="I747" s="214" t="s">
        <v>27</v>
      </c>
    </row>
    <row r="748" spans="1:9" ht="15.75" x14ac:dyDescent="0.25">
      <c r="A748" s="216"/>
      <c r="B748" s="342" t="s">
        <v>1180</v>
      </c>
      <c r="C748" s="343" t="s">
        <v>2998</v>
      </c>
      <c r="D748" s="214" t="s">
        <v>136</v>
      </c>
      <c r="E748" s="235">
        <v>3059.6</v>
      </c>
      <c r="F748" s="35">
        <v>41770</v>
      </c>
      <c r="G748" s="44">
        <v>3059.6</v>
      </c>
      <c r="H748" s="243">
        <f t="shared" si="12"/>
        <v>0</v>
      </c>
      <c r="I748" s="214"/>
    </row>
    <row r="749" spans="1:9" ht="15.75" x14ac:dyDescent="0.25">
      <c r="A749" s="216"/>
      <c r="B749" s="342" t="s">
        <v>1181</v>
      </c>
      <c r="C749" s="343" t="s">
        <v>2998</v>
      </c>
      <c r="D749" s="214" t="s">
        <v>3119</v>
      </c>
      <c r="E749" s="235">
        <v>2371.1999999999998</v>
      </c>
      <c r="F749" s="35">
        <v>41771</v>
      </c>
      <c r="G749" s="44">
        <v>2371.1999999999998</v>
      </c>
      <c r="H749" s="243">
        <f t="shared" si="12"/>
        <v>0</v>
      </c>
      <c r="I749" s="214" t="s">
        <v>27</v>
      </c>
    </row>
    <row r="750" spans="1:9" ht="15.75" x14ac:dyDescent="0.25">
      <c r="A750" s="216"/>
      <c r="B750" s="342" t="s">
        <v>1182</v>
      </c>
      <c r="C750" s="343" t="s">
        <v>2998</v>
      </c>
      <c r="D750" s="214" t="s">
        <v>29</v>
      </c>
      <c r="E750" s="235">
        <v>5281.6</v>
      </c>
      <c r="F750" s="35">
        <v>41771</v>
      </c>
      <c r="G750" s="44">
        <v>5281.6</v>
      </c>
      <c r="H750" s="243">
        <f t="shared" si="12"/>
        <v>0</v>
      </c>
      <c r="I750" s="214" t="s">
        <v>27</v>
      </c>
    </row>
    <row r="751" spans="1:9" ht="15.75" x14ac:dyDescent="0.25">
      <c r="A751" s="216"/>
      <c r="B751" s="342" t="s">
        <v>1183</v>
      </c>
      <c r="C751" s="343" t="s">
        <v>2998</v>
      </c>
      <c r="D751" s="214" t="s">
        <v>8</v>
      </c>
      <c r="E751" s="235">
        <v>2061.1</v>
      </c>
      <c r="F751" s="35">
        <v>41770</v>
      </c>
      <c r="G751" s="44">
        <v>2061.1</v>
      </c>
      <c r="H751" s="243">
        <f t="shared" si="12"/>
        <v>0</v>
      </c>
      <c r="I751" s="214"/>
    </row>
    <row r="752" spans="1:9" ht="15.75" x14ac:dyDescent="0.25">
      <c r="A752" s="216"/>
      <c r="B752" s="342" t="s">
        <v>1184</v>
      </c>
      <c r="C752" s="343" t="s">
        <v>2998</v>
      </c>
      <c r="D752" s="214" t="s">
        <v>108</v>
      </c>
      <c r="E752" s="235">
        <v>1289.5999999999999</v>
      </c>
      <c r="F752" s="35">
        <v>41771</v>
      </c>
      <c r="G752" s="44">
        <v>1289.5999999999999</v>
      </c>
      <c r="H752" s="243">
        <f t="shared" si="12"/>
        <v>0</v>
      </c>
      <c r="I752" s="214" t="s">
        <v>27</v>
      </c>
    </row>
    <row r="753" spans="1:9" ht="15.75" x14ac:dyDescent="0.25">
      <c r="A753" s="216"/>
      <c r="B753" s="342" t="s">
        <v>1185</v>
      </c>
      <c r="C753" s="343" t="s">
        <v>2998</v>
      </c>
      <c r="D753" s="214" t="s">
        <v>46</v>
      </c>
      <c r="E753" s="235">
        <v>1240</v>
      </c>
      <c r="F753" s="35">
        <v>41771</v>
      </c>
      <c r="G753" s="44">
        <v>1240</v>
      </c>
      <c r="H753" s="243">
        <f t="shared" si="12"/>
        <v>0</v>
      </c>
      <c r="I753" s="214" t="s">
        <v>27</v>
      </c>
    </row>
    <row r="754" spans="1:9" ht="15.75" x14ac:dyDescent="0.25">
      <c r="A754" s="216"/>
      <c r="B754" s="342" t="s">
        <v>1186</v>
      </c>
      <c r="C754" s="343" t="s">
        <v>2998</v>
      </c>
      <c r="D754" s="214" t="s">
        <v>52</v>
      </c>
      <c r="E754" s="235">
        <v>2465.6</v>
      </c>
      <c r="F754" s="35">
        <v>41771</v>
      </c>
      <c r="G754" s="44">
        <v>2465.6</v>
      </c>
      <c r="H754" s="243">
        <f t="shared" si="12"/>
        <v>0</v>
      </c>
      <c r="I754" s="214" t="s">
        <v>27</v>
      </c>
    </row>
    <row r="755" spans="1:9" ht="15.75" x14ac:dyDescent="0.25">
      <c r="A755" s="216"/>
      <c r="B755" s="342" t="s">
        <v>1187</v>
      </c>
      <c r="C755" s="343" t="s">
        <v>2998</v>
      </c>
      <c r="D755" s="214" t="s">
        <v>494</v>
      </c>
      <c r="E755" s="235">
        <v>3169.2</v>
      </c>
      <c r="F755" s="35">
        <v>41770</v>
      </c>
      <c r="G755" s="44">
        <v>3169.2</v>
      </c>
      <c r="H755" s="243">
        <f t="shared" si="12"/>
        <v>0</v>
      </c>
      <c r="I755" s="214"/>
    </row>
    <row r="756" spans="1:9" ht="15.75" x14ac:dyDescent="0.25">
      <c r="A756" s="216"/>
      <c r="B756" s="342" t="s">
        <v>1188</v>
      </c>
      <c r="C756" s="343" t="s">
        <v>2998</v>
      </c>
      <c r="D756" s="214" t="s">
        <v>508</v>
      </c>
      <c r="E756" s="235">
        <v>11571.4</v>
      </c>
      <c r="F756" s="35">
        <v>41770</v>
      </c>
      <c r="G756" s="44">
        <v>11571.4</v>
      </c>
      <c r="H756" s="243">
        <f t="shared" si="12"/>
        <v>0</v>
      </c>
      <c r="I756" s="214"/>
    </row>
    <row r="757" spans="1:9" ht="15.75" x14ac:dyDescent="0.25">
      <c r="A757" s="216"/>
      <c r="B757" s="342" t="s">
        <v>1189</v>
      </c>
      <c r="C757" s="343" t="s">
        <v>2998</v>
      </c>
      <c r="D757" s="214" t="s">
        <v>890</v>
      </c>
      <c r="E757" s="235">
        <v>1226.4000000000001</v>
      </c>
      <c r="F757" s="35">
        <v>41770</v>
      </c>
      <c r="G757" s="44">
        <v>1226.4000000000001</v>
      </c>
      <c r="H757" s="243">
        <f t="shared" si="12"/>
        <v>0</v>
      </c>
      <c r="I757" s="214"/>
    </row>
    <row r="758" spans="1:9" ht="15.75" x14ac:dyDescent="0.25">
      <c r="A758" s="216"/>
      <c r="B758" s="342" t="s">
        <v>1190</v>
      </c>
      <c r="C758" s="343" t="s">
        <v>2998</v>
      </c>
      <c r="D758" s="214" t="s">
        <v>3120</v>
      </c>
      <c r="E758" s="235">
        <v>4380.5</v>
      </c>
      <c r="F758" s="35">
        <v>41770</v>
      </c>
      <c r="G758" s="44">
        <v>4380.5</v>
      </c>
      <c r="H758" s="243">
        <f t="shared" si="12"/>
        <v>0</v>
      </c>
      <c r="I758" s="214"/>
    </row>
    <row r="759" spans="1:9" ht="15.75" x14ac:dyDescent="0.25">
      <c r="A759" s="216"/>
      <c r="B759" s="342" t="s">
        <v>1191</v>
      </c>
      <c r="C759" s="343" t="s">
        <v>2998</v>
      </c>
      <c r="D759" s="214" t="s">
        <v>75</v>
      </c>
      <c r="E759" s="235">
        <v>867.5</v>
      </c>
      <c r="F759" s="35">
        <v>41770</v>
      </c>
      <c r="G759" s="44">
        <v>867.5</v>
      </c>
      <c r="H759" s="243">
        <f t="shared" si="12"/>
        <v>0</v>
      </c>
      <c r="I759" s="214"/>
    </row>
    <row r="760" spans="1:9" ht="15.75" x14ac:dyDescent="0.25">
      <c r="A760" s="216"/>
      <c r="B760" s="342" t="s">
        <v>1192</v>
      </c>
      <c r="C760" s="343" t="s">
        <v>2998</v>
      </c>
      <c r="D760" s="214" t="s">
        <v>3121</v>
      </c>
      <c r="E760" s="235">
        <v>7911.6</v>
      </c>
      <c r="F760" s="35">
        <v>41771</v>
      </c>
      <c r="G760" s="44">
        <v>7911.6</v>
      </c>
      <c r="H760" s="243">
        <f t="shared" si="12"/>
        <v>0</v>
      </c>
      <c r="I760" s="214" t="s">
        <v>65</v>
      </c>
    </row>
    <row r="761" spans="1:9" ht="15.75" x14ac:dyDescent="0.25">
      <c r="A761" s="216"/>
      <c r="B761" s="342" t="s">
        <v>1193</v>
      </c>
      <c r="C761" s="343" t="s">
        <v>2998</v>
      </c>
      <c r="D761" s="214" t="s">
        <v>68</v>
      </c>
      <c r="E761" s="235">
        <v>4284</v>
      </c>
      <c r="F761" s="35">
        <v>41771</v>
      </c>
      <c r="G761" s="44">
        <v>4284</v>
      </c>
      <c r="H761" s="243">
        <f t="shared" si="12"/>
        <v>0</v>
      </c>
      <c r="I761" s="214" t="s">
        <v>65</v>
      </c>
    </row>
    <row r="762" spans="1:9" ht="15.75" x14ac:dyDescent="0.25">
      <c r="A762" s="216"/>
      <c r="B762" s="342" t="s">
        <v>1194</v>
      </c>
      <c r="C762" s="343" t="s">
        <v>2998</v>
      </c>
      <c r="D762" s="214" t="s">
        <v>3122</v>
      </c>
      <c r="E762" s="235">
        <v>1223.5999999999999</v>
      </c>
      <c r="F762" s="35">
        <v>41770</v>
      </c>
      <c r="G762" s="44">
        <v>1223.5999999999999</v>
      </c>
      <c r="H762" s="243">
        <f t="shared" si="12"/>
        <v>0</v>
      </c>
      <c r="I762" s="214"/>
    </row>
    <row r="763" spans="1:9" ht="15.75" x14ac:dyDescent="0.25">
      <c r="A763" s="216"/>
      <c r="B763" s="342" t="s">
        <v>1195</v>
      </c>
      <c r="C763" s="343" t="s">
        <v>2998</v>
      </c>
      <c r="D763" s="214" t="s">
        <v>3123</v>
      </c>
      <c r="E763" s="235">
        <v>14228.85</v>
      </c>
      <c r="F763" s="39" t="s">
        <v>3124</v>
      </c>
      <c r="G763" s="44">
        <v>14228.85</v>
      </c>
      <c r="H763" s="243">
        <f t="shared" si="12"/>
        <v>0</v>
      </c>
      <c r="I763" s="214" t="s">
        <v>12</v>
      </c>
    </row>
    <row r="764" spans="1:9" ht="15.75" x14ac:dyDescent="0.25">
      <c r="A764" s="216"/>
      <c r="B764" s="342" t="s">
        <v>1196</v>
      </c>
      <c r="C764" s="343" t="s">
        <v>2998</v>
      </c>
      <c r="D764" s="214" t="s">
        <v>106</v>
      </c>
      <c r="E764" s="235">
        <v>9933.2000000000007</v>
      </c>
      <c r="F764" s="35">
        <v>41773</v>
      </c>
      <c r="G764" s="44">
        <v>9933.2000000000007</v>
      </c>
      <c r="H764" s="243">
        <f t="shared" si="12"/>
        <v>0</v>
      </c>
      <c r="I764" s="214" t="s">
        <v>12</v>
      </c>
    </row>
    <row r="765" spans="1:9" ht="15.75" x14ac:dyDescent="0.25">
      <c r="A765" s="216"/>
      <c r="B765" s="342" t="s">
        <v>1197</v>
      </c>
      <c r="C765" s="343" t="s">
        <v>2998</v>
      </c>
      <c r="D765" s="214" t="s">
        <v>14</v>
      </c>
      <c r="E765" s="235">
        <v>8200</v>
      </c>
      <c r="F765" s="35">
        <v>41772</v>
      </c>
      <c r="G765" s="44">
        <v>8200</v>
      </c>
      <c r="H765" s="243">
        <f t="shared" si="12"/>
        <v>0</v>
      </c>
      <c r="I765" s="214" t="s">
        <v>12</v>
      </c>
    </row>
    <row r="766" spans="1:9" ht="15.75" x14ac:dyDescent="0.25">
      <c r="A766" s="216"/>
      <c r="B766" s="342" t="s">
        <v>1198</v>
      </c>
      <c r="C766" s="343" t="s">
        <v>2998</v>
      </c>
      <c r="D766" s="214" t="s">
        <v>115</v>
      </c>
      <c r="E766" s="235">
        <v>2116</v>
      </c>
      <c r="F766" s="35">
        <v>41770</v>
      </c>
      <c r="G766" s="44">
        <v>2116</v>
      </c>
      <c r="H766" s="243">
        <f t="shared" si="12"/>
        <v>0</v>
      </c>
      <c r="I766" s="214" t="s">
        <v>10</v>
      </c>
    </row>
    <row r="767" spans="1:9" ht="15.75" x14ac:dyDescent="0.25">
      <c r="A767" s="216"/>
      <c r="B767" s="342" t="s">
        <v>1199</v>
      </c>
      <c r="C767" s="343" t="s">
        <v>2998</v>
      </c>
      <c r="D767" s="214" t="s">
        <v>544</v>
      </c>
      <c r="E767" s="235">
        <v>17100</v>
      </c>
      <c r="F767" s="35">
        <v>41770</v>
      </c>
      <c r="G767" s="44">
        <v>17100</v>
      </c>
      <c r="H767" s="243">
        <f t="shared" si="12"/>
        <v>0</v>
      </c>
      <c r="I767" s="214"/>
    </row>
    <row r="768" spans="1:9" ht="15.75" x14ac:dyDescent="0.25">
      <c r="A768" s="216"/>
      <c r="B768" s="342" t="s">
        <v>1200</v>
      </c>
      <c r="C768" s="343" t="s">
        <v>2998</v>
      </c>
      <c r="D768" s="214" t="s">
        <v>1033</v>
      </c>
      <c r="E768" s="235">
        <v>7367</v>
      </c>
      <c r="F768" s="35">
        <v>41770</v>
      </c>
      <c r="G768" s="44">
        <v>7367</v>
      </c>
      <c r="H768" s="243">
        <f t="shared" si="12"/>
        <v>0</v>
      </c>
      <c r="I768" s="214"/>
    </row>
    <row r="769" spans="1:9" ht="15.75" x14ac:dyDescent="0.25">
      <c r="A769" s="216">
        <v>41771</v>
      </c>
      <c r="B769" s="342" t="s">
        <v>1201</v>
      </c>
      <c r="C769" s="343" t="s">
        <v>2998</v>
      </c>
      <c r="D769" s="214" t="s">
        <v>11</v>
      </c>
      <c r="E769" s="235">
        <v>33806.300000000003</v>
      </c>
      <c r="F769" s="35">
        <v>41788</v>
      </c>
      <c r="G769" s="44">
        <v>33806.300000000003</v>
      </c>
      <c r="H769" s="243">
        <f t="shared" si="12"/>
        <v>0</v>
      </c>
      <c r="I769" s="214" t="s">
        <v>21</v>
      </c>
    </row>
    <row r="770" spans="1:9" ht="15.75" x14ac:dyDescent="0.25">
      <c r="A770" s="216"/>
      <c r="B770" s="342" t="s">
        <v>1203</v>
      </c>
      <c r="C770" s="343" t="s">
        <v>2998</v>
      </c>
      <c r="D770" s="214" t="s">
        <v>63</v>
      </c>
      <c r="E770" s="235">
        <v>2587.1999999999998</v>
      </c>
      <c r="F770" s="35">
        <v>41771</v>
      </c>
      <c r="G770" s="44">
        <v>2587.1999999999998</v>
      </c>
      <c r="H770" s="243">
        <f t="shared" si="12"/>
        <v>0</v>
      </c>
      <c r="I770" s="214" t="s">
        <v>21</v>
      </c>
    </row>
    <row r="771" spans="1:9" ht="15.75" x14ac:dyDescent="0.25">
      <c r="A771" s="216"/>
      <c r="B771" s="342" t="s">
        <v>1204</v>
      </c>
      <c r="C771" s="343" t="s">
        <v>2998</v>
      </c>
      <c r="D771" s="214" t="s">
        <v>3125</v>
      </c>
      <c r="E771" s="235">
        <v>2867</v>
      </c>
      <c r="F771" s="35">
        <v>41771</v>
      </c>
      <c r="G771" s="44">
        <v>2867</v>
      </c>
      <c r="H771" s="243">
        <f t="shared" si="12"/>
        <v>0</v>
      </c>
      <c r="I771" s="214"/>
    </row>
    <row r="772" spans="1:9" ht="15.75" x14ac:dyDescent="0.25">
      <c r="A772" s="216"/>
      <c r="B772" s="342" t="s">
        <v>1205</v>
      </c>
      <c r="C772" s="343" t="s">
        <v>2998</v>
      </c>
      <c r="D772" s="214" t="s">
        <v>28</v>
      </c>
      <c r="E772" s="235">
        <v>818.5</v>
      </c>
      <c r="F772" s="35">
        <v>41771</v>
      </c>
      <c r="G772" s="44">
        <v>818.5</v>
      </c>
      <c r="H772" s="243">
        <f t="shared" si="12"/>
        <v>0</v>
      </c>
      <c r="I772" s="214"/>
    </row>
    <row r="773" spans="1:9" ht="15.75" x14ac:dyDescent="0.25">
      <c r="A773" s="216"/>
      <c r="B773" s="342" t="s">
        <v>1207</v>
      </c>
      <c r="C773" s="343" t="s">
        <v>2998</v>
      </c>
      <c r="D773" s="214" t="s">
        <v>152</v>
      </c>
      <c r="E773" s="235">
        <v>11775</v>
      </c>
      <c r="F773" s="35">
        <v>41771</v>
      </c>
      <c r="G773" s="44">
        <v>11775</v>
      </c>
      <c r="H773" s="243">
        <f t="shared" si="12"/>
        <v>0</v>
      </c>
      <c r="I773" s="214"/>
    </row>
    <row r="774" spans="1:9" ht="15.75" x14ac:dyDescent="0.25">
      <c r="A774" s="216"/>
      <c r="B774" s="342" t="s">
        <v>1209</v>
      </c>
      <c r="C774" s="343" t="s">
        <v>2998</v>
      </c>
      <c r="D774" s="214" t="s">
        <v>2741</v>
      </c>
      <c r="E774" s="235">
        <v>6818</v>
      </c>
      <c r="F774" s="35">
        <v>41771</v>
      </c>
      <c r="G774" s="44">
        <v>6818</v>
      </c>
      <c r="H774" s="243">
        <f t="shared" si="12"/>
        <v>0</v>
      </c>
      <c r="I774" s="214"/>
    </row>
    <row r="775" spans="1:9" ht="15.75" x14ac:dyDescent="0.25">
      <c r="A775" s="216"/>
      <c r="B775" s="342" t="s">
        <v>1210</v>
      </c>
      <c r="C775" s="343" t="s">
        <v>2998</v>
      </c>
      <c r="D775" s="214" t="s">
        <v>8</v>
      </c>
      <c r="E775" s="235">
        <v>3635.5</v>
      </c>
      <c r="F775" s="35">
        <v>41771</v>
      </c>
      <c r="G775" s="44">
        <v>3635.5</v>
      </c>
      <c r="H775" s="243">
        <f t="shared" ref="H775:H838" si="13">E775-G775</f>
        <v>0</v>
      </c>
      <c r="I775" s="214"/>
    </row>
    <row r="776" spans="1:9" ht="15.75" x14ac:dyDescent="0.25">
      <c r="A776" s="216"/>
      <c r="B776" s="342" t="s">
        <v>1211</v>
      </c>
      <c r="C776" s="343" t="s">
        <v>2998</v>
      </c>
      <c r="D776" s="214" t="s">
        <v>8</v>
      </c>
      <c r="E776" s="235">
        <v>2851</v>
      </c>
      <c r="F776" s="35">
        <v>41771</v>
      </c>
      <c r="G776" s="44">
        <v>2851</v>
      </c>
      <c r="H776" s="243">
        <f t="shared" si="13"/>
        <v>0</v>
      </c>
      <c r="I776" s="214"/>
    </row>
    <row r="777" spans="1:9" ht="15.75" x14ac:dyDescent="0.25">
      <c r="A777" s="216"/>
      <c r="B777" s="342" t="s">
        <v>1212</v>
      </c>
      <c r="C777" s="343" t="s">
        <v>2998</v>
      </c>
      <c r="D777" s="214" t="s">
        <v>36</v>
      </c>
      <c r="E777" s="235">
        <v>33375.599999999999</v>
      </c>
      <c r="F777" s="47" t="s">
        <v>3126</v>
      </c>
      <c r="G777" s="44">
        <v>33375.599999999999</v>
      </c>
      <c r="H777" s="243">
        <f t="shared" si="13"/>
        <v>0</v>
      </c>
      <c r="I777" s="214" t="s">
        <v>65</v>
      </c>
    </row>
    <row r="778" spans="1:9" ht="15.75" x14ac:dyDescent="0.25">
      <c r="A778" s="216"/>
      <c r="B778" s="342" t="s">
        <v>1213</v>
      </c>
      <c r="C778" s="343" t="s">
        <v>2998</v>
      </c>
      <c r="D778" s="214" t="s">
        <v>123</v>
      </c>
      <c r="E778" s="235">
        <v>3852</v>
      </c>
      <c r="F778" s="39" t="s">
        <v>3127</v>
      </c>
      <c r="G778" s="44">
        <v>3852</v>
      </c>
      <c r="H778" s="243">
        <f t="shared" si="13"/>
        <v>0</v>
      </c>
      <c r="I778" s="214"/>
    </row>
    <row r="779" spans="1:9" ht="15.75" x14ac:dyDescent="0.25">
      <c r="A779" s="216"/>
      <c r="B779" s="342" t="s">
        <v>1214</v>
      </c>
      <c r="C779" s="343" t="s">
        <v>2998</v>
      </c>
      <c r="D779" s="220" t="s">
        <v>3114</v>
      </c>
      <c r="E779" s="241">
        <v>0</v>
      </c>
      <c r="F779" s="35"/>
      <c r="G779" s="44"/>
      <c r="H779" s="243">
        <f t="shared" si="13"/>
        <v>0</v>
      </c>
      <c r="I779" s="214" t="s">
        <v>3128</v>
      </c>
    </row>
    <row r="780" spans="1:9" ht="15.75" x14ac:dyDescent="0.25">
      <c r="A780" s="216"/>
      <c r="B780" s="342" t="s">
        <v>1215</v>
      </c>
      <c r="C780" s="343" t="s">
        <v>2998</v>
      </c>
      <c r="D780" s="214" t="s">
        <v>8</v>
      </c>
      <c r="E780" s="235">
        <v>75</v>
      </c>
      <c r="F780" s="35">
        <v>41771</v>
      </c>
      <c r="G780" s="44">
        <v>75</v>
      </c>
      <c r="H780" s="243">
        <f t="shared" si="13"/>
        <v>0</v>
      </c>
      <c r="I780" s="214"/>
    </row>
    <row r="781" spans="1:9" ht="15.75" x14ac:dyDescent="0.25">
      <c r="A781" s="216"/>
      <c r="B781" s="342" t="s">
        <v>1216</v>
      </c>
      <c r="C781" s="343" t="s">
        <v>2998</v>
      </c>
      <c r="D781" s="214" t="s">
        <v>374</v>
      </c>
      <c r="E781" s="235">
        <v>19798.7</v>
      </c>
      <c r="F781" s="35">
        <v>41771</v>
      </c>
      <c r="G781" s="44">
        <v>19798.7</v>
      </c>
      <c r="H781" s="243">
        <f t="shared" si="13"/>
        <v>0</v>
      </c>
      <c r="I781" s="214"/>
    </row>
    <row r="782" spans="1:9" ht="15.75" x14ac:dyDescent="0.25">
      <c r="A782" s="216"/>
      <c r="B782" s="342" t="s">
        <v>1218</v>
      </c>
      <c r="C782" s="343" t="s">
        <v>2998</v>
      </c>
      <c r="D782" s="214" t="s">
        <v>8</v>
      </c>
      <c r="E782" s="235">
        <v>930.2</v>
      </c>
      <c r="F782" s="35">
        <v>41771</v>
      </c>
      <c r="G782" s="44">
        <v>930.2</v>
      </c>
      <c r="H782" s="243">
        <f t="shared" si="13"/>
        <v>0</v>
      </c>
      <c r="I782" s="214"/>
    </row>
    <row r="783" spans="1:9" ht="15.75" x14ac:dyDescent="0.25">
      <c r="A783" s="216"/>
      <c r="B783" s="342" t="s">
        <v>1219</v>
      </c>
      <c r="C783" s="343" t="s">
        <v>2998</v>
      </c>
      <c r="D783" s="214" t="s">
        <v>317</v>
      </c>
      <c r="E783" s="235">
        <v>3527</v>
      </c>
      <c r="F783" s="35">
        <v>41771</v>
      </c>
      <c r="G783" s="44">
        <v>3527</v>
      </c>
      <c r="H783" s="243">
        <f t="shared" si="13"/>
        <v>0</v>
      </c>
      <c r="I783" s="214"/>
    </row>
    <row r="784" spans="1:9" ht="15.75" x14ac:dyDescent="0.25">
      <c r="A784" s="216"/>
      <c r="B784" s="342" t="s">
        <v>1220</v>
      </c>
      <c r="C784" s="343" t="s">
        <v>2998</v>
      </c>
      <c r="D784" s="214" t="s">
        <v>8</v>
      </c>
      <c r="E784" s="235">
        <v>720</v>
      </c>
      <c r="F784" s="35">
        <v>41771</v>
      </c>
      <c r="G784" s="44">
        <v>720</v>
      </c>
      <c r="H784" s="243">
        <f t="shared" si="13"/>
        <v>0</v>
      </c>
      <c r="I784" s="214"/>
    </row>
    <row r="785" spans="1:9" ht="15.75" x14ac:dyDescent="0.25">
      <c r="A785" s="216"/>
      <c r="B785" s="342" t="s">
        <v>1221</v>
      </c>
      <c r="C785" s="343" t="s">
        <v>2998</v>
      </c>
      <c r="D785" s="214" t="s">
        <v>183</v>
      </c>
      <c r="E785" s="235">
        <v>36641</v>
      </c>
      <c r="F785" s="35">
        <v>41775</v>
      </c>
      <c r="G785" s="44">
        <v>36641</v>
      </c>
      <c r="H785" s="243">
        <f t="shared" si="13"/>
        <v>0</v>
      </c>
      <c r="I785" s="214"/>
    </row>
    <row r="786" spans="1:9" ht="15.75" x14ac:dyDescent="0.25">
      <c r="A786" s="216"/>
      <c r="B786" s="342" t="s">
        <v>1222</v>
      </c>
      <c r="C786" s="343" t="s">
        <v>2998</v>
      </c>
      <c r="D786" s="214" t="s">
        <v>55</v>
      </c>
      <c r="E786" s="235">
        <v>6839</v>
      </c>
      <c r="F786" s="38" t="s">
        <v>3129</v>
      </c>
      <c r="G786" s="44">
        <v>6839</v>
      </c>
      <c r="H786" s="243">
        <f t="shared" si="13"/>
        <v>0</v>
      </c>
      <c r="I786" s="214"/>
    </row>
    <row r="787" spans="1:9" ht="15.75" x14ac:dyDescent="0.25">
      <c r="A787" s="216"/>
      <c r="B787" s="342" t="s">
        <v>1224</v>
      </c>
      <c r="C787" s="343" t="s">
        <v>2998</v>
      </c>
      <c r="D787" s="214" t="s">
        <v>3130</v>
      </c>
      <c r="E787" s="235">
        <v>1095</v>
      </c>
      <c r="F787" s="35">
        <v>41771</v>
      </c>
      <c r="G787" s="44">
        <v>1095</v>
      </c>
      <c r="H787" s="243">
        <f t="shared" si="13"/>
        <v>0</v>
      </c>
      <c r="I787" s="214"/>
    </row>
    <row r="788" spans="1:9" ht="15.75" x14ac:dyDescent="0.25">
      <c r="A788" s="216"/>
      <c r="B788" s="342" t="s">
        <v>1225</v>
      </c>
      <c r="C788" s="343" t="s">
        <v>2998</v>
      </c>
      <c r="D788" s="214" t="s">
        <v>8</v>
      </c>
      <c r="E788" s="235">
        <v>3914</v>
      </c>
      <c r="F788" s="35">
        <v>41771</v>
      </c>
      <c r="G788" s="44">
        <v>3914</v>
      </c>
      <c r="H788" s="243">
        <f t="shared" si="13"/>
        <v>0</v>
      </c>
      <c r="I788" s="214"/>
    </row>
    <row r="789" spans="1:9" ht="15.75" x14ac:dyDescent="0.25">
      <c r="A789" s="216"/>
      <c r="B789" s="342" t="s">
        <v>1226</v>
      </c>
      <c r="C789" s="343" t="s">
        <v>2998</v>
      </c>
      <c r="D789" s="214" t="s">
        <v>8</v>
      </c>
      <c r="E789" s="235">
        <v>727</v>
      </c>
      <c r="F789" s="35">
        <v>41771</v>
      </c>
      <c r="G789" s="44">
        <v>727</v>
      </c>
      <c r="H789" s="243">
        <f t="shared" si="13"/>
        <v>0</v>
      </c>
      <c r="I789" s="214"/>
    </row>
    <row r="790" spans="1:9" ht="15.75" x14ac:dyDescent="0.25">
      <c r="A790" s="216"/>
      <c r="B790" s="342" t="s">
        <v>1227</v>
      </c>
      <c r="C790" s="343" t="s">
        <v>2998</v>
      </c>
      <c r="D790" s="214" t="s">
        <v>8</v>
      </c>
      <c r="E790" s="235">
        <v>3175</v>
      </c>
      <c r="F790" s="35">
        <v>41771</v>
      </c>
      <c r="G790" s="44">
        <v>3175</v>
      </c>
      <c r="H790" s="243">
        <f t="shared" si="13"/>
        <v>0</v>
      </c>
      <c r="I790" s="214"/>
    </row>
    <row r="791" spans="1:9" ht="15.75" x14ac:dyDescent="0.25">
      <c r="A791" s="216"/>
      <c r="B791" s="342" t="s">
        <v>1229</v>
      </c>
      <c r="C791" s="343" t="s">
        <v>2998</v>
      </c>
      <c r="D791" s="214" t="s">
        <v>16</v>
      </c>
      <c r="E791" s="235">
        <v>71475</v>
      </c>
      <c r="F791" s="35">
        <v>41781</v>
      </c>
      <c r="G791" s="44">
        <v>71475</v>
      </c>
      <c r="H791" s="243">
        <f t="shared" si="13"/>
        <v>0</v>
      </c>
      <c r="I791" s="214"/>
    </row>
    <row r="792" spans="1:9" ht="15.75" x14ac:dyDescent="0.25">
      <c r="A792" s="216"/>
      <c r="B792" s="342" t="s">
        <v>1230</v>
      </c>
      <c r="C792" s="343" t="s">
        <v>2998</v>
      </c>
      <c r="D792" s="214" t="s">
        <v>3131</v>
      </c>
      <c r="E792" s="235">
        <v>8343.5</v>
      </c>
      <c r="F792" s="38" t="s">
        <v>3132</v>
      </c>
      <c r="G792" s="44">
        <v>8343.5</v>
      </c>
      <c r="H792" s="243">
        <f t="shared" si="13"/>
        <v>0</v>
      </c>
      <c r="I792" s="214" t="s">
        <v>21</v>
      </c>
    </row>
    <row r="793" spans="1:9" ht="15.75" x14ac:dyDescent="0.25">
      <c r="A793" s="216"/>
      <c r="B793" s="342" t="s">
        <v>1231</v>
      </c>
      <c r="C793" s="343" t="s">
        <v>2998</v>
      </c>
      <c r="D793" s="214" t="s">
        <v>74</v>
      </c>
      <c r="E793" s="235">
        <v>5493</v>
      </c>
      <c r="F793" s="35">
        <v>41771</v>
      </c>
      <c r="G793" s="44">
        <v>5493</v>
      </c>
      <c r="H793" s="243">
        <f t="shared" si="13"/>
        <v>0</v>
      </c>
      <c r="I793" s="214"/>
    </row>
    <row r="794" spans="1:9" ht="15.75" x14ac:dyDescent="0.25">
      <c r="A794" s="216"/>
      <c r="B794" s="342" t="s">
        <v>1232</v>
      </c>
      <c r="C794" s="343" t="s">
        <v>2998</v>
      </c>
      <c r="D794" s="214" t="s">
        <v>136</v>
      </c>
      <c r="E794" s="235">
        <v>786</v>
      </c>
      <c r="F794" s="35">
        <v>41771</v>
      </c>
      <c r="G794" s="44">
        <v>786</v>
      </c>
      <c r="H794" s="243">
        <f t="shared" si="13"/>
        <v>0</v>
      </c>
      <c r="I794" s="214"/>
    </row>
    <row r="795" spans="1:9" ht="15.75" x14ac:dyDescent="0.25">
      <c r="A795" s="216"/>
      <c r="B795" s="342" t="s">
        <v>1234</v>
      </c>
      <c r="C795" s="343" t="s">
        <v>2998</v>
      </c>
      <c r="D795" s="214" t="s">
        <v>2961</v>
      </c>
      <c r="E795" s="235">
        <v>35749</v>
      </c>
      <c r="F795" s="47" t="s">
        <v>3133</v>
      </c>
      <c r="G795" s="44">
        <v>35749</v>
      </c>
      <c r="H795" s="243">
        <f t="shared" si="13"/>
        <v>0</v>
      </c>
      <c r="I795" s="214"/>
    </row>
    <row r="796" spans="1:9" ht="15.75" x14ac:dyDescent="0.25">
      <c r="A796" s="216"/>
      <c r="B796" s="342" t="s">
        <v>1235</v>
      </c>
      <c r="C796" s="343" t="s">
        <v>2998</v>
      </c>
      <c r="D796" s="214" t="s">
        <v>47</v>
      </c>
      <c r="E796" s="235">
        <v>2851</v>
      </c>
      <c r="F796" s="35">
        <v>41772</v>
      </c>
      <c r="G796" s="44">
        <v>2851</v>
      </c>
      <c r="H796" s="243">
        <f t="shared" si="13"/>
        <v>0</v>
      </c>
      <c r="I796" s="214" t="s">
        <v>217</v>
      </c>
    </row>
    <row r="797" spans="1:9" ht="15.75" x14ac:dyDescent="0.25">
      <c r="A797" s="275"/>
      <c r="B797" s="342" t="s">
        <v>1236</v>
      </c>
      <c r="C797" s="343" t="s">
        <v>2998</v>
      </c>
      <c r="D797" s="214" t="s">
        <v>57</v>
      </c>
      <c r="E797" s="235">
        <v>1175</v>
      </c>
      <c r="F797" s="35">
        <v>41772</v>
      </c>
      <c r="G797" s="56">
        <v>1175</v>
      </c>
      <c r="H797" s="243">
        <f t="shared" si="13"/>
        <v>0</v>
      </c>
      <c r="I797" s="214" t="s">
        <v>217</v>
      </c>
    </row>
    <row r="798" spans="1:9" ht="15.75" x14ac:dyDescent="0.25">
      <c r="A798" s="216"/>
      <c r="B798" s="342" t="s">
        <v>1237</v>
      </c>
      <c r="C798" s="343" t="s">
        <v>2998</v>
      </c>
      <c r="D798" s="214" t="s">
        <v>130</v>
      </c>
      <c r="E798" s="235">
        <v>7539</v>
      </c>
      <c r="F798" s="35">
        <v>41772</v>
      </c>
      <c r="G798" s="56">
        <v>7539</v>
      </c>
      <c r="H798" s="243">
        <f t="shared" si="13"/>
        <v>0</v>
      </c>
      <c r="I798" s="214" t="s">
        <v>21</v>
      </c>
    </row>
    <row r="799" spans="1:9" ht="15.75" x14ac:dyDescent="0.25">
      <c r="A799" s="216"/>
      <c r="B799" s="342" t="s">
        <v>1238</v>
      </c>
      <c r="C799" s="343" t="s">
        <v>2998</v>
      </c>
      <c r="D799" s="214" t="s">
        <v>29</v>
      </c>
      <c r="E799" s="235">
        <v>4408</v>
      </c>
      <c r="F799" s="35">
        <v>41772</v>
      </c>
      <c r="G799" s="56">
        <v>4408</v>
      </c>
      <c r="H799" s="243">
        <f t="shared" si="13"/>
        <v>0</v>
      </c>
      <c r="I799" s="214" t="s">
        <v>217</v>
      </c>
    </row>
    <row r="800" spans="1:9" ht="15.75" x14ac:dyDescent="0.25">
      <c r="A800" s="216"/>
      <c r="B800" s="342" t="s">
        <v>1240</v>
      </c>
      <c r="C800" s="343" t="s">
        <v>2998</v>
      </c>
      <c r="D800" s="214" t="s">
        <v>32</v>
      </c>
      <c r="E800" s="235">
        <v>10473</v>
      </c>
      <c r="F800" s="35">
        <v>41772</v>
      </c>
      <c r="G800" s="56">
        <v>10473</v>
      </c>
      <c r="H800" s="243">
        <f t="shared" si="13"/>
        <v>0</v>
      </c>
      <c r="I800" s="214" t="s">
        <v>217</v>
      </c>
    </row>
    <row r="801" spans="1:9" ht="15.75" x14ac:dyDescent="0.25">
      <c r="A801" s="216"/>
      <c r="B801" s="342" t="s">
        <v>1241</v>
      </c>
      <c r="C801" s="343" t="s">
        <v>2998</v>
      </c>
      <c r="D801" s="220" t="s">
        <v>3114</v>
      </c>
      <c r="E801" s="241">
        <v>0</v>
      </c>
      <c r="F801" s="35"/>
      <c r="G801" s="44"/>
      <c r="H801" s="243">
        <f t="shared" si="13"/>
        <v>0</v>
      </c>
      <c r="I801" s="214" t="s">
        <v>512</v>
      </c>
    </row>
    <row r="802" spans="1:9" ht="15.75" x14ac:dyDescent="0.25">
      <c r="A802" s="216"/>
      <c r="B802" s="342" t="s">
        <v>1243</v>
      </c>
      <c r="C802" s="343" t="s">
        <v>2998</v>
      </c>
      <c r="D802" s="214" t="s">
        <v>366</v>
      </c>
      <c r="E802" s="235">
        <v>2309</v>
      </c>
      <c r="F802" s="35">
        <v>41772</v>
      </c>
      <c r="G802" s="44">
        <v>2309</v>
      </c>
      <c r="H802" s="243">
        <f t="shared" si="13"/>
        <v>0</v>
      </c>
      <c r="I802" s="214" t="s">
        <v>21</v>
      </c>
    </row>
    <row r="803" spans="1:9" ht="15.75" x14ac:dyDescent="0.25">
      <c r="A803" s="216"/>
      <c r="B803" s="342" t="s">
        <v>1244</v>
      </c>
      <c r="C803" s="343" t="s">
        <v>2998</v>
      </c>
      <c r="D803" s="214" t="s">
        <v>2972</v>
      </c>
      <c r="E803" s="235">
        <v>15861</v>
      </c>
      <c r="F803" s="35">
        <v>41774</v>
      </c>
      <c r="G803" s="44">
        <v>15861</v>
      </c>
      <c r="H803" s="243">
        <f t="shared" si="13"/>
        <v>0</v>
      </c>
      <c r="I803" s="214" t="s">
        <v>21</v>
      </c>
    </row>
    <row r="804" spans="1:9" ht="15.75" x14ac:dyDescent="0.25">
      <c r="A804" s="216"/>
      <c r="B804" s="342" t="s">
        <v>1246</v>
      </c>
      <c r="C804" s="343" t="s">
        <v>2998</v>
      </c>
      <c r="D804" s="214" t="s">
        <v>1782</v>
      </c>
      <c r="E804" s="235">
        <v>938.5</v>
      </c>
      <c r="F804" s="35">
        <v>41772</v>
      </c>
      <c r="G804" s="44">
        <v>938.5</v>
      </c>
      <c r="H804" s="243">
        <f t="shared" si="13"/>
        <v>0</v>
      </c>
      <c r="I804" s="214" t="s">
        <v>217</v>
      </c>
    </row>
    <row r="805" spans="1:9" ht="15.75" x14ac:dyDescent="0.25">
      <c r="A805" s="216"/>
      <c r="B805" s="342" t="s">
        <v>1247</v>
      </c>
      <c r="C805" s="343" t="s">
        <v>2998</v>
      </c>
      <c r="D805" s="214" t="s">
        <v>152</v>
      </c>
      <c r="E805" s="235">
        <v>871</v>
      </c>
      <c r="F805" s="35">
        <v>41772</v>
      </c>
      <c r="G805" s="44">
        <v>871</v>
      </c>
      <c r="H805" s="243">
        <f t="shared" si="13"/>
        <v>0</v>
      </c>
      <c r="I805" s="214" t="s">
        <v>3134</v>
      </c>
    </row>
    <row r="806" spans="1:9" ht="15.75" x14ac:dyDescent="0.25">
      <c r="A806" s="216"/>
      <c r="B806" s="342" t="s">
        <v>1248</v>
      </c>
      <c r="C806" s="343" t="s">
        <v>2998</v>
      </c>
      <c r="D806" s="214" t="s">
        <v>3135</v>
      </c>
      <c r="E806" s="235">
        <v>1598.5</v>
      </c>
      <c r="F806" s="35">
        <v>41772</v>
      </c>
      <c r="G806" s="44">
        <v>1598.5</v>
      </c>
      <c r="H806" s="243">
        <f t="shared" si="13"/>
        <v>0</v>
      </c>
      <c r="I806" s="214" t="s">
        <v>217</v>
      </c>
    </row>
    <row r="807" spans="1:9" ht="15.75" x14ac:dyDescent="0.25">
      <c r="A807" s="216"/>
      <c r="B807" s="342" t="s">
        <v>1249</v>
      </c>
      <c r="C807" s="343" t="s">
        <v>2998</v>
      </c>
      <c r="D807" s="214" t="s">
        <v>106</v>
      </c>
      <c r="E807" s="235">
        <v>12745</v>
      </c>
      <c r="F807" s="35">
        <v>41780</v>
      </c>
      <c r="G807" s="44">
        <v>12745</v>
      </c>
      <c r="H807" s="243">
        <f t="shared" si="13"/>
        <v>0</v>
      </c>
      <c r="I807" s="214"/>
    </row>
    <row r="808" spans="1:9" ht="15.75" x14ac:dyDescent="0.25">
      <c r="A808" s="216"/>
      <c r="B808" s="342" t="s">
        <v>1250</v>
      </c>
      <c r="C808" s="343" t="s">
        <v>2998</v>
      </c>
      <c r="D808" s="214" t="s">
        <v>22</v>
      </c>
      <c r="E808" s="235">
        <v>1375</v>
      </c>
      <c r="F808" s="35">
        <v>41771</v>
      </c>
      <c r="G808" s="44">
        <v>1375</v>
      </c>
      <c r="H808" s="243">
        <f t="shared" si="13"/>
        <v>0</v>
      </c>
      <c r="I808" s="214"/>
    </row>
    <row r="809" spans="1:9" ht="15.75" x14ac:dyDescent="0.25">
      <c r="A809" s="216"/>
      <c r="B809" s="342" t="s">
        <v>1251</v>
      </c>
      <c r="C809" s="343" t="s">
        <v>2998</v>
      </c>
      <c r="D809" s="214" t="s">
        <v>51</v>
      </c>
      <c r="E809" s="235">
        <v>1305</v>
      </c>
      <c r="F809" s="35">
        <v>41771</v>
      </c>
      <c r="G809" s="44">
        <v>1305</v>
      </c>
      <c r="H809" s="243">
        <f t="shared" si="13"/>
        <v>0</v>
      </c>
      <c r="I809" s="214"/>
    </row>
    <row r="810" spans="1:9" ht="15.75" x14ac:dyDescent="0.25">
      <c r="A810" s="216"/>
      <c r="B810" s="342" t="s">
        <v>1252</v>
      </c>
      <c r="C810" s="343" t="s">
        <v>2998</v>
      </c>
      <c r="D810" s="214" t="s">
        <v>237</v>
      </c>
      <c r="E810" s="235">
        <v>956</v>
      </c>
      <c r="F810" s="35">
        <v>41772</v>
      </c>
      <c r="G810" s="44">
        <v>956</v>
      </c>
      <c r="H810" s="243">
        <f t="shared" si="13"/>
        <v>0</v>
      </c>
      <c r="I810" s="214" t="s">
        <v>21</v>
      </c>
    </row>
    <row r="811" spans="1:9" ht="15.75" x14ac:dyDescent="0.25">
      <c r="A811" s="216"/>
      <c r="B811" s="342" t="s">
        <v>1253</v>
      </c>
      <c r="C811" s="343" t="s">
        <v>2998</v>
      </c>
      <c r="D811" s="214" t="s">
        <v>59</v>
      </c>
      <c r="E811" s="235">
        <v>22799</v>
      </c>
      <c r="F811" s="38" t="s">
        <v>3447</v>
      </c>
      <c r="G811" s="44">
        <v>22799</v>
      </c>
      <c r="H811" s="243">
        <f t="shared" si="13"/>
        <v>0</v>
      </c>
      <c r="I811" s="214"/>
    </row>
    <row r="812" spans="1:9" ht="15.75" x14ac:dyDescent="0.25">
      <c r="A812" s="216"/>
      <c r="B812" s="342" t="s">
        <v>1254</v>
      </c>
      <c r="C812" s="343" t="s">
        <v>2998</v>
      </c>
      <c r="D812" s="214" t="s">
        <v>106</v>
      </c>
      <c r="E812" s="235">
        <v>102398.95</v>
      </c>
      <c r="F812" s="35">
        <v>41773</v>
      </c>
      <c r="G812" s="44">
        <v>102398.95</v>
      </c>
      <c r="H812" s="243">
        <f t="shared" si="13"/>
        <v>0</v>
      </c>
      <c r="I812" s="214"/>
    </row>
    <row r="813" spans="1:9" ht="15.75" x14ac:dyDescent="0.25">
      <c r="A813" s="216"/>
      <c r="B813" s="342" t="s">
        <v>1255</v>
      </c>
      <c r="C813" s="343" t="s">
        <v>2998</v>
      </c>
      <c r="D813" s="214" t="s">
        <v>508</v>
      </c>
      <c r="E813" s="235">
        <v>32975.5</v>
      </c>
      <c r="F813" s="35">
        <v>41771</v>
      </c>
      <c r="G813" s="44">
        <v>32975.5</v>
      </c>
      <c r="H813" s="243">
        <f t="shared" si="13"/>
        <v>0</v>
      </c>
      <c r="I813" s="214"/>
    </row>
    <row r="814" spans="1:9" ht="15.75" x14ac:dyDescent="0.25">
      <c r="A814" s="216"/>
      <c r="B814" s="342" t="s">
        <v>1256</v>
      </c>
      <c r="C814" s="343" t="s">
        <v>2998</v>
      </c>
      <c r="D814" s="214" t="s">
        <v>106</v>
      </c>
      <c r="E814" s="235">
        <v>143094</v>
      </c>
      <c r="F814" s="35">
        <v>41780</v>
      </c>
      <c r="G814" s="44">
        <v>143094</v>
      </c>
      <c r="H814" s="243">
        <f t="shared" si="13"/>
        <v>0</v>
      </c>
      <c r="I814" s="214"/>
    </row>
    <row r="815" spans="1:9" ht="15.75" x14ac:dyDescent="0.25">
      <c r="A815" s="216"/>
      <c r="B815" s="342" t="s">
        <v>1257</v>
      </c>
      <c r="C815" s="343" t="s">
        <v>2998</v>
      </c>
      <c r="D815" s="220" t="s">
        <v>3114</v>
      </c>
      <c r="E815" s="241">
        <v>0</v>
      </c>
      <c r="F815" s="35"/>
      <c r="G815" s="44"/>
      <c r="H815" s="243">
        <f t="shared" si="13"/>
        <v>0</v>
      </c>
      <c r="I815" s="214" t="s">
        <v>3136</v>
      </c>
    </row>
    <row r="816" spans="1:9" ht="15.75" x14ac:dyDescent="0.25">
      <c r="A816" s="216"/>
      <c r="B816" s="342" t="s">
        <v>1259</v>
      </c>
      <c r="C816" s="343" t="s">
        <v>2998</v>
      </c>
      <c r="D816" s="214" t="s">
        <v>106</v>
      </c>
      <c r="E816" s="235">
        <v>412338</v>
      </c>
      <c r="F816" s="35">
        <v>41789</v>
      </c>
      <c r="G816" s="44">
        <v>412338</v>
      </c>
      <c r="H816" s="243">
        <f t="shared" si="13"/>
        <v>0</v>
      </c>
      <c r="I816" s="214"/>
    </row>
    <row r="817" spans="1:9" ht="15.75" x14ac:dyDescent="0.25">
      <c r="A817" s="216"/>
      <c r="B817" s="342" t="s">
        <v>1260</v>
      </c>
      <c r="C817" s="343" t="s">
        <v>2998</v>
      </c>
      <c r="D817" s="214" t="s">
        <v>106</v>
      </c>
      <c r="E817" s="235">
        <v>236824</v>
      </c>
      <c r="F817" s="35">
        <v>41780</v>
      </c>
      <c r="G817" s="44">
        <v>236824</v>
      </c>
      <c r="H817" s="243">
        <f t="shared" si="13"/>
        <v>0</v>
      </c>
      <c r="I817" s="214"/>
    </row>
    <row r="818" spans="1:9" ht="15.75" x14ac:dyDescent="0.25">
      <c r="A818" s="216"/>
      <c r="B818" s="342" t="s">
        <v>1261</v>
      </c>
      <c r="C818" s="343" t="s">
        <v>2998</v>
      </c>
      <c r="D818" s="214" t="s">
        <v>3137</v>
      </c>
      <c r="E818" s="235">
        <v>2489.5</v>
      </c>
      <c r="F818" s="35">
        <v>41771</v>
      </c>
      <c r="G818" s="44">
        <v>2489.5</v>
      </c>
      <c r="H818" s="243">
        <f t="shared" si="13"/>
        <v>0</v>
      </c>
      <c r="I818" s="214"/>
    </row>
    <row r="819" spans="1:9" ht="15.75" x14ac:dyDescent="0.25">
      <c r="A819" s="216"/>
      <c r="B819" s="342" t="s">
        <v>1262</v>
      </c>
      <c r="C819" s="343" t="s">
        <v>2998</v>
      </c>
      <c r="D819" s="214" t="s">
        <v>351</v>
      </c>
      <c r="E819" s="235">
        <v>2710.4</v>
      </c>
      <c r="F819" s="35">
        <v>41772</v>
      </c>
      <c r="G819" s="44">
        <v>2710.4</v>
      </c>
      <c r="H819" s="243">
        <f t="shared" si="13"/>
        <v>0</v>
      </c>
      <c r="I819" s="214" t="s">
        <v>65</v>
      </c>
    </row>
    <row r="820" spans="1:9" ht="15.75" x14ac:dyDescent="0.25">
      <c r="A820" s="216"/>
      <c r="B820" s="342" t="s">
        <v>1263</v>
      </c>
      <c r="C820" s="343" t="s">
        <v>2998</v>
      </c>
      <c r="D820" s="214" t="s">
        <v>106</v>
      </c>
      <c r="E820" s="235">
        <v>99494</v>
      </c>
      <c r="F820" s="35">
        <v>41773</v>
      </c>
      <c r="G820" s="44">
        <v>99494</v>
      </c>
      <c r="H820" s="243">
        <f t="shared" si="13"/>
        <v>0</v>
      </c>
      <c r="I820" s="214"/>
    </row>
    <row r="821" spans="1:9" ht="15.75" x14ac:dyDescent="0.25">
      <c r="A821" s="216"/>
      <c r="B821" s="342" t="s">
        <v>1264</v>
      </c>
      <c r="C821" s="343" t="s">
        <v>2998</v>
      </c>
      <c r="D821" s="214" t="s">
        <v>80</v>
      </c>
      <c r="E821" s="235">
        <v>1750.3</v>
      </c>
      <c r="F821" s="35">
        <v>41772</v>
      </c>
      <c r="G821" s="44">
        <v>1750.3</v>
      </c>
      <c r="H821" s="243">
        <f t="shared" si="13"/>
        <v>0</v>
      </c>
      <c r="I821" s="214" t="s">
        <v>65</v>
      </c>
    </row>
    <row r="822" spans="1:9" ht="15.75" x14ac:dyDescent="0.25">
      <c r="A822" s="216"/>
      <c r="B822" s="342" t="s">
        <v>1265</v>
      </c>
      <c r="C822" s="343" t="s">
        <v>2998</v>
      </c>
      <c r="D822" s="214" t="s">
        <v>78</v>
      </c>
      <c r="E822" s="235">
        <v>2316.1</v>
      </c>
      <c r="F822" s="35">
        <v>41772</v>
      </c>
      <c r="G822" s="44">
        <v>2316.1</v>
      </c>
      <c r="H822" s="243">
        <f t="shared" si="13"/>
        <v>0</v>
      </c>
      <c r="I822" s="214" t="s">
        <v>65</v>
      </c>
    </row>
    <row r="823" spans="1:9" ht="15.75" x14ac:dyDescent="0.25">
      <c r="A823" s="216"/>
      <c r="B823" s="342" t="s">
        <v>1266</v>
      </c>
      <c r="C823" s="343" t="s">
        <v>2998</v>
      </c>
      <c r="D823" s="214" t="s">
        <v>144</v>
      </c>
      <c r="E823" s="235">
        <v>3024</v>
      </c>
      <c r="F823" s="35">
        <v>41772</v>
      </c>
      <c r="G823" s="44">
        <v>3024</v>
      </c>
      <c r="H823" s="243">
        <f t="shared" si="13"/>
        <v>0</v>
      </c>
      <c r="I823" s="214" t="s">
        <v>65</v>
      </c>
    </row>
    <row r="824" spans="1:9" ht="15.75" x14ac:dyDescent="0.25">
      <c r="A824" s="216"/>
      <c r="B824" s="342" t="s">
        <v>1267</v>
      </c>
      <c r="C824" s="343" t="s">
        <v>2998</v>
      </c>
      <c r="D824" s="214" t="s">
        <v>1084</v>
      </c>
      <c r="E824" s="235">
        <v>3621.6</v>
      </c>
      <c r="F824" s="35">
        <v>41773</v>
      </c>
      <c r="G824" s="44">
        <v>3621.6</v>
      </c>
      <c r="H824" s="243">
        <f t="shared" si="13"/>
        <v>0</v>
      </c>
      <c r="I824" s="214" t="s">
        <v>65</v>
      </c>
    </row>
    <row r="825" spans="1:9" ht="15.75" x14ac:dyDescent="0.25">
      <c r="A825" s="216"/>
      <c r="B825" s="342" t="s">
        <v>1268</v>
      </c>
      <c r="C825" s="343" t="s">
        <v>2998</v>
      </c>
      <c r="D825" s="214" t="s">
        <v>260</v>
      </c>
      <c r="E825" s="235">
        <v>1812</v>
      </c>
      <c r="F825" s="35">
        <v>41771</v>
      </c>
      <c r="G825" s="44">
        <v>1812</v>
      </c>
      <c r="H825" s="243">
        <f t="shared" si="13"/>
        <v>0</v>
      </c>
      <c r="I825" s="214" t="s">
        <v>543</v>
      </c>
    </row>
    <row r="826" spans="1:9" ht="15.75" x14ac:dyDescent="0.25">
      <c r="A826" s="216"/>
      <c r="B826" s="342" t="s">
        <v>1269</v>
      </c>
      <c r="C826" s="343" t="s">
        <v>2998</v>
      </c>
      <c r="D826" s="220" t="s">
        <v>3114</v>
      </c>
      <c r="E826" s="241">
        <v>0</v>
      </c>
      <c r="F826" s="35"/>
      <c r="G826" s="44"/>
      <c r="H826" s="243">
        <f t="shared" si="13"/>
        <v>0</v>
      </c>
      <c r="I826" s="214" t="s">
        <v>3128</v>
      </c>
    </row>
    <row r="827" spans="1:9" ht="15.75" x14ac:dyDescent="0.25">
      <c r="A827" s="216"/>
      <c r="B827" s="342" t="s">
        <v>1270</v>
      </c>
      <c r="C827" s="343" t="s">
        <v>2998</v>
      </c>
      <c r="D827" s="214" t="s">
        <v>233</v>
      </c>
      <c r="E827" s="235">
        <v>846</v>
      </c>
      <c r="F827" s="35">
        <v>41772</v>
      </c>
      <c r="G827" s="44">
        <v>846</v>
      </c>
      <c r="H827" s="243">
        <f t="shared" si="13"/>
        <v>0</v>
      </c>
      <c r="I827" s="214" t="s">
        <v>65</v>
      </c>
    </row>
    <row r="828" spans="1:9" ht="15.75" x14ac:dyDescent="0.25">
      <c r="A828" s="216"/>
      <c r="B828" s="342" t="s">
        <v>1271</v>
      </c>
      <c r="C828" s="343" t="s">
        <v>2998</v>
      </c>
      <c r="D828" s="329" t="s">
        <v>3114</v>
      </c>
      <c r="E828" s="330">
        <v>0</v>
      </c>
      <c r="F828" s="35"/>
      <c r="G828" s="44"/>
      <c r="H828" s="243">
        <f t="shared" si="13"/>
        <v>0</v>
      </c>
      <c r="I828" s="214" t="s">
        <v>3128</v>
      </c>
    </row>
    <row r="829" spans="1:9" ht="15.75" x14ac:dyDescent="0.25">
      <c r="A829" s="216"/>
      <c r="B829" s="342" t="s">
        <v>1272</v>
      </c>
      <c r="C829" s="343" t="s">
        <v>2998</v>
      </c>
      <c r="D829" s="214" t="s">
        <v>304</v>
      </c>
      <c r="E829" s="235">
        <v>18781.2</v>
      </c>
      <c r="F829" s="35">
        <v>41772</v>
      </c>
      <c r="G829" s="44">
        <v>18781.2</v>
      </c>
      <c r="H829" s="243">
        <f t="shared" si="13"/>
        <v>0</v>
      </c>
      <c r="I829" s="214" t="s">
        <v>65</v>
      </c>
    </row>
    <row r="830" spans="1:9" ht="15.75" x14ac:dyDescent="0.25">
      <c r="A830" s="216"/>
      <c r="B830" s="342" t="s">
        <v>1273</v>
      </c>
      <c r="C830" s="343" t="s">
        <v>2998</v>
      </c>
      <c r="D830" s="214" t="s">
        <v>349</v>
      </c>
      <c r="E830" s="235">
        <v>6425.4</v>
      </c>
      <c r="F830" s="35">
        <v>41772</v>
      </c>
      <c r="G830" s="56">
        <v>6425.4</v>
      </c>
      <c r="H830" s="243">
        <f t="shared" si="13"/>
        <v>0</v>
      </c>
      <c r="I830" s="214" t="s">
        <v>65</v>
      </c>
    </row>
    <row r="831" spans="1:9" ht="15.75" x14ac:dyDescent="0.25">
      <c r="A831" s="216"/>
      <c r="B831" s="342" t="s">
        <v>1274</v>
      </c>
      <c r="C831" s="343" t="s">
        <v>2998</v>
      </c>
      <c r="D831" s="214" t="s">
        <v>690</v>
      </c>
      <c r="E831" s="235">
        <v>15361.2</v>
      </c>
      <c r="F831" s="35">
        <v>41772</v>
      </c>
      <c r="G831" s="56">
        <v>15361.2</v>
      </c>
      <c r="H831" s="243">
        <f t="shared" si="13"/>
        <v>0</v>
      </c>
      <c r="I831" s="214" t="s">
        <v>65</v>
      </c>
    </row>
    <row r="832" spans="1:9" ht="15.75" x14ac:dyDescent="0.25">
      <c r="A832" s="216"/>
      <c r="B832" s="342" t="s">
        <v>1275</v>
      </c>
      <c r="C832" s="343" t="s">
        <v>2998</v>
      </c>
      <c r="D832" s="214" t="s">
        <v>1832</v>
      </c>
      <c r="E832" s="235">
        <v>23753.3</v>
      </c>
      <c r="F832" s="35">
        <v>41772</v>
      </c>
      <c r="G832" s="56">
        <v>23753.3</v>
      </c>
      <c r="H832" s="243">
        <f t="shared" si="13"/>
        <v>0</v>
      </c>
      <c r="I832" s="214" t="s">
        <v>65</v>
      </c>
    </row>
    <row r="833" spans="1:9" ht="15.75" x14ac:dyDescent="0.25">
      <c r="A833" s="216"/>
      <c r="B833" s="342" t="s">
        <v>1276</v>
      </c>
      <c r="C833" s="343" t="s">
        <v>2998</v>
      </c>
      <c r="D833" s="214" t="s">
        <v>96</v>
      </c>
      <c r="E833" s="235">
        <v>20736</v>
      </c>
      <c r="F833" s="35">
        <v>41772</v>
      </c>
      <c r="G833" s="56">
        <v>20736</v>
      </c>
      <c r="H833" s="243">
        <f t="shared" si="13"/>
        <v>0</v>
      </c>
      <c r="I833" s="214" t="s">
        <v>162</v>
      </c>
    </row>
    <row r="834" spans="1:9" ht="15.75" x14ac:dyDescent="0.25">
      <c r="A834" s="216"/>
      <c r="B834" s="342" t="s">
        <v>1277</v>
      </c>
      <c r="C834" s="343" t="s">
        <v>2998</v>
      </c>
      <c r="D834" s="214" t="s">
        <v>8</v>
      </c>
      <c r="E834" s="235">
        <v>1454</v>
      </c>
      <c r="F834" s="35">
        <v>41771</v>
      </c>
      <c r="G834" s="44">
        <v>1454</v>
      </c>
      <c r="H834" s="243">
        <f t="shared" si="13"/>
        <v>0</v>
      </c>
      <c r="I834" s="214"/>
    </row>
    <row r="835" spans="1:9" ht="15.75" x14ac:dyDescent="0.25">
      <c r="A835" s="216"/>
      <c r="B835" s="342" t="s">
        <v>1278</v>
      </c>
      <c r="C835" s="343" t="s">
        <v>2998</v>
      </c>
      <c r="D835" s="214" t="s">
        <v>666</v>
      </c>
      <c r="E835" s="235">
        <v>12081.6</v>
      </c>
      <c r="F835" s="270" t="s">
        <v>3138</v>
      </c>
      <c r="G835" s="44">
        <v>12081.6</v>
      </c>
      <c r="H835" s="243">
        <f t="shared" si="13"/>
        <v>0</v>
      </c>
      <c r="I835" s="214"/>
    </row>
    <row r="836" spans="1:9" ht="15.75" x14ac:dyDescent="0.25">
      <c r="A836" s="216"/>
      <c r="B836" s="342" t="s">
        <v>1279</v>
      </c>
      <c r="C836" s="343" t="s">
        <v>2998</v>
      </c>
      <c r="D836" s="214" t="s">
        <v>435</v>
      </c>
      <c r="E836" s="235">
        <v>4123.2</v>
      </c>
      <c r="F836" s="39" t="s">
        <v>3139</v>
      </c>
      <c r="G836" s="44">
        <v>4123.2</v>
      </c>
      <c r="H836" s="243">
        <f t="shared" si="13"/>
        <v>0</v>
      </c>
      <c r="I836" s="214"/>
    </row>
    <row r="837" spans="1:9" ht="15.75" x14ac:dyDescent="0.25">
      <c r="A837" s="216"/>
      <c r="B837" s="342" t="s">
        <v>1280</v>
      </c>
      <c r="C837" s="343" t="s">
        <v>2998</v>
      </c>
      <c r="D837" s="214" t="s">
        <v>3140</v>
      </c>
      <c r="E837" s="235">
        <v>8017.45</v>
      </c>
      <c r="F837" s="38" t="s">
        <v>3141</v>
      </c>
      <c r="G837" s="44">
        <v>8017.45</v>
      </c>
      <c r="H837" s="243">
        <f t="shared" si="13"/>
        <v>0</v>
      </c>
      <c r="I837" s="214"/>
    </row>
    <row r="838" spans="1:9" ht="15.75" x14ac:dyDescent="0.25">
      <c r="A838" s="216"/>
      <c r="B838" s="342" t="s">
        <v>1281</v>
      </c>
      <c r="C838" s="343" t="s">
        <v>2998</v>
      </c>
      <c r="D838" s="214" t="s">
        <v>79</v>
      </c>
      <c r="E838" s="235">
        <v>12188.8</v>
      </c>
      <c r="F838" s="35">
        <v>41781</v>
      </c>
      <c r="G838" s="44">
        <v>12188.8</v>
      </c>
      <c r="H838" s="243">
        <f t="shared" si="13"/>
        <v>0</v>
      </c>
      <c r="I838" s="214" t="s">
        <v>27</v>
      </c>
    </row>
    <row r="839" spans="1:9" ht="15.75" x14ac:dyDescent="0.25">
      <c r="A839" s="216"/>
      <c r="B839" s="342" t="s">
        <v>1282</v>
      </c>
      <c r="C839" s="343" t="s">
        <v>2998</v>
      </c>
      <c r="D839" s="214" t="s">
        <v>533</v>
      </c>
      <c r="E839" s="235">
        <v>795.9</v>
      </c>
      <c r="F839" s="35">
        <v>41771</v>
      </c>
      <c r="G839" s="44">
        <v>795.9</v>
      </c>
      <c r="H839" s="243">
        <f t="shared" ref="H839:H902" si="14">E839-G839</f>
        <v>0</v>
      </c>
      <c r="I839" s="214"/>
    </row>
    <row r="840" spans="1:9" ht="15.75" x14ac:dyDescent="0.25">
      <c r="A840" s="216"/>
      <c r="B840" s="342" t="s">
        <v>1283</v>
      </c>
      <c r="C840" s="343" t="s">
        <v>2998</v>
      </c>
      <c r="D840" s="214" t="s">
        <v>152</v>
      </c>
      <c r="E840" s="235">
        <v>5825.5</v>
      </c>
      <c r="F840" s="35">
        <v>41771</v>
      </c>
      <c r="G840" s="44">
        <v>5825.5</v>
      </c>
      <c r="H840" s="243">
        <f t="shared" si="14"/>
        <v>0</v>
      </c>
      <c r="I840" s="214"/>
    </row>
    <row r="841" spans="1:9" ht="15.75" x14ac:dyDescent="0.25">
      <c r="A841" s="216"/>
      <c r="B841" s="342" t="s">
        <v>1285</v>
      </c>
      <c r="C841" s="343" t="s">
        <v>2998</v>
      </c>
      <c r="D841" s="214" t="s">
        <v>172</v>
      </c>
      <c r="E841" s="235">
        <v>10906</v>
      </c>
      <c r="F841" s="35">
        <v>41773</v>
      </c>
      <c r="G841" s="44">
        <v>10906</v>
      </c>
      <c r="H841" s="243">
        <f t="shared" si="14"/>
        <v>0</v>
      </c>
      <c r="I841" s="214" t="s">
        <v>162</v>
      </c>
    </row>
    <row r="842" spans="1:9" ht="15.75" x14ac:dyDescent="0.25">
      <c r="A842" s="216"/>
      <c r="B842" s="342" t="s">
        <v>1286</v>
      </c>
      <c r="C842" s="343" t="s">
        <v>2998</v>
      </c>
      <c r="D842" s="214" t="s">
        <v>1109</v>
      </c>
      <c r="E842" s="235">
        <v>10226.200000000001</v>
      </c>
      <c r="F842" s="35">
        <v>41773</v>
      </c>
      <c r="G842" s="44">
        <v>10226.200000000001</v>
      </c>
      <c r="H842" s="243">
        <f t="shared" si="14"/>
        <v>0</v>
      </c>
      <c r="I842" s="214" t="s">
        <v>162</v>
      </c>
    </row>
    <row r="843" spans="1:9" ht="15.75" x14ac:dyDescent="0.25">
      <c r="A843" s="216"/>
      <c r="B843" s="342" t="s">
        <v>1287</v>
      </c>
      <c r="C843" s="343" t="s">
        <v>2998</v>
      </c>
      <c r="D843" s="214" t="s">
        <v>163</v>
      </c>
      <c r="E843" s="235">
        <v>13576.6</v>
      </c>
      <c r="F843" s="39" t="s">
        <v>3142</v>
      </c>
      <c r="G843" s="44">
        <v>13576.6</v>
      </c>
      <c r="H843" s="243">
        <f t="shared" si="14"/>
        <v>0</v>
      </c>
      <c r="I843" s="214" t="s">
        <v>162</v>
      </c>
    </row>
    <row r="844" spans="1:9" ht="15.75" x14ac:dyDescent="0.25">
      <c r="A844" s="216"/>
      <c r="B844" s="342" t="s">
        <v>1288</v>
      </c>
      <c r="C844" s="343" t="s">
        <v>2998</v>
      </c>
      <c r="D844" s="214" t="s">
        <v>160</v>
      </c>
      <c r="E844" s="235">
        <v>96047.85</v>
      </c>
      <c r="F844" s="340" t="s">
        <v>3143</v>
      </c>
      <c r="G844" s="44">
        <v>96047.85</v>
      </c>
      <c r="H844" s="243">
        <f t="shared" si="14"/>
        <v>0</v>
      </c>
      <c r="I844" s="214" t="s">
        <v>162</v>
      </c>
    </row>
    <row r="845" spans="1:9" ht="15.75" x14ac:dyDescent="0.25">
      <c r="A845" s="216"/>
      <c r="B845" s="342" t="s">
        <v>1289</v>
      </c>
      <c r="C845" s="343" t="s">
        <v>2998</v>
      </c>
      <c r="D845" s="214" t="s">
        <v>160</v>
      </c>
      <c r="E845" s="235">
        <v>17439</v>
      </c>
      <c r="F845" s="340" t="s">
        <v>3144</v>
      </c>
      <c r="G845" s="44">
        <v>17439</v>
      </c>
      <c r="H845" s="243">
        <f t="shared" si="14"/>
        <v>0</v>
      </c>
      <c r="I845" s="214" t="s">
        <v>162</v>
      </c>
    </row>
    <row r="846" spans="1:9" ht="15.75" x14ac:dyDescent="0.25">
      <c r="A846" s="216"/>
      <c r="B846" s="342" t="s">
        <v>1290</v>
      </c>
      <c r="C846" s="343" t="s">
        <v>2998</v>
      </c>
      <c r="D846" s="214" t="s">
        <v>269</v>
      </c>
      <c r="E846" s="235">
        <v>6515.5</v>
      </c>
      <c r="F846" s="35">
        <v>41773</v>
      </c>
      <c r="G846" s="44">
        <v>6515.5</v>
      </c>
      <c r="H846" s="243">
        <f t="shared" si="14"/>
        <v>0</v>
      </c>
      <c r="I846" s="214" t="s">
        <v>162</v>
      </c>
    </row>
    <row r="847" spans="1:9" ht="15.75" x14ac:dyDescent="0.25">
      <c r="A847" s="216"/>
      <c r="B847" s="342" t="s">
        <v>1291</v>
      </c>
      <c r="C847" s="343" t="s">
        <v>2998</v>
      </c>
      <c r="D847" s="214" t="s">
        <v>178</v>
      </c>
      <c r="E847" s="235">
        <v>6613.3</v>
      </c>
      <c r="F847" s="35">
        <v>41773</v>
      </c>
      <c r="G847" s="56">
        <v>6613.3</v>
      </c>
      <c r="H847" s="243">
        <f t="shared" si="14"/>
        <v>0</v>
      </c>
      <c r="I847" s="214" t="s">
        <v>162</v>
      </c>
    </row>
    <row r="848" spans="1:9" ht="15.75" x14ac:dyDescent="0.25">
      <c r="A848" s="216"/>
      <c r="B848" s="342" t="s">
        <v>1292</v>
      </c>
      <c r="C848" s="343" t="s">
        <v>2998</v>
      </c>
      <c r="D848" s="214" t="s">
        <v>22</v>
      </c>
      <c r="E848" s="235">
        <v>6221</v>
      </c>
      <c r="F848" s="35">
        <v>41773</v>
      </c>
      <c r="G848" s="56">
        <v>6221</v>
      </c>
      <c r="H848" s="243">
        <f t="shared" si="14"/>
        <v>0</v>
      </c>
      <c r="I848" s="214" t="s">
        <v>162</v>
      </c>
    </row>
    <row r="849" spans="1:9" ht="15.75" x14ac:dyDescent="0.25">
      <c r="A849" s="216"/>
      <c r="B849" s="342" t="s">
        <v>1294</v>
      </c>
      <c r="C849" s="343" t="s">
        <v>2998</v>
      </c>
      <c r="D849" s="214" t="s">
        <v>168</v>
      </c>
      <c r="E849" s="235">
        <v>14325.5</v>
      </c>
      <c r="F849" s="39" t="s">
        <v>3145</v>
      </c>
      <c r="G849" s="56">
        <v>14325.5</v>
      </c>
      <c r="H849" s="243">
        <f t="shared" si="14"/>
        <v>0</v>
      </c>
      <c r="I849" s="214" t="s">
        <v>162</v>
      </c>
    </row>
    <row r="850" spans="1:9" ht="15.75" x14ac:dyDescent="0.25">
      <c r="A850" s="216"/>
      <c r="B850" s="342" t="s">
        <v>1296</v>
      </c>
      <c r="C850" s="343" t="s">
        <v>2998</v>
      </c>
      <c r="D850" s="214" t="s">
        <v>168</v>
      </c>
      <c r="E850" s="235">
        <v>19658.400000000001</v>
      </c>
      <c r="F850" s="39" t="s">
        <v>3146</v>
      </c>
      <c r="G850" s="56">
        <v>19658.400000000001</v>
      </c>
      <c r="H850" s="243">
        <f t="shared" si="14"/>
        <v>0</v>
      </c>
      <c r="I850" s="214" t="s">
        <v>162</v>
      </c>
    </row>
    <row r="851" spans="1:9" ht="15.75" x14ac:dyDescent="0.25">
      <c r="A851" s="216"/>
      <c r="B851" s="342" t="s">
        <v>1297</v>
      </c>
      <c r="C851" s="343" t="s">
        <v>2998</v>
      </c>
      <c r="D851" s="214" t="s">
        <v>564</v>
      </c>
      <c r="E851" s="235">
        <v>7557.2</v>
      </c>
      <c r="F851" s="35">
        <v>41773</v>
      </c>
      <c r="G851" s="56">
        <v>7557.2</v>
      </c>
      <c r="H851" s="243">
        <f t="shared" si="14"/>
        <v>0</v>
      </c>
      <c r="I851" s="214" t="s">
        <v>162</v>
      </c>
    </row>
    <row r="852" spans="1:9" ht="15.75" x14ac:dyDescent="0.25">
      <c r="A852" s="216"/>
      <c r="B852" s="342" t="s">
        <v>1299</v>
      </c>
      <c r="C852" s="343" t="s">
        <v>2998</v>
      </c>
      <c r="D852" s="214" t="s">
        <v>164</v>
      </c>
      <c r="E852" s="235">
        <v>1251.5999999999999</v>
      </c>
      <c r="F852" s="38" t="s">
        <v>3147</v>
      </c>
      <c r="G852" s="44">
        <v>1251.5999999999999</v>
      </c>
      <c r="H852" s="243">
        <f t="shared" si="14"/>
        <v>0</v>
      </c>
      <c r="I852" s="214" t="s">
        <v>162</v>
      </c>
    </row>
    <row r="853" spans="1:9" ht="15.75" x14ac:dyDescent="0.25">
      <c r="A853" s="216"/>
      <c r="B853" s="342" t="s">
        <v>1300</v>
      </c>
      <c r="C853" s="343" t="s">
        <v>2998</v>
      </c>
      <c r="D853" s="214" t="s">
        <v>358</v>
      </c>
      <c r="E853" s="235">
        <v>40941</v>
      </c>
      <c r="F853" s="47" t="s">
        <v>3148</v>
      </c>
      <c r="G853" s="44">
        <v>40941</v>
      </c>
      <c r="H853" s="243">
        <f t="shared" si="14"/>
        <v>0</v>
      </c>
      <c r="I853" s="214" t="s">
        <v>162</v>
      </c>
    </row>
    <row r="854" spans="1:9" ht="15.75" x14ac:dyDescent="0.25">
      <c r="A854" s="216"/>
      <c r="B854" s="342" t="s">
        <v>1301</v>
      </c>
      <c r="C854" s="343" t="s">
        <v>2998</v>
      </c>
      <c r="D854" s="214" t="s">
        <v>358</v>
      </c>
      <c r="E854" s="235">
        <v>13149.75</v>
      </c>
      <c r="F854" s="35">
        <v>41776</v>
      </c>
      <c r="G854" s="44">
        <v>13149.75</v>
      </c>
      <c r="H854" s="243">
        <f t="shared" si="14"/>
        <v>0</v>
      </c>
      <c r="I854" s="214" t="s">
        <v>162</v>
      </c>
    </row>
    <row r="855" spans="1:9" ht="15.75" x14ac:dyDescent="0.25">
      <c r="A855" s="216"/>
      <c r="B855" s="342" t="s">
        <v>1302</v>
      </c>
      <c r="C855" s="343" t="s">
        <v>2998</v>
      </c>
      <c r="D855" s="214" t="s">
        <v>169</v>
      </c>
      <c r="E855" s="235">
        <v>27285.200000000001</v>
      </c>
      <c r="F855" s="35">
        <v>41773</v>
      </c>
      <c r="G855" s="44">
        <v>27285.200000000001</v>
      </c>
      <c r="H855" s="243">
        <f t="shared" si="14"/>
        <v>0</v>
      </c>
      <c r="I855" s="214" t="s">
        <v>162</v>
      </c>
    </row>
    <row r="856" spans="1:9" ht="15.75" x14ac:dyDescent="0.25">
      <c r="A856" s="216"/>
      <c r="B856" s="342" t="s">
        <v>1303</v>
      </c>
      <c r="C856" s="343" t="s">
        <v>2998</v>
      </c>
      <c r="D856" s="214" t="s">
        <v>3034</v>
      </c>
      <c r="E856" s="235">
        <v>2962.4</v>
      </c>
      <c r="F856" s="35">
        <v>41773</v>
      </c>
      <c r="G856" s="56">
        <v>2962.4</v>
      </c>
      <c r="H856" s="243">
        <f t="shared" si="14"/>
        <v>0</v>
      </c>
      <c r="I856" s="214" t="s">
        <v>162</v>
      </c>
    </row>
    <row r="857" spans="1:9" ht="15.75" x14ac:dyDescent="0.25">
      <c r="A857" s="216"/>
      <c r="B857" s="342" t="s">
        <v>1304</v>
      </c>
      <c r="C857" s="343" t="s">
        <v>2998</v>
      </c>
      <c r="D857" s="214" t="s">
        <v>175</v>
      </c>
      <c r="E857" s="235">
        <v>24070.5</v>
      </c>
      <c r="F857" s="38" t="s">
        <v>3149</v>
      </c>
      <c r="G857" s="56">
        <v>24070.5</v>
      </c>
      <c r="H857" s="243">
        <f t="shared" si="14"/>
        <v>0</v>
      </c>
      <c r="I857" s="214" t="s">
        <v>162</v>
      </c>
    </row>
    <row r="858" spans="1:9" ht="15.75" x14ac:dyDescent="0.25">
      <c r="A858" s="216"/>
      <c r="B858" s="342" t="s">
        <v>1305</v>
      </c>
      <c r="C858" s="343" t="s">
        <v>2998</v>
      </c>
      <c r="D858" s="214" t="s">
        <v>175</v>
      </c>
      <c r="E858" s="235">
        <v>2289.3000000000002</v>
      </c>
      <c r="F858" s="38" t="s">
        <v>3149</v>
      </c>
      <c r="G858" s="56">
        <v>2289.3000000000002</v>
      </c>
      <c r="H858" s="243">
        <f t="shared" si="14"/>
        <v>0</v>
      </c>
      <c r="I858" s="214" t="s">
        <v>162</v>
      </c>
    </row>
    <row r="859" spans="1:9" ht="15.75" x14ac:dyDescent="0.25">
      <c r="A859" s="216">
        <v>41772</v>
      </c>
      <c r="B859" s="342" t="s">
        <v>1307</v>
      </c>
      <c r="C859" s="343" t="s">
        <v>2998</v>
      </c>
      <c r="D859" s="214" t="s">
        <v>494</v>
      </c>
      <c r="E859" s="235">
        <v>1684.8</v>
      </c>
      <c r="F859" s="35">
        <v>41772</v>
      </c>
      <c r="G859" s="56">
        <v>1684.8</v>
      </c>
      <c r="H859" s="243">
        <f t="shared" si="14"/>
        <v>0</v>
      </c>
      <c r="I859" s="214"/>
    </row>
    <row r="860" spans="1:9" ht="15.75" x14ac:dyDescent="0.25">
      <c r="A860" s="216"/>
      <c r="B860" s="342" t="s">
        <v>1308</v>
      </c>
      <c r="C860" s="343" t="s">
        <v>2998</v>
      </c>
      <c r="D860" s="214" t="s">
        <v>240</v>
      </c>
      <c r="E860" s="235">
        <v>79060.5</v>
      </c>
      <c r="F860" s="38" t="s">
        <v>3150</v>
      </c>
      <c r="G860" s="44">
        <v>79060.5</v>
      </c>
      <c r="H860" s="243">
        <f t="shared" si="14"/>
        <v>0</v>
      </c>
      <c r="I860" s="58" t="s">
        <v>27</v>
      </c>
    </row>
    <row r="861" spans="1:9" ht="15.75" x14ac:dyDescent="0.25">
      <c r="A861" s="216"/>
      <c r="B861" s="342" t="s">
        <v>1309</v>
      </c>
      <c r="C861" s="343" t="s">
        <v>2998</v>
      </c>
      <c r="D861" s="214" t="s">
        <v>2588</v>
      </c>
      <c r="E861" s="235">
        <v>34408.050000000003</v>
      </c>
      <c r="F861" s="38" t="s">
        <v>3151</v>
      </c>
      <c r="G861" s="245">
        <v>34408.050000000003</v>
      </c>
      <c r="H861" s="243">
        <f t="shared" si="14"/>
        <v>0</v>
      </c>
      <c r="I861" s="214" t="s">
        <v>27</v>
      </c>
    </row>
    <row r="862" spans="1:9" ht="15.75" x14ac:dyDescent="0.25">
      <c r="A862" s="216"/>
      <c r="B862" s="342" t="s">
        <v>1311</v>
      </c>
      <c r="C862" s="343" t="s">
        <v>2998</v>
      </c>
      <c r="D862" s="214" t="s">
        <v>91</v>
      </c>
      <c r="E862" s="235">
        <v>10531.2</v>
      </c>
      <c r="F862" s="35">
        <v>41773</v>
      </c>
      <c r="G862" s="44">
        <v>10531.2</v>
      </c>
      <c r="H862" s="243">
        <f t="shared" si="14"/>
        <v>0</v>
      </c>
      <c r="I862" s="58" t="s">
        <v>27</v>
      </c>
    </row>
    <row r="863" spans="1:9" ht="15.75" x14ac:dyDescent="0.25">
      <c r="A863" s="216"/>
      <c r="B863" s="342" t="s">
        <v>1312</v>
      </c>
      <c r="C863" s="343" t="s">
        <v>2998</v>
      </c>
      <c r="D863" s="214" t="s">
        <v>269</v>
      </c>
      <c r="E863" s="235">
        <v>11780.6</v>
      </c>
      <c r="F863" s="35">
        <v>41772</v>
      </c>
      <c r="G863" s="44">
        <v>11780.6</v>
      </c>
      <c r="H863" s="243">
        <f t="shared" si="14"/>
        <v>0</v>
      </c>
      <c r="I863" s="214"/>
    </row>
    <row r="864" spans="1:9" ht="15.75" x14ac:dyDescent="0.25">
      <c r="A864" s="211"/>
      <c r="B864" s="342" t="s">
        <v>1313</v>
      </c>
      <c r="C864" s="343" t="s">
        <v>2998</v>
      </c>
      <c r="D864" s="214" t="s">
        <v>92</v>
      </c>
      <c r="E864" s="235">
        <v>7998.4</v>
      </c>
      <c r="F864" s="35">
        <v>41773</v>
      </c>
      <c r="G864" s="44">
        <v>7998.4</v>
      </c>
      <c r="H864" s="243">
        <f t="shared" si="14"/>
        <v>0</v>
      </c>
      <c r="I864" s="214" t="s">
        <v>27</v>
      </c>
    </row>
    <row r="865" spans="1:9" ht="15.75" x14ac:dyDescent="0.25">
      <c r="A865" s="216"/>
      <c r="B865" s="342" t="s">
        <v>1314</v>
      </c>
      <c r="C865" s="343" t="s">
        <v>2998</v>
      </c>
      <c r="D865" s="214" t="s">
        <v>14</v>
      </c>
      <c r="E865" s="235">
        <v>9840</v>
      </c>
      <c r="F865" s="35">
        <v>41772</v>
      </c>
      <c r="G865" s="44">
        <v>9840</v>
      </c>
      <c r="H865" s="243">
        <f t="shared" si="14"/>
        <v>0</v>
      </c>
      <c r="I865" s="214" t="s">
        <v>217</v>
      </c>
    </row>
    <row r="866" spans="1:9" ht="15.75" x14ac:dyDescent="0.25">
      <c r="A866" s="216"/>
      <c r="B866" s="342" t="s">
        <v>1315</v>
      </c>
      <c r="C866" s="343" t="s">
        <v>2998</v>
      </c>
      <c r="D866" s="214" t="s">
        <v>85</v>
      </c>
      <c r="E866" s="235">
        <v>20012.599999999999</v>
      </c>
      <c r="F866" s="35">
        <v>41773</v>
      </c>
      <c r="G866" s="44">
        <v>20012.599999999999</v>
      </c>
      <c r="H866" s="243">
        <f t="shared" si="14"/>
        <v>0</v>
      </c>
      <c r="I866" s="214" t="s">
        <v>27</v>
      </c>
    </row>
    <row r="867" spans="1:9" ht="15.75" x14ac:dyDescent="0.25">
      <c r="A867" s="216"/>
      <c r="B867" s="342" t="s">
        <v>1316</v>
      </c>
      <c r="C867" s="343" t="s">
        <v>2998</v>
      </c>
      <c r="D867" s="214" t="s">
        <v>245</v>
      </c>
      <c r="E867" s="235">
        <v>49517.2</v>
      </c>
      <c r="F867" s="35">
        <v>41773</v>
      </c>
      <c r="G867" s="44">
        <v>49517.2</v>
      </c>
      <c r="H867" s="243">
        <f t="shared" si="14"/>
        <v>0</v>
      </c>
      <c r="I867" s="214" t="s">
        <v>27</v>
      </c>
    </row>
    <row r="868" spans="1:9" ht="15.75" x14ac:dyDescent="0.25">
      <c r="A868" s="216"/>
      <c r="B868" s="342" t="s">
        <v>1318</v>
      </c>
      <c r="C868" s="343" t="s">
        <v>2998</v>
      </c>
      <c r="D868" s="214" t="s">
        <v>99</v>
      </c>
      <c r="E868" s="235">
        <v>871.04</v>
      </c>
      <c r="F868" s="35">
        <v>41773</v>
      </c>
      <c r="G868" s="44">
        <v>871.04</v>
      </c>
      <c r="H868" s="243">
        <f t="shared" si="14"/>
        <v>0</v>
      </c>
      <c r="I868" s="214" t="s">
        <v>27</v>
      </c>
    </row>
    <row r="869" spans="1:9" ht="15.75" x14ac:dyDescent="0.25">
      <c r="A869" s="216"/>
      <c r="B869" s="342" t="s">
        <v>1319</v>
      </c>
      <c r="C869" s="343" t="s">
        <v>2998</v>
      </c>
      <c r="D869" s="214" t="s">
        <v>244</v>
      </c>
      <c r="E869" s="235">
        <v>13125.85</v>
      </c>
      <c r="F869" s="247" t="s">
        <v>3152</v>
      </c>
      <c r="G869" s="44">
        <v>13125.85</v>
      </c>
      <c r="H869" s="243">
        <f t="shared" si="14"/>
        <v>0</v>
      </c>
      <c r="I869" s="214" t="s">
        <v>27</v>
      </c>
    </row>
    <row r="870" spans="1:9" ht="15.75" x14ac:dyDescent="0.25">
      <c r="A870" s="216"/>
      <c r="B870" s="342" t="s">
        <v>1321</v>
      </c>
      <c r="C870" s="343" t="s">
        <v>2998</v>
      </c>
      <c r="D870" s="214" t="s">
        <v>149</v>
      </c>
      <c r="E870" s="235">
        <v>27979</v>
      </c>
      <c r="F870" s="47" t="s">
        <v>3153</v>
      </c>
      <c r="G870" s="44">
        <v>27979</v>
      </c>
      <c r="H870" s="243">
        <f t="shared" si="14"/>
        <v>0</v>
      </c>
      <c r="I870" s="214" t="s">
        <v>27</v>
      </c>
    </row>
    <row r="871" spans="1:9" ht="15.75" x14ac:dyDescent="0.25">
      <c r="A871" s="216"/>
      <c r="B871" s="342" t="s">
        <v>1322</v>
      </c>
      <c r="C871" s="343" t="s">
        <v>2998</v>
      </c>
      <c r="D871" s="214" t="s">
        <v>123</v>
      </c>
      <c r="E871" s="235">
        <v>4968.1000000000004</v>
      </c>
      <c r="F871" s="39" t="s">
        <v>3154</v>
      </c>
      <c r="G871" s="44">
        <v>4968.1000000000004</v>
      </c>
      <c r="H871" s="243">
        <f t="shared" si="14"/>
        <v>0</v>
      </c>
      <c r="I871" s="214"/>
    </row>
    <row r="872" spans="1:9" ht="15.75" x14ac:dyDescent="0.25">
      <c r="A872" s="216"/>
      <c r="B872" s="342" t="s">
        <v>1323</v>
      </c>
      <c r="C872" s="343" t="s">
        <v>2998</v>
      </c>
      <c r="D872" s="214" t="s">
        <v>3121</v>
      </c>
      <c r="E872" s="235">
        <v>3240</v>
      </c>
      <c r="F872" s="39" t="s">
        <v>3155</v>
      </c>
      <c r="G872" s="44">
        <v>3240</v>
      </c>
      <c r="H872" s="243">
        <f t="shared" si="14"/>
        <v>0</v>
      </c>
      <c r="I872" s="214"/>
    </row>
    <row r="873" spans="1:9" ht="15.75" x14ac:dyDescent="0.25">
      <c r="A873" s="216"/>
      <c r="B873" s="342" t="s">
        <v>1326</v>
      </c>
      <c r="C873" s="343" t="s">
        <v>2998</v>
      </c>
      <c r="D873" s="214" t="s">
        <v>544</v>
      </c>
      <c r="E873" s="235">
        <v>15782.6</v>
      </c>
      <c r="F873" s="35">
        <v>41772</v>
      </c>
      <c r="G873" s="44">
        <v>15782.6</v>
      </c>
      <c r="H873" s="243">
        <f t="shared" si="14"/>
        <v>0</v>
      </c>
      <c r="I873" s="214"/>
    </row>
    <row r="874" spans="1:9" ht="15.75" x14ac:dyDescent="0.25">
      <c r="A874" s="216"/>
      <c r="B874" s="342" t="s">
        <v>1327</v>
      </c>
      <c r="C874" s="343" t="s">
        <v>2998</v>
      </c>
      <c r="D874" s="214" t="s">
        <v>74</v>
      </c>
      <c r="E874" s="235">
        <v>1527</v>
      </c>
      <c r="F874" s="35">
        <v>41772</v>
      </c>
      <c r="G874" s="44">
        <v>1527</v>
      </c>
      <c r="H874" s="243">
        <f t="shared" si="14"/>
        <v>0</v>
      </c>
      <c r="I874" s="214"/>
    </row>
    <row r="875" spans="1:9" ht="15.75" x14ac:dyDescent="0.25">
      <c r="A875" s="216"/>
      <c r="B875" s="342" t="s">
        <v>1328</v>
      </c>
      <c r="C875" s="343" t="s">
        <v>2998</v>
      </c>
      <c r="D875" s="214" t="s">
        <v>88</v>
      </c>
      <c r="E875" s="235">
        <v>2505</v>
      </c>
      <c r="F875" s="35">
        <v>41773</v>
      </c>
      <c r="G875" s="56">
        <v>2505</v>
      </c>
      <c r="H875" s="243">
        <f t="shared" si="14"/>
        <v>0</v>
      </c>
      <c r="I875" s="214" t="s">
        <v>27</v>
      </c>
    </row>
    <row r="876" spans="1:9" ht="15.75" x14ac:dyDescent="0.25">
      <c r="A876" s="216"/>
      <c r="B876" s="342" t="s">
        <v>1329</v>
      </c>
      <c r="C876" s="343" t="s">
        <v>2998</v>
      </c>
      <c r="D876" s="214" t="s">
        <v>765</v>
      </c>
      <c r="E876" s="235">
        <v>3462.5</v>
      </c>
      <c r="F876" s="35">
        <v>41773</v>
      </c>
      <c r="G876" s="56">
        <v>3462.5</v>
      </c>
      <c r="H876" s="243">
        <f t="shared" si="14"/>
        <v>0</v>
      </c>
      <c r="I876" s="214" t="s">
        <v>27</v>
      </c>
    </row>
    <row r="877" spans="1:9" ht="15.75" x14ac:dyDescent="0.25">
      <c r="A877" s="216"/>
      <c r="B877" s="342" t="s">
        <v>1330</v>
      </c>
      <c r="C877" s="343" t="s">
        <v>2998</v>
      </c>
      <c r="D877" s="214" t="s">
        <v>346</v>
      </c>
      <c r="E877" s="235">
        <v>4438</v>
      </c>
      <c r="F877" s="35">
        <v>41773</v>
      </c>
      <c r="G877" s="56">
        <v>4438</v>
      </c>
      <c r="H877" s="243">
        <f t="shared" si="14"/>
        <v>0</v>
      </c>
      <c r="I877" s="214" t="s">
        <v>27</v>
      </c>
    </row>
    <row r="878" spans="1:9" ht="15.75" x14ac:dyDescent="0.25">
      <c r="A878" s="216"/>
      <c r="B878" s="342" t="s">
        <v>1331</v>
      </c>
      <c r="C878" s="343" t="s">
        <v>2998</v>
      </c>
      <c r="D878" s="214" t="s">
        <v>24</v>
      </c>
      <c r="E878" s="235">
        <v>2366</v>
      </c>
      <c r="F878" s="35">
        <v>41772</v>
      </c>
      <c r="G878" s="44">
        <v>2366</v>
      </c>
      <c r="H878" s="243">
        <f t="shared" si="14"/>
        <v>0</v>
      </c>
      <c r="I878" s="214"/>
    </row>
    <row r="879" spans="1:9" ht="15.75" x14ac:dyDescent="0.25">
      <c r="A879" s="216"/>
      <c r="B879" s="342" t="s">
        <v>1333</v>
      </c>
      <c r="C879" s="343" t="s">
        <v>2998</v>
      </c>
      <c r="D879" s="220" t="s">
        <v>3114</v>
      </c>
      <c r="E879" s="241">
        <v>0</v>
      </c>
      <c r="F879" s="35"/>
      <c r="G879" s="44"/>
      <c r="H879" s="243">
        <f t="shared" si="14"/>
        <v>0</v>
      </c>
      <c r="I879" s="214" t="s">
        <v>3156</v>
      </c>
    </row>
    <row r="880" spans="1:9" ht="15.75" x14ac:dyDescent="0.25">
      <c r="A880" s="216"/>
      <c r="B880" s="342" t="s">
        <v>1334</v>
      </c>
      <c r="C880" s="343" t="s">
        <v>2998</v>
      </c>
      <c r="D880" s="214" t="s">
        <v>260</v>
      </c>
      <c r="E880" s="235">
        <v>1812</v>
      </c>
      <c r="F880" s="35">
        <v>41772</v>
      </c>
      <c r="G880" s="44">
        <v>1812</v>
      </c>
      <c r="H880" s="243">
        <f t="shared" si="14"/>
        <v>0</v>
      </c>
      <c r="I880" s="214" t="s">
        <v>267</v>
      </c>
    </row>
    <row r="881" spans="1:9" ht="15.75" x14ac:dyDescent="0.25">
      <c r="A881" s="216"/>
      <c r="B881" s="342" t="s">
        <v>1335</v>
      </c>
      <c r="C881" s="343" t="s">
        <v>2998</v>
      </c>
      <c r="D881" s="214" t="s">
        <v>68</v>
      </c>
      <c r="E881" s="235">
        <v>4231.5</v>
      </c>
      <c r="F881" s="35">
        <v>41772</v>
      </c>
      <c r="G881" s="44">
        <v>4231.5</v>
      </c>
      <c r="H881" s="243">
        <f t="shared" si="14"/>
        <v>0</v>
      </c>
      <c r="I881" s="214" t="s">
        <v>65</v>
      </c>
    </row>
    <row r="882" spans="1:9" ht="15.75" x14ac:dyDescent="0.25">
      <c r="A882" s="216"/>
      <c r="B882" s="342" t="s">
        <v>1336</v>
      </c>
      <c r="C882" s="343" t="s">
        <v>2998</v>
      </c>
      <c r="D882" s="214" t="s">
        <v>52</v>
      </c>
      <c r="E882" s="235">
        <v>3077.4</v>
      </c>
      <c r="F882" s="35">
        <v>41772</v>
      </c>
      <c r="G882" s="44">
        <v>3077.4</v>
      </c>
      <c r="H882" s="243">
        <f t="shared" si="14"/>
        <v>0</v>
      </c>
      <c r="I882" s="214" t="s">
        <v>267</v>
      </c>
    </row>
    <row r="883" spans="1:9" ht="15.75" x14ac:dyDescent="0.25">
      <c r="A883" s="216"/>
      <c r="B883" s="342" t="s">
        <v>1337</v>
      </c>
      <c r="C883" s="343" t="s">
        <v>2998</v>
      </c>
      <c r="D883" s="214" t="s">
        <v>11</v>
      </c>
      <c r="E883" s="235">
        <v>34583.75</v>
      </c>
      <c r="F883" s="39" t="s">
        <v>3157</v>
      </c>
      <c r="G883" s="44">
        <v>34583.75</v>
      </c>
      <c r="H883" s="243">
        <f t="shared" si="14"/>
        <v>0</v>
      </c>
      <c r="I883" s="214" t="s">
        <v>65</v>
      </c>
    </row>
    <row r="884" spans="1:9" ht="15.75" x14ac:dyDescent="0.25">
      <c r="A884" s="216"/>
      <c r="B884" s="342" t="s">
        <v>1339</v>
      </c>
      <c r="C884" s="343" t="s">
        <v>2998</v>
      </c>
      <c r="D884" s="214" t="s">
        <v>66</v>
      </c>
      <c r="E884" s="235">
        <v>1658.4</v>
      </c>
      <c r="F884" s="35">
        <v>41772</v>
      </c>
      <c r="G884" s="44">
        <v>1658.4</v>
      </c>
      <c r="H884" s="243">
        <f t="shared" si="14"/>
        <v>0</v>
      </c>
      <c r="I884" s="214" t="s">
        <v>267</v>
      </c>
    </row>
    <row r="885" spans="1:9" ht="15.75" x14ac:dyDescent="0.25">
      <c r="A885" s="216"/>
      <c r="B885" s="342" t="s">
        <v>1340</v>
      </c>
      <c r="C885" s="343" t="s">
        <v>2998</v>
      </c>
      <c r="D885" s="214" t="s">
        <v>2397</v>
      </c>
      <c r="E885" s="235">
        <v>210</v>
      </c>
      <c r="F885" s="35">
        <v>41772</v>
      </c>
      <c r="G885" s="44">
        <v>210</v>
      </c>
      <c r="H885" s="243">
        <f t="shared" si="14"/>
        <v>0</v>
      </c>
      <c r="I885" s="214" t="s">
        <v>267</v>
      </c>
    </row>
    <row r="886" spans="1:9" ht="15.75" x14ac:dyDescent="0.25">
      <c r="A886" s="216"/>
      <c r="B886" s="342" t="s">
        <v>1341</v>
      </c>
      <c r="C886" s="343" t="s">
        <v>2998</v>
      </c>
      <c r="D886" s="214" t="s">
        <v>136</v>
      </c>
      <c r="E886" s="235">
        <v>68.400000000000006</v>
      </c>
      <c r="F886" s="35">
        <v>41772</v>
      </c>
      <c r="G886" s="44">
        <v>68.400000000000006</v>
      </c>
      <c r="H886" s="243">
        <f t="shared" si="14"/>
        <v>0</v>
      </c>
      <c r="I886" s="214"/>
    </row>
    <row r="887" spans="1:9" ht="15.75" x14ac:dyDescent="0.25">
      <c r="A887" s="216"/>
      <c r="B887" s="342" t="s">
        <v>1342</v>
      </c>
      <c r="C887" s="343" t="s">
        <v>2998</v>
      </c>
      <c r="D887" s="214" t="s">
        <v>188</v>
      </c>
      <c r="E887" s="235">
        <v>7329.8</v>
      </c>
      <c r="F887" s="35">
        <v>41772</v>
      </c>
      <c r="G887" s="44">
        <v>7329.8</v>
      </c>
      <c r="H887" s="243">
        <f t="shared" si="14"/>
        <v>0</v>
      </c>
      <c r="I887" s="214"/>
    </row>
    <row r="888" spans="1:9" ht="15.75" x14ac:dyDescent="0.25">
      <c r="A888" s="216"/>
      <c r="B888" s="342" t="s">
        <v>1343</v>
      </c>
      <c r="C888" s="343" t="s">
        <v>2998</v>
      </c>
      <c r="D888" s="214" t="s">
        <v>3121</v>
      </c>
      <c r="E888" s="235">
        <v>15572.2</v>
      </c>
      <c r="F888" s="47" t="s">
        <v>3158</v>
      </c>
      <c r="G888" s="44">
        <v>15572.2</v>
      </c>
      <c r="H888" s="243">
        <f t="shared" si="14"/>
        <v>0</v>
      </c>
      <c r="I888" s="214"/>
    </row>
    <row r="889" spans="1:9" ht="15.75" x14ac:dyDescent="0.25">
      <c r="A889" s="216"/>
      <c r="B889" s="342" t="s">
        <v>1344</v>
      </c>
      <c r="C889" s="343" t="s">
        <v>2998</v>
      </c>
      <c r="D889" s="214" t="s">
        <v>2961</v>
      </c>
      <c r="E889" s="235">
        <v>985.6</v>
      </c>
      <c r="F889" s="35">
        <v>41772</v>
      </c>
      <c r="G889" s="44">
        <v>985.6</v>
      </c>
      <c r="H889" s="243">
        <f t="shared" si="14"/>
        <v>0</v>
      </c>
      <c r="I889" s="214" t="s">
        <v>217</v>
      </c>
    </row>
    <row r="890" spans="1:9" ht="15.75" x14ac:dyDescent="0.25">
      <c r="A890" s="216"/>
      <c r="B890" s="342" t="s">
        <v>1346</v>
      </c>
      <c r="C890" s="343" t="s">
        <v>2998</v>
      </c>
      <c r="D890" s="214" t="s">
        <v>36</v>
      </c>
      <c r="E890" s="235">
        <v>21323.9</v>
      </c>
      <c r="F890" s="35">
        <v>41772</v>
      </c>
      <c r="G890" s="44">
        <v>21323.9</v>
      </c>
      <c r="H890" s="243">
        <f t="shared" si="14"/>
        <v>0</v>
      </c>
      <c r="I890" s="214"/>
    </row>
    <row r="891" spans="1:9" ht="15.75" x14ac:dyDescent="0.25">
      <c r="A891" s="216"/>
      <c r="B891" s="342" t="s">
        <v>1347</v>
      </c>
      <c r="C891" s="343" t="s">
        <v>2998</v>
      </c>
      <c r="D891" s="214" t="s">
        <v>55</v>
      </c>
      <c r="E891" s="235">
        <v>8261.4</v>
      </c>
      <c r="F891" s="35">
        <v>41772</v>
      </c>
      <c r="G891" s="44">
        <v>8261.4</v>
      </c>
      <c r="H891" s="243">
        <f t="shared" si="14"/>
        <v>0</v>
      </c>
      <c r="I891" s="214"/>
    </row>
    <row r="892" spans="1:9" ht="15.75" x14ac:dyDescent="0.25">
      <c r="A892" s="216"/>
      <c r="B892" s="342" t="s">
        <v>1349</v>
      </c>
      <c r="C892" s="343" t="s">
        <v>2998</v>
      </c>
      <c r="D892" s="214" t="s">
        <v>59</v>
      </c>
      <c r="E892" s="235">
        <v>1062</v>
      </c>
      <c r="F892" s="39" t="s">
        <v>3446</v>
      </c>
      <c r="G892" s="44">
        <v>1062</v>
      </c>
      <c r="H892" s="243">
        <f t="shared" si="14"/>
        <v>0</v>
      </c>
      <c r="I892" s="214" t="s">
        <v>21</v>
      </c>
    </row>
    <row r="893" spans="1:9" ht="15.75" x14ac:dyDescent="0.25">
      <c r="A893" s="216"/>
      <c r="B893" s="342" t="s">
        <v>1351</v>
      </c>
      <c r="C893" s="343" t="s">
        <v>2998</v>
      </c>
      <c r="D893" s="214" t="s">
        <v>22</v>
      </c>
      <c r="E893" s="235">
        <v>3816</v>
      </c>
      <c r="F893" s="39" t="s">
        <v>3159</v>
      </c>
      <c r="G893" s="44">
        <v>3816</v>
      </c>
      <c r="H893" s="243">
        <f t="shared" si="14"/>
        <v>0</v>
      </c>
      <c r="I893" s="214"/>
    </row>
    <row r="894" spans="1:9" ht="15.75" x14ac:dyDescent="0.25">
      <c r="A894" s="216"/>
      <c r="B894" s="342" t="s">
        <v>1352</v>
      </c>
      <c r="C894" s="343" t="s">
        <v>2998</v>
      </c>
      <c r="D894" s="214" t="s">
        <v>79</v>
      </c>
      <c r="E894" s="235">
        <v>17399.2</v>
      </c>
      <c r="F894" s="35">
        <v>41784</v>
      </c>
      <c r="G894" s="44">
        <v>17399.2</v>
      </c>
      <c r="H894" s="243">
        <f t="shared" si="14"/>
        <v>0</v>
      </c>
      <c r="I894" s="214" t="s">
        <v>21</v>
      </c>
    </row>
    <row r="895" spans="1:9" ht="15.75" x14ac:dyDescent="0.25">
      <c r="A895" s="216"/>
      <c r="B895" s="342" t="s">
        <v>1353</v>
      </c>
      <c r="C895" s="343" t="s">
        <v>2998</v>
      </c>
      <c r="D895" s="214" t="s">
        <v>255</v>
      </c>
      <c r="E895" s="235">
        <v>7966</v>
      </c>
      <c r="F895" s="39" t="s">
        <v>3445</v>
      </c>
      <c r="G895" s="44">
        <v>7966</v>
      </c>
      <c r="H895" s="243">
        <f t="shared" si="14"/>
        <v>0</v>
      </c>
      <c r="I895" s="214"/>
    </row>
    <row r="896" spans="1:9" ht="15.75" x14ac:dyDescent="0.25">
      <c r="A896" s="216"/>
      <c r="B896" s="342" t="s">
        <v>1355</v>
      </c>
      <c r="C896" s="343" t="s">
        <v>2998</v>
      </c>
      <c r="D896" s="214" t="s">
        <v>130</v>
      </c>
      <c r="E896" s="235">
        <v>3491.6</v>
      </c>
      <c r="F896" s="35">
        <v>41772</v>
      </c>
      <c r="G896" s="44">
        <v>3491.6</v>
      </c>
      <c r="H896" s="243">
        <f t="shared" si="14"/>
        <v>0</v>
      </c>
      <c r="I896" s="214" t="s">
        <v>21</v>
      </c>
    </row>
    <row r="897" spans="1:9" ht="15.75" x14ac:dyDescent="0.25">
      <c r="A897" s="216"/>
      <c r="B897" s="342" t="s">
        <v>1356</v>
      </c>
      <c r="C897" s="343" t="s">
        <v>2998</v>
      </c>
      <c r="D897" s="214" t="s">
        <v>124</v>
      </c>
      <c r="E897" s="235">
        <v>6969.7</v>
      </c>
      <c r="F897" s="35">
        <v>41772</v>
      </c>
      <c r="G897" s="44">
        <v>6969.7</v>
      </c>
      <c r="H897" s="243">
        <f t="shared" si="14"/>
        <v>0</v>
      </c>
      <c r="I897" s="214" t="s">
        <v>12</v>
      </c>
    </row>
    <row r="898" spans="1:9" ht="15.75" x14ac:dyDescent="0.25">
      <c r="A898" s="216"/>
      <c r="B898" s="342" t="s">
        <v>1358</v>
      </c>
      <c r="C898" s="343" t="s">
        <v>2998</v>
      </c>
      <c r="D898" s="214" t="s">
        <v>250</v>
      </c>
      <c r="E898" s="235">
        <v>8729</v>
      </c>
      <c r="F898" s="35">
        <v>41772</v>
      </c>
      <c r="G898" s="44">
        <v>8729</v>
      </c>
      <c r="H898" s="243">
        <f t="shared" si="14"/>
        <v>0</v>
      </c>
      <c r="I898" s="214" t="s">
        <v>12</v>
      </c>
    </row>
    <row r="899" spans="1:9" ht="15.75" x14ac:dyDescent="0.25">
      <c r="A899" s="216"/>
      <c r="B899" s="342" t="s">
        <v>1359</v>
      </c>
      <c r="C899" s="343" t="s">
        <v>2998</v>
      </c>
      <c r="D899" s="214" t="s">
        <v>366</v>
      </c>
      <c r="E899" s="235">
        <v>4574.7</v>
      </c>
      <c r="F899" s="35">
        <v>41772</v>
      </c>
      <c r="G899" s="44">
        <v>4574.7</v>
      </c>
      <c r="H899" s="243">
        <f t="shared" si="14"/>
        <v>0</v>
      </c>
      <c r="I899" s="214" t="s">
        <v>21</v>
      </c>
    </row>
    <row r="900" spans="1:9" ht="15.75" x14ac:dyDescent="0.25">
      <c r="A900" s="216"/>
      <c r="B900" s="342" t="s">
        <v>1361</v>
      </c>
      <c r="C900" s="343" t="s">
        <v>2998</v>
      </c>
      <c r="D900" s="214" t="s">
        <v>188</v>
      </c>
      <c r="E900" s="235">
        <v>2540</v>
      </c>
      <c r="F900" s="35">
        <v>41772</v>
      </c>
      <c r="G900" s="44">
        <v>2540</v>
      </c>
      <c r="H900" s="243">
        <f t="shared" si="14"/>
        <v>0</v>
      </c>
      <c r="I900" s="214" t="s">
        <v>21</v>
      </c>
    </row>
    <row r="901" spans="1:9" ht="15.75" x14ac:dyDescent="0.25">
      <c r="A901" s="216"/>
      <c r="B901" s="342" t="s">
        <v>1362</v>
      </c>
      <c r="C901" s="343" t="s">
        <v>2998</v>
      </c>
      <c r="D901" s="214" t="s">
        <v>91</v>
      </c>
      <c r="E901" s="235">
        <v>5150</v>
      </c>
      <c r="F901" s="35">
        <v>41772</v>
      </c>
      <c r="G901" s="44">
        <v>5150</v>
      </c>
      <c r="H901" s="243">
        <f t="shared" si="14"/>
        <v>0</v>
      </c>
      <c r="I901" s="214"/>
    </row>
    <row r="902" spans="1:9" ht="15.75" x14ac:dyDescent="0.25">
      <c r="A902" s="216"/>
      <c r="B902" s="342" t="s">
        <v>1364</v>
      </c>
      <c r="C902" s="343" t="s">
        <v>2998</v>
      </c>
      <c r="D902" s="214" t="s">
        <v>1611</v>
      </c>
      <c r="E902" s="235">
        <v>2721.3</v>
      </c>
      <c r="F902" s="35">
        <v>41772</v>
      </c>
      <c r="G902" s="44">
        <v>2721.3</v>
      </c>
      <c r="H902" s="243">
        <f t="shared" si="14"/>
        <v>0</v>
      </c>
      <c r="I902" s="214"/>
    </row>
    <row r="903" spans="1:9" ht="15.75" x14ac:dyDescent="0.25">
      <c r="A903" s="216"/>
      <c r="B903" s="342" t="s">
        <v>1365</v>
      </c>
      <c r="C903" s="343" t="s">
        <v>2998</v>
      </c>
      <c r="D903" s="214" t="s">
        <v>1611</v>
      </c>
      <c r="E903" s="235">
        <v>1255.7</v>
      </c>
      <c r="F903" s="35">
        <v>41772</v>
      </c>
      <c r="G903" s="44">
        <v>1255.7</v>
      </c>
      <c r="H903" s="243">
        <f t="shared" ref="H903:H966" si="15">E903-G903</f>
        <v>0</v>
      </c>
      <c r="I903" s="214"/>
    </row>
    <row r="904" spans="1:9" ht="15.75" x14ac:dyDescent="0.25">
      <c r="A904" s="216"/>
      <c r="B904" s="342" t="s">
        <v>1367</v>
      </c>
      <c r="C904" s="343" t="s">
        <v>2998</v>
      </c>
      <c r="D904" s="214" t="s">
        <v>32</v>
      </c>
      <c r="E904" s="235">
        <v>5176.8</v>
      </c>
      <c r="F904" s="35">
        <v>41772</v>
      </c>
      <c r="G904" s="44">
        <v>5176.8</v>
      </c>
      <c r="H904" s="243">
        <f t="shared" si="15"/>
        <v>0</v>
      </c>
      <c r="I904" s="214" t="s">
        <v>12</v>
      </c>
    </row>
    <row r="905" spans="1:9" ht="15.75" x14ac:dyDescent="0.25">
      <c r="A905" s="216"/>
      <c r="B905" s="342" t="s">
        <v>1368</v>
      </c>
      <c r="C905" s="343" t="s">
        <v>2998</v>
      </c>
      <c r="D905" s="214" t="s">
        <v>29</v>
      </c>
      <c r="E905" s="235">
        <v>2544</v>
      </c>
      <c r="F905" s="35">
        <v>41772</v>
      </c>
      <c r="G905" s="44">
        <v>2544</v>
      </c>
      <c r="H905" s="243">
        <f t="shared" si="15"/>
        <v>0</v>
      </c>
      <c r="I905" s="214" t="s">
        <v>12</v>
      </c>
    </row>
    <row r="906" spans="1:9" ht="15.75" x14ac:dyDescent="0.25">
      <c r="A906" s="216"/>
      <c r="B906" s="342" t="s">
        <v>1369</v>
      </c>
      <c r="C906" s="343" t="s">
        <v>2998</v>
      </c>
      <c r="D906" s="214" t="s">
        <v>34</v>
      </c>
      <c r="E906" s="235">
        <v>2092.8000000000002</v>
      </c>
      <c r="F906" s="35">
        <v>41772</v>
      </c>
      <c r="G906" s="44">
        <v>2092.8000000000002</v>
      </c>
      <c r="H906" s="243">
        <f t="shared" si="15"/>
        <v>0</v>
      </c>
      <c r="I906" s="214" t="s">
        <v>12</v>
      </c>
    </row>
    <row r="907" spans="1:9" ht="15.75" x14ac:dyDescent="0.25">
      <c r="A907" s="216"/>
      <c r="B907" s="342" t="s">
        <v>1370</v>
      </c>
      <c r="C907" s="343" t="s">
        <v>2998</v>
      </c>
      <c r="D907" s="214" t="s">
        <v>1782</v>
      </c>
      <c r="E907" s="235">
        <v>294.39999999999998</v>
      </c>
      <c r="F907" s="35">
        <v>41772</v>
      </c>
      <c r="G907" s="44">
        <v>294.39999999999998</v>
      </c>
      <c r="H907" s="243">
        <f t="shared" si="15"/>
        <v>0</v>
      </c>
      <c r="I907" s="214" t="s">
        <v>12</v>
      </c>
    </row>
    <row r="908" spans="1:9" ht="15.75" x14ac:dyDescent="0.25">
      <c r="A908" s="216"/>
      <c r="B908" s="342" t="s">
        <v>1371</v>
      </c>
      <c r="C908" s="343" t="s">
        <v>2998</v>
      </c>
      <c r="D908" s="214" t="s">
        <v>8</v>
      </c>
      <c r="E908" s="235">
        <v>1329.13</v>
      </c>
      <c r="F908" s="35">
        <v>41772</v>
      </c>
      <c r="G908" s="44">
        <v>1329.13</v>
      </c>
      <c r="H908" s="243">
        <f t="shared" si="15"/>
        <v>0</v>
      </c>
      <c r="I908" s="214"/>
    </row>
    <row r="909" spans="1:9" ht="15.75" x14ac:dyDescent="0.25">
      <c r="A909" s="216"/>
      <c r="B909" s="342" t="s">
        <v>1373</v>
      </c>
      <c r="C909" s="343" t="s">
        <v>2998</v>
      </c>
      <c r="D909" s="214" t="s">
        <v>508</v>
      </c>
      <c r="E909" s="235">
        <v>15065.6</v>
      </c>
      <c r="F909" s="35">
        <v>41772</v>
      </c>
      <c r="G909" s="44">
        <v>15065.6</v>
      </c>
      <c r="H909" s="243">
        <f t="shared" si="15"/>
        <v>0</v>
      </c>
      <c r="I909" s="214"/>
    </row>
    <row r="910" spans="1:9" ht="15.75" x14ac:dyDescent="0.25">
      <c r="A910" s="216"/>
      <c r="B910" s="342" t="s">
        <v>1374</v>
      </c>
      <c r="C910" s="343" t="s">
        <v>2998</v>
      </c>
      <c r="D910" s="214" t="s">
        <v>2413</v>
      </c>
      <c r="E910" s="235">
        <v>1798.2</v>
      </c>
      <c r="F910" s="35">
        <v>41772</v>
      </c>
      <c r="G910" s="44">
        <v>1798.2</v>
      </c>
      <c r="H910" s="243">
        <f t="shared" si="15"/>
        <v>0</v>
      </c>
      <c r="I910" s="214" t="s">
        <v>12</v>
      </c>
    </row>
    <row r="911" spans="1:9" ht="15.75" x14ac:dyDescent="0.25">
      <c r="A911" s="216"/>
      <c r="B911" s="342" t="s">
        <v>1375</v>
      </c>
      <c r="C911" s="343" t="s">
        <v>2998</v>
      </c>
      <c r="D911" s="214" t="s">
        <v>16</v>
      </c>
      <c r="E911" s="235">
        <v>15498.6</v>
      </c>
      <c r="F911" s="38">
        <v>41816</v>
      </c>
      <c r="G911" s="245">
        <v>15498.6</v>
      </c>
      <c r="H911" s="243">
        <f t="shared" si="15"/>
        <v>0</v>
      </c>
      <c r="I911" s="214"/>
    </row>
    <row r="912" spans="1:9" ht="15.75" x14ac:dyDescent="0.25">
      <c r="A912" s="216"/>
      <c r="B912" s="342" t="s">
        <v>1377</v>
      </c>
      <c r="C912" s="343" t="s">
        <v>2998</v>
      </c>
      <c r="D912" s="214" t="s">
        <v>47</v>
      </c>
      <c r="E912" s="235">
        <v>2388</v>
      </c>
      <c r="F912" s="35">
        <v>41772</v>
      </c>
      <c r="G912" s="44">
        <v>2388</v>
      </c>
      <c r="H912" s="243">
        <f t="shared" si="15"/>
        <v>0</v>
      </c>
      <c r="I912" s="214" t="s">
        <v>12</v>
      </c>
    </row>
    <row r="913" spans="1:9" ht="15.75" x14ac:dyDescent="0.25">
      <c r="A913" s="216"/>
      <c r="B913" s="342" t="s">
        <v>1378</v>
      </c>
      <c r="C913" s="343" t="s">
        <v>2998</v>
      </c>
      <c r="D913" s="214" t="s">
        <v>51</v>
      </c>
      <c r="E913" s="235">
        <v>983</v>
      </c>
      <c r="F913" s="35">
        <v>41772</v>
      </c>
      <c r="G913" s="44">
        <v>983</v>
      </c>
      <c r="H913" s="243">
        <f t="shared" si="15"/>
        <v>0</v>
      </c>
      <c r="I913" s="214"/>
    </row>
    <row r="914" spans="1:9" ht="15.75" x14ac:dyDescent="0.25">
      <c r="A914" s="216"/>
      <c r="B914" s="342" t="s">
        <v>1379</v>
      </c>
      <c r="C914" s="343" t="s">
        <v>2998</v>
      </c>
      <c r="D914" s="214" t="s">
        <v>8</v>
      </c>
      <c r="E914" s="235">
        <v>5256</v>
      </c>
      <c r="F914" s="35">
        <v>41772</v>
      </c>
      <c r="G914" s="44">
        <v>5256</v>
      </c>
      <c r="H914" s="243">
        <f t="shared" si="15"/>
        <v>0</v>
      </c>
      <c r="I914" s="214"/>
    </row>
    <row r="915" spans="1:9" ht="15.75" x14ac:dyDescent="0.25">
      <c r="A915" s="216"/>
      <c r="B915" s="342" t="s">
        <v>1381</v>
      </c>
      <c r="C915" s="343" t="s">
        <v>2998</v>
      </c>
      <c r="D915" s="214" t="s">
        <v>269</v>
      </c>
      <c r="E915" s="235">
        <v>9582</v>
      </c>
      <c r="F915" s="35">
        <v>41772</v>
      </c>
      <c r="G915" s="44">
        <v>9582</v>
      </c>
      <c r="H915" s="243">
        <f t="shared" si="15"/>
        <v>0</v>
      </c>
      <c r="I915" s="214"/>
    </row>
    <row r="916" spans="1:9" ht="15.75" x14ac:dyDescent="0.25">
      <c r="A916" s="216"/>
      <c r="B916" s="342" t="s">
        <v>1382</v>
      </c>
      <c r="C916" s="343" t="s">
        <v>2998</v>
      </c>
      <c r="D916" s="214" t="s">
        <v>8</v>
      </c>
      <c r="E916" s="235">
        <v>2251.5</v>
      </c>
      <c r="F916" s="35">
        <v>41772</v>
      </c>
      <c r="G916" s="44">
        <v>2251.5</v>
      </c>
      <c r="H916" s="243">
        <f t="shared" si="15"/>
        <v>0</v>
      </c>
      <c r="I916" s="214"/>
    </row>
    <row r="917" spans="1:9" ht="15.75" x14ac:dyDescent="0.25">
      <c r="A917" s="216"/>
      <c r="B917" s="342" t="s">
        <v>1383</v>
      </c>
      <c r="C917" s="343" t="s">
        <v>2998</v>
      </c>
      <c r="D917" s="214" t="s">
        <v>8</v>
      </c>
      <c r="E917" s="235">
        <v>461</v>
      </c>
      <c r="F917" s="35">
        <v>41772</v>
      </c>
      <c r="G917" s="44">
        <v>461</v>
      </c>
      <c r="H917" s="243">
        <f t="shared" si="15"/>
        <v>0</v>
      </c>
      <c r="I917" s="214"/>
    </row>
    <row r="918" spans="1:9" ht="15.75" x14ac:dyDescent="0.25">
      <c r="A918" s="216"/>
      <c r="B918" s="342" t="s">
        <v>1385</v>
      </c>
      <c r="C918" s="343" t="s">
        <v>2998</v>
      </c>
      <c r="D918" s="214" t="s">
        <v>842</v>
      </c>
      <c r="E918" s="235">
        <v>7709</v>
      </c>
      <c r="F918" s="35">
        <v>41772</v>
      </c>
      <c r="G918" s="44">
        <v>7709</v>
      </c>
      <c r="H918" s="243">
        <f t="shared" si="15"/>
        <v>0</v>
      </c>
      <c r="I918" s="214"/>
    </row>
    <row r="919" spans="1:9" ht="15.75" x14ac:dyDescent="0.25">
      <c r="A919" s="216"/>
      <c r="B919" s="342" t="s">
        <v>1387</v>
      </c>
      <c r="C919" s="343" t="s">
        <v>2998</v>
      </c>
      <c r="D919" s="214" t="s">
        <v>666</v>
      </c>
      <c r="E919" s="235">
        <v>3866.4</v>
      </c>
      <c r="F919" s="35">
        <v>41772</v>
      </c>
      <c r="G919" s="44">
        <v>3866.4</v>
      </c>
      <c r="H919" s="243">
        <f t="shared" si="15"/>
        <v>0</v>
      </c>
      <c r="I919" s="214"/>
    </row>
    <row r="920" spans="1:9" ht="15.75" x14ac:dyDescent="0.25">
      <c r="A920" s="216"/>
      <c r="B920" s="342" t="s">
        <v>1390</v>
      </c>
      <c r="C920" s="343" t="s">
        <v>2998</v>
      </c>
      <c r="D920" s="214" t="s">
        <v>666</v>
      </c>
      <c r="E920" s="235">
        <v>235.2</v>
      </c>
      <c r="F920" s="35">
        <v>41772</v>
      </c>
      <c r="G920" s="44">
        <v>235.2</v>
      </c>
      <c r="H920" s="243">
        <f t="shared" si="15"/>
        <v>0</v>
      </c>
      <c r="I920" s="214"/>
    </row>
    <row r="921" spans="1:9" ht="15.75" x14ac:dyDescent="0.25">
      <c r="A921" s="216"/>
      <c r="B921" s="342" t="s">
        <v>1391</v>
      </c>
      <c r="C921" s="343" t="s">
        <v>2998</v>
      </c>
      <c r="D921" s="214" t="s">
        <v>257</v>
      </c>
      <c r="E921" s="235">
        <v>15048.6</v>
      </c>
      <c r="F921" s="35">
        <v>41773</v>
      </c>
      <c r="G921" s="56">
        <v>15048.6</v>
      </c>
      <c r="H921" s="243">
        <f t="shared" si="15"/>
        <v>0</v>
      </c>
      <c r="I921" s="214" t="s">
        <v>21</v>
      </c>
    </row>
    <row r="922" spans="1:9" ht="15.75" x14ac:dyDescent="0.25">
      <c r="A922" s="216"/>
      <c r="B922" s="342" t="s">
        <v>1392</v>
      </c>
      <c r="C922" s="343" t="s">
        <v>2998</v>
      </c>
      <c r="D922" s="214" t="s">
        <v>144</v>
      </c>
      <c r="E922" s="235">
        <v>3037.5</v>
      </c>
      <c r="F922" s="35">
        <v>41773</v>
      </c>
      <c r="G922" s="56">
        <v>3037.5</v>
      </c>
      <c r="H922" s="243">
        <f t="shared" si="15"/>
        <v>0</v>
      </c>
      <c r="I922" s="214" t="s">
        <v>21</v>
      </c>
    </row>
    <row r="923" spans="1:9" ht="15.75" x14ac:dyDescent="0.25">
      <c r="A923" s="216"/>
      <c r="B923" s="342" t="s">
        <v>1393</v>
      </c>
      <c r="C923" s="343" t="s">
        <v>2998</v>
      </c>
      <c r="D923" s="214" t="s">
        <v>233</v>
      </c>
      <c r="E923" s="235">
        <v>1269.5</v>
      </c>
      <c r="F923" s="35">
        <v>41773</v>
      </c>
      <c r="G923" s="56">
        <v>1269.5</v>
      </c>
      <c r="H923" s="243">
        <f t="shared" si="15"/>
        <v>0</v>
      </c>
      <c r="I923" s="214" t="s">
        <v>21</v>
      </c>
    </row>
    <row r="924" spans="1:9" ht="15.75" x14ac:dyDescent="0.25">
      <c r="A924" s="216"/>
      <c r="B924" s="342" t="s">
        <v>1395</v>
      </c>
      <c r="C924" s="343" t="s">
        <v>2998</v>
      </c>
      <c r="D924" s="214" t="s">
        <v>99</v>
      </c>
      <c r="E924" s="235">
        <v>4627.7</v>
      </c>
      <c r="F924" s="35">
        <v>41773</v>
      </c>
      <c r="G924" s="56">
        <v>4627.7</v>
      </c>
      <c r="H924" s="243">
        <f t="shared" si="15"/>
        <v>0</v>
      </c>
      <c r="I924" s="214" t="s">
        <v>21</v>
      </c>
    </row>
    <row r="925" spans="1:9" ht="15.75" x14ac:dyDescent="0.25">
      <c r="A925" s="216"/>
      <c r="B925" s="342" t="s">
        <v>1396</v>
      </c>
      <c r="C925" s="343" t="s">
        <v>2998</v>
      </c>
      <c r="D925" s="214" t="s">
        <v>234</v>
      </c>
      <c r="E925" s="235">
        <v>694.4</v>
      </c>
      <c r="F925" s="35">
        <v>41773</v>
      </c>
      <c r="G925" s="56">
        <v>694.4</v>
      </c>
      <c r="H925" s="243">
        <f t="shared" si="15"/>
        <v>0</v>
      </c>
      <c r="I925" s="214" t="s">
        <v>21</v>
      </c>
    </row>
    <row r="926" spans="1:9" ht="15.75" x14ac:dyDescent="0.25">
      <c r="A926" s="216"/>
      <c r="B926" s="342" t="s">
        <v>1397</v>
      </c>
      <c r="C926" s="343" t="s">
        <v>2998</v>
      </c>
      <c r="D926" s="214" t="s">
        <v>78</v>
      </c>
      <c r="E926" s="235">
        <v>2307</v>
      </c>
      <c r="F926" s="35">
        <v>41773</v>
      </c>
      <c r="G926" s="56">
        <v>2307</v>
      </c>
      <c r="H926" s="243">
        <f t="shared" si="15"/>
        <v>0</v>
      </c>
      <c r="I926" s="214" t="s">
        <v>21</v>
      </c>
    </row>
    <row r="927" spans="1:9" ht="15.75" x14ac:dyDescent="0.25">
      <c r="A927" s="216"/>
      <c r="B927" s="342" t="s">
        <v>1398</v>
      </c>
      <c r="C927" s="343" t="s">
        <v>2998</v>
      </c>
      <c r="D927" s="214" t="s">
        <v>14</v>
      </c>
      <c r="E927" s="235">
        <v>4340</v>
      </c>
      <c r="F927" s="35">
        <v>41773</v>
      </c>
      <c r="G927" s="56">
        <v>4340</v>
      </c>
      <c r="H927" s="243">
        <f t="shared" si="15"/>
        <v>0</v>
      </c>
      <c r="I927" s="214" t="s">
        <v>217</v>
      </c>
    </row>
    <row r="928" spans="1:9" ht="15.75" x14ac:dyDescent="0.25">
      <c r="A928" s="216"/>
      <c r="B928" s="342" t="s">
        <v>1400</v>
      </c>
      <c r="C928" s="343" t="s">
        <v>2998</v>
      </c>
      <c r="D928" s="214" t="s">
        <v>3160</v>
      </c>
      <c r="E928" s="235">
        <v>31200</v>
      </c>
      <c r="F928" s="47" t="s">
        <v>3161</v>
      </c>
      <c r="G928" s="44">
        <v>31200</v>
      </c>
      <c r="H928" s="243">
        <f t="shared" si="15"/>
        <v>0</v>
      </c>
      <c r="I928" s="214"/>
    </row>
    <row r="929" spans="1:9" ht="15.75" x14ac:dyDescent="0.25">
      <c r="A929" s="216"/>
      <c r="B929" s="342" t="s">
        <v>1402</v>
      </c>
      <c r="C929" s="343" t="s">
        <v>2998</v>
      </c>
      <c r="D929" s="214" t="s">
        <v>3123</v>
      </c>
      <c r="E929" s="235">
        <v>79493</v>
      </c>
      <c r="F929" s="35">
        <v>41781</v>
      </c>
      <c r="G929" s="44">
        <v>79493</v>
      </c>
      <c r="H929" s="243">
        <f t="shared" si="15"/>
        <v>0</v>
      </c>
      <c r="I929" s="214" t="s">
        <v>217</v>
      </c>
    </row>
    <row r="930" spans="1:9" ht="15.75" x14ac:dyDescent="0.25">
      <c r="A930" s="216">
        <v>41773</v>
      </c>
      <c r="B930" s="342" t="s">
        <v>1403</v>
      </c>
      <c r="C930" s="343" t="s">
        <v>2998</v>
      </c>
      <c r="D930" s="214" t="s">
        <v>180</v>
      </c>
      <c r="E930" s="235">
        <v>29729.62</v>
      </c>
      <c r="F930" s="47" t="s">
        <v>3162</v>
      </c>
      <c r="G930" s="44">
        <v>29729.62</v>
      </c>
      <c r="H930" s="243">
        <f t="shared" si="15"/>
        <v>0</v>
      </c>
      <c r="I930" s="214" t="s">
        <v>12</v>
      </c>
    </row>
    <row r="931" spans="1:9" ht="15.75" x14ac:dyDescent="0.25">
      <c r="A931" s="211"/>
      <c r="B931" s="342" t="s">
        <v>1404</v>
      </c>
      <c r="C931" s="343" t="s">
        <v>2998</v>
      </c>
      <c r="D931" s="214" t="s">
        <v>479</v>
      </c>
      <c r="E931" s="235">
        <v>22779</v>
      </c>
      <c r="F931" s="35">
        <v>41773</v>
      </c>
      <c r="G931" s="44">
        <v>22779</v>
      </c>
      <c r="H931" s="243">
        <f t="shared" si="15"/>
        <v>0</v>
      </c>
      <c r="I931" s="58" t="s">
        <v>65</v>
      </c>
    </row>
    <row r="932" spans="1:9" ht="15.75" x14ac:dyDescent="0.25">
      <c r="A932" s="216"/>
      <c r="B932" s="342" t="s">
        <v>1405</v>
      </c>
      <c r="C932" s="343" t="s">
        <v>2998</v>
      </c>
      <c r="D932" s="214" t="s">
        <v>349</v>
      </c>
      <c r="E932" s="235">
        <v>15523</v>
      </c>
      <c r="F932" s="35">
        <v>41778</v>
      </c>
      <c r="G932" s="44">
        <v>15523</v>
      </c>
      <c r="H932" s="243">
        <f t="shared" si="15"/>
        <v>0</v>
      </c>
      <c r="I932" s="214" t="s">
        <v>65</v>
      </c>
    </row>
    <row r="933" spans="1:9" ht="15.75" x14ac:dyDescent="0.25">
      <c r="A933" s="216"/>
      <c r="B933" s="342" t="s">
        <v>1407</v>
      </c>
      <c r="C933" s="343" t="s">
        <v>2998</v>
      </c>
      <c r="D933" s="214" t="s">
        <v>3163</v>
      </c>
      <c r="E933" s="235">
        <v>11520</v>
      </c>
      <c r="F933" s="35">
        <v>41773</v>
      </c>
      <c r="G933" s="44">
        <v>11520</v>
      </c>
      <c r="H933" s="243">
        <f t="shared" si="15"/>
        <v>0</v>
      </c>
      <c r="I933" s="58"/>
    </row>
    <row r="934" spans="1:9" ht="15.75" x14ac:dyDescent="0.25">
      <c r="A934" s="216"/>
      <c r="B934" s="342" t="s">
        <v>1409</v>
      </c>
      <c r="C934" s="343" t="s">
        <v>2998</v>
      </c>
      <c r="D934" s="214" t="s">
        <v>116</v>
      </c>
      <c r="E934" s="235">
        <v>3580</v>
      </c>
      <c r="F934" s="35">
        <v>41773</v>
      </c>
      <c r="G934" s="44">
        <v>3580</v>
      </c>
      <c r="H934" s="243">
        <f t="shared" si="15"/>
        <v>0</v>
      </c>
      <c r="I934" s="214"/>
    </row>
    <row r="935" spans="1:9" ht="15.75" x14ac:dyDescent="0.25">
      <c r="A935" s="216"/>
      <c r="B935" s="342" t="s">
        <v>1410</v>
      </c>
      <c r="C935" s="343" t="s">
        <v>2998</v>
      </c>
      <c r="D935" s="214" t="s">
        <v>152</v>
      </c>
      <c r="E935" s="235">
        <v>200</v>
      </c>
      <c r="F935" s="35">
        <v>41773</v>
      </c>
      <c r="G935" s="44">
        <v>200</v>
      </c>
      <c r="H935" s="243">
        <f t="shared" si="15"/>
        <v>0</v>
      </c>
      <c r="I935" s="214"/>
    </row>
    <row r="936" spans="1:9" ht="15.75" x14ac:dyDescent="0.25">
      <c r="A936" s="216"/>
      <c r="B936" s="342" t="s">
        <v>1411</v>
      </c>
      <c r="C936" s="343" t="s">
        <v>2998</v>
      </c>
      <c r="D936" s="214" t="s">
        <v>8</v>
      </c>
      <c r="E936" s="235">
        <v>1094</v>
      </c>
      <c r="F936" s="35">
        <v>41773</v>
      </c>
      <c r="G936" s="44">
        <v>1094</v>
      </c>
      <c r="H936" s="243">
        <f t="shared" si="15"/>
        <v>0</v>
      </c>
      <c r="I936" s="214"/>
    </row>
    <row r="937" spans="1:9" ht="15.75" x14ac:dyDescent="0.25">
      <c r="A937" s="216"/>
      <c r="B937" s="342" t="s">
        <v>1413</v>
      </c>
      <c r="C937" s="343" t="s">
        <v>2998</v>
      </c>
      <c r="D937" s="214" t="s">
        <v>3164</v>
      </c>
      <c r="E937" s="235">
        <v>5977</v>
      </c>
      <c r="F937" s="35">
        <v>41773</v>
      </c>
      <c r="G937" s="44">
        <v>5977</v>
      </c>
      <c r="H937" s="243">
        <f t="shared" si="15"/>
        <v>0</v>
      </c>
      <c r="I937" s="214"/>
    </row>
    <row r="938" spans="1:9" ht="15.75" x14ac:dyDescent="0.25">
      <c r="A938" s="216"/>
      <c r="B938" s="342" t="s">
        <v>1414</v>
      </c>
      <c r="C938" s="343" t="s">
        <v>2998</v>
      </c>
      <c r="D938" s="214" t="s">
        <v>123</v>
      </c>
      <c r="E938" s="235">
        <v>1193</v>
      </c>
      <c r="F938" s="35">
        <v>41773</v>
      </c>
      <c r="G938" s="44">
        <v>1193</v>
      </c>
      <c r="H938" s="243">
        <f t="shared" si="15"/>
        <v>0</v>
      </c>
      <c r="I938" s="214"/>
    </row>
    <row r="939" spans="1:9" ht="15.75" x14ac:dyDescent="0.25">
      <c r="A939" s="216"/>
      <c r="B939" s="342" t="s">
        <v>1415</v>
      </c>
      <c r="C939" s="343" t="s">
        <v>2998</v>
      </c>
      <c r="D939" s="214" t="s">
        <v>16</v>
      </c>
      <c r="E939" s="235">
        <v>283997</v>
      </c>
      <c r="F939" s="38">
        <v>41816</v>
      </c>
      <c r="G939" s="245">
        <v>283997</v>
      </c>
      <c r="H939" s="243">
        <f t="shared" si="15"/>
        <v>0</v>
      </c>
      <c r="I939" s="214"/>
    </row>
    <row r="940" spans="1:9" ht="15.75" x14ac:dyDescent="0.25">
      <c r="A940" s="216"/>
      <c r="B940" s="342" t="s">
        <v>1417</v>
      </c>
      <c r="C940" s="343" t="s">
        <v>2998</v>
      </c>
      <c r="D940" s="214" t="s">
        <v>260</v>
      </c>
      <c r="E940" s="235">
        <v>1704</v>
      </c>
      <c r="F940" s="35">
        <v>41774</v>
      </c>
      <c r="G940" s="44">
        <v>1704</v>
      </c>
      <c r="H940" s="243">
        <f t="shared" si="15"/>
        <v>0</v>
      </c>
      <c r="I940" s="214" t="s">
        <v>3165</v>
      </c>
    </row>
    <row r="941" spans="1:9" ht="15.75" x14ac:dyDescent="0.25">
      <c r="A941" s="216"/>
      <c r="B941" s="342" t="s">
        <v>1418</v>
      </c>
      <c r="C941" s="343" t="s">
        <v>2998</v>
      </c>
      <c r="D941" s="214" t="s">
        <v>62</v>
      </c>
      <c r="E941" s="235">
        <v>31421</v>
      </c>
      <c r="F941" s="35">
        <v>41773</v>
      </c>
      <c r="G941" s="44">
        <v>31421</v>
      </c>
      <c r="H941" s="243">
        <f t="shared" si="15"/>
        <v>0</v>
      </c>
      <c r="I941" s="214"/>
    </row>
    <row r="942" spans="1:9" ht="15.75" x14ac:dyDescent="0.25">
      <c r="A942" s="216"/>
      <c r="B942" s="342" t="s">
        <v>1419</v>
      </c>
      <c r="C942" s="343" t="s">
        <v>2998</v>
      </c>
      <c r="D942" s="214" t="s">
        <v>8</v>
      </c>
      <c r="E942" s="235">
        <v>3844.5</v>
      </c>
      <c r="F942" s="35">
        <v>41773</v>
      </c>
      <c r="G942" s="44">
        <v>3844.5</v>
      </c>
      <c r="H942" s="243">
        <f t="shared" si="15"/>
        <v>0</v>
      </c>
      <c r="I942" s="214"/>
    </row>
    <row r="943" spans="1:9" ht="15.75" x14ac:dyDescent="0.25">
      <c r="A943" s="216"/>
      <c r="B943" s="342" t="s">
        <v>1421</v>
      </c>
      <c r="C943" s="343" t="s">
        <v>2998</v>
      </c>
      <c r="D943" s="214" t="s">
        <v>163</v>
      </c>
      <c r="E943" s="235">
        <v>3414</v>
      </c>
      <c r="F943" s="35">
        <v>41773</v>
      </c>
      <c r="G943" s="44">
        <v>3414</v>
      </c>
      <c r="H943" s="243">
        <f t="shared" si="15"/>
        <v>0</v>
      </c>
      <c r="I943" s="214"/>
    </row>
    <row r="944" spans="1:9" ht="15.75" x14ac:dyDescent="0.25">
      <c r="A944" s="216"/>
      <c r="B944" s="342" t="s">
        <v>1422</v>
      </c>
      <c r="C944" s="343" t="s">
        <v>2998</v>
      </c>
      <c r="D944" s="214" t="s">
        <v>269</v>
      </c>
      <c r="E944" s="235">
        <v>6366.5</v>
      </c>
      <c r="F944" s="35">
        <v>41773</v>
      </c>
      <c r="G944" s="44">
        <v>6366.5</v>
      </c>
      <c r="H944" s="243">
        <f t="shared" si="15"/>
        <v>0</v>
      </c>
      <c r="I944" s="214"/>
    </row>
    <row r="945" spans="1:9" ht="15.75" x14ac:dyDescent="0.25">
      <c r="A945" s="216"/>
      <c r="B945" s="342" t="s">
        <v>1423</v>
      </c>
      <c r="C945" s="343" t="s">
        <v>2998</v>
      </c>
      <c r="D945" s="214" t="s">
        <v>11</v>
      </c>
      <c r="E945" s="235">
        <v>41368.5</v>
      </c>
      <c r="F945" s="38">
        <v>41796</v>
      </c>
      <c r="G945" s="245">
        <v>41368.5</v>
      </c>
      <c r="H945" s="243">
        <f t="shared" si="15"/>
        <v>0</v>
      </c>
      <c r="I945" s="214" t="s">
        <v>3166</v>
      </c>
    </row>
    <row r="946" spans="1:9" ht="15.75" x14ac:dyDescent="0.25">
      <c r="A946" s="216"/>
      <c r="B946" s="342" t="s">
        <v>1425</v>
      </c>
      <c r="C946" s="343" t="s">
        <v>2998</v>
      </c>
      <c r="D946" s="214" t="s">
        <v>3167</v>
      </c>
      <c r="E946" s="235">
        <v>2448</v>
      </c>
      <c r="F946" s="35">
        <v>41773</v>
      </c>
      <c r="G946" s="44">
        <v>2448</v>
      </c>
      <c r="H946" s="243">
        <f t="shared" si="15"/>
        <v>0</v>
      </c>
      <c r="I946" s="214" t="s">
        <v>65</v>
      </c>
    </row>
    <row r="947" spans="1:9" ht="15.75" x14ac:dyDescent="0.25">
      <c r="A947" s="216"/>
      <c r="B947" s="342" t="s">
        <v>1426</v>
      </c>
      <c r="C947" s="343" t="s">
        <v>2998</v>
      </c>
      <c r="D947" s="214" t="s">
        <v>501</v>
      </c>
      <c r="E947" s="235">
        <v>4717.5</v>
      </c>
      <c r="F947" s="35">
        <v>41773</v>
      </c>
      <c r="G947" s="44">
        <v>4717.5</v>
      </c>
      <c r="H947" s="243">
        <f t="shared" si="15"/>
        <v>0</v>
      </c>
      <c r="I947" s="214"/>
    </row>
    <row r="948" spans="1:9" ht="15.75" x14ac:dyDescent="0.25">
      <c r="A948" s="216"/>
      <c r="B948" s="342" t="s">
        <v>1428</v>
      </c>
      <c r="C948" s="343" t="s">
        <v>2998</v>
      </c>
      <c r="D948" s="214" t="s">
        <v>54</v>
      </c>
      <c r="E948" s="235">
        <v>11402</v>
      </c>
      <c r="F948" s="35">
        <v>41775</v>
      </c>
      <c r="G948" s="44">
        <v>11402</v>
      </c>
      <c r="H948" s="243">
        <f t="shared" si="15"/>
        <v>0</v>
      </c>
      <c r="I948" s="214" t="s">
        <v>30</v>
      </c>
    </row>
    <row r="949" spans="1:9" ht="15.75" x14ac:dyDescent="0.25">
      <c r="A949" s="216"/>
      <c r="B949" s="342" t="s">
        <v>1429</v>
      </c>
      <c r="C949" s="343" t="s">
        <v>2998</v>
      </c>
      <c r="D949" s="214" t="s">
        <v>338</v>
      </c>
      <c r="E949" s="235">
        <v>543</v>
      </c>
      <c r="F949" s="35">
        <v>41773</v>
      </c>
      <c r="G949" s="44">
        <v>543</v>
      </c>
      <c r="H949" s="243">
        <f t="shared" si="15"/>
        <v>0</v>
      </c>
      <c r="I949" s="214"/>
    </row>
    <row r="950" spans="1:9" ht="15.75" x14ac:dyDescent="0.25">
      <c r="A950" s="216"/>
      <c r="B950" s="342" t="s">
        <v>1430</v>
      </c>
      <c r="C950" s="343" t="s">
        <v>2998</v>
      </c>
      <c r="D950" s="214" t="s">
        <v>58</v>
      </c>
      <c r="E950" s="235">
        <v>2012</v>
      </c>
      <c r="F950" s="35">
        <v>41773</v>
      </c>
      <c r="G950" s="44">
        <v>2012</v>
      </c>
      <c r="H950" s="243">
        <f t="shared" si="15"/>
        <v>0</v>
      </c>
      <c r="I950" s="214"/>
    </row>
    <row r="951" spans="1:9" ht="15.75" x14ac:dyDescent="0.25">
      <c r="A951" s="216"/>
      <c r="B951" s="342" t="s">
        <v>1431</v>
      </c>
      <c r="C951" s="343" t="s">
        <v>2998</v>
      </c>
      <c r="D951" s="214" t="s">
        <v>215</v>
      </c>
      <c r="E951" s="235">
        <v>346.5</v>
      </c>
      <c r="F951" s="35">
        <v>41773</v>
      </c>
      <c r="G951" s="44">
        <v>346.5</v>
      </c>
      <c r="H951" s="243">
        <f t="shared" si="15"/>
        <v>0</v>
      </c>
      <c r="I951" s="214"/>
    </row>
    <row r="952" spans="1:9" ht="15.75" x14ac:dyDescent="0.25">
      <c r="A952" s="216"/>
      <c r="B952" s="342" t="s">
        <v>1432</v>
      </c>
      <c r="C952" s="343" t="s">
        <v>2998</v>
      </c>
      <c r="D952" s="214" t="s">
        <v>34</v>
      </c>
      <c r="E952" s="235">
        <v>2203</v>
      </c>
      <c r="F952" s="35">
        <v>41773</v>
      </c>
      <c r="G952" s="44">
        <v>2203</v>
      </c>
      <c r="H952" s="243">
        <f t="shared" si="15"/>
        <v>0</v>
      </c>
      <c r="I952" s="214"/>
    </row>
    <row r="953" spans="1:9" ht="15.75" x14ac:dyDescent="0.25">
      <c r="A953" s="216"/>
      <c r="B953" s="342" t="s">
        <v>1433</v>
      </c>
      <c r="C953" s="343" t="s">
        <v>2998</v>
      </c>
      <c r="D953" s="214" t="s">
        <v>29</v>
      </c>
      <c r="E953" s="235">
        <v>4790.5</v>
      </c>
      <c r="F953" s="35">
        <v>41773</v>
      </c>
      <c r="G953" s="44">
        <v>4790.5</v>
      </c>
      <c r="H953" s="243">
        <f t="shared" si="15"/>
        <v>0</v>
      </c>
      <c r="I953" s="214" t="s">
        <v>30</v>
      </c>
    </row>
    <row r="954" spans="1:9" ht="15.75" x14ac:dyDescent="0.25">
      <c r="A954" s="216"/>
      <c r="B954" s="342" t="s">
        <v>1434</v>
      </c>
      <c r="C954" s="343" t="s">
        <v>2998</v>
      </c>
      <c r="D954" s="214" t="s">
        <v>47</v>
      </c>
      <c r="E954" s="235">
        <v>2760</v>
      </c>
      <c r="F954" s="35">
        <v>41773</v>
      </c>
      <c r="G954" s="44">
        <v>2760</v>
      </c>
      <c r="H954" s="243">
        <f t="shared" si="15"/>
        <v>0</v>
      </c>
      <c r="I954" s="214" t="s">
        <v>30</v>
      </c>
    </row>
    <row r="955" spans="1:9" ht="15.75" x14ac:dyDescent="0.25">
      <c r="A955" s="216"/>
      <c r="B955" s="342" t="s">
        <v>1435</v>
      </c>
      <c r="C955" s="343" t="s">
        <v>2998</v>
      </c>
      <c r="D955" s="214" t="s">
        <v>250</v>
      </c>
      <c r="E955" s="235">
        <v>13265.5</v>
      </c>
      <c r="F955" s="35">
        <v>41773</v>
      </c>
      <c r="G955" s="44">
        <v>13265.5</v>
      </c>
      <c r="H955" s="243">
        <f t="shared" si="15"/>
        <v>0</v>
      </c>
      <c r="I955" s="214" t="s">
        <v>30</v>
      </c>
    </row>
    <row r="956" spans="1:9" ht="15.75" x14ac:dyDescent="0.25">
      <c r="A956" s="216"/>
      <c r="B956" s="342" t="s">
        <v>1436</v>
      </c>
      <c r="C956" s="343" t="s">
        <v>2998</v>
      </c>
      <c r="D956" s="214" t="s">
        <v>22</v>
      </c>
      <c r="E956" s="235">
        <v>2091</v>
      </c>
      <c r="F956" s="35">
        <v>41773</v>
      </c>
      <c r="G956" s="44">
        <v>2091</v>
      </c>
      <c r="H956" s="243">
        <f t="shared" si="15"/>
        <v>0</v>
      </c>
      <c r="I956" s="214"/>
    </row>
    <row r="957" spans="1:9" ht="15.75" x14ac:dyDescent="0.25">
      <c r="A957" s="216"/>
      <c r="B957" s="342" t="s">
        <v>1437</v>
      </c>
      <c r="C957" s="343" t="s">
        <v>2998</v>
      </c>
      <c r="D957" s="214" t="s">
        <v>2977</v>
      </c>
      <c r="E957" s="235">
        <v>5973.5</v>
      </c>
      <c r="F957" s="55" t="s">
        <v>3168</v>
      </c>
      <c r="G957" s="44">
        <v>5973.5</v>
      </c>
      <c r="H957" s="243">
        <f t="shared" si="15"/>
        <v>0</v>
      </c>
      <c r="I957" s="214" t="s">
        <v>12</v>
      </c>
    </row>
    <row r="958" spans="1:9" ht="15.75" x14ac:dyDescent="0.25">
      <c r="A958" s="216"/>
      <c r="B958" s="342" t="s">
        <v>1439</v>
      </c>
      <c r="C958" s="343" t="s">
        <v>2998</v>
      </c>
      <c r="D958" s="214" t="s">
        <v>80</v>
      </c>
      <c r="E958" s="235">
        <v>2288.5</v>
      </c>
      <c r="F958" s="35">
        <v>41774</v>
      </c>
      <c r="G958" s="44">
        <v>2288.5</v>
      </c>
      <c r="H958" s="243">
        <f t="shared" si="15"/>
        <v>0</v>
      </c>
      <c r="I958" s="214" t="s">
        <v>12</v>
      </c>
    </row>
    <row r="959" spans="1:9" ht="15.75" x14ac:dyDescent="0.25">
      <c r="A959" s="216"/>
      <c r="B959" s="342" t="s">
        <v>1440</v>
      </c>
      <c r="C959" s="343" t="s">
        <v>2998</v>
      </c>
      <c r="D959" s="214" t="s">
        <v>78</v>
      </c>
      <c r="E959" s="235">
        <v>2122</v>
      </c>
      <c r="F959" s="35">
        <v>41774</v>
      </c>
      <c r="G959" s="44">
        <v>2122</v>
      </c>
      <c r="H959" s="243">
        <f t="shared" si="15"/>
        <v>0</v>
      </c>
      <c r="I959" s="214" t="s">
        <v>12</v>
      </c>
    </row>
    <row r="960" spans="1:9" ht="15.75" x14ac:dyDescent="0.25">
      <c r="A960" s="216"/>
      <c r="B960" s="342" t="s">
        <v>1441</v>
      </c>
      <c r="C960" s="343" t="s">
        <v>2998</v>
      </c>
      <c r="D960" s="214" t="s">
        <v>144</v>
      </c>
      <c r="E960" s="235">
        <v>2725.5</v>
      </c>
      <c r="F960" s="35">
        <v>41774</v>
      </c>
      <c r="G960" s="44">
        <v>2725.5</v>
      </c>
      <c r="H960" s="243">
        <f t="shared" si="15"/>
        <v>0</v>
      </c>
      <c r="I960" s="214" t="s">
        <v>12</v>
      </c>
    </row>
    <row r="961" spans="1:9" ht="15.75" x14ac:dyDescent="0.25">
      <c r="A961" s="216"/>
      <c r="B961" s="342" t="s">
        <v>1442</v>
      </c>
      <c r="C961" s="343" t="s">
        <v>2998</v>
      </c>
      <c r="D961" s="214" t="s">
        <v>3169</v>
      </c>
      <c r="E961" s="235">
        <v>13800</v>
      </c>
      <c r="F961" s="35">
        <v>41779</v>
      </c>
      <c r="G961" s="44">
        <v>13800</v>
      </c>
      <c r="H961" s="243">
        <f t="shared" si="15"/>
        <v>0</v>
      </c>
      <c r="I961" s="214" t="s">
        <v>21</v>
      </c>
    </row>
    <row r="962" spans="1:9" ht="15.75" x14ac:dyDescent="0.25">
      <c r="A962" s="216"/>
      <c r="B962" s="342" t="s">
        <v>1443</v>
      </c>
      <c r="C962" s="343" t="s">
        <v>2998</v>
      </c>
      <c r="D962" s="214" t="s">
        <v>137</v>
      </c>
      <c r="E962" s="235">
        <v>2351</v>
      </c>
      <c r="F962" s="38" t="s">
        <v>3170</v>
      </c>
      <c r="G962" s="44">
        <v>2351</v>
      </c>
      <c r="H962" s="243">
        <f t="shared" si="15"/>
        <v>0</v>
      </c>
      <c r="I962" s="214" t="s">
        <v>21</v>
      </c>
    </row>
    <row r="963" spans="1:9" ht="15.75" x14ac:dyDescent="0.25">
      <c r="A963" s="216"/>
      <c r="B963" s="342" t="s">
        <v>1444</v>
      </c>
      <c r="C963" s="343" t="s">
        <v>2998</v>
      </c>
      <c r="D963" s="214" t="s">
        <v>576</v>
      </c>
      <c r="E963" s="235">
        <v>1663</v>
      </c>
      <c r="F963" s="35">
        <v>41774</v>
      </c>
      <c r="G963" s="44">
        <v>1663</v>
      </c>
      <c r="H963" s="243">
        <f t="shared" si="15"/>
        <v>0</v>
      </c>
      <c r="I963" s="214" t="s">
        <v>12</v>
      </c>
    </row>
    <row r="964" spans="1:9" ht="15.75" x14ac:dyDescent="0.25">
      <c r="A964" s="216"/>
      <c r="B964" s="342" t="s">
        <v>1445</v>
      </c>
      <c r="C964" s="343" t="s">
        <v>2998</v>
      </c>
      <c r="D964" s="214" t="s">
        <v>307</v>
      </c>
      <c r="E964" s="235">
        <v>8049.5</v>
      </c>
      <c r="F964" s="38" t="s">
        <v>3453</v>
      </c>
      <c r="G964" s="44">
        <v>8049.5</v>
      </c>
      <c r="H964" s="243">
        <f t="shared" si="15"/>
        <v>0</v>
      </c>
      <c r="I964" s="214" t="s">
        <v>12</v>
      </c>
    </row>
    <row r="965" spans="1:9" ht="15.75" x14ac:dyDescent="0.25">
      <c r="A965" s="216"/>
      <c r="B965" s="342" t="s">
        <v>1446</v>
      </c>
      <c r="C965" s="343" t="s">
        <v>2998</v>
      </c>
      <c r="D965" s="214" t="s">
        <v>304</v>
      </c>
      <c r="E965" s="235">
        <v>14485</v>
      </c>
      <c r="F965" s="35">
        <v>41774</v>
      </c>
      <c r="G965" s="44">
        <v>14485</v>
      </c>
      <c r="H965" s="243">
        <f t="shared" si="15"/>
        <v>0</v>
      </c>
      <c r="I965" s="214" t="s">
        <v>12</v>
      </c>
    </row>
    <row r="966" spans="1:9" ht="15.75" x14ac:dyDescent="0.25">
      <c r="A966" s="216"/>
      <c r="B966" s="342" t="s">
        <v>1448</v>
      </c>
      <c r="C966" s="343" t="s">
        <v>2998</v>
      </c>
      <c r="D966" s="214" t="s">
        <v>2523</v>
      </c>
      <c r="E966" s="235">
        <v>2555</v>
      </c>
      <c r="F966" s="35">
        <v>41773</v>
      </c>
      <c r="G966" s="44">
        <v>2555</v>
      </c>
      <c r="H966" s="243">
        <f t="shared" si="15"/>
        <v>0</v>
      </c>
      <c r="I966" s="214" t="s">
        <v>217</v>
      </c>
    </row>
    <row r="967" spans="1:9" ht="15.75" x14ac:dyDescent="0.25">
      <c r="A967" s="216"/>
      <c r="B967" s="342" t="s">
        <v>1449</v>
      </c>
      <c r="C967" s="343" t="s">
        <v>2998</v>
      </c>
      <c r="D967" s="214" t="s">
        <v>3171</v>
      </c>
      <c r="E967" s="235">
        <v>2480</v>
      </c>
      <c r="F967" s="35">
        <v>41773</v>
      </c>
      <c r="G967" s="44">
        <v>2480</v>
      </c>
      <c r="H967" s="243">
        <f t="shared" ref="H967:H1030" si="16">E967-G967</f>
        <v>0</v>
      </c>
      <c r="I967" s="214" t="s">
        <v>217</v>
      </c>
    </row>
    <row r="968" spans="1:9" ht="15.75" x14ac:dyDescent="0.25">
      <c r="A968" s="216"/>
      <c r="B968" s="342" t="s">
        <v>1450</v>
      </c>
      <c r="C968" s="343" t="s">
        <v>2998</v>
      </c>
      <c r="D968" s="214" t="s">
        <v>130</v>
      </c>
      <c r="E968" s="235">
        <v>5434</v>
      </c>
      <c r="F968" s="35">
        <v>41774</v>
      </c>
      <c r="G968" s="44">
        <v>5434</v>
      </c>
      <c r="H968" s="243">
        <f t="shared" si="16"/>
        <v>0</v>
      </c>
      <c r="I968" s="214" t="s">
        <v>3172</v>
      </c>
    </row>
    <row r="969" spans="1:9" ht="15.75" x14ac:dyDescent="0.25">
      <c r="A969" s="216"/>
      <c r="B969" s="342" t="s">
        <v>1451</v>
      </c>
      <c r="C969" s="343" t="s">
        <v>2998</v>
      </c>
      <c r="D969" s="214" t="s">
        <v>60</v>
      </c>
      <c r="E969" s="235">
        <v>2238</v>
      </c>
      <c r="F969" s="340" t="s">
        <v>3173</v>
      </c>
      <c r="G969" s="44">
        <v>2238</v>
      </c>
      <c r="H969" s="243">
        <f t="shared" si="16"/>
        <v>0</v>
      </c>
      <c r="I969" s="214"/>
    </row>
    <row r="970" spans="1:9" ht="15.75" x14ac:dyDescent="0.25">
      <c r="A970" s="216"/>
      <c r="B970" s="342" t="s">
        <v>1452</v>
      </c>
      <c r="C970" s="343" t="s">
        <v>2998</v>
      </c>
      <c r="D970" s="214" t="s">
        <v>771</v>
      </c>
      <c r="E970" s="235">
        <v>2465</v>
      </c>
      <c r="F970" s="35">
        <v>41773</v>
      </c>
      <c r="G970" s="44">
        <v>2465</v>
      </c>
      <c r="H970" s="243">
        <f t="shared" si="16"/>
        <v>0</v>
      </c>
      <c r="I970" s="214"/>
    </row>
    <row r="971" spans="1:9" ht="15.75" x14ac:dyDescent="0.25">
      <c r="A971" s="216"/>
      <c r="B971" s="342" t="s">
        <v>1453</v>
      </c>
      <c r="C971" s="343" t="s">
        <v>2998</v>
      </c>
      <c r="D971" s="214" t="s">
        <v>3160</v>
      </c>
      <c r="E971" s="235">
        <v>1920</v>
      </c>
      <c r="F971" s="35">
        <v>41773</v>
      </c>
      <c r="G971" s="44">
        <v>1920</v>
      </c>
      <c r="H971" s="243">
        <f t="shared" si="16"/>
        <v>0</v>
      </c>
      <c r="I971" s="214" t="s">
        <v>3134</v>
      </c>
    </row>
    <row r="972" spans="1:9" ht="15.75" x14ac:dyDescent="0.25">
      <c r="A972" s="216"/>
      <c r="B972" s="342" t="s">
        <v>1455</v>
      </c>
      <c r="C972" s="343" t="s">
        <v>2998</v>
      </c>
      <c r="D972" s="214" t="s">
        <v>890</v>
      </c>
      <c r="E972" s="235">
        <v>1440</v>
      </c>
      <c r="F972" s="35">
        <v>41773</v>
      </c>
      <c r="G972" s="44">
        <v>1440</v>
      </c>
      <c r="H972" s="243">
        <f t="shared" si="16"/>
        <v>0</v>
      </c>
      <c r="I972" s="214"/>
    </row>
    <row r="973" spans="1:9" ht="15.75" x14ac:dyDescent="0.25">
      <c r="A973" s="216"/>
      <c r="B973" s="342" t="s">
        <v>1457</v>
      </c>
      <c r="C973" s="343" t="s">
        <v>2998</v>
      </c>
      <c r="D973" s="214" t="s">
        <v>8</v>
      </c>
      <c r="E973" s="235">
        <v>162.5</v>
      </c>
      <c r="F973" s="35">
        <v>41773</v>
      </c>
      <c r="G973" s="44">
        <v>162.5</v>
      </c>
      <c r="H973" s="243">
        <f t="shared" si="16"/>
        <v>0</v>
      </c>
      <c r="I973" s="214"/>
    </row>
    <row r="974" spans="1:9" ht="15.75" x14ac:dyDescent="0.25">
      <c r="A974" s="216"/>
      <c r="B974" s="342" t="s">
        <v>1458</v>
      </c>
      <c r="C974" s="343" t="s">
        <v>2998</v>
      </c>
      <c r="D974" s="214" t="s">
        <v>110</v>
      </c>
      <c r="E974" s="235">
        <v>44179.519999999997</v>
      </c>
      <c r="F974" s="55" t="s">
        <v>3174</v>
      </c>
      <c r="G974" s="44">
        <v>44179.519999999997</v>
      </c>
      <c r="H974" s="243">
        <f t="shared" si="16"/>
        <v>0</v>
      </c>
      <c r="I974" s="214" t="s">
        <v>2852</v>
      </c>
    </row>
    <row r="975" spans="1:9" ht="15.75" x14ac:dyDescent="0.25">
      <c r="A975" s="216"/>
      <c r="B975" s="342" t="s">
        <v>1459</v>
      </c>
      <c r="C975" s="343" t="s">
        <v>2998</v>
      </c>
      <c r="D975" s="214" t="s">
        <v>133</v>
      </c>
      <c r="E975" s="235">
        <v>36294</v>
      </c>
      <c r="F975" s="47" t="s">
        <v>3175</v>
      </c>
      <c r="G975" s="44">
        <v>36294</v>
      </c>
      <c r="H975" s="243">
        <f t="shared" si="16"/>
        <v>0</v>
      </c>
      <c r="I975" s="214"/>
    </row>
    <row r="976" spans="1:9" ht="15.75" x14ac:dyDescent="0.25">
      <c r="A976" s="216"/>
      <c r="B976" s="342" t="s">
        <v>1460</v>
      </c>
      <c r="C976" s="343" t="s">
        <v>2998</v>
      </c>
      <c r="D976" s="214" t="s">
        <v>765</v>
      </c>
      <c r="E976" s="235">
        <v>26469</v>
      </c>
      <c r="F976" s="47" t="s">
        <v>3176</v>
      </c>
      <c r="G976" s="44">
        <v>26469</v>
      </c>
      <c r="H976" s="243">
        <f t="shared" si="16"/>
        <v>0</v>
      </c>
      <c r="I976" s="214" t="s">
        <v>65</v>
      </c>
    </row>
    <row r="977" spans="1:9" ht="15.75" x14ac:dyDescent="0.25">
      <c r="A977" s="216"/>
      <c r="B977" s="342" t="s">
        <v>1461</v>
      </c>
      <c r="C977" s="343" t="s">
        <v>2998</v>
      </c>
      <c r="D977" s="214" t="s">
        <v>137</v>
      </c>
      <c r="E977" s="235">
        <v>7447</v>
      </c>
      <c r="F977" s="270" t="s">
        <v>3177</v>
      </c>
      <c r="G977" s="44">
        <v>7447</v>
      </c>
      <c r="H977" s="243">
        <f t="shared" si="16"/>
        <v>0</v>
      </c>
      <c r="I977" s="214"/>
    </row>
    <row r="978" spans="1:9" ht="15.75" x14ac:dyDescent="0.25">
      <c r="A978" s="216"/>
      <c r="B978" s="342" t="s">
        <v>1462</v>
      </c>
      <c r="C978" s="343" t="s">
        <v>2998</v>
      </c>
      <c r="D978" s="214" t="s">
        <v>14</v>
      </c>
      <c r="E978" s="235">
        <v>8489.5</v>
      </c>
      <c r="F978" s="35">
        <v>41774</v>
      </c>
      <c r="G978" s="44">
        <v>8489.5</v>
      </c>
      <c r="H978" s="243">
        <f t="shared" si="16"/>
        <v>0</v>
      </c>
      <c r="I978" s="214" t="s">
        <v>2852</v>
      </c>
    </row>
    <row r="979" spans="1:9" ht="15.75" x14ac:dyDescent="0.25">
      <c r="A979" s="216"/>
      <c r="B979" s="342" t="s">
        <v>1463</v>
      </c>
      <c r="C979" s="343" t="s">
        <v>2998</v>
      </c>
      <c r="D979" s="214" t="s">
        <v>51</v>
      </c>
      <c r="E979" s="235">
        <v>2845</v>
      </c>
      <c r="F979" s="35">
        <v>41774</v>
      </c>
      <c r="G979" s="44">
        <v>2845</v>
      </c>
      <c r="H979" s="243">
        <f t="shared" si="16"/>
        <v>0</v>
      </c>
      <c r="I979" s="214"/>
    </row>
    <row r="980" spans="1:9" ht="15.75" x14ac:dyDescent="0.25">
      <c r="A980" s="216"/>
      <c r="B980" s="342" t="s">
        <v>1464</v>
      </c>
      <c r="C980" s="343" t="s">
        <v>2998</v>
      </c>
      <c r="D980" s="214" t="s">
        <v>330</v>
      </c>
      <c r="E980" s="235">
        <v>5447</v>
      </c>
      <c r="F980" s="35">
        <v>41774</v>
      </c>
      <c r="G980" s="44">
        <v>5447</v>
      </c>
      <c r="H980" s="243">
        <f t="shared" si="16"/>
        <v>0</v>
      </c>
      <c r="I980" s="214" t="s">
        <v>65</v>
      </c>
    </row>
    <row r="981" spans="1:9" ht="15.75" x14ac:dyDescent="0.25">
      <c r="A981" s="216"/>
      <c r="B981" s="342" t="s">
        <v>1465</v>
      </c>
      <c r="C981" s="343" t="s">
        <v>2998</v>
      </c>
      <c r="D981" s="214" t="s">
        <v>106</v>
      </c>
      <c r="E981" s="235">
        <v>129108</v>
      </c>
      <c r="F981" s="35">
        <v>41780</v>
      </c>
      <c r="G981" s="44">
        <v>129108</v>
      </c>
      <c r="H981" s="243">
        <f t="shared" si="16"/>
        <v>0</v>
      </c>
      <c r="I981" s="214" t="s">
        <v>65</v>
      </c>
    </row>
    <row r="982" spans="1:9" ht="15.75" x14ac:dyDescent="0.25">
      <c r="A982" s="216"/>
      <c r="B982" s="342" t="s">
        <v>1467</v>
      </c>
      <c r="C982" s="343" t="s">
        <v>2998</v>
      </c>
      <c r="D982" s="214" t="s">
        <v>106</v>
      </c>
      <c r="E982" s="235">
        <v>19598</v>
      </c>
      <c r="F982" s="35">
        <v>41780</v>
      </c>
      <c r="G982" s="44">
        <v>19598</v>
      </c>
      <c r="H982" s="243">
        <f t="shared" si="16"/>
        <v>0</v>
      </c>
      <c r="I982" s="214" t="s">
        <v>65</v>
      </c>
    </row>
    <row r="983" spans="1:9" ht="15.75" x14ac:dyDescent="0.25">
      <c r="A983" s="216"/>
      <c r="B983" s="342" t="s">
        <v>1469</v>
      </c>
      <c r="C983" s="343" t="s">
        <v>2998</v>
      </c>
      <c r="D983" s="214" t="s">
        <v>494</v>
      </c>
      <c r="E983" s="235">
        <v>348</v>
      </c>
      <c r="F983" s="35">
        <v>41773</v>
      </c>
      <c r="G983" s="44">
        <v>348</v>
      </c>
      <c r="H983" s="243">
        <f t="shared" si="16"/>
        <v>0</v>
      </c>
      <c r="I983" s="214"/>
    </row>
    <row r="984" spans="1:9" ht="15.75" x14ac:dyDescent="0.25">
      <c r="A984" s="216">
        <v>41774</v>
      </c>
      <c r="B984" s="342" t="s">
        <v>1470</v>
      </c>
      <c r="C984" s="343" t="s">
        <v>2998</v>
      </c>
      <c r="D984" s="214" t="s">
        <v>3125</v>
      </c>
      <c r="E984" s="235">
        <v>33367</v>
      </c>
      <c r="F984" s="35">
        <v>41774</v>
      </c>
      <c r="G984" s="44">
        <v>33367</v>
      </c>
      <c r="H984" s="243">
        <f t="shared" si="16"/>
        <v>0</v>
      </c>
      <c r="I984" s="214"/>
    </row>
    <row r="985" spans="1:9" ht="15.75" x14ac:dyDescent="0.25">
      <c r="A985" s="216"/>
      <c r="B985" s="342" t="s">
        <v>1471</v>
      </c>
      <c r="C985" s="343" t="s">
        <v>2998</v>
      </c>
      <c r="D985" s="220" t="s">
        <v>3114</v>
      </c>
      <c r="E985" s="241">
        <v>0</v>
      </c>
      <c r="F985" s="35"/>
      <c r="G985" s="44"/>
      <c r="H985" s="243">
        <f t="shared" si="16"/>
        <v>0</v>
      </c>
      <c r="I985" s="58" t="s">
        <v>3178</v>
      </c>
    </row>
    <row r="986" spans="1:9" ht="15.75" x14ac:dyDescent="0.25">
      <c r="A986" s="216"/>
      <c r="B986" s="342" t="s">
        <v>1472</v>
      </c>
      <c r="C986" s="343" t="s">
        <v>2998</v>
      </c>
      <c r="D986" s="214" t="s">
        <v>50</v>
      </c>
      <c r="E986" s="235">
        <v>4249</v>
      </c>
      <c r="F986" s="35">
        <v>41774</v>
      </c>
      <c r="G986" s="44">
        <v>4249</v>
      </c>
      <c r="H986" s="243">
        <f t="shared" si="16"/>
        <v>0</v>
      </c>
      <c r="I986" s="214"/>
    </row>
    <row r="987" spans="1:9" ht="15.75" x14ac:dyDescent="0.25">
      <c r="A987" s="216"/>
      <c r="B987" s="342" t="s">
        <v>1473</v>
      </c>
      <c r="C987" s="343" t="s">
        <v>2998</v>
      </c>
      <c r="D987" s="214" t="s">
        <v>29</v>
      </c>
      <c r="E987" s="235">
        <v>3763.5</v>
      </c>
      <c r="F987" s="35">
        <v>41774</v>
      </c>
      <c r="G987" s="44">
        <v>3763.5</v>
      </c>
      <c r="H987" s="243">
        <f t="shared" si="16"/>
        <v>0</v>
      </c>
      <c r="I987" s="58" t="s">
        <v>30</v>
      </c>
    </row>
    <row r="988" spans="1:9" ht="15.75" x14ac:dyDescent="0.25">
      <c r="A988" s="216"/>
      <c r="B988" s="342" t="s">
        <v>1474</v>
      </c>
      <c r="C988" s="343" t="s">
        <v>2998</v>
      </c>
      <c r="D988" s="214" t="s">
        <v>544</v>
      </c>
      <c r="E988" s="235">
        <v>11535</v>
      </c>
      <c r="F988" s="35">
        <v>41774</v>
      </c>
      <c r="G988" s="44">
        <v>11535</v>
      </c>
      <c r="H988" s="243">
        <f t="shared" si="16"/>
        <v>0</v>
      </c>
      <c r="I988" s="214"/>
    </row>
    <row r="989" spans="1:9" ht="15.75" x14ac:dyDescent="0.25">
      <c r="A989" s="216"/>
      <c r="B989" s="342" t="s">
        <v>1475</v>
      </c>
      <c r="C989" s="343" t="s">
        <v>2998</v>
      </c>
      <c r="D989" s="214" t="s">
        <v>34</v>
      </c>
      <c r="E989" s="235">
        <v>2179.1999999999998</v>
      </c>
      <c r="F989" s="35">
        <v>41774</v>
      </c>
      <c r="G989" s="44">
        <v>2179.1999999999998</v>
      </c>
      <c r="H989" s="243">
        <f t="shared" si="16"/>
        <v>0</v>
      </c>
      <c r="I989" s="214" t="s">
        <v>30</v>
      </c>
    </row>
    <row r="990" spans="1:9" ht="15.75" x14ac:dyDescent="0.25">
      <c r="A990" s="216"/>
      <c r="B990" s="342" t="s">
        <v>1476</v>
      </c>
      <c r="C990" s="343" t="s">
        <v>2998</v>
      </c>
      <c r="D990" s="214" t="s">
        <v>36</v>
      </c>
      <c r="E990" s="235">
        <v>34138.449999999997</v>
      </c>
      <c r="F990" s="355" t="s">
        <v>3439</v>
      </c>
      <c r="G990" s="245">
        <v>34138.449999999997</v>
      </c>
      <c r="H990" s="243">
        <f t="shared" si="16"/>
        <v>0</v>
      </c>
      <c r="I990" s="214" t="s">
        <v>217</v>
      </c>
    </row>
    <row r="991" spans="1:9" ht="15.75" x14ac:dyDescent="0.25">
      <c r="A991" s="216"/>
      <c r="B991" s="342" t="s">
        <v>1477</v>
      </c>
      <c r="C991" s="343" t="s">
        <v>2998</v>
      </c>
      <c r="D991" s="214" t="s">
        <v>248</v>
      </c>
      <c r="E991" s="235">
        <v>748</v>
      </c>
      <c r="F991" s="38" t="s">
        <v>3179</v>
      </c>
      <c r="G991" s="44">
        <v>748</v>
      </c>
      <c r="H991" s="243">
        <f t="shared" si="16"/>
        <v>0</v>
      </c>
      <c r="I991" s="214" t="s">
        <v>217</v>
      </c>
    </row>
    <row r="992" spans="1:9" ht="15.75" x14ac:dyDescent="0.25">
      <c r="A992" s="216"/>
      <c r="B992" s="342" t="s">
        <v>1479</v>
      </c>
      <c r="C992" s="343" t="s">
        <v>2998</v>
      </c>
      <c r="D992" s="214" t="s">
        <v>50</v>
      </c>
      <c r="E992" s="235">
        <v>1462.5</v>
      </c>
      <c r="F992" s="35">
        <v>41774</v>
      </c>
      <c r="G992" s="44">
        <v>1462.5</v>
      </c>
      <c r="H992" s="243">
        <f t="shared" si="16"/>
        <v>0</v>
      </c>
      <c r="I992" s="214"/>
    </row>
    <row r="993" spans="1:9" ht="15.75" x14ac:dyDescent="0.25">
      <c r="A993" s="216"/>
      <c r="B993" s="342" t="s">
        <v>1481</v>
      </c>
      <c r="C993" s="343" t="s">
        <v>2998</v>
      </c>
      <c r="D993" s="214" t="s">
        <v>260</v>
      </c>
      <c r="E993" s="235">
        <v>3020</v>
      </c>
      <c r="F993" s="35">
        <v>41774</v>
      </c>
      <c r="G993" s="44">
        <v>3020</v>
      </c>
      <c r="H993" s="243">
        <f t="shared" si="16"/>
        <v>0</v>
      </c>
      <c r="I993" s="214" t="s">
        <v>217</v>
      </c>
    </row>
    <row r="994" spans="1:9" ht="15.75" x14ac:dyDescent="0.25">
      <c r="A994" s="216"/>
      <c r="B994" s="342" t="s">
        <v>1482</v>
      </c>
      <c r="C994" s="343" t="s">
        <v>2998</v>
      </c>
      <c r="D994" s="214" t="s">
        <v>47</v>
      </c>
      <c r="E994" s="235">
        <v>2933</v>
      </c>
      <c r="F994" s="35">
        <v>41774</v>
      </c>
      <c r="G994" s="44">
        <v>2933</v>
      </c>
      <c r="H994" s="243">
        <f t="shared" si="16"/>
        <v>0</v>
      </c>
      <c r="I994" s="214" t="s">
        <v>30</v>
      </c>
    </row>
    <row r="995" spans="1:9" ht="15.75" x14ac:dyDescent="0.25">
      <c r="A995" s="216"/>
      <c r="B995" s="342" t="s">
        <v>1483</v>
      </c>
      <c r="C995" s="343" t="s">
        <v>2998</v>
      </c>
      <c r="D995" s="214" t="s">
        <v>116</v>
      </c>
      <c r="E995" s="235">
        <v>3901</v>
      </c>
      <c r="F995" s="35">
        <v>41774</v>
      </c>
      <c r="G995" s="44">
        <v>3901</v>
      </c>
      <c r="H995" s="243">
        <f t="shared" si="16"/>
        <v>0</v>
      </c>
      <c r="I995" s="214"/>
    </row>
    <row r="996" spans="1:9" ht="15.75" x14ac:dyDescent="0.25">
      <c r="A996" s="216"/>
      <c r="B996" s="342" t="s">
        <v>1484</v>
      </c>
      <c r="C996" s="343" t="s">
        <v>2998</v>
      </c>
      <c r="D996" s="214" t="s">
        <v>50</v>
      </c>
      <c r="E996" s="235">
        <v>5999.9</v>
      </c>
      <c r="F996" s="35">
        <v>41774</v>
      </c>
      <c r="G996" s="44">
        <v>5999.9</v>
      </c>
      <c r="H996" s="243">
        <f t="shared" si="16"/>
        <v>0</v>
      </c>
      <c r="I996" s="214"/>
    </row>
    <row r="997" spans="1:9" ht="15.75" x14ac:dyDescent="0.25">
      <c r="A997" s="211"/>
      <c r="B997" s="342" t="s">
        <v>1485</v>
      </c>
      <c r="C997" s="343" t="s">
        <v>2998</v>
      </c>
      <c r="D997" s="214" t="s">
        <v>3180</v>
      </c>
      <c r="E997" s="235">
        <v>6672</v>
      </c>
      <c r="F997" s="35">
        <v>41774</v>
      </c>
      <c r="G997" s="44">
        <v>6672</v>
      </c>
      <c r="H997" s="243">
        <f t="shared" si="16"/>
        <v>0</v>
      </c>
      <c r="I997" s="214" t="s">
        <v>30</v>
      </c>
    </row>
    <row r="998" spans="1:9" ht="15.75" x14ac:dyDescent="0.25">
      <c r="A998" s="211"/>
      <c r="B998" s="342" t="s">
        <v>1486</v>
      </c>
      <c r="C998" s="343" t="s">
        <v>2998</v>
      </c>
      <c r="D998" s="214" t="s">
        <v>8</v>
      </c>
      <c r="E998" s="235">
        <v>1171</v>
      </c>
      <c r="F998" s="35">
        <v>41774</v>
      </c>
      <c r="G998" s="44">
        <v>1171</v>
      </c>
      <c r="H998" s="243">
        <f t="shared" si="16"/>
        <v>0</v>
      </c>
      <c r="I998" s="214"/>
    </row>
    <row r="999" spans="1:9" ht="15.75" x14ac:dyDescent="0.25">
      <c r="A999" s="261"/>
      <c r="B999" s="342" t="s">
        <v>1487</v>
      </c>
      <c r="C999" s="343" t="s">
        <v>2998</v>
      </c>
      <c r="D999" s="214" t="s">
        <v>2961</v>
      </c>
      <c r="E999" s="235">
        <v>30743</v>
      </c>
      <c r="F999" s="35">
        <v>41774</v>
      </c>
      <c r="G999" s="44">
        <v>30743</v>
      </c>
      <c r="H999" s="243">
        <f t="shared" si="16"/>
        <v>0</v>
      </c>
      <c r="I999" s="214"/>
    </row>
    <row r="1000" spans="1:9" ht="15.75" x14ac:dyDescent="0.25">
      <c r="A1000" s="216"/>
      <c r="B1000" s="342" t="s">
        <v>1489</v>
      </c>
      <c r="C1000" s="343" t="s">
        <v>2998</v>
      </c>
      <c r="D1000" s="214" t="s">
        <v>58</v>
      </c>
      <c r="E1000" s="235">
        <v>3949</v>
      </c>
      <c r="F1000" s="35">
        <v>41774</v>
      </c>
      <c r="G1000" s="44">
        <v>3949</v>
      </c>
      <c r="H1000" s="243">
        <f t="shared" si="16"/>
        <v>0</v>
      </c>
      <c r="I1000" s="214"/>
    </row>
    <row r="1001" spans="1:9" ht="15.75" x14ac:dyDescent="0.25">
      <c r="A1001" s="216"/>
      <c r="B1001" s="342" t="s">
        <v>1491</v>
      </c>
      <c r="C1001" s="343" t="s">
        <v>2998</v>
      </c>
      <c r="D1001" s="214" t="s">
        <v>312</v>
      </c>
      <c r="E1001" s="235">
        <v>8095</v>
      </c>
      <c r="F1001" s="35">
        <v>41774</v>
      </c>
      <c r="G1001" s="44">
        <v>8095</v>
      </c>
      <c r="H1001" s="243">
        <f t="shared" si="16"/>
        <v>0</v>
      </c>
      <c r="I1001" s="214" t="s">
        <v>217</v>
      </c>
    </row>
    <row r="1002" spans="1:9" ht="15.75" x14ac:dyDescent="0.25">
      <c r="A1002" s="216"/>
      <c r="B1002" s="342" t="s">
        <v>1492</v>
      </c>
      <c r="C1002" s="343" t="s">
        <v>2998</v>
      </c>
      <c r="D1002" s="214" t="s">
        <v>28</v>
      </c>
      <c r="E1002" s="235">
        <v>4795</v>
      </c>
      <c r="F1002" s="35">
        <v>41774</v>
      </c>
      <c r="G1002" s="44">
        <v>4795</v>
      </c>
      <c r="H1002" s="243">
        <f t="shared" si="16"/>
        <v>0</v>
      </c>
      <c r="I1002" s="214"/>
    </row>
    <row r="1003" spans="1:9" ht="15.75" x14ac:dyDescent="0.25">
      <c r="A1003" s="216"/>
      <c r="B1003" s="342" t="s">
        <v>1493</v>
      </c>
      <c r="C1003" s="343" t="s">
        <v>2998</v>
      </c>
      <c r="D1003" s="214" t="s">
        <v>12</v>
      </c>
      <c r="E1003" s="235">
        <v>51713</v>
      </c>
      <c r="F1003" s="47" t="s">
        <v>3181</v>
      </c>
      <c r="G1003" s="44">
        <v>51713</v>
      </c>
      <c r="H1003" s="243">
        <f t="shared" si="16"/>
        <v>0</v>
      </c>
      <c r="I1003" s="214"/>
    </row>
    <row r="1004" spans="1:9" ht="15.75" x14ac:dyDescent="0.25">
      <c r="A1004" s="216"/>
      <c r="B1004" s="342" t="s">
        <v>1496</v>
      </c>
      <c r="C1004" s="343" t="s">
        <v>2998</v>
      </c>
      <c r="D1004" s="214" t="s">
        <v>66</v>
      </c>
      <c r="E1004" s="235">
        <v>1785.5</v>
      </c>
      <c r="F1004" s="35">
        <v>41774</v>
      </c>
      <c r="G1004" s="44">
        <v>1785.5</v>
      </c>
      <c r="H1004" s="243">
        <f t="shared" si="16"/>
        <v>0</v>
      </c>
      <c r="I1004" s="214" t="s">
        <v>2852</v>
      </c>
    </row>
    <row r="1005" spans="1:9" ht="15.75" x14ac:dyDescent="0.25">
      <c r="A1005" s="216"/>
      <c r="B1005" s="342" t="s">
        <v>1497</v>
      </c>
      <c r="C1005" s="343" t="s">
        <v>2998</v>
      </c>
      <c r="D1005" s="214" t="s">
        <v>183</v>
      </c>
      <c r="E1005" s="235">
        <v>39767</v>
      </c>
      <c r="F1005" s="35">
        <v>41774</v>
      </c>
      <c r="G1005" s="44">
        <v>39767</v>
      </c>
      <c r="H1005" s="243">
        <f t="shared" si="16"/>
        <v>0</v>
      </c>
      <c r="I1005" s="214" t="s">
        <v>30</v>
      </c>
    </row>
    <row r="1006" spans="1:9" ht="15.75" x14ac:dyDescent="0.25">
      <c r="A1006" s="216"/>
      <c r="B1006" s="342" t="s">
        <v>1498</v>
      </c>
      <c r="C1006" s="343" t="s">
        <v>2998</v>
      </c>
      <c r="D1006" s="214" t="s">
        <v>22</v>
      </c>
      <c r="E1006" s="235">
        <v>4678</v>
      </c>
      <c r="F1006" s="35">
        <v>41774</v>
      </c>
      <c r="G1006" s="44">
        <v>4678</v>
      </c>
      <c r="H1006" s="243">
        <f t="shared" si="16"/>
        <v>0</v>
      </c>
      <c r="I1006" s="214"/>
    </row>
    <row r="1007" spans="1:9" ht="15.75" x14ac:dyDescent="0.25">
      <c r="A1007" s="216"/>
      <c r="B1007" s="342" t="s">
        <v>1499</v>
      </c>
      <c r="C1007" s="343" t="s">
        <v>2998</v>
      </c>
      <c r="D1007" s="214" t="s">
        <v>2961</v>
      </c>
      <c r="E1007" s="235">
        <v>324</v>
      </c>
      <c r="F1007" s="35">
        <v>41774</v>
      </c>
      <c r="G1007" s="44">
        <v>324</v>
      </c>
      <c r="H1007" s="243">
        <f t="shared" si="16"/>
        <v>0</v>
      </c>
      <c r="I1007" s="214"/>
    </row>
    <row r="1008" spans="1:9" ht="15.75" x14ac:dyDescent="0.25">
      <c r="A1008" s="216"/>
      <c r="B1008" s="342" t="s">
        <v>1500</v>
      </c>
      <c r="C1008" s="343" t="s">
        <v>2998</v>
      </c>
      <c r="D1008" s="214" t="s">
        <v>55</v>
      </c>
      <c r="E1008" s="235">
        <v>3601</v>
      </c>
      <c r="F1008" s="38" t="s">
        <v>3182</v>
      </c>
      <c r="G1008" s="44">
        <v>3601</v>
      </c>
      <c r="H1008" s="243">
        <f t="shared" si="16"/>
        <v>0</v>
      </c>
      <c r="I1008" s="214"/>
    </row>
    <row r="1009" spans="1:9" ht="15.75" x14ac:dyDescent="0.25">
      <c r="A1009" s="216"/>
      <c r="B1009" s="342" t="s">
        <v>1502</v>
      </c>
      <c r="C1009" s="343" t="s">
        <v>2998</v>
      </c>
      <c r="D1009" s="214" t="s">
        <v>32</v>
      </c>
      <c r="E1009" s="235">
        <v>2858</v>
      </c>
      <c r="F1009" s="35">
        <v>41774</v>
      </c>
      <c r="G1009" s="44">
        <v>2858</v>
      </c>
      <c r="H1009" s="243">
        <f t="shared" si="16"/>
        <v>0</v>
      </c>
      <c r="I1009" s="214" t="s">
        <v>30</v>
      </c>
    </row>
    <row r="1010" spans="1:9" ht="15.75" x14ac:dyDescent="0.25">
      <c r="A1010" s="216"/>
      <c r="B1010" s="342" t="s">
        <v>1503</v>
      </c>
      <c r="C1010" s="343" t="s">
        <v>2998</v>
      </c>
      <c r="D1010" s="214" t="s">
        <v>32</v>
      </c>
      <c r="E1010" s="235">
        <v>2880</v>
      </c>
      <c r="F1010" s="35">
        <v>41774</v>
      </c>
      <c r="G1010" s="44">
        <v>2880</v>
      </c>
      <c r="H1010" s="243">
        <f t="shared" si="16"/>
        <v>0</v>
      </c>
      <c r="I1010" s="214" t="s">
        <v>30</v>
      </c>
    </row>
    <row r="1011" spans="1:9" ht="15.75" x14ac:dyDescent="0.25">
      <c r="A1011" s="216"/>
      <c r="B1011" s="342" t="s">
        <v>1505</v>
      </c>
      <c r="C1011" s="343" t="s">
        <v>2998</v>
      </c>
      <c r="D1011" s="214" t="s">
        <v>124</v>
      </c>
      <c r="E1011" s="235">
        <v>7119</v>
      </c>
      <c r="F1011" s="35">
        <v>41774</v>
      </c>
      <c r="G1011" s="44">
        <v>7119</v>
      </c>
      <c r="H1011" s="243">
        <f t="shared" si="16"/>
        <v>0</v>
      </c>
      <c r="I1011" s="214" t="s">
        <v>30</v>
      </c>
    </row>
    <row r="1012" spans="1:9" ht="15.75" x14ac:dyDescent="0.25">
      <c r="A1012" s="216"/>
      <c r="B1012" s="342" t="s">
        <v>1507</v>
      </c>
      <c r="C1012" s="343" t="s">
        <v>2998</v>
      </c>
      <c r="D1012" s="214" t="s">
        <v>1782</v>
      </c>
      <c r="E1012" s="235">
        <v>920</v>
      </c>
      <c r="F1012" s="35">
        <v>41774</v>
      </c>
      <c r="G1012" s="44">
        <v>920</v>
      </c>
      <c r="H1012" s="243">
        <f t="shared" si="16"/>
        <v>0</v>
      </c>
      <c r="I1012" s="214" t="s">
        <v>30</v>
      </c>
    </row>
    <row r="1013" spans="1:9" ht="15.75" x14ac:dyDescent="0.25">
      <c r="A1013" s="216"/>
      <c r="B1013" s="342" t="s">
        <v>1508</v>
      </c>
      <c r="C1013" s="343" t="s">
        <v>2998</v>
      </c>
      <c r="D1013" s="214" t="s">
        <v>2413</v>
      </c>
      <c r="E1013" s="235">
        <v>660</v>
      </c>
      <c r="F1013" s="38" t="s">
        <v>3183</v>
      </c>
      <c r="G1013" s="44">
        <v>660</v>
      </c>
      <c r="H1013" s="243">
        <f t="shared" si="16"/>
        <v>0</v>
      </c>
      <c r="I1013" s="214"/>
    </row>
    <row r="1014" spans="1:9" ht="15.75" x14ac:dyDescent="0.25">
      <c r="A1014" s="216"/>
      <c r="B1014" s="342" t="s">
        <v>1510</v>
      </c>
      <c r="C1014" s="343" t="s">
        <v>2998</v>
      </c>
      <c r="D1014" s="214" t="s">
        <v>16</v>
      </c>
      <c r="E1014" s="235">
        <v>9609</v>
      </c>
      <c r="F1014" s="38">
        <v>41816</v>
      </c>
      <c r="G1014" s="245">
        <v>9609</v>
      </c>
      <c r="H1014" s="243">
        <f t="shared" si="16"/>
        <v>0</v>
      </c>
      <c r="I1014" s="214"/>
    </row>
    <row r="1015" spans="1:9" ht="15.75" x14ac:dyDescent="0.25">
      <c r="A1015" s="216"/>
      <c r="B1015" s="342" t="s">
        <v>1512</v>
      </c>
      <c r="C1015" s="343" t="s">
        <v>2998</v>
      </c>
      <c r="D1015" s="214" t="s">
        <v>250</v>
      </c>
      <c r="E1015" s="235">
        <v>6364</v>
      </c>
      <c r="F1015" s="35">
        <v>41774</v>
      </c>
      <c r="G1015" s="44">
        <v>6364</v>
      </c>
      <c r="H1015" s="243">
        <f t="shared" si="16"/>
        <v>0</v>
      </c>
      <c r="I1015" s="214" t="s">
        <v>30</v>
      </c>
    </row>
    <row r="1016" spans="1:9" ht="15.75" x14ac:dyDescent="0.25">
      <c r="A1016" s="216"/>
      <c r="B1016" s="342" t="s">
        <v>1513</v>
      </c>
      <c r="C1016" s="343" t="s">
        <v>2998</v>
      </c>
      <c r="D1016" s="214" t="s">
        <v>106</v>
      </c>
      <c r="E1016" s="235">
        <v>26251</v>
      </c>
      <c r="F1016" s="35">
        <v>41780</v>
      </c>
      <c r="G1016" s="44">
        <v>26251</v>
      </c>
      <c r="H1016" s="243">
        <f t="shared" si="16"/>
        <v>0</v>
      </c>
      <c r="I1016" s="214"/>
    </row>
    <row r="1017" spans="1:9" ht="15.75" x14ac:dyDescent="0.25">
      <c r="A1017" s="216"/>
      <c r="B1017" s="342" t="s">
        <v>1514</v>
      </c>
      <c r="C1017" s="343" t="s">
        <v>2998</v>
      </c>
      <c r="D1017" s="214" t="s">
        <v>8</v>
      </c>
      <c r="E1017" s="235">
        <v>501</v>
      </c>
      <c r="F1017" s="35">
        <v>41774</v>
      </c>
      <c r="G1017" s="44">
        <v>501</v>
      </c>
      <c r="H1017" s="243">
        <f t="shared" si="16"/>
        <v>0</v>
      </c>
      <c r="I1017" s="214"/>
    </row>
    <row r="1018" spans="1:9" ht="15.75" x14ac:dyDescent="0.25">
      <c r="A1018" s="216"/>
      <c r="B1018" s="342" t="s">
        <v>1515</v>
      </c>
      <c r="C1018" s="343" t="s">
        <v>2998</v>
      </c>
      <c r="D1018" s="214" t="s">
        <v>100</v>
      </c>
      <c r="E1018" s="235">
        <v>33658</v>
      </c>
      <c r="F1018" s="35">
        <v>41775</v>
      </c>
      <c r="G1018" s="44">
        <v>33658</v>
      </c>
      <c r="H1018" s="243">
        <f t="shared" si="16"/>
        <v>0</v>
      </c>
      <c r="I1018" s="214" t="s">
        <v>27</v>
      </c>
    </row>
    <row r="1019" spans="1:9" ht="15.75" x14ac:dyDescent="0.25">
      <c r="A1019" s="216"/>
      <c r="B1019" s="342" t="s">
        <v>1516</v>
      </c>
      <c r="C1019" s="343" t="s">
        <v>2998</v>
      </c>
      <c r="D1019" s="214" t="s">
        <v>3184</v>
      </c>
      <c r="E1019" s="235">
        <v>16615</v>
      </c>
      <c r="F1019" s="47" t="s">
        <v>3185</v>
      </c>
      <c r="G1019" s="44">
        <v>16615</v>
      </c>
      <c r="H1019" s="243">
        <f t="shared" si="16"/>
        <v>0</v>
      </c>
      <c r="I1019" s="214" t="s">
        <v>991</v>
      </c>
    </row>
    <row r="1020" spans="1:9" ht="15.75" x14ac:dyDescent="0.25">
      <c r="A1020" s="216"/>
      <c r="B1020" s="342" t="s">
        <v>1518</v>
      </c>
      <c r="C1020" s="343" t="s">
        <v>2998</v>
      </c>
      <c r="D1020" s="214" t="s">
        <v>92</v>
      </c>
      <c r="E1020" s="235">
        <v>6269</v>
      </c>
      <c r="F1020" s="35">
        <v>41775</v>
      </c>
      <c r="G1020" s="56">
        <v>6269</v>
      </c>
      <c r="H1020" s="243">
        <f t="shared" si="16"/>
        <v>0</v>
      </c>
      <c r="I1020" s="214" t="s">
        <v>27</v>
      </c>
    </row>
    <row r="1021" spans="1:9" ht="15.75" x14ac:dyDescent="0.25">
      <c r="A1021" s="216"/>
      <c r="B1021" s="342" t="s">
        <v>1521</v>
      </c>
      <c r="C1021" s="343" t="s">
        <v>2998</v>
      </c>
      <c r="D1021" s="214" t="s">
        <v>137</v>
      </c>
      <c r="E1021" s="235">
        <v>11250</v>
      </c>
      <c r="F1021" s="38" t="s">
        <v>3186</v>
      </c>
      <c r="G1021" s="56">
        <v>11250</v>
      </c>
      <c r="H1021" s="243">
        <f t="shared" si="16"/>
        <v>0</v>
      </c>
      <c r="I1021" s="214" t="s">
        <v>21</v>
      </c>
    </row>
    <row r="1022" spans="1:9" ht="15.75" x14ac:dyDescent="0.25">
      <c r="A1022" s="216"/>
      <c r="B1022" s="342" t="s">
        <v>1522</v>
      </c>
      <c r="C1022" s="343" t="s">
        <v>2998</v>
      </c>
      <c r="D1022" s="214" t="s">
        <v>130</v>
      </c>
      <c r="E1022" s="235">
        <v>7016</v>
      </c>
      <c r="F1022" s="35">
        <v>41775</v>
      </c>
      <c r="G1022" s="56">
        <v>7016</v>
      </c>
      <c r="H1022" s="243">
        <f t="shared" si="16"/>
        <v>0</v>
      </c>
      <c r="I1022" s="214" t="s">
        <v>21</v>
      </c>
    </row>
    <row r="1023" spans="1:9" ht="15.75" x14ac:dyDescent="0.25">
      <c r="A1023" s="216"/>
      <c r="B1023" s="342" t="s">
        <v>1523</v>
      </c>
      <c r="C1023" s="343" t="s">
        <v>2998</v>
      </c>
      <c r="D1023" s="214" t="s">
        <v>85</v>
      </c>
      <c r="E1023" s="235">
        <v>12962</v>
      </c>
      <c r="F1023" s="35">
        <v>41775</v>
      </c>
      <c r="G1023" s="56">
        <v>12962</v>
      </c>
      <c r="H1023" s="243">
        <f t="shared" si="16"/>
        <v>0</v>
      </c>
      <c r="I1023" s="214" t="s">
        <v>27</v>
      </c>
    </row>
    <row r="1024" spans="1:9" ht="15.75" x14ac:dyDescent="0.25">
      <c r="A1024" s="216"/>
      <c r="B1024" s="342" t="s">
        <v>1524</v>
      </c>
      <c r="C1024" s="343" t="s">
        <v>2998</v>
      </c>
      <c r="D1024" s="214" t="s">
        <v>2588</v>
      </c>
      <c r="E1024" s="235">
        <v>59074</v>
      </c>
      <c r="F1024" s="247" t="s">
        <v>3187</v>
      </c>
      <c r="G1024" s="44">
        <v>59074</v>
      </c>
      <c r="H1024" s="243">
        <f t="shared" si="16"/>
        <v>0</v>
      </c>
      <c r="I1024" s="214" t="s">
        <v>27</v>
      </c>
    </row>
    <row r="1025" spans="1:9" ht="15.75" x14ac:dyDescent="0.25">
      <c r="A1025" s="216"/>
      <c r="B1025" s="342" t="s">
        <v>1525</v>
      </c>
      <c r="C1025" s="343" t="s">
        <v>2998</v>
      </c>
      <c r="D1025" s="214" t="s">
        <v>74</v>
      </c>
      <c r="E1025" s="235">
        <v>9789</v>
      </c>
      <c r="F1025" s="35">
        <v>41774</v>
      </c>
      <c r="G1025" s="44">
        <v>9789</v>
      </c>
      <c r="H1025" s="243">
        <f t="shared" si="16"/>
        <v>0</v>
      </c>
      <c r="I1025" s="214"/>
    </row>
    <row r="1026" spans="1:9" ht="15.75" x14ac:dyDescent="0.25">
      <c r="A1026" s="216"/>
      <c r="B1026" s="342" t="s">
        <v>1526</v>
      </c>
      <c r="C1026" s="343" t="s">
        <v>2998</v>
      </c>
      <c r="D1026" s="214" t="s">
        <v>59</v>
      </c>
      <c r="E1026" s="235">
        <v>8102</v>
      </c>
      <c r="F1026" s="38" t="s">
        <v>3188</v>
      </c>
      <c r="G1026" s="56">
        <v>8102</v>
      </c>
      <c r="H1026" s="243">
        <f t="shared" si="16"/>
        <v>0</v>
      </c>
      <c r="I1026" s="214" t="s">
        <v>3172</v>
      </c>
    </row>
    <row r="1027" spans="1:9" ht="15.75" x14ac:dyDescent="0.25">
      <c r="A1027" s="216"/>
      <c r="B1027" s="342" t="s">
        <v>1527</v>
      </c>
      <c r="C1027" s="343" t="s">
        <v>2998</v>
      </c>
      <c r="D1027" s="214" t="s">
        <v>3189</v>
      </c>
      <c r="E1027" s="235">
        <v>11803</v>
      </c>
      <c r="F1027" s="35">
        <v>41775</v>
      </c>
      <c r="G1027" s="56">
        <v>11803</v>
      </c>
      <c r="H1027" s="243">
        <f t="shared" si="16"/>
        <v>0</v>
      </c>
      <c r="I1027" s="214" t="s">
        <v>991</v>
      </c>
    </row>
    <row r="1028" spans="1:9" ht="15.75" x14ac:dyDescent="0.25">
      <c r="A1028" s="216"/>
      <c r="B1028" s="342" t="s">
        <v>1528</v>
      </c>
      <c r="C1028" s="343" t="s">
        <v>2998</v>
      </c>
      <c r="D1028" s="214" t="s">
        <v>544</v>
      </c>
      <c r="E1028" s="235">
        <v>9329.5</v>
      </c>
      <c r="F1028" s="55" t="s">
        <v>3190</v>
      </c>
      <c r="G1028" s="56">
        <v>9329.5</v>
      </c>
      <c r="H1028" s="243">
        <f t="shared" si="16"/>
        <v>0</v>
      </c>
      <c r="I1028" s="214" t="s">
        <v>3191</v>
      </c>
    </row>
    <row r="1029" spans="1:9" ht="15.75" x14ac:dyDescent="0.25">
      <c r="A1029" s="216"/>
      <c r="B1029" s="342" t="s">
        <v>1530</v>
      </c>
      <c r="C1029" s="343" t="s">
        <v>2998</v>
      </c>
      <c r="D1029" s="214" t="s">
        <v>8</v>
      </c>
      <c r="E1029" s="235">
        <v>1977</v>
      </c>
      <c r="F1029" s="35">
        <v>41774</v>
      </c>
      <c r="G1029" s="44">
        <v>1977</v>
      </c>
      <c r="H1029" s="243">
        <f t="shared" si="16"/>
        <v>0</v>
      </c>
      <c r="I1029" s="214"/>
    </row>
    <row r="1030" spans="1:9" ht="15.75" x14ac:dyDescent="0.25">
      <c r="A1030" s="216"/>
      <c r="B1030" s="342" t="s">
        <v>1531</v>
      </c>
      <c r="C1030" s="343" t="s">
        <v>2998</v>
      </c>
      <c r="D1030" s="214" t="s">
        <v>193</v>
      </c>
      <c r="E1030" s="235">
        <v>7193</v>
      </c>
      <c r="F1030" s="35">
        <v>41775</v>
      </c>
      <c r="G1030" s="44">
        <v>7193</v>
      </c>
      <c r="H1030" s="243">
        <f t="shared" si="16"/>
        <v>0</v>
      </c>
      <c r="I1030" s="214" t="s">
        <v>3192</v>
      </c>
    </row>
    <row r="1031" spans="1:9" ht="15.75" x14ac:dyDescent="0.25">
      <c r="A1031" s="216"/>
      <c r="B1031" s="342" t="s">
        <v>1532</v>
      </c>
      <c r="C1031" s="343" t="s">
        <v>2998</v>
      </c>
      <c r="D1031" s="214" t="s">
        <v>351</v>
      </c>
      <c r="E1031" s="235">
        <v>904</v>
      </c>
      <c r="F1031" s="35">
        <v>41776</v>
      </c>
      <c r="G1031" s="44">
        <v>904</v>
      </c>
      <c r="H1031" s="243">
        <f t="shared" ref="H1031:H1094" si="17">E1031-G1031</f>
        <v>0</v>
      </c>
      <c r="I1031" s="214"/>
    </row>
    <row r="1032" spans="1:9" ht="15.75" x14ac:dyDescent="0.25">
      <c r="A1032" s="216"/>
      <c r="B1032" s="342" t="s">
        <v>1533</v>
      </c>
      <c r="C1032" s="343" t="s">
        <v>2998</v>
      </c>
      <c r="D1032" s="214" t="s">
        <v>99</v>
      </c>
      <c r="E1032" s="235">
        <v>2834</v>
      </c>
      <c r="F1032" s="35">
        <v>41775</v>
      </c>
      <c r="G1032" s="44">
        <v>2834</v>
      </c>
      <c r="H1032" s="243">
        <f t="shared" si="17"/>
        <v>0</v>
      </c>
      <c r="I1032" s="214" t="s">
        <v>991</v>
      </c>
    </row>
    <row r="1033" spans="1:9" ht="15.75" x14ac:dyDescent="0.25">
      <c r="A1033" s="216"/>
      <c r="B1033" s="342" t="s">
        <v>1534</v>
      </c>
      <c r="C1033" s="343" t="s">
        <v>2998</v>
      </c>
      <c r="D1033" s="214" t="s">
        <v>69</v>
      </c>
      <c r="E1033" s="235">
        <v>1340</v>
      </c>
      <c r="F1033" s="35">
        <v>41774</v>
      </c>
      <c r="G1033" s="44">
        <v>1340</v>
      </c>
      <c r="H1033" s="243">
        <f t="shared" si="17"/>
        <v>0</v>
      </c>
      <c r="I1033" s="214"/>
    </row>
    <row r="1034" spans="1:9" ht="15.75" x14ac:dyDescent="0.25">
      <c r="A1034" s="216"/>
      <c r="B1034" s="342" t="s">
        <v>1535</v>
      </c>
      <c r="C1034" s="343" t="s">
        <v>2998</v>
      </c>
      <c r="D1034" s="214" t="s">
        <v>80</v>
      </c>
      <c r="E1034" s="235">
        <v>2208</v>
      </c>
      <c r="F1034" s="35">
        <v>41775</v>
      </c>
      <c r="G1034" s="44">
        <v>2208</v>
      </c>
      <c r="H1034" s="243">
        <f t="shared" si="17"/>
        <v>0</v>
      </c>
      <c r="I1034" s="214" t="s">
        <v>991</v>
      </c>
    </row>
    <row r="1035" spans="1:9" ht="15.75" x14ac:dyDescent="0.25">
      <c r="A1035" s="216"/>
      <c r="B1035" s="342" t="s">
        <v>1536</v>
      </c>
      <c r="C1035" s="343" t="s">
        <v>2998</v>
      </c>
      <c r="D1035" s="214" t="s">
        <v>3193</v>
      </c>
      <c r="E1035" s="235">
        <v>1328</v>
      </c>
      <c r="F1035" s="35">
        <v>41774</v>
      </c>
      <c r="G1035" s="44">
        <v>1328</v>
      </c>
      <c r="H1035" s="243">
        <f t="shared" si="17"/>
        <v>0</v>
      </c>
      <c r="I1035" s="214"/>
    </row>
    <row r="1036" spans="1:9" ht="15.75" x14ac:dyDescent="0.25">
      <c r="A1036" s="216"/>
      <c r="B1036" s="342" t="s">
        <v>1537</v>
      </c>
      <c r="C1036" s="343" t="s">
        <v>2998</v>
      </c>
      <c r="D1036" s="214" t="s">
        <v>78</v>
      </c>
      <c r="E1036" s="235">
        <v>2222</v>
      </c>
      <c r="F1036" s="35">
        <v>41775</v>
      </c>
      <c r="G1036" s="44">
        <v>2222</v>
      </c>
      <c r="H1036" s="243">
        <f t="shared" si="17"/>
        <v>0</v>
      </c>
      <c r="I1036" s="214" t="s">
        <v>3192</v>
      </c>
    </row>
    <row r="1037" spans="1:9" ht="15.75" x14ac:dyDescent="0.25">
      <c r="A1037" s="216"/>
      <c r="B1037" s="342" t="s">
        <v>1538</v>
      </c>
      <c r="C1037" s="343" t="s">
        <v>2998</v>
      </c>
      <c r="D1037" s="214" t="s">
        <v>144</v>
      </c>
      <c r="E1037" s="235">
        <v>2629</v>
      </c>
      <c r="F1037" s="35">
        <v>41775</v>
      </c>
      <c r="G1037" s="44">
        <v>2629</v>
      </c>
      <c r="H1037" s="243">
        <f t="shared" si="17"/>
        <v>0</v>
      </c>
      <c r="I1037" s="214" t="s">
        <v>991</v>
      </c>
    </row>
    <row r="1038" spans="1:9" ht="15.75" x14ac:dyDescent="0.25">
      <c r="A1038" s="216"/>
      <c r="B1038" s="342" t="s">
        <v>1539</v>
      </c>
      <c r="C1038" s="343" t="s">
        <v>2998</v>
      </c>
      <c r="D1038" s="214" t="s">
        <v>771</v>
      </c>
      <c r="E1038" s="235">
        <v>4040</v>
      </c>
      <c r="F1038" s="35">
        <v>41774</v>
      </c>
      <c r="G1038" s="44">
        <v>4040</v>
      </c>
      <c r="H1038" s="243">
        <f t="shared" si="17"/>
        <v>0</v>
      </c>
      <c r="I1038" s="214"/>
    </row>
    <row r="1039" spans="1:9" ht="15.75" x14ac:dyDescent="0.25">
      <c r="A1039" s="216"/>
      <c r="B1039" s="342" t="s">
        <v>1541</v>
      </c>
      <c r="C1039" s="343" t="s">
        <v>2998</v>
      </c>
      <c r="D1039" s="214" t="s">
        <v>133</v>
      </c>
      <c r="E1039" s="235">
        <v>47453.5</v>
      </c>
      <c r="F1039" s="35">
        <v>41774</v>
      </c>
      <c r="G1039" s="44">
        <v>47453.5</v>
      </c>
      <c r="H1039" s="243">
        <f t="shared" si="17"/>
        <v>0</v>
      </c>
      <c r="I1039" s="214"/>
    </row>
    <row r="1040" spans="1:9" ht="15.75" x14ac:dyDescent="0.25">
      <c r="A1040" s="216"/>
      <c r="B1040" s="342" t="s">
        <v>1542</v>
      </c>
      <c r="C1040" s="343" t="s">
        <v>2998</v>
      </c>
      <c r="D1040" s="214" t="s">
        <v>198</v>
      </c>
      <c r="E1040" s="235">
        <v>15585</v>
      </c>
      <c r="F1040" s="35">
        <v>41775</v>
      </c>
      <c r="G1040" s="327">
        <v>4664</v>
      </c>
      <c r="H1040" s="328">
        <f t="shared" si="17"/>
        <v>10921</v>
      </c>
      <c r="I1040" s="214" t="s">
        <v>3192</v>
      </c>
    </row>
    <row r="1041" spans="1:9" ht="15.75" x14ac:dyDescent="0.25">
      <c r="A1041" s="216"/>
      <c r="B1041" s="342" t="s">
        <v>1543</v>
      </c>
      <c r="C1041" s="343" t="s">
        <v>2998</v>
      </c>
      <c r="D1041" s="214" t="s">
        <v>3194</v>
      </c>
      <c r="E1041" s="235">
        <v>7866</v>
      </c>
      <c r="F1041" s="35">
        <v>41775</v>
      </c>
      <c r="G1041" s="44">
        <v>7866</v>
      </c>
      <c r="H1041" s="243">
        <f t="shared" si="17"/>
        <v>0</v>
      </c>
      <c r="I1041" s="214" t="s">
        <v>3195</v>
      </c>
    </row>
    <row r="1042" spans="1:9" ht="15.75" x14ac:dyDescent="0.25">
      <c r="A1042" s="216"/>
      <c r="B1042" s="342" t="s">
        <v>1545</v>
      </c>
      <c r="C1042" s="343" t="s">
        <v>2998</v>
      </c>
      <c r="D1042" s="214" t="s">
        <v>163</v>
      </c>
      <c r="E1042" s="235">
        <v>699</v>
      </c>
      <c r="F1042" s="35">
        <v>41774</v>
      </c>
      <c r="G1042" s="44">
        <v>699</v>
      </c>
      <c r="H1042" s="243">
        <f t="shared" si="17"/>
        <v>0</v>
      </c>
      <c r="I1042" s="214"/>
    </row>
    <row r="1043" spans="1:9" ht="15.75" x14ac:dyDescent="0.25">
      <c r="A1043" s="216"/>
      <c r="B1043" s="342" t="s">
        <v>1546</v>
      </c>
      <c r="C1043" s="343" t="s">
        <v>2998</v>
      </c>
      <c r="D1043" s="220" t="s">
        <v>3114</v>
      </c>
      <c r="E1043" s="241">
        <v>0</v>
      </c>
      <c r="F1043" s="35"/>
      <c r="G1043" s="44"/>
      <c r="H1043" s="243">
        <f t="shared" si="17"/>
        <v>0</v>
      </c>
      <c r="I1043" s="214" t="s">
        <v>3196</v>
      </c>
    </row>
    <row r="1044" spans="1:9" ht="15.75" x14ac:dyDescent="0.25">
      <c r="A1044" s="216"/>
      <c r="B1044" s="342" t="s">
        <v>1547</v>
      </c>
      <c r="C1044" s="343" t="s">
        <v>2998</v>
      </c>
      <c r="D1044" s="214" t="s">
        <v>83</v>
      </c>
      <c r="E1044" s="235">
        <v>5917</v>
      </c>
      <c r="F1044" s="38" t="s">
        <v>3197</v>
      </c>
      <c r="G1044" s="44">
        <v>5917</v>
      </c>
      <c r="H1044" s="243">
        <f t="shared" si="17"/>
        <v>0</v>
      </c>
      <c r="I1044" s="214"/>
    </row>
    <row r="1045" spans="1:9" ht="15.75" x14ac:dyDescent="0.25">
      <c r="A1045" s="216"/>
      <c r="B1045" s="342" t="s">
        <v>1548</v>
      </c>
      <c r="C1045" s="343" t="s">
        <v>2998</v>
      </c>
      <c r="D1045" s="214" t="s">
        <v>3198</v>
      </c>
      <c r="E1045" s="235">
        <v>52659.5</v>
      </c>
      <c r="F1045" s="38">
        <v>41796</v>
      </c>
      <c r="G1045" s="245">
        <v>52659.5</v>
      </c>
      <c r="H1045" s="243">
        <f t="shared" si="17"/>
        <v>0</v>
      </c>
      <c r="I1045" s="214" t="s">
        <v>65</v>
      </c>
    </row>
    <row r="1046" spans="1:9" ht="15.75" x14ac:dyDescent="0.25">
      <c r="A1046" s="216"/>
      <c r="B1046" s="342" t="s">
        <v>1549</v>
      </c>
      <c r="C1046" s="343" t="s">
        <v>2998</v>
      </c>
      <c r="D1046" s="214" t="s">
        <v>3121</v>
      </c>
      <c r="E1046" s="235">
        <v>10844.5</v>
      </c>
      <c r="F1046" s="35">
        <v>41774</v>
      </c>
      <c r="G1046" s="44">
        <v>10844.5</v>
      </c>
      <c r="H1046" s="243">
        <f t="shared" si="17"/>
        <v>0</v>
      </c>
      <c r="I1046" s="214" t="s">
        <v>65</v>
      </c>
    </row>
    <row r="1047" spans="1:9" ht="15.75" x14ac:dyDescent="0.25">
      <c r="A1047" s="216"/>
      <c r="B1047" s="342" t="s">
        <v>1550</v>
      </c>
      <c r="C1047" s="343" t="s">
        <v>2998</v>
      </c>
      <c r="D1047" s="214" t="s">
        <v>8</v>
      </c>
      <c r="E1047" s="235">
        <v>801.5</v>
      </c>
      <c r="F1047" s="35">
        <v>41774</v>
      </c>
      <c r="G1047" s="44">
        <v>801.5</v>
      </c>
      <c r="H1047" s="243">
        <f t="shared" si="17"/>
        <v>0</v>
      </c>
      <c r="I1047" s="214"/>
    </row>
    <row r="1048" spans="1:9" ht="15.75" x14ac:dyDescent="0.25">
      <c r="A1048" s="216"/>
      <c r="B1048" s="342" t="s">
        <v>1551</v>
      </c>
      <c r="C1048" s="343" t="s">
        <v>2998</v>
      </c>
      <c r="D1048" s="214" t="s">
        <v>2523</v>
      </c>
      <c r="E1048" s="235">
        <v>1007</v>
      </c>
      <c r="F1048" s="35">
        <v>41774</v>
      </c>
      <c r="G1048" s="44">
        <v>1007</v>
      </c>
      <c r="H1048" s="243">
        <f t="shared" si="17"/>
        <v>0</v>
      </c>
      <c r="I1048" s="214"/>
    </row>
    <row r="1049" spans="1:9" ht="15.75" x14ac:dyDescent="0.25">
      <c r="A1049" s="216"/>
      <c r="B1049" s="342" t="s">
        <v>1552</v>
      </c>
      <c r="C1049" s="343" t="s">
        <v>2998</v>
      </c>
      <c r="D1049" s="214" t="s">
        <v>136</v>
      </c>
      <c r="E1049" s="235">
        <v>750</v>
      </c>
      <c r="F1049" s="35">
        <v>41774</v>
      </c>
      <c r="G1049" s="44">
        <v>750</v>
      </c>
      <c r="H1049" s="243">
        <f t="shared" si="17"/>
        <v>0</v>
      </c>
      <c r="I1049" s="214"/>
    </row>
    <row r="1050" spans="1:9" ht="15.75" x14ac:dyDescent="0.25">
      <c r="A1050" s="216"/>
      <c r="B1050" s="342" t="s">
        <v>1553</v>
      </c>
      <c r="C1050" s="343" t="s">
        <v>2998</v>
      </c>
      <c r="D1050" s="214" t="s">
        <v>160</v>
      </c>
      <c r="E1050" s="235">
        <v>73928.11</v>
      </c>
      <c r="F1050" s="340" t="s">
        <v>3199</v>
      </c>
      <c r="G1050" s="44">
        <v>73928.11</v>
      </c>
      <c r="H1050" s="243">
        <f t="shared" si="17"/>
        <v>0</v>
      </c>
      <c r="I1050" s="214" t="s">
        <v>162</v>
      </c>
    </row>
    <row r="1051" spans="1:9" ht="15.75" x14ac:dyDescent="0.25">
      <c r="A1051" s="216"/>
      <c r="B1051" s="342" t="s">
        <v>1554</v>
      </c>
      <c r="C1051" s="343" t="s">
        <v>2998</v>
      </c>
      <c r="D1051" s="214" t="s">
        <v>160</v>
      </c>
      <c r="E1051" s="235">
        <v>104300.6</v>
      </c>
      <c r="F1051" s="340" t="s">
        <v>3200</v>
      </c>
      <c r="G1051" s="44">
        <v>104300.6</v>
      </c>
      <c r="H1051" s="243">
        <f t="shared" si="17"/>
        <v>0</v>
      </c>
      <c r="I1051" s="214" t="s">
        <v>162</v>
      </c>
    </row>
    <row r="1052" spans="1:9" ht="15.75" x14ac:dyDescent="0.25">
      <c r="A1052" s="216"/>
      <c r="B1052" s="342" t="s">
        <v>1555</v>
      </c>
      <c r="C1052" s="343" t="s">
        <v>2998</v>
      </c>
      <c r="D1052" s="214" t="s">
        <v>358</v>
      </c>
      <c r="E1052" s="235">
        <v>58668.7</v>
      </c>
      <c r="F1052" s="47" t="s">
        <v>3201</v>
      </c>
      <c r="G1052" s="44">
        <v>58668.7</v>
      </c>
      <c r="H1052" s="243">
        <f t="shared" si="17"/>
        <v>0</v>
      </c>
      <c r="I1052" s="214" t="s">
        <v>162</v>
      </c>
    </row>
    <row r="1053" spans="1:9" ht="15.75" x14ac:dyDescent="0.25">
      <c r="A1053" s="216"/>
      <c r="B1053" s="342" t="s">
        <v>1556</v>
      </c>
      <c r="C1053" s="343" t="s">
        <v>2998</v>
      </c>
      <c r="D1053" s="214" t="s">
        <v>163</v>
      </c>
      <c r="E1053" s="235">
        <v>17769.5</v>
      </c>
      <c r="F1053" s="35">
        <v>41776</v>
      </c>
      <c r="G1053" s="44">
        <v>17769.5</v>
      </c>
      <c r="H1053" s="243">
        <f t="shared" si="17"/>
        <v>0</v>
      </c>
      <c r="I1053" s="214" t="s">
        <v>162</v>
      </c>
    </row>
    <row r="1054" spans="1:9" ht="15.75" x14ac:dyDescent="0.25">
      <c r="A1054" s="216"/>
      <c r="B1054" s="342" t="s">
        <v>1558</v>
      </c>
      <c r="C1054" s="343" t="s">
        <v>2998</v>
      </c>
      <c r="D1054" s="214" t="s">
        <v>168</v>
      </c>
      <c r="E1054" s="235">
        <v>28391.599999999999</v>
      </c>
      <c r="F1054" s="39" t="s">
        <v>3202</v>
      </c>
      <c r="G1054" s="44">
        <v>28391.599999999999</v>
      </c>
      <c r="H1054" s="243">
        <f t="shared" si="17"/>
        <v>0</v>
      </c>
      <c r="I1054" s="214" t="s">
        <v>162</v>
      </c>
    </row>
    <row r="1055" spans="1:9" ht="15.75" x14ac:dyDescent="0.25">
      <c r="A1055" s="216"/>
      <c r="B1055" s="342" t="s">
        <v>1559</v>
      </c>
      <c r="C1055" s="343" t="s">
        <v>2998</v>
      </c>
      <c r="D1055" s="214" t="s">
        <v>272</v>
      </c>
      <c r="E1055" s="235">
        <v>1456.4</v>
      </c>
      <c r="F1055" s="340" t="s">
        <v>3203</v>
      </c>
      <c r="G1055" s="44">
        <v>1456.4</v>
      </c>
      <c r="H1055" s="243">
        <f t="shared" si="17"/>
        <v>0</v>
      </c>
      <c r="I1055" s="214" t="s">
        <v>162</v>
      </c>
    </row>
    <row r="1056" spans="1:9" ht="15.75" x14ac:dyDescent="0.25">
      <c r="A1056" s="216"/>
      <c r="B1056" s="342" t="s">
        <v>1560</v>
      </c>
      <c r="C1056" s="343" t="s">
        <v>2998</v>
      </c>
      <c r="D1056" s="214" t="s">
        <v>22</v>
      </c>
      <c r="E1056" s="235">
        <v>15665.5</v>
      </c>
      <c r="F1056" s="35">
        <v>41776</v>
      </c>
      <c r="G1056" s="44">
        <v>15665.5</v>
      </c>
      <c r="H1056" s="243">
        <f t="shared" si="17"/>
        <v>0</v>
      </c>
      <c r="I1056" s="214" t="s">
        <v>162</v>
      </c>
    </row>
    <row r="1057" spans="1:9" ht="15.75" x14ac:dyDescent="0.25">
      <c r="A1057" s="216"/>
      <c r="B1057" s="342" t="s">
        <v>1561</v>
      </c>
      <c r="C1057" s="343" t="s">
        <v>2998</v>
      </c>
      <c r="D1057" s="214" t="s">
        <v>250</v>
      </c>
      <c r="E1057" s="235">
        <v>8826</v>
      </c>
      <c r="F1057" s="35">
        <v>41776</v>
      </c>
      <c r="G1057" s="44">
        <v>8826</v>
      </c>
      <c r="H1057" s="243">
        <f t="shared" si="17"/>
        <v>0</v>
      </c>
      <c r="I1057" s="214" t="s">
        <v>162</v>
      </c>
    </row>
    <row r="1058" spans="1:9" ht="15.75" x14ac:dyDescent="0.25">
      <c r="A1058" s="216"/>
      <c r="B1058" s="342" t="s">
        <v>1562</v>
      </c>
      <c r="C1058" s="343" t="s">
        <v>2998</v>
      </c>
      <c r="D1058" s="214" t="s">
        <v>269</v>
      </c>
      <c r="E1058" s="235">
        <v>9596.5</v>
      </c>
      <c r="F1058" s="35">
        <v>41776</v>
      </c>
      <c r="G1058" s="44">
        <v>9596.5</v>
      </c>
      <c r="H1058" s="243">
        <f t="shared" si="17"/>
        <v>0</v>
      </c>
      <c r="I1058" s="214" t="s">
        <v>162</v>
      </c>
    </row>
    <row r="1059" spans="1:9" ht="15.75" x14ac:dyDescent="0.25">
      <c r="A1059" s="216"/>
      <c r="B1059" s="342" t="s">
        <v>1563</v>
      </c>
      <c r="C1059" s="343" t="s">
        <v>2998</v>
      </c>
      <c r="D1059" s="214" t="s">
        <v>3204</v>
      </c>
      <c r="E1059" s="235">
        <v>9977.5</v>
      </c>
      <c r="F1059" s="35">
        <v>41776</v>
      </c>
      <c r="G1059" s="44">
        <v>9977.5</v>
      </c>
      <c r="H1059" s="243">
        <f t="shared" si="17"/>
        <v>0</v>
      </c>
      <c r="I1059" s="214" t="s">
        <v>162</v>
      </c>
    </row>
    <row r="1060" spans="1:9" ht="15.75" x14ac:dyDescent="0.25">
      <c r="A1060" s="216"/>
      <c r="B1060" s="342" t="s">
        <v>1564</v>
      </c>
      <c r="C1060" s="343" t="s">
        <v>2998</v>
      </c>
      <c r="D1060" s="214" t="s">
        <v>8</v>
      </c>
      <c r="E1060" s="235">
        <v>960</v>
      </c>
      <c r="F1060" s="35">
        <v>41774</v>
      </c>
      <c r="G1060" s="44">
        <v>960</v>
      </c>
      <c r="H1060" s="243">
        <f t="shared" si="17"/>
        <v>0</v>
      </c>
      <c r="I1060" s="214"/>
    </row>
    <row r="1061" spans="1:9" ht="15.75" x14ac:dyDescent="0.25">
      <c r="A1061" s="216"/>
      <c r="B1061" s="342" t="s">
        <v>1565</v>
      </c>
      <c r="C1061" s="343" t="s">
        <v>2998</v>
      </c>
      <c r="D1061" s="214" t="s">
        <v>168</v>
      </c>
      <c r="E1061" s="235">
        <v>912</v>
      </c>
      <c r="F1061" s="35">
        <v>41776</v>
      </c>
      <c r="G1061" s="44">
        <v>912</v>
      </c>
      <c r="H1061" s="243">
        <f t="shared" si="17"/>
        <v>0</v>
      </c>
      <c r="I1061" s="214" t="s">
        <v>162</v>
      </c>
    </row>
    <row r="1062" spans="1:9" ht="15.75" x14ac:dyDescent="0.25">
      <c r="A1062" s="216"/>
      <c r="B1062" s="342" t="s">
        <v>1567</v>
      </c>
      <c r="C1062" s="343" t="s">
        <v>2998</v>
      </c>
      <c r="D1062" s="214" t="s">
        <v>478</v>
      </c>
      <c r="E1062" s="235">
        <v>27850.85</v>
      </c>
      <c r="F1062" s="35">
        <v>41775</v>
      </c>
      <c r="G1062" s="44">
        <v>27850.85</v>
      </c>
      <c r="H1062" s="243">
        <f t="shared" si="17"/>
        <v>0</v>
      </c>
      <c r="I1062" s="214" t="s">
        <v>21</v>
      </c>
    </row>
    <row r="1063" spans="1:9" ht="15.75" x14ac:dyDescent="0.25">
      <c r="A1063" s="216"/>
      <c r="B1063" s="342" t="s">
        <v>1568</v>
      </c>
      <c r="C1063" s="343" t="s">
        <v>2998</v>
      </c>
      <c r="D1063" s="214" t="s">
        <v>606</v>
      </c>
      <c r="E1063" s="235">
        <v>3115</v>
      </c>
      <c r="F1063" s="35">
        <v>41776</v>
      </c>
      <c r="G1063" s="44">
        <v>3115</v>
      </c>
      <c r="H1063" s="243">
        <f t="shared" si="17"/>
        <v>0</v>
      </c>
      <c r="I1063" s="214" t="s">
        <v>162</v>
      </c>
    </row>
    <row r="1064" spans="1:9" ht="15.75" x14ac:dyDescent="0.25">
      <c r="A1064" s="275"/>
      <c r="B1064" s="342" t="s">
        <v>1569</v>
      </c>
      <c r="C1064" s="343" t="s">
        <v>2998</v>
      </c>
      <c r="D1064" s="214" t="s">
        <v>255</v>
      </c>
      <c r="E1064" s="235">
        <v>1591</v>
      </c>
      <c r="F1064" s="273" t="s">
        <v>3205</v>
      </c>
      <c r="G1064" s="44">
        <v>1591</v>
      </c>
      <c r="H1064" s="243">
        <f t="shared" si="17"/>
        <v>0</v>
      </c>
      <c r="I1064" s="214" t="s">
        <v>21</v>
      </c>
    </row>
    <row r="1065" spans="1:9" ht="15.75" x14ac:dyDescent="0.25">
      <c r="A1065" s="277"/>
      <c r="B1065" s="342" t="s">
        <v>1570</v>
      </c>
      <c r="C1065" s="343" t="s">
        <v>2998</v>
      </c>
      <c r="D1065" s="214" t="s">
        <v>63</v>
      </c>
      <c r="E1065" s="235">
        <v>2522.4</v>
      </c>
      <c r="F1065" s="35">
        <v>41775</v>
      </c>
      <c r="G1065" s="44">
        <v>2522.4</v>
      </c>
      <c r="H1065" s="243">
        <f t="shared" si="17"/>
        <v>0</v>
      </c>
      <c r="I1065" s="214" t="s">
        <v>21</v>
      </c>
    </row>
    <row r="1066" spans="1:9" ht="15.75" x14ac:dyDescent="0.25">
      <c r="A1066" s="216"/>
      <c r="B1066" s="342" t="s">
        <v>1571</v>
      </c>
      <c r="C1066" s="343" t="s">
        <v>2998</v>
      </c>
      <c r="D1066" s="214" t="s">
        <v>14</v>
      </c>
      <c r="E1066" s="235">
        <v>3360</v>
      </c>
      <c r="F1066" s="35">
        <v>41775</v>
      </c>
      <c r="G1066" s="44">
        <v>3360</v>
      </c>
      <c r="H1066" s="243">
        <f t="shared" si="17"/>
        <v>0</v>
      </c>
      <c r="I1066" s="214" t="s">
        <v>217</v>
      </c>
    </row>
    <row r="1067" spans="1:9" ht="15.75" x14ac:dyDescent="0.25">
      <c r="A1067" s="216"/>
      <c r="B1067" s="342" t="s">
        <v>1572</v>
      </c>
      <c r="C1067" s="343" t="s">
        <v>2998</v>
      </c>
      <c r="D1067" s="214" t="s">
        <v>39</v>
      </c>
      <c r="E1067" s="235">
        <v>1900</v>
      </c>
      <c r="F1067" s="340" t="s">
        <v>3206</v>
      </c>
      <c r="G1067" s="44">
        <v>1900</v>
      </c>
      <c r="H1067" s="243">
        <f t="shared" si="17"/>
        <v>0</v>
      </c>
      <c r="I1067" s="214"/>
    </row>
    <row r="1068" spans="1:9" ht="15.75" x14ac:dyDescent="0.25">
      <c r="A1068" s="216"/>
      <c r="B1068" s="342" t="s">
        <v>1573</v>
      </c>
      <c r="C1068" s="343" t="s">
        <v>2998</v>
      </c>
      <c r="D1068" s="214" t="s">
        <v>494</v>
      </c>
      <c r="E1068" s="235">
        <v>12811</v>
      </c>
      <c r="F1068" s="66">
        <v>41876</v>
      </c>
      <c r="G1068" s="70">
        <v>12811</v>
      </c>
      <c r="H1068" s="243">
        <f t="shared" si="17"/>
        <v>0</v>
      </c>
      <c r="I1068" s="214"/>
    </row>
    <row r="1069" spans="1:9" ht="15.75" x14ac:dyDescent="0.25">
      <c r="A1069" s="216"/>
      <c r="B1069" s="342" t="s">
        <v>1574</v>
      </c>
      <c r="C1069" s="343" t="s">
        <v>2998</v>
      </c>
      <c r="D1069" s="214" t="s">
        <v>333</v>
      </c>
      <c r="E1069" s="235">
        <v>1410.5</v>
      </c>
      <c r="F1069" s="35">
        <v>41774</v>
      </c>
      <c r="G1069" s="44">
        <v>1410.5</v>
      </c>
      <c r="H1069" s="243">
        <f t="shared" si="17"/>
        <v>0</v>
      </c>
      <c r="I1069" s="214"/>
    </row>
    <row r="1070" spans="1:9" ht="15.75" x14ac:dyDescent="0.25">
      <c r="A1070" s="216"/>
      <c r="B1070" s="342" t="s">
        <v>1575</v>
      </c>
      <c r="C1070" s="343" t="s">
        <v>2998</v>
      </c>
      <c r="D1070" s="214" t="s">
        <v>152</v>
      </c>
      <c r="E1070" s="235">
        <v>6664</v>
      </c>
      <c r="F1070" s="35">
        <v>41774</v>
      </c>
      <c r="G1070" s="44">
        <v>6664</v>
      </c>
      <c r="H1070" s="243">
        <f t="shared" si="17"/>
        <v>0</v>
      </c>
      <c r="I1070" s="214"/>
    </row>
    <row r="1071" spans="1:9" ht="15.75" x14ac:dyDescent="0.25">
      <c r="A1071" s="216"/>
      <c r="B1071" s="342" t="s">
        <v>1577</v>
      </c>
      <c r="C1071" s="343" t="s">
        <v>2998</v>
      </c>
      <c r="D1071" s="214" t="s">
        <v>3207</v>
      </c>
      <c r="E1071" s="235">
        <v>3645.6</v>
      </c>
      <c r="F1071" s="35">
        <v>41774</v>
      </c>
      <c r="G1071" s="44">
        <v>3645.6</v>
      </c>
      <c r="H1071" s="243">
        <f t="shared" si="17"/>
        <v>0</v>
      </c>
      <c r="I1071" s="214"/>
    </row>
    <row r="1072" spans="1:9" ht="15.75" x14ac:dyDescent="0.25">
      <c r="A1072" s="216"/>
      <c r="B1072" s="342" t="s">
        <v>1578</v>
      </c>
      <c r="C1072" s="343" t="s">
        <v>2998</v>
      </c>
      <c r="D1072" s="214" t="s">
        <v>517</v>
      </c>
      <c r="E1072" s="235">
        <v>935</v>
      </c>
      <c r="F1072" s="35">
        <v>41774</v>
      </c>
      <c r="G1072" s="44">
        <v>935</v>
      </c>
      <c r="H1072" s="243">
        <f t="shared" si="17"/>
        <v>0</v>
      </c>
      <c r="I1072" s="214"/>
    </row>
    <row r="1073" spans="1:9" ht="15.75" x14ac:dyDescent="0.25">
      <c r="A1073" s="216"/>
      <c r="B1073" s="342" t="s">
        <v>1579</v>
      </c>
      <c r="C1073" s="343" t="s">
        <v>2998</v>
      </c>
      <c r="D1073" s="214" t="s">
        <v>11</v>
      </c>
      <c r="E1073" s="235">
        <v>47749</v>
      </c>
      <c r="F1073" s="38">
        <v>41796</v>
      </c>
      <c r="G1073" s="245">
        <v>47749</v>
      </c>
      <c r="H1073" s="243">
        <f t="shared" si="17"/>
        <v>0</v>
      </c>
      <c r="I1073" s="214" t="s">
        <v>65</v>
      </c>
    </row>
    <row r="1074" spans="1:9" ht="15.75" x14ac:dyDescent="0.25">
      <c r="A1074" s="216"/>
      <c r="B1074" s="342" t="s">
        <v>1580</v>
      </c>
      <c r="C1074" s="343" t="s">
        <v>2998</v>
      </c>
      <c r="D1074" s="214" t="s">
        <v>62</v>
      </c>
      <c r="E1074" s="235">
        <v>24230.48</v>
      </c>
      <c r="F1074" s="35">
        <v>41777</v>
      </c>
      <c r="G1074" s="44">
        <v>24230.48</v>
      </c>
      <c r="H1074" s="243">
        <f t="shared" si="17"/>
        <v>0</v>
      </c>
      <c r="I1074" s="214" t="s">
        <v>30</v>
      </c>
    </row>
    <row r="1075" spans="1:9" ht="15.75" x14ac:dyDescent="0.25">
      <c r="A1075" s="216"/>
      <c r="B1075" s="342" t="s">
        <v>1581</v>
      </c>
      <c r="C1075" s="343" t="s">
        <v>2998</v>
      </c>
      <c r="D1075" s="214" t="s">
        <v>8</v>
      </c>
      <c r="E1075" s="235">
        <v>383</v>
      </c>
      <c r="F1075" s="35">
        <v>41774</v>
      </c>
      <c r="G1075" s="44">
        <v>383</v>
      </c>
      <c r="H1075" s="243">
        <f t="shared" si="17"/>
        <v>0</v>
      </c>
      <c r="I1075" s="214"/>
    </row>
    <row r="1076" spans="1:9" ht="15.75" x14ac:dyDescent="0.25">
      <c r="A1076" s="216">
        <v>41775</v>
      </c>
      <c r="B1076" s="342" t="s">
        <v>1582</v>
      </c>
      <c r="C1076" s="343" t="s">
        <v>2998</v>
      </c>
      <c r="D1076" s="214" t="s">
        <v>175</v>
      </c>
      <c r="E1076" s="235">
        <v>9609.4</v>
      </c>
      <c r="F1076" s="38" t="s">
        <v>3208</v>
      </c>
      <c r="G1076" s="44">
        <v>9609.4</v>
      </c>
      <c r="H1076" s="243">
        <f t="shared" si="17"/>
        <v>0</v>
      </c>
      <c r="I1076" s="214" t="s">
        <v>162</v>
      </c>
    </row>
    <row r="1077" spans="1:9" ht="15.75" x14ac:dyDescent="0.25">
      <c r="A1077" s="216"/>
      <c r="B1077" s="342" t="s">
        <v>1583</v>
      </c>
      <c r="C1077" s="343" t="s">
        <v>2998</v>
      </c>
      <c r="D1077" s="214" t="s">
        <v>545</v>
      </c>
      <c r="E1077" s="235">
        <v>3895.4</v>
      </c>
      <c r="F1077" s="35">
        <v>41776</v>
      </c>
      <c r="G1077" s="44">
        <v>3895.4</v>
      </c>
      <c r="H1077" s="243">
        <f t="shared" si="17"/>
        <v>0</v>
      </c>
      <c r="I1077" s="58" t="s">
        <v>162</v>
      </c>
    </row>
    <row r="1078" spans="1:9" ht="15.75" x14ac:dyDescent="0.25">
      <c r="A1078" s="216"/>
      <c r="B1078" s="342" t="s">
        <v>1584</v>
      </c>
      <c r="C1078" s="343" t="s">
        <v>2998</v>
      </c>
      <c r="D1078" s="214" t="s">
        <v>269</v>
      </c>
      <c r="E1078" s="235">
        <v>4295</v>
      </c>
      <c r="F1078" s="35">
        <v>41777</v>
      </c>
      <c r="G1078" s="44">
        <v>4295</v>
      </c>
      <c r="H1078" s="243">
        <f t="shared" si="17"/>
        <v>0</v>
      </c>
      <c r="I1078" s="214"/>
    </row>
    <row r="1079" spans="1:9" ht="15.75" x14ac:dyDescent="0.25">
      <c r="A1079" s="216"/>
      <c r="B1079" s="342" t="s">
        <v>1585</v>
      </c>
      <c r="C1079" s="343" t="s">
        <v>2998</v>
      </c>
      <c r="D1079" s="214" t="s">
        <v>16</v>
      </c>
      <c r="E1079" s="235">
        <v>113844.9</v>
      </c>
      <c r="F1079" s="38">
        <v>41816</v>
      </c>
      <c r="G1079" s="245">
        <v>113844.9</v>
      </c>
      <c r="H1079" s="243">
        <f t="shared" si="17"/>
        <v>0</v>
      </c>
      <c r="I1079" s="58" t="s">
        <v>27</v>
      </c>
    </row>
    <row r="1080" spans="1:9" ht="15.75" x14ac:dyDescent="0.25">
      <c r="A1080" s="216"/>
      <c r="B1080" s="342" t="s">
        <v>1586</v>
      </c>
      <c r="C1080" s="343" t="s">
        <v>2998</v>
      </c>
      <c r="D1080" s="214" t="s">
        <v>36</v>
      </c>
      <c r="E1080" s="235">
        <v>7854</v>
      </c>
      <c r="F1080" s="35">
        <v>41777</v>
      </c>
      <c r="G1080" s="44">
        <v>7854</v>
      </c>
      <c r="H1080" s="243">
        <f t="shared" si="17"/>
        <v>0</v>
      </c>
      <c r="I1080" s="214" t="s">
        <v>21</v>
      </c>
    </row>
    <row r="1081" spans="1:9" ht="15.75" x14ac:dyDescent="0.25">
      <c r="A1081" s="216"/>
      <c r="B1081" s="342" t="s">
        <v>1587</v>
      </c>
      <c r="C1081" s="343" t="s">
        <v>2998</v>
      </c>
      <c r="D1081" s="214" t="s">
        <v>792</v>
      </c>
      <c r="E1081" s="235">
        <v>4059</v>
      </c>
      <c r="F1081" s="35">
        <v>41775</v>
      </c>
      <c r="G1081" s="44">
        <v>4059</v>
      </c>
      <c r="H1081" s="243">
        <f t="shared" si="17"/>
        <v>0</v>
      </c>
      <c r="I1081" s="214"/>
    </row>
    <row r="1082" spans="1:9" ht="15.75" x14ac:dyDescent="0.25">
      <c r="A1082" s="216"/>
      <c r="B1082" s="342" t="s">
        <v>1588</v>
      </c>
      <c r="C1082" s="343" t="s">
        <v>2998</v>
      </c>
      <c r="D1082" s="214" t="s">
        <v>3209</v>
      </c>
      <c r="E1082" s="235">
        <v>4553.5</v>
      </c>
      <c r="F1082" s="35">
        <v>41775</v>
      </c>
      <c r="G1082" s="44">
        <v>4553.5</v>
      </c>
      <c r="H1082" s="243">
        <f t="shared" si="17"/>
        <v>0</v>
      </c>
      <c r="I1082" s="214"/>
    </row>
    <row r="1083" spans="1:9" ht="15.75" x14ac:dyDescent="0.25">
      <c r="A1083" s="216"/>
      <c r="B1083" s="342" t="s">
        <v>1590</v>
      </c>
      <c r="C1083" s="343" t="s">
        <v>2998</v>
      </c>
      <c r="D1083" s="214" t="s">
        <v>339</v>
      </c>
      <c r="E1083" s="235">
        <v>775</v>
      </c>
      <c r="F1083" s="35">
        <v>41775</v>
      </c>
      <c r="G1083" s="44">
        <v>775</v>
      </c>
      <c r="H1083" s="243">
        <f t="shared" si="17"/>
        <v>0</v>
      </c>
      <c r="I1083" s="214"/>
    </row>
    <row r="1084" spans="1:9" ht="15.75" x14ac:dyDescent="0.25">
      <c r="A1084" s="216"/>
      <c r="B1084" s="342" t="s">
        <v>1591</v>
      </c>
      <c r="C1084" s="343" t="s">
        <v>2998</v>
      </c>
      <c r="D1084" s="214" t="s">
        <v>180</v>
      </c>
      <c r="E1084" s="235">
        <v>31119.5</v>
      </c>
      <c r="F1084" s="47" t="s">
        <v>3210</v>
      </c>
      <c r="G1084" s="44">
        <v>31119.5</v>
      </c>
      <c r="H1084" s="243">
        <f t="shared" si="17"/>
        <v>0</v>
      </c>
      <c r="I1084" s="214" t="s">
        <v>65</v>
      </c>
    </row>
    <row r="1085" spans="1:9" ht="15.75" x14ac:dyDescent="0.25">
      <c r="A1085" s="216"/>
      <c r="B1085" s="342" t="s">
        <v>1593</v>
      </c>
      <c r="C1085" s="343" t="s">
        <v>2998</v>
      </c>
      <c r="D1085" s="214" t="s">
        <v>260</v>
      </c>
      <c r="E1085" s="235">
        <v>3624</v>
      </c>
      <c r="F1085" s="35">
        <v>41775</v>
      </c>
      <c r="G1085" s="44">
        <v>3624</v>
      </c>
      <c r="H1085" s="243">
        <f t="shared" si="17"/>
        <v>0</v>
      </c>
      <c r="I1085" s="214" t="s">
        <v>3134</v>
      </c>
    </row>
    <row r="1086" spans="1:9" ht="15.75" x14ac:dyDescent="0.25">
      <c r="A1086" s="216"/>
      <c r="B1086" s="342" t="s">
        <v>1595</v>
      </c>
      <c r="C1086" s="343" t="s">
        <v>2998</v>
      </c>
      <c r="D1086" s="214" t="s">
        <v>501</v>
      </c>
      <c r="E1086" s="235">
        <v>607.6</v>
      </c>
      <c r="F1086" s="35">
        <v>41775</v>
      </c>
      <c r="G1086" s="44">
        <v>607.6</v>
      </c>
      <c r="H1086" s="243">
        <f t="shared" si="17"/>
        <v>0</v>
      </c>
      <c r="I1086" s="214"/>
    </row>
    <row r="1087" spans="1:9" ht="15.75" x14ac:dyDescent="0.25">
      <c r="A1087" s="216"/>
      <c r="B1087" s="342" t="s">
        <v>1596</v>
      </c>
      <c r="C1087" s="343" t="s">
        <v>2998</v>
      </c>
      <c r="D1087" s="214" t="s">
        <v>137</v>
      </c>
      <c r="E1087" s="235">
        <v>8874</v>
      </c>
      <c r="F1087" s="66" t="s">
        <v>3443</v>
      </c>
      <c r="G1087" s="44">
        <v>8874</v>
      </c>
      <c r="H1087" s="243">
        <f t="shared" si="17"/>
        <v>0</v>
      </c>
      <c r="I1087" s="214" t="s">
        <v>12</v>
      </c>
    </row>
    <row r="1088" spans="1:9" ht="15.75" x14ac:dyDescent="0.25">
      <c r="A1088" s="216"/>
      <c r="B1088" s="342" t="s">
        <v>1597</v>
      </c>
      <c r="C1088" s="343" t="s">
        <v>2998</v>
      </c>
      <c r="D1088" s="220" t="s">
        <v>3114</v>
      </c>
      <c r="E1088" s="241">
        <v>0</v>
      </c>
      <c r="F1088" s="35"/>
      <c r="G1088" s="44"/>
      <c r="H1088" s="243">
        <f t="shared" si="17"/>
        <v>0</v>
      </c>
      <c r="I1088" s="214" t="s">
        <v>3211</v>
      </c>
    </row>
    <row r="1089" spans="1:9" ht="15.75" x14ac:dyDescent="0.25">
      <c r="A1089" s="216"/>
      <c r="B1089" s="342" t="s">
        <v>1598</v>
      </c>
      <c r="C1089" s="343" t="s">
        <v>2998</v>
      </c>
      <c r="D1089" s="214" t="s">
        <v>8</v>
      </c>
      <c r="E1089" s="235">
        <v>600</v>
      </c>
      <c r="F1089" s="35">
        <v>41775</v>
      </c>
      <c r="G1089" s="44">
        <v>600</v>
      </c>
      <c r="H1089" s="243">
        <f t="shared" si="17"/>
        <v>0</v>
      </c>
      <c r="I1089" s="214"/>
    </row>
    <row r="1090" spans="1:9" ht="15.75" x14ac:dyDescent="0.25">
      <c r="A1090" s="216"/>
      <c r="B1090" s="342" t="s">
        <v>1599</v>
      </c>
      <c r="C1090" s="343" t="s">
        <v>2998</v>
      </c>
      <c r="D1090" s="214" t="s">
        <v>119</v>
      </c>
      <c r="E1090" s="235">
        <v>4463</v>
      </c>
      <c r="F1090" s="35">
        <v>41775</v>
      </c>
      <c r="G1090" s="44">
        <v>4463</v>
      </c>
      <c r="H1090" s="243">
        <f t="shared" si="17"/>
        <v>0</v>
      </c>
      <c r="I1090" s="214" t="s">
        <v>3134</v>
      </c>
    </row>
    <row r="1091" spans="1:9" ht="15.75" x14ac:dyDescent="0.25">
      <c r="A1091" s="216"/>
      <c r="B1091" s="342" t="s">
        <v>1600</v>
      </c>
      <c r="C1091" s="343" t="s">
        <v>2998</v>
      </c>
      <c r="D1091" s="214" t="s">
        <v>66</v>
      </c>
      <c r="E1091" s="235">
        <v>1776</v>
      </c>
      <c r="F1091" s="35">
        <v>41775</v>
      </c>
      <c r="G1091" s="44">
        <v>1776</v>
      </c>
      <c r="H1091" s="243">
        <f t="shared" si="17"/>
        <v>0</v>
      </c>
      <c r="I1091" s="214" t="s">
        <v>217</v>
      </c>
    </row>
    <row r="1092" spans="1:9" ht="15.75" x14ac:dyDescent="0.25">
      <c r="A1092" s="216"/>
      <c r="B1092" s="342" t="s">
        <v>1601</v>
      </c>
      <c r="C1092" s="343" t="s">
        <v>2998</v>
      </c>
      <c r="D1092" s="214" t="s">
        <v>48</v>
      </c>
      <c r="E1092" s="235">
        <v>535</v>
      </c>
      <c r="F1092" s="35">
        <v>41775</v>
      </c>
      <c r="G1092" s="44">
        <v>535</v>
      </c>
      <c r="H1092" s="243">
        <f t="shared" si="17"/>
        <v>0</v>
      </c>
      <c r="I1092" s="214" t="s">
        <v>2852</v>
      </c>
    </row>
    <row r="1093" spans="1:9" ht="15.75" x14ac:dyDescent="0.25">
      <c r="A1093" s="216"/>
      <c r="B1093" s="342" t="s">
        <v>1602</v>
      </c>
      <c r="C1093" s="343" t="s">
        <v>2998</v>
      </c>
      <c r="D1093" s="214" t="s">
        <v>123</v>
      </c>
      <c r="E1093" s="235">
        <v>3404</v>
      </c>
      <c r="F1093" s="35">
        <v>41775</v>
      </c>
      <c r="G1093" s="44">
        <v>3404</v>
      </c>
      <c r="H1093" s="243">
        <f t="shared" si="17"/>
        <v>0</v>
      </c>
      <c r="I1093" s="214"/>
    </row>
    <row r="1094" spans="1:9" ht="15.75" x14ac:dyDescent="0.25">
      <c r="A1094" s="216"/>
      <c r="B1094" s="342" t="s">
        <v>1603</v>
      </c>
      <c r="C1094" s="343" t="s">
        <v>2998</v>
      </c>
      <c r="D1094" s="214" t="s">
        <v>55</v>
      </c>
      <c r="E1094" s="235">
        <v>8214.2000000000007</v>
      </c>
      <c r="F1094" s="35">
        <v>41775</v>
      </c>
      <c r="G1094" s="44">
        <v>8214.2000000000007</v>
      </c>
      <c r="H1094" s="243">
        <f t="shared" si="17"/>
        <v>0</v>
      </c>
      <c r="I1094" s="214"/>
    </row>
    <row r="1095" spans="1:9" ht="15.75" x14ac:dyDescent="0.25">
      <c r="A1095" s="216"/>
      <c r="B1095" s="342" t="s">
        <v>1605</v>
      </c>
      <c r="C1095" s="343" t="s">
        <v>2998</v>
      </c>
      <c r="D1095" s="214" t="s">
        <v>12</v>
      </c>
      <c r="E1095" s="235">
        <v>322</v>
      </c>
      <c r="F1095" s="35">
        <v>41775</v>
      </c>
      <c r="G1095" s="44">
        <v>322</v>
      </c>
      <c r="H1095" s="243">
        <f t="shared" ref="H1095:H1158" si="18">E1095-G1095</f>
        <v>0</v>
      </c>
      <c r="I1095" s="214"/>
    </row>
    <row r="1096" spans="1:9" ht="15.75" x14ac:dyDescent="0.25">
      <c r="A1096" s="216"/>
      <c r="B1096" s="342" t="s">
        <v>1606</v>
      </c>
      <c r="C1096" s="343" t="s">
        <v>2998</v>
      </c>
      <c r="D1096" s="214" t="s">
        <v>64</v>
      </c>
      <c r="E1096" s="235">
        <v>15314.5</v>
      </c>
      <c r="F1096" s="35">
        <v>41775</v>
      </c>
      <c r="G1096" s="44">
        <v>15314.5</v>
      </c>
      <c r="H1096" s="243">
        <f t="shared" si="18"/>
        <v>0</v>
      </c>
      <c r="I1096" s="214" t="s">
        <v>65</v>
      </c>
    </row>
    <row r="1097" spans="1:9" ht="15.75" x14ac:dyDescent="0.25">
      <c r="A1097" s="216"/>
      <c r="B1097" s="342" t="s">
        <v>1607</v>
      </c>
      <c r="C1097" s="343" t="s">
        <v>2998</v>
      </c>
      <c r="D1097" s="214" t="s">
        <v>183</v>
      </c>
      <c r="E1097" s="235">
        <v>9491.5</v>
      </c>
      <c r="F1097" s="35">
        <v>41777</v>
      </c>
      <c r="G1097" s="44">
        <v>9491.5</v>
      </c>
      <c r="H1097" s="243">
        <f t="shared" si="18"/>
        <v>0</v>
      </c>
      <c r="I1097" s="214" t="s">
        <v>30</v>
      </c>
    </row>
    <row r="1098" spans="1:9" ht="15.75" x14ac:dyDescent="0.25">
      <c r="A1098" s="216"/>
      <c r="B1098" s="342" t="s">
        <v>1608</v>
      </c>
      <c r="C1098" s="343" t="s">
        <v>2998</v>
      </c>
      <c r="D1098" s="214" t="s">
        <v>22</v>
      </c>
      <c r="E1098" s="235">
        <v>5658</v>
      </c>
      <c r="F1098" s="35">
        <v>41775</v>
      </c>
      <c r="G1098" s="44">
        <v>5658</v>
      </c>
      <c r="H1098" s="243">
        <f t="shared" si="18"/>
        <v>0</v>
      </c>
      <c r="I1098" s="214"/>
    </row>
    <row r="1099" spans="1:9" ht="15.75" x14ac:dyDescent="0.25">
      <c r="A1099" s="216"/>
      <c r="B1099" s="342" t="s">
        <v>1609</v>
      </c>
      <c r="C1099" s="343" t="s">
        <v>2998</v>
      </c>
      <c r="D1099" s="214" t="s">
        <v>3212</v>
      </c>
      <c r="E1099" s="235">
        <v>2738.5</v>
      </c>
      <c r="F1099" s="35">
        <v>41776</v>
      </c>
      <c r="G1099" s="44">
        <v>2738.5</v>
      </c>
      <c r="H1099" s="243">
        <f t="shared" si="18"/>
        <v>0</v>
      </c>
      <c r="I1099" s="214" t="s">
        <v>30</v>
      </c>
    </row>
    <row r="1100" spans="1:9" ht="15.75" x14ac:dyDescent="0.25">
      <c r="A1100" s="216"/>
      <c r="B1100" s="342" t="s">
        <v>1610</v>
      </c>
      <c r="C1100" s="343" t="s">
        <v>2998</v>
      </c>
      <c r="D1100" s="214" t="s">
        <v>338</v>
      </c>
      <c r="E1100" s="235">
        <v>607</v>
      </c>
      <c r="F1100" s="35">
        <v>41776</v>
      </c>
      <c r="G1100" s="44">
        <v>607</v>
      </c>
      <c r="H1100" s="243">
        <f t="shared" si="18"/>
        <v>0</v>
      </c>
      <c r="I1100" s="214" t="s">
        <v>30</v>
      </c>
    </row>
    <row r="1101" spans="1:9" ht="15.75" x14ac:dyDescent="0.25">
      <c r="A1101" s="216"/>
      <c r="B1101" s="342" t="s">
        <v>1612</v>
      </c>
      <c r="C1101" s="343" t="s">
        <v>2998</v>
      </c>
      <c r="D1101" s="214" t="s">
        <v>1782</v>
      </c>
      <c r="E1101" s="235">
        <v>1690.5</v>
      </c>
      <c r="F1101" s="35">
        <v>41776</v>
      </c>
      <c r="G1101" s="56">
        <v>1690.5</v>
      </c>
      <c r="H1101" s="243">
        <f t="shared" si="18"/>
        <v>0</v>
      </c>
      <c r="I1101" s="214" t="s">
        <v>30</v>
      </c>
    </row>
    <row r="1102" spans="1:9" ht="15.75" x14ac:dyDescent="0.25">
      <c r="A1102" s="216"/>
      <c r="B1102" s="342" t="s">
        <v>1614</v>
      </c>
      <c r="C1102" s="343" t="s">
        <v>2998</v>
      </c>
      <c r="D1102" s="214" t="s">
        <v>34</v>
      </c>
      <c r="E1102" s="235">
        <v>1841</v>
      </c>
      <c r="F1102" s="35">
        <v>41776</v>
      </c>
      <c r="G1102" s="56">
        <v>1841</v>
      </c>
      <c r="H1102" s="243">
        <f t="shared" si="18"/>
        <v>0</v>
      </c>
      <c r="I1102" s="214" t="s">
        <v>30</v>
      </c>
    </row>
    <row r="1103" spans="1:9" ht="15.75" x14ac:dyDescent="0.25">
      <c r="A1103" s="216"/>
      <c r="B1103" s="342" t="s">
        <v>1615</v>
      </c>
      <c r="C1103" s="343" t="s">
        <v>2998</v>
      </c>
      <c r="D1103" s="214" t="s">
        <v>3104</v>
      </c>
      <c r="E1103" s="235">
        <v>4554</v>
      </c>
      <c r="F1103" s="35">
        <v>41776</v>
      </c>
      <c r="G1103" s="56">
        <v>4554</v>
      </c>
      <c r="H1103" s="243">
        <f t="shared" si="18"/>
        <v>0</v>
      </c>
      <c r="I1103" s="214" t="s">
        <v>30</v>
      </c>
    </row>
    <row r="1104" spans="1:9" ht="15.75" x14ac:dyDescent="0.25">
      <c r="A1104" s="216"/>
      <c r="B1104" s="342" t="s">
        <v>1616</v>
      </c>
      <c r="C1104" s="343" t="s">
        <v>2998</v>
      </c>
      <c r="D1104" s="214" t="s">
        <v>29</v>
      </c>
      <c r="E1104" s="235">
        <v>4365</v>
      </c>
      <c r="F1104" s="35">
        <v>41776</v>
      </c>
      <c r="G1104" s="56">
        <v>4365</v>
      </c>
      <c r="H1104" s="243">
        <f t="shared" si="18"/>
        <v>0</v>
      </c>
      <c r="I1104" s="214" t="s">
        <v>30</v>
      </c>
    </row>
    <row r="1105" spans="1:9" ht="15.75" x14ac:dyDescent="0.25">
      <c r="A1105" s="216"/>
      <c r="B1105" s="342" t="s">
        <v>1617</v>
      </c>
      <c r="C1105" s="343" t="s">
        <v>2998</v>
      </c>
      <c r="D1105" s="214" t="s">
        <v>47</v>
      </c>
      <c r="E1105" s="235">
        <v>2522</v>
      </c>
      <c r="F1105" s="35">
        <v>41776</v>
      </c>
      <c r="G1105" s="56">
        <v>2522</v>
      </c>
      <c r="H1105" s="243">
        <f t="shared" si="18"/>
        <v>0</v>
      </c>
      <c r="I1105" s="214" t="s">
        <v>30</v>
      </c>
    </row>
    <row r="1106" spans="1:9" ht="15.75" x14ac:dyDescent="0.25">
      <c r="A1106" s="216"/>
      <c r="B1106" s="342" t="s">
        <v>1618</v>
      </c>
      <c r="C1106" s="343" t="s">
        <v>2998</v>
      </c>
      <c r="D1106" s="214" t="s">
        <v>89</v>
      </c>
      <c r="E1106" s="235">
        <v>12906.5</v>
      </c>
      <c r="F1106" s="35">
        <v>41776</v>
      </c>
      <c r="G1106" s="56">
        <v>12906.5</v>
      </c>
      <c r="H1106" s="243">
        <f t="shared" si="18"/>
        <v>0</v>
      </c>
      <c r="I1106" s="214" t="s">
        <v>30</v>
      </c>
    </row>
    <row r="1107" spans="1:9" ht="15.75" x14ac:dyDescent="0.25">
      <c r="A1107" s="216"/>
      <c r="B1107" s="342" t="s">
        <v>1619</v>
      </c>
      <c r="C1107" s="343" t="s">
        <v>2998</v>
      </c>
      <c r="D1107" s="214" t="s">
        <v>3121</v>
      </c>
      <c r="E1107" s="235">
        <v>993.5</v>
      </c>
      <c r="F1107" s="35">
        <v>41776</v>
      </c>
      <c r="G1107" s="56">
        <v>993.5</v>
      </c>
      <c r="H1107" s="243">
        <f t="shared" si="18"/>
        <v>0</v>
      </c>
      <c r="I1107" s="214" t="s">
        <v>30</v>
      </c>
    </row>
    <row r="1108" spans="1:9" ht="15.75" x14ac:dyDescent="0.25">
      <c r="A1108" s="216"/>
      <c r="B1108" s="342" t="s">
        <v>1621</v>
      </c>
      <c r="C1108" s="343" t="s">
        <v>2998</v>
      </c>
      <c r="D1108" s="214" t="s">
        <v>108</v>
      </c>
      <c r="E1108" s="235">
        <v>9708</v>
      </c>
      <c r="F1108" s="35">
        <v>41776</v>
      </c>
      <c r="G1108" s="44">
        <v>9708</v>
      </c>
      <c r="H1108" s="243">
        <f t="shared" si="18"/>
        <v>0</v>
      </c>
      <c r="I1108" s="214" t="s">
        <v>30</v>
      </c>
    </row>
    <row r="1109" spans="1:9" ht="15.75" x14ac:dyDescent="0.25">
      <c r="A1109" s="216"/>
      <c r="B1109" s="342" t="s">
        <v>1623</v>
      </c>
      <c r="C1109" s="343" t="s">
        <v>2998</v>
      </c>
      <c r="D1109" s="214" t="s">
        <v>19</v>
      </c>
      <c r="E1109" s="235">
        <v>668822.30000000005</v>
      </c>
      <c r="F1109" s="377" t="s">
        <v>4940</v>
      </c>
      <c r="G1109" s="44">
        <f>21881.8+306272.5+184390+99000+57278</f>
        <v>668822.30000000005</v>
      </c>
      <c r="H1109" s="243">
        <f t="shared" si="18"/>
        <v>0</v>
      </c>
      <c r="I1109" s="214"/>
    </row>
    <row r="1110" spans="1:9" x14ac:dyDescent="0.25">
      <c r="A1110" s="216"/>
      <c r="B1110" s="212" t="s">
        <v>1624</v>
      </c>
      <c r="C1110" s="253" t="s">
        <v>3213</v>
      </c>
      <c r="D1110" s="214" t="s">
        <v>130</v>
      </c>
      <c r="E1110" s="235">
        <v>6978</v>
      </c>
      <c r="F1110" s="35">
        <v>41777</v>
      </c>
      <c r="G1110" s="44">
        <v>6978</v>
      </c>
      <c r="H1110" s="243">
        <f t="shared" si="18"/>
        <v>0</v>
      </c>
      <c r="I1110" s="214" t="s">
        <v>21</v>
      </c>
    </row>
    <row r="1111" spans="1:9" x14ac:dyDescent="0.25">
      <c r="A1111" s="216"/>
      <c r="B1111" s="212" t="s">
        <v>1627</v>
      </c>
      <c r="C1111" s="253" t="s">
        <v>3213</v>
      </c>
      <c r="D1111" s="214" t="s">
        <v>237</v>
      </c>
      <c r="E1111" s="235">
        <v>10943.5</v>
      </c>
      <c r="F1111" s="35">
        <v>41775</v>
      </c>
      <c r="G1111" s="44">
        <v>10943.5</v>
      </c>
      <c r="H1111" s="243">
        <f t="shared" si="18"/>
        <v>0</v>
      </c>
      <c r="I1111" s="214" t="s">
        <v>21</v>
      </c>
    </row>
    <row r="1112" spans="1:9" x14ac:dyDescent="0.25">
      <c r="A1112" s="216"/>
      <c r="B1112" s="212" t="s">
        <v>1628</v>
      </c>
      <c r="C1112" s="253" t="s">
        <v>3213</v>
      </c>
      <c r="D1112" s="214" t="s">
        <v>129</v>
      </c>
      <c r="E1112" s="235">
        <v>2257</v>
      </c>
      <c r="F1112" s="35">
        <v>41775</v>
      </c>
      <c r="G1112" s="44">
        <v>2257</v>
      </c>
      <c r="H1112" s="243">
        <f t="shared" si="18"/>
        <v>0</v>
      </c>
      <c r="I1112" s="214"/>
    </row>
    <row r="1113" spans="1:9" x14ac:dyDescent="0.25">
      <c r="A1113" s="216"/>
      <c r="B1113" s="212" t="s">
        <v>1629</v>
      </c>
      <c r="C1113" s="253" t="s">
        <v>3213</v>
      </c>
      <c r="D1113" s="214" t="s">
        <v>215</v>
      </c>
      <c r="E1113" s="235">
        <v>301</v>
      </c>
      <c r="F1113" s="35">
        <v>41775</v>
      </c>
      <c r="G1113" s="44">
        <v>301</v>
      </c>
      <c r="H1113" s="243">
        <f t="shared" si="18"/>
        <v>0</v>
      </c>
      <c r="I1113" s="214"/>
    </row>
    <row r="1114" spans="1:9" x14ac:dyDescent="0.25">
      <c r="A1114" s="216"/>
      <c r="B1114" s="212" t="s">
        <v>1630</v>
      </c>
      <c r="C1114" s="253" t="s">
        <v>3213</v>
      </c>
      <c r="D1114" s="214" t="s">
        <v>366</v>
      </c>
      <c r="E1114" s="235">
        <v>2378</v>
      </c>
      <c r="F1114" s="35">
        <v>41775</v>
      </c>
      <c r="G1114" s="44">
        <v>2378</v>
      </c>
      <c r="H1114" s="243">
        <f t="shared" si="18"/>
        <v>0</v>
      </c>
      <c r="I1114" s="214" t="s">
        <v>21</v>
      </c>
    </row>
    <row r="1115" spans="1:9" x14ac:dyDescent="0.25">
      <c r="A1115" s="216"/>
      <c r="B1115" s="212" t="s">
        <v>1632</v>
      </c>
      <c r="C1115" s="253" t="s">
        <v>3213</v>
      </c>
      <c r="D1115" s="214" t="s">
        <v>78</v>
      </c>
      <c r="E1115" s="235">
        <v>4594</v>
      </c>
      <c r="F1115" s="35">
        <v>41776</v>
      </c>
      <c r="G1115" s="44">
        <v>4594</v>
      </c>
      <c r="H1115" s="243">
        <f t="shared" si="18"/>
        <v>0</v>
      </c>
      <c r="I1115" s="214" t="s">
        <v>12</v>
      </c>
    </row>
    <row r="1116" spans="1:9" x14ac:dyDescent="0.25">
      <c r="A1116" s="216"/>
      <c r="B1116" s="212" t="s">
        <v>1634</v>
      </c>
      <c r="C1116" s="253" t="s">
        <v>3213</v>
      </c>
      <c r="D1116" s="214" t="s">
        <v>136</v>
      </c>
      <c r="E1116" s="235">
        <v>2610.4</v>
      </c>
      <c r="F1116" s="35">
        <v>41775</v>
      </c>
      <c r="G1116" s="44">
        <v>2610.4</v>
      </c>
      <c r="H1116" s="243">
        <f t="shared" si="18"/>
        <v>0</v>
      </c>
      <c r="I1116" s="214"/>
    </row>
    <row r="1117" spans="1:9" x14ac:dyDescent="0.25">
      <c r="A1117" s="216"/>
      <c r="B1117" s="212" t="s">
        <v>1635</v>
      </c>
      <c r="C1117" s="253" t="s">
        <v>3213</v>
      </c>
      <c r="D1117" s="214" t="s">
        <v>233</v>
      </c>
      <c r="E1117" s="235">
        <v>2590.5</v>
      </c>
      <c r="F1117" s="35">
        <v>41776</v>
      </c>
      <c r="G1117" s="56">
        <v>2590.5</v>
      </c>
      <c r="H1117" s="243">
        <f t="shared" si="18"/>
        <v>0</v>
      </c>
      <c r="I1117" s="214" t="s">
        <v>12</v>
      </c>
    </row>
    <row r="1118" spans="1:9" x14ac:dyDescent="0.25">
      <c r="A1118" s="216"/>
      <c r="B1118" s="212" t="s">
        <v>1636</v>
      </c>
      <c r="C1118" s="253" t="s">
        <v>3213</v>
      </c>
      <c r="D1118" s="214" t="s">
        <v>348</v>
      </c>
      <c r="E1118" s="235">
        <v>1597.5</v>
      </c>
      <c r="F1118" s="35">
        <v>41776</v>
      </c>
      <c r="G1118" s="56">
        <v>1597.5</v>
      </c>
      <c r="H1118" s="243">
        <f t="shared" si="18"/>
        <v>0</v>
      </c>
      <c r="I1118" s="214" t="s">
        <v>12</v>
      </c>
    </row>
    <row r="1119" spans="1:9" x14ac:dyDescent="0.25">
      <c r="A1119" s="216"/>
      <c r="B1119" s="212" t="s">
        <v>1637</v>
      </c>
      <c r="C1119" s="253" t="s">
        <v>3213</v>
      </c>
      <c r="D1119" s="214" t="s">
        <v>231</v>
      </c>
      <c r="E1119" s="235">
        <v>2498.5</v>
      </c>
      <c r="F1119" s="35">
        <v>41776</v>
      </c>
      <c r="G1119" s="56">
        <v>2498.5</v>
      </c>
      <c r="H1119" s="243">
        <f t="shared" si="18"/>
        <v>0</v>
      </c>
      <c r="I1119" s="214" t="s">
        <v>12</v>
      </c>
    </row>
    <row r="1120" spans="1:9" x14ac:dyDescent="0.25">
      <c r="A1120" s="216"/>
      <c r="B1120" s="212" t="s">
        <v>1639</v>
      </c>
      <c r="C1120" s="253" t="s">
        <v>3213</v>
      </c>
      <c r="D1120" s="214" t="s">
        <v>2299</v>
      </c>
      <c r="E1120" s="235">
        <v>2651.5</v>
      </c>
      <c r="F1120" s="35">
        <v>41776</v>
      </c>
      <c r="G1120" s="56">
        <v>2651.5</v>
      </c>
      <c r="H1120" s="243">
        <f t="shared" si="18"/>
        <v>0</v>
      </c>
      <c r="I1120" s="214" t="s">
        <v>12</v>
      </c>
    </row>
    <row r="1121" spans="1:9" x14ac:dyDescent="0.25">
      <c r="A1121" s="216"/>
      <c r="B1121" s="212" t="s">
        <v>1641</v>
      </c>
      <c r="C1121" s="253" t="s">
        <v>3213</v>
      </c>
      <c r="D1121" s="214" t="s">
        <v>576</v>
      </c>
      <c r="E1121" s="235">
        <v>1617.5</v>
      </c>
      <c r="F1121" s="35">
        <v>41776</v>
      </c>
      <c r="G1121" s="56">
        <v>1617.5</v>
      </c>
      <c r="H1121" s="243">
        <f t="shared" si="18"/>
        <v>0</v>
      </c>
      <c r="I1121" s="214" t="s">
        <v>12</v>
      </c>
    </row>
    <row r="1122" spans="1:9" x14ac:dyDescent="0.25">
      <c r="A1122" s="216"/>
      <c r="B1122" s="212" t="s">
        <v>1642</v>
      </c>
      <c r="C1122" s="253" t="s">
        <v>3213</v>
      </c>
      <c r="D1122" s="214" t="s">
        <v>1832</v>
      </c>
      <c r="E1122" s="235">
        <v>11776.7</v>
      </c>
      <c r="F1122" s="35">
        <v>41776</v>
      </c>
      <c r="G1122" s="56">
        <v>11776.7</v>
      </c>
      <c r="H1122" s="243">
        <f t="shared" si="18"/>
        <v>0</v>
      </c>
      <c r="I1122" s="214" t="s">
        <v>12</v>
      </c>
    </row>
    <row r="1123" spans="1:9" x14ac:dyDescent="0.25">
      <c r="A1123" s="216"/>
      <c r="B1123" s="212" t="s">
        <v>1643</v>
      </c>
      <c r="C1123" s="253" t="s">
        <v>3213</v>
      </c>
      <c r="D1123" s="214" t="s">
        <v>193</v>
      </c>
      <c r="E1123" s="235">
        <v>13879.5</v>
      </c>
      <c r="F1123" s="35">
        <v>41777</v>
      </c>
      <c r="G1123" s="44">
        <v>13879.5</v>
      </c>
      <c r="H1123" s="243">
        <f t="shared" si="18"/>
        <v>0</v>
      </c>
      <c r="I1123" s="214" t="s">
        <v>12</v>
      </c>
    </row>
    <row r="1124" spans="1:9" x14ac:dyDescent="0.25">
      <c r="A1124" s="216"/>
      <c r="B1124" s="212" t="s">
        <v>1644</v>
      </c>
      <c r="C1124" s="253" t="s">
        <v>3213</v>
      </c>
      <c r="D1124" s="214" t="s">
        <v>99</v>
      </c>
      <c r="E1124" s="235">
        <v>2683</v>
      </c>
      <c r="F1124" s="35">
        <v>41776</v>
      </c>
      <c r="G1124" s="56">
        <v>2683</v>
      </c>
      <c r="H1124" s="243">
        <f t="shared" si="18"/>
        <v>0</v>
      </c>
      <c r="I1124" s="214" t="s">
        <v>12</v>
      </c>
    </row>
    <row r="1125" spans="1:9" x14ac:dyDescent="0.25">
      <c r="A1125" s="216"/>
      <c r="B1125" s="212" t="s">
        <v>1645</v>
      </c>
      <c r="C1125" s="253" t="s">
        <v>3213</v>
      </c>
      <c r="D1125" s="214" t="s">
        <v>1084</v>
      </c>
      <c r="E1125" s="235">
        <v>2218.5</v>
      </c>
      <c r="F1125" s="35">
        <v>41776</v>
      </c>
      <c r="G1125" s="56">
        <v>2218.5</v>
      </c>
      <c r="H1125" s="243">
        <f t="shared" si="18"/>
        <v>0</v>
      </c>
      <c r="I1125" s="214" t="s">
        <v>12</v>
      </c>
    </row>
    <row r="1126" spans="1:9" x14ac:dyDescent="0.25">
      <c r="A1126" s="216"/>
      <c r="B1126" s="212" t="s">
        <v>1646</v>
      </c>
      <c r="C1126" s="253" t="s">
        <v>3213</v>
      </c>
      <c r="D1126" s="214" t="s">
        <v>307</v>
      </c>
      <c r="E1126" s="235">
        <v>8944</v>
      </c>
      <c r="F1126" s="38" t="s">
        <v>3454</v>
      </c>
      <c r="G1126" s="56">
        <v>8944</v>
      </c>
      <c r="H1126" s="243">
        <f t="shared" si="18"/>
        <v>0</v>
      </c>
      <c r="I1126" s="214" t="s">
        <v>12</v>
      </c>
    </row>
    <row r="1127" spans="1:9" x14ac:dyDescent="0.25">
      <c r="A1127" s="216"/>
      <c r="B1127" s="212" t="s">
        <v>1647</v>
      </c>
      <c r="C1127" s="253" t="s">
        <v>3213</v>
      </c>
      <c r="D1127" s="214" t="s">
        <v>3214</v>
      </c>
      <c r="E1127" s="235">
        <v>813</v>
      </c>
      <c r="F1127" s="35">
        <v>41775</v>
      </c>
      <c r="G1127" s="44">
        <v>813</v>
      </c>
      <c r="H1127" s="243">
        <f t="shared" si="18"/>
        <v>0</v>
      </c>
      <c r="I1127" s="214"/>
    </row>
    <row r="1128" spans="1:9" x14ac:dyDescent="0.25">
      <c r="A1128" s="216"/>
      <c r="B1128" s="212" t="s">
        <v>1648</v>
      </c>
      <c r="C1128" s="253" t="s">
        <v>3213</v>
      </c>
      <c r="D1128" s="214" t="s">
        <v>51</v>
      </c>
      <c r="E1128" s="235">
        <v>2595</v>
      </c>
      <c r="F1128" s="35">
        <v>41775</v>
      </c>
      <c r="G1128" s="44">
        <v>2595</v>
      </c>
      <c r="H1128" s="243">
        <f t="shared" si="18"/>
        <v>0</v>
      </c>
      <c r="I1128" s="214"/>
    </row>
    <row r="1129" spans="1:9" x14ac:dyDescent="0.25">
      <c r="A1129" s="216"/>
      <c r="B1129" s="212" t="s">
        <v>1649</v>
      </c>
      <c r="C1129" s="253" t="s">
        <v>3213</v>
      </c>
      <c r="D1129" s="214" t="s">
        <v>133</v>
      </c>
      <c r="E1129" s="235">
        <v>32844</v>
      </c>
      <c r="F1129" s="47" t="s">
        <v>3215</v>
      </c>
      <c r="G1129" s="44">
        <v>32844</v>
      </c>
      <c r="H1129" s="243">
        <f t="shared" si="18"/>
        <v>0</v>
      </c>
      <c r="I1129" s="214"/>
    </row>
    <row r="1130" spans="1:9" x14ac:dyDescent="0.25">
      <c r="A1130" s="216"/>
      <c r="B1130" s="212" t="s">
        <v>1650</v>
      </c>
      <c r="C1130" s="253" t="s">
        <v>3213</v>
      </c>
      <c r="D1130" s="214" t="s">
        <v>771</v>
      </c>
      <c r="E1130" s="235">
        <v>5053.5</v>
      </c>
      <c r="F1130" s="35">
        <v>41775</v>
      </c>
      <c r="G1130" s="44">
        <v>5053.5</v>
      </c>
      <c r="H1130" s="243">
        <f t="shared" si="18"/>
        <v>0</v>
      </c>
      <c r="I1130" s="214"/>
    </row>
    <row r="1131" spans="1:9" x14ac:dyDescent="0.25">
      <c r="A1131" s="275"/>
      <c r="B1131" s="212" t="s">
        <v>1651</v>
      </c>
      <c r="C1131" s="253" t="s">
        <v>3213</v>
      </c>
      <c r="D1131" s="214" t="s">
        <v>502</v>
      </c>
      <c r="E1131" s="235">
        <v>6395</v>
      </c>
      <c r="F1131" s="35">
        <v>41777</v>
      </c>
      <c r="G1131" s="44">
        <v>6395</v>
      </c>
      <c r="H1131" s="243">
        <f t="shared" si="18"/>
        <v>0</v>
      </c>
      <c r="I1131" s="214"/>
    </row>
    <row r="1132" spans="1:9" x14ac:dyDescent="0.25">
      <c r="A1132" s="216"/>
      <c r="B1132" s="212" t="s">
        <v>1652</v>
      </c>
      <c r="C1132" s="253" t="s">
        <v>3213</v>
      </c>
      <c r="D1132" s="214" t="s">
        <v>88</v>
      </c>
      <c r="E1132" s="235">
        <v>2450</v>
      </c>
      <c r="F1132" s="35">
        <v>41776</v>
      </c>
      <c r="G1132" s="56">
        <v>2450</v>
      </c>
      <c r="H1132" s="243">
        <f t="shared" si="18"/>
        <v>0</v>
      </c>
      <c r="I1132" s="214" t="s">
        <v>27</v>
      </c>
    </row>
    <row r="1133" spans="1:9" x14ac:dyDescent="0.25">
      <c r="A1133" s="216"/>
      <c r="B1133" s="212" t="s">
        <v>1654</v>
      </c>
      <c r="C1133" s="253" t="s">
        <v>3213</v>
      </c>
      <c r="D1133" s="214" t="s">
        <v>147</v>
      </c>
      <c r="E1133" s="235">
        <v>7647.5</v>
      </c>
      <c r="F1133" s="35">
        <v>41776</v>
      </c>
      <c r="G1133" s="56">
        <v>7647.5</v>
      </c>
      <c r="H1133" s="243">
        <f t="shared" si="18"/>
        <v>0</v>
      </c>
      <c r="I1133" s="214" t="s">
        <v>217</v>
      </c>
    </row>
    <row r="1134" spans="1:9" x14ac:dyDescent="0.25">
      <c r="A1134" s="216"/>
      <c r="B1134" s="212" t="s">
        <v>1655</v>
      </c>
      <c r="C1134" s="253" t="s">
        <v>3213</v>
      </c>
      <c r="D1134" s="214" t="s">
        <v>85</v>
      </c>
      <c r="E1134" s="235">
        <v>10819</v>
      </c>
      <c r="F1134" s="35">
        <v>41776</v>
      </c>
      <c r="G1134" s="56">
        <v>10819</v>
      </c>
      <c r="H1134" s="243">
        <f t="shared" si="18"/>
        <v>0</v>
      </c>
      <c r="I1134" s="214" t="s">
        <v>27</v>
      </c>
    </row>
    <row r="1135" spans="1:9" x14ac:dyDescent="0.25">
      <c r="A1135" s="216"/>
      <c r="B1135" s="212" t="s">
        <v>1656</v>
      </c>
      <c r="C1135" s="253" t="s">
        <v>3213</v>
      </c>
      <c r="D1135" s="214" t="s">
        <v>544</v>
      </c>
      <c r="E1135" s="235">
        <v>23803</v>
      </c>
      <c r="F1135" s="35">
        <v>41776</v>
      </c>
      <c r="G1135" s="56">
        <v>23803</v>
      </c>
      <c r="H1135" s="243">
        <f t="shared" si="18"/>
        <v>0</v>
      </c>
      <c r="I1135" s="214"/>
    </row>
    <row r="1136" spans="1:9" x14ac:dyDescent="0.25">
      <c r="A1136" s="216"/>
      <c r="B1136" s="212" t="s">
        <v>1657</v>
      </c>
      <c r="C1136" s="253" t="s">
        <v>3213</v>
      </c>
      <c r="D1136" s="214" t="s">
        <v>144</v>
      </c>
      <c r="E1136" s="235">
        <v>4443.5</v>
      </c>
      <c r="F1136" s="35">
        <v>41776</v>
      </c>
      <c r="G1136" s="56">
        <v>4443.5</v>
      </c>
      <c r="H1136" s="243">
        <f t="shared" si="18"/>
        <v>0</v>
      </c>
      <c r="I1136" s="214" t="s">
        <v>3134</v>
      </c>
    </row>
    <row r="1137" spans="1:9" x14ac:dyDescent="0.25">
      <c r="A1137" s="216"/>
      <c r="B1137" s="212" t="s">
        <v>1660</v>
      </c>
      <c r="C1137" s="253" t="s">
        <v>3213</v>
      </c>
      <c r="D1137" s="214" t="s">
        <v>307</v>
      </c>
      <c r="E1137" s="235">
        <v>5418</v>
      </c>
      <c r="F1137" s="38" t="s">
        <v>3454</v>
      </c>
      <c r="G1137" s="56">
        <v>5418</v>
      </c>
      <c r="H1137" s="243">
        <f t="shared" si="18"/>
        <v>0</v>
      </c>
      <c r="I1137" s="214" t="s">
        <v>2852</v>
      </c>
    </row>
    <row r="1138" spans="1:9" x14ac:dyDescent="0.25">
      <c r="A1138" s="216"/>
      <c r="B1138" s="212" t="s">
        <v>1661</v>
      </c>
      <c r="C1138" s="253" t="s">
        <v>3213</v>
      </c>
      <c r="D1138" s="214" t="s">
        <v>92</v>
      </c>
      <c r="E1138" s="235">
        <v>4525</v>
      </c>
      <c r="F1138" s="35">
        <v>41776</v>
      </c>
      <c r="G1138" s="56">
        <v>4525</v>
      </c>
      <c r="H1138" s="243">
        <f t="shared" si="18"/>
        <v>0</v>
      </c>
      <c r="I1138" s="214" t="s">
        <v>27</v>
      </c>
    </row>
    <row r="1139" spans="1:9" x14ac:dyDescent="0.25">
      <c r="A1139" s="216"/>
      <c r="B1139" s="212" t="s">
        <v>1662</v>
      </c>
      <c r="C1139" s="253" t="s">
        <v>3213</v>
      </c>
      <c r="D1139" s="214" t="s">
        <v>240</v>
      </c>
      <c r="E1139" s="235">
        <v>47675</v>
      </c>
      <c r="F1139" s="38" t="s">
        <v>3216</v>
      </c>
      <c r="G1139" s="44">
        <v>47675</v>
      </c>
      <c r="H1139" s="243">
        <f t="shared" si="18"/>
        <v>0</v>
      </c>
      <c r="I1139" s="214" t="s">
        <v>27</v>
      </c>
    </row>
    <row r="1140" spans="1:9" x14ac:dyDescent="0.25">
      <c r="A1140" s="216"/>
      <c r="B1140" s="212" t="s">
        <v>1663</v>
      </c>
      <c r="C1140" s="253" t="s">
        <v>3213</v>
      </c>
      <c r="D1140" s="214" t="s">
        <v>244</v>
      </c>
      <c r="E1140" s="235">
        <v>20745</v>
      </c>
      <c r="F1140" s="247" t="s">
        <v>3217</v>
      </c>
      <c r="G1140" s="44">
        <v>20745</v>
      </c>
      <c r="H1140" s="243">
        <f t="shared" si="18"/>
        <v>0</v>
      </c>
      <c r="I1140" s="214" t="s">
        <v>27</v>
      </c>
    </row>
    <row r="1141" spans="1:9" x14ac:dyDescent="0.25">
      <c r="A1141" s="216"/>
      <c r="B1141" s="212" t="s">
        <v>1664</v>
      </c>
      <c r="C1141" s="253" t="s">
        <v>3213</v>
      </c>
      <c r="D1141" s="214" t="s">
        <v>11</v>
      </c>
      <c r="E1141" s="235">
        <v>64518</v>
      </c>
      <c r="F1141" s="38">
        <v>41796</v>
      </c>
      <c r="G1141" s="245">
        <v>64518</v>
      </c>
      <c r="H1141" s="243">
        <f t="shared" si="18"/>
        <v>0</v>
      </c>
      <c r="I1141" s="214" t="s">
        <v>65</v>
      </c>
    </row>
    <row r="1142" spans="1:9" x14ac:dyDescent="0.25">
      <c r="A1142" s="216"/>
      <c r="B1142" s="212" t="s">
        <v>1665</v>
      </c>
      <c r="C1142" s="253" t="s">
        <v>3213</v>
      </c>
      <c r="D1142" s="214" t="s">
        <v>149</v>
      </c>
      <c r="E1142" s="235">
        <v>17869.5</v>
      </c>
      <c r="F1142" s="47" t="s">
        <v>3218</v>
      </c>
      <c r="G1142" s="44">
        <v>17869.5</v>
      </c>
      <c r="H1142" s="243">
        <f t="shared" si="18"/>
        <v>0</v>
      </c>
      <c r="I1142" s="214" t="s">
        <v>27</v>
      </c>
    </row>
    <row r="1143" spans="1:9" x14ac:dyDescent="0.25">
      <c r="A1143" s="216"/>
      <c r="B1143" s="212" t="s">
        <v>1666</v>
      </c>
      <c r="C1143" s="253" t="s">
        <v>3213</v>
      </c>
      <c r="D1143" s="214" t="s">
        <v>765</v>
      </c>
      <c r="E1143" s="235">
        <v>3087</v>
      </c>
      <c r="F1143" s="35">
        <v>41776</v>
      </c>
      <c r="G1143" s="56">
        <v>3087</v>
      </c>
      <c r="H1143" s="243">
        <f t="shared" si="18"/>
        <v>0</v>
      </c>
      <c r="I1143" s="214" t="s">
        <v>27</v>
      </c>
    </row>
    <row r="1144" spans="1:9" x14ac:dyDescent="0.25">
      <c r="A1144" s="216"/>
      <c r="B1144" s="212" t="s">
        <v>1667</v>
      </c>
      <c r="C1144" s="253" t="s">
        <v>3213</v>
      </c>
      <c r="D1144" s="214" t="s">
        <v>346</v>
      </c>
      <c r="E1144" s="235">
        <v>3959</v>
      </c>
      <c r="F1144" s="35">
        <v>41776</v>
      </c>
      <c r="G1144" s="56">
        <v>3959</v>
      </c>
      <c r="H1144" s="243">
        <f t="shared" si="18"/>
        <v>0</v>
      </c>
      <c r="I1144" s="214" t="s">
        <v>27</v>
      </c>
    </row>
    <row r="1145" spans="1:9" x14ac:dyDescent="0.25">
      <c r="A1145" s="216"/>
      <c r="B1145" s="212" t="s">
        <v>1668</v>
      </c>
      <c r="C1145" s="253" t="s">
        <v>3213</v>
      </c>
      <c r="D1145" s="214" t="s">
        <v>185</v>
      </c>
      <c r="E1145" s="235">
        <v>37840.5</v>
      </c>
      <c r="F1145" s="35">
        <v>41776</v>
      </c>
      <c r="G1145" s="56">
        <v>37840.5</v>
      </c>
      <c r="H1145" s="243">
        <f t="shared" si="18"/>
        <v>0</v>
      </c>
      <c r="I1145" s="214" t="s">
        <v>27</v>
      </c>
    </row>
    <row r="1146" spans="1:9" x14ac:dyDescent="0.25">
      <c r="A1146" s="216"/>
      <c r="B1146" s="212" t="s">
        <v>1669</v>
      </c>
      <c r="C1146" s="253" t="s">
        <v>3213</v>
      </c>
      <c r="D1146" s="214" t="s">
        <v>8</v>
      </c>
      <c r="E1146" s="235">
        <v>1187</v>
      </c>
      <c r="F1146" s="35">
        <v>41775</v>
      </c>
      <c r="G1146" s="56">
        <v>1187</v>
      </c>
      <c r="H1146" s="243">
        <f t="shared" si="18"/>
        <v>0</v>
      </c>
      <c r="I1146" s="214"/>
    </row>
    <row r="1147" spans="1:9" x14ac:dyDescent="0.25">
      <c r="A1147" s="216"/>
      <c r="B1147" s="212" t="s">
        <v>1670</v>
      </c>
      <c r="C1147" s="253" t="s">
        <v>3213</v>
      </c>
      <c r="D1147" s="214" t="s">
        <v>3219</v>
      </c>
      <c r="E1147" s="235">
        <v>6227</v>
      </c>
      <c r="F1147" s="35">
        <v>41776</v>
      </c>
      <c r="G1147" s="44">
        <v>6227</v>
      </c>
      <c r="H1147" s="243">
        <f t="shared" si="18"/>
        <v>0</v>
      </c>
      <c r="I1147" s="214" t="s">
        <v>65</v>
      </c>
    </row>
    <row r="1148" spans="1:9" x14ac:dyDescent="0.25">
      <c r="A1148" s="216"/>
      <c r="B1148" s="212" t="s">
        <v>1671</v>
      </c>
      <c r="C1148" s="253" t="s">
        <v>3213</v>
      </c>
      <c r="D1148" s="214" t="s">
        <v>74</v>
      </c>
      <c r="E1148" s="235">
        <v>531</v>
      </c>
      <c r="F1148" s="35">
        <v>41775</v>
      </c>
      <c r="G1148" s="44">
        <v>531</v>
      </c>
      <c r="H1148" s="243">
        <f t="shared" si="18"/>
        <v>0</v>
      </c>
      <c r="I1148" s="214"/>
    </row>
    <row r="1149" spans="1:9" x14ac:dyDescent="0.25">
      <c r="A1149" s="216"/>
      <c r="B1149" s="212" t="s">
        <v>1672</v>
      </c>
      <c r="C1149" s="253" t="s">
        <v>3213</v>
      </c>
      <c r="D1149" s="214" t="s">
        <v>163</v>
      </c>
      <c r="E1149" s="235">
        <v>14030</v>
      </c>
      <c r="F1149" s="35">
        <v>41776</v>
      </c>
      <c r="G1149" s="44">
        <v>14030</v>
      </c>
      <c r="H1149" s="243">
        <f t="shared" si="18"/>
        <v>0</v>
      </c>
      <c r="I1149" s="214" t="s">
        <v>27</v>
      </c>
    </row>
    <row r="1150" spans="1:9" x14ac:dyDescent="0.25">
      <c r="A1150" s="216"/>
      <c r="B1150" s="212" t="s">
        <v>1674</v>
      </c>
      <c r="C1150" s="253" t="s">
        <v>3213</v>
      </c>
      <c r="D1150" s="214" t="s">
        <v>106</v>
      </c>
      <c r="E1150" s="235">
        <v>39360</v>
      </c>
      <c r="F1150" s="35">
        <v>41786</v>
      </c>
      <c r="G1150" s="44">
        <v>39360</v>
      </c>
      <c r="H1150" s="243">
        <f t="shared" si="18"/>
        <v>0</v>
      </c>
      <c r="I1150" s="214"/>
    </row>
    <row r="1151" spans="1:9" x14ac:dyDescent="0.25">
      <c r="A1151" s="216"/>
      <c r="B1151" s="212" t="s">
        <v>1676</v>
      </c>
      <c r="C1151" s="253" t="s">
        <v>3213</v>
      </c>
      <c r="D1151" s="214" t="s">
        <v>68</v>
      </c>
      <c r="E1151" s="235">
        <v>4077</v>
      </c>
      <c r="F1151" s="35">
        <v>41775</v>
      </c>
      <c r="G1151" s="44">
        <v>4077</v>
      </c>
      <c r="H1151" s="243">
        <f t="shared" si="18"/>
        <v>0</v>
      </c>
      <c r="I1151" s="214"/>
    </row>
    <row r="1152" spans="1:9" x14ac:dyDescent="0.25">
      <c r="A1152" s="216"/>
      <c r="B1152" s="212" t="s">
        <v>1677</v>
      </c>
      <c r="C1152" s="253" t="s">
        <v>3213</v>
      </c>
      <c r="D1152" s="214" t="s">
        <v>91</v>
      </c>
      <c r="E1152" s="235">
        <v>9638</v>
      </c>
      <c r="F1152" s="35">
        <v>41776</v>
      </c>
      <c r="G1152" s="44">
        <v>9638</v>
      </c>
      <c r="H1152" s="243">
        <f t="shared" si="18"/>
        <v>0</v>
      </c>
      <c r="I1152" s="214" t="s">
        <v>27</v>
      </c>
    </row>
    <row r="1153" spans="1:9" x14ac:dyDescent="0.25">
      <c r="A1153" s="216"/>
      <c r="B1153" s="212" t="s">
        <v>1678</v>
      </c>
      <c r="C1153" s="253" t="s">
        <v>3213</v>
      </c>
      <c r="D1153" s="214" t="s">
        <v>14</v>
      </c>
      <c r="E1153" s="235">
        <v>12060</v>
      </c>
      <c r="F1153" s="35">
        <v>41777</v>
      </c>
      <c r="G1153" s="44">
        <v>12060</v>
      </c>
      <c r="H1153" s="243">
        <f t="shared" si="18"/>
        <v>0</v>
      </c>
      <c r="I1153" s="214"/>
    </row>
    <row r="1154" spans="1:9" x14ac:dyDescent="0.25">
      <c r="A1154" s="216"/>
      <c r="B1154" s="212" t="s">
        <v>1679</v>
      </c>
      <c r="C1154" s="253" t="s">
        <v>3213</v>
      </c>
      <c r="D1154" s="214" t="s">
        <v>21</v>
      </c>
      <c r="E1154" s="235">
        <v>216</v>
      </c>
      <c r="F1154" s="35">
        <v>41775</v>
      </c>
      <c r="G1154" s="44">
        <v>216</v>
      </c>
      <c r="H1154" s="243">
        <f t="shared" si="18"/>
        <v>0</v>
      </c>
      <c r="I1154" s="214"/>
    </row>
    <row r="1155" spans="1:9" x14ac:dyDescent="0.25">
      <c r="A1155" s="216"/>
      <c r="B1155" s="212" t="s">
        <v>1680</v>
      </c>
      <c r="C1155" s="253" t="s">
        <v>3213</v>
      </c>
      <c r="D1155" s="214" t="s">
        <v>152</v>
      </c>
      <c r="E1155" s="235">
        <v>7470</v>
      </c>
      <c r="F1155" s="35">
        <v>41775</v>
      </c>
      <c r="G1155" s="44">
        <v>7470</v>
      </c>
      <c r="H1155" s="243">
        <f t="shared" si="18"/>
        <v>0</v>
      </c>
      <c r="I1155" s="214"/>
    </row>
    <row r="1156" spans="1:9" x14ac:dyDescent="0.25">
      <c r="A1156" s="216"/>
      <c r="B1156" s="212" t="s">
        <v>1681</v>
      </c>
      <c r="C1156" s="253" t="s">
        <v>3213</v>
      </c>
      <c r="D1156" s="214" t="s">
        <v>62</v>
      </c>
      <c r="E1156" s="235">
        <v>20437</v>
      </c>
      <c r="F1156" s="35">
        <v>41777</v>
      </c>
      <c r="G1156" s="44">
        <v>20437</v>
      </c>
      <c r="H1156" s="243">
        <f t="shared" si="18"/>
        <v>0</v>
      </c>
      <c r="I1156" s="214" t="s">
        <v>217</v>
      </c>
    </row>
    <row r="1157" spans="1:9" x14ac:dyDescent="0.25">
      <c r="A1157" s="216"/>
      <c r="B1157" s="212" t="s">
        <v>1683</v>
      </c>
      <c r="C1157" s="253" t="s">
        <v>3213</v>
      </c>
      <c r="D1157" s="214" t="s">
        <v>494</v>
      </c>
      <c r="E1157" s="235">
        <v>200</v>
      </c>
      <c r="F1157" s="35">
        <v>41775</v>
      </c>
      <c r="G1157" s="44">
        <v>200</v>
      </c>
      <c r="H1157" s="243">
        <f t="shared" si="18"/>
        <v>0</v>
      </c>
      <c r="I1157" s="214"/>
    </row>
    <row r="1158" spans="1:9" x14ac:dyDescent="0.25">
      <c r="A1158" s="216"/>
      <c r="B1158" s="212" t="s">
        <v>1684</v>
      </c>
      <c r="C1158" s="253" t="s">
        <v>3213</v>
      </c>
      <c r="D1158" s="214" t="s">
        <v>269</v>
      </c>
      <c r="E1158" s="235">
        <v>10845</v>
      </c>
      <c r="F1158" s="35">
        <v>41775</v>
      </c>
      <c r="G1158" s="44">
        <v>10845</v>
      </c>
      <c r="H1158" s="243">
        <f t="shared" si="18"/>
        <v>0</v>
      </c>
      <c r="I1158" s="214"/>
    </row>
    <row r="1159" spans="1:9" x14ac:dyDescent="0.25">
      <c r="A1159" s="216">
        <v>41776</v>
      </c>
      <c r="B1159" s="212" t="s">
        <v>1685</v>
      </c>
      <c r="C1159" s="253" t="s">
        <v>3213</v>
      </c>
      <c r="D1159" s="214" t="s">
        <v>3121</v>
      </c>
      <c r="E1159" s="235">
        <v>9715</v>
      </c>
      <c r="F1159" s="35">
        <v>41776</v>
      </c>
      <c r="G1159" s="44">
        <v>9715</v>
      </c>
      <c r="H1159" s="243">
        <f t="shared" ref="H1159:H1222" si="19">E1159-G1159</f>
        <v>0</v>
      </c>
      <c r="I1159" s="214" t="s">
        <v>217</v>
      </c>
    </row>
    <row r="1160" spans="1:9" x14ac:dyDescent="0.25">
      <c r="A1160" s="216"/>
      <c r="B1160" s="212" t="s">
        <v>1686</v>
      </c>
      <c r="C1160" s="253" t="s">
        <v>3213</v>
      </c>
      <c r="D1160" s="214" t="s">
        <v>147</v>
      </c>
      <c r="E1160" s="235">
        <v>13001</v>
      </c>
      <c r="F1160" s="35">
        <v>41779</v>
      </c>
      <c r="G1160" s="44">
        <v>13001</v>
      </c>
      <c r="H1160" s="243">
        <f t="shared" si="19"/>
        <v>0</v>
      </c>
      <c r="I1160" s="58"/>
    </row>
    <row r="1161" spans="1:9" x14ac:dyDescent="0.25">
      <c r="A1161" s="216"/>
      <c r="B1161" s="212" t="s">
        <v>1687</v>
      </c>
      <c r="C1161" s="253" t="s">
        <v>3213</v>
      </c>
      <c r="D1161" s="214" t="s">
        <v>28</v>
      </c>
      <c r="E1161" s="235">
        <v>7275</v>
      </c>
      <c r="F1161" s="35">
        <v>41776</v>
      </c>
      <c r="G1161" s="44">
        <v>7275</v>
      </c>
      <c r="H1161" s="243">
        <f t="shared" si="19"/>
        <v>0</v>
      </c>
      <c r="I1161" s="214"/>
    </row>
    <row r="1162" spans="1:9" x14ac:dyDescent="0.25">
      <c r="A1162" s="216"/>
      <c r="B1162" s="212" t="s">
        <v>1688</v>
      </c>
      <c r="C1162" s="253" t="s">
        <v>3213</v>
      </c>
      <c r="D1162" s="214" t="s">
        <v>3119</v>
      </c>
      <c r="E1162" s="235">
        <v>1045</v>
      </c>
      <c r="F1162" s="35">
        <v>41776</v>
      </c>
      <c r="G1162" s="44">
        <v>1045</v>
      </c>
      <c r="H1162" s="243">
        <f t="shared" si="19"/>
        <v>0</v>
      </c>
      <c r="I1162" s="58"/>
    </row>
    <row r="1163" spans="1:9" x14ac:dyDescent="0.25">
      <c r="A1163" s="216"/>
      <c r="B1163" s="212" t="s">
        <v>1689</v>
      </c>
      <c r="C1163" s="253" t="s">
        <v>3213</v>
      </c>
      <c r="D1163" s="214" t="s">
        <v>215</v>
      </c>
      <c r="E1163" s="235">
        <v>4838.5</v>
      </c>
      <c r="F1163" s="35">
        <v>41776</v>
      </c>
      <c r="G1163" s="44">
        <v>4838.5</v>
      </c>
      <c r="H1163" s="243">
        <f t="shared" si="19"/>
        <v>0</v>
      </c>
      <c r="I1163" s="214"/>
    </row>
    <row r="1164" spans="1:9" x14ac:dyDescent="0.25">
      <c r="A1164" s="216"/>
      <c r="B1164" s="212" t="s">
        <v>1690</v>
      </c>
      <c r="C1164" s="253" t="s">
        <v>3213</v>
      </c>
      <c r="D1164" s="214" t="s">
        <v>269</v>
      </c>
      <c r="E1164" s="235">
        <v>2154</v>
      </c>
      <c r="F1164" s="35">
        <v>41776</v>
      </c>
      <c r="G1164" s="44">
        <v>2154</v>
      </c>
      <c r="H1164" s="243">
        <f t="shared" si="19"/>
        <v>0</v>
      </c>
      <c r="I1164" s="214"/>
    </row>
    <row r="1165" spans="1:9" x14ac:dyDescent="0.25">
      <c r="A1165" s="216"/>
      <c r="B1165" s="212" t="s">
        <v>1691</v>
      </c>
      <c r="C1165" s="253" t="s">
        <v>3213</v>
      </c>
      <c r="D1165" s="214" t="s">
        <v>374</v>
      </c>
      <c r="E1165" s="235">
        <v>8752</v>
      </c>
      <c r="F1165" s="35">
        <v>41776</v>
      </c>
      <c r="G1165" s="44">
        <v>8752</v>
      </c>
      <c r="H1165" s="243">
        <f t="shared" si="19"/>
        <v>0</v>
      </c>
      <c r="I1165" s="214"/>
    </row>
    <row r="1166" spans="1:9" x14ac:dyDescent="0.25">
      <c r="A1166" s="216"/>
      <c r="B1166" s="212" t="s">
        <v>1692</v>
      </c>
      <c r="C1166" s="253" t="s">
        <v>3213</v>
      </c>
      <c r="D1166" s="214" t="s">
        <v>106</v>
      </c>
      <c r="E1166" s="235">
        <v>138383</v>
      </c>
      <c r="F1166" s="35">
        <v>41780</v>
      </c>
      <c r="G1166" s="44">
        <v>138383</v>
      </c>
      <c r="H1166" s="243">
        <f t="shared" si="19"/>
        <v>0</v>
      </c>
      <c r="I1166" s="214" t="s">
        <v>217</v>
      </c>
    </row>
    <row r="1167" spans="1:9" x14ac:dyDescent="0.25">
      <c r="A1167" s="216"/>
      <c r="B1167" s="212" t="s">
        <v>1693</v>
      </c>
      <c r="C1167" s="253" t="s">
        <v>3213</v>
      </c>
      <c r="D1167" s="214" t="s">
        <v>206</v>
      </c>
      <c r="E1167" s="235">
        <v>1575</v>
      </c>
      <c r="F1167" s="35">
        <v>41777</v>
      </c>
      <c r="G1167" s="44">
        <v>1575</v>
      </c>
      <c r="H1167" s="243">
        <f t="shared" si="19"/>
        <v>0</v>
      </c>
      <c r="I1167" s="214" t="s">
        <v>30</v>
      </c>
    </row>
    <row r="1168" spans="1:9" x14ac:dyDescent="0.25">
      <c r="A1168" s="216"/>
      <c r="B1168" s="212" t="s">
        <v>1694</v>
      </c>
      <c r="C1168" s="253" t="s">
        <v>3213</v>
      </c>
      <c r="D1168" s="214" t="s">
        <v>1782</v>
      </c>
      <c r="E1168" s="235">
        <v>3195</v>
      </c>
      <c r="F1168" s="35">
        <v>41777</v>
      </c>
      <c r="G1168" s="44">
        <v>3195</v>
      </c>
      <c r="H1168" s="243">
        <f t="shared" si="19"/>
        <v>0</v>
      </c>
      <c r="I1168" s="214" t="s">
        <v>30</v>
      </c>
    </row>
    <row r="1169" spans="1:9" x14ac:dyDescent="0.25">
      <c r="A1169" s="216"/>
      <c r="B1169" s="212" t="s">
        <v>1695</v>
      </c>
      <c r="C1169" s="253" t="s">
        <v>3213</v>
      </c>
      <c r="D1169" s="214" t="s">
        <v>638</v>
      </c>
      <c r="E1169" s="235">
        <v>2457</v>
      </c>
      <c r="F1169" s="35">
        <v>41776</v>
      </c>
      <c r="G1169" s="44">
        <v>2457</v>
      </c>
      <c r="H1169" s="243">
        <f t="shared" si="19"/>
        <v>0</v>
      </c>
      <c r="I1169" s="214"/>
    </row>
    <row r="1170" spans="1:9" x14ac:dyDescent="0.25">
      <c r="A1170" s="216"/>
      <c r="B1170" s="212" t="s">
        <v>1696</v>
      </c>
      <c r="C1170" s="253" t="s">
        <v>3213</v>
      </c>
      <c r="D1170" s="214" t="s">
        <v>16</v>
      </c>
      <c r="E1170" s="235">
        <v>56795.199999999997</v>
      </c>
      <c r="F1170" s="38">
        <v>41816</v>
      </c>
      <c r="G1170" s="245">
        <v>56795.199999999997</v>
      </c>
      <c r="H1170" s="243">
        <f t="shared" si="19"/>
        <v>0</v>
      </c>
      <c r="I1170" s="214" t="s">
        <v>21</v>
      </c>
    </row>
    <row r="1171" spans="1:9" x14ac:dyDescent="0.25">
      <c r="A1171" s="216"/>
      <c r="B1171" s="212" t="s">
        <v>1698</v>
      </c>
      <c r="C1171" s="253" t="s">
        <v>3213</v>
      </c>
      <c r="D1171" s="214" t="s">
        <v>106</v>
      </c>
      <c r="E1171" s="235">
        <v>234360</v>
      </c>
      <c r="F1171" s="35">
        <v>41780</v>
      </c>
      <c r="G1171" s="44">
        <v>234360</v>
      </c>
      <c r="H1171" s="243">
        <f t="shared" si="19"/>
        <v>0</v>
      </c>
      <c r="I1171" s="214" t="s">
        <v>217</v>
      </c>
    </row>
    <row r="1172" spans="1:9" x14ac:dyDescent="0.25">
      <c r="A1172" s="216"/>
      <c r="B1172" s="212" t="s">
        <v>1700</v>
      </c>
      <c r="C1172" s="253" t="s">
        <v>3213</v>
      </c>
      <c r="D1172" s="214" t="s">
        <v>116</v>
      </c>
      <c r="E1172" s="235">
        <v>6056</v>
      </c>
      <c r="F1172" s="35">
        <v>41776</v>
      </c>
      <c r="G1172" s="44">
        <v>6056</v>
      </c>
      <c r="H1172" s="243">
        <f t="shared" si="19"/>
        <v>0</v>
      </c>
      <c r="I1172" s="214"/>
    </row>
    <row r="1173" spans="1:9" x14ac:dyDescent="0.25">
      <c r="A1173" s="216"/>
      <c r="B1173" s="212" t="s">
        <v>1701</v>
      </c>
      <c r="C1173" s="253" t="s">
        <v>3213</v>
      </c>
      <c r="D1173" s="214" t="s">
        <v>8</v>
      </c>
      <c r="E1173" s="235">
        <v>4720</v>
      </c>
      <c r="F1173" s="35">
        <v>41776</v>
      </c>
      <c r="G1173" s="44">
        <v>4720</v>
      </c>
      <c r="H1173" s="243">
        <f t="shared" si="19"/>
        <v>0</v>
      </c>
      <c r="I1173" s="214"/>
    </row>
    <row r="1174" spans="1:9" x14ac:dyDescent="0.25">
      <c r="A1174" s="216"/>
      <c r="B1174" s="212" t="s">
        <v>1702</v>
      </c>
      <c r="C1174" s="253" t="s">
        <v>3213</v>
      </c>
      <c r="D1174" s="214" t="s">
        <v>11</v>
      </c>
      <c r="E1174" s="235">
        <v>35787</v>
      </c>
      <c r="F1174" s="38">
        <v>41796</v>
      </c>
      <c r="G1174" s="245">
        <v>35787</v>
      </c>
      <c r="H1174" s="243">
        <f t="shared" si="19"/>
        <v>0</v>
      </c>
      <c r="I1174" s="214" t="s">
        <v>65</v>
      </c>
    </row>
    <row r="1175" spans="1:9" x14ac:dyDescent="0.25">
      <c r="A1175" s="216"/>
      <c r="B1175" s="212" t="s">
        <v>1704</v>
      </c>
      <c r="C1175" s="253" t="s">
        <v>3213</v>
      </c>
      <c r="D1175" s="214" t="s">
        <v>106</v>
      </c>
      <c r="E1175" s="235">
        <v>73830</v>
      </c>
      <c r="F1175" s="66">
        <v>41822</v>
      </c>
      <c r="G1175" s="70">
        <v>73830</v>
      </c>
      <c r="H1175" s="243">
        <f t="shared" si="19"/>
        <v>0</v>
      </c>
      <c r="I1175" s="214" t="s">
        <v>217</v>
      </c>
    </row>
    <row r="1176" spans="1:9" x14ac:dyDescent="0.25">
      <c r="A1176" s="216"/>
      <c r="B1176" s="212" t="s">
        <v>1705</v>
      </c>
      <c r="C1176" s="253" t="s">
        <v>3213</v>
      </c>
      <c r="D1176" s="214" t="s">
        <v>64</v>
      </c>
      <c r="E1176" s="235">
        <v>4479</v>
      </c>
      <c r="F1176" s="35">
        <v>41776</v>
      </c>
      <c r="G1176" s="44">
        <v>4479</v>
      </c>
      <c r="H1176" s="243">
        <f t="shared" si="19"/>
        <v>0</v>
      </c>
      <c r="I1176" s="214" t="s">
        <v>65</v>
      </c>
    </row>
    <row r="1177" spans="1:9" x14ac:dyDescent="0.25">
      <c r="A1177" s="216"/>
      <c r="B1177" s="212" t="s">
        <v>1706</v>
      </c>
      <c r="C1177" s="253" t="s">
        <v>3213</v>
      </c>
      <c r="D1177" s="214" t="s">
        <v>64</v>
      </c>
      <c r="E1177" s="235">
        <v>3389</v>
      </c>
      <c r="F1177" s="35">
        <v>41776</v>
      </c>
      <c r="G1177" s="44">
        <v>3389</v>
      </c>
      <c r="H1177" s="243">
        <f t="shared" si="19"/>
        <v>0</v>
      </c>
      <c r="I1177" s="214" t="s">
        <v>65</v>
      </c>
    </row>
    <row r="1178" spans="1:9" x14ac:dyDescent="0.25">
      <c r="A1178" s="216"/>
      <c r="B1178" s="212" t="s">
        <v>1707</v>
      </c>
      <c r="C1178" s="253" t="s">
        <v>3213</v>
      </c>
      <c r="D1178" s="214" t="s">
        <v>22</v>
      </c>
      <c r="E1178" s="235">
        <v>6787</v>
      </c>
      <c r="F1178" s="35">
        <v>41776</v>
      </c>
      <c r="G1178" s="44">
        <v>6787</v>
      </c>
      <c r="H1178" s="243">
        <f t="shared" si="19"/>
        <v>0</v>
      </c>
      <c r="I1178" s="214"/>
    </row>
    <row r="1179" spans="1:9" x14ac:dyDescent="0.25">
      <c r="A1179" s="216"/>
      <c r="B1179" s="212" t="s">
        <v>1708</v>
      </c>
      <c r="C1179" s="253" t="s">
        <v>3213</v>
      </c>
      <c r="D1179" s="214" t="s">
        <v>66</v>
      </c>
      <c r="E1179" s="235">
        <v>1356</v>
      </c>
      <c r="F1179" s="35">
        <v>41777</v>
      </c>
      <c r="G1179" s="44">
        <v>1356</v>
      </c>
      <c r="H1179" s="243">
        <f t="shared" si="19"/>
        <v>0</v>
      </c>
      <c r="I1179" s="214" t="s">
        <v>3134</v>
      </c>
    </row>
    <row r="1180" spans="1:9" x14ac:dyDescent="0.25">
      <c r="A1180" s="216"/>
      <c r="B1180" s="212" t="s">
        <v>1709</v>
      </c>
      <c r="C1180" s="253" t="s">
        <v>3213</v>
      </c>
      <c r="D1180" s="214" t="s">
        <v>8</v>
      </c>
      <c r="E1180" s="235">
        <v>623</v>
      </c>
      <c r="F1180" s="35">
        <v>41776</v>
      </c>
      <c r="G1180" s="44">
        <v>623</v>
      </c>
      <c r="H1180" s="243">
        <f t="shared" si="19"/>
        <v>0</v>
      </c>
      <c r="I1180" s="214"/>
    </row>
    <row r="1181" spans="1:9" x14ac:dyDescent="0.25">
      <c r="A1181" s="216"/>
      <c r="B1181" s="212" t="s">
        <v>1710</v>
      </c>
      <c r="C1181" s="253" t="s">
        <v>3213</v>
      </c>
      <c r="D1181" s="214" t="s">
        <v>66</v>
      </c>
      <c r="E1181" s="235">
        <v>365</v>
      </c>
      <c r="F1181" s="35">
        <v>41777</v>
      </c>
      <c r="G1181" s="44">
        <v>365</v>
      </c>
      <c r="H1181" s="243">
        <f t="shared" si="19"/>
        <v>0</v>
      </c>
      <c r="I1181" s="214" t="s">
        <v>991</v>
      </c>
    </row>
    <row r="1182" spans="1:9" x14ac:dyDescent="0.25">
      <c r="A1182" s="216"/>
      <c r="B1182" s="212" t="s">
        <v>1711</v>
      </c>
      <c r="C1182" s="253" t="s">
        <v>3213</v>
      </c>
      <c r="D1182" s="214" t="s">
        <v>123</v>
      </c>
      <c r="E1182" s="235">
        <v>4537</v>
      </c>
      <c r="F1182" s="39" t="s">
        <v>3220</v>
      </c>
      <c r="G1182" s="44">
        <v>4537</v>
      </c>
      <c r="H1182" s="243">
        <f t="shared" si="19"/>
        <v>0</v>
      </c>
      <c r="I1182" s="214"/>
    </row>
    <row r="1183" spans="1:9" x14ac:dyDescent="0.25">
      <c r="A1183" s="216"/>
      <c r="B1183" s="212" t="s">
        <v>1712</v>
      </c>
      <c r="C1183" s="253" t="s">
        <v>3213</v>
      </c>
      <c r="D1183" s="214" t="s">
        <v>34</v>
      </c>
      <c r="E1183" s="235">
        <v>2035</v>
      </c>
      <c r="F1183" s="39" t="s">
        <v>3221</v>
      </c>
      <c r="G1183" s="44">
        <v>2035</v>
      </c>
      <c r="H1183" s="243">
        <f t="shared" si="19"/>
        <v>0</v>
      </c>
      <c r="I1183" s="214" t="s">
        <v>30</v>
      </c>
    </row>
    <row r="1184" spans="1:9" x14ac:dyDescent="0.25">
      <c r="A1184" s="216"/>
      <c r="B1184" s="212" t="s">
        <v>1713</v>
      </c>
      <c r="C1184" s="253" t="s">
        <v>3213</v>
      </c>
      <c r="D1184" s="214" t="s">
        <v>29</v>
      </c>
      <c r="E1184" s="235">
        <v>4782</v>
      </c>
      <c r="F1184" s="35">
        <v>41777</v>
      </c>
      <c r="G1184" s="44">
        <v>4782</v>
      </c>
      <c r="H1184" s="243">
        <f t="shared" si="19"/>
        <v>0</v>
      </c>
      <c r="I1184" s="214" t="s">
        <v>30</v>
      </c>
    </row>
    <row r="1185" spans="1:9" x14ac:dyDescent="0.25">
      <c r="A1185" s="216"/>
      <c r="B1185" s="212" t="s">
        <v>1715</v>
      </c>
      <c r="C1185" s="253" t="s">
        <v>3213</v>
      </c>
      <c r="D1185" s="214" t="s">
        <v>47</v>
      </c>
      <c r="E1185" s="235">
        <v>3643</v>
      </c>
      <c r="F1185" s="35">
        <v>41777</v>
      </c>
      <c r="G1185" s="44">
        <v>3643</v>
      </c>
      <c r="H1185" s="243">
        <f t="shared" si="19"/>
        <v>0</v>
      </c>
      <c r="I1185" s="214" t="s">
        <v>30</v>
      </c>
    </row>
    <row r="1186" spans="1:9" x14ac:dyDescent="0.25">
      <c r="A1186" s="216"/>
      <c r="B1186" s="212" t="s">
        <v>1716</v>
      </c>
      <c r="C1186" s="253" t="s">
        <v>3213</v>
      </c>
      <c r="D1186" s="214" t="s">
        <v>215</v>
      </c>
      <c r="E1186" s="235">
        <v>592</v>
      </c>
      <c r="F1186" s="35">
        <v>41776</v>
      </c>
      <c r="G1186" s="44">
        <v>592</v>
      </c>
      <c r="H1186" s="243">
        <f t="shared" si="19"/>
        <v>0</v>
      </c>
      <c r="I1186" s="214"/>
    </row>
    <row r="1187" spans="1:9" x14ac:dyDescent="0.25">
      <c r="A1187" s="216"/>
      <c r="B1187" s="212" t="s">
        <v>1717</v>
      </c>
      <c r="C1187" s="253" t="s">
        <v>3213</v>
      </c>
      <c r="D1187" s="214" t="s">
        <v>183</v>
      </c>
      <c r="E1187" s="235">
        <v>3615</v>
      </c>
      <c r="F1187" s="35">
        <v>41777</v>
      </c>
      <c r="G1187" s="44">
        <v>3615</v>
      </c>
      <c r="H1187" s="243">
        <f t="shared" si="19"/>
        <v>0</v>
      </c>
      <c r="I1187" s="214" t="s">
        <v>30</v>
      </c>
    </row>
    <row r="1188" spans="1:9" x14ac:dyDescent="0.25">
      <c r="A1188" s="216"/>
      <c r="B1188" s="212" t="s">
        <v>1718</v>
      </c>
      <c r="C1188" s="253" t="s">
        <v>3213</v>
      </c>
      <c r="D1188" s="214" t="s">
        <v>123</v>
      </c>
      <c r="E1188" s="235">
        <v>88</v>
      </c>
      <c r="F1188" s="273" t="s">
        <v>3222</v>
      </c>
      <c r="G1188" s="44">
        <v>88</v>
      </c>
      <c r="H1188" s="243">
        <f t="shared" si="19"/>
        <v>0</v>
      </c>
      <c r="I1188" s="214"/>
    </row>
    <row r="1189" spans="1:9" x14ac:dyDescent="0.25">
      <c r="A1189" s="216"/>
      <c r="B1189" s="212" t="s">
        <v>1719</v>
      </c>
      <c r="C1189" s="253" t="s">
        <v>3213</v>
      </c>
      <c r="D1189" s="214" t="s">
        <v>3223</v>
      </c>
      <c r="E1189" s="235">
        <v>3516</v>
      </c>
      <c r="F1189" s="35">
        <v>41776</v>
      </c>
      <c r="G1189" s="44">
        <v>3516</v>
      </c>
      <c r="H1189" s="243">
        <f t="shared" si="19"/>
        <v>0</v>
      </c>
      <c r="I1189" s="214"/>
    </row>
    <row r="1190" spans="1:9" x14ac:dyDescent="0.25">
      <c r="A1190" s="216"/>
      <c r="B1190" s="212" t="s">
        <v>1720</v>
      </c>
      <c r="C1190" s="253" t="s">
        <v>3213</v>
      </c>
      <c r="D1190" s="214" t="s">
        <v>3104</v>
      </c>
      <c r="E1190" s="235">
        <v>8979.5</v>
      </c>
      <c r="F1190" s="35">
        <v>41777</v>
      </c>
      <c r="G1190" s="44">
        <v>8979.5</v>
      </c>
      <c r="H1190" s="243">
        <f t="shared" si="19"/>
        <v>0</v>
      </c>
      <c r="I1190" s="214" t="s">
        <v>30</v>
      </c>
    </row>
    <row r="1191" spans="1:9" x14ac:dyDescent="0.25">
      <c r="A1191" s="216"/>
      <c r="B1191" s="212" t="s">
        <v>1721</v>
      </c>
      <c r="C1191" s="253" t="s">
        <v>3213</v>
      </c>
      <c r="D1191" s="214" t="s">
        <v>287</v>
      </c>
      <c r="E1191" s="235">
        <v>2776.5</v>
      </c>
      <c r="F1191" s="35">
        <v>41777</v>
      </c>
      <c r="G1191" s="44">
        <v>2776.5</v>
      </c>
      <c r="H1191" s="243">
        <f t="shared" si="19"/>
        <v>0</v>
      </c>
      <c r="I1191" s="214" t="s">
        <v>30</v>
      </c>
    </row>
    <row r="1192" spans="1:9" x14ac:dyDescent="0.25">
      <c r="A1192" s="216"/>
      <c r="B1192" s="212" t="s">
        <v>1722</v>
      </c>
      <c r="C1192" s="253" t="s">
        <v>3213</v>
      </c>
      <c r="D1192" s="214" t="s">
        <v>2961</v>
      </c>
      <c r="E1192" s="235">
        <v>26057</v>
      </c>
      <c r="F1192" s="35">
        <v>41776</v>
      </c>
      <c r="G1192" s="44">
        <v>26057</v>
      </c>
      <c r="H1192" s="243">
        <f t="shared" si="19"/>
        <v>0</v>
      </c>
      <c r="I1192" s="214"/>
    </row>
    <row r="1193" spans="1:9" x14ac:dyDescent="0.25">
      <c r="A1193" s="216"/>
      <c r="B1193" s="212" t="s">
        <v>1723</v>
      </c>
      <c r="C1193" s="253" t="s">
        <v>3213</v>
      </c>
      <c r="D1193" s="214" t="s">
        <v>2413</v>
      </c>
      <c r="E1193" s="235">
        <v>699</v>
      </c>
      <c r="F1193" s="35">
        <v>41777</v>
      </c>
      <c r="G1193" s="44">
        <v>699</v>
      </c>
      <c r="H1193" s="243">
        <f t="shared" si="19"/>
        <v>0</v>
      </c>
      <c r="I1193" s="214"/>
    </row>
    <row r="1194" spans="1:9" x14ac:dyDescent="0.25">
      <c r="A1194" s="216"/>
      <c r="B1194" s="212" t="s">
        <v>1724</v>
      </c>
      <c r="C1194" s="253" t="s">
        <v>3213</v>
      </c>
      <c r="D1194" s="214" t="s">
        <v>58</v>
      </c>
      <c r="E1194" s="235">
        <v>17304</v>
      </c>
      <c r="F1194" s="35">
        <v>41777</v>
      </c>
      <c r="G1194" s="44">
        <v>17304</v>
      </c>
      <c r="H1194" s="243">
        <f t="shared" si="19"/>
        <v>0</v>
      </c>
      <c r="I1194" s="214" t="s">
        <v>30</v>
      </c>
    </row>
    <row r="1195" spans="1:9" x14ac:dyDescent="0.25">
      <c r="A1195" s="275"/>
      <c r="B1195" s="212" t="s">
        <v>1725</v>
      </c>
      <c r="C1195" s="253" t="s">
        <v>3213</v>
      </c>
      <c r="D1195" s="214" t="s">
        <v>8</v>
      </c>
      <c r="E1195" s="235">
        <v>212</v>
      </c>
      <c r="F1195" s="35">
        <v>41776</v>
      </c>
      <c r="G1195" s="44">
        <v>212</v>
      </c>
      <c r="H1195" s="243">
        <f t="shared" si="19"/>
        <v>0</v>
      </c>
      <c r="I1195" s="214"/>
    </row>
    <row r="1196" spans="1:9" x14ac:dyDescent="0.25">
      <c r="A1196" s="216"/>
      <c r="B1196" s="212" t="s">
        <v>1727</v>
      </c>
      <c r="C1196" s="253" t="s">
        <v>3213</v>
      </c>
      <c r="D1196" s="214" t="s">
        <v>250</v>
      </c>
      <c r="E1196" s="235">
        <v>6523</v>
      </c>
      <c r="F1196" s="35">
        <v>41777</v>
      </c>
      <c r="G1196" s="44">
        <v>6523</v>
      </c>
      <c r="H1196" s="243">
        <f t="shared" si="19"/>
        <v>0</v>
      </c>
      <c r="I1196" s="214" t="s">
        <v>30</v>
      </c>
    </row>
    <row r="1197" spans="1:9" x14ac:dyDescent="0.25">
      <c r="A1197" s="216"/>
      <c r="B1197" s="212" t="s">
        <v>1728</v>
      </c>
      <c r="C1197" s="253" t="s">
        <v>3213</v>
      </c>
      <c r="D1197" s="214" t="s">
        <v>8</v>
      </c>
      <c r="E1197" s="235">
        <v>2062.5</v>
      </c>
      <c r="F1197" s="35">
        <v>41776</v>
      </c>
      <c r="G1197" s="44">
        <v>2062.5</v>
      </c>
      <c r="H1197" s="243">
        <f t="shared" si="19"/>
        <v>0</v>
      </c>
      <c r="I1197" s="214"/>
    </row>
    <row r="1198" spans="1:9" x14ac:dyDescent="0.25">
      <c r="A1198" s="216"/>
      <c r="B1198" s="212" t="s">
        <v>1729</v>
      </c>
      <c r="C1198" s="253" t="s">
        <v>3213</v>
      </c>
      <c r="D1198" s="214" t="s">
        <v>2977</v>
      </c>
      <c r="E1198" s="235">
        <v>5335</v>
      </c>
      <c r="F1198" s="35">
        <v>41777</v>
      </c>
      <c r="G1198" s="56">
        <v>5335</v>
      </c>
      <c r="H1198" s="243">
        <f t="shared" si="19"/>
        <v>0</v>
      </c>
      <c r="I1198" s="214" t="s">
        <v>12</v>
      </c>
    </row>
    <row r="1199" spans="1:9" x14ac:dyDescent="0.25">
      <c r="A1199" s="216"/>
      <c r="B1199" s="212" t="s">
        <v>1730</v>
      </c>
      <c r="C1199" s="253" t="s">
        <v>3213</v>
      </c>
      <c r="D1199" s="214" t="s">
        <v>78</v>
      </c>
      <c r="E1199" s="235">
        <v>6610</v>
      </c>
      <c r="F1199" s="35">
        <v>41777</v>
      </c>
      <c r="G1199" s="56">
        <v>6610</v>
      </c>
      <c r="H1199" s="243">
        <f t="shared" si="19"/>
        <v>0</v>
      </c>
      <c r="I1199" s="214" t="s">
        <v>12</v>
      </c>
    </row>
    <row r="1200" spans="1:9" x14ac:dyDescent="0.25">
      <c r="A1200" s="216"/>
      <c r="B1200" s="212" t="s">
        <v>1731</v>
      </c>
      <c r="C1200" s="253" t="s">
        <v>3213</v>
      </c>
      <c r="D1200" s="214" t="s">
        <v>80</v>
      </c>
      <c r="E1200" s="235">
        <v>2300</v>
      </c>
      <c r="F1200" s="35">
        <v>41777</v>
      </c>
      <c r="G1200" s="56">
        <v>2300</v>
      </c>
      <c r="H1200" s="243">
        <f t="shared" si="19"/>
        <v>0</v>
      </c>
      <c r="I1200" s="214" t="s">
        <v>12</v>
      </c>
    </row>
    <row r="1201" spans="1:9" x14ac:dyDescent="0.25">
      <c r="A1201" s="216"/>
      <c r="B1201" s="212" t="s">
        <v>1732</v>
      </c>
      <c r="C1201" s="253" t="s">
        <v>3213</v>
      </c>
      <c r="D1201" s="214" t="s">
        <v>169</v>
      </c>
      <c r="E1201" s="235">
        <v>2249.5</v>
      </c>
      <c r="F1201" s="35">
        <v>41777</v>
      </c>
      <c r="G1201" s="56">
        <v>2249.5</v>
      </c>
      <c r="H1201" s="243">
        <f t="shared" si="19"/>
        <v>0</v>
      </c>
      <c r="I1201" s="214" t="s">
        <v>12</v>
      </c>
    </row>
    <row r="1202" spans="1:9" x14ac:dyDescent="0.25">
      <c r="A1202" s="216"/>
      <c r="B1202" s="212" t="s">
        <v>1735</v>
      </c>
      <c r="C1202" s="253" t="s">
        <v>3213</v>
      </c>
      <c r="D1202" s="214" t="s">
        <v>956</v>
      </c>
      <c r="E1202" s="235">
        <v>4373</v>
      </c>
      <c r="F1202" s="39" t="s">
        <v>3224</v>
      </c>
      <c r="G1202" s="56">
        <v>4373</v>
      </c>
      <c r="H1202" s="243">
        <f t="shared" si="19"/>
        <v>0</v>
      </c>
      <c r="I1202" s="214" t="s">
        <v>12</v>
      </c>
    </row>
    <row r="1203" spans="1:9" x14ac:dyDescent="0.25">
      <c r="A1203" s="216"/>
      <c r="B1203" s="212" t="s">
        <v>1737</v>
      </c>
      <c r="C1203" s="253" t="s">
        <v>3213</v>
      </c>
      <c r="D1203" s="214" t="s">
        <v>3169</v>
      </c>
      <c r="E1203" s="235">
        <v>14002.5</v>
      </c>
      <c r="F1203" s="35">
        <v>41797</v>
      </c>
      <c r="G1203" s="44">
        <v>14002.5</v>
      </c>
      <c r="H1203" s="243">
        <f t="shared" si="19"/>
        <v>0</v>
      </c>
      <c r="I1203" s="214" t="s">
        <v>21</v>
      </c>
    </row>
    <row r="1204" spans="1:9" x14ac:dyDescent="0.25">
      <c r="A1204" s="216"/>
      <c r="B1204" s="212" t="s">
        <v>1738</v>
      </c>
      <c r="C1204" s="253" t="s">
        <v>3213</v>
      </c>
      <c r="D1204" s="214" t="s">
        <v>144</v>
      </c>
      <c r="E1204" s="235">
        <v>3328</v>
      </c>
      <c r="F1204" s="35">
        <v>41777</v>
      </c>
      <c r="G1204" s="56">
        <v>3328</v>
      </c>
      <c r="H1204" s="243">
        <f t="shared" si="19"/>
        <v>0</v>
      </c>
      <c r="I1204" s="214" t="s">
        <v>12</v>
      </c>
    </row>
    <row r="1205" spans="1:9" x14ac:dyDescent="0.25">
      <c r="A1205" s="216"/>
      <c r="B1205" s="212" t="s">
        <v>1739</v>
      </c>
      <c r="C1205" s="253" t="s">
        <v>3213</v>
      </c>
      <c r="D1205" s="214" t="s">
        <v>237</v>
      </c>
      <c r="E1205" s="235">
        <v>4774.5</v>
      </c>
      <c r="F1205" s="35">
        <v>41777</v>
      </c>
      <c r="G1205" s="56">
        <v>4774.5</v>
      </c>
      <c r="H1205" s="243">
        <f t="shared" si="19"/>
        <v>0</v>
      </c>
      <c r="I1205" s="214" t="s">
        <v>21</v>
      </c>
    </row>
    <row r="1206" spans="1:9" x14ac:dyDescent="0.25">
      <c r="A1206" s="216"/>
      <c r="B1206" s="212" t="s">
        <v>1740</v>
      </c>
      <c r="C1206" s="253" t="s">
        <v>3213</v>
      </c>
      <c r="D1206" s="214" t="s">
        <v>366</v>
      </c>
      <c r="E1206" s="235">
        <v>4719</v>
      </c>
      <c r="F1206" s="35">
        <v>41777</v>
      </c>
      <c r="G1206" s="56">
        <v>4719</v>
      </c>
      <c r="H1206" s="243">
        <f t="shared" si="19"/>
        <v>0</v>
      </c>
      <c r="I1206" s="214" t="s">
        <v>21</v>
      </c>
    </row>
    <row r="1207" spans="1:9" x14ac:dyDescent="0.25">
      <c r="A1207" s="216"/>
      <c r="B1207" s="212" t="s">
        <v>1742</v>
      </c>
      <c r="C1207" s="253" t="s">
        <v>3213</v>
      </c>
      <c r="D1207" s="214" t="s">
        <v>55</v>
      </c>
      <c r="E1207" s="235">
        <v>5798.5</v>
      </c>
      <c r="F1207" s="35">
        <v>41777</v>
      </c>
      <c r="G1207" s="56">
        <v>5798.5</v>
      </c>
      <c r="H1207" s="243">
        <f t="shared" si="19"/>
        <v>0</v>
      </c>
      <c r="I1207" s="214" t="s">
        <v>21</v>
      </c>
    </row>
    <row r="1208" spans="1:9" x14ac:dyDescent="0.25">
      <c r="A1208" s="216"/>
      <c r="B1208" s="212" t="s">
        <v>1743</v>
      </c>
      <c r="C1208" s="253" t="s">
        <v>3213</v>
      </c>
      <c r="D1208" s="214" t="s">
        <v>59</v>
      </c>
      <c r="E1208" s="235">
        <v>1165.5</v>
      </c>
      <c r="F1208" s="38" t="s">
        <v>3448</v>
      </c>
      <c r="G1208" s="44">
        <v>1165.5</v>
      </c>
      <c r="H1208" s="243">
        <f t="shared" si="19"/>
        <v>0</v>
      </c>
      <c r="I1208" s="214" t="s">
        <v>21</v>
      </c>
    </row>
    <row r="1209" spans="1:9" x14ac:dyDescent="0.25">
      <c r="A1209" s="216"/>
      <c r="B1209" s="212" t="s">
        <v>1745</v>
      </c>
      <c r="C1209" s="253" t="s">
        <v>3213</v>
      </c>
      <c r="D1209" s="214" t="s">
        <v>130</v>
      </c>
      <c r="E1209" s="235">
        <v>11119</v>
      </c>
      <c r="F1209" s="35">
        <v>41778</v>
      </c>
      <c r="G1209" s="44">
        <v>11119</v>
      </c>
      <c r="H1209" s="243">
        <f t="shared" si="19"/>
        <v>0</v>
      </c>
      <c r="I1209" s="214" t="s">
        <v>21</v>
      </c>
    </row>
    <row r="1210" spans="1:9" x14ac:dyDescent="0.25">
      <c r="A1210" s="216"/>
      <c r="B1210" s="212" t="s">
        <v>1747</v>
      </c>
      <c r="C1210" s="253" t="s">
        <v>3213</v>
      </c>
      <c r="D1210" s="214" t="s">
        <v>575</v>
      </c>
      <c r="E1210" s="235">
        <v>5133</v>
      </c>
      <c r="F1210" s="35">
        <v>41777</v>
      </c>
      <c r="G1210" s="44">
        <v>5133</v>
      </c>
      <c r="H1210" s="243">
        <f t="shared" si="19"/>
        <v>0</v>
      </c>
      <c r="I1210" s="214" t="s">
        <v>12</v>
      </c>
    </row>
    <row r="1211" spans="1:9" x14ac:dyDescent="0.25">
      <c r="A1211" s="216"/>
      <c r="B1211" s="212" t="s">
        <v>1748</v>
      </c>
      <c r="C1211" s="253" t="s">
        <v>3213</v>
      </c>
      <c r="D1211" s="214" t="s">
        <v>8</v>
      </c>
      <c r="E1211" s="235">
        <v>903.6</v>
      </c>
      <c r="F1211" s="35">
        <v>41776</v>
      </c>
      <c r="G1211" s="44">
        <v>903.6</v>
      </c>
      <c r="H1211" s="243">
        <f t="shared" si="19"/>
        <v>0</v>
      </c>
      <c r="I1211" s="214"/>
    </row>
    <row r="1212" spans="1:9" x14ac:dyDescent="0.25">
      <c r="A1212" s="216"/>
      <c r="B1212" s="212" t="s">
        <v>1749</v>
      </c>
      <c r="C1212" s="253" t="s">
        <v>3213</v>
      </c>
      <c r="D1212" s="214" t="s">
        <v>8</v>
      </c>
      <c r="E1212" s="235">
        <v>240</v>
      </c>
      <c r="F1212" s="35">
        <v>41776</v>
      </c>
      <c r="G1212" s="44">
        <v>240</v>
      </c>
      <c r="H1212" s="243">
        <f t="shared" si="19"/>
        <v>0</v>
      </c>
      <c r="I1212" s="214"/>
    </row>
    <row r="1213" spans="1:9" x14ac:dyDescent="0.25">
      <c r="A1213" s="216"/>
      <c r="B1213" s="212" t="s">
        <v>1750</v>
      </c>
      <c r="C1213" s="253" t="s">
        <v>3213</v>
      </c>
      <c r="D1213" s="214" t="s">
        <v>269</v>
      </c>
      <c r="E1213" s="235">
        <v>462.5</v>
      </c>
      <c r="F1213" s="35">
        <v>41777</v>
      </c>
      <c r="G1213" s="44">
        <v>462.5</v>
      </c>
      <c r="H1213" s="243">
        <f t="shared" si="19"/>
        <v>0</v>
      </c>
      <c r="I1213" s="214" t="s">
        <v>21</v>
      </c>
    </row>
    <row r="1214" spans="1:9" x14ac:dyDescent="0.25">
      <c r="A1214" s="216"/>
      <c r="B1214" s="212" t="s">
        <v>1752</v>
      </c>
      <c r="C1214" s="253" t="s">
        <v>3213</v>
      </c>
      <c r="D1214" s="214" t="s">
        <v>2586</v>
      </c>
      <c r="E1214" s="235">
        <v>384</v>
      </c>
      <c r="F1214" s="35">
        <v>41776</v>
      </c>
      <c r="G1214" s="44">
        <v>384</v>
      </c>
      <c r="H1214" s="243">
        <f t="shared" si="19"/>
        <v>0</v>
      </c>
      <c r="I1214" s="214"/>
    </row>
    <row r="1215" spans="1:9" x14ac:dyDescent="0.25">
      <c r="A1215" s="216"/>
      <c r="B1215" s="212" t="s">
        <v>1754</v>
      </c>
      <c r="C1215" s="253" t="s">
        <v>3213</v>
      </c>
      <c r="D1215" s="214" t="s">
        <v>16</v>
      </c>
      <c r="E1215" s="235">
        <v>65497.1</v>
      </c>
      <c r="F1215" s="38">
        <v>41816</v>
      </c>
      <c r="G1215" s="245">
        <v>65497.1</v>
      </c>
      <c r="H1215" s="243">
        <f t="shared" si="19"/>
        <v>0</v>
      </c>
      <c r="I1215" s="214" t="s">
        <v>162</v>
      </c>
    </row>
    <row r="1216" spans="1:9" x14ac:dyDescent="0.25">
      <c r="A1216" s="216"/>
      <c r="B1216" s="212" t="s">
        <v>1756</v>
      </c>
      <c r="C1216" s="253" t="s">
        <v>3213</v>
      </c>
      <c r="D1216" s="214" t="s">
        <v>147</v>
      </c>
      <c r="E1216" s="235">
        <v>6866</v>
      </c>
      <c r="F1216" s="35">
        <v>41779</v>
      </c>
      <c r="G1216" s="44">
        <v>6866</v>
      </c>
      <c r="H1216" s="243">
        <f t="shared" si="19"/>
        <v>0</v>
      </c>
      <c r="I1216" s="214" t="s">
        <v>12</v>
      </c>
    </row>
    <row r="1217" spans="1:10" x14ac:dyDescent="0.25">
      <c r="A1217" s="216"/>
      <c r="B1217" s="212" t="s">
        <v>1757</v>
      </c>
      <c r="C1217" s="253" t="s">
        <v>3213</v>
      </c>
      <c r="D1217" s="214" t="s">
        <v>233</v>
      </c>
      <c r="E1217" s="235">
        <v>1347.5</v>
      </c>
      <c r="F1217" s="35">
        <v>41777</v>
      </c>
      <c r="G1217" s="44">
        <v>1347.5</v>
      </c>
      <c r="H1217" s="243">
        <f t="shared" si="19"/>
        <v>0</v>
      </c>
      <c r="I1217" s="214" t="s">
        <v>12</v>
      </c>
    </row>
    <row r="1218" spans="1:10" x14ac:dyDescent="0.25">
      <c r="A1218" s="216"/>
      <c r="B1218" s="212" t="s">
        <v>1758</v>
      </c>
      <c r="C1218" s="253" t="s">
        <v>3213</v>
      </c>
      <c r="D1218" s="214" t="s">
        <v>468</v>
      </c>
      <c r="E1218" s="235">
        <v>4654</v>
      </c>
      <c r="F1218" s="35">
        <v>41777</v>
      </c>
      <c r="G1218" s="44">
        <v>4654</v>
      </c>
      <c r="H1218" s="243">
        <f t="shared" si="19"/>
        <v>0</v>
      </c>
      <c r="I1218" s="214" t="s">
        <v>12</v>
      </c>
    </row>
    <row r="1219" spans="1:10" x14ac:dyDescent="0.25">
      <c r="A1219" s="216"/>
      <c r="B1219" s="212" t="s">
        <v>1759</v>
      </c>
      <c r="C1219" s="253" t="s">
        <v>3213</v>
      </c>
      <c r="D1219" s="214" t="s">
        <v>99</v>
      </c>
      <c r="E1219" s="235">
        <v>3721</v>
      </c>
      <c r="F1219" s="35">
        <v>41777</v>
      </c>
      <c r="G1219" s="44">
        <v>3721</v>
      </c>
      <c r="H1219" s="243">
        <f t="shared" si="19"/>
        <v>0</v>
      </c>
      <c r="I1219" s="214" t="s">
        <v>12</v>
      </c>
    </row>
    <row r="1220" spans="1:10" x14ac:dyDescent="0.25">
      <c r="A1220" s="216"/>
      <c r="B1220" s="212" t="s">
        <v>1760</v>
      </c>
      <c r="C1220" s="253" t="s">
        <v>3213</v>
      </c>
      <c r="D1220" s="214" t="s">
        <v>74</v>
      </c>
      <c r="E1220" s="235">
        <v>143</v>
      </c>
      <c r="F1220" s="35">
        <v>41776</v>
      </c>
      <c r="G1220" s="44">
        <v>143</v>
      </c>
      <c r="H1220" s="243">
        <f t="shared" si="19"/>
        <v>0</v>
      </c>
      <c r="I1220" s="214"/>
    </row>
    <row r="1221" spans="1:10" x14ac:dyDescent="0.25">
      <c r="A1221" s="216"/>
      <c r="B1221" s="212" t="s">
        <v>1761</v>
      </c>
      <c r="C1221" s="253" t="s">
        <v>3213</v>
      </c>
      <c r="D1221" s="214" t="s">
        <v>8</v>
      </c>
      <c r="E1221" s="235">
        <v>3854</v>
      </c>
      <c r="F1221" s="35">
        <v>41776</v>
      </c>
      <c r="G1221" s="44">
        <v>3854</v>
      </c>
      <c r="H1221" s="243">
        <f t="shared" si="19"/>
        <v>0</v>
      </c>
      <c r="I1221" s="214"/>
    </row>
    <row r="1222" spans="1:10" x14ac:dyDescent="0.25">
      <c r="A1222" s="216"/>
      <c r="B1222" s="212" t="s">
        <v>1762</v>
      </c>
      <c r="C1222" s="253" t="s">
        <v>3213</v>
      </c>
      <c r="D1222" s="214" t="s">
        <v>304</v>
      </c>
      <c r="E1222" s="235">
        <v>14175</v>
      </c>
      <c r="F1222" s="35">
        <v>41777</v>
      </c>
      <c r="G1222" s="44">
        <v>14175</v>
      </c>
      <c r="H1222" s="243">
        <f t="shared" si="19"/>
        <v>0</v>
      </c>
      <c r="I1222" s="214" t="s">
        <v>12</v>
      </c>
      <c r="J1222" s="24"/>
    </row>
    <row r="1223" spans="1:10" x14ac:dyDescent="0.25">
      <c r="A1223" s="216"/>
      <c r="B1223" s="212" t="s">
        <v>1763</v>
      </c>
      <c r="C1223" s="253" t="s">
        <v>3213</v>
      </c>
      <c r="D1223" s="214" t="s">
        <v>260</v>
      </c>
      <c r="E1223" s="235">
        <v>2384</v>
      </c>
      <c r="F1223" s="35">
        <v>41776</v>
      </c>
      <c r="G1223" s="44">
        <v>2384</v>
      </c>
      <c r="H1223" s="243">
        <f t="shared" ref="H1223:H1286" si="20">E1223-G1223</f>
        <v>0</v>
      </c>
      <c r="I1223" s="214" t="s">
        <v>217</v>
      </c>
    </row>
    <row r="1224" spans="1:10" x14ac:dyDescent="0.25">
      <c r="A1224" s="216"/>
      <c r="B1224" s="212" t="s">
        <v>1764</v>
      </c>
      <c r="C1224" s="253" t="s">
        <v>3213</v>
      </c>
      <c r="D1224" s="214" t="s">
        <v>163</v>
      </c>
      <c r="E1224" s="235">
        <v>7073.5</v>
      </c>
      <c r="F1224" s="35">
        <v>41776</v>
      </c>
      <c r="G1224" s="44">
        <v>7073.5</v>
      </c>
      <c r="H1224" s="243">
        <f t="shared" si="20"/>
        <v>0</v>
      </c>
      <c r="I1224" s="214"/>
    </row>
    <row r="1225" spans="1:10" x14ac:dyDescent="0.25">
      <c r="A1225" s="216"/>
      <c r="B1225" s="212" t="s">
        <v>1765</v>
      </c>
      <c r="C1225" s="253" t="s">
        <v>3213</v>
      </c>
      <c r="D1225" s="214" t="s">
        <v>119</v>
      </c>
      <c r="E1225" s="235">
        <v>2139</v>
      </c>
      <c r="F1225" s="35">
        <v>41776</v>
      </c>
      <c r="G1225" s="44">
        <v>2139</v>
      </c>
      <c r="H1225" s="243">
        <f t="shared" si="20"/>
        <v>0</v>
      </c>
      <c r="I1225" s="214" t="s">
        <v>217</v>
      </c>
    </row>
    <row r="1226" spans="1:10" x14ac:dyDescent="0.25">
      <c r="A1226" s="216"/>
      <c r="B1226" s="212" t="s">
        <v>1766</v>
      </c>
      <c r="C1226" s="253" t="s">
        <v>3213</v>
      </c>
      <c r="D1226" s="214" t="s">
        <v>51</v>
      </c>
      <c r="E1226" s="235">
        <v>2112</v>
      </c>
      <c r="F1226" s="35">
        <v>41776</v>
      </c>
      <c r="G1226" s="44">
        <v>2112</v>
      </c>
      <c r="H1226" s="243">
        <f t="shared" si="20"/>
        <v>0</v>
      </c>
      <c r="I1226" s="214" t="s">
        <v>2852</v>
      </c>
    </row>
    <row r="1227" spans="1:10" x14ac:dyDescent="0.25">
      <c r="A1227" s="216"/>
      <c r="B1227" s="212" t="s">
        <v>1767</v>
      </c>
      <c r="C1227" s="253" t="s">
        <v>3213</v>
      </c>
      <c r="D1227" s="214" t="s">
        <v>3225</v>
      </c>
      <c r="E1227" s="235">
        <v>1032</v>
      </c>
      <c r="F1227" s="35">
        <v>41776</v>
      </c>
      <c r="G1227" s="44">
        <v>1032</v>
      </c>
      <c r="H1227" s="243">
        <f t="shared" si="20"/>
        <v>0</v>
      </c>
      <c r="I1227" s="214" t="s">
        <v>217</v>
      </c>
    </row>
    <row r="1228" spans="1:10" x14ac:dyDescent="0.25">
      <c r="A1228" s="216"/>
      <c r="B1228" s="212" t="s">
        <v>1768</v>
      </c>
      <c r="C1228" s="253" t="s">
        <v>3213</v>
      </c>
      <c r="D1228" s="214" t="s">
        <v>11</v>
      </c>
      <c r="E1228" s="235">
        <v>13587.2</v>
      </c>
      <c r="F1228" s="38">
        <v>41796</v>
      </c>
      <c r="G1228" s="245">
        <v>13587.2</v>
      </c>
      <c r="H1228" s="243">
        <f t="shared" si="20"/>
        <v>0</v>
      </c>
      <c r="I1228" s="214" t="s">
        <v>65</v>
      </c>
    </row>
    <row r="1229" spans="1:10" x14ac:dyDescent="0.25">
      <c r="A1229" s="216"/>
      <c r="B1229" s="212" t="s">
        <v>1769</v>
      </c>
      <c r="C1229" s="253" t="s">
        <v>3213</v>
      </c>
      <c r="D1229" s="214" t="s">
        <v>51</v>
      </c>
      <c r="E1229" s="235">
        <v>954</v>
      </c>
      <c r="F1229" s="35">
        <v>41776</v>
      </c>
      <c r="G1229" s="44">
        <v>954</v>
      </c>
      <c r="H1229" s="243">
        <f t="shared" si="20"/>
        <v>0</v>
      </c>
      <c r="I1229" s="214"/>
    </row>
    <row r="1230" spans="1:10" x14ac:dyDescent="0.25">
      <c r="A1230" s="216"/>
      <c r="B1230" s="212" t="s">
        <v>1770</v>
      </c>
      <c r="C1230" s="253" t="s">
        <v>3213</v>
      </c>
      <c r="D1230" s="214" t="s">
        <v>133</v>
      </c>
      <c r="E1230" s="235">
        <v>32076</v>
      </c>
      <c r="F1230" s="35">
        <v>41776</v>
      </c>
      <c r="G1230" s="44">
        <v>32076</v>
      </c>
      <c r="H1230" s="243">
        <f t="shared" si="20"/>
        <v>0</v>
      </c>
      <c r="I1230" s="214"/>
    </row>
    <row r="1231" spans="1:10" x14ac:dyDescent="0.25">
      <c r="A1231" s="216"/>
      <c r="B1231" s="212" t="s">
        <v>1771</v>
      </c>
      <c r="C1231" s="253" t="s">
        <v>3213</v>
      </c>
      <c r="D1231" s="214" t="s">
        <v>771</v>
      </c>
      <c r="E1231" s="235">
        <v>4450</v>
      </c>
      <c r="F1231" s="35">
        <v>41776</v>
      </c>
      <c r="G1231" s="44">
        <v>4450</v>
      </c>
      <c r="H1231" s="243">
        <f t="shared" si="20"/>
        <v>0</v>
      </c>
      <c r="I1231" s="214"/>
    </row>
    <row r="1232" spans="1:10" x14ac:dyDescent="0.25">
      <c r="A1232" s="216"/>
      <c r="B1232" s="212" t="s">
        <v>1772</v>
      </c>
      <c r="C1232" s="253" t="s">
        <v>3213</v>
      </c>
      <c r="D1232" s="214" t="s">
        <v>269</v>
      </c>
      <c r="E1232" s="235">
        <v>1611.5</v>
      </c>
      <c r="F1232" s="35">
        <v>41776</v>
      </c>
      <c r="G1232" s="44">
        <v>1611.5</v>
      </c>
      <c r="H1232" s="243">
        <f t="shared" si="20"/>
        <v>0</v>
      </c>
      <c r="I1232" s="214"/>
    </row>
    <row r="1233" spans="1:9" x14ac:dyDescent="0.25">
      <c r="A1233" s="216"/>
      <c r="B1233" s="212" t="s">
        <v>1773</v>
      </c>
      <c r="C1233" s="253" t="s">
        <v>3213</v>
      </c>
      <c r="D1233" s="214" t="s">
        <v>15</v>
      </c>
      <c r="E1233" s="235">
        <v>684</v>
      </c>
      <c r="F1233" s="35">
        <v>41776</v>
      </c>
      <c r="G1233" s="44">
        <v>684</v>
      </c>
      <c r="H1233" s="243">
        <f t="shared" si="20"/>
        <v>0</v>
      </c>
      <c r="I1233" s="214"/>
    </row>
    <row r="1234" spans="1:9" x14ac:dyDescent="0.25">
      <c r="A1234" s="216"/>
      <c r="B1234" s="212" t="s">
        <v>1775</v>
      </c>
      <c r="C1234" s="253" t="s">
        <v>3213</v>
      </c>
      <c r="D1234" s="214" t="s">
        <v>180</v>
      </c>
      <c r="E1234" s="235">
        <v>3360</v>
      </c>
      <c r="F1234" s="35">
        <v>41776</v>
      </c>
      <c r="G1234" s="44">
        <v>3360</v>
      </c>
      <c r="H1234" s="243">
        <f t="shared" si="20"/>
        <v>0</v>
      </c>
      <c r="I1234" s="214"/>
    </row>
    <row r="1235" spans="1:9" x14ac:dyDescent="0.25">
      <c r="A1235" s="216"/>
      <c r="B1235" s="212" t="s">
        <v>1776</v>
      </c>
      <c r="C1235" s="253" t="s">
        <v>3213</v>
      </c>
      <c r="D1235" s="214" t="s">
        <v>523</v>
      </c>
      <c r="E1235" s="235">
        <v>14882.4</v>
      </c>
      <c r="F1235" s="35">
        <v>41783</v>
      </c>
      <c r="G1235" s="44">
        <v>14882.4</v>
      </c>
      <c r="H1235" s="243">
        <f t="shared" si="20"/>
        <v>0</v>
      </c>
      <c r="I1235" s="214"/>
    </row>
    <row r="1236" spans="1:9" x14ac:dyDescent="0.25">
      <c r="A1236" s="216"/>
      <c r="B1236" s="212" t="s">
        <v>1777</v>
      </c>
      <c r="C1236" s="253" t="s">
        <v>3213</v>
      </c>
      <c r="D1236" s="214" t="s">
        <v>8</v>
      </c>
      <c r="E1236" s="235">
        <v>343.5</v>
      </c>
      <c r="F1236" s="35">
        <v>41776</v>
      </c>
      <c r="G1236" s="44">
        <v>343.5</v>
      </c>
      <c r="H1236" s="243">
        <f t="shared" si="20"/>
        <v>0</v>
      </c>
      <c r="I1236" s="214"/>
    </row>
    <row r="1237" spans="1:9" x14ac:dyDescent="0.25">
      <c r="A1237" s="216"/>
      <c r="B1237" s="212" t="s">
        <v>1778</v>
      </c>
      <c r="C1237" s="253" t="s">
        <v>3213</v>
      </c>
      <c r="D1237" s="214" t="s">
        <v>517</v>
      </c>
      <c r="E1237" s="235">
        <v>4763.5</v>
      </c>
      <c r="F1237" s="35">
        <v>41776</v>
      </c>
      <c r="G1237" s="44">
        <v>4763.5</v>
      </c>
      <c r="H1237" s="243">
        <f t="shared" si="20"/>
        <v>0</v>
      </c>
      <c r="I1237" s="214"/>
    </row>
    <row r="1238" spans="1:9" x14ac:dyDescent="0.25">
      <c r="A1238" s="216">
        <v>41777</v>
      </c>
      <c r="B1238" s="212" t="s">
        <v>1779</v>
      </c>
      <c r="C1238" s="253" t="s">
        <v>3213</v>
      </c>
      <c r="D1238" s="214" t="s">
        <v>3121</v>
      </c>
      <c r="E1238" s="235">
        <v>9552</v>
      </c>
      <c r="F1238" s="35">
        <v>41777</v>
      </c>
      <c r="G1238" s="44">
        <v>9552</v>
      </c>
      <c r="H1238" s="243">
        <f t="shared" si="20"/>
        <v>0</v>
      </c>
      <c r="I1238" s="214" t="s">
        <v>65</v>
      </c>
    </row>
    <row r="1239" spans="1:9" x14ac:dyDescent="0.25">
      <c r="A1239" s="216"/>
      <c r="B1239" s="212" t="s">
        <v>1781</v>
      </c>
      <c r="C1239" s="253" t="s">
        <v>3213</v>
      </c>
      <c r="D1239" s="214" t="s">
        <v>64</v>
      </c>
      <c r="E1239" s="235">
        <v>6299.9</v>
      </c>
      <c r="F1239" s="35">
        <v>41778</v>
      </c>
      <c r="G1239" s="44">
        <v>6299.9</v>
      </c>
      <c r="H1239" s="243">
        <f t="shared" si="20"/>
        <v>0</v>
      </c>
      <c r="I1239" s="58" t="s">
        <v>65</v>
      </c>
    </row>
    <row r="1240" spans="1:9" x14ac:dyDescent="0.25">
      <c r="A1240" s="216"/>
      <c r="B1240" s="212" t="s">
        <v>1783</v>
      </c>
      <c r="C1240" s="253" t="s">
        <v>3213</v>
      </c>
      <c r="D1240" s="214" t="s">
        <v>68</v>
      </c>
      <c r="E1240" s="235">
        <v>2052</v>
      </c>
      <c r="F1240" s="35">
        <v>41777</v>
      </c>
      <c r="G1240" s="44">
        <v>2052</v>
      </c>
      <c r="H1240" s="243">
        <f t="shared" si="20"/>
        <v>0</v>
      </c>
      <c r="I1240" s="214" t="s">
        <v>65</v>
      </c>
    </row>
    <row r="1241" spans="1:9" x14ac:dyDescent="0.25">
      <c r="A1241" s="216"/>
      <c r="B1241" s="212" t="s">
        <v>1784</v>
      </c>
      <c r="C1241" s="253" t="s">
        <v>3213</v>
      </c>
      <c r="D1241" s="214" t="s">
        <v>62</v>
      </c>
      <c r="E1241" s="235">
        <v>22172.400000000001</v>
      </c>
      <c r="F1241" s="35">
        <v>41777</v>
      </c>
      <c r="G1241" s="44">
        <v>22172.400000000001</v>
      </c>
      <c r="H1241" s="243">
        <f t="shared" si="20"/>
        <v>0</v>
      </c>
      <c r="I1241" s="58" t="s">
        <v>65</v>
      </c>
    </row>
    <row r="1242" spans="1:9" x14ac:dyDescent="0.25">
      <c r="A1242" s="216"/>
      <c r="B1242" s="212" t="s">
        <v>1785</v>
      </c>
      <c r="C1242" s="253" t="s">
        <v>3213</v>
      </c>
      <c r="D1242" s="214" t="s">
        <v>180</v>
      </c>
      <c r="E1242" s="235">
        <v>30041</v>
      </c>
      <c r="F1242" s="35">
        <v>41782</v>
      </c>
      <c r="G1242" s="44">
        <v>30041</v>
      </c>
      <c r="H1242" s="243">
        <f t="shared" si="20"/>
        <v>0</v>
      </c>
      <c r="I1242" s="214" t="s">
        <v>65</v>
      </c>
    </row>
    <row r="1243" spans="1:9" x14ac:dyDescent="0.25">
      <c r="A1243" s="216"/>
      <c r="B1243" s="212" t="s">
        <v>1786</v>
      </c>
      <c r="C1243" s="253" t="s">
        <v>3213</v>
      </c>
      <c r="D1243" s="214" t="s">
        <v>136</v>
      </c>
      <c r="E1243" s="235">
        <v>3014</v>
      </c>
      <c r="F1243" s="35">
        <v>41777</v>
      </c>
      <c r="G1243" s="44">
        <v>3014</v>
      </c>
      <c r="H1243" s="243">
        <f t="shared" si="20"/>
        <v>0</v>
      </c>
      <c r="I1243" s="214"/>
    </row>
    <row r="1244" spans="1:9" x14ac:dyDescent="0.25">
      <c r="A1244" s="216"/>
      <c r="B1244" s="212" t="s">
        <v>1787</v>
      </c>
      <c r="C1244" s="253" t="s">
        <v>3213</v>
      </c>
      <c r="D1244" s="214" t="s">
        <v>186</v>
      </c>
      <c r="E1244" s="235">
        <v>5137.3999999999996</v>
      </c>
      <c r="F1244" s="35">
        <v>41778</v>
      </c>
      <c r="G1244" s="44">
        <v>5137.3999999999996</v>
      </c>
      <c r="H1244" s="243">
        <f t="shared" si="20"/>
        <v>0</v>
      </c>
      <c r="I1244" s="214" t="s">
        <v>217</v>
      </c>
    </row>
    <row r="1245" spans="1:9" x14ac:dyDescent="0.25">
      <c r="A1245" s="216"/>
      <c r="B1245" s="212" t="s">
        <v>1788</v>
      </c>
      <c r="C1245" s="253" t="s">
        <v>3213</v>
      </c>
      <c r="D1245" s="214" t="s">
        <v>14</v>
      </c>
      <c r="E1245" s="235">
        <v>11100</v>
      </c>
      <c r="F1245" s="35">
        <v>41778</v>
      </c>
      <c r="G1245" s="44">
        <v>11100</v>
      </c>
      <c r="H1245" s="243">
        <f t="shared" si="20"/>
        <v>0</v>
      </c>
      <c r="I1245" s="214" t="s">
        <v>217</v>
      </c>
    </row>
    <row r="1246" spans="1:9" x14ac:dyDescent="0.25">
      <c r="A1246" s="216"/>
      <c r="B1246" s="212" t="s">
        <v>1789</v>
      </c>
      <c r="C1246" s="253" t="s">
        <v>3213</v>
      </c>
      <c r="D1246" s="214" t="s">
        <v>18</v>
      </c>
      <c r="E1246" s="235">
        <v>898</v>
      </c>
      <c r="F1246" s="35">
        <v>41777</v>
      </c>
      <c r="G1246" s="44">
        <v>898</v>
      </c>
      <c r="H1246" s="243">
        <f t="shared" si="20"/>
        <v>0</v>
      </c>
      <c r="I1246" s="214"/>
    </row>
    <row r="1247" spans="1:9" x14ac:dyDescent="0.25">
      <c r="A1247" s="216"/>
      <c r="B1247" s="212" t="s">
        <v>1790</v>
      </c>
      <c r="C1247" s="253" t="s">
        <v>3213</v>
      </c>
      <c r="D1247" s="214" t="s">
        <v>8</v>
      </c>
      <c r="E1247" s="235">
        <v>677</v>
      </c>
      <c r="F1247" s="35">
        <v>41777</v>
      </c>
      <c r="G1247" s="44">
        <v>677</v>
      </c>
      <c r="H1247" s="243">
        <f t="shared" si="20"/>
        <v>0</v>
      </c>
      <c r="I1247" s="214"/>
    </row>
    <row r="1248" spans="1:9" x14ac:dyDescent="0.25">
      <c r="A1248" s="216"/>
      <c r="B1248" s="212" t="s">
        <v>1791</v>
      </c>
      <c r="C1248" s="253" t="s">
        <v>3213</v>
      </c>
      <c r="D1248" s="214" t="s">
        <v>8</v>
      </c>
      <c r="E1248" s="235">
        <v>437</v>
      </c>
      <c r="F1248" s="35">
        <v>41777</v>
      </c>
      <c r="G1248" s="44">
        <v>437</v>
      </c>
      <c r="H1248" s="243">
        <f t="shared" si="20"/>
        <v>0</v>
      </c>
      <c r="I1248" s="214"/>
    </row>
    <row r="1249" spans="1:10" x14ac:dyDescent="0.25">
      <c r="A1249" s="216"/>
      <c r="B1249" s="212" t="s">
        <v>1792</v>
      </c>
      <c r="C1249" s="253" t="s">
        <v>3213</v>
      </c>
      <c r="D1249" s="214" t="s">
        <v>339</v>
      </c>
      <c r="E1249" s="235">
        <v>226</v>
      </c>
      <c r="F1249" s="35">
        <v>41777</v>
      </c>
      <c r="G1249" s="44">
        <v>226</v>
      </c>
      <c r="H1249" s="243">
        <f t="shared" si="20"/>
        <v>0</v>
      </c>
      <c r="I1249" s="214"/>
    </row>
    <row r="1250" spans="1:10" x14ac:dyDescent="0.25">
      <c r="A1250" s="216"/>
      <c r="B1250" s="212" t="s">
        <v>1793</v>
      </c>
      <c r="C1250" s="253" t="s">
        <v>3213</v>
      </c>
      <c r="D1250" s="220" t="s">
        <v>3114</v>
      </c>
      <c r="E1250" s="241">
        <v>0</v>
      </c>
      <c r="F1250" s="35"/>
      <c r="G1250" s="44"/>
      <c r="H1250" s="243">
        <f t="shared" si="20"/>
        <v>0</v>
      </c>
      <c r="I1250" s="214" t="s">
        <v>3226</v>
      </c>
    </row>
    <row r="1251" spans="1:10" x14ac:dyDescent="0.25">
      <c r="A1251" s="216"/>
      <c r="B1251" s="212" t="s">
        <v>1794</v>
      </c>
      <c r="C1251" s="253" t="s">
        <v>3213</v>
      </c>
      <c r="D1251" s="214" t="s">
        <v>18</v>
      </c>
      <c r="E1251" s="235">
        <v>2918.4</v>
      </c>
      <c r="F1251" s="35">
        <v>41777</v>
      </c>
      <c r="G1251" s="44">
        <v>2918.4</v>
      </c>
      <c r="H1251" s="243">
        <f t="shared" si="20"/>
        <v>0</v>
      </c>
      <c r="I1251" s="214"/>
    </row>
    <row r="1252" spans="1:10" x14ac:dyDescent="0.25">
      <c r="A1252" s="216"/>
      <c r="B1252" s="212" t="s">
        <v>1796</v>
      </c>
      <c r="C1252" s="253" t="s">
        <v>3213</v>
      </c>
      <c r="D1252" s="214" t="s">
        <v>55</v>
      </c>
      <c r="E1252" s="235">
        <v>10346.5</v>
      </c>
      <c r="F1252" s="35">
        <v>41777</v>
      </c>
      <c r="G1252" s="44">
        <v>10346.5</v>
      </c>
      <c r="H1252" s="243">
        <f t="shared" si="20"/>
        <v>0</v>
      </c>
      <c r="I1252" s="214"/>
    </row>
    <row r="1253" spans="1:10" x14ac:dyDescent="0.25">
      <c r="A1253" s="216"/>
      <c r="B1253" s="212" t="s">
        <v>1797</v>
      </c>
      <c r="C1253" s="253" t="s">
        <v>3213</v>
      </c>
      <c r="D1253" s="220" t="s">
        <v>3114</v>
      </c>
      <c r="E1253" s="241">
        <v>0</v>
      </c>
      <c r="F1253" s="35"/>
      <c r="G1253" s="44"/>
      <c r="H1253" s="243">
        <f t="shared" si="20"/>
        <v>0</v>
      </c>
      <c r="I1253" s="214" t="s">
        <v>3227</v>
      </c>
      <c r="J1253" s="76"/>
    </row>
    <row r="1254" spans="1:10" x14ac:dyDescent="0.25">
      <c r="A1254" s="216"/>
      <c r="B1254" s="212" t="s">
        <v>1798</v>
      </c>
      <c r="C1254" s="253" t="s">
        <v>3213</v>
      </c>
      <c r="D1254" s="214" t="s">
        <v>47</v>
      </c>
      <c r="E1254" s="235">
        <v>2409.5</v>
      </c>
      <c r="F1254" s="35">
        <v>41777</v>
      </c>
      <c r="G1254" s="44">
        <v>2409.5</v>
      </c>
      <c r="H1254" s="243">
        <f t="shared" si="20"/>
        <v>0</v>
      </c>
      <c r="I1254" s="214" t="s">
        <v>30</v>
      </c>
    </row>
    <row r="1255" spans="1:10" x14ac:dyDescent="0.25">
      <c r="A1255" s="216"/>
      <c r="B1255" s="212" t="s">
        <v>1799</v>
      </c>
      <c r="C1255" s="253" t="s">
        <v>3213</v>
      </c>
      <c r="D1255" s="214" t="s">
        <v>1782</v>
      </c>
      <c r="E1255" s="235">
        <v>2011</v>
      </c>
      <c r="F1255" s="35">
        <v>41777</v>
      </c>
      <c r="G1255" s="44">
        <v>2011</v>
      </c>
      <c r="H1255" s="243">
        <f t="shared" si="20"/>
        <v>0</v>
      </c>
      <c r="I1255" s="214" t="s">
        <v>30</v>
      </c>
    </row>
    <row r="1256" spans="1:10" x14ac:dyDescent="0.25">
      <c r="A1256" s="216"/>
      <c r="B1256" s="212" t="s">
        <v>1800</v>
      </c>
      <c r="C1256" s="253" t="s">
        <v>3213</v>
      </c>
      <c r="D1256" s="214" t="s">
        <v>316</v>
      </c>
      <c r="E1256" s="235">
        <v>1000</v>
      </c>
      <c r="F1256" s="35">
        <v>41777</v>
      </c>
      <c r="G1256" s="44">
        <v>1000</v>
      </c>
      <c r="H1256" s="243">
        <f t="shared" si="20"/>
        <v>0</v>
      </c>
      <c r="I1256" s="214" t="s">
        <v>30</v>
      </c>
    </row>
    <row r="1257" spans="1:10" x14ac:dyDescent="0.25">
      <c r="A1257" s="216"/>
      <c r="B1257" s="212" t="s">
        <v>1801</v>
      </c>
      <c r="C1257" s="253" t="s">
        <v>3213</v>
      </c>
      <c r="D1257" s="214" t="s">
        <v>29</v>
      </c>
      <c r="E1257" s="235">
        <v>4393</v>
      </c>
      <c r="F1257" s="35">
        <v>41777</v>
      </c>
      <c r="G1257" s="44">
        <v>4393</v>
      </c>
      <c r="H1257" s="243">
        <f t="shared" si="20"/>
        <v>0</v>
      </c>
      <c r="I1257" s="214" t="s">
        <v>30</v>
      </c>
    </row>
    <row r="1258" spans="1:10" x14ac:dyDescent="0.25">
      <c r="A1258" s="216"/>
      <c r="B1258" s="212" t="s">
        <v>1802</v>
      </c>
      <c r="C1258" s="253" t="s">
        <v>3213</v>
      </c>
      <c r="D1258" s="214" t="s">
        <v>34</v>
      </c>
      <c r="E1258" s="235">
        <v>2657</v>
      </c>
      <c r="F1258" s="35">
        <v>41777</v>
      </c>
      <c r="G1258" s="44">
        <v>2657</v>
      </c>
      <c r="H1258" s="243">
        <f t="shared" si="20"/>
        <v>0</v>
      </c>
      <c r="I1258" s="214" t="s">
        <v>30</v>
      </c>
    </row>
    <row r="1259" spans="1:10" x14ac:dyDescent="0.25">
      <c r="A1259" s="216"/>
      <c r="B1259" s="212" t="s">
        <v>1803</v>
      </c>
      <c r="C1259" s="253" t="s">
        <v>3213</v>
      </c>
      <c r="D1259" s="214" t="s">
        <v>215</v>
      </c>
      <c r="E1259" s="235">
        <v>597</v>
      </c>
      <c r="F1259" s="35">
        <v>41777</v>
      </c>
      <c r="G1259" s="44">
        <v>597</v>
      </c>
      <c r="H1259" s="243">
        <f t="shared" si="20"/>
        <v>0</v>
      </c>
      <c r="I1259" s="214"/>
    </row>
    <row r="1260" spans="1:10" x14ac:dyDescent="0.25">
      <c r="A1260" s="275"/>
      <c r="B1260" s="212" t="s">
        <v>1804</v>
      </c>
      <c r="C1260" s="253" t="s">
        <v>3213</v>
      </c>
      <c r="D1260" s="214" t="s">
        <v>8</v>
      </c>
      <c r="E1260" s="235">
        <v>221</v>
      </c>
      <c r="F1260" s="35">
        <v>41777</v>
      </c>
      <c r="G1260" s="44">
        <v>221</v>
      </c>
      <c r="H1260" s="243">
        <f t="shared" si="20"/>
        <v>0</v>
      </c>
      <c r="I1260" s="214"/>
    </row>
    <row r="1261" spans="1:10" x14ac:dyDescent="0.25">
      <c r="A1261" s="216"/>
      <c r="B1261" s="212" t="s">
        <v>1805</v>
      </c>
      <c r="C1261" s="253" t="s">
        <v>3213</v>
      </c>
      <c r="D1261" s="214" t="s">
        <v>3223</v>
      </c>
      <c r="E1261" s="235">
        <v>3097</v>
      </c>
      <c r="F1261" s="35">
        <v>41777</v>
      </c>
      <c r="G1261" s="44">
        <v>3097</v>
      </c>
      <c r="H1261" s="243">
        <f t="shared" si="20"/>
        <v>0</v>
      </c>
      <c r="I1261" s="214"/>
    </row>
    <row r="1262" spans="1:10" x14ac:dyDescent="0.25">
      <c r="A1262" s="216"/>
      <c r="B1262" s="212" t="s">
        <v>1806</v>
      </c>
      <c r="C1262" s="253" t="s">
        <v>3213</v>
      </c>
      <c r="D1262" s="214" t="s">
        <v>494</v>
      </c>
      <c r="E1262" s="235">
        <v>1337</v>
      </c>
      <c r="F1262" s="35">
        <v>41777</v>
      </c>
      <c r="G1262" s="44">
        <v>1337</v>
      </c>
      <c r="H1262" s="243">
        <f t="shared" si="20"/>
        <v>0</v>
      </c>
      <c r="I1262" s="214"/>
    </row>
    <row r="1263" spans="1:10" x14ac:dyDescent="0.25">
      <c r="A1263" s="216"/>
      <c r="B1263" s="212" t="s">
        <v>1807</v>
      </c>
      <c r="C1263" s="253" t="s">
        <v>3213</v>
      </c>
      <c r="D1263" s="214" t="s">
        <v>130</v>
      </c>
      <c r="E1263" s="235">
        <v>8404</v>
      </c>
      <c r="F1263" s="35">
        <v>41778</v>
      </c>
      <c r="G1263" s="44">
        <v>8404</v>
      </c>
      <c r="H1263" s="243">
        <f t="shared" si="20"/>
        <v>0</v>
      </c>
      <c r="I1263" s="214" t="s">
        <v>21</v>
      </c>
    </row>
    <row r="1264" spans="1:10" x14ac:dyDescent="0.25">
      <c r="A1264" s="216"/>
      <c r="B1264" s="212" t="s">
        <v>1808</v>
      </c>
      <c r="C1264" s="253" t="s">
        <v>3213</v>
      </c>
      <c r="D1264" s="214" t="s">
        <v>188</v>
      </c>
      <c r="E1264" s="235">
        <v>9216</v>
      </c>
      <c r="F1264" s="35">
        <v>41777</v>
      </c>
      <c r="G1264" s="44">
        <v>9216</v>
      </c>
      <c r="H1264" s="243">
        <f t="shared" si="20"/>
        <v>0</v>
      </c>
      <c r="I1264" s="214" t="s">
        <v>3165</v>
      </c>
    </row>
    <row r="1265" spans="1:9" x14ac:dyDescent="0.25">
      <c r="A1265" s="216"/>
      <c r="B1265" s="212" t="s">
        <v>1809</v>
      </c>
      <c r="C1265" s="253" t="s">
        <v>3213</v>
      </c>
      <c r="D1265" s="214" t="s">
        <v>330</v>
      </c>
      <c r="E1265" s="235">
        <v>4705</v>
      </c>
      <c r="F1265" s="35">
        <v>41777</v>
      </c>
      <c r="G1265" s="44">
        <v>4705</v>
      </c>
      <c r="H1265" s="243">
        <f t="shared" si="20"/>
        <v>0</v>
      </c>
      <c r="I1265" s="214" t="s">
        <v>3165</v>
      </c>
    </row>
    <row r="1266" spans="1:9" x14ac:dyDescent="0.25">
      <c r="A1266" s="216"/>
      <c r="B1266" s="212" t="s">
        <v>1810</v>
      </c>
      <c r="C1266" s="253" t="s">
        <v>3213</v>
      </c>
      <c r="D1266" s="214" t="s">
        <v>163</v>
      </c>
      <c r="E1266" s="235">
        <v>1846</v>
      </c>
      <c r="F1266" s="35">
        <v>41777</v>
      </c>
      <c r="G1266" s="44">
        <v>1846</v>
      </c>
      <c r="H1266" s="243">
        <f t="shared" si="20"/>
        <v>0</v>
      </c>
      <c r="I1266" s="214"/>
    </row>
    <row r="1267" spans="1:9" x14ac:dyDescent="0.25">
      <c r="A1267" s="216"/>
      <c r="B1267" s="212" t="s">
        <v>1811</v>
      </c>
      <c r="C1267" s="253" t="s">
        <v>3213</v>
      </c>
      <c r="D1267" s="214" t="s">
        <v>2961</v>
      </c>
      <c r="E1267" s="235">
        <v>34711</v>
      </c>
      <c r="F1267" s="47" t="s">
        <v>3228</v>
      </c>
      <c r="G1267" s="44">
        <v>34711</v>
      </c>
      <c r="H1267" s="243">
        <f t="shared" si="20"/>
        <v>0</v>
      </c>
      <c r="I1267" s="214"/>
    </row>
    <row r="1268" spans="1:9" x14ac:dyDescent="0.25">
      <c r="A1268" s="216"/>
      <c r="B1268" s="212" t="s">
        <v>1812</v>
      </c>
      <c r="C1268" s="253" t="s">
        <v>3213</v>
      </c>
      <c r="D1268" s="214" t="s">
        <v>188</v>
      </c>
      <c r="E1268" s="235">
        <v>499</v>
      </c>
      <c r="F1268" s="35">
        <v>41777</v>
      </c>
      <c r="G1268" s="44">
        <v>499</v>
      </c>
      <c r="H1268" s="243">
        <f t="shared" si="20"/>
        <v>0</v>
      </c>
      <c r="I1268" s="214" t="s">
        <v>3165</v>
      </c>
    </row>
    <row r="1269" spans="1:9" x14ac:dyDescent="0.25">
      <c r="A1269" s="216"/>
      <c r="B1269" s="212" t="s">
        <v>1813</v>
      </c>
      <c r="C1269" s="253" t="s">
        <v>3213</v>
      </c>
      <c r="D1269" s="214" t="s">
        <v>119</v>
      </c>
      <c r="E1269" s="235">
        <v>2265</v>
      </c>
      <c r="F1269" s="35">
        <v>41777</v>
      </c>
      <c r="G1269" s="44">
        <v>2265</v>
      </c>
      <c r="H1269" s="243">
        <f t="shared" si="20"/>
        <v>0</v>
      </c>
      <c r="I1269" s="214" t="s">
        <v>21</v>
      </c>
    </row>
    <row r="1270" spans="1:9" x14ac:dyDescent="0.25">
      <c r="A1270" s="216"/>
      <c r="B1270" s="212" t="s">
        <v>1815</v>
      </c>
      <c r="C1270" s="253" t="s">
        <v>3213</v>
      </c>
      <c r="D1270" s="214" t="s">
        <v>16</v>
      </c>
      <c r="E1270" s="235">
        <v>6012</v>
      </c>
      <c r="F1270" s="38">
        <v>41816</v>
      </c>
      <c r="G1270" s="245">
        <v>6012</v>
      </c>
      <c r="H1270" s="243">
        <f t="shared" si="20"/>
        <v>0</v>
      </c>
      <c r="I1270" s="214" t="s">
        <v>21</v>
      </c>
    </row>
    <row r="1271" spans="1:9" x14ac:dyDescent="0.25">
      <c r="A1271" s="216"/>
      <c r="B1271" s="212" t="s">
        <v>1816</v>
      </c>
      <c r="C1271" s="253" t="s">
        <v>3213</v>
      </c>
      <c r="D1271" s="214" t="s">
        <v>23</v>
      </c>
      <c r="E1271" s="235">
        <v>22075</v>
      </c>
      <c r="F1271" s="35">
        <v>41777</v>
      </c>
      <c r="G1271" s="44">
        <v>22075</v>
      </c>
      <c r="H1271" s="243">
        <f t="shared" si="20"/>
        <v>0</v>
      </c>
      <c r="I1271" s="214"/>
    </row>
    <row r="1272" spans="1:9" x14ac:dyDescent="0.25">
      <c r="A1272" s="216"/>
      <c r="B1272" s="212" t="s">
        <v>1817</v>
      </c>
      <c r="C1272" s="253" t="s">
        <v>3213</v>
      </c>
      <c r="D1272" s="214" t="s">
        <v>133</v>
      </c>
      <c r="E1272" s="235">
        <v>15750</v>
      </c>
      <c r="F1272" s="47" t="s">
        <v>3229</v>
      </c>
      <c r="G1272" s="44">
        <v>15750</v>
      </c>
      <c r="H1272" s="243">
        <f t="shared" si="20"/>
        <v>0</v>
      </c>
      <c r="I1272" s="214"/>
    </row>
    <row r="1273" spans="1:9" x14ac:dyDescent="0.25">
      <c r="A1273" s="216"/>
      <c r="B1273" s="212" t="s">
        <v>1819</v>
      </c>
      <c r="C1273" s="253" t="s">
        <v>3213</v>
      </c>
      <c r="D1273" s="214" t="s">
        <v>168</v>
      </c>
      <c r="E1273" s="235">
        <v>5614</v>
      </c>
      <c r="F1273" s="35">
        <v>41777</v>
      </c>
      <c r="G1273" s="44">
        <v>5614</v>
      </c>
      <c r="H1273" s="243">
        <f t="shared" si="20"/>
        <v>0</v>
      </c>
      <c r="I1273" s="214"/>
    </row>
    <row r="1274" spans="1:9" x14ac:dyDescent="0.25">
      <c r="A1274" s="216"/>
      <c r="B1274" s="212" t="s">
        <v>1820</v>
      </c>
      <c r="C1274" s="253" t="s">
        <v>3213</v>
      </c>
      <c r="D1274" s="214" t="s">
        <v>168</v>
      </c>
      <c r="E1274" s="235">
        <v>274.5</v>
      </c>
      <c r="F1274" s="35">
        <v>41777</v>
      </c>
      <c r="G1274" s="44">
        <v>274.5</v>
      </c>
      <c r="H1274" s="243">
        <f t="shared" si="20"/>
        <v>0</v>
      </c>
      <c r="I1274" s="214"/>
    </row>
    <row r="1275" spans="1:9" x14ac:dyDescent="0.25">
      <c r="A1275" s="216"/>
      <c r="B1275" s="212" t="s">
        <v>1821</v>
      </c>
      <c r="C1275" s="253" t="s">
        <v>3213</v>
      </c>
      <c r="D1275" s="214" t="s">
        <v>75</v>
      </c>
      <c r="E1275" s="235">
        <v>1050.5</v>
      </c>
      <c r="F1275" s="35">
        <v>41777</v>
      </c>
      <c r="G1275" s="44">
        <v>1050.5</v>
      </c>
      <c r="H1275" s="243">
        <f t="shared" si="20"/>
        <v>0</v>
      </c>
      <c r="I1275" s="214"/>
    </row>
    <row r="1276" spans="1:9" x14ac:dyDescent="0.25">
      <c r="A1276" s="216"/>
      <c r="B1276" s="212" t="s">
        <v>1823</v>
      </c>
      <c r="C1276" s="253" t="s">
        <v>3213</v>
      </c>
      <c r="D1276" s="214" t="s">
        <v>8</v>
      </c>
      <c r="E1276" s="235">
        <v>2705</v>
      </c>
      <c r="F1276" s="35">
        <v>41777</v>
      </c>
      <c r="G1276" s="44">
        <v>2705</v>
      </c>
      <c r="H1276" s="243">
        <f t="shared" si="20"/>
        <v>0</v>
      </c>
      <c r="I1276" s="214"/>
    </row>
    <row r="1277" spans="1:9" x14ac:dyDescent="0.25">
      <c r="A1277" s="216"/>
      <c r="B1277" s="212" t="s">
        <v>1825</v>
      </c>
      <c r="C1277" s="253" t="s">
        <v>3213</v>
      </c>
      <c r="D1277" s="214" t="s">
        <v>115</v>
      </c>
      <c r="E1277" s="235">
        <v>3056.2</v>
      </c>
      <c r="F1277" s="35">
        <v>41777</v>
      </c>
      <c r="G1277" s="44">
        <v>3056.2</v>
      </c>
      <c r="H1277" s="243">
        <f t="shared" si="20"/>
        <v>0</v>
      </c>
      <c r="I1277" s="214"/>
    </row>
    <row r="1278" spans="1:9" x14ac:dyDescent="0.25">
      <c r="A1278" s="216"/>
      <c r="B1278" s="212" t="s">
        <v>1826</v>
      </c>
      <c r="C1278" s="253" t="s">
        <v>3213</v>
      </c>
      <c r="D1278" s="214" t="s">
        <v>1033</v>
      </c>
      <c r="E1278" s="235">
        <v>6838.1</v>
      </c>
      <c r="F1278" s="35">
        <v>41777</v>
      </c>
      <c r="G1278" s="44">
        <v>6838.1</v>
      </c>
      <c r="H1278" s="243">
        <f t="shared" si="20"/>
        <v>0</v>
      </c>
      <c r="I1278" s="214"/>
    </row>
    <row r="1279" spans="1:9" x14ac:dyDescent="0.25">
      <c r="A1279" s="216"/>
      <c r="B1279" s="212" t="s">
        <v>1827</v>
      </c>
      <c r="C1279" s="253" t="s">
        <v>3213</v>
      </c>
      <c r="D1279" s="214" t="s">
        <v>8</v>
      </c>
      <c r="E1279" s="235">
        <v>190</v>
      </c>
      <c r="F1279" s="35">
        <v>41777</v>
      </c>
      <c r="G1279" s="44">
        <v>190</v>
      </c>
      <c r="H1279" s="243">
        <f t="shared" si="20"/>
        <v>0</v>
      </c>
      <c r="I1279" s="214"/>
    </row>
    <row r="1280" spans="1:9" x14ac:dyDescent="0.25">
      <c r="A1280" s="216"/>
      <c r="B1280" s="212" t="s">
        <v>1829</v>
      </c>
      <c r="C1280" s="253" t="s">
        <v>3213</v>
      </c>
      <c r="D1280" s="214" t="s">
        <v>58</v>
      </c>
      <c r="E1280" s="235">
        <v>721</v>
      </c>
      <c r="F1280" s="35">
        <v>41777</v>
      </c>
      <c r="G1280" s="44">
        <v>721</v>
      </c>
      <c r="H1280" s="243">
        <f t="shared" si="20"/>
        <v>0</v>
      </c>
      <c r="I1280" s="214" t="s">
        <v>30</v>
      </c>
    </row>
    <row r="1281" spans="1:9" x14ac:dyDescent="0.25">
      <c r="A1281" s="216"/>
      <c r="B1281" s="212" t="s">
        <v>1830</v>
      </c>
      <c r="C1281" s="253" t="s">
        <v>3213</v>
      </c>
      <c r="D1281" s="214" t="s">
        <v>163</v>
      </c>
      <c r="E1281" s="235">
        <v>616</v>
      </c>
      <c r="F1281" s="35">
        <v>41777</v>
      </c>
      <c r="G1281" s="44">
        <v>616</v>
      </c>
      <c r="H1281" s="243">
        <f t="shared" si="20"/>
        <v>0</v>
      </c>
      <c r="I1281" s="214"/>
    </row>
    <row r="1282" spans="1:9" x14ac:dyDescent="0.25">
      <c r="A1282" s="216"/>
      <c r="B1282" s="212" t="s">
        <v>1831</v>
      </c>
      <c r="C1282" s="253" t="s">
        <v>3213</v>
      </c>
      <c r="D1282" s="214" t="s">
        <v>3230</v>
      </c>
      <c r="E1282" s="235">
        <v>8327.5</v>
      </c>
      <c r="F1282" s="47" t="s">
        <v>3231</v>
      </c>
      <c r="G1282" s="44">
        <v>8327.5</v>
      </c>
      <c r="H1282" s="243">
        <f t="shared" si="20"/>
        <v>0</v>
      </c>
      <c r="I1282" s="214" t="s">
        <v>12</v>
      </c>
    </row>
    <row r="1283" spans="1:9" x14ac:dyDescent="0.25">
      <c r="A1283" s="216"/>
      <c r="B1283" s="212" t="s">
        <v>1833</v>
      </c>
      <c r="C1283" s="253" t="s">
        <v>3213</v>
      </c>
      <c r="D1283" s="214" t="s">
        <v>68</v>
      </c>
      <c r="E1283" s="235">
        <v>4491</v>
      </c>
      <c r="F1283" s="35">
        <v>41779</v>
      </c>
      <c r="G1283" s="44">
        <v>4491</v>
      </c>
      <c r="H1283" s="243">
        <f t="shared" si="20"/>
        <v>0</v>
      </c>
      <c r="I1283" s="214" t="s">
        <v>12</v>
      </c>
    </row>
    <row r="1284" spans="1:9" x14ac:dyDescent="0.25">
      <c r="A1284" s="216"/>
      <c r="B1284" s="212" t="s">
        <v>1834</v>
      </c>
      <c r="C1284" s="253" t="s">
        <v>3213</v>
      </c>
      <c r="D1284" s="214" t="s">
        <v>14</v>
      </c>
      <c r="E1284" s="235">
        <v>6600</v>
      </c>
      <c r="F1284" s="35">
        <v>41778</v>
      </c>
      <c r="G1284" s="44">
        <v>6600</v>
      </c>
      <c r="H1284" s="243">
        <f t="shared" si="20"/>
        <v>0</v>
      </c>
      <c r="I1284" s="214" t="s">
        <v>21</v>
      </c>
    </row>
    <row r="1285" spans="1:9" x14ac:dyDescent="0.25">
      <c r="A1285" s="216"/>
      <c r="B1285" s="212" t="s">
        <v>1836</v>
      </c>
      <c r="C1285" s="253" t="s">
        <v>3213</v>
      </c>
      <c r="D1285" s="214" t="s">
        <v>152</v>
      </c>
      <c r="E1285" s="235">
        <v>7400</v>
      </c>
      <c r="F1285" s="35">
        <v>41777</v>
      </c>
      <c r="G1285" s="44">
        <v>7400</v>
      </c>
      <c r="H1285" s="243">
        <f t="shared" si="20"/>
        <v>0</v>
      </c>
      <c r="I1285" s="214"/>
    </row>
    <row r="1286" spans="1:9" x14ac:dyDescent="0.25">
      <c r="A1286" s="216"/>
      <c r="B1286" s="212" t="s">
        <v>1837</v>
      </c>
      <c r="C1286" s="253" t="s">
        <v>3213</v>
      </c>
      <c r="D1286" s="214" t="s">
        <v>8</v>
      </c>
      <c r="E1286" s="235">
        <v>464</v>
      </c>
      <c r="F1286" s="35">
        <v>41777</v>
      </c>
      <c r="G1286" s="44">
        <v>464</v>
      </c>
      <c r="H1286" s="243">
        <f t="shared" si="20"/>
        <v>0</v>
      </c>
      <c r="I1286" s="214"/>
    </row>
    <row r="1287" spans="1:9" x14ac:dyDescent="0.25">
      <c r="A1287" s="216"/>
      <c r="B1287" s="212" t="s">
        <v>1838</v>
      </c>
      <c r="C1287" s="253" t="s">
        <v>3213</v>
      </c>
      <c r="D1287" s="214" t="s">
        <v>163</v>
      </c>
      <c r="E1287" s="235">
        <v>633</v>
      </c>
      <c r="F1287" s="35">
        <v>41777</v>
      </c>
      <c r="G1287" s="44">
        <v>633</v>
      </c>
      <c r="H1287" s="243">
        <f t="shared" ref="H1287:H1350" si="21">E1287-G1287</f>
        <v>0</v>
      </c>
      <c r="I1287" s="214"/>
    </row>
    <row r="1288" spans="1:9" x14ac:dyDescent="0.25">
      <c r="A1288" s="216"/>
      <c r="B1288" s="212" t="s">
        <v>1839</v>
      </c>
      <c r="C1288" s="253" t="s">
        <v>3213</v>
      </c>
      <c r="D1288" s="214" t="s">
        <v>250</v>
      </c>
      <c r="E1288" s="235">
        <v>10912</v>
      </c>
      <c r="F1288" s="35">
        <v>41777</v>
      </c>
      <c r="G1288" s="44">
        <v>10912</v>
      </c>
      <c r="H1288" s="243">
        <f t="shared" si="21"/>
        <v>0</v>
      </c>
      <c r="I1288" s="214" t="s">
        <v>30</v>
      </c>
    </row>
    <row r="1289" spans="1:9" x14ac:dyDescent="0.25">
      <c r="A1289" s="216"/>
      <c r="B1289" s="212" t="s">
        <v>1841</v>
      </c>
      <c r="C1289" s="253" t="s">
        <v>3213</v>
      </c>
      <c r="D1289" s="214" t="s">
        <v>16</v>
      </c>
      <c r="E1289" s="235">
        <v>3366</v>
      </c>
      <c r="F1289" s="38">
        <v>41816</v>
      </c>
      <c r="G1289" s="245">
        <v>3366</v>
      </c>
      <c r="H1289" s="243">
        <f t="shared" si="21"/>
        <v>0</v>
      </c>
      <c r="I1289" s="214"/>
    </row>
    <row r="1290" spans="1:9" x14ac:dyDescent="0.25">
      <c r="A1290" s="216">
        <v>41778</v>
      </c>
      <c r="B1290" s="212" t="s">
        <v>1842</v>
      </c>
      <c r="C1290" s="253" t="s">
        <v>3213</v>
      </c>
      <c r="D1290" s="214" t="s">
        <v>260</v>
      </c>
      <c r="E1290" s="235">
        <v>2384</v>
      </c>
      <c r="F1290" s="35">
        <v>41778</v>
      </c>
      <c r="G1290" s="44">
        <v>2384</v>
      </c>
      <c r="H1290" s="243">
        <f t="shared" si="21"/>
        <v>0</v>
      </c>
      <c r="I1290" s="214" t="s">
        <v>217</v>
      </c>
    </row>
    <row r="1291" spans="1:9" x14ac:dyDescent="0.25">
      <c r="A1291" s="216"/>
      <c r="B1291" s="212" t="s">
        <v>1843</v>
      </c>
      <c r="C1291" s="253" t="s">
        <v>3213</v>
      </c>
      <c r="D1291" s="214" t="s">
        <v>11</v>
      </c>
      <c r="E1291" s="235">
        <v>18066.5</v>
      </c>
      <c r="F1291" s="38">
        <v>41796</v>
      </c>
      <c r="G1291" s="245">
        <v>18066.5</v>
      </c>
      <c r="H1291" s="243">
        <f t="shared" si="21"/>
        <v>0</v>
      </c>
      <c r="I1291" s="58" t="s">
        <v>65</v>
      </c>
    </row>
    <row r="1292" spans="1:9" x14ac:dyDescent="0.25">
      <c r="A1292" s="216"/>
      <c r="B1292" s="212" t="s">
        <v>1844</v>
      </c>
      <c r="C1292" s="253" t="s">
        <v>3213</v>
      </c>
      <c r="D1292" s="214" t="s">
        <v>1519</v>
      </c>
      <c r="E1292" s="235">
        <v>13890</v>
      </c>
      <c r="F1292" s="35">
        <v>41778</v>
      </c>
      <c r="G1292" s="44">
        <v>13890</v>
      </c>
      <c r="H1292" s="243">
        <f t="shared" si="21"/>
        <v>0</v>
      </c>
      <c r="I1292" s="214" t="s">
        <v>65</v>
      </c>
    </row>
    <row r="1293" spans="1:9" x14ac:dyDescent="0.25">
      <c r="A1293" s="216"/>
      <c r="B1293" s="212" t="s">
        <v>1847</v>
      </c>
      <c r="C1293" s="253" t="s">
        <v>3213</v>
      </c>
      <c r="D1293" s="214" t="s">
        <v>55</v>
      </c>
      <c r="E1293" s="235">
        <v>8497.5</v>
      </c>
      <c r="F1293" s="35">
        <v>41778</v>
      </c>
      <c r="G1293" s="44">
        <v>8497.5</v>
      </c>
      <c r="H1293" s="243">
        <f t="shared" si="21"/>
        <v>0</v>
      </c>
      <c r="I1293" s="214"/>
    </row>
    <row r="1294" spans="1:9" x14ac:dyDescent="0.25">
      <c r="A1294" s="216"/>
      <c r="B1294" s="212" t="s">
        <v>1848</v>
      </c>
      <c r="C1294" s="253" t="s">
        <v>3213</v>
      </c>
      <c r="D1294" s="214" t="s">
        <v>478</v>
      </c>
      <c r="E1294" s="235">
        <v>37989</v>
      </c>
      <c r="F1294" s="35">
        <v>41778</v>
      </c>
      <c r="G1294" s="44">
        <v>37989</v>
      </c>
      <c r="H1294" s="243">
        <f t="shared" si="21"/>
        <v>0</v>
      </c>
      <c r="I1294" s="214" t="s">
        <v>27</v>
      </c>
    </row>
    <row r="1295" spans="1:9" x14ac:dyDescent="0.25">
      <c r="A1295" s="216"/>
      <c r="B1295" s="212" t="s">
        <v>1849</v>
      </c>
      <c r="C1295" s="253" t="s">
        <v>3213</v>
      </c>
      <c r="D1295" s="214" t="s">
        <v>8</v>
      </c>
      <c r="E1295" s="235">
        <v>1059</v>
      </c>
      <c r="F1295" s="35">
        <v>41778</v>
      </c>
      <c r="G1295" s="44">
        <v>1059</v>
      </c>
      <c r="H1295" s="243">
        <f t="shared" si="21"/>
        <v>0</v>
      </c>
      <c r="I1295" s="214"/>
    </row>
    <row r="1296" spans="1:9" x14ac:dyDescent="0.25">
      <c r="A1296" s="216"/>
      <c r="B1296" s="212" t="s">
        <v>1850</v>
      </c>
      <c r="C1296" s="253" t="s">
        <v>3213</v>
      </c>
      <c r="D1296" s="214" t="s">
        <v>28</v>
      </c>
      <c r="E1296" s="235">
        <v>6941</v>
      </c>
      <c r="F1296" s="35">
        <v>41778</v>
      </c>
      <c r="G1296" s="44">
        <v>6941</v>
      </c>
      <c r="H1296" s="243">
        <f t="shared" si="21"/>
        <v>0</v>
      </c>
      <c r="I1296" s="214"/>
    </row>
    <row r="1297" spans="1:9" x14ac:dyDescent="0.25">
      <c r="A1297" s="216"/>
      <c r="B1297" s="212" t="s">
        <v>1851</v>
      </c>
      <c r="C1297" s="253" t="s">
        <v>3213</v>
      </c>
      <c r="D1297" s="214" t="s">
        <v>28</v>
      </c>
      <c r="E1297" s="235">
        <v>1696</v>
      </c>
      <c r="F1297" s="35">
        <v>41778</v>
      </c>
      <c r="G1297" s="44">
        <v>1696</v>
      </c>
      <c r="H1297" s="243">
        <f t="shared" si="21"/>
        <v>0</v>
      </c>
      <c r="I1297" s="214"/>
    </row>
    <row r="1298" spans="1:9" x14ac:dyDescent="0.25">
      <c r="A1298" s="216"/>
      <c r="B1298" s="212" t="s">
        <v>1853</v>
      </c>
      <c r="C1298" s="253" t="s">
        <v>3213</v>
      </c>
      <c r="D1298" s="214" t="s">
        <v>8</v>
      </c>
      <c r="E1298" s="235">
        <v>3039.5</v>
      </c>
      <c r="F1298" s="35">
        <v>41778</v>
      </c>
      <c r="G1298" s="44">
        <v>3039.5</v>
      </c>
      <c r="H1298" s="243">
        <f t="shared" si="21"/>
        <v>0</v>
      </c>
      <c r="I1298" s="214"/>
    </row>
    <row r="1299" spans="1:9" x14ac:dyDescent="0.25">
      <c r="A1299" s="216"/>
      <c r="B1299" s="212" t="s">
        <v>1855</v>
      </c>
      <c r="C1299" s="253" t="s">
        <v>3213</v>
      </c>
      <c r="D1299" s="214" t="s">
        <v>129</v>
      </c>
      <c r="E1299" s="235">
        <v>1102.5</v>
      </c>
      <c r="F1299" s="35">
        <v>41778</v>
      </c>
      <c r="G1299" s="44">
        <v>1102.5</v>
      </c>
      <c r="H1299" s="243">
        <f t="shared" si="21"/>
        <v>0</v>
      </c>
      <c r="I1299" s="214"/>
    </row>
    <row r="1300" spans="1:9" x14ac:dyDescent="0.25">
      <c r="A1300" s="216"/>
      <c r="B1300" s="212" t="s">
        <v>1856</v>
      </c>
      <c r="C1300" s="253" t="s">
        <v>3213</v>
      </c>
      <c r="D1300" s="214" t="s">
        <v>2693</v>
      </c>
      <c r="E1300" s="235">
        <v>1876</v>
      </c>
      <c r="F1300" s="35">
        <v>41778</v>
      </c>
      <c r="G1300" s="44">
        <v>1876</v>
      </c>
      <c r="H1300" s="243">
        <f t="shared" si="21"/>
        <v>0</v>
      </c>
      <c r="I1300" s="214"/>
    </row>
    <row r="1301" spans="1:9" x14ac:dyDescent="0.25">
      <c r="A1301" s="216"/>
      <c r="B1301" s="212" t="s">
        <v>1857</v>
      </c>
      <c r="C1301" s="253" t="s">
        <v>3213</v>
      </c>
      <c r="D1301" s="214" t="s">
        <v>32</v>
      </c>
      <c r="E1301" s="235">
        <v>9314</v>
      </c>
      <c r="F1301" s="35">
        <v>41778</v>
      </c>
      <c r="G1301" s="44">
        <v>9314</v>
      </c>
      <c r="H1301" s="243">
        <f t="shared" si="21"/>
        <v>0</v>
      </c>
      <c r="I1301" s="214" t="s">
        <v>30</v>
      </c>
    </row>
    <row r="1302" spans="1:9" x14ac:dyDescent="0.25">
      <c r="A1302" s="216"/>
      <c r="B1302" s="212" t="s">
        <v>1858</v>
      </c>
      <c r="C1302" s="253" t="s">
        <v>3213</v>
      </c>
      <c r="D1302" s="214" t="s">
        <v>338</v>
      </c>
      <c r="E1302" s="235">
        <v>416</v>
      </c>
      <c r="F1302" s="35">
        <v>41778</v>
      </c>
      <c r="G1302" s="44">
        <v>416</v>
      </c>
      <c r="H1302" s="243">
        <f t="shared" si="21"/>
        <v>0</v>
      </c>
      <c r="I1302" s="214"/>
    </row>
    <row r="1303" spans="1:9" x14ac:dyDescent="0.25">
      <c r="A1303" s="216"/>
      <c r="B1303" s="212" t="s">
        <v>1859</v>
      </c>
      <c r="C1303" s="253" t="s">
        <v>3213</v>
      </c>
      <c r="D1303" s="214" t="s">
        <v>16</v>
      </c>
      <c r="E1303" s="235">
        <v>61115</v>
      </c>
      <c r="F1303" s="38">
        <v>41816</v>
      </c>
      <c r="G1303" s="245">
        <v>61115</v>
      </c>
      <c r="H1303" s="243">
        <f t="shared" si="21"/>
        <v>0</v>
      </c>
      <c r="I1303" s="214"/>
    </row>
    <row r="1304" spans="1:9" x14ac:dyDescent="0.25">
      <c r="A1304" s="216"/>
      <c r="B1304" s="212" t="s">
        <v>1860</v>
      </c>
      <c r="C1304" s="253" t="s">
        <v>3213</v>
      </c>
      <c r="D1304" s="214" t="s">
        <v>206</v>
      </c>
      <c r="E1304" s="235">
        <v>1350</v>
      </c>
      <c r="F1304" s="35">
        <v>41778</v>
      </c>
      <c r="G1304" s="44">
        <v>1350</v>
      </c>
      <c r="H1304" s="243">
        <f t="shared" si="21"/>
        <v>0</v>
      </c>
      <c r="I1304" s="214" t="s">
        <v>30</v>
      </c>
    </row>
    <row r="1305" spans="1:9" x14ac:dyDescent="0.25">
      <c r="A1305" s="216"/>
      <c r="B1305" s="212" t="s">
        <v>1862</v>
      </c>
      <c r="C1305" s="253" t="s">
        <v>3213</v>
      </c>
      <c r="D1305" s="214" t="s">
        <v>136</v>
      </c>
      <c r="E1305" s="235">
        <v>1054.5</v>
      </c>
      <c r="F1305" s="35">
        <v>41778</v>
      </c>
      <c r="G1305" s="44">
        <v>1054.5</v>
      </c>
      <c r="H1305" s="243">
        <f t="shared" si="21"/>
        <v>0</v>
      </c>
      <c r="I1305" s="214"/>
    </row>
    <row r="1306" spans="1:9" x14ac:dyDescent="0.25">
      <c r="A1306" s="216"/>
      <c r="B1306" s="212" t="s">
        <v>1863</v>
      </c>
      <c r="C1306" s="253" t="s">
        <v>3213</v>
      </c>
      <c r="D1306" s="214" t="s">
        <v>168</v>
      </c>
      <c r="E1306" s="235">
        <v>1026</v>
      </c>
      <c r="F1306" s="35">
        <v>41778</v>
      </c>
      <c r="G1306" s="44">
        <v>1026</v>
      </c>
      <c r="H1306" s="243">
        <f t="shared" si="21"/>
        <v>0</v>
      </c>
      <c r="I1306" s="214"/>
    </row>
    <row r="1307" spans="1:9" x14ac:dyDescent="0.25">
      <c r="A1307" s="216"/>
      <c r="B1307" s="212" t="s">
        <v>1864</v>
      </c>
      <c r="C1307" s="253" t="s">
        <v>3213</v>
      </c>
      <c r="D1307" s="214" t="s">
        <v>54</v>
      </c>
      <c r="E1307" s="235">
        <v>40867</v>
      </c>
      <c r="F1307" s="35">
        <v>41781</v>
      </c>
      <c r="G1307" s="44">
        <v>40867</v>
      </c>
      <c r="H1307" s="243">
        <f t="shared" si="21"/>
        <v>0</v>
      </c>
      <c r="I1307" s="214" t="s">
        <v>30</v>
      </c>
    </row>
    <row r="1308" spans="1:9" x14ac:dyDescent="0.25">
      <c r="A1308" s="216"/>
      <c r="B1308" s="212" t="s">
        <v>1865</v>
      </c>
      <c r="C1308" s="253" t="s">
        <v>3213</v>
      </c>
      <c r="D1308" s="214" t="s">
        <v>3232</v>
      </c>
      <c r="E1308" s="235">
        <v>4248.5</v>
      </c>
      <c r="F1308" s="35">
        <v>41778</v>
      </c>
      <c r="G1308" s="44">
        <v>4248.5</v>
      </c>
      <c r="H1308" s="243">
        <f t="shared" si="21"/>
        <v>0</v>
      </c>
      <c r="I1308" s="214"/>
    </row>
    <row r="1309" spans="1:9" x14ac:dyDescent="0.25">
      <c r="A1309" s="216"/>
      <c r="B1309" s="212" t="s">
        <v>1866</v>
      </c>
      <c r="C1309" s="253" t="s">
        <v>3213</v>
      </c>
      <c r="D1309" s="214" t="s">
        <v>576</v>
      </c>
      <c r="E1309" s="235">
        <v>1529</v>
      </c>
      <c r="F1309" s="35">
        <v>41779</v>
      </c>
      <c r="G1309" s="44">
        <v>1529</v>
      </c>
      <c r="H1309" s="243">
        <f t="shared" si="21"/>
        <v>0</v>
      </c>
      <c r="I1309" s="214" t="s">
        <v>217</v>
      </c>
    </row>
    <row r="1310" spans="1:9" x14ac:dyDescent="0.25">
      <c r="A1310" s="216"/>
      <c r="B1310" s="212" t="s">
        <v>1867</v>
      </c>
      <c r="C1310" s="253" t="s">
        <v>3213</v>
      </c>
      <c r="D1310" s="214" t="s">
        <v>96</v>
      </c>
      <c r="E1310" s="235">
        <v>32839</v>
      </c>
      <c r="F1310" s="35">
        <v>41778</v>
      </c>
      <c r="G1310" s="44">
        <v>32839</v>
      </c>
      <c r="H1310" s="243">
        <f t="shared" si="21"/>
        <v>0</v>
      </c>
      <c r="I1310" s="214" t="s">
        <v>27</v>
      </c>
    </row>
    <row r="1311" spans="1:9" x14ac:dyDescent="0.25">
      <c r="A1311" s="216"/>
      <c r="B1311" s="212" t="s">
        <v>1869</v>
      </c>
      <c r="C1311" s="253" t="s">
        <v>3213</v>
      </c>
      <c r="D1311" s="214" t="s">
        <v>64</v>
      </c>
      <c r="E1311" s="235">
        <v>3182.5</v>
      </c>
      <c r="F1311" s="35">
        <v>41778</v>
      </c>
      <c r="G1311" s="44">
        <v>3182.5</v>
      </c>
      <c r="H1311" s="243">
        <f t="shared" si="21"/>
        <v>0</v>
      </c>
      <c r="I1311" s="214" t="s">
        <v>65</v>
      </c>
    </row>
    <row r="1312" spans="1:9" x14ac:dyDescent="0.25">
      <c r="A1312" s="216"/>
      <c r="B1312" s="212" t="s">
        <v>1870</v>
      </c>
      <c r="C1312" s="253" t="s">
        <v>3213</v>
      </c>
      <c r="D1312" s="214" t="s">
        <v>74</v>
      </c>
      <c r="E1312" s="235">
        <v>1454</v>
      </c>
      <c r="F1312" s="35">
        <v>41778</v>
      </c>
      <c r="G1312" s="44">
        <v>1454</v>
      </c>
      <c r="H1312" s="243">
        <f t="shared" si="21"/>
        <v>0</v>
      </c>
      <c r="I1312" s="214"/>
    </row>
    <row r="1313" spans="1:9" x14ac:dyDescent="0.25">
      <c r="A1313" s="216"/>
      <c r="B1313" s="212" t="s">
        <v>1871</v>
      </c>
      <c r="C1313" s="253" t="s">
        <v>3213</v>
      </c>
      <c r="D1313" s="214" t="s">
        <v>307</v>
      </c>
      <c r="E1313" s="235">
        <v>11363</v>
      </c>
      <c r="F1313" s="38" t="s">
        <v>3455</v>
      </c>
      <c r="G1313" s="44">
        <v>11363</v>
      </c>
      <c r="H1313" s="243">
        <f t="shared" si="21"/>
        <v>0</v>
      </c>
      <c r="I1313" s="214" t="s">
        <v>217</v>
      </c>
    </row>
    <row r="1314" spans="1:9" x14ac:dyDescent="0.25">
      <c r="A1314" s="216"/>
      <c r="B1314" s="212" t="s">
        <v>1872</v>
      </c>
      <c r="C1314" s="253" t="s">
        <v>3213</v>
      </c>
      <c r="D1314" s="214" t="s">
        <v>29</v>
      </c>
      <c r="E1314" s="235">
        <v>5327.5</v>
      </c>
      <c r="F1314" s="35">
        <v>41778</v>
      </c>
      <c r="G1314" s="44">
        <v>5327.5</v>
      </c>
      <c r="H1314" s="243">
        <f t="shared" si="21"/>
        <v>0</v>
      </c>
      <c r="I1314" s="214" t="s">
        <v>30</v>
      </c>
    </row>
    <row r="1315" spans="1:9" x14ac:dyDescent="0.25">
      <c r="A1315" s="216"/>
      <c r="B1315" s="212" t="s">
        <v>1873</v>
      </c>
      <c r="C1315" s="253" t="s">
        <v>3213</v>
      </c>
      <c r="D1315" s="214" t="s">
        <v>22</v>
      </c>
      <c r="E1315" s="235">
        <v>4564</v>
      </c>
      <c r="F1315" s="39" t="s">
        <v>3233</v>
      </c>
      <c r="G1315" s="44">
        <v>4564</v>
      </c>
      <c r="H1315" s="243">
        <f t="shared" si="21"/>
        <v>0</v>
      </c>
      <c r="I1315" s="214"/>
    </row>
    <row r="1316" spans="1:9" x14ac:dyDescent="0.25">
      <c r="A1316" s="216"/>
      <c r="B1316" s="212" t="s">
        <v>1875</v>
      </c>
      <c r="C1316" s="253" t="s">
        <v>3213</v>
      </c>
      <c r="D1316" s="214" t="s">
        <v>2413</v>
      </c>
      <c r="E1316" s="235">
        <v>2113</v>
      </c>
      <c r="F1316" s="35">
        <v>41778</v>
      </c>
      <c r="G1316" s="44">
        <v>2113</v>
      </c>
      <c r="H1316" s="243">
        <f t="shared" si="21"/>
        <v>0</v>
      </c>
      <c r="I1316" s="214" t="s">
        <v>30</v>
      </c>
    </row>
    <row r="1317" spans="1:9" x14ac:dyDescent="0.25">
      <c r="A1317" s="216"/>
      <c r="B1317" s="212" t="s">
        <v>1876</v>
      </c>
      <c r="C1317" s="253" t="s">
        <v>3213</v>
      </c>
      <c r="D1317" s="214" t="s">
        <v>1782</v>
      </c>
      <c r="E1317" s="235">
        <v>1187</v>
      </c>
      <c r="F1317" s="35">
        <v>41778</v>
      </c>
      <c r="G1317" s="44">
        <v>1187</v>
      </c>
      <c r="H1317" s="243">
        <f t="shared" si="21"/>
        <v>0</v>
      </c>
      <c r="I1317" s="214" t="s">
        <v>30</v>
      </c>
    </row>
    <row r="1318" spans="1:9" x14ac:dyDescent="0.25">
      <c r="A1318" s="216"/>
      <c r="B1318" s="212" t="s">
        <v>1877</v>
      </c>
      <c r="C1318" s="253" t="s">
        <v>3213</v>
      </c>
      <c r="D1318" s="214" t="s">
        <v>58</v>
      </c>
      <c r="E1318" s="235">
        <v>6557.5</v>
      </c>
      <c r="F1318" s="35">
        <v>41778</v>
      </c>
      <c r="G1318" s="44">
        <v>6557.5</v>
      </c>
      <c r="H1318" s="243">
        <f t="shared" si="21"/>
        <v>0</v>
      </c>
      <c r="I1318" s="214" t="s">
        <v>30</v>
      </c>
    </row>
    <row r="1319" spans="1:9" x14ac:dyDescent="0.25">
      <c r="A1319" s="216"/>
      <c r="B1319" s="212" t="s">
        <v>1878</v>
      </c>
      <c r="C1319" s="253" t="s">
        <v>3213</v>
      </c>
      <c r="D1319" s="214" t="s">
        <v>16</v>
      </c>
      <c r="E1319" s="235">
        <v>49240.2</v>
      </c>
      <c r="F1319" s="38">
        <v>41816</v>
      </c>
      <c r="G1319" s="245">
        <v>49240.2</v>
      </c>
      <c r="H1319" s="243">
        <f t="shared" si="21"/>
        <v>0</v>
      </c>
      <c r="I1319" s="214"/>
    </row>
    <row r="1320" spans="1:9" x14ac:dyDescent="0.25">
      <c r="A1320" s="216"/>
      <c r="B1320" s="212" t="s">
        <v>1879</v>
      </c>
      <c r="C1320" s="253" t="s">
        <v>3213</v>
      </c>
      <c r="D1320" s="214" t="s">
        <v>771</v>
      </c>
      <c r="E1320" s="235">
        <v>4463</v>
      </c>
      <c r="F1320" s="35">
        <v>41778</v>
      </c>
      <c r="G1320" s="44">
        <v>4463</v>
      </c>
      <c r="H1320" s="243">
        <f t="shared" si="21"/>
        <v>0</v>
      </c>
      <c r="I1320" s="214"/>
    </row>
    <row r="1321" spans="1:9" x14ac:dyDescent="0.25">
      <c r="A1321" s="216"/>
      <c r="B1321" s="212" t="s">
        <v>1880</v>
      </c>
      <c r="C1321" s="253" t="s">
        <v>3213</v>
      </c>
      <c r="D1321" s="214" t="s">
        <v>8</v>
      </c>
      <c r="E1321" s="235">
        <v>3420</v>
      </c>
      <c r="F1321" s="35">
        <v>41778</v>
      </c>
      <c r="G1321" s="44">
        <v>3420</v>
      </c>
      <c r="H1321" s="243">
        <f t="shared" si="21"/>
        <v>0</v>
      </c>
      <c r="I1321" s="214"/>
    </row>
    <row r="1322" spans="1:9" x14ac:dyDescent="0.25">
      <c r="A1322" s="216"/>
      <c r="B1322" s="212" t="s">
        <v>1881</v>
      </c>
      <c r="C1322" s="253" t="s">
        <v>3213</v>
      </c>
      <c r="D1322" s="214" t="s">
        <v>47</v>
      </c>
      <c r="E1322" s="235">
        <v>4867</v>
      </c>
      <c r="F1322" s="35">
        <v>41778</v>
      </c>
      <c r="G1322" s="44">
        <v>4867</v>
      </c>
      <c r="H1322" s="243">
        <f t="shared" si="21"/>
        <v>0</v>
      </c>
      <c r="I1322" s="214" t="s">
        <v>30</v>
      </c>
    </row>
    <row r="1323" spans="1:9" x14ac:dyDescent="0.25">
      <c r="A1323" s="216"/>
      <c r="B1323" s="212" t="s">
        <v>1883</v>
      </c>
      <c r="C1323" s="253" t="s">
        <v>3213</v>
      </c>
      <c r="D1323" s="214" t="s">
        <v>304</v>
      </c>
      <c r="E1323" s="235">
        <v>21417.5</v>
      </c>
      <c r="F1323" s="35">
        <v>41779</v>
      </c>
      <c r="G1323" s="44">
        <v>21417.5</v>
      </c>
      <c r="H1323" s="243">
        <f t="shared" si="21"/>
        <v>0</v>
      </c>
      <c r="I1323" s="214" t="s">
        <v>217</v>
      </c>
    </row>
    <row r="1324" spans="1:9" x14ac:dyDescent="0.25">
      <c r="A1324" s="216"/>
      <c r="B1324" s="212" t="s">
        <v>1884</v>
      </c>
      <c r="C1324" s="253" t="s">
        <v>3213</v>
      </c>
      <c r="D1324" s="214" t="s">
        <v>144</v>
      </c>
      <c r="E1324" s="235">
        <v>2629</v>
      </c>
      <c r="F1324" s="35">
        <v>41779</v>
      </c>
      <c r="G1324" s="44">
        <v>2629</v>
      </c>
      <c r="H1324" s="243">
        <f t="shared" si="21"/>
        <v>0</v>
      </c>
      <c r="I1324" s="214" t="s">
        <v>2852</v>
      </c>
    </row>
    <row r="1325" spans="1:9" x14ac:dyDescent="0.25">
      <c r="A1325" s="211"/>
      <c r="B1325" s="212" t="s">
        <v>1885</v>
      </c>
      <c r="C1325" s="253" t="s">
        <v>3213</v>
      </c>
      <c r="D1325" s="214" t="s">
        <v>188</v>
      </c>
      <c r="E1325" s="235">
        <v>9077</v>
      </c>
      <c r="F1325" s="35">
        <v>41778</v>
      </c>
      <c r="G1325" s="44">
        <v>9077</v>
      </c>
      <c r="H1325" s="243">
        <f t="shared" si="21"/>
        <v>0</v>
      </c>
      <c r="I1325" s="214"/>
    </row>
    <row r="1326" spans="1:9" x14ac:dyDescent="0.25">
      <c r="A1326" s="216"/>
      <c r="B1326" s="212" t="s">
        <v>1886</v>
      </c>
      <c r="C1326" s="253" t="s">
        <v>3213</v>
      </c>
      <c r="D1326" s="214" t="s">
        <v>19</v>
      </c>
      <c r="E1326" s="235">
        <v>568213.5</v>
      </c>
      <c r="F1326" s="377" t="s">
        <v>4941</v>
      </c>
      <c r="G1326" s="44">
        <f>105932+210000+140000+74000+38281.5</f>
        <v>568213.5</v>
      </c>
      <c r="H1326" s="243">
        <f t="shared" si="21"/>
        <v>0</v>
      </c>
      <c r="I1326" s="214" t="s">
        <v>105</v>
      </c>
    </row>
    <row r="1327" spans="1:9" x14ac:dyDescent="0.25">
      <c r="A1327" s="216"/>
      <c r="B1327" s="212" t="s">
        <v>1887</v>
      </c>
      <c r="C1327" s="253" t="s">
        <v>3213</v>
      </c>
      <c r="D1327" s="214" t="s">
        <v>78</v>
      </c>
      <c r="E1327" s="235">
        <v>2295.5</v>
      </c>
      <c r="F1327" s="35">
        <v>41779</v>
      </c>
      <c r="G1327" s="44">
        <v>2295.5</v>
      </c>
      <c r="H1327" s="243">
        <f t="shared" si="21"/>
        <v>0</v>
      </c>
      <c r="I1327" s="214" t="s">
        <v>217</v>
      </c>
    </row>
    <row r="1328" spans="1:9" x14ac:dyDescent="0.25">
      <c r="A1328" s="216"/>
      <c r="B1328" s="212" t="s">
        <v>1889</v>
      </c>
      <c r="C1328" s="253" t="s">
        <v>3213</v>
      </c>
      <c r="D1328" s="214" t="s">
        <v>233</v>
      </c>
      <c r="E1328" s="235">
        <v>1635</v>
      </c>
      <c r="F1328" s="35">
        <v>41779</v>
      </c>
      <c r="G1328" s="44">
        <v>1635</v>
      </c>
      <c r="H1328" s="243">
        <f t="shared" si="21"/>
        <v>0</v>
      </c>
      <c r="I1328" s="214" t="s">
        <v>217</v>
      </c>
    </row>
    <row r="1329" spans="1:9" x14ac:dyDescent="0.25">
      <c r="A1329" s="216"/>
      <c r="B1329" s="212" t="s">
        <v>1890</v>
      </c>
      <c r="C1329" s="253" t="s">
        <v>3213</v>
      </c>
      <c r="D1329" s="214" t="s">
        <v>130</v>
      </c>
      <c r="E1329" s="235">
        <v>6913</v>
      </c>
      <c r="F1329" s="35">
        <v>41782</v>
      </c>
      <c r="G1329" s="44">
        <v>6913</v>
      </c>
      <c r="H1329" s="243">
        <f t="shared" si="21"/>
        <v>0</v>
      </c>
      <c r="I1329" s="214" t="s">
        <v>21</v>
      </c>
    </row>
    <row r="1330" spans="1:9" x14ac:dyDescent="0.25">
      <c r="A1330" s="216"/>
      <c r="B1330" s="212" t="s">
        <v>1892</v>
      </c>
      <c r="C1330" s="253" t="s">
        <v>3213</v>
      </c>
      <c r="D1330" s="214" t="s">
        <v>215</v>
      </c>
      <c r="E1330" s="235">
        <v>3288</v>
      </c>
      <c r="F1330" s="35">
        <v>41778</v>
      </c>
      <c r="G1330" s="44">
        <v>3288</v>
      </c>
      <c r="H1330" s="243">
        <f t="shared" si="21"/>
        <v>0</v>
      </c>
      <c r="I1330" s="214"/>
    </row>
    <row r="1331" spans="1:9" x14ac:dyDescent="0.25">
      <c r="A1331" s="216"/>
      <c r="B1331" s="212" t="s">
        <v>1893</v>
      </c>
      <c r="C1331" s="253" t="s">
        <v>3213</v>
      </c>
      <c r="D1331" s="214" t="s">
        <v>307</v>
      </c>
      <c r="E1331" s="235">
        <v>2876</v>
      </c>
      <c r="F1331" s="35">
        <v>41779</v>
      </c>
      <c r="G1331" s="44">
        <v>2876</v>
      </c>
      <c r="H1331" s="243">
        <f t="shared" si="21"/>
        <v>0</v>
      </c>
      <c r="I1331" s="214" t="s">
        <v>217</v>
      </c>
    </row>
    <row r="1332" spans="1:9" x14ac:dyDescent="0.25">
      <c r="A1332" s="216"/>
      <c r="B1332" s="212" t="s">
        <v>1894</v>
      </c>
      <c r="C1332" s="253" t="s">
        <v>3213</v>
      </c>
      <c r="D1332" s="214" t="s">
        <v>501</v>
      </c>
      <c r="E1332" s="235">
        <v>3741</v>
      </c>
      <c r="F1332" s="35">
        <v>41778</v>
      </c>
      <c r="G1332" s="44">
        <v>3741</v>
      </c>
      <c r="H1332" s="243">
        <f t="shared" si="21"/>
        <v>0</v>
      </c>
      <c r="I1332" s="214"/>
    </row>
    <row r="1333" spans="1:9" x14ac:dyDescent="0.25">
      <c r="A1333" s="216"/>
      <c r="B1333" s="212" t="s">
        <v>1895</v>
      </c>
      <c r="C1333" s="253" t="s">
        <v>3213</v>
      </c>
      <c r="D1333" s="214" t="s">
        <v>366</v>
      </c>
      <c r="E1333" s="235">
        <v>2502.5</v>
      </c>
      <c r="F1333" s="35">
        <v>41778</v>
      </c>
      <c r="G1333" s="44">
        <v>2502.5</v>
      </c>
      <c r="H1333" s="243">
        <f t="shared" si="21"/>
        <v>0</v>
      </c>
      <c r="I1333" s="214" t="s">
        <v>21</v>
      </c>
    </row>
    <row r="1334" spans="1:9" x14ac:dyDescent="0.25">
      <c r="A1334" s="216"/>
      <c r="B1334" s="212" t="s">
        <v>1896</v>
      </c>
      <c r="C1334" s="253" t="s">
        <v>3213</v>
      </c>
      <c r="D1334" s="214" t="s">
        <v>48</v>
      </c>
      <c r="E1334" s="235">
        <v>813</v>
      </c>
      <c r="F1334" s="35">
        <v>41779</v>
      </c>
      <c r="G1334" s="44">
        <v>813</v>
      </c>
      <c r="H1334" s="243">
        <f t="shared" si="21"/>
        <v>0</v>
      </c>
      <c r="I1334" s="214" t="s">
        <v>217</v>
      </c>
    </row>
    <row r="1335" spans="1:9" x14ac:dyDescent="0.25">
      <c r="A1335" s="216"/>
      <c r="B1335" s="212" t="s">
        <v>1897</v>
      </c>
      <c r="C1335" s="253" t="s">
        <v>3213</v>
      </c>
      <c r="D1335" s="214" t="s">
        <v>74</v>
      </c>
      <c r="E1335" s="235">
        <v>3656</v>
      </c>
      <c r="F1335" s="35">
        <v>41778</v>
      </c>
      <c r="G1335" s="44">
        <v>3656</v>
      </c>
      <c r="H1335" s="243">
        <f t="shared" si="21"/>
        <v>0</v>
      </c>
      <c r="I1335" s="214"/>
    </row>
    <row r="1336" spans="1:9" x14ac:dyDescent="0.25">
      <c r="A1336" s="216"/>
      <c r="B1336" s="212" t="s">
        <v>1899</v>
      </c>
      <c r="C1336" s="253" t="s">
        <v>3213</v>
      </c>
      <c r="D1336" s="214" t="s">
        <v>51</v>
      </c>
      <c r="E1336" s="235">
        <v>2275</v>
      </c>
      <c r="F1336" s="39" t="s">
        <v>3234</v>
      </c>
      <c r="G1336" s="44">
        <v>2275</v>
      </c>
      <c r="H1336" s="243">
        <f t="shared" si="21"/>
        <v>0</v>
      </c>
      <c r="I1336" s="214" t="s">
        <v>217</v>
      </c>
    </row>
    <row r="1337" spans="1:9" x14ac:dyDescent="0.25">
      <c r="A1337" s="216"/>
      <c r="B1337" s="212" t="s">
        <v>1900</v>
      </c>
      <c r="C1337" s="253" t="s">
        <v>3213</v>
      </c>
      <c r="D1337" s="214" t="s">
        <v>8</v>
      </c>
      <c r="E1337" s="235">
        <v>204.6</v>
      </c>
      <c r="F1337" s="35">
        <v>41778</v>
      </c>
      <c r="G1337" s="44">
        <v>204.6</v>
      </c>
      <c r="H1337" s="243">
        <f t="shared" si="21"/>
        <v>0</v>
      </c>
      <c r="I1337" s="214"/>
    </row>
    <row r="1338" spans="1:9" x14ac:dyDescent="0.25">
      <c r="A1338" s="216"/>
      <c r="B1338" s="212" t="s">
        <v>1901</v>
      </c>
      <c r="C1338" s="253" t="s">
        <v>3213</v>
      </c>
      <c r="D1338" s="214" t="s">
        <v>8</v>
      </c>
      <c r="E1338" s="235">
        <v>2757</v>
      </c>
      <c r="F1338" s="35">
        <v>41778</v>
      </c>
      <c r="G1338" s="44">
        <v>2757</v>
      </c>
      <c r="H1338" s="243">
        <f t="shared" si="21"/>
        <v>0</v>
      </c>
      <c r="I1338" s="214"/>
    </row>
    <row r="1339" spans="1:9" x14ac:dyDescent="0.25">
      <c r="A1339" s="216"/>
      <c r="B1339" s="212" t="s">
        <v>1902</v>
      </c>
      <c r="C1339" s="253" t="s">
        <v>3213</v>
      </c>
      <c r="D1339" s="214" t="s">
        <v>8</v>
      </c>
      <c r="E1339" s="235">
        <v>720</v>
      </c>
      <c r="F1339" s="35">
        <v>41778</v>
      </c>
      <c r="G1339" s="44">
        <v>720</v>
      </c>
      <c r="H1339" s="243">
        <f t="shared" si="21"/>
        <v>0</v>
      </c>
      <c r="I1339" s="214"/>
    </row>
    <row r="1340" spans="1:9" x14ac:dyDescent="0.25">
      <c r="A1340" s="216"/>
      <c r="B1340" s="212" t="s">
        <v>1903</v>
      </c>
      <c r="C1340" s="253" t="s">
        <v>3213</v>
      </c>
      <c r="D1340" s="214" t="s">
        <v>129</v>
      </c>
      <c r="E1340" s="235">
        <v>1324.6</v>
      </c>
      <c r="F1340" s="35">
        <v>41778</v>
      </c>
      <c r="G1340" s="44">
        <v>1324.6</v>
      </c>
      <c r="H1340" s="243">
        <f t="shared" si="21"/>
        <v>0</v>
      </c>
      <c r="I1340" s="214"/>
    </row>
    <row r="1341" spans="1:9" x14ac:dyDescent="0.25">
      <c r="A1341" s="216"/>
      <c r="B1341" s="212" t="s">
        <v>1905</v>
      </c>
      <c r="C1341" s="253" t="s">
        <v>3213</v>
      </c>
      <c r="D1341" s="214" t="s">
        <v>110</v>
      </c>
      <c r="E1341" s="235">
        <v>44096.800000000003</v>
      </c>
      <c r="F1341" s="35">
        <v>41788</v>
      </c>
      <c r="G1341" s="44">
        <v>44096.800000000003</v>
      </c>
      <c r="H1341" s="243">
        <f t="shared" si="21"/>
        <v>0</v>
      </c>
      <c r="I1341" s="214" t="s">
        <v>21</v>
      </c>
    </row>
    <row r="1342" spans="1:9" x14ac:dyDescent="0.25">
      <c r="A1342" s="216"/>
      <c r="B1342" s="212" t="s">
        <v>1907</v>
      </c>
      <c r="C1342" s="253" t="s">
        <v>3213</v>
      </c>
      <c r="D1342" s="214" t="s">
        <v>3235</v>
      </c>
      <c r="E1342" s="235">
        <v>1716</v>
      </c>
      <c r="F1342" s="38" t="s">
        <v>3236</v>
      </c>
      <c r="G1342" s="44">
        <v>1716</v>
      </c>
      <c r="H1342" s="243">
        <f t="shared" si="21"/>
        <v>0</v>
      </c>
      <c r="I1342" s="214"/>
    </row>
    <row r="1343" spans="1:9" x14ac:dyDescent="0.25">
      <c r="A1343" s="216"/>
      <c r="B1343" s="212" t="s">
        <v>1908</v>
      </c>
      <c r="C1343" s="253" t="s">
        <v>3213</v>
      </c>
      <c r="D1343" s="214" t="s">
        <v>149</v>
      </c>
      <c r="E1343" s="235">
        <v>19613.599999999999</v>
      </c>
      <c r="F1343" s="35">
        <v>41780</v>
      </c>
      <c r="G1343" s="44">
        <v>19613.599999999999</v>
      </c>
      <c r="H1343" s="243">
        <f t="shared" si="21"/>
        <v>0</v>
      </c>
      <c r="I1343" s="214" t="s">
        <v>27</v>
      </c>
    </row>
    <row r="1344" spans="1:9" x14ac:dyDescent="0.25">
      <c r="A1344" s="216"/>
      <c r="B1344" s="212" t="s">
        <v>1909</v>
      </c>
      <c r="C1344" s="253" t="s">
        <v>3213</v>
      </c>
      <c r="D1344" s="214" t="s">
        <v>508</v>
      </c>
      <c r="E1344" s="235">
        <v>28262.400000000001</v>
      </c>
      <c r="F1344" s="35">
        <v>41778</v>
      </c>
      <c r="G1344" s="44">
        <v>28262.400000000001</v>
      </c>
      <c r="H1344" s="243">
        <f t="shared" si="21"/>
        <v>0</v>
      </c>
      <c r="I1344" s="214"/>
    </row>
    <row r="1345" spans="1:9" x14ac:dyDescent="0.25">
      <c r="A1345" s="216"/>
      <c r="B1345" s="212" t="s">
        <v>1910</v>
      </c>
      <c r="C1345" s="253" t="s">
        <v>3213</v>
      </c>
      <c r="D1345" s="214" t="s">
        <v>544</v>
      </c>
      <c r="E1345" s="235">
        <v>21824</v>
      </c>
      <c r="F1345" s="35">
        <v>41780</v>
      </c>
      <c r="G1345" s="44">
        <v>21824</v>
      </c>
      <c r="H1345" s="243">
        <f t="shared" si="21"/>
        <v>0</v>
      </c>
      <c r="I1345" s="214" t="s">
        <v>27</v>
      </c>
    </row>
    <row r="1346" spans="1:9" x14ac:dyDescent="0.25">
      <c r="A1346" s="216"/>
      <c r="B1346" s="212" t="s">
        <v>1911</v>
      </c>
      <c r="C1346" s="253" t="s">
        <v>3213</v>
      </c>
      <c r="D1346" s="214" t="s">
        <v>180</v>
      </c>
      <c r="E1346" s="235">
        <v>33329</v>
      </c>
      <c r="F1346" s="47" t="s">
        <v>3237</v>
      </c>
      <c r="G1346" s="44">
        <v>33329</v>
      </c>
      <c r="H1346" s="243">
        <f t="shared" si="21"/>
        <v>0</v>
      </c>
      <c r="I1346" s="214" t="s">
        <v>65</v>
      </c>
    </row>
    <row r="1347" spans="1:9" x14ac:dyDescent="0.25">
      <c r="A1347" s="216"/>
      <c r="B1347" s="212" t="s">
        <v>1912</v>
      </c>
      <c r="C1347" s="253" t="s">
        <v>3213</v>
      </c>
      <c r="D1347" s="214" t="s">
        <v>245</v>
      </c>
      <c r="E1347" s="235">
        <v>26922.400000000001</v>
      </c>
      <c r="F1347" s="35">
        <v>41780</v>
      </c>
      <c r="G1347" s="44">
        <v>26922.400000000001</v>
      </c>
      <c r="H1347" s="243">
        <f t="shared" si="21"/>
        <v>0</v>
      </c>
      <c r="I1347" s="214"/>
    </row>
    <row r="1348" spans="1:9" x14ac:dyDescent="0.25">
      <c r="A1348" s="216"/>
      <c r="B1348" s="212" t="s">
        <v>1914</v>
      </c>
      <c r="C1348" s="253" t="s">
        <v>3213</v>
      </c>
      <c r="D1348" s="214" t="s">
        <v>64</v>
      </c>
      <c r="E1348" s="235">
        <v>2340</v>
      </c>
      <c r="F1348" s="55" t="s">
        <v>3238</v>
      </c>
      <c r="G1348" s="44">
        <v>2340</v>
      </c>
      <c r="H1348" s="243">
        <f t="shared" si="21"/>
        <v>0</v>
      </c>
      <c r="I1348" s="214" t="s">
        <v>65</v>
      </c>
    </row>
    <row r="1349" spans="1:9" x14ac:dyDescent="0.25">
      <c r="A1349" s="216"/>
      <c r="B1349" s="212" t="s">
        <v>1915</v>
      </c>
      <c r="C1349" s="253" t="s">
        <v>3213</v>
      </c>
      <c r="D1349" s="214" t="s">
        <v>16</v>
      </c>
      <c r="E1349" s="235">
        <v>24835</v>
      </c>
      <c r="F1349" s="35">
        <v>41778</v>
      </c>
      <c r="G1349" s="44">
        <v>24835</v>
      </c>
      <c r="H1349" s="243">
        <f t="shared" si="21"/>
        <v>0</v>
      </c>
      <c r="I1349" s="214"/>
    </row>
    <row r="1350" spans="1:9" x14ac:dyDescent="0.25">
      <c r="A1350" s="216"/>
      <c r="B1350" s="212" t="s">
        <v>1917</v>
      </c>
      <c r="C1350" s="253" t="s">
        <v>3213</v>
      </c>
      <c r="D1350" s="214" t="s">
        <v>68</v>
      </c>
      <c r="E1350" s="235">
        <v>4289.5</v>
      </c>
      <c r="F1350" s="35">
        <v>41779</v>
      </c>
      <c r="G1350" s="44">
        <v>4289.5</v>
      </c>
      <c r="H1350" s="243">
        <f t="shared" si="21"/>
        <v>0</v>
      </c>
      <c r="I1350" s="214" t="s">
        <v>65</v>
      </c>
    </row>
    <row r="1351" spans="1:9" x14ac:dyDescent="0.25">
      <c r="A1351" s="216"/>
      <c r="B1351" s="212" t="s">
        <v>1918</v>
      </c>
      <c r="C1351" s="253" t="s">
        <v>3213</v>
      </c>
      <c r="D1351" s="214" t="s">
        <v>89</v>
      </c>
      <c r="E1351" s="235">
        <v>7704</v>
      </c>
      <c r="F1351" s="35">
        <v>41778</v>
      </c>
      <c r="G1351" s="44">
        <v>7704</v>
      </c>
      <c r="H1351" s="243">
        <f t="shared" ref="H1351:H1414" si="22">E1351-G1351</f>
        <v>0</v>
      </c>
      <c r="I1351" s="214"/>
    </row>
    <row r="1352" spans="1:9" x14ac:dyDescent="0.25">
      <c r="A1352" s="216"/>
      <c r="B1352" s="212" t="s">
        <v>1920</v>
      </c>
      <c r="C1352" s="253" t="s">
        <v>3213</v>
      </c>
      <c r="D1352" s="214" t="s">
        <v>115</v>
      </c>
      <c r="E1352" s="235">
        <v>749.5</v>
      </c>
      <c r="F1352" s="35">
        <v>41778</v>
      </c>
      <c r="G1352" s="44">
        <v>749.5</v>
      </c>
      <c r="H1352" s="243">
        <f t="shared" si="22"/>
        <v>0</v>
      </c>
      <c r="I1352" s="214"/>
    </row>
    <row r="1353" spans="1:9" x14ac:dyDescent="0.25">
      <c r="A1353" s="216"/>
      <c r="B1353" s="212" t="s">
        <v>1921</v>
      </c>
      <c r="C1353" s="253" t="s">
        <v>3213</v>
      </c>
      <c r="D1353" s="214" t="s">
        <v>3140</v>
      </c>
      <c r="E1353" s="235">
        <v>5061</v>
      </c>
      <c r="F1353" s="38" t="s">
        <v>3239</v>
      </c>
      <c r="G1353" s="44">
        <v>5061</v>
      </c>
      <c r="H1353" s="243">
        <f t="shared" si="22"/>
        <v>0</v>
      </c>
      <c r="I1353" s="214"/>
    </row>
    <row r="1354" spans="1:9" x14ac:dyDescent="0.25">
      <c r="A1354" s="216"/>
      <c r="B1354" s="212" t="s">
        <v>1922</v>
      </c>
      <c r="C1354" s="253" t="s">
        <v>3213</v>
      </c>
      <c r="D1354" s="214" t="s">
        <v>106</v>
      </c>
      <c r="E1354" s="235">
        <v>501696</v>
      </c>
      <c r="F1354" s="35">
        <v>41789</v>
      </c>
      <c r="G1354" s="44">
        <v>501696</v>
      </c>
      <c r="H1354" s="243">
        <f t="shared" si="22"/>
        <v>0</v>
      </c>
      <c r="I1354" s="214"/>
    </row>
    <row r="1355" spans="1:9" x14ac:dyDescent="0.25">
      <c r="A1355" s="216"/>
      <c r="B1355" s="212" t="s">
        <v>1923</v>
      </c>
      <c r="C1355" s="253" t="s">
        <v>3213</v>
      </c>
      <c r="D1355" s="214" t="s">
        <v>85</v>
      </c>
      <c r="E1355" s="235">
        <v>23310</v>
      </c>
      <c r="F1355" s="35">
        <v>41780</v>
      </c>
      <c r="G1355" s="44">
        <v>23310</v>
      </c>
      <c r="H1355" s="243">
        <f t="shared" si="22"/>
        <v>0</v>
      </c>
      <c r="I1355" s="214" t="s">
        <v>27</v>
      </c>
    </row>
    <row r="1356" spans="1:9" x14ac:dyDescent="0.25">
      <c r="A1356" s="216"/>
      <c r="B1356" s="212" t="s">
        <v>1924</v>
      </c>
      <c r="C1356" s="253" t="s">
        <v>3213</v>
      </c>
      <c r="D1356" s="214" t="s">
        <v>2588</v>
      </c>
      <c r="E1356" s="235">
        <v>30112.9</v>
      </c>
      <c r="F1356" s="38" t="s">
        <v>3240</v>
      </c>
      <c r="G1356" s="245">
        <v>30112.9</v>
      </c>
      <c r="H1356" s="243">
        <f t="shared" si="22"/>
        <v>0</v>
      </c>
      <c r="I1356" s="214" t="s">
        <v>27</v>
      </c>
    </row>
    <row r="1357" spans="1:9" x14ac:dyDescent="0.25">
      <c r="A1357" s="216"/>
      <c r="B1357" s="212" t="s">
        <v>1925</v>
      </c>
      <c r="C1357" s="253" t="s">
        <v>3213</v>
      </c>
      <c r="D1357" s="214" t="s">
        <v>240</v>
      </c>
      <c r="E1357" s="235">
        <v>44144</v>
      </c>
      <c r="F1357" s="247" t="s">
        <v>3241</v>
      </c>
      <c r="G1357" s="44">
        <v>44144</v>
      </c>
      <c r="H1357" s="243">
        <f t="shared" si="22"/>
        <v>0</v>
      </c>
      <c r="I1357" s="214" t="s">
        <v>27</v>
      </c>
    </row>
    <row r="1358" spans="1:9" x14ac:dyDescent="0.25">
      <c r="A1358" s="216"/>
      <c r="B1358" s="212" t="s">
        <v>1926</v>
      </c>
      <c r="C1358" s="253" t="s">
        <v>3213</v>
      </c>
      <c r="D1358" s="214" t="s">
        <v>244</v>
      </c>
      <c r="E1358" s="235">
        <v>23341.7</v>
      </c>
      <c r="F1358" s="247" t="s">
        <v>3242</v>
      </c>
      <c r="G1358" s="44">
        <v>23341.7</v>
      </c>
      <c r="H1358" s="243">
        <f t="shared" si="22"/>
        <v>0</v>
      </c>
      <c r="I1358" s="214" t="s">
        <v>27</v>
      </c>
    </row>
    <row r="1359" spans="1:9" x14ac:dyDescent="0.25">
      <c r="A1359" s="216"/>
      <c r="B1359" s="212" t="s">
        <v>1927</v>
      </c>
      <c r="C1359" s="253" t="s">
        <v>3213</v>
      </c>
      <c r="D1359" s="214" t="s">
        <v>88</v>
      </c>
      <c r="E1359" s="235">
        <v>2517.5</v>
      </c>
      <c r="F1359" s="35">
        <v>41780</v>
      </c>
      <c r="G1359" s="44">
        <v>2517.5</v>
      </c>
      <c r="H1359" s="243">
        <f t="shared" si="22"/>
        <v>0</v>
      </c>
      <c r="I1359" s="214" t="s">
        <v>27</v>
      </c>
    </row>
    <row r="1360" spans="1:9" x14ac:dyDescent="0.25">
      <c r="A1360" s="216"/>
      <c r="B1360" s="212" t="s">
        <v>1928</v>
      </c>
      <c r="C1360" s="253" t="s">
        <v>3213</v>
      </c>
      <c r="D1360" s="214" t="s">
        <v>1733</v>
      </c>
      <c r="E1360" s="235">
        <v>6517</v>
      </c>
      <c r="F1360" s="39" t="s">
        <v>3243</v>
      </c>
      <c r="G1360" s="44">
        <v>6517</v>
      </c>
      <c r="H1360" s="243">
        <f t="shared" si="22"/>
        <v>0</v>
      </c>
      <c r="I1360" s="214" t="s">
        <v>27</v>
      </c>
    </row>
    <row r="1361" spans="1:9" x14ac:dyDescent="0.25">
      <c r="A1361" s="216"/>
      <c r="B1361" s="212" t="s">
        <v>1929</v>
      </c>
      <c r="C1361" s="253" t="s">
        <v>3213</v>
      </c>
      <c r="D1361" s="214" t="s">
        <v>765</v>
      </c>
      <c r="E1361" s="235">
        <v>2009.5</v>
      </c>
      <c r="F1361" s="35">
        <v>41780</v>
      </c>
      <c r="G1361" s="44">
        <v>2009.5</v>
      </c>
      <c r="H1361" s="243">
        <f t="shared" si="22"/>
        <v>0</v>
      </c>
      <c r="I1361" s="214" t="s">
        <v>27</v>
      </c>
    </row>
    <row r="1362" spans="1:9" x14ac:dyDescent="0.25">
      <c r="A1362" s="216"/>
      <c r="B1362" s="212" t="s">
        <v>1930</v>
      </c>
      <c r="C1362" s="253" t="s">
        <v>3213</v>
      </c>
      <c r="D1362" s="214" t="s">
        <v>346</v>
      </c>
      <c r="E1362" s="235">
        <v>3690</v>
      </c>
      <c r="F1362" s="35">
        <v>41780</v>
      </c>
      <c r="G1362" s="44">
        <v>3690</v>
      </c>
      <c r="H1362" s="243">
        <f t="shared" si="22"/>
        <v>0</v>
      </c>
      <c r="I1362" s="214" t="s">
        <v>27</v>
      </c>
    </row>
    <row r="1363" spans="1:9" x14ac:dyDescent="0.25">
      <c r="A1363" s="216"/>
      <c r="B1363" s="212" t="s">
        <v>1932</v>
      </c>
      <c r="C1363" s="253" t="s">
        <v>3213</v>
      </c>
      <c r="D1363" s="214" t="s">
        <v>3244</v>
      </c>
      <c r="E1363" s="235">
        <v>3090</v>
      </c>
      <c r="F1363" s="35">
        <v>41780</v>
      </c>
      <c r="G1363" s="44">
        <v>3090</v>
      </c>
      <c r="H1363" s="243">
        <f t="shared" si="22"/>
        <v>0</v>
      </c>
      <c r="I1363" s="214" t="s">
        <v>162</v>
      </c>
    </row>
    <row r="1364" spans="1:9" x14ac:dyDescent="0.25">
      <c r="A1364" s="216"/>
      <c r="B1364" s="212" t="s">
        <v>1934</v>
      </c>
      <c r="C1364" s="253" t="s">
        <v>3213</v>
      </c>
      <c r="D1364" s="214" t="s">
        <v>172</v>
      </c>
      <c r="E1364" s="235">
        <v>13182.25</v>
      </c>
      <c r="F1364" s="35">
        <v>41780</v>
      </c>
      <c r="G1364" s="44">
        <v>13182.25</v>
      </c>
      <c r="H1364" s="243">
        <f t="shared" si="22"/>
        <v>0</v>
      </c>
      <c r="I1364" s="214" t="s">
        <v>162</v>
      </c>
    </row>
    <row r="1365" spans="1:9" x14ac:dyDescent="0.25">
      <c r="A1365" s="216"/>
      <c r="B1365" s="212" t="s">
        <v>1935</v>
      </c>
      <c r="C1365" s="253" t="s">
        <v>3213</v>
      </c>
      <c r="D1365" s="214" t="s">
        <v>163</v>
      </c>
      <c r="E1365" s="235">
        <v>9844.7000000000007</v>
      </c>
      <c r="F1365" s="35">
        <v>41780</v>
      </c>
      <c r="G1365" s="44">
        <v>9844.7000000000007</v>
      </c>
      <c r="H1365" s="243">
        <f t="shared" si="22"/>
        <v>0</v>
      </c>
      <c r="I1365" s="214" t="s">
        <v>162</v>
      </c>
    </row>
    <row r="1366" spans="1:9" x14ac:dyDescent="0.25">
      <c r="A1366" s="216"/>
      <c r="B1366" s="212" t="s">
        <v>1936</v>
      </c>
      <c r="C1366" s="253" t="s">
        <v>3213</v>
      </c>
      <c r="D1366" s="214" t="s">
        <v>160</v>
      </c>
      <c r="E1366" s="235">
        <v>159316.89000000001</v>
      </c>
      <c r="F1366" s="38" t="s">
        <v>3245</v>
      </c>
      <c r="G1366" s="44">
        <v>159316.89000000001</v>
      </c>
      <c r="H1366" s="243">
        <f t="shared" si="22"/>
        <v>0</v>
      </c>
      <c r="I1366" s="214" t="s">
        <v>162</v>
      </c>
    </row>
    <row r="1367" spans="1:9" x14ac:dyDescent="0.25">
      <c r="A1367" s="216"/>
      <c r="B1367" s="212" t="s">
        <v>1938</v>
      </c>
      <c r="C1367" s="253" t="s">
        <v>3213</v>
      </c>
      <c r="D1367" s="214" t="s">
        <v>160</v>
      </c>
      <c r="E1367" s="235">
        <v>6654.98</v>
      </c>
      <c r="F1367" s="340" t="s">
        <v>3246</v>
      </c>
      <c r="G1367" s="44">
        <v>6654.98</v>
      </c>
      <c r="H1367" s="243">
        <f t="shared" si="22"/>
        <v>0</v>
      </c>
      <c r="I1367" s="214" t="s">
        <v>162</v>
      </c>
    </row>
    <row r="1368" spans="1:9" x14ac:dyDescent="0.25">
      <c r="A1368" s="216"/>
      <c r="B1368" s="212" t="s">
        <v>1939</v>
      </c>
      <c r="C1368" s="253" t="s">
        <v>3213</v>
      </c>
      <c r="D1368" s="214" t="s">
        <v>564</v>
      </c>
      <c r="E1368" s="235">
        <v>3996</v>
      </c>
      <c r="F1368" s="35">
        <v>41780</v>
      </c>
      <c r="G1368" s="44">
        <v>3996</v>
      </c>
      <c r="H1368" s="243">
        <f t="shared" si="22"/>
        <v>0</v>
      </c>
      <c r="I1368" s="214" t="s">
        <v>162</v>
      </c>
    </row>
    <row r="1369" spans="1:9" x14ac:dyDescent="0.25">
      <c r="A1369" s="216"/>
      <c r="B1369" s="212" t="s">
        <v>1940</v>
      </c>
      <c r="C1369" s="253" t="s">
        <v>3213</v>
      </c>
      <c r="D1369" s="214" t="s">
        <v>178</v>
      </c>
      <c r="E1369" s="235">
        <v>1356</v>
      </c>
      <c r="F1369" s="35">
        <v>41780</v>
      </c>
      <c r="G1369" s="56">
        <v>1356</v>
      </c>
      <c r="H1369" s="243">
        <f t="shared" si="22"/>
        <v>0</v>
      </c>
      <c r="I1369" s="214" t="s">
        <v>162</v>
      </c>
    </row>
    <row r="1370" spans="1:9" x14ac:dyDescent="0.25">
      <c r="A1370" s="216"/>
      <c r="B1370" s="212" t="s">
        <v>1941</v>
      </c>
      <c r="C1370" s="253" t="s">
        <v>3213</v>
      </c>
      <c r="D1370" s="214" t="s">
        <v>3247</v>
      </c>
      <c r="E1370" s="235">
        <v>2718.6</v>
      </c>
      <c r="F1370" s="35">
        <v>41780</v>
      </c>
      <c r="G1370" s="56">
        <v>2718.6</v>
      </c>
      <c r="H1370" s="243">
        <f t="shared" si="22"/>
        <v>0</v>
      </c>
      <c r="I1370" s="214" t="s">
        <v>162</v>
      </c>
    </row>
    <row r="1371" spans="1:9" x14ac:dyDescent="0.25">
      <c r="A1371" s="216"/>
      <c r="B1371" s="212" t="s">
        <v>1942</v>
      </c>
      <c r="C1371" s="253" t="s">
        <v>3213</v>
      </c>
      <c r="D1371" s="214" t="s">
        <v>168</v>
      </c>
      <c r="E1371" s="235">
        <v>13493.1</v>
      </c>
      <c r="F1371" s="39" t="s">
        <v>3248</v>
      </c>
      <c r="G1371" s="56">
        <v>13493.1</v>
      </c>
      <c r="H1371" s="243">
        <f t="shared" si="22"/>
        <v>0</v>
      </c>
      <c r="I1371" s="214" t="s">
        <v>162</v>
      </c>
    </row>
    <row r="1372" spans="1:9" x14ac:dyDescent="0.25">
      <c r="A1372" s="216"/>
      <c r="B1372" s="212" t="s">
        <v>1943</v>
      </c>
      <c r="C1372" s="253" t="s">
        <v>3213</v>
      </c>
      <c r="D1372" s="214" t="s">
        <v>168</v>
      </c>
      <c r="E1372" s="235">
        <v>14269.05</v>
      </c>
      <c r="F1372" s="39" t="s">
        <v>3249</v>
      </c>
      <c r="G1372" s="56">
        <v>14269.05</v>
      </c>
      <c r="H1372" s="243">
        <f t="shared" si="22"/>
        <v>0</v>
      </c>
      <c r="I1372" s="214" t="s">
        <v>162</v>
      </c>
    </row>
    <row r="1373" spans="1:9" x14ac:dyDescent="0.25">
      <c r="A1373" s="216"/>
      <c r="B1373" s="212" t="s">
        <v>1944</v>
      </c>
      <c r="C1373" s="253" t="s">
        <v>3213</v>
      </c>
      <c r="D1373" s="214" t="s">
        <v>434</v>
      </c>
      <c r="E1373" s="235">
        <v>3326.5</v>
      </c>
      <c r="F1373" s="35">
        <v>41778</v>
      </c>
      <c r="G1373" s="44">
        <v>3326.5</v>
      </c>
      <c r="H1373" s="243">
        <f t="shared" si="22"/>
        <v>0</v>
      </c>
      <c r="I1373" s="214"/>
    </row>
    <row r="1374" spans="1:9" x14ac:dyDescent="0.25">
      <c r="A1374" s="216"/>
      <c r="B1374" s="212" t="s">
        <v>1945</v>
      </c>
      <c r="C1374" s="253" t="s">
        <v>3213</v>
      </c>
      <c r="D1374" s="214" t="s">
        <v>358</v>
      </c>
      <c r="E1374" s="235">
        <v>47975</v>
      </c>
      <c r="F1374" s="35">
        <v>41783</v>
      </c>
      <c r="G1374" s="44">
        <v>47975</v>
      </c>
      <c r="H1374" s="243">
        <f t="shared" si="22"/>
        <v>0</v>
      </c>
      <c r="I1374" s="214" t="s">
        <v>162</v>
      </c>
    </row>
    <row r="1375" spans="1:9" x14ac:dyDescent="0.25">
      <c r="A1375" s="216"/>
      <c r="B1375" s="212" t="s">
        <v>1947</v>
      </c>
      <c r="C1375" s="253" t="s">
        <v>3213</v>
      </c>
      <c r="D1375" s="214" t="s">
        <v>358</v>
      </c>
      <c r="E1375" s="235">
        <v>7702.5</v>
      </c>
      <c r="F1375" s="35">
        <v>41783</v>
      </c>
      <c r="G1375" s="44">
        <v>7702.5</v>
      </c>
      <c r="H1375" s="243">
        <f t="shared" si="22"/>
        <v>0</v>
      </c>
      <c r="I1375" s="214" t="s">
        <v>162</v>
      </c>
    </row>
    <row r="1376" spans="1:9" x14ac:dyDescent="0.25">
      <c r="A1376" s="216"/>
      <c r="B1376" s="212" t="s">
        <v>1948</v>
      </c>
      <c r="C1376" s="253" t="s">
        <v>3213</v>
      </c>
      <c r="D1376" s="214" t="s">
        <v>22</v>
      </c>
      <c r="E1376" s="235">
        <v>16595.2</v>
      </c>
      <c r="F1376" s="35">
        <v>41780</v>
      </c>
      <c r="G1376" s="44">
        <v>16595.2</v>
      </c>
      <c r="H1376" s="243">
        <f t="shared" si="22"/>
        <v>0</v>
      </c>
      <c r="I1376" s="214" t="s">
        <v>162</v>
      </c>
    </row>
    <row r="1377" spans="1:9" x14ac:dyDescent="0.25">
      <c r="A1377" s="216"/>
      <c r="B1377" s="212" t="s">
        <v>1949</v>
      </c>
      <c r="C1377" s="253" t="s">
        <v>3213</v>
      </c>
      <c r="D1377" s="214" t="s">
        <v>269</v>
      </c>
      <c r="E1377" s="235">
        <v>6391</v>
      </c>
      <c r="F1377" s="35">
        <v>41780</v>
      </c>
      <c r="G1377" s="44">
        <v>6391</v>
      </c>
      <c r="H1377" s="243">
        <f t="shared" si="22"/>
        <v>0</v>
      </c>
      <c r="I1377" s="214" t="s">
        <v>162</v>
      </c>
    </row>
    <row r="1378" spans="1:9" x14ac:dyDescent="0.25">
      <c r="A1378" s="216"/>
      <c r="B1378" s="212" t="s">
        <v>1950</v>
      </c>
      <c r="C1378" s="253" t="s">
        <v>3213</v>
      </c>
      <c r="D1378" s="214" t="s">
        <v>250</v>
      </c>
      <c r="E1378" s="235">
        <v>4151</v>
      </c>
      <c r="F1378" s="35">
        <v>41780</v>
      </c>
      <c r="G1378" s="56">
        <v>4151</v>
      </c>
      <c r="H1378" s="243">
        <f t="shared" si="22"/>
        <v>0</v>
      </c>
      <c r="I1378" s="214" t="s">
        <v>162</v>
      </c>
    </row>
    <row r="1379" spans="1:9" x14ac:dyDescent="0.25">
      <c r="A1379" s="216"/>
      <c r="B1379" s="212" t="s">
        <v>1952</v>
      </c>
      <c r="C1379" s="253" t="s">
        <v>3213</v>
      </c>
      <c r="D1379" s="214" t="s">
        <v>175</v>
      </c>
      <c r="E1379" s="235">
        <v>11266.2</v>
      </c>
      <c r="F1379" s="38" t="s">
        <v>3250</v>
      </c>
      <c r="G1379" s="56">
        <v>11266.2</v>
      </c>
      <c r="H1379" s="243">
        <f t="shared" si="22"/>
        <v>0</v>
      </c>
      <c r="I1379" s="214" t="s">
        <v>162</v>
      </c>
    </row>
    <row r="1380" spans="1:9" x14ac:dyDescent="0.25">
      <c r="A1380" s="216"/>
      <c r="B1380" s="212" t="s">
        <v>1953</v>
      </c>
      <c r="C1380" s="253" t="s">
        <v>3213</v>
      </c>
      <c r="D1380" s="214" t="s">
        <v>175</v>
      </c>
      <c r="E1380" s="235">
        <v>18717</v>
      </c>
      <c r="F1380" s="38" t="s">
        <v>3250</v>
      </c>
      <c r="G1380" s="56">
        <v>18717</v>
      </c>
      <c r="H1380" s="243">
        <f t="shared" si="22"/>
        <v>0</v>
      </c>
      <c r="I1380" s="214" t="s">
        <v>162</v>
      </c>
    </row>
    <row r="1381" spans="1:9" x14ac:dyDescent="0.25">
      <c r="A1381" s="216"/>
      <c r="B1381" s="212" t="s">
        <v>1954</v>
      </c>
      <c r="C1381" s="253" t="s">
        <v>3213</v>
      </c>
      <c r="D1381" s="214" t="s">
        <v>435</v>
      </c>
      <c r="E1381" s="235">
        <v>7701.1</v>
      </c>
      <c r="F1381" s="39" t="s">
        <v>3251</v>
      </c>
      <c r="G1381" s="44">
        <v>7701.1</v>
      </c>
      <c r="H1381" s="243">
        <f t="shared" si="22"/>
        <v>0</v>
      </c>
      <c r="I1381" s="214"/>
    </row>
    <row r="1382" spans="1:9" x14ac:dyDescent="0.25">
      <c r="A1382" s="216"/>
      <c r="B1382" s="212" t="s">
        <v>1955</v>
      </c>
      <c r="C1382" s="253" t="s">
        <v>3213</v>
      </c>
      <c r="D1382" s="214" t="s">
        <v>533</v>
      </c>
      <c r="E1382" s="235">
        <v>162</v>
      </c>
      <c r="F1382" s="35">
        <v>41778</v>
      </c>
      <c r="G1382" s="44">
        <v>162</v>
      </c>
      <c r="H1382" s="243">
        <f t="shared" si="22"/>
        <v>0</v>
      </c>
      <c r="I1382" s="214"/>
    </row>
    <row r="1383" spans="1:9" x14ac:dyDescent="0.25">
      <c r="A1383" s="216">
        <v>41779</v>
      </c>
      <c r="B1383" s="212" t="s">
        <v>1957</v>
      </c>
      <c r="C1383" s="253" t="s">
        <v>3213</v>
      </c>
      <c r="D1383" s="214" t="s">
        <v>666</v>
      </c>
      <c r="E1383" s="235">
        <v>12091</v>
      </c>
      <c r="F1383" s="35">
        <v>41779</v>
      </c>
      <c r="G1383" s="44">
        <v>12091</v>
      </c>
      <c r="H1383" s="243">
        <f t="shared" si="22"/>
        <v>0</v>
      </c>
      <c r="I1383" s="214"/>
    </row>
    <row r="1384" spans="1:9" x14ac:dyDescent="0.25">
      <c r="A1384" s="216"/>
      <c r="B1384" s="212" t="s">
        <v>1958</v>
      </c>
      <c r="C1384" s="253" t="s">
        <v>3213</v>
      </c>
      <c r="D1384" s="220" t="s">
        <v>3114</v>
      </c>
      <c r="E1384" s="241">
        <v>0</v>
      </c>
      <c r="F1384" s="35"/>
      <c r="G1384" s="44"/>
      <c r="H1384" s="243">
        <f t="shared" si="22"/>
        <v>0</v>
      </c>
      <c r="I1384" s="58" t="s">
        <v>3252</v>
      </c>
    </row>
    <row r="1385" spans="1:9" x14ac:dyDescent="0.25">
      <c r="A1385" s="216"/>
      <c r="B1385" s="212" t="s">
        <v>1959</v>
      </c>
      <c r="C1385" s="253" t="s">
        <v>3213</v>
      </c>
      <c r="D1385" s="214" t="s">
        <v>272</v>
      </c>
      <c r="E1385" s="235">
        <v>6681</v>
      </c>
      <c r="F1385" s="340" t="s">
        <v>3253</v>
      </c>
      <c r="G1385" s="245">
        <v>6681</v>
      </c>
      <c r="H1385" s="243">
        <f t="shared" si="22"/>
        <v>0</v>
      </c>
      <c r="I1385" s="214" t="s">
        <v>162</v>
      </c>
    </row>
    <row r="1386" spans="1:9" x14ac:dyDescent="0.25">
      <c r="A1386" s="216"/>
      <c r="B1386" s="212" t="s">
        <v>1960</v>
      </c>
      <c r="C1386" s="253" t="s">
        <v>3213</v>
      </c>
      <c r="D1386" s="214" t="s">
        <v>63</v>
      </c>
      <c r="E1386" s="235">
        <v>1862.4</v>
      </c>
      <c r="F1386" s="35">
        <v>41779</v>
      </c>
      <c r="G1386" s="44">
        <v>1862.4</v>
      </c>
      <c r="H1386" s="243">
        <f t="shared" si="22"/>
        <v>0</v>
      </c>
      <c r="I1386" s="214" t="s">
        <v>21</v>
      </c>
    </row>
    <row r="1387" spans="1:9" x14ac:dyDescent="0.25">
      <c r="A1387" s="216"/>
      <c r="B1387" s="212" t="s">
        <v>1961</v>
      </c>
      <c r="C1387" s="253" t="s">
        <v>3213</v>
      </c>
      <c r="D1387" s="214" t="s">
        <v>14</v>
      </c>
      <c r="E1387" s="235">
        <v>2400</v>
      </c>
      <c r="F1387" s="35">
        <v>41779</v>
      </c>
      <c r="G1387" s="44">
        <v>2400</v>
      </c>
      <c r="H1387" s="243">
        <f t="shared" si="22"/>
        <v>0</v>
      </c>
      <c r="I1387" s="58" t="s">
        <v>21</v>
      </c>
    </row>
    <row r="1388" spans="1:9" x14ac:dyDescent="0.25">
      <c r="A1388" s="216"/>
      <c r="B1388" s="212" t="s">
        <v>1962</v>
      </c>
      <c r="C1388" s="253" t="s">
        <v>3213</v>
      </c>
      <c r="D1388" s="214" t="s">
        <v>99</v>
      </c>
      <c r="E1388" s="235">
        <v>871</v>
      </c>
      <c r="F1388" s="35">
        <v>41780</v>
      </c>
      <c r="G1388" s="44">
        <v>871</v>
      </c>
      <c r="H1388" s="243">
        <f t="shared" si="22"/>
        <v>0</v>
      </c>
      <c r="I1388" s="214" t="s">
        <v>27</v>
      </c>
    </row>
    <row r="1389" spans="1:9" x14ac:dyDescent="0.25">
      <c r="A1389" s="211"/>
      <c r="B1389" s="212" t="s">
        <v>1963</v>
      </c>
      <c r="C1389" s="253" t="s">
        <v>3213</v>
      </c>
      <c r="D1389" s="214" t="s">
        <v>62</v>
      </c>
      <c r="E1389" s="235">
        <v>7844</v>
      </c>
      <c r="F1389" s="35">
        <v>41780</v>
      </c>
      <c r="G1389" s="44">
        <v>7844</v>
      </c>
      <c r="H1389" s="243">
        <f t="shared" si="22"/>
        <v>0</v>
      </c>
      <c r="I1389" s="214" t="s">
        <v>12</v>
      </c>
    </row>
    <row r="1390" spans="1:9" x14ac:dyDescent="0.25">
      <c r="A1390" s="211"/>
      <c r="B1390" s="212" t="s">
        <v>1964</v>
      </c>
      <c r="C1390" s="253" t="s">
        <v>3213</v>
      </c>
      <c r="D1390" s="214" t="s">
        <v>3254</v>
      </c>
      <c r="E1390" s="235">
        <v>13793</v>
      </c>
      <c r="F1390" s="35">
        <v>41782</v>
      </c>
      <c r="G1390" s="44">
        <v>13793</v>
      </c>
      <c r="H1390" s="243">
        <f t="shared" si="22"/>
        <v>0</v>
      </c>
      <c r="I1390" s="214" t="s">
        <v>30</v>
      </c>
    </row>
    <row r="1391" spans="1:9" x14ac:dyDescent="0.25">
      <c r="A1391" s="261"/>
      <c r="B1391" s="212" t="s">
        <v>1965</v>
      </c>
      <c r="C1391" s="253" t="s">
        <v>3213</v>
      </c>
      <c r="D1391" s="214" t="s">
        <v>28</v>
      </c>
      <c r="E1391" s="235">
        <v>9802</v>
      </c>
      <c r="F1391" s="35">
        <v>41779</v>
      </c>
      <c r="G1391" s="44">
        <v>9802</v>
      </c>
      <c r="H1391" s="243">
        <f t="shared" si="22"/>
        <v>0</v>
      </c>
      <c r="I1391" s="214"/>
    </row>
    <row r="1392" spans="1:9" x14ac:dyDescent="0.25">
      <c r="A1392" s="216"/>
      <c r="B1392" s="212" t="s">
        <v>1966</v>
      </c>
      <c r="C1392" s="253" t="s">
        <v>3213</v>
      </c>
      <c r="D1392" s="214" t="s">
        <v>8</v>
      </c>
      <c r="E1392" s="235">
        <v>393</v>
      </c>
      <c r="F1392" s="35">
        <v>41779</v>
      </c>
      <c r="G1392" s="44">
        <v>393</v>
      </c>
      <c r="H1392" s="243">
        <f t="shared" si="22"/>
        <v>0</v>
      </c>
      <c r="I1392" s="214"/>
    </row>
    <row r="1393" spans="1:9" x14ac:dyDescent="0.25">
      <c r="A1393" s="216"/>
      <c r="B1393" s="212" t="s">
        <v>1967</v>
      </c>
      <c r="C1393" s="253" t="s">
        <v>3213</v>
      </c>
      <c r="D1393" s="214" t="s">
        <v>501</v>
      </c>
      <c r="E1393" s="235">
        <v>2541</v>
      </c>
      <c r="F1393" s="35">
        <v>41779</v>
      </c>
      <c r="G1393" s="44">
        <v>2541</v>
      </c>
      <c r="H1393" s="243">
        <f t="shared" si="22"/>
        <v>0</v>
      </c>
      <c r="I1393" s="214"/>
    </row>
    <row r="1394" spans="1:9" x14ac:dyDescent="0.25">
      <c r="A1394" s="216"/>
      <c r="B1394" s="212" t="s">
        <v>1968</v>
      </c>
      <c r="C1394" s="253" t="s">
        <v>3213</v>
      </c>
      <c r="D1394" s="214" t="s">
        <v>123</v>
      </c>
      <c r="E1394" s="235">
        <v>3099.5</v>
      </c>
      <c r="F1394" s="39" t="s">
        <v>3255</v>
      </c>
      <c r="G1394" s="44">
        <v>3099.5</v>
      </c>
      <c r="H1394" s="243">
        <f t="shared" si="22"/>
        <v>0</v>
      </c>
      <c r="I1394" s="214"/>
    </row>
    <row r="1395" spans="1:9" x14ac:dyDescent="0.25">
      <c r="A1395" s="216"/>
      <c r="B1395" s="212" t="s">
        <v>1969</v>
      </c>
      <c r="C1395" s="253" t="s">
        <v>3213</v>
      </c>
      <c r="D1395" s="214" t="s">
        <v>55</v>
      </c>
      <c r="E1395" s="235">
        <v>8462.5</v>
      </c>
      <c r="F1395" s="35">
        <v>41779</v>
      </c>
      <c r="G1395" s="44">
        <v>8462.5</v>
      </c>
      <c r="H1395" s="243">
        <f t="shared" si="22"/>
        <v>0</v>
      </c>
      <c r="I1395" s="214"/>
    </row>
    <row r="1396" spans="1:9" x14ac:dyDescent="0.25">
      <c r="A1396" s="216"/>
      <c r="B1396" s="212" t="s">
        <v>1970</v>
      </c>
      <c r="C1396" s="253" t="s">
        <v>3213</v>
      </c>
      <c r="D1396" s="214" t="s">
        <v>260</v>
      </c>
      <c r="E1396" s="235">
        <v>1788</v>
      </c>
      <c r="F1396" s="35">
        <v>41779</v>
      </c>
      <c r="G1396" s="44">
        <v>1788</v>
      </c>
      <c r="H1396" s="243">
        <f t="shared" si="22"/>
        <v>0</v>
      </c>
      <c r="I1396" s="214" t="s">
        <v>12</v>
      </c>
    </row>
    <row r="1397" spans="1:9" x14ac:dyDescent="0.25">
      <c r="A1397" s="216"/>
      <c r="B1397" s="212" t="s">
        <v>1972</v>
      </c>
      <c r="C1397" s="253" t="s">
        <v>3213</v>
      </c>
      <c r="D1397" s="214" t="s">
        <v>2582</v>
      </c>
      <c r="E1397" s="235">
        <v>878.5</v>
      </c>
      <c r="F1397" s="38" t="s">
        <v>3256</v>
      </c>
      <c r="G1397" s="44">
        <v>878.5</v>
      </c>
      <c r="H1397" s="243">
        <f t="shared" si="22"/>
        <v>0</v>
      </c>
      <c r="I1397" s="214" t="s">
        <v>12</v>
      </c>
    </row>
    <row r="1398" spans="1:9" x14ac:dyDescent="0.25">
      <c r="A1398" s="216"/>
      <c r="B1398" s="212" t="s">
        <v>1973</v>
      </c>
      <c r="C1398" s="253" t="s">
        <v>3213</v>
      </c>
      <c r="D1398" s="214" t="s">
        <v>349</v>
      </c>
      <c r="E1398" s="235">
        <v>2279.5</v>
      </c>
      <c r="F1398" s="35">
        <v>41779</v>
      </c>
      <c r="G1398" s="44">
        <v>2279.5</v>
      </c>
      <c r="H1398" s="243">
        <f t="shared" si="22"/>
        <v>0</v>
      </c>
      <c r="I1398" s="214"/>
    </row>
    <row r="1399" spans="1:9" x14ac:dyDescent="0.25">
      <c r="A1399" s="216"/>
      <c r="B1399" s="212" t="s">
        <v>1974</v>
      </c>
      <c r="C1399" s="253" t="s">
        <v>3213</v>
      </c>
      <c r="D1399" s="214" t="s">
        <v>119</v>
      </c>
      <c r="E1399" s="235">
        <v>2563.5</v>
      </c>
      <c r="F1399" s="35">
        <v>41779</v>
      </c>
      <c r="G1399" s="44">
        <v>2563.5</v>
      </c>
      <c r="H1399" s="243">
        <f t="shared" si="22"/>
        <v>0</v>
      </c>
      <c r="I1399" s="214" t="s">
        <v>12</v>
      </c>
    </row>
    <row r="1400" spans="1:9" x14ac:dyDescent="0.25">
      <c r="A1400" s="216"/>
      <c r="B1400" s="212" t="s">
        <v>1975</v>
      </c>
      <c r="C1400" s="253" t="s">
        <v>3213</v>
      </c>
      <c r="D1400" s="214" t="s">
        <v>206</v>
      </c>
      <c r="E1400" s="235">
        <v>675</v>
      </c>
      <c r="F1400" s="35">
        <v>41780</v>
      </c>
      <c r="G1400" s="44">
        <v>675</v>
      </c>
      <c r="H1400" s="243">
        <f t="shared" si="22"/>
        <v>0</v>
      </c>
      <c r="I1400" s="214" t="s">
        <v>30</v>
      </c>
    </row>
    <row r="1401" spans="1:9" x14ac:dyDescent="0.25">
      <c r="A1401" s="216"/>
      <c r="B1401" s="212" t="s">
        <v>1977</v>
      </c>
      <c r="C1401" s="253" t="s">
        <v>3213</v>
      </c>
      <c r="D1401" s="214" t="s">
        <v>32</v>
      </c>
      <c r="E1401" s="235">
        <v>14364</v>
      </c>
      <c r="F1401" s="35">
        <v>41780</v>
      </c>
      <c r="G1401" s="44">
        <v>14364</v>
      </c>
      <c r="H1401" s="243">
        <f t="shared" si="22"/>
        <v>0</v>
      </c>
      <c r="I1401" s="214" t="s">
        <v>30</v>
      </c>
    </row>
    <row r="1402" spans="1:9" x14ac:dyDescent="0.25">
      <c r="A1402" s="216"/>
      <c r="B1402" s="212" t="s">
        <v>1978</v>
      </c>
      <c r="C1402" s="253" t="s">
        <v>3213</v>
      </c>
      <c r="D1402" s="214" t="s">
        <v>1782</v>
      </c>
      <c r="E1402" s="235">
        <v>821</v>
      </c>
      <c r="F1402" s="35">
        <v>41780</v>
      </c>
      <c r="G1402" s="44">
        <v>821</v>
      </c>
      <c r="H1402" s="243">
        <f t="shared" si="22"/>
        <v>0</v>
      </c>
      <c r="I1402" s="214" t="s">
        <v>30</v>
      </c>
    </row>
    <row r="1403" spans="1:9" x14ac:dyDescent="0.25">
      <c r="A1403" s="216"/>
      <c r="B1403" s="212" t="s">
        <v>1980</v>
      </c>
      <c r="C1403" s="253" t="s">
        <v>3213</v>
      </c>
      <c r="D1403" s="214" t="s">
        <v>183</v>
      </c>
      <c r="E1403" s="235">
        <v>5724</v>
      </c>
      <c r="F1403" s="35">
        <v>41781</v>
      </c>
      <c r="G1403" s="44">
        <v>5724</v>
      </c>
      <c r="H1403" s="243">
        <f t="shared" si="22"/>
        <v>0</v>
      </c>
      <c r="I1403" s="214" t="s">
        <v>30</v>
      </c>
    </row>
    <row r="1404" spans="1:9" x14ac:dyDescent="0.25">
      <c r="A1404" s="216"/>
      <c r="B1404" s="212" t="s">
        <v>1981</v>
      </c>
      <c r="C1404" s="253" t="s">
        <v>3213</v>
      </c>
      <c r="D1404" s="214" t="s">
        <v>338</v>
      </c>
      <c r="E1404" s="235">
        <v>269.5</v>
      </c>
      <c r="F1404" s="35">
        <v>41780</v>
      </c>
      <c r="G1404" s="44">
        <v>269.5</v>
      </c>
      <c r="H1404" s="243">
        <f t="shared" si="22"/>
        <v>0</v>
      </c>
      <c r="I1404" s="214" t="s">
        <v>30</v>
      </c>
    </row>
    <row r="1405" spans="1:9" x14ac:dyDescent="0.25">
      <c r="A1405" s="216"/>
      <c r="B1405" s="212" t="s">
        <v>1982</v>
      </c>
      <c r="C1405" s="253" t="s">
        <v>3213</v>
      </c>
      <c r="D1405" s="214" t="s">
        <v>47</v>
      </c>
      <c r="E1405" s="235">
        <v>3401</v>
      </c>
      <c r="F1405" s="35">
        <v>41780</v>
      </c>
      <c r="G1405" s="44">
        <v>3401</v>
      </c>
      <c r="H1405" s="243">
        <f t="shared" si="22"/>
        <v>0</v>
      </c>
      <c r="I1405" s="214" t="s">
        <v>30</v>
      </c>
    </row>
    <row r="1406" spans="1:9" x14ac:dyDescent="0.25">
      <c r="A1406" s="216"/>
      <c r="B1406" s="212" t="s">
        <v>1984</v>
      </c>
      <c r="C1406" s="253" t="s">
        <v>3213</v>
      </c>
      <c r="D1406" s="214" t="s">
        <v>58</v>
      </c>
      <c r="E1406" s="235">
        <v>4713</v>
      </c>
      <c r="F1406" s="35">
        <v>41780</v>
      </c>
      <c r="G1406" s="44">
        <v>4713</v>
      </c>
      <c r="H1406" s="243">
        <f t="shared" si="22"/>
        <v>0</v>
      </c>
      <c r="I1406" s="214" t="s">
        <v>30</v>
      </c>
    </row>
    <row r="1407" spans="1:9" x14ac:dyDescent="0.25">
      <c r="A1407" s="216"/>
      <c r="B1407" s="212" t="s">
        <v>1985</v>
      </c>
      <c r="C1407" s="253" t="s">
        <v>3213</v>
      </c>
      <c r="D1407" s="214" t="s">
        <v>8</v>
      </c>
      <c r="E1407" s="235">
        <v>919</v>
      </c>
      <c r="F1407" s="35">
        <v>41779</v>
      </c>
      <c r="G1407" s="44">
        <v>919</v>
      </c>
      <c r="H1407" s="243">
        <f t="shared" si="22"/>
        <v>0</v>
      </c>
      <c r="I1407" s="214"/>
    </row>
    <row r="1408" spans="1:9" x14ac:dyDescent="0.25">
      <c r="A1408" s="216"/>
      <c r="B1408" s="212" t="s">
        <v>1986</v>
      </c>
      <c r="C1408" s="253" t="s">
        <v>3213</v>
      </c>
      <c r="D1408" s="214" t="s">
        <v>58</v>
      </c>
      <c r="E1408" s="235">
        <v>3288.5</v>
      </c>
      <c r="F1408" s="35">
        <v>41780</v>
      </c>
      <c r="G1408" s="44">
        <v>3288.5</v>
      </c>
      <c r="H1408" s="243">
        <f t="shared" si="22"/>
        <v>0</v>
      </c>
      <c r="I1408" s="214" t="s">
        <v>30</v>
      </c>
    </row>
    <row r="1409" spans="1:9" x14ac:dyDescent="0.25">
      <c r="A1409" s="216"/>
      <c r="B1409" s="212" t="s">
        <v>1987</v>
      </c>
      <c r="C1409" s="253" t="s">
        <v>3213</v>
      </c>
      <c r="D1409" s="214" t="s">
        <v>29</v>
      </c>
      <c r="E1409" s="235">
        <v>2689</v>
      </c>
      <c r="F1409" s="35">
        <v>41780</v>
      </c>
      <c r="G1409" s="44">
        <v>2689</v>
      </c>
      <c r="H1409" s="243">
        <f t="shared" si="22"/>
        <v>0</v>
      </c>
      <c r="I1409" s="214" t="s">
        <v>30</v>
      </c>
    </row>
    <row r="1410" spans="1:9" x14ac:dyDescent="0.25">
      <c r="A1410" s="216"/>
      <c r="B1410" s="212" t="s">
        <v>1988</v>
      </c>
      <c r="C1410" s="253" t="s">
        <v>3213</v>
      </c>
      <c r="D1410" s="214" t="s">
        <v>163</v>
      </c>
      <c r="E1410" s="235">
        <v>3182.5</v>
      </c>
      <c r="F1410" s="35">
        <v>41779</v>
      </c>
      <c r="G1410" s="44">
        <v>3182.5</v>
      </c>
      <c r="H1410" s="243">
        <f t="shared" si="22"/>
        <v>0</v>
      </c>
      <c r="I1410" s="214"/>
    </row>
    <row r="1411" spans="1:9" x14ac:dyDescent="0.25">
      <c r="A1411" s="216"/>
      <c r="B1411" s="212" t="s">
        <v>1989</v>
      </c>
      <c r="C1411" s="253" t="s">
        <v>3213</v>
      </c>
      <c r="D1411" s="214" t="s">
        <v>22</v>
      </c>
      <c r="E1411" s="235">
        <v>2411</v>
      </c>
      <c r="F1411" s="35">
        <v>41779</v>
      </c>
      <c r="G1411" s="44">
        <v>2411</v>
      </c>
      <c r="H1411" s="243">
        <f t="shared" si="22"/>
        <v>0</v>
      </c>
      <c r="I1411" s="214"/>
    </row>
    <row r="1412" spans="1:9" x14ac:dyDescent="0.25">
      <c r="A1412" s="216"/>
      <c r="B1412" s="212" t="s">
        <v>1990</v>
      </c>
      <c r="C1412" s="253" t="s">
        <v>3213</v>
      </c>
      <c r="D1412" s="214" t="s">
        <v>130</v>
      </c>
      <c r="E1412" s="235">
        <v>6693.5</v>
      </c>
      <c r="F1412" s="35">
        <v>41782</v>
      </c>
      <c r="G1412" s="44">
        <v>6693.5</v>
      </c>
      <c r="H1412" s="243">
        <f t="shared" si="22"/>
        <v>0</v>
      </c>
      <c r="I1412" s="214" t="s">
        <v>21</v>
      </c>
    </row>
    <row r="1413" spans="1:9" x14ac:dyDescent="0.25">
      <c r="A1413" s="216"/>
      <c r="B1413" s="212" t="s">
        <v>1991</v>
      </c>
      <c r="C1413" s="253" t="s">
        <v>3213</v>
      </c>
      <c r="D1413" s="214" t="s">
        <v>366</v>
      </c>
      <c r="E1413" s="235">
        <v>2314</v>
      </c>
      <c r="F1413" s="35">
        <v>41779</v>
      </c>
      <c r="G1413" s="44">
        <v>2314</v>
      </c>
      <c r="H1413" s="243">
        <f t="shared" si="22"/>
        <v>0</v>
      </c>
      <c r="I1413" s="214" t="s">
        <v>21</v>
      </c>
    </row>
    <row r="1414" spans="1:9" x14ac:dyDescent="0.25">
      <c r="A1414" s="216"/>
      <c r="B1414" s="212" t="s">
        <v>1993</v>
      </c>
      <c r="C1414" s="253" t="s">
        <v>3213</v>
      </c>
      <c r="D1414" s="214" t="s">
        <v>3257</v>
      </c>
      <c r="E1414" s="235">
        <v>9480</v>
      </c>
      <c r="F1414" s="38" t="s">
        <v>3258</v>
      </c>
      <c r="G1414" s="44">
        <v>9480</v>
      </c>
      <c r="H1414" s="243">
        <f t="shared" si="22"/>
        <v>0</v>
      </c>
      <c r="I1414" s="214" t="s">
        <v>21</v>
      </c>
    </row>
    <row r="1415" spans="1:9" x14ac:dyDescent="0.25">
      <c r="A1415" s="216"/>
      <c r="B1415" s="212" t="s">
        <v>1995</v>
      </c>
      <c r="C1415" s="253" t="s">
        <v>3213</v>
      </c>
      <c r="D1415" s="214" t="s">
        <v>8</v>
      </c>
      <c r="E1415" s="235">
        <v>470</v>
      </c>
      <c r="F1415" s="35">
        <v>41779</v>
      </c>
      <c r="G1415" s="44">
        <v>470</v>
      </c>
      <c r="H1415" s="243">
        <f t="shared" ref="H1415:H1478" si="23">E1415-G1415</f>
        <v>0</v>
      </c>
      <c r="I1415" s="214"/>
    </row>
    <row r="1416" spans="1:9" x14ac:dyDescent="0.25">
      <c r="A1416" s="216"/>
      <c r="B1416" s="212" t="s">
        <v>1996</v>
      </c>
      <c r="C1416" s="253" t="s">
        <v>3213</v>
      </c>
      <c r="D1416" s="214" t="s">
        <v>115</v>
      </c>
      <c r="E1416" s="235">
        <v>846.5</v>
      </c>
      <c r="F1416" s="35">
        <v>41779</v>
      </c>
      <c r="G1416" s="44">
        <v>846.5</v>
      </c>
      <c r="H1416" s="243">
        <f t="shared" si="23"/>
        <v>0</v>
      </c>
      <c r="I1416" s="214"/>
    </row>
    <row r="1417" spans="1:9" x14ac:dyDescent="0.25">
      <c r="A1417" s="216"/>
      <c r="B1417" s="212" t="s">
        <v>1998</v>
      </c>
      <c r="C1417" s="253" t="s">
        <v>3213</v>
      </c>
      <c r="D1417" s="214" t="s">
        <v>8</v>
      </c>
      <c r="E1417" s="235">
        <v>626.5</v>
      </c>
      <c r="F1417" s="35">
        <v>41779</v>
      </c>
      <c r="G1417" s="44">
        <v>626.5</v>
      </c>
      <c r="H1417" s="243">
        <f t="shared" si="23"/>
        <v>0</v>
      </c>
      <c r="I1417" s="214"/>
    </row>
    <row r="1418" spans="1:9" x14ac:dyDescent="0.25">
      <c r="A1418" s="216"/>
      <c r="B1418" s="212" t="s">
        <v>2000</v>
      </c>
      <c r="C1418" s="253" t="s">
        <v>3213</v>
      </c>
      <c r="D1418" s="214" t="s">
        <v>51</v>
      </c>
      <c r="E1418" s="235">
        <v>1224.5</v>
      </c>
      <c r="F1418" s="39" t="s">
        <v>3259</v>
      </c>
      <c r="G1418" s="44">
        <v>1224.5</v>
      </c>
      <c r="H1418" s="243">
        <f t="shared" si="23"/>
        <v>0</v>
      </c>
      <c r="I1418" s="214"/>
    </row>
    <row r="1419" spans="1:9" x14ac:dyDescent="0.25">
      <c r="A1419" s="216"/>
      <c r="B1419" s="212" t="s">
        <v>2001</v>
      </c>
      <c r="C1419" s="253" t="s">
        <v>3213</v>
      </c>
      <c r="D1419" s="214" t="s">
        <v>771</v>
      </c>
      <c r="E1419" s="235">
        <v>4191.5</v>
      </c>
      <c r="F1419" s="35">
        <v>41779</v>
      </c>
      <c r="G1419" s="44">
        <v>4191.5</v>
      </c>
      <c r="H1419" s="243">
        <f t="shared" si="23"/>
        <v>0</v>
      </c>
      <c r="I1419" s="214"/>
    </row>
    <row r="1420" spans="1:9" x14ac:dyDescent="0.25">
      <c r="A1420" s="216"/>
      <c r="B1420" s="212" t="s">
        <v>2002</v>
      </c>
      <c r="C1420" s="253" t="s">
        <v>3213</v>
      </c>
      <c r="D1420" s="214" t="s">
        <v>66</v>
      </c>
      <c r="E1420" s="235">
        <v>1500</v>
      </c>
      <c r="F1420" s="35">
        <v>41779</v>
      </c>
      <c r="G1420" s="44">
        <v>1500</v>
      </c>
      <c r="H1420" s="243">
        <f t="shared" si="23"/>
        <v>0</v>
      </c>
      <c r="I1420" s="214" t="s">
        <v>3260</v>
      </c>
    </row>
    <row r="1421" spans="1:9" x14ac:dyDescent="0.25">
      <c r="A1421" s="216"/>
      <c r="B1421" s="212" t="s">
        <v>2004</v>
      </c>
      <c r="C1421" s="253" t="s">
        <v>3213</v>
      </c>
      <c r="D1421" s="214" t="s">
        <v>3261</v>
      </c>
      <c r="E1421" s="235">
        <v>2558.6</v>
      </c>
      <c r="F1421" s="35">
        <v>41779</v>
      </c>
      <c r="G1421" s="44">
        <v>2558.6</v>
      </c>
      <c r="H1421" s="243">
        <f t="shared" si="23"/>
        <v>0</v>
      </c>
      <c r="I1421" s="214"/>
    </row>
    <row r="1422" spans="1:9" x14ac:dyDescent="0.25">
      <c r="A1422" s="216"/>
      <c r="B1422" s="212" t="s">
        <v>2006</v>
      </c>
      <c r="C1422" s="253" t="s">
        <v>3213</v>
      </c>
      <c r="D1422" s="214" t="s">
        <v>8</v>
      </c>
      <c r="E1422" s="235">
        <v>441</v>
      </c>
      <c r="F1422" s="35">
        <v>41779</v>
      </c>
      <c r="G1422" s="44">
        <v>441</v>
      </c>
      <c r="H1422" s="243">
        <f t="shared" si="23"/>
        <v>0</v>
      </c>
      <c r="I1422" s="214"/>
    </row>
    <row r="1423" spans="1:9" x14ac:dyDescent="0.25">
      <c r="A1423" s="216"/>
      <c r="B1423" s="212" t="s">
        <v>2008</v>
      </c>
      <c r="C1423" s="253" t="s">
        <v>3213</v>
      </c>
      <c r="D1423" s="214" t="s">
        <v>16</v>
      </c>
      <c r="E1423" s="235">
        <v>181821</v>
      </c>
      <c r="F1423" s="38">
        <v>41816</v>
      </c>
      <c r="G1423" s="245">
        <v>181821</v>
      </c>
      <c r="H1423" s="243">
        <f t="shared" si="23"/>
        <v>0</v>
      </c>
      <c r="I1423" s="214"/>
    </row>
    <row r="1424" spans="1:9" x14ac:dyDescent="0.25">
      <c r="A1424" s="216"/>
      <c r="B1424" s="212" t="s">
        <v>2009</v>
      </c>
      <c r="C1424" s="253" t="s">
        <v>3213</v>
      </c>
      <c r="D1424" s="214" t="s">
        <v>215</v>
      </c>
      <c r="E1424" s="235">
        <v>4263</v>
      </c>
      <c r="F1424" s="35">
        <v>41779</v>
      </c>
      <c r="G1424" s="44">
        <v>4263</v>
      </c>
      <c r="H1424" s="243">
        <f t="shared" si="23"/>
        <v>0</v>
      </c>
      <c r="I1424" s="214"/>
    </row>
    <row r="1425" spans="1:9" x14ac:dyDescent="0.25">
      <c r="A1425" s="216"/>
      <c r="B1425" s="212" t="s">
        <v>2012</v>
      </c>
      <c r="C1425" s="253" t="s">
        <v>3213</v>
      </c>
      <c r="D1425" s="214" t="s">
        <v>8</v>
      </c>
      <c r="E1425" s="235">
        <v>1629.6</v>
      </c>
      <c r="F1425" s="35">
        <v>41779</v>
      </c>
      <c r="G1425" s="44">
        <v>1629.6</v>
      </c>
      <c r="H1425" s="243">
        <f t="shared" si="23"/>
        <v>0</v>
      </c>
      <c r="I1425" s="214"/>
    </row>
    <row r="1426" spans="1:9" x14ac:dyDescent="0.25">
      <c r="A1426" s="216"/>
      <c r="B1426" s="212" t="s">
        <v>2014</v>
      </c>
      <c r="C1426" s="253" t="s">
        <v>3213</v>
      </c>
      <c r="D1426" s="214" t="s">
        <v>179</v>
      </c>
      <c r="E1426" s="235">
        <v>10061</v>
      </c>
      <c r="F1426" s="35">
        <v>41780</v>
      </c>
      <c r="G1426" s="56">
        <v>10061</v>
      </c>
      <c r="H1426" s="243">
        <f t="shared" si="23"/>
        <v>0</v>
      </c>
      <c r="I1426" s="214" t="s">
        <v>21</v>
      </c>
    </row>
    <row r="1427" spans="1:9" x14ac:dyDescent="0.25">
      <c r="A1427" s="216"/>
      <c r="B1427" s="212" t="s">
        <v>2016</v>
      </c>
      <c r="C1427" s="253" t="s">
        <v>3213</v>
      </c>
      <c r="D1427" s="214" t="s">
        <v>498</v>
      </c>
      <c r="E1427" s="235">
        <v>745</v>
      </c>
      <c r="F1427" s="35">
        <v>41780</v>
      </c>
      <c r="G1427" s="56">
        <v>745</v>
      </c>
      <c r="H1427" s="243">
        <f t="shared" si="23"/>
        <v>0</v>
      </c>
      <c r="I1427" s="214" t="s">
        <v>217</v>
      </c>
    </row>
    <row r="1428" spans="1:9" x14ac:dyDescent="0.25">
      <c r="A1428" s="216"/>
      <c r="B1428" s="212" t="s">
        <v>2017</v>
      </c>
      <c r="C1428" s="253" t="s">
        <v>3213</v>
      </c>
      <c r="D1428" s="214" t="s">
        <v>233</v>
      </c>
      <c r="E1428" s="235">
        <v>1145.4000000000001</v>
      </c>
      <c r="F1428" s="35">
        <v>41780</v>
      </c>
      <c r="G1428" s="56">
        <v>1145.4000000000001</v>
      </c>
      <c r="H1428" s="243">
        <f t="shared" si="23"/>
        <v>0</v>
      </c>
      <c r="I1428" s="214" t="s">
        <v>217</v>
      </c>
    </row>
    <row r="1429" spans="1:9" x14ac:dyDescent="0.25">
      <c r="A1429" s="216"/>
      <c r="B1429" s="212" t="s">
        <v>2018</v>
      </c>
      <c r="C1429" s="253" t="s">
        <v>3213</v>
      </c>
      <c r="D1429" s="214" t="s">
        <v>351</v>
      </c>
      <c r="E1429" s="235">
        <v>1154.4000000000001</v>
      </c>
      <c r="F1429" s="35">
        <v>41780</v>
      </c>
      <c r="G1429" s="56">
        <v>1154.4000000000001</v>
      </c>
      <c r="H1429" s="243">
        <f t="shared" si="23"/>
        <v>0</v>
      </c>
      <c r="I1429" s="214"/>
    </row>
    <row r="1430" spans="1:9" x14ac:dyDescent="0.25">
      <c r="A1430" s="216"/>
      <c r="B1430" s="212" t="s">
        <v>2019</v>
      </c>
      <c r="C1430" s="253" t="s">
        <v>3213</v>
      </c>
      <c r="D1430" s="214" t="s">
        <v>231</v>
      </c>
      <c r="E1430" s="235">
        <v>870</v>
      </c>
      <c r="F1430" s="35">
        <v>41780</v>
      </c>
      <c r="G1430" s="56">
        <v>870</v>
      </c>
      <c r="H1430" s="243">
        <f t="shared" si="23"/>
        <v>0</v>
      </c>
      <c r="I1430" s="214" t="s">
        <v>217</v>
      </c>
    </row>
    <row r="1431" spans="1:9" x14ac:dyDescent="0.25">
      <c r="A1431" s="216"/>
      <c r="B1431" s="212" t="s">
        <v>2021</v>
      </c>
      <c r="C1431" s="253" t="s">
        <v>3213</v>
      </c>
      <c r="D1431" s="214" t="s">
        <v>99</v>
      </c>
      <c r="E1431" s="235">
        <v>1425</v>
      </c>
      <c r="F1431" s="35">
        <v>41780</v>
      </c>
      <c r="G1431" s="56">
        <v>1425</v>
      </c>
      <c r="H1431" s="243">
        <f t="shared" si="23"/>
        <v>0</v>
      </c>
      <c r="I1431" s="214" t="s">
        <v>217</v>
      </c>
    </row>
    <row r="1432" spans="1:9" x14ac:dyDescent="0.25">
      <c r="A1432" s="216"/>
      <c r="B1432" s="212" t="s">
        <v>2022</v>
      </c>
      <c r="C1432" s="253" t="s">
        <v>3213</v>
      </c>
      <c r="D1432" s="214" t="s">
        <v>80</v>
      </c>
      <c r="E1432" s="235">
        <v>1920.5</v>
      </c>
      <c r="F1432" s="35">
        <v>41780</v>
      </c>
      <c r="G1432" s="56">
        <v>1920.5</v>
      </c>
      <c r="H1432" s="243">
        <f t="shared" si="23"/>
        <v>0</v>
      </c>
      <c r="I1432" s="214" t="s">
        <v>217</v>
      </c>
    </row>
    <row r="1433" spans="1:9" x14ac:dyDescent="0.25">
      <c r="A1433" s="216"/>
      <c r="B1433" s="212" t="s">
        <v>2023</v>
      </c>
      <c r="C1433" s="253" t="s">
        <v>3213</v>
      </c>
      <c r="D1433" s="214" t="s">
        <v>78</v>
      </c>
      <c r="E1433" s="235">
        <v>2666.5</v>
      </c>
      <c r="F1433" s="35">
        <v>41780</v>
      </c>
      <c r="G1433" s="56">
        <v>2666.5</v>
      </c>
      <c r="H1433" s="243">
        <f t="shared" si="23"/>
        <v>0</v>
      </c>
      <c r="I1433" s="214" t="s">
        <v>217</v>
      </c>
    </row>
    <row r="1434" spans="1:9" x14ac:dyDescent="0.25">
      <c r="A1434" s="216"/>
      <c r="B1434" s="212" t="s">
        <v>2024</v>
      </c>
      <c r="C1434" s="253" t="s">
        <v>3213</v>
      </c>
      <c r="D1434" s="214" t="s">
        <v>3262</v>
      </c>
      <c r="E1434" s="235">
        <v>6968.5</v>
      </c>
      <c r="F1434" s="35">
        <v>41780</v>
      </c>
      <c r="G1434" s="56">
        <v>6968.5</v>
      </c>
      <c r="H1434" s="243">
        <f t="shared" si="23"/>
        <v>0</v>
      </c>
      <c r="I1434" s="214" t="s">
        <v>217</v>
      </c>
    </row>
    <row r="1435" spans="1:9" x14ac:dyDescent="0.25">
      <c r="A1435" s="216"/>
      <c r="B1435" s="212" t="s">
        <v>2025</v>
      </c>
      <c r="C1435" s="253" t="s">
        <v>3213</v>
      </c>
      <c r="D1435" s="214" t="s">
        <v>307</v>
      </c>
      <c r="E1435" s="235">
        <v>6888.5</v>
      </c>
      <c r="F1435" s="38" t="s">
        <v>3456</v>
      </c>
      <c r="G1435" s="56">
        <v>6888.5</v>
      </c>
      <c r="H1435" s="243">
        <f t="shared" si="23"/>
        <v>0</v>
      </c>
      <c r="I1435" s="214" t="s">
        <v>217</v>
      </c>
    </row>
    <row r="1436" spans="1:9" x14ac:dyDescent="0.25">
      <c r="A1436" s="216"/>
      <c r="B1436" s="212" t="s">
        <v>2026</v>
      </c>
      <c r="C1436" s="253" t="s">
        <v>3213</v>
      </c>
      <c r="D1436" s="214" t="s">
        <v>257</v>
      </c>
      <c r="E1436" s="235">
        <v>15948</v>
      </c>
      <c r="F1436" s="35">
        <v>41780</v>
      </c>
      <c r="G1436" s="56">
        <v>15948</v>
      </c>
      <c r="H1436" s="243">
        <f t="shared" si="23"/>
        <v>0</v>
      </c>
      <c r="I1436" s="214" t="s">
        <v>217</v>
      </c>
    </row>
    <row r="1437" spans="1:9" x14ac:dyDescent="0.25">
      <c r="A1437" s="216"/>
      <c r="B1437" s="212" t="s">
        <v>2028</v>
      </c>
      <c r="C1437" s="253" t="s">
        <v>3213</v>
      </c>
      <c r="D1437" s="214" t="s">
        <v>144</v>
      </c>
      <c r="E1437" s="235">
        <v>2870.4</v>
      </c>
      <c r="F1437" s="35">
        <v>41780</v>
      </c>
      <c r="G1437" s="56">
        <v>2870.4</v>
      </c>
      <c r="H1437" s="243">
        <f t="shared" si="23"/>
        <v>0</v>
      </c>
      <c r="I1437" s="214" t="s">
        <v>217</v>
      </c>
    </row>
    <row r="1438" spans="1:9" x14ac:dyDescent="0.25">
      <c r="A1438" s="216"/>
      <c r="B1438" s="212" t="s">
        <v>2029</v>
      </c>
      <c r="C1438" s="253" t="s">
        <v>3213</v>
      </c>
      <c r="D1438" s="214" t="s">
        <v>765</v>
      </c>
      <c r="E1438" s="235">
        <v>29167</v>
      </c>
      <c r="F1438" s="47" t="s">
        <v>3263</v>
      </c>
      <c r="G1438" s="44">
        <v>29167</v>
      </c>
      <c r="H1438" s="243">
        <f t="shared" si="23"/>
        <v>0</v>
      </c>
      <c r="I1438" s="214" t="s">
        <v>65</v>
      </c>
    </row>
    <row r="1439" spans="1:9" x14ac:dyDescent="0.25">
      <c r="A1439" s="216"/>
      <c r="B1439" s="212" t="s">
        <v>2030</v>
      </c>
      <c r="C1439" s="253" t="s">
        <v>3213</v>
      </c>
      <c r="D1439" s="214" t="s">
        <v>98</v>
      </c>
      <c r="E1439" s="235">
        <v>13079</v>
      </c>
      <c r="F1439" s="35">
        <v>41780</v>
      </c>
      <c r="G1439" s="44">
        <v>13079</v>
      </c>
      <c r="H1439" s="243">
        <f t="shared" si="23"/>
        <v>0</v>
      </c>
      <c r="I1439" s="214" t="s">
        <v>12</v>
      </c>
    </row>
    <row r="1440" spans="1:9" x14ac:dyDescent="0.25">
      <c r="A1440" s="216"/>
      <c r="B1440" s="212" t="s">
        <v>2031</v>
      </c>
      <c r="C1440" s="253" t="s">
        <v>3213</v>
      </c>
      <c r="D1440" s="214" t="s">
        <v>68</v>
      </c>
      <c r="E1440" s="235">
        <v>2115</v>
      </c>
      <c r="F1440" s="35">
        <v>41780</v>
      </c>
      <c r="G1440" s="44">
        <v>2115</v>
      </c>
      <c r="H1440" s="243">
        <f t="shared" si="23"/>
        <v>0</v>
      </c>
      <c r="I1440" s="214" t="s">
        <v>12</v>
      </c>
    </row>
    <row r="1441" spans="1:9" x14ac:dyDescent="0.25">
      <c r="A1441" s="216"/>
      <c r="B1441" s="212" t="s">
        <v>2032</v>
      </c>
      <c r="C1441" s="253" t="s">
        <v>3213</v>
      </c>
      <c r="D1441" s="214" t="s">
        <v>76</v>
      </c>
      <c r="E1441" s="235">
        <v>1279.5</v>
      </c>
      <c r="F1441" s="35">
        <v>41779</v>
      </c>
      <c r="G1441" s="44">
        <v>1279.5</v>
      </c>
      <c r="H1441" s="243">
        <f t="shared" si="23"/>
        <v>0</v>
      </c>
      <c r="I1441" s="214" t="s">
        <v>65</v>
      </c>
    </row>
    <row r="1442" spans="1:9" x14ac:dyDescent="0.25">
      <c r="A1442" s="216"/>
      <c r="B1442" s="212" t="s">
        <v>2033</v>
      </c>
      <c r="C1442" s="253" t="s">
        <v>3213</v>
      </c>
      <c r="D1442" s="214" t="s">
        <v>3207</v>
      </c>
      <c r="E1442" s="235">
        <v>3360</v>
      </c>
      <c r="F1442" s="35">
        <v>41779</v>
      </c>
      <c r="G1442" s="44">
        <v>3360</v>
      </c>
      <c r="H1442" s="243">
        <f t="shared" si="23"/>
        <v>0</v>
      </c>
      <c r="I1442" s="214"/>
    </row>
    <row r="1443" spans="1:9" x14ac:dyDescent="0.25">
      <c r="A1443" s="216">
        <v>41780</v>
      </c>
      <c r="B1443" s="212" t="s">
        <v>2034</v>
      </c>
      <c r="C1443" s="253" t="s">
        <v>3213</v>
      </c>
      <c r="D1443" s="220" t="s">
        <v>3114</v>
      </c>
      <c r="E1443" s="241">
        <v>0</v>
      </c>
      <c r="F1443" s="35"/>
      <c r="G1443" s="44">
        <v>0</v>
      </c>
      <c r="H1443" s="243">
        <f t="shared" si="23"/>
        <v>0</v>
      </c>
      <c r="I1443" s="356" t="s">
        <v>3264</v>
      </c>
    </row>
    <row r="1444" spans="1:9" x14ac:dyDescent="0.25">
      <c r="A1444" s="216"/>
      <c r="B1444" s="212" t="s">
        <v>2036</v>
      </c>
      <c r="C1444" s="253" t="s">
        <v>3213</v>
      </c>
      <c r="D1444" s="214" t="s">
        <v>14</v>
      </c>
      <c r="E1444" s="235">
        <v>5217.6000000000004</v>
      </c>
      <c r="F1444" s="35">
        <v>41780</v>
      </c>
      <c r="G1444" s="44">
        <v>5217.6000000000004</v>
      </c>
      <c r="H1444" s="243">
        <f t="shared" si="23"/>
        <v>0</v>
      </c>
      <c r="I1444" s="356" t="s">
        <v>65</v>
      </c>
    </row>
    <row r="1445" spans="1:9" x14ac:dyDescent="0.25">
      <c r="A1445" s="216"/>
      <c r="B1445" s="212" t="s">
        <v>2037</v>
      </c>
      <c r="C1445" s="253" t="s">
        <v>3213</v>
      </c>
      <c r="D1445" s="214" t="s">
        <v>269</v>
      </c>
      <c r="E1445" s="235">
        <v>10729.4</v>
      </c>
      <c r="F1445" s="35">
        <v>41780</v>
      </c>
      <c r="G1445" s="44">
        <v>10729.4</v>
      </c>
      <c r="H1445" s="243">
        <f t="shared" si="23"/>
        <v>0</v>
      </c>
      <c r="I1445" s="356"/>
    </row>
    <row r="1446" spans="1:9" x14ac:dyDescent="0.25">
      <c r="A1446" s="216"/>
      <c r="B1446" s="212" t="s">
        <v>2038</v>
      </c>
      <c r="C1446" s="253" t="s">
        <v>3213</v>
      </c>
      <c r="D1446" s="214" t="s">
        <v>501</v>
      </c>
      <c r="E1446" s="235">
        <v>1875</v>
      </c>
      <c r="F1446" s="35">
        <v>41780</v>
      </c>
      <c r="G1446" s="44">
        <v>1875</v>
      </c>
      <c r="H1446" s="243">
        <f t="shared" si="23"/>
        <v>0</v>
      </c>
      <c r="I1446" s="356"/>
    </row>
    <row r="1447" spans="1:9" x14ac:dyDescent="0.25">
      <c r="A1447" s="216"/>
      <c r="B1447" s="212" t="s">
        <v>2040</v>
      </c>
      <c r="C1447" s="253" t="s">
        <v>3213</v>
      </c>
      <c r="D1447" s="214" t="s">
        <v>123</v>
      </c>
      <c r="E1447" s="235">
        <v>4285</v>
      </c>
      <c r="F1447" s="38" t="s">
        <v>3265</v>
      </c>
      <c r="G1447" s="44">
        <v>4285</v>
      </c>
      <c r="H1447" s="243">
        <f t="shared" si="23"/>
        <v>0</v>
      </c>
      <c r="I1447" s="356"/>
    </row>
    <row r="1448" spans="1:9" x14ac:dyDescent="0.25">
      <c r="A1448" s="216"/>
      <c r="B1448" s="212" t="s">
        <v>2041</v>
      </c>
      <c r="C1448" s="253" t="s">
        <v>3213</v>
      </c>
      <c r="D1448" s="214" t="s">
        <v>11</v>
      </c>
      <c r="E1448" s="235">
        <v>47898.96</v>
      </c>
      <c r="F1448" s="38">
        <v>41796</v>
      </c>
      <c r="G1448" s="245">
        <v>47898.96</v>
      </c>
      <c r="H1448" s="243">
        <f t="shared" si="23"/>
        <v>0</v>
      </c>
      <c r="I1448" s="356" t="s">
        <v>65</v>
      </c>
    </row>
    <row r="1449" spans="1:9" x14ac:dyDescent="0.25">
      <c r="A1449" s="216"/>
      <c r="B1449" s="212" t="s">
        <v>2042</v>
      </c>
      <c r="C1449" s="253" t="s">
        <v>3213</v>
      </c>
      <c r="D1449" s="214" t="s">
        <v>3266</v>
      </c>
      <c r="E1449" s="235">
        <v>3725</v>
      </c>
      <c r="F1449" s="35">
        <v>41780</v>
      </c>
      <c r="G1449" s="44">
        <v>3725</v>
      </c>
      <c r="H1449" s="243">
        <f t="shared" si="23"/>
        <v>0</v>
      </c>
      <c r="I1449" s="356" t="s">
        <v>65</v>
      </c>
    </row>
    <row r="1450" spans="1:9" x14ac:dyDescent="0.25">
      <c r="A1450" s="216"/>
      <c r="B1450" s="212" t="s">
        <v>2043</v>
      </c>
      <c r="C1450" s="253" t="s">
        <v>3213</v>
      </c>
      <c r="D1450" s="214" t="s">
        <v>2523</v>
      </c>
      <c r="E1450" s="235">
        <v>3810</v>
      </c>
      <c r="F1450" s="35">
        <v>41780</v>
      </c>
      <c r="G1450" s="44">
        <v>3810</v>
      </c>
      <c r="H1450" s="243">
        <f t="shared" si="23"/>
        <v>0</v>
      </c>
      <c r="I1450" s="356" t="s">
        <v>65</v>
      </c>
    </row>
    <row r="1451" spans="1:9" x14ac:dyDescent="0.25">
      <c r="A1451" s="216"/>
      <c r="B1451" s="212" t="s">
        <v>2044</v>
      </c>
      <c r="C1451" s="253" t="s">
        <v>3213</v>
      </c>
      <c r="D1451" s="214" t="s">
        <v>116</v>
      </c>
      <c r="E1451" s="235">
        <v>5231</v>
      </c>
      <c r="F1451" s="35">
        <v>41780</v>
      </c>
      <c r="G1451" s="44">
        <v>5231</v>
      </c>
      <c r="H1451" s="243">
        <f t="shared" si="23"/>
        <v>0</v>
      </c>
      <c r="I1451" s="356"/>
    </row>
    <row r="1452" spans="1:9" x14ac:dyDescent="0.25">
      <c r="A1452" s="216"/>
      <c r="B1452" s="212" t="s">
        <v>2046</v>
      </c>
      <c r="C1452" s="253" t="s">
        <v>3213</v>
      </c>
      <c r="D1452" s="214" t="s">
        <v>89</v>
      </c>
      <c r="E1452" s="235">
        <v>10836</v>
      </c>
      <c r="F1452" s="38" t="s">
        <v>3267</v>
      </c>
      <c r="G1452" s="44">
        <v>10836</v>
      </c>
      <c r="H1452" s="243">
        <f t="shared" si="23"/>
        <v>0</v>
      </c>
      <c r="I1452" s="356" t="s">
        <v>30</v>
      </c>
    </row>
    <row r="1453" spans="1:9" x14ac:dyDescent="0.25">
      <c r="A1453" s="216"/>
      <c r="B1453" s="212" t="s">
        <v>2047</v>
      </c>
      <c r="C1453" s="253" t="s">
        <v>3213</v>
      </c>
      <c r="D1453" s="214" t="s">
        <v>124</v>
      </c>
      <c r="E1453" s="235">
        <v>5452</v>
      </c>
      <c r="F1453" s="35">
        <v>41780</v>
      </c>
      <c r="G1453" s="44">
        <v>5452</v>
      </c>
      <c r="H1453" s="243">
        <f t="shared" si="23"/>
        <v>0</v>
      </c>
      <c r="I1453" s="356" t="s">
        <v>30</v>
      </c>
    </row>
    <row r="1454" spans="1:9" x14ac:dyDescent="0.25">
      <c r="A1454" s="216"/>
      <c r="B1454" s="212" t="s">
        <v>2048</v>
      </c>
      <c r="C1454" s="253" t="s">
        <v>3213</v>
      </c>
      <c r="D1454" s="214" t="s">
        <v>58</v>
      </c>
      <c r="E1454" s="235">
        <v>3955</v>
      </c>
      <c r="F1454" s="35">
        <v>41780</v>
      </c>
      <c r="G1454" s="44">
        <v>3955</v>
      </c>
      <c r="H1454" s="243">
        <f t="shared" si="23"/>
        <v>0</v>
      </c>
      <c r="I1454" s="356" t="s">
        <v>30</v>
      </c>
    </row>
    <row r="1455" spans="1:9" x14ac:dyDescent="0.25">
      <c r="A1455" s="216"/>
      <c r="B1455" s="212" t="s">
        <v>2050</v>
      </c>
      <c r="C1455" s="253" t="s">
        <v>3213</v>
      </c>
      <c r="D1455" s="214" t="s">
        <v>338</v>
      </c>
      <c r="E1455" s="235">
        <v>383</v>
      </c>
      <c r="F1455" s="35">
        <v>41780</v>
      </c>
      <c r="G1455" s="44">
        <v>383</v>
      </c>
      <c r="H1455" s="243">
        <f t="shared" si="23"/>
        <v>0</v>
      </c>
      <c r="I1455" s="356" t="s">
        <v>30</v>
      </c>
    </row>
    <row r="1456" spans="1:9" x14ac:dyDescent="0.25">
      <c r="A1456" s="211"/>
      <c r="B1456" s="212" t="s">
        <v>2051</v>
      </c>
      <c r="C1456" s="253" t="s">
        <v>3213</v>
      </c>
      <c r="D1456" s="214" t="s">
        <v>29</v>
      </c>
      <c r="E1456" s="235">
        <v>5838</v>
      </c>
      <c r="F1456" s="35">
        <v>41780</v>
      </c>
      <c r="G1456" s="44">
        <v>5838</v>
      </c>
      <c r="H1456" s="243">
        <f t="shared" si="23"/>
        <v>0</v>
      </c>
      <c r="I1456" s="356" t="s">
        <v>30</v>
      </c>
    </row>
    <row r="1457" spans="1:9" x14ac:dyDescent="0.25">
      <c r="A1457" s="216"/>
      <c r="B1457" s="212" t="s">
        <v>2052</v>
      </c>
      <c r="C1457" s="253" t="s">
        <v>3213</v>
      </c>
      <c r="D1457" s="214" t="s">
        <v>34</v>
      </c>
      <c r="E1457" s="235">
        <v>1797</v>
      </c>
      <c r="F1457" s="38" t="s">
        <v>3268</v>
      </c>
      <c r="G1457" s="44">
        <v>1797</v>
      </c>
      <c r="H1457" s="243">
        <f t="shared" si="23"/>
        <v>0</v>
      </c>
      <c r="I1457" s="356" t="s">
        <v>30</v>
      </c>
    </row>
    <row r="1458" spans="1:9" x14ac:dyDescent="0.25">
      <c r="A1458" s="216"/>
      <c r="B1458" s="212" t="s">
        <v>2053</v>
      </c>
      <c r="C1458" s="253" t="s">
        <v>3213</v>
      </c>
      <c r="D1458" s="214" t="s">
        <v>250</v>
      </c>
      <c r="E1458" s="235">
        <v>10821</v>
      </c>
      <c r="F1458" s="35">
        <v>41780</v>
      </c>
      <c r="G1458" s="44">
        <v>10821</v>
      </c>
      <c r="H1458" s="243">
        <f t="shared" si="23"/>
        <v>0</v>
      </c>
      <c r="I1458" s="356" t="s">
        <v>30</v>
      </c>
    </row>
    <row r="1459" spans="1:9" x14ac:dyDescent="0.25">
      <c r="A1459" s="216"/>
      <c r="B1459" s="212" t="s">
        <v>2054</v>
      </c>
      <c r="C1459" s="253" t="s">
        <v>3213</v>
      </c>
      <c r="D1459" s="214" t="s">
        <v>47</v>
      </c>
      <c r="E1459" s="235">
        <v>2418</v>
      </c>
      <c r="F1459" s="35">
        <v>41780</v>
      </c>
      <c r="G1459" s="44">
        <v>2418</v>
      </c>
      <c r="H1459" s="243">
        <f t="shared" si="23"/>
        <v>0</v>
      </c>
      <c r="I1459" s="356" t="s">
        <v>30</v>
      </c>
    </row>
    <row r="1460" spans="1:9" x14ac:dyDescent="0.25">
      <c r="A1460" s="216"/>
      <c r="B1460" s="212" t="s">
        <v>2055</v>
      </c>
      <c r="C1460" s="253" t="s">
        <v>3213</v>
      </c>
      <c r="D1460" s="214" t="s">
        <v>32</v>
      </c>
      <c r="E1460" s="235">
        <v>9369.5</v>
      </c>
      <c r="F1460" s="35">
        <v>41780</v>
      </c>
      <c r="G1460" s="44">
        <v>9369.5</v>
      </c>
      <c r="H1460" s="243">
        <f t="shared" si="23"/>
        <v>0</v>
      </c>
      <c r="I1460" s="356" t="s">
        <v>30</v>
      </c>
    </row>
    <row r="1461" spans="1:9" x14ac:dyDescent="0.25">
      <c r="A1461" s="216"/>
      <c r="B1461" s="212" t="s">
        <v>2056</v>
      </c>
      <c r="C1461" s="253" t="s">
        <v>3213</v>
      </c>
      <c r="D1461" s="214" t="s">
        <v>147</v>
      </c>
      <c r="E1461" s="235">
        <v>149170</v>
      </c>
      <c r="F1461" s="47" t="s">
        <v>3269</v>
      </c>
      <c r="G1461" s="44">
        <v>149170</v>
      </c>
      <c r="H1461" s="243">
        <f t="shared" si="23"/>
        <v>0</v>
      </c>
      <c r="I1461" s="356" t="s">
        <v>12</v>
      </c>
    </row>
    <row r="1462" spans="1:9" x14ac:dyDescent="0.25">
      <c r="A1462" s="216"/>
      <c r="B1462" s="212" t="s">
        <v>2057</v>
      </c>
      <c r="C1462" s="253" t="s">
        <v>3213</v>
      </c>
      <c r="D1462" s="214" t="s">
        <v>55</v>
      </c>
      <c r="E1462" s="235">
        <v>9391</v>
      </c>
      <c r="F1462" s="35">
        <v>41780</v>
      </c>
      <c r="G1462" s="44">
        <v>9391</v>
      </c>
      <c r="H1462" s="243">
        <f t="shared" si="23"/>
        <v>0</v>
      </c>
      <c r="I1462" s="356"/>
    </row>
    <row r="1463" spans="1:9" x14ac:dyDescent="0.25">
      <c r="A1463" s="216"/>
      <c r="B1463" s="212" t="s">
        <v>2058</v>
      </c>
      <c r="C1463" s="253" t="s">
        <v>3213</v>
      </c>
      <c r="D1463" s="214" t="s">
        <v>1782</v>
      </c>
      <c r="E1463" s="235">
        <v>920</v>
      </c>
      <c r="F1463" s="38" t="s">
        <v>3270</v>
      </c>
      <c r="G1463" s="44">
        <v>920</v>
      </c>
      <c r="H1463" s="243">
        <f t="shared" si="23"/>
        <v>0</v>
      </c>
      <c r="I1463" s="356" t="s">
        <v>30</v>
      </c>
    </row>
    <row r="1464" spans="1:9" x14ac:dyDescent="0.25">
      <c r="A1464" s="216"/>
      <c r="B1464" s="212" t="s">
        <v>2059</v>
      </c>
      <c r="C1464" s="253" t="s">
        <v>3213</v>
      </c>
      <c r="D1464" s="214" t="s">
        <v>19</v>
      </c>
      <c r="E1464" s="235">
        <v>17000</v>
      </c>
      <c r="F1464" s="35">
        <v>41780</v>
      </c>
      <c r="G1464" s="44">
        <v>17000</v>
      </c>
      <c r="H1464" s="243">
        <f t="shared" si="23"/>
        <v>0</v>
      </c>
      <c r="I1464" s="356" t="s">
        <v>105</v>
      </c>
    </row>
    <row r="1465" spans="1:9" x14ac:dyDescent="0.25">
      <c r="A1465" s="216"/>
      <c r="B1465" s="212" t="s">
        <v>2060</v>
      </c>
      <c r="C1465" s="253" t="s">
        <v>3213</v>
      </c>
      <c r="D1465" s="214" t="s">
        <v>136</v>
      </c>
      <c r="E1465" s="235">
        <v>227</v>
      </c>
      <c r="F1465" s="35">
        <v>41780</v>
      </c>
      <c r="G1465" s="44">
        <v>227</v>
      </c>
      <c r="H1465" s="243">
        <f t="shared" si="23"/>
        <v>0</v>
      </c>
      <c r="I1465" s="356"/>
    </row>
    <row r="1466" spans="1:9" x14ac:dyDescent="0.25">
      <c r="A1466" s="216"/>
      <c r="B1466" s="212" t="s">
        <v>2061</v>
      </c>
      <c r="C1466" s="253" t="s">
        <v>3213</v>
      </c>
      <c r="D1466" s="214" t="s">
        <v>62</v>
      </c>
      <c r="E1466" s="235">
        <v>28811.5</v>
      </c>
      <c r="F1466" s="35">
        <v>41780</v>
      </c>
      <c r="G1466" s="44">
        <v>28811.5</v>
      </c>
      <c r="H1466" s="243">
        <f t="shared" si="23"/>
        <v>0</v>
      </c>
      <c r="I1466" s="356"/>
    </row>
    <row r="1467" spans="1:9" x14ac:dyDescent="0.25">
      <c r="A1467" s="216"/>
      <c r="B1467" s="212" t="s">
        <v>2062</v>
      </c>
      <c r="C1467" s="253" t="s">
        <v>3213</v>
      </c>
      <c r="D1467" s="214" t="s">
        <v>206</v>
      </c>
      <c r="E1467" s="235">
        <v>723</v>
      </c>
      <c r="F1467" s="35">
        <v>41780</v>
      </c>
      <c r="G1467" s="44">
        <v>723</v>
      </c>
      <c r="H1467" s="243">
        <f t="shared" si="23"/>
        <v>0</v>
      </c>
      <c r="I1467" s="356" t="s">
        <v>30</v>
      </c>
    </row>
    <row r="1468" spans="1:9" x14ac:dyDescent="0.25">
      <c r="A1468" s="216"/>
      <c r="B1468" s="212" t="s">
        <v>2063</v>
      </c>
      <c r="C1468" s="253" t="s">
        <v>3213</v>
      </c>
      <c r="D1468" s="214" t="s">
        <v>215</v>
      </c>
      <c r="E1468" s="235">
        <v>295</v>
      </c>
      <c r="F1468" s="35">
        <v>41780</v>
      </c>
      <c r="G1468" s="44">
        <v>295</v>
      </c>
      <c r="H1468" s="243">
        <f t="shared" si="23"/>
        <v>0</v>
      </c>
      <c r="I1468" s="356"/>
    </row>
    <row r="1469" spans="1:9" x14ac:dyDescent="0.25">
      <c r="A1469" s="216"/>
      <c r="B1469" s="212" t="s">
        <v>2064</v>
      </c>
      <c r="C1469" s="253" t="s">
        <v>3213</v>
      </c>
      <c r="D1469" s="214" t="s">
        <v>12</v>
      </c>
      <c r="E1469" s="235">
        <v>15039</v>
      </c>
      <c r="F1469" s="35">
        <v>41780</v>
      </c>
      <c r="G1469" s="44">
        <v>15039</v>
      </c>
      <c r="H1469" s="243">
        <f t="shared" si="23"/>
        <v>0</v>
      </c>
      <c r="I1469" s="356"/>
    </row>
    <row r="1470" spans="1:9" x14ac:dyDescent="0.25">
      <c r="A1470" s="216"/>
      <c r="B1470" s="212" t="s">
        <v>2065</v>
      </c>
      <c r="C1470" s="253" t="s">
        <v>3213</v>
      </c>
      <c r="D1470" s="214" t="s">
        <v>890</v>
      </c>
      <c r="E1470" s="235">
        <v>823</v>
      </c>
      <c r="F1470" s="35">
        <v>41780</v>
      </c>
      <c r="G1470" s="44">
        <v>823</v>
      </c>
      <c r="H1470" s="243">
        <f t="shared" si="23"/>
        <v>0</v>
      </c>
      <c r="I1470" s="356"/>
    </row>
    <row r="1471" spans="1:9" x14ac:dyDescent="0.25">
      <c r="A1471" s="216"/>
      <c r="B1471" s="212" t="s">
        <v>2067</v>
      </c>
      <c r="C1471" s="253" t="s">
        <v>3213</v>
      </c>
      <c r="D1471" s="214" t="s">
        <v>956</v>
      </c>
      <c r="E1471" s="235">
        <v>6341</v>
      </c>
      <c r="F1471" s="35">
        <v>41780</v>
      </c>
      <c r="G1471" s="44">
        <v>6341</v>
      </c>
      <c r="H1471" s="243">
        <f t="shared" si="23"/>
        <v>0</v>
      </c>
      <c r="I1471" s="356" t="s">
        <v>12</v>
      </c>
    </row>
    <row r="1472" spans="1:9" x14ac:dyDescent="0.25">
      <c r="A1472" s="216"/>
      <c r="B1472" s="212" t="s">
        <v>2069</v>
      </c>
      <c r="C1472" s="253" t="s">
        <v>3213</v>
      </c>
      <c r="D1472" s="214" t="s">
        <v>188</v>
      </c>
      <c r="E1472" s="235">
        <v>7023</v>
      </c>
      <c r="F1472" s="35">
        <v>41780</v>
      </c>
      <c r="G1472" s="44">
        <v>7023</v>
      </c>
      <c r="H1472" s="243">
        <f t="shared" si="23"/>
        <v>0</v>
      </c>
      <c r="I1472" s="356" t="s">
        <v>21</v>
      </c>
    </row>
    <row r="1473" spans="1:9" x14ac:dyDescent="0.25">
      <c r="A1473" s="216"/>
      <c r="B1473" s="212" t="s">
        <v>2070</v>
      </c>
      <c r="C1473" s="253" t="s">
        <v>3213</v>
      </c>
      <c r="D1473" s="214" t="s">
        <v>22</v>
      </c>
      <c r="E1473" s="235">
        <v>5104.5</v>
      </c>
      <c r="F1473" s="39" t="s">
        <v>3271</v>
      </c>
      <c r="G1473" s="44">
        <v>5104.5</v>
      </c>
      <c r="H1473" s="243">
        <f t="shared" si="23"/>
        <v>0</v>
      </c>
      <c r="I1473" s="356"/>
    </row>
    <row r="1474" spans="1:9" x14ac:dyDescent="0.25">
      <c r="A1474" s="216"/>
      <c r="B1474" s="212" t="s">
        <v>2071</v>
      </c>
      <c r="C1474" s="253" t="s">
        <v>3213</v>
      </c>
      <c r="D1474" s="214" t="s">
        <v>130</v>
      </c>
      <c r="E1474" s="235">
        <v>648</v>
      </c>
      <c r="F1474" s="35">
        <v>41780</v>
      </c>
      <c r="G1474" s="44">
        <v>648</v>
      </c>
      <c r="H1474" s="243">
        <f t="shared" si="23"/>
        <v>0</v>
      </c>
      <c r="I1474" s="356"/>
    </row>
    <row r="1475" spans="1:9" x14ac:dyDescent="0.25">
      <c r="A1475" s="216"/>
      <c r="B1475" s="212" t="s">
        <v>2072</v>
      </c>
      <c r="C1475" s="253" t="s">
        <v>3213</v>
      </c>
      <c r="D1475" s="214" t="s">
        <v>144</v>
      </c>
      <c r="E1475" s="235">
        <v>2971.5</v>
      </c>
      <c r="F1475" s="35">
        <v>41780</v>
      </c>
      <c r="G1475" s="44">
        <v>2971.5</v>
      </c>
      <c r="H1475" s="243">
        <f t="shared" si="23"/>
        <v>0</v>
      </c>
      <c r="I1475" s="356" t="s">
        <v>12</v>
      </c>
    </row>
    <row r="1476" spans="1:9" x14ac:dyDescent="0.25">
      <c r="A1476" s="216"/>
      <c r="B1476" s="212" t="s">
        <v>2073</v>
      </c>
      <c r="C1476" s="253" t="s">
        <v>3213</v>
      </c>
      <c r="D1476" s="214" t="s">
        <v>3272</v>
      </c>
      <c r="E1476" s="235">
        <v>4878</v>
      </c>
      <c r="F1476" s="35">
        <v>41780</v>
      </c>
      <c r="G1476" s="44">
        <v>4878</v>
      </c>
      <c r="H1476" s="243">
        <f t="shared" si="23"/>
        <v>0</v>
      </c>
      <c r="I1476" s="356"/>
    </row>
    <row r="1477" spans="1:9" x14ac:dyDescent="0.25">
      <c r="A1477" s="216"/>
      <c r="B1477" s="212" t="s">
        <v>2074</v>
      </c>
      <c r="C1477" s="253" t="s">
        <v>3213</v>
      </c>
      <c r="D1477" s="214" t="s">
        <v>771</v>
      </c>
      <c r="E1477" s="235">
        <v>200</v>
      </c>
      <c r="F1477" s="35">
        <v>41780</v>
      </c>
      <c r="G1477" s="44">
        <v>200</v>
      </c>
      <c r="H1477" s="243">
        <f t="shared" si="23"/>
        <v>0</v>
      </c>
      <c r="I1477" s="356"/>
    </row>
    <row r="1478" spans="1:9" x14ac:dyDescent="0.25">
      <c r="A1478" s="216"/>
      <c r="B1478" s="212" t="s">
        <v>2076</v>
      </c>
      <c r="C1478" s="253" t="s">
        <v>3213</v>
      </c>
      <c r="D1478" s="214" t="s">
        <v>260</v>
      </c>
      <c r="E1478" s="235">
        <v>1192</v>
      </c>
      <c r="F1478" s="35">
        <v>41780</v>
      </c>
      <c r="G1478" s="44">
        <v>1192</v>
      </c>
      <c r="H1478" s="243">
        <f t="shared" si="23"/>
        <v>0</v>
      </c>
      <c r="I1478" s="356" t="s">
        <v>2852</v>
      </c>
    </row>
    <row r="1479" spans="1:9" x14ac:dyDescent="0.25">
      <c r="A1479" s="216"/>
      <c r="B1479" s="212" t="s">
        <v>2077</v>
      </c>
      <c r="C1479" s="253" t="s">
        <v>3213</v>
      </c>
      <c r="D1479" s="214" t="s">
        <v>60</v>
      </c>
      <c r="E1479" s="235">
        <v>4718.7</v>
      </c>
      <c r="F1479" s="340" t="s">
        <v>3273</v>
      </c>
      <c r="G1479" s="44">
        <v>4718.7</v>
      </c>
      <c r="H1479" s="243">
        <f t="shared" ref="H1479:H1542" si="24">E1479-G1479</f>
        <v>0</v>
      </c>
      <c r="I1479" s="356"/>
    </row>
    <row r="1480" spans="1:9" x14ac:dyDescent="0.25">
      <c r="A1480" s="216"/>
      <c r="B1480" s="212" t="s">
        <v>2078</v>
      </c>
      <c r="C1480" s="253" t="s">
        <v>3213</v>
      </c>
      <c r="D1480" s="214" t="s">
        <v>51</v>
      </c>
      <c r="E1480" s="235">
        <v>2047</v>
      </c>
      <c r="F1480" s="39" t="s">
        <v>3274</v>
      </c>
      <c r="G1480" s="44">
        <v>2047</v>
      </c>
      <c r="H1480" s="243">
        <f t="shared" si="24"/>
        <v>0</v>
      </c>
      <c r="I1480" s="356"/>
    </row>
    <row r="1481" spans="1:9" x14ac:dyDescent="0.25">
      <c r="A1481" s="216"/>
      <c r="B1481" s="212" t="s">
        <v>2081</v>
      </c>
      <c r="C1481" s="253" t="s">
        <v>3213</v>
      </c>
      <c r="D1481" s="214" t="s">
        <v>149</v>
      </c>
      <c r="E1481" s="235">
        <v>21527</v>
      </c>
      <c r="F1481" s="47" t="s">
        <v>3275</v>
      </c>
      <c r="G1481" s="44">
        <v>21527</v>
      </c>
      <c r="H1481" s="243">
        <f t="shared" si="24"/>
        <v>0</v>
      </c>
      <c r="I1481" s="356" t="s">
        <v>27</v>
      </c>
    </row>
    <row r="1482" spans="1:9" x14ac:dyDescent="0.25">
      <c r="A1482" s="216"/>
      <c r="B1482" s="212" t="s">
        <v>2082</v>
      </c>
      <c r="C1482" s="253" t="s">
        <v>3213</v>
      </c>
      <c r="D1482" s="214" t="s">
        <v>8</v>
      </c>
      <c r="E1482" s="235">
        <v>1852.5</v>
      </c>
      <c r="F1482" s="35">
        <v>41780</v>
      </c>
      <c r="G1482" s="44">
        <v>1852.5</v>
      </c>
      <c r="H1482" s="243">
        <f t="shared" si="24"/>
        <v>0</v>
      </c>
      <c r="I1482" s="356"/>
    </row>
    <row r="1483" spans="1:9" x14ac:dyDescent="0.25">
      <c r="A1483" s="216"/>
      <c r="B1483" s="212" t="s">
        <v>2083</v>
      </c>
      <c r="C1483" s="253" t="s">
        <v>3213</v>
      </c>
      <c r="D1483" s="214" t="s">
        <v>3276</v>
      </c>
      <c r="E1483" s="235">
        <v>1440</v>
      </c>
      <c r="F1483" s="35">
        <v>41781</v>
      </c>
      <c r="G1483" s="44">
        <v>1440</v>
      </c>
      <c r="H1483" s="243">
        <f t="shared" si="24"/>
        <v>0</v>
      </c>
      <c r="I1483" s="356" t="s">
        <v>27</v>
      </c>
    </row>
    <row r="1484" spans="1:9" x14ac:dyDescent="0.25">
      <c r="A1484" s="216"/>
      <c r="B1484" s="212" t="s">
        <v>2085</v>
      </c>
      <c r="C1484" s="253" t="s">
        <v>3213</v>
      </c>
      <c r="D1484" s="214" t="s">
        <v>8</v>
      </c>
      <c r="E1484" s="235">
        <v>48.5</v>
      </c>
      <c r="F1484" s="35">
        <v>41780</v>
      </c>
      <c r="G1484" s="44">
        <v>48.5</v>
      </c>
      <c r="H1484" s="243">
        <f t="shared" si="24"/>
        <v>0</v>
      </c>
      <c r="I1484" s="356"/>
    </row>
    <row r="1485" spans="1:9" x14ac:dyDescent="0.25">
      <c r="A1485" s="216"/>
      <c r="B1485" s="212" t="s">
        <v>2086</v>
      </c>
      <c r="C1485" s="253" t="s">
        <v>3213</v>
      </c>
      <c r="D1485" s="214" t="s">
        <v>133</v>
      </c>
      <c r="E1485" s="235">
        <v>32064</v>
      </c>
      <c r="F1485" s="35">
        <v>41780</v>
      </c>
      <c r="G1485" s="44">
        <v>32064</v>
      </c>
      <c r="H1485" s="243">
        <f t="shared" si="24"/>
        <v>0</v>
      </c>
      <c r="I1485" s="356"/>
    </row>
    <row r="1486" spans="1:9" x14ac:dyDescent="0.25">
      <c r="A1486" s="216"/>
      <c r="B1486" s="212" t="s">
        <v>2087</v>
      </c>
      <c r="C1486" s="253" t="s">
        <v>3213</v>
      </c>
      <c r="D1486" s="214" t="s">
        <v>304</v>
      </c>
      <c r="E1486" s="235">
        <v>19162</v>
      </c>
      <c r="F1486" s="35">
        <v>41780</v>
      </c>
      <c r="G1486" s="44">
        <v>19162</v>
      </c>
      <c r="H1486" s="243">
        <f t="shared" si="24"/>
        <v>0</v>
      </c>
      <c r="I1486" s="356" t="s">
        <v>162</v>
      </c>
    </row>
    <row r="1487" spans="1:9" x14ac:dyDescent="0.25">
      <c r="A1487" s="216"/>
      <c r="B1487" s="212" t="s">
        <v>2088</v>
      </c>
      <c r="C1487" s="253" t="s">
        <v>3213</v>
      </c>
      <c r="D1487" s="214" t="s">
        <v>59</v>
      </c>
      <c r="E1487" s="235">
        <v>18352.7</v>
      </c>
      <c r="F1487" s="38" t="s">
        <v>3448</v>
      </c>
      <c r="G1487" s="44">
        <v>18352.7</v>
      </c>
      <c r="H1487" s="243">
        <f t="shared" si="24"/>
        <v>0</v>
      </c>
      <c r="I1487" s="356" t="s">
        <v>21</v>
      </c>
    </row>
    <row r="1488" spans="1:9" x14ac:dyDescent="0.25">
      <c r="A1488" s="216"/>
      <c r="B1488" s="212" t="s">
        <v>2089</v>
      </c>
      <c r="C1488" s="253" t="s">
        <v>3213</v>
      </c>
      <c r="D1488" s="214" t="s">
        <v>366</v>
      </c>
      <c r="E1488" s="235">
        <v>2314</v>
      </c>
      <c r="F1488" s="35">
        <v>41781</v>
      </c>
      <c r="G1488" s="44">
        <v>2314</v>
      </c>
      <c r="H1488" s="243">
        <f t="shared" si="24"/>
        <v>0</v>
      </c>
      <c r="I1488" s="356" t="s">
        <v>21</v>
      </c>
    </row>
    <row r="1489" spans="1:9" x14ac:dyDescent="0.25">
      <c r="A1489" s="216"/>
      <c r="B1489" s="212" t="s">
        <v>2091</v>
      </c>
      <c r="C1489" s="253" t="s">
        <v>3213</v>
      </c>
      <c r="D1489" s="214" t="s">
        <v>36</v>
      </c>
      <c r="E1489" s="235">
        <v>8910</v>
      </c>
      <c r="F1489" s="35">
        <v>41787</v>
      </c>
      <c r="G1489" s="44">
        <v>8910</v>
      </c>
      <c r="H1489" s="243">
        <f t="shared" si="24"/>
        <v>0</v>
      </c>
      <c r="I1489" s="356" t="s">
        <v>21</v>
      </c>
    </row>
    <row r="1490" spans="1:9" x14ac:dyDescent="0.25">
      <c r="A1490" s="216"/>
      <c r="B1490" s="212" t="s">
        <v>2092</v>
      </c>
      <c r="C1490" s="253" t="s">
        <v>3213</v>
      </c>
      <c r="D1490" s="214" t="s">
        <v>250</v>
      </c>
      <c r="E1490" s="235">
        <v>2550</v>
      </c>
      <c r="F1490" s="35">
        <v>41783</v>
      </c>
      <c r="G1490" s="44">
        <v>2550</v>
      </c>
      <c r="H1490" s="243">
        <f t="shared" si="24"/>
        <v>0</v>
      </c>
      <c r="I1490" s="356" t="s">
        <v>21</v>
      </c>
    </row>
    <row r="1491" spans="1:9" x14ac:dyDescent="0.25">
      <c r="A1491" s="216"/>
      <c r="B1491" s="212" t="s">
        <v>2093</v>
      </c>
      <c r="C1491" s="253" t="s">
        <v>3213</v>
      </c>
      <c r="D1491" s="214" t="s">
        <v>130</v>
      </c>
      <c r="E1491" s="235">
        <v>7291</v>
      </c>
      <c r="F1491" s="35">
        <v>41781</v>
      </c>
      <c r="G1491" s="44">
        <v>7291</v>
      </c>
      <c r="H1491" s="243">
        <f t="shared" si="24"/>
        <v>0</v>
      </c>
      <c r="I1491" s="356" t="s">
        <v>21</v>
      </c>
    </row>
    <row r="1492" spans="1:9" x14ac:dyDescent="0.25">
      <c r="A1492" s="216"/>
      <c r="B1492" s="212" t="s">
        <v>2094</v>
      </c>
      <c r="C1492" s="253" t="s">
        <v>3213</v>
      </c>
      <c r="D1492" s="214" t="s">
        <v>119</v>
      </c>
      <c r="E1492" s="235">
        <v>2966.5</v>
      </c>
      <c r="F1492" s="35">
        <v>41781</v>
      </c>
      <c r="G1492" s="56">
        <v>2966.5</v>
      </c>
      <c r="H1492" s="243">
        <f t="shared" si="24"/>
        <v>0</v>
      </c>
      <c r="I1492" s="356" t="s">
        <v>21</v>
      </c>
    </row>
    <row r="1493" spans="1:9" x14ac:dyDescent="0.25">
      <c r="A1493" s="216"/>
      <c r="B1493" s="212" t="s">
        <v>2095</v>
      </c>
      <c r="C1493" s="253" t="s">
        <v>3213</v>
      </c>
      <c r="D1493" s="214" t="s">
        <v>373</v>
      </c>
      <c r="E1493" s="235">
        <v>3432</v>
      </c>
      <c r="F1493" s="35">
        <v>41781</v>
      </c>
      <c r="G1493" s="56">
        <v>3432</v>
      </c>
      <c r="H1493" s="243">
        <f t="shared" si="24"/>
        <v>0</v>
      </c>
      <c r="I1493" s="356" t="s">
        <v>21</v>
      </c>
    </row>
    <row r="1494" spans="1:9" x14ac:dyDescent="0.25">
      <c r="A1494" s="216"/>
      <c r="B1494" s="212" t="s">
        <v>2096</v>
      </c>
      <c r="C1494" s="253" t="s">
        <v>3213</v>
      </c>
      <c r="D1494" s="214" t="s">
        <v>245</v>
      </c>
      <c r="E1494" s="235">
        <v>22944</v>
      </c>
      <c r="F1494" s="35">
        <v>41781</v>
      </c>
      <c r="G1494" s="56">
        <v>22944</v>
      </c>
      <c r="H1494" s="243">
        <f t="shared" si="24"/>
        <v>0</v>
      </c>
      <c r="I1494" s="356" t="s">
        <v>27</v>
      </c>
    </row>
    <row r="1495" spans="1:9" x14ac:dyDescent="0.25">
      <c r="A1495" s="216"/>
      <c r="B1495" s="212" t="s">
        <v>2097</v>
      </c>
      <c r="C1495" s="253" t="s">
        <v>3213</v>
      </c>
      <c r="D1495" s="214" t="s">
        <v>137</v>
      </c>
      <c r="E1495" s="235">
        <v>8270</v>
      </c>
      <c r="F1495" s="38" t="s">
        <v>3277</v>
      </c>
      <c r="G1495" s="56">
        <v>8270</v>
      </c>
      <c r="H1495" s="243">
        <f t="shared" si="24"/>
        <v>0</v>
      </c>
      <c r="I1495" s="356" t="s">
        <v>21</v>
      </c>
    </row>
    <row r="1496" spans="1:9" x14ac:dyDescent="0.25">
      <c r="A1496" s="216"/>
      <c r="B1496" s="212" t="s">
        <v>2098</v>
      </c>
      <c r="C1496" s="253" t="s">
        <v>3213</v>
      </c>
      <c r="D1496" s="214" t="s">
        <v>183</v>
      </c>
      <c r="E1496" s="235">
        <v>6538.5</v>
      </c>
      <c r="F1496" s="35">
        <v>41780</v>
      </c>
      <c r="G1496" s="56">
        <v>6538.5</v>
      </c>
      <c r="H1496" s="243">
        <f t="shared" si="24"/>
        <v>0</v>
      </c>
      <c r="I1496" s="356" t="s">
        <v>21</v>
      </c>
    </row>
    <row r="1497" spans="1:9" x14ac:dyDescent="0.25">
      <c r="A1497" s="216"/>
      <c r="B1497" s="212" t="s">
        <v>2099</v>
      </c>
      <c r="C1497" s="253" t="s">
        <v>3213</v>
      </c>
      <c r="D1497" s="214" t="s">
        <v>88</v>
      </c>
      <c r="E1497" s="235">
        <v>2646</v>
      </c>
      <c r="F1497" s="35">
        <v>41781</v>
      </c>
      <c r="G1497" s="44">
        <v>2646</v>
      </c>
      <c r="H1497" s="243">
        <f t="shared" si="24"/>
        <v>0</v>
      </c>
      <c r="I1497" s="356" t="s">
        <v>27</v>
      </c>
    </row>
    <row r="1498" spans="1:9" x14ac:dyDescent="0.25">
      <c r="A1498" s="216"/>
      <c r="B1498" s="212" t="s">
        <v>2101</v>
      </c>
      <c r="C1498" s="253" t="s">
        <v>3213</v>
      </c>
      <c r="D1498" s="214" t="s">
        <v>78</v>
      </c>
      <c r="E1498" s="235">
        <v>2376</v>
      </c>
      <c r="F1498" s="35">
        <v>41781</v>
      </c>
      <c r="G1498" s="44">
        <v>2376</v>
      </c>
      <c r="H1498" s="243">
        <f t="shared" si="24"/>
        <v>0</v>
      </c>
      <c r="I1498" s="356" t="s">
        <v>217</v>
      </c>
    </row>
    <row r="1499" spans="1:9" x14ac:dyDescent="0.25">
      <c r="A1499" s="216"/>
      <c r="B1499" s="212" t="s">
        <v>2102</v>
      </c>
      <c r="C1499" s="253" t="s">
        <v>3213</v>
      </c>
      <c r="D1499" s="214" t="s">
        <v>1084</v>
      </c>
      <c r="E1499" s="235">
        <v>3116</v>
      </c>
      <c r="F1499" s="35">
        <v>41781</v>
      </c>
      <c r="G1499" s="44">
        <v>3116</v>
      </c>
      <c r="H1499" s="243">
        <f t="shared" si="24"/>
        <v>0</v>
      </c>
      <c r="I1499" s="356" t="s">
        <v>3134</v>
      </c>
    </row>
    <row r="1500" spans="1:9" x14ac:dyDescent="0.25">
      <c r="A1500" s="216"/>
      <c r="B1500" s="212" t="s">
        <v>2104</v>
      </c>
      <c r="C1500" s="253" t="s">
        <v>3213</v>
      </c>
      <c r="D1500" s="214" t="s">
        <v>560</v>
      </c>
      <c r="E1500" s="235">
        <v>7146.5</v>
      </c>
      <c r="F1500" s="35">
        <v>41781</v>
      </c>
      <c r="G1500" s="44">
        <v>7146.5</v>
      </c>
      <c r="H1500" s="243">
        <f t="shared" si="24"/>
        <v>0</v>
      </c>
      <c r="I1500" s="356" t="s">
        <v>217</v>
      </c>
    </row>
    <row r="1501" spans="1:9" x14ac:dyDescent="0.25">
      <c r="A1501" s="216"/>
      <c r="B1501" s="212" t="s">
        <v>2106</v>
      </c>
      <c r="C1501" s="253" t="s">
        <v>3213</v>
      </c>
      <c r="D1501" s="214" t="s">
        <v>152</v>
      </c>
      <c r="E1501" s="235">
        <v>15198</v>
      </c>
      <c r="F1501" s="35">
        <v>41781</v>
      </c>
      <c r="G1501" s="44">
        <v>15198</v>
      </c>
      <c r="H1501" s="243">
        <f t="shared" si="24"/>
        <v>0</v>
      </c>
      <c r="I1501" s="356" t="s">
        <v>2852</v>
      </c>
    </row>
    <row r="1502" spans="1:9" x14ac:dyDescent="0.25">
      <c r="A1502" s="216"/>
      <c r="B1502" s="212" t="s">
        <v>2107</v>
      </c>
      <c r="C1502" s="253" t="s">
        <v>3213</v>
      </c>
      <c r="D1502" s="214" t="s">
        <v>3278</v>
      </c>
      <c r="E1502" s="235">
        <v>30503</v>
      </c>
      <c r="F1502" s="47" t="s">
        <v>3279</v>
      </c>
      <c r="G1502" s="44">
        <v>30503</v>
      </c>
      <c r="H1502" s="243">
        <f t="shared" si="24"/>
        <v>0</v>
      </c>
      <c r="I1502" s="356" t="s">
        <v>3166</v>
      </c>
    </row>
    <row r="1503" spans="1:9" x14ac:dyDescent="0.25">
      <c r="A1503" s="216"/>
      <c r="B1503" s="212" t="s">
        <v>2108</v>
      </c>
      <c r="C1503" s="253" t="s">
        <v>3213</v>
      </c>
      <c r="D1503" s="214" t="s">
        <v>68</v>
      </c>
      <c r="E1503" s="235">
        <v>3330</v>
      </c>
      <c r="F1503" s="35">
        <v>41781</v>
      </c>
      <c r="G1503" s="44">
        <v>3330</v>
      </c>
      <c r="H1503" s="243">
        <f t="shared" si="24"/>
        <v>0</v>
      </c>
      <c r="I1503" s="356" t="s">
        <v>12</v>
      </c>
    </row>
    <row r="1504" spans="1:9" x14ac:dyDescent="0.25">
      <c r="A1504" s="216"/>
      <c r="B1504" s="212" t="s">
        <v>2110</v>
      </c>
      <c r="C1504" s="253" t="s">
        <v>3213</v>
      </c>
      <c r="D1504" s="214" t="s">
        <v>8</v>
      </c>
      <c r="E1504" s="235">
        <v>693</v>
      </c>
      <c r="F1504" s="35">
        <v>41780</v>
      </c>
      <c r="G1504" s="44">
        <v>693</v>
      </c>
      <c r="H1504" s="243">
        <f t="shared" si="24"/>
        <v>0</v>
      </c>
      <c r="I1504" s="356"/>
    </row>
    <row r="1505" spans="1:9" x14ac:dyDescent="0.25">
      <c r="A1505" s="216"/>
      <c r="B1505" s="212" t="s">
        <v>2111</v>
      </c>
      <c r="C1505" s="253" t="s">
        <v>3213</v>
      </c>
      <c r="D1505" s="214" t="s">
        <v>106</v>
      </c>
      <c r="E1505" s="235">
        <v>162430</v>
      </c>
      <c r="F1505" s="35">
        <v>41784</v>
      </c>
      <c r="G1505" s="44">
        <v>162430</v>
      </c>
      <c r="H1505" s="243">
        <f t="shared" si="24"/>
        <v>0</v>
      </c>
      <c r="I1505" s="356" t="s">
        <v>2427</v>
      </c>
    </row>
    <row r="1506" spans="1:9" x14ac:dyDescent="0.25">
      <c r="A1506" s="216"/>
      <c r="B1506" s="212" t="s">
        <v>2113</v>
      </c>
      <c r="C1506" s="253" t="s">
        <v>3213</v>
      </c>
      <c r="D1506" s="214" t="s">
        <v>106</v>
      </c>
      <c r="E1506" s="235">
        <v>126936</v>
      </c>
      <c r="F1506" s="35">
        <v>41786</v>
      </c>
      <c r="G1506" s="44">
        <v>126936</v>
      </c>
      <c r="H1506" s="243">
        <f t="shared" si="24"/>
        <v>0</v>
      </c>
      <c r="I1506" s="356" t="s">
        <v>2427</v>
      </c>
    </row>
    <row r="1507" spans="1:9" x14ac:dyDescent="0.25">
      <c r="A1507" s="216"/>
      <c r="B1507" s="212" t="s">
        <v>2114</v>
      </c>
      <c r="C1507" s="253" t="s">
        <v>3213</v>
      </c>
      <c r="D1507" s="214" t="s">
        <v>106</v>
      </c>
      <c r="E1507" s="235">
        <v>152766</v>
      </c>
      <c r="F1507" s="35">
        <v>41786</v>
      </c>
      <c r="G1507" s="44">
        <v>152766</v>
      </c>
      <c r="H1507" s="243">
        <f t="shared" si="24"/>
        <v>0</v>
      </c>
      <c r="I1507" s="356" t="s">
        <v>2427</v>
      </c>
    </row>
    <row r="1508" spans="1:9" x14ac:dyDescent="0.25">
      <c r="A1508" s="216"/>
      <c r="B1508" s="212" t="s">
        <v>2116</v>
      </c>
      <c r="C1508" s="253" t="s">
        <v>3213</v>
      </c>
      <c r="D1508" s="214" t="s">
        <v>3280</v>
      </c>
      <c r="E1508" s="235">
        <v>21308</v>
      </c>
      <c r="F1508" s="35">
        <v>41781</v>
      </c>
      <c r="G1508" s="44">
        <v>21308</v>
      </c>
      <c r="H1508" s="243">
        <f t="shared" si="24"/>
        <v>0</v>
      </c>
      <c r="I1508" s="356" t="s">
        <v>2852</v>
      </c>
    </row>
    <row r="1509" spans="1:9" x14ac:dyDescent="0.25">
      <c r="A1509" s="216"/>
      <c r="B1509" s="212" t="s">
        <v>2119</v>
      </c>
      <c r="C1509" s="253" t="s">
        <v>3213</v>
      </c>
      <c r="D1509" s="214" t="s">
        <v>28</v>
      </c>
      <c r="E1509" s="235">
        <v>6853</v>
      </c>
      <c r="F1509" s="35">
        <v>41780</v>
      </c>
      <c r="G1509" s="44">
        <v>6853</v>
      </c>
      <c r="H1509" s="243">
        <f t="shared" si="24"/>
        <v>0</v>
      </c>
      <c r="I1509" s="356"/>
    </row>
    <row r="1510" spans="1:9" x14ac:dyDescent="0.25">
      <c r="A1510" s="216">
        <v>41781</v>
      </c>
      <c r="B1510" s="212" t="s">
        <v>2121</v>
      </c>
      <c r="C1510" s="253" t="s">
        <v>3213</v>
      </c>
      <c r="D1510" s="214" t="s">
        <v>147</v>
      </c>
      <c r="E1510" s="235">
        <v>24955</v>
      </c>
      <c r="F1510" s="39" t="s">
        <v>3281</v>
      </c>
      <c r="G1510" s="245">
        <v>24955</v>
      </c>
      <c r="H1510" s="243">
        <f t="shared" si="24"/>
        <v>0</v>
      </c>
      <c r="I1510" s="214"/>
    </row>
    <row r="1511" spans="1:9" x14ac:dyDescent="0.25">
      <c r="A1511" s="216"/>
      <c r="B1511" s="212" t="s">
        <v>2122</v>
      </c>
      <c r="C1511" s="253" t="s">
        <v>3213</v>
      </c>
      <c r="D1511" s="214" t="s">
        <v>152</v>
      </c>
      <c r="E1511" s="235">
        <v>5557.5</v>
      </c>
      <c r="F1511" s="35">
        <v>41781</v>
      </c>
      <c r="G1511" s="44">
        <v>5557.5</v>
      </c>
      <c r="H1511" s="243">
        <f t="shared" si="24"/>
        <v>0</v>
      </c>
      <c r="I1511" s="58"/>
    </row>
    <row r="1512" spans="1:9" x14ac:dyDescent="0.25">
      <c r="A1512" s="216"/>
      <c r="B1512" s="212" t="s">
        <v>2123</v>
      </c>
      <c r="C1512" s="253" t="s">
        <v>3213</v>
      </c>
      <c r="D1512" s="214" t="s">
        <v>637</v>
      </c>
      <c r="E1512" s="235">
        <v>3192</v>
      </c>
      <c r="F1512" s="35">
        <v>41781</v>
      </c>
      <c r="G1512" s="44">
        <v>3192</v>
      </c>
      <c r="H1512" s="243">
        <f t="shared" si="24"/>
        <v>0</v>
      </c>
      <c r="I1512" s="214" t="s">
        <v>30</v>
      </c>
    </row>
    <row r="1513" spans="1:9" x14ac:dyDescent="0.25">
      <c r="A1513" s="216"/>
      <c r="B1513" s="212" t="s">
        <v>2125</v>
      </c>
      <c r="C1513" s="253" t="s">
        <v>3213</v>
      </c>
      <c r="D1513" s="214" t="s">
        <v>269</v>
      </c>
      <c r="E1513" s="235">
        <v>17285</v>
      </c>
      <c r="F1513" s="35">
        <v>41781</v>
      </c>
      <c r="G1513" s="44">
        <v>17285</v>
      </c>
      <c r="H1513" s="243">
        <f t="shared" si="24"/>
        <v>0</v>
      </c>
      <c r="I1513" s="58"/>
    </row>
    <row r="1514" spans="1:9" x14ac:dyDescent="0.25">
      <c r="A1514" s="216"/>
      <c r="B1514" s="212" t="s">
        <v>2126</v>
      </c>
      <c r="C1514" s="253" t="s">
        <v>3213</v>
      </c>
      <c r="D1514" s="214" t="s">
        <v>14</v>
      </c>
      <c r="E1514" s="235">
        <v>7251.5</v>
      </c>
      <c r="F1514" s="35">
        <v>41781</v>
      </c>
      <c r="G1514" s="44">
        <v>7251.5</v>
      </c>
      <c r="H1514" s="243">
        <f t="shared" si="24"/>
        <v>0</v>
      </c>
      <c r="I1514" s="214" t="s">
        <v>12</v>
      </c>
    </row>
    <row r="1515" spans="1:9" x14ac:dyDescent="0.25">
      <c r="A1515" s="216"/>
      <c r="B1515" s="212" t="s">
        <v>2127</v>
      </c>
      <c r="C1515" s="253" t="s">
        <v>3213</v>
      </c>
      <c r="D1515" s="214" t="s">
        <v>19</v>
      </c>
      <c r="E1515" s="235">
        <v>67355</v>
      </c>
      <c r="F1515" s="38">
        <v>41817</v>
      </c>
      <c r="G1515" s="245">
        <v>67355</v>
      </c>
      <c r="H1515" s="243">
        <f t="shared" si="24"/>
        <v>0</v>
      </c>
      <c r="I1515" s="58" t="s">
        <v>27</v>
      </c>
    </row>
    <row r="1516" spans="1:9" x14ac:dyDescent="0.25">
      <c r="A1516" s="216"/>
      <c r="B1516" s="212" t="s">
        <v>2128</v>
      </c>
      <c r="C1516" s="253" t="s">
        <v>3213</v>
      </c>
      <c r="D1516" s="214" t="s">
        <v>123</v>
      </c>
      <c r="E1516" s="235">
        <v>2866</v>
      </c>
      <c r="F1516" s="35">
        <v>41782</v>
      </c>
      <c r="G1516" s="44">
        <v>2866</v>
      </c>
      <c r="H1516" s="243">
        <f t="shared" si="24"/>
        <v>0</v>
      </c>
      <c r="I1516" s="214"/>
    </row>
    <row r="1517" spans="1:9" x14ac:dyDescent="0.25">
      <c r="A1517" s="216"/>
      <c r="B1517" s="212" t="s">
        <v>2129</v>
      </c>
      <c r="C1517" s="253" t="s">
        <v>3213</v>
      </c>
      <c r="D1517" s="214" t="s">
        <v>16</v>
      </c>
      <c r="E1517" s="235">
        <v>158956.70000000001</v>
      </c>
      <c r="F1517" s="38">
        <v>41816</v>
      </c>
      <c r="G1517" s="245">
        <v>158956.70000000001</v>
      </c>
      <c r="H1517" s="243">
        <f t="shared" si="24"/>
        <v>0</v>
      </c>
      <c r="I1517" s="214" t="s">
        <v>162</v>
      </c>
    </row>
    <row r="1518" spans="1:9" x14ac:dyDescent="0.25">
      <c r="A1518" s="216"/>
      <c r="B1518" s="212" t="s">
        <v>2130</v>
      </c>
      <c r="C1518" s="253" t="s">
        <v>3213</v>
      </c>
      <c r="D1518" s="214" t="s">
        <v>50</v>
      </c>
      <c r="E1518" s="235">
        <v>4061</v>
      </c>
      <c r="F1518" s="35">
        <v>41781</v>
      </c>
      <c r="G1518" s="44">
        <v>4061</v>
      </c>
      <c r="H1518" s="243">
        <f t="shared" si="24"/>
        <v>0</v>
      </c>
      <c r="I1518" s="214"/>
    </row>
    <row r="1519" spans="1:9" x14ac:dyDescent="0.25">
      <c r="A1519" s="216"/>
      <c r="B1519" s="212" t="s">
        <v>2131</v>
      </c>
      <c r="C1519" s="253" t="s">
        <v>3213</v>
      </c>
      <c r="D1519" s="214" t="s">
        <v>318</v>
      </c>
      <c r="E1519" s="235">
        <v>3281</v>
      </c>
      <c r="F1519" s="35">
        <v>41781</v>
      </c>
      <c r="G1519" s="44">
        <v>3281</v>
      </c>
      <c r="H1519" s="243">
        <f t="shared" si="24"/>
        <v>0</v>
      </c>
      <c r="I1519" s="214"/>
    </row>
    <row r="1520" spans="1:9" x14ac:dyDescent="0.25">
      <c r="A1520" s="216"/>
      <c r="B1520" s="212" t="s">
        <v>2132</v>
      </c>
      <c r="C1520" s="253" t="s">
        <v>3213</v>
      </c>
      <c r="D1520" s="214" t="s">
        <v>501</v>
      </c>
      <c r="E1520" s="235">
        <v>1632.5</v>
      </c>
      <c r="F1520" s="35">
        <v>41781</v>
      </c>
      <c r="G1520" s="44">
        <v>1632.5</v>
      </c>
      <c r="H1520" s="243">
        <f t="shared" si="24"/>
        <v>0</v>
      </c>
      <c r="I1520" s="214"/>
    </row>
    <row r="1521" spans="1:9" x14ac:dyDescent="0.25">
      <c r="A1521" s="216"/>
      <c r="B1521" s="212" t="s">
        <v>2133</v>
      </c>
      <c r="C1521" s="253" t="s">
        <v>3213</v>
      </c>
      <c r="D1521" s="214" t="s">
        <v>14</v>
      </c>
      <c r="E1521" s="235">
        <v>5951</v>
      </c>
      <c r="F1521" s="35">
        <v>41781</v>
      </c>
      <c r="G1521" s="44">
        <v>5951</v>
      </c>
      <c r="H1521" s="243">
        <f t="shared" si="24"/>
        <v>0</v>
      </c>
      <c r="I1521" s="214" t="s">
        <v>2852</v>
      </c>
    </row>
    <row r="1522" spans="1:9" x14ac:dyDescent="0.25">
      <c r="A1522" s="216"/>
      <c r="B1522" s="212" t="s">
        <v>2134</v>
      </c>
      <c r="C1522" s="253" t="s">
        <v>3213</v>
      </c>
      <c r="D1522" s="214" t="s">
        <v>11</v>
      </c>
      <c r="E1522" s="235">
        <v>48646.5</v>
      </c>
      <c r="F1522" s="38">
        <v>41796</v>
      </c>
      <c r="G1522" s="245">
        <v>48646.5</v>
      </c>
      <c r="H1522" s="243">
        <f t="shared" si="24"/>
        <v>0</v>
      </c>
      <c r="I1522" s="214" t="s">
        <v>65</v>
      </c>
    </row>
    <row r="1523" spans="1:9" x14ac:dyDescent="0.25">
      <c r="A1523" s="216"/>
      <c r="B1523" s="212" t="s">
        <v>2135</v>
      </c>
      <c r="C1523" s="253" t="s">
        <v>3213</v>
      </c>
      <c r="D1523" s="214" t="s">
        <v>89</v>
      </c>
      <c r="E1523" s="235">
        <v>5362</v>
      </c>
      <c r="F1523" s="38" t="s">
        <v>3282</v>
      </c>
      <c r="G1523" s="44">
        <v>5362</v>
      </c>
      <c r="H1523" s="243">
        <f t="shared" si="24"/>
        <v>0</v>
      </c>
      <c r="I1523" s="214" t="s">
        <v>30</v>
      </c>
    </row>
    <row r="1524" spans="1:9" x14ac:dyDescent="0.25">
      <c r="A1524" s="216"/>
      <c r="B1524" s="212" t="s">
        <v>2136</v>
      </c>
      <c r="C1524" s="253" t="s">
        <v>3213</v>
      </c>
      <c r="D1524" s="214" t="s">
        <v>374</v>
      </c>
      <c r="E1524" s="235">
        <v>17815.5</v>
      </c>
      <c r="F1524" s="35">
        <v>41781</v>
      </c>
      <c r="G1524" s="44">
        <v>17815.5</v>
      </c>
      <c r="H1524" s="243">
        <f t="shared" si="24"/>
        <v>0</v>
      </c>
      <c r="I1524" s="214"/>
    </row>
    <row r="1525" spans="1:9" x14ac:dyDescent="0.25">
      <c r="A1525" s="216"/>
      <c r="B1525" s="212" t="s">
        <v>2138</v>
      </c>
      <c r="C1525" s="253" t="s">
        <v>3213</v>
      </c>
      <c r="D1525" s="214" t="s">
        <v>34</v>
      </c>
      <c r="E1525" s="235">
        <v>552.5</v>
      </c>
      <c r="F1525" s="38" t="s">
        <v>3283</v>
      </c>
      <c r="G1525" s="44">
        <v>552.5</v>
      </c>
      <c r="H1525" s="243">
        <f t="shared" si="24"/>
        <v>0</v>
      </c>
      <c r="I1525" s="214" t="s">
        <v>30</v>
      </c>
    </row>
    <row r="1526" spans="1:9" x14ac:dyDescent="0.25">
      <c r="A1526" s="216"/>
      <c r="B1526" s="212" t="s">
        <v>2139</v>
      </c>
      <c r="C1526" s="253" t="s">
        <v>3213</v>
      </c>
      <c r="D1526" s="214" t="s">
        <v>206</v>
      </c>
      <c r="E1526" s="235">
        <v>1083</v>
      </c>
      <c r="F1526" s="35">
        <v>41781</v>
      </c>
      <c r="G1526" s="44">
        <v>1083</v>
      </c>
      <c r="H1526" s="243">
        <f t="shared" si="24"/>
        <v>0</v>
      </c>
      <c r="I1526" s="214" t="s">
        <v>30</v>
      </c>
    </row>
    <row r="1527" spans="1:9" x14ac:dyDescent="0.25">
      <c r="A1527" s="216"/>
      <c r="B1527" s="212" t="s">
        <v>2140</v>
      </c>
      <c r="C1527" s="253" t="s">
        <v>3213</v>
      </c>
      <c r="D1527" s="214" t="s">
        <v>2523</v>
      </c>
      <c r="E1527" s="235">
        <v>825.5</v>
      </c>
      <c r="F1527" s="35">
        <v>41781</v>
      </c>
      <c r="G1527" s="44">
        <v>825.5</v>
      </c>
      <c r="H1527" s="243">
        <f t="shared" si="24"/>
        <v>0</v>
      </c>
      <c r="I1527" s="214"/>
    </row>
    <row r="1528" spans="1:9" x14ac:dyDescent="0.25">
      <c r="A1528" s="216"/>
      <c r="B1528" s="212" t="s">
        <v>2141</v>
      </c>
      <c r="C1528" s="253" t="s">
        <v>3213</v>
      </c>
      <c r="D1528" s="214" t="s">
        <v>29</v>
      </c>
      <c r="E1528" s="235">
        <v>3296</v>
      </c>
      <c r="F1528" s="35">
        <v>41781</v>
      </c>
      <c r="G1528" s="44">
        <v>3296</v>
      </c>
      <c r="H1528" s="243">
        <f t="shared" si="24"/>
        <v>0</v>
      </c>
      <c r="I1528" s="214" t="s">
        <v>30</v>
      </c>
    </row>
    <row r="1529" spans="1:9" x14ac:dyDescent="0.25">
      <c r="A1529" s="216"/>
      <c r="B1529" s="212" t="s">
        <v>2142</v>
      </c>
      <c r="C1529" s="253" t="s">
        <v>3213</v>
      </c>
      <c r="D1529" s="214" t="s">
        <v>1782</v>
      </c>
      <c r="E1529" s="235">
        <v>1171</v>
      </c>
      <c r="F1529" s="35">
        <v>41781</v>
      </c>
      <c r="G1529" s="44">
        <v>1171</v>
      </c>
      <c r="H1529" s="243">
        <f t="shared" si="24"/>
        <v>0</v>
      </c>
      <c r="I1529" s="214" t="s">
        <v>30</v>
      </c>
    </row>
    <row r="1530" spans="1:9" x14ac:dyDescent="0.25">
      <c r="A1530" s="216"/>
      <c r="B1530" s="212" t="s">
        <v>2143</v>
      </c>
      <c r="C1530" s="253" t="s">
        <v>3213</v>
      </c>
      <c r="D1530" s="220" t="s">
        <v>3114</v>
      </c>
      <c r="E1530" s="241">
        <v>0</v>
      </c>
      <c r="F1530" s="35"/>
      <c r="G1530" s="44"/>
      <c r="H1530" s="243">
        <f t="shared" si="24"/>
        <v>0</v>
      </c>
      <c r="I1530" s="214" t="s">
        <v>3284</v>
      </c>
    </row>
    <row r="1531" spans="1:9" x14ac:dyDescent="0.25">
      <c r="A1531" s="216"/>
      <c r="B1531" s="212" t="s">
        <v>2144</v>
      </c>
      <c r="C1531" s="253" t="s">
        <v>3213</v>
      </c>
      <c r="D1531" s="214" t="s">
        <v>55</v>
      </c>
      <c r="E1531" s="235">
        <v>8064</v>
      </c>
      <c r="F1531" s="38" t="s">
        <v>3285</v>
      </c>
      <c r="G1531" s="44">
        <v>8064</v>
      </c>
      <c r="H1531" s="243">
        <f t="shared" si="24"/>
        <v>0</v>
      </c>
      <c r="I1531" s="214"/>
    </row>
    <row r="1532" spans="1:9" x14ac:dyDescent="0.25">
      <c r="A1532" s="216"/>
      <c r="B1532" s="212" t="s">
        <v>2145</v>
      </c>
      <c r="C1532" s="253" t="s">
        <v>3213</v>
      </c>
      <c r="D1532" s="214" t="s">
        <v>119</v>
      </c>
      <c r="E1532" s="235">
        <v>3050</v>
      </c>
      <c r="F1532" s="35">
        <v>41781</v>
      </c>
      <c r="G1532" s="44">
        <v>3050</v>
      </c>
      <c r="H1532" s="243">
        <f t="shared" si="24"/>
        <v>0</v>
      </c>
      <c r="I1532" s="214" t="s">
        <v>12</v>
      </c>
    </row>
    <row r="1533" spans="1:9" x14ac:dyDescent="0.25">
      <c r="A1533" s="216"/>
      <c r="B1533" s="212" t="s">
        <v>2146</v>
      </c>
      <c r="C1533" s="253" t="s">
        <v>3213</v>
      </c>
      <c r="D1533" s="214" t="s">
        <v>66</v>
      </c>
      <c r="E1533" s="235">
        <v>1697</v>
      </c>
      <c r="F1533" s="35">
        <v>41781</v>
      </c>
      <c r="G1533" s="44">
        <v>1697</v>
      </c>
      <c r="H1533" s="243">
        <f t="shared" si="24"/>
        <v>0</v>
      </c>
      <c r="I1533" s="214" t="s">
        <v>12</v>
      </c>
    </row>
    <row r="1534" spans="1:9" x14ac:dyDescent="0.25">
      <c r="A1534" s="216"/>
      <c r="B1534" s="212" t="s">
        <v>2147</v>
      </c>
      <c r="C1534" s="253" t="s">
        <v>3213</v>
      </c>
      <c r="D1534" s="214" t="s">
        <v>2961</v>
      </c>
      <c r="E1534" s="235">
        <v>10675.5</v>
      </c>
      <c r="F1534" s="35">
        <v>41782</v>
      </c>
      <c r="G1534" s="44">
        <v>10675.5</v>
      </c>
      <c r="H1534" s="243">
        <f t="shared" si="24"/>
        <v>0</v>
      </c>
      <c r="I1534" s="214" t="s">
        <v>65</v>
      </c>
    </row>
    <row r="1535" spans="1:9" x14ac:dyDescent="0.25">
      <c r="A1535" s="216"/>
      <c r="B1535" s="212" t="s">
        <v>2148</v>
      </c>
      <c r="C1535" s="253" t="s">
        <v>3213</v>
      </c>
      <c r="D1535" s="214" t="s">
        <v>66</v>
      </c>
      <c r="E1535" s="235">
        <v>1757</v>
      </c>
      <c r="F1535" s="35">
        <v>41781</v>
      </c>
      <c r="G1535" s="44">
        <v>1757</v>
      </c>
      <c r="H1535" s="243">
        <f t="shared" si="24"/>
        <v>0</v>
      </c>
      <c r="I1535" s="214" t="s">
        <v>12</v>
      </c>
    </row>
    <row r="1536" spans="1:9" x14ac:dyDescent="0.25">
      <c r="A1536" s="216"/>
      <c r="B1536" s="212" t="s">
        <v>2149</v>
      </c>
      <c r="C1536" s="253" t="s">
        <v>3213</v>
      </c>
      <c r="D1536" s="214" t="s">
        <v>260</v>
      </c>
      <c r="E1536" s="235">
        <v>1788</v>
      </c>
      <c r="F1536" s="35">
        <v>41781</v>
      </c>
      <c r="G1536" s="44">
        <v>1788</v>
      </c>
      <c r="H1536" s="243">
        <f t="shared" si="24"/>
        <v>0</v>
      </c>
      <c r="I1536" s="214" t="s">
        <v>12</v>
      </c>
    </row>
    <row r="1537" spans="1:9" x14ac:dyDescent="0.25">
      <c r="A1537" s="216"/>
      <c r="B1537" s="212" t="s">
        <v>2150</v>
      </c>
      <c r="C1537" s="253" t="s">
        <v>3213</v>
      </c>
      <c r="D1537" s="214" t="s">
        <v>47</v>
      </c>
      <c r="E1537" s="235">
        <v>2803</v>
      </c>
      <c r="F1537" s="35">
        <v>41781</v>
      </c>
      <c r="G1537" s="44">
        <v>2803</v>
      </c>
      <c r="H1537" s="243">
        <f t="shared" si="24"/>
        <v>0</v>
      </c>
      <c r="I1537" s="214" t="s">
        <v>30</v>
      </c>
    </row>
    <row r="1538" spans="1:9" x14ac:dyDescent="0.25">
      <c r="A1538" s="216"/>
      <c r="B1538" s="212" t="s">
        <v>2151</v>
      </c>
      <c r="C1538" s="253" t="s">
        <v>3213</v>
      </c>
      <c r="D1538" s="214" t="s">
        <v>108</v>
      </c>
      <c r="E1538" s="235">
        <v>3092</v>
      </c>
      <c r="F1538" s="35">
        <v>41781</v>
      </c>
      <c r="G1538" s="44">
        <v>3092</v>
      </c>
      <c r="H1538" s="243">
        <f t="shared" si="24"/>
        <v>0</v>
      </c>
      <c r="I1538" s="214" t="s">
        <v>30</v>
      </c>
    </row>
    <row r="1539" spans="1:9" x14ac:dyDescent="0.25">
      <c r="A1539" s="216"/>
      <c r="B1539" s="212" t="s">
        <v>2152</v>
      </c>
      <c r="C1539" s="253" t="s">
        <v>3213</v>
      </c>
      <c r="D1539" s="214" t="s">
        <v>2413</v>
      </c>
      <c r="E1539" s="235">
        <v>373</v>
      </c>
      <c r="F1539" s="38" t="s">
        <v>3286</v>
      </c>
      <c r="G1539" s="44">
        <v>373</v>
      </c>
      <c r="H1539" s="243">
        <f t="shared" si="24"/>
        <v>0</v>
      </c>
      <c r="I1539" s="214" t="s">
        <v>30</v>
      </c>
    </row>
    <row r="1540" spans="1:9" x14ac:dyDescent="0.25">
      <c r="A1540" s="216"/>
      <c r="B1540" s="212" t="s">
        <v>2153</v>
      </c>
      <c r="C1540" s="253" t="s">
        <v>3213</v>
      </c>
      <c r="D1540" s="214" t="s">
        <v>215</v>
      </c>
      <c r="E1540" s="235">
        <v>3634</v>
      </c>
      <c r="F1540" s="35">
        <v>41781</v>
      </c>
      <c r="G1540" s="44">
        <v>3634</v>
      </c>
      <c r="H1540" s="243">
        <f t="shared" si="24"/>
        <v>0</v>
      </c>
      <c r="I1540" s="214"/>
    </row>
    <row r="1541" spans="1:9" x14ac:dyDescent="0.25">
      <c r="A1541" s="216"/>
      <c r="B1541" s="212" t="s">
        <v>2154</v>
      </c>
      <c r="C1541" s="253" t="s">
        <v>3213</v>
      </c>
      <c r="D1541" s="214" t="s">
        <v>22</v>
      </c>
      <c r="E1541" s="235">
        <v>2419.5</v>
      </c>
      <c r="F1541" s="35">
        <v>41781</v>
      </c>
      <c r="G1541" s="44">
        <v>2419.5</v>
      </c>
      <c r="H1541" s="243">
        <f t="shared" si="24"/>
        <v>0</v>
      </c>
      <c r="I1541" s="214"/>
    </row>
    <row r="1542" spans="1:9" x14ac:dyDescent="0.25">
      <c r="A1542" s="216"/>
      <c r="B1542" s="212" t="s">
        <v>2155</v>
      </c>
      <c r="C1542" s="253" t="s">
        <v>3213</v>
      </c>
      <c r="D1542" s="214" t="s">
        <v>68</v>
      </c>
      <c r="E1542" s="235">
        <v>2245.5</v>
      </c>
      <c r="F1542" s="35">
        <v>41782</v>
      </c>
      <c r="G1542" s="44">
        <v>2245.5</v>
      </c>
      <c r="H1542" s="243">
        <f t="shared" si="24"/>
        <v>0</v>
      </c>
      <c r="I1542" s="214" t="s">
        <v>65</v>
      </c>
    </row>
    <row r="1543" spans="1:9" x14ac:dyDescent="0.25">
      <c r="A1543" s="216"/>
      <c r="B1543" s="212" t="s">
        <v>2156</v>
      </c>
      <c r="C1543" s="253" t="s">
        <v>3213</v>
      </c>
      <c r="D1543" s="214" t="s">
        <v>244</v>
      </c>
      <c r="E1543" s="235">
        <v>23886.9</v>
      </c>
      <c r="F1543" s="247" t="s">
        <v>3287</v>
      </c>
      <c r="G1543" s="44">
        <v>23886.9</v>
      </c>
      <c r="H1543" s="243">
        <f t="shared" ref="H1543:H1606" si="25">E1543-G1543</f>
        <v>0</v>
      </c>
      <c r="I1543" s="214" t="s">
        <v>27</v>
      </c>
    </row>
    <row r="1544" spans="1:9" x14ac:dyDescent="0.25">
      <c r="A1544" s="216"/>
      <c r="B1544" s="212" t="s">
        <v>2157</v>
      </c>
      <c r="C1544" s="253" t="s">
        <v>3213</v>
      </c>
      <c r="D1544" s="214" t="s">
        <v>245</v>
      </c>
      <c r="E1544" s="235">
        <v>1416</v>
      </c>
      <c r="F1544" s="35">
        <v>41782</v>
      </c>
      <c r="G1544" s="44">
        <v>1416</v>
      </c>
      <c r="H1544" s="243">
        <f t="shared" si="25"/>
        <v>0</v>
      </c>
      <c r="I1544" s="214" t="s">
        <v>27</v>
      </c>
    </row>
    <row r="1545" spans="1:9" x14ac:dyDescent="0.25">
      <c r="A1545" s="216"/>
      <c r="B1545" s="212" t="s">
        <v>2159</v>
      </c>
      <c r="C1545" s="253" t="s">
        <v>3213</v>
      </c>
      <c r="D1545" s="214" t="s">
        <v>240</v>
      </c>
      <c r="E1545" s="235">
        <v>58589.65</v>
      </c>
      <c r="F1545" s="247" t="s">
        <v>3288</v>
      </c>
      <c r="G1545" s="44">
        <v>58589.65</v>
      </c>
      <c r="H1545" s="243">
        <f t="shared" si="25"/>
        <v>0</v>
      </c>
      <c r="I1545" s="214" t="s">
        <v>27</v>
      </c>
    </row>
    <row r="1546" spans="1:9" x14ac:dyDescent="0.25">
      <c r="A1546" s="216"/>
      <c r="B1546" s="212" t="s">
        <v>2160</v>
      </c>
      <c r="C1546" s="253" t="s">
        <v>3213</v>
      </c>
      <c r="D1546" s="214" t="s">
        <v>92</v>
      </c>
      <c r="E1546" s="235">
        <v>1408</v>
      </c>
      <c r="F1546" s="35">
        <v>41782</v>
      </c>
      <c r="G1546" s="44">
        <v>1408</v>
      </c>
      <c r="H1546" s="243">
        <f t="shared" si="25"/>
        <v>0</v>
      </c>
      <c r="I1546" s="214" t="s">
        <v>27</v>
      </c>
    </row>
    <row r="1547" spans="1:9" x14ac:dyDescent="0.25">
      <c r="A1547" s="216"/>
      <c r="B1547" s="212" t="s">
        <v>2161</v>
      </c>
      <c r="C1547" s="253" t="s">
        <v>3213</v>
      </c>
      <c r="D1547" s="214" t="s">
        <v>149</v>
      </c>
      <c r="E1547" s="235">
        <v>6436</v>
      </c>
      <c r="F1547" s="39" t="s">
        <v>3289</v>
      </c>
      <c r="G1547" s="44">
        <v>6436</v>
      </c>
      <c r="H1547" s="243">
        <f t="shared" si="25"/>
        <v>0</v>
      </c>
      <c r="I1547" s="214" t="s">
        <v>27</v>
      </c>
    </row>
    <row r="1548" spans="1:9" x14ac:dyDescent="0.25">
      <c r="A1548" s="216"/>
      <c r="B1548" s="212" t="s">
        <v>2163</v>
      </c>
      <c r="C1548" s="253" t="s">
        <v>3213</v>
      </c>
      <c r="D1548" s="214" t="s">
        <v>237</v>
      </c>
      <c r="E1548" s="235">
        <v>4772.5</v>
      </c>
      <c r="F1548" s="35">
        <v>41781</v>
      </c>
      <c r="G1548" s="44">
        <v>4772.5</v>
      </c>
      <c r="H1548" s="243">
        <f t="shared" si="25"/>
        <v>0</v>
      </c>
      <c r="I1548" s="214" t="s">
        <v>21</v>
      </c>
    </row>
    <row r="1549" spans="1:9" x14ac:dyDescent="0.25">
      <c r="A1549" s="216"/>
      <c r="B1549" s="212" t="s">
        <v>2164</v>
      </c>
      <c r="C1549" s="253" t="s">
        <v>3213</v>
      </c>
      <c r="D1549" s="214" t="s">
        <v>130</v>
      </c>
      <c r="E1549" s="235">
        <v>7548.5</v>
      </c>
      <c r="F1549" s="35">
        <v>41781</v>
      </c>
      <c r="G1549" s="44">
        <v>7548.5</v>
      </c>
      <c r="H1549" s="243">
        <f t="shared" si="25"/>
        <v>0</v>
      </c>
      <c r="I1549" s="214" t="s">
        <v>21</v>
      </c>
    </row>
    <row r="1550" spans="1:9" x14ac:dyDescent="0.25">
      <c r="A1550" s="216"/>
      <c r="B1550" s="212" t="s">
        <v>2165</v>
      </c>
      <c r="C1550" s="253" t="s">
        <v>3213</v>
      </c>
      <c r="D1550" s="214" t="s">
        <v>137</v>
      </c>
      <c r="E1550" s="235">
        <v>10680</v>
      </c>
      <c r="F1550" s="38" t="s">
        <v>3290</v>
      </c>
      <c r="G1550" s="44">
        <v>10680</v>
      </c>
      <c r="H1550" s="243">
        <f t="shared" si="25"/>
        <v>0</v>
      </c>
      <c r="I1550" s="214" t="s">
        <v>21</v>
      </c>
    </row>
    <row r="1551" spans="1:9" x14ac:dyDescent="0.25">
      <c r="A1551" s="216"/>
      <c r="B1551" s="212" t="s">
        <v>2166</v>
      </c>
      <c r="C1551" s="253" t="s">
        <v>3213</v>
      </c>
      <c r="D1551" s="214" t="s">
        <v>366</v>
      </c>
      <c r="E1551" s="235">
        <v>2463</v>
      </c>
      <c r="F1551" s="35">
        <v>41781</v>
      </c>
      <c r="G1551" s="44">
        <v>2463</v>
      </c>
      <c r="H1551" s="243">
        <f t="shared" si="25"/>
        <v>0</v>
      </c>
      <c r="I1551" s="214" t="s">
        <v>21</v>
      </c>
    </row>
    <row r="1552" spans="1:9" x14ac:dyDescent="0.25">
      <c r="A1552" s="216"/>
      <c r="B1552" s="212" t="s">
        <v>2167</v>
      </c>
      <c r="C1552" s="253" t="s">
        <v>3213</v>
      </c>
      <c r="D1552" s="214" t="s">
        <v>544</v>
      </c>
      <c r="E1552" s="235">
        <v>7672</v>
      </c>
      <c r="F1552" s="35">
        <v>41782</v>
      </c>
      <c r="G1552" s="44">
        <v>7672</v>
      </c>
      <c r="H1552" s="243">
        <f t="shared" si="25"/>
        <v>0</v>
      </c>
      <c r="I1552" s="214" t="s">
        <v>27</v>
      </c>
    </row>
    <row r="1553" spans="1:9" x14ac:dyDescent="0.25">
      <c r="A1553" s="216"/>
      <c r="B1553" s="212" t="s">
        <v>2168</v>
      </c>
      <c r="C1553" s="253" t="s">
        <v>3213</v>
      </c>
      <c r="D1553" s="214" t="s">
        <v>188</v>
      </c>
      <c r="E1553" s="235">
        <v>3249.5</v>
      </c>
      <c r="F1553" s="35">
        <v>41781</v>
      </c>
      <c r="G1553" s="44">
        <v>3249.5</v>
      </c>
      <c r="H1553" s="243">
        <f t="shared" si="25"/>
        <v>0</v>
      </c>
      <c r="I1553" s="214" t="s">
        <v>21</v>
      </c>
    </row>
    <row r="1554" spans="1:9" x14ac:dyDescent="0.25">
      <c r="A1554" s="216"/>
      <c r="B1554" s="212" t="s">
        <v>2169</v>
      </c>
      <c r="C1554" s="253" t="s">
        <v>3213</v>
      </c>
      <c r="D1554" s="214" t="s">
        <v>429</v>
      </c>
      <c r="E1554" s="235">
        <v>2915</v>
      </c>
      <c r="F1554" s="35">
        <v>41782</v>
      </c>
      <c r="G1554" s="44">
        <v>2915</v>
      </c>
      <c r="H1554" s="243">
        <f t="shared" si="25"/>
        <v>0</v>
      </c>
      <c r="I1554" s="214" t="s">
        <v>21</v>
      </c>
    </row>
    <row r="1555" spans="1:9" x14ac:dyDescent="0.25">
      <c r="A1555" s="216"/>
      <c r="B1555" s="212" t="s">
        <v>2170</v>
      </c>
      <c r="C1555" s="253" t="s">
        <v>3213</v>
      </c>
      <c r="D1555" s="214" t="s">
        <v>237</v>
      </c>
      <c r="E1555" s="235">
        <v>622</v>
      </c>
      <c r="F1555" s="35">
        <v>41781</v>
      </c>
      <c r="G1555" s="44">
        <v>622</v>
      </c>
      <c r="H1555" s="243">
        <f t="shared" si="25"/>
        <v>0</v>
      </c>
      <c r="I1555" s="214" t="s">
        <v>21</v>
      </c>
    </row>
    <row r="1556" spans="1:9" x14ac:dyDescent="0.25">
      <c r="A1556" s="216"/>
      <c r="B1556" s="212" t="s">
        <v>2171</v>
      </c>
      <c r="C1556" s="253" t="s">
        <v>3213</v>
      </c>
      <c r="D1556" s="214" t="s">
        <v>79</v>
      </c>
      <c r="E1556" s="235">
        <v>17243.2</v>
      </c>
      <c r="F1556" s="55" t="s">
        <v>3291</v>
      </c>
      <c r="G1556" s="44">
        <v>17243.2</v>
      </c>
      <c r="H1556" s="243">
        <f t="shared" si="25"/>
        <v>0</v>
      </c>
      <c r="I1556" s="214" t="s">
        <v>21</v>
      </c>
    </row>
    <row r="1557" spans="1:9" x14ac:dyDescent="0.25">
      <c r="A1557" s="216"/>
      <c r="B1557" s="212" t="s">
        <v>2172</v>
      </c>
      <c r="C1557" s="253" t="s">
        <v>3213</v>
      </c>
      <c r="D1557" s="214" t="s">
        <v>85</v>
      </c>
      <c r="E1557" s="235">
        <v>7461</v>
      </c>
      <c r="F1557" s="35">
        <v>41782</v>
      </c>
      <c r="G1557" s="44">
        <v>7461</v>
      </c>
      <c r="H1557" s="243">
        <f t="shared" si="25"/>
        <v>0</v>
      </c>
      <c r="I1557" s="214" t="s">
        <v>27</v>
      </c>
    </row>
    <row r="1558" spans="1:9" x14ac:dyDescent="0.25">
      <c r="A1558" s="216"/>
      <c r="B1558" s="212" t="s">
        <v>2174</v>
      </c>
      <c r="C1558" s="253" t="s">
        <v>3213</v>
      </c>
      <c r="D1558" s="214" t="s">
        <v>8</v>
      </c>
      <c r="E1558" s="235">
        <v>3793</v>
      </c>
      <c r="F1558" s="35">
        <v>41781</v>
      </c>
      <c r="G1558" s="44">
        <v>3793</v>
      </c>
      <c r="H1558" s="243">
        <f t="shared" si="25"/>
        <v>0</v>
      </c>
      <c r="I1558" s="214"/>
    </row>
    <row r="1559" spans="1:9" x14ac:dyDescent="0.25">
      <c r="A1559" s="216"/>
      <c r="B1559" s="212" t="s">
        <v>2176</v>
      </c>
      <c r="C1559" s="253" t="s">
        <v>3213</v>
      </c>
      <c r="D1559" s="214" t="s">
        <v>51</v>
      </c>
      <c r="E1559" s="235">
        <v>1130</v>
      </c>
      <c r="F1559" s="35">
        <v>41781</v>
      </c>
      <c r="G1559" s="44">
        <v>1130</v>
      </c>
      <c r="H1559" s="243">
        <f t="shared" si="25"/>
        <v>0</v>
      </c>
      <c r="I1559" s="214"/>
    </row>
    <row r="1560" spans="1:9" x14ac:dyDescent="0.25">
      <c r="A1560" s="216"/>
      <c r="B1560" s="212" t="s">
        <v>2177</v>
      </c>
      <c r="C1560" s="253" t="s">
        <v>3213</v>
      </c>
      <c r="D1560" s="214" t="s">
        <v>144</v>
      </c>
      <c r="E1560" s="235">
        <v>2923</v>
      </c>
      <c r="F1560" s="35">
        <v>41782</v>
      </c>
      <c r="G1560" s="44">
        <v>2923</v>
      </c>
      <c r="H1560" s="243">
        <f t="shared" si="25"/>
        <v>0</v>
      </c>
      <c r="I1560" s="214" t="s">
        <v>3134</v>
      </c>
    </row>
    <row r="1561" spans="1:9" x14ac:dyDescent="0.25">
      <c r="A1561" s="216"/>
      <c r="B1561" s="212" t="s">
        <v>2178</v>
      </c>
      <c r="C1561" s="253" t="s">
        <v>3213</v>
      </c>
      <c r="D1561" s="214" t="s">
        <v>78</v>
      </c>
      <c r="E1561" s="235">
        <v>2664</v>
      </c>
      <c r="F1561" s="35">
        <v>41782</v>
      </c>
      <c r="G1561" s="44">
        <v>2664</v>
      </c>
      <c r="H1561" s="243">
        <f t="shared" si="25"/>
        <v>0</v>
      </c>
      <c r="I1561" s="214" t="s">
        <v>217</v>
      </c>
    </row>
    <row r="1562" spans="1:9" x14ac:dyDescent="0.25">
      <c r="A1562" s="216"/>
      <c r="B1562" s="212" t="s">
        <v>2180</v>
      </c>
      <c r="C1562" s="253" t="s">
        <v>3213</v>
      </c>
      <c r="D1562" s="214" t="s">
        <v>80</v>
      </c>
      <c r="E1562" s="235">
        <v>2937</v>
      </c>
      <c r="F1562" s="35">
        <v>41782</v>
      </c>
      <c r="G1562" s="44">
        <v>2937</v>
      </c>
      <c r="H1562" s="243">
        <f t="shared" si="25"/>
        <v>0</v>
      </c>
      <c r="I1562" s="214" t="s">
        <v>217</v>
      </c>
    </row>
    <row r="1563" spans="1:9" x14ac:dyDescent="0.25">
      <c r="A1563" s="216"/>
      <c r="B1563" s="212" t="s">
        <v>2181</v>
      </c>
      <c r="C1563" s="253" t="s">
        <v>3213</v>
      </c>
      <c r="D1563" s="214" t="s">
        <v>349</v>
      </c>
      <c r="E1563" s="235">
        <v>731</v>
      </c>
      <c r="F1563" s="35">
        <v>41782</v>
      </c>
      <c r="G1563" s="44">
        <v>731</v>
      </c>
      <c r="H1563" s="243">
        <f t="shared" si="25"/>
        <v>0</v>
      </c>
      <c r="I1563" s="214" t="s">
        <v>217</v>
      </c>
    </row>
    <row r="1564" spans="1:9" x14ac:dyDescent="0.25">
      <c r="A1564" s="216"/>
      <c r="B1564" s="212" t="s">
        <v>2182</v>
      </c>
      <c r="C1564" s="253" t="s">
        <v>3213</v>
      </c>
      <c r="D1564" s="214" t="s">
        <v>307</v>
      </c>
      <c r="E1564" s="235">
        <v>4636.8</v>
      </c>
      <c r="F1564" s="39" t="s">
        <v>3457</v>
      </c>
      <c r="G1564" s="44">
        <v>4636.8</v>
      </c>
      <c r="H1564" s="243">
        <f t="shared" si="25"/>
        <v>0</v>
      </c>
      <c r="I1564" s="214" t="s">
        <v>217</v>
      </c>
    </row>
    <row r="1565" spans="1:9" x14ac:dyDescent="0.25">
      <c r="A1565" s="216"/>
      <c r="B1565" s="212" t="s">
        <v>2184</v>
      </c>
      <c r="C1565" s="253" t="s">
        <v>3213</v>
      </c>
      <c r="D1565" s="214" t="s">
        <v>163</v>
      </c>
      <c r="E1565" s="235">
        <v>1069</v>
      </c>
      <c r="F1565" s="35">
        <v>41781</v>
      </c>
      <c r="G1565" s="44">
        <v>1069</v>
      </c>
      <c r="H1565" s="243">
        <f t="shared" si="25"/>
        <v>0</v>
      </c>
      <c r="I1565" s="214"/>
    </row>
    <row r="1566" spans="1:9" x14ac:dyDescent="0.25">
      <c r="A1566" s="216"/>
      <c r="B1566" s="212" t="s">
        <v>2185</v>
      </c>
      <c r="C1566" s="253" t="s">
        <v>3213</v>
      </c>
      <c r="D1566" s="214" t="s">
        <v>152</v>
      </c>
      <c r="E1566" s="235">
        <v>7507.5</v>
      </c>
      <c r="F1566" s="35">
        <v>41782</v>
      </c>
      <c r="G1566" s="44">
        <v>7507.5</v>
      </c>
      <c r="H1566" s="243">
        <f t="shared" si="25"/>
        <v>0</v>
      </c>
      <c r="I1566" s="214" t="s">
        <v>217</v>
      </c>
    </row>
    <row r="1567" spans="1:9" x14ac:dyDescent="0.25">
      <c r="A1567" s="216"/>
      <c r="B1567" s="212" t="s">
        <v>2186</v>
      </c>
      <c r="C1567" s="253" t="s">
        <v>3213</v>
      </c>
      <c r="D1567" s="214" t="s">
        <v>76</v>
      </c>
      <c r="E1567" s="235">
        <v>1541</v>
      </c>
      <c r="F1567" s="35">
        <v>41781</v>
      </c>
      <c r="G1567" s="44">
        <v>1541</v>
      </c>
      <c r="H1567" s="243">
        <f t="shared" si="25"/>
        <v>0</v>
      </c>
      <c r="I1567" s="214"/>
    </row>
    <row r="1568" spans="1:9" x14ac:dyDescent="0.25">
      <c r="A1568" s="216"/>
      <c r="B1568" s="212" t="s">
        <v>2188</v>
      </c>
      <c r="C1568" s="253" t="s">
        <v>3213</v>
      </c>
      <c r="D1568" s="214" t="s">
        <v>133</v>
      </c>
      <c r="E1568" s="235">
        <v>44100</v>
      </c>
      <c r="F1568" s="35">
        <v>41781</v>
      </c>
      <c r="G1568" s="44">
        <v>44100</v>
      </c>
      <c r="H1568" s="243">
        <f t="shared" si="25"/>
        <v>0</v>
      </c>
      <c r="I1568" s="214"/>
    </row>
    <row r="1569" spans="1:9" x14ac:dyDescent="0.25">
      <c r="A1569" s="216"/>
      <c r="B1569" s="212" t="s">
        <v>2189</v>
      </c>
      <c r="C1569" s="253" t="s">
        <v>3213</v>
      </c>
      <c r="D1569" s="214" t="s">
        <v>8</v>
      </c>
      <c r="E1569" s="235">
        <v>479</v>
      </c>
      <c r="F1569" s="35">
        <v>41781</v>
      </c>
      <c r="G1569" s="44">
        <v>479</v>
      </c>
      <c r="H1569" s="243">
        <f t="shared" si="25"/>
        <v>0</v>
      </c>
      <c r="I1569" s="214"/>
    </row>
    <row r="1570" spans="1:9" x14ac:dyDescent="0.25">
      <c r="A1570" s="216"/>
      <c r="B1570" s="212" t="s">
        <v>2190</v>
      </c>
      <c r="C1570" s="253" t="s">
        <v>3213</v>
      </c>
      <c r="D1570" s="214" t="s">
        <v>8</v>
      </c>
      <c r="E1570" s="235">
        <v>764</v>
      </c>
      <c r="F1570" s="35">
        <v>41781</v>
      </c>
      <c r="G1570" s="44">
        <v>764</v>
      </c>
      <c r="H1570" s="243">
        <f t="shared" si="25"/>
        <v>0</v>
      </c>
      <c r="I1570" s="214"/>
    </row>
    <row r="1571" spans="1:9" x14ac:dyDescent="0.25">
      <c r="A1571" s="216"/>
      <c r="B1571" s="212" t="s">
        <v>2191</v>
      </c>
      <c r="C1571" s="253" t="s">
        <v>3213</v>
      </c>
      <c r="D1571" s="214" t="s">
        <v>8</v>
      </c>
      <c r="E1571" s="235">
        <v>40</v>
      </c>
      <c r="F1571" s="35">
        <v>41781</v>
      </c>
      <c r="G1571" s="44">
        <v>40</v>
      </c>
      <c r="H1571" s="243">
        <f t="shared" si="25"/>
        <v>0</v>
      </c>
      <c r="I1571" s="214"/>
    </row>
    <row r="1572" spans="1:9" x14ac:dyDescent="0.25">
      <c r="A1572" s="216"/>
      <c r="B1572" s="212" t="s">
        <v>2192</v>
      </c>
      <c r="C1572" s="253" t="s">
        <v>3213</v>
      </c>
      <c r="D1572" s="214" t="s">
        <v>39</v>
      </c>
      <c r="E1572" s="235">
        <v>63037.3</v>
      </c>
      <c r="F1572" s="35">
        <v>41787</v>
      </c>
      <c r="G1572" s="44">
        <v>63037.3</v>
      </c>
      <c r="H1572" s="243">
        <f t="shared" si="25"/>
        <v>0</v>
      </c>
      <c r="I1572" s="214" t="s">
        <v>2852</v>
      </c>
    </row>
    <row r="1573" spans="1:9" x14ac:dyDescent="0.25">
      <c r="A1573" s="216"/>
      <c r="B1573" s="212" t="s">
        <v>2193</v>
      </c>
      <c r="C1573" s="253" t="s">
        <v>3213</v>
      </c>
      <c r="D1573" s="214" t="s">
        <v>83</v>
      </c>
      <c r="E1573" s="235">
        <v>8100</v>
      </c>
      <c r="F1573" s="35">
        <v>41781</v>
      </c>
      <c r="G1573" s="44">
        <v>8100</v>
      </c>
      <c r="H1573" s="243">
        <f t="shared" si="25"/>
        <v>0</v>
      </c>
      <c r="I1573" s="214"/>
    </row>
    <row r="1574" spans="1:9" x14ac:dyDescent="0.25">
      <c r="A1574" s="216"/>
      <c r="B1574" s="212" t="s">
        <v>2194</v>
      </c>
      <c r="C1574" s="253" t="s">
        <v>3213</v>
      </c>
      <c r="D1574" s="214" t="s">
        <v>312</v>
      </c>
      <c r="E1574" s="235">
        <v>10761</v>
      </c>
      <c r="F1574" s="35">
        <v>41782</v>
      </c>
      <c r="G1574" s="44">
        <v>10761</v>
      </c>
      <c r="H1574" s="243">
        <f t="shared" si="25"/>
        <v>0</v>
      </c>
      <c r="I1574" s="214"/>
    </row>
    <row r="1575" spans="1:9" x14ac:dyDescent="0.25">
      <c r="A1575" s="216"/>
      <c r="B1575" s="212" t="s">
        <v>2195</v>
      </c>
      <c r="C1575" s="253" t="s">
        <v>3213</v>
      </c>
      <c r="D1575" s="214" t="s">
        <v>3121</v>
      </c>
      <c r="E1575" s="235">
        <v>10736</v>
      </c>
      <c r="F1575" s="35">
        <v>41782</v>
      </c>
      <c r="G1575" s="44">
        <v>10736</v>
      </c>
      <c r="H1575" s="243">
        <f t="shared" si="25"/>
        <v>0</v>
      </c>
      <c r="I1575" s="214" t="s">
        <v>65</v>
      </c>
    </row>
    <row r="1576" spans="1:9" x14ac:dyDescent="0.25">
      <c r="A1576" s="216"/>
      <c r="B1576" s="212" t="s">
        <v>2196</v>
      </c>
      <c r="C1576" s="253" t="s">
        <v>3213</v>
      </c>
      <c r="D1576" s="214" t="s">
        <v>62</v>
      </c>
      <c r="E1576" s="235">
        <v>23165</v>
      </c>
      <c r="F1576" s="35">
        <v>41784</v>
      </c>
      <c r="G1576" s="44">
        <v>23165</v>
      </c>
      <c r="H1576" s="243">
        <f t="shared" si="25"/>
        <v>0</v>
      </c>
      <c r="I1576" s="214" t="s">
        <v>65</v>
      </c>
    </row>
    <row r="1577" spans="1:9" x14ac:dyDescent="0.25">
      <c r="A1577" s="216"/>
      <c r="B1577" s="212" t="s">
        <v>2197</v>
      </c>
      <c r="C1577" s="253" t="s">
        <v>3213</v>
      </c>
      <c r="D1577" s="214" t="s">
        <v>180</v>
      </c>
      <c r="E1577" s="235">
        <v>35572.9</v>
      </c>
      <c r="F1577" s="47" t="s">
        <v>3292</v>
      </c>
      <c r="G1577" s="44">
        <v>35572.9</v>
      </c>
      <c r="H1577" s="243">
        <f t="shared" si="25"/>
        <v>0</v>
      </c>
      <c r="I1577" s="214" t="s">
        <v>65</v>
      </c>
    </row>
    <row r="1578" spans="1:9" x14ac:dyDescent="0.25">
      <c r="A1578" s="216"/>
      <c r="B1578" s="212" t="s">
        <v>2198</v>
      </c>
      <c r="C1578" s="253" t="s">
        <v>3213</v>
      </c>
      <c r="D1578" s="214" t="s">
        <v>1033</v>
      </c>
      <c r="E1578" s="235">
        <v>4366</v>
      </c>
      <c r="F1578" s="35">
        <v>41781</v>
      </c>
      <c r="G1578" s="44">
        <v>4366</v>
      </c>
      <c r="H1578" s="243">
        <f t="shared" si="25"/>
        <v>0</v>
      </c>
      <c r="I1578" s="214"/>
    </row>
    <row r="1579" spans="1:9" x14ac:dyDescent="0.25">
      <c r="A1579" s="216"/>
      <c r="B1579" s="212" t="s">
        <v>2199</v>
      </c>
      <c r="C1579" s="253" t="s">
        <v>3213</v>
      </c>
      <c r="D1579" s="214" t="s">
        <v>39</v>
      </c>
      <c r="E1579" s="235">
        <v>33090.17</v>
      </c>
      <c r="F1579" s="35">
        <v>41788</v>
      </c>
      <c r="G1579" s="44">
        <v>33090.17</v>
      </c>
      <c r="H1579" s="243">
        <f t="shared" si="25"/>
        <v>0</v>
      </c>
      <c r="I1579" s="214"/>
    </row>
    <row r="1580" spans="1:9" x14ac:dyDescent="0.25">
      <c r="A1580" s="216"/>
      <c r="B1580" s="212" t="s">
        <v>2201</v>
      </c>
      <c r="C1580" s="253" t="s">
        <v>3213</v>
      </c>
      <c r="D1580" s="214" t="s">
        <v>3293</v>
      </c>
      <c r="E1580" s="235">
        <v>1412.2</v>
      </c>
      <c r="F1580" s="35">
        <v>41781</v>
      </c>
      <c r="G1580" s="44">
        <v>1412.2</v>
      </c>
      <c r="H1580" s="243">
        <f t="shared" si="25"/>
        <v>0</v>
      </c>
      <c r="I1580" s="214"/>
    </row>
    <row r="1581" spans="1:9" x14ac:dyDescent="0.25">
      <c r="A1581" s="216"/>
      <c r="B1581" s="212" t="s">
        <v>2203</v>
      </c>
      <c r="C1581" s="253" t="s">
        <v>3213</v>
      </c>
      <c r="D1581" s="214" t="s">
        <v>3294</v>
      </c>
      <c r="E1581" s="235">
        <v>1065</v>
      </c>
      <c r="F1581" s="35">
        <v>41781</v>
      </c>
      <c r="G1581" s="44">
        <v>1065</v>
      </c>
      <c r="H1581" s="243">
        <f t="shared" si="25"/>
        <v>0</v>
      </c>
      <c r="I1581" s="214"/>
    </row>
    <row r="1582" spans="1:9" x14ac:dyDescent="0.25">
      <c r="A1582" s="216"/>
      <c r="B1582" s="212" t="s">
        <v>2204</v>
      </c>
      <c r="C1582" s="253" t="s">
        <v>3213</v>
      </c>
      <c r="D1582" s="214" t="s">
        <v>163</v>
      </c>
      <c r="E1582" s="235">
        <v>7659</v>
      </c>
      <c r="F1582" s="35">
        <v>41781</v>
      </c>
      <c r="G1582" s="44">
        <v>7659</v>
      </c>
      <c r="H1582" s="243">
        <f t="shared" si="25"/>
        <v>0</v>
      </c>
      <c r="I1582" s="214"/>
    </row>
    <row r="1583" spans="1:9" x14ac:dyDescent="0.25">
      <c r="A1583" s="216"/>
      <c r="B1583" s="212" t="s">
        <v>2205</v>
      </c>
      <c r="C1583" s="253" t="s">
        <v>3213</v>
      </c>
      <c r="D1583" s="214" t="s">
        <v>666</v>
      </c>
      <c r="E1583" s="235">
        <v>321</v>
      </c>
      <c r="F1583" s="35">
        <v>41781</v>
      </c>
      <c r="G1583" s="44">
        <v>321</v>
      </c>
      <c r="H1583" s="243">
        <f t="shared" si="25"/>
        <v>0</v>
      </c>
      <c r="I1583" s="214"/>
    </row>
    <row r="1584" spans="1:9" x14ac:dyDescent="0.25">
      <c r="A1584" s="216"/>
      <c r="B1584" s="212" t="s">
        <v>2207</v>
      </c>
      <c r="C1584" s="253" t="s">
        <v>3213</v>
      </c>
      <c r="D1584" s="214" t="s">
        <v>358</v>
      </c>
      <c r="E1584" s="235">
        <v>45890.96</v>
      </c>
      <c r="F1584" s="39" t="s">
        <v>3295</v>
      </c>
      <c r="G1584" s="44">
        <v>45890.96</v>
      </c>
      <c r="H1584" s="243">
        <f t="shared" si="25"/>
        <v>0</v>
      </c>
      <c r="I1584" s="214" t="s">
        <v>162</v>
      </c>
    </row>
    <row r="1585" spans="1:9" x14ac:dyDescent="0.25">
      <c r="A1585" s="216"/>
      <c r="B1585" s="212" t="s">
        <v>2209</v>
      </c>
      <c r="C1585" s="253" t="s">
        <v>3213</v>
      </c>
      <c r="D1585" s="214" t="s">
        <v>110</v>
      </c>
      <c r="E1585" s="235">
        <v>43879</v>
      </c>
      <c r="F1585" s="55" t="s">
        <v>3296</v>
      </c>
      <c r="G1585" s="44">
        <v>43879</v>
      </c>
      <c r="H1585" s="243">
        <f t="shared" si="25"/>
        <v>0</v>
      </c>
      <c r="I1585" s="214" t="s">
        <v>21</v>
      </c>
    </row>
    <row r="1586" spans="1:9" x14ac:dyDescent="0.25">
      <c r="A1586" s="216"/>
      <c r="B1586" s="212" t="s">
        <v>2210</v>
      </c>
      <c r="C1586" s="253" t="s">
        <v>3213</v>
      </c>
      <c r="D1586" s="214" t="s">
        <v>63</v>
      </c>
      <c r="E1586" s="235">
        <v>2630.4</v>
      </c>
      <c r="F1586" s="35">
        <v>41783</v>
      </c>
      <c r="G1586" s="44">
        <v>2630.4</v>
      </c>
      <c r="H1586" s="243">
        <f t="shared" si="25"/>
        <v>0</v>
      </c>
      <c r="I1586" s="214" t="s">
        <v>21</v>
      </c>
    </row>
    <row r="1587" spans="1:9" x14ac:dyDescent="0.25">
      <c r="A1587" s="216"/>
      <c r="B1587" s="212" t="s">
        <v>2211</v>
      </c>
      <c r="C1587" s="253" t="s">
        <v>3213</v>
      </c>
      <c r="D1587" s="214" t="s">
        <v>160</v>
      </c>
      <c r="E1587" s="235">
        <v>157704.34</v>
      </c>
      <c r="F1587" s="38" t="s">
        <v>3297</v>
      </c>
      <c r="G1587" s="44">
        <v>157704.34</v>
      </c>
      <c r="H1587" s="243">
        <f t="shared" si="25"/>
        <v>0</v>
      </c>
      <c r="I1587" s="214" t="s">
        <v>162</v>
      </c>
    </row>
    <row r="1588" spans="1:9" x14ac:dyDescent="0.25">
      <c r="A1588" s="216"/>
      <c r="B1588" s="212" t="s">
        <v>2212</v>
      </c>
      <c r="C1588" s="253" t="s">
        <v>3213</v>
      </c>
      <c r="D1588" s="214" t="s">
        <v>160</v>
      </c>
      <c r="E1588" s="235">
        <v>13276.55</v>
      </c>
      <c r="F1588" s="38" t="s">
        <v>3298</v>
      </c>
      <c r="G1588" s="44">
        <v>13276.55</v>
      </c>
      <c r="H1588" s="243">
        <f t="shared" si="25"/>
        <v>0</v>
      </c>
      <c r="I1588" s="214" t="s">
        <v>162</v>
      </c>
    </row>
    <row r="1589" spans="1:9" x14ac:dyDescent="0.25">
      <c r="A1589" s="216"/>
      <c r="B1589" s="212" t="s">
        <v>2213</v>
      </c>
      <c r="C1589" s="253" t="s">
        <v>3213</v>
      </c>
      <c r="D1589" s="214" t="s">
        <v>175</v>
      </c>
      <c r="E1589" s="235">
        <v>12195</v>
      </c>
      <c r="F1589" s="340" t="s">
        <v>3299</v>
      </c>
      <c r="G1589" s="44">
        <v>12195</v>
      </c>
      <c r="H1589" s="243">
        <f t="shared" si="25"/>
        <v>0</v>
      </c>
      <c r="I1589" s="214" t="s">
        <v>162</v>
      </c>
    </row>
    <row r="1590" spans="1:9" x14ac:dyDescent="0.25">
      <c r="A1590" s="216"/>
      <c r="B1590" s="212" t="s">
        <v>2214</v>
      </c>
      <c r="C1590" s="253" t="s">
        <v>3213</v>
      </c>
      <c r="D1590" s="214" t="s">
        <v>172</v>
      </c>
      <c r="E1590" s="235">
        <v>5832.6</v>
      </c>
      <c r="F1590" s="35">
        <v>41783</v>
      </c>
      <c r="G1590" s="44">
        <v>5832.6</v>
      </c>
      <c r="H1590" s="243">
        <f t="shared" si="25"/>
        <v>0</v>
      </c>
      <c r="I1590" s="214" t="s">
        <v>162</v>
      </c>
    </row>
    <row r="1591" spans="1:9" x14ac:dyDescent="0.25">
      <c r="A1591" s="216"/>
      <c r="B1591" s="212" t="s">
        <v>2215</v>
      </c>
      <c r="C1591" s="253" t="s">
        <v>3213</v>
      </c>
      <c r="D1591" s="214" t="s">
        <v>163</v>
      </c>
      <c r="E1591" s="235">
        <v>16254.1</v>
      </c>
      <c r="F1591" s="35">
        <v>41783</v>
      </c>
      <c r="G1591" s="44">
        <v>16254.1</v>
      </c>
      <c r="H1591" s="243">
        <f t="shared" si="25"/>
        <v>0</v>
      </c>
      <c r="I1591" s="214" t="s">
        <v>162</v>
      </c>
    </row>
    <row r="1592" spans="1:9" x14ac:dyDescent="0.25">
      <c r="A1592" s="216"/>
      <c r="B1592" s="212" t="s">
        <v>2216</v>
      </c>
      <c r="C1592" s="253" t="s">
        <v>3213</v>
      </c>
      <c r="D1592" s="220" t="s">
        <v>3114</v>
      </c>
      <c r="E1592" s="241">
        <v>0</v>
      </c>
      <c r="F1592" s="35"/>
      <c r="G1592" s="44"/>
      <c r="H1592" s="243">
        <f t="shared" si="25"/>
        <v>0</v>
      </c>
      <c r="I1592" s="214" t="s">
        <v>3128</v>
      </c>
    </row>
    <row r="1593" spans="1:9" x14ac:dyDescent="0.25">
      <c r="A1593" s="216"/>
      <c r="B1593" s="212" t="s">
        <v>2217</v>
      </c>
      <c r="C1593" s="253" t="s">
        <v>3213</v>
      </c>
      <c r="D1593" s="214" t="s">
        <v>553</v>
      </c>
      <c r="E1593" s="235">
        <v>15887.25</v>
      </c>
      <c r="F1593" s="35">
        <v>41783</v>
      </c>
      <c r="G1593" s="44">
        <v>15887.25</v>
      </c>
      <c r="H1593" s="243">
        <f t="shared" si="25"/>
        <v>0</v>
      </c>
      <c r="I1593" s="214" t="s">
        <v>162</v>
      </c>
    </row>
    <row r="1594" spans="1:9" x14ac:dyDescent="0.25">
      <c r="A1594" s="216"/>
      <c r="B1594" s="212" t="s">
        <v>2218</v>
      </c>
      <c r="C1594" s="253" t="s">
        <v>3213</v>
      </c>
      <c r="D1594" s="214" t="s">
        <v>272</v>
      </c>
      <c r="E1594" s="235">
        <v>2049.6</v>
      </c>
      <c r="F1594" s="38" t="s">
        <v>3300</v>
      </c>
      <c r="G1594" s="44">
        <v>2049.6</v>
      </c>
      <c r="H1594" s="243">
        <f t="shared" si="25"/>
        <v>0</v>
      </c>
      <c r="I1594" s="214" t="s">
        <v>162</v>
      </c>
    </row>
    <row r="1595" spans="1:9" x14ac:dyDescent="0.25">
      <c r="A1595" s="216"/>
      <c r="B1595" s="212" t="s">
        <v>2219</v>
      </c>
      <c r="C1595" s="253" t="s">
        <v>3213</v>
      </c>
      <c r="D1595" s="214" t="s">
        <v>250</v>
      </c>
      <c r="E1595" s="235">
        <v>3450.5</v>
      </c>
      <c r="F1595" s="35">
        <v>41783</v>
      </c>
      <c r="G1595" s="44">
        <v>3450.5</v>
      </c>
      <c r="H1595" s="243">
        <f t="shared" si="25"/>
        <v>0</v>
      </c>
      <c r="I1595" s="214" t="s">
        <v>162</v>
      </c>
    </row>
    <row r="1596" spans="1:9" x14ac:dyDescent="0.25">
      <c r="A1596" s="216"/>
      <c r="B1596" s="212" t="s">
        <v>2220</v>
      </c>
      <c r="C1596" s="253" t="s">
        <v>3213</v>
      </c>
      <c r="D1596" s="214" t="s">
        <v>168</v>
      </c>
      <c r="E1596" s="235">
        <v>17664.650000000001</v>
      </c>
      <c r="F1596" s="39" t="s">
        <v>3301</v>
      </c>
      <c r="G1596" s="44">
        <v>17664.650000000001</v>
      </c>
      <c r="H1596" s="243">
        <f t="shared" si="25"/>
        <v>0</v>
      </c>
      <c r="I1596" s="214" t="s">
        <v>162</v>
      </c>
    </row>
    <row r="1597" spans="1:9" x14ac:dyDescent="0.25">
      <c r="A1597" s="216"/>
      <c r="B1597" s="212" t="s">
        <v>2221</v>
      </c>
      <c r="C1597" s="253" t="s">
        <v>3213</v>
      </c>
      <c r="D1597" s="214" t="s">
        <v>168</v>
      </c>
      <c r="E1597" s="235">
        <v>21348.400000000001</v>
      </c>
      <c r="F1597" s="39" t="s">
        <v>3302</v>
      </c>
      <c r="G1597" s="44">
        <v>21348.400000000001</v>
      </c>
      <c r="H1597" s="243">
        <f t="shared" si="25"/>
        <v>0</v>
      </c>
      <c r="I1597" s="214" t="s">
        <v>162</v>
      </c>
    </row>
    <row r="1598" spans="1:9" x14ac:dyDescent="0.25">
      <c r="A1598" s="216">
        <v>41782</v>
      </c>
      <c r="B1598" s="212" t="s">
        <v>2222</v>
      </c>
      <c r="C1598" s="253" t="s">
        <v>3213</v>
      </c>
      <c r="D1598" s="214" t="s">
        <v>269</v>
      </c>
      <c r="E1598" s="235">
        <v>5674</v>
      </c>
      <c r="F1598" s="35">
        <v>41782</v>
      </c>
      <c r="G1598" s="44">
        <v>5674</v>
      </c>
      <c r="H1598" s="243">
        <f t="shared" si="25"/>
        <v>0</v>
      </c>
      <c r="I1598" s="32"/>
    </row>
    <row r="1599" spans="1:9" x14ac:dyDescent="0.25">
      <c r="A1599" s="216"/>
      <c r="B1599" s="212" t="s">
        <v>2225</v>
      </c>
      <c r="C1599" s="253" t="s">
        <v>3213</v>
      </c>
      <c r="D1599" s="214" t="s">
        <v>14</v>
      </c>
      <c r="E1599" s="235">
        <v>11262.4</v>
      </c>
      <c r="F1599" s="47" t="s">
        <v>3303</v>
      </c>
      <c r="G1599" s="44">
        <v>11262.4</v>
      </c>
      <c r="H1599" s="243">
        <f t="shared" si="25"/>
        <v>0</v>
      </c>
      <c r="I1599" s="32"/>
    </row>
    <row r="1600" spans="1:9" x14ac:dyDescent="0.25">
      <c r="A1600" s="216"/>
      <c r="B1600" s="212" t="s">
        <v>2227</v>
      </c>
      <c r="C1600" s="253" t="s">
        <v>3213</v>
      </c>
      <c r="D1600" s="214" t="s">
        <v>8</v>
      </c>
      <c r="E1600" s="235">
        <v>1153.4000000000001</v>
      </c>
      <c r="F1600" s="35">
        <v>41782</v>
      </c>
      <c r="G1600" s="44">
        <v>1153.4000000000001</v>
      </c>
      <c r="H1600" s="243">
        <f t="shared" si="25"/>
        <v>0</v>
      </c>
      <c r="I1600" s="32"/>
    </row>
    <row r="1601" spans="1:9" x14ac:dyDescent="0.25">
      <c r="A1601" s="216"/>
      <c r="B1601" s="212" t="s">
        <v>2228</v>
      </c>
      <c r="C1601" s="253" t="s">
        <v>3213</v>
      </c>
      <c r="D1601" s="214" t="s">
        <v>606</v>
      </c>
      <c r="E1601" s="235">
        <v>2031</v>
      </c>
      <c r="F1601" s="35">
        <v>41783</v>
      </c>
      <c r="G1601" s="44">
        <v>2031</v>
      </c>
      <c r="H1601" s="243">
        <f t="shared" si="25"/>
        <v>0</v>
      </c>
      <c r="I1601" s="32"/>
    </row>
    <row r="1602" spans="1:9" x14ac:dyDescent="0.25">
      <c r="A1602" s="216"/>
      <c r="B1602" s="212" t="s">
        <v>2230</v>
      </c>
      <c r="C1602" s="253" t="s">
        <v>3213</v>
      </c>
      <c r="D1602" s="214" t="s">
        <v>160</v>
      </c>
      <c r="E1602" s="235">
        <v>17057.099999999999</v>
      </c>
      <c r="F1602" s="38" t="s">
        <v>3304</v>
      </c>
      <c r="G1602" s="44">
        <v>17057.099999999999</v>
      </c>
      <c r="H1602" s="243">
        <f t="shared" si="25"/>
        <v>0</v>
      </c>
      <c r="I1602" s="32"/>
    </row>
    <row r="1603" spans="1:9" x14ac:dyDescent="0.25">
      <c r="A1603" s="216"/>
      <c r="B1603" s="212" t="s">
        <v>2231</v>
      </c>
      <c r="C1603" s="253" t="s">
        <v>3213</v>
      </c>
      <c r="D1603" s="214" t="s">
        <v>11</v>
      </c>
      <c r="E1603" s="235">
        <v>49209.5</v>
      </c>
      <c r="F1603" s="39" t="s">
        <v>3305</v>
      </c>
      <c r="G1603" s="245">
        <v>49209.5</v>
      </c>
      <c r="H1603" s="258">
        <f t="shared" si="25"/>
        <v>0</v>
      </c>
      <c r="I1603" s="32"/>
    </row>
    <row r="1604" spans="1:9" x14ac:dyDescent="0.25">
      <c r="A1604" s="216"/>
      <c r="B1604" s="212" t="s">
        <v>2232</v>
      </c>
      <c r="C1604" s="253" t="s">
        <v>3213</v>
      </c>
      <c r="D1604" s="214" t="s">
        <v>2523</v>
      </c>
      <c r="E1604" s="235">
        <v>6865</v>
      </c>
      <c r="F1604" s="35">
        <v>41782</v>
      </c>
      <c r="G1604" s="44">
        <v>6865</v>
      </c>
      <c r="H1604" s="243">
        <f t="shared" si="25"/>
        <v>0</v>
      </c>
      <c r="I1604" s="32"/>
    </row>
    <row r="1605" spans="1:9" x14ac:dyDescent="0.25">
      <c r="A1605" s="216"/>
      <c r="B1605" s="212" t="s">
        <v>2233</v>
      </c>
      <c r="C1605" s="253" t="s">
        <v>3213</v>
      </c>
      <c r="D1605" s="214" t="s">
        <v>3169</v>
      </c>
      <c r="E1605" s="235">
        <v>18455</v>
      </c>
      <c r="F1605" s="38">
        <v>41806</v>
      </c>
      <c r="G1605" s="245">
        <v>18455</v>
      </c>
      <c r="H1605" s="243">
        <f t="shared" si="25"/>
        <v>0</v>
      </c>
      <c r="I1605" s="32"/>
    </row>
    <row r="1606" spans="1:9" x14ac:dyDescent="0.25">
      <c r="A1606" s="216"/>
      <c r="B1606" s="212" t="s">
        <v>2234</v>
      </c>
      <c r="C1606" s="253" t="s">
        <v>3213</v>
      </c>
      <c r="D1606" s="214" t="s">
        <v>123</v>
      </c>
      <c r="E1606" s="235">
        <v>8089.5</v>
      </c>
      <c r="F1606" s="35">
        <v>41783</v>
      </c>
      <c r="G1606" s="44">
        <v>8089.5</v>
      </c>
      <c r="H1606" s="243">
        <f t="shared" si="25"/>
        <v>0</v>
      </c>
      <c r="I1606" s="32"/>
    </row>
    <row r="1607" spans="1:9" x14ac:dyDescent="0.25">
      <c r="A1607" s="216"/>
      <c r="B1607" s="212" t="s">
        <v>2235</v>
      </c>
      <c r="C1607" s="253" t="s">
        <v>3213</v>
      </c>
      <c r="D1607" s="214" t="s">
        <v>46</v>
      </c>
      <c r="E1607" s="235">
        <v>3576</v>
      </c>
      <c r="F1607" s="35">
        <v>41782</v>
      </c>
      <c r="G1607" s="44">
        <v>3576</v>
      </c>
      <c r="H1607" s="243">
        <f t="shared" ref="H1607:H1670" si="26">E1607-G1607</f>
        <v>0</v>
      </c>
      <c r="I1607" s="32"/>
    </row>
    <row r="1608" spans="1:9" x14ac:dyDescent="0.25">
      <c r="A1608" s="216"/>
      <c r="B1608" s="212" t="s">
        <v>2236</v>
      </c>
      <c r="C1608" s="253" t="s">
        <v>3213</v>
      </c>
      <c r="D1608" s="214" t="s">
        <v>163</v>
      </c>
      <c r="E1608" s="235">
        <v>3246</v>
      </c>
      <c r="F1608" s="35">
        <v>41782</v>
      </c>
      <c r="G1608" s="44">
        <v>3246</v>
      </c>
      <c r="H1608" s="243">
        <f t="shared" si="26"/>
        <v>0</v>
      </c>
      <c r="I1608" s="32"/>
    </row>
    <row r="1609" spans="1:9" x14ac:dyDescent="0.25">
      <c r="A1609" s="216"/>
      <c r="B1609" s="212" t="s">
        <v>2237</v>
      </c>
      <c r="C1609" s="253" t="s">
        <v>3213</v>
      </c>
      <c r="D1609" s="214" t="s">
        <v>339</v>
      </c>
      <c r="E1609" s="235">
        <v>1215</v>
      </c>
      <c r="F1609" s="35">
        <v>41782</v>
      </c>
      <c r="G1609" s="44">
        <v>1215</v>
      </c>
      <c r="H1609" s="243">
        <f t="shared" si="26"/>
        <v>0</v>
      </c>
      <c r="I1609" s="32"/>
    </row>
    <row r="1610" spans="1:9" x14ac:dyDescent="0.25">
      <c r="A1610" s="216"/>
      <c r="B1610" s="212" t="s">
        <v>2238</v>
      </c>
      <c r="C1610" s="253" t="s">
        <v>3213</v>
      </c>
      <c r="D1610" s="214" t="s">
        <v>51</v>
      </c>
      <c r="E1610" s="235">
        <v>2687</v>
      </c>
      <c r="F1610" s="39" t="s">
        <v>3306</v>
      </c>
      <c r="G1610" s="44">
        <v>2687</v>
      </c>
      <c r="H1610" s="243">
        <f t="shared" si="26"/>
        <v>0</v>
      </c>
      <c r="I1610" s="32"/>
    </row>
    <row r="1611" spans="1:9" x14ac:dyDescent="0.25">
      <c r="A1611" s="216"/>
      <c r="B1611" s="212" t="s">
        <v>2239</v>
      </c>
      <c r="C1611" s="253" t="s">
        <v>3213</v>
      </c>
      <c r="D1611" s="214" t="s">
        <v>501</v>
      </c>
      <c r="E1611" s="235">
        <v>1880.5</v>
      </c>
      <c r="F1611" s="35">
        <v>41782</v>
      </c>
      <c r="G1611" s="44">
        <v>1880.5</v>
      </c>
      <c r="H1611" s="243">
        <f t="shared" si="26"/>
        <v>0</v>
      </c>
      <c r="I1611" s="32"/>
    </row>
    <row r="1612" spans="1:9" x14ac:dyDescent="0.25">
      <c r="A1612" s="216"/>
      <c r="B1612" s="212" t="s">
        <v>2240</v>
      </c>
      <c r="C1612" s="253" t="s">
        <v>3213</v>
      </c>
      <c r="D1612" s="214" t="s">
        <v>23</v>
      </c>
      <c r="E1612" s="235">
        <v>1210</v>
      </c>
      <c r="F1612" s="35">
        <v>41782</v>
      </c>
      <c r="G1612" s="44">
        <v>1210</v>
      </c>
      <c r="H1612" s="243">
        <f t="shared" si="26"/>
        <v>0</v>
      </c>
      <c r="I1612" s="32"/>
    </row>
    <row r="1613" spans="1:9" x14ac:dyDescent="0.25">
      <c r="A1613" s="216"/>
      <c r="B1613" s="212" t="s">
        <v>2242</v>
      </c>
      <c r="C1613" s="253" t="s">
        <v>3213</v>
      </c>
      <c r="D1613" s="214" t="s">
        <v>116</v>
      </c>
      <c r="E1613" s="235">
        <v>5387</v>
      </c>
      <c r="F1613" s="35">
        <v>41782</v>
      </c>
      <c r="G1613" s="44">
        <v>5387</v>
      </c>
      <c r="H1613" s="243">
        <f t="shared" si="26"/>
        <v>0</v>
      </c>
      <c r="I1613" s="32"/>
    </row>
    <row r="1614" spans="1:9" x14ac:dyDescent="0.25">
      <c r="A1614" s="216"/>
      <c r="B1614" s="212" t="s">
        <v>2243</v>
      </c>
      <c r="C1614" s="253" t="s">
        <v>3213</v>
      </c>
      <c r="D1614" s="214" t="s">
        <v>338</v>
      </c>
      <c r="E1614" s="235">
        <v>465</v>
      </c>
      <c r="F1614" s="35">
        <v>41783</v>
      </c>
      <c r="G1614" s="56">
        <v>465</v>
      </c>
      <c r="H1614" s="243">
        <f t="shared" si="26"/>
        <v>0</v>
      </c>
      <c r="I1614" s="32"/>
    </row>
    <row r="1615" spans="1:9" x14ac:dyDescent="0.25">
      <c r="A1615" s="216"/>
      <c r="B1615" s="212" t="s">
        <v>2244</v>
      </c>
      <c r="C1615" s="253" t="s">
        <v>3213</v>
      </c>
      <c r="D1615" s="214" t="s">
        <v>58</v>
      </c>
      <c r="E1615" s="235">
        <v>4127</v>
      </c>
      <c r="F1615" s="35">
        <v>41783</v>
      </c>
      <c r="G1615" s="56">
        <v>4127</v>
      </c>
      <c r="H1615" s="243">
        <f t="shared" si="26"/>
        <v>0</v>
      </c>
      <c r="I1615" s="32"/>
    </row>
    <row r="1616" spans="1:9" x14ac:dyDescent="0.25">
      <c r="A1616" s="216"/>
      <c r="B1616" s="212" t="s">
        <v>2245</v>
      </c>
      <c r="C1616" s="253" t="s">
        <v>3213</v>
      </c>
      <c r="D1616" s="214" t="s">
        <v>58</v>
      </c>
      <c r="E1616" s="235">
        <v>1646.5</v>
      </c>
      <c r="F1616" s="35">
        <v>41783</v>
      </c>
      <c r="G1616" s="56">
        <v>1646.5</v>
      </c>
      <c r="H1616" s="243">
        <f t="shared" si="26"/>
        <v>0</v>
      </c>
      <c r="I1616" s="32"/>
    </row>
    <row r="1617" spans="1:9" x14ac:dyDescent="0.25">
      <c r="A1617" s="216"/>
      <c r="B1617" s="212" t="s">
        <v>2246</v>
      </c>
      <c r="C1617" s="253" t="s">
        <v>3213</v>
      </c>
      <c r="D1617" s="214" t="s">
        <v>29</v>
      </c>
      <c r="E1617" s="235">
        <v>4092</v>
      </c>
      <c r="F1617" s="35">
        <v>41783</v>
      </c>
      <c r="G1617" s="56">
        <v>4092</v>
      </c>
      <c r="H1617" s="243">
        <f t="shared" si="26"/>
        <v>0</v>
      </c>
      <c r="I1617" s="32"/>
    </row>
    <row r="1618" spans="1:9" x14ac:dyDescent="0.25">
      <c r="A1618" s="216"/>
      <c r="B1618" s="212" t="s">
        <v>2247</v>
      </c>
      <c r="C1618" s="253" t="s">
        <v>3213</v>
      </c>
      <c r="D1618" s="214" t="s">
        <v>34</v>
      </c>
      <c r="E1618" s="235">
        <v>1814</v>
      </c>
      <c r="F1618" s="38" t="s">
        <v>3307</v>
      </c>
      <c r="G1618" s="56">
        <v>1814</v>
      </c>
      <c r="H1618" s="243">
        <f t="shared" si="26"/>
        <v>0</v>
      </c>
      <c r="I1618" s="32"/>
    </row>
    <row r="1619" spans="1:9" x14ac:dyDescent="0.25">
      <c r="A1619" s="216"/>
      <c r="B1619" s="212" t="s">
        <v>2248</v>
      </c>
      <c r="C1619" s="253" t="s">
        <v>3213</v>
      </c>
      <c r="D1619" s="214" t="s">
        <v>47</v>
      </c>
      <c r="E1619" s="235">
        <v>3067</v>
      </c>
      <c r="F1619" s="35">
        <v>41783</v>
      </c>
      <c r="G1619" s="56">
        <v>3067</v>
      </c>
      <c r="H1619" s="243">
        <f t="shared" si="26"/>
        <v>0</v>
      </c>
      <c r="I1619" s="32"/>
    </row>
    <row r="1620" spans="1:9" x14ac:dyDescent="0.25">
      <c r="A1620" s="216"/>
      <c r="B1620" s="212" t="s">
        <v>2249</v>
      </c>
      <c r="C1620" s="253" t="s">
        <v>3213</v>
      </c>
      <c r="D1620" s="214" t="s">
        <v>1782</v>
      </c>
      <c r="E1620" s="235">
        <v>586.29999999999995</v>
      </c>
      <c r="F1620" s="35">
        <v>41783</v>
      </c>
      <c r="G1620" s="56">
        <v>586.29999999999995</v>
      </c>
      <c r="H1620" s="243">
        <f t="shared" si="26"/>
        <v>0</v>
      </c>
      <c r="I1620" s="32"/>
    </row>
    <row r="1621" spans="1:9" x14ac:dyDescent="0.25">
      <c r="A1621" s="216"/>
      <c r="B1621" s="212" t="s">
        <v>2250</v>
      </c>
      <c r="C1621" s="253" t="s">
        <v>3213</v>
      </c>
      <c r="D1621" s="214" t="s">
        <v>3223</v>
      </c>
      <c r="E1621" s="235">
        <v>6298</v>
      </c>
      <c r="F1621" s="35">
        <v>41782</v>
      </c>
      <c r="G1621" s="44">
        <v>6298</v>
      </c>
      <c r="H1621" s="243">
        <f t="shared" si="26"/>
        <v>0</v>
      </c>
      <c r="I1621" s="36"/>
    </row>
    <row r="1622" spans="1:9" x14ac:dyDescent="0.25">
      <c r="A1622" s="216"/>
      <c r="B1622" s="212" t="s">
        <v>2251</v>
      </c>
      <c r="C1622" s="253" t="s">
        <v>3213</v>
      </c>
      <c r="D1622" s="214" t="s">
        <v>206</v>
      </c>
      <c r="E1622" s="235">
        <v>1173</v>
      </c>
      <c r="F1622" s="35">
        <v>41783</v>
      </c>
      <c r="G1622" s="56">
        <v>1173</v>
      </c>
      <c r="H1622" s="243">
        <f t="shared" si="26"/>
        <v>0</v>
      </c>
      <c r="I1622" s="32"/>
    </row>
    <row r="1623" spans="1:9" x14ac:dyDescent="0.25">
      <c r="A1623" s="216"/>
      <c r="B1623" s="212" t="s">
        <v>2252</v>
      </c>
      <c r="C1623" s="253" t="s">
        <v>3213</v>
      </c>
      <c r="D1623" s="214" t="s">
        <v>124</v>
      </c>
      <c r="E1623" s="235">
        <v>11058</v>
      </c>
      <c r="F1623" s="35">
        <v>41783</v>
      </c>
      <c r="G1623" s="56">
        <v>11058</v>
      </c>
      <c r="H1623" s="243">
        <f t="shared" si="26"/>
        <v>0</v>
      </c>
      <c r="I1623" s="32"/>
    </row>
    <row r="1624" spans="1:9" x14ac:dyDescent="0.25">
      <c r="A1624" s="216"/>
      <c r="B1624" s="212" t="s">
        <v>2253</v>
      </c>
      <c r="C1624" s="253" t="s">
        <v>3213</v>
      </c>
      <c r="D1624" s="214" t="s">
        <v>8</v>
      </c>
      <c r="E1624" s="235">
        <v>1818</v>
      </c>
      <c r="F1624" s="35">
        <v>41782</v>
      </c>
      <c r="G1624" s="44">
        <v>1818</v>
      </c>
      <c r="H1624" s="243">
        <f t="shared" si="26"/>
        <v>0</v>
      </c>
      <c r="I1624" s="32"/>
    </row>
    <row r="1625" spans="1:9" x14ac:dyDescent="0.25">
      <c r="A1625" s="216"/>
      <c r="B1625" s="212" t="s">
        <v>2254</v>
      </c>
      <c r="C1625" s="253" t="s">
        <v>3213</v>
      </c>
      <c r="D1625" s="214" t="s">
        <v>28</v>
      </c>
      <c r="E1625" s="235">
        <v>8295</v>
      </c>
      <c r="F1625" s="35">
        <v>41782</v>
      </c>
      <c r="G1625" s="44">
        <v>8295</v>
      </c>
      <c r="H1625" s="243">
        <f t="shared" si="26"/>
        <v>0</v>
      </c>
      <c r="I1625" s="32"/>
    </row>
    <row r="1626" spans="1:9" x14ac:dyDescent="0.25">
      <c r="A1626" s="216"/>
      <c r="B1626" s="212" t="s">
        <v>2255</v>
      </c>
      <c r="C1626" s="253" t="s">
        <v>3213</v>
      </c>
      <c r="D1626" s="214" t="s">
        <v>55</v>
      </c>
      <c r="E1626" s="235">
        <v>5214</v>
      </c>
      <c r="F1626" s="35">
        <v>41782</v>
      </c>
      <c r="G1626" s="44">
        <v>5214</v>
      </c>
      <c r="H1626" s="243">
        <f t="shared" si="26"/>
        <v>0</v>
      </c>
      <c r="I1626" s="32"/>
    </row>
    <row r="1627" spans="1:9" x14ac:dyDescent="0.25">
      <c r="A1627" s="216"/>
      <c r="B1627" s="212" t="s">
        <v>2257</v>
      </c>
      <c r="C1627" s="253" t="s">
        <v>3213</v>
      </c>
      <c r="D1627" s="214" t="s">
        <v>130</v>
      </c>
      <c r="E1627" s="235">
        <v>6735.5</v>
      </c>
      <c r="F1627" s="35">
        <v>41783</v>
      </c>
      <c r="G1627" s="44">
        <v>6735.5</v>
      </c>
      <c r="H1627" s="243">
        <f t="shared" si="26"/>
        <v>0</v>
      </c>
      <c r="I1627" s="32"/>
    </row>
    <row r="1628" spans="1:9" x14ac:dyDescent="0.25">
      <c r="A1628" s="216"/>
      <c r="B1628" s="212" t="s">
        <v>2258</v>
      </c>
      <c r="C1628" s="253" t="s">
        <v>3213</v>
      </c>
      <c r="D1628" s="214" t="s">
        <v>36</v>
      </c>
      <c r="E1628" s="235">
        <v>34944</v>
      </c>
      <c r="F1628" s="47" t="s">
        <v>3308</v>
      </c>
      <c r="G1628" s="44">
        <v>34944</v>
      </c>
      <c r="H1628" s="243">
        <f t="shared" si="26"/>
        <v>0</v>
      </c>
      <c r="I1628" s="32"/>
    </row>
    <row r="1629" spans="1:9" x14ac:dyDescent="0.25">
      <c r="A1629" s="216"/>
      <c r="B1629" s="212" t="s">
        <v>2259</v>
      </c>
      <c r="C1629" s="253" t="s">
        <v>3213</v>
      </c>
      <c r="D1629" s="220" t="s">
        <v>3114</v>
      </c>
      <c r="E1629" s="241">
        <v>0</v>
      </c>
      <c r="F1629" s="35"/>
      <c r="G1629" s="44"/>
      <c r="H1629" s="243">
        <f t="shared" si="26"/>
        <v>0</v>
      </c>
      <c r="I1629" s="32"/>
    </row>
    <row r="1630" spans="1:9" x14ac:dyDescent="0.25">
      <c r="A1630" s="216"/>
      <c r="B1630" s="212" t="s">
        <v>2261</v>
      </c>
      <c r="C1630" s="253" t="s">
        <v>3213</v>
      </c>
      <c r="D1630" s="214" t="s">
        <v>250</v>
      </c>
      <c r="E1630" s="235">
        <v>12969</v>
      </c>
      <c r="F1630" s="35">
        <v>41783</v>
      </c>
      <c r="G1630" s="44">
        <v>12969</v>
      </c>
      <c r="H1630" s="243">
        <f t="shared" si="26"/>
        <v>0</v>
      </c>
      <c r="I1630" s="32"/>
    </row>
    <row r="1631" spans="1:9" x14ac:dyDescent="0.25">
      <c r="A1631" s="216"/>
      <c r="B1631" s="212" t="s">
        <v>2262</v>
      </c>
      <c r="C1631" s="253" t="s">
        <v>3213</v>
      </c>
      <c r="D1631" s="214" t="s">
        <v>32</v>
      </c>
      <c r="E1631" s="235">
        <v>9851</v>
      </c>
      <c r="F1631" s="35">
        <v>41783</v>
      </c>
      <c r="G1631" s="44">
        <v>9851</v>
      </c>
      <c r="H1631" s="243">
        <f t="shared" si="26"/>
        <v>0</v>
      </c>
      <c r="I1631" s="32"/>
    </row>
    <row r="1632" spans="1:9" x14ac:dyDescent="0.25">
      <c r="A1632" s="216"/>
      <c r="B1632" s="212" t="s">
        <v>2263</v>
      </c>
      <c r="C1632" s="253" t="s">
        <v>3213</v>
      </c>
      <c r="D1632" s="214" t="s">
        <v>137</v>
      </c>
      <c r="E1632" s="235">
        <v>4940</v>
      </c>
      <c r="F1632" s="38" t="s">
        <v>3444</v>
      </c>
      <c r="G1632" s="44">
        <v>4940</v>
      </c>
      <c r="H1632" s="243">
        <f t="shared" si="26"/>
        <v>0</v>
      </c>
      <c r="I1632" s="32"/>
    </row>
    <row r="1633" spans="1:9" x14ac:dyDescent="0.25">
      <c r="A1633" s="216"/>
      <c r="B1633" s="212" t="s">
        <v>2265</v>
      </c>
      <c r="C1633" s="253" t="s">
        <v>3213</v>
      </c>
      <c r="D1633" s="214" t="s">
        <v>54</v>
      </c>
      <c r="E1633" s="235">
        <v>12405</v>
      </c>
      <c r="F1633" s="35">
        <v>41783</v>
      </c>
      <c r="G1633" s="44">
        <v>12405</v>
      </c>
      <c r="H1633" s="243">
        <f t="shared" si="26"/>
        <v>0</v>
      </c>
      <c r="I1633" s="32"/>
    </row>
    <row r="1634" spans="1:9" x14ac:dyDescent="0.25">
      <c r="A1634" s="216"/>
      <c r="B1634" s="212" t="s">
        <v>2266</v>
      </c>
      <c r="C1634" s="253" t="s">
        <v>3213</v>
      </c>
      <c r="D1634" s="214" t="s">
        <v>2413</v>
      </c>
      <c r="E1634" s="235">
        <v>415</v>
      </c>
      <c r="F1634" s="35">
        <v>41783</v>
      </c>
      <c r="G1634" s="44">
        <v>415</v>
      </c>
      <c r="H1634" s="243">
        <f t="shared" si="26"/>
        <v>0</v>
      </c>
      <c r="I1634" s="32"/>
    </row>
    <row r="1635" spans="1:9" x14ac:dyDescent="0.25">
      <c r="A1635" s="216"/>
      <c r="B1635" s="212" t="s">
        <v>2267</v>
      </c>
      <c r="C1635" s="253" t="s">
        <v>3213</v>
      </c>
      <c r="D1635" s="214" t="s">
        <v>12</v>
      </c>
      <c r="E1635" s="235">
        <v>38511.5</v>
      </c>
      <c r="F1635" s="35">
        <v>41782</v>
      </c>
      <c r="G1635" s="44">
        <v>38511.5</v>
      </c>
      <c r="H1635" s="243">
        <f t="shared" si="26"/>
        <v>0</v>
      </c>
      <c r="I1635" s="32"/>
    </row>
    <row r="1636" spans="1:9" x14ac:dyDescent="0.25">
      <c r="A1636" s="216"/>
      <c r="B1636" s="212" t="s">
        <v>2268</v>
      </c>
      <c r="C1636" s="253" t="s">
        <v>3213</v>
      </c>
      <c r="D1636" s="214" t="s">
        <v>188</v>
      </c>
      <c r="E1636" s="235">
        <v>6671</v>
      </c>
      <c r="F1636" s="35">
        <v>41782</v>
      </c>
      <c r="G1636" s="44">
        <v>6671</v>
      </c>
      <c r="H1636" s="243">
        <f t="shared" si="26"/>
        <v>0</v>
      </c>
      <c r="I1636" s="32"/>
    </row>
    <row r="1637" spans="1:9" x14ac:dyDescent="0.25">
      <c r="A1637" s="216"/>
      <c r="B1637" s="212" t="s">
        <v>2269</v>
      </c>
      <c r="C1637" s="253" t="s">
        <v>3213</v>
      </c>
      <c r="D1637" s="214" t="s">
        <v>29</v>
      </c>
      <c r="E1637" s="235">
        <v>1148</v>
      </c>
      <c r="F1637" s="35">
        <v>41783</v>
      </c>
      <c r="G1637" s="44">
        <v>1148</v>
      </c>
      <c r="H1637" s="243">
        <f t="shared" si="26"/>
        <v>0</v>
      </c>
      <c r="I1637" s="32"/>
    </row>
    <row r="1638" spans="1:9" x14ac:dyDescent="0.25">
      <c r="A1638" s="216"/>
      <c r="B1638" s="212" t="s">
        <v>2270</v>
      </c>
      <c r="C1638" s="253" t="s">
        <v>3213</v>
      </c>
      <c r="D1638" s="214" t="s">
        <v>366</v>
      </c>
      <c r="E1638" s="235">
        <v>2488.5</v>
      </c>
      <c r="F1638" s="35">
        <v>41782</v>
      </c>
      <c r="G1638" s="44">
        <v>2488.5</v>
      </c>
      <c r="H1638" s="243">
        <f t="shared" si="26"/>
        <v>0</v>
      </c>
      <c r="I1638" s="32"/>
    </row>
    <row r="1639" spans="1:9" x14ac:dyDescent="0.25">
      <c r="A1639" s="216"/>
      <c r="B1639" s="212" t="s">
        <v>2271</v>
      </c>
      <c r="C1639" s="253" t="s">
        <v>3213</v>
      </c>
      <c r="D1639" s="214" t="s">
        <v>22</v>
      </c>
      <c r="E1639" s="235">
        <v>9240</v>
      </c>
      <c r="F1639" s="35">
        <v>41787</v>
      </c>
      <c r="G1639" s="44">
        <v>9240</v>
      </c>
      <c r="H1639" s="243">
        <f t="shared" si="26"/>
        <v>0</v>
      </c>
      <c r="I1639" s="32"/>
    </row>
    <row r="1640" spans="1:9" x14ac:dyDescent="0.25">
      <c r="A1640" s="216"/>
      <c r="B1640" s="212" t="s">
        <v>2272</v>
      </c>
      <c r="C1640" s="253" t="s">
        <v>3213</v>
      </c>
      <c r="D1640" s="214" t="s">
        <v>163</v>
      </c>
      <c r="E1640" s="235">
        <v>3434.5</v>
      </c>
      <c r="F1640" s="35">
        <v>41782</v>
      </c>
      <c r="G1640" s="44">
        <v>3434.5</v>
      </c>
      <c r="H1640" s="243">
        <f t="shared" si="26"/>
        <v>0</v>
      </c>
      <c r="I1640" s="32"/>
    </row>
    <row r="1641" spans="1:9" x14ac:dyDescent="0.25">
      <c r="A1641" s="216"/>
      <c r="B1641" s="212" t="s">
        <v>2273</v>
      </c>
      <c r="C1641" s="253" t="s">
        <v>3213</v>
      </c>
      <c r="D1641" s="214" t="s">
        <v>501</v>
      </c>
      <c r="E1641" s="235">
        <v>336</v>
      </c>
      <c r="F1641" s="35">
        <v>41782</v>
      </c>
      <c r="G1641" s="44">
        <v>336</v>
      </c>
      <c r="H1641" s="243">
        <f t="shared" si="26"/>
        <v>0</v>
      </c>
      <c r="I1641" s="32"/>
    </row>
    <row r="1642" spans="1:9" x14ac:dyDescent="0.25">
      <c r="A1642" s="216"/>
      <c r="B1642" s="212" t="s">
        <v>2275</v>
      </c>
      <c r="C1642" s="253" t="s">
        <v>3213</v>
      </c>
      <c r="D1642" s="214" t="s">
        <v>149</v>
      </c>
      <c r="E1642" s="235">
        <v>6720</v>
      </c>
      <c r="F1642" s="47" t="s">
        <v>3309</v>
      </c>
      <c r="G1642" s="44">
        <v>6720</v>
      </c>
      <c r="H1642" s="243">
        <f t="shared" si="26"/>
        <v>0</v>
      </c>
      <c r="I1642" s="32"/>
    </row>
    <row r="1643" spans="1:9" x14ac:dyDescent="0.25">
      <c r="A1643" s="216"/>
      <c r="B1643" s="212" t="s">
        <v>2276</v>
      </c>
      <c r="C1643" s="253" t="s">
        <v>3213</v>
      </c>
      <c r="D1643" s="214" t="s">
        <v>952</v>
      </c>
      <c r="E1643" s="235">
        <v>9750</v>
      </c>
      <c r="F1643" s="35">
        <v>41783</v>
      </c>
      <c r="G1643" s="56">
        <v>9750</v>
      </c>
      <c r="H1643" s="243">
        <f t="shared" si="26"/>
        <v>0</v>
      </c>
      <c r="I1643" s="32"/>
    </row>
    <row r="1644" spans="1:9" x14ac:dyDescent="0.25">
      <c r="A1644" s="216"/>
      <c r="B1644" s="212" t="s">
        <v>2278</v>
      </c>
      <c r="C1644" s="253" t="s">
        <v>3213</v>
      </c>
      <c r="D1644" s="214" t="s">
        <v>99</v>
      </c>
      <c r="E1644" s="235">
        <v>871</v>
      </c>
      <c r="F1644" s="35">
        <v>41783</v>
      </c>
      <c r="G1644" s="56">
        <v>871</v>
      </c>
      <c r="H1644" s="243">
        <f t="shared" si="26"/>
        <v>0</v>
      </c>
    </row>
    <row r="1645" spans="1:9" x14ac:dyDescent="0.25">
      <c r="A1645" s="211"/>
      <c r="B1645" s="212" t="s">
        <v>2279</v>
      </c>
      <c r="C1645" s="253" t="s">
        <v>3213</v>
      </c>
      <c r="D1645" s="214" t="s">
        <v>83</v>
      </c>
      <c r="E1645" s="235">
        <v>1399</v>
      </c>
      <c r="F1645" s="35">
        <v>41783</v>
      </c>
      <c r="G1645" s="56">
        <v>1399</v>
      </c>
      <c r="H1645" s="243">
        <f t="shared" si="26"/>
        <v>0</v>
      </c>
    </row>
    <row r="1646" spans="1:9" x14ac:dyDescent="0.25">
      <c r="A1646" s="216"/>
      <c r="B1646" s="212" t="s">
        <v>2280</v>
      </c>
      <c r="C1646" s="253" t="s">
        <v>3213</v>
      </c>
      <c r="D1646" s="214" t="s">
        <v>468</v>
      </c>
      <c r="E1646" s="235">
        <v>3725.5</v>
      </c>
      <c r="F1646" s="47" t="s">
        <v>3310</v>
      </c>
      <c r="G1646" s="44">
        <v>3725.5</v>
      </c>
      <c r="H1646" s="243">
        <f t="shared" si="26"/>
        <v>0</v>
      </c>
      <c r="I1646" s="32"/>
    </row>
    <row r="1647" spans="1:9" x14ac:dyDescent="0.25">
      <c r="A1647" s="216"/>
      <c r="B1647" s="212" t="s">
        <v>2281</v>
      </c>
      <c r="C1647" s="253" t="s">
        <v>3213</v>
      </c>
      <c r="D1647" s="214" t="s">
        <v>193</v>
      </c>
      <c r="E1647" s="235">
        <v>400</v>
      </c>
      <c r="F1647" s="35">
        <v>41783</v>
      </c>
      <c r="G1647" s="56">
        <v>400</v>
      </c>
      <c r="H1647" s="243">
        <f t="shared" si="26"/>
        <v>0</v>
      </c>
      <c r="I1647" s="32"/>
    </row>
    <row r="1648" spans="1:9" x14ac:dyDescent="0.25">
      <c r="A1648" s="216"/>
      <c r="B1648" s="212" t="s">
        <v>2282</v>
      </c>
      <c r="C1648" s="253" t="s">
        <v>3213</v>
      </c>
      <c r="D1648" s="214" t="s">
        <v>8</v>
      </c>
      <c r="E1648" s="235">
        <v>481</v>
      </c>
      <c r="F1648" s="35">
        <v>41782</v>
      </c>
      <c r="G1648" s="44">
        <v>481</v>
      </c>
      <c r="H1648" s="243">
        <f t="shared" si="26"/>
        <v>0</v>
      </c>
      <c r="I1648" s="32"/>
    </row>
    <row r="1649" spans="1:9" x14ac:dyDescent="0.25">
      <c r="A1649" s="216"/>
      <c r="B1649" s="212" t="s">
        <v>2283</v>
      </c>
      <c r="C1649" s="253" t="s">
        <v>3213</v>
      </c>
      <c r="D1649" s="214" t="s">
        <v>3311</v>
      </c>
      <c r="E1649" s="235">
        <v>512</v>
      </c>
      <c r="F1649" s="35">
        <v>41783</v>
      </c>
      <c r="G1649" s="56">
        <v>512</v>
      </c>
      <c r="H1649" s="243">
        <f t="shared" si="26"/>
        <v>0</v>
      </c>
      <c r="I1649" s="32"/>
    </row>
    <row r="1650" spans="1:9" x14ac:dyDescent="0.25">
      <c r="A1650" s="216"/>
      <c r="B1650" s="212" t="s">
        <v>2284</v>
      </c>
      <c r="C1650" s="253" t="s">
        <v>3213</v>
      </c>
      <c r="D1650" s="214" t="s">
        <v>570</v>
      </c>
      <c r="E1650" s="235">
        <v>2430</v>
      </c>
      <c r="F1650" s="35">
        <v>41783</v>
      </c>
      <c r="G1650" s="56">
        <v>2430</v>
      </c>
      <c r="H1650" s="243">
        <f t="shared" si="26"/>
        <v>0</v>
      </c>
      <c r="I1650" s="32"/>
    </row>
    <row r="1651" spans="1:9" x14ac:dyDescent="0.25">
      <c r="A1651" s="216"/>
      <c r="B1651" s="212" t="s">
        <v>2286</v>
      </c>
      <c r="C1651" s="253" t="s">
        <v>3213</v>
      </c>
      <c r="D1651" s="214" t="s">
        <v>233</v>
      </c>
      <c r="E1651" s="235">
        <v>678</v>
      </c>
      <c r="F1651" s="35">
        <v>41783</v>
      </c>
      <c r="G1651" s="56">
        <v>678</v>
      </c>
      <c r="H1651" s="243">
        <f t="shared" si="26"/>
        <v>0</v>
      </c>
      <c r="I1651" s="32"/>
    </row>
    <row r="1652" spans="1:9" x14ac:dyDescent="0.25">
      <c r="A1652" s="216"/>
      <c r="B1652" s="212" t="s">
        <v>2287</v>
      </c>
      <c r="C1652" s="253" t="s">
        <v>3213</v>
      </c>
      <c r="D1652" s="214" t="s">
        <v>80</v>
      </c>
      <c r="E1652" s="235">
        <v>2459</v>
      </c>
      <c r="F1652" s="35">
        <v>41783</v>
      </c>
      <c r="G1652" s="56">
        <v>2459</v>
      </c>
      <c r="H1652" s="243">
        <f t="shared" si="26"/>
        <v>0</v>
      </c>
      <c r="I1652" s="32"/>
    </row>
    <row r="1653" spans="1:9" x14ac:dyDescent="0.25">
      <c r="A1653" s="216"/>
      <c r="B1653" s="212" t="s">
        <v>2289</v>
      </c>
      <c r="C1653" s="253" t="s">
        <v>3213</v>
      </c>
      <c r="D1653" s="214" t="s">
        <v>99</v>
      </c>
      <c r="E1653" s="235">
        <v>7301.5</v>
      </c>
      <c r="F1653" s="35">
        <v>41783</v>
      </c>
      <c r="G1653" s="56">
        <v>7301.5</v>
      </c>
      <c r="H1653" s="243">
        <f t="shared" si="26"/>
        <v>0</v>
      </c>
      <c r="I1653" s="32"/>
    </row>
    <row r="1654" spans="1:9" x14ac:dyDescent="0.25">
      <c r="A1654" s="216"/>
      <c r="B1654" s="212" t="s">
        <v>2290</v>
      </c>
      <c r="C1654" s="253" t="s">
        <v>3213</v>
      </c>
      <c r="D1654" s="214" t="s">
        <v>20</v>
      </c>
      <c r="E1654" s="235">
        <v>5700</v>
      </c>
      <c r="F1654" s="55" t="s">
        <v>3312</v>
      </c>
      <c r="G1654" s="44">
        <v>5700</v>
      </c>
      <c r="H1654" s="243">
        <f t="shared" si="26"/>
        <v>0</v>
      </c>
      <c r="I1654" s="32"/>
    </row>
    <row r="1655" spans="1:9" x14ac:dyDescent="0.25">
      <c r="A1655" s="216"/>
      <c r="B1655" s="212" t="s">
        <v>2291</v>
      </c>
      <c r="C1655" s="253" t="s">
        <v>3213</v>
      </c>
      <c r="D1655" s="214" t="s">
        <v>307</v>
      </c>
      <c r="E1655" s="235">
        <v>4802.5</v>
      </c>
      <c r="F1655" s="35">
        <v>41783</v>
      </c>
      <c r="G1655" s="56">
        <v>4802.5</v>
      </c>
      <c r="H1655" s="243">
        <f t="shared" si="26"/>
        <v>0</v>
      </c>
      <c r="I1655" s="32"/>
    </row>
    <row r="1656" spans="1:9" x14ac:dyDescent="0.25">
      <c r="A1656" s="216"/>
      <c r="B1656" s="212" t="s">
        <v>2293</v>
      </c>
      <c r="C1656" s="253" t="s">
        <v>3213</v>
      </c>
      <c r="D1656" s="214" t="s">
        <v>956</v>
      </c>
      <c r="E1656" s="235">
        <v>5707.5</v>
      </c>
      <c r="F1656" s="35">
        <v>41783</v>
      </c>
      <c r="G1656" s="56">
        <v>5707.5</v>
      </c>
      <c r="H1656" s="243">
        <f t="shared" si="26"/>
        <v>0</v>
      </c>
      <c r="I1656" s="20"/>
    </row>
    <row r="1657" spans="1:9" x14ac:dyDescent="0.25">
      <c r="A1657" s="216"/>
      <c r="B1657" s="212" t="s">
        <v>2295</v>
      </c>
      <c r="C1657" s="253" t="s">
        <v>3213</v>
      </c>
      <c r="D1657" s="214" t="s">
        <v>78</v>
      </c>
      <c r="E1657" s="235">
        <v>2793.5</v>
      </c>
      <c r="F1657" s="35">
        <v>41783</v>
      </c>
      <c r="G1657" s="56">
        <v>2793.5</v>
      </c>
      <c r="H1657" s="243">
        <f t="shared" si="26"/>
        <v>0</v>
      </c>
      <c r="I1657" s="32"/>
    </row>
    <row r="1658" spans="1:9" x14ac:dyDescent="0.25">
      <c r="A1658" s="216"/>
      <c r="B1658" s="212" t="s">
        <v>2296</v>
      </c>
      <c r="C1658" s="253" t="s">
        <v>3213</v>
      </c>
      <c r="D1658" s="214" t="s">
        <v>544</v>
      </c>
      <c r="E1658" s="235">
        <v>8494.5</v>
      </c>
      <c r="F1658" s="35">
        <v>41783</v>
      </c>
      <c r="G1658" s="56">
        <v>8494.5</v>
      </c>
      <c r="H1658" s="243">
        <f t="shared" si="26"/>
        <v>0</v>
      </c>
      <c r="I1658" s="20"/>
    </row>
    <row r="1659" spans="1:9" x14ac:dyDescent="0.25">
      <c r="A1659" s="216"/>
      <c r="B1659" s="212" t="s">
        <v>2298</v>
      </c>
      <c r="C1659" s="253" t="s">
        <v>3213</v>
      </c>
      <c r="D1659" s="214" t="s">
        <v>168</v>
      </c>
      <c r="E1659" s="235">
        <v>4691.5</v>
      </c>
      <c r="F1659" s="35">
        <v>41782</v>
      </c>
      <c r="G1659" s="44">
        <v>4691.5</v>
      </c>
      <c r="H1659" s="243">
        <f t="shared" si="26"/>
        <v>0</v>
      </c>
      <c r="I1659" s="32"/>
    </row>
    <row r="1660" spans="1:9" x14ac:dyDescent="0.25">
      <c r="A1660" s="216"/>
      <c r="B1660" s="212" t="s">
        <v>2300</v>
      </c>
      <c r="C1660" s="253" t="s">
        <v>3213</v>
      </c>
      <c r="D1660" s="214" t="s">
        <v>144</v>
      </c>
      <c r="E1660" s="235">
        <v>4545</v>
      </c>
      <c r="F1660" s="35">
        <v>41783</v>
      </c>
      <c r="G1660" s="44">
        <v>4545</v>
      </c>
      <c r="H1660" s="243">
        <f t="shared" si="26"/>
        <v>0</v>
      </c>
      <c r="I1660" s="32"/>
    </row>
    <row r="1661" spans="1:9" x14ac:dyDescent="0.25">
      <c r="A1661" s="216"/>
      <c r="B1661" s="212" t="s">
        <v>2301</v>
      </c>
      <c r="C1661" s="253" t="s">
        <v>3213</v>
      </c>
      <c r="D1661" s="214" t="s">
        <v>39</v>
      </c>
      <c r="E1661" s="235">
        <v>11426.5</v>
      </c>
      <c r="F1661" s="55" t="s">
        <v>3313</v>
      </c>
      <c r="G1661" s="44">
        <v>11426.5</v>
      </c>
      <c r="H1661" s="243">
        <f t="shared" si="26"/>
        <v>0</v>
      </c>
      <c r="I1661" s="32"/>
    </row>
    <row r="1662" spans="1:9" x14ac:dyDescent="0.25">
      <c r="A1662" s="216"/>
      <c r="B1662" s="212" t="s">
        <v>2302</v>
      </c>
      <c r="C1662" s="253" t="s">
        <v>3213</v>
      </c>
      <c r="D1662" s="214" t="s">
        <v>2588</v>
      </c>
      <c r="E1662" s="235">
        <v>37928</v>
      </c>
      <c r="F1662" s="247" t="s">
        <v>3440</v>
      </c>
      <c r="G1662" s="44">
        <v>37928</v>
      </c>
      <c r="H1662" s="243">
        <f t="shared" si="26"/>
        <v>0</v>
      </c>
      <c r="I1662" s="32"/>
    </row>
    <row r="1663" spans="1:9" x14ac:dyDescent="0.25">
      <c r="A1663" s="216"/>
      <c r="B1663" s="212" t="s">
        <v>2303</v>
      </c>
      <c r="C1663" s="253" t="s">
        <v>3213</v>
      </c>
      <c r="D1663" s="214" t="s">
        <v>346</v>
      </c>
      <c r="E1663" s="235">
        <v>4732</v>
      </c>
      <c r="F1663" s="35">
        <v>41783</v>
      </c>
      <c r="G1663" s="44">
        <v>4732</v>
      </c>
      <c r="H1663" s="243">
        <f t="shared" si="26"/>
        <v>0</v>
      </c>
      <c r="I1663" s="32"/>
    </row>
    <row r="1664" spans="1:9" x14ac:dyDescent="0.25">
      <c r="A1664" s="216"/>
      <c r="B1664" s="212" t="s">
        <v>2305</v>
      </c>
      <c r="C1664" s="253" t="s">
        <v>3213</v>
      </c>
      <c r="D1664" s="214" t="s">
        <v>1611</v>
      </c>
      <c r="E1664" s="235">
        <v>5827.6</v>
      </c>
      <c r="F1664" s="35">
        <v>41782</v>
      </c>
      <c r="G1664" s="44">
        <v>5827.6</v>
      </c>
      <c r="H1664" s="243">
        <f t="shared" si="26"/>
        <v>0</v>
      </c>
      <c r="I1664" s="32"/>
    </row>
    <row r="1665" spans="1:9" x14ac:dyDescent="0.25">
      <c r="A1665" s="216"/>
      <c r="B1665" s="212" t="s">
        <v>2306</v>
      </c>
      <c r="C1665" s="253" t="s">
        <v>3213</v>
      </c>
      <c r="D1665" s="214" t="s">
        <v>16</v>
      </c>
      <c r="E1665" s="235">
        <v>15705.5</v>
      </c>
      <c r="F1665" s="38">
        <v>41816</v>
      </c>
      <c r="G1665" s="245">
        <v>15705.5</v>
      </c>
      <c r="H1665" s="243">
        <f t="shared" si="26"/>
        <v>0</v>
      </c>
      <c r="I1665" s="32"/>
    </row>
    <row r="1666" spans="1:9" x14ac:dyDescent="0.25">
      <c r="A1666" s="216"/>
      <c r="B1666" s="212" t="s">
        <v>2307</v>
      </c>
      <c r="C1666" s="253" t="s">
        <v>3213</v>
      </c>
      <c r="D1666" s="214" t="s">
        <v>147</v>
      </c>
      <c r="E1666" s="235">
        <v>23509</v>
      </c>
      <c r="F1666" s="35">
        <v>41782</v>
      </c>
      <c r="G1666" s="44">
        <v>23509</v>
      </c>
      <c r="H1666" s="243">
        <f t="shared" si="26"/>
        <v>0</v>
      </c>
      <c r="I1666" s="32"/>
    </row>
    <row r="1667" spans="1:9" x14ac:dyDescent="0.25">
      <c r="A1667" s="216"/>
      <c r="B1667" s="212" t="s">
        <v>2309</v>
      </c>
      <c r="C1667" s="253" t="s">
        <v>3213</v>
      </c>
      <c r="D1667" s="214" t="s">
        <v>8</v>
      </c>
      <c r="E1667" s="235">
        <v>1151</v>
      </c>
      <c r="F1667" s="35">
        <v>41782</v>
      </c>
      <c r="G1667" s="44">
        <v>1151</v>
      </c>
      <c r="H1667" s="243">
        <f t="shared" si="26"/>
        <v>0</v>
      </c>
      <c r="I1667" s="32"/>
    </row>
    <row r="1668" spans="1:9" x14ac:dyDescent="0.25">
      <c r="A1668" s="216"/>
      <c r="B1668" s="212" t="s">
        <v>2310</v>
      </c>
      <c r="C1668" s="253" t="s">
        <v>3213</v>
      </c>
      <c r="D1668" s="214" t="s">
        <v>74</v>
      </c>
      <c r="E1668" s="235">
        <v>1737</v>
      </c>
      <c r="F1668" s="35">
        <v>41782</v>
      </c>
      <c r="G1668" s="44">
        <v>1737</v>
      </c>
      <c r="H1668" s="243">
        <f t="shared" si="26"/>
        <v>0</v>
      </c>
      <c r="I1668" s="32"/>
    </row>
    <row r="1669" spans="1:9" x14ac:dyDescent="0.25">
      <c r="A1669" s="216"/>
      <c r="B1669" s="212" t="s">
        <v>2311</v>
      </c>
      <c r="C1669" s="253" t="s">
        <v>3213</v>
      </c>
      <c r="D1669" s="214" t="s">
        <v>149</v>
      </c>
      <c r="E1669" s="235">
        <v>9571</v>
      </c>
      <c r="F1669" s="35">
        <v>41783</v>
      </c>
      <c r="G1669" s="44">
        <v>9571</v>
      </c>
      <c r="H1669" s="243">
        <f t="shared" si="26"/>
        <v>0</v>
      </c>
      <c r="I1669" s="32"/>
    </row>
    <row r="1670" spans="1:9" x14ac:dyDescent="0.25">
      <c r="A1670" s="216"/>
      <c r="B1670" s="212" t="s">
        <v>2312</v>
      </c>
      <c r="C1670" s="253" t="s">
        <v>3213</v>
      </c>
      <c r="D1670" s="214" t="s">
        <v>74</v>
      </c>
      <c r="E1670" s="235">
        <v>4479</v>
      </c>
      <c r="F1670" s="35">
        <v>41782</v>
      </c>
      <c r="G1670" s="44">
        <v>4479</v>
      </c>
      <c r="H1670" s="243">
        <f t="shared" si="26"/>
        <v>0</v>
      </c>
      <c r="I1670" s="32"/>
    </row>
    <row r="1671" spans="1:9" x14ac:dyDescent="0.25">
      <c r="A1671" s="216"/>
      <c r="B1671" s="212" t="s">
        <v>2313</v>
      </c>
      <c r="C1671" s="253" t="s">
        <v>3213</v>
      </c>
      <c r="D1671" s="214" t="s">
        <v>136</v>
      </c>
      <c r="E1671" s="235">
        <v>2587.5</v>
      </c>
      <c r="F1671" s="35">
        <v>41782</v>
      </c>
      <c r="G1671" s="44">
        <v>2587.5</v>
      </c>
      <c r="H1671" s="243">
        <f t="shared" ref="H1671:H1734" si="27">E1671-G1671</f>
        <v>0</v>
      </c>
      <c r="I1671" s="32"/>
    </row>
    <row r="1672" spans="1:9" x14ac:dyDescent="0.25">
      <c r="A1672" s="216"/>
      <c r="B1672" s="212" t="s">
        <v>2314</v>
      </c>
      <c r="C1672" s="253" t="s">
        <v>3213</v>
      </c>
      <c r="D1672" s="214" t="s">
        <v>85</v>
      </c>
      <c r="E1672" s="235">
        <v>3807</v>
      </c>
      <c r="F1672" s="35">
        <v>41783</v>
      </c>
      <c r="G1672" s="44">
        <v>3807</v>
      </c>
      <c r="H1672" s="243">
        <f t="shared" si="27"/>
        <v>0</v>
      </c>
      <c r="I1672" s="32"/>
    </row>
    <row r="1673" spans="1:9" x14ac:dyDescent="0.25">
      <c r="A1673" s="216"/>
      <c r="B1673" s="212" t="s">
        <v>2316</v>
      </c>
      <c r="C1673" s="253" t="s">
        <v>3213</v>
      </c>
      <c r="D1673" s="214" t="s">
        <v>88</v>
      </c>
      <c r="E1673" s="235">
        <v>4939</v>
      </c>
      <c r="F1673" s="35">
        <v>41783</v>
      </c>
      <c r="G1673" s="44">
        <v>4939</v>
      </c>
      <c r="H1673" s="243">
        <f t="shared" si="27"/>
        <v>0</v>
      </c>
      <c r="I1673" s="32"/>
    </row>
    <row r="1674" spans="1:9" x14ac:dyDescent="0.25">
      <c r="A1674" s="216"/>
      <c r="B1674" s="212" t="s">
        <v>2317</v>
      </c>
      <c r="C1674" s="253" t="s">
        <v>3213</v>
      </c>
      <c r="D1674" s="214" t="s">
        <v>19</v>
      </c>
      <c r="E1674" s="235">
        <v>694757.5</v>
      </c>
      <c r="F1674" s="377" t="s">
        <v>4942</v>
      </c>
      <c r="G1674" s="44">
        <f>141858.5+161170+250500+68510+72719</f>
        <v>694757.5</v>
      </c>
      <c r="H1674" s="243">
        <f t="shared" si="27"/>
        <v>0</v>
      </c>
      <c r="I1674" s="32"/>
    </row>
    <row r="1675" spans="1:9" x14ac:dyDescent="0.25">
      <c r="A1675" s="216"/>
      <c r="B1675" s="212" t="s">
        <v>2318</v>
      </c>
      <c r="C1675" s="253" t="s">
        <v>3213</v>
      </c>
      <c r="D1675" s="214" t="s">
        <v>696</v>
      </c>
      <c r="E1675" s="235">
        <v>2446</v>
      </c>
      <c r="F1675" s="35">
        <v>41783</v>
      </c>
      <c r="G1675" s="44">
        <v>2446</v>
      </c>
      <c r="H1675" s="243">
        <f t="shared" si="27"/>
        <v>0</v>
      </c>
      <c r="I1675" s="32"/>
    </row>
    <row r="1676" spans="1:9" x14ac:dyDescent="0.25">
      <c r="A1676" s="216"/>
      <c r="B1676" s="212" t="s">
        <v>2320</v>
      </c>
      <c r="C1676" s="253" t="s">
        <v>3213</v>
      </c>
      <c r="D1676" s="214" t="s">
        <v>501</v>
      </c>
      <c r="E1676" s="235">
        <v>680</v>
      </c>
      <c r="F1676" s="35">
        <v>41782</v>
      </c>
      <c r="G1676" s="44">
        <v>680</v>
      </c>
      <c r="H1676" s="243">
        <f t="shared" si="27"/>
        <v>0</v>
      </c>
      <c r="I1676" s="32"/>
    </row>
    <row r="1677" spans="1:9" x14ac:dyDescent="0.25">
      <c r="A1677" s="216"/>
      <c r="B1677" s="212" t="s">
        <v>2321</v>
      </c>
      <c r="C1677" s="253" t="s">
        <v>3213</v>
      </c>
      <c r="D1677" s="214" t="s">
        <v>133</v>
      </c>
      <c r="E1677" s="235">
        <v>39900</v>
      </c>
      <c r="F1677" s="47" t="s">
        <v>3314</v>
      </c>
      <c r="G1677" s="44">
        <v>39900</v>
      </c>
      <c r="H1677" s="243">
        <f t="shared" si="27"/>
        <v>0</v>
      </c>
      <c r="I1677" s="32"/>
    </row>
    <row r="1678" spans="1:9" x14ac:dyDescent="0.25">
      <c r="A1678" s="216"/>
      <c r="B1678" s="212" t="s">
        <v>2322</v>
      </c>
      <c r="C1678" s="253" t="s">
        <v>3213</v>
      </c>
      <c r="D1678" s="214" t="s">
        <v>147</v>
      </c>
      <c r="E1678" s="235">
        <v>1680</v>
      </c>
      <c r="F1678" s="35">
        <v>41787</v>
      </c>
      <c r="G1678" s="44">
        <v>1680</v>
      </c>
      <c r="H1678" s="243">
        <f t="shared" si="27"/>
        <v>0</v>
      </c>
      <c r="I1678" s="32"/>
    </row>
    <row r="1679" spans="1:9" x14ac:dyDescent="0.25">
      <c r="A1679" s="216"/>
      <c r="B1679" s="212" t="s">
        <v>2323</v>
      </c>
      <c r="C1679" s="253" t="s">
        <v>3213</v>
      </c>
      <c r="D1679" s="214" t="s">
        <v>137</v>
      </c>
      <c r="E1679" s="235">
        <v>1828</v>
      </c>
      <c r="F1679" s="273" t="s">
        <v>3315</v>
      </c>
      <c r="G1679" s="44">
        <v>1828</v>
      </c>
      <c r="H1679" s="243">
        <f t="shared" si="27"/>
        <v>0</v>
      </c>
      <c r="I1679" s="32"/>
    </row>
    <row r="1680" spans="1:9" x14ac:dyDescent="0.25">
      <c r="A1680" s="216"/>
      <c r="B1680" s="212" t="s">
        <v>2324</v>
      </c>
      <c r="C1680" s="253" t="s">
        <v>3213</v>
      </c>
      <c r="D1680" s="20" t="s">
        <v>3316</v>
      </c>
      <c r="E1680" s="239">
        <v>309</v>
      </c>
      <c r="F1680" s="35">
        <v>41782</v>
      </c>
      <c r="G1680" s="44">
        <v>309</v>
      </c>
      <c r="H1680" s="243">
        <f t="shared" si="27"/>
        <v>0</v>
      </c>
      <c r="I1680" s="32"/>
    </row>
    <row r="1681" spans="1:9" x14ac:dyDescent="0.25">
      <c r="A1681" s="216"/>
      <c r="B1681" s="212" t="s">
        <v>2325</v>
      </c>
      <c r="C1681" s="253" t="s">
        <v>3213</v>
      </c>
      <c r="D1681" s="214" t="s">
        <v>771</v>
      </c>
      <c r="E1681" s="235">
        <v>891</v>
      </c>
      <c r="F1681" s="35">
        <v>41782</v>
      </c>
      <c r="G1681" s="44">
        <v>891</v>
      </c>
      <c r="H1681" s="243">
        <f t="shared" si="27"/>
        <v>0</v>
      </c>
      <c r="I1681" s="32"/>
    </row>
    <row r="1682" spans="1:9" x14ac:dyDescent="0.25">
      <c r="A1682" s="216"/>
      <c r="B1682" s="212" t="s">
        <v>2326</v>
      </c>
      <c r="C1682" s="253" t="s">
        <v>3213</v>
      </c>
      <c r="D1682" s="214" t="s">
        <v>98</v>
      </c>
      <c r="E1682" s="235">
        <v>9897.5</v>
      </c>
      <c r="F1682" s="47" t="s">
        <v>3317</v>
      </c>
      <c r="G1682" s="44">
        <v>9897.5</v>
      </c>
      <c r="H1682" s="243">
        <f t="shared" si="27"/>
        <v>0</v>
      </c>
      <c r="I1682" s="32"/>
    </row>
    <row r="1683" spans="1:9" x14ac:dyDescent="0.25">
      <c r="A1683" s="216"/>
      <c r="B1683" s="212" t="s">
        <v>2328</v>
      </c>
      <c r="C1683" s="253" t="s">
        <v>3213</v>
      </c>
      <c r="D1683" s="214" t="s">
        <v>68</v>
      </c>
      <c r="E1683" s="235">
        <v>3123</v>
      </c>
      <c r="F1683" s="35">
        <v>41783</v>
      </c>
      <c r="G1683" s="44">
        <v>3123</v>
      </c>
      <c r="H1683" s="243">
        <f t="shared" si="27"/>
        <v>0</v>
      </c>
      <c r="I1683" s="32"/>
    </row>
    <row r="1684" spans="1:9" x14ac:dyDescent="0.25">
      <c r="A1684" s="216"/>
      <c r="B1684" s="212" t="s">
        <v>2329</v>
      </c>
      <c r="C1684" s="253" t="s">
        <v>3213</v>
      </c>
      <c r="D1684" s="214" t="s">
        <v>1054</v>
      </c>
      <c r="E1684" s="235">
        <v>203</v>
      </c>
      <c r="F1684" s="35">
        <v>41782</v>
      </c>
      <c r="G1684" s="44">
        <v>203</v>
      </c>
      <c r="H1684" s="243">
        <f t="shared" si="27"/>
        <v>0</v>
      </c>
      <c r="I1684" s="32"/>
    </row>
    <row r="1685" spans="1:9" x14ac:dyDescent="0.25">
      <c r="A1685" s="216"/>
      <c r="B1685" s="212" t="s">
        <v>2330</v>
      </c>
      <c r="C1685" s="253" t="s">
        <v>3213</v>
      </c>
      <c r="D1685" s="214" t="s">
        <v>62</v>
      </c>
      <c r="E1685" s="235">
        <v>17951</v>
      </c>
      <c r="F1685" s="35">
        <v>41784</v>
      </c>
      <c r="G1685" s="44">
        <v>17951</v>
      </c>
      <c r="H1685" s="243">
        <f t="shared" si="27"/>
        <v>0</v>
      </c>
      <c r="I1685" s="32"/>
    </row>
    <row r="1686" spans="1:9" x14ac:dyDescent="0.25">
      <c r="A1686" s="216"/>
      <c r="B1686" s="212" t="s">
        <v>2331</v>
      </c>
      <c r="C1686" s="253" t="s">
        <v>3213</v>
      </c>
      <c r="D1686" s="214" t="s">
        <v>3318</v>
      </c>
      <c r="E1686" s="235">
        <v>9667.5</v>
      </c>
      <c r="F1686" s="35">
        <v>41783</v>
      </c>
      <c r="G1686" s="44">
        <v>9667.5</v>
      </c>
      <c r="H1686" s="243">
        <f t="shared" si="27"/>
        <v>0</v>
      </c>
      <c r="I1686" s="32"/>
    </row>
    <row r="1687" spans="1:9" x14ac:dyDescent="0.25">
      <c r="A1687" s="216"/>
      <c r="B1687" s="212" t="s">
        <v>2333</v>
      </c>
      <c r="C1687" s="253" t="s">
        <v>3213</v>
      </c>
      <c r="D1687" s="214" t="s">
        <v>3207</v>
      </c>
      <c r="E1687" s="235">
        <v>2937</v>
      </c>
      <c r="F1687" s="35">
        <v>41782</v>
      </c>
      <c r="G1687" s="44">
        <v>2937</v>
      </c>
      <c r="H1687" s="243">
        <f t="shared" si="27"/>
        <v>0</v>
      </c>
      <c r="I1687" s="32"/>
    </row>
    <row r="1688" spans="1:9" x14ac:dyDescent="0.25">
      <c r="A1688" s="216"/>
      <c r="B1688" s="212" t="s">
        <v>2334</v>
      </c>
      <c r="C1688" s="253" t="s">
        <v>3213</v>
      </c>
      <c r="D1688" s="214" t="s">
        <v>180</v>
      </c>
      <c r="E1688" s="235">
        <v>470</v>
      </c>
      <c r="F1688" s="35">
        <v>41782</v>
      </c>
      <c r="G1688" s="44">
        <v>470</v>
      </c>
      <c r="H1688" s="243">
        <f t="shared" si="27"/>
        <v>0</v>
      </c>
      <c r="I1688" s="32"/>
    </row>
    <row r="1689" spans="1:9" x14ac:dyDescent="0.25">
      <c r="A1689" s="216"/>
      <c r="B1689" s="212" t="s">
        <v>2335</v>
      </c>
      <c r="C1689" s="253" t="s">
        <v>3213</v>
      </c>
      <c r="D1689" s="214" t="s">
        <v>8</v>
      </c>
      <c r="E1689" s="235">
        <v>571</v>
      </c>
      <c r="F1689" s="35">
        <v>41782</v>
      </c>
      <c r="G1689" s="44">
        <v>571</v>
      </c>
      <c r="H1689" s="243">
        <f t="shared" si="27"/>
        <v>0</v>
      </c>
      <c r="I1689" s="32"/>
    </row>
    <row r="1690" spans="1:9" x14ac:dyDescent="0.25">
      <c r="A1690" s="216">
        <v>41783</v>
      </c>
      <c r="B1690" s="212" t="s">
        <v>2336</v>
      </c>
      <c r="C1690" s="253" t="s">
        <v>3213</v>
      </c>
      <c r="D1690" s="214" t="s">
        <v>14</v>
      </c>
      <c r="E1690" s="235">
        <v>5300</v>
      </c>
      <c r="F1690" s="35">
        <v>41783</v>
      </c>
      <c r="G1690" s="44">
        <v>5300</v>
      </c>
      <c r="H1690" s="243">
        <f t="shared" si="27"/>
        <v>0</v>
      </c>
      <c r="I1690" s="214" t="s">
        <v>21</v>
      </c>
    </row>
    <row r="1691" spans="1:9" x14ac:dyDescent="0.25">
      <c r="A1691" s="216"/>
      <c r="B1691" s="212" t="s">
        <v>2337</v>
      </c>
      <c r="C1691" s="253" t="s">
        <v>3213</v>
      </c>
      <c r="D1691" s="214" t="s">
        <v>269</v>
      </c>
      <c r="E1691" s="235">
        <v>8522.4</v>
      </c>
      <c r="F1691" s="35">
        <v>41783</v>
      </c>
      <c r="G1691" s="44">
        <v>8522.4</v>
      </c>
      <c r="H1691" s="243">
        <f t="shared" si="27"/>
        <v>0</v>
      </c>
      <c r="I1691" s="58"/>
    </row>
    <row r="1692" spans="1:9" x14ac:dyDescent="0.25">
      <c r="A1692" s="216"/>
      <c r="B1692" s="212" t="s">
        <v>2338</v>
      </c>
      <c r="C1692" s="253" t="s">
        <v>3213</v>
      </c>
      <c r="D1692" s="214" t="s">
        <v>152</v>
      </c>
      <c r="E1692" s="235">
        <v>7596</v>
      </c>
      <c r="F1692" s="35">
        <v>41783</v>
      </c>
      <c r="G1692" s="44">
        <v>7596</v>
      </c>
      <c r="H1692" s="243">
        <f t="shared" si="27"/>
        <v>0</v>
      </c>
      <c r="I1692" s="214"/>
    </row>
    <row r="1693" spans="1:9" x14ac:dyDescent="0.25">
      <c r="A1693" s="216"/>
      <c r="B1693" s="212" t="s">
        <v>2339</v>
      </c>
      <c r="C1693" s="253" t="s">
        <v>3213</v>
      </c>
      <c r="D1693" s="214" t="s">
        <v>28</v>
      </c>
      <c r="E1693" s="235">
        <v>23279.5</v>
      </c>
      <c r="F1693" s="35">
        <v>41783</v>
      </c>
      <c r="G1693" s="44">
        <v>23279.5</v>
      </c>
      <c r="H1693" s="243">
        <f t="shared" si="27"/>
        <v>0</v>
      </c>
      <c r="I1693" s="58"/>
    </row>
    <row r="1694" spans="1:9" x14ac:dyDescent="0.25">
      <c r="A1694" s="216"/>
      <c r="B1694" s="212" t="s">
        <v>2340</v>
      </c>
      <c r="C1694" s="253" t="s">
        <v>3213</v>
      </c>
      <c r="D1694" s="214" t="s">
        <v>260</v>
      </c>
      <c r="E1694" s="235">
        <v>2980</v>
      </c>
      <c r="F1694" s="35">
        <v>41783</v>
      </c>
      <c r="G1694" s="44">
        <v>2980</v>
      </c>
      <c r="H1694" s="243">
        <f t="shared" si="27"/>
        <v>0</v>
      </c>
      <c r="I1694" s="214"/>
    </row>
    <row r="1695" spans="1:9" x14ac:dyDescent="0.25">
      <c r="A1695" s="216"/>
      <c r="B1695" s="212" t="s">
        <v>2341</v>
      </c>
      <c r="C1695" s="253" t="s">
        <v>3213</v>
      </c>
      <c r="D1695" s="214" t="s">
        <v>36</v>
      </c>
      <c r="E1695" s="235">
        <v>3736</v>
      </c>
      <c r="F1695" s="35">
        <v>41783</v>
      </c>
      <c r="G1695" s="44">
        <v>3736</v>
      </c>
      <c r="H1695" s="243">
        <f t="shared" si="27"/>
        <v>0</v>
      </c>
      <c r="I1695" s="214"/>
    </row>
    <row r="1696" spans="1:9" x14ac:dyDescent="0.25">
      <c r="A1696" s="216"/>
      <c r="B1696" s="212" t="s">
        <v>2342</v>
      </c>
      <c r="C1696" s="253" t="s">
        <v>3213</v>
      </c>
      <c r="D1696" s="214" t="s">
        <v>108</v>
      </c>
      <c r="E1696" s="235">
        <v>7988.5</v>
      </c>
      <c r="F1696" s="35">
        <v>41783</v>
      </c>
      <c r="G1696" s="44">
        <v>7988.5</v>
      </c>
      <c r="H1696" s="243">
        <f t="shared" si="27"/>
        <v>0</v>
      </c>
      <c r="I1696" s="214"/>
    </row>
    <row r="1697" spans="1:9" x14ac:dyDescent="0.25">
      <c r="A1697" s="216"/>
      <c r="B1697" s="212" t="s">
        <v>2344</v>
      </c>
      <c r="C1697" s="253" t="s">
        <v>3213</v>
      </c>
      <c r="D1697" s="214" t="s">
        <v>374</v>
      </c>
      <c r="E1697" s="235">
        <v>14175</v>
      </c>
      <c r="F1697" s="35">
        <v>41783</v>
      </c>
      <c r="G1697" s="44">
        <v>14175</v>
      </c>
      <c r="H1697" s="243">
        <f t="shared" si="27"/>
        <v>0</v>
      </c>
      <c r="I1697" s="214"/>
    </row>
    <row r="1698" spans="1:9" x14ac:dyDescent="0.25">
      <c r="A1698" s="216"/>
      <c r="B1698" s="212" t="s">
        <v>2345</v>
      </c>
      <c r="C1698" s="253" t="s">
        <v>3213</v>
      </c>
      <c r="D1698" s="214" t="s">
        <v>8</v>
      </c>
      <c r="E1698" s="235">
        <v>725</v>
      </c>
      <c r="F1698" s="35">
        <v>41783</v>
      </c>
      <c r="G1698" s="44">
        <v>725</v>
      </c>
      <c r="H1698" s="243">
        <f t="shared" si="27"/>
        <v>0</v>
      </c>
      <c r="I1698" s="214"/>
    </row>
    <row r="1699" spans="1:9" x14ac:dyDescent="0.25">
      <c r="A1699" s="216"/>
      <c r="B1699" s="212" t="s">
        <v>2346</v>
      </c>
      <c r="C1699" s="253" t="s">
        <v>3213</v>
      </c>
      <c r="D1699" s="214" t="s">
        <v>14</v>
      </c>
      <c r="E1699" s="235">
        <v>3103</v>
      </c>
      <c r="F1699" s="35">
        <v>41789</v>
      </c>
      <c r="G1699" s="44">
        <v>3103</v>
      </c>
      <c r="H1699" s="243">
        <f t="shared" si="27"/>
        <v>0</v>
      </c>
      <c r="I1699" s="214" t="s">
        <v>217</v>
      </c>
    </row>
    <row r="1700" spans="1:9" x14ac:dyDescent="0.25">
      <c r="A1700" s="216"/>
      <c r="B1700" s="212" t="s">
        <v>2347</v>
      </c>
      <c r="C1700" s="253" t="s">
        <v>3213</v>
      </c>
      <c r="D1700" s="214" t="s">
        <v>66</v>
      </c>
      <c r="E1700" s="235">
        <v>1545.5</v>
      </c>
      <c r="F1700" s="35">
        <v>41783</v>
      </c>
      <c r="G1700" s="44">
        <v>1545.5</v>
      </c>
      <c r="H1700" s="243">
        <f t="shared" si="27"/>
        <v>0</v>
      </c>
      <c r="I1700" s="214" t="s">
        <v>217</v>
      </c>
    </row>
    <row r="1701" spans="1:9" x14ac:dyDescent="0.25">
      <c r="A1701" s="216"/>
      <c r="B1701" s="212" t="s">
        <v>2348</v>
      </c>
      <c r="C1701" s="253" t="s">
        <v>3213</v>
      </c>
      <c r="D1701" s="214" t="s">
        <v>123</v>
      </c>
      <c r="E1701" s="235">
        <v>8033</v>
      </c>
      <c r="F1701" s="39" t="s">
        <v>3319</v>
      </c>
      <c r="G1701" s="44">
        <v>8033</v>
      </c>
      <c r="H1701" s="243">
        <f t="shared" si="27"/>
        <v>0</v>
      </c>
      <c r="I1701" s="214"/>
    </row>
    <row r="1702" spans="1:9" x14ac:dyDescent="0.25">
      <c r="A1702" s="216"/>
      <c r="B1702" s="212" t="s">
        <v>2349</v>
      </c>
      <c r="C1702" s="253" t="s">
        <v>3213</v>
      </c>
      <c r="D1702" s="214" t="s">
        <v>501</v>
      </c>
      <c r="E1702" s="235">
        <v>1710.5</v>
      </c>
      <c r="F1702" s="35">
        <v>41783</v>
      </c>
      <c r="G1702" s="44">
        <v>1710.5</v>
      </c>
      <c r="H1702" s="243">
        <f t="shared" si="27"/>
        <v>0</v>
      </c>
      <c r="I1702" s="214"/>
    </row>
    <row r="1703" spans="1:9" x14ac:dyDescent="0.25">
      <c r="A1703" s="216"/>
      <c r="B1703" s="212" t="s">
        <v>2350</v>
      </c>
      <c r="C1703" s="253" t="s">
        <v>3213</v>
      </c>
      <c r="D1703" s="214" t="s">
        <v>237</v>
      </c>
      <c r="E1703" s="235">
        <v>7994</v>
      </c>
      <c r="F1703" s="35">
        <v>41783</v>
      </c>
      <c r="G1703" s="44">
        <v>7994</v>
      </c>
      <c r="H1703" s="243">
        <f t="shared" si="27"/>
        <v>0</v>
      </c>
      <c r="I1703" s="214" t="s">
        <v>21</v>
      </c>
    </row>
    <row r="1704" spans="1:9" x14ac:dyDescent="0.25">
      <c r="A1704" s="216"/>
      <c r="B1704" s="212" t="s">
        <v>2351</v>
      </c>
      <c r="C1704" s="253" t="s">
        <v>3213</v>
      </c>
      <c r="D1704" s="214" t="s">
        <v>130</v>
      </c>
      <c r="E1704" s="235">
        <v>10031</v>
      </c>
      <c r="F1704" s="35">
        <v>41788</v>
      </c>
      <c r="G1704" s="44">
        <v>10031</v>
      </c>
      <c r="H1704" s="243">
        <f t="shared" si="27"/>
        <v>0</v>
      </c>
      <c r="I1704" s="214" t="s">
        <v>3165</v>
      </c>
    </row>
    <row r="1705" spans="1:9" x14ac:dyDescent="0.25">
      <c r="A1705" s="216"/>
      <c r="B1705" s="212" t="s">
        <v>2352</v>
      </c>
      <c r="C1705" s="253" t="s">
        <v>3213</v>
      </c>
      <c r="D1705" s="214" t="s">
        <v>478</v>
      </c>
      <c r="E1705" s="235">
        <v>22396</v>
      </c>
      <c r="F1705" s="35">
        <v>41784</v>
      </c>
      <c r="G1705" s="44">
        <v>22396</v>
      </c>
      <c r="H1705" s="243">
        <f t="shared" si="27"/>
        <v>0</v>
      </c>
      <c r="I1705" s="214" t="s">
        <v>30</v>
      </c>
    </row>
    <row r="1706" spans="1:9" x14ac:dyDescent="0.25">
      <c r="A1706" s="216"/>
      <c r="B1706" s="212" t="s">
        <v>1133</v>
      </c>
      <c r="C1706" s="253" t="s">
        <v>3213</v>
      </c>
      <c r="D1706" s="214" t="s">
        <v>8</v>
      </c>
      <c r="E1706" s="235">
        <v>3417</v>
      </c>
      <c r="F1706" s="35">
        <v>41783</v>
      </c>
      <c r="G1706" s="44">
        <v>3417</v>
      </c>
      <c r="H1706" s="243">
        <f t="shared" si="27"/>
        <v>0</v>
      </c>
      <c r="I1706" s="214"/>
    </row>
    <row r="1707" spans="1:9" x14ac:dyDescent="0.25">
      <c r="A1707" s="216"/>
      <c r="B1707" s="212" t="s">
        <v>1134</v>
      </c>
      <c r="C1707" s="253" t="s">
        <v>3213</v>
      </c>
      <c r="D1707" s="214" t="s">
        <v>366</v>
      </c>
      <c r="E1707" s="235">
        <v>2369</v>
      </c>
      <c r="F1707" s="35">
        <v>41783</v>
      </c>
      <c r="G1707" s="44">
        <v>2369</v>
      </c>
      <c r="H1707" s="243">
        <f t="shared" si="27"/>
        <v>0</v>
      </c>
      <c r="I1707" s="214" t="s">
        <v>21</v>
      </c>
    </row>
    <row r="1708" spans="1:9" x14ac:dyDescent="0.25">
      <c r="A1708" s="216"/>
      <c r="B1708" s="212" t="s">
        <v>1135</v>
      </c>
      <c r="C1708" s="253" t="s">
        <v>3213</v>
      </c>
      <c r="D1708" s="214" t="s">
        <v>250</v>
      </c>
      <c r="E1708" s="235">
        <v>12964.5</v>
      </c>
      <c r="F1708" s="35">
        <v>41783</v>
      </c>
      <c r="G1708" s="44">
        <v>12964.5</v>
      </c>
      <c r="H1708" s="243">
        <f t="shared" si="27"/>
        <v>0</v>
      </c>
      <c r="I1708" s="214" t="s">
        <v>3165</v>
      </c>
    </row>
    <row r="1709" spans="1:9" x14ac:dyDescent="0.25">
      <c r="A1709" s="216"/>
      <c r="B1709" s="212" t="s">
        <v>1136</v>
      </c>
      <c r="C1709" s="253" t="s">
        <v>3213</v>
      </c>
      <c r="D1709" s="214" t="s">
        <v>55</v>
      </c>
      <c r="E1709" s="235">
        <v>9925</v>
      </c>
      <c r="F1709" s="39" t="s">
        <v>3320</v>
      </c>
      <c r="G1709" s="44">
        <v>9925</v>
      </c>
      <c r="H1709" s="243">
        <f t="shared" si="27"/>
        <v>0</v>
      </c>
      <c r="I1709" s="214"/>
    </row>
    <row r="1710" spans="1:9" x14ac:dyDescent="0.25">
      <c r="A1710" s="211"/>
      <c r="B1710" s="212" t="s">
        <v>1137</v>
      </c>
      <c r="C1710" s="253" t="s">
        <v>3213</v>
      </c>
      <c r="D1710" s="214" t="s">
        <v>771</v>
      </c>
      <c r="E1710" s="235">
        <v>3542.5</v>
      </c>
      <c r="F1710" s="35">
        <v>41783</v>
      </c>
      <c r="G1710" s="44">
        <v>3542.5</v>
      </c>
      <c r="H1710" s="243">
        <f t="shared" si="27"/>
        <v>0</v>
      </c>
      <c r="I1710" s="214"/>
    </row>
    <row r="1711" spans="1:9" x14ac:dyDescent="0.25">
      <c r="A1711" s="216"/>
      <c r="B1711" s="212" t="s">
        <v>1138</v>
      </c>
      <c r="C1711" s="253" t="s">
        <v>3213</v>
      </c>
      <c r="D1711" s="214" t="s">
        <v>188</v>
      </c>
      <c r="E1711" s="235">
        <v>10878</v>
      </c>
      <c r="F1711" s="35">
        <v>41788</v>
      </c>
      <c r="G1711" s="257">
        <v>10878</v>
      </c>
      <c r="H1711" s="243">
        <f t="shared" si="27"/>
        <v>0</v>
      </c>
      <c r="I1711" s="214" t="s">
        <v>12</v>
      </c>
    </row>
    <row r="1712" spans="1:9" x14ac:dyDescent="0.25">
      <c r="A1712" s="216"/>
      <c r="B1712" s="212" t="s">
        <v>1139</v>
      </c>
      <c r="C1712" s="253" t="s">
        <v>3213</v>
      </c>
      <c r="D1712" s="214" t="s">
        <v>2693</v>
      </c>
      <c r="E1712" s="235">
        <v>561</v>
      </c>
      <c r="F1712" s="35">
        <v>41783</v>
      </c>
      <c r="G1712" s="44">
        <v>561</v>
      </c>
      <c r="H1712" s="243">
        <f t="shared" si="27"/>
        <v>0</v>
      </c>
      <c r="I1712" s="214"/>
    </row>
    <row r="1713" spans="1:9" x14ac:dyDescent="0.25">
      <c r="A1713" s="216"/>
      <c r="B1713" s="212" t="s">
        <v>1140</v>
      </c>
      <c r="C1713" s="253" t="s">
        <v>3213</v>
      </c>
      <c r="D1713" s="214" t="s">
        <v>96</v>
      </c>
      <c r="E1713" s="235">
        <v>57000</v>
      </c>
      <c r="F1713" s="35">
        <v>41785</v>
      </c>
      <c r="G1713" s="44">
        <v>57000</v>
      </c>
      <c r="H1713" s="243">
        <f t="shared" si="27"/>
        <v>0</v>
      </c>
      <c r="I1713" s="214" t="s">
        <v>30</v>
      </c>
    </row>
    <row r="1714" spans="1:9" x14ac:dyDescent="0.25">
      <c r="A1714" s="216"/>
      <c r="B1714" s="212" t="s">
        <v>1141</v>
      </c>
      <c r="C1714" s="253" t="s">
        <v>3213</v>
      </c>
      <c r="D1714" s="214" t="s">
        <v>374</v>
      </c>
      <c r="E1714" s="235">
        <v>12306.5</v>
      </c>
      <c r="F1714" s="35">
        <v>41783</v>
      </c>
      <c r="G1714" s="44">
        <v>12306.5</v>
      </c>
      <c r="H1714" s="243">
        <f t="shared" si="27"/>
        <v>0</v>
      </c>
      <c r="I1714" s="214"/>
    </row>
    <row r="1715" spans="1:9" x14ac:dyDescent="0.25">
      <c r="A1715" s="216"/>
      <c r="B1715" s="212" t="s">
        <v>1142</v>
      </c>
      <c r="C1715" s="253" t="s">
        <v>3213</v>
      </c>
      <c r="D1715" s="214" t="s">
        <v>682</v>
      </c>
      <c r="E1715" s="235">
        <v>32544</v>
      </c>
      <c r="F1715" s="35">
        <v>41783</v>
      </c>
      <c r="G1715" s="44">
        <v>32544</v>
      </c>
      <c r="H1715" s="243">
        <f t="shared" si="27"/>
        <v>0</v>
      </c>
      <c r="I1715" s="214" t="s">
        <v>2427</v>
      </c>
    </row>
    <row r="1716" spans="1:9" x14ac:dyDescent="0.25">
      <c r="A1716" s="216"/>
      <c r="B1716" s="212" t="s">
        <v>1143</v>
      </c>
      <c r="C1716" s="253" t="s">
        <v>3213</v>
      </c>
      <c r="D1716" s="214" t="s">
        <v>47</v>
      </c>
      <c r="E1716" s="235">
        <v>4932</v>
      </c>
      <c r="F1716" s="35">
        <v>41783</v>
      </c>
      <c r="G1716" s="44">
        <v>4932</v>
      </c>
      <c r="H1716" s="243">
        <f t="shared" si="27"/>
        <v>0</v>
      </c>
      <c r="I1716" s="214" t="s">
        <v>2427</v>
      </c>
    </row>
    <row r="1717" spans="1:9" x14ac:dyDescent="0.25">
      <c r="A1717" s="216"/>
      <c r="B1717" s="212" t="s">
        <v>1144</v>
      </c>
      <c r="C1717" s="253" t="s">
        <v>3213</v>
      </c>
      <c r="D1717" s="214" t="s">
        <v>2754</v>
      </c>
      <c r="E1717" s="235">
        <v>2484</v>
      </c>
      <c r="F1717" s="35">
        <v>41783</v>
      </c>
      <c r="G1717" s="44">
        <v>2484</v>
      </c>
      <c r="H1717" s="243">
        <f t="shared" si="27"/>
        <v>0</v>
      </c>
      <c r="I1717" s="214"/>
    </row>
    <row r="1718" spans="1:9" x14ac:dyDescent="0.25">
      <c r="A1718" s="216"/>
      <c r="B1718" s="212" t="s">
        <v>1145</v>
      </c>
      <c r="C1718" s="253" t="s">
        <v>3213</v>
      </c>
      <c r="D1718" s="214" t="s">
        <v>269</v>
      </c>
      <c r="E1718" s="235">
        <v>3330</v>
      </c>
      <c r="F1718" s="35">
        <v>41783</v>
      </c>
      <c r="G1718" s="44">
        <v>3330</v>
      </c>
      <c r="H1718" s="243">
        <f t="shared" si="27"/>
        <v>0</v>
      </c>
      <c r="I1718" s="214"/>
    </row>
    <row r="1719" spans="1:9" x14ac:dyDescent="0.25">
      <c r="A1719" s="216"/>
      <c r="B1719" s="212" t="s">
        <v>1146</v>
      </c>
      <c r="C1719" s="253" t="s">
        <v>3213</v>
      </c>
      <c r="D1719" s="214" t="s">
        <v>16</v>
      </c>
      <c r="E1719" s="235">
        <v>241868.55</v>
      </c>
      <c r="F1719" s="38">
        <v>41816</v>
      </c>
      <c r="G1719" s="245">
        <v>241868.55</v>
      </c>
      <c r="H1719" s="243">
        <f t="shared" si="27"/>
        <v>0</v>
      </c>
      <c r="I1719" s="214"/>
    </row>
    <row r="1720" spans="1:9" x14ac:dyDescent="0.25">
      <c r="A1720" s="216"/>
      <c r="B1720" s="212" t="s">
        <v>1147</v>
      </c>
      <c r="C1720" s="253" t="s">
        <v>3213</v>
      </c>
      <c r="D1720" s="214" t="s">
        <v>74</v>
      </c>
      <c r="E1720" s="235">
        <v>90</v>
      </c>
      <c r="F1720" s="35">
        <v>41783</v>
      </c>
      <c r="G1720" s="44">
        <v>90</v>
      </c>
      <c r="H1720" s="243">
        <f t="shared" si="27"/>
        <v>0</v>
      </c>
      <c r="I1720" s="214"/>
    </row>
    <row r="1721" spans="1:9" ht="45.75" x14ac:dyDescent="0.25">
      <c r="A1721" s="216"/>
      <c r="B1721" s="212" t="s">
        <v>1148</v>
      </c>
      <c r="C1721" s="253" t="s">
        <v>3213</v>
      </c>
      <c r="D1721" s="214" t="s">
        <v>185</v>
      </c>
      <c r="E1721" s="235">
        <v>26521</v>
      </c>
      <c r="F1721" s="98" t="s">
        <v>4913</v>
      </c>
      <c r="G1721" s="327">
        <v>19600</v>
      </c>
      <c r="H1721" s="328">
        <f t="shared" si="27"/>
        <v>6921</v>
      </c>
      <c r="I1721" s="214" t="s">
        <v>30</v>
      </c>
    </row>
    <row r="1722" spans="1:9" x14ac:dyDescent="0.25">
      <c r="A1722" s="216"/>
      <c r="B1722" s="212" t="s">
        <v>1149</v>
      </c>
      <c r="C1722" s="253" t="s">
        <v>3213</v>
      </c>
      <c r="D1722" s="214" t="s">
        <v>11</v>
      </c>
      <c r="E1722" s="235">
        <v>36995.5</v>
      </c>
      <c r="F1722" s="38">
        <v>41808</v>
      </c>
      <c r="G1722" s="245">
        <v>36995.5</v>
      </c>
      <c r="H1722" s="243">
        <f t="shared" si="27"/>
        <v>0</v>
      </c>
      <c r="I1722" s="214" t="s">
        <v>65</v>
      </c>
    </row>
    <row r="1723" spans="1:9" x14ac:dyDescent="0.25">
      <c r="A1723" s="216"/>
      <c r="B1723" s="212" t="s">
        <v>1150</v>
      </c>
      <c r="C1723" s="253" t="s">
        <v>3213</v>
      </c>
      <c r="D1723" s="214" t="s">
        <v>23</v>
      </c>
      <c r="E1723" s="235">
        <v>1144</v>
      </c>
      <c r="F1723" s="35">
        <v>41783</v>
      </c>
      <c r="G1723" s="44">
        <v>1144</v>
      </c>
      <c r="H1723" s="243">
        <f t="shared" si="27"/>
        <v>0</v>
      </c>
      <c r="I1723" s="214"/>
    </row>
    <row r="1724" spans="1:9" x14ac:dyDescent="0.25">
      <c r="A1724" s="216"/>
      <c r="B1724" s="212" t="s">
        <v>1151</v>
      </c>
      <c r="C1724" s="253" t="s">
        <v>3213</v>
      </c>
      <c r="D1724" s="214" t="s">
        <v>250</v>
      </c>
      <c r="E1724" s="235">
        <v>10681</v>
      </c>
      <c r="F1724" s="35">
        <v>41783</v>
      </c>
      <c r="G1724" s="44">
        <v>10681</v>
      </c>
      <c r="H1724" s="243">
        <f t="shared" si="27"/>
        <v>0</v>
      </c>
      <c r="I1724" s="214" t="s">
        <v>217</v>
      </c>
    </row>
    <row r="1725" spans="1:9" x14ac:dyDescent="0.25">
      <c r="A1725" s="216"/>
      <c r="B1725" s="212" t="s">
        <v>1152</v>
      </c>
      <c r="C1725" s="253" t="s">
        <v>3213</v>
      </c>
      <c r="D1725" s="214" t="s">
        <v>124</v>
      </c>
      <c r="E1725" s="235">
        <v>4957</v>
      </c>
      <c r="F1725" s="35">
        <v>41783</v>
      </c>
      <c r="G1725" s="44">
        <v>4957</v>
      </c>
      <c r="H1725" s="243">
        <f t="shared" si="27"/>
        <v>0</v>
      </c>
      <c r="I1725" s="214" t="s">
        <v>217</v>
      </c>
    </row>
    <row r="1726" spans="1:9" x14ac:dyDescent="0.25">
      <c r="A1726" s="216"/>
      <c r="B1726" s="212" t="s">
        <v>1153</v>
      </c>
      <c r="C1726" s="253" t="s">
        <v>3213</v>
      </c>
      <c r="D1726" s="214" t="s">
        <v>206</v>
      </c>
      <c r="E1726" s="235">
        <v>1695</v>
      </c>
      <c r="F1726" s="35">
        <v>41783</v>
      </c>
      <c r="G1726" s="44">
        <v>1695</v>
      </c>
      <c r="H1726" s="243">
        <f t="shared" si="27"/>
        <v>0</v>
      </c>
      <c r="I1726" s="214" t="s">
        <v>217</v>
      </c>
    </row>
    <row r="1727" spans="1:9" x14ac:dyDescent="0.25">
      <c r="A1727" s="216"/>
      <c r="B1727" s="212" t="s">
        <v>1154</v>
      </c>
      <c r="C1727" s="253" t="s">
        <v>3213</v>
      </c>
      <c r="D1727" s="214" t="s">
        <v>29</v>
      </c>
      <c r="E1727" s="235">
        <v>6224.5</v>
      </c>
      <c r="F1727" s="35">
        <v>41783</v>
      </c>
      <c r="G1727" s="44">
        <v>6224.5</v>
      </c>
      <c r="H1727" s="243">
        <f t="shared" si="27"/>
        <v>0</v>
      </c>
      <c r="I1727" s="214" t="s">
        <v>217</v>
      </c>
    </row>
    <row r="1728" spans="1:9" x14ac:dyDescent="0.25">
      <c r="A1728" s="216"/>
      <c r="B1728" s="212" t="s">
        <v>1155</v>
      </c>
      <c r="C1728" s="253" t="s">
        <v>3213</v>
      </c>
      <c r="D1728" s="214" t="s">
        <v>34</v>
      </c>
      <c r="E1728" s="235">
        <v>2300</v>
      </c>
      <c r="F1728" s="35">
        <v>41783</v>
      </c>
      <c r="G1728" s="44">
        <v>2300</v>
      </c>
      <c r="H1728" s="243">
        <f t="shared" si="27"/>
        <v>0</v>
      </c>
      <c r="I1728" s="214" t="s">
        <v>217</v>
      </c>
    </row>
    <row r="1729" spans="1:9" x14ac:dyDescent="0.25">
      <c r="A1729" s="216"/>
      <c r="B1729" s="212" t="s">
        <v>1156</v>
      </c>
      <c r="C1729" s="253" t="s">
        <v>3213</v>
      </c>
      <c r="D1729" s="220" t="s">
        <v>3114</v>
      </c>
      <c r="E1729" s="241">
        <v>0</v>
      </c>
      <c r="F1729" s="35"/>
      <c r="G1729" s="44"/>
      <c r="H1729" s="243">
        <f t="shared" si="27"/>
        <v>0</v>
      </c>
      <c r="I1729" s="214" t="s">
        <v>3321</v>
      </c>
    </row>
    <row r="1730" spans="1:9" x14ac:dyDescent="0.25">
      <c r="A1730" s="216"/>
      <c r="B1730" s="212" t="s">
        <v>1157</v>
      </c>
      <c r="C1730" s="253" t="s">
        <v>3213</v>
      </c>
      <c r="D1730" s="214" t="s">
        <v>68</v>
      </c>
      <c r="E1730" s="235">
        <v>2104</v>
      </c>
      <c r="F1730" s="55" t="s">
        <v>3322</v>
      </c>
      <c r="G1730" s="44">
        <v>2104</v>
      </c>
      <c r="H1730" s="243">
        <f t="shared" si="27"/>
        <v>0</v>
      </c>
      <c r="I1730" s="214" t="s">
        <v>65</v>
      </c>
    </row>
    <row r="1731" spans="1:9" x14ac:dyDescent="0.25">
      <c r="A1731" s="216"/>
      <c r="B1731" s="212" t="s">
        <v>1158</v>
      </c>
      <c r="C1731" s="253" t="s">
        <v>3213</v>
      </c>
      <c r="D1731" s="214" t="s">
        <v>58</v>
      </c>
      <c r="E1731" s="235">
        <v>8800</v>
      </c>
      <c r="F1731" s="35">
        <v>41783</v>
      </c>
      <c r="G1731" s="44">
        <v>8800</v>
      </c>
      <c r="H1731" s="243">
        <f t="shared" si="27"/>
        <v>0</v>
      </c>
      <c r="I1731" s="214" t="s">
        <v>217</v>
      </c>
    </row>
    <row r="1732" spans="1:9" x14ac:dyDescent="0.25">
      <c r="A1732" s="216"/>
      <c r="B1732" s="212" t="s">
        <v>1160</v>
      </c>
      <c r="C1732" s="253" t="s">
        <v>3213</v>
      </c>
      <c r="D1732" s="214" t="s">
        <v>35</v>
      </c>
      <c r="E1732" s="235">
        <v>3836</v>
      </c>
      <c r="F1732" s="35">
        <v>41783</v>
      </c>
      <c r="G1732" s="44">
        <v>3836</v>
      </c>
      <c r="H1732" s="243">
        <f t="shared" si="27"/>
        <v>0</v>
      </c>
      <c r="I1732" s="214" t="s">
        <v>217</v>
      </c>
    </row>
    <row r="1733" spans="1:9" x14ac:dyDescent="0.25">
      <c r="A1733" s="216"/>
      <c r="B1733" s="212" t="s">
        <v>1161</v>
      </c>
      <c r="C1733" s="253" t="s">
        <v>3213</v>
      </c>
      <c r="D1733" s="214" t="s">
        <v>287</v>
      </c>
      <c r="E1733" s="235">
        <v>2486</v>
      </c>
      <c r="F1733" s="38" t="s">
        <v>3323</v>
      </c>
      <c r="G1733" s="44">
        <v>2486</v>
      </c>
      <c r="H1733" s="243">
        <f t="shared" si="27"/>
        <v>0</v>
      </c>
      <c r="I1733" s="214" t="s">
        <v>217</v>
      </c>
    </row>
    <row r="1734" spans="1:9" x14ac:dyDescent="0.25">
      <c r="A1734" s="216"/>
      <c r="B1734" s="212" t="s">
        <v>1162</v>
      </c>
      <c r="C1734" s="253" t="s">
        <v>3213</v>
      </c>
      <c r="D1734" s="214" t="s">
        <v>54</v>
      </c>
      <c r="E1734" s="235">
        <v>2163</v>
      </c>
      <c r="F1734" s="35">
        <v>41783</v>
      </c>
      <c r="G1734" s="44">
        <v>2163</v>
      </c>
      <c r="H1734" s="243">
        <f t="shared" si="27"/>
        <v>0</v>
      </c>
      <c r="I1734" s="214" t="s">
        <v>217</v>
      </c>
    </row>
    <row r="1735" spans="1:9" x14ac:dyDescent="0.25">
      <c r="A1735" s="216"/>
      <c r="B1735" s="212" t="s">
        <v>1163</v>
      </c>
      <c r="C1735" s="253" t="s">
        <v>3213</v>
      </c>
      <c r="D1735" s="214" t="s">
        <v>312</v>
      </c>
      <c r="E1735" s="235">
        <v>2984</v>
      </c>
      <c r="F1735" s="35">
        <v>41783</v>
      </c>
      <c r="G1735" s="44">
        <v>2984</v>
      </c>
      <c r="H1735" s="243">
        <f t="shared" ref="H1735:H1798" si="28">E1735-G1735</f>
        <v>0</v>
      </c>
      <c r="I1735" s="214" t="s">
        <v>65</v>
      </c>
    </row>
    <row r="1736" spans="1:9" x14ac:dyDescent="0.25">
      <c r="A1736" s="216"/>
      <c r="B1736" s="212" t="s">
        <v>1164</v>
      </c>
      <c r="C1736" s="253" t="s">
        <v>3213</v>
      </c>
      <c r="D1736" s="214" t="s">
        <v>80</v>
      </c>
      <c r="E1736" s="235">
        <v>2470.1999999999998</v>
      </c>
      <c r="F1736" s="35">
        <v>41784</v>
      </c>
      <c r="G1736" s="44">
        <v>2470.1999999999998</v>
      </c>
      <c r="H1736" s="243">
        <f t="shared" si="28"/>
        <v>0</v>
      </c>
      <c r="I1736" s="214" t="s">
        <v>12</v>
      </c>
    </row>
    <row r="1737" spans="1:9" x14ac:dyDescent="0.25">
      <c r="A1737" s="216"/>
      <c r="B1737" s="212" t="s">
        <v>1165</v>
      </c>
      <c r="C1737" s="253" t="s">
        <v>3213</v>
      </c>
      <c r="D1737" s="214" t="s">
        <v>78</v>
      </c>
      <c r="E1737" s="235">
        <f>6727.2+45.6</f>
        <v>6772.8</v>
      </c>
      <c r="F1737" s="35">
        <v>41784</v>
      </c>
      <c r="G1737" s="44">
        <v>6772.8</v>
      </c>
      <c r="H1737" s="243">
        <f t="shared" si="28"/>
        <v>0</v>
      </c>
      <c r="I1737" s="214" t="s">
        <v>12</v>
      </c>
    </row>
    <row r="1738" spans="1:9" x14ac:dyDescent="0.25">
      <c r="A1738" s="216"/>
      <c r="B1738" s="212" t="s">
        <v>1167</v>
      </c>
      <c r="C1738" s="253" t="s">
        <v>3213</v>
      </c>
      <c r="D1738" s="214" t="s">
        <v>468</v>
      </c>
      <c r="E1738" s="235">
        <v>2059.1999999999998</v>
      </c>
      <c r="F1738" s="35">
        <v>41784</v>
      </c>
      <c r="G1738" s="44">
        <v>2059.1999999999998</v>
      </c>
      <c r="H1738" s="243">
        <f t="shared" si="28"/>
        <v>0</v>
      </c>
      <c r="I1738" s="214" t="s">
        <v>12</v>
      </c>
    </row>
    <row r="1739" spans="1:9" x14ac:dyDescent="0.25">
      <c r="A1739" s="216"/>
      <c r="B1739" s="212" t="s">
        <v>1168</v>
      </c>
      <c r="C1739" s="253" t="s">
        <v>3213</v>
      </c>
      <c r="D1739" s="214" t="s">
        <v>233</v>
      </c>
      <c r="E1739" s="235">
        <v>1504</v>
      </c>
      <c r="F1739" s="35">
        <v>41784</v>
      </c>
      <c r="G1739" s="56">
        <v>1504</v>
      </c>
      <c r="H1739" s="243">
        <f t="shared" si="28"/>
        <v>0</v>
      </c>
      <c r="I1739" s="214" t="s">
        <v>12</v>
      </c>
    </row>
    <row r="1740" spans="1:9" x14ac:dyDescent="0.25">
      <c r="A1740" s="216"/>
      <c r="B1740" s="212" t="s">
        <v>1170</v>
      </c>
      <c r="C1740" s="253" t="s">
        <v>3213</v>
      </c>
      <c r="D1740" s="214" t="s">
        <v>99</v>
      </c>
      <c r="E1740" s="235">
        <v>3380.5</v>
      </c>
      <c r="F1740" s="35">
        <v>41784</v>
      </c>
      <c r="G1740" s="56">
        <v>3380.5</v>
      </c>
      <c r="H1740" s="243">
        <f t="shared" si="28"/>
        <v>0</v>
      </c>
      <c r="I1740" s="214" t="s">
        <v>12</v>
      </c>
    </row>
    <row r="1741" spans="1:9" x14ac:dyDescent="0.25">
      <c r="A1741" s="216"/>
      <c r="B1741" s="212" t="s">
        <v>1171</v>
      </c>
      <c r="C1741" s="253" t="s">
        <v>3213</v>
      </c>
      <c r="D1741" s="214" t="s">
        <v>576</v>
      </c>
      <c r="E1741" s="235">
        <v>1526.4</v>
      </c>
      <c r="F1741" s="35">
        <v>41784</v>
      </c>
      <c r="G1741" s="56">
        <v>1526.4</v>
      </c>
      <c r="H1741" s="243">
        <f t="shared" si="28"/>
        <v>0</v>
      </c>
      <c r="I1741" s="214" t="s">
        <v>12</v>
      </c>
    </row>
    <row r="1742" spans="1:9" x14ac:dyDescent="0.25">
      <c r="A1742" s="216"/>
      <c r="B1742" s="212" t="s">
        <v>1172</v>
      </c>
      <c r="C1742" s="253" t="s">
        <v>3213</v>
      </c>
      <c r="D1742" s="214" t="s">
        <v>99</v>
      </c>
      <c r="E1742" s="235">
        <v>1297.2</v>
      </c>
      <c r="F1742" s="35">
        <v>41783</v>
      </c>
      <c r="G1742" s="44">
        <v>1297.2</v>
      </c>
      <c r="H1742" s="243">
        <f t="shared" si="28"/>
        <v>0</v>
      </c>
      <c r="I1742" s="214"/>
    </row>
    <row r="1743" spans="1:9" x14ac:dyDescent="0.25">
      <c r="A1743" s="216"/>
      <c r="B1743" s="212" t="s">
        <v>1173</v>
      </c>
      <c r="C1743" s="253" t="s">
        <v>3213</v>
      </c>
      <c r="D1743" s="214" t="s">
        <v>349</v>
      </c>
      <c r="E1743" s="235">
        <v>5871.6</v>
      </c>
      <c r="F1743" s="35">
        <v>41784</v>
      </c>
      <c r="G1743" s="44">
        <v>5871.6</v>
      </c>
      <c r="H1743" s="243">
        <f t="shared" si="28"/>
        <v>0</v>
      </c>
      <c r="I1743" s="214" t="s">
        <v>12</v>
      </c>
    </row>
    <row r="1744" spans="1:9" x14ac:dyDescent="0.25">
      <c r="A1744" s="216"/>
      <c r="B1744" s="212" t="s">
        <v>1174</v>
      </c>
      <c r="C1744" s="253" t="s">
        <v>3213</v>
      </c>
      <c r="D1744" s="214" t="s">
        <v>144</v>
      </c>
      <c r="E1744" s="235">
        <v>3845.6</v>
      </c>
      <c r="F1744" s="35">
        <v>41784</v>
      </c>
      <c r="G1744" s="44">
        <v>3845.6</v>
      </c>
      <c r="H1744" s="243">
        <f t="shared" si="28"/>
        <v>0</v>
      </c>
      <c r="I1744" s="214"/>
    </row>
    <row r="1745" spans="1:9" x14ac:dyDescent="0.25">
      <c r="A1745" s="216"/>
      <c r="B1745" s="212" t="s">
        <v>1176</v>
      </c>
      <c r="C1745" s="253" t="s">
        <v>3213</v>
      </c>
      <c r="D1745" s="214" t="s">
        <v>51</v>
      </c>
      <c r="E1745" s="235">
        <v>1748.55</v>
      </c>
      <c r="F1745" s="38" t="s">
        <v>3324</v>
      </c>
      <c r="G1745" s="44">
        <v>1748.55</v>
      </c>
      <c r="H1745" s="243">
        <f t="shared" si="28"/>
        <v>0</v>
      </c>
      <c r="I1745" s="214" t="s">
        <v>12</v>
      </c>
    </row>
    <row r="1746" spans="1:9" x14ac:dyDescent="0.25">
      <c r="A1746" s="216"/>
      <c r="B1746" s="212" t="s">
        <v>1178</v>
      </c>
      <c r="C1746" s="253" t="s">
        <v>3213</v>
      </c>
      <c r="D1746" s="214" t="s">
        <v>307</v>
      </c>
      <c r="E1746" s="235">
        <v>13382</v>
      </c>
      <c r="F1746" s="35">
        <v>41784</v>
      </c>
      <c r="G1746" s="44">
        <v>13382</v>
      </c>
      <c r="H1746" s="243">
        <f t="shared" si="28"/>
        <v>0</v>
      </c>
      <c r="I1746" s="214" t="s">
        <v>12</v>
      </c>
    </row>
    <row r="1747" spans="1:9" x14ac:dyDescent="0.25">
      <c r="A1747" s="216"/>
      <c r="B1747" s="212" t="s">
        <v>1179</v>
      </c>
      <c r="C1747" s="253" t="s">
        <v>3213</v>
      </c>
      <c r="D1747" s="214" t="s">
        <v>79</v>
      </c>
      <c r="E1747" s="235">
        <v>45078.5</v>
      </c>
      <c r="F1747" s="47" t="s">
        <v>3325</v>
      </c>
      <c r="G1747" s="44">
        <v>45078.5</v>
      </c>
      <c r="H1747" s="243">
        <f t="shared" si="28"/>
        <v>0</v>
      </c>
      <c r="I1747" s="214" t="s">
        <v>21</v>
      </c>
    </row>
    <row r="1748" spans="1:9" x14ac:dyDescent="0.25">
      <c r="A1748" s="216"/>
      <c r="B1748" s="212" t="s">
        <v>1180</v>
      </c>
      <c r="C1748" s="253" t="s">
        <v>3213</v>
      </c>
      <c r="D1748" s="214" t="s">
        <v>250</v>
      </c>
      <c r="E1748" s="235">
        <v>11544.4</v>
      </c>
      <c r="F1748" s="35">
        <v>41783</v>
      </c>
      <c r="G1748" s="44">
        <v>11544.4</v>
      </c>
      <c r="H1748" s="243">
        <f t="shared" si="28"/>
        <v>0</v>
      </c>
      <c r="I1748" s="214"/>
    </row>
    <row r="1749" spans="1:9" x14ac:dyDescent="0.25">
      <c r="A1749" s="216"/>
      <c r="B1749" s="212" t="s">
        <v>1181</v>
      </c>
      <c r="C1749" s="253" t="s">
        <v>3213</v>
      </c>
      <c r="D1749" s="214" t="s">
        <v>523</v>
      </c>
      <c r="E1749" s="235">
        <v>18934</v>
      </c>
      <c r="F1749" s="35">
        <v>41790</v>
      </c>
      <c r="G1749" s="44">
        <v>18934</v>
      </c>
      <c r="H1749" s="243">
        <f t="shared" si="28"/>
        <v>0</v>
      </c>
      <c r="I1749" s="214"/>
    </row>
    <row r="1750" spans="1:9" x14ac:dyDescent="0.25">
      <c r="A1750" s="216"/>
      <c r="B1750" s="212" t="s">
        <v>1182</v>
      </c>
      <c r="C1750" s="253" t="s">
        <v>3213</v>
      </c>
      <c r="D1750" s="214" t="s">
        <v>8</v>
      </c>
      <c r="E1750" s="235">
        <v>158.5</v>
      </c>
      <c r="F1750" s="35">
        <v>41783</v>
      </c>
      <c r="G1750" s="44">
        <v>158.5</v>
      </c>
      <c r="H1750" s="243">
        <f t="shared" si="28"/>
        <v>0</v>
      </c>
      <c r="I1750" s="214"/>
    </row>
    <row r="1751" spans="1:9" x14ac:dyDescent="0.25">
      <c r="A1751" s="216"/>
      <c r="B1751" s="212" t="s">
        <v>1183</v>
      </c>
      <c r="C1751" s="253" t="s">
        <v>3213</v>
      </c>
      <c r="D1751" s="214" t="s">
        <v>136</v>
      </c>
      <c r="E1751" s="235">
        <v>2862</v>
      </c>
      <c r="F1751" s="35">
        <v>41783</v>
      </c>
      <c r="G1751" s="44">
        <v>2862</v>
      </c>
      <c r="H1751" s="243">
        <f t="shared" si="28"/>
        <v>0</v>
      </c>
      <c r="I1751" s="214"/>
    </row>
    <row r="1752" spans="1:9" x14ac:dyDescent="0.25">
      <c r="A1752" s="216"/>
      <c r="B1752" s="212" t="s">
        <v>1184</v>
      </c>
      <c r="C1752" s="253" t="s">
        <v>3213</v>
      </c>
      <c r="D1752" s="214" t="s">
        <v>119</v>
      </c>
      <c r="E1752" s="235">
        <v>4464</v>
      </c>
      <c r="F1752" s="35">
        <v>41783</v>
      </c>
      <c r="G1752" s="44">
        <v>4464</v>
      </c>
      <c r="H1752" s="243">
        <f t="shared" si="28"/>
        <v>0</v>
      </c>
      <c r="I1752" s="214" t="s">
        <v>21</v>
      </c>
    </row>
    <row r="1753" spans="1:9" x14ac:dyDescent="0.25">
      <c r="A1753" s="216"/>
      <c r="B1753" s="212" t="s">
        <v>1185</v>
      </c>
      <c r="C1753" s="253" t="s">
        <v>3213</v>
      </c>
      <c r="D1753" s="214" t="s">
        <v>248</v>
      </c>
      <c r="E1753" s="235">
        <v>457.6</v>
      </c>
      <c r="F1753" s="273" t="s">
        <v>3326</v>
      </c>
      <c r="G1753" s="44">
        <v>457.6</v>
      </c>
      <c r="H1753" s="243">
        <f t="shared" si="28"/>
        <v>0</v>
      </c>
      <c r="I1753" s="214" t="s">
        <v>21</v>
      </c>
    </row>
    <row r="1754" spans="1:9" x14ac:dyDescent="0.25">
      <c r="A1754" s="216"/>
      <c r="B1754" s="212" t="s">
        <v>1186</v>
      </c>
      <c r="C1754" s="253" t="s">
        <v>3213</v>
      </c>
      <c r="D1754" s="214" t="s">
        <v>3318</v>
      </c>
      <c r="E1754" s="235">
        <v>10496</v>
      </c>
      <c r="F1754" s="35">
        <v>41784</v>
      </c>
      <c r="G1754" s="44">
        <v>10496</v>
      </c>
      <c r="H1754" s="243">
        <f t="shared" si="28"/>
        <v>0</v>
      </c>
      <c r="I1754" s="214" t="s">
        <v>3191</v>
      </c>
    </row>
    <row r="1755" spans="1:9" x14ac:dyDescent="0.25">
      <c r="A1755" s="216"/>
      <c r="B1755" s="212" t="s">
        <v>1187</v>
      </c>
      <c r="C1755" s="253" t="s">
        <v>3213</v>
      </c>
      <c r="D1755" s="214" t="s">
        <v>133</v>
      </c>
      <c r="E1755" s="235">
        <v>27913</v>
      </c>
      <c r="F1755" s="35">
        <v>41783</v>
      </c>
      <c r="G1755" s="44">
        <v>27913</v>
      </c>
      <c r="H1755" s="243">
        <f t="shared" si="28"/>
        <v>0</v>
      </c>
      <c r="I1755" s="214"/>
    </row>
    <row r="1756" spans="1:9" x14ac:dyDescent="0.25">
      <c r="A1756" s="216"/>
      <c r="B1756" s="212" t="s">
        <v>1188</v>
      </c>
      <c r="C1756" s="253" t="s">
        <v>3213</v>
      </c>
      <c r="D1756" s="214" t="s">
        <v>62</v>
      </c>
      <c r="E1756" s="235">
        <v>21888</v>
      </c>
      <c r="F1756" s="35">
        <v>41784</v>
      </c>
      <c r="G1756" s="44">
        <v>21888</v>
      </c>
      <c r="H1756" s="243">
        <f t="shared" si="28"/>
        <v>0</v>
      </c>
      <c r="I1756" s="214" t="s">
        <v>2427</v>
      </c>
    </row>
    <row r="1757" spans="1:9" x14ac:dyDescent="0.25">
      <c r="A1757" s="216"/>
      <c r="B1757" s="212" t="s">
        <v>1189</v>
      </c>
      <c r="C1757" s="253" t="s">
        <v>3213</v>
      </c>
      <c r="D1757" s="214" t="s">
        <v>3121</v>
      </c>
      <c r="E1757" s="235">
        <v>7764</v>
      </c>
      <c r="F1757" s="35">
        <v>41784</v>
      </c>
      <c r="G1757" s="44">
        <v>7764</v>
      </c>
      <c r="H1757" s="243">
        <f t="shared" si="28"/>
        <v>0</v>
      </c>
      <c r="I1757" s="214" t="s">
        <v>2427</v>
      </c>
    </row>
    <row r="1758" spans="1:9" x14ac:dyDescent="0.25">
      <c r="A1758" s="216"/>
      <c r="B1758" s="212" t="s">
        <v>1190</v>
      </c>
      <c r="C1758" s="253" t="s">
        <v>3213</v>
      </c>
      <c r="D1758" s="214" t="s">
        <v>269</v>
      </c>
      <c r="E1758" s="235">
        <v>2504</v>
      </c>
      <c r="F1758" s="35">
        <v>41783</v>
      </c>
      <c r="G1758" s="44">
        <v>2504</v>
      </c>
      <c r="H1758" s="243">
        <f t="shared" si="28"/>
        <v>0</v>
      </c>
      <c r="I1758" s="214"/>
    </row>
    <row r="1759" spans="1:9" x14ac:dyDescent="0.25">
      <c r="A1759" s="216"/>
      <c r="B1759" s="212" t="s">
        <v>1191</v>
      </c>
      <c r="C1759" s="253" t="s">
        <v>3213</v>
      </c>
      <c r="D1759" s="214" t="s">
        <v>28</v>
      </c>
      <c r="E1759" s="235">
        <v>7094.5</v>
      </c>
      <c r="F1759" s="35">
        <v>41783</v>
      </c>
      <c r="G1759" s="44">
        <v>7094.5</v>
      </c>
      <c r="H1759" s="243">
        <f t="shared" si="28"/>
        <v>0</v>
      </c>
      <c r="I1759" s="214"/>
    </row>
    <row r="1760" spans="1:9" x14ac:dyDescent="0.25">
      <c r="A1760" s="216"/>
      <c r="B1760" s="212" t="s">
        <v>1192</v>
      </c>
      <c r="C1760" s="253" t="s">
        <v>3213</v>
      </c>
      <c r="D1760" s="214" t="s">
        <v>106</v>
      </c>
      <c r="E1760" s="235">
        <v>265036</v>
      </c>
      <c r="F1760" s="35">
        <v>41789</v>
      </c>
      <c r="G1760" s="44">
        <v>265036</v>
      </c>
      <c r="H1760" s="243">
        <f t="shared" si="28"/>
        <v>0</v>
      </c>
      <c r="I1760" s="214"/>
    </row>
    <row r="1761" spans="1:9" x14ac:dyDescent="0.25">
      <c r="A1761" s="216"/>
      <c r="B1761" s="212" t="s">
        <v>1193</v>
      </c>
      <c r="C1761" s="253" t="s">
        <v>3213</v>
      </c>
      <c r="D1761" s="214" t="s">
        <v>106</v>
      </c>
      <c r="E1761" s="235">
        <v>447692</v>
      </c>
      <c r="F1761" s="38">
        <v>41795</v>
      </c>
      <c r="G1761" s="245">
        <v>447692</v>
      </c>
      <c r="H1761" s="243">
        <f t="shared" si="28"/>
        <v>0</v>
      </c>
      <c r="I1761" s="214"/>
    </row>
    <row r="1762" spans="1:9" x14ac:dyDescent="0.25">
      <c r="A1762" s="216"/>
      <c r="B1762" s="212" t="s">
        <v>1194</v>
      </c>
      <c r="C1762" s="253" t="s">
        <v>3213</v>
      </c>
      <c r="D1762" s="214" t="s">
        <v>39</v>
      </c>
      <c r="E1762" s="235">
        <v>48379</v>
      </c>
      <c r="F1762" s="357" t="s">
        <v>3327</v>
      </c>
      <c r="G1762" s="44">
        <v>48379</v>
      </c>
      <c r="H1762" s="243">
        <f t="shared" si="28"/>
        <v>0</v>
      </c>
      <c r="I1762" s="214"/>
    </row>
    <row r="1763" spans="1:9" x14ac:dyDescent="0.25">
      <c r="A1763" s="216"/>
      <c r="B1763" s="212" t="s">
        <v>1195</v>
      </c>
      <c r="C1763" s="253" t="s">
        <v>3213</v>
      </c>
      <c r="D1763" s="214" t="s">
        <v>14</v>
      </c>
      <c r="E1763" s="235">
        <v>12060</v>
      </c>
      <c r="F1763" s="35">
        <v>41784</v>
      </c>
      <c r="G1763" s="44">
        <v>12060</v>
      </c>
      <c r="H1763" s="243">
        <f t="shared" si="28"/>
        <v>0</v>
      </c>
      <c r="I1763" s="214" t="s">
        <v>21</v>
      </c>
    </row>
    <row r="1764" spans="1:9" x14ac:dyDescent="0.25">
      <c r="A1764" s="216">
        <v>41784</v>
      </c>
      <c r="B1764" s="212" t="s">
        <v>1196</v>
      </c>
      <c r="C1764" s="253" t="s">
        <v>3213</v>
      </c>
      <c r="D1764" s="214" t="s">
        <v>8</v>
      </c>
      <c r="E1764" s="235">
        <v>541</v>
      </c>
      <c r="F1764" s="35">
        <v>41784</v>
      </c>
      <c r="G1764" s="44">
        <v>541</v>
      </c>
      <c r="H1764" s="243">
        <f t="shared" si="28"/>
        <v>0</v>
      </c>
      <c r="I1764" s="214"/>
    </row>
    <row r="1765" spans="1:9" x14ac:dyDescent="0.25">
      <c r="A1765" s="216"/>
      <c r="B1765" s="212" t="s">
        <v>1197</v>
      </c>
      <c r="C1765" s="253" t="s">
        <v>3213</v>
      </c>
      <c r="D1765" s="214" t="s">
        <v>36</v>
      </c>
      <c r="E1765" s="235">
        <v>30019.599999999999</v>
      </c>
      <c r="F1765" s="35">
        <v>41785</v>
      </c>
      <c r="G1765" s="44">
        <v>30019.599999999999</v>
      </c>
      <c r="H1765" s="243">
        <f t="shared" si="28"/>
        <v>0</v>
      </c>
      <c r="I1765" s="58" t="s">
        <v>12</v>
      </c>
    </row>
    <row r="1766" spans="1:9" x14ac:dyDescent="0.25">
      <c r="A1766" s="216"/>
      <c r="B1766" s="212" t="s">
        <v>1198</v>
      </c>
      <c r="C1766" s="253" t="s">
        <v>3213</v>
      </c>
      <c r="D1766" s="214" t="s">
        <v>11</v>
      </c>
      <c r="E1766" s="235">
        <v>15444</v>
      </c>
      <c r="F1766" s="39" t="s">
        <v>4417</v>
      </c>
      <c r="G1766" s="245">
        <v>15444</v>
      </c>
      <c r="H1766" s="243">
        <f t="shared" si="28"/>
        <v>0</v>
      </c>
      <c r="I1766" s="214" t="s">
        <v>65</v>
      </c>
    </row>
    <row r="1767" spans="1:9" x14ac:dyDescent="0.25">
      <c r="A1767" s="216"/>
      <c r="B1767" s="212" t="s">
        <v>1199</v>
      </c>
      <c r="C1767" s="253" t="s">
        <v>3213</v>
      </c>
      <c r="D1767" s="214" t="s">
        <v>8</v>
      </c>
      <c r="E1767" s="235">
        <v>331.6</v>
      </c>
      <c r="F1767" s="35">
        <v>41784</v>
      </c>
      <c r="G1767" s="44">
        <v>331.6</v>
      </c>
      <c r="H1767" s="243">
        <f t="shared" si="28"/>
        <v>0</v>
      </c>
      <c r="I1767" s="214"/>
    </row>
    <row r="1768" spans="1:9" x14ac:dyDescent="0.25">
      <c r="A1768" s="216"/>
      <c r="B1768" s="212" t="s">
        <v>1200</v>
      </c>
      <c r="C1768" s="253" t="s">
        <v>3213</v>
      </c>
      <c r="D1768" s="214" t="s">
        <v>55</v>
      </c>
      <c r="E1768" s="235">
        <v>10945</v>
      </c>
      <c r="F1768" s="35">
        <v>41784</v>
      </c>
      <c r="G1768" s="44">
        <v>10945</v>
      </c>
      <c r="H1768" s="243">
        <f t="shared" si="28"/>
        <v>0</v>
      </c>
      <c r="I1768" s="214"/>
    </row>
    <row r="1769" spans="1:9" x14ac:dyDescent="0.25">
      <c r="A1769" s="216"/>
      <c r="B1769" s="212" t="s">
        <v>1201</v>
      </c>
      <c r="C1769" s="253" t="s">
        <v>3213</v>
      </c>
      <c r="D1769" s="214" t="s">
        <v>123</v>
      </c>
      <c r="E1769" s="235">
        <v>981.5</v>
      </c>
      <c r="F1769" s="35">
        <v>41784</v>
      </c>
      <c r="G1769" s="44">
        <v>981.5</v>
      </c>
      <c r="H1769" s="243">
        <f t="shared" si="28"/>
        <v>0</v>
      </c>
      <c r="I1769" s="214"/>
    </row>
    <row r="1770" spans="1:9" x14ac:dyDescent="0.25">
      <c r="A1770" s="216"/>
      <c r="B1770" s="212" t="s">
        <v>1203</v>
      </c>
      <c r="C1770" s="253" t="s">
        <v>3213</v>
      </c>
      <c r="D1770" s="214" t="s">
        <v>544</v>
      </c>
      <c r="E1770" s="235">
        <v>879.2</v>
      </c>
      <c r="F1770" s="35">
        <v>41784</v>
      </c>
      <c r="G1770" s="44">
        <v>879.2</v>
      </c>
      <c r="H1770" s="243">
        <f t="shared" si="28"/>
        <v>0</v>
      </c>
      <c r="I1770" s="214"/>
    </row>
    <row r="1771" spans="1:9" x14ac:dyDescent="0.25">
      <c r="A1771" s="216"/>
      <c r="B1771" s="212" t="s">
        <v>1204</v>
      </c>
      <c r="C1771" s="253" t="s">
        <v>3213</v>
      </c>
      <c r="D1771" s="214" t="s">
        <v>130</v>
      </c>
      <c r="E1771" s="235">
        <v>4557</v>
      </c>
      <c r="F1771" s="35">
        <v>41786</v>
      </c>
      <c r="G1771" s="44">
        <v>4557</v>
      </c>
      <c r="H1771" s="243">
        <f t="shared" si="28"/>
        <v>0</v>
      </c>
      <c r="I1771" s="214" t="s">
        <v>21</v>
      </c>
    </row>
    <row r="1772" spans="1:9" x14ac:dyDescent="0.25">
      <c r="A1772" s="216"/>
      <c r="B1772" s="212" t="s">
        <v>1205</v>
      </c>
      <c r="C1772" s="253" t="s">
        <v>3213</v>
      </c>
      <c r="D1772" s="214" t="s">
        <v>215</v>
      </c>
      <c r="E1772" s="235">
        <v>433</v>
      </c>
      <c r="F1772" s="35">
        <v>41784</v>
      </c>
      <c r="G1772" s="44">
        <v>433</v>
      </c>
      <c r="H1772" s="243">
        <f t="shared" si="28"/>
        <v>0</v>
      </c>
      <c r="I1772" s="214"/>
    </row>
    <row r="1773" spans="1:9" x14ac:dyDescent="0.25">
      <c r="A1773" s="216"/>
      <c r="B1773" s="212" t="s">
        <v>1207</v>
      </c>
      <c r="C1773" s="253" t="s">
        <v>3213</v>
      </c>
      <c r="D1773" s="214" t="s">
        <v>188</v>
      </c>
      <c r="E1773" s="235">
        <v>2335</v>
      </c>
      <c r="F1773" s="39" t="s">
        <v>3328</v>
      </c>
      <c r="G1773" s="44">
        <v>2335</v>
      </c>
      <c r="H1773" s="243">
        <f t="shared" si="28"/>
        <v>0</v>
      </c>
      <c r="I1773" s="214" t="s">
        <v>21</v>
      </c>
    </row>
    <row r="1774" spans="1:9" x14ac:dyDescent="0.25">
      <c r="A1774" s="216"/>
      <c r="B1774" s="212" t="s">
        <v>1209</v>
      </c>
      <c r="C1774" s="253" t="s">
        <v>3213</v>
      </c>
      <c r="D1774" s="214" t="s">
        <v>51</v>
      </c>
      <c r="E1774" s="235">
        <v>1673.2</v>
      </c>
      <c r="F1774" s="35">
        <v>41784</v>
      </c>
      <c r="G1774" s="44">
        <v>1673.2</v>
      </c>
      <c r="H1774" s="243">
        <f t="shared" si="28"/>
        <v>0</v>
      </c>
      <c r="I1774" s="214"/>
    </row>
    <row r="1775" spans="1:9" x14ac:dyDescent="0.25">
      <c r="A1775" s="216"/>
      <c r="B1775" s="212" t="s">
        <v>1210</v>
      </c>
      <c r="C1775" s="253" t="s">
        <v>3213</v>
      </c>
      <c r="D1775" s="214" t="s">
        <v>260</v>
      </c>
      <c r="E1775" s="235">
        <v>1776</v>
      </c>
      <c r="F1775" s="35">
        <v>41785</v>
      </c>
      <c r="G1775" s="44">
        <v>1776</v>
      </c>
      <c r="H1775" s="243">
        <f t="shared" si="28"/>
        <v>0</v>
      </c>
      <c r="I1775" s="214" t="s">
        <v>12</v>
      </c>
    </row>
    <row r="1776" spans="1:9" x14ac:dyDescent="0.25">
      <c r="A1776" s="211"/>
      <c r="B1776" s="212" t="s">
        <v>1211</v>
      </c>
      <c r="C1776" s="253" t="s">
        <v>3213</v>
      </c>
      <c r="D1776" s="214" t="s">
        <v>1611</v>
      </c>
      <c r="E1776" s="235">
        <v>4121.2</v>
      </c>
      <c r="F1776" s="35">
        <v>41784</v>
      </c>
      <c r="G1776" s="44">
        <v>4121.2</v>
      </c>
      <c r="H1776" s="243">
        <f t="shared" si="28"/>
        <v>0</v>
      </c>
      <c r="I1776" s="214"/>
    </row>
    <row r="1777" spans="1:9" x14ac:dyDescent="0.25">
      <c r="A1777" s="216"/>
      <c r="B1777" s="212" t="s">
        <v>1212</v>
      </c>
      <c r="C1777" s="253" t="s">
        <v>3213</v>
      </c>
      <c r="D1777" s="214" t="s">
        <v>8</v>
      </c>
      <c r="E1777" s="235">
        <v>140.5</v>
      </c>
      <c r="F1777" s="35">
        <v>41784</v>
      </c>
      <c r="G1777" s="44">
        <v>140.5</v>
      </c>
      <c r="H1777" s="243">
        <f t="shared" si="28"/>
        <v>0</v>
      </c>
      <c r="I1777" s="214"/>
    </row>
    <row r="1778" spans="1:9" x14ac:dyDescent="0.25">
      <c r="A1778" s="216"/>
      <c r="B1778" s="212" t="s">
        <v>1213</v>
      </c>
      <c r="C1778" s="253" t="s">
        <v>3213</v>
      </c>
      <c r="D1778" s="214" t="s">
        <v>110</v>
      </c>
      <c r="E1778" s="235">
        <v>44149.599999999999</v>
      </c>
      <c r="F1778" s="35">
        <v>41788</v>
      </c>
      <c r="G1778" s="44">
        <v>44149.599999999999</v>
      </c>
      <c r="H1778" s="243">
        <f t="shared" si="28"/>
        <v>0</v>
      </c>
      <c r="I1778" s="214" t="s">
        <v>27</v>
      </c>
    </row>
    <row r="1779" spans="1:9" x14ac:dyDescent="0.25">
      <c r="A1779" s="216"/>
      <c r="B1779" s="212" t="s">
        <v>1214</v>
      </c>
      <c r="C1779" s="253" t="s">
        <v>3213</v>
      </c>
      <c r="D1779" s="214" t="s">
        <v>188</v>
      </c>
      <c r="E1779" s="235">
        <v>7331.2</v>
      </c>
      <c r="F1779" s="35">
        <v>41784</v>
      </c>
      <c r="G1779" s="44">
        <v>7331.2</v>
      </c>
      <c r="H1779" s="243">
        <f t="shared" si="28"/>
        <v>0</v>
      </c>
      <c r="I1779" s="214"/>
    </row>
    <row r="1780" spans="1:9" x14ac:dyDescent="0.25">
      <c r="A1780" s="216"/>
      <c r="B1780" s="212" t="s">
        <v>1215</v>
      </c>
      <c r="C1780" s="253" t="s">
        <v>3213</v>
      </c>
      <c r="D1780" s="214" t="s">
        <v>47</v>
      </c>
      <c r="E1780" s="235">
        <v>2256</v>
      </c>
      <c r="F1780" s="35">
        <v>41785</v>
      </c>
      <c r="G1780" s="44">
        <v>2256</v>
      </c>
      <c r="H1780" s="243">
        <f t="shared" si="28"/>
        <v>0</v>
      </c>
      <c r="I1780" s="214" t="s">
        <v>27</v>
      </c>
    </row>
    <row r="1781" spans="1:9" x14ac:dyDescent="0.25">
      <c r="A1781" s="216"/>
      <c r="B1781" s="212" t="s">
        <v>1216</v>
      </c>
      <c r="C1781" s="253" t="s">
        <v>3213</v>
      </c>
      <c r="D1781" s="214" t="s">
        <v>35</v>
      </c>
      <c r="E1781" s="235">
        <v>3487</v>
      </c>
      <c r="F1781" s="35">
        <v>41785</v>
      </c>
      <c r="G1781" s="44">
        <v>3487</v>
      </c>
      <c r="H1781" s="243">
        <f t="shared" si="28"/>
        <v>0</v>
      </c>
      <c r="I1781" s="214"/>
    </row>
    <row r="1782" spans="1:9" x14ac:dyDescent="0.25">
      <c r="A1782" s="216"/>
      <c r="B1782" s="212" t="s">
        <v>1218</v>
      </c>
      <c r="C1782" s="253" t="s">
        <v>3213</v>
      </c>
      <c r="D1782" s="214" t="s">
        <v>130</v>
      </c>
      <c r="E1782" s="235">
        <v>338</v>
      </c>
      <c r="F1782" s="35">
        <v>41784</v>
      </c>
      <c r="G1782" s="44">
        <v>338</v>
      </c>
      <c r="H1782" s="243">
        <f t="shared" si="28"/>
        <v>0</v>
      </c>
      <c r="I1782" s="214"/>
    </row>
    <row r="1783" spans="1:9" x14ac:dyDescent="0.25">
      <c r="A1783" s="216"/>
      <c r="B1783" s="212" t="s">
        <v>1219</v>
      </c>
      <c r="C1783" s="253" t="s">
        <v>3213</v>
      </c>
      <c r="D1783" s="214" t="s">
        <v>29</v>
      </c>
      <c r="E1783" s="235">
        <v>3970.6</v>
      </c>
      <c r="F1783" s="35">
        <v>41785</v>
      </c>
      <c r="G1783" s="44">
        <v>3970.6</v>
      </c>
      <c r="H1783" s="243">
        <f t="shared" si="28"/>
        <v>0</v>
      </c>
      <c r="I1783" s="214" t="s">
        <v>27</v>
      </c>
    </row>
    <row r="1784" spans="1:9" x14ac:dyDescent="0.25">
      <c r="A1784" s="216"/>
      <c r="B1784" s="212" t="s">
        <v>1220</v>
      </c>
      <c r="C1784" s="253" t="s">
        <v>3213</v>
      </c>
      <c r="D1784" s="214" t="s">
        <v>130</v>
      </c>
      <c r="E1784" s="235">
        <v>358.4</v>
      </c>
      <c r="F1784" s="35">
        <v>41784</v>
      </c>
      <c r="G1784" s="44">
        <v>358.4</v>
      </c>
      <c r="H1784" s="243">
        <f t="shared" si="28"/>
        <v>0</v>
      </c>
      <c r="I1784" s="214"/>
    </row>
    <row r="1785" spans="1:9" x14ac:dyDescent="0.25">
      <c r="A1785" s="216"/>
      <c r="B1785" s="212" t="s">
        <v>1221</v>
      </c>
      <c r="C1785" s="253" t="s">
        <v>3213</v>
      </c>
      <c r="D1785" s="214" t="s">
        <v>287</v>
      </c>
      <c r="E1785" s="235">
        <v>2217.1999999999998</v>
      </c>
      <c r="F1785" s="35">
        <v>41785</v>
      </c>
      <c r="G1785" s="44">
        <v>2217.1999999999998</v>
      </c>
      <c r="H1785" s="243">
        <f t="shared" si="28"/>
        <v>0</v>
      </c>
      <c r="I1785" s="214" t="s">
        <v>27</v>
      </c>
    </row>
    <row r="1786" spans="1:9" x14ac:dyDescent="0.25">
      <c r="A1786" s="216"/>
      <c r="B1786" s="212" t="s">
        <v>1222</v>
      </c>
      <c r="C1786" s="253" t="s">
        <v>3213</v>
      </c>
      <c r="D1786" s="214" t="s">
        <v>269</v>
      </c>
      <c r="E1786" s="235">
        <v>6608.2</v>
      </c>
      <c r="F1786" s="35">
        <v>41784</v>
      </c>
      <c r="G1786" s="44">
        <v>6608.2</v>
      </c>
      <c r="H1786" s="243">
        <f t="shared" si="28"/>
        <v>0</v>
      </c>
      <c r="I1786" s="214"/>
    </row>
    <row r="1787" spans="1:9" x14ac:dyDescent="0.25">
      <c r="A1787" s="216"/>
      <c r="B1787" s="212" t="s">
        <v>1224</v>
      </c>
      <c r="C1787" s="253" t="s">
        <v>3213</v>
      </c>
      <c r="D1787" s="214" t="s">
        <v>136</v>
      </c>
      <c r="E1787" s="235">
        <v>395</v>
      </c>
      <c r="F1787" s="35">
        <v>41784</v>
      </c>
      <c r="G1787" s="44">
        <v>395</v>
      </c>
      <c r="H1787" s="243">
        <f t="shared" si="28"/>
        <v>0</v>
      </c>
      <c r="I1787" s="214"/>
    </row>
    <row r="1788" spans="1:9" x14ac:dyDescent="0.25">
      <c r="A1788" s="216"/>
      <c r="B1788" s="212" t="s">
        <v>1225</v>
      </c>
      <c r="C1788" s="253" t="s">
        <v>3213</v>
      </c>
      <c r="D1788" s="214" t="s">
        <v>8</v>
      </c>
      <c r="E1788" s="235">
        <v>306</v>
      </c>
      <c r="F1788" s="35">
        <v>41784</v>
      </c>
      <c r="G1788" s="44">
        <v>306</v>
      </c>
      <c r="H1788" s="243">
        <f t="shared" si="28"/>
        <v>0</v>
      </c>
      <c r="I1788" s="214"/>
    </row>
    <row r="1789" spans="1:9" x14ac:dyDescent="0.25">
      <c r="A1789" s="216"/>
      <c r="B1789" s="212" t="s">
        <v>1226</v>
      </c>
      <c r="C1789" s="253" t="s">
        <v>3213</v>
      </c>
      <c r="D1789" s="214" t="s">
        <v>3329</v>
      </c>
      <c r="E1789" s="235">
        <v>475.2</v>
      </c>
      <c r="F1789" s="35">
        <v>41784</v>
      </c>
      <c r="G1789" s="44">
        <v>475.2</v>
      </c>
      <c r="H1789" s="243">
        <f t="shared" si="28"/>
        <v>0</v>
      </c>
      <c r="I1789" s="214"/>
    </row>
    <row r="1790" spans="1:9" x14ac:dyDescent="0.25">
      <c r="A1790" s="216"/>
      <c r="B1790" s="212" t="s">
        <v>1227</v>
      </c>
      <c r="C1790" s="253" t="s">
        <v>3213</v>
      </c>
      <c r="D1790" s="214" t="s">
        <v>59</v>
      </c>
      <c r="E1790" s="235">
        <v>14189</v>
      </c>
      <c r="F1790" s="38" t="s">
        <v>3330</v>
      </c>
      <c r="G1790" s="56">
        <v>14189</v>
      </c>
      <c r="H1790" s="243">
        <f t="shared" si="28"/>
        <v>0</v>
      </c>
      <c r="I1790" s="214" t="s">
        <v>21</v>
      </c>
    </row>
    <row r="1791" spans="1:9" x14ac:dyDescent="0.25">
      <c r="A1791" s="216"/>
      <c r="B1791" s="212" t="s">
        <v>1229</v>
      </c>
      <c r="C1791" s="253" t="s">
        <v>3213</v>
      </c>
      <c r="D1791" s="214" t="s">
        <v>412</v>
      </c>
      <c r="E1791" s="235">
        <v>1282.5</v>
      </c>
      <c r="F1791" s="35">
        <v>41785</v>
      </c>
      <c r="G1791" s="56">
        <v>1282.5</v>
      </c>
      <c r="H1791" s="243">
        <f t="shared" si="28"/>
        <v>0</v>
      </c>
      <c r="I1791" s="214" t="s">
        <v>21</v>
      </c>
    </row>
    <row r="1792" spans="1:9" x14ac:dyDescent="0.25">
      <c r="A1792" s="216"/>
      <c r="B1792" s="212" t="s">
        <v>1230</v>
      </c>
      <c r="C1792" s="253" t="s">
        <v>3213</v>
      </c>
      <c r="D1792" s="214" t="s">
        <v>68</v>
      </c>
      <c r="E1792" s="235">
        <v>3229</v>
      </c>
      <c r="F1792" s="35">
        <v>41785</v>
      </c>
      <c r="G1792" s="56">
        <v>3229</v>
      </c>
      <c r="H1792" s="243">
        <f t="shared" si="28"/>
        <v>0</v>
      </c>
      <c r="I1792" s="214" t="s">
        <v>65</v>
      </c>
    </row>
    <row r="1793" spans="1:9" x14ac:dyDescent="0.25">
      <c r="A1793" s="216"/>
      <c r="B1793" s="212" t="s">
        <v>1231</v>
      </c>
      <c r="C1793" s="253" t="s">
        <v>3213</v>
      </c>
      <c r="D1793" s="214" t="s">
        <v>3318</v>
      </c>
      <c r="E1793" s="235">
        <v>12292.5</v>
      </c>
      <c r="F1793" s="47" t="s">
        <v>3331</v>
      </c>
      <c r="G1793" s="56">
        <v>12292.5</v>
      </c>
      <c r="H1793" s="243">
        <f t="shared" si="28"/>
        <v>0</v>
      </c>
      <c r="I1793" s="214" t="s">
        <v>65</v>
      </c>
    </row>
    <row r="1794" spans="1:9" x14ac:dyDescent="0.25">
      <c r="A1794" s="216"/>
      <c r="B1794" s="212" t="s">
        <v>1232</v>
      </c>
      <c r="C1794" s="253" t="s">
        <v>3213</v>
      </c>
      <c r="D1794" s="214" t="s">
        <v>133</v>
      </c>
      <c r="E1794" s="235">
        <v>27177</v>
      </c>
      <c r="F1794" s="35">
        <v>41784</v>
      </c>
      <c r="G1794" s="44">
        <v>27177</v>
      </c>
      <c r="H1794" s="243">
        <f t="shared" si="28"/>
        <v>0</v>
      </c>
      <c r="I1794" s="214"/>
    </row>
    <row r="1795" spans="1:9" x14ac:dyDescent="0.25">
      <c r="A1795" s="216"/>
      <c r="B1795" s="212" t="s">
        <v>1234</v>
      </c>
      <c r="C1795" s="253" t="s">
        <v>3213</v>
      </c>
      <c r="D1795" s="214" t="s">
        <v>99</v>
      </c>
      <c r="E1795" s="235">
        <v>782.55</v>
      </c>
      <c r="F1795" s="35">
        <v>41784</v>
      </c>
      <c r="G1795" s="44">
        <v>782.55</v>
      </c>
      <c r="H1795" s="243">
        <f t="shared" si="28"/>
        <v>0</v>
      </c>
      <c r="I1795" s="214"/>
    </row>
    <row r="1796" spans="1:9" x14ac:dyDescent="0.25">
      <c r="A1796" s="216"/>
      <c r="B1796" s="212" t="s">
        <v>1235</v>
      </c>
      <c r="C1796" s="253" t="s">
        <v>3213</v>
      </c>
      <c r="D1796" s="214" t="s">
        <v>14</v>
      </c>
      <c r="E1796" s="235">
        <v>10072</v>
      </c>
      <c r="F1796" s="35">
        <v>41785</v>
      </c>
      <c r="G1796" s="44">
        <v>10072</v>
      </c>
      <c r="H1796" s="243">
        <f t="shared" si="28"/>
        <v>0</v>
      </c>
      <c r="I1796" s="214" t="s">
        <v>492</v>
      </c>
    </row>
    <row r="1797" spans="1:9" x14ac:dyDescent="0.25">
      <c r="A1797" s="216"/>
      <c r="B1797" s="212" t="s">
        <v>1236</v>
      </c>
      <c r="C1797" s="253" t="s">
        <v>3213</v>
      </c>
      <c r="D1797" s="214" t="s">
        <v>233</v>
      </c>
      <c r="E1797" s="235">
        <v>1363.2</v>
      </c>
      <c r="F1797" s="35">
        <v>41784</v>
      </c>
      <c r="G1797" s="44">
        <v>1363.2</v>
      </c>
      <c r="H1797" s="243">
        <f t="shared" si="28"/>
        <v>0</v>
      </c>
      <c r="I1797" s="214"/>
    </row>
    <row r="1798" spans="1:9" x14ac:dyDescent="0.25">
      <c r="A1798" s="216"/>
      <c r="B1798" s="212" t="s">
        <v>1237</v>
      </c>
      <c r="C1798" s="253" t="s">
        <v>3213</v>
      </c>
      <c r="D1798" s="214" t="s">
        <v>136</v>
      </c>
      <c r="E1798" s="235">
        <v>406</v>
      </c>
      <c r="F1798" s="35">
        <v>41784</v>
      </c>
      <c r="G1798" s="44">
        <v>406</v>
      </c>
      <c r="H1798" s="243">
        <f t="shared" si="28"/>
        <v>0</v>
      </c>
      <c r="I1798" s="214"/>
    </row>
    <row r="1799" spans="1:9" x14ac:dyDescent="0.25">
      <c r="A1799" s="216">
        <v>41785</v>
      </c>
      <c r="B1799" s="212" t="s">
        <v>1238</v>
      </c>
      <c r="C1799" s="253" t="s">
        <v>3213</v>
      </c>
      <c r="D1799" s="214" t="s">
        <v>152</v>
      </c>
      <c r="E1799" s="235">
        <v>6057</v>
      </c>
      <c r="F1799" s="35">
        <v>41785</v>
      </c>
      <c r="G1799" s="44">
        <v>6057</v>
      </c>
      <c r="H1799" s="243">
        <f t="shared" ref="H1799:H1862" si="29">E1799-G1799</f>
        <v>0</v>
      </c>
      <c r="I1799" s="214"/>
    </row>
    <row r="1800" spans="1:9" x14ac:dyDescent="0.25">
      <c r="A1800" s="216"/>
      <c r="B1800" s="212" t="s">
        <v>1240</v>
      </c>
      <c r="C1800" s="253" t="s">
        <v>3213</v>
      </c>
      <c r="D1800" s="214" t="s">
        <v>16</v>
      </c>
      <c r="E1800" s="235">
        <v>31396.9</v>
      </c>
      <c r="F1800" s="38">
        <v>41816</v>
      </c>
      <c r="G1800" s="245">
        <v>31396.9</v>
      </c>
      <c r="H1800" s="243">
        <f t="shared" si="29"/>
        <v>0</v>
      </c>
      <c r="I1800" s="58"/>
    </row>
    <row r="1801" spans="1:9" x14ac:dyDescent="0.25">
      <c r="A1801" s="216"/>
      <c r="B1801" s="212" t="s">
        <v>1241</v>
      </c>
      <c r="C1801" s="253" t="s">
        <v>3213</v>
      </c>
      <c r="D1801" s="214" t="s">
        <v>123</v>
      </c>
      <c r="E1801" s="235">
        <v>4073.3</v>
      </c>
      <c r="F1801" s="39" t="s">
        <v>3332</v>
      </c>
      <c r="G1801" s="44">
        <v>4073.3</v>
      </c>
      <c r="H1801" s="243">
        <f t="shared" si="29"/>
        <v>0</v>
      </c>
      <c r="I1801" s="214"/>
    </row>
    <row r="1802" spans="1:9" x14ac:dyDescent="0.25">
      <c r="A1802" s="216"/>
      <c r="B1802" s="212" t="s">
        <v>1243</v>
      </c>
      <c r="C1802" s="253" t="s">
        <v>3213</v>
      </c>
      <c r="D1802" s="214" t="s">
        <v>544</v>
      </c>
      <c r="E1802" s="235">
        <v>9279.6</v>
      </c>
      <c r="F1802" s="35">
        <v>41785</v>
      </c>
      <c r="G1802" s="44">
        <v>9279.6</v>
      </c>
      <c r="H1802" s="243">
        <f t="shared" si="29"/>
        <v>0</v>
      </c>
      <c r="I1802" s="58"/>
    </row>
    <row r="1803" spans="1:9" x14ac:dyDescent="0.25">
      <c r="A1803" s="216"/>
      <c r="B1803" s="212" t="s">
        <v>1244</v>
      </c>
      <c r="C1803" s="253" t="s">
        <v>3213</v>
      </c>
      <c r="D1803" s="214" t="s">
        <v>501</v>
      </c>
      <c r="E1803" s="235">
        <v>2030</v>
      </c>
      <c r="F1803" s="35">
        <v>41785</v>
      </c>
      <c r="G1803" s="44">
        <v>2030</v>
      </c>
      <c r="H1803" s="243">
        <f t="shared" si="29"/>
        <v>0</v>
      </c>
      <c r="I1803" s="214"/>
    </row>
    <row r="1804" spans="1:9" x14ac:dyDescent="0.25">
      <c r="A1804" s="216"/>
      <c r="B1804" s="212" t="s">
        <v>1246</v>
      </c>
      <c r="C1804" s="253" t="s">
        <v>3213</v>
      </c>
      <c r="D1804" s="214" t="s">
        <v>544</v>
      </c>
      <c r="E1804" s="235">
        <v>4385</v>
      </c>
      <c r="F1804" s="35">
        <v>41785</v>
      </c>
      <c r="G1804" s="44">
        <v>4385</v>
      </c>
      <c r="H1804" s="243">
        <f t="shared" si="29"/>
        <v>0</v>
      </c>
      <c r="I1804" s="214"/>
    </row>
    <row r="1805" spans="1:9" x14ac:dyDescent="0.25">
      <c r="A1805" s="216"/>
      <c r="B1805" s="212" t="s">
        <v>1247</v>
      </c>
      <c r="C1805" s="253" t="s">
        <v>3213</v>
      </c>
      <c r="D1805" s="214" t="s">
        <v>130</v>
      </c>
      <c r="E1805" s="235">
        <v>7763.6</v>
      </c>
      <c r="F1805" s="35">
        <v>41786</v>
      </c>
      <c r="G1805" s="44">
        <v>7763.6</v>
      </c>
      <c r="H1805" s="243">
        <f t="shared" si="29"/>
        <v>0</v>
      </c>
      <c r="I1805" s="214" t="s">
        <v>21</v>
      </c>
    </row>
    <row r="1806" spans="1:9" x14ac:dyDescent="0.25">
      <c r="A1806" s="216"/>
      <c r="B1806" s="212" t="s">
        <v>1248</v>
      </c>
      <c r="C1806" s="253" t="s">
        <v>3213</v>
      </c>
      <c r="D1806" s="214" t="s">
        <v>180</v>
      </c>
      <c r="E1806" s="235">
        <v>35640</v>
      </c>
      <c r="F1806" s="35">
        <v>41785</v>
      </c>
      <c r="G1806" s="44">
        <v>35640</v>
      </c>
      <c r="H1806" s="243">
        <f t="shared" si="29"/>
        <v>0</v>
      </c>
      <c r="I1806" s="214" t="s">
        <v>65</v>
      </c>
    </row>
    <row r="1807" spans="1:9" x14ac:dyDescent="0.25">
      <c r="A1807" s="216"/>
      <c r="B1807" s="212" t="s">
        <v>1249</v>
      </c>
      <c r="C1807" s="253" t="s">
        <v>3213</v>
      </c>
      <c r="D1807" s="214" t="s">
        <v>366</v>
      </c>
      <c r="E1807" s="235">
        <v>2286.1999999999998</v>
      </c>
      <c r="F1807" s="35">
        <v>41785</v>
      </c>
      <c r="G1807" s="44">
        <v>2286.1999999999998</v>
      </c>
      <c r="H1807" s="243">
        <f t="shared" si="29"/>
        <v>0</v>
      </c>
      <c r="I1807" s="214" t="s">
        <v>21</v>
      </c>
    </row>
    <row r="1808" spans="1:9" x14ac:dyDescent="0.25">
      <c r="A1808" s="216"/>
      <c r="B1808" s="212" t="s">
        <v>1250</v>
      </c>
      <c r="C1808" s="253" t="s">
        <v>3213</v>
      </c>
      <c r="D1808" s="214" t="s">
        <v>22</v>
      </c>
      <c r="E1808" s="235">
        <v>3100.4</v>
      </c>
      <c r="F1808" s="35">
        <v>41785</v>
      </c>
      <c r="G1808" s="44">
        <v>3100.4</v>
      </c>
      <c r="H1808" s="243">
        <f t="shared" si="29"/>
        <v>0</v>
      </c>
      <c r="I1808" s="214"/>
    </row>
    <row r="1809" spans="1:9" x14ac:dyDescent="0.25">
      <c r="A1809" s="216"/>
      <c r="B1809" s="212" t="s">
        <v>1251</v>
      </c>
      <c r="C1809" s="253" t="s">
        <v>3213</v>
      </c>
      <c r="D1809" s="214" t="s">
        <v>517</v>
      </c>
      <c r="E1809" s="235">
        <v>960</v>
      </c>
      <c r="F1809" s="35">
        <v>41785</v>
      </c>
      <c r="G1809" s="44">
        <v>960</v>
      </c>
      <c r="H1809" s="243">
        <f t="shared" si="29"/>
        <v>0</v>
      </c>
      <c r="I1809" s="214"/>
    </row>
    <row r="1810" spans="1:9" x14ac:dyDescent="0.25">
      <c r="A1810" s="216"/>
      <c r="B1810" s="212" t="s">
        <v>1252</v>
      </c>
      <c r="C1810" s="253" t="s">
        <v>3213</v>
      </c>
      <c r="D1810" s="214" t="s">
        <v>29</v>
      </c>
      <c r="E1810" s="235">
        <v>4430.3999999999996</v>
      </c>
      <c r="F1810" s="35">
        <v>41785</v>
      </c>
      <c r="G1810" s="44">
        <v>4430.3999999999996</v>
      </c>
      <c r="H1810" s="243">
        <f t="shared" si="29"/>
        <v>0</v>
      </c>
      <c r="I1810" s="214" t="s">
        <v>30</v>
      </c>
    </row>
    <row r="1811" spans="1:9" x14ac:dyDescent="0.25">
      <c r="A1811" s="216"/>
      <c r="B1811" s="212" t="s">
        <v>1253</v>
      </c>
      <c r="C1811" s="253" t="s">
        <v>3213</v>
      </c>
      <c r="D1811" s="214" t="s">
        <v>338</v>
      </c>
      <c r="E1811" s="235">
        <v>493</v>
      </c>
      <c r="F1811" s="35">
        <v>41785</v>
      </c>
      <c r="G1811" s="44">
        <v>493</v>
      </c>
      <c r="H1811" s="243">
        <f t="shared" si="29"/>
        <v>0</v>
      </c>
      <c r="I1811" s="214" t="s">
        <v>30</v>
      </c>
    </row>
    <row r="1812" spans="1:9" x14ac:dyDescent="0.25">
      <c r="A1812" s="216"/>
      <c r="B1812" s="212" t="s">
        <v>1254</v>
      </c>
      <c r="C1812" s="253" t="s">
        <v>3213</v>
      </c>
      <c r="D1812" s="214" t="s">
        <v>124</v>
      </c>
      <c r="E1812" s="235">
        <v>6978</v>
      </c>
      <c r="F1812" s="35">
        <v>41785</v>
      </c>
      <c r="G1812" s="44">
        <v>6978</v>
      </c>
      <c r="H1812" s="243">
        <f t="shared" si="29"/>
        <v>0</v>
      </c>
      <c r="I1812" s="214" t="s">
        <v>30</v>
      </c>
    </row>
    <row r="1813" spans="1:9" x14ac:dyDescent="0.25">
      <c r="A1813" s="216"/>
      <c r="B1813" s="212" t="s">
        <v>1255</v>
      </c>
      <c r="C1813" s="253" t="s">
        <v>3213</v>
      </c>
      <c r="D1813" s="214" t="s">
        <v>55</v>
      </c>
      <c r="E1813" s="235">
        <v>8102.5</v>
      </c>
      <c r="F1813" s="35">
        <v>41785</v>
      </c>
      <c r="G1813" s="44">
        <v>8102.5</v>
      </c>
      <c r="H1813" s="243">
        <f t="shared" si="29"/>
        <v>0</v>
      </c>
      <c r="I1813" s="214"/>
    </row>
    <row r="1814" spans="1:9" x14ac:dyDescent="0.25">
      <c r="A1814" s="216"/>
      <c r="B1814" s="212" t="s">
        <v>1256</v>
      </c>
      <c r="C1814" s="253" t="s">
        <v>3213</v>
      </c>
      <c r="D1814" s="220" t="s">
        <v>3114</v>
      </c>
      <c r="E1814" s="241">
        <v>0</v>
      </c>
      <c r="F1814" s="35"/>
      <c r="G1814" s="44"/>
      <c r="H1814" s="243">
        <f t="shared" si="29"/>
        <v>0</v>
      </c>
      <c r="I1814" s="214" t="s">
        <v>3333</v>
      </c>
    </row>
    <row r="1815" spans="1:9" x14ac:dyDescent="0.25">
      <c r="A1815" s="216"/>
      <c r="B1815" s="212" t="s">
        <v>1257</v>
      </c>
      <c r="C1815" s="253" t="s">
        <v>3213</v>
      </c>
      <c r="D1815" s="214" t="s">
        <v>34</v>
      </c>
      <c r="E1815" s="235">
        <v>1908.2</v>
      </c>
      <c r="F1815" s="38" t="s">
        <v>3334</v>
      </c>
      <c r="G1815" s="44">
        <v>1908.2</v>
      </c>
      <c r="H1815" s="243">
        <f t="shared" si="29"/>
        <v>0</v>
      </c>
      <c r="I1815" s="214" t="s">
        <v>30</v>
      </c>
    </row>
    <row r="1816" spans="1:9" x14ac:dyDescent="0.25">
      <c r="A1816" s="216"/>
      <c r="B1816" s="212" t="s">
        <v>1259</v>
      </c>
      <c r="C1816" s="253" t="s">
        <v>3213</v>
      </c>
      <c r="D1816" s="214" t="s">
        <v>250</v>
      </c>
      <c r="E1816" s="235">
        <v>6579</v>
      </c>
      <c r="F1816" s="35">
        <v>41785</v>
      </c>
      <c r="G1816" s="44">
        <v>6579</v>
      </c>
      <c r="H1816" s="243">
        <f t="shared" si="29"/>
        <v>0</v>
      </c>
      <c r="I1816" s="214" t="s">
        <v>21</v>
      </c>
    </row>
    <row r="1817" spans="1:9" x14ac:dyDescent="0.25">
      <c r="A1817" s="216"/>
      <c r="B1817" s="212" t="s">
        <v>1260</v>
      </c>
      <c r="C1817" s="253" t="s">
        <v>3213</v>
      </c>
      <c r="D1817" s="214" t="s">
        <v>52</v>
      </c>
      <c r="E1817" s="235">
        <v>2345.1999999999998</v>
      </c>
      <c r="F1817" s="35">
        <v>41785</v>
      </c>
      <c r="G1817" s="44">
        <v>2345.1999999999998</v>
      </c>
      <c r="H1817" s="243">
        <f t="shared" si="29"/>
        <v>0</v>
      </c>
      <c r="I1817" s="214" t="s">
        <v>217</v>
      </c>
    </row>
    <row r="1818" spans="1:9" x14ac:dyDescent="0.25">
      <c r="A1818" s="216"/>
      <c r="B1818" s="212" t="s">
        <v>1261</v>
      </c>
      <c r="C1818" s="253" t="s">
        <v>3213</v>
      </c>
      <c r="D1818" s="214" t="s">
        <v>98</v>
      </c>
      <c r="E1818" s="235">
        <v>10373</v>
      </c>
      <c r="F1818" s="35">
        <v>41785</v>
      </c>
      <c r="G1818" s="44">
        <v>10373</v>
      </c>
      <c r="H1818" s="243">
        <f t="shared" si="29"/>
        <v>0</v>
      </c>
      <c r="I1818" s="214" t="s">
        <v>65</v>
      </c>
    </row>
    <row r="1819" spans="1:9" x14ac:dyDescent="0.25">
      <c r="A1819" s="216"/>
      <c r="B1819" s="212" t="s">
        <v>1262</v>
      </c>
      <c r="C1819" s="253" t="s">
        <v>3213</v>
      </c>
      <c r="D1819" s="214" t="s">
        <v>136</v>
      </c>
      <c r="E1819" s="235">
        <v>689</v>
      </c>
      <c r="F1819" s="35">
        <v>41785</v>
      </c>
      <c r="G1819" s="44">
        <v>689</v>
      </c>
      <c r="H1819" s="243">
        <f t="shared" si="29"/>
        <v>0</v>
      </c>
      <c r="I1819" s="214"/>
    </row>
    <row r="1820" spans="1:9" x14ac:dyDescent="0.25">
      <c r="A1820" s="216"/>
      <c r="B1820" s="212" t="s">
        <v>1263</v>
      </c>
      <c r="C1820" s="253" t="s">
        <v>3213</v>
      </c>
      <c r="D1820" s="214" t="s">
        <v>3335</v>
      </c>
      <c r="E1820" s="235">
        <v>2111.1999999999998</v>
      </c>
      <c r="F1820" s="35">
        <v>41785</v>
      </c>
      <c r="G1820" s="44">
        <v>2111.1999999999998</v>
      </c>
      <c r="H1820" s="243">
        <f t="shared" si="29"/>
        <v>0</v>
      </c>
      <c r="I1820" s="214" t="s">
        <v>217</v>
      </c>
    </row>
    <row r="1821" spans="1:9" x14ac:dyDescent="0.25">
      <c r="A1821" s="216"/>
      <c r="B1821" s="212" t="s">
        <v>1264</v>
      </c>
      <c r="C1821" s="253" t="s">
        <v>3213</v>
      </c>
      <c r="D1821" s="214" t="s">
        <v>215</v>
      </c>
      <c r="E1821" s="235">
        <v>3588</v>
      </c>
      <c r="F1821" s="35">
        <v>41785</v>
      </c>
      <c r="G1821" s="44">
        <v>3588</v>
      </c>
      <c r="H1821" s="243">
        <f t="shared" si="29"/>
        <v>0</v>
      </c>
      <c r="I1821" s="214"/>
    </row>
    <row r="1822" spans="1:9" x14ac:dyDescent="0.25">
      <c r="A1822" s="216"/>
      <c r="B1822" s="212" t="s">
        <v>1265</v>
      </c>
      <c r="C1822" s="253" t="s">
        <v>3213</v>
      </c>
      <c r="D1822" s="214" t="s">
        <v>206</v>
      </c>
      <c r="E1822" s="235">
        <v>1020</v>
      </c>
      <c r="F1822" s="35">
        <v>41785</v>
      </c>
      <c r="G1822" s="44">
        <v>1020</v>
      </c>
      <c r="H1822" s="243">
        <f t="shared" si="29"/>
        <v>0</v>
      </c>
      <c r="I1822" s="214" t="s">
        <v>30</v>
      </c>
    </row>
    <row r="1823" spans="1:9" x14ac:dyDescent="0.25">
      <c r="A1823" s="216"/>
      <c r="B1823" s="212" t="s">
        <v>1266</v>
      </c>
      <c r="C1823" s="253" t="s">
        <v>3213</v>
      </c>
      <c r="D1823" s="214" t="s">
        <v>47</v>
      </c>
      <c r="E1823" s="235">
        <v>3091.2</v>
      </c>
      <c r="F1823" s="35">
        <v>41785</v>
      </c>
      <c r="G1823" s="44">
        <v>3091.2</v>
      </c>
      <c r="H1823" s="243">
        <f t="shared" si="29"/>
        <v>0</v>
      </c>
      <c r="I1823" s="214" t="s">
        <v>21</v>
      </c>
    </row>
    <row r="1824" spans="1:9" x14ac:dyDescent="0.25">
      <c r="A1824" s="216"/>
      <c r="B1824" s="212" t="s">
        <v>1267</v>
      </c>
      <c r="C1824" s="253" t="s">
        <v>3213</v>
      </c>
      <c r="D1824" s="214" t="s">
        <v>51</v>
      </c>
      <c r="E1824" s="235">
        <v>2419.1999999999998</v>
      </c>
      <c r="F1824" s="39" t="s">
        <v>3336</v>
      </c>
      <c r="G1824" s="44">
        <v>2419.1999999999998</v>
      </c>
      <c r="H1824" s="243">
        <f t="shared" si="29"/>
        <v>0</v>
      </c>
      <c r="I1824" s="214" t="s">
        <v>217</v>
      </c>
    </row>
    <row r="1825" spans="1:9" x14ac:dyDescent="0.25">
      <c r="A1825" s="216"/>
      <c r="B1825" s="212" t="s">
        <v>1268</v>
      </c>
      <c r="C1825" s="253" t="s">
        <v>3213</v>
      </c>
      <c r="D1825" s="214" t="s">
        <v>35</v>
      </c>
      <c r="E1825" s="235">
        <v>3299.4</v>
      </c>
      <c r="F1825" s="35">
        <v>41785</v>
      </c>
      <c r="G1825" s="44">
        <v>3299.4</v>
      </c>
      <c r="H1825" s="243">
        <f t="shared" si="29"/>
        <v>0</v>
      </c>
      <c r="I1825" s="214" t="s">
        <v>30</v>
      </c>
    </row>
    <row r="1826" spans="1:9" x14ac:dyDescent="0.25">
      <c r="A1826" s="216"/>
      <c r="B1826" s="212" t="s">
        <v>1269</v>
      </c>
      <c r="C1826" s="253" t="s">
        <v>3213</v>
      </c>
      <c r="D1826" s="214" t="s">
        <v>2413</v>
      </c>
      <c r="E1826" s="235">
        <v>1612</v>
      </c>
      <c r="F1826" s="38" t="s">
        <v>3337</v>
      </c>
      <c r="G1826" s="44">
        <v>1612</v>
      </c>
      <c r="H1826" s="243">
        <f t="shared" si="29"/>
        <v>0</v>
      </c>
      <c r="I1826" s="214" t="s">
        <v>30</v>
      </c>
    </row>
    <row r="1827" spans="1:9" x14ac:dyDescent="0.25">
      <c r="A1827" s="216"/>
      <c r="B1827" s="212" t="s">
        <v>1270</v>
      </c>
      <c r="C1827" s="253" t="s">
        <v>3213</v>
      </c>
      <c r="D1827" s="214" t="s">
        <v>68</v>
      </c>
      <c r="E1827" s="235">
        <v>1298.25</v>
      </c>
      <c r="F1827" s="35">
        <v>41785</v>
      </c>
      <c r="G1827" s="44">
        <v>1298.25</v>
      </c>
      <c r="H1827" s="243">
        <f t="shared" si="29"/>
        <v>0</v>
      </c>
      <c r="I1827" s="214" t="s">
        <v>65</v>
      </c>
    </row>
    <row r="1828" spans="1:9" x14ac:dyDescent="0.25">
      <c r="A1828" s="216"/>
      <c r="B1828" s="212" t="s">
        <v>1271</v>
      </c>
      <c r="C1828" s="253" t="s">
        <v>3213</v>
      </c>
      <c r="D1828" s="214" t="s">
        <v>3338</v>
      </c>
      <c r="E1828" s="235">
        <v>1932</v>
      </c>
      <c r="F1828" s="35">
        <v>41785</v>
      </c>
      <c r="G1828" s="44">
        <v>1932</v>
      </c>
      <c r="H1828" s="243">
        <f t="shared" si="29"/>
        <v>0</v>
      </c>
      <c r="I1828" s="214" t="s">
        <v>65</v>
      </c>
    </row>
    <row r="1829" spans="1:9" x14ac:dyDescent="0.25">
      <c r="A1829" s="216"/>
      <c r="B1829" s="212" t="s">
        <v>1272</v>
      </c>
      <c r="C1829" s="253" t="s">
        <v>3213</v>
      </c>
      <c r="D1829" s="214" t="s">
        <v>374</v>
      </c>
      <c r="E1829" s="235">
        <v>12769</v>
      </c>
      <c r="F1829" s="35">
        <v>41785</v>
      </c>
      <c r="G1829" s="44">
        <v>12769</v>
      </c>
      <c r="H1829" s="243">
        <f t="shared" si="29"/>
        <v>0</v>
      </c>
      <c r="I1829" s="214"/>
    </row>
    <row r="1830" spans="1:9" x14ac:dyDescent="0.25">
      <c r="A1830" s="216"/>
      <c r="B1830" s="212" t="s">
        <v>1273</v>
      </c>
      <c r="C1830" s="253" t="s">
        <v>3213</v>
      </c>
      <c r="D1830" s="214" t="s">
        <v>1782</v>
      </c>
      <c r="E1830" s="235">
        <v>1154.5999999999999</v>
      </c>
      <c r="F1830" s="38" t="s">
        <v>3339</v>
      </c>
      <c r="G1830" s="44">
        <v>1154.5999999999999</v>
      </c>
      <c r="H1830" s="243">
        <f t="shared" si="29"/>
        <v>0</v>
      </c>
      <c r="I1830" s="214" t="s">
        <v>30</v>
      </c>
    </row>
    <row r="1831" spans="1:9" x14ac:dyDescent="0.25">
      <c r="A1831" s="216"/>
      <c r="B1831" s="212" t="s">
        <v>1274</v>
      </c>
      <c r="C1831" s="253" t="s">
        <v>3213</v>
      </c>
      <c r="D1831" s="214" t="s">
        <v>559</v>
      </c>
      <c r="E1831" s="235">
        <v>925.4</v>
      </c>
      <c r="F1831" s="35">
        <v>41785</v>
      </c>
      <c r="G1831" s="44">
        <v>925.4</v>
      </c>
      <c r="H1831" s="243">
        <f t="shared" si="29"/>
        <v>0</v>
      </c>
      <c r="I1831" s="214" t="s">
        <v>30</v>
      </c>
    </row>
    <row r="1832" spans="1:9" x14ac:dyDescent="0.25">
      <c r="A1832" s="216"/>
      <c r="B1832" s="212" t="s">
        <v>1275</v>
      </c>
      <c r="C1832" s="253" t="s">
        <v>3213</v>
      </c>
      <c r="D1832" s="214" t="s">
        <v>237</v>
      </c>
      <c r="E1832" s="235">
        <v>8111.5</v>
      </c>
      <c r="F1832" s="35">
        <v>41785</v>
      </c>
      <c r="G1832" s="44">
        <v>8111.5</v>
      </c>
      <c r="H1832" s="243">
        <f t="shared" si="29"/>
        <v>0</v>
      </c>
      <c r="I1832" s="214"/>
    </row>
    <row r="1833" spans="1:9" x14ac:dyDescent="0.25">
      <c r="A1833" s="216"/>
      <c r="B1833" s="212" t="s">
        <v>1276</v>
      </c>
      <c r="C1833" s="253" t="s">
        <v>3213</v>
      </c>
      <c r="D1833" s="214" t="s">
        <v>544</v>
      </c>
      <c r="E1833" s="235">
        <v>22494</v>
      </c>
      <c r="F1833" s="35">
        <v>41785</v>
      </c>
      <c r="G1833" s="44">
        <v>22494</v>
      </c>
      <c r="H1833" s="243">
        <f t="shared" si="29"/>
        <v>0</v>
      </c>
      <c r="I1833" s="214" t="s">
        <v>27</v>
      </c>
    </row>
    <row r="1834" spans="1:9" x14ac:dyDescent="0.25">
      <c r="A1834" s="216"/>
      <c r="B1834" s="212" t="s">
        <v>1277</v>
      </c>
      <c r="C1834" s="253" t="s">
        <v>3213</v>
      </c>
      <c r="D1834" s="214" t="s">
        <v>237</v>
      </c>
      <c r="E1834" s="235">
        <v>369.6</v>
      </c>
      <c r="F1834" s="35">
        <v>41785</v>
      </c>
      <c r="G1834" s="44">
        <v>369.6</v>
      </c>
      <c r="H1834" s="243">
        <f t="shared" si="29"/>
        <v>0</v>
      </c>
      <c r="I1834" s="214"/>
    </row>
    <row r="1835" spans="1:9" x14ac:dyDescent="0.25">
      <c r="A1835" s="216"/>
      <c r="B1835" s="212" t="s">
        <v>1278</v>
      </c>
      <c r="C1835" s="253" t="s">
        <v>3213</v>
      </c>
      <c r="D1835" s="214" t="s">
        <v>106</v>
      </c>
      <c r="E1835" s="235">
        <v>27805.599999999999</v>
      </c>
      <c r="F1835" s="35">
        <v>41789</v>
      </c>
      <c r="G1835" s="44">
        <v>27805.599999999999</v>
      </c>
      <c r="H1835" s="243">
        <f t="shared" si="29"/>
        <v>0</v>
      </c>
      <c r="I1835" s="214" t="s">
        <v>162</v>
      </c>
    </row>
    <row r="1836" spans="1:9" x14ac:dyDescent="0.25">
      <c r="A1836" s="216"/>
      <c r="B1836" s="212" t="s">
        <v>1279</v>
      </c>
      <c r="C1836" s="253" t="s">
        <v>3213</v>
      </c>
      <c r="D1836" s="214" t="s">
        <v>651</v>
      </c>
      <c r="E1836" s="235">
        <v>5670</v>
      </c>
      <c r="F1836" s="35">
        <v>41785</v>
      </c>
      <c r="G1836" s="44">
        <v>5670</v>
      </c>
      <c r="H1836" s="243">
        <f t="shared" si="29"/>
        <v>0</v>
      </c>
      <c r="I1836" s="214"/>
    </row>
    <row r="1837" spans="1:9" x14ac:dyDescent="0.25">
      <c r="A1837" s="216"/>
      <c r="B1837" s="212" t="s">
        <v>1280</v>
      </c>
      <c r="C1837" s="253" t="s">
        <v>3213</v>
      </c>
      <c r="D1837" s="214" t="s">
        <v>188</v>
      </c>
      <c r="E1837" s="235">
        <v>8911.2000000000007</v>
      </c>
      <c r="F1837" s="35">
        <v>41785</v>
      </c>
      <c r="G1837" s="44">
        <v>8911.25</v>
      </c>
      <c r="H1837" s="243">
        <f t="shared" si="29"/>
        <v>-4.9999999999272404E-2</v>
      </c>
      <c r="I1837" s="214"/>
    </row>
    <row r="1838" spans="1:9" x14ac:dyDescent="0.25">
      <c r="A1838" s="216"/>
      <c r="B1838" s="212" t="s">
        <v>1281</v>
      </c>
      <c r="C1838" s="253" t="s">
        <v>3213</v>
      </c>
      <c r="D1838" s="214" t="s">
        <v>260</v>
      </c>
      <c r="E1838" s="235">
        <v>2416</v>
      </c>
      <c r="F1838" s="35">
        <v>41785</v>
      </c>
      <c r="G1838" s="44">
        <v>2416</v>
      </c>
      <c r="H1838" s="243">
        <f t="shared" si="29"/>
        <v>0</v>
      </c>
      <c r="I1838" s="214" t="s">
        <v>162</v>
      </c>
    </row>
    <row r="1839" spans="1:9" x14ac:dyDescent="0.25">
      <c r="A1839" s="216"/>
      <c r="B1839" s="212" t="s">
        <v>1282</v>
      </c>
      <c r="C1839" s="253" t="s">
        <v>3213</v>
      </c>
      <c r="D1839" s="214" t="s">
        <v>8</v>
      </c>
      <c r="E1839" s="235">
        <v>2722</v>
      </c>
      <c r="F1839" s="39" t="s">
        <v>3340</v>
      </c>
      <c r="G1839" s="44">
        <v>2722</v>
      </c>
      <c r="H1839" s="243">
        <f t="shared" si="29"/>
        <v>0</v>
      </c>
      <c r="I1839" s="214"/>
    </row>
    <row r="1840" spans="1:9" x14ac:dyDescent="0.25">
      <c r="A1840" s="275"/>
      <c r="B1840" s="212" t="s">
        <v>1283</v>
      </c>
      <c r="C1840" s="253" t="s">
        <v>3213</v>
      </c>
      <c r="D1840" s="214" t="s">
        <v>8</v>
      </c>
      <c r="E1840" s="235">
        <v>381</v>
      </c>
      <c r="F1840" s="35">
        <v>41785</v>
      </c>
      <c r="G1840" s="44">
        <v>381</v>
      </c>
      <c r="H1840" s="243">
        <f t="shared" si="29"/>
        <v>0</v>
      </c>
      <c r="I1840" s="214"/>
    </row>
    <row r="1841" spans="1:9" x14ac:dyDescent="0.25">
      <c r="A1841" s="216"/>
      <c r="B1841" s="212" t="s">
        <v>1285</v>
      </c>
      <c r="C1841" s="253" t="s">
        <v>3213</v>
      </c>
      <c r="D1841" s="214" t="s">
        <v>163</v>
      </c>
      <c r="E1841" s="235">
        <v>2558</v>
      </c>
      <c r="F1841" s="35">
        <v>41785</v>
      </c>
      <c r="G1841" s="44">
        <v>2558</v>
      </c>
      <c r="H1841" s="243">
        <f t="shared" si="29"/>
        <v>0</v>
      </c>
      <c r="I1841" s="214"/>
    </row>
    <row r="1842" spans="1:9" x14ac:dyDescent="0.25">
      <c r="A1842" s="216"/>
      <c r="B1842" s="212" t="s">
        <v>1286</v>
      </c>
      <c r="C1842" s="253" t="s">
        <v>3213</v>
      </c>
      <c r="D1842" s="214" t="s">
        <v>129</v>
      </c>
      <c r="E1842" s="235">
        <v>1070.5</v>
      </c>
      <c r="F1842" s="35">
        <v>41785</v>
      </c>
      <c r="G1842" s="44">
        <v>1070.5</v>
      </c>
      <c r="H1842" s="243">
        <f t="shared" si="29"/>
        <v>0</v>
      </c>
      <c r="I1842" s="214"/>
    </row>
    <row r="1843" spans="1:9" x14ac:dyDescent="0.25">
      <c r="A1843" s="216"/>
      <c r="B1843" s="212" t="s">
        <v>1287</v>
      </c>
      <c r="C1843" s="253" t="s">
        <v>3213</v>
      </c>
      <c r="D1843" s="214" t="s">
        <v>8</v>
      </c>
      <c r="E1843" s="235">
        <v>366</v>
      </c>
      <c r="F1843" s="35">
        <v>41785</v>
      </c>
      <c r="G1843" s="44">
        <v>366</v>
      </c>
      <c r="H1843" s="243">
        <f t="shared" si="29"/>
        <v>0</v>
      </c>
      <c r="I1843" s="214"/>
    </row>
    <row r="1844" spans="1:9" x14ac:dyDescent="0.25">
      <c r="A1844" s="216"/>
      <c r="B1844" s="212" t="s">
        <v>1288</v>
      </c>
      <c r="C1844" s="253" t="s">
        <v>3213</v>
      </c>
      <c r="D1844" s="214" t="s">
        <v>8</v>
      </c>
      <c r="E1844" s="235">
        <v>3282.5</v>
      </c>
      <c r="F1844" s="35">
        <v>41785</v>
      </c>
      <c r="G1844" s="44">
        <v>3282.5</v>
      </c>
      <c r="H1844" s="243">
        <f t="shared" si="29"/>
        <v>0</v>
      </c>
      <c r="I1844" s="214"/>
    </row>
    <row r="1845" spans="1:9" x14ac:dyDescent="0.25">
      <c r="A1845" s="216"/>
      <c r="B1845" s="212" t="s">
        <v>1289</v>
      </c>
      <c r="C1845" s="253" t="s">
        <v>3213</v>
      </c>
      <c r="D1845" s="214" t="s">
        <v>1611</v>
      </c>
      <c r="E1845" s="235">
        <v>4118.6499999999996</v>
      </c>
      <c r="F1845" s="35">
        <v>41785</v>
      </c>
      <c r="G1845" s="44">
        <v>4118.6499999999996</v>
      </c>
      <c r="H1845" s="243">
        <f t="shared" si="29"/>
        <v>0</v>
      </c>
      <c r="I1845" s="214"/>
    </row>
    <row r="1846" spans="1:9" x14ac:dyDescent="0.25">
      <c r="A1846" s="216"/>
      <c r="B1846" s="212" t="s">
        <v>1290</v>
      </c>
      <c r="C1846" s="253" t="s">
        <v>3213</v>
      </c>
      <c r="D1846" s="214" t="s">
        <v>255</v>
      </c>
      <c r="E1846" s="235">
        <v>8093</v>
      </c>
      <c r="F1846" s="38" t="s">
        <v>3341</v>
      </c>
      <c r="G1846" s="44">
        <v>8093</v>
      </c>
      <c r="H1846" s="243">
        <f t="shared" si="29"/>
        <v>0</v>
      </c>
      <c r="I1846" s="214" t="s">
        <v>21</v>
      </c>
    </row>
    <row r="1847" spans="1:9" x14ac:dyDescent="0.25">
      <c r="A1847" s="216"/>
      <c r="B1847" s="212" t="s">
        <v>1291</v>
      </c>
      <c r="C1847" s="253" t="s">
        <v>3213</v>
      </c>
      <c r="D1847" s="214" t="s">
        <v>66</v>
      </c>
      <c r="E1847" s="235">
        <v>1457</v>
      </c>
      <c r="F1847" s="35">
        <v>41785</v>
      </c>
      <c r="G1847" s="44">
        <v>1457</v>
      </c>
      <c r="H1847" s="243">
        <f t="shared" si="29"/>
        <v>0</v>
      </c>
      <c r="I1847" s="214" t="s">
        <v>21</v>
      </c>
    </row>
    <row r="1848" spans="1:9" x14ac:dyDescent="0.25">
      <c r="A1848" s="216"/>
      <c r="B1848" s="212" t="s">
        <v>1292</v>
      </c>
      <c r="C1848" s="253" t="s">
        <v>3213</v>
      </c>
      <c r="D1848" s="214" t="s">
        <v>233</v>
      </c>
      <c r="E1848" s="235">
        <v>1181.2</v>
      </c>
      <c r="F1848" s="35">
        <v>41786</v>
      </c>
      <c r="G1848" s="44">
        <v>1181.2</v>
      </c>
      <c r="H1848" s="243">
        <f t="shared" si="29"/>
        <v>0</v>
      </c>
      <c r="I1848" s="214" t="s">
        <v>217</v>
      </c>
    </row>
    <row r="1849" spans="1:9" x14ac:dyDescent="0.25">
      <c r="A1849" s="216"/>
      <c r="B1849" s="212" t="s">
        <v>1294</v>
      </c>
      <c r="C1849" s="253" t="s">
        <v>3213</v>
      </c>
      <c r="D1849" s="214" t="s">
        <v>144</v>
      </c>
      <c r="E1849" s="235">
        <v>3199.3</v>
      </c>
      <c r="F1849" s="35">
        <v>41786</v>
      </c>
      <c r="G1849" s="44">
        <v>3199.3</v>
      </c>
      <c r="H1849" s="243">
        <f t="shared" si="29"/>
        <v>0</v>
      </c>
      <c r="I1849" s="214" t="s">
        <v>217</v>
      </c>
    </row>
    <row r="1850" spans="1:9" x14ac:dyDescent="0.25">
      <c r="A1850" s="216"/>
      <c r="B1850" s="212" t="s">
        <v>1296</v>
      </c>
      <c r="C1850" s="253" t="s">
        <v>3213</v>
      </c>
      <c r="D1850" s="214" t="s">
        <v>63</v>
      </c>
      <c r="E1850" s="235">
        <v>2599.5</v>
      </c>
      <c r="F1850" s="35">
        <v>41785</v>
      </c>
      <c r="G1850" s="44">
        <v>2599.5</v>
      </c>
      <c r="H1850" s="243">
        <f t="shared" si="29"/>
        <v>0</v>
      </c>
      <c r="I1850" s="214" t="s">
        <v>21</v>
      </c>
    </row>
    <row r="1851" spans="1:9" x14ac:dyDescent="0.25">
      <c r="A1851" s="216"/>
      <c r="B1851" s="212" t="s">
        <v>1297</v>
      </c>
      <c r="C1851" s="253" t="s">
        <v>3213</v>
      </c>
      <c r="D1851" s="214" t="s">
        <v>78</v>
      </c>
      <c r="E1851" s="235">
        <v>2183</v>
      </c>
      <c r="F1851" s="35">
        <v>41786</v>
      </c>
      <c r="G1851" s="44">
        <v>2183</v>
      </c>
      <c r="H1851" s="243">
        <f t="shared" si="29"/>
        <v>0</v>
      </c>
      <c r="I1851" s="214" t="s">
        <v>217</v>
      </c>
    </row>
    <row r="1852" spans="1:9" x14ac:dyDescent="0.25">
      <c r="A1852" s="216"/>
      <c r="B1852" s="212" t="s">
        <v>1299</v>
      </c>
      <c r="C1852" s="253" t="s">
        <v>3213</v>
      </c>
      <c r="D1852" s="214" t="s">
        <v>307</v>
      </c>
      <c r="E1852" s="235">
        <v>13569.4</v>
      </c>
      <c r="F1852" s="35">
        <v>41786</v>
      </c>
      <c r="G1852" s="44">
        <v>13569.4</v>
      </c>
      <c r="H1852" s="243">
        <f t="shared" si="29"/>
        <v>0</v>
      </c>
      <c r="I1852" s="214" t="s">
        <v>217</v>
      </c>
    </row>
    <row r="1853" spans="1:9" x14ac:dyDescent="0.25">
      <c r="A1853" s="216"/>
      <c r="B1853" s="212" t="s">
        <v>1300</v>
      </c>
      <c r="C1853" s="253" t="s">
        <v>3213</v>
      </c>
      <c r="D1853" s="214" t="s">
        <v>80</v>
      </c>
      <c r="E1853" s="235">
        <v>2222</v>
      </c>
      <c r="F1853" s="39" t="s">
        <v>3342</v>
      </c>
      <c r="G1853" s="44">
        <v>2222</v>
      </c>
      <c r="H1853" s="243">
        <f t="shared" si="29"/>
        <v>0</v>
      </c>
      <c r="I1853" s="214" t="s">
        <v>217</v>
      </c>
    </row>
    <row r="1854" spans="1:9" x14ac:dyDescent="0.25">
      <c r="A1854" s="216"/>
      <c r="B1854" s="212" t="s">
        <v>1301</v>
      </c>
      <c r="C1854" s="253" t="s">
        <v>3213</v>
      </c>
      <c r="D1854" s="214" t="s">
        <v>348</v>
      </c>
      <c r="E1854" s="235">
        <v>960</v>
      </c>
      <c r="F1854" s="35">
        <v>41786</v>
      </c>
      <c r="G1854" s="56">
        <v>960</v>
      </c>
      <c r="H1854" s="243">
        <f t="shared" si="29"/>
        <v>0</v>
      </c>
      <c r="I1854" s="214" t="s">
        <v>217</v>
      </c>
    </row>
    <row r="1855" spans="1:9" x14ac:dyDescent="0.25">
      <c r="A1855" s="216"/>
      <c r="B1855" s="212" t="s">
        <v>1302</v>
      </c>
      <c r="C1855" s="253" t="s">
        <v>3213</v>
      </c>
      <c r="D1855" s="214" t="s">
        <v>2604</v>
      </c>
      <c r="E1855" s="235">
        <v>18786.400000000001</v>
      </c>
      <c r="F1855" s="38" t="s">
        <v>3343</v>
      </c>
      <c r="G1855" s="56">
        <v>18786.400000000001</v>
      </c>
      <c r="H1855" s="243">
        <f t="shared" si="29"/>
        <v>0</v>
      </c>
      <c r="I1855" s="214" t="s">
        <v>217</v>
      </c>
    </row>
    <row r="1856" spans="1:9" x14ac:dyDescent="0.25">
      <c r="A1856" s="216"/>
      <c r="B1856" s="212" t="s">
        <v>1303</v>
      </c>
      <c r="C1856" s="253" t="s">
        <v>3213</v>
      </c>
      <c r="D1856" s="214" t="s">
        <v>99</v>
      </c>
      <c r="E1856" s="235">
        <v>2269.5</v>
      </c>
      <c r="F1856" s="35">
        <v>41786</v>
      </c>
      <c r="G1856" s="56">
        <v>2269.5</v>
      </c>
      <c r="H1856" s="243">
        <f t="shared" si="29"/>
        <v>0</v>
      </c>
      <c r="I1856" s="214" t="s">
        <v>217</v>
      </c>
    </row>
    <row r="1857" spans="1:9" x14ac:dyDescent="0.25">
      <c r="A1857" s="216"/>
      <c r="B1857" s="212" t="s">
        <v>1304</v>
      </c>
      <c r="C1857" s="253" t="s">
        <v>3213</v>
      </c>
      <c r="D1857" s="214" t="s">
        <v>3344</v>
      </c>
      <c r="E1857" s="235">
        <v>5424</v>
      </c>
      <c r="F1857" s="35">
        <v>41786</v>
      </c>
      <c r="G1857" s="56">
        <v>5424</v>
      </c>
      <c r="H1857" s="243">
        <f t="shared" si="29"/>
        <v>0</v>
      </c>
      <c r="I1857" s="214" t="s">
        <v>21</v>
      </c>
    </row>
    <row r="1858" spans="1:9" x14ac:dyDescent="0.25">
      <c r="A1858" s="216"/>
      <c r="B1858" s="212" t="s">
        <v>1305</v>
      </c>
      <c r="C1858" s="253" t="s">
        <v>3213</v>
      </c>
      <c r="D1858" s="214" t="s">
        <v>3329</v>
      </c>
      <c r="E1858" s="235">
        <v>1109</v>
      </c>
      <c r="F1858" s="35">
        <v>41785</v>
      </c>
      <c r="G1858" s="44">
        <v>1109</v>
      </c>
      <c r="H1858" s="243">
        <f t="shared" si="29"/>
        <v>0</v>
      </c>
      <c r="I1858" s="214"/>
    </row>
    <row r="1859" spans="1:9" x14ac:dyDescent="0.25">
      <c r="A1859" s="216"/>
      <c r="B1859" s="212" t="s">
        <v>1307</v>
      </c>
      <c r="C1859" s="253" t="s">
        <v>3213</v>
      </c>
      <c r="D1859" s="214" t="s">
        <v>8</v>
      </c>
      <c r="E1859" s="235">
        <v>2790</v>
      </c>
      <c r="F1859" s="35">
        <v>41785</v>
      </c>
      <c r="G1859" s="44">
        <v>2790</v>
      </c>
      <c r="H1859" s="243">
        <f t="shared" si="29"/>
        <v>0</v>
      </c>
      <c r="I1859" s="214"/>
    </row>
    <row r="1860" spans="1:9" x14ac:dyDescent="0.25">
      <c r="A1860" s="216"/>
      <c r="B1860" s="212" t="s">
        <v>1308</v>
      </c>
      <c r="C1860" s="253" t="s">
        <v>3213</v>
      </c>
      <c r="D1860" s="214" t="s">
        <v>133</v>
      </c>
      <c r="E1860" s="235">
        <v>34776</v>
      </c>
      <c r="F1860" s="35">
        <v>41785</v>
      </c>
      <c r="G1860" s="44">
        <v>34776</v>
      </c>
      <c r="H1860" s="243">
        <f t="shared" si="29"/>
        <v>0</v>
      </c>
      <c r="I1860" s="214"/>
    </row>
    <row r="1861" spans="1:9" x14ac:dyDescent="0.25">
      <c r="A1861" s="216"/>
      <c r="B1861" s="212" t="s">
        <v>1309</v>
      </c>
      <c r="C1861" s="253" t="s">
        <v>3213</v>
      </c>
      <c r="D1861" s="214" t="s">
        <v>11</v>
      </c>
      <c r="E1861" s="235">
        <v>34606.1</v>
      </c>
      <c r="F1861" s="38">
        <v>41808</v>
      </c>
      <c r="G1861" s="245">
        <v>34606.1</v>
      </c>
      <c r="H1861" s="243">
        <f t="shared" si="29"/>
        <v>0</v>
      </c>
      <c r="I1861" s="214" t="s">
        <v>65</v>
      </c>
    </row>
    <row r="1862" spans="1:9" x14ac:dyDescent="0.25">
      <c r="A1862" s="216"/>
      <c r="B1862" s="212" t="s">
        <v>1311</v>
      </c>
      <c r="C1862" s="253" t="s">
        <v>3213</v>
      </c>
      <c r="D1862" s="214" t="s">
        <v>92</v>
      </c>
      <c r="E1862" s="235">
        <v>6323</v>
      </c>
      <c r="F1862" s="35">
        <v>41787</v>
      </c>
      <c r="G1862" s="44">
        <v>6323</v>
      </c>
      <c r="H1862" s="243">
        <f t="shared" si="29"/>
        <v>0</v>
      </c>
      <c r="I1862" s="214" t="s">
        <v>27</v>
      </c>
    </row>
    <row r="1863" spans="1:9" x14ac:dyDescent="0.25">
      <c r="A1863" s="216"/>
      <c r="B1863" s="212" t="s">
        <v>1312</v>
      </c>
      <c r="C1863" s="253" t="s">
        <v>3213</v>
      </c>
      <c r="D1863" s="214" t="s">
        <v>134</v>
      </c>
      <c r="E1863" s="235">
        <v>5155</v>
      </c>
      <c r="F1863" s="35">
        <v>41786</v>
      </c>
      <c r="G1863" s="44">
        <v>5155</v>
      </c>
      <c r="H1863" s="243">
        <f t="shared" ref="H1863:H1926" si="30">E1863-G1863</f>
        <v>0</v>
      </c>
      <c r="I1863" s="214" t="s">
        <v>65</v>
      </c>
    </row>
    <row r="1864" spans="1:9" x14ac:dyDescent="0.25">
      <c r="A1864" s="216"/>
      <c r="B1864" s="212" t="s">
        <v>1313</v>
      </c>
      <c r="C1864" s="253" t="s">
        <v>3213</v>
      </c>
      <c r="D1864" s="214" t="s">
        <v>85</v>
      </c>
      <c r="E1864" s="235">
        <v>9375</v>
      </c>
      <c r="F1864" s="35">
        <v>41787</v>
      </c>
      <c r="G1864" s="44">
        <v>9375</v>
      </c>
      <c r="H1864" s="243">
        <f t="shared" si="30"/>
        <v>0</v>
      </c>
      <c r="I1864" s="214" t="s">
        <v>27</v>
      </c>
    </row>
    <row r="1865" spans="1:9" x14ac:dyDescent="0.25">
      <c r="A1865" s="216"/>
      <c r="B1865" s="212" t="s">
        <v>1314</v>
      </c>
      <c r="C1865" s="253" t="s">
        <v>3213</v>
      </c>
      <c r="D1865" s="214" t="s">
        <v>8</v>
      </c>
      <c r="E1865" s="235">
        <v>720</v>
      </c>
      <c r="F1865" s="35">
        <v>41785</v>
      </c>
      <c r="G1865" s="44">
        <v>720</v>
      </c>
      <c r="H1865" s="243">
        <f t="shared" si="30"/>
        <v>0</v>
      </c>
      <c r="I1865" s="214"/>
    </row>
    <row r="1866" spans="1:9" x14ac:dyDescent="0.25">
      <c r="A1866" s="216"/>
      <c r="B1866" s="212" t="s">
        <v>1315</v>
      </c>
      <c r="C1866" s="253" t="s">
        <v>3213</v>
      </c>
      <c r="D1866" s="214" t="s">
        <v>8</v>
      </c>
      <c r="E1866" s="235">
        <v>240</v>
      </c>
      <c r="F1866" s="35">
        <v>41785</v>
      </c>
      <c r="G1866" s="44">
        <v>240</v>
      </c>
      <c r="H1866" s="243">
        <f t="shared" si="30"/>
        <v>0</v>
      </c>
      <c r="I1866" s="214"/>
    </row>
    <row r="1867" spans="1:9" x14ac:dyDescent="0.25">
      <c r="A1867" s="216"/>
      <c r="B1867" s="212" t="s">
        <v>1316</v>
      </c>
      <c r="C1867" s="253" t="s">
        <v>3213</v>
      </c>
      <c r="D1867" s="214" t="s">
        <v>245</v>
      </c>
      <c r="E1867" s="235">
        <v>38822</v>
      </c>
      <c r="F1867" s="35">
        <v>41787</v>
      </c>
      <c r="G1867" s="44">
        <v>38822</v>
      </c>
      <c r="H1867" s="243">
        <f t="shared" si="30"/>
        <v>0</v>
      </c>
      <c r="I1867" s="214" t="s">
        <v>27</v>
      </c>
    </row>
    <row r="1868" spans="1:9" x14ac:dyDescent="0.25">
      <c r="A1868" s="216"/>
      <c r="B1868" s="212" t="s">
        <v>1318</v>
      </c>
      <c r="C1868" s="253" t="s">
        <v>3213</v>
      </c>
      <c r="D1868" s="214" t="s">
        <v>3318</v>
      </c>
      <c r="E1868" s="235">
        <v>6219.1</v>
      </c>
      <c r="F1868" s="35">
        <v>41786</v>
      </c>
      <c r="G1868" s="44">
        <v>6219.1</v>
      </c>
      <c r="H1868" s="243">
        <f t="shared" si="30"/>
        <v>0</v>
      </c>
      <c r="I1868" s="214" t="s">
        <v>65</v>
      </c>
    </row>
    <row r="1869" spans="1:9" x14ac:dyDescent="0.25">
      <c r="A1869" s="216"/>
      <c r="B1869" s="212" t="s">
        <v>1319</v>
      </c>
      <c r="C1869" s="253" t="s">
        <v>3213</v>
      </c>
      <c r="D1869" s="214" t="s">
        <v>149</v>
      </c>
      <c r="E1869" s="235">
        <v>13552</v>
      </c>
      <c r="F1869" s="35">
        <v>41787</v>
      </c>
      <c r="G1869" s="44">
        <v>13552</v>
      </c>
      <c r="H1869" s="243">
        <f t="shared" si="30"/>
        <v>0</v>
      </c>
      <c r="I1869" s="214" t="s">
        <v>27</v>
      </c>
    </row>
    <row r="1870" spans="1:9" x14ac:dyDescent="0.25">
      <c r="A1870" s="216"/>
      <c r="B1870" s="212" t="s">
        <v>1321</v>
      </c>
      <c r="C1870" s="253" t="s">
        <v>3213</v>
      </c>
      <c r="D1870" s="214" t="s">
        <v>346</v>
      </c>
      <c r="E1870" s="235">
        <v>3802.4</v>
      </c>
      <c r="F1870" s="35">
        <v>41787</v>
      </c>
      <c r="G1870" s="44">
        <v>3802.4</v>
      </c>
      <c r="H1870" s="243">
        <f t="shared" si="30"/>
        <v>0</v>
      </c>
      <c r="I1870" s="214" t="s">
        <v>27</v>
      </c>
    </row>
    <row r="1871" spans="1:9" x14ac:dyDescent="0.25">
      <c r="A1871" s="216"/>
      <c r="B1871" s="212" t="s">
        <v>1322</v>
      </c>
      <c r="C1871" s="253" t="s">
        <v>3213</v>
      </c>
      <c r="D1871" s="214" t="s">
        <v>88</v>
      </c>
      <c r="E1871" s="235">
        <v>3048</v>
      </c>
      <c r="F1871" s="35">
        <v>41787</v>
      </c>
      <c r="G1871" s="44">
        <v>3048</v>
      </c>
      <c r="H1871" s="243">
        <f t="shared" si="30"/>
        <v>0</v>
      </c>
      <c r="I1871" s="214" t="s">
        <v>27</v>
      </c>
    </row>
    <row r="1872" spans="1:9" x14ac:dyDescent="0.25">
      <c r="A1872" s="216"/>
      <c r="B1872" s="212" t="s">
        <v>1323</v>
      </c>
      <c r="C1872" s="253" t="s">
        <v>3213</v>
      </c>
      <c r="D1872" s="214" t="s">
        <v>2588</v>
      </c>
      <c r="E1872" s="235">
        <v>40387.4</v>
      </c>
      <c r="F1872" s="247" t="s">
        <v>3345</v>
      </c>
      <c r="G1872" s="44">
        <v>40387.4</v>
      </c>
      <c r="H1872" s="243">
        <f t="shared" si="30"/>
        <v>0</v>
      </c>
      <c r="I1872" s="214" t="s">
        <v>27</v>
      </c>
    </row>
    <row r="1873" spans="1:9" x14ac:dyDescent="0.25">
      <c r="A1873" s="216"/>
      <c r="B1873" s="212" t="s">
        <v>1326</v>
      </c>
      <c r="C1873" s="253" t="s">
        <v>3213</v>
      </c>
      <c r="D1873" s="214" t="s">
        <v>244</v>
      </c>
      <c r="E1873" s="235">
        <v>29127.9</v>
      </c>
      <c r="F1873" s="247" t="s">
        <v>3346</v>
      </c>
      <c r="G1873" s="44">
        <v>29127.9</v>
      </c>
      <c r="H1873" s="243">
        <f t="shared" si="30"/>
        <v>0</v>
      </c>
      <c r="I1873" s="214" t="s">
        <v>27</v>
      </c>
    </row>
    <row r="1874" spans="1:9" x14ac:dyDescent="0.25">
      <c r="A1874" s="216"/>
      <c r="B1874" s="212" t="s">
        <v>1327</v>
      </c>
      <c r="C1874" s="253" t="s">
        <v>3213</v>
      </c>
      <c r="D1874" s="214" t="s">
        <v>244</v>
      </c>
      <c r="E1874" s="235">
        <v>62520.5</v>
      </c>
      <c r="F1874" s="247" t="s">
        <v>3347</v>
      </c>
      <c r="G1874" s="44">
        <v>62520.5</v>
      </c>
      <c r="H1874" s="243">
        <f t="shared" si="30"/>
        <v>0</v>
      </c>
      <c r="I1874" s="214" t="s">
        <v>27</v>
      </c>
    </row>
    <row r="1875" spans="1:9" x14ac:dyDescent="0.25">
      <c r="A1875" s="216"/>
      <c r="B1875" s="212" t="s">
        <v>1328</v>
      </c>
      <c r="C1875" s="253" t="s">
        <v>3213</v>
      </c>
      <c r="D1875" s="214" t="s">
        <v>3140</v>
      </c>
      <c r="E1875" s="235">
        <v>4496.1000000000004</v>
      </c>
      <c r="F1875" s="39" t="s">
        <v>3348</v>
      </c>
      <c r="G1875" s="44">
        <f>3853.8+642.3</f>
        <v>4496.1000000000004</v>
      </c>
      <c r="H1875" s="243">
        <f t="shared" si="30"/>
        <v>0</v>
      </c>
      <c r="I1875" s="214"/>
    </row>
    <row r="1876" spans="1:9" x14ac:dyDescent="0.25">
      <c r="A1876" s="216"/>
      <c r="B1876" s="212" t="s">
        <v>1329</v>
      </c>
      <c r="C1876" s="253" t="s">
        <v>3213</v>
      </c>
      <c r="D1876" s="214" t="s">
        <v>8</v>
      </c>
      <c r="E1876" s="235">
        <v>796</v>
      </c>
      <c r="F1876" s="35">
        <v>41785</v>
      </c>
      <c r="G1876" s="44">
        <v>796</v>
      </c>
      <c r="H1876" s="243">
        <f t="shared" si="30"/>
        <v>0</v>
      </c>
      <c r="I1876" s="214"/>
    </row>
    <row r="1877" spans="1:9" x14ac:dyDescent="0.25">
      <c r="A1877" s="216"/>
      <c r="B1877" s="212" t="s">
        <v>1330</v>
      </c>
      <c r="C1877" s="253" t="s">
        <v>3213</v>
      </c>
      <c r="D1877" s="214" t="s">
        <v>544</v>
      </c>
      <c r="E1877" s="235">
        <v>9729.5</v>
      </c>
      <c r="F1877" s="35">
        <v>41787</v>
      </c>
      <c r="G1877" s="44">
        <v>9729.5</v>
      </c>
      <c r="H1877" s="243">
        <f t="shared" si="30"/>
        <v>0</v>
      </c>
      <c r="I1877" s="214" t="s">
        <v>27</v>
      </c>
    </row>
    <row r="1878" spans="1:9" x14ac:dyDescent="0.25">
      <c r="A1878" s="216"/>
      <c r="B1878" s="212" t="s">
        <v>1331</v>
      </c>
      <c r="C1878" s="253" t="s">
        <v>3213</v>
      </c>
      <c r="D1878" s="214" t="s">
        <v>765</v>
      </c>
      <c r="E1878" s="235">
        <v>2679</v>
      </c>
      <c r="F1878" s="35">
        <v>41787</v>
      </c>
      <c r="G1878" s="44">
        <v>2679</v>
      </c>
      <c r="H1878" s="243">
        <f t="shared" si="30"/>
        <v>0</v>
      </c>
      <c r="I1878" s="214" t="s">
        <v>27</v>
      </c>
    </row>
    <row r="1879" spans="1:9" x14ac:dyDescent="0.25">
      <c r="A1879" s="216"/>
      <c r="B1879" s="212" t="s">
        <v>1333</v>
      </c>
      <c r="C1879" s="253" t="s">
        <v>3213</v>
      </c>
      <c r="D1879" s="214" t="s">
        <v>160</v>
      </c>
      <c r="E1879" s="235">
        <v>191391.56</v>
      </c>
      <c r="F1879" s="38" t="s">
        <v>3349</v>
      </c>
      <c r="G1879" s="44">
        <v>191391.56</v>
      </c>
      <c r="H1879" s="243">
        <f t="shared" si="30"/>
        <v>0</v>
      </c>
      <c r="I1879" s="214" t="s">
        <v>162</v>
      </c>
    </row>
    <row r="1880" spans="1:9" x14ac:dyDescent="0.25">
      <c r="A1880" s="216"/>
      <c r="B1880" s="212" t="s">
        <v>1334</v>
      </c>
      <c r="C1880" s="253" t="s">
        <v>3213</v>
      </c>
      <c r="D1880" s="214" t="s">
        <v>99</v>
      </c>
      <c r="E1880" s="235">
        <v>871</v>
      </c>
      <c r="F1880" s="35">
        <v>41787</v>
      </c>
      <c r="G1880" s="44">
        <v>871</v>
      </c>
      <c r="H1880" s="243">
        <f t="shared" si="30"/>
        <v>0</v>
      </c>
      <c r="I1880" s="214" t="s">
        <v>27</v>
      </c>
    </row>
    <row r="1881" spans="1:9" x14ac:dyDescent="0.25">
      <c r="A1881" s="216"/>
      <c r="B1881" s="212" t="s">
        <v>1335</v>
      </c>
      <c r="C1881" s="253" t="s">
        <v>3213</v>
      </c>
      <c r="D1881" s="214" t="s">
        <v>160</v>
      </c>
      <c r="E1881" s="235">
        <v>3883</v>
      </c>
      <c r="F1881" s="340" t="s">
        <v>3350</v>
      </c>
      <c r="G1881" s="44">
        <v>3883</v>
      </c>
      <c r="H1881" s="243">
        <f t="shared" si="30"/>
        <v>0</v>
      </c>
      <c r="I1881" s="214" t="s">
        <v>162</v>
      </c>
    </row>
    <row r="1882" spans="1:9" x14ac:dyDescent="0.25">
      <c r="A1882" s="216"/>
      <c r="B1882" s="212" t="s">
        <v>1336</v>
      </c>
      <c r="C1882" s="253" t="s">
        <v>3213</v>
      </c>
      <c r="D1882" s="214" t="s">
        <v>175</v>
      </c>
      <c r="E1882" s="235">
        <v>27926.1</v>
      </c>
      <c r="F1882" s="340" t="s">
        <v>3351</v>
      </c>
      <c r="G1882" s="44">
        <v>27926.1</v>
      </c>
      <c r="H1882" s="243">
        <f t="shared" si="30"/>
        <v>0</v>
      </c>
      <c r="I1882" s="214" t="s">
        <v>162</v>
      </c>
    </row>
    <row r="1883" spans="1:9" x14ac:dyDescent="0.25">
      <c r="A1883" s="216"/>
      <c r="B1883" s="212" t="s">
        <v>1337</v>
      </c>
      <c r="C1883" s="253" t="s">
        <v>3213</v>
      </c>
      <c r="D1883" s="214" t="s">
        <v>358</v>
      </c>
      <c r="E1883" s="235">
        <v>43771.199999999997</v>
      </c>
      <c r="F1883" s="35">
        <v>41790</v>
      </c>
      <c r="G1883" s="44">
        <v>43771.199999999997</v>
      </c>
      <c r="H1883" s="243">
        <f t="shared" si="30"/>
        <v>0</v>
      </c>
      <c r="I1883" s="214" t="s">
        <v>162</v>
      </c>
    </row>
    <row r="1884" spans="1:9" x14ac:dyDescent="0.25">
      <c r="A1884" s="216"/>
      <c r="B1884" s="212" t="s">
        <v>1339</v>
      </c>
      <c r="C1884" s="253" t="s">
        <v>3213</v>
      </c>
      <c r="D1884" s="214" t="s">
        <v>435</v>
      </c>
      <c r="E1884" s="235">
        <v>7915</v>
      </c>
      <c r="F1884" s="39" t="s">
        <v>3352</v>
      </c>
      <c r="G1884" s="44">
        <v>7915</v>
      </c>
      <c r="H1884" s="243">
        <f t="shared" si="30"/>
        <v>0</v>
      </c>
      <c r="I1884" s="214"/>
    </row>
    <row r="1885" spans="1:9" x14ac:dyDescent="0.25">
      <c r="A1885" s="216"/>
      <c r="B1885" s="212" t="s">
        <v>1340</v>
      </c>
      <c r="C1885" s="253" t="s">
        <v>3213</v>
      </c>
      <c r="D1885" s="214" t="s">
        <v>358</v>
      </c>
      <c r="E1885" s="235">
        <v>12304</v>
      </c>
      <c r="F1885" s="38" t="s">
        <v>3353</v>
      </c>
      <c r="G1885" s="44">
        <v>12304</v>
      </c>
      <c r="H1885" s="243">
        <f t="shared" si="30"/>
        <v>0</v>
      </c>
      <c r="I1885" s="214" t="s">
        <v>162</v>
      </c>
    </row>
    <row r="1886" spans="1:9" x14ac:dyDescent="0.25">
      <c r="A1886" s="216"/>
      <c r="B1886" s="212" t="s">
        <v>1341</v>
      </c>
      <c r="C1886" s="253" t="s">
        <v>3213</v>
      </c>
      <c r="D1886" s="214" t="s">
        <v>272</v>
      </c>
      <c r="E1886" s="235">
        <v>1477.5</v>
      </c>
      <c r="F1886" s="340" t="s">
        <v>3354</v>
      </c>
      <c r="G1886" s="44">
        <v>1477.5</v>
      </c>
      <c r="H1886" s="243">
        <f t="shared" si="30"/>
        <v>0</v>
      </c>
      <c r="I1886" s="214" t="s">
        <v>162</v>
      </c>
    </row>
    <row r="1887" spans="1:9" x14ac:dyDescent="0.25">
      <c r="A1887" s="216"/>
      <c r="B1887" s="212" t="s">
        <v>1342</v>
      </c>
      <c r="C1887" s="253" t="s">
        <v>3213</v>
      </c>
      <c r="D1887" s="214" t="s">
        <v>18</v>
      </c>
      <c r="E1887" s="235">
        <v>964</v>
      </c>
      <c r="F1887" s="35">
        <v>41785</v>
      </c>
      <c r="G1887" s="44">
        <v>964</v>
      </c>
      <c r="H1887" s="243">
        <f t="shared" si="30"/>
        <v>0</v>
      </c>
      <c r="I1887" s="214"/>
    </row>
    <row r="1888" spans="1:9" x14ac:dyDescent="0.25">
      <c r="A1888" s="216"/>
      <c r="B1888" s="212" t="s">
        <v>1343</v>
      </c>
      <c r="C1888" s="253" t="s">
        <v>3213</v>
      </c>
      <c r="D1888" s="214" t="s">
        <v>8</v>
      </c>
      <c r="E1888" s="235">
        <v>1554</v>
      </c>
      <c r="F1888" s="35">
        <v>41785</v>
      </c>
      <c r="G1888" s="44">
        <v>1554</v>
      </c>
      <c r="H1888" s="243">
        <f t="shared" si="30"/>
        <v>0</v>
      </c>
      <c r="I1888" s="214"/>
    </row>
    <row r="1889" spans="1:9" x14ac:dyDescent="0.25">
      <c r="A1889" s="216"/>
      <c r="B1889" s="212" t="s">
        <v>1344</v>
      </c>
      <c r="C1889" s="253" t="s">
        <v>3213</v>
      </c>
      <c r="D1889" s="214" t="s">
        <v>169</v>
      </c>
      <c r="E1889" s="235">
        <v>10510</v>
      </c>
      <c r="F1889" s="35">
        <v>41787</v>
      </c>
      <c r="G1889" s="44">
        <v>10510</v>
      </c>
      <c r="H1889" s="243">
        <f t="shared" si="30"/>
        <v>0</v>
      </c>
      <c r="I1889" s="214" t="s">
        <v>162</v>
      </c>
    </row>
    <row r="1890" spans="1:9" x14ac:dyDescent="0.25">
      <c r="A1890" s="216"/>
      <c r="B1890" s="212" t="s">
        <v>1346</v>
      </c>
      <c r="C1890" s="253" t="s">
        <v>3213</v>
      </c>
      <c r="D1890" s="214" t="s">
        <v>269</v>
      </c>
      <c r="E1890" s="235">
        <v>7343.5</v>
      </c>
      <c r="F1890" s="35">
        <v>41787</v>
      </c>
      <c r="G1890" s="44">
        <v>7343.5</v>
      </c>
      <c r="H1890" s="243">
        <f t="shared" si="30"/>
        <v>0</v>
      </c>
      <c r="I1890" s="214" t="s">
        <v>162</v>
      </c>
    </row>
    <row r="1891" spans="1:9" x14ac:dyDescent="0.25">
      <c r="A1891" s="216"/>
      <c r="B1891" s="212" t="s">
        <v>1347</v>
      </c>
      <c r="C1891" s="253" t="s">
        <v>3213</v>
      </c>
      <c r="D1891" s="214" t="s">
        <v>106</v>
      </c>
      <c r="E1891" s="235">
        <v>15470</v>
      </c>
      <c r="F1891" s="35">
        <v>41789</v>
      </c>
      <c r="G1891" s="44">
        <v>15470</v>
      </c>
      <c r="H1891" s="243">
        <f t="shared" si="30"/>
        <v>0</v>
      </c>
      <c r="I1891" s="214"/>
    </row>
    <row r="1892" spans="1:9" x14ac:dyDescent="0.25">
      <c r="A1892" s="216"/>
      <c r="B1892" s="212" t="s">
        <v>1349</v>
      </c>
      <c r="C1892" s="253" t="s">
        <v>3213</v>
      </c>
      <c r="D1892" s="214" t="s">
        <v>22</v>
      </c>
      <c r="E1892" s="235">
        <v>15897</v>
      </c>
      <c r="F1892" s="35">
        <v>41787</v>
      </c>
      <c r="G1892" s="44">
        <v>15897</v>
      </c>
      <c r="H1892" s="243">
        <f t="shared" si="30"/>
        <v>0</v>
      </c>
      <c r="I1892" s="214" t="s">
        <v>162</v>
      </c>
    </row>
    <row r="1893" spans="1:9" x14ac:dyDescent="0.25">
      <c r="A1893" s="216"/>
      <c r="B1893" s="212" t="s">
        <v>1351</v>
      </c>
      <c r="C1893" s="253" t="s">
        <v>3213</v>
      </c>
      <c r="D1893" s="214" t="s">
        <v>163</v>
      </c>
      <c r="E1893" s="235">
        <v>14047.3</v>
      </c>
      <c r="F1893" s="39" t="s">
        <v>3355</v>
      </c>
      <c r="G1893" s="56">
        <v>14047.3</v>
      </c>
      <c r="H1893" s="243">
        <f t="shared" si="30"/>
        <v>0</v>
      </c>
      <c r="I1893" s="214" t="s">
        <v>162</v>
      </c>
    </row>
    <row r="1894" spans="1:9" x14ac:dyDescent="0.25">
      <c r="A1894" s="216"/>
      <c r="B1894" s="212" t="s">
        <v>1352</v>
      </c>
      <c r="C1894" s="253" t="s">
        <v>3213</v>
      </c>
      <c r="D1894" s="214" t="s">
        <v>172</v>
      </c>
      <c r="E1894" s="235">
        <v>11633</v>
      </c>
      <c r="F1894" s="35">
        <v>41787</v>
      </c>
      <c r="G1894" s="56">
        <v>11633</v>
      </c>
      <c r="H1894" s="243">
        <f t="shared" si="30"/>
        <v>0</v>
      </c>
      <c r="I1894" s="214" t="s">
        <v>162</v>
      </c>
    </row>
    <row r="1895" spans="1:9" x14ac:dyDescent="0.25">
      <c r="A1895" s="216"/>
      <c r="B1895" s="212" t="s">
        <v>1353</v>
      </c>
      <c r="C1895" s="253" t="s">
        <v>3213</v>
      </c>
      <c r="D1895" s="214" t="s">
        <v>564</v>
      </c>
      <c r="E1895" s="235">
        <v>5472</v>
      </c>
      <c r="F1895" s="35">
        <v>41787</v>
      </c>
      <c r="G1895" s="56">
        <v>5472</v>
      </c>
      <c r="H1895" s="243">
        <f t="shared" si="30"/>
        <v>0</v>
      </c>
      <c r="I1895" s="214" t="s">
        <v>162</v>
      </c>
    </row>
    <row r="1896" spans="1:9" x14ac:dyDescent="0.25">
      <c r="A1896" s="216"/>
      <c r="B1896" s="212" t="s">
        <v>1355</v>
      </c>
      <c r="C1896" s="253" t="s">
        <v>3213</v>
      </c>
      <c r="D1896" s="214" t="s">
        <v>168</v>
      </c>
      <c r="E1896" s="235">
        <v>33056.050000000003</v>
      </c>
      <c r="F1896" s="39" t="s">
        <v>3356</v>
      </c>
      <c r="G1896" s="56">
        <v>33056.050000000003</v>
      </c>
      <c r="H1896" s="243">
        <f t="shared" si="30"/>
        <v>0</v>
      </c>
      <c r="I1896" s="214" t="s">
        <v>162</v>
      </c>
    </row>
    <row r="1897" spans="1:9" x14ac:dyDescent="0.25">
      <c r="A1897" s="216"/>
      <c r="B1897" s="212" t="s">
        <v>1356</v>
      </c>
      <c r="C1897" s="253" t="s">
        <v>3213</v>
      </c>
      <c r="D1897" s="214" t="s">
        <v>559</v>
      </c>
      <c r="E1897" s="235">
        <v>3557</v>
      </c>
      <c r="F1897" s="35">
        <v>41786</v>
      </c>
      <c r="G1897" s="44">
        <v>3557</v>
      </c>
      <c r="H1897" s="243">
        <f t="shared" si="30"/>
        <v>0</v>
      </c>
      <c r="I1897" s="214" t="s">
        <v>30</v>
      </c>
    </row>
    <row r="1898" spans="1:9" x14ac:dyDescent="0.25">
      <c r="A1898" s="216"/>
      <c r="B1898" s="212" t="s">
        <v>1358</v>
      </c>
      <c r="C1898" s="253" t="s">
        <v>3213</v>
      </c>
      <c r="D1898" s="214" t="s">
        <v>152</v>
      </c>
      <c r="E1898" s="235">
        <v>5531.5</v>
      </c>
      <c r="F1898" s="35">
        <v>41785</v>
      </c>
      <c r="G1898" s="44">
        <v>5531.5</v>
      </c>
      <c r="H1898" s="243">
        <f t="shared" si="30"/>
        <v>0</v>
      </c>
      <c r="I1898" s="214"/>
    </row>
    <row r="1899" spans="1:9" x14ac:dyDescent="0.25">
      <c r="A1899" s="216"/>
      <c r="B1899" s="212" t="s">
        <v>1359</v>
      </c>
      <c r="C1899" s="253" t="s">
        <v>3213</v>
      </c>
      <c r="D1899" s="214" t="s">
        <v>14</v>
      </c>
      <c r="E1899" s="235">
        <v>10763</v>
      </c>
      <c r="F1899" s="35">
        <v>41786</v>
      </c>
      <c r="G1899" s="44">
        <v>10763</v>
      </c>
      <c r="H1899" s="243">
        <f t="shared" si="30"/>
        <v>0</v>
      </c>
      <c r="I1899" s="214" t="s">
        <v>30</v>
      </c>
    </row>
    <row r="1900" spans="1:9" x14ac:dyDescent="0.25">
      <c r="A1900" s="216">
        <v>41786</v>
      </c>
      <c r="B1900" s="212" t="s">
        <v>1361</v>
      </c>
      <c r="C1900" s="253" t="s">
        <v>3213</v>
      </c>
      <c r="D1900" s="214" t="s">
        <v>160</v>
      </c>
      <c r="E1900" s="235">
        <v>12394</v>
      </c>
      <c r="F1900" s="38" t="s">
        <v>3357</v>
      </c>
      <c r="G1900" s="44">
        <v>12394</v>
      </c>
      <c r="H1900" s="243">
        <f t="shared" si="30"/>
        <v>0</v>
      </c>
      <c r="I1900" s="214" t="s">
        <v>162</v>
      </c>
    </row>
    <row r="1901" spans="1:9" x14ac:dyDescent="0.25">
      <c r="A1901" s="216">
        <v>41786</v>
      </c>
      <c r="B1901" s="212" t="s">
        <v>1362</v>
      </c>
      <c r="C1901" s="253" t="s">
        <v>3213</v>
      </c>
      <c r="D1901" s="214" t="s">
        <v>27</v>
      </c>
      <c r="E1901" s="235">
        <v>690</v>
      </c>
      <c r="F1901" s="35">
        <v>41787</v>
      </c>
      <c r="G1901" s="44">
        <v>690</v>
      </c>
      <c r="H1901" s="243">
        <f t="shared" si="30"/>
        <v>0</v>
      </c>
      <c r="I1901" s="58" t="s">
        <v>27</v>
      </c>
    </row>
    <row r="1902" spans="1:9" x14ac:dyDescent="0.25">
      <c r="A1902" s="216">
        <v>41786</v>
      </c>
      <c r="B1902" s="212" t="s">
        <v>1364</v>
      </c>
      <c r="C1902" s="253" t="s">
        <v>3213</v>
      </c>
      <c r="D1902" s="214" t="s">
        <v>269</v>
      </c>
      <c r="E1902" s="235">
        <v>6688.4</v>
      </c>
      <c r="F1902" s="35">
        <v>41786</v>
      </c>
      <c r="G1902" s="44">
        <v>6688.4</v>
      </c>
      <c r="H1902" s="243">
        <f t="shared" si="30"/>
        <v>0</v>
      </c>
      <c r="I1902" s="214"/>
    </row>
    <row r="1903" spans="1:9" x14ac:dyDescent="0.25">
      <c r="A1903" s="216">
        <v>41786</v>
      </c>
      <c r="B1903" s="212" t="s">
        <v>1365</v>
      </c>
      <c r="C1903" s="253" t="s">
        <v>3213</v>
      </c>
      <c r="D1903" s="214" t="s">
        <v>70</v>
      </c>
      <c r="E1903" s="235">
        <v>1361</v>
      </c>
      <c r="F1903" s="35">
        <v>41786</v>
      </c>
      <c r="G1903" s="44">
        <v>1361</v>
      </c>
      <c r="H1903" s="243">
        <f t="shared" si="30"/>
        <v>0</v>
      </c>
      <c r="I1903" s="214"/>
    </row>
    <row r="1904" spans="1:9" x14ac:dyDescent="0.25">
      <c r="A1904" s="216">
        <v>41786</v>
      </c>
      <c r="B1904" s="212" t="s">
        <v>1367</v>
      </c>
      <c r="C1904" s="253" t="s">
        <v>3213</v>
      </c>
      <c r="D1904" s="214" t="s">
        <v>269</v>
      </c>
      <c r="E1904" s="235">
        <v>3402</v>
      </c>
      <c r="F1904" s="35">
        <v>41786</v>
      </c>
      <c r="G1904" s="44">
        <v>3402</v>
      </c>
      <c r="H1904" s="243">
        <f t="shared" si="30"/>
        <v>0</v>
      </c>
      <c r="I1904" s="214"/>
    </row>
    <row r="1905" spans="1:9" x14ac:dyDescent="0.25">
      <c r="A1905" s="216">
        <v>41786</v>
      </c>
      <c r="B1905" s="212" t="s">
        <v>1368</v>
      </c>
      <c r="C1905" s="253" t="s">
        <v>3213</v>
      </c>
      <c r="D1905" s="214" t="s">
        <v>68</v>
      </c>
      <c r="E1905" s="235">
        <v>948.2</v>
      </c>
      <c r="F1905" s="35">
        <v>41786</v>
      </c>
      <c r="G1905" s="44">
        <v>948.2</v>
      </c>
      <c r="H1905" s="243">
        <f t="shared" si="30"/>
        <v>0</v>
      </c>
      <c r="I1905" s="214"/>
    </row>
    <row r="1906" spans="1:9" x14ac:dyDescent="0.25">
      <c r="A1906" s="216">
        <v>41786</v>
      </c>
      <c r="B1906" s="212" t="s">
        <v>1369</v>
      </c>
      <c r="C1906" s="253" t="s">
        <v>3213</v>
      </c>
      <c r="D1906" s="214" t="s">
        <v>62</v>
      </c>
      <c r="E1906" s="235">
        <v>7948</v>
      </c>
      <c r="F1906" s="35">
        <v>41787</v>
      </c>
      <c r="G1906" s="44">
        <v>7948</v>
      </c>
      <c r="H1906" s="243">
        <f t="shared" si="30"/>
        <v>0</v>
      </c>
      <c r="I1906" s="214" t="s">
        <v>65</v>
      </c>
    </row>
    <row r="1907" spans="1:9" x14ac:dyDescent="0.25">
      <c r="A1907" s="216">
        <v>41786</v>
      </c>
      <c r="B1907" s="212" t="s">
        <v>1370</v>
      </c>
      <c r="C1907" s="253" t="s">
        <v>3213</v>
      </c>
      <c r="D1907" s="214" t="s">
        <v>28</v>
      </c>
      <c r="E1907" s="235">
        <v>11342.1</v>
      </c>
      <c r="F1907" s="35">
        <v>41786</v>
      </c>
      <c r="G1907" s="44">
        <v>11342.1</v>
      </c>
      <c r="H1907" s="243">
        <f t="shared" si="30"/>
        <v>0</v>
      </c>
      <c r="I1907" s="214"/>
    </row>
    <row r="1908" spans="1:9" x14ac:dyDescent="0.25">
      <c r="A1908" s="216">
        <v>41786</v>
      </c>
      <c r="B1908" s="212" t="s">
        <v>1371</v>
      </c>
      <c r="C1908" s="253" t="s">
        <v>3213</v>
      </c>
      <c r="D1908" s="214" t="s">
        <v>8</v>
      </c>
      <c r="E1908" s="235">
        <v>286</v>
      </c>
      <c r="F1908" s="35">
        <v>41786</v>
      </c>
      <c r="G1908" s="44">
        <v>286</v>
      </c>
      <c r="H1908" s="243">
        <f t="shared" si="30"/>
        <v>0</v>
      </c>
      <c r="I1908" s="214"/>
    </row>
    <row r="1909" spans="1:9" x14ac:dyDescent="0.25">
      <c r="A1909" s="216">
        <v>41786</v>
      </c>
      <c r="B1909" s="212" t="s">
        <v>1373</v>
      </c>
      <c r="C1909" s="253" t="s">
        <v>3213</v>
      </c>
      <c r="D1909" s="214" t="s">
        <v>123</v>
      </c>
      <c r="E1909" s="235">
        <v>1573.5</v>
      </c>
      <c r="F1909" s="38" t="s">
        <v>3358</v>
      </c>
      <c r="G1909" s="44">
        <v>1573.5</v>
      </c>
      <c r="H1909" s="243">
        <f t="shared" si="30"/>
        <v>0</v>
      </c>
      <c r="I1909" s="214"/>
    </row>
    <row r="1910" spans="1:9" x14ac:dyDescent="0.25">
      <c r="A1910" s="216">
        <v>41786</v>
      </c>
      <c r="B1910" s="212" t="s">
        <v>1374</v>
      </c>
      <c r="C1910" s="253" t="s">
        <v>3213</v>
      </c>
      <c r="D1910" s="214" t="s">
        <v>11</v>
      </c>
      <c r="E1910" s="235">
        <v>21982.400000000001</v>
      </c>
      <c r="F1910" s="38">
        <v>41808</v>
      </c>
      <c r="G1910" s="245">
        <v>21982.400000000001</v>
      </c>
      <c r="H1910" s="243">
        <f t="shared" si="30"/>
        <v>0</v>
      </c>
      <c r="I1910" s="214" t="s">
        <v>65</v>
      </c>
    </row>
    <row r="1911" spans="1:9" x14ac:dyDescent="0.25">
      <c r="A1911" s="216">
        <v>41786</v>
      </c>
      <c r="B1911" s="212" t="s">
        <v>1375</v>
      </c>
      <c r="C1911" s="253" t="s">
        <v>3213</v>
      </c>
      <c r="D1911" s="214" t="s">
        <v>3169</v>
      </c>
      <c r="E1911" s="235">
        <v>17037.5</v>
      </c>
      <c r="F1911" s="35">
        <v>41786</v>
      </c>
      <c r="G1911" s="44">
        <v>17037.5</v>
      </c>
      <c r="H1911" s="243">
        <f t="shared" si="30"/>
        <v>0</v>
      </c>
      <c r="I1911" s="214" t="s">
        <v>21</v>
      </c>
    </row>
    <row r="1912" spans="1:9" x14ac:dyDescent="0.25">
      <c r="A1912" s="216">
        <v>41786</v>
      </c>
      <c r="B1912" s="212" t="s">
        <v>1377</v>
      </c>
      <c r="C1912" s="253" t="s">
        <v>3213</v>
      </c>
      <c r="D1912" s="214" t="s">
        <v>501</v>
      </c>
      <c r="E1912" s="235">
        <v>1888.5</v>
      </c>
      <c r="F1912" s="35">
        <v>41786</v>
      </c>
      <c r="G1912" s="44">
        <v>1888.5</v>
      </c>
      <c r="H1912" s="243">
        <f t="shared" si="30"/>
        <v>0</v>
      </c>
      <c r="I1912" s="214"/>
    </row>
    <row r="1913" spans="1:9" x14ac:dyDescent="0.25">
      <c r="A1913" s="216">
        <v>41786</v>
      </c>
      <c r="B1913" s="212" t="s">
        <v>1378</v>
      </c>
      <c r="C1913" s="253" t="s">
        <v>3213</v>
      </c>
      <c r="D1913" s="214" t="s">
        <v>55</v>
      </c>
      <c r="E1913" s="235">
        <v>9714.2000000000007</v>
      </c>
      <c r="F1913" s="35">
        <v>41786</v>
      </c>
      <c r="G1913" s="44">
        <v>9714.2000000000007</v>
      </c>
      <c r="H1913" s="243">
        <f t="shared" si="30"/>
        <v>0</v>
      </c>
      <c r="I1913" s="214"/>
    </row>
    <row r="1914" spans="1:9" x14ac:dyDescent="0.25">
      <c r="A1914" s="216">
        <v>41786</v>
      </c>
      <c r="B1914" s="212" t="s">
        <v>1379</v>
      </c>
      <c r="C1914" s="253" t="s">
        <v>3213</v>
      </c>
      <c r="D1914" s="214" t="s">
        <v>16</v>
      </c>
      <c r="E1914" s="235">
        <v>40154.65</v>
      </c>
      <c r="F1914" s="38">
        <v>41816</v>
      </c>
      <c r="G1914" s="245">
        <v>40154.65</v>
      </c>
      <c r="H1914" s="243">
        <f t="shared" si="30"/>
        <v>0</v>
      </c>
      <c r="I1914" s="214" t="s">
        <v>12</v>
      </c>
    </row>
    <row r="1915" spans="1:9" x14ac:dyDescent="0.25">
      <c r="A1915" s="216">
        <v>41786</v>
      </c>
      <c r="B1915" s="212" t="s">
        <v>1381</v>
      </c>
      <c r="C1915" s="253" t="s">
        <v>3213</v>
      </c>
      <c r="D1915" s="214" t="s">
        <v>3359</v>
      </c>
      <c r="E1915" s="235">
        <v>2896</v>
      </c>
      <c r="F1915" s="35">
        <v>41786</v>
      </c>
      <c r="G1915" s="44">
        <v>2896</v>
      </c>
      <c r="H1915" s="243">
        <f t="shared" si="30"/>
        <v>0</v>
      </c>
      <c r="I1915" s="214"/>
    </row>
    <row r="1916" spans="1:9" x14ac:dyDescent="0.25">
      <c r="A1916" s="216">
        <v>41786</v>
      </c>
      <c r="B1916" s="212" t="s">
        <v>1382</v>
      </c>
      <c r="C1916" s="253" t="s">
        <v>3213</v>
      </c>
      <c r="D1916" s="214" t="s">
        <v>54</v>
      </c>
      <c r="E1916" s="235">
        <v>9146</v>
      </c>
      <c r="F1916" s="35">
        <v>41787</v>
      </c>
      <c r="G1916" s="44">
        <v>9146</v>
      </c>
      <c r="H1916" s="243">
        <f t="shared" si="30"/>
        <v>0</v>
      </c>
      <c r="I1916" s="214" t="s">
        <v>30</v>
      </c>
    </row>
    <row r="1917" spans="1:9" x14ac:dyDescent="0.25">
      <c r="A1917" s="216">
        <v>41786</v>
      </c>
      <c r="B1917" s="212" t="s">
        <v>1383</v>
      </c>
      <c r="C1917" s="253" t="s">
        <v>3213</v>
      </c>
      <c r="D1917" s="214" t="s">
        <v>250</v>
      </c>
      <c r="E1917" s="235">
        <v>12664.8</v>
      </c>
      <c r="F1917" s="47" t="s">
        <v>3360</v>
      </c>
      <c r="G1917" s="44">
        <v>12664.8</v>
      </c>
      <c r="H1917" s="243">
        <f t="shared" si="30"/>
        <v>0</v>
      </c>
      <c r="I1917" s="214" t="s">
        <v>21</v>
      </c>
    </row>
    <row r="1918" spans="1:9" x14ac:dyDescent="0.25">
      <c r="A1918" s="216">
        <v>41786</v>
      </c>
      <c r="B1918" s="212" t="s">
        <v>1385</v>
      </c>
      <c r="C1918" s="253" t="s">
        <v>3213</v>
      </c>
      <c r="D1918" s="214" t="s">
        <v>54</v>
      </c>
      <c r="E1918" s="235">
        <v>1291</v>
      </c>
      <c r="F1918" s="35">
        <v>41787</v>
      </c>
      <c r="G1918" s="44">
        <v>1291</v>
      </c>
      <c r="H1918" s="243">
        <f t="shared" si="30"/>
        <v>0</v>
      </c>
      <c r="I1918" s="214" t="s">
        <v>30</v>
      </c>
    </row>
    <row r="1919" spans="1:9" x14ac:dyDescent="0.25">
      <c r="A1919" s="216">
        <v>41786</v>
      </c>
      <c r="B1919" s="212" t="s">
        <v>1387</v>
      </c>
      <c r="C1919" s="253" t="s">
        <v>3213</v>
      </c>
      <c r="D1919" s="214" t="s">
        <v>2835</v>
      </c>
      <c r="E1919" s="235">
        <v>1224</v>
      </c>
      <c r="F1919" s="35">
        <v>41786</v>
      </c>
      <c r="G1919" s="44">
        <v>1224</v>
      </c>
      <c r="H1919" s="243">
        <f t="shared" si="30"/>
        <v>0</v>
      </c>
      <c r="I1919" s="214" t="s">
        <v>21</v>
      </c>
    </row>
    <row r="1920" spans="1:9" x14ac:dyDescent="0.25">
      <c r="A1920" s="216">
        <v>41786</v>
      </c>
      <c r="B1920" s="212" t="s">
        <v>1390</v>
      </c>
      <c r="C1920" s="253" t="s">
        <v>3213</v>
      </c>
      <c r="D1920" s="214" t="s">
        <v>366</v>
      </c>
      <c r="E1920" s="235">
        <v>2265.5</v>
      </c>
      <c r="F1920" s="35">
        <v>41786</v>
      </c>
      <c r="G1920" s="44">
        <v>2265.5</v>
      </c>
      <c r="H1920" s="243">
        <f t="shared" si="30"/>
        <v>0</v>
      </c>
      <c r="I1920" s="214" t="s">
        <v>21</v>
      </c>
    </row>
    <row r="1921" spans="1:9" x14ac:dyDescent="0.25">
      <c r="A1921" s="216">
        <v>41786</v>
      </c>
      <c r="B1921" s="212" t="s">
        <v>1391</v>
      </c>
      <c r="C1921" s="253" t="s">
        <v>3213</v>
      </c>
      <c r="D1921" s="214" t="s">
        <v>255</v>
      </c>
      <c r="E1921" s="235">
        <v>8057</v>
      </c>
      <c r="F1921" s="38" t="s">
        <v>3442</v>
      </c>
      <c r="G1921" s="44">
        <v>8057</v>
      </c>
      <c r="H1921" s="243">
        <f t="shared" si="30"/>
        <v>0</v>
      </c>
      <c r="I1921" s="214" t="s">
        <v>21</v>
      </c>
    </row>
    <row r="1922" spans="1:9" x14ac:dyDescent="0.25">
      <c r="A1922" s="216">
        <v>41786</v>
      </c>
      <c r="B1922" s="212" t="s">
        <v>1392</v>
      </c>
      <c r="C1922" s="253" t="s">
        <v>3213</v>
      </c>
      <c r="D1922" s="214" t="s">
        <v>206</v>
      </c>
      <c r="E1922" s="235">
        <v>948</v>
      </c>
      <c r="F1922" s="35">
        <v>41786</v>
      </c>
      <c r="G1922" s="44">
        <v>948</v>
      </c>
      <c r="H1922" s="243">
        <f t="shared" si="30"/>
        <v>0</v>
      </c>
      <c r="I1922" s="214" t="s">
        <v>30</v>
      </c>
    </row>
    <row r="1923" spans="1:9" x14ac:dyDescent="0.25">
      <c r="A1923" s="216">
        <v>41786</v>
      </c>
      <c r="B1923" s="212" t="s">
        <v>1393</v>
      </c>
      <c r="C1923" s="253" t="s">
        <v>3213</v>
      </c>
      <c r="D1923" s="214" t="s">
        <v>1782</v>
      </c>
      <c r="E1923" s="235">
        <v>1207.5</v>
      </c>
      <c r="F1923" s="38" t="s">
        <v>3361</v>
      </c>
      <c r="G1923" s="44">
        <v>1207.5</v>
      </c>
      <c r="H1923" s="243">
        <f t="shared" si="30"/>
        <v>0</v>
      </c>
      <c r="I1923" s="214" t="s">
        <v>30</v>
      </c>
    </row>
    <row r="1924" spans="1:9" x14ac:dyDescent="0.25">
      <c r="A1924" s="216">
        <v>41786</v>
      </c>
      <c r="B1924" s="212" t="s">
        <v>1395</v>
      </c>
      <c r="C1924" s="253" t="s">
        <v>3213</v>
      </c>
      <c r="D1924" s="214" t="s">
        <v>338</v>
      </c>
      <c r="E1924" s="235">
        <v>224.6</v>
      </c>
      <c r="F1924" s="35">
        <v>41786</v>
      </c>
      <c r="G1924" s="44">
        <v>224.6</v>
      </c>
      <c r="H1924" s="243">
        <f t="shared" si="30"/>
        <v>0</v>
      </c>
      <c r="I1924" s="214" t="s">
        <v>30</v>
      </c>
    </row>
    <row r="1925" spans="1:9" x14ac:dyDescent="0.25">
      <c r="A1925" s="216">
        <v>41786</v>
      </c>
      <c r="B1925" s="212" t="s">
        <v>1396</v>
      </c>
      <c r="C1925" s="253" t="s">
        <v>3213</v>
      </c>
      <c r="D1925" s="214" t="s">
        <v>130</v>
      </c>
      <c r="E1925" s="235">
        <v>5515</v>
      </c>
      <c r="F1925" s="35">
        <v>41786</v>
      </c>
      <c r="G1925" s="44">
        <v>5515</v>
      </c>
      <c r="H1925" s="243">
        <f t="shared" si="30"/>
        <v>0</v>
      </c>
      <c r="I1925" s="214" t="s">
        <v>21</v>
      </c>
    </row>
    <row r="1926" spans="1:9" x14ac:dyDescent="0.25">
      <c r="A1926" s="216">
        <v>41786</v>
      </c>
      <c r="B1926" s="212" t="s">
        <v>1397</v>
      </c>
      <c r="C1926" s="253" t="s">
        <v>3213</v>
      </c>
      <c r="D1926" s="214" t="s">
        <v>2413</v>
      </c>
      <c r="E1926" s="235">
        <v>2057.4</v>
      </c>
      <c r="F1926" s="39" t="s">
        <v>3362</v>
      </c>
      <c r="G1926" s="44">
        <v>2057.4</v>
      </c>
      <c r="H1926" s="243">
        <f t="shared" si="30"/>
        <v>0</v>
      </c>
      <c r="I1926" s="214" t="s">
        <v>30</v>
      </c>
    </row>
    <row r="1927" spans="1:9" x14ac:dyDescent="0.25">
      <c r="A1927" s="216">
        <v>41786</v>
      </c>
      <c r="B1927" s="212" t="s">
        <v>1398</v>
      </c>
      <c r="C1927" s="253" t="s">
        <v>3213</v>
      </c>
      <c r="D1927" s="214" t="s">
        <v>29</v>
      </c>
      <c r="E1927" s="235">
        <v>4328</v>
      </c>
      <c r="F1927" s="35">
        <v>41786</v>
      </c>
      <c r="G1927" s="44">
        <v>4328</v>
      </c>
      <c r="H1927" s="243">
        <f t="shared" ref="H1927:H1990" si="31">E1927-G1927</f>
        <v>0</v>
      </c>
      <c r="I1927" s="214" t="s">
        <v>30</v>
      </c>
    </row>
    <row r="1928" spans="1:9" x14ac:dyDescent="0.25">
      <c r="A1928" s="216">
        <v>41786</v>
      </c>
      <c r="B1928" s="212" t="s">
        <v>1400</v>
      </c>
      <c r="C1928" s="253" t="s">
        <v>3213</v>
      </c>
      <c r="D1928" s="214" t="s">
        <v>47</v>
      </c>
      <c r="E1928" s="235">
        <v>3026.4</v>
      </c>
      <c r="F1928" s="35">
        <v>41786</v>
      </c>
      <c r="G1928" s="44">
        <v>3026.4</v>
      </c>
      <c r="H1928" s="243">
        <f t="shared" si="31"/>
        <v>0</v>
      </c>
      <c r="I1928" s="214" t="s">
        <v>21</v>
      </c>
    </row>
    <row r="1929" spans="1:9" x14ac:dyDescent="0.25">
      <c r="A1929" s="216">
        <v>41786</v>
      </c>
      <c r="B1929" s="212" t="s">
        <v>1402</v>
      </c>
      <c r="C1929" s="253" t="s">
        <v>3213</v>
      </c>
      <c r="D1929" s="214" t="s">
        <v>3363</v>
      </c>
      <c r="E1929" s="235">
        <v>2425.1999999999998</v>
      </c>
      <c r="F1929" s="35">
        <v>41786</v>
      </c>
      <c r="G1929" s="44">
        <v>2425.1999999999998</v>
      </c>
      <c r="H1929" s="243">
        <f t="shared" si="31"/>
        <v>0</v>
      </c>
      <c r="I1929" s="214" t="s">
        <v>30</v>
      </c>
    </row>
    <row r="1930" spans="1:9" x14ac:dyDescent="0.25">
      <c r="A1930" s="216">
        <v>41786</v>
      </c>
      <c r="B1930" s="212" t="s">
        <v>1403</v>
      </c>
      <c r="C1930" s="253" t="s">
        <v>3213</v>
      </c>
      <c r="D1930" s="214" t="s">
        <v>260</v>
      </c>
      <c r="E1930" s="235">
        <v>620</v>
      </c>
      <c r="F1930" s="35">
        <v>41786</v>
      </c>
      <c r="G1930" s="44">
        <v>620</v>
      </c>
      <c r="H1930" s="243">
        <f t="shared" si="31"/>
        <v>0</v>
      </c>
      <c r="I1930" s="214" t="s">
        <v>543</v>
      </c>
    </row>
    <row r="1931" spans="1:9" x14ac:dyDescent="0.25">
      <c r="A1931" s="216">
        <v>41786</v>
      </c>
      <c r="B1931" s="212" t="s">
        <v>1404</v>
      </c>
      <c r="C1931" s="253" t="s">
        <v>3213</v>
      </c>
      <c r="D1931" s="214" t="s">
        <v>257</v>
      </c>
      <c r="E1931" s="235">
        <v>14144.4</v>
      </c>
      <c r="F1931" s="35">
        <v>41781</v>
      </c>
      <c r="G1931" s="44">
        <v>14144.4</v>
      </c>
      <c r="H1931" s="243">
        <f t="shared" si="31"/>
        <v>0</v>
      </c>
      <c r="I1931" s="214" t="s">
        <v>217</v>
      </c>
    </row>
    <row r="1932" spans="1:9" x14ac:dyDescent="0.25">
      <c r="A1932" s="216">
        <v>41786</v>
      </c>
      <c r="B1932" s="212" t="s">
        <v>1405</v>
      </c>
      <c r="C1932" s="253" t="s">
        <v>3213</v>
      </c>
      <c r="D1932" s="214" t="s">
        <v>307</v>
      </c>
      <c r="E1932" s="235">
        <v>12017.1</v>
      </c>
      <c r="F1932" s="35">
        <v>41781</v>
      </c>
      <c r="G1932" s="44">
        <v>12017.1</v>
      </c>
      <c r="H1932" s="243">
        <f t="shared" si="31"/>
        <v>0</v>
      </c>
      <c r="I1932" s="214" t="s">
        <v>217</v>
      </c>
    </row>
    <row r="1933" spans="1:9" x14ac:dyDescent="0.25">
      <c r="A1933" s="216">
        <v>41786</v>
      </c>
      <c r="B1933" s="212" t="s">
        <v>1407</v>
      </c>
      <c r="C1933" s="253" t="s">
        <v>3213</v>
      </c>
      <c r="D1933" s="214" t="s">
        <v>163</v>
      </c>
      <c r="E1933" s="235">
        <v>1665</v>
      </c>
      <c r="F1933" s="35">
        <v>41786</v>
      </c>
      <c r="G1933" s="44">
        <v>1665</v>
      </c>
      <c r="H1933" s="243">
        <f t="shared" si="31"/>
        <v>0</v>
      </c>
      <c r="I1933" s="214"/>
    </row>
    <row r="1934" spans="1:9" x14ac:dyDescent="0.25">
      <c r="A1934" s="216">
        <v>41786</v>
      </c>
      <c r="B1934" s="212" t="s">
        <v>1409</v>
      </c>
      <c r="C1934" s="253" t="s">
        <v>3213</v>
      </c>
      <c r="D1934" s="214" t="s">
        <v>51</v>
      </c>
      <c r="E1934" s="235">
        <v>2250.5</v>
      </c>
      <c r="F1934" s="38" t="s">
        <v>3364</v>
      </c>
      <c r="G1934" s="44">
        <v>2250.5</v>
      </c>
      <c r="H1934" s="243">
        <f t="shared" si="31"/>
        <v>0</v>
      </c>
      <c r="I1934" s="214"/>
    </row>
    <row r="1935" spans="1:9" x14ac:dyDescent="0.25">
      <c r="A1935" s="216">
        <v>41786</v>
      </c>
      <c r="B1935" s="212" t="s">
        <v>1410</v>
      </c>
      <c r="C1935" s="253" t="s">
        <v>3213</v>
      </c>
      <c r="D1935" s="214" t="s">
        <v>144</v>
      </c>
      <c r="E1935" s="235">
        <v>3082</v>
      </c>
      <c r="F1935" s="35">
        <v>41787</v>
      </c>
      <c r="G1935" s="44">
        <v>3082</v>
      </c>
      <c r="H1935" s="243">
        <f t="shared" si="31"/>
        <v>0</v>
      </c>
      <c r="I1935" s="214" t="s">
        <v>217</v>
      </c>
    </row>
    <row r="1936" spans="1:9" x14ac:dyDescent="0.25">
      <c r="A1936" s="216">
        <v>41786</v>
      </c>
      <c r="B1936" s="212" t="s">
        <v>1411</v>
      </c>
      <c r="C1936" s="253" t="s">
        <v>3213</v>
      </c>
      <c r="D1936" s="214" t="s">
        <v>20</v>
      </c>
      <c r="E1936" s="235">
        <v>3663</v>
      </c>
      <c r="F1936" s="35">
        <v>41787</v>
      </c>
      <c r="G1936" s="44">
        <v>3663</v>
      </c>
      <c r="H1936" s="243">
        <f t="shared" si="31"/>
        <v>0</v>
      </c>
      <c r="I1936" s="214" t="s">
        <v>217</v>
      </c>
    </row>
    <row r="1937" spans="1:9" x14ac:dyDescent="0.25">
      <c r="A1937" s="216">
        <v>41786</v>
      </c>
      <c r="B1937" s="212" t="s">
        <v>1413</v>
      </c>
      <c r="C1937" s="253" t="s">
        <v>3213</v>
      </c>
      <c r="D1937" s="214" t="s">
        <v>576</v>
      </c>
      <c r="E1937" s="235">
        <v>1754.4</v>
      </c>
      <c r="F1937" s="35">
        <v>41787</v>
      </c>
      <c r="G1937" s="44">
        <v>1754.4</v>
      </c>
      <c r="H1937" s="243">
        <f t="shared" si="31"/>
        <v>0</v>
      </c>
      <c r="I1937" s="214" t="s">
        <v>217</v>
      </c>
    </row>
    <row r="1938" spans="1:9" x14ac:dyDescent="0.25">
      <c r="A1938" s="216">
        <v>41786</v>
      </c>
      <c r="B1938" s="212" t="s">
        <v>1414</v>
      </c>
      <c r="C1938" s="253" t="s">
        <v>3213</v>
      </c>
      <c r="D1938" s="214" t="s">
        <v>666</v>
      </c>
      <c r="E1938" s="235">
        <v>14858</v>
      </c>
      <c r="F1938" s="35">
        <v>41786</v>
      </c>
      <c r="G1938" s="44">
        <v>14858</v>
      </c>
      <c r="H1938" s="243">
        <f t="shared" si="31"/>
        <v>0</v>
      </c>
      <c r="I1938" s="214"/>
    </row>
    <row r="1939" spans="1:9" x14ac:dyDescent="0.25">
      <c r="A1939" s="216">
        <v>41786</v>
      </c>
      <c r="B1939" s="212" t="s">
        <v>1415</v>
      </c>
      <c r="C1939" s="253" t="s">
        <v>3213</v>
      </c>
      <c r="D1939" s="214" t="s">
        <v>18</v>
      </c>
      <c r="E1939" s="235">
        <v>908</v>
      </c>
      <c r="F1939" s="35">
        <v>41786</v>
      </c>
      <c r="G1939" s="44">
        <v>908</v>
      </c>
      <c r="H1939" s="243">
        <f t="shared" si="31"/>
        <v>0</v>
      </c>
      <c r="I1939" s="214"/>
    </row>
    <row r="1940" spans="1:9" x14ac:dyDescent="0.25">
      <c r="A1940" s="216">
        <v>41786</v>
      </c>
      <c r="B1940" s="212" t="s">
        <v>1417</v>
      </c>
      <c r="C1940" s="253" t="s">
        <v>3213</v>
      </c>
      <c r="D1940" s="214" t="s">
        <v>52</v>
      </c>
      <c r="E1940" s="235">
        <v>2457.6</v>
      </c>
      <c r="F1940" s="35">
        <v>41786</v>
      </c>
      <c r="G1940" s="44">
        <v>2457.6</v>
      </c>
      <c r="H1940" s="243">
        <f t="shared" si="31"/>
        <v>0</v>
      </c>
      <c r="I1940" s="214" t="s">
        <v>12</v>
      </c>
    </row>
    <row r="1941" spans="1:9" x14ac:dyDescent="0.25">
      <c r="A1941" s="216">
        <v>41786</v>
      </c>
      <c r="B1941" s="212" t="s">
        <v>1418</v>
      </c>
      <c r="C1941" s="253" t="s">
        <v>3213</v>
      </c>
      <c r="D1941" s="214" t="s">
        <v>1611</v>
      </c>
      <c r="E1941" s="235">
        <v>3629.1</v>
      </c>
      <c r="F1941" s="35">
        <v>41786</v>
      </c>
      <c r="G1941" s="44">
        <v>3629.1</v>
      </c>
      <c r="H1941" s="243">
        <f t="shared" si="31"/>
        <v>0</v>
      </c>
      <c r="I1941" s="214"/>
    </row>
    <row r="1942" spans="1:9" x14ac:dyDescent="0.25">
      <c r="A1942" s="216">
        <v>41786</v>
      </c>
      <c r="B1942" s="212" t="s">
        <v>1419</v>
      </c>
      <c r="C1942" s="253" t="s">
        <v>3213</v>
      </c>
      <c r="D1942" s="214" t="s">
        <v>99</v>
      </c>
      <c r="E1942" s="235">
        <v>2040.5</v>
      </c>
      <c r="F1942" s="35">
        <v>41787</v>
      </c>
      <c r="G1942" s="44">
        <v>2040.5</v>
      </c>
      <c r="H1942" s="243">
        <f t="shared" si="31"/>
        <v>0</v>
      </c>
      <c r="I1942" s="214" t="s">
        <v>217</v>
      </c>
    </row>
    <row r="1943" spans="1:9" x14ac:dyDescent="0.25">
      <c r="A1943" s="216">
        <v>41786</v>
      </c>
      <c r="B1943" s="212" t="s">
        <v>1421</v>
      </c>
      <c r="C1943" s="253" t="s">
        <v>3213</v>
      </c>
      <c r="D1943" s="214" t="s">
        <v>1832</v>
      </c>
      <c r="E1943" s="235">
        <v>870</v>
      </c>
      <c r="F1943" s="35">
        <v>41787</v>
      </c>
      <c r="G1943" s="44">
        <v>870</v>
      </c>
      <c r="H1943" s="243">
        <f t="shared" si="31"/>
        <v>0</v>
      </c>
      <c r="I1943" s="214" t="s">
        <v>217</v>
      </c>
    </row>
    <row r="1944" spans="1:9" x14ac:dyDescent="0.25">
      <c r="A1944" s="216">
        <v>41786</v>
      </c>
      <c r="B1944" s="212" t="s">
        <v>1422</v>
      </c>
      <c r="C1944" s="253" t="s">
        <v>3213</v>
      </c>
      <c r="D1944" s="214" t="s">
        <v>690</v>
      </c>
      <c r="E1944" s="235">
        <v>15860</v>
      </c>
      <c r="F1944" s="39" t="s">
        <v>4068</v>
      </c>
      <c r="G1944" s="283">
        <v>14876</v>
      </c>
      <c r="H1944" s="328">
        <f t="shared" si="31"/>
        <v>984</v>
      </c>
      <c r="I1944" s="214" t="s">
        <v>217</v>
      </c>
    </row>
    <row r="1945" spans="1:9" x14ac:dyDescent="0.25">
      <c r="A1945" s="216">
        <v>41786</v>
      </c>
      <c r="B1945" s="212" t="s">
        <v>1423</v>
      </c>
      <c r="C1945" s="253" t="s">
        <v>3213</v>
      </c>
      <c r="D1945" s="214" t="s">
        <v>330</v>
      </c>
      <c r="E1945" s="235">
        <v>5547.6</v>
      </c>
      <c r="F1945" s="35">
        <v>41786</v>
      </c>
      <c r="G1945" s="44">
        <v>5547.6</v>
      </c>
      <c r="H1945" s="243">
        <f t="shared" si="31"/>
        <v>0</v>
      </c>
      <c r="I1945" s="214" t="s">
        <v>12</v>
      </c>
    </row>
    <row r="1946" spans="1:9" x14ac:dyDescent="0.25">
      <c r="A1946" s="216">
        <v>41786</v>
      </c>
      <c r="B1946" s="212" t="s">
        <v>1425</v>
      </c>
      <c r="C1946" s="253" t="s">
        <v>3213</v>
      </c>
      <c r="D1946" s="214" t="s">
        <v>22</v>
      </c>
      <c r="E1946" s="235">
        <v>1612.6</v>
      </c>
      <c r="F1946" s="35">
        <v>41786</v>
      </c>
      <c r="G1946" s="44">
        <v>1612.6</v>
      </c>
      <c r="H1946" s="243">
        <f t="shared" si="31"/>
        <v>0</v>
      </c>
      <c r="I1946" s="214"/>
    </row>
    <row r="1947" spans="1:9" x14ac:dyDescent="0.25">
      <c r="A1947" s="216">
        <v>41786</v>
      </c>
      <c r="B1947" s="212" t="s">
        <v>1426</v>
      </c>
      <c r="C1947" s="253" t="s">
        <v>3213</v>
      </c>
      <c r="D1947" s="214" t="s">
        <v>2112</v>
      </c>
      <c r="E1947" s="235">
        <v>19239</v>
      </c>
      <c r="F1947" s="38" t="s">
        <v>3365</v>
      </c>
      <c r="G1947" s="44">
        <v>19239</v>
      </c>
      <c r="H1947" s="243">
        <f t="shared" si="31"/>
        <v>0</v>
      </c>
      <c r="I1947" s="214"/>
    </row>
    <row r="1948" spans="1:9" x14ac:dyDescent="0.25">
      <c r="A1948" s="216">
        <v>41786</v>
      </c>
      <c r="B1948" s="212" t="s">
        <v>1428</v>
      </c>
      <c r="C1948" s="253" t="s">
        <v>3213</v>
      </c>
      <c r="D1948" s="214" t="s">
        <v>8</v>
      </c>
      <c r="E1948" s="235">
        <v>879.2</v>
      </c>
      <c r="F1948" s="35">
        <v>41786</v>
      </c>
      <c r="G1948" s="44">
        <v>879.2</v>
      </c>
      <c r="H1948" s="243">
        <f t="shared" si="31"/>
        <v>0</v>
      </c>
      <c r="I1948" s="214"/>
    </row>
    <row r="1949" spans="1:9" x14ac:dyDescent="0.25">
      <c r="A1949" s="216">
        <v>41786</v>
      </c>
      <c r="B1949" s="212" t="s">
        <v>1429</v>
      </c>
      <c r="C1949" s="253" t="s">
        <v>3213</v>
      </c>
      <c r="D1949" s="214" t="s">
        <v>234</v>
      </c>
      <c r="E1949" s="235">
        <v>750.4</v>
      </c>
      <c r="F1949" s="35">
        <v>41787</v>
      </c>
      <c r="G1949" s="44">
        <v>750.4</v>
      </c>
      <c r="H1949" s="243">
        <f t="shared" si="31"/>
        <v>0</v>
      </c>
      <c r="I1949" s="214" t="s">
        <v>217</v>
      </c>
    </row>
    <row r="1950" spans="1:9" x14ac:dyDescent="0.25">
      <c r="A1950" s="216">
        <v>41786</v>
      </c>
      <c r="B1950" s="212" t="s">
        <v>1430</v>
      </c>
      <c r="C1950" s="253" t="s">
        <v>3213</v>
      </c>
      <c r="D1950" s="214" t="s">
        <v>89</v>
      </c>
      <c r="E1950" s="235">
        <v>28783.200000000001</v>
      </c>
      <c r="F1950" s="38" t="s">
        <v>3366</v>
      </c>
      <c r="G1950" s="44">
        <v>28783.200000000001</v>
      </c>
      <c r="H1950" s="243">
        <f t="shared" si="31"/>
        <v>0</v>
      </c>
      <c r="I1950" s="214" t="s">
        <v>12</v>
      </c>
    </row>
    <row r="1951" spans="1:9" x14ac:dyDescent="0.25">
      <c r="A1951" s="216">
        <v>41786</v>
      </c>
      <c r="B1951" s="212" t="s">
        <v>1431</v>
      </c>
      <c r="C1951" s="253" t="s">
        <v>3213</v>
      </c>
      <c r="D1951" s="214" t="s">
        <v>3367</v>
      </c>
      <c r="E1951" s="235">
        <v>1172.5</v>
      </c>
      <c r="F1951" s="35">
        <v>41787</v>
      </c>
      <c r="G1951" s="44">
        <v>1172.5</v>
      </c>
      <c r="H1951" s="243">
        <f t="shared" si="31"/>
        <v>0</v>
      </c>
      <c r="I1951" s="214" t="s">
        <v>65</v>
      </c>
    </row>
    <row r="1952" spans="1:9" x14ac:dyDescent="0.25">
      <c r="A1952" s="216">
        <v>41786</v>
      </c>
      <c r="B1952" s="212" t="s">
        <v>1432</v>
      </c>
      <c r="C1952" s="253" t="s">
        <v>3213</v>
      </c>
      <c r="D1952" s="214" t="s">
        <v>133</v>
      </c>
      <c r="E1952" s="235">
        <v>49781.2</v>
      </c>
      <c r="F1952" s="47" t="s">
        <v>3368</v>
      </c>
      <c r="G1952" s="44">
        <v>49781.2</v>
      </c>
      <c r="H1952" s="243">
        <f t="shared" si="31"/>
        <v>0</v>
      </c>
      <c r="I1952" s="214"/>
    </row>
    <row r="1953" spans="1:9" x14ac:dyDescent="0.25">
      <c r="A1953" s="216">
        <v>41786</v>
      </c>
      <c r="B1953" s="212" t="s">
        <v>1433</v>
      </c>
      <c r="C1953" s="253" t="s">
        <v>3213</v>
      </c>
      <c r="D1953" s="214" t="s">
        <v>68</v>
      </c>
      <c r="E1953" s="235">
        <v>1989</v>
      </c>
      <c r="F1953" s="35">
        <v>41787</v>
      </c>
      <c r="G1953" s="44">
        <v>1989</v>
      </c>
      <c r="H1953" s="243">
        <f t="shared" si="31"/>
        <v>0</v>
      </c>
      <c r="I1953" s="214" t="s">
        <v>65</v>
      </c>
    </row>
    <row r="1954" spans="1:9" x14ac:dyDescent="0.25">
      <c r="A1954" s="216">
        <v>41786</v>
      </c>
      <c r="B1954" s="212" t="s">
        <v>1434</v>
      </c>
      <c r="C1954" s="253" t="s">
        <v>3213</v>
      </c>
      <c r="D1954" s="214" t="s">
        <v>3318</v>
      </c>
      <c r="E1954" s="235">
        <v>5865</v>
      </c>
      <c r="F1954" s="35">
        <v>41787</v>
      </c>
      <c r="G1954" s="44">
        <v>5865</v>
      </c>
      <c r="H1954" s="243">
        <f t="shared" si="31"/>
        <v>0</v>
      </c>
      <c r="I1954" s="214" t="s">
        <v>65</v>
      </c>
    </row>
    <row r="1955" spans="1:9" x14ac:dyDescent="0.25">
      <c r="A1955" s="216">
        <v>41786</v>
      </c>
      <c r="B1955" s="212" t="s">
        <v>1435</v>
      </c>
      <c r="C1955" s="253" t="s">
        <v>3213</v>
      </c>
      <c r="D1955" s="214" t="s">
        <v>2961</v>
      </c>
      <c r="E1955" s="235">
        <v>30062.1</v>
      </c>
      <c r="F1955" s="35">
        <v>41787</v>
      </c>
      <c r="G1955" s="44">
        <v>30062.1</v>
      </c>
      <c r="H1955" s="243">
        <f t="shared" si="31"/>
        <v>0</v>
      </c>
      <c r="I1955" s="214" t="s">
        <v>65</v>
      </c>
    </row>
    <row r="1956" spans="1:9" x14ac:dyDescent="0.25">
      <c r="A1956" s="216">
        <v>41786</v>
      </c>
      <c r="B1956" s="212" t="s">
        <v>1436</v>
      </c>
      <c r="C1956" s="253" t="s">
        <v>3213</v>
      </c>
      <c r="D1956" s="214" t="s">
        <v>147</v>
      </c>
      <c r="E1956" s="235">
        <v>17166.599999999999</v>
      </c>
      <c r="F1956" s="35">
        <v>41787</v>
      </c>
      <c r="G1956" s="44">
        <v>17166.599999999999</v>
      </c>
      <c r="H1956" s="243">
        <f t="shared" si="31"/>
        <v>0</v>
      </c>
      <c r="I1956" s="214" t="s">
        <v>21</v>
      </c>
    </row>
    <row r="1957" spans="1:9" x14ac:dyDescent="0.25">
      <c r="A1957" s="216">
        <v>41786</v>
      </c>
      <c r="B1957" s="212" t="s">
        <v>1437</v>
      </c>
      <c r="C1957" s="253" t="s">
        <v>3213</v>
      </c>
      <c r="D1957" s="214" t="s">
        <v>39</v>
      </c>
      <c r="E1957" s="235">
        <v>1900</v>
      </c>
      <c r="F1957" s="247" t="s">
        <v>3792</v>
      </c>
      <c r="G1957" s="245">
        <v>1900</v>
      </c>
      <c r="H1957" s="243">
        <f t="shared" si="31"/>
        <v>0</v>
      </c>
      <c r="I1957" s="214"/>
    </row>
    <row r="1958" spans="1:9" x14ac:dyDescent="0.25">
      <c r="A1958" s="216">
        <v>41786</v>
      </c>
      <c r="B1958" s="212" t="s">
        <v>1439</v>
      </c>
      <c r="C1958" s="253" t="s">
        <v>3213</v>
      </c>
      <c r="D1958" s="214" t="s">
        <v>106</v>
      </c>
      <c r="E1958" s="235">
        <v>31530</v>
      </c>
      <c r="F1958" s="38">
        <v>41795</v>
      </c>
      <c r="G1958" s="245">
        <v>31530</v>
      </c>
      <c r="H1958" s="243">
        <f t="shared" si="31"/>
        <v>0</v>
      </c>
      <c r="I1958" s="214" t="s">
        <v>30</v>
      </c>
    </row>
    <row r="1959" spans="1:9" x14ac:dyDescent="0.25">
      <c r="A1959" s="216">
        <v>41786</v>
      </c>
      <c r="B1959" s="212" t="s">
        <v>1440</v>
      </c>
      <c r="C1959" s="253" t="s">
        <v>3213</v>
      </c>
      <c r="D1959" s="214" t="s">
        <v>14</v>
      </c>
      <c r="E1959" s="235">
        <v>6360</v>
      </c>
      <c r="F1959" s="35">
        <v>41787</v>
      </c>
      <c r="G1959" s="44">
        <v>6360</v>
      </c>
      <c r="H1959" s="243">
        <f t="shared" si="31"/>
        <v>0</v>
      </c>
      <c r="I1959" s="214" t="s">
        <v>27</v>
      </c>
    </row>
    <row r="1960" spans="1:9" x14ac:dyDescent="0.25">
      <c r="A1960" s="216">
        <v>41787</v>
      </c>
      <c r="B1960" s="212" t="s">
        <v>1441</v>
      </c>
      <c r="C1960" s="253" t="s">
        <v>3213</v>
      </c>
      <c r="D1960" s="214" t="s">
        <v>269</v>
      </c>
      <c r="E1960" s="235">
        <v>11456.3</v>
      </c>
      <c r="F1960" s="35">
        <v>41787</v>
      </c>
      <c r="G1960" s="44">
        <v>11456.3</v>
      </c>
      <c r="H1960" s="243">
        <f t="shared" si="31"/>
        <v>0</v>
      </c>
      <c r="I1960" s="214"/>
    </row>
    <row r="1961" spans="1:9" x14ac:dyDescent="0.25">
      <c r="A1961" s="216"/>
      <c r="B1961" s="212" t="s">
        <v>1442</v>
      </c>
      <c r="C1961" s="253" t="s">
        <v>3213</v>
      </c>
      <c r="D1961" s="214" t="s">
        <v>269</v>
      </c>
      <c r="E1961" s="235">
        <v>2084.5</v>
      </c>
      <c r="F1961" s="35">
        <v>41787</v>
      </c>
      <c r="G1961" s="44">
        <v>2084.5</v>
      </c>
      <c r="H1961" s="243">
        <f t="shared" si="31"/>
        <v>0</v>
      </c>
      <c r="I1961" s="58"/>
    </row>
    <row r="1962" spans="1:9" x14ac:dyDescent="0.25">
      <c r="A1962" s="216"/>
      <c r="B1962" s="212" t="s">
        <v>1443</v>
      </c>
      <c r="C1962" s="253" t="s">
        <v>3213</v>
      </c>
      <c r="D1962" s="214" t="s">
        <v>16</v>
      </c>
      <c r="E1962" s="235">
        <v>380723.5</v>
      </c>
      <c r="F1962" s="38">
        <v>41816</v>
      </c>
      <c r="G1962" s="245">
        <v>380723.5</v>
      </c>
      <c r="H1962" s="243">
        <f t="shared" si="31"/>
        <v>0</v>
      </c>
      <c r="I1962" s="214"/>
    </row>
    <row r="1963" spans="1:9" x14ac:dyDescent="0.25">
      <c r="A1963" s="216"/>
      <c r="B1963" s="212" t="s">
        <v>1444</v>
      </c>
      <c r="C1963" s="253" t="s">
        <v>3213</v>
      </c>
      <c r="D1963" s="214" t="s">
        <v>8</v>
      </c>
      <c r="E1963" s="235">
        <v>266</v>
      </c>
      <c r="F1963" s="35">
        <v>41787</v>
      </c>
      <c r="G1963" s="44">
        <v>266</v>
      </c>
      <c r="H1963" s="243">
        <f t="shared" si="31"/>
        <v>0</v>
      </c>
      <c r="I1963" s="214"/>
    </row>
    <row r="1964" spans="1:9" x14ac:dyDescent="0.25">
      <c r="A1964" s="216"/>
      <c r="B1964" s="212" t="s">
        <v>1445</v>
      </c>
      <c r="C1964" s="253" t="s">
        <v>3213</v>
      </c>
      <c r="D1964" s="214" t="s">
        <v>123</v>
      </c>
      <c r="E1964" s="235">
        <v>7378</v>
      </c>
      <c r="F1964" s="35">
        <v>41788</v>
      </c>
      <c r="G1964" s="44">
        <v>7378</v>
      </c>
      <c r="H1964" s="243">
        <f t="shared" si="31"/>
        <v>0</v>
      </c>
      <c r="I1964" s="214"/>
    </row>
    <row r="1965" spans="1:9" x14ac:dyDescent="0.25">
      <c r="A1965" s="216"/>
      <c r="B1965" s="212" t="s">
        <v>1446</v>
      </c>
      <c r="C1965" s="253" t="s">
        <v>3213</v>
      </c>
      <c r="D1965" s="214" t="s">
        <v>8</v>
      </c>
      <c r="E1965" s="235">
        <v>2688</v>
      </c>
      <c r="F1965" s="35">
        <v>41787</v>
      </c>
      <c r="G1965" s="44">
        <v>2688</v>
      </c>
      <c r="H1965" s="243">
        <f t="shared" si="31"/>
        <v>0</v>
      </c>
      <c r="I1965" s="214"/>
    </row>
    <row r="1966" spans="1:9" x14ac:dyDescent="0.25">
      <c r="A1966" s="216"/>
      <c r="B1966" s="212" t="s">
        <v>1448</v>
      </c>
      <c r="C1966" s="253" t="s">
        <v>3213</v>
      </c>
      <c r="D1966" s="214" t="s">
        <v>152</v>
      </c>
      <c r="E1966" s="235">
        <v>14475</v>
      </c>
      <c r="F1966" s="35">
        <v>41787</v>
      </c>
      <c r="G1966" s="44">
        <v>14475</v>
      </c>
      <c r="H1966" s="243">
        <f t="shared" si="31"/>
        <v>0</v>
      </c>
      <c r="I1966" s="214"/>
    </row>
    <row r="1967" spans="1:9" x14ac:dyDescent="0.25">
      <c r="A1967" s="216"/>
      <c r="B1967" s="212" t="s">
        <v>1449</v>
      </c>
      <c r="C1967" s="253" t="s">
        <v>3213</v>
      </c>
      <c r="D1967" s="214" t="s">
        <v>116</v>
      </c>
      <c r="E1967" s="235">
        <v>6090.5</v>
      </c>
      <c r="F1967" s="35">
        <v>41787</v>
      </c>
      <c r="G1967" s="44">
        <v>6090.5</v>
      </c>
      <c r="H1967" s="243">
        <f t="shared" si="31"/>
        <v>0</v>
      </c>
      <c r="I1967" s="214"/>
    </row>
    <row r="1968" spans="1:9" x14ac:dyDescent="0.25">
      <c r="A1968" s="216"/>
      <c r="B1968" s="212" t="s">
        <v>1450</v>
      </c>
      <c r="C1968" s="253" t="s">
        <v>3213</v>
      </c>
      <c r="D1968" s="214" t="s">
        <v>3121</v>
      </c>
      <c r="E1968" s="235">
        <v>11051.5</v>
      </c>
      <c r="F1968" s="47" t="s">
        <v>3369</v>
      </c>
      <c r="G1968" s="44">
        <v>11051.5</v>
      </c>
      <c r="H1968" s="243">
        <f t="shared" si="31"/>
        <v>0</v>
      </c>
      <c r="I1968" s="214" t="s">
        <v>3370</v>
      </c>
    </row>
    <row r="1969" spans="1:9" x14ac:dyDescent="0.25">
      <c r="A1969" s="216"/>
      <c r="B1969" s="212" t="s">
        <v>1451</v>
      </c>
      <c r="C1969" s="253" t="s">
        <v>3213</v>
      </c>
      <c r="D1969" s="214" t="s">
        <v>2523</v>
      </c>
      <c r="E1969" s="235">
        <v>3695</v>
      </c>
      <c r="F1969" s="35">
        <v>41787</v>
      </c>
      <c r="G1969" s="44">
        <v>3695</v>
      </c>
      <c r="H1969" s="243">
        <f t="shared" si="31"/>
        <v>0</v>
      </c>
      <c r="I1969" s="214" t="s">
        <v>2427</v>
      </c>
    </row>
    <row r="1970" spans="1:9" x14ac:dyDescent="0.25">
      <c r="A1970" s="211"/>
      <c r="B1970" s="212" t="s">
        <v>1452</v>
      </c>
      <c r="C1970" s="253" t="s">
        <v>3213</v>
      </c>
      <c r="D1970" s="214" t="s">
        <v>64</v>
      </c>
      <c r="E1970" s="235">
        <v>4720.5</v>
      </c>
      <c r="F1970" s="35">
        <v>41787</v>
      </c>
      <c r="G1970" s="44">
        <v>4720.5</v>
      </c>
      <c r="H1970" s="243">
        <f t="shared" si="31"/>
        <v>0</v>
      </c>
      <c r="I1970" s="214" t="s">
        <v>2427</v>
      </c>
    </row>
    <row r="1971" spans="1:9" x14ac:dyDescent="0.25">
      <c r="A1971" s="216"/>
      <c r="B1971" s="212" t="s">
        <v>1453</v>
      </c>
      <c r="C1971" s="253" t="s">
        <v>3213</v>
      </c>
      <c r="D1971" s="214" t="s">
        <v>3371</v>
      </c>
      <c r="E1971" s="235">
        <v>2080</v>
      </c>
      <c r="F1971" s="35">
        <v>41787</v>
      </c>
      <c r="G1971" s="44">
        <v>2080</v>
      </c>
      <c r="H1971" s="243">
        <f t="shared" si="31"/>
        <v>0</v>
      </c>
      <c r="I1971" s="214" t="s">
        <v>2427</v>
      </c>
    </row>
    <row r="1972" spans="1:9" x14ac:dyDescent="0.25">
      <c r="A1972" s="216"/>
      <c r="B1972" s="212" t="s">
        <v>1455</v>
      </c>
      <c r="C1972" s="253" t="s">
        <v>3213</v>
      </c>
      <c r="D1972" s="214" t="s">
        <v>55</v>
      </c>
      <c r="E1972" s="235">
        <v>5724</v>
      </c>
      <c r="F1972" s="35">
        <v>41787</v>
      </c>
      <c r="G1972" s="44">
        <v>5724</v>
      </c>
      <c r="H1972" s="243">
        <f t="shared" si="31"/>
        <v>0</v>
      </c>
      <c r="I1972" s="214"/>
    </row>
    <row r="1973" spans="1:9" x14ac:dyDescent="0.25">
      <c r="A1973" s="216"/>
      <c r="B1973" s="212" t="s">
        <v>1457</v>
      </c>
      <c r="C1973" s="253" t="s">
        <v>3213</v>
      </c>
      <c r="D1973" s="214" t="s">
        <v>68</v>
      </c>
      <c r="E1973" s="235">
        <v>2312</v>
      </c>
      <c r="F1973" s="35">
        <v>41787</v>
      </c>
      <c r="G1973" s="44">
        <v>2312</v>
      </c>
      <c r="H1973" s="243">
        <f t="shared" si="31"/>
        <v>0</v>
      </c>
      <c r="I1973" s="214" t="s">
        <v>2427</v>
      </c>
    </row>
    <row r="1974" spans="1:9" x14ac:dyDescent="0.25">
      <c r="A1974" s="216"/>
      <c r="B1974" s="212" t="s">
        <v>1458</v>
      </c>
      <c r="C1974" s="253" t="s">
        <v>3213</v>
      </c>
      <c r="D1974" s="214" t="s">
        <v>14</v>
      </c>
      <c r="E1974" s="235">
        <v>3494</v>
      </c>
      <c r="F1974" s="35">
        <v>41787</v>
      </c>
      <c r="G1974" s="44">
        <v>3494</v>
      </c>
      <c r="H1974" s="243">
        <f t="shared" si="31"/>
        <v>0</v>
      </c>
      <c r="I1974" s="214"/>
    </row>
    <row r="1975" spans="1:9" x14ac:dyDescent="0.25">
      <c r="A1975" s="216"/>
      <c r="B1975" s="212" t="s">
        <v>1459</v>
      </c>
      <c r="C1975" s="253" t="s">
        <v>3213</v>
      </c>
      <c r="D1975" s="214" t="s">
        <v>136</v>
      </c>
      <c r="E1975" s="235">
        <v>448.5</v>
      </c>
      <c r="F1975" s="35">
        <v>41787</v>
      </c>
      <c r="G1975" s="44">
        <v>448.5</v>
      </c>
      <c r="H1975" s="243">
        <f t="shared" si="31"/>
        <v>0</v>
      </c>
      <c r="I1975" s="214"/>
    </row>
    <row r="1976" spans="1:9" x14ac:dyDescent="0.25">
      <c r="A1976" s="216"/>
      <c r="B1976" s="212" t="s">
        <v>1460</v>
      </c>
      <c r="C1976" s="253" t="s">
        <v>3213</v>
      </c>
      <c r="D1976" s="214" t="s">
        <v>3372</v>
      </c>
      <c r="E1976" s="235">
        <v>1788</v>
      </c>
      <c r="F1976" s="35">
        <v>41787</v>
      </c>
      <c r="G1976" s="44">
        <v>1788</v>
      </c>
      <c r="H1976" s="243">
        <f t="shared" si="31"/>
        <v>0</v>
      </c>
      <c r="I1976" s="214" t="s">
        <v>12</v>
      </c>
    </row>
    <row r="1977" spans="1:9" x14ac:dyDescent="0.25">
      <c r="A1977" s="216"/>
      <c r="B1977" s="212" t="s">
        <v>1461</v>
      </c>
      <c r="C1977" s="253" t="s">
        <v>3213</v>
      </c>
      <c r="D1977" s="214" t="s">
        <v>260</v>
      </c>
      <c r="E1977" s="235">
        <v>276</v>
      </c>
      <c r="F1977" s="35">
        <v>41788</v>
      </c>
      <c r="G1977" s="44">
        <v>276</v>
      </c>
      <c r="H1977" s="243">
        <f t="shared" si="31"/>
        <v>0</v>
      </c>
      <c r="I1977" s="214" t="s">
        <v>30</v>
      </c>
    </row>
    <row r="1978" spans="1:9" x14ac:dyDescent="0.25">
      <c r="A1978" s="216"/>
      <c r="B1978" s="212" t="s">
        <v>1462</v>
      </c>
      <c r="C1978" s="253" t="s">
        <v>3213</v>
      </c>
      <c r="D1978" s="214" t="s">
        <v>2413</v>
      </c>
      <c r="E1978" s="235">
        <v>1681</v>
      </c>
      <c r="F1978" s="35">
        <v>41788</v>
      </c>
      <c r="G1978" s="56">
        <v>1681</v>
      </c>
      <c r="H1978" s="243">
        <f t="shared" si="31"/>
        <v>0</v>
      </c>
      <c r="I1978" s="214" t="s">
        <v>30</v>
      </c>
    </row>
    <row r="1979" spans="1:9" x14ac:dyDescent="0.25">
      <c r="A1979" s="216"/>
      <c r="B1979" s="212" t="s">
        <v>1463</v>
      </c>
      <c r="C1979" s="253" t="s">
        <v>3213</v>
      </c>
      <c r="D1979" s="214" t="s">
        <v>206</v>
      </c>
      <c r="E1979" s="235">
        <v>777</v>
      </c>
      <c r="F1979" s="35">
        <v>41788</v>
      </c>
      <c r="G1979" s="56">
        <v>777</v>
      </c>
      <c r="H1979" s="243">
        <f t="shared" si="31"/>
        <v>0</v>
      </c>
      <c r="I1979" s="214" t="s">
        <v>30</v>
      </c>
    </row>
    <row r="1980" spans="1:9" x14ac:dyDescent="0.25">
      <c r="A1980" s="216"/>
      <c r="B1980" s="212" t="s">
        <v>1464</v>
      </c>
      <c r="C1980" s="253" t="s">
        <v>3213</v>
      </c>
      <c r="D1980" s="214" t="s">
        <v>29</v>
      </c>
      <c r="E1980" s="235">
        <v>4600</v>
      </c>
      <c r="F1980" s="35">
        <v>41788</v>
      </c>
      <c r="G1980" s="56">
        <v>4600</v>
      </c>
      <c r="H1980" s="243">
        <f t="shared" si="31"/>
        <v>0</v>
      </c>
      <c r="I1980" s="214" t="s">
        <v>30</v>
      </c>
    </row>
    <row r="1981" spans="1:9" x14ac:dyDescent="0.25">
      <c r="A1981" s="216"/>
      <c r="B1981" s="212" t="s">
        <v>1465</v>
      </c>
      <c r="C1981" s="253" t="s">
        <v>3213</v>
      </c>
      <c r="D1981" s="214" t="s">
        <v>47</v>
      </c>
      <c r="E1981" s="235">
        <v>3379</v>
      </c>
      <c r="F1981" s="35">
        <v>41788</v>
      </c>
      <c r="G1981" s="56">
        <v>3379</v>
      </c>
      <c r="H1981" s="243">
        <f t="shared" si="31"/>
        <v>0</v>
      </c>
      <c r="I1981" s="214" t="s">
        <v>30</v>
      </c>
    </row>
    <row r="1982" spans="1:9" x14ac:dyDescent="0.25">
      <c r="A1982" s="216"/>
      <c r="B1982" s="212" t="s">
        <v>1467</v>
      </c>
      <c r="C1982" s="253" t="s">
        <v>3213</v>
      </c>
      <c r="D1982" s="214" t="s">
        <v>62</v>
      </c>
      <c r="E1982" s="235">
        <v>20185</v>
      </c>
      <c r="F1982" s="39" t="s">
        <v>3373</v>
      </c>
      <c r="G1982" s="44">
        <v>20185</v>
      </c>
      <c r="H1982" s="243">
        <f t="shared" si="31"/>
        <v>0</v>
      </c>
      <c r="I1982" s="214"/>
    </row>
    <row r="1983" spans="1:9" x14ac:dyDescent="0.25">
      <c r="A1983" s="216"/>
      <c r="B1983" s="212" t="s">
        <v>1469</v>
      </c>
      <c r="C1983" s="253" t="s">
        <v>3213</v>
      </c>
      <c r="D1983" s="214" t="s">
        <v>34</v>
      </c>
      <c r="E1983" s="235">
        <v>2162</v>
      </c>
      <c r="F1983" s="35">
        <v>41788</v>
      </c>
      <c r="G1983" s="56">
        <v>2162</v>
      </c>
      <c r="H1983" s="243">
        <f t="shared" si="31"/>
        <v>0</v>
      </c>
      <c r="I1983" s="214" t="s">
        <v>30</v>
      </c>
    </row>
    <row r="1984" spans="1:9" x14ac:dyDescent="0.25">
      <c r="A1984" s="216"/>
      <c r="B1984" s="212" t="s">
        <v>1470</v>
      </c>
      <c r="C1984" s="253" t="s">
        <v>3213</v>
      </c>
      <c r="D1984" s="214" t="s">
        <v>34</v>
      </c>
      <c r="E1984" s="235">
        <v>613</v>
      </c>
      <c r="F1984" s="35">
        <v>41788</v>
      </c>
      <c r="G1984" s="56">
        <v>613</v>
      </c>
      <c r="H1984" s="243">
        <f t="shared" si="31"/>
        <v>0</v>
      </c>
      <c r="I1984" s="214" t="s">
        <v>30</v>
      </c>
    </row>
    <row r="1985" spans="1:9" x14ac:dyDescent="0.25">
      <c r="A1985" s="216"/>
      <c r="B1985" s="212" t="s">
        <v>1471</v>
      </c>
      <c r="C1985" s="253" t="s">
        <v>3213</v>
      </c>
      <c r="D1985" s="214" t="s">
        <v>32</v>
      </c>
      <c r="E1985" s="235">
        <v>6001</v>
      </c>
      <c r="F1985" s="35">
        <v>41788</v>
      </c>
      <c r="G1985" s="56">
        <v>6001</v>
      </c>
      <c r="H1985" s="243">
        <f t="shared" si="31"/>
        <v>0</v>
      </c>
      <c r="I1985" s="214" t="s">
        <v>30</v>
      </c>
    </row>
    <row r="1986" spans="1:9" x14ac:dyDescent="0.25">
      <c r="A1986" s="216"/>
      <c r="B1986" s="212" t="s">
        <v>1472</v>
      </c>
      <c r="C1986" s="253" t="s">
        <v>3213</v>
      </c>
      <c r="D1986" s="214" t="s">
        <v>250</v>
      </c>
      <c r="E1986" s="235">
        <v>7488</v>
      </c>
      <c r="F1986" s="35">
        <v>41788</v>
      </c>
      <c r="G1986" s="56">
        <v>7488</v>
      </c>
      <c r="H1986" s="243">
        <f t="shared" si="31"/>
        <v>0</v>
      </c>
      <c r="I1986" s="214" t="s">
        <v>30</v>
      </c>
    </row>
    <row r="1987" spans="1:9" x14ac:dyDescent="0.25">
      <c r="A1987" s="216"/>
      <c r="B1987" s="212" t="s">
        <v>1473</v>
      </c>
      <c r="C1987" s="253" t="s">
        <v>3213</v>
      </c>
      <c r="D1987" s="214" t="s">
        <v>22</v>
      </c>
      <c r="E1987" s="235">
        <v>5948</v>
      </c>
      <c r="F1987" s="38" t="s">
        <v>3374</v>
      </c>
      <c r="G1987" s="44">
        <v>5948</v>
      </c>
      <c r="H1987" s="243">
        <f t="shared" si="31"/>
        <v>0</v>
      </c>
      <c r="I1987" s="214"/>
    </row>
    <row r="1988" spans="1:9" x14ac:dyDescent="0.25">
      <c r="A1988" s="216"/>
      <c r="B1988" s="212" t="s">
        <v>1474</v>
      </c>
      <c r="C1988" s="253" t="s">
        <v>3213</v>
      </c>
      <c r="D1988" s="214" t="s">
        <v>144</v>
      </c>
      <c r="E1988" s="235">
        <v>3385.5</v>
      </c>
      <c r="F1988" s="35">
        <v>41787</v>
      </c>
      <c r="G1988" s="44">
        <v>3385.5</v>
      </c>
      <c r="H1988" s="243">
        <f t="shared" si="31"/>
        <v>0</v>
      </c>
      <c r="I1988" s="214" t="s">
        <v>12</v>
      </c>
    </row>
    <row r="1989" spans="1:9" x14ac:dyDescent="0.25">
      <c r="A1989" s="216"/>
      <c r="B1989" s="212" t="s">
        <v>1475</v>
      </c>
      <c r="C1989" s="253" t="s">
        <v>3213</v>
      </c>
      <c r="D1989" s="214" t="s">
        <v>66</v>
      </c>
      <c r="E1989" s="235">
        <v>1632</v>
      </c>
      <c r="F1989" s="35">
        <v>41787</v>
      </c>
      <c r="G1989" s="44">
        <v>1632</v>
      </c>
      <c r="H1989" s="243">
        <f t="shared" si="31"/>
        <v>0</v>
      </c>
      <c r="I1989" s="214" t="s">
        <v>12</v>
      </c>
    </row>
    <row r="1990" spans="1:9" x14ac:dyDescent="0.25">
      <c r="A1990" s="216"/>
      <c r="B1990" s="212" t="s">
        <v>1476</v>
      </c>
      <c r="C1990" s="253" t="s">
        <v>3213</v>
      </c>
      <c r="D1990" s="214" t="s">
        <v>956</v>
      </c>
      <c r="E1990" s="235">
        <v>4395</v>
      </c>
      <c r="F1990" s="39" t="s">
        <v>3375</v>
      </c>
      <c r="G1990" s="44">
        <v>4395</v>
      </c>
      <c r="H1990" s="243">
        <f t="shared" si="31"/>
        <v>0</v>
      </c>
      <c r="I1990" s="214" t="s">
        <v>12</v>
      </c>
    </row>
    <row r="1991" spans="1:9" x14ac:dyDescent="0.25">
      <c r="A1991" s="216"/>
      <c r="B1991" s="212" t="s">
        <v>1477</v>
      </c>
      <c r="C1991" s="253" t="s">
        <v>3213</v>
      </c>
      <c r="D1991" s="214" t="s">
        <v>54</v>
      </c>
      <c r="E1991" s="235">
        <v>31158</v>
      </c>
      <c r="F1991" s="35">
        <v>41787</v>
      </c>
      <c r="G1991" s="44">
        <v>31158</v>
      </c>
      <c r="H1991" s="243">
        <f t="shared" ref="H1991:H2054" si="32">E1991-G1991</f>
        <v>0</v>
      </c>
      <c r="I1991" s="214"/>
    </row>
    <row r="1992" spans="1:9" x14ac:dyDescent="0.25">
      <c r="A1992" s="216"/>
      <c r="B1992" s="212" t="s">
        <v>1479</v>
      </c>
      <c r="C1992" s="253" t="s">
        <v>3213</v>
      </c>
      <c r="D1992" s="214" t="s">
        <v>1782</v>
      </c>
      <c r="E1992" s="235">
        <v>828</v>
      </c>
      <c r="F1992" s="35">
        <v>41788</v>
      </c>
      <c r="G1992" s="44">
        <v>828</v>
      </c>
      <c r="H1992" s="243">
        <f t="shared" si="32"/>
        <v>0</v>
      </c>
      <c r="I1992" s="214" t="s">
        <v>30</v>
      </c>
    </row>
    <row r="1993" spans="1:9" x14ac:dyDescent="0.25">
      <c r="A1993" s="216"/>
      <c r="B1993" s="212" t="s">
        <v>1481</v>
      </c>
      <c r="C1993" s="253" t="s">
        <v>3213</v>
      </c>
      <c r="D1993" s="214" t="s">
        <v>1611</v>
      </c>
      <c r="E1993" s="235">
        <v>3699.5</v>
      </c>
      <c r="F1993" s="35">
        <v>41787</v>
      </c>
      <c r="G1993" s="44">
        <v>3699.5</v>
      </c>
      <c r="H1993" s="243">
        <f t="shared" si="32"/>
        <v>0</v>
      </c>
      <c r="I1993" s="214" t="s">
        <v>12</v>
      </c>
    </row>
    <row r="1994" spans="1:9" x14ac:dyDescent="0.25">
      <c r="A1994" s="216"/>
      <c r="B1994" s="212" t="s">
        <v>1482</v>
      </c>
      <c r="C1994" s="253" t="s">
        <v>3213</v>
      </c>
      <c r="D1994" s="214" t="s">
        <v>34</v>
      </c>
      <c r="E1994" s="235">
        <v>2451</v>
      </c>
      <c r="F1994" s="35">
        <v>41788</v>
      </c>
      <c r="G1994" s="44">
        <v>2451</v>
      </c>
      <c r="H1994" s="243">
        <f t="shared" si="32"/>
        <v>0</v>
      </c>
      <c r="I1994" s="214" t="s">
        <v>30</v>
      </c>
    </row>
    <row r="1995" spans="1:9" x14ac:dyDescent="0.25">
      <c r="A1995" s="216"/>
      <c r="B1995" s="212" t="s">
        <v>1483</v>
      </c>
      <c r="C1995" s="253" t="s">
        <v>3213</v>
      </c>
      <c r="D1995" s="214" t="s">
        <v>2173</v>
      </c>
      <c r="E1995" s="235">
        <v>1401</v>
      </c>
      <c r="F1995" s="35">
        <v>41788</v>
      </c>
      <c r="G1995" s="44">
        <v>1401</v>
      </c>
      <c r="H1995" s="243">
        <f t="shared" si="32"/>
        <v>0</v>
      </c>
      <c r="I1995" s="214" t="s">
        <v>30</v>
      </c>
    </row>
    <row r="1996" spans="1:9" x14ac:dyDescent="0.25">
      <c r="A1996" s="216"/>
      <c r="B1996" s="212" t="s">
        <v>1484</v>
      </c>
      <c r="C1996" s="253" t="s">
        <v>3213</v>
      </c>
      <c r="D1996" s="214" t="s">
        <v>12</v>
      </c>
      <c r="E1996" s="235">
        <v>17704</v>
      </c>
      <c r="F1996" s="35">
        <v>41787</v>
      </c>
      <c r="G1996" s="44">
        <v>17704</v>
      </c>
      <c r="H1996" s="243">
        <f t="shared" si="32"/>
        <v>0</v>
      </c>
      <c r="I1996" s="214"/>
    </row>
    <row r="1997" spans="1:9" x14ac:dyDescent="0.25">
      <c r="A1997" s="216"/>
      <c r="B1997" s="212" t="s">
        <v>1485</v>
      </c>
      <c r="C1997" s="253" t="s">
        <v>3213</v>
      </c>
      <c r="D1997" s="214" t="s">
        <v>3376</v>
      </c>
      <c r="E1997" s="235">
        <v>2525</v>
      </c>
      <c r="F1997" s="35">
        <v>41788</v>
      </c>
      <c r="G1997" s="44">
        <v>2525</v>
      </c>
      <c r="H1997" s="243">
        <f t="shared" si="32"/>
        <v>0</v>
      </c>
      <c r="I1997" s="214" t="s">
        <v>21</v>
      </c>
    </row>
    <row r="1998" spans="1:9" x14ac:dyDescent="0.25">
      <c r="A1998" s="216"/>
      <c r="B1998" s="212" t="s">
        <v>1486</v>
      </c>
      <c r="C1998" s="253" t="s">
        <v>3213</v>
      </c>
      <c r="D1998" s="214" t="s">
        <v>237</v>
      </c>
      <c r="E1998" s="235">
        <v>6865.5</v>
      </c>
      <c r="F1998" s="35">
        <v>41787</v>
      </c>
      <c r="G1998" s="44">
        <v>6865.5</v>
      </c>
      <c r="H1998" s="243">
        <f t="shared" si="32"/>
        <v>0</v>
      </c>
      <c r="I1998" s="214"/>
    </row>
    <row r="1999" spans="1:9" x14ac:dyDescent="0.25">
      <c r="A1999" s="216"/>
      <c r="B1999" s="212" t="s">
        <v>1487</v>
      </c>
      <c r="C1999" s="253" t="s">
        <v>3213</v>
      </c>
      <c r="D1999" s="214" t="s">
        <v>2604</v>
      </c>
      <c r="E1999" s="235">
        <v>18358.599999999999</v>
      </c>
      <c r="F1999" s="55" t="s">
        <v>3377</v>
      </c>
      <c r="G1999" s="44">
        <v>18358.599999999999</v>
      </c>
      <c r="H1999" s="243">
        <f t="shared" si="32"/>
        <v>0</v>
      </c>
      <c r="I1999" s="214" t="s">
        <v>217</v>
      </c>
    </row>
    <row r="2000" spans="1:9" x14ac:dyDescent="0.25">
      <c r="A2000" s="216"/>
      <c r="B2000" s="212" t="s">
        <v>1489</v>
      </c>
      <c r="C2000" s="253" t="s">
        <v>3213</v>
      </c>
      <c r="D2000" s="214" t="s">
        <v>130</v>
      </c>
      <c r="E2000" s="235">
        <v>8582</v>
      </c>
      <c r="F2000" s="35">
        <v>41788</v>
      </c>
      <c r="G2000" s="44">
        <v>8582</v>
      </c>
      <c r="H2000" s="243">
        <f t="shared" si="32"/>
        <v>0</v>
      </c>
      <c r="I2000" s="214"/>
    </row>
    <row r="2001" spans="1:9" x14ac:dyDescent="0.25">
      <c r="A2001" s="216"/>
      <c r="B2001" s="212" t="s">
        <v>1491</v>
      </c>
      <c r="C2001" s="253" t="s">
        <v>3213</v>
      </c>
      <c r="D2001" s="214" t="s">
        <v>51</v>
      </c>
      <c r="E2001" s="235">
        <v>1459</v>
      </c>
      <c r="F2001" s="35">
        <v>41787</v>
      </c>
      <c r="G2001" s="44">
        <v>1459</v>
      </c>
      <c r="H2001" s="243">
        <f t="shared" si="32"/>
        <v>0</v>
      </c>
      <c r="I2001" s="214"/>
    </row>
    <row r="2002" spans="1:9" x14ac:dyDescent="0.25">
      <c r="A2002" s="216"/>
      <c r="B2002" s="212" t="s">
        <v>1492</v>
      </c>
      <c r="C2002" s="253" t="s">
        <v>3213</v>
      </c>
      <c r="D2002" s="214" t="s">
        <v>2977</v>
      </c>
      <c r="E2002" s="235">
        <v>2460</v>
      </c>
      <c r="F2002" s="35">
        <v>41788</v>
      </c>
      <c r="G2002" s="44">
        <v>2460</v>
      </c>
      <c r="H2002" s="243">
        <f t="shared" si="32"/>
        <v>0</v>
      </c>
      <c r="I2002" s="214" t="s">
        <v>217</v>
      </c>
    </row>
    <row r="2003" spans="1:9" x14ac:dyDescent="0.25">
      <c r="A2003" s="216"/>
      <c r="B2003" s="212" t="s">
        <v>1493</v>
      </c>
      <c r="C2003" s="253" t="s">
        <v>3213</v>
      </c>
      <c r="D2003" s="214" t="s">
        <v>373</v>
      </c>
      <c r="E2003" s="235">
        <v>3161.5</v>
      </c>
      <c r="F2003" s="35">
        <v>41788</v>
      </c>
      <c r="G2003" s="44">
        <v>3161.5</v>
      </c>
      <c r="H2003" s="243">
        <f t="shared" si="32"/>
        <v>0</v>
      </c>
      <c r="I2003" s="214" t="s">
        <v>217</v>
      </c>
    </row>
    <row r="2004" spans="1:9" x14ac:dyDescent="0.25">
      <c r="A2004" s="216"/>
      <c r="B2004" s="212" t="s">
        <v>1496</v>
      </c>
      <c r="C2004" s="253" t="s">
        <v>3213</v>
      </c>
      <c r="D2004" s="214" t="s">
        <v>307</v>
      </c>
      <c r="E2004" s="235">
        <v>8913</v>
      </c>
      <c r="F2004" s="35">
        <v>41788</v>
      </c>
      <c r="G2004" s="44">
        <v>8913</v>
      </c>
      <c r="H2004" s="243">
        <f t="shared" si="32"/>
        <v>0</v>
      </c>
      <c r="I2004" s="214" t="s">
        <v>217</v>
      </c>
    </row>
    <row r="2005" spans="1:9" x14ac:dyDescent="0.25">
      <c r="A2005" s="216"/>
      <c r="B2005" s="212" t="s">
        <v>1497</v>
      </c>
      <c r="C2005" s="253" t="s">
        <v>3213</v>
      </c>
      <c r="D2005" s="214" t="s">
        <v>78</v>
      </c>
      <c r="E2005" s="235">
        <v>2493</v>
      </c>
      <c r="F2005" s="35">
        <v>41788</v>
      </c>
      <c r="G2005" s="44">
        <v>2493</v>
      </c>
      <c r="H2005" s="243">
        <f t="shared" si="32"/>
        <v>0</v>
      </c>
      <c r="I2005" s="214" t="s">
        <v>217</v>
      </c>
    </row>
    <row r="2006" spans="1:9" x14ac:dyDescent="0.25">
      <c r="A2006" s="216"/>
      <c r="B2006" s="212" t="s">
        <v>1498</v>
      </c>
      <c r="C2006" s="253" t="s">
        <v>3213</v>
      </c>
      <c r="D2006" s="214" t="s">
        <v>3378</v>
      </c>
      <c r="E2006" s="235">
        <v>2831</v>
      </c>
      <c r="F2006" s="39" t="s">
        <v>3379</v>
      </c>
      <c r="G2006" s="44">
        <v>2831</v>
      </c>
      <c r="H2006" s="243">
        <f t="shared" si="32"/>
        <v>0</v>
      </c>
      <c r="I2006" s="214"/>
    </row>
    <row r="2007" spans="1:9" x14ac:dyDescent="0.25">
      <c r="A2007" s="216"/>
      <c r="B2007" s="212" t="s">
        <v>1499</v>
      </c>
      <c r="C2007" s="253" t="s">
        <v>3213</v>
      </c>
      <c r="D2007" s="214" t="s">
        <v>8</v>
      </c>
      <c r="E2007" s="235">
        <v>2864</v>
      </c>
      <c r="F2007" s="35">
        <v>41787</v>
      </c>
      <c r="G2007" s="44">
        <v>2864</v>
      </c>
      <c r="H2007" s="243">
        <f t="shared" si="32"/>
        <v>0</v>
      </c>
      <c r="I2007" s="214"/>
    </row>
    <row r="2008" spans="1:9" x14ac:dyDescent="0.25">
      <c r="A2008" s="216"/>
      <c r="B2008" s="212" t="s">
        <v>1500</v>
      </c>
      <c r="C2008" s="253" t="s">
        <v>3213</v>
      </c>
      <c r="D2008" s="214" t="s">
        <v>299</v>
      </c>
      <c r="E2008" s="235">
        <v>5782.5</v>
      </c>
      <c r="F2008" s="35">
        <v>41787</v>
      </c>
      <c r="G2008" s="44">
        <v>5782.5</v>
      </c>
      <c r="H2008" s="243">
        <f t="shared" si="32"/>
        <v>0</v>
      </c>
      <c r="I2008" s="214"/>
    </row>
    <row r="2009" spans="1:9" x14ac:dyDescent="0.25">
      <c r="A2009" s="216"/>
      <c r="B2009" s="212" t="s">
        <v>1502</v>
      </c>
      <c r="C2009" s="253" t="s">
        <v>3213</v>
      </c>
      <c r="D2009" s="214" t="s">
        <v>245</v>
      </c>
      <c r="E2009" s="235">
        <v>25036</v>
      </c>
      <c r="F2009" s="35">
        <v>41788</v>
      </c>
      <c r="G2009" s="44">
        <v>25036</v>
      </c>
      <c r="H2009" s="243">
        <f t="shared" si="32"/>
        <v>0</v>
      </c>
      <c r="I2009" s="214" t="s">
        <v>65</v>
      </c>
    </row>
    <row r="2010" spans="1:9" x14ac:dyDescent="0.25">
      <c r="A2010" s="216"/>
      <c r="B2010" s="212" t="s">
        <v>1503</v>
      </c>
      <c r="C2010" s="253" t="s">
        <v>3213</v>
      </c>
      <c r="D2010" s="214" t="s">
        <v>163</v>
      </c>
      <c r="E2010" s="235">
        <v>772</v>
      </c>
      <c r="F2010" s="35">
        <v>41787</v>
      </c>
      <c r="G2010" s="44">
        <v>772</v>
      </c>
      <c r="H2010" s="243">
        <f t="shared" si="32"/>
        <v>0</v>
      </c>
      <c r="I2010" s="214"/>
    </row>
    <row r="2011" spans="1:9" x14ac:dyDescent="0.25">
      <c r="A2011" s="216"/>
      <c r="B2011" s="212" t="s">
        <v>1505</v>
      </c>
      <c r="C2011" s="253" t="s">
        <v>3213</v>
      </c>
      <c r="D2011" s="214" t="s">
        <v>85</v>
      </c>
      <c r="E2011" s="235">
        <v>7294.5</v>
      </c>
      <c r="F2011" s="35">
        <v>41788</v>
      </c>
      <c r="G2011" s="44">
        <v>7294.5</v>
      </c>
      <c r="H2011" s="243">
        <f t="shared" si="32"/>
        <v>0</v>
      </c>
      <c r="I2011" s="214" t="s">
        <v>65</v>
      </c>
    </row>
    <row r="2012" spans="1:9" x14ac:dyDescent="0.25">
      <c r="A2012" s="216"/>
      <c r="B2012" s="212" t="s">
        <v>1507</v>
      </c>
      <c r="C2012" s="253" t="s">
        <v>3213</v>
      </c>
      <c r="D2012" s="214" t="s">
        <v>88</v>
      </c>
      <c r="E2012" s="235">
        <v>5310.5</v>
      </c>
      <c r="F2012" s="35">
        <v>41788</v>
      </c>
      <c r="G2012" s="44">
        <v>5310.5</v>
      </c>
      <c r="H2012" s="243">
        <f t="shared" si="32"/>
        <v>0</v>
      </c>
      <c r="I2012" s="214" t="s">
        <v>65</v>
      </c>
    </row>
    <row r="2013" spans="1:9" x14ac:dyDescent="0.25">
      <c r="A2013" s="216"/>
      <c r="B2013" s="212" t="s">
        <v>1508</v>
      </c>
      <c r="C2013" s="253" t="s">
        <v>3213</v>
      </c>
      <c r="D2013" s="214" t="s">
        <v>149</v>
      </c>
      <c r="E2013" s="235">
        <v>21258.5</v>
      </c>
      <c r="F2013" s="47" t="s">
        <v>3380</v>
      </c>
      <c r="G2013" s="44">
        <v>21258.5</v>
      </c>
      <c r="H2013" s="243">
        <f t="shared" si="32"/>
        <v>0</v>
      </c>
      <c r="I2013" s="214" t="s">
        <v>27</v>
      </c>
    </row>
    <row r="2014" spans="1:9" x14ac:dyDescent="0.25">
      <c r="A2014" s="216"/>
      <c r="B2014" s="212" t="s">
        <v>1510</v>
      </c>
      <c r="C2014" s="253" t="s">
        <v>3213</v>
      </c>
      <c r="D2014" s="214" t="s">
        <v>92</v>
      </c>
      <c r="E2014" s="235">
        <v>4700</v>
      </c>
      <c r="F2014" s="35">
        <v>41788</v>
      </c>
      <c r="G2014" s="44">
        <v>4700</v>
      </c>
      <c r="H2014" s="243">
        <f t="shared" si="32"/>
        <v>0</v>
      </c>
      <c r="I2014" s="214" t="s">
        <v>65</v>
      </c>
    </row>
    <row r="2015" spans="1:9" x14ac:dyDescent="0.25">
      <c r="A2015" s="216"/>
      <c r="B2015" s="212" t="s">
        <v>1512</v>
      </c>
      <c r="C2015" s="253" t="s">
        <v>3213</v>
      </c>
      <c r="D2015" s="214" t="s">
        <v>18</v>
      </c>
      <c r="E2015" s="235">
        <v>2567.5</v>
      </c>
      <c r="F2015" s="35">
        <v>41787</v>
      </c>
      <c r="G2015" s="44">
        <v>2567.5</v>
      </c>
      <c r="H2015" s="243">
        <f t="shared" si="32"/>
        <v>0</v>
      </c>
      <c r="I2015" s="214"/>
    </row>
    <row r="2016" spans="1:9" x14ac:dyDescent="0.25">
      <c r="A2016" s="216"/>
      <c r="B2016" s="212" t="s">
        <v>1513</v>
      </c>
      <c r="C2016" s="253" t="s">
        <v>3213</v>
      </c>
      <c r="D2016" s="214" t="s">
        <v>60</v>
      </c>
      <c r="E2016" s="235">
        <v>4476</v>
      </c>
      <c r="F2016" s="247" t="s">
        <v>3381</v>
      </c>
      <c r="G2016" s="245">
        <v>4476</v>
      </c>
      <c r="H2016" s="243">
        <f t="shared" si="32"/>
        <v>0</v>
      </c>
      <c r="I2016" s="214"/>
    </row>
    <row r="2017" spans="1:9" x14ac:dyDescent="0.25">
      <c r="A2017" s="216"/>
      <c r="B2017" s="212" t="s">
        <v>1514</v>
      </c>
      <c r="C2017" s="253" t="s">
        <v>3213</v>
      </c>
      <c r="D2017" s="214" t="s">
        <v>133</v>
      </c>
      <c r="E2017" s="235">
        <v>22977</v>
      </c>
      <c r="F2017" s="35">
        <v>41787</v>
      </c>
      <c r="G2017" s="44">
        <v>22977</v>
      </c>
      <c r="H2017" s="243">
        <f t="shared" si="32"/>
        <v>0</v>
      </c>
      <c r="I2017" s="214"/>
    </row>
    <row r="2018" spans="1:9" x14ac:dyDescent="0.25">
      <c r="A2018" s="216"/>
      <c r="B2018" s="212" t="s">
        <v>1515</v>
      </c>
      <c r="C2018" s="253" t="s">
        <v>3213</v>
      </c>
      <c r="D2018" s="214" t="s">
        <v>133</v>
      </c>
      <c r="E2018" s="235">
        <v>7157.5</v>
      </c>
      <c r="F2018" s="35">
        <v>41787</v>
      </c>
      <c r="G2018" s="44">
        <v>7157.5</v>
      </c>
      <c r="H2018" s="243">
        <f t="shared" si="32"/>
        <v>0</v>
      </c>
      <c r="I2018" s="214"/>
    </row>
    <row r="2019" spans="1:9" x14ac:dyDescent="0.25">
      <c r="A2019" s="216"/>
      <c r="B2019" s="212" t="s">
        <v>1516</v>
      </c>
      <c r="C2019" s="253" t="s">
        <v>3213</v>
      </c>
      <c r="D2019" s="214" t="s">
        <v>79</v>
      </c>
      <c r="E2019" s="235">
        <v>19437.5</v>
      </c>
      <c r="F2019" s="38">
        <v>41799</v>
      </c>
      <c r="G2019" s="245">
        <v>19437.5</v>
      </c>
      <c r="H2019" s="243">
        <f t="shared" si="32"/>
        <v>0</v>
      </c>
      <c r="I2019" s="214" t="s">
        <v>27</v>
      </c>
    </row>
    <row r="2020" spans="1:9" x14ac:dyDescent="0.25">
      <c r="A2020" s="216"/>
      <c r="B2020" s="212" t="s">
        <v>1518</v>
      </c>
      <c r="C2020" s="253" t="s">
        <v>3213</v>
      </c>
      <c r="D2020" s="214" t="s">
        <v>523</v>
      </c>
      <c r="E2020" s="235">
        <v>1047</v>
      </c>
      <c r="F2020" s="35">
        <v>41787</v>
      </c>
      <c r="G2020" s="44">
        <v>1047</v>
      </c>
      <c r="H2020" s="243">
        <f t="shared" si="32"/>
        <v>0</v>
      </c>
      <c r="I2020" s="214"/>
    </row>
    <row r="2021" spans="1:9" x14ac:dyDescent="0.25">
      <c r="A2021" s="216"/>
      <c r="B2021" s="212" t="s">
        <v>1521</v>
      </c>
      <c r="C2021" s="253" t="s">
        <v>3213</v>
      </c>
      <c r="D2021" s="214" t="s">
        <v>771</v>
      </c>
      <c r="E2021" s="235">
        <v>616</v>
      </c>
      <c r="F2021" s="35">
        <v>41787</v>
      </c>
      <c r="G2021" s="44">
        <v>616</v>
      </c>
      <c r="H2021" s="243">
        <f t="shared" si="32"/>
        <v>0</v>
      </c>
      <c r="I2021" s="214"/>
    </row>
    <row r="2022" spans="1:9" x14ac:dyDescent="0.25">
      <c r="A2022" s="216"/>
      <c r="B2022" s="212" t="s">
        <v>1522</v>
      </c>
      <c r="C2022" s="253" t="s">
        <v>3213</v>
      </c>
      <c r="D2022" s="214" t="s">
        <v>28</v>
      </c>
      <c r="E2022" s="235">
        <v>10243</v>
      </c>
      <c r="F2022" s="35">
        <v>41787</v>
      </c>
      <c r="G2022" s="44">
        <v>10243</v>
      </c>
      <c r="H2022" s="243">
        <f t="shared" si="32"/>
        <v>0</v>
      </c>
      <c r="I2022" s="214"/>
    </row>
    <row r="2023" spans="1:9" x14ac:dyDescent="0.25">
      <c r="A2023" s="216"/>
      <c r="B2023" s="212" t="s">
        <v>1523</v>
      </c>
      <c r="C2023" s="253" t="s">
        <v>3213</v>
      </c>
      <c r="D2023" s="214" t="s">
        <v>147</v>
      </c>
      <c r="E2023" s="235">
        <v>21293</v>
      </c>
      <c r="F2023" s="38">
        <v>41791</v>
      </c>
      <c r="G2023" s="245">
        <v>21293</v>
      </c>
      <c r="H2023" s="243">
        <f t="shared" si="32"/>
        <v>0</v>
      </c>
      <c r="I2023" s="214"/>
    </row>
    <row r="2024" spans="1:9" x14ac:dyDescent="0.25">
      <c r="A2024" s="216"/>
      <c r="B2024" s="212" t="s">
        <v>1524</v>
      </c>
      <c r="C2024" s="253" t="s">
        <v>3213</v>
      </c>
      <c r="D2024" s="214" t="s">
        <v>110</v>
      </c>
      <c r="E2024" s="235">
        <v>43991</v>
      </c>
      <c r="F2024" s="38">
        <v>41803</v>
      </c>
      <c r="G2024" s="245">
        <v>43991</v>
      </c>
      <c r="H2024" s="243">
        <f t="shared" si="32"/>
        <v>0</v>
      </c>
      <c r="I2024" s="214" t="s">
        <v>27</v>
      </c>
    </row>
    <row r="2025" spans="1:9" x14ac:dyDescent="0.25">
      <c r="A2025" s="216"/>
      <c r="B2025" s="212" t="s">
        <v>1525</v>
      </c>
      <c r="C2025" s="253" t="s">
        <v>3213</v>
      </c>
      <c r="D2025" s="214" t="s">
        <v>137</v>
      </c>
      <c r="E2025" s="235">
        <v>4784.5</v>
      </c>
      <c r="F2025" s="39" t="s">
        <v>3382</v>
      </c>
      <c r="G2025" s="44">
        <v>4784.5</v>
      </c>
      <c r="H2025" s="243">
        <f t="shared" si="32"/>
        <v>0</v>
      </c>
      <c r="I2025" s="214"/>
    </row>
    <row r="2026" spans="1:9" x14ac:dyDescent="0.25">
      <c r="A2026" s="216">
        <v>41788</v>
      </c>
      <c r="B2026" s="212" t="s">
        <v>1526</v>
      </c>
      <c r="C2026" s="253" t="s">
        <v>3213</v>
      </c>
      <c r="D2026" s="214" t="s">
        <v>443</v>
      </c>
      <c r="E2026" s="235">
        <v>2728</v>
      </c>
      <c r="F2026" s="35">
        <v>41788</v>
      </c>
      <c r="G2026" s="44">
        <v>2728</v>
      </c>
      <c r="H2026" s="243">
        <f t="shared" si="32"/>
        <v>0</v>
      </c>
      <c r="I2026" s="214" t="s">
        <v>12</v>
      </c>
    </row>
    <row r="2027" spans="1:9" x14ac:dyDescent="0.25">
      <c r="A2027" s="216"/>
      <c r="B2027" s="212" t="s">
        <v>1527</v>
      </c>
      <c r="C2027" s="253" t="s">
        <v>3213</v>
      </c>
      <c r="D2027" s="214" t="s">
        <v>163</v>
      </c>
      <c r="E2027" s="235">
        <v>3920</v>
      </c>
      <c r="F2027" s="35">
        <v>41788</v>
      </c>
      <c r="G2027" s="44">
        <v>3920</v>
      </c>
      <c r="H2027" s="243">
        <f t="shared" si="32"/>
        <v>0</v>
      </c>
      <c r="I2027" s="58"/>
    </row>
    <row r="2028" spans="1:9" x14ac:dyDescent="0.25">
      <c r="A2028" s="216"/>
      <c r="B2028" s="212" t="s">
        <v>1528</v>
      </c>
      <c r="C2028" s="253" t="s">
        <v>3213</v>
      </c>
      <c r="D2028" s="214" t="s">
        <v>152</v>
      </c>
      <c r="E2028" s="235">
        <v>5261</v>
      </c>
      <c r="F2028" s="35">
        <v>41788</v>
      </c>
      <c r="G2028" s="44">
        <v>5261</v>
      </c>
      <c r="H2028" s="243">
        <f t="shared" si="32"/>
        <v>0</v>
      </c>
      <c r="I2028" s="214"/>
    </row>
    <row r="2029" spans="1:9" x14ac:dyDescent="0.25">
      <c r="A2029" s="216"/>
      <c r="B2029" s="212" t="s">
        <v>1530</v>
      </c>
      <c r="C2029" s="253" t="s">
        <v>3213</v>
      </c>
      <c r="D2029" s="214" t="s">
        <v>269</v>
      </c>
      <c r="E2029" s="235">
        <v>3126</v>
      </c>
      <c r="F2029" s="35">
        <v>41788</v>
      </c>
      <c r="G2029" s="44">
        <v>3126</v>
      </c>
      <c r="H2029" s="243">
        <f t="shared" si="32"/>
        <v>0</v>
      </c>
      <c r="I2029" s="214"/>
    </row>
    <row r="2030" spans="1:9" x14ac:dyDescent="0.25">
      <c r="A2030" s="216"/>
      <c r="B2030" s="212" t="s">
        <v>1531</v>
      </c>
      <c r="C2030" s="253" t="s">
        <v>3213</v>
      </c>
      <c r="D2030" s="214" t="s">
        <v>14</v>
      </c>
      <c r="E2030" s="235">
        <v>5300</v>
      </c>
      <c r="F2030" s="35">
        <v>41788</v>
      </c>
      <c r="G2030" s="44">
        <v>5300</v>
      </c>
      <c r="H2030" s="243">
        <f t="shared" si="32"/>
        <v>0</v>
      </c>
      <c r="I2030" s="214" t="s">
        <v>21</v>
      </c>
    </row>
    <row r="2031" spans="1:9" x14ac:dyDescent="0.25">
      <c r="A2031" s="216"/>
      <c r="B2031" s="212" t="s">
        <v>1532</v>
      </c>
      <c r="C2031" s="253" t="s">
        <v>3213</v>
      </c>
      <c r="D2031" s="214" t="s">
        <v>260</v>
      </c>
      <c r="E2031" s="235">
        <v>1788</v>
      </c>
      <c r="F2031" s="35">
        <v>41789</v>
      </c>
      <c r="G2031" s="44">
        <v>1788</v>
      </c>
      <c r="H2031" s="243">
        <f t="shared" si="32"/>
        <v>0</v>
      </c>
      <c r="I2031" s="214" t="s">
        <v>12</v>
      </c>
    </row>
    <row r="2032" spans="1:9" ht="23.25" x14ac:dyDescent="0.25">
      <c r="A2032" s="216"/>
      <c r="B2032" s="212" t="s">
        <v>1533</v>
      </c>
      <c r="C2032" s="253" t="s">
        <v>3213</v>
      </c>
      <c r="D2032" s="214" t="s">
        <v>180</v>
      </c>
      <c r="E2032" s="235">
        <v>31294.5</v>
      </c>
      <c r="F2032" s="359" t="s">
        <v>3383</v>
      </c>
      <c r="G2032" s="245">
        <v>31294.5</v>
      </c>
      <c r="H2032" s="243">
        <f t="shared" si="32"/>
        <v>0</v>
      </c>
      <c r="I2032" s="214" t="s">
        <v>217</v>
      </c>
    </row>
    <row r="2033" spans="1:9" x14ac:dyDescent="0.25">
      <c r="A2033" s="216"/>
      <c r="B2033" s="212" t="s">
        <v>1534</v>
      </c>
      <c r="C2033" s="253" t="s">
        <v>3213</v>
      </c>
      <c r="D2033" s="214" t="s">
        <v>54</v>
      </c>
      <c r="E2033" s="235">
        <v>47017</v>
      </c>
      <c r="F2033" s="35">
        <v>41789</v>
      </c>
      <c r="G2033" s="44">
        <v>47017</v>
      </c>
      <c r="H2033" s="243">
        <f t="shared" si="32"/>
        <v>0</v>
      </c>
      <c r="I2033" s="214" t="s">
        <v>30</v>
      </c>
    </row>
    <row r="2034" spans="1:9" x14ac:dyDescent="0.25">
      <c r="A2034" s="216"/>
      <c r="B2034" s="212" t="s">
        <v>1535</v>
      </c>
      <c r="C2034" s="253" t="s">
        <v>3213</v>
      </c>
      <c r="D2034" s="214" t="s">
        <v>269</v>
      </c>
      <c r="E2034" s="235">
        <v>1821</v>
      </c>
      <c r="F2034" s="35">
        <v>41788</v>
      </c>
      <c r="G2034" s="44">
        <v>1821</v>
      </c>
      <c r="H2034" s="243">
        <f t="shared" si="32"/>
        <v>0</v>
      </c>
      <c r="I2034" s="214"/>
    </row>
    <row r="2035" spans="1:9" x14ac:dyDescent="0.25">
      <c r="A2035" s="275"/>
      <c r="B2035" s="212" t="s">
        <v>1536</v>
      </c>
      <c r="C2035" s="253" t="s">
        <v>3213</v>
      </c>
      <c r="D2035" s="214" t="s">
        <v>47</v>
      </c>
      <c r="E2035" s="235">
        <v>3683</v>
      </c>
      <c r="F2035" s="35">
        <v>41790</v>
      </c>
      <c r="G2035" s="44">
        <v>3683</v>
      </c>
      <c r="H2035" s="243">
        <f t="shared" si="32"/>
        <v>0</v>
      </c>
      <c r="I2035" s="214" t="s">
        <v>30</v>
      </c>
    </row>
    <row r="2036" spans="1:9" x14ac:dyDescent="0.25">
      <c r="A2036" s="216"/>
      <c r="B2036" s="212" t="s">
        <v>1537</v>
      </c>
      <c r="C2036" s="253" t="s">
        <v>3213</v>
      </c>
      <c r="D2036" s="214" t="s">
        <v>8</v>
      </c>
      <c r="E2036" s="235">
        <v>821</v>
      </c>
      <c r="F2036" s="35">
        <v>41788</v>
      </c>
      <c r="G2036" s="44">
        <v>821</v>
      </c>
      <c r="H2036" s="243">
        <f t="shared" si="32"/>
        <v>0</v>
      </c>
      <c r="I2036" s="214"/>
    </row>
    <row r="2037" spans="1:9" x14ac:dyDescent="0.25">
      <c r="A2037" s="216"/>
      <c r="B2037" s="212" t="s">
        <v>1538</v>
      </c>
      <c r="C2037" s="253" t="s">
        <v>3213</v>
      </c>
      <c r="D2037" s="214" t="s">
        <v>11</v>
      </c>
      <c r="E2037" s="235">
        <v>48180</v>
      </c>
      <c r="F2037" s="38">
        <v>41808</v>
      </c>
      <c r="G2037" s="245">
        <v>48180</v>
      </c>
      <c r="H2037" s="243">
        <f t="shared" si="32"/>
        <v>0</v>
      </c>
      <c r="I2037" s="214" t="s">
        <v>65</v>
      </c>
    </row>
    <row r="2038" spans="1:9" x14ac:dyDescent="0.25">
      <c r="A2038" s="216"/>
      <c r="B2038" s="212" t="s">
        <v>1539</v>
      </c>
      <c r="C2038" s="253" t="s">
        <v>3213</v>
      </c>
      <c r="D2038" s="214" t="s">
        <v>50</v>
      </c>
      <c r="E2038" s="235">
        <v>5382</v>
      </c>
      <c r="F2038" s="35">
        <v>41788</v>
      </c>
      <c r="G2038" s="44">
        <v>5382</v>
      </c>
      <c r="H2038" s="243">
        <f t="shared" si="32"/>
        <v>0</v>
      </c>
      <c r="I2038" s="214"/>
    </row>
    <row r="2039" spans="1:9" x14ac:dyDescent="0.25">
      <c r="A2039" s="216"/>
      <c r="B2039" s="212" t="s">
        <v>1541</v>
      </c>
      <c r="C2039" s="253" t="s">
        <v>3213</v>
      </c>
      <c r="D2039" s="214" t="s">
        <v>250</v>
      </c>
      <c r="E2039" s="235">
        <v>20712</v>
      </c>
      <c r="F2039" s="38">
        <v>41842</v>
      </c>
      <c r="G2039" s="245">
        <v>20712</v>
      </c>
      <c r="H2039" s="243">
        <f t="shared" si="32"/>
        <v>0</v>
      </c>
      <c r="I2039" s="214" t="s">
        <v>27</v>
      </c>
    </row>
    <row r="2040" spans="1:9" x14ac:dyDescent="0.25">
      <c r="A2040" s="216"/>
      <c r="B2040" s="212" t="s">
        <v>1542</v>
      </c>
      <c r="C2040" s="253" t="s">
        <v>3213</v>
      </c>
      <c r="D2040" s="214" t="s">
        <v>152</v>
      </c>
      <c r="E2040" s="235">
        <v>16988</v>
      </c>
      <c r="F2040" s="35">
        <v>41788</v>
      </c>
      <c r="G2040" s="44">
        <v>16988</v>
      </c>
      <c r="H2040" s="243">
        <f t="shared" si="32"/>
        <v>0</v>
      </c>
      <c r="I2040" s="214"/>
    </row>
    <row r="2041" spans="1:9" x14ac:dyDescent="0.25">
      <c r="A2041" s="216"/>
      <c r="B2041" s="212" t="s">
        <v>1543</v>
      </c>
      <c r="C2041" s="253" t="s">
        <v>3213</v>
      </c>
      <c r="D2041" s="214" t="s">
        <v>318</v>
      </c>
      <c r="E2041" s="235">
        <v>3452</v>
      </c>
      <c r="F2041" s="35">
        <v>41788</v>
      </c>
      <c r="G2041" s="44">
        <v>3452</v>
      </c>
      <c r="H2041" s="243">
        <f t="shared" si="32"/>
        <v>0</v>
      </c>
      <c r="I2041" s="214"/>
    </row>
    <row r="2042" spans="1:9" x14ac:dyDescent="0.25">
      <c r="A2042" s="216"/>
      <c r="B2042" s="212" t="s">
        <v>1545</v>
      </c>
      <c r="C2042" s="253" t="s">
        <v>3213</v>
      </c>
      <c r="D2042" s="214" t="s">
        <v>123</v>
      </c>
      <c r="E2042" s="235">
        <v>2376.5</v>
      </c>
      <c r="F2042" s="39" t="s">
        <v>3384</v>
      </c>
      <c r="G2042" s="44">
        <v>2376.5</v>
      </c>
      <c r="H2042" s="243">
        <f t="shared" si="32"/>
        <v>0</v>
      </c>
      <c r="I2042" s="214"/>
    </row>
    <row r="2043" spans="1:9" x14ac:dyDescent="0.25">
      <c r="A2043" s="216"/>
      <c r="B2043" s="212" t="s">
        <v>1546</v>
      </c>
      <c r="C2043" s="253" t="s">
        <v>3213</v>
      </c>
      <c r="D2043" s="214" t="s">
        <v>74</v>
      </c>
      <c r="E2043" s="235">
        <v>16548</v>
      </c>
      <c r="F2043" s="35">
        <v>41788</v>
      </c>
      <c r="G2043" s="44">
        <v>16548</v>
      </c>
      <c r="H2043" s="243">
        <f t="shared" si="32"/>
        <v>0</v>
      </c>
      <c r="I2043" s="214"/>
    </row>
    <row r="2044" spans="1:9" x14ac:dyDescent="0.25">
      <c r="A2044" s="216"/>
      <c r="B2044" s="212" t="s">
        <v>1547</v>
      </c>
      <c r="C2044" s="253" t="s">
        <v>3213</v>
      </c>
      <c r="D2044" s="214" t="s">
        <v>179</v>
      </c>
      <c r="E2044" s="235">
        <v>20021</v>
      </c>
      <c r="F2044" s="38">
        <v>41792</v>
      </c>
      <c r="G2044" s="245">
        <v>20021</v>
      </c>
      <c r="H2044" s="243">
        <f t="shared" si="32"/>
        <v>0</v>
      </c>
      <c r="I2044" s="214" t="s">
        <v>27</v>
      </c>
    </row>
    <row r="2045" spans="1:9" x14ac:dyDescent="0.25">
      <c r="A2045" s="216"/>
      <c r="B2045" s="212" t="s">
        <v>1548</v>
      </c>
      <c r="C2045" s="253" t="s">
        <v>3213</v>
      </c>
      <c r="D2045" s="214" t="s">
        <v>374</v>
      </c>
      <c r="E2045" s="235">
        <v>10556</v>
      </c>
      <c r="F2045" s="35">
        <v>41788</v>
      </c>
      <c r="G2045" s="44">
        <v>10556</v>
      </c>
      <c r="H2045" s="243">
        <f t="shared" si="32"/>
        <v>0</v>
      </c>
      <c r="I2045" s="214"/>
    </row>
    <row r="2046" spans="1:9" x14ac:dyDescent="0.25">
      <c r="A2046" s="216"/>
      <c r="B2046" s="212" t="s">
        <v>1549</v>
      </c>
      <c r="C2046" s="253" t="s">
        <v>3213</v>
      </c>
      <c r="D2046" s="214" t="s">
        <v>2523</v>
      </c>
      <c r="E2046" s="235">
        <v>2136.5</v>
      </c>
      <c r="F2046" s="35">
        <v>41788</v>
      </c>
      <c r="G2046" s="44">
        <v>2136.5</v>
      </c>
      <c r="H2046" s="243">
        <f t="shared" si="32"/>
        <v>0</v>
      </c>
      <c r="I2046" s="214"/>
    </row>
    <row r="2047" spans="1:9" x14ac:dyDescent="0.25">
      <c r="A2047" s="216"/>
      <c r="B2047" s="212" t="s">
        <v>1550</v>
      </c>
      <c r="C2047" s="253" t="s">
        <v>3213</v>
      </c>
      <c r="D2047" s="214" t="s">
        <v>68</v>
      </c>
      <c r="E2047" s="235">
        <v>1483</v>
      </c>
      <c r="F2047" s="35">
        <v>41788</v>
      </c>
      <c r="G2047" s="44">
        <v>1483</v>
      </c>
      <c r="H2047" s="243">
        <f t="shared" si="32"/>
        <v>0</v>
      </c>
      <c r="I2047" s="214" t="s">
        <v>65</v>
      </c>
    </row>
    <row r="2048" spans="1:9" x14ac:dyDescent="0.25">
      <c r="A2048" s="216"/>
      <c r="B2048" s="212" t="s">
        <v>1551</v>
      </c>
      <c r="C2048" s="253" t="s">
        <v>3213</v>
      </c>
      <c r="D2048" s="214" t="s">
        <v>55</v>
      </c>
      <c r="E2048" s="235">
        <v>5659</v>
      </c>
      <c r="F2048" s="35">
        <v>41788</v>
      </c>
      <c r="G2048" s="44">
        <v>5659</v>
      </c>
      <c r="H2048" s="243">
        <f t="shared" si="32"/>
        <v>0</v>
      </c>
      <c r="I2048" s="214"/>
    </row>
    <row r="2049" spans="1:9" x14ac:dyDescent="0.25">
      <c r="A2049" s="216"/>
      <c r="B2049" s="212" t="s">
        <v>1552</v>
      </c>
      <c r="C2049" s="253" t="s">
        <v>3213</v>
      </c>
      <c r="D2049" s="214" t="s">
        <v>68</v>
      </c>
      <c r="E2049" s="235">
        <v>2057.5</v>
      </c>
      <c r="F2049" s="35">
        <v>41788</v>
      </c>
      <c r="G2049" s="44">
        <v>2057.5</v>
      </c>
      <c r="H2049" s="243">
        <f t="shared" si="32"/>
        <v>0</v>
      </c>
      <c r="I2049" s="214" t="s">
        <v>65</v>
      </c>
    </row>
    <row r="2050" spans="1:9" x14ac:dyDescent="0.25">
      <c r="A2050" s="216"/>
      <c r="B2050" s="212" t="s">
        <v>1553</v>
      </c>
      <c r="C2050" s="253" t="s">
        <v>3213</v>
      </c>
      <c r="D2050" s="214" t="s">
        <v>124</v>
      </c>
      <c r="E2050" s="235">
        <v>9315</v>
      </c>
      <c r="F2050" s="35">
        <v>41788</v>
      </c>
      <c r="G2050" s="44">
        <v>9315</v>
      </c>
      <c r="H2050" s="243">
        <f t="shared" si="32"/>
        <v>0</v>
      </c>
      <c r="I2050" s="214" t="s">
        <v>12</v>
      </c>
    </row>
    <row r="2051" spans="1:9" x14ac:dyDescent="0.25">
      <c r="A2051" s="216"/>
      <c r="B2051" s="212" t="s">
        <v>1554</v>
      </c>
      <c r="C2051" s="253" t="s">
        <v>3213</v>
      </c>
      <c r="D2051" s="214" t="s">
        <v>66</v>
      </c>
      <c r="E2051" s="235">
        <v>1824</v>
      </c>
      <c r="F2051" s="35">
        <v>41789</v>
      </c>
      <c r="G2051" s="44">
        <v>1824</v>
      </c>
      <c r="H2051" s="243">
        <f t="shared" si="32"/>
        <v>0</v>
      </c>
      <c r="I2051" s="214" t="s">
        <v>21</v>
      </c>
    </row>
    <row r="2052" spans="1:9" x14ac:dyDescent="0.25">
      <c r="A2052" s="216"/>
      <c r="B2052" s="212" t="s">
        <v>1555</v>
      </c>
      <c r="C2052" s="253" t="s">
        <v>3213</v>
      </c>
      <c r="D2052" s="214" t="s">
        <v>1782</v>
      </c>
      <c r="E2052" s="235">
        <v>1157</v>
      </c>
      <c r="F2052" s="35">
        <v>41788</v>
      </c>
      <c r="G2052" s="44">
        <v>1157</v>
      </c>
      <c r="H2052" s="243">
        <f t="shared" si="32"/>
        <v>0</v>
      </c>
      <c r="I2052" s="214" t="s">
        <v>12</v>
      </c>
    </row>
    <row r="2053" spans="1:9" x14ac:dyDescent="0.25">
      <c r="A2053" s="216"/>
      <c r="B2053" s="212" t="s">
        <v>1556</v>
      </c>
      <c r="C2053" s="253" t="s">
        <v>3213</v>
      </c>
      <c r="D2053" s="214" t="s">
        <v>206</v>
      </c>
      <c r="E2053" s="235">
        <v>1245</v>
      </c>
      <c r="F2053" s="35">
        <v>41788</v>
      </c>
      <c r="G2053" s="44">
        <v>1245</v>
      </c>
      <c r="H2053" s="243">
        <f t="shared" si="32"/>
        <v>0</v>
      </c>
      <c r="I2053" s="214" t="s">
        <v>12</v>
      </c>
    </row>
    <row r="2054" spans="1:9" x14ac:dyDescent="0.25">
      <c r="A2054" s="216"/>
      <c r="B2054" s="212" t="s">
        <v>1558</v>
      </c>
      <c r="C2054" s="253" t="s">
        <v>3213</v>
      </c>
      <c r="D2054" s="214" t="s">
        <v>35</v>
      </c>
      <c r="E2054" s="235">
        <v>2347.5</v>
      </c>
      <c r="F2054" s="47" t="s">
        <v>3385</v>
      </c>
      <c r="G2054" s="44">
        <v>2347.5</v>
      </c>
      <c r="H2054" s="243">
        <f t="shared" si="32"/>
        <v>0</v>
      </c>
      <c r="I2054" s="214" t="s">
        <v>12</v>
      </c>
    </row>
    <row r="2055" spans="1:9" x14ac:dyDescent="0.25">
      <c r="A2055" s="216"/>
      <c r="B2055" s="212" t="s">
        <v>1559</v>
      </c>
      <c r="C2055" s="253" t="s">
        <v>3213</v>
      </c>
      <c r="D2055" s="214" t="s">
        <v>29</v>
      </c>
      <c r="E2055" s="235">
        <v>2575</v>
      </c>
      <c r="F2055" s="35">
        <v>41788</v>
      </c>
      <c r="G2055" s="44">
        <v>2575</v>
      </c>
      <c r="H2055" s="243">
        <f t="shared" ref="H2055:H2118" si="33">E2055-G2055</f>
        <v>0</v>
      </c>
      <c r="I2055" s="214" t="s">
        <v>12</v>
      </c>
    </row>
    <row r="2056" spans="1:9" x14ac:dyDescent="0.25">
      <c r="A2056" s="216"/>
      <c r="B2056" s="212" t="s">
        <v>1560</v>
      </c>
      <c r="C2056" s="253" t="s">
        <v>3213</v>
      </c>
      <c r="D2056" s="214" t="s">
        <v>2413</v>
      </c>
      <c r="E2056" s="235">
        <v>1433</v>
      </c>
      <c r="F2056" s="35">
        <v>41788</v>
      </c>
      <c r="G2056" s="44">
        <v>1433</v>
      </c>
      <c r="H2056" s="243">
        <f t="shared" si="33"/>
        <v>0</v>
      </c>
      <c r="I2056" s="214" t="s">
        <v>12</v>
      </c>
    </row>
    <row r="2057" spans="1:9" x14ac:dyDescent="0.25">
      <c r="A2057" s="216"/>
      <c r="B2057" s="212" t="s">
        <v>1561</v>
      </c>
      <c r="C2057" s="253" t="s">
        <v>3213</v>
      </c>
      <c r="D2057" s="214" t="s">
        <v>119</v>
      </c>
      <c r="E2057" s="235">
        <v>5449</v>
      </c>
      <c r="F2057" s="35">
        <v>41789</v>
      </c>
      <c r="G2057" s="44">
        <v>5449</v>
      </c>
      <c r="H2057" s="243">
        <f t="shared" si="33"/>
        <v>0</v>
      </c>
      <c r="I2057" s="214" t="s">
        <v>21</v>
      </c>
    </row>
    <row r="2058" spans="1:9" x14ac:dyDescent="0.25">
      <c r="A2058" s="216"/>
      <c r="B2058" s="212" t="s">
        <v>1562</v>
      </c>
      <c r="C2058" s="253" t="s">
        <v>3213</v>
      </c>
      <c r="D2058" s="214" t="s">
        <v>22</v>
      </c>
      <c r="E2058" s="235">
        <v>1465</v>
      </c>
      <c r="F2058" s="35">
        <v>41789</v>
      </c>
      <c r="G2058" s="44">
        <v>1465</v>
      </c>
      <c r="H2058" s="243">
        <f t="shared" si="33"/>
        <v>0</v>
      </c>
      <c r="I2058" s="214" t="s">
        <v>21</v>
      </c>
    </row>
    <row r="2059" spans="1:9" x14ac:dyDescent="0.25">
      <c r="A2059" s="216"/>
      <c r="B2059" s="212" t="s">
        <v>1563</v>
      </c>
      <c r="C2059" s="253" t="s">
        <v>3213</v>
      </c>
      <c r="D2059" s="214" t="s">
        <v>250</v>
      </c>
      <c r="E2059" s="235">
        <v>13156</v>
      </c>
      <c r="F2059" s="35">
        <v>41788</v>
      </c>
      <c r="G2059" s="44">
        <v>13156</v>
      </c>
      <c r="H2059" s="243">
        <f t="shared" si="33"/>
        <v>0</v>
      </c>
      <c r="I2059" s="214" t="s">
        <v>3134</v>
      </c>
    </row>
    <row r="2060" spans="1:9" x14ac:dyDescent="0.25">
      <c r="A2060" s="216"/>
      <c r="B2060" s="212" t="s">
        <v>1564</v>
      </c>
      <c r="C2060" s="253" t="s">
        <v>3213</v>
      </c>
      <c r="D2060" s="214" t="s">
        <v>55</v>
      </c>
      <c r="E2060" s="235">
        <v>801</v>
      </c>
      <c r="F2060" s="35">
        <v>41788</v>
      </c>
      <c r="G2060" s="44">
        <v>801</v>
      </c>
      <c r="H2060" s="243">
        <f t="shared" si="33"/>
        <v>0</v>
      </c>
      <c r="I2060" s="214"/>
    </row>
    <row r="2061" spans="1:9" x14ac:dyDescent="0.25">
      <c r="A2061" s="216"/>
      <c r="B2061" s="212" t="s">
        <v>1565</v>
      </c>
      <c r="C2061" s="253" t="s">
        <v>3213</v>
      </c>
      <c r="D2061" s="214" t="s">
        <v>130</v>
      </c>
      <c r="E2061" s="235">
        <v>6915</v>
      </c>
      <c r="F2061" s="35">
        <v>41789</v>
      </c>
      <c r="G2061" s="44">
        <v>6915</v>
      </c>
      <c r="H2061" s="243">
        <f t="shared" si="33"/>
        <v>0</v>
      </c>
      <c r="I2061" s="214" t="s">
        <v>21</v>
      </c>
    </row>
    <row r="2062" spans="1:9" x14ac:dyDescent="0.25">
      <c r="A2062" s="216"/>
      <c r="B2062" s="212" t="s">
        <v>1567</v>
      </c>
      <c r="C2062" s="253" t="s">
        <v>3213</v>
      </c>
      <c r="D2062" s="214" t="s">
        <v>32</v>
      </c>
      <c r="E2062" s="235">
        <v>5127</v>
      </c>
      <c r="F2062" s="35">
        <v>41788</v>
      </c>
      <c r="G2062" s="44">
        <v>5127</v>
      </c>
      <c r="H2062" s="243">
        <f t="shared" si="33"/>
        <v>0</v>
      </c>
      <c r="I2062" s="214" t="s">
        <v>12</v>
      </c>
    </row>
    <row r="2063" spans="1:9" x14ac:dyDescent="0.25">
      <c r="A2063" s="216"/>
      <c r="B2063" s="212" t="s">
        <v>1568</v>
      </c>
      <c r="C2063" s="253" t="s">
        <v>3213</v>
      </c>
      <c r="D2063" s="214" t="s">
        <v>148</v>
      </c>
      <c r="E2063" s="235">
        <v>660</v>
      </c>
      <c r="F2063" s="35">
        <v>41788</v>
      </c>
      <c r="G2063" s="44">
        <v>660</v>
      </c>
      <c r="H2063" s="243">
        <f t="shared" si="33"/>
        <v>0</v>
      </c>
      <c r="I2063" s="214" t="s">
        <v>12</v>
      </c>
    </row>
    <row r="2064" spans="1:9" ht="34.5" x14ac:dyDescent="0.25">
      <c r="A2064" s="216"/>
      <c r="B2064" s="212" t="s">
        <v>1569</v>
      </c>
      <c r="C2064" s="253" t="s">
        <v>3213</v>
      </c>
      <c r="D2064" s="214" t="s">
        <v>2961</v>
      </c>
      <c r="E2064" s="235">
        <v>34069</v>
      </c>
      <c r="F2064" s="359" t="s">
        <v>3386</v>
      </c>
      <c r="G2064" s="44">
        <v>34069</v>
      </c>
      <c r="H2064" s="243">
        <f t="shared" si="33"/>
        <v>0</v>
      </c>
      <c r="I2064" s="214"/>
    </row>
    <row r="2065" spans="1:9" x14ac:dyDescent="0.25">
      <c r="A2065" s="216"/>
      <c r="B2065" s="212" t="s">
        <v>1570</v>
      </c>
      <c r="C2065" s="253" t="s">
        <v>3213</v>
      </c>
      <c r="D2065" s="214" t="s">
        <v>215</v>
      </c>
      <c r="E2065" s="235">
        <v>1954</v>
      </c>
      <c r="F2065" s="35">
        <v>41788</v>
      </c>
      <c r="G2065" s="44">
        <v>1954</v>
      </c>
      <c r="H2065" s="243">
        <f t="shared" si="33"/>
        <v>0</v>
      </c>
      <c r="I2065" s="214"/>
    </row>
    <row r="2066" spans="1:9" x14ac:dyDescent="0.25">
      <c r="A2066" s="216"/>
      <c r="B2066" s="212" t="s">
        <v>1571</v>
      </c>
      <c r="C2066" s="253" t="s">
        <v>3213</v>
      </c>
      <c r="D2066" s="214" t="s">
        <v>366</v>
      </c>
      <c r="E2066" s="235">
        <v>2235.5</v>
      </c>
      <c r="F2066" s="35">
        <v>41789</v>
      </c>
      <c r="G2066" s="44">
        <v>2235.5</v>
      </c>
      <c r="H2066" s="243">
        <f t="shared" si="33"/>
        <v>0</v>
      </c>
      <c r="I2066" s="214" t="s">
        <v>21</v>
      </c>
    </row>
    <row r="2067" spans="1:9" x14ac:dyDescent="0.25">
      <c r="A2067" s="216"/>
      <c r="B2067" s="212" t="s">
        <v>1572</v>
      </c>
      <c r="C2067" s="253" t="s">
        <v>3213</v>
      </c>
      <c r="D2067" s="214" t="s">
        <v>3318</v>
      </c>
      <c r="E2067" s="235">
        <v>7144</v>
      </c>
      <c r="F2067" s="35">
        <v>41789</v>
      </c>
      <c r="G2067" s="44">
        <v>7144</v>
      </c>
      <c r="H2067" s="243">
        <f t="shared" si="33"/>
        <v>0</v>
      </c>
      <c r="I2067" s="214" t="s">
        <v>65</v>
      </c>
    </row>
    <row r="2068" spans="1:9" x14ac:dyDescent="0.25">
      <c r="A2068" s="216"/>
      <c r="B2068" s="212" t="s">
        <v>1573</v>
      </c>
      <c r="C2068" s="253" t="s">
        <v>3213</v>
      </c>
      <c r="D2068" s="214" t="s">
        <v>3387</v>
      </c>
      <c r="E2068" s="235">
        <v>2683</v>
      </c>
      <c r="F2068" s="35">
        <v>41788</v>
      </c>
      <c r="G2068" s="44">
        <v>2683</v>
      </c>
      <c r="H2068" s="243">
        <f t="shared" si="33"/>
        <v>0</v>
      </c>
      <c r="I2068" s="214"/>
    </row>
    <row r="2069" spans="1:9" x14ac:dyDescent="0.25">
      <c r="A2069" s="216"/>
      <c r="B2069" s="212" t="s">
        <v>1574</v>
      </c>
      <c r="C2069" s="253" t="s">
        <v>3213</v>
      </c>
      <c r="D2069" s="214" t="s">
        <v>3388</v>
      </c>
      <c r="E2069" s="235">
        <v>8224</v>
      </c>
      <c r="F2069" s="35">
        <v>41789</v>
      </c>
      <c r="G2069" s="44">
        <v>8224</v>
      </c>
      <c r="H2069" s="243">
        <f t="shared" si="33"/>
        <v>0</v>
      </c>
      <c r="I2069" s="214" t="s">
        <v>3165</v>
      </c>
    </row>
    <row r="2070" spans="1:9" x14ac:dyDescent="0.25">
      <c r="A2070" s="216"/>
      <c r="B2070" s="212" t="s">
        <v>1575</v>
      </c>
      <c r="C2070" s="253" t="s">
        <v>3213</v>
      </c>
      <c r="D2070" s="220" t="s">
        <v>3114</v>
      </c>
      <c r="E2070" s="241">
        <v>0</v>
      </c>
      <c r="F2070" s="35"/>
      <c r="G2070" s="44"/>
      <c r="H2070" s="243">
        <f t="shared" si="33"/>
        <v>0</v>
      </c>
      <c r="I2070" s="214" t="s">
        <v>3389</v>
      </c>
    </row>
    <row r="2071" spans="1:9" x14ac:dyDescent="0.25">
      <c r="A2071" s="216"/>
      <c r="B2071" s="212" t="s">
        <v>1577</v>
      </c>
      <c r="C2071" s="253" t="s">
        <v>3213</v>
      </c>
      <c r="D2071" s="214" t="s">
        <v>51</v>
      </c>
      <c r="E2071" s="235">
        <v>1306</v>
      </c>
      <c r="F2071" s="35">
        <v>41788</v>
      </c>
      <c r="G2071" s="44">
        <v>1306</v>
      </c>
      <c r="H2071" s="243">
        <f t="shared" si="33"/>
        <v>0</v>
      </c>
      <c r="I2071" s="214"/>
    </row>
    <row r="2072" spans="1:9" x14ac:dyDescent="0.25">
      <c r="A2072" s="216"/>
      <c r="B2072" s="212" t="s">
        <v>1578</v>
      </c>
      <c r="C2072" s="253" t="s">
        <v>3213</v>
      </c>
      <c r="D2072" s="214" t="s">
        <v>49</v>
      </c>
      <c r="E2072" s="235">
        <v>1357.5</v>
      </c>
      <c r="F2072" s="35">
        <v>41788</v>
      </c>
      <c r="G2072" s="44">
        <v>1357.5</v>
      </c>
      <c r="H2072" s="243">
        <f t="shared" si="33"/>
        <v>0</v>
      </c>
      <c r="I2072" s="214"/>
    </row>
    <row r="2073" spans="1:9" x14ac:dyDescent="0.25">
      <c r="A2073" s="216"/>
      <c r="B2073" s="212" t="s">
        <v>1579</v>
      </c>
      <c r="C2073" s="253" t="s">
        <v>3213</v>
      </c>
      <c r="D2073" s="214" t="s">
        <v>312</v>
      </c>
      <c r="E2073" s="235">
        <v>9588</v>
      </c>
      <c r="F2073" s="35">
        <v>41788</v>
      </c>
      <c r="G2073" s="44">
        <v>9588</v>
      </c>
      <c r="H2073" s="243">
        <f t="shared" si="33"/>
        <v>0</v>
      </c>
      <c r="I2073" s="214" t="s">
        <v>30</v>
      </c>
    </row>
    <row r="2074" spans="1:9" x14ac:dyDescent="0.25">
      <c r="A2074" s="216"/>
      <c r="B2074" s="212" t="s">
        <v>1580</v>
      </c>
      <c r="C2074" s="253" t="s">
        <v>3213</v>
      </c>
      <c r="D2074" s="214" t="s">
        <v>560</v>
      </c>
      <c r="E2074" s="235">
        <v>3709.5</v>
      </c>
      <c r="F2074" s="35">
        <v>41789</v>
      </c>
      <c r="G2074" s="44">
        <v>3709.5</v>
      </c>
      <c r="H2074" s="243">
        <f t="shared" si="33"/>
        <v>0</v>
      </c>
      <c r="I2074" s="214" t="s">
        <v>217</v>
      </c>
    </row>
    <row r="2075" spans="1:9" x14ac:dyDescent="0.25">
      <c r="A2075" s="216"/>
      <c r="B2075" s="212" t="s">
        <v>1581</v>
      </c>
      <c r="C2075" s="253" t="s">
        <v>3213</v>
      </c>
      <c r="D2075" s="214" t="s">
        <v>3390</v>
      </c>
      <c r="E2075" s="235">
        <v>2855.09</v>
      </c>
      <c r="F2075" s="35">
        <v>41789</v>
      </c>
      <c r="G2075" s="44">
        <v>2855.09</v>
      </c>
      <c r="H2075" s="243">
        <f t="shared" si="33"/>
        <v>0</v>
      </c>
      <c r="I2075" s="214" t="s">
        <v>217</v>
      </c>
    </row>
    <row r="2076" spans="1:9" x14ac:dyDescent="0.25">
      <c r="A2076" s="216"/>
      <c r="B2076" s="212" t="s">
        <v>1582</v>
      </c>
      <c r="C2076" s="253" t="s">
        <v>3213</v>
      </c>
      <c r="D2076" s="214" t="s">
        <v>144</v>
      </c>
      <c r="E2076" s="235">
        <v>3758.2</v>
      </c>
      <c r="F2076" s="35">
        <v>41789</v>
      </c>
      <c r="G2076" s="44">
        <v>3758.2</v>
      </c>
      <c r="H2076" s="243">
        <f t="shared" si="33"/>
        <v>0</v>
      </c>
      <c r="I2076" s="214" t="s">
        <v>217</v>
      </c>
    </row>
    <row r="2077" spans="1:9" x14ac:dyDescent="0.25">
      <c r="A2077" s="216"/>
      <c r="B2077" s="212" t="s">
        <v>1583</v>
      </c>
      <c r="C2077" s="253" t="s">
        <v>3213</v>
      </c>
      <c r="D2077" s="214" t="s">
        <v>623</v>
      </c>
      <c r="E2077" s="235">
        <v>2877.6</v>
      </c>
      <c r="F2077" s="35">
        <v>41789</v>
      </c>
      <c r="G2077" s="44">
        <v>2877.6</v>
      </c>
      <c r="H2077" s="243">
        <f t="shared" si="33"/>
        <v>0</v>
      </c>
      <c r="I2077" s="214" t="s">
        <v>217</v>
      </c>
    </row>
    <row r="2078" spans="1:9" x14ac:dyDescent="0.25">
      <c r="A2078" s="216"/>
      <c r="B2078" s="212" t="s">
        <v>1584</v>
      </c>
      <c r="C2078" s="253" t="s">
        <v>3213</v>
      </c>
      <c r="D2078" s="214" t="s">
        <v>1868</v>
      </c>
      <c r="E2078" s="235">
        <v>3805</v>
      </c>
      <c r="F2078" s="35">
        <v>41788</v>
      </c>
      <c r="G2078" s="44">
        <v>3805</v>
      </c>
      <c r="H2078" s="243">
        <f t="shared" si="33"/>
        <v>0</v>
      </c>
      <c r="I2078" s="214"/>
    </row>
    <row r="2079" spans="1:9" x14ac:dyDescent="0.25">
      <c r="A2079" s="216"/>
      <c r="B2079" s="212" t="s">
        <v>1585</v>
      </c>
      <c r="C2079" s="253" t="s">
        <v>3213</v>
      </c>
      <c r="D2079" s="214" t="s">
        <v>307</v>
      </c>
      <c r="E2079" s="235">
        <v>13014</v>
      </c>
      <c r="F2079" s="39" t="s">
        <v>3391</v>
      </c>
      <c r="G2079" s="245">
        <v>13014</v>
      </c>
      <c r="H2079" s="243">
        <f t="shared" si="33"/>
        <v>0</v>
      </c>
      <c r="I2079" s="214" t="s">
        <v>217</v>
      </c>
    </row>
    <row r="2080" spans="1:9" x14ac:dyDescent="0.25">
      <c r="A2080" s="216"/>
      <c r="B2080" s="212" t="s">
        <v>1586</v>
      </c>
      <c r="C2080" s="253" t="s">
        <v>3213</v>
      </c>
      <c r="D2080" s="214" t="s">
        <v>133</v>
      </c>
      <c r="E2080" s="235">
        <v>39063.199999999997</v>
      </c>
      <c r="F2080" s="47" t="s">
        <v>3392</v>
      </c>
      <c r="G2080" s="44">
        <v>39063.199999999997</v>
      </c>
      <c r="H2080" s="243">
        <f t="shared" si="33"/>
        <v>0</v>
      </c>
      <c r="I2080" s="214"/>
    </row>
    <row r="2081" spans="1:9" x14ac:dyDescent="0.25">
      <c r="A2081" s="216"/>
      <c r="B2081" s="212" t="s">
        <v>1587</v>
      </c>
      <c r="C2081" s="253" t="s">
        <v>3213</v>
      </c>
      <c r="D2081" s="214" t="s">
        <v>193</v>
      </c>
      <c r="E2081" s="235">
        <v>460</v>
      </c>
      <c r="F2081" s="35">
        <v>41789</v>
      </c>
      <c r="G2081" s="44">
        <v>460</v>
      </c>
      <c r="H2081" s="243">
        <f t="shared" si="33"/>
        <v>0</v>
      </c>
      <c r="I2081" s="214" t="s">
        <v>217</v>
      </c>
    </row>
    <row r="2082" spans="1:9" x14ac:dyDescent="0.25">
      <c r="A2082" s="216"/>
      <c r="B2082" s="212" t="s">
        <v>1588</v>
      </c>
      <c r="C2082" s="253" t="s">
        <v>3213</v>
      </c>
      <c r="D2082" s="214" t="s">
        <v>468</v>
      </c>
      <c r="E2082" s="235">
        <v>1350</v>
      </c>
      <c r="F2082" s="35">
        <v>41789</v>
      </c>
      <c r="G2082" s="44">
        <v>1350</v>
      </c>
      <c r="H2082" s="243">
        <f t="shared" si="33"/>
        <v>0</v>
      </c>
      <c r="I2082" s="214" t="s">
        <v>217</v>
      </c>
    </row>
    <row r="2083" spans="1:9" x14ac:dyDescent="0.25">
      <c r="A2083" s="216"/>
      <c r="B2083" s="212" t="s">
        <v>1590</v>
      </c>
      <c r="C2083" s="253" t="s">
        <v>3213</v>
      </c>
      <c r="D2083" s="214" t="s">
        <v>147</v>
      </c>
      <c r="E2083" s="235">
        <v>50042</v>
      </c>
      <c r="F2083" s="38">
        <v>41791</v>
      </c>
      <c r="G2083" s="245">
        <v>50042</v>
      </c>
      <c r="H2083" s="243">
        <f t="shared" si="33"/>
        <v>0</v>
      </c>
      <c r="I2083" s="214" t="s">
        <v>217</v>
      </c>
    </row>
    <row r="2084" spans="1:9" x14ac:dyDescent="0.25">
      <c r="A2084" s="216"/>
      <c r="B2084" s="212" t="s">
        <v>1591</v>
      </c>
      <c r="C2084" s="253" t="s">
        <v>3213</v>
      </c>
      <c r="D2084" s="214" t="s">
        <v>16</v>
      </c>
      <c r="E2084" s="235">
        <v>13814.4</v>
      </c>
      <c r="F2084" s="38">
        <v>41816</v>
      </c>
      <c r="G2084" s="245">
        <v>13814.4</v>
      </c>
      <c r="H2084" s="243">
        <f t="shared" si="33"/>
        <v>0</v>
      </c>
      <c r="I2084" s="214" t="s">
        <v>12</v>
      </c>
    </row>
    <row r="2085" spans="1:9" x14ac:dyDescent="0.25">
      <c r="A2085" s="216"/>
      <c r="B2085" s="212" t="s">
        <v>1593</v>
      </c>
      <c r="C2085" s="253" t="s">
        <v>3213</v>
      </c>
      <c r="D2085" s="214" t="s">
        <v>250</v>
      </c>
      <c r="E2085" s="235">
        <v>8776.65</v>
      </c>
      <c r="F2085" s="35">
        <v>41790</v>
      </c>
      <c r="G2085" s="44">
        <v>8776.65</v>
      </c>
      <c r="H2085" s="243">
        <f t="shared" si="33"/>
        <v>0</v>
      </c>
      <c r="I2085" s="214" t="s">
        <v>162</v>
      </c>
    </row>
    <row r="2086" spans="1:9" x14ac:dyDescent="0.25">
      <c r="A2086" s="216"/>
      <c r="B2086" s="212" t="s">
        <v>1595</v>
      </c>
      <c r="C2086" s="253" t="s">
        <v>3213</v>
      </c>
      <c r="D2086" s="214" t="s">
        <v>370</v>
      </c>
      <c r="E2086" s="235">
        <v>1821</v>
      </c>
      <c r="F2086" s="35">
        <v>41790</v>
      </c>
      <c r="G2086" s="56">
        <v>1821</v>
      </c>
      <c r="H2086" s="243">
        <f t="shared" si="33"/>
        <v>0</v>
      </c>
      <c r="I2086" s="214" t="s">
        <v>162</v>
      </c>
    </row>
    <row r="2087" spans="1:9" x14ac:dyDescent="0.25">
      <c r="A2087" s="216"/>
      <c r="B2087" s="212" t="s">
        <v>1596</v>
      </c>
      <c r="C2087" s="253" t="s">
        <v>3213</v>
      </c>
      <c r="D2087" s="214" t="s">
        <v>163</v>
      </c>
      <c r="E2087" s="235">
        <v>1317.6</v>
      </c>
      <c r="F2087" s="38" t="s">
        <v>3393</v>
      </c>
      <c r="G2087" s="56">
        <v>1317.6</v>
      </c>
      <c r="H2087" s="243">
        <f t="shared" si="33"/>
        <v>0</v>
      </c>
      <c r="I2087" s="214" t="s">
        <v>162</v>
      </c>
    </row>
    <row r="2088" spans="1:9" x14ac:dyDescent="0.25">
      <c r="A2088" s="216"/>
      <c r="B2088" s="212" t="s">
        <v>1597</v>
      </c>
      <c r="C2088" s="253" t="s">
        <v>3213</v>
      </c>
      <c r="D2088" s="214" t="s">
        <v>169</v>
      </c>
      <c r="E2088" s="235">
        <v>25280</v>
      </c>
      <c r="F2088" s="35">
        <v>41790</v>
      </c>
      <c r="G2088" s="56">
        <v>25280</v>
      </c>
      <c r="H2088" s="243">
        <f t="shared" si="33"/>
        <v>0</v>
      </c>
      <c r="I2088" s="214" t="s">
        <v>162</v>
      </c>
    </row>
    <row r="2089" spans="1:9" x14ac:dyDescent="0.25">
      <c r="A2089" s="216"/>
      <c r="B2089" s="212" t="s">
        <v>1598</v>
      </c>
      <c r="C2089" s="253" t="s">
        <v>3213</v>
      </c>
      <c r="D2089" s="214" t="s">
        <v>272</v>
      </c>
      <c r="E2089" s="235">
        <v>7724</v>
      </c>
      <c r="F2089" s="38" t="s">
        <v>3394</v>
      </c>
      <c r="G2089" s="245">
        <v>7724</v>
      </c>
      <c r="H2089" s="243">
        <f t="shared" si="33"/>
        <v>0</v>
      </c>
      <c r="I2089" s="214" t="s">
        <v>162</v>
      </c>
    </row>
    <row r="2090" spans="1:9" x14ac:dyDescent="0.25">
      <c r="A2090" s="216"/>
      <c r="B2090" s="212" t="s">
        <v>1599</v>
      </c>
      <c r="C2090" s="253" t="s">
        <v>3213</v>
      </c>
      <c r="D2090" s="214" t="s">
        <v>358</v>
      </c>
      <c r="E2090" s="235">
        <v>52027.05</v>
      </c>
      <c r="F2090" s="39" t="s">
        <v>3395</v>
      </c>
      <c r="G2090" s="245">
        <v>52027.05</v>
      </c>
      <c r="H2090" s="243">
        <f t="shared" si="33"/>
        <v>0</v>
      </c>
      <c r="I2090" s="214" t="s">
        <v>162</v>
      </c>
    </row>
    <row r="2091" spans="1:9" x14ac:dyDescent="0.25">
      <c r="A2091" s="216"/>
      <c r="B2091" s="212" t="s">
        <v>1600</v>
      </c>
      <c r="C2091" s="253" t="s">
        <v>3213</v>
      </c>
      <c r="D2091" s="214" t="s">
        <v>22</v>
      </c>
      <c r="E2091" s="235">
        <v>16634</v>
      </c>
      <c r="F2091" s="35">
        <v>41790</v>
      </c>
      <c r="G2091" s="56">
        <v>16634</v>
      </c>
      <c r="H2091" s="243">
        <f t="shared" si="33"/>
        <v>0</v>
      </c>
      <c r="I2091" s="214" t="s">
        <v>162</v>
      </c>
    </row>
    <row r="2092" spans="1:9" x14ac:dyDescent="0.25">
      <c r="A2092" s="216"/>
      <c r="B2092" s="212" t="s">
        <v>1601</v>
      </c>
      <c r="C2092" s="253" t="s">
        <v>3213</v>
      </c>
      <c r="D2092" s="214" t="s">
        <v>606</v>
      </c>
      <c r="E2092" s="235">
        <v>2255</v>
      </c>
      <c r="F2092" s="35">
        <v>41790</v>
      </c>
      <c r="G2092" s="56">
        <v>2255</v>
      </c>
      <c r="H2092" s="243">
        <f t="shared" si="33"/>
        <v>0</v>
      </c>
      <c r="I2092" s="214" t="s">
        <v>162</v>
      </c>
    </row>
    <row r="2093" spans="1:9" x14ac:dyDescent="0.25">
      <c r="A2093" s="216"/>
      <c r="B2093" s="212" t="s">
        <v>1602</v>
      </c>
      <c r="C2093" s="253" t="s">
        <v>3213</v>
      </c>
      <c r="D2093" s="214" t="s">
        <v>175</v>
      </c>
      <c r="E2093" s="235">
        <v>8846</v>
      </c>
      <c r="F2093" s="35">
        <v>41790</v>
      </c>
      <c r="G2093" s="56">
        <v>8846</v>
      </c>
      <c r="H2093" s="243">
        <f t="shared" si="33"/>
        <v>0</v>
      </c>
      <c r="I2093" s="214" t="s">
        <v>162</v>
      </c>
    </row>
    <row r="2094" spans="1:9" x14ac:dyDescent="0.25">
      <c r="A2094" s="216"/>
      <c r="B2094" s="212" t="s">
        <v>1603</v>
      </c>
      <c r="C2094" s="253" t="s">
        <v>3213</v>
      </c>
      <c r="D2094" s="214" t="s">
        <v>564</v>
      </c>
      <c r="E2094" s="235">
        <v>1812.2</v>
      </c>
      <c r="F2094" s="35">
        <v>41790</v>
      </c>
      <c r="G2094" s="56">
        <v>1812.2</v>
      </c>
      <c r="H2094" s="243">
        <f t="shared" si="33"/>
        <v>0</v>
      </c>
      <c r="I2094" s="214" t="s">
        <v>162</v>
      </c>
    </row>
    <row r="2095" spans="1:9" x14ac:dyDescent="0.25">
      <c r="A2095" s="216"/>
      <c r="B2095" s="212" t="s">
        <v>1605</v>
      </c>
      <c r="C2095" s="253" t="s">
        <v>3213</v>
      </c>
      <c r="D2095" s="214" t="s">
        <v>28</v>
      </c>
      <c r="E2095" s="235">
        <v>9844.65</v>
      </c>
      <c r="F2095" s="35">
        <v>41788</v>
      </c>
      <c r="G2095" s="44">
        <v>9844.65</v>
      </c>
      <c r="H2095" s="243">
        <f t="shared" si="33"/>
        <v>0</v>
      </c>
      <c r="I2095" s="214"/>
    </row>
    <row r="2096" spans="1:9" x14ac:dyDescent="0.25">
      <c r="A2096" s="216"/>
      <c r="B2096" s="212" t="s">
        <v>1606</v>
      </c>
      <c r="C2096" s="253" t="s">
        <v>3213</v>
      </c>
      <c r="D2096" s="214" t="s">
        <v>160</v>
      </c>
      <c r="E2096" s="235">
        <v>105146.87</v>
      </c>
      <c r="F2096" s="38" t="s">
        <v>3396</v>
      </c>
      <c r="G2096" s="44">
        <v>105146.87</v>
      </c>
      <c r="H2096" s="243">
        <f t="shared" si="33"/>
        <v>0</v>
      </c>
      <c r="I2096" s="214" t="s">
        <v>162</v>
      </c>
    </row>
    <row r="2097" spans="1:10" x14ac:dyDescent="0.25">
      <c r="A2097" s="216"/>
      <c r="B2097" s="212" t="s">
        <v>1607</v>
      </c>
      <c r="C2097" s="253" t="s">
        <v>3213</v>
      </c>
      <c r="D2097" s="214" t="s">
        <v>168</v>
      </c>
      <c r="E2097" s="235">
        <v>17957.2</v>
      </c>
      <c r="F2097" s="39" t="s">
        <v>3397</v>
      </c>
      <c r="G2097" s="44">
        <v>17957.2</v>
      </c>
      <c r="H2097" s="243">
        <f t="shared" si="33"/>
        <v>0</v>
      </c>
      <c r="I2097" s="214" t="s">
        <v>162</v>
      </c>
    </row>
    <row r="2098" spans="1:10" x14ac:dyDescent="0.25">
      <c r="A2098" s="216"/>
      <c r="B2098" s="212" t="s">
        <v>1608</v>
      </c>
      <c r="C2098" s="253" t="s">
        <v>3213</v>
      </c>
      <c r="D2098" s="214" t="s">
        <v>168</v>
      </c>
      <c r="E2098" s="235">
        <v>8267.5</v>
      </c>
      <c r="F2098" s="39" t="s">
        <v>3398</v>
      </c>
      <c r="G2098" s="44">
        <v>8267.5</v>
      </c>
      <c r="H2098" s="243">
        <f t="shared" si="33"/>
        <v>0</v>
      </c>
      <c r="I2098" s="214" t="s">
        <v>162</v>
      </c>
    </row>
    <row r="2099" spans="1:10" x14ac:dyDescent="0.25">
      <c r="A2099" s="216"/>
      <c r="B2099" s="212" t="s">
        <v>1609</v>
      </c>
      <c r="C2099" s="253" t="s">
        <v>3213</v>
      </c>
      <c r="D2099" s="214" t="s">
        <v>1033</v>
      </c>
      <c r="E2099" s="235">
        <v>5713</v>
      </c>
      <c r="F2099" s="35">
        <v>41788</v>
      </c>
      <c r="G2099" s="44">
        <v>5713</v>
      </c>
      <c r="H2099" s="243">
        <f t="shared" si="33"/>
        <v>0</v>
      </c>
      <c r="I2099" s="214"/>
    </row>
    <row r="2100" spans="1:10" x14ac:dyDescent="0.25">
      <c r="A2100" s="216"/>
      <c r="B2100" s="212" t="s">
        <v>1610</v>
      </c>
      <c r="C2100" s="253" t="s">
        <v>3213</v>
      </c>
      <c r="D2100" s="214" t="s">
        <v>269</v>
      </c>
      <c r="E2100" s="235">
        <v>7421</v>
      </c>
      <c r="F2100" s="39" t="s">
        <v>3399</v>
      </c>
      <c r="G2100" s="44">
        <v>7421</v>
      </c>
      <c r="H2100" s="243">
        <f t="shared" si="33"/>
        <v>0</v>
      </c>
      <c r="I2100" s="214" t="s">
        <v>162</v>
      </c>
    </row>
    <row r="2101" spans="1:10" x14ac:dyDescent="0.25">
      <c r="A2101" s="275"/>
      <c r="B2101" s="212" t="s">
        <v>1612</v>
      </c>
      <c r="C2101" s="253" t="s">
        <v>3213</v>
      </c>
      <c r="D2101" s="214" t="s">
        <v>245</v>
      </c>
      <c r="E2101" s="235">
        <v>25506</v>
      </c>
      <c r="F2101" s="35">
        <v>41789</v>
      </c>
      <c r="G2101" s="44">
        <v>25506</v>
      </c>
      <c r="H2101" s="243">
        <f t="shared" si="33"/>
        <v>0</v>
      </c>
      <c r="I2101" s="214" t="s">
        <v>3400</v>
      </c>
    </row>
    <row r="2102" spans="1:10" x14ac:dyDescent="0.25">
      <c r="A2102" s="216"/>
      <c r="B2102" s="212" t="s">
        <v>1614</v>
      </c>
      <c r="C2102" s="253" t="s">
        <v>3213</v>
      </c>
      <c r="D2102" s="214" t="s">
        <v>14</v>
      </c>
      <c r="E2102" s="235">
        <v>11100</v>
      </c>
      <c r="F2102" s="35">
        <v>41789</v>
      </c>
      <c r="G2102" s="44">
        <v>11100</v>
      </c>
      <c r="H2102" s="243">
        <f t="shared" si="33"/>
        <v>0</v>
      </c>
      <c r="I2102" s="214" t="s">
        <v>12</v>
      </c>
      <c r="J2102" s="1"/>
    </row>
    <row r="2103" spans="1:10" x14ac:dyDescent="0.25">
      <c r="A2103" s="216"/>
      <c r="B2103" s="212" t="s">
        <v>1615</v>
      </c>
      <c r="C2103" s="253" t="s">
        <v>3213</v>
      </c>
      <c r="D2103" s="214" t="s">
        <v>244</v>
      </c>
      <c r="E2103" s="235">
        <v>23453.5</v>
      </c>
      <c r="F2103" s="340" t="s">
        <v>3401</v>
      </c>
      <c r="G2103" s="245">
        <v>23453.5</v>
      </c>
      <c r="H2103" s="243">
        <f t="shared" si="33"/>
        <v>0</v>
      </c>
      <c r="I2103" s="214" t="s">
        <v>3400</v>
      </c>
      <c r="J2103" s="1"/>
    </row>
    <row r="2104" spans="1:10" x14ac:dyDescent="0.25">
      <c r="A2104" s="216"/>
      <c r="B2104" s="212" t="s">
        <v>1616</v>
      </c>
      <c r="C2104" s="253" t="s">
        <v>3213</v>
      </c>
      <c r="D2104" s="214" t="s">
        <v>175</v>
      </c>
      <c r="E2104" s="235">
        <v>587.5</v>
      </c>
      <c r="F2104" s="38" t="s">
        <v>3402</v>
      </c>
      <c r="G2104" s="44">
        <v>587.5</v>
      </c>
      <c r="H2104" s="243">
        <f t="shared" si="33"/>
        <v>0</v>
      </c>
      <c r="I2104" s="214" t="s">
        <v>162</v>
      </c>
      <c r="J2104" s="1"/>
    </row>
    <row r="2105" spans="1:10" x14ac:dyDescent="0.25">
      <c r="A2105" s="216"/>
      <c r="B2105" s="212" t="s">
        <v>1617</v>
      </c>
      <c r="C2105" s="253" t="s">
        <v>3213</v>
      </c>
      <c r="D2105" s="214" t="s">
        <v>168</v>
      </c>
      <c r="E2105" s="235">
        <v>912</v>
      </c>
      <c r="F2105" s="38" t="s">
        <v>3403</v>
      </c>
      <c r="G2105" s="44">
        <v>912</v>
      </c>
      <c r="H2105" s="243">
        <f t="shared" si="33"/>
        <v>0</v>
      </c>
      <c r="I2105" s="214" t="s">
        <v>162</v>
      </c>
      <c r="J2105" s="1"/>
    </row>
    <row r="2106" spans="1:10" x14ac:dyDescent="0.25">
      <c r="A2106" s="216"/>
      <c r="B2106" s="212" t="s">
        <v>1618</v>
      </c>
      <c r="C2106" s="253" t="s">
        <v>3213</v>
      </c>
      <c r="D2106" s="214" t="s">
        <v>149</v>
      </c>
      <c r="E2106" s="235">
        <v>5991.7</v>
      </c>
      <c r="F2106" s="39" t="s">
        <v>3404</v>
      </c>
      <c r="G2106" s="44">
        <v>5991.7</v>
      </c>
      <c r="H2106" s="243">
        <f t="shared" si="33"/>
        <v>0</v>
      </c>
      <c r="I2106" s="214" t="s">
        <v>3400</v>
      </c>
      <c r="J2106" s="1"/>
    </row>
    <row r="2107" spans="1:10" x14ac:dyDescent="0.25">
      <c r="A2107" s="216"/>
      <c r="B2107" s="212" t="s">
        <v>1619</v>
      </c>
      <c r="C2107" s="253" t="s">
        <v>3213</v>
      </c>
      <c r="D2107" s="214" t="s">
        <v>62</v>
      </c>
      <c r="E2107" s="235">
        <v>7389</v>
      </c>
      <c r="F2107" s="38">
        <v>41792</v>
      </c>
      <c r="G2107" s="245">
        <v>7389</v>
      </c>
      <c r="H2107" s="243">
        <f t="shared" si="33"/>
        <v>0</v>
      </c>
      <c r="I2107" s="214" t="s">
        <v>65</v>
      </c>
      <c r="J2107" s="1"/>
    </row>
    <row r="2108" spans="1:10" x14ac:dyDescent="0.25">
      <c r="A2108" s="216"/>
      <c r="B2108" s="212" t="s">
        <v>1621</v>
      </c>
      <c r="C2108" s="253" t="s">
        <v>3213</v>
      </c>
      <c r="D2108" s="214" t="s">
        <v>11</v>
      </c>
      <c r="E2108" s="235">
        <v>23090</v>
      </c>
      <c r="F2108" s="38">
        <v>41808</v>
      </c>
      <c r="G2108" s="245">
        <v>23090</v>
      </c>
      <c r="H2108" s="243">
        <f t="shared" si="33"/>
        <v>0</v>
      </c>
      <c r="I2108" s="214" t="s">
        <v>65</v>
      </c>
      <c r="J2108" s="1"/>
    </row>
    <row r="2109" spans="1:10" x14ac:dyDescent="0.25">
      <c r="A2109" s="216"/>
      <c r="B2109" s="212" t="s">
        <v>1623</v>
      </c>
      <c r="C2109" s="253" t="s">
        <v>3213</v>
      </c>
      <c r="D2109" s="214" t="s">
        <v>240</v>
      </c>
      <c r="E2109" s="235">
        <v>53308.45</v>
      </c>
      <c r="F2109" s="38">
        <v>41802</v>
      </c>
      <c r="G2109" s="245">
        <v>53308.45</v>
      </c>
      <c r="H2109" s="243">
        <f t="shared" si="33"/>
        <v>0</v>
      </c>
      <c r="I2109" s="214" t="s">
        <v>3400</v>
      </c>
      <c r="J2109" s="1"/>
    </row>
    <row r="2110" spans="1:10" x14ac:dyDescent="0.25">
      <c r="A2110" s="216">
        <v>41789</v>
      </c>
      <c r="B2110" s="224" t="s">
        <v>1624</v>
      </c>
      <c r="C2110" s="361" t="s">
        <v>3405</v>
      </c>
      <c r="D2110" s="214" t="s">
        <v>2588</v>
      </c>
      <c r="E2110" s="235">
        <v>38079.699999999997</v>
      </c>
      <c r="F2110" s="340" t="s">
        <v>3441</v>
      </c>
      <c r="G2110" s="245">
        <v>38079.699999999997</v>
      </c>
      <c r="H2110" s="243">
        <f t="shared" si="33"/>
        <v>0</v>
      </c>
      <c r="I2110" s="214" t="s">
        <v>3400</v>
      </c>
      <c r="J2110" s="1"/>
    </row>
    <row r="2111" spans="1:10" x14ac:dyDescent="0.25">
      <c r="A2111" s="216"/>
      <c r="B2111" s="224" t="s">
        <v>1627</v>
      </c>
      <c r="C2111" s="361" t="s">
        <v>3405</v>
      </c>
      <c r="D2111" s="214" t="s">
        <v>435</v>
      </c>
      <c r="E2111" s="235">
        <v>3722.68</v>
      </c>
      <c r="F2111" s="39" t="s">
        <v>3406</v>
      </c>
      <c r="G2111" s="44">
        <v>3722.68</v>
      </c>
      <c r="H2111" s="243">
        <f t="shared" si="33"/>
        <v>0</v>
      </c>
      <c r="I2111" s="58"/>
      <c r="J2111" s="1"/>
    </row>
    <row r="2112" spans="1:10" x14ac:dyDescent="0.25">
      <c r="A2112" s="216"/>
      <c r="B2112" s="224" t="s">
        <v>1628</v>
      </c>
      <c r="C2112" s="361" t="s">
        <v>3405</v>
      </c>
      <c r="D2112" s="214" t="s">
        <v>333</v>
      </c>
      <c r="E2112" s="235">
        <v>2545.1999999999998</v>
      </c>
      <c r="F2112" s="35">
        <v>41789</v>
      </c>
      <c r="G2112" s="44">
        <v>2545.1999999999998</v>
      </c>
      <c r="H2112" s="243">
        <f t="shared" si="33"/>
        <v>0</v>
      </c>
      <c r="I2112" s="214"/>
      <c r="J2112" s="1"/>
    </row>
    <row r="2113" spans="1:10" x14ac:dyDescent="0.25">
      <c r="A2113" s="216"/>
      <c r="B2113" s="224" t="s">
        <v>1629</v>
      </c>
      <c r="C2113" s="361" t="s">
        <v>3405</v>
      </c>
      <c r="D2113" s="214" t="s">
        <v>333</v>
      </c>
      <c r="E2113" s="235">
        <v>180</v>
      </c>
      <c r="F2113" s="35">
        <v>41789</v>
      </c>
      <c r="G2113" s="44">
        <v>180</v>
      </c>
      <c r="H2113" s="243">
        <f t="shared" si="33"/>
        <v>0</v>
      </c>
      <c r="I2113" s="214"/>
      <c r="J2113" s="1"/>
    </row>
    <row r="2114" spans="1:10" x14ac:dyDescent="0.25">
      <c r="A2114" s="216"/>
      <c r="B2114" s="224" t="s">
        <v>1630</v>
      </c>
      <c r="C2114" s="361" t="s">
        <v>3405</v>
      </c>
      <c r="D2114" s="214" t="s">
        <v>269</v>
      </c>
      <c r="E2114" s="235">
        <v>3431.6</v>
      </c>
      <c r="F2114" s="35">
        <v>41789</v>
      </c>
      <c r="G2114" s="44">
        <v>3431.6</v>
      </c>
      <c r="H2114" s="243">
        <f t="shared" si="33"/>
        <v>0</v>
      </c>
      <c r="I2114" s="58"/>
      <c r="J2114" s="1"/>
    </row>
    <row r="2115" spans="1:10" x14ac:dyDescent="0.25">
      <c r="A2115" s="216"/>
      <c r="B2115" s="224" t="s">
        <v>1632</v>
      </c>
      <c r="C2115" s="361" t="s">
        <v>3405</v>
      </c>
      <c r="D2115" s="214" t="s">
        <v>152</v>
      </c>
      <c r="E2115" s="235">
        <v>5646.2</v>
      </c>
      <c r="F2115" s="35">
        <v>41789</v>
      </c>
      <c r="G2115" s="44">
        <v>5646.2</v>
      </c>
      <c r="H2115" s="243">
        <f t="shared" si="33"/>
        <v>0</v>
      </c>
      <c r="I2115" s="214"/>
      <c r="J2115" s="1"/>
    </row>
    <row r="2116" spans="1:10" x14ac:dyDescent="0.25">
      <c r="A2116" s="216"/>
      <c r="B2116" s="224" t="s">
        <v>1634</v>
      </c>
      <c r="C2116" s="361" t="s">
        <v>3405</v>
      </c>
      <c r="D2116" s="214" t="s">
        <v>3407</v>
      </c>
      <c r="E2116" s="235">
        <v>40</v>
      </c>
      <c r="F2116" s="35">
        <v>41789</v>
      </c>
      <c r="G2116" s="44">
        <v>40</v>
      </c>
      <c r="H2116" s="243">
        <f t="shared" si="33"/>
        <v>0</v>
      </c>
      <c r="I2116" s="214"/>
      <c r="J2116" s="1"/>
    </row>
    <row r="2117" spans="1:10" x14ac:dyDescent="0.25">
      <c r="A2117" s="216"/>
      <c r="B2117" s="224" t="s">
        <v>1635</v>
      </c>
      <c r="C2117" s="361" t="s">
        <v>3405</v>
      </c>
      <c r="D2117" s="214" t="s">
        <v>435</v>
      </c>
      <c r="E2117" s="235">
        <v>1289</v>
      </c>
      <c r="F2117" s="38" t="s">
        <v>3408</v>
      </c>
      <c r="G2117" s="44">
        <v>1289</v>
      </c>
      <c r="H2117" s="243">
        <f t="shared" si="33"/>
        <v>0</v>
      </c>
      <c r="I2117" s="214"/>
      <c r="J2117" s="1"/>
    </row>
    <row r="2118" spans="1:10" x14ac:dyDescent="0.25">
      <c r="A2118" s="216"/>
      <c r="B2118" s="224" t="s">
        <v>1636</v>
      </c>
      <c r="C2118" s="361" t="s">
        <v>3405</v>
      </c>
      <c r="D2118" s="214" t="s">
        <v>36</v>
      </c>
      <c r="E2118" s="235">
        <v>32234.5</v>
      </c>
      <c r="F2118" s="47" t="s">
        <v>3409</v>
      </c>
      <c r="G2118" s="44">
        <v>32234.5</v>
      </c>
      <c r="H2118" s="243">
        <f t="shared" si="33"/>
        <v>0</v>
      </c>
      <c r="I2118" s="214" t="s">
        <v>2427</v>
      </c>
      <c r="J2118" s="1"/>
    </row>
    <row r="2119" spans="1:10" x14ac:dyDescent="0.25">
      <c r="A2119" s="216"/>
      <c r="B2119" s="224" t="s">
        <v>1637</v>
      </c>
      <c r="C2119" s="361" t="s">
        <v>3405</v>
      </c>
      <c r="D2119" s="214" t="s">
        <v>269</v>
      </c>
      <c r="E2119" s="235">
        <v>4721</v>
      </c>
      <c r="F2119" s="35">
        <v>41789</v>
      </c>
      <c r="G2119" s="44">
        <v>4721</v>
      </c>
      <c r="H2119" s="243">
        <f t="shared" ref="H2119:H2273" si="34">E2119-G2119</f>
        <v>0</v>
      </c>
      <c r="I2119" s="214"/>
      <c r="J2119" s="1"/>
    </row>
    <row r="2120" spans="1:10" x14ac:dyDescent="0.25">
      <c r="A2120" s="216"/>
      <c r="B2120" s="224" t="s">
        <v>1639</v>
      </c>
      <c r="C2120" s="361" t="s">
        <v>3405</v>
      </c>
      <c r="D2120" s="214" t="s">
        <v>180</v>
      </c>
      <c r="E2120" s="235">
        <v>34108</v>
      </c>
      <c r="F2120" s="47" t="s">
        <v>3410</v>
      </c>
      <c r="G2120" s="44">
        <v>34108</v>
      </c>
      <c r="H2120" s="243">
        <f t="shared" si="34"/>
        <v>0</v>
      </c>
      <c r="I2120" s="214" t="s">
        <v>217</v>
      </c>
      <c r="J2120" s="1"/>
    </row>
    <row r="2121" spans="1:10" x14ac:dyDescent="0.25">
      <c r="A2121" s="216"/>
      <c r="B2121" s="224" t="s">
        <v>1641</v>
      </c>
      <c r="C2121" s="361" t="s">
        <v>3405</v>
      </c>
      <c r="D2121" s="214" t="s">
        <v>8</v>
      </c>
      <c r="E2121" s="235">
        <v>356</v>
      </c>
      <c r="F2121" s="35">
        <v>41789</v>
      </c>
      <c r="G2121" s="44">
        <v>356</v>
      </c>
      <c r="H2121" s="243">
        <f t="shared" si="34"/>
        <v>0</v>
      </c>
      <c r="I2121" s="214"/>
      <c r="J2121" s="1"/>
    </row>
    <row r="2122" spans="1:10" x14ac:dyDescent="0.25">
      <c r="A2122" s="216"/>
      <c r="B2122" s="224" t="s">
        <v>1642</v>
      </c>
      <c r="C2122" s="361" t="s">
        <v>3405</v>
      </c>
      <c r="D2122" s="214" t="s">
        <v>3411</v>
      </c>
      <c r="E2122" s="235">
        <v>628.5</v>
      </c>
      <c r="F2122" s="35">
        <v>41789</v>
      </c>
      <c r="G2122" s="44">
        <v>628.5</v>
      </c>
      <c r="H2122" s="243">
        <f t="shared" si="34"/>
        <v>0</v>
      </c>
      <c r="I2122" s="214" t="s">
        <v>3172</v>
      </c>
      <c r="J2122" s="1"/>
    </row>
    <row r="2123" spans="1:10" x14ac:dyDescent="0.25">
      <c r="A2123" s="216"/>
      <c r="B2123" s="224" t="s">
        <v>1643</v>
      </c>
      <c r="C2123" s="361" t="s">
        <v>3405</v>
      </c>
      <c r="D2123" s="214" t="s">
        <v>51</v>
      </c>
      <c r="E2123" s="235">
        <v>2396</v>
      </c>
      <c r="F2123" s="39" t="s">
        <v>3412</v>
      </c>
      <c r="G2123" s="44">
        <v>2396</v>
      </c>
      <c r="H2123" s="243">
        <f t="shared" si="34"/>
        <v>0</v>
      </c>
      <c r="I2123" s="214" t="s">
        <v>21</v>
      </c>
      <c r="J2123" s="1"/>
    </row>
    <row r="2124" spans="1:10" x14ac:dyDescent="0.25">
      <c r="A2124" s="216"/>
      <c r="B2124" s="224" t="s">
        <v>1644</v>
      </c>
      <c r="C2124" s="361" t="s">
        <v>3405</v>
      </c>
      <c r="D2124" s="214" t="s">
        <v>575</v>
      </c>
      <c r="E2124" s="235">
        <v>3320</v>
      </c>
      <c r="F2124" s="35">
        <v>41789</v>
      </c>
      <c r="G2124" s="44">
        <v>3320</v>
      </c>
      <c r="H2124" s="243">
        <f t="shared" si="34"/>
        <v>0</v>
      </c>
      <c r="I2124" s="214"/>
      <c r="J2124" s="1"/>
    </row>
    <row r="2125" spans="1:10" x14ac:dyDescent="0.25">
      <c r="A2125" s="216"/>
      <c r="B2125" s="224" t="s">
        <v>1645</v>
      </c>
      <c r="C2125" s="361" t="s">
        <v>3405</v>
      </c>
      <c r="D2125" s="214" t="s">
        <v>3413</v>
      </c>
      <c r="E2125" s="235">
        <v>2353</v>
      </c>
      <c r="F2125" s="35">
        <v>41790</v>
      </c>
      <c r="G2125" s="44">
        <v>2353</v>
      </c>
      <c r="H2125" s="243">
        <f t="shared" si="34"/>
        <v>0</v>
      </c>
      <c r="I2125" s="214" t="s">
        <v>65</v>
      </c>
      <c r="J2125" s="1"/>
    </row>
    <row r="2126" spans="1:10" x14ac:dyDescent="0.25">
      <c r="A2126" s="216"/>
      <c r="B2126" s="224" t="s">
        <v>1646</v>
      </c>
      <c r="C2126" s="361" t="s">
        <v>3405</v>
      </c>
      <c r="D2126" s="214" t="s">
        <v>3372</v>
      </c>
      <c r="E2126" s="235">
        <v>4768</v>
      </c>
      <c r="F2126" s="35">
        <v>41789</v>
      </c>
      <c r="G2126" s="44">
        <v>4768</v>
      </c>
      <c r="H2126" s="243">
        <f t="shared" si="34"/>
        <v>0</v>
      </c>
      <c r="I2126" s="214" t="s">
        <v>12</v>
      </c>
      <c r="J2126" s="1"/>
    </row>
    <row r="2127" spans="1:10" x14ac:dyDescent="0.25">
      <c r="A2127" s="216"/>
      <c r="B2127" s="224" t="s">
        <v>1647</v>
      </c>
      <c r="C2127" s="361" t="s">
        <v>3405</v>
      </c>
      <c r="D2127" s="214" t="s">
        <v>339</v>
      </c>
      <c r="E2127" s="235">
        <v>2419</v>
      </c>
      <c r="F2127" s="35">
        <v>41789</v>
      </c>
      <c r="G2127" s="44">
        <v>2419</v>
      </c>
      <c r="H2127" s="243">
        <f t="shared" si="34"/>
        <v>0</v>
      </c>
      <c r="I2127" s="214"/>
      <c r="J2127" s="1"/>
    </row>
    <row r="2128" spans="1:10" x14ac:dyDescent="0.25">
      <c r="A2128" s="216"/>
      <c r="B2128" s="224" t="s">
        <v>1648</v>
      </c>
      <c r="C2128" s="361" t="s">
        <v>3405</v>
      </c>
      <c r="D2128" s="214" t="s">
        <v>8</v>
      </c>
      <c r="E2128" s="235">
        <v>478</v>
      </c>
      <c r="F2128" s="35">
        <v>41789</v>
      </c>
      <c r="G2128" s="44">
        <v>478</v>
      </c>
      <c r="H2128" s="243">
        <f t="shared" si="34"/>
        <v>0</v>
      </c>
      <c r="I2128" s="214"/>
      <c r="J2128" s="1"/>
    </row>
    <row r="2129" spans="1:10" x14ac:dyDescent="0.25">
      <c r="A2129" s="216"/>
      <c r="B2129" s="224" t="s">
        <v>1649</v>
      </c>
      <c r="C2129" s="361" t="s">
        <v>3405</v>
      </c>
      <c r="D2129" s="214" t="s">
        <v>16</v>
      </c>
      <c r="E2129" s="235">
        <v>1822.5</v>
      </c>
      <c r="F2129" s="38">
        <v>41816</v>
      </c>
      <c r="G2129" s="245">
        <v>1822.5</v>
      </c>
      <c r="H2129" s="243">
        <f t="shared" si="34"/>
        <v>0</v>
      </c>
      <c r="I2129" s="214" t="s">
        <v>3191</v>
      </c>
      <c r="J2129" s="1"/>
    </row>
    <row r="2130" spans="1:10" x14ac:dyDescent="0.25">
      <c r="A2130" s="216"/>
      <c r="B2130" s="224" t="s">
        <v>1650</v>
      </c>
      <c r="C2130" s="361" t="s">
        <v>3405</v>
      </c>
      <c r="D2130" s="214" t="s">
        <v>129</v>
      </c>
      <c r="E2130" s="235">
        <v>878</v>
      </c>
      <c r="F2130" s="35">
        <v>41789</v>
      </c>
      <c r="G2130" s="44">
        <v>878</v>
      </c>
      <c r="H2130" s="243">
        <f t="shared" si="34"/>
        <v>0</v>
      </c>
      <c r="I2130" s="214"/>
      <c r="J2130" s="1"/>
    </row>
    <row r="2131" spans="1:10" x14ac:dyDescent="0.25">
      <c r="A2131" s="216"/>
      <c r="B2131" s="224" t="s">
        <v>1651</v>
      </c>
      <c r="C2131" s="361" t="s">
        <v>3405</v>
      </c>
      <c r="D2131" s="214" t="s">
        <v>123</v>
      </c>
      <c r="E2131" s="235">
        <v>8094</v>
      </c>
      <c r="F2131" s="39" t="s">
        <v>3414</v>
      </c>
      <c r="G2131" s="44">
        <v>8094</v>
      </c>
      <c r="H2131" s="243">
        <f t="shared" si="34"/>
        <v>0</v>
      </c>
      <c r="I2131" s="214"/>
      <c r="J2131" s="1"/>
    </row>
    <row r="2132" spans="1:10" x14ac:dyDescent="0.25">
      <c r="A2132" s="216"/>
      <c r="B2132" s="224" t="s">
        <v>1652</v>
      </c>
      <c r="C2132" s="361" t="s">
        <v>3405</v>
      </c>
      <c r="D2132" s="214" t="s">
        <v>55</v>
      </c>
      <c r="E2132" s="235">
        <v>10692</v>
      </c>
      <c r="F2132" s="35">
        <v>41789</v>
      </c>
      <c r="G2132" s="44">
        <v>10692</v>
      </c>
      <c r="H2132" s="243">
        <f t="shared" si="34"/>
        <v>0</v>
      </c>
      <c r="I2132" s="214"/>
      <c r="J2132" s="1"/>
    </row>
    <row r="2133" spans="1:10" x14ac:dyDescent="0.25">
      <c r="A2133" s="216"/>
      <c r="B2133" s="224" t="s">
        <v>1654</v>
      </c>
      <c r="C2133" s="361" t="s">
        <v>3405</v>
      </c>
      <c r="D2133" s="214" t="s">
        <v>206</v>
      </c>
      <c r="E2133" s="235">
        <v>1245</v>
      </c>
      <c r="F2133" s="35">
        <v>41790</v>
      </c>
      <c r="G2133" s="44">
        <v>1245</v>
      </c>
      <c r="H2133" s="243">
        <f t="shared" si="34"/>
        <v>0</v>
      </c>
      <c r="I2133" s="214" t="s">
        <v>12</v>
      </c>
      <c r="J2133" s="1"/>
    </row>
    <row r="2134" spans="1:10" x14ac:dyDescent="0.25">
      <c r="A2134" s="216"/>
      <c r="B2134" s="224" t="s">
        <v>1655</v>
      </c>
      <c r="C2134" s="361" t="s">
        <v>3405</v>
      </c>
      <c r="D2134" s="214" t="s">
        <v>2413</v>
      </c>
      <c r="E2134" s="235">
        <v>1823</v>
      </c>
      <c r="F2134" s="273" t="s">
        <v>3415</v>
      </c>
      <c r="G2134" s="44">
        <v>1823</v>
      </c>
      <c r="H2134" s="243">
        <f t="shared" si="34"/>
        <v>0</v>
      </c>
      <c r="I2134" s="214" t="s">
        <v>12</v>
      </c>
      <c r="J2134" s="1"/>
    </row>
    <row r="2135" spans="1:10" x14ac:dyDescent="0.25">
      <c r="A2135" s="216"/>
      <c r="B2135" s="224" t="s">
        <v>1656</v>
      </c>
      <c r="C2135" s="361" t="s">
        <v>3405</v>
      </c>
      <c r="D2135" s="214" t="s">
        <v>1782</v>
      </c>
      <c r="E2135" s="235">
        <v>1325</v>
      </c>
      <c r="F2135" s="35">
        <v>41790</v>
      </c>
      <c r="G2135" s="44">
        <v>1325</v>
      </c>
      <c r="H2135" s="243">
        <f t="shared" si="34"/>
        <v>0</v>
      </c>
      <c r="I2135" s="214" t="s">
        <v>12</v>
      </c>
      <c r="J2135" s="1"/>
    </row>
    <row r="2136" spans="1:10" x14ac:dyDescent="0.25">
      <c r="A2136" s="216"/>
      <c r="B2136" s="224" t="s">
        <v>1657</v>
      </c>
      <c r="C2136" s="361" t="s">
        <v>3405</v>
      </c>
      <c r="D2136" s="214" t="s">
        <v>58</v>
      </c>
      <c r="E2136" s="235">
        <v>1470</v>
      </c>
      <c r="F2136" s="35">
        <v>41790</v>
      </c>
      <c r="G2136" s="44">
        <v>1470</v>
      </c>
      <c r="H2136" s="243">
        <f t="shared" si="34"/>
        <v>0</v>
      </c>
      <c r="I2136" s="214" t="s">
        <v>12</v>
      </c>
      <c r="J2136" s="1"/>
    </row>
    <row r="2137" spans="1:10" x14ac:dyDescent="0.25">
      <c r="A2137" s="216"/>
      <c r="B2137" s="224" t="s">
        <v>1660</v>
      </c>
      <c r="C2137" s="361" t="s">
        <v>3405</v>
      </c>
      <c r="D2137" s="214" t="s">
        <v>12</v>
      </c>
      <c r="E2137" s="235">
        <v>39260</v>
      </c>
      <c r="F2137" s="39" t="s">
        <v>3416</v>
      </c>
      <c r="G2137" s="44">
        <v>39260</v>
      </c>
      <c r="H2137" s="243">
        <f t="shared" si="34"/>
        <v>0</v>
      </c>
      <c r="I2137" s="214"/>
      <c r="J2137" s="1"/>
    </row>
    <row r="2138" spans="1:10" x14ac:dyDescent="0.25">
      <c r="A2138" s="216"/>
      <c r="B2138" s="224" t="s">
        <v>1661</v>
      </c>
      <c r="C2138" s="361" t="s">
        <v>3405</v>
      </c>
      <c r="D2138" s="214" t="s">
        <v>54</v>
      </c>
      <c r="E2138" s="235">
        <v>34703</v>
      </c>
      <c r="F2138" s="38">
        <v>41792</v>
      </c>
      <c r="G2138" s="245">
        <v>34703</v>
      </c>
      <c r="H2138" s="243">
        <f t="shared" si="34"/>
        <v>0</v>
      </c>
      <c r="I2138" s="214" t="s">
        <v>12</v>
      </c>
      <c r="J2138" s="1"/>
    </row>
    <row r="2139" spans="1:10" x14ac:dyDescent="0.25">
      <c r="A2139" s="216"/>
      <c r="B2139" s="224" t="s">
        <v>1662</v>
      </c>
      <c r="C2139" s="361" t="s">
        <v>3405</v>
      </c>
      <c r="D2139" s="214" t="s">
        <v>338</v>
      </c>
      <c r="E2139" s="235">
        <v>361</v>
      </c>
      <c r="F2139" s="35">
        <v>41790</v>
      </c>
      <c r="G2139" s="44">
        <v>361</v>
      </c>
      <c r="H2139" s="243">
        <f t="shared" si="34"/>
        <v>0</v>
      </c>
      <c r="I2139" s="214" t="s">
        <v>12</v>
      </c>
      <c r="J2139" s="1"/>
    </row>
    <row r="2140" spans="1:10" x14ac:dyDescent="0.25">
      <c r="A2140" s="216"/>
      <c r="B2140" s="224" t="s">
        <v>1663</v>
      </c>
      <c r="C2140" s="361" t="s">
        <v>3405</v>
      </c>
      <c r="D2140" s="214" t="s">
        <v>47</v>
      </c>
      <c r="E2140" s="235">
        <v>2407</v>
      </c>
      <c r="F2140" s="35">
        <v>41790</v>
      </c>
      <c r="G2140" s="44">
        <v>2407</v>
      </c>
      <c r="H2140" s="243">
        <f t="shared" si="34"/>
        <v>0</v>
      </c>
      <c r="I2140" s="214" t="s">
        <v>12</v>
      </c>
      <c r="J2140" s="1"/>
    </row>
    <row r="2141" spans="1:10" x14ac:dyDescent="0.25">
      <c r="A2141" s="216"/>
      <c r="B2141" s="224" t="s">
        <v>1664</v>
      </c>
      <c r="C2141" s="361" t="s">
        <v>3405</v>
      </c>
      <c r="D2141" s="214" t="s">
        <v>3417</v>
      </c>
      <c r="E2141" s="235">
        <v>15947</v>
      </c>
      <c r="F2141" s="35">
        <v>41789</v>
      </c>
      <c r="G2141" s="44">
        <v>15947</v>
      </c>
      <c r="H2141" s="243">
        <f t="shared" si="34"/>
        <v>0</v>
      </c>
      <c r="I2141" s="214"/>
      <c r="J2141" s="1"/>
    </row>
    <row r="2142" spans="1:10" x14ac:dyDescent="0.25">
      <c r="A2142" s="216"/>
      <c r="B2142" s="224" t="s">
        <v>1665</v>
      </c>
      <c r="C2142" s="361" t="s">
        <v>3405</v>
      </c>
      <c r="D2142" s="214" t="s">
        <v>250</v>
      </c>
      <c r="E2142" s="235">
        <v>11351</v>
      </c>
      <c r="F2142" s="35">
        <v>41789</v>
      </c>
      <c r="G2142" s="44">
        <v>11351</v>
      </c>
      <c r="H2142" s="243">
        <f t="shared" si="34"/>
        <v>0</v>
      </c>
      <c r="I2142" s="214" t="s">
        <v>65</v>
      </c>
      <c r="J2142" s="1"/>
    </row>
    <row r="2143" spans="1:10" x14ac:dyDescent="0.25">
      <c r="A2143" s="216"/>
      <c r="B2143" s="224" t="s">
        <v>1666</v>
      </c>
      <c r="C2143" s="361" t="s">
        <v>3405</v>
      </c>
      <c r="D2143" s="214" t="s">
        <v>28</v>
      </c>
      <c r="E2143" s="235">
        <v>1353</v>
      </c>
      <c r="F2143" s="35">
        <v>41789</v>
      </c>
      <c r="G2143" s="44">
        <v>1353</v>
      </c>
      <c r="H2143" s="243">
        <f t="shared" si="34"/>
        <v>0</v>
      </c>
      <c r="I2143" s="214"/>
      <c r="J2143" s="1"/>
    </row>
    <row r="2144" spans="1:10" x14ac:dyDescent="0.25">
      <c r="A2144" s="216"/>
      <c r="B2144" s="224" t="s">
        <v>1667</v>
      </c>
      <c r="C2144" s="361" t="s">
        <v>3405</v>
      </c>
      <c r="D2144" s="214" t="s">
        <v>119</v>
      </c>
      <c r="E2144" s="235">
        <v>2781</v>
      </c>
      <c r="F2144" s="35">
        <v>41789</v>
      </c>
      <c r="G2144" s="44">
        <v>2781</v>
      </c>
      <c r="H2144" s="243">
        <f t="shared" si="34"/>
        <v>0</v>
      </c>
      <c r="I2144" s="214" t="s">
        <v>30</v>
      </c>
      <c r="J2144" s="1"/>
    </row>
    <row r="2145" spans="1:10" x14ac:dyDescent="0.25">
      <c r="A2145" s="216"/>
      <c r="B2145" s="224" t="s">
        <v>1668</v>
      </c>
      <c r="C2145" s="361" t="s">
        <v>3405</v>
      </c>
      <c r="D2145" s="214" t="s">
        <v>771</v>
      </c>
      <c r="E2145" s="235">
        <v>6078</v>
      </c>
      <c r="F2145" s="35">
        <v>41789</v>
      </c>
      <c r="G2145" s="44">
        <v>6078</v>
      </c>
      <c r="H2145" s="243">
        <f t="shared" si="34"/>
        <v>0</v>
      </c>
      <c r="I2145" s="214" t="s">
        <v>30</v>
      </c>
      <c r="J2145" s="1"/>
    </row>
    <row r="2146" spans="1:10" x14ac:dyDescent="0.25">
      <c r="A2146" s="216"/>
      <c r="B2146" s="224" t="s">
        <v>1669</v>
      </c>
      <c r="C2146" s="361" t="s">
        <v>3405</v>
      </c>
      <c r="D2146" s="214" t="s">
        <v>12</v>
      </c>
      <c r="E2146" s="235">
        <v>922</v>
      </c>
      <c r="F2146" s="35">
        <v>41789</v>
      </c>
      <c r="G2146" s="44">
        <v>922</v>
      </c>
      <c r="H2146" s="243">
        <f t="shared" si="34"/>
        <v>0</v>
      </c>
      <c r="I2146" s="214"/>
      <c r="J2146" s="1"/>
    </row>
    <row r="2147" spans="1:10" x14ac:dyDescent="0.25">
      <c r="A2147" s="216"/>
      <c r="B2147" s="224" t="s">
        <v>1670</v>
      </c>
      <c r="C2147" s="361" t="s">
        <v>3405</v>
      </c>
      <c r="D2147" s="214" t="s">
        <v>287</v>
      </c>
      <c r="E2147" s="235">
        <v>3271</v>
      </c>
      <c r="F2147" s="39" t="s">
        <v>3418</v>
      </c>
      <c r="G2147" s="44">
        <v>3271</v>
      </c>
      <c r="H2147" s="243">
        <f t="shared" si="34"/>
        <v>0</v>
      </c>
      <c r="I2147" s="214"/>
      <c r="J2147" s="1"/>
    </row>
    <row r="2148" spans="1:10" x14ac:dyDescent="0.25">
      <c r="A2148" s="216"/>
      <c r="B2148" s="224" t="s">
        <v>1671</v>
      </c>
      <c r="C2148" s="361" t="s">
        <v>3405</v>
      </c>
      <c r="D2148" s="214" t="s">
        <v>2427</v>
      </c>
      <c r="E2148" s="235">
        <v>9573</v>
      </c>
      <c r="F2148" s="35">
        <v>41790</v>
      </c>
      <c r="G2148" s="44">
        <v>9573</v>
      </c>
      <c r="H2148" s="243">
        <f t="shared" si="34"/>
        <v>0</v>
      </c>
      <c r="I2148" s="214" t="s">
        <v>27</v>
      </c>
      <c r="J2148" s="1"/>
    </row>
    <row r="2149" spans="1:10" x14ac:dyDescent="0.25">
      <c r="A2149" s="216"/>
      <c r="B2149" s="224" t="s">
        <v>1672</v>
      </c>
      <c r="C2149" s="361" t="s">
        <v>3405</v>
      </c>
      <c r="D2149" s="214" t="s">
        <v>35</v>
      </c>
      <c r="E2149" s="235">
        <v>2659</v>
      </c>
      <c r="F2149" s="39" t="s">
        <v>3419</v>
      </c>
      <c r="G2149" s="245">
        <v>2659</v>
      </c>
      <c r="H2149" s="243">
        <f t="shared" si="34"/>
        <v>0</v>
      </c>
      <c r="I2149" s="214" t="s">
        <v>12</v>
      </c>
      <c r="J2149" s="1"/>
    </row>
    <row r="2150" spans="1:10" x14ac:dyDescent="0.25">
      <c r="A2150" s="216"/>
      <c r="B2150" s="224" t="s">
        <v>1674</v>
      </c>
      <c r="C2150" s="361" t="s">
        <v>3405</v>
      </c>
      <c r="D2150" s="214" t="s">
        <v>34</v>
      </c>
      <c r="E2150" s="235">
        <v>2304</v>
      </c>
      <c r="F2150" s="39" t="s">
        <v>3420</v>
      </c>
      <c r="G2150" s="44">
        <v>2304</v>
      </c>
      <c r="H2150" s="243">
        <f t="shared" si="34"/>
        <v>0</v>
      </c>
      <c r="I2150" s="214"/>
      <c r="J2150" s="1"/>
    </row>
    <row r="2151" spans="1:10" x14ac:dyDescent="0.25">
      <c r="A2151" s="216"/>
      <c r="B2151" s="224" t="s">
        <v>1676</v>
      </c>
      <c r="C2151" s="361" t="s">
        <v>3405</v>
      </c>
      <c r="D2151" s="214" t="s">
        <v>771</v>
      </c>
      <c r="E2151" s="235">
        <v>456</v>
      </c>
      <c r="F2151" s="35">
        <v>41789</v>
      </c>
      <c r="G2151" s="44">
        <v>456</v>
      </c>
      <c r="H2151" s="243">
        <f t="shared" si="34"/>
        <v>0</v>
      </c>
      <c r="I2151" s="214"/>
      <c r="J2151" s="1"/>
    </row>
    <row r="2152" spans="1:10" x14ac:dyDescent="0.25">
      <c r="A2152" s="216"/>
      <c r="B2152" s="224" t="s">
        <v>1677</v>
      </c>
      <c r="C2152" s="361" t="s">
        <v>3405</v>
      </c>
      <c r="D2152" s="214" t="s">
        <v>68</v>
      </c>
      <c r="E2152" s="235">
        <v>3141</v>
      </c>
      <c r="F2152" s="35">
        <v>41790</v>
      </c>
      <c r="G2152" s="44">
        <v>3141</v>
      </c>
      <c r="H2152" s="243">
        <f t="shared" si="34"/>
        <v>0</v>
      </c>
      <c r="I2152" s="214" t="s">
        <v>27</v>
      </c>
      <c r="J2152" s="1"/>
    </row>
    <row r="2153" spans="1:10" x14ac:dyDescent="0.25">
      <c r="A2153" s="216"/>
      <c r="B2153" s="224" t="s">
        <v>1678</v>
      </c>
      <c r="C2153" s="361" t="s">
        <v>3405</v>
      </c>
      <c r="D2153" s="214" t="s">
        <v>29</v>
      </c>
      <c r="E2153" s="235">
        <v>4109</v>
      </c>
      <c r="F2153" s="35">
        <v>41790</v>
      </c>
      <c r="G2153" s="44">
        <v>4109</v>
      </c>
      <c r="H2153" s="243">
        <f t="shared" si="34"/>
        <v>0</v>
      </c>
      <c r="I2153" s="214" t="s">
        <v>12</v>
      </c>
      <c r="J2153" s="1"/>
    </row>
    <row r="2154" spans="1:10" x14ac:dyDescent="0.25">
      <c r="A2154" s="216"/>
      <c r="B2154" s="224" t="s">
        <v>1679</v>
      </c>
      <c r="C2154" s="361" t="s">
        <v>3405</v>
      </c>
      <c r="D2154" s="214" t="s">
        <v>108</v>
      </c>
      <c r="E2154" s="235">
        <v>9757</v>
      </c>
      <c r="F2154" s="35">
        <v>41790</v>
      </c>
      <c r="G2154" s="44">
        <v>9757</v>
      </c>
      <c r="H2154" s="243">
        <f t="shared" si="34"/>
        <v>0</v>
      </c>
      <c r="I2154" s="214" t="s">
        <v>12</v>
      </c>
      <c r="J2154" s="1"/>
    </row>
    <row r="2155" spans="1:10" x14ac:dyDescent="0.25">
      <c r="A2155" s="216"/>
      <c r="B2155" s="224" t="s">
        <v>1680</v>
      </c>
      <c r="C2155" s="361" t="s">
        <v>3405</v>
      </c>
      <c r="D2155" s="214" t="s">
        <v>32</v>
      </c>
      <c r="E2155" s="235">
        <v>10921</v>
      </c>
      <c r="F2155" s="35">
        <v>41790</v>
      </c>
      <c r="G2155" s="44">
        <v>10921</v>
      </c>
      <c r="H2155" s="243">
        <f t="shared" si="34"/>
        <v>0</v>
      </c>
      <c r="I2155" s="214" t="s">
        <v>12</v>
      </c>
      <c r="J2155" s="1"/>
    </row>
    <row r="2156" spans="1:10" x14ac:dyDescent="0.25">
      <c r="A2156" s="216"/>
      <c r="B2156" s="224" t="s">
        <v>1681</v>
      </c>
      <c r="C2156" s="361" t="s">
        <v>3405</v>
      </c>
      <c r="D2156" s="214" t="s">
        <v>237</v>
      </c>
      <c r="E2156" s="235">
        <v>8749</v>
      </c>
      <c r="F2156" s="35">
        <v>41789</v>
      </c>
      <c r="G2156" s="44">
        <v>8749</v>
      </c>
      <c r="H2156" s="243">
        <f t="shared" si="34"/>
        <v>0</v>
      </c>
      <c r="I2156" s="214"/>
      <c r="J2156" s="1"/>
    </row>
    <row r="2157" spans="1:10" x14ac:dyDescent="0.25">
      <c r="A2157" s="216"/>
      <c r="B2157" s="224" t="s">
        <v>1683</v>
      </c>
      <c r="C2157" s="361" t="s">
        <v>3405</v>
      </c>
      <c r="D2157" s="214" t="s">
        <v>129</v>
      </c>
      <c r="E2157" s="235">
        <v>1340</v>
      </c>
      <c r="F2157" s="35">
        <v>41789</v>
      </c>
      <c r="G2157" s="44">
        <v>1340</v>
      </c>
      <c r="H2157" s="243">
        <f t="shared" si="34"/>
        <v>0</v>
      </c>
      <c r="I2157" s="214"/>
      <c r="J2157" s="1"/>
    </row>
    <row r="2158" spans="1:10" x14ac:dyDescent="0.25">
      <c r="A2158" s="216"/>
      <c r="B2158" s="224" t="s">
        <v>1684</v>
      </c>
      <c r="C2158" s="361" t="s">
        <v>3405</v>
      </c>
      <c r="D2158" s="214" t="s">
        <v>144</v>
      </c>
      <c r="E2158" s="235">
        <v>3871</v>
      </c>
      <c r="F2158" s="35">
        <v>41790</v>
      </c>
      <c r="G2158" s="56">
        <v>3871</v>
      </c>
      <c r="H2158" s="243">
        <f t="shared" si="34"/>
        <v>0</v>
      </c>
      <c r="I2158" s="214" t="s">
        <v>2427</v>
      </c>
      <c r="J2158" s="1"/>
    </row>
    <row r="2159" spans="1:10" x14ac:dyDescent="0.25">
      <c r="A2159" s="216"/>
      <c r="B2159" s="224" t="s">
        <v>1685</v>
      </c>
      <c r="C2159" s="361" t="s">
        <v>3405</v>
      </c>
      <c r="D2159" s="214" t="s">
        <v>22</v>
      </c>
      <c r="E2159" s="235">
        <v>10954</v>
      </c>
      <c r="F2159" s="39" t="s">
        <v>3421</v>
      </c>
      <c r="G2159" s="56">
        <v>10954</v>
      </c>
      <c r="H2159" s="243">
        <f t="shared" si="34"/>
        <v>0</v>
      </c>
      <c r="I2159" s="214"/>
      <c r="J2159" s="1"/>
    </row>
    <row r="2160" spans="1:10" x14ac:dyDescent="0.25">
      <c r="A2160" s="216"/>
      <c r="B2160" s="224" t="s">
        <v>1686</v>
      </c>
      <c r="C2160" s="361" t="s">
        <v>3405</v>
      </c>
      <c r="D2160" s="214" t="s">
        <v>130</v>
      </c>
      <c r="E2160" s="235">
        <v>7020</v>
      </c>
      <c r="F2160" s="35">
        <v>41790</v>
      </c>
      <c r="G2160" s="56">
        <v>7020</v>
      </c>
      <c r="H2160" s="243">
        <f t="shared" si="34"/>
        <v>0</v>
      </c>
      <c r="I2160" s="214" t="s">
        <v>21</v>
      </c>
      <c r="J2160" s="1"/>
    </row>
    <row r="2161" spans="1:10" x14ac:dyDescent="0.25">
      <c r="A2161" s="216"/>
      <c r="B2161" s="224" t="s">
        <v>1687</v>
      </c>
      <c r="C2161" s="361" t="s">
        <v>3405</v>
      </c>
      <c r="D2161" s="214" t="s">
        <v>348</v>
      </c>
      <c r="E2161" s="235">
        <v>871</v>
      </c>
      <c r="F2161" s="35">
        <v>41790</v>
      </c>
      <c r="G2161" s="56">
        <v>871</v>
      </c>
      <c r="H2161" s="243">
        <f t="shared" si="34"/>
        <v>0</v>
      </c>
      <c r="I2161" s="214" t="s">
        <v>2427</v>
      </c>
      <c r="J2161" s="1"/>
    </row>
    <row r="2162" spans="1:10" x14ac:dyDescent="0.25">
      <c r="A2162" s="216"/>
      <c r="B2162" s="224" t="s">
        <v>1688</v>
      </c>
      <c r="C2162" s="361" t="s">
        <v>3405</v>
      </c>
      <c r="D2162" s="214" t="s">
        <v>233</v>
      </c>
      <c r="E2162" s="235">
        <v>1681</v>
      </c>
      <c r="F2162" s="35">
        <v>41790</v>
      </c>
      <c r="G2162" s="56">
        <v>1681</v>
      </c>
      <c r="H2162" s="243">
        <f t="shared" si="34"/>
        <v>0</v>
      </c>
      <c r="I2162" s="214" t="s">
        <v>2427</v>
      </c>
      <c r="J2162" s="1"/>
    </row>
    <row r="2163" spans="1:10" x14ac:dyDescent="0.25">
      <c r="A2163" s="216"/>
      <c r="B2163" s="224" t="s">
        <v>1689</v>
      </c>
      <c r="C2163" s="361" t="s">
        <v>3405</v>
      </c>
      <c r="D2163" s="214" t="s">
        <v>3422</v>
      </c>
      <c r="E2163" s="235">
        <v>578</v>
      </c>
      <c r="F2163" s="35">
        <v>41790</v>
      </c>
      <c r="G2163" s="56">
        <v>578</v>
      </c>
      <c r="H2163" s="243">
        <f t="shared" si="34"/>
        <v>0</v>
      </c>
      <c r="I2163" s="214" t="s">
        <v>2427</v>
      </c>
      <c r="J2163" s="1"/>
    </row>
    <row r="2164" spans="1:10" x14ac:dyDescent="0.25">
      <c r="A2164" s="216"/>
      <c r="B2164" s="224" t="s">
        <v>1690</v>
      </c>
      <c r="C2164" s="361" t="s">
        <v>3405</v>
      </c>
      <c r="D2164" s="214" t="s">
        <v>307</v>
      </c>
      <c r="E2164" s="235">
        <v>8361.5</v>
      </c>
      <c r="F2164" s="35">
        <v>41790</v>
      </c>
      <c r="G2164" s="56">
        <v>8361.5</v>
      </c>
      <c r="H2164" s="243">
        <f t="shared" si="34"/>
        <v>0</v>
      </c>
      <c r="I2164" s="214" t="s">
        <v>2427</v>
      </c>
      <c r="J2164" s="1"/>
    </row>
    <row r="2165" spans="1:10" x14ac:dyDescent="0.25">
      <c r="A2165" s="216"/>
      <c r="B2165" s="224" t="s">
        <v>1691</v>
      </c>
      <c r="C2165" s="361" t="s">
        <v>3405</v>
      </c>
      <c r="D2165" s="214" t="s">
        <v>78</v>
      </c>
      <c r="E2165" s="235">
        <v>3380</v>
      </c>
      <c r="F2165" s="35">
        <v>41790</v>
      </c>
      <c r="G2165" s="56">
        <v>3380</v>
      </c>
      <c r="H2165" s="243">
        <f t="shared" si="34"/>
        <v>0</v>
      </c>
      <c r="I2165" s="214" t="s">
        <v>2427</v>
      </c>
      <c r="J2165" s="1"/>
    </row>
    <row r="2166" spans="1:10" x14ac:dyDescent="0.25">
      <c r="A2166" s="216"/>
      <c r="B2166" s="224" t="s">
        <v>1692</v>
      </c>
      <c r="C2166" s="361" t="s">
        <v>3405</v>
      </c>
      <c r="D2166" s="214" t="s">
        <v>20</v>
      </c>
      <c r="E2166" s="235">
        <v>7056.5</v>
      </c>
      <c r="F2166" s="35">
        <v>41790</v>
      </c>
      <c r="G2166" s="56">
        <v>7056.5</v>
      </c>
      <c r="H2166" s="243">
        <f t="shared" si="34"/>
        <v>0</v>
      </c>
      <c r="I2166" s="214" t="s">
        <v>2427</v>
      </c>
      <c r="J2166" s="1"/>
    </row>
    <row r="2167" spans="1:10" x14ac:dyDescent="0.25">
      <c r="A2167" s="216"/>
      <c r="B2167" s="224" t="s">
        <v>1693</v>
      </c>
      <c r="C2167" s="361" t="s">
        <v>3405</v>
      </c>
      <c r="D2167" s="214" t="s">
        <v>2530</v>
      </c>
      <c r="E2167" s="235">
        <v>2757.5</v>
      </c>
      <c r="F2167" s="35">
        <v>41790</v>
      </c>
      <c r="G2167" s="56">
        <v>2757.5</v>
      </c>
      <c r="H2167" s="243">
        <f t="shared" si="34"/>
        <v>0</v>
      </c>
      <c r="I2167" s="214" t="s">
        <v>2427</v>
      </c>
      <c r="J2167" s="1"/>
    </row>
    <row r="2168" spans="1:10" x14ac:dyDescent="0.25">
      <c r="A2168" s="216"/>
      <c r="B2168" s="224" t="s">
        <v>1694</v>
      </c>
      <c r="C2168" s="361" t="s">
        <v>3405</v>
      </c>
      <c r="D2168" s="214" t="s">
        <v>133</v>
      </c>
      <c r="E2168" s="235">
        <v>32862</v>
      </c>
      <c r="F2168" s="35">
        <v>41789</v>
      </c>
      <c r="G2168" s="44">
        <v>32862</v>
      </c>
      <c r="H2168" s="243">
        <f t="shared" si="34"/>
        <v>0</v>
      </c>
      <c r="I2168" s="214"/>
      <c r="J2168" s="1"/>
    </row>
    <row r="2169" spans="1:10" x14ac:dyDescent="0.25">
      <c r="A2169" s="216"/>
      <c r="B2169" s="224" t="s">
        <v>1695</v>
      </c>
      <c r="C2169" s="361" t="s">
        <v>3405</v>
      </c>
      <c r="D2169" s="214" t="s">
        <v>99</v>
      </c>
      <c r="E2169" s="235">
        <v>3095.5</v>
      </c>
      <c r="F2169" s="35">
        <v>41790</v>
      </c>
      <c r="G2169" s="56">
        <v>3095.5</v>
      </c>
      <c r="H2169" s="243">
        <f t="shared" si="34"/>
        <v>0</v>
      </c>
      <c r="I2169" s="214" t="s">
        <v>2427</v>
      </c>
      <c r="J2169" s="1"/>
    </row>
    <row r="2170" spans="1:10" x14ac:dyDescent="0.25">
      <c r="A2170" s="216"/>
      <c r="B2170" s="224" t="s">
        <v>1696</v>
      </c>
      <c r="C2170" s="361" t="s">
        <v>3405</v>
      </c>
      <c r="D2170" s="214" t="s">
        <v>80</v>
      </c>
      <c r="E2170" s="235">
        <v>2369</v>
      </c>
      <c r="F2170" s="35">
        <v>41790</v>
      </c>
      <c r="G2170" s="56">
        <v>2369</v>
      </c>
      <c r="H2170" s="243">
        <f t="shared" si="34"/>
        <v>0</v>
      </c>
      <c r="I2170" s="214" t="s">
        <v>2427</v>
      </c>
      <c r="J2170" s="1"/>
    </row>
    <row r="2171" spans="1:10" x14ac:dyDescent="0.25">
      <c r="A2171" s="216"/>
      <c r="B2171" s="224" t="s">
        <v>1698</v>
      </c>
      <c r="C2171" s="361" t="s">
        <v>3405</v>
      </c>
      <c r="D2171" s="214" t="s">
        <v>3121</v>
      </c>
      <c r="E2171" s="235">
        <v>12229</v>
      </c>
      <c r="F2171" s="35">
        <v>41790</v>
      </c>
      <c r="G2171" s="56">
        <v>12229</v>
      </c>
      <c r="H2171" s="243">
        <f t="shared" si="34"/>
        <v>0</v>
      </c>
      <c r="I2171" s="214" t="s">
        <v>2427</v>
      </c>
      <c r="J2171" s="1"/>
    </row>
    <row r="2172" spans="1:10" x14ac:dyDescent="0.25">
      <c r="A2172" s="216"/>
      <c r="B2172" s="224" t="s">
        <v>1700</v>
      </c>
      <c r="C2172" s="361" t="s">
        <v>3405</v>
      </c>
      <c r="D2172" s="214" t="s">
        <v>149</v>
      </c>
      <c r="E2172" s="235">
        <v>19853</v>
      </c>
      <c r="F2172" s="47" t="s">
        <v>3423</v>
      </c>
      <c r="G2172" s="44">
        <v>19853</v>
      </c>
      <c r="H2172" s="243">
        <f t="shared" si="34"/>
        <v>0</v>
      </c>
      <c r="I2172" s="214" t="s">
        <v>217</v>
      </c>
      <c r="J2172" s="1"/>
    </row>
    <row r="2173" spans="1:10" x14ac:dyDescent="0.25">
      <c r="A2173" s="216"/>
      <c r="B2173" s="224" t="s">
        <v>1701</v>
      </c>
      <c r="C2173" s="361" t="s">
        <v>3405</v>
      </c>
      <c r="D2173" s="214" t="s">
        <v>62</v>
      </c>
      <c r="E2173" s="235">
        <v>16687</v>
      </c>
      <c r="F2173" s="38">
        <v>41792</v>
      </c>
      <c r="G2173" s="245">
        <v>16687</v>
      </c>
      <c r="H2173" s="243">
        <f t="shared" si="34"/>
        <v>0</v>
      </c>
      <c r="I2173" s="214" t="s">
        <v>27</v>
      </c>
      <c r="J2173" s="1"/>
    </row>
    <row r="2174" spans="1:10" x14ac:dyDescent="0.25">
      <c r="A2174" s="216"/>
      <c r="B2174" s="224" t="s">
        <v>1702</v>
      </c>
      <c r="C2174" s="361" t="s">
        <v>3405</v>
      </c>
      <c r="D2174" s="214" t="s">
        <v>11</v>
      </c>
      <c r="E2174" s="235">
        <v>47840</v>
      </c>
      <c r="F2174" s="38">
        <v>41808</v>
      </c>
      <c r="G2174" s="245">
        <v>47840</v>
      </c>
      <c r="H2174" s="243">
        <f t="shared" si="34"/>
        <v>0</v>
      </c>
      <c r="I2174" s="214" t="s">
        <v>65</v>
      </c>
      <c r="J2174" s="1"/>
    </row>
    <row r="2175" spans="1:10" x14ac:dyDescent="0.25">
      <c r="A2175" s="216"/>
      <c r="B2175" s="224" t="s">
        <v>1704</v>
      </c>
      <c r="C2175" s="361" t="s">
        <v>3405</v>
      </c>
      <c r="D2175" s="214" t="s">
        <v>544</v>
      </c>
      <c r="E2175" s="235">
        <v>26272.6</v>
      </c>
      <c r="F2175" s="35">
        <v>41790</v>
      </c>
      <c r="G2175" s="44">
        <v>26272.6</v>
      </c>
      <c r="H2175" s="243">
        <f t="shared" si="34"/>
        <v>0</v>
      </c>
      <c r="I2175" s="214" t="s">
        <v>217</v>
      </c>
      <c r="J2175" s="1"/>
    </row>
    <row r="2176" spans="1:10" x14ac:dyDescent="0.25">
      <c r="A2176" s="216"/>
      <c r="B2176" s="224" t="s">
        <v>1705</v>
      </c>
      <c r="C2176" s="361" t="s">
        <v>3405</v>
      </c>
      <c r="D2176" s="214" t="s">
        <v>85</v>
      </c>
      <c r="E2176" s="235">
        <v>6938.5</v>
      </c>
      <c r="F2176" s="55" t="s">
        <v>3424</v>
      </c>
      <c r="G2176" s="44">
        <v>6938.5</v>
      </c>
      <c r="H2176" s="243">
        <f t="shared" si="34"/>
        <v>0</v>
      </c>
      <c r="I2176" s="214" t="s">
        <v>217</v>
      </c>
      <c r="J2176" s="1"/>
    </row>
    <row r="2177" spans="1:10" x14ac:dyDescent="0.25">
      <c r="A2177" s="216"/>
      <c r="B2177" s="224" t="s">
        <v>1706</v>
      </c>
      <c r="C2177" s="361" t="s">
        <v>3405</v>
      </c>
      <c r="D2177" s="214" t="s">
        <v>83</v>
      </c>
      <c r="E2177" s="235">
        <v>7190</v>
      </c>
      <c r="F2177" s="273" t="s">
        <v>3425</v>
      </c>
      <c r="G2177" s="44">
        <v>7190</v>
      </c>
      <c r="H2177" s="243">
        <f t="shared" si="34"/>
        <v>0</v>
      </c>
      <c r="I2177" s="214"/>
      <c r="J2177" s="1"/>
    </row>
    <row r="2178" spans="1:10" x14ac:dyDescent="0.25">
      <c r="A2178" s="216"/>
      <c r="B2178" s="224" t="s">
        <v>1707</v>
      </c>
      <c r="C2178" s="361" t="s">
        <v>3405</v>
      </c>
      <c r="D2178" s="214" t="s">
        <v>346</v>
      </c>
      <c r="E2178" s="235">
        <v>3866</v>
      </c>
      <c r="F2178" s="35">
        <v>41790</v>
      </c>
      <c r="G2178" s="44">
        <v>3866</v>
      </c>
      <c r="H2178" s="243">
        <f t="shared" si="34"/>
        <v>0</v>
      </c>
      <c r="I2178" s="214" t="s">
        <v>217</v>
      </c>
      <c r="J2178" s="1"/>
    </row>
    <row r="2179" spans="1:10" x14ac:dyDescent="0.25">
      <c r="A2179" s="216"/>
      <c r="B2179" s="224" t="s">
        <v>1708</v>
      </c>
      <c r="C2179" s="361" t="s">
        <v>3405</v>
      </c>
      <c r="D2179" s="214" t="s">
        <v>92</v>
      </c>
      <c r="E2179" s="235">
        <v>9429</v>
      </c>
      <c r="F2179" s="35">
        <v>41790</v>
      </c>
      <c r="G2179" s="56">
        <v>9429</v>
      </c>
      <c r="H2179" s="243">
        <f t="shared" si="34"/>
        <v>0</v>
      </c>
      <c r="I2179" s="214" t="s">
        <v>217</v>
      </c>
      <c r="J2179" s="1"/>
    </row>
    <row r="2180" spans="1:10" x14ac:dyDescent="0.25">
      <c r="A2180" s="216"/>
      <c r="B2180" s="224" t="s">
        <v>1709</v>
      </c>
      <c r="C2180" s="361" t="s">
        <v>3405</v>
      </c>
      <c r="D2180" s="214" t="s">
        <v>88</v>
      </c>
      <c r="E2180" s="235">
        <v>3120</v>
      </c>
      <c r="F2180" s="35">
        <v>41790</v>
      </c>
      <c r="G2180" s="56">
        <v>3120</v>
      </c>
      <c r="H2180" s="243">
        <f t="shared" si="34"/>
        <v>0</v>
      </c>
      <c r="I2180" s="214" t="s">
        <v>217</v>
      </c>
      <c r="J2180" s="1"/>
    </row>
    <row r="2181" spans="1:10" x14ac:dyDescent="0.25">
      <c r="A2181" s="216"/>
      <c r="B2181" s="224" t="s">
        <v>1710</v>
      </c>
      <c r="C2181" s="361" t="s">
        <v>3405</v>
      </c>
      <c r="D2181" s="214" t="s">
        <v>136</v>
      </c>
      <c r="E2181" s="235">
        <v>2510</v>
      </c>
      <c r="F2181" s="35">
        <v>41789</v>
      </c>
      <c r="G2181" s="44">
        <v>2510</v>
      </c>
      <c r="H2181" s="243">
        <f t="shared" si="34"/>
        <v>0</v>
      </c>
      <c r="I2181" s="214"/>
      <c r="J2181" s="1"/>
    </row>
    <row r="2182" spans="1:10" x14ac:dyDescent="0.25">
      <c r="A2182" s="216"/>
      <c r="B2182" s="224" t="s">
        <v>1711</v>
      </c>
      <c r="C2182" s="361" t="s">
        <v>3405</v>
      </c>
      <c r="D2182" s="214" t="s">
        <v>74</v>
      </c>
      <c r="E2182" s="235">
        <v>2051</v>
      </c>
      <c r="F2182" s="35">
        <v>41789</v>
      </c>
      <c r="G2182" s="44">
        <v>2051</v>
      </c>
      <c r="H2182" s="243">
        <f t="shared" si="34"/>
        <v>0</v>
      </c>
      <c r="I2182" s="214"/>
      <c r="J2182" s="1"/>
    </row>
    <row r="2183" spans="1:10" x14ac:dyDescent="0.25">
      <c r="A2183" s="216"/>
      <c r="B2183" s="224" t="s">
        <v>1712</v>
      </c>
      <c r="C2183" s="361" t="s">
        <v>3405</v>
      </c>
      <c r="D2183" s="214" t="s">
        <v>28</v>
      </c>
      <c r="E2183" s="235">
        <v>8830</v>
      </c>
      <c r="F2183" s="35">
        <v>41789</v>
      </c>
      <c r="G2183" s="44">
        <v>8830</v>
      </c>
      <c r="H2183" s="243">
        <f t="shared" si="34"/>
        <v>0</v>
      </c>
      <c r="I2183" s="214"/>
      <c r="J2183" s="1"/>
    </row>
    <row r="2184" spans="1:10" x14ac:dyDescent="0.25">
      <c r="A2184" s="216"/>
      <c r="B2184" s="224" t="s">
        <v>1713</v>
      </c>
      <c r="C2184" s="361" t="s">
        <v>3405</v>
      </c>
      <c r="D2184" s="214" t="s">
        <v>83</v>
      </c>
      <c r="E2184" s="235">
        <v>488.5</v>
      </c>
      <c r="F2184" s="35">
        <v>41789</v>
      </c>
      <c r="G2184" s="44">
        <v>488.5</v>
      </c>
      <c r="H2184" s="243">
        <f t="shared" si="34"/>
        <v>0</v>
      </c>
      <c r="I2184" s="214"/>
      <c r="J2184" s="1"/>
    </row>
    <row r="2185" spans="1:10" x14ac:dyDescent="0.25">
      <c r="A2185" s="216"/>
      <c r="B2185" s="224" t="s">
        <v>1715</v>
      </c>
      <c r="C2185" s="361" t="s">
        <v>3405</v>
      </c>
      <c r="D2185" s="214" t="s">
        <v>8</v>
      </c>
      <c r="E2185" s="235">
        <v>777</v>
      </c>
      <c r="F2185" s="35">
        <v>41789</v>
      </c>
      <c r="G2185" s="44">
        <v>777</v>
      </c>
      <c r="H2185" s="243">
        <f t="shared" si="34"/>
        <v>0</v>
      </c>
      <c r="I2185" s="214"/>
      <c r="J2185" s="1"/>
    </row>
    <row r="2186" spans="1:10" x14ac:dyDescent="0.25">
      <c r="A2186" s="216"/>
      <c r="B2186" s="224" t="s">
        <v>1716</v>
      </c>
      <c r="C2186" s="361" t="s">
        <v>3405</v>
      </c>
      <c r="D2186" s="214" t="s">
        <v>163</v>
      </c>
      <c r="E2186" s="235">
        <v>1136</v>
      </c>
      <c r="F2186" s="35">
        <v>41789</v>
      </c>
      <c r="G2186" s="44">
        <v>1136</v>
      </c>
      <c r="H2186" s="243">
        <f t="shared" si="34"/>
        <v>0</v>
      </c>
      <c r="I2186" s="214"/>
      <c r="J2186" s="1"/>
    </row>
    <row r="2187" spans="1:10" x14ac:dyDescent="0.25">
      <c r="A2187" s="216"/>
      <c r="B2187" s="224" t="s">
        <v>1717</v>
      </c>
      <c r="C2187" s="361" t="s">
        <v>3405</v>
      </c>
      <c r="D2187" s="214" t="s">
        <v>54</v>
      </c>
      <c r="E2187" s="235">
        <v>34466</v>
      </c>
      <c r="F2187" s="38">
        <v>41792</v>
      </c>
      <c r="G2187" s="245">
        <v>34466</v>
      </c>
      <c r="H2187" s="243">
        <f t="shared" si="34"/>
        <v>0</v>
      </c>
      <c r="I2187" s="214" t="s">
        <v>21</v>
      </c>
      <c r="J2187" s="1"/>
    </row>
    <row r="2188" spans="1:10" x14ac:dyDescent="0.25">
      <c r="A2188" s="216"/>
      <c r="B2188" s="224" t="s">
        <v>1718</v>
      </c>
      <c r="C2188" s="361" t="s">
        <v>3405</v>
      </c>
      <c r="D2188" s="214" t="s">
        <v>14</v>
      </c>
      <c r="E2188" s="235">
        <v>14578</v>
      </c>
      <c r="F2188" s="35">
        <v>41790</v>
      </c>
      <c r="G2188" s="44">
        <v>14578</v>
      </c>
      <c r="H2188" s="243">
        <f t="shared" si="34"/>
        <v>0</v>
      </c>
      <c r="I2188" s="214" t="s">
        <v>21</v>
      </c>
      <c r="J2188" s="1"/>
    </row>
    <row r="2189" spans="1:10" x14ac:dyDescent="0.25">
      <c r="A2189" s="216"/>
      <c r="B2189" s="224" t="s">
        <v>1719</v>
      </c>
      <c r="C2189" s="361" t="s">
        <v>3405</v>
      </c>
      <c r="D2189" s="214" t="s">
        <v>19</v>
      </c>
      <c r="E2189" s="235">
        <v>341844.3</v>
      </c>
      <c r="F2189" s="377" t="s">
        <v>4943</v>
      </c>
      <c r="G2189" s="44">
        <f>217371+124473.3</f>
        <v>341844.3</v>
      </c>
      <c r="H2189" s="243">
        <f t="shared" si="34"/>
        <v>0</v>
      </c>
      <c r="I2189" s="214" t="s">
        <v>105</v>
      </c>
      <c r="J2189" s="1"/>
    </row>
    <row r="2190" spans="1:10" x14ac:dyDescent="0.25">
      <c r="A2190" s="216"/>
      <c r="B2190" s="224" t="s">
        <v>1720</v>
      </c>
      <c r="C2190" s="361" t="s">
        <v>3405</v>
      </c>
      <c r="D2190" s="214" t="s">
        <v>3426</v>
      </c>
      <c r="E2190" s="235">
        <v>35548</v>
      </c>
      <c r="F2190" s="35">
        <v>41789</v>
      </c>
      <c r="G2190" s="44">
        <v>35548</v>
      </c>
      <c r="H2190" s="243">
        <f t="shared" si="34"/>
        <v>0</v>
      </c>
      <c r="I2190" s="214"/>
      <c r="J2190" s="1"/>
    </row>
    <row r="2191" spans="1:10" x14ac:dyDescent="0.25">
      <c r="A2191" s="216"/>
      <c r="B2191" s="224" t="s">
        <v>1721</v>
      </c>
      <c r="C2191" s="361" t="s">
        <v>3405</v>
      </c>
      <c r="D2191" s="214" t="s">
        <v>152</v>
      </c>
      <c r="E2191" s="235">
        <v>6368</v>
      </c>
      <c r="F2191" s="35">
        <v>41789</v>
      </c>
      <c r="G2191" s="44">
        <v>6368</v>
      </c>
      <c r="H2191" s="243">
        <f t="shared" si="34"/>
        <v>0</v>
      </c>
      <c r="I2191" s="214"/>
      <c r="J2191" s="1"/>
    </row>
    <row r="2192" spans="1:10" x14ac:dyDescent="0.25">
      <c r="A2192" s="216">
        <v>41790</v>
      </c>
      <c r="B2192" s="224" t="s">
        <v>1722</v>
      </c>
      <c r="C2192" s="361" t="s">
        <v>3405</v>
      </c>
      <c r="D2192" s="214" t="s">
        <v>106</v>
      </c>
      <c r="E2192" s="235">
        <v>139472</v>
      </c>
      <c r="F2192" s="38">
        <v>41795</v>
      </c>
      <c r="G2192" s="245">
        <v>139172</v>
      </c>
      <c r="H2192" s="243">
        <f t="shared" si="34"/>
        <v>300</v>
      </c>
      <c r="I2192" s="214" t="s">
        <v>3427</v>
      </c>
      <c r="J2192" s="1"/>
    </row>
    <row r="2193" spans="1:10" x14ac:dyDescent="0.25">
      <c r="A2193" s="216"/>
      <c r="B2193" s="224" t="s">
        <v>1723</v>
      </c>
      <c r="C2193" s="361" t="s">
        <v>3405</v>
      </c>
      <c r="D2193" s="214" t="s">
        <v>106</v>
      </c>
      <c r="E2193" s="235">
        <v>130995</v>
      </c>
      <c r="F2193" s="38">
        <v>41795</v>
      </c>
      <c r="G2193" s="245">
        <v>130995</v>
      </c>
      <c r="H2193" s="243">
        <f t="shared" si="34"/>
        <v>0</v>
      </c>
      <c r="I2193" s="214" t="s">
        <v>3427</v>
      </c>
      <c r="J2193" s="1"/>
    </row>
    <row r="2194" spans="1:10" x14ac:dyDescent="0.25">
      <c r="A2194" s="216"/>
      <c r="B2194" s="224" t="s">
        <v>1724</v>
      </c>
      <c r="C2194" s="361" t="s">
        <v>3405</v>
      </c>
      <c r="D2194" s="214" t="s">
        <v>106</v>
      </c>
      <c r="E2194" s="235">
        <v>128412</v>
      </c>
      <c r="F2194" s="38">
        <v>41795</v>
      </c>
      <c r="G2194" s="245">
        <v>128412</v>
      </c>
      <c r="H2194" s="243">
        <f t="shared" si="34"/>
        <v>0</v>
      </c>
      <c r="I2194" s="214" t="s">
        <v>3427</v>
      </c>
      <c r="J2194" s="1"/>
    </row>
    <row r="2195" spans="1:10" x14ac:dyDescent="0.25">
      <c r="A2195" s="216"/>
      <c r="B2195" s="224" t="s">
        <v>1725</v>
      </c>
      <c r="C2195" s="361" t="s">
        <v>3405</v>
      </c>
      <c r="D2195" s="214" t="s">
        <v>106</v>
      </c>
      <c r="E2195" s="235">
        <v>96758</v>
      </c>
      <c r="F2195" s="38">
        <v>41795</v>
      </c>
      <c r="G2195" s="245">
        <v>96758</v>
      </c>
      <c r="H2195" s="243">
        <f t="shared" si="34"/>
        <v>0</v>
      </c>
      <c r="I2195" s="214" t="s">
        <v>3427</v>
      </c>
      <c r="J2195" s="1"/>
    </row>
    <row r="2196" spans="1:10" x14ac:dyDescent="0.25">
      <c r="A2196" s="216"/>
      <c r="B2196" s="224" t="s">
        <v>1727</v>
      </c>
      <c r="C2196" s="361" t="s">
        <v>3405</v>
      </c>
      <c r="D2196" s="214" t="s">
        <v>106</v>
      </c>
      <c r="E2196" s="235">
        <v>424911</v>
      </c>
      <c r="F2196" s="38">
        <v>41803</v>
      </c>
      <c r="G2196" s="245">
        <v>424911</v>
      </c>
      <c r="H2196" s="243">
        <f t="shared" si="34"/>
        <v>0</v>
      </c>
      <c r="I2196" s="214" t="s">
        <v>3427</v>
      </c>
      <c r="J2196" s="1"/>
    </row>
    <row r="2197" spans="1:10" x14ac:dyDescent="0.25">
      <c r="A2197" s="216"/>
      <c r="B2197" s="224" t="s">
        <v>1728</v>
      </c>
      <c r="C2197" s="361" t="s">
        <v>3405</v>
      </c>
      <c r="D2197" s="214" t="s">
        <v>269</v>
      </c>
      <c r="E2197" s="235">
        <v>7164</v>
      </c>
      <c r="F2197" s="39" t="s">
        <v>3428</v>
      </c>
      <c r="G2197" s="44">
        <v>7164</v>
      </c>
      <c r="H2197" s="243">
        <f t="shared" si="34"/>
        <v>0</v>
      </c>
      <c r="I2197" s="214"/>
      <c r="J2197" s="1"/>
    </row>
    <row r="2198" spans="1:10" x14ac:dyDescent="0.25">
      <c r="A2198" s="216"/>
      <c r="B2198" s="224" t="s">
        <v>1729</v>
      </c>
      <c r="C2198" s="361" t="s">
        <v>3405</v>
      </c>
      <c r="D2198" s="214" t="s">
        <v>756</v>
      </c>
      <c r="E2198" s="235">
        <v>2145</v>
      </c>
      <c r="F2198" s="35">
        <v>41790</v>
      </c>
      <c r="G2198" s="44">
        <v>2145</v>
      </c>
      <c r="H2198" s="243">
        <f t="shared" si="34"/>
        <v>0</v>
      </c>
      <c r="I2198" s="214"/>
      <c r="J2198" s="1"/>
    </row>
    <row r="2199" spans="1:10" x14ac:dyDescent="0.25">
      <c r="A2199" s="216"/>
      <c r="B2199" s="224" t="s">
        <v>1730</v>
      </c>
      <c r="C2199" s="361" t="s">
        <v>3405</v>
      </c>
      <c r="D2199" s="214" t="s">
        <v>16</v>
      </c>
      <c r="E2199" s="235">
        <v>155574.6</v>
      </c>
      <c r="F2199" s="38">
        <v>41816</v>
      </c>
      <c r="G2199" s="245">
        <v>155574.6</v>
      </c>
      <c r="H2199" s="243">
        <f t="shared" si="34"/>
        <v>0</v>
      </c>
      <c r="I2199" s="214" t="s">
        <v>65</v>
      </c>
      <c r="J2199" s="1"/>
    </row>
    <row r="2200" spans="1:10" x14ac:dyDescent="0.25">
      <c r="A2200" s="216"/>
      <c r="B2200" s="224" t="s">
        <v>1731</v>
      </c>
      <c r="C2200" s="361" t="s">
        <v>3405</v>
      </c>
      <c r="D2200" s="214" t="s">
        <v>3429</v>
      </c>
      <c r="E2200" s="235">
        <v>6528</v>
      </c>
      <c r="F2200" s="35">
        <v>41790</v>
      </c>
      <c r="G2200" s="44">
        <v>6528</v>
      </c>
      <c r="H2200" s="243">
        <f t="shared" si="34"/>
        <v>0</v>
      </c>
      <c r="I2200" s="214"/>
      <c r="J2200" s="1"/>
    </row>
    <row r="2201" spans="1:10" x14ac:dyDescent="0.25">
      <c r="A2201" s="216"/>
      <c r="B2201" s="224" t="s">
        <v>1732</v>
      </c>
      <c r="C2201" s="361" t="s">
        <v>3405</v>
      </c>
      <c r="D2201" s="214" t="s">
        <v>54</v>
      </c>
      <c r="E2201" s="235">
        <v>33056.5</v>
      </c>
      <c r="F2201" s="38">
        <v>41792</v>
      </c>
      <c r="G2201" s="245">
        <v>33056.5</v>
      </c>
      <c r="H2201" s="243">
        <f t="shared" si="34"/>
        <v>0</v>
      </c>
      <c r="I2201" s="214" t="s">
        <v>12</v>
      </c>
      <c r="J2201" s="1"/>
    </row>
    <row r="2202" spans="1:10" x14ac:dyDescent="0.25">
      <c r="A2202" s="216"/>
      <c r="B2202" s="224" t="s">
        <v>1735</v>
      </c>
      <c r="C2202" s="361" t="s">
        <v>3405</v>
      </c>
      <c r="D2202" s="214" t="s">
        <v>307</v>
      </c>
      <c r="E2202" s="235">
        <v>9687</v>
      </c>
      <c r="F2202" s="38">
        <v>41791</v>
      </c>
      <c r="G2202" s="245">
        <v>9687</v>
      </c>
      <c r="H2202" s="243">
        <f t="shared" si="34"/>
        <v>0</v>
      </c>
      <c r="I2202" s="214" t="s">
        <v>3427</v>
      </c>
      <c r="J2202" s="1"/>
    </row>
    <row r="2203" spans="1:10" x14ac:dyDescent="0.25">
      <c r="A2203" s="216"/>
      <c r="B2203" s="224" t="s">
        <v>1737</v>
      </c>
      <c r="C2203" s="361" t="s">
        <v>3405</v>
      </c>
      <c r="D2203" s="214" t="s">
        <v>119</v>
      </c>
      <c r="E2203" s="235">
        <v>356.5</v>
      </c>
      <c r="F2203" s="35">
        <v>41790</v>
      </c>
      <c r="G2203" s="44">
        <v>356.5</v>
      </c>
      <c r="H2203" s="243">
        <f t="shared" si="34"/>
        <v>0</v>
      </c>
      <c r="I2203" s="214" t="s">
        <v>30</v>
      </c>
      <c r="J2203" s="1"/>
    </row>
    <row r="2204" spans="1:10" x14ac:dyDescent="0.25">
      <c r="A2204" s="216"/>
      <c r="B2204" s="224" t="s">
        <v>1738</v>
      </c>
      <c r="C2204" s="361" t="s">
        <v>3405</v>
      </c>
      <c r="D2204" s="214" t="s">
        <v>22</v>
      </c>
      <c r="E2204" s="235">
        <v>1903</v>
      </c>
      <c r="F2204" s="35">
        <v>41790</v>
      </c>
      <c r="G2204" s="44">
        <v>1903</v>
      </c>
      <c r="H2204" s="243">
        <f t="shared" si="34"/>
        <v>0</v>
      </c>
      <c r="I2204" s="214"/>
      <c r="J2204" s="1"/>
    </row>
    <row r="2205" spans="1:10" x14ac:dyDescent="0.25">
      <c r="A2205" s="216"/>
      <c r="B2205" s="224" t="s">
        <v>1739</v>
      </c>
      <c r="C2205" s="361" t="s">
        <v>3405</v>
      </c>
      <c r="D2205" s="214" t="s">
        <v>3335</v>
      </c>
      <c r="E2205" s="235">
        <v>2363</v>
      </c>
      <c r="F2205" s="35">
        <v>41790</v>
      </c>
      <c r="G2205" s="44">
        <v>2363</v>
      </c>
      <c r="H2205" s="243">
        <f t="shared" si="34"/>
        <v>0</v>
      </c>
      <c r="I2205" s="214" t="s">
        <v>30</v>
      </c>
      <c r="J2205" s="1"/>
    </row>
    <row r="2206" spans="1:10" x14ac:dyDescent="0.25">
      <c r="A2206" s="216"/>
      <c r="B2206" s="224" t="s">
        <v>1740</v>
      </c>
      <c r="C2206" s="361" t="s">
        <v>3405</v>
      </c>
      <c r="D2206" s="214" t="s">
        <v>1611</v>
      </c>
      <c r="E2206" s="235">
        <v>2786</v>
      </c>
      <c r="F2206" s="35">
        <v>41790</v>
      </c>
      <c r="G2206" s="44">
        <v>2786</v>
      </c>
      <c r="H2206" s="243">
        <f t="shared" si="34"/>
        <v>0</v>
      </c>
      <c r="I2206" s="214" t="s">
        <v>30</v>
      </c>
      <c r="J2206" s="1"/>
    </row>
    <row r="2207" spans="1:10" x14ac:dyDescent="0.25">
      <c r="A2207" s="216"/>
      <c r="B2207" s="224" t="s">
        <v>1742</v>
      </c>
      <c r="C2207" s="361" t="s">
        <v>3405</v>
      </c>
      <c r="D2207" s="214" t="s">
        <v>8</v>
      </c>
      <c r="E2207" s="235">
        <v>405</v>
      </c>
      <c r="F2207" s="35">
        <v>41790</v>
      </c>
      <c r="G2207" s="44">
        <v>405</v>
      </c>
      <c r="H2207" s="243">
        <f t="shared" si="34"/>
        <v>0</v>
      </c>
      <c r="I2207" s="214"/>
      <c r="J2207" s="1"/>
    </row>
    <row r="2208" spans="1:10" x14ac:dyDescent="0.25">
      <c r="A2208" s="216"/>
      <c r="B2208" s="224" t="s">
        <v>1743</v>
      </c>
      <c r="C2208" s="361" t="s">
        <v>3405</v>
      </c>
      <c r="D2208" s="214" t="s">
        <v>51</v>
      </c>
      <c r="E2208" s="235">
        <v>1706.5</v>
      </c>
      <c r="F2208" s="35">
        <v>41790</v>
      </c>
      <c r="G2208" s="44">
        <v>1706.5</v>
      </c>
      <c r="H2208" s="243">
        <f t="shared" si="34"/>
        <v>0</v>
      </c>
      <c r="I2208" s="214"/>
      <c r="J2208" s="1"/>
    </row>
    <row r="2209" spans="1:10" x14ac:dyDescent="0.25">
      <c r="A2209" s="216"/>
      <c r="B2209" s="224" t="s">
        <v>1745</v>
      </c>
      <c r="C2209" s="361" t="s">
        <v>3405</v>
      </c>
      <c r="D2209" s="214" t="s">
        <v>523</v>
      </c>
      <c r="E2209" s="235">
        <v>4941</v>
      </c>
      <c r="F2209" s="39" t="s">
        <v>3430</v>
      </c>
      <c r="G2209" s="245">
        <v>4941</v>
      </c>
      <c r="H2209" s="243">
        <f t="shared" si="34"/>
        <v>0</v>
      </c>
      <c r="I2209" s="214"/>
      <c r="J2209" s="1"/>
    </row>
    <row r="2210" spans="1:10" x14ac:dyDescent="0.25">
      <c r="A2210" s="216"/>
      <c r="B2210" s="224" t="s">
        <v>1747</v>
      </c>
      <c r="C2210" s="361" t="s">
        <v>3405</v>
      </c>
      <c r="D2210" s="214" t="s">
        <v>130</v>
      </c>
      <c r="E2210" s="235">
        <v>4925</v>
      </c>
      <c r="F2210" s="38">
        <v>41791</v>
      </c>
      <c r="G2210" s="245">
        <v>4925</v>
      </c>
      <c r="H2210" s="243">
        <f t="shared" si="34"/>
        <v>0</v>
      </c>
      <c r="I2210" s="214" t="s">
        <v>12</v>
      </c>
      <c r="J2210" s="1"/>
    </row>
    <row r="2211" spans="1:10" x14ac:dyDescent="0.25">
      <c r="A2211" s="216"/>
      <c r="B2211" s="224" t="s">
        <v>1748</v>
      </c>
      <c r="C2211" s="361" t="s">
        <v>3405</v>
      </c>
      <c r="D2211" s="214" t="s">
        <v>890</v>
      </c>
      <c r="E2211" s="235">
        <v>3129</v>
      </c>
      <c r="F2211" s="35">
        <v>41790</v>
      </c>
      <c r="G2211" s="44">
        <v>3129</v>
      </c>
      <c r="H2211" s="243">
        <f t="shared" si="34"/>
        <v>0</v>
      </c>
      <c r="I2211" s="214"/>
      <c r="J2211" s="1"/>
    </row>
    <row r="2212" spans="1:10" x14ac:dyDescent="0.25">
      <c r="A2212" s="216"/>
      <c r="B2212" s="224" t="s">
        <v>1749</v>
      </c>
      <c r="C2212" s="361" t="s">
        <v>3405</v>
      </c>
      <c r="D2212" s="214" t="s">
        <v>2413</v>
      </c>
      <c r="E2212" s="235">
        <v>3636</v>
      </c>
      <c r="F2212" s="273" t="s">
        <v>3431</v>
      </c>
      <c r="G2212" s="245">
        <v>3636</v>
      </c>
      <c r="H2212" s="243">
        <f t="shared" si="34"/>
        <v>0</v>
      </c>
      <c r="I2212" s="214" t="s">
        <v>12</v>
      </c>
      <c r="J2212" s="1"/>
    </row>
    <row r="2213" spans="1:10" x14ac:dyDescent="0.25">
      <c r="A2213" s="216"/>
      <c r="B2213" s="224" t="s">
        <v>1750</v>
      </c>
      <c r="C2213" s="361" t="s">
        <v>3405</v>
      </c>
      <c r="D2213" s="214" t="s">
        <v>8</v>
      </c>
      <c r="E2213" s="235">
        <v>624</v>
      </c>
      <c r="F2213" s="35">
        <v>41790</v>
      </c>
      <c r="G2213" s="44">
        <v>624</v>
      </c>
      <c r="H2213" s="243">
        <f t="shared" si="34"/>
        <v>0</v>
      </c>
      <c r="I2213" s="214"/>
      <c r="J2213" s="1"/>
    </row>
    <row r="2214" spans="1:10" x14ac:dyDescent="0.25">
      <c r="A2214" s="216"/>
      <c r="B2214" s="224" t="s">
        <v>1752</v>
      </c>
      <c r="C2214" s="361" t="s">
        <v>3405</v>
      </c>
      <c r="D2214" s="214" t="s">
        <v>3169</v>
      </c>
      <c r="E2214" s="235">
        <v>18837.5</v>
      </c>
      <c r="F2214" s="35">
        <v>41790</v>
      </c>
      <c r="G2214" s="44">
        <v>18837.5</v>
      </c>
      <c r="H2214" s="243">
        <f t="shared" si="34"/>
        <v>0</v>
      </c>
      <c r="I2214" s="214" t="s">
        <v>30</v>
      </c>
      <c r="J2214" s="1"/>
    </row>
    <row r="2215" spans="1:10" x14ac:dyDescent="0.25">
      <c r="A2215" s="216"/>
      <c r="B2215" s="224" t="s">
        <v>1754</v>
      </c>
      <c r="C2215" s="361" t="s">
        <v>3405</v>
      </c>
      <c r="D2215" s="214" t="s">
        <v>8</v>
      </c>
      <c r="E2215" s="235">
        <v>231</v>
      </c>
      <c r="F2215" s="35">
        <v>41790</v>
      </c>
      <c r="G2215" s="44">
        <v>231</v>
      </c>
      <c r="H2215" s="243">
        <f t="shared" si="34"/>
        <v>0</v>
      </c>
      <c r="I2215" s="214"/>
      <c r="J2215" s="1"/>
    </row>
    <row r="2216" spans="1:10" x14ac:dyDescent="0.25">
      <c r="A2216" s="216"/>
      <c r="B2216" s="224" t="s">
        <v>1756</v>
      </c>
      <c r="C2216" s="361" t="s">
        <v>3405</v>
      </c>
      <c r="D2216" s="214" t="s">
        <v>136</v>
      </c>
      <c r="E2216" s="235">
        <v>1439</v>
      </c>
      <c r="F2216" s="35">
        <v>41790</v>
      </c>
      <c r="G2216" s="44">
        <v>1439</v>
      </c>
      <c r="H2216" s="243">
        <f t="shared" si="34"/>
        <v>0</v>
      </c>
      <c r="I2216" s="214"/>
      <c r="J2216" s="1"/>
    </row>
    <row r="2217" spans="1:10" x14ac:dyDescent="0.25">
      <c r="A2217" s="216"/>
      <c r="B2217" s="224" t="s">
        <v>1757</v>
      </c>
      <c r="C2217" s="361" t="s">
        <v>3405</v>
      </c>
      <c r="D2217" s="214" t="s">
        <v>3432</v>
      </c>
      <c r="E2217" s="235">
        <v>2222</v>
      </c>
      <c r="F2217" s="35">
        <v>41790</v>
      </c>
      <c r="G2217" s="44">
        <v>2222</v>
      </c>
      <c r="H2217" s="243">
        <f t="shared" si="34"/>
        <v>0</v>
      </c>
      <c r="I2217" s="214" t="s">
        <v>30</v>
      </c>
      <c r="J2217" s="1"/>
    </row>
    <row r="2218" spans="1:10" x14ac:dyDescent="0.25">
      <c r="A2218" s="216"/>
      <c r="B2218" s="224" t="s">
        <v>1758</v>
      </c>
      <c r="C2218" s="361" t="s">
        <v>3405</v>
      </c>
      <c r="D2218" s="214" t="s">
        <v>129</v>
      </c>
      <c r="E2218" s="235">
        <v>477</v>
      </c>
      <c r="F2218" s="38">
        <v>41791</v>
      </c>
      <c r="G2218" s="245">
        <v>477</v>
      </c>
      <c r="H2218" s="243">
        <f t="shared" si="34"/>
        <v>0</v>
      </c>
      <c r="I2218" s="214" t="s">
        <v>12</v>
      </c>
      <c r="J2218" s="1"/>
    </row>
    <row r="2219" spans="1:10" x14ac:dyDescent="0.25">
      <c r="A2219" s="216"/>
      <c r="B2219" s="224" t="s">
        <v>1759</v>
      </c>
      <c r="C2219" s="361" t="s">
        <v>3405</v>
      </c>
      <c r="D2219" s="214" t="s">
        <v>28</v>
      </c>
      <c r="E2219" s="235">
        <v>7303</v>
      </c>
      <c r="F2219" s="35">
        <v>41790</v>
      </c>
      <c r="G2219" s="44">
        <v>7303</v>
      </c>
      <c r="H2219" s="243">
        <f t="shared" si="34"/>
        <v>0</v>
      </c>
      <c r="I2219" s="214"/>
      <c r="J2219" s="1"/>
    </row>
    <row r="2220" spans="1:10" x14ac:dyDescent="0.25">
      <c r="A2220" s="216"/>
      <c r="B2220" s="224" t="s">
        <v>1760</v>
      </c>
      <c r="C2220" s="361" t="s">
        <v>3405</v>
      </c>
      <c r="D2220" s="214" t="s">
        <v>34</v>
      </c>
      <c r="E2220" s="235">
        <v>2244</v>
      </c>
      <c r="F2220" s="38">
        <v>41791</v>
      </c>
      <c r="G2220" s="245">
        <v>2244</v>
      </c>
      <c r="H2220" s="243">
        <f t="shared" si="34"/>
        <v>0</v>
      </c>
      <c r="I2220" s="214" t="s">
        <v>12</v>
      </c>
      <c r="J2220" s="1"/>
    </row>
    <row r="2221" spans="1:10" x14ac:dyDescent="0.25">
      <c r="A2221" s="216"/>
      <c r="B2221" s="224" t="s">
        <v>1761</v>
      </c>
      <c r="C2221" s="361" t="s">
        <v>3405</v>
      </c>
      <c r="D2221" s="214" t="s">
        <v>8</v>
      </c>
      <c r="E2221" s="235">
        <v>853</v>
      </c>
      <c r="F2221" s="35">
        <v>41790</v>
      </c>
      <c r="G2221" s="44">
        <v>853</v>
      </c>
      <c r="H2221" s="243">
        <f t="shared" si="34"/>
        <v>0</v>
      </c>
      <c r="I2221" s="214"/>
      <c r="J2221" s="1"/>
    </row>
    <row r="2222" spans="1:10" x14ac:dyDescent="0.25">
      <c r="A2222" s="216"/>
      <c r="B2222" s="224" t="s">
        <v>1762</v>
      </c>
      <c r="C2222" s="361" t="s">
        <v>3405</v>
      </c>
      <c r="D2222" s="214" t="s">
        <v>29</v>
      </c>
      <c r="E2222" s="235">
        <v>4880</v>
      </c>
      <c r="F2222" s="38">
        <v>41791</v>
      </c>
      <c r="G2222" s="245">
        <v>4880</v>
      </c>
      <c r="H2222" s="243">
        <f t="shared" si="34"/>
        <v>0</v>
      </c>
      <c r="I2222" s="214" t="s">
        <v>12</v>
      </c>
      <c r="J2222" s="1"/>
    </row>
    <row r="2223" spans="1:10" x14ac:dyDescent="0.25">
      <c r="A2223" s="216"/>
      <c r="B2223" s="224" t="s">
        <v>1763</v>
      </c>
      <c r="C2223" s="361" t="s">
        <v>3405</v>
      </c>
      <c r="D2223" s="214" t="s">
        <v>123</v>
      </c>
      <c r="E2223" s="235">
        <v>9613</v>
      </c>
      <c r="F2223" s="38">
        <v>41792</v>
      </c>
      <c r="G2223" s="245">
        <v>9613</v>
      </c>
      <c r="H2223" s="243">
        <f t="shared" si="34"/>
        <v>0</v>
      </c>
      <c r="I2223" s="214"/>
      <c r="J2223" s="1"/>
    </row>
    <row r="2224" spans="1:10" x14ac:dyDescent="0.25">
      <c r="A2224" s="216"/>
      <c r="B2224" s="224" t="s">
        <v>1764</v>
      </c>
      <c r="C2224" s="361" t="s">
        <v>3405</v>
      </c>
      <c r="D2224" s="214" t="s">
        <v>374</v>
      </c>
      <c r="E2224" s="235">
        <v>6604.5</v>
      </c>
      <c r="F2224" s="35">
        <v>41790</v>
      </c>
      <c r="G2224" s="44">
        <v>6604.5</v>
      </c>
      <c r="H2224" s="243">
        <f t="shared" si="34"/>
        <v>0</v>
      </c>
      <c r="I2224" s="214"/>
      <c r="J2224" s="1"/>
    </row>
    <row r="2225" spans="1:10" x14ac:dyDescent="0.25">
      <c r="A2225" s="216"/>
      <c r="B2225" s="224" t="s">
        <v>1765</v>
      </c>
      <c r="C2225" s="361" t="s">
        <v>3405</v>
      </c>
      <c r="D2225" s="214" t="s">
        <v>35</v>
      </c>
      <c r="E2225" s="235">
        <v>2460</v>
      </c>
      <c r="F2225" s="38">
        <v>41792</v>
      </c>
      <c r="G2225" s="245">
        <v>2460</v>
      </c>
      <c r="H2225" s="243">
        <f t="shared" si="34"/>
        <v>0</v>
      </c>
      <c r="I2225" s="214" t="s">
        <v>12</v>
      </c>
      <c r="J2225" s="1"/>
    </row>
    <row r="2226" spans="1:10" x14ac:dyDescent="0.25">
      <c r="A2226" s="216"/>
      <c r="B2226" s="224" t="s">
        <v>1766</v>
      </c>
      <c r="C2226" s="361" t="s">
        <v>3405</v>
      </c>
      <c r="D2226" s="214" t="s">
        <v>124</v>
      </c>
      <c r="E2226" s="235">
        <v>15121</v>
      </c>
      <c r="F2226" s="38">
        <v>41791</v>
      </c>
      <c r="G2226" s="245">
        <v>15121</v>
      </c>
      <c r="H2226" s="243">
        <f t="shared" si="34"/>
        <v>0</v>
      </c>
      <c r="I2226" s="214" t="s">
        <v>12</v>
      </c>
      <c r="J2226" s="1"/>
    </row>
    <row r="2227" spans="1:10" x14ac:dyDescent="0.25">
      <c r="A2227" s="216"/>
      <c r="B2227" s="224" t="s">
        <v>1767</v>
      </c>
      <c r="C2227" s="361" t="s">
        <v>3405</v>
      </c>
      <c r="D2227" s="214" t="s">
        <v>206</v>
      </c>
      <c r="E2227" s="235">
        <v>1695</v>
      </c>
      <c r="F2227" s="38">
        <v>41791</v>
      </c>
      <c r="G2227" s="245">
        <v>1695</v>
      </c>
      <c r="H2227" s="243">
        <f t="shared" si="34"/>
        <v>0</v>
      </c>
      <c r="I2227" s="214" t="s">
        <v>12</v>
      </c>
      <c r="J2227" s="1"/>
    </row>
    <row r="2228" spans="1:10" x14ac:dyDescent="0.25">
      <c r="A2228" s="216"/>
      <c r="B2228" s="224" t="s">
        <v>1768</v>
      </c>
      <c r="C2228" s="361" t="s">
        <v>3405</v>
      </c>
      <c r="D2228" s="214" t="s">
        <v>1782</v>
      </c>
      <c r="E2228" s="235">
        <v>3320</v>
      </c>
      <c r="F2228" s="38">
        <v>41791</v>
      </c>
      <c r="G2228" s="245">
        <v>3320</v>
      </c>
      <c r="H2228" s="243">
        <f t="shared" si="34"/>
        <v>0</v>
      </c>
      <c r="I2228" s="214" t="s">
        <v>12</v>
      </c>
      <c r="J2228" s="1"/>
    </row>
    <row r="2229" spans="1:10" x14ac:dyDescent="0.25">
      <c r="A2229" s="216"/>
      <c r="B2229" s="224" t="s">
        <v>1769</v>
      </c>
      <c r="C2229" s="361" t="s">
        <v>3405</v>
      </c>
      <c r="D2229" s="214" t="s">
        <v>287</v>
      </c>
      <c r="E2229" s="235">
        <v>3091</v>
      </c>
      <c r="F2229" s="38">
        <v>41791</v>
      </c>
      <c r="G2229" s="245">
        <v>3091</v>
      </c>
      <c r="H2229" s="243">
        <f t="shared" si="34"/>
        <v>0</v>
      </c>
      <c r="I2229" s="214" t="s">
        <v>12</v>
      </c>
      <c r="J2229" s="1"/>
    </row>
    <row r="2230" spans="1:10" x14ac:dyDescent="0.25">
      <c r="A2230" s="216"/>
      <c r="B2230" s="224" t="s">
        <v>1770</v>
      </c>
      <c r="C2230" s="361" t="s">
        <v>3405</v>
      </c>
      <c r="D2230" s="214" t="s">
        <v>180</v>
      </c>
      <c r="E2230" s="235">
        <v>33401</v>
      </c>
      <c r="F2230" s="39" t="s">
        <v>3433</v>
      </c>
      <c r="G2230" s="245">
        <v>33401</v>
      </c>
      <c r="H2230" s="258">
        <f t="shared" si="34"/>
        <v>0</v>
      </c>
      <c r="I2230" s="214" t="s">
        <v>217</v>
      </c>
      <c r="J2230" s="1"/>
    </row>
    <row r="2231" spans="1:10" x14ac:dyDescent="0.25">
      <c r="A2231" s="216"/>
      <c r="B2231" s="224" t="s">
        <v>1771</v>
      </c>
      <c r="C2231" s="361" t="s">
        <v>3405</v>
      </c>
      <c r="D2231" s="214" t="s">
        <v>8</v>
      </c>
      <c r="E2231" s="235">
        <v>2457</v>
      </c>
      <c r="F2231" s="35">
        <v>41790</v>
      </c>
      <c r="G2231" s="44">
        <v>2457</v>
      </c>
      <c r="H2231" s="243">
        <f t="shared" si="34"/>
        <v>0</v>
      </c>
      <c r="I2231" s="214"/>
      <c r="J2231" s="1"/>
    </row>
    <row r="2232" spans="1:10" x14ac:dyDescent="0.25">
      <c r="A2232" s="216"/>
      <c r="B2232" s="224" t="s">
        <v>1772</v>
      </c>
      <c r="C2232" s="361" t="s">
        <v>3405</v>
      </c>
      <c r="D2232" s="214" t="s">
        <v>116</v>
      </c>
      <c r="E2232" s="235">
        <v>1578</v>
      </c>
      <c r="F2232" s="35">
        <v>41790</v>
      </c>
      <c r="G2232" s="44">
        <v>1578</v>
      </c>
      <c r="H2232" s="243">
        <f t="shared" si="34"/>
        <v>0</v>
      </c>
      <c r="I2232" s="214"/>
      <c r="J2232" s="1"/>
    </row>
    <row r="2233" spans="1:10" x14ac:dyDescent="0.25">
      <c r="A2233" s="216"/>
      <c r="B2233" s="224" t="s">
        <v>1773</v>
      </c>
      <c r="C2233" s="361" t="s">
        <v>3405</v>
      </c>
      <c r="D2233" s="214" t="s">
        <v>36</v>
      </c>
      <c r="E2233" s="235">
        <v>46717</v>
      </c>
      <c r="F2233" s="39" t="s">
        <v>3434</v>
      </c>
      <c r="G2233" s="245">
        <v>46717</v>
      </c>
      <c r="H2233" s="243">
        <f t="shared" si="34"/>
        <v>0</v>
      </c>
      <c r="I2233" s="214" t="s">
        <v>21</v>
      </c>
      <c r="J2233" s="1"/>
    </row>
    <row r="2234" spans="1:10" x14ac:dyDescent="0.25">
      <c r="A2234" s="216"/>
      <c r="B2234" s="224" t="s">
        <v>1775</v>
      </c>
      <c r="C2234" s="361" t="s">
        <v>3405</v>
      </c>
      <c r="D2234" s="214" t="s">
        <v>55</v>
      </c>
      <c r="E2234" s="235">
        <v>10983</v>
      </c>
      <c r="F2234" s="35">
        <v>41790</v>
      </c>
      <c r="G2234" s="44">
        <v>10983</v>
      </c>
      <c r="H2234" s="243">
        <f t="shared" si="34"/>
        <v>0</v>
      </c>
      <c r="I2234" s="214"/>
      <c r="J2234" s="1"/>
    </row>
    <row r="2235" spans="1:10" x14ac:dyDescent="0.25">
      <c r="A2235" s="216"/>
      <c r="B2235" s="224" t="s">
        <v>1776</v>
      </c>
      <c r="C2235" s="361" t="s">
        <v>3405</v>
      </c>
      <c r="D2235" s="214" t="s">
        <v>11</v>
      </c>
      <c r="E2235" s="235">
        <v>46377</v>
      </c>
      <c r="F2235" s="38">
        <v>41808</v>
      </c>
      <c r="G2235" s="245">
        <v>46377</v>
      </c>
      <c r="H2235" s="243">
        <f t="shared" si="34"/>
        <v>0</v>
      </c>
      <c r="I2235" s="214" t="s">
        <v>217</v>
      </c>
      <c r="J2235" s="1"/>
    </row>
    <row r="2236" spans="1:10" x14ac:dyDescent="0.25">
      <c r="A2236" s="216"/>
      <c r="B2236" s="224" t="s">
        <v>1777</v>
      </c>
      <c r="C2236" s="361" t="s">
        <v>3405</v>
      </c>
      <c r="D2236" s="214" t="s">
        <v>130</v>
      </c>
      <c r="E2236" s="235">
        <v>11836</v>
      </c>
      <c r="F2236" s="38">
        <v>41792</v>
      </c>
      <c r="G2236" s="245">
        <v>11836</v>
      </c>
      <c r="H2236" s="243">
        <f t="shared" si="34"/>
        <v>0</v>
      </c>
      <c r="I2236" s="214" t="s">
        <v>21</v>
      </c>
      <c r="J2236" s="1"/>
    </row>
    <row r="2237" spans="1:10" x14ac:dyDescent="0.25">
      <c r="A2237" s="216"/>
      <c r="B2237" s="224" t="s">
        <v>1778</v>
      </c>
      <c r="C2237" s="361" t="s">
        <v>3405</v>
      </c>
      <c r="D2237" s="214" t="s">
        <v>188</v>
      </c>
      <c r="E2237" s="235">
        <v>5811</v>
      </c>
      <c r="F2237" s="35">
        <v>41790</v>
      </c>
      <c r="G2237" s="44">
        <v>5811</v>
      </c>
      <c r="H2237" s="243">
        <f t="shared" si="34"/>
        <v>0</v>
      </c>
      <c r="I2237" s="214" t="s">
        <v>21</v>
      </c>
      <c r="J2237" s="1"/>
    </row>
    <row r="2238" spans="1:10" x14ac:dyDescent="0.25">
      <c r="A2238" s="216"/>
      <c r="B2238" s="224" t="s">
        <v>1779</v>
      </c>
      <c r="C2238" s="361" t="s">
        <v>3405</v>
      </c>
      <c r="D2238" s="214" t="s">
        <v>637</v>
      </c>
      <c r="E2238" s="235">
        <v>1222</v>
      </c>
      <c r="F2238" s="35">
        <v>41790</v>
      </c>
      <c r="G2238" s="44">
        <v>1222</v>
      </c>
      <c r="H2238" s="243">
        <f t="shared" si="34"/>
        <v>0</v>
      </c>
      <c r="I2238" s="214"/>
      <c r="J2238" s="1"/>
    </row>
    <row r="2239" spans="1:10" x14ac:dyDescent="0.25">
      <c r="A2239" s="216"/>
      <c r="B2239" s="224" t="s">
        <v>1781</v>
      </c>
      <c r="C2239" s="361" t="s">
        <v>3405</v>
      </c>
      <c r="D2239" s="214" t="s">
        <v>250</v>
      </c>
      <c r="E2239" s="235">
        <v>6777</v>
      </c>
      <c r="F2239" s="38">
        <v>41791</v>
      </c>
      <c r="G2239" s="245">
        <v>6777</v>
      </c>
      <c r="H2239" s="243">
        <f t="shared" si="34"/>
        <v>0</v>
      </c>
      <c r="I2239" s="214" t="s">
        <v>12</v>
      </c>
      <c r="J2239" s="1"/>
    </row>
    <row r="2240" spans="1:10" x14ac:dyDescent="0.25">
      <c r="A2240" s="216"/>
      <c r="B2240" s="224" t="s">
        <v>1783</v>
      </c>
      <c r="C2240" s="361" t="s">
        <v>3405</v>
      </c>
      <c r="D2240" s="214" t="s">
        <v>32</v>
      </c>
      <c r="E2240" s="235">
        <v>5564</v>
      </c>
      <c r="F2240" s="38">
        <v>41791</v>
      </c>
      <c r="G2240" s="245">
        <v>5564</v>
      </c>
      <c r="H2240" s="243">
        <f t="shared" si="34"/>
        <v>0</v>
      </c>
      <c r="I2240" s="214" t="s">
        <v>12</v>
      </c>
      <c r="J2240" s="1"/>
    </row>
    <row r="2241" spans="1:10" x14ac:dyDescent="0.25">
      <c r="A2241" s="216"/>
      <c r="B2241" s="224" t="s">
        <v>1784</v>
      </c>
      <c r="C2241" s="361" t="s">
        <v>3405</v>
      </c>
      <c r="D2241" s="214" t="s">
        <v>136</v>
      </c>
      <c r="E2241" s="235">
        <v>630</v>
      </c>
      <c r="F2241" s="35">
        <v>41790</v>
      </c>
      <c r="G2241" s="44">
        <v>630</v>
      </c>
      <c r="H2241" s="243">
        <f t="shared" si="34"/>
        <v>0</v>
      </c>
      <c r="I2241" s="214"/>
      <c r="J2241" s="1"/>
    </row>
    <row r="2242" spans="1:10" x14ac:dyDescent="0.25">
      <c r="A2242" s="216"/>
      <c r="B2242" s="224" t="s">
        <v>1785</v>
      </c>
      <c r="C2242" s="361" t="s">
        <v>3405</v>
      </c>
      <c r="D2242" s="214" t="s">
        <v>260</v>
      </c>
      <c r="E2242" s="235">
        <v>2980</v>
      </c>
      <c r="F2242" s="35">
        <v>41790</v>
      </c>
      <c r="G2242" s="44">
        <v>2980</v>
      </c>
      <c r="H2242" s="243">
        <f t="shared" si="34"/>
        <v>0</v>
      </c>
      <c r="I2242" s="214" t="s">
        <v>3435</v>
      </c>
      <c r="J2242" s="1"/>
    </row>
    <row r="2243" spans="1:10" x14ac:dyDescent="0.25">
      <c r="A2243" s="216"/>
      <c r="B2243" s="224" t="s">
        <v>1786</v>
      </c>
      <c r="C2243" s="361" t="s">
        <v>3405</v>
      </c>
      <c r="D2243" s="214" t="s">
        <v>92</v>
      </c>
      <c r="E2243" s="235">
        <v>1497.5</v>
      </c>
      <c r="F2243" s="35">
        <v>41790</v>
      </c>
      <c r="G2243" s="44">
        <v>1497.5</v>
      </c>
      <c r="H2243" s="243">
        <f t="shared" si="34"/>
        <v>0</v>
      </c>
      <c r="I2243" s="214" t="s">
        <v>30</v>
      </c>
      <c r="J2243" s="1"/>
    </row>
    <row r="2244" spans="1:10" x14ac:dyDescent="0.25">
      <c r="A2244" s="216"/>
      <c r="B2244" s="224" t="s">
        <v>1787</v>
      </c>
      <c r="C2244" s="361" t="s">
        <v>3405</v>
      </c>
      <c r="D2244" s="214" t="s">
        <v>248</v>
      </c>
      <c r="E2244" s="235">
        <v>447</v>
      </c>
      <c r="F2244" s="35">
        <v>41790</v>
      </c>
      <c r="G2244" s="44">
        <v>447</v>
      </c>
      <c r="H2244" s="243">
        <f t="shared" si="34"/>
        <v>0</v>
      </c>
      <c r="I2244" s="214" t="s">
        <v>30</v>
      </c>
      <c r="J2244" s="1"/>
    </row>
    <row r="2245" spans="1:10" x14ac:dyDescent="0.25">
      <c r="A2245" s="216"/>
      <c r="B2245" s="224" t="s">
        <v>1788</v>
      </c>
      <c r="C2245" s="361" t="s">
        <v>3405</v>
      </c>
      <c r="D2245" s="214" t="s">
        <v>215</v>
      </c>
      <c r="E2245" s="235">
        <v>275</v>
      </c>
      <c r="F2245" s="35">
        <v>41790</v>
      </c>
      <c r="G2245" s="44">
        <v>275</v>
      </c>
      <c r="H2245" s="243">
        <f t="shared" si="34"/>
        <v>0</v>
      </c>
      <c r="I2245" s="214"/>
      <c r="J2245" s="1"/>
    </row>
    <row r="2246" spans="1:10" x14ac:dyDescent="0.25">
      <c r="A2246" s="216"/>
      <c r="B2246" s="224" t="s">
        <v>1789</v>
      </c>
      <c r="C2246" s="361" t="s">
        <v>3405</v>
      </c>
      <c r="D2246" s="214" t="s">
        <v>144</v>
      </c>
      <c r="E2246" s="235">
        <v>4600</v>
      </c>
      <c r="F2246" s="38">
        <v>41791</v>
      </c>
      <c r="G2246" s="245">
        <v>4600</v>
      </c>
      <c r="H2246" s="243">
        <f t="shared" si="34"/>
        <v>0</v>
      </c>
      <c r="I2246" s="214" t="s">
        <v>3427</v>
      </c>
      <c r="J2246" s="1"/>
    </row>
    <row r="2247" spans="1:10" x14ac:dyDescent="0.25">
      <c r="A2247" s="216"/>
      <c r="B2247" s="224" t="s">
        <v>1790</v>
      </c>
      <c r="C2247" s="361" t="s">
        <v>3405</v>
      </c>
      <c r="D2247" s="214" t="s">
        <v>956</v>
      </c>
      <c r="E2247" s="235">
        <v>4172.5</v>
      </c>
      <c r="F2247" s="38">
        <v>41791</v>
      </c>
      <c r="G2247" s="245">
        <v>4172.5</v>
      </c>
      <c r="H2247" s="243">
        <f t="shared" si="34"/>
        <v>0</v>
      </c>
      <c r="I2247" s="214" t="s">
        <v>3427</v>
      </c>
      <c r="J2247" s="1"/>
    </row>
    <row r="2248" spans="1:10" x14ac:dyDescent="0.25">
      <c r="A2248" s="216"/>
      <c r="B2248" s="224" t="s">
        <v>1791</v>
      </c>
      <c r="C2248" s="361" t="s">
        <v>3405</v>
      </c>
      <c r="D2248" s="214" t="s">
        <v>133</v>
      </c>
      <c r="E2248" s="235">
        <v>42652.5</v>
      </c>
      <c r="F2248" s="39" t="s">
        <v>3436</v>
      </c>
      <c r="G2248" s="245">
        <v>42652.5</v>
      </c>
      <c r="H2248" s="243">
        <f t="shared" si="34"/>
        <v>0</v>
      </c>
      <c r="I2248" s="214"/>
      <c r="J2248" s="1"/>
    </row>
    <row r="2249" spans="1:10" x14ac:dyDescent="0.25">
      <c r="A2249" s="216"/>
      <c r="B2249" s="224" t="s">
        <v>1792</v>
      </c>
      <c r="C2249" s="361" t="s">
        <v>3405</v>
      </c>
      <c r="D2249" s="214" t="s">
        <v>186</v>
      </c>
      <c r="E2249" s="235">
        <v>8690.5</v>
      </c>
      <c r="F2249" s="38">
        <v>41792</v>
      </c>
      <c r="G2249" s="245">
        <v>8690.5</v>
      </c>
      <c r="H2249" s="243">
        <f t="shared" si="34"/>
        <v>0</v>
      </c>
      <c r="I2249" s="214"/>
      <c r="J2249" s="1"/>
    </row>
    <row r="2250" spans="1:10" x14ac:dyDescent="0.25">
      <c r="A2250" s="216"/>
      <c r="B2250" s="224" t="s">
        <v>1793</v>
      </c>
      <c r="C2250" s="361" t="s">
        <v>3405</v>
      </c>
      <c r="D2250" s="214" t="s">
        <v>349</v>
      </c>
      <c r="E2250" s="235">
        <v>3102</v>
      </c>
      <c r="F2250" s="38">
        <v>41792</v>
      </c>
      <c r="G2250" s="245">
        <v>3102</v>
      </c>
      <c r="H2250" s="243">
        <f t="shared" si="34"/>
        <v>0</v>
      </c>
      <c r="I2250" s="214" t="s">
        <v>21</v>
      </c>
      <c r="J2250" s="1"/>
    </row>
    <row r="2251" spans="1:10" x14ac:dyDescent="0.25">
      <c r="A2251" s="216"/>
      <c r="B2251" s="224" t="s">
        <v>1794</v>
      </c>
      <c r="C2251" s="361" t="s">
        <v>3405</v>
      </c>
      <c r="D2251" s="214" t="s">
        <v>136</v>
      </c>
      <c r="E2251" s="235">
        <v>2835</v>
      </c>
      <c r="F2251" s="35">
        <v>41790</v>
      </c>
      <c r="G2251" s="44">
        <v>2835</v>
      </c>
      <c r="H2251" s="243">
        <f t="shared" si="34"/>
        <v>0</v>
      </c>
      <c r="I2251" s="214"/>
      <c r="J2251" s="1"/>
    </row>
    <row r="2252" spans="1:10" x14ac:dyDescent="0.25">
      <c r="A2252" s="216"/>
      <c r="B2252" s="224" t="s">
        <v>1796</v>
      </c>
      <c r="C2252" s="361" t="s">
        <v>3405</v>
      </c>
      <c r="D2252" s="214" t="s">
        <v>233</v>
      </c>
      <c r="E2252" s="235">
        <v>2197</v>
      </c>
      <c r="F2252" s="38">
        <v>41792</v>
      </c>
      <c r="G2252" s="245">
        <v>2197</v>
      </c>
      <c r="H2252" s="243">
        <f t="shared" si="34"/>
        <v>0</v>
      </c>
      <c r="I2252" s="214" t="s">
        <v>21</v>
      </c>
      <c r="J2252" s="1"/>
    </row>
    <row r="2253" spans="1:10" x14ac:dyDescent="0.25">
      <c r="A2253" s="216"/>
      <c r="B2253" s="224" t="s">
        <v>1797</v>
      </c>
      <c r="C2253" s="361" t="s">
        <v>3405</v>
      </c>
      <c r="D2253" s="214" t="s">
        <v>8</v>
      </c>
      <c r="E2253" s="235">
        <v>431</v>
      </c>
      <c r="F2253" s="35">
        <v>41790</v>
      </c>
      <c r="G2253" s="44">
        <v>431</v>
      </c>
      <c r="H2253" s="243">
        <f t="shared" si="34"/>
        <v>0</v>
      </c>
      <c r="I2253" s="214"/>
      <c r="J2253" s="1"/>
    </row>
    <row r="2254" spans="1:10" x14ac:dyDescent="0.25">
      <c r="A2254" s="216"/>
      <c r="B2254" s="224" t="s">
        <v>1798</v>
      </c>
      <c r="C2254" s="361" t="s">
        <v>3405</v>
      </c>
      <c r="D2254" s="214" t="s">
        <v>99</v>
      </c>
      <c r="E2254" s="235">
        <v>2857.5</v>
      </c>
      <c r="F2254" s="38">
        <v>41792</v>
      </c>
      <c r="G2254" s="245">
        <v>2857.5</v>
      </c>
      <c r="H2254" s="243">
        <f t="shared" si="34"/>
        <v>0</v>
      </c>
      <c r="I2254" s="214" t="s">
        <v>21</v>
      </c>
      <c r="J2254" s="1"/>
    </row>
    <row r="2255" spans="1:10" x14ac:dyDescent="0.25">
      <c r="A2255" s="216"/>
      <c r="B2255" s="224" t="s">
        <v>1799</v>
      </c>
      <c r="C2255" s="361" t="s">
        <v>3405</v>
      </c>
      <c r="D2255" s="214" t="s">
        <v>3437</v>
      </c>
      <c r="E2255" s="235">
        <v>1259</v>
      </c>
      <c r="F2255" s="38">
        <v>41792</v>
      </c>
      <c r="G2255" s="245">
        <v>1259</v>
      </c>
      <c r="H2255" s="243">
        <f t="shared" si="34"/>
        <v>0</v>
      </c>
      <c r="I2255" s="214" t="s">
        <v>21</v>
      </c>
      <c r="J2255" s="1"/>
    </row>
    <row r="2256" spans="1:10" x14ac:dyDescent="0.25">
      <c r="A2256" s="216"/>
      <c r="B2256" s="224" t="s">
        <v>1800</v>
      </c>
      <c r="C2256" s="361" t="s">
        <v>3405</v>
      </c>
      <c r="D2256" s="214" t="s">
        <v>163</v>
      </c>
      <c r="E2256" s="235">
        <v>784.5</v>
      </c>
      <c r="F2256" s="35">
        <v>41790</v>
      </c>
      <c r="G2256" s="44">
        <v>784.5</v>
      </c>
      <c r="H2256" s="243">
        <f t="shared" si="34"/>
        <v>0</v>
      </c>
      <c r="I2256" s="214"/>
      <c r="J2256" s="1"/>
    </row>
    <row r="2257" spans="1:10" x14ac:dyDescent="0.25">
      <c r="A2257" s="216"/>
      <c r="B2257" s="224" t="s">
        <v>1801</v>
      </c>
      <c r="C2257" s="361" t="s">
        <v>3405</v>
      </c>
      <c r="D2257" s="214" t="s">
        <v>80</v>
      </c>
      <c r="E2257" s="235">
        <v>3439</v>
      </c>
      <c r="F2257" s="38">
        <v>41792</v>
      </c>
      <c r="G2257" s="245">
        <v>3439</v>
      </c>
      <c r="H2257" s="243">
        <f t="shared" si="34"/>
        <v>0</v>
      </c>
      <c r="I2257" s="214" t="s">
        <v>21</v>
      </c>
      <c r="J2257" s="1"/>
    </row>
    <row r="2258" spans="1:10" x14ac:dyDescent="0.25">
      <c r="A2258" s="216"/>
      <c r="B2258" s="224" t="s">
        <v>1802</v>
      </c>
      <c r="C2258" s="361" t="s">
        <v>3405</v>
      </c>
      <c r="D2258" s="214" t="s">
        <v>78</v>
      </c>
      <c r="E2258" s="235">
        <v>6623</v>
      </c>
      <c r="F2258" s="38">
        <v>41792</v>
      </c>
      <c r="G2258" s="245">
        <v>6623</v>
      </c>
      <c r="H2258" s="243">
        <f t="shared" si="34"/>
        <v>0</v>
      </c>
      <c r="I2258" s="214" t="s">
        <v>21</v>
      </c>
      <c r="J2258" s="1"/>
    </row>
    <row r="2259" spans="1:10" x14ac:dyDescent="0.25">
      <c r="A2259" s="216"/>
      <c r="B2259" s="224" t="s">
        <v>1803</v>
      </c>
      <c r="C2259" s="361" t="s">
        <v>3405</v>
      </c>
      <c r="D2259" s="220" t="s">
        <v>152</v>
      </c>
      <c r="E2259" s="241">
        <v>0</v>
      </c>
      <c r="F2259" s="362" t="s">
        <v>3438</v>
      </c>
      <c r="G2259" s="245"/>
      <c r="H2259" s="243">
        <f t="shared" si="34"/>
        <v>0</v>
      </c>
      <c r="I2259" s="214" t="s">
        <v>21</v>
      </c>
      <c r="J2259" s="1"/>
    </row>
    <row r="2260" spans="1:10" x14ac:dyDescent="0.25">
      <c r="A2260" s="216"/>
      <c r="B2260" s="224" t="s">
        <v>1804</v>
      </c>
      <c r="C2260" s="361" t="s">
        <v>3405</v>
      </c>
      <c r="D2260" s="214" t="s">
        <v>63</v>
      </c>
      <c r="E2260" s="235">
        <v>2462</v>
      </c>
      <c r="F2260" s="38">
        <v>41792</v>
      </c>
      <c r="G2260" s="245">
        <v>2462</v>
      </c>
      <c r="H2260" s="243">
        <f t="shared" si="34"/>
        <v>0</v>
      </c>
      <c r="I2260" s="214" t="s">
        <v>21</v>
      </c>
      <c r="J2260" s="1"/>
    </row>
    <row r="2261" spans="1:10" x14ac:dyDescent="0.25">
      <c r="A2261" s="216"/>
      <c r="B2261" s="224" t="s">
        <v>1805</v>
      </c>
      <c r="C2261" s="361" t="s">
        <v>3405</v>
      </c>
      <c r="D2261" s="214" t="s">
        <v>62</v>
      </c>
      <c r="E2261" s="235">
        <v>22281</v>
      </c>
      <c r="F2261" s="38">
        <v>41792</v>
      </c>
      <c r="G2261" s="245">
        <v>22281</v>
      </c>
      <c r="H2261" s="243">
        <f t="shared" si="34"/>
        <v>0</v>
      </c>
      <c r="I2261" s="214" t="s">
        <v>65</v>
      </c>
      <c r="J2261" s="1"/>
    </row>
    <row r="2262" spans="1:10" x14ac:dyDescent="0.25">
      <c r="A2262" s="216"/>
      <c r="B2262" s="224" t="s">
        <v>1806</v>
      </c>
      <c r="C2262" s="361" t="s">
        <v>3405</v>
      </c>
      <c r="D2262" s="214" t="s">
        <v>68</v>
      </c>
      <c r="E2262" s="235">
        <v>3358</v>
      </c>
      <c r="F2262" s="38">
        <v>41792</v>
      </c>
      <c r="G2262" s="245">
        <v>3358</v>
      </c>
      <c r="H2262" s="243">
        <f t="shared" si="34"/>
        <v>0</v>
      </c>
      <c r="I2262" s="214" t="s">
        <v>65</v>
      </c>
      <c r="J2262" s="1"/>
    </row>
    <row r="2263" spans="1:10" x14ac:dyDescent="0.25">
      <c r="A2263" s="216"/>
      <c r="B2263" s="224" t="s">
        <v>1807</v>
      </c>
      <c r="C2263" s="361" t="s">
        <v>3405</v>
      </c>
      <c r="D2263" s="214" t="s">
        <v>2427</v>
      </c>
      <c r="E2263" s="235">
        <v>11167</v>
      </c>
      <c r="F2263" s="38">
        <v>41792</v>
      </c>
      <c r="G2263" s="245">
        <v>11167</v>
      </c>
      <c r="H2263" s="243">
        <f t="shared" si="34"/>
        <v>0</v>
      </c>
      <c r="I2263" s="214" t="s">
        <v>65</v>
      </c>
      <c r="J2263" s="1"/>
    </row>
    <row r="2264" spans="1:10" x14ac:dyDescent="0.25">
      <c r="A2264" s="216"/>
      <c r="B2264" s="224" t="s">
        <v>1808</v>
      </c>
      <c r="C2264" s="361" t="s">
        <v>3405</v>
      </c>
      <c r="D2264" s="214" t="s">
        <v>371</v>
      </c>
      <c r="E2264" s="235">
        <v>10045</v>
      </c>
      <c r="F2264" s="38">
        <v>41792</v>
      </c>
      <c r="G2264" s="245">
        <v>10045</v>
      </c>
      <c r="H2264" s="243">
        <f t="shared" si="34"/>
        <v>0</v>
      </c>
      <c r="I2264" s="214" t="s">
        <v>65</v>
      </c>
      <c r="J2264" s="1"/>
    </row>
    <row r="2265" spans="1:10" x14ac:dyDescent="0.25">
      <c r="A2265" s="216"/>
      <c r="B2265" s="224"/>
      <c r="C2265" s="361"/>
      <c r="D2265" s="20"/>
      <c r="E2265" s="349"/>
      <c r="F2265" s="45"/>
      <c r="G2265" s="44"/>
      <c r="H2265" s="243">
        <f t="shared" si="34"/>
        <v>0</v>
      </c>
      <c r="I2265" s="20"/>
      <c r="J2265" s="1"/>
    </row>
    <row r="2266" spans="1:10" x14ac:dyDescent="0.25">
      <c r="A2266" s="216"/>
      <c r="B2266" s="212"/>
      <c r="C2266" s="332"/>
      <c r="D2266" s="20"/>
      <c r="E2266" s="349"/>
      <c r="F2266" s="45"/>
      <c r="G2266" s="44"/>
      <c r="H2266" s="243">
        <f t="shared" si="34"/>
        <v>0</v>
      </c>
      <c r="I2266" s="20"/>
      <c r="J2266" s="1"/>
    </row>
    <row r="2267" spans="1:10" x14ac:dyDescent="0.25">
      <c r="A2267" s="216"/>
      <c r="B2267" s="212"/>
      <c r="C2267" s="332"/>
      <c r="D2267" s="20"/>
      <c r="E2267" s="349"/>
      <c r="F2267" s="45"/>
      <c r="G2267" s="44"/>
      <c r="H2267" s="243">
        <f t="shared" si="34"/>
        <v>0</v>
      </c>
      <c r="I2267" s="20"/>
      <c r="J2267" s="1"/>
    </row>
    <row r="2268" spans="1:10" x14ac:dyDescent="0.25">
      <c r="A2268" s="216"/>
      <c r="B2268" s="212"/>
      <c r="C2268" s="332"/>
      <c r="D2268" s="20"/>
      <c r="E2268" s="349"/>
      <c r="F2268" s="45"/>
      <c r="G2268" s="44"/>
      <c r="H2268" s="243">
        <f t="shared" si="34"/>
        <v>0</v>
      </c>
      <c r="I2268" s="20"/>
      <c r="J2268" s="1"/>
    </row>
    <row r="2269" spans="1:10" x14ac:dyDescent="0.25">
      <c r="A2269" s="216"/>
      <c r="B2269" s="212"/>
      <c r="C2269" s="332"/>
      <c r="D2269" s="20"/>
      <c r="E2269" s="239"/>
      <c r="F2269" s="45"/>
      <c r="G2269" s="44"/>
      <c r="H2269" s="243">
        <f t="shared" si="34"/>
        <v>0</v>
      </c>
      <c r="I2269" s="20"/>
      <c r="J2269" s="1"/>
    </row>
    <row r="2270" spans="1:10" x14ac:dyDescent="0.25">
      <c r="A2270" s="216"/>
      <c r="B2270" s="212"/>
      <c r="C2270" s="332"/>
      <c r="D2270" s="20" t="s">
        <v>1906</v>
      </c>
      <c r="E2270" s="239"/>
      <c r="F2270" s="45"/>
      <c r="G2270" s="44"/>
      <c r="H2270" s="86">
        <f t="shared" si="34"/>
        <v>0</v>
      </c>
      <c r="I2270" s="20"/>
      <c r="J2270" s="1"/>
    </row>
    <row r="2271" spans="1:10" x14ac:dyDescent="0.25">
      <c r="A2271" s="216"/>
      <c r="B2271" s="212"/>
      <c r="C2271" s="217"/>
      <c r="D2271" s="33" t="s">
        <v>1906</v>
      </c>
      <c r="E2271" s="34"/>
      <c r="F2271" s="287"/>
      <c r="G2271" s="34"/>
      <c r="H2271" s="248">
        <f t="shared" si="34"/>
        <v>0</v>
      </c>
    </row>
    <row r="2272" spans="1:10" ht="15.75" x14ac:dyDescent="0.25">
      <c r="A2272" s="216"/>
      <c r="B2272" s="212"/>
      <c r="C2272" s="224"/>
      <c r="D2272" s="297"/>
      <c r="E2272" s="36"/>
      <c r="F2272" s="289"/>
      <c r="G2272" s="36"/>
      <c r="H2272" s="248">
        <f t="shared" si="34"/>
        <v>0</v>
      </c>
    </row>
    <row r="2273" spans="1:9" ht="15.75" x14ac:dyDescent="0.25">
      <c r="A2273" s="216"/>
      <c r="B2273" s="212"/>
      <c r="C2273" s="224"/>
      <c r="D2273" s="297"/>
      <c r="E2273" s="36"/>
      <c r="F2273" s="289"/>
      <c r="G2273" s="36"/>
      <c r="H2273" s="248">
        <f t="shared" si="34"/>
        <v>0</v>
      </c>
    </row>
    <row r="2274" spans="1:9" ht="15.75" thickBot="1" x14ac:dyDescent="0.3">
      <c r="D2274" s="300"/>
      <c r="E2274" s="50"/>
      <c r="F2274" s="301"/>
      <c r="G2274" s="302"/>
      <c r="H2274" s="303"/>
    </row>
    <row r="2275" spans="1:9" ht="15.75" thickTop="1" x14ac:dyDescent="0.25">
      <c r="A2275" s="304"/>
      <c r="B2275" s="305"/>
      <c r="C2275" s="306"/>
      <c r="D2275" s="127"/>
      <c r="E2275" s="307">
        <f>SUM(E4:E2274)</f>
        <v>32969820.159999963</v>
      </c>
      <c r="F2275" s="308"/>
      <c r="G2275" s="309">
        <f>SUM(G4:G2273)</f>
        <v>32941402.179999962</v>
      </c>
      <c r="H2275" s="310"/>
    </row>
    <row r="2276" spans="1:9" ht="15.75" thickBot="1" x14ac:dyDescent="0.3">
      <c r="A2276" s="304"/>
      <c r="B2276" s="305"/>
      <c r="C2276" s="306"/>
      <c r="D2276" s="127"/>
      <c r="E2276" s="311"/>
      <c r="F2276" s="308"/>
      <c r="G2276" s="312"/>
      <c r="H2276" s="310"/>
    </row>
    <row r="2277" spans="1:9" x14ac:dyDescent="0.25">
      <c r="A2277" s="304"/>
      <c r="B2277" s="305"/>
      <c r="C2277" s="306"/>
      <c r="D2277" s="127"/>
      <c r="E2277" s="127"/>
      <c r="F2277" s="308"/>
      <c r="G2277" s="313"/>
      <c r="H2277" s="310"/>
    </row>
    <row r="2278" spans="1:9" ht="31.5" x14ac:dyDescent="0.25">
      <c r="A2278" s="304"/>
      <c r="B2278" s="305"/>
      <c r="C2278" s="306"/>
      <c r="D2278" s="28"/>
      <c r="E2278" s="314" t="s">
        <v>748</v>
      </c>
      <c r="F2278" s="308"/>
      <c r="G2278" s="315" t="s">
        <v>749</v>
      </c>
      <c r="H2278" s="310"/>
    </row>
    <row r="2279" spans="1:9" x14ac:dyDescent="0.25">
      <c r="A2279" s="304"/>
      <c r="B2279" s="305"/>
      <c r="C2279" s="306"/>
      <c r="D2279" s="127"/>
      <c r="E2279" s="127"/>
      <c r="F2279" s="308"/>
      <c r="G2279" s="313"/>
      <c r="H2279" s="310"/>
      <c r="I2279" s="21"/>
    </row>
    <row r="2280" spans="1:9" x14ac:dyDescent="0.25">
      <c r="A2280" s="304"/>
      <c r="B2280" s="305"/>
      <c r="C2280" s="306"/>
      <c r="D2280" s="127"/>
      <c r="E2280" s="127"/>
      <c r="F2280" s="308"/>
      <c r="G2280" s="313"/>
      <c r="H2280" s="310"/>
      <c r="I2280" s="21"/>
    </row>
    <row r="2281" spans="1:9" x14ac:dyDescent="0.25">
      <c r="A2281" s="304"/>
      <c r="B2281" s="305"/>
      <c r="C2281" s="306"/>
      <c r="D2281" s="127"/>
      <c r="E2281" s="127"/>
      <c r="F2281" s="308"/>
      <c r="G2281" s="313"/>
      <c r="H2281" s="310"/>
      <c r="I2281" s="21"/>
    </row>
    <row r="2282" spans="1:9" ht="21" x14ac:dyDescent="0.35">
      <c r="A2282" s="304"/>
      <c r="B2282" s="305"/>
      <c r="C2282" s="306"/>
      <c r="D2282" s="127"/>
      <c r="E2282" s="643">
        <f>E2275-G2275</f>
        <v>28417.980000000447</v>
      </c>
      <c r="F2282" s="644"/>
      <c r="G2282" s="644"/>
      <c r="H2282" s="310"/>
      <c r="I2282" s="21"/>
    </row>
    <row r="2283" spans="1:9" x14ac:dyDescent="0.25">
      <c r="A2283" s="304"/>
      <c r="B2283" s="305"/>
      <c r="C2283" s="306"/>
      <c r="D2283" s="127"/>
      <c r="E2283" s="127"/>
      <c r="F2283" s="308"/>
      <c r="G2283" s="313"/>
      <c r="H2283" s="310"/>
      <c r="I2283" s="21"/>
    </row>
    <row r="2284" spans="1:9" ht="18.75" x14ac:dyDescent="0.3">
      <c r="A2284" s="304"/>
      <c r="B2284" s="305"/>
      <c r="C2284" s="306"/>
      <c r="D2284" s="127"/>
      <c r="E2284" s="656" t="s">
        <v>2577</v>
      </c>
      <c r="F2284" s="656"/>
      <c r="G2284" s="656"/>
      <c r="H2284" s="310"/>
      <c r="I2284" s="21"/>
    </row>
    <row r="2285" spans="1:9" x14ac:dyDescent="0.25">
      <c r="A2285" s="304"/>
      <c r="B2285" s="305"/>
      <c r="C2285" s="306"/>
      <c r="D2285" s="127"/>
      <c r="E2285" s="127"/>
      <c r="F2285" s="308"/>
      <c r="G2285" s="313"/>
      <c r="H2285" s="310"/>
      <c r="I2285" s="21"/>
    </row>
    <row r="2286" spans="1:9" x14ac:dyDescent="0.25">
      <c r="A2286" s="304"/>
      <c r="B2286" s="305"/>
      <c r="C2286" s="306"/>
      <c r="D2286" s="127"/>
      <c r="E2286" s="127"/>
      <c r="F2286" s="308"/>
      <c r="G2286" s="313"/>
      <c r="H2286" s="310"/>
      <c r="I2286" s="21"/>
    </row>
    <row r="2287" spans="1:9" x14ac:dyDescent="0.25">
      <c r="A2287" s="304"/>
      <c r="B2287" s="305"/>
      <c r="C2287" s="306"/>
      <c r="D2287" s="127"/>
      <c r="E2287" s="127"/>
      <c r="F2287" s="308"/>
      <c r="G2287" s="313"/>
      <c r="H2287" s="310"/>
      <c r="I2287" s="21"/>
    </row>
  </sheetData>
  <mergeCells count="3">
    <mergeCell ref="A1:F1"/>
    <mergeCell ref="E2282:G2282"/>
    <mergeCell ref="E2284:G228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87"/>
  <sheetViews>
    <sheetView topLeftCell="A240" workbookViewId="0">
      <selection activeCell="F262" sqref="F262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21" customWidth="1"/>
    <col min="6" max="6" width="22" style="316" customWidth="1"/>
    <col min="7" max="7" width="15.42578125" style="317" bestFit="1" customWidth="1"/>
    <col min="8" max="8" width="15.28515625" style="27" customWidth="1"/>
    <col min="9" max="9" width="11.42578125" style="28"/>
    <col min="10" max="16384" width="11.42578125" style="21"/>
  </cols>
  <sheetData>
    <row r="1" spans="1:9" ht="18.75" x14ac:dyDescent="0.3">
      <c r="A1" s="655" t="s">
        <v>3458</v>
      </c>
      <c r="B1" s="655"/>
      <c r="C1" s="655"/>
      <c r="D1" s="655"/>
      <c r="E1" s="655"/>
      <c r="F1" s="655"/>
      <c r="G1" s="201"/>
      <c r="H1" s="202"/>
    </row>
    <row r="2" spans="1:9" ht="35.25" thickBot="1" x14ac:dyDescent="0.35">
      <c r="A2" s="203" t="s">
        <v>1</v>
      </c>
      <c r="B2" s="204" t="s">
        <v>2</v>
      </c>
      <c r="C2" s="205"/>
      <c r="D2" s="206" t="s">
        <v>1132</v>
      </c>
      <c r="E2" s="207" t="s">
        <v>4</v>
      </c>
      <c r="F2" s="10" t="s">
        <v>5</v>
      </c>
      <c r="G2" s="281" t="s">
        <v>6</v>
      </c>
      <c r="H2" s="282" t="s">
        <v>7</v>
      </c>
    </row>
    <row r="3" spans="1:9" ht="15.75" thickTop="1" x14ac:dyDescent="0.25">
      <c r="A3" s="211">
        <v>41791</v>
      </c>
      <c r="B3" s="212" t="s">
        <v>1809</v>
      </c>
      <c r="C3" s="363" t="s">
        <v>3405</v>
      </c>
      <c r="D3" s="214" t="s">
        <v>59</v>
      </c>
      <c r="E3" s="235">
        <v>21035</v>
      </c>
      <c r="F3" s="35">
        <v>41796</v>
      </c>
      <c r="G3" s="44">
        <v>21035</v>
      </c>
      <c r="H3" s="291">
        <f>E3-G3</f>
        <v>0</v>
      </c>
      <c r="I3" s="214" t="s">
        <v>217</v>
      </c>
    </row>
    <row r="4" spans="1:9" x14ac:dyDescent="0.25">
      <c r="A4" s="216"/>
      <c r="B4" s="217" t="s">
        <v>1810</v>
      </c>
      <c r="C4" s="363" t="s">
        <v>3405</v>
      </c>
      <c r="D4" s="214" t="s">
        <v>106</v>
      </c>
      <c r="E4" s="235">
        <v>60746.5</v>
      </c>
      <c r="F4" s="35">
        <v>41795</v>
      </c>
      <c r="G4" s="44">
        <v>60746.5</v>
      </c>
      <c r="H4" s="86">
        <f>E4-G4</f>
        <v>0</v>
      </c>
      <c r="I4" s="58" t="s">
        <v>162</v>
      </c>
    </row>
    <row r="5" spans="1:9" x14ac:dyDescent="0.25">
      <c r="A5" s="219"/>
      <c r="B5" s="217" t="s">
        <v>1811</v>
      </c>
      <c r="C5" s="363" t="s">
        <v>3405</v>
      </c>
      <c r="D5" s="214" t="s">
        <v>14</v>
      </c>
      <c r="E5" s="235">
        <v>14848</v>
      </c>
      <c r="F5" s="35">
        <v>41791</v>
      </c>
      <c r="G5" s="44">
        <v>14848</v>
      </c>
      <c r="H5" s="86">
        <f t="shared" ref="H5:H68" si="0">E5-G5</f>
        <v>0</v>
      </c>
      <c r="I5" s="214" t="s">
        <v>12</v>
      </c>
    </row>
    <row r="6" spans="1:9" x14ac:dyDescent="0.25">
      <c r="A6" s="219"/>
      <c r="B6" s="217" t="s">
        <v>1812</v>
      </c>
      <c r="C6" s="363" t="s">
        <v>3405</v>
      </c>
      <c r="D6" s="214" t="s">
        <v>106</v>
      </c>
      <c r="E6" s="235">
        <v>10200</v>
      </c>
      <c r="F6" s="35">
        <v>41795</v>
      </c>
      <c r="G6" s="44">
        <v>10200</v>
      </c>
      <c r="H6" s="86">
        <f t="shared" si="0"/>
        <v>0</v>
      </c>
      <c r="I6" s="214" t="s">
        <v>12</v>
      </c>
    </row>
    <row r="7" spans="1:9" x14ac:dyDescent="0.25">
      <c r="A7" s="216"/>
      <c r="B7" s="217" t="s">
        <v>1813</v>
      </c>
      <c r="C7" s="363" t="s">
        <v>3405</v>
      </c>
      <c r="D7" s="214" t="s">
        <v>116</v>
      </c>
      <c r="E7" s="235">
        <v>1933</v>
      </c>
      <c r="F7" s="35">
        <v>41791</v>
      </c>
      <c r="G7" s="44">
        <v>1933</v>
      </c>
      <c r="H7" s="86">
        <f t="shared" si="0"/>
        <v>0</v>
      </c>
      <c r="I7" s="58"/>
    </row>
    <row r="8" spans="1:9" x14ac:dyDescent="0.25">
      <c r="A8" s="216"/>
      <c r="B8" s="217" t="s">
        <v>1815</v>
      </c>
      <c r="C8" s="363" t="s">
        <v>3405</v>
      </c>
      <c r="D8" s="214" t="s">
        <v>11</v>
      </c>
      <c r="E8" s="235">
        <v>39210.5</v>
      </c>
      <c r="F8" s="35">
        <v>41808</v>
      </c>
      <c r="G8" s="44">
        <v>39210.5</v>
      </c>
      <c r="H8" s="86">
        <f t="shared" si="0"/>
        <v>0</v>
      </c>
      <c r="I8" s="214" t="s">
        <v>12</v>
      </c>
    </row>
    <row r="9" spans="1:9" x14ac:dyDescent="0.25">
      <c r="A9" s="216"/>
      <c r="B9" s="217" t="s">
        <v>1816</v>
      </c>
      <c r="C9" s="363" t="s">
        <v>3405</v>
      </c>
      <c r="D9" s="214" t="s">
        <v>123</v>
      </c>
      <c r="E9" s="235">
        <v>1334</v>
      </c>
      <c r="F9" s="35">
        <v>41791</v>
      </c>
      <c r="G9" s="44">
        <v>1334</v>
      </c>
      <c r="H9" s="86">
        <f t="shared" si="0"/>
        <v>0</v>
      </c>
      <c r="I9" s="214"/>
    </row>
    <row r="10" spans="1:9" x14ac:dyDescent="0.25">
      <c r="A10" s="216"/>
      <c r="B10" s="217" t="s">
        <v>1817</v>
      </c>
      <c r="C10" s="363" t="s">
        <v>3405</v>
      </c>
      <c r="D10" s="214" t="s">
        <v>3121</v>
      </c>
      <c r="E10" s="235">
        <v>10525</v>
      </c>
      <c r="F10" s="35">
        <v>41791</v>
      </c>
      <c r="G10" s="44">
        <v>10525</v>
      </c>
      <c r="H10" s="86">
        <f t="shared" si="0"/>
        <v>0</v>
      </c>
      <c r="I10" s="214" t="s">
        <v>12</v>
      </c>
    </row>
    <row r="11" spans="1:9" x14ac:dyDescent="0.25">
      <c r="A11" s="216"/>
      <c r="B11" s="217" t="s">
        <v>1819</v>
      </c>
      <c r="C11" s="363" t="s">
        <v>3405</v>
      </c>
      <c r="D11" s="214" t="s">
        <v>55</v>
      </c>
      <c r="E11" s="235">
        <v>9937.5</v>
      </c>
      <c r="F11" s="35">
        <v>41791</v>
      </c>
      <c r="G11" s="44">
        <v>9937.5</v>
      </c>
      <c r="H11" s="86">
        <f t="shared" si="0"/>
        <v>0</v>
      </c>
      <c r="I11" s="214"/>
    </row>
    <row r="12" spans="1:9" x14ac:dyDescent="0.25">
      <c r="A12" s="216"/>
      <c r="B12" s="217" t="s">
        <v>1820</v>
      </c>
      <c r="C12" s="363" t="s">
        <v>3405</v>
      </c>
      <c r="D12" s="214" t="s">
        <v>8</v>
      </c>
      <c r="E12" s="235">
        <v>674</v>
      </c>
      <c r="F12" s="35">
        <v>41791</v>
      </c>
      <c r="G12" s="44">
        <v>674</v>
      </c>
      <c r="H12" s="86">
        <f t="shared" si="0"/>
        <v>0</v>
      </c>
      <c r="I12" s="214"/>
    </row>
    <row r="13" spans="1:9" x14ac:dyDescent="0.25">
      <c r="A13" s="216"/>
      <c r="B13" s="217" t="s">
        <v>1821</v>
      </c>
      <c r="C13" s="363" t="s">
        <v>3405</v>
      </c>
      <c r="D13" s="214" t="s">
        <v>36</v>
      </c>
      <c r="E13" s="235">
        <v>34473</v>
      </c>
      <c r="F13" s="47" t="s">
        <v>3459</v>
      </c>
      <c r="G13" s="44">
        <v>34473</v>
      </c>
      <c r="H13" s="86">
        <f t="shared" si="0"/>
        <v>0</v>
      </c>
      <c r="I13" s="214" t="s">
        <v>21</v>
      </c>
    </row>
    <row r="14" spans="1:9" x14ac:dyDescent="0.25">
      <c r="A14" s="216"/>
      <c r="B14" s="217" t="s">
        <v>1823</v>
      </c>
      <c r="C14" s="363" t="s">
        <v>3405</v>
      </c>
      <c r="D14" s="214" t="s">
        <v>8</v>
      </c>
      <c r="E14" s="235">
        <v>45</v>
      </c>
      <c r="F14" s="35">
        <v>41791</v>
      </c>
      <c r="G14" s="44">
        <v>45</v>
      </c>
      <c r="H14" s="86">
        <f t="shared" si="0"/>
        <v>0</v>
      </c>
      <c r="I14" s="214"/>
    </row>
    <row r="15" spans="1:9" x14ac:dyDescent="0.25">
      <c r="A15" s="216"/>
      <c r="B15" s="217" t="s">
        <v>1825</v>
      </c>
      <c r="C15" s="363" t="s">
        <v>3405</v>
      </c>
      <c r="D15" s="214" t="s">
        <v>119</v>
      </c>
      <c r="E15" s="235">
        <v>3081.6</v>
      </c>
      <c r="F15" s="55" t="s">
        <v>3460</v>
      </c>
      <c r="G15" s="44">
        <v>3081.6</v>
      </c>
      <c r="H15" s="86">
        <f t="shared" si="0"/>
        <v>0</v>
      </c>
      <c r="I15" s="214" t="s">
        <v>21</v>
      </c>
    </row>
    <row r="16" spans="1:9" x14ac:dyDescent="0.25">
      <c r="A16" s="216"/>
      <c r="B16" s="217" t="s">
        <v>1826</v>
      </c>
      <c r="C16" s="363" t="s">
        <v>3405</v>
      </c>
      <c r="D16" s="214" t="s">
        <v>8</v>
      </c>
      <c r="E16" s="235">
        <v>3917</v>
      </c>
      <c r="F16" s="35">
        <v>41791</v>
      </c>
      <c r="G16" s="44">
        <v>3917</v>
      </c>
      <c r="H16" s="86">
        <f t="shared" si="0"/>
        <v>0</v>
      </c>
      <c r="I16" s="214"/>
    </row>
    <row r="17" spans="1:9" x14ac:dyDescent="0.25">
      <c r="A17" s="216"/>
      <c r="B17" s="217" t="s">
        <v>1827</v>
      </c>
      <c r="C17" s="363" t="s">
        <v>3405</v>
      </c>
      <c r="D17" s="214" t="s">
        <v>502</v>
      </c>
      <c r="E17" s="235">
        <v>2922</v>
      </c>
      <c r="F17" s="35">
        <v>41792</v>
      </c>
      <c r="G17" s="44">
        <v>2922</v>
      </c>
      <c r="H17" s="86">
        <f t="shared" si="0"/>
        <v>0</v>
      </c>
      <c r="I17" s="214" t="s">
        <v>21</v>
      </c>
    </row>
    <row r="18" spans="1:9" x14ac:dyDescent="0.25">
      <c r="A18" s="216"/>
      <c r="B18" s="217" t="s">
        <v>1829</v>
      </c>
      <c r="C18" s="363" t="s">
        <v>3405</v>
      </c>
      <c r="D18" s="214" t="s">
        <v>36</v>
      </c>
      <c r="E18" s="235">
        <v>1897</v>
      </c>
      <c r="F18" s="35">
        <v>41792</v>
      </c>
      <c r="G18" s="44">
        <v>1897</v>
      </c>
      <c r="H18" s="86">
        <f t="shared" si="0"/>
        <v>0</v>
      </c>
      <c r="I18" s="214" t="s">
        <v>21</v>
      </c>
    </row>
    <row r="19" spans="1:9" x14ac:dyDescent="0.25">
      <c r="A19" s="216"/>
      <c r="B19" s="217" t="s">
        <v>1830</v>
      </c>
      <c r="C19" s="363" t="s">
        <v>3405</v>
      </c>
      <c r="D19" s="214" t="s">
        <v>188</v>
      </c>
      <c r="E19" s="235">
        <v>6818</v>
      </c>
      <c r="F19" s="35">
        <v>41792</v>
      </c>
      <c r="G19" s="56">
        <v>6818</v>
      </c>
      <c r="H19" s="86">
        <f t="shared" si="0"/>
        <v>0</v>
      </c>
      <c r="I19" s="214" t="s">
        <v>21</v>
      </c>
    </row>
    <row r="20" spans="1:9" x14ac:dyDescent="0.25">
      <c r="A20" s="216"/>
      <c r="B20" s="217" t="s">
        <v>1831</v>
      </c>
      <c r="C20" s="363" t="s">
        <v>3405</v>
      </c>
      <c r="D20" s="214" t="s">
        <v>130</v>
      </c>
      <c r="E20" s="235">
        <v>5186.5</v>
      </c>
      <c r="F20" s="35">
        <v>41792</v>
      </c>
      <c r="G20" s="56">
        <v>5186.5</v>
      </c>
      <c r="H20" s="86">
        <f t="shared" si="0"/>
        <v>0</v>
      </c>
      <c r="I20" s="214" t="s">
        <v>21</v>
      </c>
    </row>
    <row r="21" spans="1:9" x14ac:dyDescent="0.25">
      <c r="A21" s="216"/>
      <c r="B21" s="217" t="s">
        <v>1833</v>
      </c>
      <c r="C21" s="363" t="s">
        <v>3405</v>
      </c>
      <c r="D21" s="214" t="s">
        <v>250</v>
      </c>
      <c r="E21" s="235">
        <v>4988</v>
      </c>
      <c r="F21" s="35">
        <v>41792</v>
      </c>
      <c r="G21" s="44">
        <v>4988</v>
      </c>
      <c r="H21" s="86">
        <f t="shared" si="0"/>
        <v>0</v>
      </c>
      <c r="I21" s="214" t="s">
        <v>21</v>
      </c>
    </row>
    <row r="22" spans="1:9" x14ac:dyDescent="0.25">
      <c r="A22" s="216"/>
      <c r="B22" s="217" t="s">
        <v>1834</v>
      </c>
      <c r="C22" s="363" t="s">
        <v>3405</v>
      </c>
      <c r="D22" s="214" t="s">
        <v>8</v>
      </c>
      <c r="E22" s="235">
        <v>191</v>
      </c>
      <c r="F22" s="35">
        <v>41791</v>
      </c>
      <c r="G22" s="44">
        <v>191</v>
      </c>
      <c r="H22" s="86">
        <f t="shared" si="0"/>
        <v>0</v>
      </c>
      <c r="I22" s="214"/>
    </row>
    <row r="23" spans="1:9" x14ac:dyDescent="0.25">
      <c r="A23" s="216"/>
      <c r="B23" s="217" t="s">
        <v>1836</v>
      </c>
      <c r="C23" s="363" t="s">
        <v>3405</v>
      </c>
      <c r="D23" s="214" t="s">
        <v>8</v>
      </c>
      <c r="E23" s="235">
        <v>82</v>
      </c>
      <c r="F23" s="35">
        <v>41791</v>
      </c>
      <c r="G23" s="44">
        <v>82</v>
      </c>
      <c r="H23" s="86">
        <f t="shared" si="0"/>
        <v>0</v>
      </c>
      <c r="I23" s="214"/>
    </row>
    <row r="24" spans="1:9" x14ac:dyDescent="0.25">
      <c r="A24" s="216"/>
      <c r="B24" s="217" t="s">
        <v>1837</v>
      </c>
      <c r="C24" s="363" t="s">
        <v>3405</v>
      </c>
      <c r="D24" s="214" t="s">
        <v>269</v>
      </c>
      <c r="E24" s="235">
        <v>10399.299999999999</v>
      </c>
      <c r="F24" s="35">
        <v>41791</v>
      </c>
      <c r="G24" s="44">
        <v>10399.299999999999</v>
      </c>
      <c r="H24" s="86">
        <f t="shared" si="0"/>
        <v>0</v>
      </c>
      <c r="I24" s="214"/>
    </row>
    <row r="25" spans="1:9" x14ac:dyDescent="0.25">
      <c r="A25" s="216"/>
      <c r="B25" s="217" t="s">
        <v>1838</v>
      </c>
      <c r="C25" s="363" t="s">
        <v>3405</v>
      </c>
      <c r="D25" s="214" t="s">
        <v>14</v>
      </c>
      <c r="E25" s="235">
        <v>2553.6</v>
      </c>
      <c r="F25" s="35">
        <v>41791</v>
      </c>
      <c r="G25" s="44">
        <v>2553.6</v>
      </c>
      <c r="H25" s="86">
        <f t="shared" si="0"/>
        <v>0</v>
      </c>
      <c r="I25" s="214"/>
    </row>
    <row r="26" spans="1:9" x14ac:dyDescent="0.25">
      <c r="A26" s="216"/>
      <c r="B26" s="217" t="s">
        <v>1839</v>
      </c>
      <c r="C26" s="363" t="s">
        <v>3405</v>
      </c>
      <c r="D26" s="214" t="s">
        <v>22</v>
      </c>
      <c r="E26" s="235">
        <v>5639</v>
      </c>
      <c r="F26" s="35">
        <v>41794</v>
      </c>
      <c r="G26" s="44">
        <v>5639</v>
      </c>
      <c r="H26" s="86">
        <f t="shared" si="0"/>
        <v>0</v>
      </c>
      <c r="I26" s="214"/>
    </row>
    <row r="27" spans="1:9" x14ac:dyDescent="0.25">
      <c r="A27" s="216"/>
      <c r="B27" s="217" t="s">
        <v>1841</v>
      </c>
      <c r="C27" s="363" t="s">
        <v>3405</v>
      </c>
      <c r="D27" s="214" t="s">
        <v>321</v>
      </c>
      <c r="E27" s="235">
        <v>2675.4</v>
      </c>
      <c r="F27" s="35">
        <v>41791</v>
      </c>
      <c r="G27" s="44">
        <v>2675.4</v>
      </c>
      <c r="H27" s="86">
        <f t="shared" si="0"/>
        <v>0</v>
      </c>
      <c r="I27" s="214"/>
    </row>
    <row r="28" spans="1:9" x14ac:dyDescent="0.25">
      <c r="A28" s="216"/>
      <c r="B28" s="217" t="s">
        <v>1842</v>
      </c>
      <c r="C28" s="363" t="s">
        <v>3405</v>
      </c>
      <c r="D28" s="214" t="s">
        <v>8</v>
      </c>
      <c r="E28" s="235">
        <v>3685</v>
      </c>
      <c r="F28" s="35">
        <v>41791</v>
      </c>
      <c r="G28" s="44">
        <v>3685</v>
      </c>
      <c r="H28" s="86">
        <f t="shared" si="0"/>
        <v>0</v>
      </c>
      <c r="I28" s="214"/>
    </row>
    <row r="29" spans="1:9" x14ac:dyDescent="0.25">
      <c r="A29" s="216"/>
      <c r="B29" s="217" t="s">
        <v>1843</v>
      </c>
      <c r="C29" s="363" t="s">
        <v>3405</v>
      </c>
      <c r="D29" s="214" t="s">
        <v>269</v>
      </c>
      <c r="E29" s="235">
        <v>3073</v>
      </c>
      <c r="F29" s="35">
        <v>41791</v>
      </c>
      <c r="G29" s="44">
        <v>3073</v>
      </c>
      <c r="H29" s="86">
        <f t="shared" si="0"/>
        <v>0</v>
      </c>
      <c r="I29" s="214"/>
    </row>
    <row r="30" spans="1:9" x14ac:dyDescent="0.25">
      <c r="A30" s="216"/>
      <c r="B30" s="217" t="s">
        <v>1844</v>
      </c>
      <c r="C30" s="363" t="s">
        <v>3405</v>
      </c>
      <c r="D30" s="214" t="s">
        <v>147</v>
      </c>
      <c r="E30" s="235">
        <v>37470</v>
      </c>
      <c r="F30" s="84" t="s">
        <v>3461</v>
      </c>
      <c r="G30" s="44">
        <v>37470</v>
      </c>
      <c r="H30" s="86">
        <f t="shared" si="0"/>
        <v>0</v>
      </c>
      <c r="I30" s="214" t="s">
        <v>3427</v>
      </c>
    </row>
    <row r="31" spans="1:9" x14ac:dyDescent="0.25">
      <c r="A31" s="216"/>
      <c r="B31" s="217" t="s">
        <v>1847</v>
      </c>
      <c r="C31" s="363" t="s">
        <v>3405</v>
      </c>
      <c r="D31" s="214" t="s">
        <v>29</v>
      </c>
      <c r="E31" s="235">
        <v>4694</v>
      </c>
      <c r="F31" s="35">
        <v>41792</v>
      </c>
      <c r="G31" s="44">
        <v>4694</v>
      </c>
      <c r="H31" s="86">
        <f t="shared" si="0"/>
        <v>0</v>
      </c>
      <c r="I31" s="214" t="s">
        <v>3427</v>
      </c>
    </row>
    <row r="32" spans="1:9" x14ac:dyDescent="0.25">
      <c r="A32" s="216"/>
      <c r="B32" s="217" t="s">
        <v>1848</v>
      </c>
      <c r="C32" s="363" t="s">
        <v>3405</v>
      </c>
      <c r="D32" s="214" t="s">
        <v>1782</v>
      </c>
      <c r="E32" s="235">
        <v>1932</v>
      </c>
      <c r="F32" s="35">
        <v>41792</v>
      </c>
      <c r="G32" s="56">
        <v>1932</v>
      </c>
      <c r="H32" s="86">
        <f t="shared" si="0"/>
        <v>0</v>
      </c>
      <c r="I32" s="214" t="s">
        <v>3427</v>
      </c>
    </row>
    <row r="33" spans="1:9" x14ac:dyDescent="0.25">
      <c r="A33" s="216"/>
      <c r="B33" s="217" t="s">
        <v>1849</v>
      </c>
      <c r="C33" s="363" t="s">
        <v>3405</v>
      </c>
      <c r="D33" s="214" t="s">
        <v>35</v>
      </c>
      <c r="E33" s="235">
        <v>2071</v>
      </c>
      <c r="F33" s="35">
        <v>41792</v>
      </c>
      <c r="G33" s="56">
        <v>2071</v>
      </c>
      <c r="H33" s="86">
        <f t="shared" si="0"/>
        <v>0</v>
      </c>
      <c r="I33" s="214" t="s">
        <v>3427</v>
      </c>
    </row>
    <row r="34" spans="1:9" x14ac:dyDescent="0.25">
      <c r="A34" s="216"/>
      <c r="B34" s="217" t="s">
        <v>1850</v>
      </c>
      <c r="C34" s="363" t="s">
        <v>3405</v>
      </c>
      <c r="D34" s="214" t="s">
        <v>29</v>
      </c>
      <c r="E34" s="235">
        <v>1272</v>
      </c>
      <c r="F34" s="35">
        <v>41792</v>
      </c>
      <c r="G34" s="56">
        <v>1272</v>
      </c>
      <c r="H34" s="86">
        <f t="shared" si="0"/>
        <v>0</v>
      </c>
      <c r="I34" s="214" t="s">
        <v>3427</v>
      </c>
    </row>
    <row r="35" spans="1:9" x14ac:dyDescent="0.25">
      <c r="A35" s="216"/>
      <c r="B35" s="217" t="s">
        <v>1851</v>
      </c>
      <c r="C35" s="363" t="s">
        <v>3405</v>
      </c>
      <c r="D35" s="214" t="s">
        <v>1611</v>
      </c>
      <c r="E35" s="235">
        <v>3573</v>
      </c>
      <c r="F35" s="335"/>
      <c r="G35" s="320"/>
      <c r="H35" s="86">
        <f t="shared" si="0"/>
        <v>3573</v>
      </c>
      <c r="I35" s="214"/>
    </row>
    <row r="36" spans="1:9" x14ac:dyDescent="0.25">
      <c r="A36" s="216"/>
      <c r="B36" s="217" t="s">
        <v>1853</v>
      </c>
      <c r="C36" s="363" t="s">
        <v>3405</v>
      </c>
      <c r="D36" s="214" t="s">
        <v>47</v>
      </c>
      <c r="E36" s="235">
        <v>3475</v>
      </c>
      <c r="F36" s="35">
        <v>41792</v>
      </c>
      <c r="G36" s="44">
        <v>3475</v>
      </c>
      <c r="H36" s="86">
        <f t="shared" si="0"/>
        <v>0</v>
      </c>
      <c r="I36" s="214" t="s">
        <v>3427</v>
      </c>
    </row>
    <row r="37" spans="1:9" x14ac:dyDescent="0.25">
      <c r="A37" s="216"/>
      <c r="B37" s="217" t="s">
        <v>1855</v>
      </c>
      <c r="C37" s="363" t="s">
        <v>3405</v>
      </c>
      <c r="D37" s="214" t="s">
        <v>287</v>
      </c>
      <c r="E37" s="235">
        <v>3062.5</v>
      </c>
      <c r="F37" s="35">
        <v>41792</v>
      </c>
      <c r="G37" s="44">
        <v>3062.5</v>
      </c>
      <c r="H37" s="86">
        <f t="shared" si="0"/>
        <v>0</v>
      </c>
      <c r="I37" s="214" t="s">
        <v>3427</v>
      </c>
    </row>
    <row r="38" spans="1:9" x14ac:dyDescent="0.25">
      <c r="A38" s="216"/>
      <c r="B38" s="217" t="s">
        <v>1856</v>
      </c>
      <c r="C38" s="363" t="s">
        <v>3405</v>
      </c>
      <c r="D38" s="214" t="s">
        <v>68</v>
      </c>
      <c r="E38" s="235">
        <v>3450</v>
      </c>
      <c r="F38" s="35">
        <v>41791</v>
      </c>
      <c r="G38" s="44">
        <v>3450</v>
      </c>
      <c r="H38" s="86">
        <f t="shared" si="0"/>
        <v>0</v>
      </c>
      <c r="I38" s="214"/>
    </row>
    <row r="39" spans="1:9" x14ac:dyDescent="0.25">
      <c r="A39" s="216"/>
      <c r="B39" s="217" t="s">
        <v>1857</v>
      </c>
      <c r="C39" s="363" t="s">
        <v>3405</v>
      </c>
      <c r="D39" s="214" t="s">
        <v>51</v>
      </c>
      <c r="E39" s="235">
        <v>1619.6</v>
      </c>
      <c r="F39" s="35">
        <v>41791</v>
      </c>
      <c r="G39" s="44">
        <v>1619.6</v>
      </c>
      <c r="H39" s="86">
        <f t="shared" si="0"/>
        <v>0</v>
      </c>
      <c r="I39" s="214"/>
    </row>
    <row r="40" spans="1:9" x14ac:dyDescent="0.25">
      <c r="A40" s="216"/>
      <c r="B40" s="217" t="s">
        <v>1858</v>
      </c>
      <c r="C40" s="363" t="s">
        <v>3405</v>
      </c>
      <c r="D40" s="214" t="s">
        <v>133</v>
      </c>
      <c r="E40" s="235">
        <v>28303.5</v>
      </c>
      <c r="F40" s="35">
        <v>41791</v>
      </c>
      <c r="G40" s="44">
        <v>28303.5</v>
      </c>
      <c r="H40" s="86">
        <f t="shared" si="0"/>
        <v>0</v>
      </c>
      <c r="I40" s="214"/>
    </row>
    <row r="41" spans="1:9" x14ac:dyDescent="0.25">
      <c r="A41" s="216"/>
      <c r="B41" s="217" t="s">
        <v>1859</v>
      </c>
      <c r="C41" s="363" t="s">
        <v>3405</v>
      </c>
      <c r="D41" s="214" t="s">
        <v>1033</v>
      </c>
      <c r="E41" s="235">
        <v>5040</v>
      </c>
      <c r="F41" s="35">
        <v>41791</v>
      </c>
      <c r="G41" s="44">
        <v>5040</v>
      </c>
      <c r="H41" s="86">
        <f t="shared" si="0"/>
        <v>0</v>
      </c>
      <c r="I41" s="214"/>
    </row>
    <row r="42" spans="1:9" x14ac:dyDescent="0.25">
      <c r="A42" s="216"/>
      <c r="B42" s="217" t="s">
        <v>1860</v>
      </c>
      <c r="C42" s="363" t="s">
        <v>3405</v>
      </c>
      <c r="D42" s="214" t="s">
        <v>8</v>
      </c>
      <c r="E42" s="235">
        <v>317</v>
      </c>
      <c r="F42" s="35">
        <v>41791</v>
      </c>
      <c r="G42" s="44">
        <v>317</v>
      </c>
      <c r="H42" s="86">
        <f t="shared" si="0"/>
        <v>0</v>
      </c>
      <c r="I42" s="214"/>
    </row>
    <row r="43" spans="1:9" x14ac:dyDescent="0.25">
      <c r="A43" s="216"/>
      <c r="B43" s="217" t="s">
        <v>1862</v>
      </c>
      <c r="C43" s="363" t="s">
        <v>3405</v>
      </c>
      <c r="D43" s="214" t="s">
        <v>8</v>
      </c>
      <c r="E43" s="235">
        <v>131</v>
      </c>
      <c r="F43" s="35">
        <v>41791</v>
      </c>
      <c r="G43" s="44">
        <v>131</v>
      </c>
      <c r="H43" s="86">
        <f t="shared" si="0"/>
        <v>0</v>
      </c>
      <c r="I43" s="214"/>
    </row>
    <row r="44" spans="1:9" x14ac:dyDescent="0.25">
      <c r="A44" s="216"/>
      <c r="B44" s="217" t="s">
        <v>1863</v>
      </c>
      <c r="C44" s="363" t="s">
        <v>3405</v>
      </c>
      <c r="D44" s="214" t="s">
        <v>544</v>
      </c>
      <c r="E44" s="235">
        <v>16112</v>
      </c>
      <c r="F44" s="35">
        <v>41791</v>
      </c>
      <c r="G44" s="44">
        <v>16112</v>
      </c>
      <c r="H44" s="86">
        <f t="shared" si="0"/>
        <v>0</v>
      </c>
      <c r="I44" s="214"/>
    </row>
    <row r="45" spans="1:9" x14ac:dyDescent="0.25">
      <c r="A45" s="216"/>
      <c r="B45" s="217" t="s">
        <v>1864</v>
      </c>
      <c r="C45" s="363" t="s">
        <v>3405</v>
      </c>
      <c r="D45" s="214" t="s">
        <v>110</v>
      </c>
      <c r="E45" s="235">
        <v>46395</v>
      </c>
      <c r="F45" s="35">
        <v>41803</v>
      </c>
      <c r="G45" s="44">
        <v>46395</v>
      </c>
      <c r="H45" s="86">
        <f t="shared" si="0"/>
        <v>0</v>
      </c>
      <c r="I45" s="214" t="s">
        <v>12</v>
      </c>
    </row>
    <row r="46" spans="1:9" x14ac:dyDescent="0.25">
      <c r="A46" s="216"/>
      <c r="B46" s="217" t="s">
        <v>1865</v>
      </c>
      <c r="C46" s="363" t="s">
        <v>3405</v>
      </c>
      <c r="D46" s="214" t="s">
        <v>14</v>
      </c>
      <c r="E46" s="235">
        <v>8723.2000000000007</v>
      </c>
      <c r="F46" s="35">
        <v>41792</v>
      </c>
      <c r="G46" s="44">
        <v>8723.2000000000007</v>
      </c>
      <c r="H46" s="86">
        <f t="shared" si="0"/>
        <v>0</v>
      </c>
      <c r="I46" s="214" t="s">
        <v>21</v>
      </c>
    </row>
    <row r="47" spans="1:9" x14ac:dyDescent="0.25">
      <c r="A47" s="216">
        <v>41792</v>
      </c>
      <c r="B47" s="217" t="s">
        <v>1866</v>
      </c>
      <c r="C47" s="363" t="s">
        <v>3405</v>
      </c>
      <c r="D47" s="214" t="s">
        <v>152</v>
      </c>
      <c r="E47" s="235">
        <v>5750</v>
      </c>
      <c r="F47" s="35">
        <v>41792</v>
      </c>
      <c r="G47" s="44">
        <v>5750</v>
      </c>
      <c r="H47" s="86">
        <f t="shared" si="0"/>
        <v>0</v>
      </c>
      <c r="I47" s="214"/>
    </row>
    <row r="48" spans="1:9" x14ac:dyDescent="0.25">
      <c r="A48" s="216"/>
      <c r="B48" s="217" t="s">
        <v>1867</v>
      </c>
      <c r="C48" s="363" t="s">
        <v>3405</v>
      </c>
      <c r="D48" s="214" t="s">
        <v>8</v>
      </c>
      <c r="E48" s="235">
        <v>918.5</v>
      </c>
      <c r="F48" s="35">
        <v>41792</v>
      </c>
      <c r="G48" s="44">
        <v>918.5</v>
      </c>
      <c r="H48" s="86">
        <f t="shared" si="0"/>
        <v>0</v>
      </c>
      <c r="I48" s="58"/>
    </row>
    <row r="49" spans="1:9" x14ac:dyDescent="0.25">
      <c r="A49" s="216"/>
      <c r="B49" s="217" t="s">
        <v>1869</v>
      </c>
      <c r="C49" s="363" t="s">
        <v>3405</v>
      </c>
      <c r="D49" s="214" t="s">
        <v>8</v>
      </c>
      <c r="E49" s="235">
        <v>5232</v>
      </c>
      <c r="F49" s="35">
        <v>41792</v>
      </c>
      <c r="G49" s="44">
        <v>5232</v>
      </c>
      <c r="H49" s="86">
        <f t="shared" si="0"/>
        <v>0</v>
      </c>
      <c r="I49" s="214"/>
    </row>
    <row r="50" spans="1:9" x14ac:dyDescent="0.25">
      <c r="A50" s="216"/>
      <c r="B50" s="217" t="s">
        <v>1870</v>
      </c>
      <c r="C50" s="363" t="s">
        <v>3405</v>
      </c>
      <c r="D50" s="214" t="s">
        <v>501</v>
      </c>
      <c r="E50" s="235">
        <v>708</v>
      </c>
      <c r="F50" s="35">
        <v>41792</v>
      </c>
      <c r="G50" s="44">
        <v>708</v>
      </c>
      <c r="H50" s="86">
        <f t="shared" si="0"/>
        <v>0</v>
      </c>
      <c r="I50" s="214"/>
    </row>
    <row r="51" spans="1:9" x14ac:dyDescent="0.25">
      <c r="A51" s="216"/>
      <c r="B51" s="217" t="s">
        <v>1871</v>
      </c>
      <c r="C51" s="363" t="s">
        <v>3405</v>
      </c>
      <c r="D51" s="214" t="s">
        <v>517</v>
      </c>
      <c r="E51" s="235">
        <v>510</v>
      </c>
      <c r="F51" s="35">
        <v>41792</v>
      </c>
      <c r="G51" s="44">
        <v>510</v>
      </c>
      <c r="H51" s="86">
        <f t="shared" si="0"/>
        <v>0</v>
      </c>
      <c r="I51" s="214"/>
    </row>
    <row r="52" spans="1:9" x14ac:dyDescent="0.25">
      <c r="A52" s="216"/>
      <c r="B52" s="217" t="s">
        <v>1872</v>
      </c>
      <c r="C52" s="363" t="s">
        <v>3405</v>
      </c>
      <c r="D52" s="214" t="s">
        <v>913</v>
      </c>
      <c r="E52" s="235">
        <v>6719</v>
      </c>
      <c r="F52" s="35">
        <v>41792</v>
      </c>
      <c r="G52" s="44">
        <v>6719</v>
      </c>
      <c r="H52" s="86">
        <f t="shared" si="0"/>
        <v>0</v>
      </c>
      <c r="I52" s="214"/>
    </row>
    <row r="53" spans="1:9" x14ac:dyDescent="0.25">
      <c r="A53" s="216"/>
      <c r="B53" s="217" t="s">
        <v>1873</v>
      </c>
      <c r="C53" s="363" t="s">
        <v>3405</v>
      </c>
      <c r="D53" s="214" t="s">
        <v>374</v>
      </c>
      <c r="E53" s="235">
        <v>10114</v>
      </c>
      <c r="F53" s="35">
        <v>41792</v>
      </c>
      <c r="G53" s="44">
        <v>10114</v>
      </c>
      <c r="H53" s="86">
        <f t="shared" si="0"/>
        <v>0</v>
      </c>
      <c r="I53" s="214"/>
    </row>
    <row r="54" spans="1:9" x14ac:dyDescent="0.25">
      <c r="A54" s="216"/>
      <c r="B54" s="217" t="s">
        <v>1875</v>
      </c>
      <c r="C54" s="363" t="s">
        <v>3405</v>
      </c>
      <c r="D54" s="214" t="s">
        <v>152</v>
      </c>
      <c r="E54" s="235">
        <v>7912</v>
      </c>
      <c r="F54" s="35">
        <v>41792</v>
      </c>
      <c r="G54" s="44">
        <v>7912</v>
      </c>
      <c r="H54" s="86">
        <f t="shared" si="0"/>
        <v>0</v>
      </c>
      <c r="I54" s="214"/>
    </row>
    <row r="55" spans="1:9" x14ac:dyDescent="0.25">
      <c r="A55" s="216"/>
      <c r="B55" s="217" t="s">
        <v>1876</v>
      </c>
      <c r="C55" s="363" t="s">
        <v>3405</v>
      </c>
      <c r="D55" s="214" t="s">
        <v>14</v>
      </c>
      <c r="E55" s="235">
        <v>2400</v>
      </c>
      <c r="F55" s="35">
        <v>41792</v>
      </c>
      <c r="G55" s="44">
        <v>2400</v>
      </c>
      <c r="H55" s="86">
        <f t="shared" si="0"/>
        <v>0</v>
      </c>
      <c r="I55" s="214"/>
    </row>
    <row r="56" spans="1:9" x14ac:dyDescent="0.25">
      <c r="A56" s="216"/>
      <c r="B56" s="217" t="s">
        <v>1877</v>
      </c>
      <c r="C56" s="363" t="s">
        <v>3405</v>
      </c>
      <c r="D56" s="214" t="s">
        <v>1782</v>
      </c>
      <c r="E56" s="235">
        <v>1175</v>
      </c>
      <c r="F56" s="35">
        <v>41792</v>
      </c>
      <c r="G56" s="44">
        <v>1175</v>
      </c>
      <c r="H56" s="86">
        <f t="shared" si="0"/>
        <v>0</v>
      </c>
      <c r="I56" s="214" t="s">
        <v>30</v>
      </c>
    </row>
    <row r="57" spans="1:9" x14ac:dyDescent="0.25">
      <c r="A57" s="216"/>
      <c r="B57" s="217" t="s">
        <v>1878</v>
      </c>
      <c r="C57" s="363" t="s">
        <v>3405</v>
      </c>
      <c r="D57" s="214" t="s">
        <v>123</v>
      </c>
      <c r="E57" s="235">
        <v>3755</v>
      </c>
      <c r="F57" s="35">
        <v>41793</v>
      </c>
      <c r="G57" s="44">
        <v>3755</v>
      </c>
      <c r="H57" s="86">
        <f t="shared" si="0"/>
        <v>0</v>
      </c>
      <c r="I57" s="214"/>
    </row>
    <row r="58" spans="1:9" x14ac:dyDescent="0.25">
      <c r="A58" s="216"/>
      <c r="B58" s="217" t="s">
        <v>1879</v>
      </c>
      <c r="C58" s="363" t="s">
        <v>3405</v>
      </c>
      <c r="D58" s="214" t="s">
        <v>55</v>
      </c>
      <c r="E58" s="235">
        <v>8775</v>
      </c>
      <c r="F58" s="35">
        <v>41792</v>
      </c>
      <c r="G58" s="44">
        <v>8775</v>
      </c>
      <c r="H58" s="86">
        <f t="shared" si="0"/>
        <v>0</v>
      </c>
      <c r="I58" s="214"/>
    </row>
    <row r="59" spans="1:9" x14ac:dyDescent="0.25">
      <c r="A59" s="216"/>
      <c r="B59" s="217" t="s">
        <v>1880</v>
      </c>
      <c r="C59" s="363" t="s">
        <v>3405</v>
      </c>
      <c r="D59" s="214" t="s">
        <v>152</v>
      </c>
      <c r="E59" s="235">
        <v>230</v>
      </c>
      <c r="F59" s="35">
        <v>41792</v>
      </c>
      <c r="G59" s="44">
        <v>230</v>
      </c>
      <c r="H59" s="86">
        <f t="shared" si="0"/>
        <v>0</v>
      </c>
      <c r="I59" s="214"/>
    </row>
    <row r="60" spans="1:9" x14ac:dyDescent="0.25">
      <c r="A60" s="216"/>
      <c r="B60" s="217" t="s">
        <v>1881</v>
      </c>
      <c r="C60" s="363" t="s">
        <v>3405</v>
      </c>
      <c r="D60" s="214" t="s">
        <v>183</v>
      </c>
      <c r="E60" s="235">
        <v>9958</v>
      </c>
      <c r="F60" s="35">
        <v>41792</v>
      </c>
      <c r="G60" s="44">
        <v>9958</v>
      </c>
      <c r="H60" s="86">
        <f t="shared" si="0"/>
        <v>0</v>
      </c>
      <c r="I60" s="121" t="s">
        <v>30</v>
      </c>
    </row>
    <row r="61" spans="1:9" x14ac:dyDescent="0.25">
      <c r="A61" s="216"/>
      <c r="B61" s="217" t="s">
        <v>1883</v>
      </c>
      <c r="C61" s="363" t="s">
        <v>3405</v>
      </c>
      <c r="D61" s="214" t="s">
        <v>22</v>
      </c>
      <c r="E61" s="235">
        <v>4701</v>
      </c>
      <c r="F61" s="35">
        <v>41792</v>
      </c>
      <c r="G61" s="44">
        <v>4701</v>
      </c>
      <c r="H61" s="86">
        <f t="shared" si="0"/>
        <v>0</v>
      </c>
      <c r="I61" s="121"/>
    </row>
    <row r="62" spans="1:9" x14ac:dyDescent="0.25">
      <c r="A62" s="216"/>
      <c r="B62" s="217" t="s">
        <v>1884</v>
      </c>
      <c r="C62" s="363" t="s">
        <v>3405</v>
      </c>
      <c r="D62" s="214" t="s">
        <v>57</v>
      </c>
      <c r="E62" s="235">
        <v>1270</v>
      </c>
      <c r="F62" s="35">
        <v>41792</v>
      </c>
      <c r="G62" s="44">
        <v>1270</v>
      </c>
      <c r="H62" s="86">
        <f t="shared" si="0"/>
        <v>0</v>
      </c>
      <c r="I62" s="121" t="s">
        <v>30</v>
      </c>
    </row>
    <row r="63" spans="1:9" x14ac:dyDescent="0.25">
      <c r="A63" s="216"/>
      <c r="B63" s="217" t="s">
        <v>1885</v>
      </c>
      <c r="C63" s="363" t="s">
        <v>3405</v>
      </c>
      <c r="D63" s="214" t="s">
        <v>29</v>
      </c>
      <c r="E63" s="235">
        <v>6849</v>
      </c>
      <c r="F63" s="35">
        <v>41792</v>
      </c>
      <c r="G63" s="44">
        <v>6849</v>
      </c>
      <c r="H63" s="86">
        <f t="shared" si="0"/>
        <v>0</v>
      </c>
      <c r="I63" s="121" t="s">
        <v>30</v>
      </c>
    </row>
    <row r="64" spans="1:9" x14ac:dyDescent="0.25">
      <c r="A64" s="216"/>
      <c r="B64" s="217" t="s">
        <v>1886</v>
      </c>
      <c r="C64" s="363" t="s">
        <v>3405</v>
      </c>
      <c r="D64" s="214" t="s">
        <v>47</v>
      </c>
      <c r="E64" s="235">
        <v>3389</v>
      </c>
      <c r="F64" s="35">
        <v>41792</v>
      </c>
      <c r="G64" s="44">
        <v>3389</v>
      </c>
      <c r="H64" s="86">
        <f t="shared" si="0"/>
        <v>0</v>
      </c>
      <c r="I64" s="121" t="s">
        <v>30</v>
      </c>
    </row>
    <row r="65" spans="1:9" x14ac:dyDescent="0.25">
      <c r="A65" s="216"/>
      <c r="B65" s="217" t="s">
        <v>1887</v>
      </c>
      <c r="C65" s="363" t="s">
        <v>3405</v>
      </c>
      <c r="D65" s="214" t="s">
        <v>549</v>
      </c>
      <c r="E65" s="235">
        <v>45355</v>
      </c>
      <c r="F65" s="35">
        <v>41793</v>
      </c>
      <c r="G65" s="34">
        <v>45355</v>
      </c>
      <c r="H65" s="86">
        <f t="shared" si="0"/>
        <v>0</v>
      </c>
      <c r="I65" s="121" t="s">
        <v>27</v>
      </c>
    </row>
    <row r="66" spans="1:9" x14ac:dyDescent="0.25">
      <c r="A66" s="216"/>
      <c r="B66" s="217" t="s">
        <v>1889</v>
      </c>
      <c r="C66" s="363" t="s">
        <v>3405</v>
      </c>
      <c r="D66" s="214" t="s">
        <v>35</v>
      </c>
      <c r="E66" s="235">
        <v>2573</v>
      </c>
      <c r="F66" s="35">
        <v>41793</v>
      </c>
      <c r="G66" s="34">
        <v>2573</v>
      </c>
      <c r="H66" s="86">
        <f t="shared" si="0"/>
        <v>0</v>
      </c>
      <c r="I66" s="121" t="s">
        <v>30</v>
      </c>
    </row>
    <row r="67" spans="1:9" x14ac:dyDescent="0.25">
      <c r="A67" s="216"/>
      <c r="B67" s="217" t="s">
        <v>1890</v>
      </c>
      <c r="C67" s="363" t="s">
        <v>3405</v>
      </c>
      <c r="D67" s="214" t="s">
        <v>8</v>
      </c>
      <c r="E67" s="235">
        <v>720</v>
      </c>
      <c r="F67" s="35">
        <v>41792</v>
      </c>
      <c r="G67" s="44">
        <v>720</v>
      </c>
      <c r="H67" s="243">
        <f t="shared" si="0"/>
        <v>0</v>
      </c>
      <c r="I67" s="121"/>
    </row>
    <row r="68" spans="1:9" x14ac:dyDescent="0.25">
      <c r="A68" s="216"/>
      <c r="B68" s="217" t="s">
        <v>1892</v>
      </c>
      <c r="C68" s="363" t="s">
        <v>3405</v>
      </c>
      <c r="D68" s="214" t="s">
        <v>32</v>
      </c>
      <c r="E68" s="235">
        <v>5283</v>
      </c>
      <c r="F68" s="35">
        <v>41792</v>
      </c>
      <c r="G68" s="44">
        <v>5283</v>
      </c>
      <c r="H68" s="86">
        <f t="shared" si="0"/>
        <v>0</v>
      </c>
      <c r="I68" s="121" t="s">
        <v>30</v>
      </c>
    </row>
    <row r="69" spans="1:9" x14ac:dyDescent="0.25">
      <c r="A69" s="216"/>
      <c r="B69" s="217" t="s">
        <v>1893</v>
      </c>
      <c r="C69" s="363" t="s">
        <v>3405</v>
      </c>
      <c r="D69" s="214" t="s">
        <v>144</v>
      </c>
      <c r="E69" s="235">
        <v>9168</v>
      </c>
      <c r="F69" s="35">
        <v>41792</v>
      </c>
      <c r="G69" s="44">
        <v>9168</v>
      </c>
      <c r="H69" s="226">
        <f t="shared" ref="H69" si="1">E69-G69</f>
        <v>0</v>
      </c>
      <c r="I69" s="121" t="s">
        <v>217</v>
      </c>
    </row>
    <row r="70" spans="1:9" x14ac:dyDescent="0.25">
      <c r="A70" s="216"/>
      <c r="B70" s="217" t="s">
        <v>1894</v>
      </c>
      <c r="C70" s="363" t="s">
        <v>3405</v>
      </c>
      <c r="D70" s="214" t="s">
        <v>2413</v>
      </c>
      <c r="E70" s="235">
        <v>1657</v>
      </c>
      <c r="F70" s="35">
        <v>41792</v>
      </c>
      <c r="G70" s="44">
        <v>1657</v>
      </c>
      <c r="H70" s="86">
        <f>E70-G70</f>
        <v>0</v>
      </c>
      <c r="I70" s="121" t="s">
        <v>30</v>
      </c>
    </row>
    <row r="71" spans="1:9" x14ac:dyDescent="0.25">
      <c r="A71" s="216"/>
      <c r="B71" s="217" t="s">
        <v>1895</v>
      </c>
      <c r="C71" s="363" t="s">
        <v>3405</v>
      </c>
      <c r="D71" s="214" t="s">
        <v>130</v>
      </c>
      <c r="E71" s="235">
        <v>8762.5</v>
      </c>
      <c r="F71" s="35">
        <v>41794</v>
      </c>
      <c r="G71" s="34">
        <v>8762.5</v>
      </c>
      <c r="H71" s="86">
        <f>E71-G71</f>
        <v>0</v>
      </c>
      <c r="I71" s="121" t="s">
        <v>3165</v>
      </c>
    </row>
    <row r="72" spans="1:9" x14ac:dyDescent="0.25">
      <c r="A72" s="216"/>
      <c r="B72" s="217" t="s">
        <v>1896</v>
      </c>
      <c r="C72" s="363" t="s">
        <v>3405</v>
      </c>
      <c r="D72" s="214" t="s">
        <v>96</v>
      </c>
      <c r="E72" s="235">
        <v>21985</v>
      </c>
      <c r="F72" s="35">
        <v>41793</v>
      </c>
      <c r="G72" s="34">
        <v>21985</v>
      </c>
      <c r="H72" s="86">
        <f t="shared" ref="H72:H132" si="2">E72-G72</f>
        <v>0</v>
      </c>
      <c r="I72" s="121" t="s">
        <v>27</v>
      </c>
    </row>
    <row r="73" spans="1:9" x14ac:dyDescent="0.25">
      <c r="A73" s="216"/>
      <c r="B73" s="217" t="s">
        <v>1897</v>
      </c>
      <c r="C73" s="363" t="s">
        <v>3405</v>
      </c>
      <c r="D73" s="214" t="s">
        <v>304</v>
      </c>
      <c r="E73" s="235">
        <v>19237</v>
      </c>
      <c r="F73" s="35">
        <v>41792</v>
      </c>
      <c r="G73" s="44">
        <v>19237</v>
      </c>
      <c r="H73" s="86">
        <f t="shared" si="2"/>
        <v>0</v>
      </c>
      <c r="I73" s="121" t="s">
        <v>2852</v>
      </c>
    </row>
    <row r="74" spans="1:9" x14ac:dyDescent="0.25">
      <c r="A74" s="216"/>
      <c r="B74" s="217" t="s">
        <v>1899</v>
      </c>
      <c r="C74" s="363" t="s">
        <v>3405</v>
      </c>
      <c r="D74" s="214" t="s">
        <v>149</v>
      </c>
      <c r="E74" s="235">
        <v>11340</v>
      </c>
      <c r="F74" s="39" t="s">
        <v>3462</v>
      </c>
      <c r="G74" s="44">
        <v>11340</v>
      </c>
      <c r="H74" s="86">
        <f t="shared" si="2"/>
        <v>0</v>
      </c>
      <c r="I74" s="121"/>
    </row>
    <row r="75" spans="1:9" x14ac:dyDescent="0.25">
      <c r="A75" s="216"/>
      <c r="B75" s="217" t="s">
        <v>1900</v>
      </c>
      <c r="C75" s="363" t="s">
        <v>3405</v>
      </c>
      <c r="D75" s="214" t="s">
        <v>11</v>
      </c>
      <c r="E75" s="235">
        <v>47785</v>
      </c>
      <c r="F75" s="35">
        <v>41808</v>
      </c>
      <c r="G75" s="34">
        <v>47785</v>
      </c>
      <c r="H75" s="86">
        <f t="shared" si="2"/>
        <v>0</v>
      </c>
      <c r="I75" s="121" t="s">
        <v>21</v>
      </c>
    </row>
    <row r="76" spans="1:9" x14ac:dyDescent="0.25">
      <c r="A76" s="216"/>
      <c r="B76" s="217" t="s">
        <v>1901</v>
      </c>
      <c r="C76" s="363" t="s">
        <v>3405</v>
      </c>
      <c r="D76" s="214" t="s">
        <v>16</v>
      </c>
      <c r="E76" s="235">
        <v>52529</v>
      </c>
      <c r="F76" s="35">
        <v>41816</v>
      </c>
      <c r="G76" s="34">
        <v>52529</v>
      </c>
      <c r="H76" s="86">
        <f t="shared" si="2"/>
        <v>0</v>
      </c>
      <c r="I76" s="121" t="s">
        <v>27</v>
      </c>
    </row>
    <row r="77" spans="1:9" x14ac:dyDescent="0.25">
      <c r="A77" s="216"/>
      <c r="B77" s="217" t="s">
        <v>1902</v>
      </c>
      <c r="C77" s="363" t="s">
        <v>3405</v>
      </c>
      <c r="D77" s="214" t="s">
        <v>74</v>
      </c>
      <c r="E77" s="235">
        <v>10651</v>
      </c>
      <c r="F77" s="35">
        <v>41792</v>
      </c>
      <c r="G77" s="34">
        <v>10651</v>
      </c>
      <c r="H77" s="86">
        <f t="shared" si="2"/>
        <v>0</v>
      </c>
      <c r="I77" s="121"/>
    </row>
    <row r="78" spans="1:9" x14ac:dyDescent="0.25">
      <c r="A78" s="216"/>
      <c r="B78" s="217" t="s">
        <v>1903</v>
      </c>
      <c r="C78" s="363" t="s">
        <v>3405</v>
      </c>
      <c r="D78" s="214" t="s">
        <v>96</v>
      </c>
      <c r="E78" s="235">
        <v>20900</v>
      </c>
      <c r="F78" s="35">
        <v>41793</v>
      </c>
      <c r="G78" s="34">
        <v>20900</v>
      </c>
      <c r="H78" s="86">
        <f t="shared" si="2"/>
        <v>0</v>
      </c>
      <c r="I78" s="121" t="s">
        <v>27</v>
      </c>
    </row>
    <row r="79" spans="1:9" x14ac:dyDescent="0.25">
      <c r="A79" s="216"/>
      <c r="B79" s="217" t="s">
        <v>1905</v>
      </c>
      <c r="C79" s="363" t="s">
        <v>3405</v>
      </c>
      <c r="D79" s="214" t="s">
        <v>366</v>
      </c>
      <c r="E79" s="235">
        <v>2486</v>
      </c>
      <c r="F79" s="35">
        <v>41792</v>
      </c>
      <c r="G79" s="34">
        <v>2486</v>
      </c>
      <c r="H79" s="86">
        <f t="shared" si="2"/>
        <v>0</v>
      </c>
      <c r="I79" s="121" t="s">
        <v>3165</v>
      </c>
    </row>
    <row r="80" spans="1:9" x14ac:dyDescent="0.25">
      <c r="A80" s="216"/>
      <c r="B80" s="217" t="s">
        <v>1907</v>
      </c>
      <c r="C80" s="363" t="s">
        <v>3405</v>
      </c>
      <c r="D80" s="214" t="s">
        <v>137</v>
      </c>
      <c r="E80" s="235">
        <v>5000</v>
      </c>
      <c r="F80" s="38" t="s">
        <v>3463</v>
      </c>
      <c r="G80" s="34">
        <v>5000</v>
      </c>
      <c r="H80" s="86">
        <f t="shared" si="2"/>
        <v>0</v>
      </c>
      <c r="I80" s="121" t="s">
        <v>21</v>
      </c>
    </row>
    <row r="81" spans="1:9" x14ac:dyDescent="0.25">
      <c r="A81" s="216"/>
      <c r="B81" s="217" t="s">
        <v>1908</v>
      </c>
      <c r="C81" s="363" t="s">
        <v>3405</v>
      </c>
      <c r="D81" s="214" t="s">
        <v>215</v>
      </c>
      <c r="E81" s="235">
        <v>3320</v>
      </c>
      <c r="F81" s="35">
        <v>41792</v>
      </c>
      <c r="G81" s="34">
        <v>3320</v>
      </c>
      <c r="H81" s="86">
        <f t="shared" si="2"/>
        <v>0</v>
      </c>
      <c r="I81" s="121"/>
    </row>
    <row r="82" spans="1:9" x14ac:dyDescent="0.25">
      <c r="A82" s="216"/>
      <c r="B82" s="217" t="s">
        <v>1909</v>
      </c>
      <c r="C82" s="363" t="s">
        <v>3405</v>
      </c>
      <c r="D82" s="214" t="s">
        <v>39</v>
      </c>
      <c r="E82" s="235">
        <v>37227.4</v>
      </c>
      <c r="F82" s="35">
        <v>41796</v>
      </c>
      <c r="G82" s="34">
        <v>37227.4</v>
      </c>
      <c r="H82" s="86">
        <f t="shared" si="2"/>
        <v>0</v>
      </c>
      <c r="I82" s="121"/>
    </row>
    <row r="83" spans="1:9" x14ac:dyDescent="0.25">
      <c r="A83" s="216"/>
      <c r="B83" s="217" t="s">
        <v>1910</v>
      </c>
      <c r="C83" s="363" t="s">
        <v>3405</v>
      </c>
      <c r="D83" s="214" t="s">
        <v>237</v>
      </c>
      <c r="E83" s="235">
        <v>9134</v>
      </c>
      <c r="F83" s="35">
        <v>41792</v>
      </c>
      <c r="G83" s="34">
        <v>9134</v>
      </c>
      <c r="H83" s="86">
        <f t="shared" si="2"/>
        <v>0</v>
      </c>
      <c r="I83" s="121"/>
    </row>
    <row r="84" spans="1:9" x14ac:dyDescent="0.25">
      <c r="A84" s="216"/>
      <c r="B84" s="217" t="s">
        <v>1911</v>
      </c>
      <c r="C84" s="363" t="s">
        <v>3405</v>
      </c>
      <c r="D84" s="214" t="s">
        <v>51</v>
      </c>
      <c r="E84" s="235">
        <v>955.2</v>
      </c>
      <c r="F84" s="35">
        <v>41792</v>
      </c>
      <c r="G84" s="34">
        <v>955.2</v>
      </c>
      <c r="H84" s="86">
        <f t="shared" si="2"/>
        <v>0</v>
      </c>
      <c r="I84" s="121"/>
    </row>
    <row r="85" spans="1:9" x14ac:dyDescent="0.25">
      <c r="A85" s="216"/>
      <c r="B85" s="217" t="s">
        <v>1912</v>
      </c>
      <c r="C85" s="363" t="s">
        <v>3405</v>
      </c>
      <c r="D85" s="214" t="s">
        <v>498</v>
      </c>
      <c r="E85" s="235">
        <v>817.5</v>
      </c>
      <c r="F85" s="35">
        <v>41793</v>
      </c>
      <c r="G85" s="34">
        <v>817.5</v>
      </c>
      <c r="H85" s="86">
        <f t="shared" si="2"/>
        <v>0</v>
      </c>
      <c r="I85" s="121" t="s">
        <v>217</v>
      </c>
    </row>
    <row r="86" spans="1:9" x14ac:dyDescent="0.25">
      <c r="A86" s="216"/>
      <c r="B86" s="217" t="s">
        <v>1914</v>
      </c>
      <c r="C86" s="363" t="s">
        <v>3405</v>
      </c>
      <c r="D86" s="214" t="s">
        <v>3464</v>
      </c>
      <c r="E86" s="235">
        <v>33276</v>
      </c>
      <c r="F86" s="35">
        <v>41792</v>
      </c>
      <c r="G86" s="34">
        <v>33276</v>
      </c>
      <c r="H86" s="86">
        <f t="shared" si="2"/>
        <v>0</v>
      </c>
      <c r="I86" s="121"/>
    </row>
    <row r="87" spans="1:9" x14ac:dyDescent="0.25">
      <c r="A87" s="216"/>
      <c r="B87" s="217" t="s">
        <v>1915</v>
      </c>
      <c r="C87" s="363" t="s">
        <v>3405</v>
      </c>
      <c r="D87" s="214" t="s">
        <v>99</v>
      </c>
      <c r="E87" s="235">
        <v>3247</v>
      </c>
      <c r="F87" s="35">
        <v>41793</v>
      </c>
      <c r="G87" s="34">
        <v>3247</v>
      </c>
      <c r="H87" s="86">
        <f t="shared" si="2"/>
        <v>0</v>
      </c>
      <c r="I87" s="121" t="s">
        <v>2852</v>
      </c>
    </row>
    <row r="88" spans="1:9" x14ac:dyDescent="0.25">
      <c r="A88" s="216"/>
      <c r="B88" s="217" t="s">
        <v>1917</v>
      </c>
      <c r="C88" s="363" t="s">
        <v>3405</v>
      </c>
      <c r="D88" s="214" t="s">
        <v>623</v>
      </c>
      <c r="E88" s="235">
        <v>1746</v>
      </c>
      <c r="F88" s="35">
        <v>41793</v>
      </c>
      <c r="G88" s="56">
        <v>1746</v>
      </c>
      <c r="H88" s="86">
        <f t="shared" si="2"/>
        <v>0</v>
      </c>
      <c r="I88" s="121" t="s">
        <v>217</v>
      </c>
    </row>
    <row r="89" spans="1:9" x14ac:dyDescent="0.25">
      <c r="A89" s="216"/>
      <c r="B89" s="217" t="s">
        <v>1918</v>
      </c>
      <c r="C89" s="363" t="s">
        <v>3405</v>
      </c>
      <c r="D89" s="214" t="s">
        <v>307</v>
      </c>
      <c r="E89" s="235">
        <v>7779</v>
      </c>
      <c r="F89" s="38" t="s">
        <v>3465</v>
      </c>
      <c r="G89" s="56">
        <v>7779</v>
      </c>
      <c r="H89" s="86">
        <f t="shared" si="2"/>
        <v>0</v>
      </c>
      <c r="I89" s="121" t="s">
        <v>217</v>
      </c>
    </row>
    <row r="90" spans="1:9" x14ac:dyDescent="0.25">
      <c r="A90" s="216"/>
      <c r="B90" s="217" t="s">
        <v>1920</v>
      </c>
      <c r="C90" s="363" t="s">
        <v>3405</v>
      </c>
      <c r="D90" s="214" t="s">
        <v>233</v>
      </c>
      <c r="E90" s="235">
        <v>961</v>
      </c>
      <c r="F90" s="35">
        <v>41793</v>
      </c>
      <c r="G90" s="56">
        <v>961</v>
      </c>
      <c r="H90" s="86">
        <f t="shared" si="2"/>
        <v>0</v>
      </c>
      <c r="I90" s="121" t="s">
        <v>217</v>
      </c>
    </row>
    <row r="91" spans="1:9" x14ac:dyDescent="0.25">
      <c r="A91" s="216"/>
      <c r="B91" s="217" t="s">
        <v>1921</v>
      </c>
      <c r="C91" s="363" t="s">
        <v>3405</v>
      </c>
      <c r="D91" s="214" t="s">
        <v>78</v>
      </c>
      <c r="E91" s="235">
        <v>2263</v>
      </c>
      <c r="F91" s="35">
        <v>41793</v>
      </c>
      <c r="G91" s="56">
        <v>2263</v>
      </c>
      <c r="H91" s="86">
        <f t="shared" si="2"/>
        <v>0</v>
      </c>
      <c r="I91" s="121" t="s">
        <v>217</v>
      </c>
    </row>
    <row r="92" spans="1:9" x14ac:dyDescent="0.25">
      <c r="A92" s="216"/>
      <c r="B92" s="217" t="s">
        <v>1922</v>
      </c>
      <c r="C92" s="363" t="s">
        <v>3405</v>
      </c>
      <c r="D92" s="220" t="s">
        <v>3114</v>
      </c>
      <c r="E92" s="241">
        <v>0</v>
      </c>
      <c r="F92" s="35"/>
      <c r="G92" s="34"/>
      <c r="H92" s="86">
        <f t="shared" si="2"/>
        <v>0</v>
      </c>
      <c r="I92" s="121" t="s">
        <v>512</v>
      </c>
    </row>
    <row r="93" spans="1:9" x14ac:dyDescent="0.25">
      <c r="A93" s="216"/>
      <c r="B93" s="217" t="s">
        <v>1923</v>
      </c>
      <c r="C93" s="363" t="s">
        <v>3405</v>
      </c>
      <c r="D93" s="214" t="s">
        <v>231</v>
      </c>
      <c r="E93" s="235">
        <v>1137.4000000000001</v>
      </c>
      <c r="F93" s="35">
        <v>41793</v>
      </c>
      <c r="G93" s="56">
        <v>1137.4000000000001</v>
      </c>
      <c r="H93" s="86">
        <f t="shared" si="2"/>
        <v>0</v>
      </c>
      <c r="I93" s="121" t="s">
        <v>217</v>
      </c>
    </row>
    <row r="94" spans="1:9" x14ac:dyDescent="0.25">
      <c r="A94" s="216"/>
      <c r="B94" s="217" t="s">
        <v>1924</v>
      </c>
      <c r="C94" s="363" t="s">
        <v>3405</v>
      </c>
      <c r="D94" s="214" t="s">
        <v>3121</v>
      </c>
      <c r="E94" s="235">
        <v>10915</v>
      </c>
      <c r="F94" s="35">
        <v>41793</v>
      </c>
      <c r="G94" s="56">
        <v>10915</v>
      </c>
      <c r="H94" s="86">
        <f t="shared" si="2"/>
        <v>0</v>
      </c>
      <c r="I94" s="121" t="s">
        <v>3427</v>
      </c>
    </row>
    <row r="95" spans="1:9" x14ac:dyDescent="0.25">
      <c r="A95" s="216"/>
      <c r="B95" s="217" t="s">
        <v>1925</v>
      </c>
      <c r="C95" s="363" t="s">
        <v>3405</v>
      </c>
      <c r="D95" s="214" t="s">
        <v>147</v>
      </c>
      <c r="E95" s="235">
        <v>4907</v>
      </c>
      <c r="F95" s="35">
        <v>41793</v>
      </c>
      <c r="G95" s="56">
        <v>4907</v>
      </c>
      <c r="H95" s="86">
        <f t="shared" si="2"/>
        <v>0</v>
      </c>
      <c r="I95" s="121" t="s">
        <v>217</v>
      </c>
    </row>
    <row r="96" spans="1:9" x14ac:dyDescent="0.25">
      <c r="A96" s="216"/>
      <c r="B96" s="217" t="s">
        <v>1926</v>
      </c>
      <c r="C96" s="363" t="s">
        <v>3405</v>
      </c>
      <c r="D96" s="214" t="s">
        <v>66</v>
      </c>
      <c r="E96" s="235">
        <v>1713</v>
      </c>
      <c r="F96" s="35">
        <v>41792</v>
      </c>
      <c r="G96" s="34">
        <v>1713</v>
      </c>
      <c r="H96" s="86">
        <f t="shared" si="2"/>
        <v>0</v>
      </c>
      <c r="I96" s="121" t="s">
        <v>65</v>
      </c>
    </row>
    <row r="97" spans="1:9" x14ac:dyDescent="0.25">
      <c r="A97" s="216"/>
      <c r="B97" s="217" t="s">
        <v>1927</v>
      </c>
      <c r="C97" s="363" t="s">
        <v>3405</v>
      </c>
      <c r="D97" s="214" t="s">
        <v>3225</v>
      </c>
      <c r="E97" s="235">
        <v>1342.5</v>
      </c>
      <c r="F97" s="35">
        <v>41792</v>
      </c>
      <c r="G97" s="34">
        <v>1342.5</v>
      </c>
      <c r="H97" s="86">
        <f t="shared" si="2"/>
        <v>0</v>
      </c>
      <c r="I97" s="121" t="s">
        <v>65</v>
      </c>
    </row>
    <row r="98" spans="1:9" x14ac:dyDescent="0.25">
      <c r="A98" s="216"/>
      <c r="B98" s="217" t="s">
        <v>1928</v>
      </c>
      <c r="C98" s="363" t="s">
        <v>3405</v>
      </c>
      <c r="D98" s="214" t="s">
        <v>260</v>
      </c>
      <c r="E98" s="235">
        <v>2384</v>
      </c>
      <c r="F98" s="35">
        <v>41792</v>
      </c>
      <c r="G98" s="34">
        <v>2384</v>
      </c>
      <c r="H98" s="86">
        <f t="shared" si="2"/>
        <v>0</v>
      </c>
      <c r="I98" s="121" t="s">
        <v>65</v>
      </c>
    </row>
    <row r="99" spans="1:9" x14ac:dyDescent="0.25">
      <c r="A99" s="216"/>
      <c r="B99" s="217" t="s">
        <v>1929</v>
      </c>
      <c r="C99" s="363" t="s">
        <v>3405</v>
      </c>
      <c r="D99" s="214" t="s">
        <v>119</v>
      </c>
      <c r="E99" s="235">
        <v>3714</v>
      </c>
      <c r="F99" s="35">
        <v>41792</v>
      </c>
      <c r="G99" s="34">
        <v>3714</v>
      </c>
      <c r="H99" s="86">
        <f t="shared" si="2"/>
        <v>0</v>
      </c>
      <c r="I99" s="121"/>
    </row>
    <row r="100" spans="1:9" x14ac:dyDescent="0.25">
      <c r="A100" s="216"/>
      <c r="B100" s="217" t="s">
        <v>1930</v>
      </c>
      <c r="C100" s="363" t="s">
        <v>3405</v>
      </c>
      <c r="D100" s="214" t="s">
        <v>1519</v>
      </c>
      <c r="E100" s="235">
        <v>7654</v>
      </c>
      <c r="F100" s="35">
        <v>41793</v>
      </c>
      <c r="G100" s="34">
        <v>7654</v>
      </c>
      <c r="H100" s="86">
        <f t="shared" si="2"/>
        <v>0</v>
      </c>
      <c r="I100" s="121" t="s">
        <v>3427</v>
      </c>
    </row>
    <row r="101" spans="1:9" x14ac:dyDescent="0.25">
      <c r="A101" s="216"/>
      <c r="B101" s="217" t="s">
        <v>1932</v>
      </c>
      <c r="C101" s="363" t="s">
        <v>3405</v>
      </c>
      <c r="D101" s="214" t="s">
        <v>8</v>
      </c>
      <c r="E101" s="235">
        <v>192</v>
      </c>
      <c r="F101" s="35">
        <v>41792</v>
      </c>
      <c r="G101" s="34">
        <v>192</v>
      </c>
      <c r="H101" s="86">
        <f t="shared" si="2"/>
        <v>0</v>
      </c>
      <c r="I101" s="121"/>
    </row>
    <row r="102" spans="1:9" x14ac:dyDescent="0.25">
      <c r="A102" s="216"/>
      <c r="B102" s="217" t="s">
        <v>1934</v>
      </c>
      <c r="C102" s="363" t="s">
        <v>3405</v>
      </c>
      <c r="D102" s="214" t="s">
        <v>51</v>
      </c>
      <c r="E102" s="235">
        <v>2304</v>
      </c>
      <c r="F102" s="35">
        <v>41792</v>
      </c>
      <c r="G102" s="34">
        <v>2304</v>
      </c>
      <c r="H102" s="86">
        <f t="shared" si="2"/>
        <v>0</v>
      </c>
      <c r="I102" s="121" t="s">
        <v>65</v>
      </c>
    </row>
    <row r="103" spans="1:9" x14ac:dyDescent="0.25">
      <c r="A103" s="216"/>
      <c r="B103" s="217" t="s">
        <v>1935</v>
      </c>
      <c r="C103" s="363" t="s">
        <v>3405</v>
      </c>
      <c r="D103" s="214" t="s">
        <v>59</v>
      </c>
      <c r="E103" s="235">
        <v>3660</v>
      </c>
      <c r="F103" s="38" t="s">
        <v>3466</v>
      </c>
      <c r="G103" s="34">
        <v>3660</v>
      </c>
      <c r="H103" s="86">
        <f t="shared" si="2"/>
        <v>0</v>
      </c>
      <c r="I103" s="121" t="s">
        <v>3427</v>
      </c>
    </row>
    <row r="104" spans="1:9" x14ac:dyDescent="0.25">
      <c r="A104" s="216"/>
      <c r="B104" s="217" t="s">
        <v>1936</v>
      </c>
      <c r="C104" s="363" t="s">
        <v>3405</v>
      </c>
      <c r="D104" s="214" t="s">
        <v>68</v>
      </c>
      <c r="E104" s="235">
        <v>5332.5</v>
      </c>
      <c r="F104" s="35">
        <v>41793</v>
      </c>
      <c r="G104" s="34">
        <v>5332.5</v>
      </c>
      <c r="H104" s="86">
        <f t="shared" si="2"/>
        <v>0</v>
      </c>
      <c r="I104" s="121" t="s">
        <v>3191</v>
      </c>
    </row>
    <row r="105" spans="1:9" x14ac:dyDescent="0.25">
      <c r="A105" s="216"/>
      <c r="B105" s="217" t="s">
        <v>1938</v>
      </c>
      <c r="C105" s="363" t="s">
        <v>3405</v>
      </c>
      <c r="D105" s="214" t="s">
        <v>771</v>
      </c>
      <c r="E105" s="235">
        <v>4189.5</v>
      </c>
      <c r="F105" s="35">
        <v>41792</v>
      </c>
      <c r="G105" s="34">
        <v>4189.5</v>
      </c>
      <c r="H105" s="86">
        <f t="shared" si="2"/>
        <v>0</v>
      </c>
      <c r="I105" s="121"/>
    </row>
    <row r="106" spans="1:9" x14ac:dyDescent="0.25">
      <c r="A106" s="216"/>
      <c r="B106" s="217" t="s">
        <v>1939</v>
      </c>
      <c r="C106" s="363" t="s">
        <v>3405</v>
      </c>
      <c r="D106" s="214" t="s">
        <v>8</v>
      </c>
      <c r="E106" s="235">
        <v>162</v>
      </c>
      <c r="F106" s="35">
        <v>41792</v>
      </c>
      <c r="G106" s="34">
        <v>162</v>
      </c>
      <c r="H106" s="86">
        <f t="shared" si="2"/>
        <v>0</v>
      </c>
      <c r="I106" s="121"/>
    </row>
    <row r="107" spans="1:9" x14ac:dyDescent="0.25">
      <c r="A107" s="216"/>
      <c r="B107" s="217" t="s">
        <v>1940</v>
      </c>
      <c r="C107" s="363" t="s">
        <v>3405</v>
      </c>
      <c r="D107" s="214" t="s">
        <v>8</v>
      </c>
      <c r="E107" s="235">
        <v>622.6</v>
      </c>
      <c r="F107" s="35">
        <v>41792</v>
      </c>
      <c r="G107" s="34">
        <v>622.6</v>
      </c>
      <c r="H107" s="86">
        <f t="shared" si="2"/>
        <v>0</v>
      </c>
      <c r="I107" s="121"/>
    </row>
    <row r="108" spans="1:9" x14ac:dyDescent="0.25">
      <c r="A108" s="216"/>
      <c r="B108" s="217" t="s">
        <v>1941</v>
      </c>
      <c r="C108" s="363" t="s">
        <v>3405</v>
      </c>
      <c r="D108" s="214" t="s">
        <v>3207</v>
      </c>
      <c r="E108" s="235">
        <v>2268</v>
      </c>
      <c r="F108" s="35">
        <v>41792</v>
      </c>
      <c r="G108" s="34">
        <v>2268</v>
      </c>
      <c r="H108" s="86">
        <f t="shared" si="2"/>
        <v>0</v>
      </c>
      <c r="I108" s="121"/>
    </row>
    <row r="109" spans="1:9" x14ac:dyDescent="0.25">
      <c r="A109" s="216"/>
      <c r="B109" s="217" t="s">
        <v>1942</v>
      </c>
      <c r="C109" s="363" t="s">
        <v>3405</v>
      </c>
      <c r="D109" s="214" t="s">
        <v>160</v>
      </c>
      <c r="E109" s="235">
        <v>122820.42</v>
      </c>
      <c r="F109" s="38" t="s">
        <v>3467</v>
      </c>
      <c r="G109" s="34">
        <v>122820.42</v>
      </c>
      <c r="H109" s="86">
        <f t="shared" si="2"/>
        <v>0</v>
      </c>
      <c r="I109" s="121" t="s">
        <v>162</v>
      </c>
    </row>
    <row r="110" spans="1:9" x14ac:dyDescent="0.25">
      <c r="A110" s="216"/>
      <c r="B110" s="217" t="s">
        <v>1943</v>
      </c>
      <c r="C110" s="363" t="s">
        <v>3405</v>
      </c>
      <c r="D110" s="214" t="s">
        <v>358</v>
      </c>
      <c r="E110" s="235">
        <v>46323</v>
      </c>
      <c r="F110" s="35">
        <v>41799</v>
      </c>
      <c r="G110" s="34">
        <v>46323</v>
      </c>
      <c r="H110" s="86">
        <f t="shared" si="2"/>
        <v>0</v>
      </c>
      <c r="I110" s="121" t="s">
        <v>162</v>
      </c>
    </row>
    <row r="111" spans="1:9" x14ac:dyDescent="0.25">
      <c r="A111" s="216"/>
      <c r="B111" s="217" t="s">
        <v>1944</v>
      </c>
      <c r="C111" s="363" t="s">
        <v>3405</v>
      </c>
      <c r="D111" s="214" t="s">
        <v>370</v>
      </c>
      <c r="E111" s="235">
        <v>460</v>
      </c>
      <c r="F111" s="35">
        <v>41794</v>
      </c>
      <c r="G111" s="34">
        <v>460</v>
      </c>
      <c r="H111" s="86">
        <f t="shared" si="2"/>
        <v>0</v>
      </c>
      <c r="I111" s="121" t="s">
        <v>162</v>
      </c>
    </row>
    <row r="112" spans="1:9" x14ac:dyDescent="0.25">
      <c r="A112" s="216"/>
      <c r="B112" s="217" t="s">
        <v>1945</v>
      </c>
      <c r="C112" s="363" t="s">
        <v>3405</v>
      </c>
      <c r="D112" s="214" t="s">
        <v>358</v>
      </c>
      <c r="E112" s="235">
        <v>6964</v>
      </c>
      <c r="F112" s="35">
        <v>41799</v>
      </c>
      <c r="G112" s="34">
        <v>6964</v>
      </c>
      <c r="H112" s="86">
        <f t="shared" si="2"/>
        <v>0</v>
      </c>
      <c r="I112" s="121" t="s">
        <v>162</v>
      </c>
    </row>
    <row r="113" spans="1:9" x14ac:dyDescent="0.25">
      <c r="A113" s="216"/>
      <c r="B113" s="217" t="s">
        <v>1947</v>
      </c>
      <c r="C113" s="363" t="s">
        <v>3405</v>
      </c>
      <c r="D113" s="214" t="s">
        <v>269</v>
      </c>
      <c r="E113" s="235">
        <v>3899</v>
      </c>
      <c r="F113" s="35">
        <v>41794</v>
      </c>
      <c r="G113" s="34">
        <v>3899</v>
      </c>
      <c r="H113" s="86">
        <f t="shared" si="2"/>
        <v>0</v>
      </c>
      <c r="I113" s="121" t="s">
        <v>162</v>
      </c>
    </row>
    <row r="114" spans="1:9" x14ac:dyDescent="0.25">
      <c r="A114" s="216"/>
      <c r="B114" s="217" t="s">
        <v>1948</v>
      </c>
      <c r="C114" s="363" t="s">
        <v>3405</v>
      </c>
      <c r="D114" s="214" t="s">
        <v>168</v>
      </c>
      <c r="E114" s="235">
        <v>20280.5</v>
      </c>
      <c r="F114" s="35">
        <v>41794</v>
      </c>
      <c r="G114" s="34">
        <v>20280.5</v>
      </c>
      <c r="H114" s="86">
        <f t="shared" si="2"/>
        <v>0</v>
      </c>
      <c r="I114" s="121" t="s">
        <v>162</v>
      </c>
    </row>
    <row r="115" spans="1:9" x14ac:dyDescent="0.25">
      <c r="A115" s="216"/>
      <c r="B115" s="217" t="s">
        <v>1949</v>
      </c>
      <c r="C115" s="363" t="s">
        <v>3405</v>
      </c>
      <c r="D115" s="214" t="s">
        <v>163</v>
      </c>
      <c r="E115" s="235">
        <v>12466</v>
      </c>
      <c r="F115" s="35">
        <v>41794</v>
      </c>
      <c r="G115" s="56">
        <v>12466</v>
      </c>
      <c r="H115" s="86">
        <f t="shared" si="2"/>
        <v>0</v>
      </c>
      <c r="I115" s="121" t="s">
        <v>162</v>
      </c>
    </row>
    <row r="116" spans="1:9" x14ac:dyDescent="0.25">
      <c r="A116" s="216"/>
      <c r="B116" s="217" t="s">
        <v>1950</v>
      </c>
      <c r="C116" s="363" t="s">
        <v>3405</v>
      </c>
      <c r="D116" s="214" t="s">
        <v>2918</v>
      </c>
      <c r="E116" s="235">
        <v>6990</v>
      </c>
      <c r="F116" s="35">
        <v>41794</v>
      </c>
      <c r="G116" s="56">
        <v>6990</v>
      </c>
      <c r="H116" s="86">
        <f t="shared" si="2"/>
        <v>0</v>
      </c>
      <c r="I116" s="121" t="s">
        <v>162</v>
      </c>
    </row>
    <row r="117" spans="1:9" x14ac:dyDescent="0.25">
      <c r="A117" s="216"/>
      <c r="B117" s="217" t="s">
        <v>1952</v>
      </c>
      <c r="C117" s="363" t="s">
        <v>3405</v>
      </c>
      <c r="D117" s="214" t="s">
        <v>172</v>
      </c>
      <c r="E117" s="235">
        <v>8555</v>
      </c>
      <c r="F117" s="35">
        <v>41794</v>
      </c>
      <c r="G117" s="56">
        <v>8555</v>
      </c>
      <c r="H117" s="86">
        <f t="shared" si="2"/>
        <v>0</v>
      </c>
      <c r="I117" s="121" t="s">
        <v>162</v>
      </c>
    </row>
    <row r="118" spans="1:9" x14ac:dyDescent="0.25">
      <c r="A118" s="216"/>
      <c r="B118" s="217" t="s">
        <v>1953</v>
      </c>
      <c r="C118" s="363" t="s">
        <v>3405</v>
      </c>
      <c r="D118" s="214" t="s">
        <v>269</v>
      </c>
      <c r="E118" s="235">
        <v>3855</v>
      </c>
      <c r="F118" s="35">
        <v>41792</v>
      </c>
      <c r="G118" s="34">
        <v>3855</v>
      </c>
      <c r="H118" s="86">
        <f t="shared" si="2"/>
        <v>0</v>
      </c>
      <c r="I118" s="121"/>
    </row>
    <row r="119" spans="1:9" x14ac:dyDescent="0.25">
      <c r="A119" s="216"/>
      <c r="B119" s="217" t="s">
        <v>1954</v>
      </c>
      <c r="C119" s="363" t="s">
        <v>3405</v>
      </c>
      <c r="D119" s="214" t="s">
        <v>370</v>
      </c>
      <c r="E119" s="235">
        <v>1957</v>
      </c>
      <c r="F119" s="35">
        <v>41794</v>
      </c>
      <c r="G119" s="34">
        <v>1957</v>
      </c>
      <c r="H119" s="86">
        <f t="shared" si="2"/>
        <v>0</v>
      </c>
      <c r="I119" s="121" t="s">
        <v>162</v>
      </c>
    </row>
    <row r="120" spans="1:9" x14ac:dyDescent="0.25">
      <c r="A120" s="216"/>
      <c r="B120" s="217" t="s">
        <v>1955</v>
      </c>
      <c r="C120" s="363" t="s">
        <v>3405</v>
      </c>
      <c r="D120" s="214" t="s">
        <v>169</v>
      </c>
      <c r="E120" s="235">
        <v>4380</v>
      </c>
      <c r="F120" s="55" t="s">
        <v>3468</v>
      </c>
      <c r="G120" s="34">
        <v>4380</v>
      </c>
      <c r="H120" s="86">
        <f t="shared" si="2"/>
        <v>0</v>
      </c>
      <c r="I120" s="121" t="s">
        <v>162</v>
      </c>
    </row>
    <row r="121" spans="1:9" x14ac:dyDescent="0.25">
      <c r="A121" s="216"/>
      <c r="B121" s="217" t="s">
        <v>1957</v>
      </c>
      <c r="C121" s="363" t="s">
        <v>3405</v>
      </c>
      <c r="D121" s="214" t="s">
        <v>175</v>
      </c>
      <c r="E121" s="235">
        <v>27147.9</v>
      </c>
      <c r="F121" s="38" t="s">
        <v>3469</v>
      </c>
      <c r="G121" s="34">
        <v>27147.9</v>
      </c>
      <c r="H121" s="86">
        <f t="shared" si="2"/>
        <v>0</v>
      </c>
      <c r="I121" s="121" t="s">
        <v>162</v>
      </c>
    </row>
    <row r="122" spans="1:9" x14ac:dyDescent="0.25">
      <c r="A122" s="216"/>
      <c r="B122" s="217" t="s">
        <v>1958</v>
      </c>
      <c r="C122" s="363" t="s">
        <v>3405</v>
      </c>
      <c r="D122" s="214" t="s">
        <v>250</v>
      </c>
      <c r="E122" s="235">
        <v>6771</v>
      </c>
      <c r="F122" s="35">
        <v>41799</v>
      </c>
      <c r="G122" s="34">
        <v>6771</v>
      </c>
      <c r="H122" s="86">
        <f t="shared" si="2"/>
        <v>0</v>
      </c>
      <c r="I122" s="121" t="s">
        <v>162</v>
      </c>
    </row>
    <row r="123" spans="1:9" x14ac:dyDescent="0.25">
      <c r="A123" s="216"/>
      <c r="B123" s="217" t="s">
        <v>1959</v>
      </c>
      <c r="C123" s="363" t="s">
        <v>3405</v>
      </c>
      <c r="D123" s="20" t="s">
        <v>3470</v>
      </c>
      <c r="E123" s="239">
        <v>4225</v>
      </c>
      <c r="F123" s="38" t="s">
        <v>3471</v>
      </c>
      <c r="G123" s="34">
        <v>4225</v>
      </c>
      <c r="H123" s="86">
        <f t="shared" si="2"/>
        <v>0</v>
      </c>
      <c r="I123" s="32"/>
    </row>
    <row r="124" spans="1:9" x14ac:dyDescent="0.25">
      <c r="A124" s="216"/>
      <c r="B124" s="217" t="s">
        <v>1960</v>
      </c>
      <c r="C124" s="363" t="s">
        <v>3405</v>
      </c>
      <c r="D124" s="214" t="s">
        <v>14</v>
      </c>
      <c r="E124" s="235">
        <v>8467.2000000000007</v>
      </c>
      <c r="F124" s="35">
        <v>41793</v>
      </c>
      <c r="G124" s="34">
        <v>8467.2000000000007</v>
      </c>
      <c r="H124" s="86">
        <f t="shared" si="2"/>
        <v>0</v>
      </c>
      <c r="I124" s="121" t="s">
        <v>30</v>
      </c>
    </row>
    <row r="125" spans="1:9" x14ac:dyDescent="0.25">
      <c r="A125" s="216"/>
      <c r="B125" s="217" t="s">
        <v>1961</v>
      </c>
      <c r="C125" s="363" t="s">
        <v>3405</v>
      </c>
      <c r="D125" s="214" t="s">
        <v>545</v>
      </c>
      <c r="E125" s="235">
        <v>5587.5</v>
      </c>
      <c r="F125" s="35">
        <v>41794</v>
      </c>
      <c r="G125" s="34">
        <v>5587.5</v>
      </c>
      <c r="H125" s="86">
        <f t="shared" si="2"/>
        <v>0</v>
      </c>
      <c r="I125" s="121" t="s">
        <v>3472</v>
      </c>
    </row>
    <row r="126" spans="1:9" x14ac:dyDescent="0.25">
      <c r="A126" s="216"/>
      <c r="B126" s="217" t="s">
        <v>1962</v>
      </c>
      <c r="C126" s="363" t="s">
        <v>3405</v>
      </c>
      <c r="D126" s="214" t="s">
        <v>358</v>
      </c>
      <c r="E126" s="235">
        <v>2605</v>
      </c>
      <c r="F126" s="35">
        <v>41799</v>
      </c>
      <c r="G126" s="34">
        <v>2605</v>
      </c>
      <c r="H126" s="86">
        <f t="shared" si="2"/>
        <v>0</v>
      </c>
      <c r="I126" s="121" t="s">
        <v>162</v>
      </c>
    </row>
    <row r="127" spans="1:9" x14ac:dyDescent="0.25">
      <c r="A127" s="216">
        <v>41793</v>
      </c>
      <c r="B127" s="217" t="s">
        <v>1963</v>
      </c>
      <c r="C127" s="363" t="s">
        <v>3405</v>
      </c>
      <c r="D127" s="214" t="s">
        <v>21</v>
      </c>
      <c r="E127" s="364">
        <v>23</v>
      </c>
      <c r="F127" s="35">
        <v>41793</v>
      </c>
      <c r="G127" s="34">
        <v>23</v>
      </c>
      <c r="H127" s="86">
        <f t="shared" si="2"/>
        <v>0</v>
      </c>
      <c r="I127" s="121"/>
    </row>
    <row r="128" spans="1:9" x14ac:dyDescent="0.25">
      <c r="A128" s="216"/>
      <c r="B128" s="217" t="s">
        <v>1964</v>
      </c>
      <c r="C128" s="363" t="s">
        <v>3405</v>
      </c>
      <c r="D128" s="220" t="s">
        <v>3114</v>
      </c>
      <c r="E128" s="241">
        <v>0</v>
      </c>
      <c r="F128" s="35"/>
      <c r="G128" s="34"/>
      <c r="H128" s="86">
        <f t="shared" si="2"/>
        <v>0</v>
      </c>
      <c r="I128" s="52" t="s">
        <v>3473</v>
      </c>
    </row>
    <row r="129" spans="1:9" x14ac:dyDescent="0.25">
      <c r="A129" s="216"/>
      <c r="B129" s="217" t="s">
        <v>1965</v>
      </c>
      <c r="C129" s="363" t="s">
        <v>3405</v>
      </c>
      <c r="D129" s="214" t="s">
        <v>435</v>
      </c>
      <c r="E129" s="235">
        <v>3791.5</v>
      </c>
      <c r="F129" s="39" t="s">
        <v>3474</v>
      </c>
      <c r="G129" s="34">
        <v>3791.5</v>
      </c>
      <c r="H129" s="86">
        <f t="shared" si="2"/>
        <v>0</v>
      </c>
      <c r="I129" s="121"/>
    </row>
    <row r="130" spans="1:9" x14ac:dyDescent="0.25">
      <c r="A130" s="216"/>
      <c r="B130" s="217" t="s">
        <v>1966</v>
      </c>
      <c r="C130" s="363" t="s">
        <v>3405</v>
      </c>
      <c r="D130" s="214" t="s">
        <v>152</v>
      </c>
      <c r="E130" s="235">
        <v>4884</v>
      </c>
      <c r="F130" s="35">
        <v>41793</v>
      </c>
      <c r="G130" s="34">
        <v>4884</v>
      </c>
      <c r="H130" s="86">
        <f t="shared" si="2"/>
        <v>0</v>
      </c>
      <c r="I130" s="121"/>
    </row>
    <row r="131" spans="1:9" x14ac:dyDescent="0.25">
      <c r="A131" s="211"/>
      <c r="B131" s="217" t="s">
        <v>1967</v>
      </c>
      <c r="C131" s="363" t="s">
        <v>3405</v>
      </c>
      <c r="D131" s="214" t="s">
        <v>62</v>
      </c>
      <c r="E131" s="235">
        <v>8400</v>
      </c>
      <c r="F131" s="35">
        <v>41794</v>
      </c>
      <c r="G131" s="34">
        <v>8400</v>
      </c>
      <c r="H131" s="86">
        <f t="shared" si="2"/>
        <v>0</v>
      </c>
      <c r="I131" s="121" t="s">
        <v>12</v>
      </c>
    </row>
    <row r="132" spans="1:9" x14ac:dyDescent="0.25">
      <c r="A132" s="211"/>
      <c r="B132" s="217" t="s">
        <v>1968</v>
      </c>
      <c r="C132" s="363" t="s">
        <v>3405</v>
      </c>
      <c r="D132" s="214" t="s">
        <v>28</v>
      </c>
      <c r="E132" s="235">
        <v>6830</v>
      </c>
      <c r="F132" s="35">
        <v>41793</v>
      </c>
      <c r="G132" s="34">
        <v>6830</v>
      </c>
      <c r="H132" s="226">
        <f t="shared" si="2"/>
        <v>0</v>
      </c>
      <c r="I132" s="121"/>
    </row>
    <row r="133" spans="1:9" x14ac:dyDescent="0.25">
      <c r="A133" s="216"/>
      <c r="B133" s="217" t="s">
        <v>1969</v>
      </c>
      <c r="C133" s="363" t="s">
        <v>3405</v>
      </c>
      <c r="D133" s="214" t="s">
        <v>55</v>
      </c>
      <c r="E133" s="235">
        <v>8279</v>
      </c>
      <c r="F133" s="35">
        <v>41793</v>
      </c>
      <c r="G133" s="34">
        <v>8279</v>
      </c>
      <c r="H133" s="86">
        <f>E133-G133</f>
        <v>0</v>
      </c>
      <c r="I133" s="121"/>
    </row>
    <row r="134" spans="1:9" x14ac:dyDescent="0.25">
      <c r="A134" s="216"/>
      <c r="B134" s="217" t="s">
        <v>1970</v>
      </c>
      <c r="C134" s="363" t="s">
        <v>3405</v>
      </c>
      <c r="D134" s="214" t="s">
        <v>11</v>
      </c>
      <c r="E134" s="235">
        <v>28971</v>
      </c>
      <c r="F134" s="35">
        <v>41808</v>
      </c>
      <c r="G134" s="34">
        <v>28971</v>
      </c>
      <c r="H134" s="86">
        <f>E134-G134</f>
        <v>0</v>
      </c>
      <c r="I134" s="121" t="s">
        <v>65</v>
      </c>
    </row>
    <row r="135" spans="1:9" x14ac:dyDescent="0.25">
      <c r="A135" s="216"/>
      <c r="B135" s="217" t="s">
        <v>1972</v>
      </c>
      <c r="C135" s="363" t="s">
        <v>3405</v>
      </c>
      <c r="D135" s="214" t="s">
        <v>260</v>
      </c>
      <c r="E135" s="235">
        <v>1788</v>
      </c>
      <c r="F135" s="35">
        <v>41793</v>
      </c>
      <c r="G135" s="34">
        <v>1788</v>
      </c>
      <c r="H135" s="86">
        <f t="shared" ref="H135:H198" si="3">E135-G135</f>
        <v>0</v>
      </c>
      <c r="I135" s="121" t="s">
        <v>21</v>
      </c>
    </row>
    <row r="136" spans="1:9" x14ac:dyDescent="0.25">
      <c r="A136" s="216"/>
      <c r="B136" s="217" t="s">
        <v>1973</v>
      </c>
      <c r="C136" s="363" t="s">
        <v>3405</v>
      </c>
      <c r="D136" s="214" t="s">
        <v>66</v>
      </c>
      <c r="E136" s="235">
        <v>1773.5</v>
      </c>
      <c r="F136" s="35">
        <v>41793</v>
      </c>
      <c r="G136" s="34">
        <v>1773.5</v>
      </c>
      <c r="H136" s="86">
        <f t="shared" si="3"/>
        <v>0</v>
      </c>
      <c r="I136" s="121" t="s">
        <v>30</v>
      </c>
    </row>
    <row r="137" spans="1:9" x14ac:dyDescent="0.25">
      <c r="A137" s="216"/>
      <c r="B137" s="217" t="s">
        <v>1974</v>
      </c>
      <c r="C137" s="363" t="s">
        <v>3405</v>
      </c>
      <c r="D137" s="214" t="s">
        <v>47</v>
      </c>
      <c r="E137" s="235">
        <v>2575</v>
      </c>
      <c r="F137" s="35">
        <v>41793</v>
      </c>
      <c r="G137" s="34">
        <v>2575</v>
      </c>
      <c r="H137" s="86">
        <f t="shared" si="3"/>
        <v>0</v>
      </c>
      <c r="I137" s="121" t="s">
        <v>30</v>
      </c>
    </row>
    <row r="138" spans="1:9" x14ac:dyDescent="0.25">
      <c r="A138" s="216"/>
      <c r="B138" s="217" t="s">
        <v>1975</v>
      </c>
      <c r="C138" s="363" t="s">
        <v>3405</v>
      </c>
      <c r="D138" s="220" t="s">
        <v>3114</v>
      </c>
      <c r="E138" s="241">
        <v>0</v>
      </c>
      <c r="F138" s="35"/>
      <c r="G138" s="34"/>
      <c r="H138" s="86">
        <f t="shared" si="3"/>
        <v>0</v>
      </c>
      <c r="I138" s="121" t="s">
        <v>512</v>
      </c>
    </row>
    <row r="139" spans="1:9" x14ac:dyDescent="0.25">
      <c r="A139" s="216"/>
      <c r="B139" s="217" t="s">
        <v>1977</v>
      </c>
      <c r="C139" s="363" t="s">
        <v>3405</v>
      </c>
      <c r="D139" s="214" t="s">
        <v>1782</v>
      </c>
      <c r="E139" s="235">
        <v>937.5</v>
      </c>
      <c r="F139" s="35">
        <v>41793</v>
      </c>
      <c r="G139" s="34">
        <v>937.5</v>
      </c>
      <c r="H139" s="86">
        <f t="shared" si="3"/>
        <v>0</v>
      </c>
      <c r="I139" s="121" t="s">
        <v>30</v>
      </c>
    </row>
    <row r="140" spans="1:9" x14ac:dyDescent="0.25">
      <c r="A140" s="216"/>
      <c r="B140" s="217" t="s">
        <v>1978</v>
      </c>
      <c r="C140" s="363" t="s">
        <v>3405</v>
      </c>
      <c r="D140" s="214" t="s">
        <v>8</v>
      </c>
      <c r="E140" s="235">
        <v>703.5</v>
      </c>
      <c r="F140" s="35">
        <v>41793</v>
      </c>
      <c r="G140" s="34">
        <v>703.5</v>
      </c>
      <c r="H140" s="86">
        <f t="shared" si="3"/>
        <v>0</v>
      </c>
      <c r="I140" s="121"/>
    </row>
    <row r="141" spans="1:9" x14ac:dyDescent="0.25">
      <c r="A141" s="216"/>
      <c r="B141" s="217" t="s">
        <v>1980</v>
      </c>
      <c r="C141" s="363" t="s">
        <v>3405</v>
      </c>
      <c r="D141" s="214" t="s">
        <v>152</v>
      </c>
      <c r="E141" s="235">
        <v>19418</v>
      </c>
      <c r="F141" s="35">
        <v>41793</v>
      </c>
      <c r="G141" s="34">
        <v>19418</v>
      </c>
      <c r="H141" s="86">
        <f t="shared" si="3"/>
        <v>0</v>
      </c>
      <c r="I141" s="121"/>
    </row>
    <row r="142" spans="1:9" x14ac:dyDescent="0.25">
      <c r="A142" s="216"/>
      <c r="B142" s="217" t="s">
        <v>1981</v>
      </c>
      <c r="C142" s="363" t="s">
        <v>3405</v>
      </c>
      <c r="D142" s="214" t="s">
        <v>58</v>
      </c>
      <c r="E142" s="235">
        <v>5941</v>
      </c>
      <c r="F142" s="35">
        <v>41793</v>
      </c>
      <c r="G142" s="34">
        <v>5941</v>
      </c>
      <c r="H142" s="86">
        <f t="shared" si="3"/>
        <v>0</v>
      </c>
      <c r="I142" s="121" t="s">
        <v>30</v>
      </c>
    </row>
    <row r="143" spans="1:9" x14ac:dyDescent="0.25">
      <c r="A143" s="216"/>
      <c r="B143" s="217" t="s">
        <v>1982</v>
      </c>
      <c r="C143" s="363" t="s">
        <v>3405</v>
      </c>
      <c r="D143" s="214" t="s">
        <v>338</v>
      </c>
      <c r="E143" s="235">
        <v>451</v>
      </c>
      <c r="F143" s="35">
        <v>41793</v>
      </c>
      <c r="G143" s="34">
        <v>451</v>
      </c>
      <c r="H143" s="86">
        <f t="shared" si="3"/>
        <v>0</v>
      </c>
      <c r="I143" s="121" t="s">
        <v>30</v>
      </c>
    </row>
    <row r="144" spans="1:9" x14ac:dyDescent="0.25">
      <c r="A144" s="216"/>
      <c r="B144" s="217" t="s">
        <v>1984</v>
      </c>
      <c r="C144" s="363" t="s">
        <v>3405</v>
      </c>
      <c r="D144" s="214" t="s">
        <v>8</v>
      </c>
      <c r="E144" s="235">
        <v>1131</v>
      </c>
      <c r="F144" s="35">
        <v>41793</v>
      </c>
      <c r="G144" s="34">
        <v>1131</v>
      </c>
      <c r="H144" s="86">
        <f t="shared" si="3"/>
        <v>0</v>
      </c>
      <c r="I144" s="121"/>
    </row>
    <row r="145" spans="1:9" x14ac:dyDescent="0.25">
      <c r="A145" s="216"/>
      <c r="B145" s="217" t="s">
        <v>1985</v>
      </c>
      <c r="C145" s="363" t="s">
        <v>3405</v>
      </c>
      <c r="D145" s="214" t="s">
        <v>3475</v>
      </c>
      <c r="E145" s="235">
        <v>2935</v>
      </c>
      <c r="F145" s="35">
        <v>41793</v>
      </c>
      <c r="G145" s="34">
        <v>2935</v>
      </c>
      <c r="H145" s="86">
        <f t="shared" si="3"/>
        <v>0</v>
      </c>
      <c r="I145" s="121"/>
    </row>
    <row r="146" spans="1:9" x14ac:dyDescent="0.25">
      <c r="A146" s="216"/>
      <c r="B146" s="217" t="s">
        <v>1986</v>
      </c>
      <c r="C146" s="363" t="s">
        <v>3405</v>
      </c>
      <c r="D146" s="214" t="s">
        <v>35</v>
      </c>
      <c r="E146" s="235">
        <v>2897</v>
      </c>
      <c r="F146" s="35">
        <v>41795</v>
      </c>
      <c r="G146" s="34">
        <v>2897</v>
      </c>
      <c r="H146" s="86">
        <f t="shared" si="3"/>
        <v>0</v>
      </c>
      <c r="I146" s="121" t="s">
        <v>30</v>
      </c>
    </row>
    <row r="147" spans="1:9" x14ac:dyDescent="0.25">
      <c r="A147" s="216"/>
      <c r="B147" s="217" t="s">
        <v>1987</v>
      </c>
      <c r="C147" s="363" t="s">
        <v>3405</v>
      </c>
      <c r="D147" s="214" t="s">
        <v>257</v>
      </c>
      <c r="E147" s="235">
        <v>16005</v>
      </c>
      <c r="F147" s="35">
        <v>41794</v>
      </c>
      <c r="G147" s="34">
        <v>16005</v>
      </c>
      <c r="H147" s="86">
        <f t="shared" si="3"/>
        <v>0</v>
      </c>
      <c r="I147" s="121" t="s">
        <v>217</v>
      </c>
    </row>
    <row r="148" spans="1:9" x14ac:dyDescent="0.25">
      <c r="A148" s="216"/>
      <c r="B148" s="217" t="s">
        <v>1988</v>
      </c>
      <c r="C148" s="363" t="s">
        <v>3405</v>
      </c>
      <c r="D148" s="214" t="s">
        <v>123</v>
      </c>
      <c r="E148" s="235">
        <v>2376</v>
      </c>
      <c r="F148" s="39" t="s">
        <v>3476</v>
      </c>
      <c r="G148" s="34">
        <v>2376</v>
      </c>
      <c r="H148" s="86">
        <f t="shared" si="3"/>
        <v>0</v>
      </c>
      <c r="I148" s="121"/>
    </row>
    <row r="149" spans="1:9" x14ac:dyDescent="0.25">
      <c r="A149" s="216"/>
      <c r="B149" s="217" t="s">
        <v>1989</v>
      </c>
      <c r="C149" s="363" t="s">
        <v>3405</v>
      </c>
      <c r="D149" s="214" t="s">
        <v>29</v>
      </c>
      <c r="E149" s="235">
        <v>5563</v>
      </c>
      <c r="F149" s="35">
        <v>41793</v>
      </c>
      <c r="G149" s="34">
        <v>5563</v>
      </c>
      <c r="H149" s="86">
        <f t="shared" si="3"/>
        <v>0</v>
      </c>
      <c r="I149" s="121"/>
    </row>
    <row r="150" spans="1:9" x14ac:dyDescent="0.25">
      <c r="A150" s="216"/>
      <c r="B150" s="217" t="s">
        <v>1990</v>
      </c>
      <c r="C150" s="363" t="s">
        <v>3405</v>
      </c>
      <c r="D150" s="214" t="s">
        <v>2413</v>
      </c>
      <c r="E150" s="235">
        <v>1769.5</v>
      </c>
      <c r="F150" s="35">
        <v>41793</v>
      </c>
      <c r="G150" s="34">
        <v>1769.5</v>
      </c>
      <c r="H150" s="86">
        <f t="shared" si="3"/>
        <v>0</v>
      </c>
      <c r="I150" s="121" t="s">
        <v>30</v>
      </c>
    </row>
    <row r="151" spans="1:9" x14ac:dyDescent="0.25">
      <c r="A151" s="216"/>
      <c r="B151" s="217" t="s">
        <v>1991</v>
      </c>
      <c r="C151" s="363" t="s">
        <v>3405</v>
      </c>
      <c r="D151" s="214" t="s">
        <v>8</v>
      </c>
      <c r="E151" s="235">
        <v>3922</v>
      </c>
      <c r="F151" s="35">
        <v>41793</v>
      </c>
      <c r="G151" s="34">
        <v>3922</v>
      </c>
      <c r="H151" s="86">
        <f t="shared" si="3"/>
        <v>0</v>
      </c>
      <c r="I151" s="121"/>
    </row>
    <row r="152" spans="1:9" x14ac:dyDescent="0.25">
      <c r="A152" s="216"/>
      <c r="B152" s="217" t="s">
        <v>1993</v>
      </c>
      <c r="C152" s="363" t="s">
        <v>3405</v>
      </c>
      <c r="D152" s="214" t="s">
        <v>8</v>
      </c>
      <c r="E152" s="235">
        <v>3181</v>
      </c>
      <c r="F152" s="35">
        <v>41793</v>
      </c>
      <c r="G152" s="34">
        <v>3181</v>
      </c>
      <c r="H152" s="86">
        <f t="shared" si="3"/>
        <v>0</v>
      </c>
      <c r="I152" s="121"/>
    </row>
    <row r="153" spans="1:9" x14ac:dyDescent="0.25">
      <c r="A153" s="216"/>
      <c r="B153" s="217" t="s">
        <v>1995</v>
      </c>
      <c r="C153" s="363" t="s">
        <v>3405</v>
      </c>
      <c r="D153" s="214" t="s">
        <v>8</v>
      </c>
      <c r="E153" s="235">
        <v>1196</v>
      </c>
      <c r="F153" s="35">
        <v>41793</v>
      </c>
      <c r="G153" s="34">
        <v>1196</v>
      </c>
      <c r="H153" s="86">
        <f t="shared" si="3"/>
        <v>0</v>
      </c>
      <c r="I153" s="121"/>
    </row>
    <row r="154" spans="1:9" x14ac:dyDescent="0.25">
      <c r="A154" s="216"/>
      <c r="B154" s="217" t="s">
        <v>1996</v>
      </c>
      <c r="C154" s="363" t="s">
        <v>3405</v>
      </c>
      <c r="D154" s="214" t="s">
        <v>517</v>
      </c>
      <c r="E154" s="235">
        <v>291</v>
      </c>
      <c r="F154" s="35">
        <v>41793</v>
      </c>
      <c r="G154" s="34">
        <v>291</v>
      </c>
      <c r="H154" s="86">
        <f t="shared" si="3"/>
        <v>0</v>
      </c>
      <c r="I154" s="121"/>
    </row>
    <row r="155" spans="1:9" x14ac:dyDescent="0.25">
      <c r="A155" s="216"/>
      <c r="B155" s="217" t="s">
        <v>1998</v>
      </c>
      <c r="C155" s="363" t="s">
        <v>3405</v>
      </c>
      <c r="D155" s="214" t="s">
        <v>54</v>
      </c>
      <c r="E155" s="235">
        <v>7653.5</v>
      </c>
      <c r="F155" s="35">
        <v>41793</v>
      </c>
      <c r="G155" s="34">
        <v>7653.5</v>
      </c>
      <c r="H155" s="86">
        <f t="shared" si="3"/>
        <v>0</v>
      </c>
      <c r="I155" s="121" t="s">
        <v>30</v>
      </c>
    </row>
    <row r="156" spans="1:9" s="28" customFormat="1" x14ac:dyDescent="0.25">
      <c r="A156" s="216"/>
      <c r="B156" s="217" t="s">
        <v>2000</v>
      </c>
      <c r="C156" s="363" t="s">
        <v>3405</v>
      </c>
      <c r="D156" s="214" t="s">
        <v>32</v>
      </c>
      <c r="E156" s="235">
        <v>6061.12</v>
      </c>
      <c r="F156" s="35">
        <v>41793</v>
      </c>
      <c r="G156" s="34">
        <v>6061.12</v>
      </c>
      <c r="H156" s="86">
        <f t="shared" si="3"/>
        <v>0</v>
      </c>
      <c r="I156" s="121"/>
    </row>
    <row r="157" spans="1:9" s="28" customFormat="1" x14ac:dyDescent="0.25">
      <c r="A157" s="216"/>
      <c r="B157" s="217" t="s">
        <v>2001</v>
      </c>
      <c r="C157" s="363" t="s">
        <v>3405</v>
      </c>
      <c r="D157" s="214" t="s">
        <v>36</v>
      </c>
      <c r="E157" s="235">
        <v>9441.5</v>
      </c>
      <c r="F157" s="35">
        <v>41794</v>
      </c>
      <c r="G157" s="34">
        <v>9441.5</v>
      </c>
      <c r="H157" s="86">
        <f t="shared" si="3"/>
        <v>0</v>
      </c>
      <c r="I157" s="121" t="s">
        <v>217</v>
      </c>
    </row>
    <row r="158" spans="1:9" s="28" customFormat="1" x14ac:dyDescent="0.25">
      <c r="A158" s="216"/>
      <c r="B158" s="217" t="s">
        <v>2002</v>
      </c>
      <c r="C158" s="363" t="s">
        <v>3405</v>
      </c>
      <c r="D158" s="214" t="s">
        <v>1611</v>
      </c>
      <c r="E158" s="235">
        <v>3775</v>
      </c>
      <c r="F158" s="35">
        <v>41793</v>
      </c>
      <c r="G158" s="34">
        <v>3775</v>
      </c>
      <c r="H158" s="86">
        <f t="shared" si="3"/>
        <v>0</v>
      </c>
      <c r="I158" s="121" t="s">
        <v>12</v>
      </c>
    </row>
    <row r="159" spans="1:9" s="28" customFormat="1" x14ac:dyDescent="0.25">
      <c r="A159" s="216"/>
      <c r="B159" s="217" t="s">
        <v>2004</v>
      </c>
      <c r="C159" s="363" t="s">
        <v>3405</v>
      </c>
      <c r="D159" s="214" t="s">
        <v>771</v>
      </c>
      <c r="E159" s="235">
        <v>588.5</v>
      </c>
      <c r="F159" s="35">
        <v>41793</v>
      </c>
      <c r="G159" s="34">
        <v>588.5</v>
      </c>
      <c r="H159" s="86">
        <f t="shared" si="3"/>
        <v>0</v>
      </c>
      <c r="I159" s="121"/>
    </row>
    <row r="160" spans="1:9" s="28" customFormat="1" x14ac:dyDescent="0.25">
      <c r="A160" s="216"/>
      <c r="B160" s="217" t="s">
        <v>2006</v>
      </c>
      <c r="C160" s="363" t="s">
        <v>3405</v>
      </c>
      <c r="D160" s="214" t="s">
        <v>137</v>
      </c>
      <c r="E160" s="235">
        <v>5340</v>
      </c>
      <c r="F160" s="38" t="s">
        <v>3477</v>
      </c>
      <c r="G160" s="34">
        <v>5340</v>
      </c>
      <c r="H160" s="86">
        <f t="shared" si="3"/>
        <v>0</v>
      </c>
      <c r="I160" s="121" t="s">
        <v>65</v>
      </c>
    </row>
    <row r="161" spans="1:9" s="28" customFormat="1" x14ac:dyDescent="0.25">
      <c r="A161" s="216"/>
      <c r="B161" s="217" t="s">
        <v>2008</v>
      </c>
      <c r="C161" s="363" t="s">
        <v>3405</v>
      </c>
      <c r="D161" s="214" t="s">
        <v>3478</v>
      </c>
      <c r="E161" s="235">
        <v>2571.4</v>
      </c>
      <c r="F161" s="35">
        <v>41793</v>
      </c>
      <c r="G161" s="34">
        <v>2571.4</v>
      </c>
      <c r="H161" s="86">
        <f t="shared" si="3"/>
        <v>0</v>
      </c>
      <c r="I161" s="121" t="s">
        <v>12</v>
      </c>
    </row>
    <row r="162" spans="1:9" s="28" customFormat="1" x14ac:dyDescent="0.25">
      <c r="A162" s="216"/>
      <c r="B162" s="217" t="s">
        <v>2009</v>
      </c>
      <c r="C162" s="363" t="s">
        <v>3405</v>
      </c>
      <c r="D162" s="214" t="s">
        <v>3479</v>
      </c>
      <c r="E162" s="235">
        <v>2539</v>
      </c>
      <c r="F162" s="35">
        <v>41794</v>
      </c>
      <c r="G162" s="34">
        <v>2539</v>
      </c>
      <c r="H162" s="86">
        <f t="shared" si="3"/>
        <v>0</v>
      </c>
      <c r="I162" s="121" t="s">
        <v>217</v>
      </c>
    </row>
    <row r="163" spans="1:9" s="28" customFormat="1" x14ac:dyDescent="0.25">
      <c r="A163" s="216"/>
      <c r="B163" s="217" t="s">
        <v>2012</v>
      </c>
      <c r="C163" s="363" t="s">
        <v>3405</v>
      </c>
      <c r="D163" s="214" t="s">
        <v>215</v>
      </c>
      <c r="E163" s="235">
        <v>303.5</v>
      </c>
      <c r="F163" s="35">
        <v>41793</v>
      </c>
      <c r="G163" s="34">
        <v>303.5</v>
      </c>
      <c r="H163" s="86">
        <f t="shared" si="3"/>
        <v>0</v>
      </c>
      <c r="I163" s="121"/>
    </row>
    <row r="164" spans="1:9" s="28" customFormat="1" x14ac:dyDescent="0.25">
      <c r="A164" s="216"/>
      <c r="B164" s="217" t="s">
        <v>2014</v>
      </c>
      <c r="C164" s="363" t="s">
        <v>3405</v>
      </c>
      <c r="D164" s="220" t="s">
        <v>3114</v>
      </c>
      <c r="E164" s="241">
        <v>0</v>
      </c>
      <c r="F164" s="35"/>
      <c r="G164" s="34"/>
      <c r="H164" s="86">
        <f t="shared" si="3"/>
        <v>0</v>
      </c>
      <c r="I164" s="121" t="s">
        <v>3480</v>
      </c>
    </row>
    <row r="165" spans="1:9" s="28" customFormat="1" x14ac:dyDescent="0.25">
      <c r="A165" s="216"/>
      <c r="B165" s="217" t="s">
        <v>2016</v>
      </c>
      <c r="C165" s="363" t="s">
        <v>3405</v>
      </c>
      <c r="D165" s="214" t="s">
        <v>147</v>
      </c>
      <c r="E165" s="235">
        <v>5406.5</v>
      </c>
      <c r="F165" s="35">
        <v>41797</v>
      </c>
      <c r="G165" s="34">
        <v>5406.5</v>
      </c>
      <c r="H165" s="86">
        <f t="shared" si="3"/>
        <v>0</v>
      </c>
      <c r="I165" s="121" t="s">
        <v>12</v>
      </c>
    </row>
    <row r="166" spans="1:9" s="28" customFormat="1" x14ac:dyDescent="0.25">
      <c r="A166" s="216"/>
      <c r="B166" s="217" t="s">
        <v>2017</v>
      </c>
      <c r="C166" s="363" t="s">
        <v>3405</v>
      </c>
      <c r="D166" s="214" t="s">
        <v>130</v>
      </c>
      <c r="E166" s="235">
        <v>4699</v>
      </c>
      <c r="F166" s="35">
        <v>41794</v>
      </c>
      <c r="G166" s="34">
        <v>4699</v>
      </c>
      <c r="H166" s="86">
        <f t="shared" si="3"/>
        <v>0</v>
      </c>
      <c r="I166" s="121" t="s">
        <v>21</v>
      </c>
    </row>
    <row r="167" spans="1:9" x14ac:dyDescent="0.25">
      <c r="A167" s="216"/>
      <c r="B167" s="217" t="s">
        <v>2018</v>
      </c>
      <c r="C167" s="363" t="s">
        <v>3405</v>
      </c>
      <c r="D167" s="214" t="s">
        <v>8</v>
      </c>
      <c r="E167" s="235">
        <v>521</v>
      </c>
      <c r="F167" s="35">
        <v>41793</v>
      </c>
      <c r="G167" s="34">
        <v>521</v>
      </c>
      <c r="H167" s="86">
        <f t="shared" si="3"/>
        <v>0</v>
      </c>
      <c r="I167" s="121"/>
    </row>
    <row r="168" spans="1:9" x14ac:dyDescent="0.25">
      <c r="A168" s="216"/>
      <c r="B168" s="217" t="s">
        <v>2019</v>
      </c>
      <c r="C168" s="363" t="s">
        <v>3405</v>
      </c>
      <c r="D168" s="214" t="s">
        <v>16</v>
      </c>
      <c r="E168" s="235">
        <v>16412</v>
      </c>
      <c r="F168" s="35">
        <v>41816</v>
      </c>
      <c r="G168" s="34">
        <v>16412</v>
      </c>
      <c r="H168" s="86">
        <f t="shared" si="3"/>
        <v>0</v>
      </c>
      <c r="I168" s="121"/>
    </row>
    <row r="169" spans="1:9" x14ac:dyDescent="0.25">
      <c r="A169" s="216"/>
      <c r="B169" s="217" t="s">
        <v>2021</v>
      </c>
      <c r="C169" s="363" t="s">
        <v>3405</v>
      </c>
      <c r="D169" s="214" t="s">
        <v>8</v>
      </c>
      <c r="E169" s="235">
        <v>264</v>
      </c>
      <c r="F169" s="35">
        <v>41793</v>
      </c>
      <c r="G169" s="34">
        <v>264</v>
      </c>
      <c r="H169" s="86">
        <f t="shared" si="3"/>
        <v>0</v>
      </c>
      <c r="I169" s="121"/>
    </row>
    <row r="170" spans="1:9" x14ac:dyDescent="0.25">
      <c r="A170" s="216"/>
      <c r="B170" s="217" t="s">
        <v>2022</v>
      </c>
      <c r="C170" s="363" t="s">
        <v>3405</v>
      </c>
      <c r="D170" s="214" t="s">
        <v>51</v>
      </c>
      <c r="E170" s="235">
        <v>859</v>
      </c>
      <c r="F170" s="35">
        <v>41793</v>
      </c>
      <c r="G170" s="34">
        <v>859</v>
      </c>
      <c r="H170" s="86">
        <f t="shared" si="3"/>
        <v>0</v>
      </c>
      <c r="I170" s="121"/>
    </row>
    <row r="171" spans="1:9" x14ac:dyDescent="0.25">
      <c r="A171" s="216"/>
      <c r="B171" s="217" t="s">
        <v>2023</v>
      </c>
      <c r="C171" s="363" t="s">
        <v>3405</v>
      </c>
      <c r="D171" s="214" t="s">
        <v>8</v>
      </c>
      <c r="E171" s="235">
        <v>388</v>
      </c>
      <c r="F171" s="35">
        <v>41793</v>
      </c>
      <c r="G171" s="34">
        <v>388</v>
      </c>
      <c r="H171" s="86">
        <f t="shared" si="3"/>
        <v>0</v>
      </c>
      <c r="I171" s="121"/>
    </row>
    <row r="172" spans="1:9" x14ac:dyDescent="0.25">
      <c r="A172" s="216"/>
      <c r="B172" s="217" t="s">
        <v>2024</v>
      </c>
      <c r="C172" s="363" t="s">
        <v>3405</v>
      </c>
      <c r="D172" s="214" t="s">
        <v>133</v>
      </c>
      <c r="E172" s="235">
        <v>28049.599999999999</v>
      </c>
      <c r="F172" s="35">
        <v>41793</v>
      </c>
      <c r="G172" s="34">
        <v>28049.599999999999</v>
      </c>
      <c r="H172" s="86">
        <f t="shared" si="3"/>
        <v>0</v>
      </c>
      <c r="I172" s="121"/>
    </row>
    <row r="173" spans="1:9" x14ac:dyDescent="0.25">
      <c r="A173" s="216"/>
      <c r="B173" s="217" t="s">
        <v>2025</v>
      </c>
      <c r="C173" s="363" t="s">
        <v>3405</v>
      </c>
      <c r="D173" s="214" t="s">
        <v>8</v>
      </c>
      <c r="E173" s="235">
        <v>1646.5</v>
      </c>
      <c r="F173" s="35">
        <v>41793</v>
      </c>
      <c r="G173" s="34">
        <v>1646.5</v>
      </c>
      <c r="H173" s="86">
        <f t="shared" si="3"/>
        <v>0</v>
      </c>
      <c r="I173" s="121"/>
    </row>
    <row r="174" spans="1:9" x14ac:dyDescent="0.25">
      <c r="A174" s="216"/>
      <c r="B174" s="217" t="s">
        <v>2026</v>
      </c>
      <c r="C174" s="363" t="s">
        <v>3405</v>
      </c>
      <c r="D174" s="214" t="s">
        <v>133</v>
      </c>
      <c r="E174" s="235">
        <v>25089.5</v>
      </c>
      <c r="F174" s="47" t="s">
        <v>3481</v>
      </c>
      <c r="G174" s="34">
        <v>25089.5</v>
      </c>
      <c r="H174" s="86">
        <f t="shared" si="3"/>
        <v>0</v>
      </c>
      <c r="I174" s="121"/>
    </row>
    <row r="175" spans="1:9" x14ac:dyDescent="0.25">
      <c r="A175" s="216"/>
      <c r="B175" s="217" t="s">
        <v>2028</v>
      </c>
      <c r="C175" s="363" t="s">
        <v>3405</v>
      </c>
      <c r="D175" s="214" t="s">
        <v>78</v>
      </c>
      <c r="E175" s="235">
        <v>2198</v>
      </c>
      <c r="F175" s="35">
        <v>41794</v>
      </c>
      <c r="G175" s="56">
        <v>2198</v>
      </c>
      <c r="H175" s="86">
        <f t="shared" si="3"/>
        <v>0</v>
      </c>
      <c r="I175" s="121" t="s">
        <v>12</v>
      </c>
    </row>
    <row r="176" spans="1:9" x14ac:dyDescent="0.25">
      <c r="A176" s="216"/>
      <c r="B176" s="217" t="s">
        <v>2029</v>
      </c>
      <c r="C176" s="363" t="s">
        <v>3405</v>
      </c>
      <c r="D176" s="214" t="s">
        <v>80</v>
      </c>
      <c r="E176" s="235">
        <v>1936</v>
      </c>
      <c r="F176" s="35">
        <v>41794</v>
      </c>
      <c r="G176" s="56">
        <v>1936</v>
      </c>
      <c r="H176" s="86">
        <f t="shared" si="3"/>
        <v>0</v>
      </c>
      <c r="I176" s="121" t="s">
        <v>12</v>
      </c>
    </row>
    <row r="177" spans="1:9" x14ac:dyDescent="0.25">
      <c r="A177" s="216"/>
      <c r="B177" s="217" t="s">
        <v>2030</v>
      </c>
      <c r="C177" s="363" t="s">
        <v>3405</v>
      </c>
      <c r="D177" s="214" t="s">
        <v>82</v>
      </c>
      <c r="E177" s="235">
        <v>1349</v>
      </c>
      <c r="F177" s="35">
        <v>41794</v>
      </c>
      <c r="G177" s="56">
        <v>1349</v>
      </c>
      <c r="H177" s="86">
        <f t="shared" si="3"/>
        <v>0</v>
      </c>
      <c r="I177" s="121" t="s">
        <v>12</v>
      </c>
    </row>
    <row r="178" spans="1:9" x14ac:dyDescent="0.25">
      <c r="A178" s="216"/>
      <c r="B178" s="217" t="s">
        <v>2031</v>
      </c>
      <c r="C178" s="363" t="s">
        <v>3405</v>
      </c>
      <c r="D178" s="214" t="s">
        <v>20</v>
      </c>
      <c r="E178" s="235">
        <v>354</v>
      </c>
      <c r="F178" s="35">
        <v>41794</v>
      </c>
      <c r="G178" s="56">
        <v>354</v>
      </c>
      <c r="H178" s="86">
        <f t="shared" si="3"/>
        <v>0</v>
      </c>
      <c r="I178" s="121" t="s">
        <v>12</v>
      </c>
    </row>
    <row r="179" spans="1:9" x14ac:dyDescent="0.25">
      <c r="A179" s="216"/>
      <c r="B179" s="217" t="s">
        <v>2032</v>
      </c>
      <c r="C179" s="363" t="s">
        <v>3405</v>
      </c>
      <c r="D179" s="214" t="s">
        <v>304</v>
      </c>
      <c r="E179" s="235">
        <v>17127.5</v>
      </c>
      <c r="F179" s="35">
        <v>41794</v>
      </c>
      <c r="G179" s="56">
        <v>17127.5</v>
      </c>
      <c r="H179" s="86">
        <f t="shared" si="3"/>
        <v>0</v>
      </c>
      <c r="I179" s="121" t="s">
        <v>12</v>
      </c>
    </row>
    <row r="180" spans="1:9" x14ac:dyDescent="0.25">
      <c r="A180" s="216"/>
      <c r="B180" s="217" t="s">
        <v>2033</v>
      </c>
      <c r="C180" s="363" t="s">
        <v>3405</v>
      </c>
      <c r="D180" s="214" t="s">
        <v>79</v>
      </c>
      <c r="E180" s="235">
        <v>10618</v>
      </c>
      <c r="F180" s="35">
        <v>41799</v>
      </c>
      <c r="G180" s="34">
        <v>10618</v>
      </c>
      <c r="H180" s="86">
        <f t="shared" si="3"/>
        <v>0</v>
      </c>
      <c r="I180" s="121" t="s">
        <v>3191</v>
      </c>
    </row>
    <row r="181" spans="1:9" x14ac:dyDescent="0.25">
      <c r="A181" s="216"/>
      <c r="B181" s="217" t="s">
        <v>2034</v>
      </c>
      <c r="C181" s="363" t="s">
        <v>3405</v>
      </c>
      <c r="D181" s="214" t="s">
        <v>307</v>
      </c>
      <c r="E181" s="235">
        <v>8270</v>
      </c>
      <c r="F181" s="35">
        <v>41794</v>
      </c>
      <c r="G181" s="34">
        <v>8270</v>
      </c>
      <c r="H181" s="86">
        <f t="shared" si="3"/>
        <v>0</v>
      </c>
      <c r="I181" s="121" t="s">
        <v>12</v>
      </c>
    </row>
    <row r="182" spans="1:9" x14ac:dyDescent="0.25">
      <c r="A182" s="216"/>
      <c r="B182" s="217" t="s">
        <v>2036</v>
      </c>
      <c r="C182" s="363" t="s">
        <v>3405</v>
      </c>
      <c r="D182" s="214" t="s">
        <v>199</v>
      </c>
      <c r="E182" s="235">
        <v>2338.5</v>
      </c>
      <c r="F182" s="35">
        <v>41793</v>
      </c>
      <c r="G182" s="34">
        <v>2338.5</v>
      </c>
      <c r="H182" s="86">
        <f t="shared" si="3"/>
        <v>0</v>
      </c>
      <c r="I182" s="121"/>
    </row>
    <row r="183" spans="1:9" x14ac:dyDescent="0.25">
      <c r="A183" s="216"/>
      <c r="B183" s="217" t="s">
        <v>2037</v>
      </c>
      <c r="C183" s="363" t="s">
        <v>3405</v>
      </c>
      <c r="D183" s="214" t="s">
        <v>3482</v>
      </c>
      <c r="E183" s="235">
        <v>5051.5</v>
      </c>
      <c r="F183" s="35">
        <v>41793</v>
      </c>
      <c r="G183" s="34">
        <v>5051.5</v>
      </c>
      <c r="H183" s="86">
        <f t="shared" si="3"/>
        <v>0</v>
      </c>
      <c r="I183" s="121"/>
    </row>
    <row r="184" spans="1:9" ht="23.25" x14ac:dyDescent="0.25">
      <c r="A184" s="216"/>
      <c r="B184" s="217" t="s">
        <v>2038</v>
      </c>
      <c r="C184" s="363" t="s">
        <v>3405</v>
      </c>
      <c r="D184" s="214" t="s">
        <v>79</v>
      </c>
      <c r="E184" s="235">
        <v>33364</v>
      </c>
      <c r="F184" s="359" t="s">
        <v>3793</v>
      </c>
      <c r="G184" s="40">
        <v>33364</v>
      </c>
      <c r="H184" s="86">
        <f t="shared" si="3"/>
        <v>0</v>
      </c>
      <c r="I184" s="121" t="s">
        <v>65</v>
      </c>
    </row>
    <row r="185" spans="1:9" x14ac:dyDescent="0.25">
      <c r="A185" s="216"/>
      <c r="B185" s="217" t="s">
        <v>2040</v>
      </c>
      <c r="C185" s="363" t="s">
        <v>3405</v>
      </c>
      <c r="D185" s="214" t="s">
        <v>39</v>
      </c>
      <c r="E185" s="235">
        <v>99152.4</v>
      </c>
      <c r="F185" s="35">
        <v>41794</v>
      </c>
      <c r="G185" s="34">
        <v>99152.4</v>
      </c>
      <c r="H185" s="86">
        <f t="shared" si="3"/>
        <v>0</v>
      </c>
      <c r="I185" s="121" t="s">
        <v>27</v>
      </c>
    </row>
    <row r="186" spans="1:9" x14ac:dyDescent="0.25">
      <c r="A186" s="216"/>
      <c r="B186" s="217" t="s">
        <v>2041</v>
      </c>
      <c r="C186" s="363" t="s">
        <v>3405</v>
      </c>
      <c r="D186" s="214" t="s">
        <v>3483</v>
      </c>
      <c r="E186" s="235">
        <v>28590.5</v>
      </c>
      <c r="F186" s="35">
        <v>41794</v>
      </c>
      <c r="G186" s="34">
        <v>28590.5</v>
      </c>
      <c r="H186" s="86">
        <f t="shared" si="3"/>
        <v>0</v>
      </c>
      <c r="I186" s="121" t="s">
        <v>27</v>
      </c>
    </row>
    <row r="187" spans="1:9" x14ac:dyDescent="0.25">
      <c r="A187" s="216"/>
      <c r="B187" s="217" t="s">
        <v>2042</v>
      </c>
      <c r="C187" s="363" t="s">
        <v>3405</v>
      </c>
      <c r="D187" s="214" t="s">
        <v>74</v>
      </c>
      <c r="E187" s="235">
        <v>619</v>
      </c>
      <c r="F187" s="35">
        <v>41793</v>
      </c>
      <c r="G187" s="34">
        <v>619</v>
      </c>
      <c r="H187" s="86">
        <f t="shared" si="3"/>
        <v>0</v>
      </c>
      <c r="I187" s="121"/>
    </row>
    <row r="188" spans="1:9" x14ac:dyDescent="0.25">
      <c r="A188" s="216"/>
      <c r="B188" s="217" t="s">
        <v>2043</v>
      </c>
      <c r="C188" s="363" t="s">
        <v>3405</v>
      </c>
      <c r="D188" s="214" t="s">
        <v>54</v>
      </c>
      <c r="E188" s="235">
        <v>34209</v>
      </c>
      <c r="F188" s="35">
        <v>41794</v>
      </c>
      <c r="G188" s="34">
        <v>34209</v>
      </c>
      <c r="H188" s="86">
        <f t="shared" si="3"/>
        <v>0</v>
      </c>
      <c r="I188" s="121" t="s">
        <v>27</v>
      </c>
    </row>
    <row r="189" spans="1:9" x14ac:dyDescent="0.25">
      <c r="A189" s="216"/>
      <c r="B189" s="217" t="s">
        <v>2044</v>
      </c>
      <c r="C189" s="363" t="s">
        <v>3405</v>
      </c>
      <c r="D189" s="214" t="s">
        <v>1054</v>
      </c>
      <c r="E189" s="235">
        <v>145</v>
      </c>
      <c r="F189" s="35">
        <v>41793</v>
      </c>
      <c r="G189" s="34">
        <v>145</v>
      </c>
      <c r="H189" s="86">
        <f t="shared" si="3"/>
        <v>0</v>
      </c>
      <c r="I189" s="121"/>
    </row>
    <row r="190" spans="1:9" x14ac:dyDescent="0.25">
      <c r="A190" s="216"/>
      <c r="B190" s="217" t="s">
        <v>2046</v>
      </c>
      <c r="C190" s="363" t="s">
        <v>3405</v>
      </c>
      <c r="D190" s="214" t="s">
        <v>137</v>
      </c>
      <c r="E190" s="235">
        <v>4268</v>
      </c>
      <c r="F190" s="39" t="s">
        <v>3484</v>
      </c>
      <c r="G190" s="34">
        <v>4268</v>
      </c>
      <c r="H190" s="86">
        <f t="shared" si="3"/>
        <v>0</v>
      </c>
      <c r="I190" s="121"/>
    </row>
    <row r="191" spans="1:9" x14ac:dyDescent="0.25">
      <c r="A191" s="216"/>
      <c r="B191" s="217" t="s">
        <v>2047</v>
      </c>
      <c r="C191" s="363" t="s">
        <v>3405</v>
      </c>
      <c r="D191" s="214" t="s">
        <v>14</v>
      </c>
      <c r="E191" s="235">
        <v>5404.5</v>
      </c>
      <c r="F191" s="35">
        <v>41794</v>
      </c>
      <c r="G191" s="34">
        <v>5404.5</v>
      </c>
      <c r="H191" s="86">
        <f t="shared" si="3"/>
        <v>0</v>
      </c>
      <c r="I191" s="121" t="s">
        <v>21</v>
      </c>
    </row>
    <row r="192" spans="1:9" x14ac:dyDescent="0.25">
      <c r="A192" s="216">
        <v>41794</v>
      </c>
      <c r="B192" s="217" t="s">
        <v>2048</v>
      </c>
      <c r="C192" s="363" t="s">
        <v>3405</v>
      </c>
      <c r="D192" s="214" t="s">
        <v>3318</v>
      </c>
      <c r="E192" s="364">
        <v>7590</v>
      </c>
      <c r="F192" s="35">
        <v>41794</v>
      </c>
      <c r="G192" s="34">
        <v>7590</v>
      </c>
      <c r="H192" s="86">
        <f t="shared" si="3"/>
        <v>0</v>
      </c>
      <c r="I192" s="121" t="s">
        <v>30</v>
      </c>
    </row>
    <row r="193" spans="1:9" x14ac:dyDescent="0.25">
      <c r="A193" s="216"/>
      <c r="B193" s="217" t="s">
        <v>2050</v>
      </c>
      <c r="C193" s="363" t="s">
        <v>3405</v>
      </c>
      <c r="D193" s="214" t="s">
        <v>106</v>
      </c>
      <c r="E193" s="235">
        <v>12940</v>
      </c>
      <c r="F193" s="35">
        <v>41797</v>
      </c>
      <c r="G193" s="34">
        <v>12940</v>
      </c>
      <c r="H193" s="86">
        <f t="shared" si="3"/>
        <v>0</v>
      </c>
      <c r="I193" s="52" t="s">
        <v>21</v>
      </c>
    </row>
    <row r="194" spans="1:9" x14ac:dyDescent="0.25">
      <c r="A194" s="216"/>
      <c r="B194" s="217" t="s">
        <v>2051</v>
      </c>
      <c r="C194" s="363" t="s">
        <v>3405</v>
      </c>
      <c r="D194" s="214" t="s">
        <v>152</v>
      </c>
      <c r="E194" s="235">
        <v>4554.6000000000004</v>
      </c>
      <c r="F194" s="35">
        <v>41794</v>
      </c>
      <c r="G194" s="34">
        <v>4554.6000000000004</v>
      </c>
      <c r="H194" s="86">
        <f t="shared" si="3"/>
        <v>0</v>
      </c>
      <c r="I194" s="121"/>
    </row>
    <row r="195" spans="1:9" x14ac:dyDescent="0.25">
      <c r="A195" s="216"/>
      <c r="B195" s="217" t="s">
        <v>2052</v>
      </c>
      <c r="C195" s="363" t="s">
        <v>3405</v>
      </c>
      <c r="D195" s="214" t="s">
        <v>20</v>
      </c>
      <c r="E195" s="235">
        <v>3615</v>
      </c>
      <c r="F195" s="451" t="s">
        <v>4107</v>
      </c>
      <c r="G195" s="34">
        <v>3615</v>
      </c>
      <c r="H195" s="86">
        <f t="shared" si="3"/>
        <v>0</v>
      </c>
      <c r="I195" s="121" t="s">
        <v>12</v>
      </c>
    </row>
    <row r="196" spans="1:9" x14ac:dyDescent="0.25">
      <c r="A196" s="211"/>
      <c r="B196" s="217" t="s">
        <v>2053</v>
      </c>
      <c r="C196" s="363" t="s">
        <v>3405</v>
      </c>
      <c r="D196" s="214" t="s">
        <v>260</v>
      </c>
      <c r="E196" s="235">
        <v>2408</v>
      </c>
      <c r="F196" s="35">
        <v>41794</v>
      </c>
      <c r="G196" s="34">
        <v>2408</v>
      </c>
      <c r="H196" s="86">
        <f t="shared" si="3"/>
        <v>0</v>
      </c>
      <c r="I196" s="121" t="s">
        <v>217</v>
      </c>
    </row>
    <row r="197" spans="1:9" x14ac:dyDescent="0.25">
      <c r="A197" s="211"/>
      <c r="B197" s="217" t="s">
        <v>2054</v>
      </c>
      <c r="C197" s="363" t="s">
        <v>3405</v>
      </c>
      <c r="D197" s="214" t="s">
        <v>106</v>
      </c>
      <c r="E197" s="235">
        <v>175987.5</v>
      </c>
      <c r="F197" s="35">
        <v>41797</v>
      </c>
      <c r="G197" s="34">
        <v>175987.5</v>
      </c>
      <c r="H197" s="86">
        <f t="shared" si="3"/>
        <v>0</v>
      </c>
      <c r="I197" s="121" t="s">
        <v>21</v>
      </c>
    </row>
    <row r="198" spans="1:9" x14ac:dyDescent="0.25">
      <c r="A198" s="216"/>
      <c r="B198" s="217" t="s">
        <v>2055</v>
      </c>
      <c r="C198" s="363" t="s">
        <v>3405</v>
      </c>
      <c r="D198" s="214" t="s">
        <v>106</v>
      </c>
      <c r="E198" s="235">
        <v>147684</v>
      </c>
      <c r="F198" s="35">
        <v>41797</v>
      </c>
      <c r="G198" s="34">
        <v>147684</v>
      </c>
      <c r="H198" s="86">
        <f t="shared" si="3"/>
        <v>0</v>
      </c>
      <c r="I198" s="121" t="s">
        <v>21</v>
      </c>
    </row>
    <row r="199" spans="1:9" x14ac:dyDescent="0.25">
      <c r="A199" s="216"/>
      <c r="B199" s="217" t="s">
        <v>2056</v>
      </c>
      <c r="C199" s="363" t="s">
        <v>3405</v>
      </c>
      <c r="D199" s="214" t="s">
        <v>92</v>
      </c>
      <c r="E199" s="235">
        <v>17140</v>
      </c>
      <c r="F199" s="35">
        <v>41795</v>
      </c>
      <c r="G199" s="34">
        <v>17140</v>
      </c>
      <c r="H199" s="86">
        <f t="shared" ref="H199:H262" si="4">E199-G199</f>
        <v>0</v>
      </c>
      <c r="I199" s="121" t="s">
        <v>27</v>
      </c>
    </row>
    <row r="200" spans="1:9" x14ac:dyDescent="0.25">
      <c r="A200" s="216"/>
      <c r="B200" s="217" t="s">
        <v>2057</v>
      </c>
      <c r="C200" s="363" t="s">
        <v>3405</v>
      </c>
      <c r="D200" s="214" t="s">
        <v>269</v>
      </c>
      <c r="E200" s="235">
        <v>11834</v>
      </c>
      <c r="F200" s="39" t="s">
        <v>3485</v>
      </c>
      <c r="G200" s="34">
        <v>11834</v>
      </c>
      <c r="H200" s="86">
        <f t="shared" si="4"/>
        <v>0</v>
      </c>
      <c r="I200" s="121"/>
    </row>
    <row r="201" spans="1:9" x14ac:dyDescent="0.25">
      <c r="A201" s="216"/>
      <c r="B201" s="217" t="s">
        <v>2058</v>
      </c>
      <c r="C201" s="363" t="s">
        <v>3405</v>
      </c>
      <c r="D201" s="214" t="s">
        <v>3486</v>
      </c>
      <c r="E201" s="235">
        <v>2550</v>
      </c>
      <c r="F201" s="35">
        <v>41794</v>
      </c>
      <c r="G201" s="34">
        <v>2550</v>
      </c>
      <c r="H201" s="86">
        <f t="shared" si="4"/>
        <v>0</v>
      </c>
      <c r="I201" s="121" t="s">
        <v>217</v>
      </c>
    </row>
    <row r="202" spans="1:9" x14ac:dyDescent="0.25">
      <c r="A202" s="216"/>
      <c r="B202" s="217" t="s">
        <v>2059</v>
      </c>
      <c r="C202" s="363" t="s">
        <v>3405</v>
      </c>
      <c r="D202" s="214" t="s">
        <v>152</v>
      </c>
      <c r="E202" s="235">
        <v>19585.5</v>
      </c>
      <c r="F202" s="35">
        <v>41794</v>
      </c>
      <c r="G202" s="34">
        <v>19585.5</v>
      </c>
      <c r="H202" s="86">
        <f t="shared" si="4"/>
        <v>0</v>
      </c>
      <c r="I202" s="121"/>
    </row>
    <row r="203" spans="1:9" x14ac:dyDescent="0.25">
      <c r="A203" s="216"/>
      <c r="B203" s="217" t="s">
        <v>2060</v>
      </c>
      <c r="C203" s="363" t="s">
        <v>3405</v>
      </c>
      <c r="D203" s="214" t="s">
        <v>2961</v>
      </c>
      <c r="E203" s="235">
        <v>35087.5</v>
      </c>
      <c r="F203" s="35">
        <v>41794</v>
      </c>
      <c r="G203" s="34">
        <v>35087.5</v>
      </c>
      <c r="H203" s="86">
        <f t="shared" si="4"/>
        <v>0</v>
      </c>
      <c r="I203" s="121" t="s">
        <v>217</v>
      </c>
    </row>
    <row r="204" spans="1:9" x14ac:dyDescent="0.25">
      <c r="A204" s="216"/>
      <c r="B204" s="217" t="s">
        <v>2061</v>
      </c>
      <c r="C204" s="363" t="s">
        <v>3405</v>
      </c>
      <c r="D204" s="214" t="s">
        <v>149</v>
      </c>
      <c r="E204" s="235">
        <v>20821.5</v>
      </c>
      <c r="F204" s="47" t="s">
        <v>3487</v>
      </c>
      <c r="G204" s="34">
        <v>20821.5</v>
      </c>
      <c r="H204" s="86">
        <f t="shared" si="4"/>
        <v>0</v>
      </c>
      <c r="I204" s="121" t="s">
        <v>27</v>
      </c>
    </row>
    <row r="205" spans="1:9" x14ac:dyDescent="0.25">
      <c r="A205" s="216"/>
      <c r="B205" s="217" t="s">
        <v>2062</v>
      </c>
      <c r="C205" s="363" t="s">
        <v>3405</v>
      </c>
      <c r="D205" s="214" t="s">
        <v>27</v>
      </c>
      <c r="E205" s="235">
        <v>11449.5</v>
      </c>
      <c r="F205" s="35">
        <v>41797</v>
      </c>
      <c r="G205" s="34">
        <v>11449.5</v>
      </c>
      <c r="H205" s="243">
        <f t="shared" si="4"/>
        <v>0</v>
      </c>
      <c r="I205" s="121" t="s">
        <v>27</v>
      </c>
    </row>
    <row r="206" spans="1:9" x14ac:dyDescent="0.25">
      <c r="A206" s="216"/>
      <c r="B206" s="217" t="s">
        <v>2063</v>
      </c>
      <c r="C206" s="363" t="s">
        <v>3405</v>
      </c>
      <c r="D206" s="214" t="s">
        <v>123</v>
      </c>
      <c r="E206" s="235">
        <v>6671</v>
      </c>
      <c r="F206" s="35">
        <v>41795</v>
      </c>
      <c r="G206" s="34">
        <v>6671</v>
      </c>
      <c r="H206" s="243">
        <f t="shared" si="4"/>
        <v>0</v>
      </c>
      <c r="I206" s="121"/>
    </row>
    <row r="207" spans="1:9" x14ac:dyDescent="0.25">
      <c r="A207" s="216"/>
      <c r="B207" s="217" t="s">
        <v>2064</v>
      </c>
      <c r="C207" s="363" t="s">
        <v>3405</v>
      </c>
      <c r="D207" s="214" t="s">
        <v>696</v>
      </c>
      <c r="E207" s="235">
        <v>2548.5</v>
      </c>
      <c r="F207" s="35">
        <v>41795</v>
      </c>
      <c r="G207" s="34">
        <v>2548.5</v>
      </c>
      <c r="H207" s="243">
        <f t="shared" si="4"/>
        <v>0</v>
      </c>
      <c r="I207" s="121" t="s">
        <v>27</v>
      </c>
    </row>
    <row r="208" spans="1:9" x14ac:dyDescent="0.25">
      <c r="A208" s="216"/>
      <c r="B208" s="217" t="s">
        <v>2065</v>
      </c>
      <c r="C208" s="363" t="s">
        <v>3405</v>
      </c>
      <c r="D208" s="214" t="s">
        <v>349</v>
      </c>
      <c r="E208" s="235">
        <v>4305.5</v>
      </c>
      <c r="F208" s="47" t="s">
        <v>3488</v>
      </c>
      <c r="G208" s="34">
        <v>4305.5</v>
      </c>
      <c r="H208" s="243">
        <f t="shared" si="4"/>
        <v>0</v>
      </c>
      <c r="I208" s="121"/>
    </row>
    <row r="209" spans="1:9" x14ac:dyDescent="0.25">
      <c r="A209" s="216"/>
      <c r="B209" s="217" t="s">
        <v>2067</v>
      </c>
      <c r="C209" s="363" t="s">
        <v>3405</v>
      </c>
      <c r="D209" s="214" t="s">
        <v>245</v>
      </c>
      <c r="E209" s="235">
        <v>35088.5</v>
      </c>
      <c r="F209" s="35">
        <v>41795</v>
      </c>
      <c r="G209" s="34">
        <v>35088.5</v>
      </c>
      <c r="H209" s="243">
        <f t="shared" si="4"/>
        <v>0</v>
      </c>
      <c r="I209" s="121" t="s">
        <v>27</v>
      </c>
    </row>
    <row r="210" spans="1:9" x14ac:dyDescent="0.25">
      <c r="A210" s="216"/>
      <c r="B210" s="217" t="s">
        <v>2069</v>
      </c>
      <c r="C210" s="363" t="s">
        <v>3405</v>
      </c>
      <c r="D210" s="214" t="s">
        <v>8</v>
      </c>
      <c r="E210" s="235">
        <v>714</v>
      </c>
      <c r="F210" s="35">
        <v>41794</v>
      </c>
      <c r="G210" s="34">
        <v>714</v>
      </c>
      <c r="H210" s="243">
        <f t="shared" si="4"/>
        <v>0</v>
      </c>
      <c r="I210" s="121"/>
    </row>
    <row r="211" spans="1:9" x14ac:dyDescent="0.25">
      <c r="A211" s="216"/>
      <c r="B211" s="217" t="s">
        <v>2070</v>
      </c>
      <c r="C211" s="363" t="s">
        <v>3405</v>
      </c>
      <c r="D211" s="214" t="s">
        <v>11</v>
      </c>
      <c r="E211" s="235">
        <v>40682</v>
      </c>
      <c r="F211" s="39" t="s">
        <v>4088</v>
      </c>
      <c r="G211" s="40">
        <v>40682</v>
      </c>
      <c r="H211" s="243">
        <f t="shared" si="4"/>
        <v>0</v>
      </c>
      <c r="I211" s="121" t="s">
        <v>65</v>
      </c>
    </row>
    <row r="212" spans="1:9" x14ac:dyDescent="0.25">
      <c r="A212" s="216"/>
      <c r="B212" s="217" t="s">
        <v>2071</v>
      </c>
      <c r="C212" s="363" t="s">
        <v>3405</v>
      </c>
      <c r="D212" s="214" t="s">
        <v>101</v>
      </c>
      <c r="E212" s="235">
        <v>38534</v>
      </c>
      <c r="F212" s="38" t="s">
        <v>3489</v>
      </c>
      <c r="G212" s="34">
        <v>38534</v>
      </c>
      <c r="H212" s="243">
        <f t="shared" si="4"/>
        <v>0</v>
      </c>
      <c r="I212" s="121" t="s">
        <v>27</v>
      </c>
    </row>
    <row r="213" spans="1:9" x14ac:dyDescent="0.25">
      <c r="A213" s="216"/>
      <c r="B213" s="217" t="s">
        <v>2072</v>
      </c>
      <c r="C213" s="363" t="s">
        <v>3405</v>
      </c>
      <c r="D213" s="214" t="s">
        <v>310</v>
      </c>
      <c r="E213" s="235">
        <v>66593</v>
      </c>
      <c r="F213" s="340" t="s">
        <v>3490</v>
      </c>
      <c r="G213" s="34">
        <v>66593</v>
      </c>
      <c r="H213" s="243">
        <f t="shared" si="4"/>
        <v>0</v>
      </c>
      <c r="I213" s="121" t="s">
        <v>27</v>
      </c>
    </row>
    <row r="214" spans="1:9" x14ac:dyDescent="0.25">
      <c r="A214" s="216"/>
      <c r="B214" s="217" t="s">
        <v>2073</v>
      </c>
      <c r="C214" s="363" t="s">
        <v>3405</v>
      </c>
      <c r="D214" s="214" t="s">
        <v>55</v>
      </c>
      <c r="E214" s="235">
        <v>5825</v>
      </c>
      <c r="F214" s="35">
        <v>41794</v>
      </c>
      <c r="G214" s="34">
        <v>5825</v>
      </c>
      <c r="H214" s="243">
        <f t="shared" si="4"/>
        <v>0</v>
      </c>
      <c r="I214" s="121"/>
    </row>
    <row r="215" spans="1:9" x14ac:dyDescent="0.25">
      <c r="A215" s="216"/>
      <c r="B215" s="217" t="s">
        <v>2074</v>
      </c>
      <c r="C215" s="363" t="s">
        <v>3405</v>
      </c>
      <c r="D215" s="214" t="s">
        <v>16</v>
      </c>
      <c r="E215" s="235">
        <v>253360</v>
      </c>
      <c r="F215" s="35">
        <v>41816</v>
      </c>
      <c r="G215" s="34">
        <v>253360</v>
      </c>
      <c r="H215" s="243">
        <f t="shared" si="4"/>
        <v>0</v>
      </c>
      <c r="I215" s="121"/>
    </row>
    <row r="216" spans="1:9" x14ac:dyDescent="0.25">
      <c r="A216" s="216"/>
      <c r="B216" s="217" t="s">
        <v>2076</v>
      </c>
      <c r="C216" s="363" t="s">
        <v>3405</v>
      </c>
      <c r="D216" s="214" t="s">
        <v>544</v>
      </c>
      <c r="E216" s="235">
        <v>25751.5</v>
      </c>
      <c r="F216" s="35">
        <v>41795</v>
      </c>
      <c r="G216" s="34">
        <v>25751.5</v>
      </c>
      <c r="H216" s="243">
        <f t="shared" si="4"/>
        <v>0</v>
      </c>
      <c r="I216" s="121" t="s">
        <v>27</v>
      </c>
    </row>
    <row r="217" spans="1:9" x14ac:dyDescent="0.25">
      <c r="A217" s="216"/>
      <c r="B217" s="217" t="s">
        <v>2077</v>
      </c>
      <c r="C217" s="363" t="s">
        <v>3405</v>
      </c>
      <c r="D217" s="214" t="s">
        <v>215</v>
      </c>
      <c r="E217" s="235">
        <v>4336</v>
      </c>
      <c r="F217" s="35">
        <v>41795</v>
      </c>
      <c r="G217" s="34">
        <v>4336</v>
      </c>
      <c r="H217" s="243">
        <f t="shared" si="4"/>
        <v>0</v>
      </c>
      <c r="I217" s="121" t="s">
        <v>27</v>
      </c>
    </row>
    <row r="218" spans="1:9" x14ac:dyDescent="0.25">
      <c r="A218" s="216"/>
      <c r="B218" s="217" t="s">
        <v>2078</v>
      </c>
      <c r="C218" s="363" t="s">
        <v>3405</v>
      </c>
      <c r="D218" s="214" t="s">
        <v>47</v>
      </c>
      <c r="E218" s="235">
        <v>4840</v>
      </c>
      <c r="F218" s="35">
        <v>41794</v>
      </c>
      <c r="G218" s="34">
        <v>4840</v>
      </c>
      <c r="H218" s="243">
        <f t="shared" si="4"/>
        <v>0</v>
      </c>
      <c r="I218" s="121" t="s">
        <v>21</v>
      </c>
    </row>
    <row r="219" spans="1:9" x14ac:dyDescent="0.25">
      <c r="A219" s="216"/>
      <c r="B219" s="217" t="s">
        <v>2081</v>
      </c>
      <c r="C219" s="363" t="s">
        <v>3405</v>
      </c>
      <c r="D219" s="214" t="s">
        <v>62</v>
      </c>
      <c r="E219" s="235">
        <v>21873.5</v>
      </c>
      <c r="F219" s="35">
        <v>41794</v>
      </c>
      <c r="G219" s="34">
        <v>21873.5</v>
      </c>
      <c r="H219" s="243">
        <f t="shared" si="4"/>
        <v>0</v>
      </c>
      <c r="I219" s="121"/>
    </row>
    <row r="220" spans="1:9" x14ac:dyDescent="0.25">
      <c r="A220" s="216"/>
      <c r="B220" s="217" t="s">
        <v>2082</v>
      </c>
      <c r="C220" s="363" t="s">
        <v>3405</v>
      </c>
      <c r="D220" s="214" t="s">
        <v>1611</v>
      </c>
      <c r="E220" s="235">
        <v>4193</v>
      </c>
      <c r="F220" s="35">
        <v>41794</v>
      </c>
      <c r="G220" s="34">
        <v>4193</v>
      </c>
      <c r="H220" s="243">
        <f t="shared" si="4"/>
        <v>0</v>
      </c>
      <c r="I220" s="121" t="s">
        <v>12</v>
      </c>
    </row>
    <row r="221" spans="1:9" x14ac:dyDescent="0.25">
      <c r="A221" s="216"/>
      <c r="B221" s="217" t="s">
        <v>2083</v>
      </c>
      <c r="C221" s="363" t="s">
        <v>3405</v>
      </c>
      <c r="D221" s="214" t="s">
        <v>66</v>
      </c>
      <c r="E221" s="235">
        <v>1694</v>
      </c>
      <c r="F221" s="35">
        <v>41794</v>
      </c>
      <c r="G221" s="34">
        <v>1694</v>
      </c>
      <c r="H221" s="243">
        <f t="shared" si="4"/>
        <v>0</v>
      </c>
      <c r="I221" s="121" t="s">
        <v>12</v>
      </c>
    </row>
    <row r="222" spans="1:9" x14ac:dyDescent="0.25">
      <c r="A222" s="216"/>
      <c r="B222" s="217" t="s">
        <v>2085</v>
      </c>
      <c r="C222" s="363" t="s">
        <v>3405</v>
      </c>
      <c r="D222" s="214" t="s">
        <v>48</v>
      </c>
      <c r="E222" s="235">
        <v>437</v>
      </c>
      <c r="F222" s="35">
        <v>41794</v>
      </c>
      <c r="G222" s="34">
        <v>437</v>
      </c>
      <c r="H222" s="243">
        <f t="shared" si="4"/>
        <v>0</v>
      </c>
      <c r="I222" s="121" t="s">
        <v>12</v>
      </c>
    </row>
    <row r="223" spans="1:9" x14ac:dyDescent="0.25">
      <c r="A223" s="216"/>
      <c r="B223" s="217" t="s">
        <v>2086</v>
      </c>
      <c r="C223" s="363" t="s">
        <v>3405</v>
      </c>
      <c r="D223" s="214" t="s">
        <v>244</v>
      </c>
      <c r="E223" s="235">
        <v>28185</v>
      </c>
      <c r="F223" s="340" t="s">
        <v>3491</v>
      </c>
      <c r="G223" s="34">
        <v>28185</v>
      </c>
      <c r="H223" s="243">
        <f t="shared" si="4"/>
        <v>0</v>
      </c>
      <c r="I223" s="121" t="s">
        <v>27</v>
      </c>
    </row>
    <row r="224" spans="1:9" x14ac:dyDescent="0.25">
      <c r="A224" s="216"/>
      <c r="B224" s="217" t="s">
        <v>2087</v>
      </c>
      <c r="C224" s="363" t="s">
        <v>3405</v>
      </c>
      <c r="D224" s="214" t="s">
        <v>110</v>
      </c>
      <c r="E224" s="235">
        <v>40662</v>
      </c>
      <c r="F224" s="35">
        <v>41803</v>
      </c>
      <c r="G224" s="34">
        <v>40662</v>
      </c>
      <c r="H224" s="243">
        <f t="shared" si="4"/>
        <v>0</v>
      </c>
      <c r="I224" s="121" t="s">
        <v>30</v>
      </c>
    </row>
    <row r="225" spans="1:9" x14ac:dyDescent="0.25">
      <c r="A225" s="216"/>
      <c r="B225" s="217" t="s">
        <v>2088</v>
      </c>
      <c r="C225" s="363" t="s">
        <v>3405</v>
      </c>
      <c r="D225" s="214" t="s">
        <v>3492</v>
      </c>
      <c r="E225" s="235">
        <v>11964.5</v>
      </c>
      <c r="F225" s="35">
        <v>41795</v>
      </c>
      <c r="G225" s="34">
        <v>11964.5</v>
      </c>
      <c r="H225" s="243">
        <f t="shared" si="4"/>
        <v>0</v>
      </c>
      <c r="I225" s="121" t="s">
        <v>27</v>
      </c>
    </row>
    <row r="226" spans="1:9" x14ac:dyDescent="0.25">
      <c r="A226" s="216"/>
      <c r="B226" s="217" t="s">
        <v>2089</v>
      </c>
      <c r="C226" s="363" t="s">
        <v>3405</v>
      </c>
      <c r="D226" s="214" t="s">
        <v>1782</v>
      </c>
      <c r="E226" s="235">
        <v>1182</v>
      </c>
      <c r="F226" s="35">
        <v>41795</v>
      </c>
      <c r="G226" s="34">
        <v>1182</v>
      </c>
      <c r="H226" s="243">
        <f t="shared" si="4"/>
        <v>0</v>
      </c>
      <c r="I226" s="121" t="s">
        <v>30</v>
      </c>
    </row>
    <row r="227" spans="1:9" x14ac:dyDescent="0.25">
      <c r="A227" s="216"/>
      <c r="B227" s="217" t="s">
        <v>2091</v>
      </c>
      <c r="C227" s="363" t="s">
        <v>3405</v>
      </c>
      <c r="D227" s="214" t="s">
        <v>57</v>
      </c>
      <c r="E227" s="235">
        <v>1040</v>
      </c>
      <c r="F227" s="35">
        <v>41795</v>
      </c>
      <c r="G227" s="34">
        <v>1040</v>
      </c>
      <c r="H227" s="243">
        <f t="shared" si="4"/>
        <v>0</v>
      </c>
      <c r="I227" s="121" t="s">
        <v>30</v>
      </c>
    </row>
    <row r="228" spans="1:9" x14ac:dyDescent="0.25">
      <c r="A228" s="216"/>
      <c r="B228" s="217" t="s">
        <v>2092</v>
      </c>
      <c r="C228" s="363" t="s">
        <v>3405</v>
      </c>
      <c r="D228" s="214" t="s">
        <v>22</v>
      </c>
      <c r="E228" s="235">
        <v>4128</v>
      </c>
      <c r="F228" s="35">
        <v>41794</v>
      </c>
      <c r="G228" s="34">
        <v>4128</v>
      </c>
      <c r="H228" s="243">
        <f t="shared" si="4"/>
        <v>0</v>
      </c>
      <c r="I228" s="121"/>
    </row>
    <row r="229" spans="1:9" x14ac:dyDescent="0.25">
      <c r="A229" s="216"/>
      <c r="B229" s="217" t="s">
        <v>2093</v>
      </c>
      <c r="C229" s="363" t="s">
        <v>3405</v>
      </c>
      <c r="D229" s="214" t="s">
        <v>338</v>
      </c>
      <c r="E229" s="235">
        <v>440</v>
      </c>
      <c r="F229" s="35">
        <v>41795</v>
      </c>
      <c r="G229" s="34">
        <v>440</v>
      </c>
      <c r="H229" s="243">
        <f t="shared" si="4"/>
        <v>0</v>
      </c>
      <c r="I229" s="121" t="s">
        <v>30</v>
      </c>
    </row>
    <row r="230" spans="1:9" x14ac:dyDescent="0.25">
      <c r="A230" s="216"/>
      <c r="B230" s="217" t="s">
        <v>2094</v>
      </c>
      <c r="C230" s="363" t="s">
        <v>3405</v>
      </c>
      <c r="D230" s="214" t="s">
        <v>287</v>
      </c>
      <c r="E230" s="235">
        <v>2719.5</v>
      </c>
      <c r="F230" s="365" t="s">
        <v>3493</v>
      </c>
      <c r="G230" s="34">
        <v>2719.5</v>
      </c>
      <c r="H230" s="243">
        <f t="shared" si="4"/>
        <v>0</v>
      </c>
      <c r="I230" s="121" t="s">
        <v>30</v>
      </c>
    </row>
    <row r="231" spans="1:9" x14ac:dyDescent="0.25">
      <c r="A231" s="216"/>
      <c r="B231" s="217" t="s">
        <v>2095</v>
      </c>
      <c r="C231" s="363" t="s">
        <v>3405</v>
      </c>
      <c r="D231" s="214" t="s">
        <v>215</v>
      </c>
      <c r="E231" s="235">
        <v>586</v>
      </c>
      <c r="F231" s="35">
        <v>41794</v>
      </c>
      <c r="G231" s="34">
        <v>586</v>
      </c>
      <c r="H231" s="243">
        <f t="shared" si="4"/>
        <v>0</v>
      </c>
      <c r="I231" s="121"/>
    </row>
    <row r="232" spans="1:9" x14ac:dyDescent="0.25">
      <c r="A232" s="216"/>
      <c r="B232" s="217" t="s">
        <v>2096</v>
      </c>
      <c r="C232" s="363" t="s">
        <v>3405</v>
      </c>
      <c r="D232" s="214" t="s">
        <v>35</v>
      </c>
      <c r="E232" s="235">
        <v>3185</v>
      </c>
      <c r="F232" s="35">
        <v>41795</v>
      </c>
      <c r="G232" s="34">
        <v>3185</v>
      </c>
      <c r="H232" s="243">
        <f t="shared" si="4"/>
        <v>0</v>
      </c>
      <c r="I232" s="121" t="s">
        <v>30</v>
      </c>
    </row>
    <row r="233" spans="1:9" x14ac:dyDescent="0.25">
      <c r="A233" s="216"/>
      <c r="B233" s="217" t="s">
        <v>2097</v>
      </c>
      <c r="C233" s="363" t="s">
        <v>3405</v>
      </c>
      <c r="D233" s="214" t="s">
        <v>124</v>
      </c>
      <c r="E233" s="235">
        <v>6756</v>
      </c>
      <c r="F233" s="35">
        <v>41795</v>
      </c>
      <c r="G233" s="34">
        <v>6756</v>
      </c>
      <c r="H233" s="243">
        <f t="shared" si="4"/>
        <v>0</v>
      </c>
      <c r="I233" s="121" t="s">
        <v>30</v>
      </c>
    </row>
    <row r="234" spans="1:9" x14ac:dyDescent="0.25">
      <c r="A234" s="216"/>
      <c r="B234" s="217" t="s">
        <v>2098</v>
      </c>
      <c r="C234" s="363" t="s">
        <v>3405</v>
      </c>
      <c r="D234" s="214" t="s">
        <v>8</v>
      </c>
      <c r="E234" s="235">
        <v>3182</v>
      </c>
      <c r="F234" s="35">
        <v>41794</v>
      </c>
      <c r="G234" s="34">
        <v>3182</v>
      </c>
      <c r="H234" s="243">
        <f t="shared" si="4"/>
        <v>0</v>
      </c>
      <c r="I234" s="121"/>
    </row>
    <row r="235" spans="1:9" x14ac:dyDescent="0.25">
      <c r="A235" s="216"/>
      <c r="B235" s="217" t="s">
        <v>2099</v>
      </c>
      <c r="C235" s="363" t="s">
        <v>3405</v>
      </c>
      <c r="D235" s="214" t="s">
        <v>41</v>
      </c>
      <c r="E235" s="235">
        <v>13266</v>
      </c>
      <c r="F235" s="35">
        <v>41795</v>
      </c>
      <c r="G235" s="34">
        <v>13266</v>
      </c>
      <c r="H235" s="243">
        <f t="shared" si="4"/>
        <v>0</v>
      </c>
      <c r="I235" s="121" t="s">
        <v>30</v>
      </c>
    </row>
    <row r="236" spans="1:9" x14ac:dyDescent="0.25">
      <c r="A236" s="216"/>
      <c r="B236" s="217" t="s">
        <v>2101</v>
      </c>
      <c r="C236" s="363" t="s">
        <v>3405</v>
      </c>
      <c r="D236" s="214" t="s">
        <v>136</v>
      </c>
      <c r="E236" s="235">
        <v>571</v>
      </c>
      <c r="F236" s="35">
        <v>41794</v>
      </c>
      <c r="G236" s="34">
        <v>571</v>
      </c>
      <c r="H236" s="243">
        <f t="shared" si="4"/>
        <v>0</v>
      </c>
      <c r="I236" s="121"/>
    </row>
    <row r="237" spans="1:9" x14ac:dyDescent="0.25">
      <c r="A237" s="216"/>
      <c r="B237" s="217" t="s">
        <v>2102</v>
      </c>
      <c r="C237" s="363" t="s">
        <v>3405</v>
      </c>
      <c r="D237" s="214" t="s">
        <v>54</v>
      </c>
      <c r="E237" s="235">
        <v>39404</v>
      </c>
      <c r="F237" s="35">
        <v>41795</v>
      </c>
      <c r="G237" s="34">
        <v>39404</v>
      </c>
      <c r="H237" s="243">
        <f t="shared" si="4"/>
        <v>0</v>
      </c>
      <c r="I237" s="121" t="s">
        <v>30</v>
      </c>
    </row>
    <row r="238" spans="1:9" x14ac:dyDescent="0.25">
      <c r="A238" s="216"/>
      <c r="B238" s="217" t="s">
        <v>2104</v>
      </c>
      <c r="C238" s="363" t="s">
        <v>3405</v>
      </c>
      <c r="D238" s="214" t="s">
        <v>88</v>
      </c>
      <c r="E238" s="235">
        <v>2939.5</v>
      </c>
      <c r="F238" s="35">
        <v>41795</v>
      </c>
      <c r="G238" s="34">
        <v>2939.5</v>
      </c>
      <c r="H238" s="243">
        <f t="shared" si="4"/>
        <v>0</v>
      </c>
      <c r="I238" s="121" t="s">
        <v>27</v>
      </c>
    </row>
    <row r="239" spans="1:9" x14ac:dyDescent="0.25">
      <c r="A239" s="216"/>
      <c r="B239" s="217" t="s">
        <v>2106</v>
      </c>
      <c r="C239" s="363" t="s">
        <v>3405</v>
      </c>
      <c r="D239" s="214" t="s">
        <v>2413</v>
      </c>
      <c r="E239" s="235">
        <v>2371</v>
      </c>
      <c r="F239" s="39" t="s">
        <v>3494</v>
      </c>
      <c r="G239" s="34">
        <v>2371</v>
      </c>
      <c r="H239" s="243">
        <f t="shared" si="4"/>
        <v>0</v>
      </c>
      <c r="I239" s="121" t="s">
        <v>30</v>
      </c>
    </row>
    <row r="240" spans="1:9" x14ac:dyDescent="0.25">
      <c r="A240" s="216"/>
      <c r="B240" s="217" t="s">
        <v>2107</v>
      </c>
      <c r="C240" s="363" t="s">
        <v>3405</v>
      </c>
      <c r="D240" s="214" t="s">
        <v>119</v>
      </c>
      <c r="E240" s="235">
        <v>2853</v>
      </c>
      <c r="F240" s="35">
        <v>41794</v>
      </c>
      <c r="G240" s="34">
        <v>2853</v>
      </c>
      <c r="H240" s="243">
        <f t="shared" si="4"/>
        <v>0</v>
      </c>
      <c r="I240" s="121" t="s">
        <v>12</v>
      </c>
    </row>
    <row r="241" spans="1:9" x14ac:dyDescent="0.25">
      <c r="A241" s="216"/>
      <c r="B241" s="217" t="s">
        <v>2108</v>
      </c>
      <c r="C241" s="363" t="s">
        <v>3405</v>
      </c>
      <c r="D241" s="214" t="s">
        <v>29</v>
      </c>
      <c r="E241" s="235">
        <v>3355</v>
      </c>
      <c r="F241" s="35">
        <v>41795</v>
      </c>
      <c r="G241" s="34">
        <v>3355</v>
      </c>
      <c r="H241" s="243">
        <f t="shared" si="4"/>
        <v>0</v>
      </c>
      <c r="I241" s="121" t="s">
        <v>30</v>
      </c>
    </row>
    <row r="242" spans="1:9" x14ac:dyDescent="0.25">
      <c r="A242" s="216"/>
      <c r="B242" s="217" t="s">
        <v>2110</v>
      </c>
      <c r="C242" s="363" t="s">
        <v>3405</v>
      </c>
      <c r="D242" s="214" t="s">
        <v>99</v>
      </c>
      <c r="E242" s="235">
        <v>925.4</v>
      </c>
      <c r="F242" s="35">
        <v>41795</v>
      </c>
      <c r="G242" s="34">
        <v>925.4</v>
      </c>
      <c r="H242" s="243">
        <f t="shared" si="4"/>
        <v>0</v>
      </c>
      <c r="I242" s="121" t="s">
        <v>27</v>
      </c>
    </row>
    <row r="243" spans="1:9" x14ac:dyDescent="0.25">
      <c r="A243" s="216"/>
      <c r="B243" s="217" t="s">
        <v>2111</v>
      </c>
      <c r="C243" s="363" t="s">
        <v>3405</v>
      </c>
      <c r="D243" s="214" t="s">
        <v>8</v>
      </c>
      <c r="E243" s="235">
        <v>2130</v>
      </c>
      <c r="F243" s="35">
        <v>41794</v>
      </c>
      <c r="G243" s="34">
        <v>2130</v>
      </c>
      <c r="H243" s="243">
        <f t="shared" si="4"/>
        <v>0</v>
      </c>
      <c r="I243" s="121"/>
    </row>
    <row r="244" spans="1:9" x14ac:dyDescent="0.25">
      <c r="A244" s="216"/>
      <c r="B244" s="217" t="s">
        <v>2113</v>
      </c>
      <c r="C244" s="363" t="s">
        <v>3405</v>
      </c>
      <c r="D244" s="214" t="s">
        <v>8</v>
      </c>
      <c r="E244" s="235">
        <v>488</v>
      </c>
      <c r="F244" s="35">
        <v>41794</v>
      </c>
      <c r="G244" s="34">
        <v>488</v>
      </c>
      <c r="H244" s="243">
        <f t="shared" si="4"/>
        <v>0</v>
      </c>
      <c r="I244" s="121"/>
    </row>
    <row r="245" spans="1:9" x14ac:dyDescent="0.25">
      <c r="A245" s="216"/>
      <c r="B245" s="217" t="s">
        <v>2114</v>
      </c>
      <c r="C245" s="363" t="s">
        <v>3405</v>
      </c>
      <c r="D245" s="214" t="s">
        <v>36</v>
      </c>
      <c r="E245" s="235">
        <v>20293</v>
      </c>
      <c r="F245" s="35">
        <v>41794</v>
      </c>
      <c r="G245" s="34">
        <v>20293</v>
      </c>
      <c r="H245" s="243">
        <f t="shared" si="4"/>
        <v>0</v>
      </c>
      <c r="I245" s="121"/>
    </row>
    <row r="246" spans="1:9" x14ac:dyDescent="0.25">
      <c r="A246" s="216"/>
      <c r="B246" s="217" t="s">
        <v>2116</v>
      </c>
      <c r="C246" s="363" t="s">
        <v>3405</v>
      </c>
      <c r="D246" s="214" t="s">
        <v>3495</v>
      </c>
      <c r="E246" s="235">
        <v>6843</v>
      </c>
      <c r="F246" s="35">
        <v>41795</v>
      </c>
      <c r="G246" s="34">
        <v>6843</v>
      </c>
      <c r="H246" s="243">
        <f t="shared" si="4"/>
        <v>0</v>
      </c>
      <c r="I246" s="121" t="s">
        <v>27</v>
      </c>
    </row>
    <row r="247" spans="1:9" x14ac:dyDescent="0.25">
      <c r="A247" s="216"/>
      <c r="B247" s="217" t="s">
        <v>2119</v>
      </c>
      <c r="C247" s="363" t="s">
        <v>3405</v>
      </c>
      <c r="D247" s="214" t="s">
        <v>130</v>
      </c>
      <c r="E247" s="235">
        <v>6932</v>
      </c>
      <c r="F247" s="35">
        <v>41796</v>
      </c>
      <c r="G247" s="34">
        <v>6932</v>
      </c>
      <c r="H247" s="243">
        <f t="shared" si="4"/>
        <v>0</v>
      </c>
      <c r="I247" s="121" t="s">
        <v>21</v>
      </c>
    </row>
    <row r="248" spans="1:9" x14ac:dyDescent="0.25">
      <c r="A248" s="216"/>
      <c r="B248" s="217" t="s">
        <v>2121</v>
      </c>
      <c r="C248" s="363" t="s">
        <v>3405</v>
      </c>
      <c r="D248" s="214" t="s">
        <v>366</v>
      </c>
      <c r="E248" s="235">
        <v>2622</v>
      </c>
      <c r="F248" s="35">
        <v>41794</v>
      </c>
      <c r="G248" s="34">
        <v>2622</v>
      </c>
      <c r="H248" s="243">
        <f t="shared" si="4"/>
        <v>0</v>
      </c>
      <c r="I248" s="121" t="s">
        <v>21</v>
      </c>
    </row>
    <row r="249" spans="1:9" x14ac:dyDescent="0.25">
      <c r="A249" s="216"/>
      <c r="B249" s="217" t="s">
        <v>2122</v>
      </c>
      <c r="C249" s="363" t="s">
        <v>3405</v>
      </c>
      <c r="D249" s="214" t="s">
        <v>3169</v>
      </c>
      <c r="E249" s="235">
        <v>14043.5</v>
      </c>
      <c r="F249" s="35">
        <v>41802</v>
      </c>
      <c r="G249" s="34">
        <v>14043.5</v>
      </c>
      <c r="H249" s="243">
        <f t="shared" si="4"/>
        <v>0</v>
      </c>
      <c r="I249" s="121" t="s">
        <v>21</v>
      </c>
    </row>
    <row r="250" spans="1:9" x14ac:dyDescent="0.25">
      <c r="A250" s="216"/>
      <c r="B250" s="217" t="s">
        <v>2123</v>
      </c>
      <c r="C250" s="363" t="s">
        <v>3405</v>
      </c>
      <c r="D250" s="214" t="s">
        <v>8</v>
      </c>
      <c r="E250" s="235">
        <v>755</v>
      </c>
      <c r="F250" s="35">
        <v>41794</v>
      </c>
      <c r="G250" s="34">
        <v>755</v>
      </c>
      <c r="H250" s="243">
        <f t="shared" si="4"/>
        <v>0</v>
      </c>
      <c r="I250" s="121"/>
    </row>
    <row r="251" spans="1:9" x14ac:dyDescent="0.25">
      <c r="A251" s="216"/>
      <c r="B251" s="217" t="s">
        <v>2125</v>
      </c>
      <c r="C251" s="363" t="s">
        <v>3405</v>
      </c>
      <c r="D251" s="214" t="s">
        <v>60</v>
      </c>
      <c r="E251" s="235">
        <v>4668</v>
      </c>
      <c r="F251" s="38" t="s">
        <v>3496</v>
      </c>
      <c r="G251" s="34">
        <v>4668</v>
      </c>
      <c r="H251" s="243">
        <f t="shared" si="4"/>
        <v>0</v>
      </c>
      <c r="I251" s="121"/>
    </row>
    <row r="252" spans="1:9" x14ac:dyDescent="0.25">
      <c r="A252" s="216"/>
      <c r="B252" s="217" t="s">
        <v>2126</v>
      </c>
      <c r="C252" s="363" t="s">
        <v>3405</v>
      </c>
      <c r="D252" s="214" t="s">
        <v>1084</v>
      </c>
      <c r="E252" s="235">
        <v>5377</v>
      </c>
      <c r="F252" s="35">
        <v>41794</v>
      </c>
      <c r="G252" s="44">
        <v>5377</v>
      </c>
      <c r="H252" s="243">
        <f t="shared" si="4"/>
        <v>0</v>
      </c>
      <c r="I252" s="214"/>
    </row>
    <row r="253" spans="1:9" x14ac:dyDescent="0.25">
      <c r="A253" s="216"/>
      <c r="B253" s="217" t="s">
        <v>2127</v>
      </c>
      <c r="C253" s="363" t="s">
        <v>3405</v>
      </c>
      <c r="D253" s="214" t="s">
        <v>133</v>
      </c>
      <c r="E253" s="235">
        <v>26790</v>
      </c>
      <c r="F253" s="47" t="s">
        <v>3497</v>
      </c>
      <c r="G253" s="44">
        <v>26790</v>
      </c>
      <c r="H253" s="243">
        <f t="shared" si="4"/>
        <v>0</v>
      </c>
      <c r="I253" s="214"/>
    </row>
    <row r="254" spans="1:9" x14ac:dyDescent="0.25">
      <c r="A254" s="216"/>
      <c r="B254" s="217" t="s">
        <v>2128</v>
      </c>
      <c r="C254" s="363" t="s">
        <v>3405</v>
      </c>
      <c r="D254" s="214" t="s">
        <v>99</v>
      </c>
      <c r="E254" s="235">
        <v>2464</v>
      </c>
      <c r="F254" s="35">
        <v>41795</v>
      </c>
      <c r="G254" s="44">
        <v>2464</v>
      </c>
      <c r="H254" s="243">
        <f t="shared" si="4"/>
        <v>0</v>
      </c>
      <c r="I254" s="214" t="s">
        <v>217</v>
      </c>
    </row>
    <row r="255" spans="1:9" x14ac:dyDescent="0.25">
      <c r="A255" s="216"/>
      <c r="B255" s="217" t="s">
        <v>2129</v>
      </c>
      <c r="C255" s="363" t="s">
        <v>3405</v>
      </c>
      <c r="D255" s="214" t="s">
        <v>304</v>
      </c>
      <c r="E255" s="235">
        <v>18705</v>
      </c>
      <c r="F255" s="55" t="s">
        <v>3498</v>
      </c>
      <c r="G255" s="44">
        <v>18705</v>
      </c>
      <c r="H255" s="243">
        <f t="shared" si="4"/>
        <v>0</v>
      </c>
      <c r="I255" s="214" t="s">
        <v>217</v>
      </c>
    </row>
    <row r="256" spans="1:9" x14ac:dyDescent="0.25">
      <c r="A256" s="216"/>
      <c r="B256" s="217" t="s">
        <v>2130</v>
      </c>
      <c r="C256" s="363" t="s">
        <v>3405</v>
      </c>
      <c r="D256" s="214" t="s">
        <v>144</v>
      </c>
      <c r="E256" s="235">
        <v>3146.5</v>
      </c>
      <c r="F256" s="35">
        <v>41795</v>
      </c>
      <c r="G256" s="44">
        <v>3146.5</v>
      </c>
      <c r="H256" s="243">
        <f t="shared" si="4"/>
        <v>0</v>
      </c>
      <c r="I256" s="214" t="s">
        <v>217</v>
      </c>
    </row>
    <row r="257" spans="1:9" x14ac:dyDescent="0.25">
      <c r="A257" s="216"/>
      <c r="B257" s="217" t="s">
        <v>2131</v>
      </c>
      <c r="C257" s="363" t="s">
        <v>3405</v>
      </c>
      <c r="D257" s="214" t="s">
        <v>78</v>
      </c>
      <c r="E257" s="235">
        <v>2666</v>
      </c>
      <c r="F257" s="35">
        <v>41795</v>
      </c>
      <c r="G257" s="44">
        <v>2666</v>
      </c>
      <c r="H257" s="243">
        <f t="shared" si="4"/>
        <v>0</v>
      </c>
      <c r="I257" s="214" t="s">
        <v>217</v>
      </c>
    </row>
    <row r="258" spans="1:9" x14ac:dyDescent="0.25">
      <c r="A258" s="216"/>
      <c r="B258" s="217" t="s">
        <v>2132</v>
      </c>
      <c r="C258" s="363" t="s">
        <v>3405</v>
      </c>
      <c r="D258" s="214" t="s">
        <v>51</v>
      </c>
      <c r="E258" s="235">
        <v>2226</v>
      </c>
      <c r="F258" s="35">
        <v>41795</v>
      </c>
      <c r="G258" s="44">
        <v>2226</v>
      </c>
      <c r="H258" s="243">
        <f t="shared" si="4"/>
        <v>0</v>
      </c>
      <c r="I258" s="214" t="s">
        <v>217</v>
      </c>
    </row>
    <row r="259" spans="1:9" x14ac:dyDescent="0.25">
      <c r="A259" s="216"/>
      <c r="B259" s="217" t="s">
        <v>2133</v>
      </c>
      <c r="C259" s="363" t="s">
        <v>3405</v>
      </c>
      <c r="D259" s="214" t="s">
        <v>163</v>
      </c>
      <c r="E259" s="235">
        <v>3725.5</v>
      </c>
      <c r="F259" s="35">
        <v>41794</v>
      </c>
      <c r="G259" s="44">
        <v>3725.5</v>
      </c>
      <c r="H259" s="243">
        <f t="shared" si="4"/>
        <v>0</v>
      </c>
      <c r="I259" s="214"/>
    </row>
    <row r="260" spans="1:9" x14ac:dyDescent="0.25">
      <c r="A260" s="216"/>
      <c r="B260" s="217" t="s">
        <v>2134</v>
      </c>
      <c r="C260" s="363" t="s">
        <v>3405</v>
      </c>
      <c r="D260" s="214" t="s">
        <v>19</v>
      </c>
      <c r="E260" s="235">
        <v>326126.03999999998</v>
      </c>
      <c r="F260" s="377" t="s">
        <v>4944</v>
      </c>
      <c r="G260" s="44">
        <f>61446.7+138500+78530+47649.34</f>
        <v>326126.04000000004</v>
      </c>
      <c r="H260" s="243">
        <f t="shared" si="4"/>
        <v>0</v>
      </c>
      <c r="I260" s="214"/>
    </row>
    <row r="261" spans="1:9" x14ac:dyDescent="0.25">
      <c r="A261" s="211"/>
      <c r="B261" s="217" t="s">
        <v>2135</v>
      </c>
      <c r="C261" s="363" t="s">
        <v>3405</v>
      </c>
      <c r="D261" s="214" t="s">
        <v>11</v>
      </c>
      <c r="E261" s="235">
        <v>34113.5</v>
      </c>
      <c r="F261" s="38">
        <v>41829</v>
      </c>
      <c r="G261" s="245">
        <v>34113.5</v>
      </c>
      <c r="H261" s="243">
        <f t="shared" si="4"/>
        <v>0</v>
      </c>
      <c r="I261" s="214"/>
    </row>
    <row r="262" spans="1:9" x14ac:dyDescent="0.25">
      <c r="A262" s="211"/>
      <c r="B262" s="217" t="s">
        <v>2136</v>
      </c>
      <c r="C262" s="363" t="s">
        <v>3405</v>
      </c>
      <c r="D262" s="214" t="s">
        <v>39</v>
      </c>
      <c r="E262" s="235">
        <v>2200</v>
      </c>
      <c r="F262" s="66">
        <v>41885</v>
      </c>
      <c r="G262" s="70">
        <v>2200</v>
      </c>
      <c r="H262" s="243">
        <f t="shared" si="4"/>
        <v>0</v>
      </c>
      <c r="I262" s="214"/>
    </row>
    <row r="263" spans="1:9" x14ac:dyDescent="0.25">
      <c r="A263" s="211"/>
      <c r="B263" s="217" t="s">
        <v>2138</v>
      </c>
      <c r="C263" s="363" t="s">
        <v>3405</v>
      </c>
      <c r="D263" s="214" t="s">
        <v>39</v>
      </c>
      <c r="E263" s="235">
        <v>31989.5</v>
      </c>
      <c r="F263" s="35">
        <v>41796</v>
      </c>
      <c r="G263" s="44">
        <v>31989.5</v>
      </c>
      <c r="H263" s="243">
        <f t="shared" ref="H263:H326" si="5">E263-G263</f>
        <v>0</v>
      </c>
      <c r="I263" s="214"/>
    </row>
    <row r="264" spans="1:9" x14ac:dyDescent="0.25">
      <c r="A264" s="249"/>
      <c r="B264" s="217" t="s">
        <v>2139</v>
      </c>
      <c r="C264" s="363" t="s">
        <v>3405</v>
      </c>
      <c r="D264" s="214" t="s">
        <v>28</v>
      </c>
      <c r="E264" s="235">
        <v>5277</v>
      </c>
      <c r="F264" s="35">
        <v>41794</v>
      </c>
      <c r="G264" s="44">
        <v>5277</v>
      </c>
      <c r="H264" s="243">
        <f t="shared" si="5"/>
        <v>0</v>
      </c>
      <c r="I264" s="214"/>
    </row>
    <row r="265" spans="1:9" x14ac:dyDescent="0.25">
      <c r="A265" s="216"/>
      <c r="B265" s="217" t="s">
        <v>2140</v>
      </c>
      <c r="C265" s="363" t="s">
        <v>3405</v>
      </c>
      <c r="D265" s="214" t="s">
        <v>115</v>
      </c>
      <c r="E265" s="235">
        <v>2050</v>
      </c>
      <c r="F265" s="35">
        <v>41794</v>
      </c>
      <c r="G265" s="44">
        <v>2050</v>
      </c>
      <c r="H265" s="243">
        <f t="shared" si="5"/>
        <v>0</v>
      </c>
      <c r="I265" s="214"/>
    </row>
    <row r="266" spans="1:9" x14ac:dyDescent="0.25">
      <c r="A266" s="216"/>
      <c r="B266" s="217" t="s">
        <v>2141</v>
      </c>
      <c r="C266" s="363" t="s">
        <v>3405</v>
      </c>
      <c r="D266" s="214" t="s">
        <v>330</v>
      </c>
      <c r="E266" s="235">
        <v>4586.5</v>
      </c>
      <c r="F266" s="35">
        <v>41795</v>
      </c>
      <c r="G266" s="44">
        <v>4586.5</v>
      </c>
      <c r="H266" s="243">
        <f t="shared" si="5"/>
        <v>0</v>
      </c>
      <c r="I266" s="214" t="s">
        <v>12</v>
      </c>
    </row>
    <row r="267" spans="1:9" x14ac:dyDescent="0.25">
      <c r="A267" s="216"/>
      <c r="B267" s="217" t="s">
        <v>2142</v>
      </c>
      <c r="C267" s="363" t="s">
        <v>3405</v>
      </c>
      <c r="D267" s="20" t="s">
        <v>3316</v>
      </c>
      <c r="E267" s="239">
        <v>280.60000000000002</v>
      </c>
      <c r="F267" s="35">
        <v>41794</v>
      </c>
      <c r="G267" s="44">
        <v>280.60000000000002</v>
      </c>
      <c r="H267" s="243">
        <f t="shared" si="5"/>
        <v>0</v>
      </c>
      <c r="I267" s="20"/>
    </row>
    <row r="268" spans="1:9" x14ac:dyDescent="0.25">
      <c r="A268" s="216"/>
      <c r="B268" s="217" t="s">
        <v>2143</v>
      </c>
      <c r="C268" s="363" t="s">
        <v>3405</v>
      </c>
      <c r="D268" s="214" t="s">
        <v>16</v>
      </c>
      <c r="E268" s="235">
        <v>13350</v>
      </c>
      <c r="F268" s="35">
        <v>41816</v>
      </c>
      <c r="G268" s="44">
        <v>13350</v>
      </c>
      <c r="H268" s="243">
        <f t="shared" si="5"/>
        <v>0</v>
      </c>
      <c r="I268" s="214"/>
    </row>
    <row r="269" spans="1:9" x14ac:dyDescent="0.25">
      <c r="A269" s="216"/>
      <c r="B269" s="217" t="s">
        <v>2144</v>
      </c>
      <c r="C269" s="363" t="s">
        <v>3405</v>
      </c>
      <c r="D269" s="214" t="s">
        <v>110</v>
      </c>
      <c r="E269" s="235">
        <v>42606</v>
      </c>
      <c r="F269" s="35">
        <v>41803</v>
      </c>
      <c r="G269" s="44">
        <v>42606</v>
      </c>
      <c r="H269" s="243">
        <f t="shared" si="5"/>
        <v>0</v>
      </c>
      <c r="I269" s="214" t="s">
        <v>12</v>
      </c>
    </row>
    <row r="270" spans="1:9" x14ac:dyDescent="0.25">
      <c r="A270" s="216"/>
      <c r="B270" s="217" t="s">
        <v>2145</v>
      </c>
      <c r="C270" s="363" t="s">
        <v>3405</v>
      </c>
      <c r="D270" s="214" t="s">
        <v>137</v>
      </c>
      <c r="E270" s="235">
        <v>4088</v>
      </c>
      <c r="F270" s="35">
        <v>41794</v>
      </c>
      <c r="G270" s="44">
        <v>4088</v>
      </c>
      <c r="H270" s="243">
        <f t="shared" si="5"/>
        <v>0</v>
      </c>
      <c r="I270" s="214"/>
    </row>
    <row r="271" spans="1:9" x14ac:dyDescent="0.25">
      <c r="A271" s="216"/>
      <c r="B271" s="217" t="s">
        <v>2146</v>
      </c>
      <c r="C271" s="363" t="s">
        <v>3405</v>
      </c>
      <c r="D271" s="214" t="s">
        <v>3318</v>
      </c>
      <c r="E271" s="235">
        <v>8391.5</v>
      </c>
      <c r="F271" s="35">
        <v>41795</v>
      </c>
      <c r="G271" s="44">
        <v>8391.5</v>
      </c>
      <c r="H271" s="243">
        <f t="shared" si="5"/>
        <v>0</v>
      </c>
      <c r="I271" s="214" t="s">
        <v>65</v>
      </c>
    </row>
    <row r="272" spans="1:9" x14ac:dyDescent="0.25">
      <c r="A272" s="216"/>
      <c r="B272" s="217" t="s">
        <v>2147</v>
      </c>
      <c r="C272" s="363" t="s">
        <v>3405</v>
      </c>
      <c r="D272" s="214" t="s">
        <v>8</v>
      </c>
      <c r="E272" s="235">
        <v>498</v>
      </c>
      <c r="F272" s="35">
        <v>41794</v>
      </c>
      <c r="G272" s="44">
        <v>498</v>
      </c>
      <c r="H272" s="243">
        <f t="shared" si="5"/>
        <v>0</v>
      </c>
      <c r="I272" s="214"/>
    </row>
    <row r="273" spans="1:9" x14ac:dyDescent="0.25">
      <c r="A273" s="216"/>
      <c r="B273" s="217" t="s">
        <v>2148</v>
      </c>
      <c r="C273" s="363" t="s">
        <v>3405</v>
      </c>
      <c r="D273" s="214" t="s">
        <v>11</v>
      </c>
      <c r="E273" s="235">
        <v>149</v>
      </c>
      <c r="F273" s="38">
        <v>41829</v>
      </c>
      <c r="G273" s="245">
        <v>149</v>
      </c>
      <c r="H273" s="243">
        <f t="shared" si="5"/>
        <v>0</v>
      </c>
      <c r="I273" s="214" t="s">
        <v>65</v>
      </c>
    </row>
    <row r="274" spans="1:9" x14ac:dyDescent="0.25">
      <c r="A274" s="216"/>
      <c r="B274" s="217" t="s">
        <v>2149</v>
      </c>
      <c r="C274" s="363" t="s">
        <v>3405</v>
      </c>
      <c r="D274" s="214" t="s">
        <v>68</v>
      </c>
      <c r="E274" s="235">
        <v>3333</v>
      </c>
      <c r="F274" s="35">
        <v>41795</v>
      </c>
      <c r="G274" s="44">
        <v>3333</v>
      </c>
      <c r="H274" s="243">
        <f t="shared" si="5"/>
        <v>0</v>
      </c>
      <c r="I274" s="214" t="s">
        <v>65</v>
      </c>
    </row>
    <row r="275" spans="1:9" x14ac:dyDescent="0.25">
      <c r="A275" s="216"/>
      <c r="B275" s="217" t="s">
        <v>2150</v>
      </c>
      <c r="C275" s="363" t="s">
        <v>3405</v>
      </c>
      <c r="D275" s="214" t="s">
        <v>137</v>
      </c>
      <c r="E275" s="235">
        <v>313</v>
      </c>
      <c r="F275" s="35">
        <v>41794</v>
      </c>
      <c r="G275" s="44">
        <v>313</v>
      </c>
      <c r="H275" s="243">
        <f t="shared" si="5"/>
        <v>0</v>
      </c>
      <c r="I275" s="214"/>
    </row>
    <row r="276" spans="1:9" x14ac:dyDescent="0.25">
      <c r="A276" s="216"/>
      <c r="B276" s="217" t="s">
        <v>2151</v>
      </c>
      <c r="C276" s="363" t="s">
        <v>3405</v>
      </c>
      <c r="D276" s="214" t="s">
        <v>183</v>
      </c>
      <c r="E276" s="235">
        <v>29935</v>
      </c>
      <c r="F276" s="35">
        <v>41795</v>
      </c>
      <c r="G276" s="44">
        <v>29935</v>
      </c>
      <c r="H276" s="243">
        <f t="shared" si="5"/>
        <v>0</v>
      </c>
      <c r="I276" s="214"/>
    </row>
    <row r="277" spans="1:9" x14ac:dyDescent="0.25">
      <c r="A277" s="216">
        <v>41795</v>
      </c>
      <c r="B277" s="217" t="s">
        <v>2152</v>
      </c>
      <c r="C277" s="363" t="s">
        <v>3405</v>
      </c>
      <c r="D277" s="214" t="s">
        <v>74</v>
      </c>
      <c r="E277" s="235">
        <v>1489</v>
      </c>
      <c r="F277" s="35">
        <v>41795</v>
      </c>
      <c r="G277" s="44">
        <v>1489</v>
      </c>
      <c r="H277" s="243">
        <f t="shared" si="5"/>
        <v>0</v>
      </c>
      <c r="I277" s="214"/>
    </row>
    <row r="278" spans="1:9" x14ac:dyDescent="0.25">
      <c r="A278" s="216"/>
      <c r="B278" s="217" t="s">
        <v>2153</v>
      </c>
      <c r="C278" s="363" t="s">
        <v>3405</v>
      </c>
      <c r="D278" s="214" t="s">
        <v>14</v>
      </c>
      <c r="E278" s="235">
        <v>8470</v>
      </c>
      <c r="F278" s="35">
        <v>41795</v>
      </c>
      <c r="G278" s="44">
        <v>8470</v>
      </c>
      <c r="H278" s="243">
        <f t="shared" si="5"/>
        <v>0</v>
      </c>
      <c r="I278" s="58" t="s">
        <v>21</v>
      </c>
    </row>
    <row r="279" spans="1:9" x14ac:dyDescent="0.25">
      <c r="A279" s="216"/>
      <c r="B279" s="217" t="s">
        <v>2154</v>
      </c>
      <c r="C279" s="363" t="s">
        <v>3405</v>
      </c>
      <c r="D279" s="214" t="s">
        <v>152</v>
      </c>
      <c r="E279" s="235">
        <v>4784</v>
      </c>
      <c r="F279" s="35">
        <v>41795</v>
      </c>
      <c r="G279" s="44">
        <v>4784</v>
      </c>
      <c r="H279" s="243">
        <f t="shared" si="5"/>
        <v>0</v>
      </c>
      <c r="I279" s="214"/>
    </row>
    <row r="280" spans="1:9" x14ac:dyDescent="0.25">
      <c r="A280" s="216"/>
      <c r="B280" s="217" t="s">
        <v>2155</v>
      </c>
      <c r="C280" s="363" t="s">
        <v>3405</v>
      </c>
      <c r="D280" s="214" t="s">
        <v>260</v>
      </c>
      <c r="E280" s="235">
        <v>1836</v>
      </c>
      <c r="F280" s="35">
        <v>41795</v>
      </c>
      <c r="G280" s="44">
        <v>1836</v>
      </c>
      <c r="H280" s="243">
        <f t="shared" si="5"/>
        <v>0</v>
      </c>
      <c r="I280" s="58" t="s">
        <v>12</v>
      </c>
    </row>
    <row r="281" spans="1:9" x14ac:dyDescent="0.25">
      <c r="A281" s="216"/>
      <c r="B281" s="217" t="s">
        <v>2156</v>
      </c>
      <c r="C281" s="363" t="s">
        <v>3405</v>
      </c>
      <c r="D281" s="214" t="s">
        <v>269</v>
      </c>
      <c r="E281" s="235">
        <v>10918</v>
      </c>
      <c r="F281" s="35">
        <v>41795</v>
      </c>
      <c r="G281" s="44">
        <v>10918</v>
      </c>
      <c r="H281" s="243">
        <f t="shared" si="5"/>
        <v>0</v>
      </c>
      <c r="I281" s="214"/>
    </row>
    <row r="282" spans="1:9" x14ac:dyDescent="0.25">
      <c r="A282" s="216"/>
      <c r="B282" s="217" t="s">
        <v>2157</v>
      </c>
      <c r="C282" s="363" t="s">
        <v>3405</v>
      </c>
      <c r="D282" s="214" t="s">
        <v>318</v>
      </c>
      <c r="E282" s="235">
        <v>5399.5</v>
      </c>
      <c r="F282" s="35">
        <v>41795</v>
      </c>
      <c r="G282" s="44">
        <v>5399.5</v>
      </c>
      <c r="H282" s="243">
        <f t="shared" si="5"/>
        <v>0</v>
      </c>
      <c r="I282" s="214"/>
    </row>
    <row r="283" spans="1:9" x14ac:dyDescent="0.25">
      <c r="A283" s="216"/>
      <c r="B283" s="217" t="s">
        <v>2159</v>
      </c>
      <c r="C283" s="363" t="s">
        <v>3405</v>
      </c>
      <c r="D283" s="214" t="s">
        <v>8</v>
      </c>
      <c r="E283" s="235">
        <v>395.2</v>
      </c>
      <c r="F283" s="35">
        <v>41795</v>
      </c>
      <c r="G283" s="44">
        <v>395.2</v>
      </c>
      <c r="H283" s="243">
        <f t="shared" si="5"/>
        <v>0</v>
      </c>
      <c r="I283" s="214"/>
    </row>
    <row r="284" spans="1:9" x14ac:dyDescent="0.25">
      <c r="A284" s="216"/>
      <c r="B284" s="217" t="s">
        <v>2160</v>
      </c>
      <c r="C284" s="363" t="s">
        <v>3405</v>
      </c>
      <c r="D284" s="214" t="s">
        <v>11</v>
      </c>
      <c r="E284" s="235">
        <v>30829.200000000001</v>
      </c>
      <c r="F284" s="38">
        <v>41829</v>
      </c>
      <c r="G284" s="245">
        <v>30829.200000000001</v>
      </c>
      <c r="H284" s="243">
        <f t="shared" si="5"/>
        <v>0</v>
      </c>
      <c r="I284" s="214" t="s">
        <v>65</v>
      </c>
    </row>
    <row r="285" spans="1:9" x14ac:dyDescent="0.25">
      <c r="A285" s="216"/>
      <c r="B285" s="217" t="s">
        <v>2161</v>
      </c>
      <c r="C285" s="363" t="s">
        <v>3405</v>
      </c>
      <c r="D285" s="214" t="s">
        <v>123</v>
      </c>
      <c r="E285" s="235">
        <v>2289.1999999999998</v>
      </c>
      <c r="F285" s="35">
        <v>41800</v>
      </c>
      <c r="G285" s="44">
        <v>2289.1999999999998</v>
      </c>
      <c r="H285" s="243">
        <f t="shared" si="5"/>
        <v>0</v>
      </c>
      <c r="I285" s="214"/>
    </row>
    <row r="286" spans="1:9" x14ac:dyDescent="0.25">
      <c r="A286" s="216"/>
      <c r="B286" s="217" t="s">
        <v>2163</v>
      </c>
      <c r="C286" s="363" t="s">
        <v>3405</v>
      </c>
      <c r="D286" s="214" t="s">
        <v>50</v>
      </c>
      <c r="E286" s="235">
        <v>7088.52</v>
      </c>
      <c r="F286" s="35">
        <v>41795</v>
      </c>
      <c r="G286" s="44">
        <v>7088.52</v>
      </c>
      <c r="H286" s="243">
        <f t="shared" si="5"/>
        <v>0</v>
      </c>
      <c r="I286" s="214"/>
    </row>
    <row r="287" spans="1:9" x14ac:dyDescent="0.25">
      <c r="A287" s="216"/>
      <c r="B287" s="217" t="s">
        <v>2164</v>
      </c>
      <c r="C287" s="363" t="s">
        <v>3405</v>
      </c>
      <c r="D287" s="214" t="s">
        <v>535</v>
      </c>
      <c r="E287" s="235">
        <v>6631.7</v>
      </c>
      <c r="F287" s="35">
        <v>41795</v>
      </c>
      <c r="G287" s="44">
        <v>6631.7</v>
      </c>
      <c r="H287" s="243">
        <f t="shared" si="5"/>
        <v>0</v>
      </c>
      <c r="I287" s="214"/>
    </row>
    <row r="288" spans="1:9" x14ac:dyDescent="0.25">
      <c r="A288" s="216"/>
      <c r="B288" s="217" t="s">
        <v>2165</v>
      </c>
      <c r="C288" s="363" t="s">
        <v>3405</v>
      </c>
      <c r="D288" s="214" t="s">
        <v>373</v>
      </c>
      <c r="E288" s="235">
        <v>3307</v>
      </c>
      <c r="F288" s="35">
        <v>41795</v>
      </c>
      <c r="G288" s="44">
        <v>3307</v>
      </c>
      <c r="H288" s="243">
        <f t="shared" si="5"/>
        <v>0</v>
      </c>
      <c r="I288" s="214" t="s">
        <v>217</v>
      </c>
    </row>
    <row r="289" spans="1:9" x14ac:dyDescent="0.25">
      <c r="A289" s="216"/>
      <c r="B289" s="217" t="s">
        <v>2166</v>
      </c>
      <c r="C289" s="363" t="s">
        <v>3405</v>
      </c>
      <c r="D289" s="214" t="s">
        <v>47</v>
      </c>
      <c r="E289" s="235">
        <v>2601.5</v>
      </c>
      <c r="F289" s="35">
        <v>41795</v>
      </c>
      <c r="G289" s="44">
        <v>2601.5</v>
      </c>
      <c r="H289" s="243">
        <f t="shared" si="5"/>
        <v>0</v>
      </c>
      <c r="I289" s="214" t="s">
        <v>217</v>
      </c>
    </row>
    <row r="290" spans="1:9" x14ac:dyDescent="0.25">
      <c r="A290" s="216"/>
      <c r="B290" s="217" t="s">
        <v>2167</v>
      </c>
      <c r="C290" s="363" t="s">
        <v>3405</v>
      </c>
      <c r="D290" s="214" t="s">
        <v>3499</v>
      </c>
      <c r="E290" s="235">
        <v>4111</v>
      </c>
      <c r="F290" s="35">
        <v>41795</v>
      </c>
      <c r="G290" s="44">
        <v>4111</v>
      </c>
      <c r="H290" s="243">
        <f t="shared" si="5"/>
        <v>0</v>
      </c>
      <c r="I290" s="214" t="s">
        <v>12</v>
      </c>
    </row>
    <row r="291" spans="1:9" x14ac:dyDescent="0.25">
      <c r="A291" s="216"/>
      <c r="B291" s="217" t="s">
        <v>2168</v>
      </c>
      <c r="C291" s="363" t="s">
        <v>3405</v>
      </c>
      <c r="D291" s="214" t="s">
        <v>50</v>
      </c>
      <c r="E291" s="235">
        <v>1016</v>
      </c>
      <c r="F291" s="35">
        <v>41795</v>
      </c>
      <c r="G291" s="44">
        <v>1016</v>
      </c>
      <c r="H291" s="243">
        <f t="shared" si="5"/>
        <v>0</v>
      </c>
      <c r="I291" s="214"/>
    </row>
    <row r="292" spans="1:9" x14ac:dyDescent="0.25">
      <c r="A292" s="216"/>
      <c r="B292" s="217" t="s">
        <v>2169</v>
      </c>
      <c r="C292" s="363" t="s">
        <v>3405</v>
      </c>
      <c r="D292" s="214" t="s">
        <v>48</v>
      </c>
      <c r="E292" s="235">
        <v>416</v>
      </c>
      <c r="F292" s="35">
        <v>41795</v>
      </c>
      <c r="G292" s="44">
        <v>416</v>
      </c>
      <c r="H292" s="243">
        <f t="shared" si="5"/>
        <v>0</v>
      </c>
      <c r="I292" s="214" t="s">
        <v>12</v>
      </c>
    </row>
    <row r="293" spans="1:9" x14ac:dyDescent="0.25">
      <c r="A293" s="216"/>
      <c r="B293" s="217" t="s">
        <v>2170</v>
      </c>
      <c r="C293" s="363" t="s">
        <v>3405</v>
      </c>
      <c r="D293" s="214" t="s">
        <v>35</v>
      </c>
      <c r="E293" s="235">
        <v>4282.6000000000004</v>
      </c>
      <c r="F293" s="35">
        <v>41797</v>
      </c>
      <c r="G293" s="44">
        <v>4282.6000000000004</v>
      </c>
      <c r="H293" s="243">
        <f t="shared" si="5"/>
        <v>0</v>
      </c>
      <c r="I293" s="214" t="s">
        <v>30</v>
      </c>
    </row>
    <row r="294" spans="1:9" x14ac:dyDescent="0.25">
      <c r="A294" s="216"/>
      <c r="B294" s="217" t="s">
        <v>2171</v>
      </c>
      <c r="C294" s="363" t="s">
        <v>3405</v>
      </c>
      <c r="D294" s="214" t="s">
        <v>338</v>
      </c>
      <c r="E294" s="235">
        <v>384</v>
      </c>
      <c r="F294" s="35">
        <v>41795</v>
      </c>
      <c r="G294" s="44">
        <v>384</v>
      </c>
      <c r="H294" s="243">
        <f t="shared" si="5"/>
        <v>0</v>
      </c>
      <c r="I294" s="214" t="s">
        <v>30</v>
      </c>
    </row>
    <row r="295" spans="1:9" x14ac:dyDescent="0.25">
      <c r="A295" s="216"/>
      <c r="B295" s="217" t="s">
        <v>2172</v>
      </c>
      <c r="C295" s="363" t="s">
        <v>3405</v>
      </c>
      <c r="D295" s="214" t="s">
        <v>18</v>
      </c>
      <c r="E295" s="235">
        <v>2902.03</v>
      </c>
      <c r="F295" s="35">
        <v>41795</v>
      </c>
      <c r="G295" s="44">
        <v>2902.03</v>
      </c>
      <c r="H295" s="243">
        <f t="shared" si="5"/>
        <v>0</v>
      </c>
      <c r="I295" s="214"/>
    </row>
    <row r="296" spans="1:9" x14ac:dyDescent="0.25">
      <c r="A296" s="216"/>
      <c r="B296" s="217" t="s">
        <v>2174</v>
      </c>
      <c r="C296" s="363" t="s">
        <v>3405</v>
      </c>
      <c r="D296" s="214" t="s">
        <v>2413</v>
      </c>
      <c r="E296" s="235">
        <v>2218.1999999999998</v>
      </c>
      <c r="F296" s="35">
        <v>41795</v>
      </c>
      <c r="G296" s="44">
        <v>2218.1999999999998</v>
      </c>
      <c r="H296" s="243">
        <f t="shared" si="5"/>
        <v>0</v>
      </c>
      <c r="I296" s="214" t="s">
        <v>30</v>
      </c>
    </row>
    <row r="297" spans="1:9" x14ac:dyDescent="0.25">
      <c r="A297" s="216"/>
      <c r="B297" s="217" t="s">
        <v>2176</v>
      </c>
      <c r="C297" s="363" t="s">
        <v>3405</v>
      </c>
      <c r="D297" s="214" t="s">
        <v>29</v>
      </c>
      <c r="E297" s="235">
        <v>3816</v>
      </c>
      <c r="F297" s="35">
        <v>41795</v>
      </c>
      <c r="G297" s="44">
        <v>3816</v>
      </c>
      <c r="H297" s="243">
        <f t="shared" si="5"/>
        <v>0</v>
      </c>
      <c r="I297" s="214" t="s">
        <v>30</v>
      </c>
    </row>
    <row r="298" spans="1:9" x14ac:dyDescent="0.25">
      <c r="A298" s="216"/>
      <c r="B298" s="217" t="s">
        <v>2177</v>
      </c>
      <c r="C298" s="363" t="s">
        <v>3405</v>
      </c>
      <c r="D298" s="214" t="s">
        <v>57</v>
      </c>
      <c r="E298" s="235">
        <v>1270</v>
      </c>
      <c r="F298" s="35">
        <v>41795</v>
      </c>
      <c r="G298" s="44">
        <v>1270</v>
      </c>
      <c r="H298" s="243">
        <f t="shared" si="5"/>
        <v>0</v>
      </c>
      <c r="I298" s="214" t="s">
        <v>30</v>
      </c>
    </row>
    <row r="299" spans="1:9" x14ac:dyDescent="0.25">
      <c r="A299" s="216"/>
      <c r="B299" s="217" t="s">
        <v>2178</v>
      </c>
      <c r="C299" s="363" t="s">
        <v>3405</v>
      </c>
      <c r="D299" s="214" t="s">
        <v>1782</v>
      </c>
      <c r="E299" s="235">
        <v>1175</v>
      </c>
      <c r="F299" s="35">
        <v>41795</v>
      </c>
      <c r="G299" s="44">
        <v>1175</v>
      </c>
      <c r="H299" s="243">
        <f t="shared" si="5"/>
        <v>0</v>
      </c>
      <c r="I299" s="214" t="s">
        <v>30</v>
      </c>
    </row>
    <row r="300" spans="1:9" x14ac:dyDescent="0.25">
      <c r="A300" s="216"/>
      <c r="B300" s="217" t="s">
        <v>2180</v>
      </c>
      <c r="C300" s="363" t="s">
        <v>3405</v>
      </c>
      <c r="D300" s="214" t="s">
        <v>54</v>
      </c>
      <c r="E300" s="235">
        <v>13093.12</v>
      </c>
      <c r="F300" s="35">
        <v>41795</v>
      </c>
      <c r="G300" s="44">
        <v>13093.12</v>
      </c>
      <c r="H300" s="243">
        <f t="shared" si="5"/>
        <v>0</v>
      </c>
      <c r="I300" s="214" t="s">
        <v>30</v>
      </c>
    </row>
    <row r="301" spans="1:9" x14ac:dyDescent="0.25">
      <c r="A301" s="216"/>
      <c r="B301" s="217" t="s">
        <v>2181</v>
      </c>
      <c r="C301" s="363" t="s">
        <v>3405</v>
      </c>
      <c r="D301" s="214" t="s">
        <v>34</v>
      </c>
      <c r="E301" s="235">
        <v>2674.5</v>
      </c>
      <c r="F301" s="35">
        <v>41795</v>
      </c>
      <c r="G301" s="44">
        <v>2674.3</v>
      </c>
      <c r="H301" s="243">
        <f t="shared" si="5"/>
        <v>0.1999999999998181</v>
      </c>
      <c r="I301" s="214" t="s">
        <v>30</v>
      </c>
    </row>
    <row r="302" spans="1:9" x14ac:dyDescent="0.25">
      <c r="A302" s="216"/>
      <c r="B302" s="217" t="s">
        <v>2182</v>
      </c>
      <c r="C302" s="363" t="s">
        <v>3405</v>
      </c>
      <c r="D302" s="214" t="s">
        <v>3500</v>
      </c>
      <c r="E302" s="235">
        <v>1555</v>
      </c>
      <c r="F302" s="35">
        <v>41795</v>
      </c>
      <c r="G302" s="44">
        <v>1555</v>
      </c>
      <c r="H302" s="243">
        <f t="shared" si="5"/>
        <v>0</v>
      </c>
      <c r="I302" s="214" t="s">
        <v>30</v>
      </c>
    </row>
    <row r="303" spans="1:9" x14ac:dyDescent="0.25">
      <c r="A303" s="216"/>
      <c r="B303" s="217" t="s">
        <v>2184</v>
      </c>
      <c r="C303" s="363" t="s">
        <v>3405</v>
      </c>
      <c r="D303" s="214" t="s">
        <v>727</v>
      </c>
      <c r="E303" s="235">
        <v>3880.5</v>
      </c>
      <c r="F303" s="35">
        <v>41795</v>
      </c>
      <c r="G303" s="44">
        <v>3880.5</v>
      </c>
      <c r="H303" s="243">
        <f t="shared" si="5"/>
        <v>0</v>
      </c>
      <c r="I303" s="214" t="s">
        <v>30</v>
      </c>
    </row>
    <row r="304" spans="1:9" x14ac:dyDescent="0.25">
      <c r="A304" s="216"/>
      <c r="B304" s="217" t="s">
        <v>2185</v>
      </c>
      <c r="C304" s="363" t="s">
        <v>3405</v>
      </c>
      <c r="D304" s="214" t="s">
        <v>250</v>
      </c>
      <c r="E304" s="235">
        <v>18777.5</v>
      </c>
      <c r="F304" s="35">
        <v>41795</v>
      </c>
      <c r="G304" s="44">
        <v>18777.5</v>
      </c>
      <c r="H304" s="243">
        <f t="shared" si="5"/>
        <v>0</v>
      </c>
      <c r="I304" s="214" t="s">
        <v>30</v>
      </c>
    </row>
    <row r="305" spans="1:9" x14ac:dyDescent="0.25">
      <c r="A305" s="216"/>
      <c r="B305" s="217" t="s">
        <v>2186</v>
      </c>
      <c r="C305" s="363" t="s">
        <v>3405</v>
      </c>
      <c r="D305" s="214" t="s">
        <v>8</v>
      </c>
      <c r="E305" s="235">
        <v>4116</v>
      </c>
      <c r="F305" s="35">
        <v>41795</v>
      </c>
      <c r="G305" s="44">
        <v>4116</v>
      </c>
      <c r="H305" s="243">
        <f t="shared" si="5"/>
        <v>0</v>
      </c>
      <c r="I305" s="214"/>
    </row>
    <row r="306" spans="1:9" x14ac:dyDescent="0.25">
      <c r="A306" s="216"/>
      <c r="B306" s="217" t="s">
        <v>2188</v>
      </c>
      <c r="C306" s="363" t="s">
        <v>3405</v>
      </c>
      <c r="D306" s="220" t="s">
        <v>3114</v>
      </c>
      <c r="E306" s="241">
        <v>0</v>
      </c>
      <c r="F306" s="35"/>
      <c r="G306" s="44"/>
      <c r="H306" s="243">
        <f t="shared" si="5"/>
        <v>0</v>
      </c>
      <c r="I306" s="214"/>
    </row>
    <row r="307" spans="1:9" x14ac:dyDescent="0.25">
      <c r="A307" s="216"/>
      <c r="B307" s="217" t="s">
        <v>2189</v>
      </c>
      <c r="C307" s="363" t="s">
        <v>3405</v>
      </c>
      <c r="D307" s="214" t="s">
        <v>22</v>
      </c>
      <c r="E307" s="235">
        <v>3264.15</v>
      </c>
      <c r="F307" s="35">
        <v>41795</v>
      </c>
      <c r="G307" s="44">
        <v>3264.15</v>
      </c>
      <c r="H307" s="243">
        <f t="shared" si="5"/>
        <v>0</v>
      </c>
      <c r="I307" s="214"/>
    </row>
    <row r="308" spans="1:9" x14ac:dyDescent="0.25">
      <c r="A308" s="216"/>
      <c r="B308" s="217" t="s">
        <v>2190</v>
      </c>
      <c r="C308" s="363" t="s">
        <v>3405</v>
      </c>
      <c r="D308" s="214" t="s">
        <v>22</v>
      </c>
      <c r="E308" s="235">
        <v>262.2</v>
      </c>
      <c r="F308" s="35">
        <v>41795</v>
      </c>
      <c r="G308" s="44">
        <v>262.2</v>
      </c>
      <c r="H308" s="243">
        <f t="shared" si="5"/>
        <v>0</v>
      </c>
      <c r="I308" s="214"/>
    </row>
    <row r="309" spans="1:9" x14ac:dyDescent="0.25">
      <c r="A309" s="216"/>
      <c r="B309" s="217" t="s">
        <v>2191</v>
      </c>
      <c r="C309" s="363" t="s">
        <v>3405</v>
      </c>
      <c r="D309" s="214" t="s">
        <v>54</v>
      </c>
      <c r="E309" s="235">
        <v>31727</v>
      </c>
      <c r="F309" s="35">
        <v>41795</v>
      </c>
      <c r="G309" s="44">
        <v>31727</v>
      </c>
      <c r="H309" s="243">
        <f t="shared" si="5"/>
        <v>0</v>
      </c>
      <c r="I309" s="214" t="s">
        <v>3427</v>
      </c>
    </row>
    <row r="310" spans="1:9" x14ac:dyDescent="0.25">
      <c r="A310" s="216"/>
      <c r="B310" s="217" t="s">
        <v>2192</v>
      </c>
      <c r="C310" s="363" t="s">
        <v>3405</v>
      </c>
      <c r="D310" s="214" t="s">
        <v>8</v>
      </c>
      <c r="E310" s="235">
        <v>484</v>
      </c>
      <c r="F310" s="35">
        <v>41795</v>
      </c>
      <c r="G310" s="44">
        <v>484</v>
      </c>
      <c r="H310" s="243">
        <f t="shared" si="5"/>
        <v>0</v>
      </c>
      <c r="I310" s="214"/>
    </row>
    <row r="311" spans="1:9" x14ac:dyDescent="0.25">
      <c r="A311" s="216"/>
      <c r="B311" s="217" t="s">
        <v>2193</v>
      </c>
      <c r="C311" s="363" t="s">
        <v>3405</v>
      </c>
      <c r="D311" s="214" t="s">
        <v>1933</v>
      </c>
      <c r="E311" s="235">
        <v>8624</v>
      </c>
      <c r="F311" s="47" t="s">
        <v>3501</v>
      </c>
      <c r="G311" s="44">
        <v>8624</v>
      </c>
      <c r="H311" s="243">
        <f t="shared" si="5"/>
        <v>0</v>
      </c>
      <c r="I311" s="214" t="s">
        <v>21</v>
      </c>
    </row>
    <row r="312" spans="1:9" x14ac:dyDescent="0.25">
      <c r="A312" s="216"/>
      <c r="B312" s="217" t="s">
        <v>2194</v>
      </c>
      <c r="C312" s="363" t="s">
        <v>3405</v>
      </c>
      <c r="D312" s="214" t="s">
        <v>130</v>
      </c>
      <c r="E312" s="235">
        <v>6406.3</v>
      </c>
      <c r="F312" s="35">
        <v>41795</v>
      </c>
      <c r="G312" s="44">
        <v>6406.3</v>
      </c>
      <c r="H312" s="243">
        <f t="shared" si="5"/>
        <v>0</v>
      </c>
      <c r="I312" s="214" t="s">
        <v>21</v>
      </c>
    </row>
    <row r="313" spans="1:9" x14ac:dyDescent="0.25">
      <c r="A313" s="216"/>
      <c r="B313" s="217" t="s">
        <v>2195</v>
      </c>
      <c r="C313" s="363" t="s">
        <v>3405</v>
      </c>
      <c r="D313" s="214" t="s">
        <v>237</v>
      </c>
      <c r="E313" s="235">
        <v>7025.2</v>
      </c>
      <c r="F313" s="35">
        <v>41795</v>
      </c>
      <c r="G313" s="44">
        <v>7025.2</v>
      </c>
      <c r="H313" s="243">
        <f t="shared" si="5"/>
        <v>0</v>
      </c>
      <c r="I313" s="214" t="s">
        <v>21</v>
      </c>
    </row>
    <row r="314" spans="1:9" x14ac:dyDescent="0.25">
      <c r="A314" s="216"/>
      <c r="B314" s="217" t="s">
        <v>2196</v>
      </c>
      <c r="C314" s="363" t="s">
        <v>3405</v>
      </c>
      <c r="D314" s="214" t="s">
        <v>366</v>
      </c>
      <c r="E314" s="235">
        <v>2556.8000000000002</v>
      </c>
      <c r="F314" s="35">
        <v>41795</v>
      </c>
      <c r="G314" s="44">
        <v>2556.8000000000002</v>
      </c>
      <c r="H314" s="243">
        <f t="shared" si="5"/>
        <v>0</v>
      </c>
      <c r="I314" s="214" t="s">
        <v>21</v>
      </c>
    </row>
    <row r="315" spans="1:9" x14ac:dyDescent="0.25">
      <c r="A315" s="216"/>
      <c r="B315" s="217" t="s">
        <v>2197</v>
      </c>
      <c r="C315" s="363" t="s">
        <v>3405</v>
      </c>
      <c r="D315" s="214" t="s">
        <v>596</v>
      </c>
      <c r="E315" s="235">
        <v>8027.4</v>
      </c>
      <c r="F315" s="38" t="s">
        <v>3502</v>
      </c>
      <c r="G315" s="44">
        <v>8027.4</v>
      </c>
      <c r="H315" s="243">
        <f t="shared" si="5"/>
        <v>0</v>
      </c>
      <c r="I315" s="214" t="s">
        <v>21</v>
      </c>
    </row>
    <row r="316" spans="1:9" x14ac:dyDescent="0.25">
      <c r="A316" s="216"/>
      <c r="B316" s="217" t="s">
        <v>2198</v>
      </c>
      <c r="C316" s="363" t="s">
        <v>3405</v>
      </c>
      <c r="D316" s="214" t="s">
        <v>133</v>
      </c>
      <c r="E316" s="235">
        <v>43343.4</v>
      </c>
      <c r="F316" s="47" t="s">
        <v>3503</v>
      </c>
      <c r="G316" s="44">
        <v>43343.4</v>
      </c>
      <c r="H316" s="243">
        <f t="shared" si="5"/>
        <v>0</v>
      </c>
      <c r="I316" s="214"/>
    </row>
    <row r="317" spans="1:9" x14ac:dyDescent="0.25">
      <c r="A317" s="216"/>
      <c r="B317" s="217" t="s">
        <v>2199</v>
      </c>
      <c r="C317" s="363" t="s">
        <v>3405</v>
      </c>
      <c r="D317" s="214" t="s">
        <v>921</v>
      </c>
      <c r="E317" s="235">
        <v>18230.400000000001</v>
      </c>
      <c r="F317" s="35">
        <v>41795</v>
      </c>
      <c r="G317" s="44">
        <v>18230.400000000001</v>
      </c>
      <c r="H317" s="243">
        <f t="shared" si="5"/>
        <v>0</v>
      </c>
      <c r="I317" s="214" t="s">
        <v>27</v>
      </c>
    </row>
    <row r="318" spans="1:9" x14ac:dyDescent="0.25">
      <c r="A318" s="216"/>
      <c r="B318" s="217" t="s">
        <v>2201</v>
      </c>
      <c r="C318" s="363" t="s">
        <v>3405</v>
      </c>
      <c r="D318" s="214" t="s">
        <v>51</v>
      </c>
      <c r="E318" s="235">
        <v>1061</v>
      </c>
      <c r="F318" s="35">
        <v>41795</v>
      </c>
      <c r="G318" s="44">
        <v>1061</v>
      </c>
      <c r="H318" s="243">
        <f t="shared" si="5"/>
        <v>0</v>
      </c>
      <c r="I318" s="214"/>
    </row>
    <row r="319" spans="1:9" x14ac:dyDescent="0.25">
      <c r="A319" s="216"/>
      <c r="B319" s="217" t="s">
        <v>2203</v>
      </c>
      <c r="C319" s="363" t="s">
        <v>3405</v>
      </c>
      <c r="D319" s="214" t="s">
        <v>36</v>
      </c>
      <c r="E319" s="235">
        <v>17123</v>
      </c>
      <c r="F319" s="35">
        <v>41795</v>
      </c>
      <c r="G319" s="44">
        <v>17123</v>
      </c>
      <c r="H319" s="243">
        <f t="shared" si="5"/>
        <v>0</v>
      </c>
      <c r="I319" s="214"/>
    </row>
    <row r="320" spans="1:9" x14ac:dyDescent="0.25">
      <c r="A320" s="216"/>
      <c r="B320" s="217" t="s">
        <v>2204</v>
      </c>
      <c r="C320" s="363" t="s">
        <v>3405</v>
      </c>
      <c r="D320" s="214" t="s">
        <v>312</v>
      </c>
      <c r="E320" s="235">
        <v>6749</v>
      </c>
      <c r="F320" s="35">
        <v>41796</v>
      </c>
      <c r="G320" s="44">
        <v>6749</v>
      </c>
      <c r="H320" s="243">
        <f t="shared" si="5"/>
        <v>0</v>
      </c>
      <c r="I320" s="214" t="s">
        <v>12</v>
      </c>
    </row>
    <row r="321" spans="1:9" x14ac:dyDescent="0.25">
      <c r="A321" s="216"/>
      <c r="B321" s="217" t="s">
        <v>2205</v>
      </c>
      <c r="C321" s="363" t="s">
        <v>3405</v>
      </c>
      <c r="D321" s="214" t="s">
        <v>8</v>
      </c>
      <c r="E321" s="235">
        <v>156</v>
      </c>
      <c r="F321" s="35">
        <v>41795</v>
      </c>
      <c r="G321" s="44">
        <v>156</v>
      </c>
      <c r="H321" s="243">
        <f t="shared" si="5"/>
        <v>0</v>
      </c>
      <c r="I321" s="214"/>
    </row>
    <row r="322" spans="1:9" x14ac:dyDescent="0.25">
      <c r="A322" s="216"/>
      <c r="B322" s="217" t="s">
        <v>2207</v>
      </c>
      <c r="C322" s="363" t="s">
        <v>3405</v>
      </c>
      <c r="D322" s="214" t="s">
        <v>54</v>
      </c>
      <c r="E322" s="235">
        <v>31795.74</v>
      </c>
      <c r="F322" s="35">
        <v>41795</v>
      </c>
      <c r="G322" s="44">
        <v>31795.74</v>
      </c>
      <c r="H322" s="243">
        <f t="shared" si="5"/>
        <v>0</v>
      </c>
      <c r="I322" s="214" t="s">
        <v>3427</v>
      </c>
    </row>
    <row r="323" spans="1:9" x14ac:dyDescent="0.25">
      <c r="A323" s="216"/>
      <c r="B323" s="217" t="s">
        <v>2209</v>
      </c>
      <c r="C323" s="363" t="s">
        <v>3405</v>
      </c>
      <c r="D323" s="214" t="s">
        <v>8</v>
      </c>
      <c r="E323" s="235">
        <v>319</v>
      </c>
      <c r="F323" s="35">
        <v>41795</v>
      </c>
      <c r="G323" s="44">
        <v>319</v>
      </c>
      <c r="H323" s="243">
        <f t="shared" si="5"/>
        <v>0</v>
      </c>
      <c r="I323" s="214"/>
    </row>
    <row r="324" spans="1:9" x14ac:dyDescent="0.25">
      <c r="A324" s="216"/>
      <c r="B324" s="217" t="s">
        <v>2210</v>
      </c>
      <c r="C324" s="363" t="s">
        <v>3405</v>
      </c>
      <c r="D324" s="214" t="s">
        <v>147</v>
      </c>
      <c r="E324" s="235">
        <v>8100</v>
      </c>
      <c r="F324" s="35">
        <v>41797</v>
      </c>
      <c r="G324" s="44">
        <v>8100</v>
      </c>
      <c r="H324" s="243">
        <f t="shared" si="5"/>
        <v>0</v>
      </c>
      <c r="I324" s="214" t="s">
        <v>217</v>
      </c>
    </row>
    <row r="325" spans="1:9" x14ac:dyDescent="0.25">
      <c r="A325" s="251"/>
      <c r="B325" s="217" t="s">
        <v>2211</v>
      </c>
      <c r="C325" s="363" t="s">
        <v>3405</v>
      </c>
      <c r="D325" s="214" t="s">
        <v>8</v>
      </c>
      <c r="E325" s="235">
        <v>250</v>
      </c>
      <c r="F325" s="35">
        <v>41795</v>
      </c>
      <c r="G325" s="44">
        <v>250</v>
      </c>
      <c r="H325" s="243">
        <f t="shared" si="5"/>
        <v>0</v>
      </c>
      <c r="I325" s="214"/>
    </row>
    <row r="326" spans="1:9" x14ac:dyDescent="0.25">
      <c r="A326" s="216"/>
      <c r="B326" s="217" t="s">
        <v>2212</v>
      </c>
      <c r="C326" s="363" t="s">
        <v>3405</v>
      </c>
      <c r="D326" s="214" t="s">
        <v>144</v>
      </c>
      <c r="E326" s="235">
        <v>5234.5</v>
      </c>
      <c r="F326" s="35">
        <v>41796</v>
      </c>
      <c r="G326" s="44">
        <v>5234.5</v>
      </c>
      <c r="H326" s="243">
        <f t="shared" si="5"/>
        <v>0</v>
      </c>
      <c r="I326" s="214" t="s">
        <v>217</v>
      </c>
    </row>
    <row r="327" spans="1:9" x14ac:dyDescent="0.25">
      <c r="A327" s="251"/>
      <c r="B327" s="217" t="s">
        <v>2213</v>
      </c>
      <c r="C327" s="363" t="s">
        <v>3405</v>
      </c>
      <c r="D327" s="214" t="s">
        <v>349</v>
      </c>
      <c r="E327" s="235">
        <v>708</v>
      </c>
      <c r="F327" s="35">
        <v>41796</v>
      </c>
      <c r="G327" s="44">
        <v>708</v>
      </c>
      <c r="H327" s="243">
        <f t="shared" ref="H327:H390" si="6">E327-G327</f>
        <v>0</v>
      </c>
      <c r="I327" s="214" t="s">
        <v>217</v>
      </c>
    </row>
    <row r="328" spans="1:9" x14ac:dyDescent="0.25">
      <c r="A328" s="252"/>
      <c r="B328" s="217" t="s">
        <v>2214</v>
      </c>
      <c r="C328" s="363" t="s">
        <v>3405</v>
      </c>
      <c r="D328" s="214" t="s">
        <v>80</v>
      </c>
      <c r="E328" s="235">
        <v>1739</v>
      </c>
      <c r="F328" s="35">
        <v>41796</v>
      </c>
      <c r="G328" s="44">
        <v>1739</v>
      </c>
      <c r="H328" s="243">
        <f t="shared" si="6"/>
        <v>0</v>
      </c>
      <c r="I328" s="214" t="s">
        <v>217</v>
      </c>
    </row>
    <row r="329" spans="1:9" x14ac:dyDescent="0.25">
      <c r="A329" s="252"/>
      <c r="B329" s="217" t="s">
        <v>2215</v>
      </c>
      <c r="C329" s="363" t="s">
        <v>3405</v>
      </c>
      <c r="D329" s="214" t="s">
        <v>1832</v>
      </c>
      <c r="E329" s="235">
        <v>2684</v>
      </c>
      <c r="F329" s="35">
        <v>41796</v>
      </c>
      <c r="G329" s="44">
        <v>2684</v>
      </c>
      <c r="H329" s="243">
        <f t="shared" si="6"/>
        <v>0</v>
      </c>
      <c r="I329" s="214" t="s">
        <v>217</v>
      </c>
    </row>
    <row r="330" spans="1:9" x14ac:dyDescent="0.25">
      <c r="A330" s="252"/>
      <c r="B330" s="217" t="s">
        <v>2216</v>
      </c>
      <c r="C330" s="363" t="s">
        <v>3405</v>
      </c>
      <c r="D330" s="214" t="s">
        <v>3504</v>
      </c>
      <c r="E330" s="235">
        <v>8219.7199999999993</v>
      </c>
      <c r="F330" s="55" t="s">
        <v>3505</v>
      </c>
      <c r="G330" s="44">
        <v>8219.7199999999993</v>
      </c>
      <c r="H330" s="243">
        <f t="shared" si="6"/>
        <v>0</v>
      </c>
      <c r="I330" s="214" t="s">
        <v>217</v>
      </c>
    </row>
    <row r="331" spans="1:9" x14ac:dyDescent="0.25">
      <c r="A331" s="252"/>
      <c r="B331" s="217" t="s">
        <v>2217</v>
      </c>
      <c r="C331" s="363" t="s">
        <v>3405</v>
      </c>
      <c r="D331" s="214" t="s">
        <v>200</v>
      </c>
      <c r="E331" s="235">
        <v>17790.349999999999</v>
      </c>
      <c r="F331" s="38" t="s">
        <v>3750</v>
      </c>
      <c r="G331" s="44">
        <v>17790.349999999999</v>
      </c>
      <c r="H331" s="243">
        <f t="shared" si="6"/>
        <v>0</v>
      </c>
      <c r="I331" s="214"/>
    </row>
    <row r="332" spans="1:9" x14ac:dyDescent="0.25">
      <c r="A332" s="216"/>
      <c r="B332" s="217" t="s">
        <v>2218</v>
      </c>
      <c r="C332" s="363" t="s">
        <v>3405</v>
      </c>
      <c r="D332" s="214" t="s">
        <v>168</v>
      </c>
      <c r="E332" s="235">
        <v>24363.599999999999</v>
      </c>
      <c r="F332" s="35">
        <v>41799</v>
      </c>
      <c r="G332" s="44">
        <v>24363.599999999999</v>
      </c>
      <c r="H332" s="243">
        <f t="shared" si="6"/>
        <v>0</v>
      </c>
      <c r="I332" s="214" t="s">
        <v>162</v>
      </c>
    </row>
    <row r="333" spans="1:9" x14ac:dyDescent="0.25">
      <c r="A333" s="251"/>
      <c r="B333" s="217" t="s">
        <v>2219</v>
      </c>
      <c r="C333" s="363" t="s">
        <v>3405</v>
      </c>
      <c r="D333" s="214" t="s">
        <v>269</v>
      </c>
      <c r="E333" s="235">
        <v>10747.4</v>
      </c>
      <c r="F333" s="35">
        <v>41799</v>
      </c>
      <c r="G333" s="44">
        <v>10747.4</v>
      </c>
      <c r="H333" s="243">
        <f t="shared" si="6"/>
        <v>0</v>
      </c>
      <c r="I333" s="214" t="s">
        <v>162</v>
      </c>
    </row>
    <row r="334" spans="1:9" x14ac:dyDescent="0.25">
      <c r="A334" s="216"/>
      <c r="B334" s="217" t="s">
        <v>2220</v>
      </c>
      <c r="C334" s="363" t="s">
        <v>3405</v>
      </c>
      <c r="D334" s="214" t="s">
        <v>169</v>
      </c>
      <c r="E334" s="235">
        <v>16070.5</v>
      </c>
      <c r="F334" s="35">
        <v>41799</v>
      </c>
      <c r="G334" s="44">
        <v>16070.5</v>
      </c>
      <c r="H334" s="243">
        <f t="shared" si="6"/>
        <v>0</v>
      </c>
      <c r="I334" s="214" t="s">
        <v>162</v>
      </c>
    </row>
    <row r="335" spans="1:9" x14ac:dyDescent="0.25">
      <c r="A335" s="216"/>
      <c r="B335" s="217" t="s">
        <v>2221</v>
      </c>
      <c r="C335" s="363" t="s">
        <v>3405</v>
      </c>
      <c r="D335" s="214" t="s">
        <v>250</v>
      </c>
      <c r="E335" s="235">
        <v>4700</v>
      </c>
      <c r="F335" s="35">
        <v>41799</v>
      </c>
      <c r="G335" s="44">
        <v>4700</v>
      </c>
      <c r="H335" s="243">
        <f t="shared" si="6"/>
        <v>0</v>
      </c>
      <c r="I335" s="214" t="s">
        <v>162</v>
      </c>
    </row>
    <row r="336" spans="1:9" x14ac:dyDescent="0.25">
      <c r="A336" s="254"/>
      <c r="B336" s="217" t="s">
        <v>2222</v>
      </c>
      <c r="C336" s="363" t="s">
        <v>3405</v>
      </c>
      <c r="D336" s="214" t="s">
        <v>358</v>
      </c>
      <c r="E336" s="235">
        <v>54447.7</v>
      </c>
      <c r="F336" s="35">
        <v>41801</v>
      </c>
      <c r="G336" s="44">
        <v>54447.7</v>
      </c>
      <c r="H336" s="243">
        <f t="shared" si="6"/>
        <v>0</v>
      </c>
      <c r="I336" s="214" t="s">
        <v>162</v>
      </c>
    </row>
    <row r="337" spans="1:9" x14ac:dyDescent="0.25">
      <c r="A337" s="254"/>
      <c r="B337" s="217" t="s">
        <v>2225</v>
      </c>
      <c r="C337" s="363" t="s">
        <v>3405</v>
      </c>
      <c r="D337" s="214" t="s">
        <v>358</v>
      </c>
      <c r="E337" s="235">
        <v>6014.5</v>
      </c>
      <c r="F337" s="35">
        <v>41801</v>
      </c>
      <c r="G337" s="44">
        <v>6014.5</v>
      </c>
      <c r="H337" s="243">
        <f t="shared" si="6"/>
        <v>0</v>
      </c>
      <c r="I337" s="214" t="s">
        <v>162</v>
      </c>
    </row>
    <row r="338" spans="1:9" x14ac:dyDescent="0.25">
      <c r="A338" s="254"/>
      <c r="B338" s="217" t="s">
        <v>2227</v>
      </c>
      <c r="C338" s="363" t="s">
        <v>3405</v>
      </c>
      <c r="D338" s="214" t="s">
        <v>564</v>
      </c>
      <c r="E338" s="235">
        <v>4394</v>
      </c>
      <c r="F338" s="35">
        <v>41799</v>
      </c>
      <c r="G338" s="44">
        <v>4394</v>
      </c>
      <c r="H338" s="243">
        <f t="shared" si="6"/>
        <v>0</v>
      </c>
      <c r="I338" s="214" t="s">
        <v>162</v>
      </c>
    </row>
    <row r="339" spans="1:9" x14ac:dyDescent="0.25">
      <c r="A339" s="216"/>
      <c r="B339" s="217" t="s">
        <v>2228</v>
      </c>
      <c r="C339" s="363" t="s">
        <v>3405</v>
      </c>
      <c r="D339" s="214" t="s">
        <v>3506</v>
      </c>
      <c r="E339" s="235">
        <v>12916</v>
      </c>
      <c r="F339" s="35">
        <v>41799</v>
      </c>
      <c r="G339" s="56">
        <v>12916</v>
      </c>
      <c r="H339" s="243">
        <f t="shared" si="6"/>
        <v>0</v>
      </c>
      <c r="I339" s="214" t="s">
        <v>162</v>
      </c>
    </row>
    <row r="340" spans="1:9" x14ac:dyDescent="0.25">
      <c r="A340" s="216"/>
      <c r="B340" s="217" t="s">
        <v>2230</v>
      </c>
      <c r="C340" s="363" t="s">
        <v>3405</v>
      </c>
      <c r="D340" s="214" t="s">
        <v>163</v>
      </c>
      <c r="E340" s="235">
        <v>1987</v>
      </c>
      <c r="F340" s="35">
        <v>41799</v>
      </c>
      <c r="G340" s="56">
        <v>1987</v>
      </c>
      <c r="H340" s="243">
        <f t="shared" si="6"/>
        <v>0</v>
      </c>
      <c r="I340" s="214" t="s">
        <v>162</v>
      </c>
    </row>
    <row r="341" spans="1:9" x14ac:dyDescent="0.25">
      <c r="A341" s="216"/>
      <c r="B341" s="217" t="s">
        <v>2231</v>
      </c>
      <c r="C341" s="363" t="s">
        <v>3405</v>
      </c>
      <c r="D341" s="214" t="s">
        <v>168</v>
      </c>
      <c r="E341" s="235">
        <v>6078</v>
      </c>
      <c r="F341" s="35">
        <v>41799</v>
      </c>
      <c r="G341" s="56">
        <v>6078</v>
      </c>
      <c r="H341" s="243">
        <f t="shared" si="6"/>
        <v>0</v>
      </c>
      <c r="I341" s="214" t="s">
        <v>162</v>
      </c>
    </row>
    <row r="342" spans="1:9" x14ac:dyDescent="0.25">
      <c r="A342" s="216"/>
      <c r="B342" s="217" t="s">
        <v>2232</v>
      </c>
      <c r="C342" s="363" t="s">
        <v>3405</v>
      </c>
      <c r="D342" s="214" t="s">
        <v>175</v>
      </c>
      <c r="E342" s="235">
        <v>5324.85</v>
      </c>
      <c r="F342" s="38" t="s">
        <v>3507</v>
      </c>
      <c r="G342" s="44">
        <v>5324.85</v>
      </c>
      <c r="H342" s="243">
        <f t="shared" si="6"/>
        <v>0</v>
      </c>
      <c r="I342" s="214" t="s">
        <v>162</v>
      </c>
    </row>
    <row r="343" spans="1:9" x14ac:dyDescent="0.25">
      <c r="A343" s="216"/>
      <c r="B343" s="217" t="s">
        <v>2233</v>
      </c>
      <c r="C343" s="363" t="s">
        <v>3405</v>
      </c>
      <c r="D343" s="214" t="s">
        <v>160</v>
      </c>
      <c r="E343" s="235">
        <v>81044</v>
      </c>
      <c r="F343" s="340" t="s">
        <v>3508</v>
      </c>
      <c r="G343" s="44">
        <v>81044</v>
      </c>
      <c r="H343" s="243">
        <f t="shared" si="6"/>
        <v>0</v>
      </c>
      <c r="I343" s="214" t="s">
        <v>162</v>
      </c>
    </row>
    <row r="344" spans="1:9" x14ac:dyDescent="0.25">
      <c r="A344" s="216"/>
      <c r="B344" s="217" t="s">
        <v>2234</v>
      </c>
      <c r="C344" s="363" t="s">
        <v>3405</v>
      </c>
      <c r="D344" s="214" t="s">
        <v>3121</v>
      </c>
      <c r="E344" s="235">
        <v>16126.2</v>
      </c>
      <c r="F344" s="35">
        <v>41796</v>
      </c>
      <c r="G344" s="44">
        <v>16126.2</v>
      </c>
      <c r="H344" s="243">
        <f t="shared" si="6"/>
        <v>0</v>
      </c>
      <c r="I344" s="214" t="s">
        <v>12</v>
      </c>
    </row>
    <row r="345" spans="1:9" x14ac:dyDescent="0.25">
      <c r="A345" s="216"/>
      <c r="B345" s="217" t="s">
        <v>2235</v>
      </c>
      <c r="C345" s="363" t="s">
        <v>3405</v>
      </c>
      <c r="D345" s="214" t="s">
        <v>180</v>
      </c>
      <c r="E345" s="235">
        <v>11590.2</v>
      </c>
      <c r="F345" s="35">
        <v>41796</v>
      </c>
      <c r="G345" s="44">
        <v>11590.2</v>
      </c>
      <c r="H345" s="243">
        <f t="shared" si="6"/>
        <v>0</v>
      </c>
      <c r="I345" s="214" t="s">
        <v>12</v>
      </c>
    </row>
    <row r="346" spans="1:9" x14ac:dyDescent="0.25">
      <c r="A346" s="216"/>
      <c r="B346" s="217" t="s">
        <v>2236</v>
      </c>
      <c r="C346" s="363" t="s">
        <v>3405</v>
      </c>
      <c r="D346" s="214" t="s">
        <v>62</v>
      </c>
      <c r="E346" s="235">
        <v>9889.6</v>
      </c>
      <c r="F346" s="35">
        <v>41798</v>
      </c>
      <c r="G346" s="44">
        <v>9889.6</v>
      </c>
      <c r="H346" s="243">
        <f t="shared" si="6"/>
        <v>0</v>
      </c>
      <c r="I346" s="214" t="s">
        <v>12</v>
      </c>
    </row>
    <row r="347" spans="1:9" x14ac:dyDescent="0.25">
      <c r="A347" s="216"/>
      <c r="B347" s="217" t="s">
        <v>2237</v>
      </c>
      <c r="C347" s="363" t="s">
        <v>3405</v>
      </c>
      <c r="D347" s="214" t="s">
        <v>160</v>
      </c>
      <c r="E347" s="235">
        <v>79915.53</v>
      </c>
      <c r="F347" s="38" t="s">
        <v>3509</v>
      </c>
      <c r="G347" s="44">
        <v>79915.53</v>
      </c>
      <c r="H347" s="243">
        <f t="shared" si="6"/>
        <v>0</v>
      </c>
      <c r="I347" s="214" t="s">
        <v>162</v>
      </c>
    </row>
    <row r="348" spans="1:9" x14ac:dyDescent="0.25">
      <c r="A348" s="216"/>
      <c r="B348" s="217" t="s">
        <v>2238</v>
      </c>
      <c r="C348" s="363" t="s">
        <v>3405</v>
      </c>
      <c r="D348" s="214" t="s">
        <v>83</v>
      </c>
      <c r="E348" s="235">
        <v>7476</v>
      </c>
      <c r="F348" s="35">
        <v>41795</v>
      </c>
      <c r="G348" s="44">
        <v>7476</v>
      </c>
      <c r="H348" s="243">
        <f t="shared" si="6"/>
        <v>0</v>
      </c>
      <c r="I348" s="214"/>
    </row>
    <row r="349" spans="1:9" x14ac:dyDescent="0.25">
      <c r="A349" s="216"/>
      <c r="B349" s="217" t="s">
        <v>2239</v>
      </c>
      <c r="C349" s="363" t="s">
        <v>3405</v>
      </c>
      <c r="D349" s="214" t="s">
        <v>3318</v>
      </c>
      <c r="E349" s="235">
        <v>7815</v>
      </c>
      <c r="F349" s="35">
        <v>41796</v>
      </c>
      <c r="G349" s="44">
        <v>7815</v>
      </c>
      <c r="H349" s="243">
        <f t="shared" si="6"/>
        <v>0</v>
      </c>
      <c r="I349" s="214" t="s">
        <v>12</v>
      </c>
    </row>
    <row r="350" spans="1:9" x14ac:dyDescent="0.25">
      <c r="A350" s="216"/>
      <c r="B350" s="217" t="s">
        <v>2240</v>
      </c>
      <c r="C350" s="363" t="s">
        <v>3405</v>
      </c>
      <c r="D350" s="214" t="s">
        <v>3510</v>
      </c>
      <c r="E350" s="235">
        <v>49998</v>
      </c>
      <c r="F350" s="35">
        <v>41795</v>
      </c>
      <c r="G350" s="44">
        <v>49998</v>
      </c>
      <c r="H350" s="243">
        <f t="shared" si="6"/>
        <v>0</v>
      </c>
      <c r="I350" s="214"/>
    </row>
    <row r="351" spans="1:9" x14ac:dyDescent="0.25">
      <c r="A351" s="216"/>
      <c r="B351" s="217" t="s">
        <v>2242</v>
      </c>
      <c r="C351" s="363" t="s">
        <v>3405</v>
      </c>
      <c r="D351" s="214" t="s">
        <v>68</v>
      </c>
      <c r="E351" s="235">
        <v>2475</v>
      </c>
      <c r="F351" s="35">
        <v>41796</v>
      </c>
      <c r="G351" s="44">
        <v>2475</v>
      </c>
      <c r="H351" s="243">
        <f t="shared" si="6"/>
        <v>0</v>
      </c>
      <c r="I351" s="214" t="s">
        <v>65</v>
      </c>
    </row>
    <row r="352" spans="1:9" x14ac:dyDescent="0.25">
      <c r="A352" s="216"/>
      <c r="B352" s="217" t="s">
        <v>2243</v>
      </c>
      <c r="C352" s="363" t="s">
        <v>3405</v>
      </c>
      <c r="D352" s="214" t="s">
        <v>28</v>
      </c>
      <c r="E352" s="235">
        <v>16399</v>
      </c>
      <c r="F352" s="47" t="s">
        <v>3511</v>
      </c>
      <c r="G352" s="44">
        <v>16399</v>
      </c>
      <c r="H352" s="243">
        <f t="shared" si="6"/>
        <v>0</v>
      </c>
      <c r="I352" s="214"/>
    </row>
    <row r="353" spans="1:9" x14ac:dyDescent="0.25">
      <c r="A353" s="216"/>
      <c r="B353" s="217" t="s">
        <v>2244</v>
      </c>
      <c r="C353" s="363" t="s">
        <v>3405</v>
      </c>
      <c r="D353" s="214" t="s">
        <v>11</v>
      </c>
      <c r="E353" s="235">
        <v>29569</v>
      </c>
      <c r="F353" s="38">
        <v>41829</v>
      </c>
      <c r="G353" s="245">
        <v>29569</v>
      </c>
      <c r="H353" s="243">
        <f t="shared" si="6"/>
        <v>0</v>
      </c>
      <c r="I353" s="214" t="s">
        <v>65</v>
      </c>
    </row>
    <row r="354" spans="1:9" x14ac:dyDescent="0.25">
      <c r="A354" s="216"/>
      <c r="B354" s="217" t="s">
        <v>2245</v>
      </c>
      <c r="C354" s="363" t="s">
        <v>3405</v>
      </c>
      <c r="D354" s="214" t="s">
        <v>312</v>
      </c>
      <c r="E354" s="235">
        <v>845</v>
      </c>
      <c r="F354" s="35">
        <v>41796</v>
      </c>
      <c r="G354" s="44">
        <v>845</v>
      </c>
      <c r="H354" s="243">
        <f t="shared" si="6"/>
        <v>0</v>
      </c>
      <c r="I354" s="214" t="s">
        <v>21</v>
      </c>
    </row>
    <row r="355" spans="1:9" x14ac:dyDescent="0.25">
      <c r="A355" s="216"/>
      <c r="B355" s="217" t="s">
        <v>2246</v>
      </c>
      <c r="C355" s="363" t="s">
        <v>3405</v>
      </c>
      <c r="D355" s="214" t="s">
        <v>169</v>
      </c>
      <c r="E355" s="235">
        <v>3323</v>
      </c>
      <c r="F355" s="35">
        <v>41799</v>
      </c>
      <c r="G355" s="44">
        <v>3323</v>
      </c>
      <c r="H355" s="243">
        <f t="shared" si="6"/>
        <v>0</v>
      </c>
      <c r="I355" s="214" t="s">
        <v>3134</v>
      </c>
    </row>
    <row r="356" spans="1:9" x14ac:dyDescent="0.25">
      <c r="A356" s="216"/>
      <c r="B356" s="217" t="s">
        <v>2247</v>
      </c>
      <c r="C356" s="363" t="s">
        <v>3405</v>
      </c>
      <c r="D356" s="214" t="s">
        <v>152</v>
      </c>
      <c r="E356" s="235">
        <v>7555</v>
      </c>
      <c r="F356" s="35">
        <v>41795</v>
      </c>
      <c r="G356" s="44">
        <v>7555</v>
      </c>
      <c r="H356" s="243">
        <f t="shared" si="6"/>
        <v>0</v>
      </c>
      <c r="I356" s="214"/>
    </row>
    <row r="357" spans="1:9" x14ac:dyDescent="0.25">
      <c r="A357" s="216">
        <v>41796</v>
      </c>
      <c r="B357" s="217" t="s">
        <v>2248</v>
      </c>
      <c r="C357" s="363" t="s">
        <v>3405</v>
      </c>
      <c r="D357" s="214" t="s">
        <v>14</v>
      </c>
      <c r="E357" s="235">
        <v>11472.4</v>
      </c>
      <c r="F357" s="35">
        <v>41796</v>
      </c>
      <c r="G357" s="44">
        <v>11472.4</v>
      </c>
      <c r="H357" s="243">
        <f t="shared" si="6"/>
        <v>0</v>
      </c>
      <c r="I357" s="214" t="s">
        <v>21</v>
      </c>
    </row>
    <row r="358" spans="1:9" x14ac:dyDescent="0.25">
      <c r="A358" s="216"/>
      <c r="B358" s="217" t="s">
        <v>2249</v>
      </c>
      <c r="C358" s="363" t="s">
        <v>3405</v>
      </c>
      <c r="D358" s="214" t="s">
        <v>312</v>
      </c>
      <c r="E358" s="235">
        <v>506.4</v>
      </c>
      <c r="F358" s="35">
        <v>41796</v>
      </c>
      <c r="G358" s="44">
        <v>506.4</v>
      </c>
      <c r="H358" s="243">
        <f t="shared" si="6"/>
        <v>0</v>
      </c>
      <c r="I358" s="58" t="s">
        <v>21</v>
      </c>
    </row>
    <row r="359" spans="1:9" x14ac:dyDescent="0.25">
      <c r="A359" s="216"/>
      <c r="B359" s="217" t="s">
        <v>2250</v>
      </c>
      <c r="C359" s="363" t="s">
        <v>3405</v>
      </c>
      <c r="D359" s="214" t="s">
        <v>16</v>
      </c>
      <c r="E359" s="235">
        <v>206806.5</v>
      </c>
      <c r="F359" s="35">
        <v>41816</v>
      </c>
      <c r="G359" s="44">
        <v>206806.5</v>
      </c>
      <c r="H359" s="243">
        <f t="shared" si="6"/>
        <v>0</v>
      </c>
      <c r="I359" s="214" t="s">
        <v>27</v>
      </c>
    </row>
    <row r="360" spans="1:9" x14ac:dyDescent="0.25">
      <c r="A360" s="216"/>
      <c r="B360" s="217" t="s">
        <v>2251</v>
      </c>
      <c r="C360" s="363" t="s">
        <v>3405</v>
      </c>
      <c r="D360" s="214" t="s">
        <v>544</v>
      </c>
      <c r="E360" s="235">
        <v>3777.2</v>
      </c>
      <c r="F360" s="35">
        <v>41796</v>
      </c>
      <c r="G360" s="44">
        <v>3777.2</v>
      </c>
      <c r="H360" s="243">
        <f t="shared" si="6"/>
        <v>0</v>
      </c>
      <c r="I360" s="214"/>
    </row>
    <row r="361" spans="1:9" x14ac:dyDescent="0.25">
      <c r="A361" s="216"/>
      <c r="B361" s="217" t="s">
        <v>2252</v>
      </c>
      <c r="C361" s="363" t="s">
        <v>3405</v>
      </c>
      <c r="D361" s="214" t="s">
        <v>8</v>
      </c>
      <c r="E361" s="235">
        <v>987.5</v>
      </c>
      <c r="F361" s="35">
        <v>41796</v>
      </c>
      <c r="G361" s="44">
        <v>987.5</v>
      </c>
      <c r="H361" s="243">
        <f t="shared" si="6"/>
        <v>0</v>
      </c>
      <c r="I361" s="58"/>
    </row>
    <row r="362" spans="1:9" x14ac:dyDescent="0.25">
      <c r="A362" s="216"/>
      <c r="B362" s="217" t="s">
        <v>2253</v>
      </c>
      <c r="C362" s="363" t="s">
        <v>3405</v>
      </c>
      <c r="D362" s="214" t="s">
        <v>116</v>
      </c>
      <c r="E362" s="235">
        <v>3177</v>
      </c>
      <c r="F362" s="35">
        <v>41796</v>
      </c>
      <c r="G362" s="44">
        <v>3177</v>
      </c>
      <c r="H362" s="243">
        <f t="shared" si="6"/>
        <v>0</v>
      </c>
      <c r="I362" s="214"/>
    </row>
    <row r="363" spans="1:9" x14ac:dyDescent="0.25">
      <c r="A363" s="216"/>
      <c r="B363" s="217" t="s">
        <v>2254</v>
      </c>
      <c r="C363" s="363" t="s">
        <v>3405</v>
      </c>
      <c r="D363" s="214" t="s">
        <v>544</v>
      </c>
      <c r="E363" s="235">
        <v>17030.400000000001</v>
      </c>
      <c r="F363" s="35">
        <v>41796</v>
      </c>
      <c r="G363" s="44">
        <v>17030.400000000001</v>
      </c>
      <c r="H363" s="243">
        <f t="shared" si="6"/>
        <v>0</v>
      </c>
      <c r="I363" s="214"/>
    </row>
    <row r="364" spans="1:9" x14ac:dyDescent="0.25">
      <c r="A364" s="216"/>
      <c r="B364" s="217" t="s">
        <v>2255</v>
      </c>
      <c r="C364" s="363" t="s">
        <v>3405</v>
      </c>
      <c r="D364" s="214" t="s">
        <v>14</v>
      </c>
      <c r="E364" s="235">
        <v>2880</v>
      </c>
      <c r="F364" s="35">
        <v>41796</v>
      </c>
      <c r="G364" s="44">
        <v>2880</v>
      </c>
      <c r="H364" s="243">
        <f t="shared" si="6"/>
        <v>0</v>
      </c>
      <c r="I364" s="214" t="s">
        <v>30</v>
      </c>
    </row>
    <row r="365" spans="1:9" x14ac:dyDescent="0.25">
      <c r="A365" s="216"/>
      <c r="B365" s="217" t="s">
        <v>2257</v>
      </c>
      <c r="C365" s="363" t="s">
        <v>3405</v>
      </c>
      <c r="D365" s="214" t="s">
        <v>8</v>
      </c>
      <c r="E365" s="235">
        <v>814.6</v>
      </c>
      <c r="F365" s="35">
        <v>41796</v>
      </c>
      <c r="G365" s="44">
        <v>814.6</v>
      </c>
      <c r="H365" s="243">
        <f t="shared" si="6"/>
        <v>0</v>
      </c>
      <c r="I365" s="214"/>
    </row>
    <row r="366" spans="1:9" x14ac:dyDescent="0.25">
      <c r="A366" s="216"/>
      <c r="B366" s="217" t="s">
        <v>2258</v>
      </c>
      <c r="C366" s="363" t="s">
        <v>3405</v>
      </c>
      <c r="D366" s="214" t="s">
        <v>1782</v>
      </c>
      <c r="E366" s="235">
        <v>1175</v>
      </c>
      <c r="F366" s="35">
        <v>41797</v>
      </c>
      <c r="G366" s="44">
        <v>1175</v>
      </c>
      <c r="H366" s="243">
        <f t="shared" si="6"/>
        <v>0</v>
      </c>
      <c r="I366" s="214" t="s">
        <v>30</v>
      </c>
    </row>
    <row r="367" spans="1:9" x14ac:dyDescent="0.25">
      <c r="A367" s="216"/>
      <c r="B367" s="217" t="s">
        <v>2259</v>
      </c>
      <c r="C367" s="363" t="s">
        <v>3405</v>
      </c>
      <c r="D367" s="214" t="s">
        <v>2717</v>
      </c>
      <c r="E367" s="235">
        <v>3672.55</v>
      </c>
      <c r="F367" s="35">
        <v>41797</v>
      </c>
      <c r="G367" s="44">
        <v>3672.55</v>
      </c>
      <c r="H367" s="243">
        <f t="shared" si="6"/>
        <v>0</v>
      </c>
      <c r="I367" s="214" t="s">
        <v>30</v>
      </c>
    </row>
    <row r="368" spans="1:9" x14ac:dyDescent="0.25">
      <c r="A368" s="216"/>
      <c r="B368" s="217" t="s">
        <v>2261</v>
      </c>
      <c r="C368" s="363" t="s">
        <v>3405</v>
      </c>
      <c r="D368" s="214" t="s">
        <v>2413</v>
      </c>
      <c r="E368" s="235">
        <v>2270</v>
      </c>
      <c r="F368" s="35">
        <v>41797</v>
      </c>
      <c r="G368" s="44">
        <v>2270</v>
      </c>
      <c r="H368" s="243">
        <f t="shared" si="6"/>
        <v>0</v>
      </c>
      <c r="I368" s="214" t="s">
        <v>30</v>
      </c>
    </row>
    <row r="369" spans="1:9" x14ac:dyDescent="0.25">
      <c r="A369" s="216"/>
      <c r="B369" s="217" t="s">
        <v>2262</v>
      </c>
      <c r="C369" s="363" t="s">
        <v>3405</v>
      </c>
      <c r="D369" s="214" t="s">
        <v>2523</v>
      </c>
      <c r="E369" s="235">
        <v>2329.3200000000002</v>
      </c>
      <c r="F369" s="35">
        <v>41796</v>
      </c>
      <c r="G369" s="44">
        <v>2329.3200000000002</v>
      </c>
      <c r="H369" s="243">
        <f t="shared" si="6"/>
        <v>0</v>
      </c>
      <c r="I369" s="214"/>
    </row>
    <row r="370" spans="1:9" x14ac:dyDescent="0.25">
      <c r="A370" s="216"/>
      <c r="B370" s="217" t="s">
        <v>2263</v>
      </c>
      <c r="C370" s="363" t="s">
        <v>3405</v>
      </c>
      <c r="D370" s="214" t="s">
        <v>55</v>
      </c>
      <c r="E370" s="235">
        <v>8849</v>
      </c>
      <c r="F370" s="35">
        <v>41796</v>
      </c>
      <c r="G370" s="44">
        <v>8849</v>
      </c>
      <c r="H370" s="243">
        <f t="shared" si="6"/>
        <v>0</v>
      </c>
      <c r="I370" s="214"/>
    </row>
    <row r="371" spans="1:9" x14ac:dyDescent="0.25">
      <c r="A371" s="216"/>
      <c r="B371" s="217" t="s">
        <v>2265</v>
      </c>
      <c r="C371" s="363" t="s">
        <v>3405</v>
      </c>
      <c r="D371" s="214" t="s">
        <v>55</v>
      </c>
      <c r="E371" s="235">
        <v>68</v>
      </c>
      <c r="F371" s="35">
        <v>41796</v>
      </c>
      <c r="G371" s="44">
        <v>68</v>
      </c>
      <c r="H371" s="243">
        <f t="shared" si="6"/>
        <v>0</v>
      </c>
      <c r="I371" s="214"/>
    </row>
    <row r="372" spans="1:9" x14ac:dyDescent="0.25">
      <c r="A372" s="216"/>
      <c r="B372" s="217" t="s">
        <v>2266</v>
      </c>
      <c r="C372" s="363" t="s">
        <v>3405</v>
      </c>
      <c r="D372" s="214" t="s">
        <v>3512</v>
      </c>
      <c r="E372" s="235">
        <v>1954.4</v>
      </c>
      <c r="F372" s="35">
        <v>41797</v>
      </c>
      <c r="G372" s="44">
        <v>1954.4</v>
      </c>
      <c r="H372" s="243">
        <f t="shared" si="6"/>
        <v>0</v>
      </c>
      <c r="I372" s="214" t="s">
        <v>30</v>
      </c>
    </row>
    <row r="373" spans="1:9" x14ac:dyDescent="0.25">
      <c r="A373" s="216"/>
      <c r="B373" s="217" t="s">
        <v>2267</v>
      </c>
      <c r="C373" s="363" t="s">
        <v>3405</v>
      </c>
      <c r="D373" s="214" t="s">
        <v>35</v>
      </c>
      <c r="E373" s="235">
        <v>4121</v>
      </c>
      <c r="F373" s="35">
        <v>41797</v>
      </c>
      <c r="G373" s="44">
        <v>4121</v>
      </c>
      <c r="H373" s="243">
        <f t="shared" si="6"/>
        <v>0</v>
      </c>
      <c r="I373" s="214" t="s">
        <v>30</v>
      </c>
    </row>
    <row r="374" spans="1:9" x14ac:dyDescent="0.25">
      <c r="A374" s="216"/>
      <c r="B374" s="217" t="s">
        <v>2268</v>
      </c>
      <c r="C374" s="363" t="s">
        <v>3405</v>
      </c>
      <c r="D374" s="214" t="s">
        <v>110</v>
      </c>
      <c r="E374" s="235">
        <v>263</v>
      </c>
      <c r="F374" s="35">
        <v>41803</v>
      </c>
      <c r="G374" s="44">
        <v>263</v>
      </c>
      <c r="H374" s="243">
        <f t="shared" si="6"/>
        <v>0</v>
      </c>
      <c r="I374" s="214" t="s">
        <v>30</v>
      </c>
    </row>
    <row r="375" spans="1:9" x14ac:dyDescent="0.25">
      <c r="A375" s="216"/>
      <c r="B375" s="217" t="s">
        <v>2269</v>
      </c>
      <c r="C375" s="363" t="s">
        <v>3405</v>
      </c>
      <c r="D375" s="214" t="s">
        <v>287</v>
      </c>
      <c r="E375" s="235">
        <v>3941</v>
      </c>
      <c r="F375" s="35">
        <v>41797</v>
      </c>
      <c r="G375" s="44">
        <v>3941</v>
      </c>
      <c r="H375" s="243">
        <f t="shared" si="6"/>
        <v>0</v>
      </c>
      <c r="I375" s="214" t="s">
        <v>30</v>
      </c>
    </row>
    <row r="376" spans="1:9" x14ac:dyDescent="0.25">
      <c r="A376" s="216"/>
      <c r="B376" s="217" t="s">
        <v>2270</v>
      </c>
      <c r="C376" s="363" t="s">
        <v>3405</v>
      </c>
      <c r="D376" s="214" t="s">
        <v>215</v>
      </c>
      <c r="E376" s="235">
        <v>3252.6</v>
      </c>
      <c r="F376" s="35">
        <v>41796</v>
      </c>
      <c r="G376" s="44">
        <v>3252.6</v>
      </c>
      <c r="H376" s="243">
        <f t="shared" si="6"/>
        <v>0</v>
      </c>
      <c r="I376" s="214"/>
    </row>
    <row r="377" spans="1:9" x14ac:dyDescent="0.25">
      <c r="A377" s="216"/>
      <c r="B377" s="217" t="s">
        <v>2271</v>
      </c>
      <c r="C377" s="363" t="s">
        <v>3405</v>
      </c>
      <c r="D377" s="214" t="s">
        <v>54</v>
      </c>
      <c r="E377" s="235">
        <v>13066.2</v>
      </c>
      <c r="F377" s="35">
        <v>41797</v>
      </c>
      <c r="G377" s="44">
        <v>13066.2</v>
      </c>
      <c r="H377" s="243">
        <f t="shared" si="6"/>
        <v>0</v>
      </c>
      <c r="I377" s="214" t="s">
        <v>30</v>
      </c>
    </row>
    <row r="378" spans="1:9" x14ac:dyDescent="0.25">
      <c r="A378" s="216"/>
      <c r="B378" s="217" t="s">
        <v>2272</v>
      </c>
      <c r="C378" s="363" t="s">
        <v>3405</v>
      </c>
      <c r="D378" s="214" t="s">
        <v>260</v>
      </c>
      <c r="E378" s="235">
        <v>2432</v>
      </c>
      <c r="F378" s="35">
        <v>41796</v>
      </c>
      <c r="G378" s="44">
        <v>2432</v>
      </c>
      <c r="H378" s="243">
        <f t="shared" si="6"/>
        <v>0</v>
      </c>
      <c r="I378" s="214" t="s">
        <v>12</v>
      </c>
    </row>
    <row r="379" spans="1:9" x14ac:dyDescent="0.25">
      <c r="A379" s="216"/>
      <c r="B379" s="217" t="s">
        <v>2273</v>
      </c>
      <c r="C379" s="363" t="s">
        <v>3405</v>
      </c>
      <c r="D379" s="214" t="s">
        <v>32</v>
      </c>
      <c r="E379" s="235">
        <v>7256.6</v>
      </c>
      <c r="F379" s="35">
        <v>41797</v>
      </c>
      <c r="G379" s="44">
        <v>7256.6</v>
      </c>
      <c r="H379" s="243">
        <f t="shared" si="6"/>
        <v>0</v>
      </c>
      <c r="I379" s="214" t="s">
        <v>30</v>
      </c>
    </row>
    <row r="380" spans="1:9" x14ac:dyDescent="0.25">
      <c r="A380" s="216"/>
      <c r="B380" s="217" t="s">
        <v>2275</v>
      </c>
      <c r="C380" s="363" t="s">
        <v>3405</v>
      </c>
      <c r="D380" s="214" t="s">
        <v>21</v>
      </c>
      <c r="E380" s="235">
        <v>1617.6</v>
      </c>
      <c r="F380" s="35">
        <v>41796</v>
      </c>
      <c r="G380" s="44">
        <v>1617.6</v>
      </c>
      <c r="H380" s="243">
        <f t="shared" si="6"/>
        <v>0</v>
      </c>
      <c r="I380" s="214" t="s">
        <v>12</v>
      </c>
    </row>
    <row r="381" spans="1:9" x14ac:dyDescent="0.25">
      <c r="A381" s="216"/>
      <c r="B381" s="217" t="s">
        <v>2276</v>
      </c>
      <c r="C381" s="363" t="s">
        <v>3405</v>
      </c>
      <c r="D381" s="214" t="s">
        <v>101</v>
      </c>
      <c r="E381" s="235">
        <v>1790.4</v>
      </c>
      <c r="F381" s="35">
        <v>41796</v>
      </c>
      <c r="G381" s="44">
        <v>1790.4</v>
      </c>
      <c r="H381" s="243">
        <f t="shared" si="6"/>
        <v>0</v>
      </c>
      <c r="I381" s="214" t="s">
        <v>12</v>
      </c>
    </row>
    <row r="382" spans="1:9" x14ac:dyDescent="0.25">
      <c r="A382" s="216"/>
      <c r="B382" s="217" t="s">
        <v>2278</v>
      </c>
      <c r="C382" s="363" t="s">
        <v>3405</v>
      </c>
      <c r="D382" s="214" t="s">
        <v>34</v>
      </c>
      <c r="E382" s="235">
        <v>2038.4</v>
      </c>
      <c r="F382" s="35">
        <v>41797</v>
      </c>
      <c r="G382" s="44">
        <v>2038.4</v>
      </c>
      <c r="H382" s="243">
        <f t="shared" si="6"/>
        <v>0</v>
      </c>
      <c r="I382" s="214" t="s">
        <v>30</v>
      </c>
    </row>
    <row r="383" spans="1:9" x14ac:dyDescent="0.25">
      <c r="A383" s="216"/>
      <c r="B383" s="217" t="s">
        <v>2279</v>
      </c>
      <c r="C383" s="363" t="s">
        <v>3405</v>
      </c>
      <c r="D383" s="214" t="s">
        <v>576</v>
      </c>
      <c r="E383" s="235">
        <v>1687.2</v>
      </c>
      <c r="F383" s="35">
        <v>41796</v>
      </c>
      <c r="G383" s="44">
        <v>1687.2</v>
      </c>
      <c r="H383" s="243">
        <f t="shared" si="6"/>
        <v>0</v>
      </c>
      <c r="I383" s="214" t="s">
        <v>12</v>
      </c>
    </row>
    <row r="384" spans="1:9" x14ac:dyDescent="0.25">
      <c r="A384" s="216"/>
      <c r="B384" s="217" t="s">
        <v>2280</v>
      </c>
      <c r="C384" s="363" t="s">
        <v>3405</v>
      </c>
      <c r="D384" s="214" t="s">
        <v>248</v>
      </c>
      <c r="E384" s="235">
        <v>452.5</v>
      </c>
      <c r="F384" s="35">
        <v>41796</v>
      </c>
      <c r="G384" s="44">
        <v>452.5</v>
      </c>
      <c r="H384" s="243">
        <f t="shared" si="6"/>
        <v>0</v>
      </c>
      <c r="I384" s="214" t="s">
        <v>12</v>
      </c>
    </row>
    <row r="385" spans="1:9" x14ac:dyDescent="0.25">
      <c r="A385" s="216"/>
      <c r="B385" s="217" t="s">
        <v>2281</v>
      </c>
      <c r="C385" s="363" t="s">
        <v>3405</v>
      </c>
      <c r="D385" s="214" t="s">
        <v>47</v>
      </c>
      <c r="E385" s="235">
        <v>3024</v>
      </c>
      <c r="F385" s="35">
        <v>41797</v>
      </c>
      <c r="G385" s="44">
        <v>3024</v>
      </c>
      <c r="H385" s="243">
        <f t="shared" si="6"/>
        <v>0</v>
      </c>
      <c r="I385" s="214" t="s">
        <v>30</v>
      </c>
    </row>
    <row r="386" spans="1:9" x14ac:dyDescent="0.25">
      <c r="A386" s="216"/>
      <c r="B386" s="217" t="s">
        <v>2282</v>
      </c>
      <c r="C386" s="363" t="s">
        <v>3405</v>
      </c>
      <c r="D386" s="214" t="s">
        <v>124</v>
      </c>
      <c r="E386" s="235">
        <v>8855</v>
      </c>
      <c r="F386" s="35">
        <v>41797</v>
      </c>
      <c r="G386" s="44">
        <v>8855</v>
      </c>
      <c r="H386" s="243">
        <f t="shared" si="6"/>
        <v>0</v>
      </c>
      <c r="I386" s="214" t="s">
        <v>30</v>
      </c>
    </row>
    <row r="387" spans="1:9" x14ac:dyDescent="0.25">
      <c r="A387" s="216"/>
      <c r="B387" s="217" t="s">
        <v>2283</v>
      </c>
      <c r="C387" s="363" t="s">
        <v>3405</v>
      </c>
      <c r="D387" s="214" t="s">
        <v>52</v>
      </c>
      <c r="E387" s="235">
        <v>4087</v>
      </c>
      <c r="F387" s="35">
        <v>41796</v>
      </c>
      <c r="G387" s="44">
        <v>4087</v>
      </c>
      <c r="H387" s="243">
        <f t="shared" si="6"/>
        <v>0</v>
      </c>
      <c r="I387" s="214"/>
    </row>
    <row r="388" spans="1:9" x14ac:dyDescent="0.25">
      <c r="A388" s="216"/>
      <c r="B388" s="217" t="s">
        <v>2284</v>
      </c>
      <c r="C388" s="363" t="s">
        <v>3405</v>
      </c>
      <c r="D388" s="214" t="s">
        <v>22</v>
      </c>
      <c r="E388" s="235">
        <v>5057.2</v>
      </c>
      <c r="F388" s="35">
        <v>41796</v>
      </c>
      <c r="G388" s="44">
        <v>5057.2</v>
      </c>
      <c r="H388" s="243">
        <f t="shared" si="6"/>
        <v>0</v>
      </c>
      <c r="I388" s="214"/>
    </row>
    <row r="389" spans="1:9" x14ac:dyDescent="0.25">
      <c r="A389" s="216"/>
      <c r="B389" s="217" t="s">
        <v>2286</v>
      </c>
      <c r="C389" s="363" t="s">
        <v>3405</v>
      </c>
      <c r="D389" s="214" t="s">
        <v>110</v>
      </c>
      <c r="E389" s="235">
        <v>24840</v>
      </c>
      <c r="F389" s="35">
        <v>41803</v>
      </c>
      <c r="G389" s="44">
        <v>24840</v>
      </c>
      <c r="H389" s="243">
        <f t="shared" si="6"/>
        <v>0</v>
      </c>
      <c r="I389" s="214" t="s">
        <v>30</v>
      </c>
    </row>
    <row r="390" spans="1:9" x14ac:dyDescent="0.25">
      <c r="A390" s="216"/>
      <c r="B390" s="217" t="s">
        <v>2287</v>
      </c>
      <c r="C390" s="363" t="s">
        <v>3405</v>
      </c>
      <c r="D390" s="214" t="s">
        <v>108</v>
      </c>
      <c r="E390" s="235">
        <v>9847</v>
      </c>
      <c r="F390" s="35">
        <v>41797</v>
      </c>
      <c r="G390" s="44">
        <v>9847</v>
      </c>
      <c r="H390" s="243">
        <f t="shared" si="6"/>
        <v>0</v>
      </c>
      <c r="I390" s="214" t="s">
        <v>30</v>
      </c>
    </row>
    <row r="391" spans="1:9" x14ac:dyDescent="0.25">
      <c r="A391" s="216"/>
      <c r="B391" s="217" t="s">
        <v>2289</v>
      </c>
      <c r="C391" s="363" t="s">
        <v>3405</v>
      </c>
      <c r="D391" s="214" t="s">
        <v>130</v>
      </c>
      <c r="E391" s="235">
        <v>6164</v>
      </c>
      <c r="F391" s="35">
        <v>41797</v>
      </c>
      <c r="G391" s="44">
        <v>6164</v>
      </c>
      <c r="H391" s="243">
        <f t="shared" ref="H391:H454" si="7">E391-G391</f>
        <v>0</v>
      </c>
      <c r="I391" s="214" t="s">
        <v>21</v>
      </c>
    </row>
    <row r="392" spans="1:9" x14ac:dyDescent="0.25">
      <c r="A392" s="216"/>
      <c r="B392" s="217" t="s">
        <v>2290</v>
      </c>
      <c r="C392" s="363" t="s">
        <v>3405</v>
      </c>
      <c r="D392" s="214" t="s">
        <v>129</v>
      </c>
      <c r="E392" s="235">
        <v>1408</v>
      </c>
      <c r="F392" s="35">
        <v>41796</v>
      </c>
      <c r="G392" s="44">
        <v>1408</v>
      </c>
      <c r="H392" s="243">
        <f t="shared" si="7"/>
        <v>0</v>
      </c>
      <c r="I392" s="214"/>
    </row>
    <row r="393" spans="1:9" x14ac:dyDescent="0.25">
      <c r="A393" s="216"/>
      <c r="B393" s="217" t="s">
        <v>2291</v>
      </c>
      <c r="C393" s="363" t="s">
        <v>3405</v>
      </c>
      <c r="D393" s="214" t="s">
        <v>130</v>
      </c>
      <c r="E393" s="235">
        <v>4658</v>
      </c>
      <c r="F393" s="35">
        <v>41797</v>
      </c>
      <c r="G393" s="44">
        <v>4658</v>
      </c>
      <c r="H393" s="243">
        <f t="shared" si="7"/>
        <v>0</v>
      </c>
      <c r="I393" s="214" t="s">
        <v>21</v>
      </c>
    </row>
    <row r="394" spans="1:9" x14ac:dyDescent="0.25">
      <c r="A394" s="216"/>
      <c r="B394" s="217" t="s">
        <v>2293</v>
      </c>
      <c r="C394" s="363" t="s">
        <v>3405</v>
      </c>
      <c r="D394" s="214" t="s">
        <v>366</v>
      </c>
      <c r="E394" s="235">
        <v>4002</v>
      </c>
      <c r="F394" s="35">
        <v>41796</v>
      </c>
      <c r="G394" s="44">
        <v>4002</v>
      </c>
      <c r="H394" s="243">
        <f t="shared" si="7"/>
        <v>0</v>
      </c>
      <c r="I394" s="214" t="s">
        <v>3172</v>
      </c>
    </row>
    <row r="395" spans="1:9" x14ac:dyDescent="0.25">
      <c r="A395" s="216"/>
      <c r="B395" s="217" t="s">
        <v>2295</v>
      </c>
      <c r="C395" s="363" t="s">
        <v>3405</v>
      </c>
      <c r="D395" s="214" t="s">
        <v>1611</v>
      </c>
      <c r="E395" s="235">
        <v>4725</v>
      </c>
      <c r="F395" s="35">
        <v>41796</v>
      </c>
      <c r="G395" s="44">
        <v>4725</v>
      </c>
      <c r="H395" s="243">
        <f t="shared" si="7"/>
        <v>0</v>
      </c>
      <c r="I395" s="214"/>
    </row>
    <row r="396" spans="1:9" x14ac:dyDescent="0.25">
      <c r="A396" s="211"/>
      <c r="B396" s="217" t="s">
        <v>2296</v>
      </c>
      <c r="C396" s="363" t="s">
        <v>3405</v>
      </c>
      <c r="D396" s="214" t="s">
        <v>106</v>
      </c>
      <c r="E396" s="235">
        <v>13900</v>
      </c>
      <c r="F396" s="35">
        <v>41803</v>
      </c>
      <c r="G396" s="44">
        <v>13900</v>
      </c>
      <c r="H396" s="243">
        <f t="shared" si="7"/>
        <v>0</v>
      </c>
      <c r="I396" s="214" t="s">
        <v>12</v>
      </c>
    </row>
    <row r="397" spans="1:9" x14ac:dyDescent="0.25">
      <c r="A397" s="211"/>
      <c r="B397" s="217" t="s">
        <v>2298</v>
      </c>
      <c r="C397" s="363" t="s">
        <v>3405</v>
      </c>
      <c r="D397" s="214" t="s">
        <v>245</v>
      </c>
      <c r="E397" s="235">
        <v>26666</v>
      </c>
      <c r="F397" s="35">
        <v>41797</v>
      </c>
      <c r="G397" s="44">
        <v>25576.799999999999</v>
      </c>
      <c r="H397" s="243">
        <f t="shared" si="7"/>
        <v>1089.2000000000007</v>
      </c>
      <c r="I397" s="214" t="s">
        <v>27</v>
      </c>
    </row>
    <row r="398" spans="1:9" x14ac:dyDescent="0.25">
      <c r="A398" s="211"/>
      <c r="B398" s="217" t="s">
        <v>2300</v>
      </c>
      <c r="C398" s="363" t="s">
        <v>3405</v>
      </c>
      <c r="D398" s="214" t="s">
        <v>215</v>
      </c>
      <c r="E398" s="235">
        <v>699</v>
      </c>
      <c r="F398" s="35">
        <v>41796</v>
      </c>
      <c r="G398" s="44">
        <v>699</v>
      </c>
      <c r="H398" s="243">
        <f t="shared" si="7"/>
        <v>0</v>
      </c>
      <c r="I398" s="214"/>
    </row>
    <row r="399" spans="1:9" x14ac:dyDescent="0.25">
      <c r="A399" s="216"/>
      <c r="B399" s="217" t="s">
        <v>2301</v>
      </c>
      <c r="C399" s="363" t="s">
        <v>3405</v>
      </c>
      <c r="D399" s="214" t="s">
        <v>51</v>
      </c>
      <c r="E399" s="235">
        <v>2493</v>
      </c>
      <c r="F399" s="35">
        <v>41796</v>
      </c>
      <c r="G399" s="44">
        <v>2493</v>
      </c>
      <c r="H399" s="243">
        <f t="shared" si="7"/>
        <v>0</v>
      </c>
      <c r="I399" s="214" t="s">
        <v>3172</v>
      </c>
    </row>
    <row r="400" spans="1:9" x14ac:dyDescent="0.25">
      <c r="A400" s="216"/>
      <c r="B400" s="217" t="s">
        <v>2302</v>
      </c>
      <c r="C400" s="363" t="s">
        <v>3405</v>
      </c>
      <c r="D400" s="214" t="s">
        <v>149</v>
      </c>
      <c r="E400" s="235">
        <v>12824</v>
      </c>
      <c r="F400" s="35">
        <v>41796</v>
      </c>
      <c r="G400" s="44">
        <v>12824</v>
      </c>
      <c r="H400" s="243">
        <f t="shared" si="7"/>
        <v>0</v>
      </c>
      <c r="I400" s="214"/>
    </row>
    <row r="401" spans="1:9" x14ac:dyDescent="0.25">
      <c r="A401" s="216"/>
      <c r="B401" s="217" t="s">
        <v>2303</v>
      </c>
      <c r="C401" s="363" t="s">
        <v>3405</v>
      </c>
      <c r="D401" s="214" t="s">
        <v>244</v>
      </c>
      <c r="E401" s="235">
        <v>24468</v>
      </c>
      <c r="F401" s="340" t="s">
        <v>3513</v>
      </c>
      <c r="G401" s="44">
        <v>24468</v>
      </c>
      <c r="H401" s="243">
        <f t="shared" si="7"/>
        <v>0</v>
      </c>
      <c r="I401" s="214" t="s">
        <v>27</v>
      </c>
    </row>
    <row r="402" spans="1:9" x14ac:dyDescent="0.25">
      <c r="A402" s="216"/>
      <c r="B402" s="217" t="s">
        <v>2305</v>
      </c>
      <c r="C402" s="363" t="s">
        <v>3405</v>
      </c>
      <c r="D402" s="220" t="s">
        <v>3114</v>
      </c>
      <c r="E402" s="241">
        <v>0</v>
      </c>
      <c r="F402" s="35"/>
      <c r="G402" s="44"/>
      <c r="H402" s="243">
        <f t="shared" si="7"/>
        <v>0</v>
      </c>
      <c r="I402" s="214" t="s">
        <v>3514</v>
      </c>
    </row>
    <row r="403" spans="1:9" x14ac:dyDescent="0.25">
      <c r="A403" s="216"/>
      <c r="B403" s="217" t="s">
        <v>2306</v>
      </c>
      <c r="C403" s="363" t="s">
        <v>3405</v>
      </c>
      <c r="D403" s="214" t="s">
        <v>3515</v>
      </c>
      <c r="E403" s="235">
        <v>3743.4</v>
      </c>
      <c r="F403" s="35">
        <v>41796</v>
      </c>
      <c r="G403" s="44">
        <v>3743.4</v>
      </c>
      <c r="H403" s="243">
        <f t="shared" si="7"/>
        <v>0</v>
      </c>
      <c r="I403" s="214"/>
    </row>
    <row r="404" spans="1:9" x14ac:dyDescent="0.25">
      <c r="A404" s="216"/>
      <c r="B404" s="217" t="s">
        <v>2307</v>
      </c>
      <c r="C404" s="363" t="s">
        <v>3405</v>
      </c>
      <c r="D404" s="214" t="s">
        <v>101</v>
      </c>
      <c r="E404" s="235">
        <v>43310</v>
      </c>
      <c r="F404" s="340" t="s">
        <v>3516</v>
      </c>
      <c r="G404" s="44">
        <v>43310</v>
      </c>
      <c r="H404" s="243">
        <f t="shared" si="7"/>
        <v>0</v>
      </c>
      <c r="I404" s="214" t="s">
        <v>27</v>
      </c>
    </row>
    <row r="405" spans="1:9" x14ac:dyDescent="0.25">
      <c r="A405" s="216"/>
      <c r="B405" s="217" t="s">
        <v>2309</v>
      </c>
      <c r="C405" s="363" t="s">
        <v>3405</v>
      </c>
      <c r="D405" s="214" t="s">
        <v>92</v>
      </c>
      <c r="E405" s="235">
        <v>7865</v>
      </c>
      <c r="F405" s="35">
        <v>41797</v>
      </c>
      <c r="G405" s="44">
        <v>7865</v>
      </c>
      <c r="H405" s="243">
        <f t="shared" si="7"/>
        <v>0</v>
      </c>
      <c r="I405" s="214" t="s">
        <v>27</v>
      </c>
    </row>
    <row r="406" spans="1:9" x14ac:dyDescent="0.25">
      <c r="A406" s="216"/>
      <c r="B406" s="217" t="s">
        <v>2310</v>
      </c>
      <c r="C406" s="363" t="s">
        <v>3405</v>
      </c>
      <c r="D406" s="214" t="s">
        <v>373</v>
      </c>
      <c r="E406" s="235">
        <v>34853.5</v>
      </c>
      <c r="F406" s="35">
        <v>41797</v>
      </c>
      <c r="G406" s="44">
        <v>34853.5</v>
      </c>
      <c r="H406" s="243">
        <f t="shared" si="7"/>
        <v>0</v>
      </c>
      <c r="I406" s="214" t="s">
        <v>217</v>
      </c>
    </row>
    <row r="407" spans="1:9" x14ac:dyDescent="0.25">
      <c r="A407" s="216"/>
      <c r="B407" s="217" t="s">
        <v>2311</v>
      </c>
      <c r="C407" s="363" t="s">
        <v>3405</v>
      </c>
      <c r="D407" s="214" t="s">
        <v>348</v>
      </c>
      <c r="E407" s="235">
        <v>871</v>
      </c>
      <c r="F407" s="35">
        <v>41797</v>
      </c>
      <c r="G407" s="44">
        <v>871</v>
      </c>
      <c r="H407" s="243">
        <f t="shared" si="7"/>
        <v>0</v>
      </c>
      <c r="I407" s="214" t="s">
        <v>217</v>
      </c>
    </row>
    <row r="408" spans="1:9" x14ac:dyDescent="0.25">
      <c r="A408" s="216"/>
      <c r="B408" s="217" t="s">
        <v>2312</v>
      </c>
      <c r="C408" s="363" t="s">
        <v>3405</v>
      </c>
      <c r="D408" s="214" t="s">
        <v>3504</v>
      </c>
      <c r="E408" s="235">
        <v>7883</v>
      </c>
      <c r="F408" s="35">
        <v>41797</v>
      </c>
      <c r="G408" s="44">
        <v>7883</v>
      </c>
      <c r="H408" s="243">
        <f t="shared" si="7"/>
        <v>0</v>
      </c>
      <c r="I408" s="214" t="s">
        <v>217</v>
      </c>
    </row>
    <row r="409" spans="1:9" x14ac:dyDescent="0.25">
      <c r="A409" s="216"/>
      <c r="B409" s="217" t="s">
        <v>2313</v>
      </c>
      <c r="C409" s="363" t="s">
        <v>3405</v>
      </c>
      <c r="D409" s="214" t="s">
        <v>3517</v>
      </c>
      <c r="E409" s="235">
        <v>2349</v>
      </c>
      <c r="F409" s="35">
        <v>41797</v>
      </c>
      <c r="G409" s="44">
        <v>2349</v>
      </c>
      <c r="H409" s="243">
        <f t="shared" si="7"/>
        <v>0</v>
      </c>
      <c r="I409" s="214" t="s">
        <v>217</v>
      </c>
    </row>
    <row r="410" spans="1:9" x14ac:dyDescent="0.25">
      <c r="A410" s="216"/>
      <c r="B410" s="217" t="s">
        <v>2314</v>
      </c>
      <c r="C410" s="363" t="s">
        <v>3405</v>
      </c>
      <c r="D410" s="214" t="s">
        <v>78</v>
      </c>
      <c r="E410" s="235">
        <v>3587</v>
      </c>
      <c r="F410" s="35">
        <v>41797</v>
      </c>
      <c r="G410" s="56">
        <v>3587</v>
      </c>
      <c r="H410" s="243">
        <f t="shared" si="7"/>
        <v>0</v>
      </c>
      <c r="I410" s="214" t="s">
        <v>217</v>
      </c>
    </row>
    <row r="411" spans="1:9" x14ac:dyDescent="0.25">
      <c r="A411" s="216"/>
      <c r="B411" s="217" t="s">
        <v>2316</v>
      </c>
      <c r="C411" s="363" t="s">
        <v>3405</v>
      </c>
      <c r="D411" s="214" t="s">
        <v>80</v>
      </c>
      <c r="E411" s="235">
        <v>2444</v>
      </c>
      <c r="F411" s="35">
        <v>41797</v>
      </c>
      <c r="G411" s="56">
        <v>2444</v>
      </c>
      <c r="H411" s="243">
        <f t="shared" si="7"/>
        <v>0</v>
      </c>
      <c r="I411" s="214" t="s">
        <v>217</v>
      </c>
    </row>
    <row r="412" spans="1:9" x14ac:dyDescent="0.25">
      <c r="A412" s="216"/>
      <c r="B412" s="217" t="s">
        <v>2317</v>
      </c>
      <c r="C412" s="363" t="s">
        <v>3405</v>
      </c>
      <c r="D412" s="214" t="s">
        <v>20</v>
      </c>
      <c r="E412" s="235">
        <v>4477.5</v>
      </c>
      <c r="F412" s="35">
        <v>41797</v>
      </c>
      <c r="G412" s="56">
        <v>4477.5</v>
      </c>
      <c r="H412" s="243">
        <f t="shared" si="7"/>
        <v>0</v>
      </c>
      <c r="I412" s="214" t="s">
        <v>217</v>
      </c>
    </row>
    <row r="413" spans="1:9" x14ac:dyDescent="0.25">
      <c r="A413" s="216"/>
      <c r="B413" s="217" t="s">
        <v>2318</v>
      </c>
      <c r="C413" s="363" t="s">
        <v>3405</v>
      </c>
      <c r="D413" s="214" t="s">
        <v>193</v>
      </c>
      <c r="E413" s="235">
        <v>1993</v>
      </c>
      <c r="F413" s="35">
        <v>41797</v>
      </c>
      <c r="G413" s="56">
        <v>1993</v>
      </c>
      <c r="H413" s="243">
        <f t="shared" si="7"/>
        <v>0</v>
      </c>
      <c r="I413" s="214" t="s">
        <v>217</v>
      </c>
    </row>
    <row r="414" spans="1:9" x14ac:dyDescent="0.25">
      <c r="A414" s="216"/>
      <c r="B414" s="217" t="s">
        <v>2320</v>
      </c>
      <c r="C414" s="363" t="s">
        <v>3405</v>
      </c>
      <c r="D414" s="214" t="s">
        <v>3518</v>
      </c>
      <c r="E414" s="235">
        <v>6165.5</v>
      </c>
      <c r="F414" s="35">
        <v>41797</v>
      </c>
      <c r="G414" s="56">
        <v>6165.5</v>
      </c>
      <c r="H414" s="243">
        <f t="shared" si="7"/>
        <v>0</v>
      </c>
      <c r="I414" s="214" t="s">
        <v>217</v>
      </c>
    </row>
    <row r="415" spans="1:9" x14ac:dyDescent="0.25">
      <c r="A415" s="216"/>
      <c r="B415" s="217" t="s">
        <v>2321</v>
      </c>
      <c r="C415" s="363" t="s">
        <v>3405</v>
      </c>
      <c r="D415" s="214" t="s">
        <v>99</v>
      </c>
      <c r="E415" s="235">
        <v>3056</v>
      </c>
      <c r="F415" s="35">
        <v>41797</v>
      </c>
      <c r="G415" s="56">
        <v>3056</v>
      </c>
      <c r="H415" s="243">
        <f t="shared" si="7"/>
        <v>0</v>
      </c>
      <c r="I415" s="214" t="s">
        <v>217</v>
      </c>
    </row>
    <row r="416" spans="1:9" x14ac:dyDescent="0.25">
      <c r="A416" s="216"/>
      <c r="B416" s="217" t="s">
        <v>2322</v>
      </c>
      <c r="C416" s="363" t="s">
        <v>3405</v>
      </c>
      <c r="D416" s="214" t="s">
        <v>130</v>
      </c>
      <c r="E416" s="235">
        <v>3401</v>
      </c>
      <c r="F416" s="35">
        <v>41797</v>
      </c>
      <c r="G416" s="56">
        <v>3401</v>
      </c>
      <c r="H416" s="243">
        <f t="shared" si="7"/>
        <v>0</v>
      </c>
      <c r="I416" s="214" t="s">
        <v>21</v>
      </c>
    </row>
    <row r="417" spans="1:9" x14ac:dyDescent="0.25">
      <c r="A417" s="216"/>
      <c r="B417" s="217" t="s">
        <v>2323</v>
      </c>
      <c r="C417" s="363" t="s">
        <v>3405</v>
      </c>
      <c r="D417" s="214" t="s">
        <v>292</v>
      </c>
      <c r="E417" s="235">
        <v>2285</v>
      </c>
      <c r="F417" s="35">
        <v>41797</v>
      </c>
      <c r="G417" s="56">
        <v>2285</v>
      </c>
      <c r="H417" s="243">
        <f t="shared" si="7"/>
        <v>0</v>
      </c>
      <c r="I417" s="214" t="s">
        <v>217</v>
      </c>
    </row>
    <row r="418" spans="1:9" x14ac:dyDescent="0.25">
      <c r="A418" s="216"/>
      <c r="B418" s="217" t="s">
        <v>2324</v>
      </c>
      <c r="C418" s="363" t="s">
        <v>3405</v>
      </c>
      <c r="D418" s="214" t="s">
        <v>351</v>
      </c>
      <c r="E418" s="235">
        <v>875</v>
      </c>
      <c r="F418" s="35">
        <v>41797</v>
      </c>
      <c r="G418" s="56">
        <v>875</v>
      </c>
      <c r="H418" s="243">
        <f t="shared" si="7"/>
        <v>0</v>
      </c>
      <c r="I418" s="214" t="s">
        <v>217</v>
      </c>
    </row>
    <row r="419" spans="1:9" x14ac:dyDescent="0.25">
      <c r="A419" s="216"/>
      <c r="B419" s="217" t="s">
        <v>2325</v>
      </c>
      <c r="C419" s="363" t="s">
        <v>3405</v>
      </c>
      <c r="D419" s="214" t="s">
        <v>771</v>
      </c>
      <c r="E419" s="235">
        <v>202.5</v>
      </c>
      <c r="F419" s="35">
        <v>41796</v>
      </c>
      <c r="G419" s="44">
        <v>202.5</v>
      </c>
      <c r="H419" s="243">
        <f t="shared" si="7"/>
        <v>0</v>
      </c>
      <c r="I419" s="214"/>
    </row>
    <row r="420" spans="1:9" x14ac:dyDescent="0.25">
      <c r="A420" s="216"/>
      <c r="B420" s="217" t="s">
        <v>2326</v>
      </c>
      <c r="C420" s="363" t="s">
        <v>3405</v>
      </c>
      <c r="D420" s="214" t="s">
        <v>233</v>
      </c>
      <c r="E420" s="235">
        <v>990</v>
      </c>
      <c r="F420" s="35">
        <v>41796</v>
      </c>
      <c r="G420" s="44">
        <v>990</v>
      </c>
      <c r="H420" s="243">
        <f t="shared" si="7"/>
        <v>0</v>
      </c>
      <c r="I420" s="214"/>
    </row>
    <row r="421" spans="1:9" x14ac:dyDescent="0.25">
      <c r="A421" s="216"/>
      <c r="B421" s="217" t="s">
        <v>2328</v>
      </c>
      <c r="C421" s="363" t="s">
        <v>3405</v>
      </c>
      <c r="D421" s="214" t="s">
        <v>233</v>
      </c>
      <c r="E421" s="235">
        <v>249.5</v>
      </c>
      <c r="F421" s="35">
        <v>41796</v>
      </c>
      <c r="G421" s="44">
        <v>249.5</v>
      </c>
      <c r="H421" s="243">
        <f t="shared" si="7"/>
        <v>0</v>
      </c>
      <c r="I421" s="214"/>
    </row>
    <row r="422" spans="1:9" x14ac:dyDescent="0.25">
      <c r="A422" s="216"/>
      <c r="B422" s="217" t="s">
        <v>2329</v>
      </c>
      <c r="C422" s="363" t="s">
        <v>3405</v>
      </c>
      <c r="D422" s="214" t="s">
        <v>310</v>
      </c>
      <c r="E422" s="235">
        <v>44585</v>
      </c>
      <c r="F422" s="340" t="s">
        <v>3519</v>
      </c>
      <c r="G422" s="44">
        <v>44585</v>
      </c>
      <c r="H422" s="243">
        <f t="shared" si="7"/>
        <v>0</v>
      </c>
      <c r="I422" s="214" t="s">
        <v>27</v>
      </c>
    </row>
    <row r="423" spans="1:9" x14ac:dyDescent="0.25">
      <c r="A423" s="216"/>
      <c r="B423" s="217" t="s">
        <v>2330</v>
      </c>
      <c r="C423" s="363" t="s">
        <v>3405</v>
      </c>
      <c r="D423" s="214" t="s">
        <v>11</v>
      </c>
      <c r="E423" s="235">
        <v>42370.5</v>
      </c>
      <c r="F423" s="38">
        <v>41829</v>
      </c>
      <c r="G423" s="245">
        <v>42370.5</v>
      </c>
      <c r="H423" s="243">
        <f t="shared" si="7"/>
        <v>0</v>
      </c>
      <c r="I423" s="214" t="s">
        <v>65</v>
      </c>
    </row>
    <row r="424" spans="1:9" x14ac:dyDescent="0.25">
      <c r="A424" s="216"/>
      <c r="B424" s="217" t="s">
        <v>2331</v>
      </c>
      <c r="C424" s="363" t="s">
        <v>3405</v>
      </c>
      <c r="D424" s="214" t="s">
        <v>2427</v>
      </c>
      <c r="E424" s="235">
        <v>23927</v>
      </c>
      <c r="F424" s="35">
        <v>41796</v>
      </c>
      <c r="G424" s="44">
        <v>23927</v>
      </c>
      <c r="H424" s="243">
        <f t="shared" si="7"/>
        <v>0</v>
      </c>
      <c r="I424" s="214" t="s">
        <v>3427</v>
      </c>
    </row>
    <row r="425" spans="1:9" x14ac:dyDescent="0.25">
      <c r="A425" s="216"/>
      <c r="B425" s="217" t="s">
        <v>2333</v>
      </c>
      <c r="C425" s="363" t="s">
        <v>3405</v>
      </c>
      <c r="D425" s="214" t="s">
        <v>11</v>
      </c>
      <c r="E425" s="235">
        <v>2385</v>
      </c>
      <c r="F425" s="38">
        <v>41829</v>
      </c>
      <c r="G425" s="245">
        <v>2385</v>
      </c>
      <c r="H425" s="243">
        <f t="shared" si="7"/>
        <v>0</v>
      </c>
      <c r="I425" s="214" t="s">
        <v>65</v>
      </c>
    </row>
    <row r="426" spans="1:9" x14ac:dyDescent="0.25">
      <c r="A426" s="216"/>
      <c r="B426" s="217" t="s">
        <v>2334</v>
      </c>
      <c r="C426" s="363" t="s">
        <v>3405</v>
      </c>
      <c r="D426" s="214" t="s">
        <v>68</v>
      </c>
      <c r="E426" s="235">
        <v>3393.5</v>
      </c>
      <c r="F426" s="35">
        <v>41797</v>
      </c>
      <c r="G426" s="44">
        <v>3393.5</v>
      </c>
      <c r="H426" s="243">
        <f t="shared" si="7"/>
        <v>0</v>
      </c>
      <c r="I426" s="214" t="s">
        <v>65</v>
      </c>
    </row>
    <row r="427" spans="1:9" x14ac:dyDescent="0.25">
      <c r="A427" s="216"/>
      <c r="B427" s="217" t="s">
        <v>2335</v>
      </c>
      <c r="C427" s="363" t="s">
        <v>3405</v>
      </c>
      <c r="D427" s="214" t="s">
        <v>62</v>
      </c>
      <c r="E427" s="235">
        <v>19981</v>
      </c>
      <c r="F427" s="39" t="s">
        <v>4387</v>
      </c>
      <c r="G427" s="44">
        <v>19981</v>
      </c>
      <c r="H427" s="243">
        <f t="shared" si="7"/>
        <v>0</v>
      </c>
      <c r="I427" s="214" t="s">
        <v>65</v>
      </c>
    </row>
    <row r="428" spans="1:9" x14ac:dyDescent="0.25">
      <c r="A428" s="216"/>
      <c r="B428" s="217" t="s">
        <v>2336</v>
      </c>
      <c r="C428" s="363" t="s">
        <v>3405</v>
      </c>
      <c r="D428" s="214" t="s">
        <v>136</v>
      </c>
      <c r="E428" s="235">
        <v>2773</v>
      </c>
      <c r="F428" s="35">
        <v>41796</v>
      </c>
      <c r="G428" s="44">
        <v>2773</v>
      </c>
      <c r="H428" s="243">
        <f t="shared" si="7"/>
        <v>0</v>
      </c>
      <c r="I428" s="214"/>
    </row>
    <row r="429" spans="1:9" x14ac:dyDescent="0.25">
      <c r="A429" s="216"/>
      <c r="B429" s="217" t="s">
        <v>2337</v>
      </c>
      <c r="C429" s="363" t="s">
        <v>3405</v>
      </c>
      <c r="D429" s="214" t="s">
        <v>27</v>
      </c>
      <c r="E429" s="235">
        <v>30576.5</v>
      </c>
      <c r="F429" s="35">
        <v>41797</v>
      </c>
      <c r="G429" s="44">
        <v>30576.5</v>
      </c>
      <c r="H429" s="243">
        <f t="shared" si="7"/>
        <v>0</v>
      </c>
      <c r="I429" s="214" t="s">
        <v>27</v>
      </c>
    </row>
    <row r="430" spans="1:9" x14ac:dyDescent="0.25">
      <c r="A430" s="216"/>
      <c r="B430" s="217" t="s">
        <v>2338</v>
      </c>
      <c r="C430" s="363" t="s">
        <v>3405</v>
      </c>
      <c r="D430" s="214" t="s">
        <v>149</v>
      </c>
      <c r="E430" s="235">
        <v>15575.5</v>
      </c>
      <c r="F430" s="47" t="s">
        <v>3520</v>
      </c>
      <c r="G430" s="257">
        <v>15575.5</v>
      </c>
      <c r="H430" s="258">
        <f t="shared" si="7"/>
        <v>0</v>
      </c>
      <c r="I430" s="214" t="s">
        <v>27</v>
      </c>
    </row>
    <row r="431" spans="1:9" x14ac:dyDescent="0.25">
      <c r="A431" s="216"/>
      <c r="B431" s="217" t="s">
        <v>2339</v>
      </c>
      <c r="C431" s="363" t="s">
        <v>3405</v>
      </c>
      <c r="D431" s="214" t="s">
        <v>346</v>
      </c>
      <c r="E431" s="235">
        <v>3980</v>
      </c>
      <c r="F431" s="35">
        <v>41797</v>
      </c>
      <c r="G431" s="44">
        <v>3980</v>
      </c>
      <c r="H431" s="243">
        <f t="shared" si="7"/>
        <v>0</v>
      </c>
      <c r="I431" s="214" t="s">
        <v>27</v>
      </c>
    </row>
    <row r="432" spans="1:9" x14ac:dyDescent="0.25">
      <c r="A432" s="216"/>
      <c r="B432" s="217" t="s">
        <v>2340</v>
      </c>
      <c r="C432" s="363" t="s">
        <v>3405</v>
      </c>
      <c r="D432" s="214" t="s">
        <v>3495</v>
      </c>
      <c r="E432" s="235">
        <v>5214</v>
      </c>
      <c r="F432" s="35">
        <v>41797</v>
      </c>
      <c r="G432" s="44">
        <v>5214</v>
      </c>
      <c r="H432" s="243">
        <f t="shared" si="7"/>
        <v>0</v>
      </c>
      <c r="I432" s="214" t="s">
        <v>27</v>
      </c>
    </row>
    <row r="433" spans="1:9" x14ac:dyDescent="0.25">
      <c r="A433" s="216"/>
      <c r="B433" s="217" t="s">
        <v>2341</v>
      </c>
      <c r="C433" s="363" t="s">
        <v>3405</v>
      </c>
      <c r="D433" s="214" t="s">
        <v>88</v>
      </c>
      <c r="E433" s="235">
        <v>4120</v>
      </c>
      <c r="F433" s="35">
        <v>41797</v>
      </c>
      <c r="G433" s="44">
        <v>4120</v>
      </c>
      <c r="H433" s="243">
        <f t="shared" si="7"/>
        <v>0</v>
      </c>
      <c r="I433" s="214" t="s">
        <v>27</v>
      </c>
    </row>
    <row r="434" spans="1:9" x14ac:dyDescent="0.25">
      <c r="A434" s="216"/>
      <c r="B434" s="217" t="s">
        <v>2342</v>
      </c>
      <c r="C434" s="363" t="s">
        <v>3405</v>
      </c>
      <c r="D434" s="214" t="s">
        <v>1054</v>
      </c>
      <c r="E434" s="235">
        <v>163</v>
      </c>
      <c r="F434" s="35">
        <v>41796</v>
      </c>
      <c r="G434" s="44">
        <v>163</v>
      </c>
      <c r="H434" s="243">
        <f t="shared" si="7"/>
        <v>0</v>
      </c>
      <c r="I434" s="214"/>
    </row>
    <row r="435" spans="1:9" x14ac:dyDescent="0.25">
      <c r="A435" s="216"/>
      <c r="B435" s="217" t="s">
        <v>2344</v>
      </c>
      <c r="C435" s="363" t="s">
        <v>3405</v>
      </c>
      <c r="D435" s="214" t="s">
        <v>19</v>
      </c>
      <c r="E435" s="235">
        <v>715489.32</v>
      </c>
      <c r="F435" s="377" t="s">
        <v>4945</v>
      </c>
      <c r="G435" s="44">
        <f>117350.66+144770+289650+125360+38358.66</f>
        <v>715489.32000000007</v>
      </c>
      <c r="H435" s="243">
        <f t="shared" si="7"/>
        <v>0</v>
      </c>
      <c r="I435" s="214"/>
    </row>
    <row r="436" spans="1:9" x14ac:dyDescent="0.25">
      <c r="A436" s="216"/>
      <c r="B436" s="217" t="s">
        <v>2345</v>
      </c>
      <c r="C436" s="363" t="s">
        <v>3405</v>
      </c>
      <c r="D436" s="214" t="s">
        <v>74</v>
      </c>
      <c r="E436" s="235">
        <v>892.5</v>
      </c>
      <c r="F436" s="35">
        <v>41796</v>
      </c>
      <c r="G436" s="44">
        <v>892.5</v>
      </c>
      <c r="H436" s="243">
        <f t="shared" si="7"/>
        <v>0</v>
      </c>
      <c r="I436" s="214"/>
    </row>
    <row r="437" spans="1:9" x14ac:dyDescent="0.25">
      <c r="A437" s="216"/>
      <c r="B437" s="217" t="s">
        <v>2346</v>
      </c>
      <c r="C437" s="363" t="s">
        <v>3405</v>
      </c>
      <c r="D437" s="214" t="s">
        <v>575</v>
      </c>
      <c r="E437" s="235">
        <v>2933</v>
      </c>
      <c r="F437" s="35">
        <v>41796</v>
      </c>
      <c r="G437" s="44">
        <v>2933</v>
      </c>
      <c r="H437" s="243">
        <f t="shared" si="7"/>
        <v>0</v>
      </c>
      <c r="I437" s="214"/>
    </row>
    <row r="438" spans="1:9" x14ac:dyDescent="0.25">
      <c r="A438" s="216"/>
      <c r="B438" s="217" t="s">
        <v>2347</v>
      </c>
      <c r="C438" s="363" t="s">
        <v>3405</v>
      </c>
      <c r="D438" s="214" t="s">
        <v>133</v>
      </c>
      <c r="E438" s="235">
        <v>34347.5</v>
      </c>
      <c r="F438" s="47" t="s">
        <v>3521</v>
      </c>
      <c r="G438" s="44">
        <v>34347.5</v>
      </c>
      <c r="H438" s="243">
        <f t="shared" si="7"/>
        <v>0</v>
      </c>
      <c r="I438" s="214"/>
    </row>
    <row r="439" spans="1:9" x14ac:dyDescent="0.25">
      <c r="A439" s="216"/>
      <c r="B439" s="217" t="s">
        <v>2348</v>
      </c>
      <c r="C439" s="363" t="s">
        <v>3405</v>
      </c>
      <c r="D439" s="214" t="s">
        <v>435</v>
      </c>
      <c r="E439" s="235">
        <v>301.60000000000002</v>
      </c>
      <c r="F439" s="35">
        <v>41796</v>
      </c>
      <c r="G439" s="44">
        <v>301.60000000000002</v>
      </c>
      <c r="H439" s="243">
        <f t="shared" si="7"/>
        <v>0</v>
      </c>
      <c r="I439" s="214"/>
    </row>
    <row r="440" spans="1:9" x14ac:dyDescent="0.25">
      <c r="A440" s="216"/>
      <c r="B440" s="217" t="s">
        <v>2349</v>
      </c>
      <c r="C440" s="363" t="s">
        <v>3405</v>
      </c>
      <c r="D440" s="214" t="s">
        <v>14</v>
      </c>
      <c r="E440" s="235">
        <v>14000</v>
      </c>
      <c r="F440" s="35">
        <v>41797</v>
      </c>
      <c r="G440" s="44">
        <v>14000</v>
      </c>
      <c r="H440" s="243">
        <f t="shared" si="7"/>
        <v>0</v>
      </c>
      <c r="I440" s="214" t="s">
        <v>12</v>
      </c>
    </row>
    <row r="441" spans="1:9" x14ac:dyDescent="0.25">
      <c r="A441" s="216"/>
      <c r="B441" s="217" t="s">
        <v>2350</v>
      </c>
      <c r="C441" s="363" t="s">
        <v>3405</v>
      </c>
      <c r="D441" s="214" t="s">
        <v>16</v>
      </c>
      <c r="E441" s="235">
        <v>18394.5</v>
      </c>
      <c r="F441" s="35">
        <v>41816</v>
      </c>
      <c r="G441" s="44">
        <v>18394.5</v>
      </c>
      <c r="H441" s="243">
        <f t="shared" si="7"/>
        <v>0</v>
      </c>
      <c r="I441" s="214" t="s">
        <v>12</v>
      </c>
    </row>
    <row r="442" spans="1:9" x14ac:dyDescent="0.25">
      <c r="A442" s="216"/>
      <c r="B442" s="217" t="s">
        <v>2351</v>
      </c>
      <c r="C442" s="363" t="s">
        <v>3405</v>
      </c>
      <c r="D442" s="214" t="s">
        <v>147</v>
      </c>
      <c r="E442" s="235">
        <v>3743</v>
      </c>
      <c r="F442" s="35">
        <v>41803</v>
      </c>
      <c r="G442" s="44">
        <v>3743</v>
      </c>
      <c r="H442" s="243">
        <f t="shared" si="7"/>
        <v>0</v>
      </c>
      <c r="I442" s="214"/>
    </row>
    <row r="443" spans="1:9" x14ac:dyDescent="0.25">
      <c r="A443" s="216"/>
      <c r="B443" s="217" t="s">
        <v>2352</v>
      </c>
      <c r="C443" s="363" t="s">
        <v>3405</v>
      </c>
      <c r="D443" s="214" t="s">
        <v>106</v>
      </c>
      <c r="E443" s="235">
        <v>156510</v>
      </c>
      <c r="F443" s="35">
        <v>41807</v>
      </c>
      <c r="G443" s="44">
        <v>156510</v>
      </c>
      <c r="H443" s="243">
        <f t="shared" si="7"/>
        <v>0</v>
      </c>
      <c r="I443" s="214"/>
    </row>
    <row r="444" spans="1:9" x14ac:dyDescent="0.25">
      <c r="A444" s="216"/>
      <c r="B444" s="217" t="s">
        <v>1133</v>
      </c>
      <c r="C444" s="363" t="s">
        <v>3405</v>
      </c>
      <c r="D444" s="214" t="s">
        <v>106</v>
      </c>
      <c r="E444" s="235">
        <v>405288</v>
      </c>
      <c r="F444" s="35">
        <v>41807</v>
      </c>
      <c r="G444" s="44">
        <v>405288</v>
      </c>
      <c r="H444" s="243">
        <f t="shared" si="7"/>
        <v>0</v>
      </c>
      <c r="I444" s="214"/>
    </row>
    <row r="445" spans="1:9" x14ac:dyDescent="0.25">
      <c r="A445" s="216"/>
      <c r="B445" s="217" t="s">
        <v>1134</v>
      </c>
      <c r="C445" s="363" t="s">
        <v>3405</v>
      </c>
      <c r="D445" s="214" t="s">
        <v>106</v>
      </c>
      <c r="E445" s="235">
        <v>413520</v>
      </c>
      <c r="F445" s="35">
        <v>41807</v>
      </c>
      <c r="G445" s="44">
        <v>413520</v>
      </c>
      <c r="H445" s="243">
        <f t="shared" si="7"/>
        <v>0</v>
      </c>
      <c r="I445" s="214"/>
    </row>
    <row r="446" spans="1:9" x14ac:dyDescent="0.25">
      <c r="A446" s="216"/>
      <c r="B446" s="217" t="s">
        <v>1135</v>
      </c>
      <c r="C446" s="363" t="s">
        <v>3405</v>
      </c>
      <c r="D446" s="214" t="s">
        <v>8</v>
      </c>
      <c r="E446" s="235">
        <v>1018</v>
      </c>
      <c r="F446" s="35">
        <v>41796</v>
      </c>
      <c r="G446" s="44">
        <v>1018</v>
      </c>
      <c r="H446" s="243">
        <f t="shared" si="7"/>
        <v>0</v>
      </c>
      <c r="I446" s="214"/>
    </row>
    <row r="447" spans="1:9" x14ac:dyDescent="0.25">
      <c r="A447" s="216">
        <v>41797</v>
      </c>
      <c r="B447" s="217" t="s">
        <v>1136</v>
      </c>
      <c r="C447" s="363" t="s">
        <v>3405</v>
      </c>
      <c r="D447" s="214" t="s">
        <v>152</v>
      </c>
      <c r="E447" s="235">
        <v>7277.9</v>
      </c>
      <c r="F447" s="35">
        <v>41797</v>
      </c>
      <c r="G447" s="44">
        <v>7277.9</v>
      </c>
      <c r="H447" s="243">
        <f t="shared" si="7"/>
        <v>0</v>
      </c>
      <c r="I447" s="214"/>
    </row>
    <row r="448" spans="1:9" x14ac:dyDescent="0.25">
      <c r="A448" s="216"/>
      <c r="B448" s="217" t="s">
        <v>1137</v>
      </c>
      <c r="C448" s="363" t="s">
        <v>3405</v>
      </c>
      <c r="D448" s="214" t="s">
        <v>269</v>
      </c>
      <c r="E448" s="235">
        <v>3867.2</v>
      </c>
      <c r="F448" s="35">
        <v>41797</v>
      </c>
      <c r="G448" s="44">
        <v>3867.2</v>
      </c>
      <c r="H448" s="243">
        <f t="shared" si="7"/>
        <v>0</v>
      </c>
      <c r="I448" s="58"/>
    </row>
    <row r="449" spans="1:9" x14ac:dyDescent="0.25">
      <c r="A449" s="216"/>
      <c r="B449" s="217" t="s">
        <v>1138</v>
      </c>
      <c r="C449" s="363" t="s">
        <v>3405</v>
      </c>
      <c r="D449" s="214" t="s">
        <v>28</v>
      </c>
      <c r="E449" s="235">
        <v>16720</v>
      </c>
      <c r="F449" s="35">
        <v>41797</v>
      </c>
      <c r="G449" s="44">
        <v>16720</v>
      </c>
      <c r="H449" s="243">
        <f t="shared" si="7"/>
        <v>0</v>
      </c>
      <c r="I449" s="214"/>
    </row>
    <row r="450" spans="1:9" x14ac:dyDescent="0.25">
      <c r="A450" s="216"/>
      <c r="B450" s="217" t="s">
        <v>1139</v>
      </c>
      <c r="C450" s="363" t="s">
        <v>3405</v>
      </c>
      <c r="D450" s="214" t="s">
        <v>36</v>
      </c>
      <c r="E450" s="235">
        <v>24393</v>
      </c>
      <c r="F450" s="341"/>
      <c r="G450" s="320"/>
      <c r="H450" s="243">
        <f t="shared" si="7"/>
        <v>24393</v>
      </c>
      <c r="I450" s="214" t="s">
        <v>21</v>
      </c>
    </row>
    <row r="451" spans="1:9" x14ac:dyDescent="0.25">
      <c r="A451" s="216"/>
      <c r="B451" s="217" t="s">
        <v>1140</v>
      </c>
      <c r="C451" s="363" t="s">
        <v>3405</v>
      </c>
      <c r="D451" s="214" t="s">
        <v>28</v>
      </c>
      <c r="E451" s="235">
        <v>715</v>
      </c>
      <c r="F451" s="35">
        <v>41797</v>
      </c>
      <c r="G451" s="44">
        <v>715</v>
      </c>
      <c r="H451" s="243">
        <f t="shared" si="7"/>
        <v>0</v>
      </c>
      <c r="I451" s="58"/>
    </row>
    <row r="452" spans="1:9" x14ac:dyDescent="0.25">
      <c r="A452" s="216"/>
      <c r="B452" s="217" t="s">
        <v>1141</v>
      </c>
      <c r="C452" s="363" t="s">
        <v>3405</v>
      </c>
      <c r="D452" s="214" t="s">
        <v>2373</v>
      </c>
      <c r="E452" s="235">
        <v>1791</v>
      </c>
      <c r="F452" s="35">
        <v>41797</v>
      </c>
      <c r="G452" s="44">
        <v>1791</v>
      </c>
      <c r="H452" s="243">
        <f t="shared" si="7"/>
        <v>0</v>
      </c>
      <c r="I452" s="214"/>
    </row>
    <row r="453" spans="1:9" x14ac:dyDescent="0.25">
      <c r="A453" s="216"/>
      <c r="B453" s="217" t="s">
        <v>1142</v>
      </c>
      <c r="C453" s="363" t="s">
        <v>3405</v>
      </c>
      <c r="D453" s="214" t="s">
        <v>544</v>
      </c>
      <c r="E453" s="235">
        <v>16046</v>
      </c>
      <c r="F453" s="35">
        <v>41797</v>
      </c>
      <c r="G453" s="44">
        <v>16046</v>
      </c>
      <c r="H453" s="243">
        <f t="shared" si="7"/>
        <v>0</v>
      </c>
      <c r="I453" s="214"/>
    </row>
    <row r="454" spans="1:9" x14ac:dyDescent="0.25">
      <c r="A454" s="216"/>
      <c r="B454" s="217" t="s">
        <v>1143</v>
      </c>
      <c r="C454" s="363" t="s">
        <v>3405</v>
      </c>
      <c r="D454" s="214" t="s">
        <v>28</v>
      </c>
      <c r="E454" s="235">
        <v>2405</v>
      </c>
      <c r="F454" s="35">
        <v>41797</v>
      </c>
      <c r="G454" s="44">
        <v>2405</v>
      </c>
      <c r="H454" s="243">
        <f t="shared" si="7"/>
        <v>0</v>
      </c>
      <c r="I454" s="214"/>
    </row>
    <row r="455" spans="1:9" x14ac:dyDescent="0.25">
      <c r="A455" s="216"/>
      <c r="B455" s="217" t="s">
        <v>1144</v>
      </c>
      <c r="C455" s="363" t="s">
        <v>3405</v>
      </c>
      <c r="D455" s="214" t="s">
        <v>260</v>
      </c>
      <c r="E455" s="235">
        <v>1788</v>
      </c>
      <c r="F455" s="35">
        <v>41797</v>
      </c>
      <c r="G455" s="44">
        <v>1788</v>
      </c>
      <c r="H455" s="243">
        <f t="shared" ref="H455:H518" si="8">E455-G455</f>
        <v>0</v>
      </c>
      <c r="I455" s="214" t="s">
        <v>543</v>
      </c>
    </row>
    <row r="456" spans="1:9" x14ac:dyDescent="0.25">
      <c r="A456" s="216"/>
      <c r="B456" s="217" t="s">
        <v>1145</v>
      </c>
      <c r="C456" s="363" t="s">
        <v>3405</v>
      </c>
      <c r="D456" s="214" t="s">
        <v>3522</v>
      </c>
      <c r="E456" s="235">
        <v>1540</v>
      </c>
      <c r="F456" s="35">
        <v>41797</v>
      </c>
      <c r="G456" s="44">
        <v>1540</v>
      </c>
      <c r="H456" s="243">
        <f t="shared" si="8"/>
        <v>0</v>
      </c>
      <c r="I456" s="214"/>
    </row>
    <row r="457" spans="1:9" x14ac:dyDescent="0.25">
      <c r="A457" s="216"/>
      <c r="B457" s="217" t="s">
        <v>1146</v>
      </c>
      <c r="C457" s="363" t="s">
        <v>3405</v>
      </c>
      <c r="D457" s="214" t="s">
        <v>180</v>
      </c>
      <c r="E457" s="235">
        <v>35644</v>
      </c>
      <c r="F457" s="47" t="s">
        <v>3523</v>
      </c>
      <c r="G457" s="44">
        <v>35644</v>
      </c>
      <c r="H457" s="243">
        <f t="shared" si="8"/>
        <v>0</v>
      </c>
      <c r="I457" s="214" t="s">
        <v>3427</v>
      </c>
    </row>
    <row r="458" spans="1:9" x14ac:dyDescent="0.25">
      <c r="A458" s="216"/>
      <c r="B458" s="217" t="s">
        <v>1147</v>
      </c>
      <c r="C458" s="363" t="s">
        <v>3405</v>
      </c>
      <c r="D458" s="214" t="s">
        <v>2961</v>
      </c>
      <c r="E458" s="235">
        <v>35266.5</v>
      </c>
      <c r="F458" s="35">
        <v>41797</v>
      </c>
      <c r="G458" s="44">
        <v>35266.5</v>
      </c>
      <c r="H458" s="243">
        <f t="shared" si="8"/>
        <v>0</v>
      </c>
      <c r="I458" s="214" t="s">
        <v>65</v>
      </c>
    </row>
    <row r="459" spans="1:9" x14ac:dyDescent="0.25">
      <c r="A459" s="216"/>
      <c r="B459" s="217" t="s">
        <v>1148</v>
      </c>
      <c r="C459" s="363" t="s">
        <v>3405</v>
      </c>
      <c r="D459" s="220" t="s">
        <v>3114</v>
      </c>
      <c r="E459" s="241">
        <v>0</v>
      </c>
      <c r="F459" s="35"/>
      <c r="G459" s="44"/>
      <c r="H459" s="243">
        <f t="shared" si="8"/>
        <v>0</v>
      </c>
      <c r="I459" s="214" t="s">
        <v>512</v>
      </c>
    </row>
    <row r="460" spans="1:9" x14ac:dyDescent="0.25">
      <c r="A460" s="216"/>
      <c r="B460" s="217" t="s">
        <v>1149</v>
      </c>
      <c r="C460" s="363" t="s">
        <v>3405</v>
      </c>
      <c r="D460" s="214" t="s">
        <v>3504</v>
      </c>
      <c r="E460" s="235">
        <v>8099.5</v>
      </c>
      <c r="F460" s="55" t="s">
        <v>3524</v>
      </c>
      <c r="G460" s="44">
        <v>8099.5</v>
      </c>
      <c r="H460" s="243">
        <f t="shared" si="8"/>
        <v>0</v>
      </c>
      <c r="I460" s="214" t="s">
        <v>12</v>
      </c>
    </row>
    <row r="461" spans="1:9" x14ac:dyDescent="0.25">
      <c r="A461" s="216"/>
      <c r="B461" s="217" t="s">
        <v>1150</v>
      </c>
      <c r="C461" s="363" t="s">
        <v>3405</v>
      </c>
      <c r="D461" s="214" t="s">
        <v>8</v>
      </c>
      <c r="E461" s="235">
        <v>3835.2</v>
      </c>
      <c r="F461" s="35">
        <v>41797</v>
      </c>
      <c r="G461" s="44">
        <v>3835.2</v>
      </c>
      <c r="H461" s="243">
        <f t="shared" si="8"/>
        <v>0</v>
      </c>
      <c r="I461" s="214"/>
    </row>
    <row r="462" spans="1:9" x14ac:dyDescent="0.25">
      <c r="A462" s="216"/>
      <c r="B462" s="217" t="s">
        <v>1151</v>
      </c>
      <c r="C462" s="363" t="s">
        <v>3405</v>
      </c>
      <c r="D462" s="214" t="s">
        <v>3525</v>
      </c>
      <c r="E462" s="235">
        <v>2057.1999999999998</v>
      </c>
      <c r="F462" s="35">
        <v>41797</v>
      </c>
      <c r="G462" s="44">
        <v>2057.1999999999998</v>
      </c>
      <c r="H462" s="243">
        <f t="shared" si="8"/>
        <v>0</v>
      </c>
      <c r="I462" s="214"/>
    </row>
    <row r="463" spans="1:9" x14ac:dyDescent="0.25">
      <c r="A463" s="211"/>
      <c r="B463" s="217" t="s">
        <v>1152</v>
      </c>
      <c r="C463" s="363" t="s">
        <v>3405</v>
      </c>
      <c r="D463" s="214" t="s">
        <v>374</v>
      </c>
      <c r="E463" s="235">
        <v>9231.5</v>
      </c>
      <c r="F463" s="35">
        <v>41797</v>
      </c>
      <c r="G463" s="44">
        <v>9231.5</v>
      </c>
      <c r="H463" s="243">
        <f t="shared" si="8"/>
        <v>0</v>
      </c>
      <c r="I463" s="214"/>
    </row>
    <row r="464" spans="1:9" x14ac:dyDescent="0.25">
      <c r="A464" s="211"/>
      <c r="B464" s="217" t="s">
        <v>1153</v>
      </c>
      <c r="C464" s="363" t="s">
        <v>3405</v>
      </c>
      <c r="D464" s="214" t="s">
        <v>287</v>
      </c>
      <c r="E464" s="235">
        <v>3787.35</v>
      </c>
      <c r="F464" s="35">
        <v>41797</v>
      </c>
      <c r="G464" s="44">
        <v>3787.35</v>
      </c>
      <c r="H464" s="243">
        <f t="shared" si="8"/>
        <v>0</v>
      </c>
      <c r="I464" s="214" t="s">
        <v>30</v>
      </c>
    </row>
    <row r="465" spans="1:9" x14ac:dyDescent="0.25">
      <c r="A465" s="211"/>
      <c r="B465" s="217" t="s">
        <v>1154</v>
      </c>
      <c r="C465" s="363" t="s">
        <v>3405</v>
      </c>
      <c r="D465" s="214" t="s">
        <v>124</v>
      </c>
      <c r="E465" s="235">
        <v>8219</v>
      </c>
      <c r="F465" s="35">
        <v>41797</v>
      </c>
      <c r="G465" s="44">
        <v>8219</v>
      </c>
      <c r="H465" s="243">
        <f t="shared" si="8"/>
        <v>0</v>
      </c>
      <c r="I465" s="214" t="s">
        <v>30</v>
      </c>
    </row>
    <row r="466" spans="1:9" x14ac:dyDescent="0.25">
      <c r="A466" s="261"/>
      <c r="B466" s="217" t="s">
        <v>1155</v>
      </c>
      <c r="C466" s="363" t="s">
        <v>3405</v>
      </c>
      <c r="D466" s="214" t="s">
        <v>55</v>
      </c>
      <c r="E466" s="235">
        <v>9642.5499999999993</v>
      </c>
      <c r="F466" s="35">
        <v>41797</v>
      </c>
      <c r="G466" s="44">
        <v>9642.5499999999993</v>
      </c>
      <c r="H466" s="243">
        <f t="shared" si="8"/>
        <v>0</v>
      </c>
      <c r="I466" s="214"/>
    </row>
    <row r="467" spans="1:9" x14ac:dyDescent="0.25">
      <c r="A467" s="216"/>
      <c r="B467" s="217" t="s">
        <v>1156</v>
      </c>
      <c r="C467" s="363" t="s">
        <v>3405</v>
      </c>
      <c r="D467" s="214" t="s">
        <v>2413</v>
      </c>
      <c r="E467" s="235">
        <v>2037.3</v>
      </c>
      <c r="F467" s="35">
        <v>41797</v>
      </c>
      <c r="G467" s="44">
        <v>2037.3</v>
      </c>
      <c r="H467" s="243">
        <f t="shared" si="8"/>
        <v>0</v>
      </c>
      <c r="I467" s="214" t="s">
        <v>30</v>
      </c>
    </row>
    <row r="468" spans="1:9" x14ac:dyDescent="0.25">
      <c r="A468" s="216"/>
      <c r="B468" s="217" t="s">
        <v>1157</v>
      </c>
      <c r="C468" s="363" t="s">
        <v>3405</v>
      </c>
      <c r="D468" s="214" t="s">
        <v>338</v>
      </c>
      <c r="E468" s="235">
        <v>2489.52</v>
      </c>
      <c r="F468" s="35">
        <v>41797</v>
      </c>
      <c r="G468" s="44">
        <v>2489.52</v>
      </c>
      <c r="H468" s="243">
        <f t="shared" si="8"/>
        <v>0</v>
      </c>
      <c r="I468" s="214" t="s">
        <v>30</v>
      </c>
    </row>
    <row r="469" spans="1:9" x14ac:dyDescent="0.25">
      <c r="A469" s="216"/>
      <c r="B469" s="217" t="s">
        <v>1158</v>
      </c>
      <c r="C469" s="363" t="s">
        <v>3405</v>
      </c>
      <c r="D469" s="214" t="s">
        <v>11</v>
      </c>
      <c r="E469" s="235">
        <v>47087.6</v>
      </c>
      <c r="F469" s="38">
        <v>41829</v>
      </c>
      <c r="G469" s="245">
        <v>47087.6</v>
      </c>
      <c r="H469" s="243">
        <f t="shared" si="8"/>
        <v>0</v>
      </c>
      <c r="I469" s="214" t="s">
        <v>217</v>
      </c>
    </row>
    <row r="470" spans="1:9" x14ac:dyDescent="0.25">
      <c r="A470" s="216"/>
      <c r="B470" s="217" t="s">
        <v>1160</v>
      </c>
      <c r="C470" s="363" t="s">
        <v>3405</v>
      </c>
      <c r="D470" s="214" t="s">
        <v>35</v>
      </c>
      <c r="E470" s="235">
        <v>3871</v>
      </c>
      <c r="F470" s="35">
        <v>41799</v>
      </c>
      <c r="G470" s="44">
        <v>3871</v>
      </c>
      <c r="H470" s="243">
        <f t="shared" si="8"/>
        <v>0</v>
      </c>
      <c r="I470" s="214" t="s">
        <v>30</v>
      </c>
    </row>
    <row r="471" spans="1:9" x14ac:dyDescent="0.25">
      <c r="A471" s="216"/>
      <c r="B471" s="217" t="s">
        <v>1161</v>
      </c>
      <c r="C471" s="363" t="s">
        <v>3405</v>
      </c>
      <c r="D471" s="214" t="s">
        <v>47</v>
      </c>
      <c r="E471" s="235">
        <v>2911.2</v>
      </c>
      <c r="F471" s="35">
        <v>41797</v>
      </c>
      <c r="G471" s="44">
        <v>2911.2</v>
      </c>
      <c r="H471" s="243">
        <f t="shared" si="8"/>
        <v>0</v>
      </c>
      <c r="I471" s="214" t="s">
        <v>30</v>
      </c>
    </row>
    <row r="472" spans="1:9" x14ac:dyDescent="0.25">
      <c r="A472" s="216"/>
      <c r="B472" s="217" t="s">
        <v>1162</v>
      </c>
      <c r="C472" s="363" t="s">
        <v>3405</v>
      </c>
      <c r="D472" s="214" t="s">
        <v>34</v>
      </c>
      <c r="E472" s="235">
        <v>2604.4499999999998</v>
      </c>
      <c r="F472" s="35">
        <v>41797</v>
      </c>
      <c r="G472" s="44">
        <v>2604.4499999999998</v>
      </c>
      <c r="H472" s="243">
        <f t="shared" si="8"/>
        <v>0</v>
      </c>
      <c r="I472" s="214" t="s">
        <v>30</v>
      </c>
    </row>
    <row r="473" spans="1:9" x14ac:dyDescent="0.25">
      <c r="A473" s="216"/>
      <c r="B473" s="217" t="s">
        <v>1163</v>
      </c>
      <c r="C473" s="363" t="s">
        <v>3405</v>
      </c>
      <c r="D473" s="214" t="s">
        <v>58</v>
      </c>
      <c r="E473" s="235">
        <v>795.5</v>
      </c>
      <c r="F473" s="35">
        <v>41797</v>
      </c>
      <c r="G473" s="44">
        <v>795.5</v>
      </c>
      <c r="H473" s="243">
        <f t="shared" si="8"/>
        <v>0</v>
      </c>
      <c r="I473" s="214" t="s">
        <v>30</v>
      </c>
    </row>
    <row r="474" spans="1:9" x14ac:dyDescent="0.25">
      <c r="A474" s="216"/>
      <c r="B474" s="217" t="s">
        <v>1164</v>
      </c>
      <c r="C474" s="363" t="s">
        <v>3405</v>
      </c>
      <c r="D474" s="214" t="s">
        <v>136</v>
      </c>
      <c r="E474" s="235">
        <v>217.2</v>
      </c>
      <c r="F474" s="35">
        <v>41797</v>
      </c>
      <c r="G474" s="44">
        <v>217.2</v>
      </c>
      <c r="H474" s="243">
        <f t="shared" si="8"/>
        <v>0</v>
      </c>
      <c r="I474" s="214"/>
    </row>
    <row r="475" spans="1:9" x14ac:dyDescent="0.25">
      <c r="A475" s="216"/>
      <c r="B475" s="217" t="s">
        <v>1165</v>
      </c>
      <c r="C475" s="363" t="s">
        <v>3405</v>
      </c>
      <c r="D475" s="214" t="s">
        <v>123</v>
      </c>
      <c r="E475" s="235">
        <v>4546.24</v>
      </c>
      <c r="F475" s="35">
        <v>41797</v>
      </c>
      <c r="G475" s="44">
        <v>4546.24</v>
      </c>
      <c r="H475" s="243">
        <f t="shared" si="8"/>
        <v>0</v>
      </c>
      <c r="I475" s="214"/>
    </row>
    <row r="476" spans="1:9" x14ac:dyDescent="0.25">
      <c r="A476" s="216"/>
      <c r="B476" s="217" t="s">
        <v>1167</v>
      </c>
      <c r="C476" s="363" t="s">
        <v>3405</v>
      </c>
      <c r="D476" s="214" t="s">
        <v>54</v>
      </c>
      <c r="E476" s="235">
        <v>38374.5</v>
      </c>
      <c r="F476" s="35">
        <v>41797</v>
      </c>
      <c r="G476" s="44">
        <v>38374.5</v>
      </c>
      <c r="H476" s="243">
        <f t="shared" si="8"/>
        <v>0</v>
      </c>
      <c r="I476" s="214" t="s">
        <v>30</v>
      </c>
    </row>
    <row r="477" spans="1:9" x14ac:dyDescent="0.25">
      <c r="A477" s="216"/>
      <c r="B477" s="217" t="s">
        <v>1168</v>
      </c>
      <c r="C477" s="363" t="s">
        <v>3405</v>
      </c>
      <c r="D477" s="214" t="s">
        <v>8</v>
      </c>
      <c r="E477" s="235">
        <v>780</v>
      </c>
      <c r="F477" s="35">
        <v>41797</v>
      </c>
      <c r="G477" s="44">
        <v>780</v>
      </c>
      <c r="H477" s="243">
        <f t="shared" si="8"/>
        <v>0</v>
      </c>
      <c r="I477" s="214"/>
    </row>
    <row r="478" spans="1:9" x14ac:dyDescent="0.25">
      <c r="A478" s="216"/>
      <c r="B478" s="217" t="s">
        <v>1170</v>
      </c>
      <c r="C478" s="363" t="s">
        <v>3405</v>
      </c>
      <c r="D478" s="214" t="s">
        <v>29</v>
      </c>
      <c r="E478" s="235">
        <v>5521</v>
      </c>
      <c r="F478" s="35">
        <v>41797</v>
      </c>
      <c r="G478" s="44">
        <v>5521</v>
      </c>
      <c r="H478" s="243">
        <f t="shared" si="8"/>
        <v>0</v>
      </c>
      <c r="I478" s="214" t="s">
        <v>30</v>
      </c>
    </row>
    <row r="479" spans="1:9" x14ac:dyDescent="0.25">
      <c r="A479" s="216"/>
      <c r="B479" s="217" t="s">
        <v>1171</v>
      </c>
      <c r="C479" s="363" t="s">
        <v>3405</v>
      </c>
      <c r="D479" s="214" t="s">
        <v>32</v>
      </c>
      <c r="E479" s="235">
        <v>14379.5</v>
      </c>
      <c r="F479" s="35">
        <v>41797</v>
      </c>
      <c r="G479" s="44">
        <v>14379.5</v>
      </c>
      <c r="H479" s="243">
        <f t="shared" si="8"/>
        <v>0</v>
      </c>
      <c r="I479" s="214" t="s">
        <v>217</v>
      </c>
    </row>
    <row r="480" spans="1:9" x14ac:dyDescent="0.25">
      <c r="A480" s="216"/>
      <c r="B480" s="217" t="s">
        <v>1172</v>
      </c>
      <c r="C480" s="363" t="s">
        <v>3405</v>
      </c>
      <c r="D480" s="214" t="s">
        <v>130</v>
      </c>
      <c r="E480" s="235">
        <v>18517.3</v>
      </c>
      <c r="F480" s="35">
        <v>41799</v>
      </c>
      <c r="G480" s="44">
        <v>18517.3</v>
      </c>
      <c r="H480" s="243">
        <f t="shared" si="8"/>
        <v>0</v>
      </c>
      <c r="I480" s="214" t="s">
        <v>21</v>
      </c>
    </row>
    <row r="481" spans="1:9" x14ac:dyDescent="0.25">
      <c r="A481" s="216"/>
      <c r="B481" s="217" t="s">
        <v>1173</v>
      </c>
      <c r="C481" s="363" t="s">
        <v>3405</v>
      </c>
      <c r="D481" s="214" t="s">
        <v>16</v>
      </c>
      <c r="E481" s="235">
        <v>203788.7</v>
      </c>
      <c r="F481" s="35">
        <v>41816</v>
      </c>
      <c r="G481" s="44">
        <v>203788.7</v>
      </c>
      <c r="H481" s="243">
        <f t="shared" si="8"/>
        <v>0</v>
      </c>
      <c r="I481" s="214" t="s">
        <v>162</v>
      </c>
    </row>
    <row r="482" spans="1:9" x14ac:dyDescent="0.25">
      <c r="A482" s="216"/>
      <c r="B482" s="217" t="s">
        <v>1174</v>
      </c>
      <c r="C482" s="363" t="s">
        <v>3405</v>
      </c>
      <c r="D482" s="214" t="s">
        <v>1782</v>
      </c>
      <c r="E482" s="235">
        <v>3265</v>
      </c>
      <c r="F482" s="35">
        <v>41797</v>
      </c>
      <c r="G482" s="44">
        <v>3265</v>
      </c>
      <c r="H482" s="243">
        <f t="shared" si="8"/>
        <v>0</v>
      </c>
      <c r="I482" s="214" t="s">
        <v>30</v>
      </c>
    </row>
    <row r="483" spans="1:9" x14ac:dyDescent="0.25">
      <c r="A483" s="216"/>
      <c r="B483" s="217" t="s">
        <v>1176</v>
      </c>
      <c r="C483" s="363" t="s">
        <v>3405</v>
      </c>
      <c r="D483" s="214" t="s">
        <v>248</v>
      </c>
      <c r="E483" s="235">
        <v>405</v>
      </c>
      <c r="F483" s="35">
        <v>41797</v>
      </c>
      <c r="G483" s="44">
        <v>405</v>
      </c>
      <c r="H483" s="243">
        <f t="shared" si="8"/>
        <v>0</v>
      </c>
      <c r="I483" s="214" t="s">
        <v>21</v>
      </c>
    </row>
    <row r="484" spans="1:9" x14ac:dyDescent="0.25">
      <c r="A484" s="216"/>
      <c r="B484" s="217" t="s">
        <v>1178</v>
      </c>
      <c r="C484" s="363" t="s">
        <v>3405</v>
      </c>
      <c r="D484" s="214" t="s">
        <v>8</v>
      </c>
      <c r="E484" s="235">
        <v>975.5</v>
      </c>
      <c r="F484" s="35">
        <v>41797</v>
      </c>
      <c r="G484" s="44">
        <v>975.5</v>
      </c>
      <c r="H484" s="243">
        <f t="shared" si="8"/>
        <v>0</v>
      </c>
      <c r="I484" s="214"/>
    </row>
    <row r="485" spans="1:9" x14ac:dyDescent="0.25">
      <c r="A485" s="216"/>
      <c r="B485" s="217" t="s">
        <v>1179</v>
      </c>
      <c r="C485" s="363" t="s">
        <v>3405</v>
      </c>
      <c r="D485" s="214" t="s">
        <v>57</v>
      </c>
      <c r="E485" s="235">
        <v>1730</v>
      </c>
      <c r="F485" s="35">
        <v>41797</v>
      </c>
      <c r="G485" s="44">
        <v>1730</v>
      </c>
      <c r="H485" s="243">
        <f t="shared" si="8"/>
        <v>0</v>
      </c>
      <c r="I485" s="214" t="s">
        <v>30</v>
      </c>
    </row>
    <row r="486" spans="1:9" x14ac:dyDescent="0.25">
      <c r="A486" s="216"/>
      <c r="B486" s="217" t="s">
        <v>1180</v>
      </c>
      <c r="C486" s="363" t="s">
        <v>3405</v>
      </c>
      <c r="D486" s="214" t="s">
        <v>52</v>
      </c>
      <c r="E486" s="235">
        <v>5136.3999999999996</v>
      </c>
      <c r="F486" s="35">
        <v>41797</v>
      </c>
      <c r="G486" s="44">
        <v>5136.3999999999996</v>
      </c>
      <c r="H486" s="243">
        <f t="shared" si="8"/>
        <v>0</v>
      </c>
      <c r="I486" s="214" t="s">
        <v>21</v>
      </c>
    </row>
    <row r="487" spans="1:9" x14ac:dyDescent="0.25">
      <c r="A487" s="216"/>
      <c r="B487" s="217" t="s">
        <v>1181</v>
      </c>
      <c r="C487" s="363" t="s">
        <v>3405</v>
      </c>
      <c r="D487" s="214" t="s">
        <v>237</v>
      </c>
      <c r="E487" s="235">
        <v>8843.2999999999993</v>
      </c>
      <c r="F487" s="35">
        <v>41797</v>
      </c>
      <c r="G487" s="44">
        <v>8843.2999999999993</v>
      </c>
      <c r="H487" s="243">
        <f t="shared" si="8"/>
        <v>0</v>
      </c>
      <c r="I487" s="214" t="s">
        <v>21</v>
      </c>
    </row>
    <row r="488" spans="1:9" x14ac:dyDescent="0.25">
      <c r="A488" s="216"/>
      <c r="B488" s="217" t="s">
        <v>1182</v>
      </c>
      <c r="C488" s="363" t="s">
        <v>3405</v>
      </c>
      <c r="D488" s="214" t="s">
        <v>22</v>
      </c>
      <c r="E488" s="235">
        <v>10225.5</v>
      </c>
      <c r="F488" s="35">
        <v>41799</v>
      </c>
      <c r="G488" s="44">
        <v>10225.5</v>
      </c>
      <c r="H488" s="243">
        <f t="shared" si="8"/>
        <v>0</v>
      </c>
      <c r="I488" s="214"/>
    </row>
    <row r="489" spans="1:9" x14ac:dyDescent="0.25">
      <c r="A489" s="216"/>
      <c r="B489" s="217" t="s">
        <v>1183</v>
      </c>
      <c r="C489" s="363" t="s">
        <v>3405</v>
      </c>
      <c r="D489" s="214" t="s">
        <v>179</v>
      </c>
      <c r="E489" s="235">
        <v>19334.400000000001</v>
      </c>
      <c r="F489" s="35">
        <v>41805</v>
      </c>
      <c r="G489" s="44">
        <v>19334.400000000001</v>
      </c>
      <c r="H489" s="243">
        <f t="shared" si="8"/>
        <v>0</v>
      </c>
      <c r="I489" s="214" t="s">
        <v>12</v>
      </c>
    </row>
    <row r="490" spans="1:9" x14ac:dyDescent="0.25">
      <c r="A490" s="216"/>
      <c r="B490" s="217" t="s">
        <v>1184</v>
      </c>
      <c r="C490" s="363" t="s">
        <v>3405</v>
      </c>
      <c r="D490" s="214" t="s">
        <v>123</v>
      </c>
      <c r="E490" s="235">
        <v>2835.5</v>
      </c>
      <c r="F490" s="35">
        <v>41797</v>
      </c>
      <c r="G490" s="44">
        <v>2835.5</v>
      </c>
      <c r="H490" s="243">
        <f t="shared" si="8"/>
        <v>0</v>
      </c>
      <c r="I490" s="214"/>
    </row>
    <row r="491" spans="1:9" x14ac:dyDescent="0.25">
      <c r="A491" s="216"/>
      <c r="B491" s="217" t="s">
        <v>1185</v>
      </c>
      <c r="C491" s="363" t="s">
        <v>3405</v>
      </c>
      <c r="D491" s="214" t="s">
        <v>62</v>
      </c>
      <c r="E491" s="235">
        <v>23796</v>
      </c>
      <c r="F491" s="35">
        <v>41798</v>
      </c>
      <c r="G491" s="44">
        <v>23796</v>
      </c>
      <c r="H491" s="243">
        <f t="shared" si="8"/>
        <v>0</v>
      </c>
      <c r="I491" s="214" t="s">
        <v>65</v>
      </c>
    </row>
    <row r="492" spans="1:9" x14ac:dyDescent="0.25">
      <c r="A492" s="216"/>
      <c r="B492" s="217" t="s">
        <v>1186</v>
      </c>
      <c r="C492" s="363" t="s">
        <v>3405</v>
      </c>
      <c r="D492" s="214" t="s">
        <v>366</v>
      </c>
      <c r="E492" s="235">
        <v>2735.4</v>
      </c>
      <c r="F492" s="35">
        <v>41797</v>
      </c>
      <c r="G492" s="44">
        <v>2735.4</v>
      </c>
      <c r="H492" s="243">
        <f t="shared" si="8"/>
        <v>0</v>
      </c>
      <c r="I492" s="214" t="s">
        <v>12</v>
      </c>
    </row>
    <row r="493" spans="1:9" x14ac:dyDescent="0.25">
      <c r="A493" s="216"/>
      <c r="B493" s="217" t="s">
        <v>1187</v>
      </c>
      <c r="C493" s="363" t="s">
        <v>3405</v>
      </c>
      <c r="D493" s="214" t="s">
        <v>3121</v>
      </c>
      <c r="E493" s="235">
        <v>9819.6</v>
      </c>
      <c r="F493" s="35">
        <v>41798</v>
      </c>
      <c r="G493" s="44">
        <v>9819.6</v>
      </c>
      <c r="H493" s="243">
        <f t="shared" si="8"/>
        <v>0</v>
      </c>
      <c r="I493" s="214" t="s">
        <v>65</v>
      </c>
    </row>
    <row r="494" spans="1:9" x14ac:dyDescent="0.25">
      <c r="A494" s="216"/>
      <c r="B494" s="217" t="s">
        <v>1188</v>
      </c>
      <c r="C494" s="363" t="s">
        <v>3405</v>
      </c>
      <c r="D494" s="214" t="s">
        <v>136</v>
      </c>
      <c r="E494" s="235">
        <v>155</v>
      </c>
      <c r="F494" s="35">
        <v>41797</v>
      </c>
      <c r="G494" s="44">
        <v>155</v>
      </c>
      <c r="H494" s="243">
        <f t="shared" si="8"/>
        <v>0</v>
      </c>
      <c r="I494" s="214"/>
    </row>
    <row r="495" spans="1:9" x14ac:dyDescent="0.25">
      <c r="A495" s="216"/>
      <c r="B495" s="217" t="s">
        <v>1189</v>
      </c>
      <c r="C495" s="363" t="s">
        <v>3405</v>
      </c>
      <c r="D495" s="214" t="s">
        <v>68</v>
      </c>
      <c r="E495" s="235">
        <v>3463</v>
      </c>
      <c r="F495" s="35">
        <v>41798</v>
      </c>
      <c r="G495" s="44">
        <v>3463</v>
      </c>
      <c r="H495" s="243">
        <f t="shared" si="8"/>
        <v>0</v>
      </c>
      <c r="I495" s="214" t="s">
        <v>65</v>
      </c>
    </row>
    <row r="496" spans="1:9" x14ac:dyDescent="0.25">
      <c r="A496" s="216"/>
      <c r="B496" s="217" t="s">
        <v>1190</v>
      </c>
      <c r="C496" s="363" t="s">
        <v>3405</v>
      </c>
      <c r="D496" s="214" t="s">
        <v>8</v>
      </c>
      <c r="E496" s="235">
        <v>464</v>
      </c>
      <c r="F496" s="35">
        <v>41797</v>
      </c>
      <c r="G496" s="44">
        <v>464</v>
      </c>
      <c r="H496" s="243">
        <f t="shared" si="8"/>
        <v>0</v>
      </c>
      <c r="I496" s="214"/>
    </row>
    <row r="497" spans="1:9" x14ac:dyDescent="0.25">
      <c r="A497" s="216"/>
      <c r="B497" s="217" t="s">
        <v>1191</v>
      </c>
      <c r="C497" s="363" t="s">
        <v>3405</v>
      </c>
      <c r="D497" s="214" t="s">
        <v>186</v>
      </c>
      <c r="E497" s="235">
        <v>2825</v>
      </c>
      <c r="F497" s="35">
        <v>41797</v>
      </c>
      <c r="G497" s="44">
        <v>2825</v>
      </c>
      <c r="H497" s="243">
        <f t="shared" si="8"/>
        <v>0</v>
      </c>
      <c r="I497" s="214"/>
    </row>
    <row r="498" spans="1:9" x14ac:dyDescent="0.25">
      <c r="A498" s="216"/>
      <c r="B498" s="217" t="s">
        <v>1192</v>
      </c>
      <c r="C498" s="363" t="s">
        <v>3405</v>
      </c>
      <c r="D498" s="214" t="s">
        <v>99</v>
      </c>
      <c r="E498" s="235">
        <v>2861.73</v>
      </c>
      <c r="F498" s="35">
        <v>41798</v>
      </c>
      <c r="G498" s="44">
        <v>2861.73</v>
      </c>
      <c r="H498" s="243">
        <f t="shared" si="8"/>
        <v>0</v>
      </c>
      <c r="I498" s="214" t="s">
        <v>3427</v>
      </c>
    </row>
    <row r="499" spans="1:9" x14ac:dyDescent="0.25">
      <c r="A499" s="216"/>
      <c r="B499" s="217" t="s">
        <v>1193</v>
      </c>
      <c r="C499" s="363" t="s">
        <v>3405</v>
      </c>
      <c r="D499" s="214" t="s">
        <v>349</v>
      </c>
      <c r="E499" s="235">
        <v>5861.2</v>
      </c>
      <c r="F499" s="35">
        <v>41798</v>
      </c>
      <c r="G499" s="44">
        <v>5861.2</v>
      </c>
      <c r="H499" s="243">
        <f t="shared" si="8"/>
        <v>0</v>
      </c>
      <c r="I499" s="214" t="s">
        <v>3427</v>
      </c>
    </row>
    <row r="500" spans="1:9" x14ac:dyDescent="0.25">
      <c r="A500" s="216"/>
      <c r="B500" s="217" t="s">
        <v>1194</v>
      </c>
      <c r="C500" s="363" t="s">
        <v>3405</v>
      </c>
      <c r="D500" s="214" t="s">
        <v>80</v>
      </c>
      <c r="E500" s="235">
        <v>2484</v>
      </c>
      <c r="F500" s="35">
        <v>41798</v>
      </c>
      <c r="G500" s="44">
        <v>2484</v>
      </c>
      <c r="H500" s="243">
        <f t="shared" si="8"/>
        <v>0</v>
      </c>
      <c r="I500" s="214" t="s">
        <v>3427</v>
      </c>
    </row>
    <row r="501" spans="1:9" x14ac:dyDescent="0.25">
      <c r="A501" s="216"/>
      <c r="B501" s="217" t="s">
        <v>1195</v>
      </c>
      <c r="C501" s="363" t="s">
        <v>3405</v>
      </c>
      <c r="D501" s="214" t="s">
        <v>78</v>
      </c>
      <c r="E501" s="235">
        <v>7970</v>
      </c>
      <c r="F501" s="35">
        <v>41798</v>
      </c>
      <c r="G501" s="44">
        <v>7970</v>
      </c>
      <c r="H501" s="243">
        <f t="shared" si="8"/>
        <v>0</v>
      </c>
      <c r="I501" s="214" t="s">
        <v>3427</v>
      </c>
    </row>
    <row r="502" spans="1:9" x14ac:dyDescent="0.25">
      <c r="A502" s="216"/>
      <c r="B502" s="217" t="s">
        <v>1196</v>
      </c>
      <c r="C502" s="363" t="s">
        <v>3405</v>
      </c>
      <c r="D502" s="214" t="s">
        <v>133</v>
      </c>
      <c r="E502" s="235">
        <v>37102</v>
      </c>
      <c r="F502" s="35">
        <v>41797</v>
      </c>
      <c r="G502" s="44">
        <v>37102</v>
      </c>
      <c r="H502" s="243">
        <f t="shared" si="8"/>
        <v>0</v>
      </c>
      <c r="I502" s="214"/>
    </row>
    <row r="503" spans="1:9" x14ac:dyDescent="0.25">
      <c r="A503" s="216"/>
      <c r="B503" s="217" t="s">
        <v>1197</v>
      </c>
      <c r="C503" s="363" t="s">
        <v>3405</v>
      </c>
      <c r="D503" s="214" t="s">
        <v>133</v>
      </c>
      <c r="E503" s="235">
        <v>2702</v>
      </c>
      <c r="F503" s="35">
        <v>41797</v>
      </c>
      <c r="G503" s="44">
        <v>2702</v>
      </c>
      <c r="H503" s="243">
        <f t="shared" si="8"/>
        <v>0</v>
      </c>
      <c r="I503" s="214"/>
    </row>
    <row r="504" spans="1:9" x14ac:dyDescent="0.25">
      <c r="A504" s="216"/>
      <c r="B504" s="217" t="s">
        <v>1198</v>
      </c>
      <c r="C504" s="363" t="s">
        <v>3405</v>
      </c>
      <c r="D504" s="214" t="s">
        <v>63</v>
      </c>
      <c r="E504" s="235">
        <v>2740</v>
      </c>
      <c r="F504" s="35">
        <v>41799</v>
      </c>
      <c r="G504" s="44">
        <v>2740</v>
      </c>
      <c r="H504" s="243">
        <f t="shared" si="8"/>
        <v>0</v>
      </c>
      <c r="I504" s="214" t="s">
        <v>21</v>
      </c>
    </row>
    <row r="505" spans="1:9" x14ac:dyDescent="0.25">
      <c r="A505" s="216"/>
      <c r="B505" s="217" t="s">
        <v>1199</v>
      </c>
      <c r="C505" s="363" t="s">
        <v>3405</v>
      </c>
      <c r="D505" s="214" t="s">
        <v>59</v>
      </c>
      <c r="E505" s="235">
        <v>16249</v>
      </c>
      <c r="F505" s="38" t="s">
        <v>3526</v>
      </c>
      <c r="G505" s="44">
        <v>16249</v>
      </c>
      <c r="H505" s="243">
        <f t="shared" si="8"/>
        <v>0</v>
      </c>
      <c r="I505" s="214" t="s">
        <v>21</v>
      </c>
    </row>
    <row r="506" spans="1:9" x14ac:dyDescent="0.25">
      <c r="A506" s="216"/>
      <c r="B506" s="217" t="s">
        <v>1200</v>
      </c>
      <c r="C506" s="363" t="s">
        <v>3405</v>
      </c>
      <c r="D506" s="214" t="s">
        <v>3318</v>
      </c>
      <c r="E506" s="235">
        <v>32476.29</v>
      </c>
      <c r="F506" s="35">
        <v>41799</v>
      </c>
      <c r="G506" s="44">
        <v>32476.29</v>
      </c>
      <c r="H506" s="243">
        <f t="shared" si="8"/>
        <v>0</v>
      </c>
      <c r="I506" s="214" t="s">
        <v>217</v>
      </c>
    </row>
    <row r="507" spans="1:9" x14ac:dyDescent="0.25">
      <c r="A507" s="216"/>
      <c r="B507" s="217" t="s">
        <v>1201</v>
      </c>
      <c r="C507" s="363" t="s">
        <v>3405</v>
      </c>
      <c r="D507" s="214" t="s">
        <v>3527</v>
      </c>
      <c r="E507" s="235">
        <v>2204.5</v>
      </c>
      <c r="F507" s="35">
        <v>41797</v>
      </c>
      <c r="G507" s="44">
        <v>2204.5</v>
      </c>
      <c r="H507" s="243">
        <f t="shared" si="8"/>
        <v>0</v>
      </c>
      <c r="I507" s="214"/>
    </row>
    <row r="508" spans="1:9" x14ac:dyDescent="0.25">
      <c r="A508" s="216"/>
      <c r="B508" s="217" t="s">
        <v>1203</v>
      </c>
      <c r="C508" s="363" t="s">
        <v>3405</v>
      </c>
      <c r="D508" s="214" t="s">
        <v>136</v>
      </c>
      <c r="E508" s="235">
        <v>3695</v>
      </c>
      <c r="F508" s="35">
        <v>41797</v>
      </c>
      <c r="G508" s="44">
        <v>3695</v>
      </c>
      <c r="H508" s="243">
        <f t="shared" si="8"/>
        <v>0</v>
      </c>
      <c r="I508" s="214"/>
    </row>
    <row r="509" spans="1:9" x14ac:dyDescent="0.25">
      <c r="A509" s="216"/>
      <c r="B509" s="217" t="s">
        <v>1204</v>
      </c>
      <c r="C509" s="363" t="s">
        <v>3405</v>
      </c>
      <c r="D509" s="214" t="s">
        <v>180</v>
      </c>
      <c r="E509" s="235">
        <v>1245</v>
      </c>
      <c r="F509" s="35">
        <v>41797</v>
      </c>
      <c r="G509" s="44">
        <v>1245</v>
      </c>
      <c r="H509" s="243">
        <f t="shared" si="8"/>
        <v>0</v>
      </c>
      <c r="I509" s="214"/>
    </row>
    <row r="510" spans="1:9" x14ac:dyDescent="0.25">
      <c r="A510" s="216"/>
      <c r="B510" s="217" t="s">
        <v>1205</v>
      </c>
      <c r="C510" s="363" t="s">
        <v>3405</v>
      </c>
      <c r="D510" s="214" t="s">
        <v>14</v>
      </c>
      <c r="E510" s="235">
        <v>9261.2000000000007</v>
      </c>
      <c r="F510" s="35">
        <v>41799</v>
      </c>
      <c r="G510" s="44">
        <v>9261.2000000000007</v>
      </c>
      <c r="H510" s="243">
        <f t="shared" si="8"/>
        <v>0</v>
      </c>
      <c r="I510" s="214" t="s">
        <v>30</v>
      </c>
    </row>
    <row r="511" spans="1:9" x14ac:dyDescent="0.25">
      <c r="A511" s="216"/>
      <c r="B511" s="217" t="s">
        <v>1207</v>
      </c>
      <c r="C511" s="363" t="s">
        <v>3405</v>
      </c>
      <c r="D511" s="214" t="s">
        <v>373</v>
      </c>
      <c r="E511" s="235">
        <v>33331.5</v>
      </c>
      <c r="F511" s="35">
        <v>41798</v>
      </c>
      <c r="G511" s="44">
        <v>33331.5</v>
      </c>
      <c r="H511" s="243">
        <f t="shared" si="8"/>
        <v>0</v>
      </c>
      <c r="I511" s="214" t="s">
        <v>12</v>
      </c>
    </row>
    <row r="512" spans="1:9" x14ac:dyDescent="0.25">
      <c r="A512" s="216">
        <v>41798</v>
      </c>
      <c r="B512" s="217" t="s">
        <v>1209</v>
      </c>
      <c r="C512" s="363" t="s">
        <v>3405</v>
      </c>
      <c r="D512" s="214" t="s">
        <v>47</v>
      </c>
      <c r="E512" s="235">
        <v>2880</v>
      </c>
      <c r="F512" s="35">
        <v>41799</v>
      </c>
      <c r="G512" s="44">
        <v>2880</v>
      </c>
      <c r="H512" s="243">
        <f t="shared" si="8"/>
        <v>0</v>
      </c>
      <c r="I512" s="214" t="s">
        <v>21</v>
      </c>
    </row>
    <row r="513" spans="1:9" x14ac:dyDescent="0.25">
      <c r="A513" s="216"/>
      <c r="B513" s="217" t="s">
        <v>1210</v>
      </c>
      <c r="C513" s="363" t="s">
        <v>3405</v>
      </c>
      <c r="D513" s="214" t="s">
        <v>260</v>
      </c>
      <c r="E513" s="235">
        <v>1788</v>
      </c>
      <c r="F513" s="35">
        <v>41798</v>
      </c>
      <c r="G513" s="44">
        <v>1788</v>
      </c>
      <c r="H513" s="243">
        <f t="shared" si="8"/>
        <v>0</v>
      </c>
      <c r="I513" s="58"/>
    </row>
    <row r="514" spans="1:9" x14ac:dyDescent="0.25">
      <c r="A514" s="216"/>
      <c r="B514" s="217" t="s">
        <v>1211</v>
      </c>
      <c r="C514" s="363" t="s">
        <v>3405</v>
      </c>
      <c r="D514" s="214" t="s">
        <v>339</v>
      </c>
      <c r="E514" s="235">
        <v>586</v>
      </c>
      <c r="F514" s="35">
        <v>41798</v>
      </c>
      <c r="G514" s="44">
        <v>586</v>
      </c>
      <c r="H514" s="243">
        <f t="shared" si="8"/>
        <v>0</v>
      </c>
      <c r="I514" s="214"/>
    </row>
    <row r="515" spans="1:9" x14ac:dyDescent="0.25">
      <c r="A515" s="216"/>
      <c r="B515" s="217" t="s">
        <v>1212</v>
      </c>
      <c r="C515" s="363" t="s">
        <v>3405</v>
      </c>
      <c r="D515" s="214" t="s">
        <v>11</v>
      </c>
      <c r="E515" s="235">
        <v>29869</v>
      </c>
      <c r="F515" s="38">
        <v>41829</v>
      </c>
      <c r="G515" s="245">
        <v>29869</v>
      </c>
      <c r="H515" s="243">
        <f t="shared" si="8"/>
        <v>0</v>
      </c>
      <c r="I515" s="58" t="s">
        <v>12</v>
      </c>
    </row>
    <row r="516" spans="1:9" x14ac:dyDescent="0.25">
      <c r="A516" s="216"/>
      <c r="B516" s="217" t="s">
        <v>1213</v>
      </c>
      <c r="C516" s="363" t="s">
        <v>3405</v>
      </c>
      <c r="D516" s="214" t="s">
        <v>106</v>
      </c>
      <c r="E516" s="235">
        <v>6344</v>
      </c>
      <c r="F516" s="35">
        <v>41807</v>
      </c>
      <c r="G516" s="44">
        <v>6344</v>
      </c>
      <c r="H516" s="243">
        <f t="shared" si="8"/>
        <v>0</v>
      </c>
      <c r="I516" s="214" t="s">
        <v>21</v>
      </c>
    </row>
    <row r="517" spans="1:9" x14ac:dyDescent="0.25">
      <c r="A517" s="216"/>
      <c r="B517" s="217" t="s">
        <v>1214</v>
      </c>
      <c r="C517" s="363" t="s">
        <v>3405</v>
      </c>
      <c r="D517" s="214" t="s">
        <v>3121</v>
      </c>
      <c r="E517" s="235">
        <v>13457</v>
      </c>
      <c r="F517" s="35">
        <v>41798</v>
      </c>
      <c r="G517" s="44">
        <v>13457</v>
      </c>
      <c r="H517" s="243">
        <f t="shared" si="8"/>
        <v>0</v>
      </c>
      <c r="I517" s="214" t="s">
        <v>27</v>
      </c>
    </row>
    <row r="518" spans="1:9" x14ac:dyDescent="0.25">
      <c r="A518" s="216"/>
      <c r="B518" s="217" t="s">
        <v>1215</v>
      </c>
      <c r="C518" s="363" t="s">
        <v>3405</v>
      </c>
      <c r="D518" s="214" t="s">
        <v>152</v>
      </c>
      <c r="E518" s="235">
        <v>15667</v>
      </c>
      <c r="F518" s="35">
        <v>41798</v>
      </c>
      <c r="G518" s="44">
        <v>15667</v>
      </c>
      <c r="H518" s="243">
        <f t="shared" si="8"/>
        <v>0</v>
      </c>
      <c r="I518" s="214"/>
    </row>
    <row r="519" spans="1:9" x14ac:dyDescent="0.25">
      <c r="A519" s="216"/>
      <c r="B519" s="217" t="s">
        <v>1216</v>
      </c>
      <c r="C519" s="363" t="s">
        <v>3405</v>
      </c>
      <c r="D519" s="214" t="s">
        <v>34</v>
      </c>
      <c r="E519" s="235">
        <v>1916</v>
      </c>
      <c r="F519" s="35">
        <v>41799</v>
      </c>
      <c r="G519" s="44">
        <v>1916</v>
      </c>
      <c r="H519" s="243">
        <f t="shared" ref="H519:H582" si="9">E519-G519</f>
        <v>0</v>
      </c>
      <c r="I519" s="214" t="s">
        <v>21</v>
      </c>
    </row>
    <row r="520" spans="1:9" x14ac:dyDescent="0.25">
      <c r="A520" s="216"/>
      <c r="B520" s="217" t="s">
        <v>1218</v>
      </c>
      <c r="C520" s="363" t="s">
        <v>3405</v>
      </c>
      <c r="D520" s="214" t="s">
        <v>3528</v>
      </c>
      <c r="E520" s="235">
        <v>2876</v>
      </c>
      <c r="F520" s="35">
        <v>41799</v>
      </c>
      <c r="G520" s="44">
        <v>2876</v>
      </c>
      <c r="H520" s="243">
        <f t="shared" si="9"/>
        <v>0</v>
      </c>
      <c r="I520" s="214" t="s">
        <v>21</v>
      </c>
    </row>
    <row r="521" spans="1:9" x14ac:dyDescent="0.25">
      <c r="A521" s="216"/>
      <c r="B521" s="217" t="s">
        <v>1219</v>
      </c>
      <c r="C521" s="363" t="s">
        <v>3405</v>
      </c>
      <c r="D521" s="214" t="s">
        <v>29</v>
      </c>
      <c r="E521" s="235">
        <v>5040</v>
      </c>
      <c r="F521" s="35">
        <v>41799</v>
      </c>
      <c r="G521" s="44">
        <v>5040</v>
      </c>
      <c r="H521" s="243">
        <f t="shared" si="9"/>
        <v>0</v>
      </c>
      <c r="I521" s="214" t="s">
        <v>21</v>
      </c>
    </row>
    <row r="522" spans="1:9" x14ac:dyDescent="0.25">
      <c r="A522" s="216"/>
      <c r="B522" s="217" t="s">
        <v>1220</v>
      </c>
      <c r="C522" s="363" t="s">
        <v>3405</v>
      </c>
      <c r="D522" s="214" t="s">
        <v>130</v>
      </c>
      <c r="E522" s="235">
        <v>7264</v>
      </c>
      <c r="F522" s="35">
        <v>41799</v>
      </c>
      <c r="G522" s="44">
        <v>7264</v>
      </c>
      <c r="H522" s="243">
        <f t="shared" si="9"/>
        <v>0</v>
      </c>
      <c r="I522" s="214" t="s">
        <v>21</v>
      </c>
    </row>
    <row r="523" spans="1:9" x14ac:dyDescent="0.25">
      <c r="A523" s="216"/>
      <c r="B523" s="217" t="s">
        <v>1221</v>
      </c>
      <c r="C523" s="363" t="s">
        <v>3405</v>
      </c>
      <c r="D523" s="214" t="s">
        <v>55</v>
      </c>
      <c r="E523" s="235">
        <v>8332</v>
      </c>
      <c r="F523" s="35">
        <v>41798</v>
      </c>
      <c r="G523" s="44">
        <v>8332</v>
      </c>
      <c r="H523" s="243">
        <f t="shared" si="9"/>
        <v>0</v>
      </c>
      <c r="I523" s="214"/>
    </row>
    <row r="524" spans="1:9" x14ac:dyDescent="0.25">
      <c r="A524" s="216"/>
      <c r="B524" s="217" t="s">
        <v>1222</v>
      </c>
      <c r="C524" s="363" t="s">
        <v>3405</v>
      </c>
      <c r="D524" s="214" t="s">
        <v>1782</v>
      </c>
      <c r="E524" s="235">
        <v>2040</v>
      </c>
      <c r="F524" s="35">
        <v>41799</v>
      </c>
      <c r="G524" s="44">
        <v>2040</v>
      </c>
      <c r="H524" s="243">
        <f t="shared" si="9"/>
        <v>0</v>
      </c>
      <c r="I524" s="214" t="s">
        <v>21</v>
      </c>
    </row>
    <row r="525" spans="1:9" x14ac:dyDescent="0.25">
      <c r="A525" s="216"/>
      <c r="B525" s="217" t="s">
        <v>1224</v>
      </c>
      <c r="C525" s="363" t="s">
        <v>3405</v>
      </c>
      <c r="D525" s="214" t="s">
        <v>3529</v>
      </c>
      <c r="E525" s="235">
        <v>6658</v>
      </c>
      <c r="F525" s="35">
        <v>41798</v>
      </c>
      <c r="G525" s="44">
        <v>6658</v>
      </c>
      <c r="H525" s="243">
        <f t="shared" si="9"/>
        <v>0</v>
      </c>
      <c r="I525" s="214"/>
    </row>
    <row r="526" spans="1:9" x14ac:dyDescent="0.25">
      <c r="A526" s="216"/>
      <c r="B526" s="217" t="s">
        <v>1225</v>
      </c>
      <c r="C526" s="363" t="s">
        <v>3405</v>
      </c>
      <c r="D526" s="214" t="s">
        <v>8</v>
      </c>
      <c r="E526" s="235">
        <v>930</v>
      </c>
      <c r="F526" s="35">
        <v>41798</v>
      </c>
      <c r="G526" s="44">
        <v>930</v>
      </c>
      <c r="H526" s="243">
        <f t="shared" si="9"/>
        <v>0</v>
      </c>
      <c r="I526" s="214"/>
    </row>
    <row r="527" spans="1:9" x14ac:dyDescent="0.25">
      <c r="A527" s="216"/>
      <c r="B527" s="217" t="s">
        <v>1226</v>
      </c>
      <c r="C527" s="363" t="s">
        <v>3405</v>
      </c>
      <c r="D527" s="214" t="s">
        <v>136</v>
      </c>
      <c r="E527" s="235">
        <v>2283</v>
      </c>
      <c r="F527" s="35">
        <v>41798</v>
      </c>
      <c r="G527" s="44">
        <v>2283</v>
      </c>
      <c r="H527" s="243">
        <f t="shared" si="9"/>
        <v>0</v>
      </c>
      <c r="I527" s="214"/>
    </row>
    <row r="528" spans="1:9" x14ac:dyDescent="0.25">
      <c r="A528" s="216"/>
      <c r="B528" s="217" t="s">
        <v>1227</v>
      </c>
      <c r="C528" s="363" t="s">
        <v>3405</v>
      </c>
      <c r="D528" s="214" t="s">
        <v>8</v>
      </c>
      <c r="E528" s="235">
        <v>3004</v>
      </c>
      <c r="F528" s="35">
        <v>41798</v>
      </c>
      <c r="G528" s="44">
        <v>3004</v>
      </c>
      <c r="H528" s="243">
        <f t="shared" si="9"/>
        <v>0</v>
      </c>
      <c r="I528" s="214"/>
    </row>
    <row r="529" spans="1:9" x14ac:dyDescent="0.25">
      <c r="A529" s="216"/>
      <c r="B529" s="217" t="s">
        <v>1229</v>
      </c>
      <c r="C529" s="363" t="s">
        <v>3405</v>
      </c>
      <c r="D529" s="214" t="s">
        <v>771</v>
      </c>
      <c r="E529" s="235">
        <v>4665</v>
      </c>
      <c r="F529" s="35">
        <v>41798</v>
      </c>
      <c r="G529" s="44">
        <v>4665</v>
      </c>
      <c r="H529" s="243">
        <f t="shared" si="9"/>
        <v>0</v>
      </c>
      <c r="I529" s="214"/>
    </row>
    <row r="530" spans="1:9" x14ac:dyDescent="0.25">
      <c r="A530" s="216"/>
      <c r="B530" s="217" t="s">
        <v>1230</v>
      </c>
      <c r="C530" s="363" t="s">
        <v>3405</v>
      </c>
      <c r="D530" s="214" t="s">
        <v>8</v>
      </c>
      <c r="E530" s="235">
        <v>3087.5</v>
      </c>
      <c r="F530" s="35">
        <v>41798</v>
      </c>
      <c r="G530" s="44">
        <v>3087.5</v>
      </c>
      <c r="H530" s="243">
        <f t="shared" si="9"/>
        <v>0</v>
      </c>
      <c r="I530" s="214"/>
    </row>
    <row r="531" spans="1:9" x14ac:dyDescent="0.25">
      <c r="A531" s="216"/>
      <c r="B531" s="217" t="s">
        <v>1231</v>
      </c>
      <c r="C531" s="363" t="s">
        <v>3405</v>
      </c>
      <c r="D531" s="214" t="s">
        <v>8</v>
      </c>
      <c r="E531" s="235">
        <v>417.5</v>
      </c>
      <c r="F531" s="35">
        <v>41798</v>
      </c>
      <c r="G531" s="44">
        <v>417.5</v>
      </c>
      <c r="H531" s="243">
        <f t="shared" si="9"/>
        <v>0</v>
      </c>
      <c r="I531" s="214"/>
    </row>
    <row r="532" spans="1:9" x14ac:dyDescent="0.25">
      <c r="A532" s="211"/>
      <c r="B532" s="217" t="s">
        <v>1232</v>
      </c>
      <c r="C532" s="363" t="s">
        <v>3405</v>
      </c>
      <c r="D532" s="214" t="s">
        <v>269</v>
      </c>
      <c r="E532" s="235">
        <v>6540</v>
      </c>
      <c r="F532" s="35">
        <v>41798</v>
      </c>
      <c r="G532" s="44">
        <v>6540</v>
      </c>
      <c r="H532" s="243">
        <f t="shared" si="9"/>
        <v>0</v>
      </c>
      <c r="I532" s="214"/>
    </row>
    <row r="533" spans="1:9" x14ac:dyDescent="0.25">
      <c r="A533" s="211"/>
      <c r="B533" s="217" t="s">
        <v>1234</v>
      </c>
      <c r="C533" s="363" t="s">
        <v>3405</v>
      </c>
      <c r="D533" s="214" t="s">
        <v>51</v>
      </c>
      <c r="E533" s="235">
        <v>2468</v>
      </c>
      <c r="F533" s="270" t="s">
        <v>3778</v>
      </c>
      <c r="G533" s="44">
        <v>2468</v>
      </c>
      <c r="H533" s="243">
        <f t="shared" si="9"/>
        <v>0</v>
      </c>
      <c r="I533" s="214"/>
    </row>
    <row r="534" spans="1:9" x14ac:dyDescent="0.25">
      <c r="A534" s="261"/>
      <c r="B534" s="217" t="s">
        <v>1235</v>
      </c>
      <c r="C534" s="363" t="s">
        <v>3405</v>
      </c>
      <c r="D534" s="214" t="s">
        <v>133</v>
      </c>
      <c r="E534" s="235">
        <v>33313.5</v>
      </c>
      <c r="F534" s="35">
        <v>41798</v>
      </c>
      <c r="G534" s="44">
        <v>33313.5</v>
      </c>
      <c r="H534" s="243">
        <f t="shared" si="9"/>
        <v>0</v>
      </c>
      <c r="I534" s="214"/>
    </row>
    <row r="535" spans="1:9" x14ac:dyDescent="0.25">
      <c r="A535" s="216"/>
      <c r="B535" s="217" t="s">
        <v>1236</v>
      </c>
      <c r="C535" s="363" t="s">
        <v>3405</v>
      </c>
      <c r="D535" s="214" t="s">
        <v>91</v>
      </c>
      <c r="E535" s="235">
        <v>33164</v>
      </c>
      <c r="F535" s="35">
        <v>41799</v>
      </c>
      <c r="G535" s="44">
        <v>33164</v>
      </c>
      <c r="H535" s="243">
        <f t="shared" si="9"/>
        <v>0</v>
      </c>
      <c r="I535" s="214" t="s">
        <v>27</v>
      </c>
    </row>
    <row r="536" spans="1:9" x14ac:dyDescent="0.25">
      <c r="A536" s="216"/>
      <c r="B536" s="217" t="s">
        <v>1237</v>
      </c>
      <c r="C536" s="363" t="s">
        <v>3405</v>
      </c>
      <c r="D536" s="214" t="s">
        <v>92</v>
      </c>
      <c r="E536" s="235">
        <v>9881</v>
      </c>
      <c r="F536" s="35">
        <v>41799</v>
      </c>
      <c r="G536" s="56">
        <v>9881</v>
      </c>
      <c r="H536" s="243">
        <f t="shared" si="9"/>
        <v>0</v>
      </c>
      <c r="I536" s="214" t="s">
        <v>27</v>
      </c>
    </row>
    <row r="537" spans="1:9" x14ac:dyDescent="0.25">
      <c r="A537" s="216"/>
      <c r="B537" s="217" t="s">
        <v>1238</v>
      </c>
      <c r="C537" s="363" t="s">
        <v>3405</v>
      </c>
      <c r="D537" s="214" t="s">
        <v>152</v>
      </c>
      <c r="E537" s="235">
        <v>14534.5</v>
      </c>
      <c r="F537" s="35">
        <v>41799</v>
      </c>
      <c r="G537" s="56">
        <v>14534.5</v>
      </c>
      <c r="H537" s="243">
        <f t="shared" si="9"/>
        <v>0</v>
      </c>
      <c r="I537" s="214" t="s">
        <v>27</v>
      </c>
    </row>
    <row r="538" spans="1:9" x14ac:dyDescent="0.25">
      <c r="A538" s="216"/>
      <c r="B538" s="217" t="s">
        <v>1240</v>
      </c>
      <c r="C538" s="363" t="s">
        <v>3405</v>
      </c>
      <c r="D538" s="214" t="s">
        <v>15</v>
      </c>
      <c r="E538" s="235">
        <v>1019</v>
      </c>
      <c r="F538" s="35">
        <v>41798</v>
      </c>
      <c r="G538" s="44">
        <v>1019</v>
      </c>
      <c r="H538" s="243">
        <f t="shared" si="9"/>
        <v>0</v>
      </c>
      <c r="I538" s="214"/>
    </row>
    <row r="539" spans="1:9" x14ac:dyDescent="0.25">
      <c r="A539" s="216"/>
      <c r="B539" s="217" t="s">
        <v>1241</v>
      </c>
      <c r="C539" s="363" t="s">
        <v>3405</v>
      </c>
      <c r="D539" s="214" t="s">
        <v>233</v>
      </c>
      <c r="E539" s="235">
        <v>696</v>
      </c>
      <c r="F539" s="35">
        <v>41798</v>
      </c>
      <c r="G539" s="44">
        <v>696</v>
      </c>
      <c r="H539" s="243">
        <f t="shared" si="9"/>
        <v>0</v>
      </c>
      <c r="I539" s="214"/>
    </row>
    <row r="540" spans="1:9" x14ac:dyDescent="0.25">
      <c r="A540" s="216"/>
      <c r="B540" s="217" t="s">
        <v>1243</v>
      </c>
      <c r="C540" s="363" t="s">
        <v>3405</v>
      </c>
      <c r="D540" s="214" t="s">
        <v>1054</v>
      </c>
      <c r="E540" s="235">
        <v>124</v>
      </c>
      <c r="F540" s="35">
        <v>41798</v>
      </c>
      <c r="G540" s="44">
        <v>124</v>
      </c>
      <c r="H540" s="243">
        <f t="shared" si="9"/>
        <v>0</v>
      </c>
      <c r="I540" s="214"/>
    </row>
    <row r="541" spans="1:9" x14ac:dyDescent="0.25">
      <c r="A541" s="216">
        <v>41799</v>
      </c>
      <c r="B541" s="217" t="s">
        <v>1244</v>
      </c>
      <c r="C541" s="363" t="s">
        <v>3405</v>
      </c>
      <c r="D541" s="214" t="s">
        <v>68</v>
      </c>
      <c r="E541" s="235">
        <v>3305</v>
      </c>
      <c r="F541" s="35">
        <v>41799</v>
      </c>
      <c r="G541" s="44">
        <v>3305</v>
      </c>
      <c r="H541" s="243">
        <f t="shared" si="9"/>
        <v>0</v>
      </c>
      <c r="I541" s="214" t="s">
        <v>65</v>
      </c>
    </row>
    <row r="542" spans="1:9" x14ac:dyDescent="0.25">
      <c r="A542" s="216"/>
      <c r="B542" s="217" t="s">
        <v>1246</v>
      </c>
      <c r="C542" s="363" t="s">
        <v>3405</v>
      </c>
      <c r="D542" s="214" t="s">
        <v>269</v>
      </c>
      <c r="E542" s="235">
        <v>3423.4</v>
      </c>
      <c r="F542" s="35">
        <v>41799</v>
      </c>
      <c r="G542" s="44">
        <v>3423.4</v>
      </c>
      <c r="H542" s="243">
        <f t="shared" si="9"/>
        <v>0</v>
      </c>
      <c r="I542" s="58"/>
    </row>
    <row r="543" spans="1:9" x14ac:dyDescent="0.25">
      <c r="A543" s="216"/>
      <c r="B543" s="217" t="s">
        <v>1247</v>
      </c>
      <c r="C543" s="363" t="s">
        <v>3405</v>
      </c>
      <c r="D543" s="214" t="s">
        <v>28</v>
      </c>
      <c r="E543" s="235">
        <v>5969.34</v>
      </c>
      <c r="F543" s="35">
        <v>41799</v>
      </c>
      <c r="G543" s="44">
        <v>5969.34</v>
      </c>
      <c r="H543" s="243">
        <f t="shared" si="9"/>
        <v>0</v>
      </c>
      <c r="I543" s="214"/>
    </row>
    <row r="544" spans="1:9" x14ac:dyDescent="0.25">
      <c r="A544" s="216"/>
      <c r="B544" s="217" t="s">
        <v>1248</v>
      </c>
      <c r="C544" s="363" t="s">
        <v>3405</v>
      </c>
      <c r="D544" s="214" t="s">
        <v>11</v>
      </c>
      <c r="E544" s="235">
        <v>23659.8</v>
      </c>
      <c r="F544" s="38">
        <v>41829</v>
      </c>
      <c r="G544" s="245">
        <v>23156.400000000001</v>
      </c>
      <c r="H544" s="243">
        <f t="shared" si="9"/>
        <v>503.39999999999782</v>
      </c>
      <c r="I544" s="214" t="s">
        <v>3530</v>
      </c>
    </row>
    <row r="545" spans="1:9" x14ac:dyDescent="0.25">
      <c r="A545" s="216"/>
      <c r="B545" s="217" t="s">
        <v>1249</v>
      </c>
      <c r="C545" s="363" t="s">
        <v>3405</v>
      </c>
      <c r="D545" s="214" t="s">
        <v>180</v>
      </c>
      <c r="E545" s="235">
        <v>31330.62</v>
      </c>
      <c r="F545" s="35">
        <v>41799</v>
      </c>
      <c r="G545" s="44">
        <v>31330.62</v>
      </c>
      <c r="H545" s="243">
        <f t="shared" si="9"/>
        <v>0</v>
      </c>
      <c r="I545" s="214" t="s">
        <v>65</v>
      </c>
    </row>
    <row r="546" spans="1:9" x14ac:dyDescent="0.25">
      <c r="A546" s="216"/>
      <c r="B546" s="217" t="s">
        <v>1250</v>
      </c>
      <c r="C546" s="363" t="s">
        <v>3405</v>
      </c>
      <c r="D546" s="214" t="s">
        <v>321</v>
      </c>
      <c r="E546" s="235">
        <v>2614.5</v>
      </c>
      <c r="F546" s="35">
        <v>41799</v>
      </c>
      <c r="G546" s="44">
        <v>2614.5</v>
      </c>
      <c r="H546" s="243">
        <f t="shared" si="9"/>
        <v>0</v>
      </c>
      <c r="I546" s="214"/>
    </row>
    <row r="547" spans="1:9" x14ac:dyDescent="0.25">
      <c r="A547" s="216"/>
      <c r="B547" s="217" t="s">
        <v>1251</v>
      </c>
      <c r="C547" s="363" t="s">
        <v>3405</v>
      </c>
      <c r="D547" s="214" t="s">
        <v>2413</v>
      </c>
      <c r="E547" s="235">
        <v>1946</v>
      </c>
      <c r="F547" s="35">
        <v>41799</v>
      </c>
      <c r="G547" s="44">
        <v>1946</v>
      </c>
      <c r="H547" s="243">
        <f t="shared" si="9"/>
        <v>0</v>
      </c>
      <c r="I547" s="214" t="s">
        <v>30</v>
      </c>
    </row>
    <row r="548" spans="1:9" x14ac:dyDescent="0.25">
      <c r="A548" s="216"/>
      <c r="B548" s="217" t="s">
        <v>1252</v>
      </c>
      <c r="C548" s="363" t="s">
        <v>3405</v>
      </c>
      <c r="D548" s="214" t="s">
        <v>338</v>
      </c>
      <c r="E548" s="235">
        <v>295</v>
      </c>
      <c r="F548" s="35">
        <v>41799</v>
      </c>
      <c r="G548" s="44">
        <v>295</v>
      </c>
      <c r="H548" s="243">
        <f t="shared" si="9"/>
        <v>0</v>
      </c>
      <c r="I548" s="214" t="s">
        <v>30</v>
      </c>
    </row>
    <row r="549" spans="1:9" x14ac:dyDescent="0.25">
      <c r="A549" s="216"/>
      <c r="B549" s="217" t="s">
        <v>1253</v>
      </c>
      <c r="C549" s="363" t="s">
        <v>3405</v>
      </c>
      <c r="D549" s="214" t="s">
        <v>3531</v>
      </c>
      <c r="E549" s="235">
        <v>1930.6</v>
      </c>
      <c r="F549" s="35">
        <v>41799</v>
      </c>
      <c r="G549" s="44">
        <v>1930.6</v>
      </c>
      <c r="H549" s="243">
        <f t="shared" si="9"/>
        <v>0</v>
      </c>
      <c r="I549" s="214" t="s">
        <v>30</v>
      </c>
    </row>
    <row r="550" spans="1:9" x14ac:dyDescent="0.25">
      <c r="A550" s="216"/>
      <c r="B550" s="217" t="s">
        <v>1254</v>
      </c>
      <c r="C550" s="363" t="s">
        <v>3405</v>
      </c>
      <c r="D550" s="214" t="s">
        <v>8</v>
      </c>
      <c r="E550" s="235">
        <v>636.6</v>
      </c>
      <c r="F550" s="35">
        <v>41799</v>
      </c>
      <c r="G550" s="44">
        <v>636.6</v>
      </c>
      <c r="H550" s="243">
        <f t="shared" si="9"/>
        <v>0</v>
      </c>
      <c r="I550" s="214"/>
    </row>
    <row r="551" spans="1:9" x14ac:dyDescent="0.25">
      <c r="A551" s="216"/>
      <c r="B551" s="217" t="s">
        <v>1255</v>
      </c>
      <c r="C551" s="363" t="s">
        <v>3405</v>
      </c>
      <c r="D551" s="214" t="s">
        <v>35</v>
      </c>
      <c r="E551" s="235">
        <v>3474.1</v>
      </c>
      <c r="F551" s="35">
        <v>41801</v>
      </c>
      <c r="G551" s="44">
        <v>3474.1</v>
      </c>
      <c r="H551" s="243">
        <f t="shared" si="9"/>
        <v>0</v>
      </c>
      <c r="I551" s="214" t="s">
        <v>30</v>
      </c>
    </row>
    <row r="552" spans="1:9" x14ac:dyDescent="0.25">
      <c r="A552" s="216"/>
      <c r="B552" s="217" t="s">
        <v>1256</v>
      </c>
      <c r="C552" s="363" t="s">
        <v>3405</v>
      </c>
      <c r="D552" s="214" t="s">
        <v>3532</v>
      </c>
      <c r="E552" s="235">
        <v>5530.1</v>
      </c>
      <c r="F552" s="35">
        <v>41799</v>
      </c>
      <c r="G552" s="44">
        <v>5530.1</v>
      </c>
      <c r="H552" s="243">
        <f t="shared" si="9"/>
        <v>0</v>
      </c>
      <c r="I552" s="214"/>
    </row>
    <row r="553" spans="1:9" x14ac:dyDescent="0.25">
      <c r="A553" s="216"/>
      <c r="B553" s="217" t="s">
        <v>1257</v>
      </c>
      <c r="C553" s="363" t="s">
        <v>3405</v>
      </c>
      <c r="D553" s="214" t="s">
        <v>517</v>
      </c>
      <c r="E553" s="235">
        <v>1260.5999999999999</v>
      </c>
      <c r="F553" s="35">
        <v>41799</v>
      </c>
      <c r="G553" s="44">
        <v>1260.5999999999999</v>
      </c>
      <c r="H553" s="243">
        <f t="shared" si="9"/>
        <v>0</v>
      </c>
      <c r="I553" s="214"/>
    </row>
    <row r="554" spans="1:9" x14ac:dyDescent="0.25">
      <c r="A554" s="216"/>
      <c r="B554" s="217" t="s">
        <v>1259</v>
      </c>
      <c r="C554" s="363" t="s">
        <v>3405</v>
      </c>
      <c r="D554" s="214" t="s">
        <v>47</v>
      </c>
      <c r="E554" s="235">
        <v>3271.2</v>
      </c>
      <c r="F554" s="35">
        <v>41799</v>
      </c>
      <c r="G554" s="44">
        <v>3271.2</v>
      </c>
      <c r="H554" s="243">
        <f t="shared" si="9"/>
        <v>0</v>
      </c>
      <c r="I554" s="214" t="s">
        <v>30</v>
      </c>
    </row>
    <row r="555" spans="1:9" x14ac:dyDescent="0.25">
      <c r="A555" s="216"/>
      <c r="B555" s="217" t="s">
        <v>1260</v>
      </c>
      <c r="C555" s="363" t="s">
        <v>3405</v>
      </c>
      <c r="D555" s="214" t="s">
        <v>260</v>
      </c>
      <c r="E555" s="235">
        <v>1812</v>
      </c>
      <c r="F555" s="35">
        <v>41799</v>
      </c>
      <c r="G555" s="44">
        <v>1812</v>
      </c>
      <c r="H555" s="243">
        <f t="shared" si="9"/>
        <v>0</v>
      </c>
      <c r="I555" s="214" t="s">
        <v>3427</v>
      </c>
    </row>
    <row r="556" spans="1:9" x14ac:dyDescent="0.25">
      <c r="A556" s="216"/>
      <c r="B556" s="217" t="s">
        <v>1261</v>
      </c>
      <c r="C556" s="363" t="s">
        <v>3405</v>
      </c>
      <c r="D556" s="214" t="s">
        <v>956</v>
      </c>
      <c r="E556" s="235">
        <v>5846</v>
      </c>
      <c r="F556" s="35">
        <v>41799</v>
      </c>
      <c r="G556" s="44">
        <v>5846</v>
      </c>
      <c r="H556" s="243">
        <f t="shared" si="9"/>
        <v>0</v>
      </c>
      <c r="I556" s="214" t="s">
        <v>3427</v>
      </c>
    </row>
    <row r="557" spans="1:9" x14ac:dyDescent="0.25">
      <c r="A557" s="216"/>
      <c r="B557" s="217" t="s">
        <v>1262</v>
      </c>
      <c r="C557" s="363" t="s">
        <v>3405</v>
      </c>
      <c r="D557" s="214" t="s">
        <v>29</v>
      </c>
      <c r="E557" s="235">
        <v>5131.25</v>
      </c>
      <c r="F557" s="35">
        <v>41799</v>
      </c>
      <c r="G557" s="44">
        <v>5131.25</v>
      </c>
      <c r="H557" s="243">
        <f t="shared" si="9"/>
        <v>0</v>
      </c>
      <c r="I557" s="214" t="s">
        <v>30</v>
      </c>
    </row>
    <row r="558" spans="1:9" x14ac:dyDescent="0.25">
      <c r="A558" s="216"/>
      <c r="B558" s="217" t="s">
        <v>1263</v>
      </c>
      <c r="C558" s="363" t="s">
        <v>3405</v>
      </c>
      <c r="D558" s="214" t="s">
        <v>32</v>
      </c>
      <c r="E558" s="235">
        <v>9547.2000000000007</v>
      </c>
      <c r="F558" s="35">
        <v>41799</v>
      </c>
      <c r="G558" s="44">
        <v>9547.2000000000007</v>
      </c>
      <c r="H558" s="243">
        <f t="shared" si="9"/>
        <v>0</v>
      </c>
      <c r="I558" s="214" t="s">
        <v>30</v>
      </c>
    </row>
    <row r="559" spans="1:9" x14ac:dyDescent="0.25">
      <c r="A559" s="216"/>
      <c r="B559" s="217" t="s">
        <v>1264</v>
      </c>
      <c r="C559" s="363" t="s">
        <v>3405</v>
      </c>
      <c r="D559" s="214" t="s">
        <v>124</v>
      </c>
      <c r="E559" s="235">
        <v>1293.5999999999999</v>
      </c>
      <c r="F559" s="35">
        <v>41799</v>
      </c>
      <c r="G559" s="44">
        <v>1293.5999999999999</v>
      </c>
      <c r="H559" s="243">
        <f t="shared" si="9"/>
        <v>0</v>
      </c>
      <c r="I559" s="214" t="s">
        <v>30</v>
      </c>
    </row>
    <row r="560" spans="1:9" x14ac:dyDescent="0.25">
      <c r="A560" s="216"/>
      <c r="B560" s="217" t="s">
        <v>1265</v>
      </c>
      <c r="C560" s="363" t="s">
        <v>3405</v>
      </c>
      <c r="D560" s="220" t="s">
        <v>3114</v>
      </c>
      <c r="E560" s="241">
        <v>0</v>
      </c>
      <c r="F560" s="35"/>
      <c r="G560" s="44"/>
      <c r="H560" s="243">
        <f t="shared" si="9"/>
        <v>0</v>
      </c>
      <c r="I560" s="214" t="s">
        <v>3533</v>
      </c>
    </row>
    <row r="561" spans="1:9" x14ac:dyDescent="0.25">
      <c r="A561" s="216"/>
      <c r="B561" s="217" t="s">
        <v>1266</v>
      </c>
      <c r="C561" s="363" t="s">
        <v>3405</v>
      </c>
      <c r="D561" s="214" t="s">
        <v>921</v>
      </c>
      <c r="E561" s="235">
        <v>17939.7</v>
      </c>
      <c r="F561" s="35">
        <v>41799</v>
      </c>
      <c r="G561" s="44">
        <v>17939.7</v>
      </c>
      <c r="H561" s="243">
        <f t="shared" si="9"/>
        <v>0</v>
      </c>
      <c r="I561" s="214" t="s">
        <v>3534</v>
      </c>
    </row>
    <row r="562" spans="1:9" x14ac:dyDescent="0.25">
      <c r="A562" s="216"/>
      <c r="B562" s="217" t="s">
        <v>1267</v>
      </c>
      <c r="C562" s="363" t="s">
        <v>3405</v>
      </c>
      <c r="D562" s="214" t="s">
        <v>8</v>
      </c>
      <c r="E562" s="235">
        <v>350</v>
      </c>
      <c r="F562" s="35">
        <v>41799</v>
      </c>
      <c r="G562" s="44">
        <v>350</v>
      </c>
      <c r="H562" s="243">
        <f t="shared" si="9"/>
        <v>0</v>
      </c>
      <c r="I562" s="214"/>
    </row>
    <row r="563" spans="1:9" x14ac:dyDescent="0.25">
      <c r="A563" s="216"/>
      <c r="B563" s="217" t="s">
        <v>1268</v>
      </c>
      <c r="C563" s="363" t="s">
        <v>3405</v>
      </c>
      <c r="D563" s="214" t="s">
        <v>57</v>
      </c>
      <c r="E563" s="235">
        <v>1040</v>
      </c>
      <c r="F563" s="35">
        <v>41799</v>
      </c>
      <c r="G563" s="44">
        <v>1040</v>
      </c>
      <c r="H563" s="243">
        <f t="shared" si="9"/>
        <v>0</v>
      </c>
      <c r="I563" s="214" t="s">
        <v>30</v>
      </c>
    </row>
    <row r="564" spans="1:9" x14ac:dyDescent="0.25">
      <c r="A564" s="216"/>
      <c r="B564" s="217" t="s">
        <v>1269</v>
      </c>
      <c r="C564" s="363" t="s">
        <v>3405</v>
      </c>
      <c r="D564" s="214" t="s">
        <v>14</v>
      </c>
      <c r="E564" s="235">
        <v>8200</v>
      </c>
      <c r="F564" s="35">
        <v>41799</v>
      </c>
      <c r="G564" s="44">
        <v>8200</v>
      </c>
      <c r="H564" s="243">
        <f t="shared" si="9"/>
        <v>0</v>
      </c>
      <c r="I564" s="214"/>
    </row>
    <row r="565" spans="1:9" x14ac:dyDescent="0.25">
      <c r="A565" s="216"/>
      <c r="B565" s="217" t="s">
        <v>1270</v>
      </c>
      <c r="C565" s="363" t="s">
        <v>3405</v>
      </c>
      <c r="D565" s="214" t="s">
        <v>18</v>
      </c>
      <c r="E565" s="235">
        <v>2873</v>
      </c>
      <c r="F565" s="35">
        <v>41799</v>
      </c>
      <c r="G565" s="44">
        <v>2873</v>
      </c>
      <c r="H565" s="243">
        <f t="shared" si="9"/>
        <v>0</v>
      </c>
      <c r="I565" s="214"/>
    </row>
    <row r="566" spans="1:9" x14ac:dyDescent="0.25">
      <c r="A566" s="216"/>
      <c r="B566" s="217" t="s">
        <v>1271</v>
      </c>
      <c r="C566" s="363" t="s">
        <v>3405</v>
      </c>
      <c r="D566" s="214" t="s">
        <v>374</v>
      </c>
      <c r="E566" s="235">
        <v>5968.1</v>
      </c>
      <c r="F566" s="35">
        <v>41799</v>
      </c>
      <c r="G566" s="44">
        <v>5968.1</v>
      </c>
      <c r="H566" s="243">
        <f t="shared" si="9"/>
        <v>0</v>
      </c>
      <c r="I566" s="214"/>
    </row>
    <row r="567" spans="1:9" x14ac:dyDescent="0.25">
      <c r="A567" s="216"/>
      <c r="B567" s="217" t="s">
        <v>1272</v>
      </c>
      <c r="C567" s="363" t="s">
        <v>3405</v>
      </c>
      <c r="D567" s="214" t="s">
        <v>137</v>
      </c>
      <c r="E567" s="235">
        <v>11078</v>
      </c>
      <c r="F567" s="35">
        <v>41799</v>
      </c>
      <c r="G567" s="44">
        <v>11078</v>
      </c>
      <c r="H567" s="243">
        <f t="shared" si="9"/>
        <v>0</v>
      </c>
      <c r="I567" s="214"/>
    </row>
    <row r="568" spans="1:9" x14ac:dyDescent="0.25">
      <c r="A568" s="216"/>
      <c r="B568" s="217" t="s">
        <v>1273</v>
      </c>
      <c r="C568" s="363" t="s">
        <v>3405</v>
      </c>
      <c r="D568" s="214" t="s">
        <v>3535</v>
      </c>
      <c r="E568" s="235">
        <v>5587</v>
      </c>
      <c r="F568" s="35">
        <v>41799</v>
      </c>
      <c r="G568" s="44">
        <v>5587</v>
      </c>
      <c r="H568" s="243">
        <f t="shared" si="9"/>
        <v>0</v>
      </c>
      <c r="I568" s="214"/>
    </row>
    <row r="569" spans="1:9" x14ac:dyDescent="0.25">
      <c r="A569" s="216"/>
      <c r="B569" s="217" t="s">
        <v>1274</v>
      </c>
      <c r="C569" s="363" t="s">
        <v>3405</v>
      </c>
      <c r="D569" s="214" t="s">
        <v>3536</v>
      </c>
      <c r="E569" s="235">
        <v>3217</v>
      </c>
      <c r="F569" s="35">
        <v>41799</v>
      </c>
      <c r="G569" s="44">
        <v>3217</v>
      </c>
      <c r="H569" s="243">
        <f t="shared" si="9"/>
        <v>0</v>
      </c>
      <c r="I569" s="214"/>
    </row>
    <row r="570" spans="1:9" x14ac:dyDescent="0.25">
      <c r="A570" s="216"/>
      <c r="B570" s="217" t="s">
        <v>1275</v>
      </c>
      <c r="C570" s="363" t="s">
        <v>3405</v>
      </c>
      <c r="D570" s="214" t="s">
        <v>106</v>
      </c>
      <c r="E570" s="235">
        <v>108852.45</v>
      </c>
      <c r="F570" s="35">
        <v>41807</v>
      </c>
      <c r="G570" s="44">
        <v>108852.45</v>
      </c>
      <c r="H570" s="243">
        <f t="shared" si="9"/>
        <v>0</v>
      </c>
      <c r="I570" s="214"/>
    </row>
    <row r="571" spans="1:9" x14ac:dyDescent="0.25">
      <c r="A571" s="216"/>
      <c r="B571" s="217" t="s">
        <v>1276</v>
      </c>
      <c r="C571" s="363" t="s">
        <v>3405</v>
      </c>
      <c r="D571" s="214" t="s">
        <v>215</v>
      </c>
      <c r="E571" s="235">
        <v>409</v>
      </c>
      <c r="F571" s="35">
        <v>41799</v>
      </c>
      <c r="G571" s="44">
        <v>409</v>
      </c>
      <c r="H571" s="243">
        <f t="shared" si="9"/>
        <v>0</v>
      </c>
      <c r="I571" s="214"/>
    </row>
    <row r="572" spans="1:9" x14ac:dyDescent="0.25">
      <c r="A572" s="216"/>
      <c r="B572" s="217" t="s">
        <v>1277</v>
      </c>
      <c r="C572" s="363" t="s">
        <v>3405</v>
      </c>
      <c r="D572" s="214" t="s">
        <v>188</v>
      </c>
      <c r="E572" s="235">
        <v>8320</v>
      </c>
      <c r="F572" s="35">
        <v>41799</v>
      </c>
      <c r="G572" s="44">
        <v>8320</v>
      </c>
      <c r="H572" s="243">
        <f t="shared" si="9"/>
        <v>0</v>
      </c>
      <c r="I572" s="214"/>
    </row>
    <row r="573" spans="1:9" x14ac:dyDescent="0.25">
      <c r="A573" s="216"/>
      <c r="B573" s="217" t="s">
        <v>1278</v>
      </c>
      <c r="C573" s="363" t="s">
        <v>3405</v>
      </c>
      <c r="D573" s="214" t="s">
        <v>19</v>
      </c>
      <c r="E573" s="235">
        <v>3800</v>
      </c>
      <c r="F573" s="35">
        <v>41799</v>
      </c>
      <c r="G573" s="44">
        <v>3800</v>
      </c>
      <c r="H573" s="243">
        <f t="shared" si="9"/>
        <v>0</v>
      </c>
      <c r="I573" s="214" t="s">
        <v>162</v>
      </c>
    </row>
    <row r="574" spans="1:9" x14ac:dyDescent="0.25">
      <c r="A574" s="216"/>
      <c r="B574" s="217" t="s">
        <v>1279</v>
      </c>
      <c r="C574" s="363" t="s">
        <v>3405</v>
      </c>
      <c r="D574" s="214" t="s">
        <v>74</v>
      </c>
      <c r="E574" s="235">
        <v>5675.5</v>
      </c>
      <c r="F574" s="35">
        <v>41799</v>
      </c>
      <c r="G574" s="44">
        <v>5675.5</v>
      </c>
      <c r="H574" s="243">
        <f t="shared" si="9"/>
        <v>0</v>
      </c>
      <c r="I574" s="214"/>
    </row>
    <row r="575" spans="1:9" x14ac:dyDescent="0.25">
      <c r="A575" s="216"/>
      <c r="B575" s="217" t="s">
        <v>1280</v>
      </c>
      <c r="C575" s="363" t="s">
        <v>3405</v>
      </c>
      <c r="D575" s="220" t="s">
        <v>3114</v>
      </c>
      <c r="E575" s="241">
        <v>0</v>
      </c>
      <c r="F575" s="35"/>
      <c r="G575" s="44"/>
      <c r="H575" s="243">
        <f t="shared" si="9"/>
        <v>0</v>
      </c>
      <c r="I575" s="214" t="s">
        <v>3537</v>
      </c>
    </row>
    <row r="576" spans="1:9" x14ac:dyDescent="0.25">
      <c r="A576" s="216"/>
      <c r="B576" s="217" t="s">
        <v>1281</v>
      </c>
      <c r="C576" s="363" t="s">
        <v>3405</v>
      </c>
      <c r="D576" s="214" t="s">
        <v>22</v>
      </c>
      <c r="E576" s="235">
        <v>3048</v>
      </c>
      <c r="F576" s="35">
        <v>41799</v>
      </c>
      <c r="G576" s="44">
        <v>3048</v>
      </c>
      <c r="H576" s="243">
        <f t="shared" si="9"/>
        <v>0</v>
      </c>
      <c r="I576" s="214"/>
    </row>
    <row r="577" spans="1:9" x14ac:dyDescent="0.25">
      <c r="A577" s="216"/>
      <c r="B577" s="217" t="s">
        <v>1282</v>
      </c>
      <c r="C577" s="363" t="s">
        <v>3405</v>
      </c>
      <c r="D577" s="214" t="s">
        <v>130</v>
      </c>
      <c r="E577" s="235">
        <v>14232</v>
      </c>
      <c r="F577" s="35">
        <v>41803</v>
      </c>
      <c r="G577" s="44">
        <v>14232</v>
      </c>
      <c r="H577" s="243">
        <f t="shared" si="9"/>
        <v>0</v>
      </c>
      <c r="I577" s="214" t="s">
        <v>21</v>
      </c>
    </row>
    <row r="578" spans="1:9" x14ac:dyDescent="0.25">
      <c r="A578" s="216"/>
      <c r="B578" s="217" t="s">
        <v>1283</v>
      </c>
      <c r="C578" s="363" t="s">
        <v>3405</v>
      </c>
      <c r="D578" s="214" t="s">
        <v>137</v>
      </c>
      <c r="E578" s="235">
        <v>5508</v>
      </c>
      <c r="F578" s="35">
        <v>41799</v>
      </c>
      <c r="G578" s="44">
        <v>5508</v>
      </c>
      <c r="H578" s="243">
        <f t="shared" si="9"/>
        <v>0</v>
      </c>
      <c r="I578" s="214" t="s">
        <v>21</v>
      </c>
    </row>
    <row r="579" spans="1:9" x14ac:dyDescent="0.25">
      <c r="A579" s="216"/>
      <c r="B579" s="217" t="s">
        <v>1285</v>
      </c>
      <c r="C579" s="363" t="s">
        <v>3405</v>
      </c>
      <c r="D579" s="214" t="s">
        <v>237</v>
      </c>
      <c r="E579" s="235">
        <v>5921.5</v>
      </c>
      <c r="F579" s="35">
        <v>41799</v>
      </c>
      <c r="G579" s="44">
        <v>5921.5</v>
      </c>
      <c r="H579" s="243">
        <f t="shared" si="9"/>
        <v>0</v>
      </c>
      <c r="I579" s="214" t="s">
        <v>21</v>
      </c>
    </row>
    <row r="580" spans="1:9" x14ac:dyDescent="0.25">
      <c r="A580" s="216"/>
      <c r="B580" s="217" t="s">
        <v>1286</v>
      </c>
      <c r="C580" s="363" t="s">
        <v>3405</v>
      </c>
      <c r="D580" s="214" t="s">
        <v>2961</v>
      </c>
      <c r="E580" s="235">
        <v>34171.5</v>
      </c>
      <c r="F580" s="47" t="s">
        <v>3538</v>
      </c>
      <c r="G580" s="44">
        <v>34171.5</v>
      </c>
      <c r="H580" s="243">
        <f t="shared" si="9"/>
        <v>0</v>
      </c>
      <c r="I580" s="214"/>
    </row>
    <row r="581" spans="1:9" x14ac:dyDescent="0.25">
      <c r="A581" s="216"/>
      <c r="B581" s="217" t="s">
        <v>1287</v>
      </c>
      <c r="C581" s="363" t="s">
        <v>3405</v>
      </c>
      <c r="D581" s="214" t="s">
        <v>96</v>
      </c>
      <c r="E581" s="235">
        <v>77169.600000000006</v>
      </c>
      <c r="F581" s="35">
        <v>41799</v>
      </c>
      <c r="G581" s="44">
        <v>77169.600000000006</v>
      </c>
      <c r="H581" s="243">
        <f t="shared" si="9"/>
        <v>0</v>
      </c>
      <c r="I581" s="214" t="s">
        <v>27</v>
      </c>
    </row>
    <row r="582" spans="1:9" x14ac:dyDescent="0.25">
      <c r="A582" s="216"/>
      <c r="B582" s="217" t="s">
        <v>1288</v>
      </c>
      <c r="C582" s="363" t="s">
        <v>3405</v>
      </c>
      <c r="D582" s="214" t="s">
        <v>366</v>
      </c>
      <c r="E582" s="235">
        <v>2378.1999999999998</v>
      </c>
      <c r="F582" s="35">
        <v>41799</v>
      </c>
      <c r="G582" s="44">
        <v>2378.1999999999998</v>
      </c>
      <c r="H582" s="243">
        <f t="shared" si="9"/>
        <v>0</v>
      </c>
      <c r="I582" s="214" t="s">
        <v>217</v>
      </c>
    </row>
    <row r="583" spans="1:9" x14ac:dyDescent="0.25">
      <c r="A583" s="216"/>
      <c r="B583" s="217" t="s">
        <v>1289</v>
      </c>
      <c r="C583" s="363" t="s">
        <v>3405</v>
      </c>
      <c r="D583" s="214" t="s">
        <v>79</v>
      </c>
      <c r="E583" s="235">
        <v>16161.5</v>
      </c>
      <c r="F583" s="55" t="s">
        <v>3539</v>
      </c>
      <c r="G583" s="44">
        <v>16161.5</v>
      </c>
      <c r="H583" s="243">
        <f t="shared" ref="H583:H646" si="10">E583-G583</f>
        <v>0</v>
      </c>
      <c r="I583" s="214" t="s">
        <v>217</v>
      </c>
    </row>
    <row r="584" spans="1:9" x14ac:dyDescent="0.25">
      <c r="A584" s="216"/>
      <c r="B584" s="217" t="s">
        <v>1290</v>
      </c>
      <c r="C584" s="363" t="s">
        <v>3405</v>
      </c>
      <c r="D584" s="214" t="s">
        <v>651</v>
      </c>
      <c r="E584" s="235">
        <v>6630</v>
      </c>
      <c r="F584" s="35">
        <v>41799</v>
      </c>
      <c r="G584" s="44">
        <v>6630</v>
      </c>
      <c r="H584" s="243">
        <f t="shared" si="10"/>
        <v>0</v>
      </c>
      <c r="I584" s="214"/>
    </row>
    <row r="585" spans="1:9" x14ac:dyDescent="0.25">
      <c r="A585" s="216"/>
      <c r="B585" s="217" t="s">
        <v>1291</v>
      </c>
      <c r="C585" s="363" t="s">
        <v>3405</v>
      </c>
      <c r="D585" s="214" t="s">
        <v>2604</v>
      </c>
      <c r="E585" s="235">
        <v>14236.3</v>
      </c>
      <c r="F585" s="35">
        <v>41800</v>
      </c>
      <c r="G585" s="44">
        <v>14236.3</v>
      </c>
      <c r="H585" s="243">
        <f t="shared" si="10"/>
        <v>0</v>
      </c>
      <c r="I585" s="214" t="s">
        <v>65</v>
      </c>
    </row>
    <row r="586" spans="1:9" x14ac:dyDescent="0.25">
      <c r="A586" s="216"/>
      <c r="B586" s="217" t="s">
        <v>1292</v>
      </c>
      <c r="C586" s="363" t="s">
        <v>3405</v>
      </c>
      <c r="D586" s="214" t="s">
        <v>248</v>
      </c>
      <c r="E586" s="235">
        <v>380</v>
      </c>
      <c r="F586" s="35">
        <v>41799</v>
      </c>
      <c r="G586" s="44">
        <v>380</v>
      </c>
      <c r="H586" s="243">
        <f t="shared" si="10"/>
        <v>0</v>
      </c>
      <c r="I586" s="214" t="s">
        <v>21</v>
      </c>
    </row>
    <row r="587" spans="1:9" x14ac:dyDescent="0.25">
      <c r="A587" s="216"/>
      <c r="B587" s="217" t="s">
        <v>1294</v>
      </c>
      <c r="C587" s="363" t="s">
        <v>3405</v>
      </c>
      <c r="D587" s="214" t="s">
        <v>51</v>
      </c>
      <c r="E587" s="235">
        <v>2420.6</v>
      </c>
      <c r="F587" s="270" t="s">
        <v>3777</v>
      </c>
      <c r="G587" s="44">
        <v>2420.6</v>
      </c>
      <c r="H587" s="243">
        <f t="shared" si="10"/>
        <v>0</v>
      </c>
      <c r="I587" s="214" t="s">
        <v>21</v>
      </c>
    </row>
    <row r="588" spans="1:9" x14ac:dyDescent="0.25">
      <c r="A588" s="216"/>
      <c r="B588" s="217" t="s">
        <v>1296</v>
      </c>
      <c r="C588" s="363" t="s">
        <v>3405</v>
      </c>
      <c r="D588" s="214" t="s">
        <v>233</v>
      </c>
      <c r="E588" s="235">
        <v>1114.2</v>
      </c>
      <c r="F588" s="35">
        <v>41800</v>
      </c>
      <c r="G588" s="56">
        <v>1114.2</v>
      </c>
      <c r="H588" s="243">
        <f t="shared" si="10"/>
        <v>0</v>
      </c>
      <c r="I588" s="214" t="s">
        <v>65</v>
      </c>
    </row>
    <row r="589" spans="1:9" x14ac:dyDescent="0.25">
      <c r="A589" s="216"/>
      <c r="B589" s="217" t="s">
        <v>1297</v>
      </c>
      <c r="C589" s="363" t="s">
        <v>3405</v>
      </c>
      <c r="D589" s="214" t="s">
        <v>80</v>
      </c>
      <c r="E589" s="235">
        <v>2500.4</v>
      </c>
      <c r="F589" s="35">
        <v>41800</v>
      </c>
      <c r="G589" s="56">
        <v>2500.4</v>
      </c>
      <c r="H589" s="243">
        <f t="shared" si="10"/>
        <v>0</v>
      </c>
      <c r="I589" s="214" t="s">
        <v>65</v>
      </c>
    </row>
    <row r="590" spans="1:9" x14ac:dyDescent="0.25">
      <c r="A590" s="216"/>
      <c r="B590" s="217" t="s">
        <v>1299</v>
      </c>
      <c r="C590" s="363" t="s">
        <v>3405</v>
      </c>
      <c r="D590" s="214" t="s">
        <v>99</v>
      </c>
      <c r="E590" s="235">
        <v>1250</v>
      </c>
      <c r="F590" s="35">
        <v>41800</v>
      </c>
      <c r="G590" s="56">
        <v>1250</v>
      </c>
      <c r="H590" s="243">
        <f t="shared" si="10"/>
        <v>0</v>
      </c>
      <c r="I590" s="214" t="s">
        <v>65</v>
      </c>
    </row>
    <row r="591" spans="1:9" x14ac:dyDescent="0.25">
      <c r="A591" s="216"/>
      <c r="B591" s="217" t="s">
        <v>1300</v>
      </c>
      <c r="C591" s="363" t="s">
        <v>3405</v>
      </c>
      <c r="D591" s="214" t="s">
        <v>234</v>
      </c>
      <c r="E591" s="235">
        <v>700</v>
      </c>
      <c r="F591" s="35">
        <v>41800</v>
      </c>
      <c r="G591" s="56">
        <v>700</v>
      </c>
      <c r="H591" s="243">
        <f t="shared" si="10"/>
        <v>0</v>
      </c>
      <c r="I591" s="214" t="s">
        <v>65</v>
      </c>
    </row>
    <row r="592" spans="1:9" x14ac:dyDescent="0.25">
      <c r="A592" s="216"/>
      <c r="B592" s="217" t="s">
        <v>1301</v>
      </c>
      <c r="C592" s="363" t="s">
        <v>3405</v>
      </c>
      <c r="D592" s="214" t="s">
        <v>54</v>
      </c>
      <c r="E592" s="235">
        <v>3628</v>
      </c>
      <c r="F592" s="35">
        <v>41800</v>
      </c>
      <c r="G592" s="56">
        <v>3628</v>
      </c>
      <c r="H592" s="243">
        <f t="shared" si="10"/>
        <v>0</v>
      </c>
      <c r="I592" s="214" t="s">
        <v>65</v>
      </c>
    </row>
    <row r="593" spans="1:9" x14ac:dyDescent="0.25">
      <c r="A593" s="216"/>
      <c r="B593" s="217" t="s">
        <v>1302</v>
      </c>
      <c r="C593" s="363" t="s">
        <v>3405</v>
      </c>
      <c r="D593" s="214" t="s">
        <v>269</v>
      </c>
      <c r="E593" s="235">
        <v>4351.6000000000004</v>
      </c>
      <c r="F593" s="35">
        <v>41799</v>
      </c>
      <c r="G593" s="44">
        <v>4351.6000000000004</v>
      </c>
      <c r="H593" s="243">
        <f t="shared" si="10"/>
        <v>0</v>
      </c>
      <c r="I593" s="214"/>
    </row>
    <row r="594" spans="1:9" x14ac:dyDescent="0.25">
      <c r="A594" s="216"/>
      <c r="B594" s="217" t="s">
        <v>1303</v>
      </c>
      <c r="C594" s="363" t="s">
        <v>3405</v>
      </c>
      <c r="D594" s="214" t="s">
        <v>3470</v>
      </c>
      <c r="E594" s="235">
        <v>2368.8000000000002</v>
      </c>
      <c r="F594" s="38" t="s">
        <v>3711</v>
      </c>
      <c r="G594" s="245">
        <v>2368.8000000000002</v>
      </c>
      <c r="H594" s="243">
        <f t="shared" si="10"/>
        <v>0</v>
      </c>
      <c r="I594" s="214"/>
    </row>
    <row r="595" spans="1:9" x14ac:dyDescent="0.25">
      <c r="A595" s="216"/>
      <c r="B595" s="217" t="s">
        <v>1304</v>
      </c>
      <c r="C595" s="363" t="s">
        <v>3405</v>
      </c>
      <c r="D595" s="214" t="s">
        <v>133</v>
      </c>
      <c r="E595" s="235">
        <v>37412</v>
      </c>
      <c r="F595" s="47" t="s">
        <v>3540</v>
      </c>
      <c r="G595" s="44">
        <v>37412</v>
      </c>
      <c r="H595" s="243">
        <f t="shared" si="10"/>
        <v>0</v>
      </c>
      <c r="I595" s="214"/>
    </row>
    <row r="596" spans="1:9" x14ac:dyDescent="0.25">
      <c r="A596" s="216"/>
      <c r="B596" s="217" t="s">
        <v>1305</v>
      </c>
      <c r="C596" s="363" t="s">
        <v>3405</v>
      </c>
      <c r="D596" s="214" t="s">
        <v>250</v>
      </c>
      <c r="E596" s="235">
        <v>7643.2</v>
      </c>
      <c r="F596" s="35">
        <v>41801</v>
      </c>
      <c r="G596" s="44">
        <v>7643.2</v>
      </c>
      <c r="H596" s="243">
        <f t="shared" si="10"/>
        <v>0</v>
      </c>
      <c r="I596" s="214" t="s">
        <v>162</v>
      </c>
    </row>
    <row r="597" spans="1:9" x14ac:dyDescent="0.25">
      <c r="A597" s="216"/>
      <c r="B597" s="217" t="s">
        <v>1307</v>
      </c>
      <c r="C597" s="363" t="s">
        <v>3405</v>
      </c>
      <c r="D597" s="214" t="s">
        <v>172</v>
      </c>
      <c r="E597" s="235">
        <v>8025.6</v>
      </c>
      <c r="F597" s="35">
        <v>41801</v>
      </c>
      <c r="G597" s="56">
        <v>8025.6</v>
      </c>
      <c r="H597" s="243">
        <f t="shared" si="10"/>
        <v>0</v>
      </c>
      <c r="I597" s="214" t="s">
        <v>162</v>
      </c>
    </row>
    <row r="598" spans="1:9" x14ac:dyDescent="0.25">
      <c r="A598" s="211"/>
      <c r="B598" s="217" t="s">
        <v>1308</v>
      </c>
      <c r="C598" s="363" t="s">
        <v>3405</v>
      </c>
      <c r="D598" s="214" t="s">
        <v>160</v>
      </c>
      <c r="E598" s="235">
        <v>182352.2</v>
      </c>
      <c r="F598" s="38" t="s">
        <v>3541</v>
      </c>
      <c r="G598" s="56">
        <v>182352.2</v>
      </c>
      <c r="H598" s="243">
        <f t="shared" si="10"/>
        <v>0</v>
      </c>
      <c r="I598" s="214" t="s">
        <v>162</v>
      </c>
    </row>
    <row r="599" spans="1:9" x14ac:dyDescent="0.25">
      <c r="A599" s="211"/>
      <c r="B599" s="217" t="s">
        <v>1309</v>
      </c>
      <c r="C599" s="363" t="s">
        <v>3405</v>
      </c>
      <c r="D599" s="214" t="s">
        <v>160</v>
      </c>
      <c r="E599" s="235">
        <v>23133.84</v>
      </c>
      <c r="F599" s="38" t="s">
        <v>3542</v>
      </c>
      <c r="G599" s="56">
        <v>23133.84</v>
      </c>
      <c r="H599" s="243">
        <f t="shared" si="10"/>
        <v>0</v>
      </c>
      <c r="I599" s="214" t="s">
        <v>162</v>
      </c>
    </row>
    <row r="600" spans="1:9" x14ac:dyDescent="0.25">
      <c r="A600" s="249"/>
      <c r="B600" s="217" t="s">
        <v>1311</v>
      </c>
      <c r="C600" s="363" t="s">
        <v>3405</v>
      </c>
      <c r="D600" s="214" t="s">
        <v>175</v>
      </c>
      <c r="E600" s="235">
        <v>12448.2</v>
      </c>
      <c r="F600" s="38" t="s">
        <v>3543</v>
      </c>
      <c r="G600" s="56">
        <v>12448.2</v>
      </c>
      <c r="H600" s="243">
        <f t="shared" si="10"/>
        <v>0</v>
      </c>
      <c r="I600" s="214" t="s">
        <v>162</v>
      </c>
    </row>
    <row r="601" spans="1:9" x14ac:dyDescent="0.25">
      <c r="A601" s="216"/>
      <c r="B601" s="217" t="s">
        <v>1312</v>
      </c>
      <c r="C601" s="363" t="s">
        <v>3405</v>
      </c>
      <c r="D601" s="214" t="s">
        <v>358</v>
      </c>
      <c r="E601" s="235">
        <v>59192.4</v>
      </c>
      <c r="F601" s="35">
        <v>41811</v>
      </c>
      <c r="G601" s="44">
        <v>59192.4</v>
      </c>
      <c r="H601" s="243">
        <f t="shared" si="10"/>
        <v>0</v>
      </c>
      <c r="I601" s="214" t="s">
        <v>162</v>
      </c>
    </row>
    <row r="602" spans="1:9" x14ac:dyDescent="0.25">
      <c r="A602" s="216"/>
      <c r="B602" s="217" t="s">
        <v>1313</v>
      </c>
      <c r="C602" s="363" t="s">
        <v>3405</v>
      </c>
      <c r="D602" s="214" t="s">
        <v>370</v>
      </c>
      <c r="E602" s="235">
        <v>5855</v>
      </c>
      <c r="F602" s="35">
        <v>41801</v>
      </c>
      <c r="G602" s="56">
        <v>5855</v>
      </c>
      <c r="H602" s="243">
        <f t="shared" si="10"/>
        <v>0</v>
      </c>
      <c r="I602" s="214" t="s">
        <v>162</v>
      </c>
    </row>
    <row r="603" spans="1:9" x14ac:dyDescent="0.25">
      <c r="A603" s="216"/>
      <c r="B603" s="217" t="s">
        <v>1314</v>
      </c>
      <c r="C603" s="363" t="s">
        <v>3405</v>
      </c>
      <c r="D603" s="214" t="s">
        <v>269</v>
      </c>
      <c r="E603" s="235">
        <v>3977.3</v>
      </c>
      <c r="F603" s="35">
        <v>41801</v>
      </c>
      <c r="G603" s="56">
        <v>3977.3</v>
      </c>
      <c r="H603" s="243">
        <f t="shared" si="10"/>
        <v>0</v>
      </c>
      <c r="I603" s="214" t="s">
        <v>162</v>
      </c>
    </row>
    <row r="604" spans="1:9" x14ac:dyDescent="0.25">
      <c r="A604" s="216"/>
      <c r="B604" s="217" t="s">
        <v>1315</v>
      </c>
      <c r="C604" s="363" t="s">
        <v>3405</v>
      </c>
      <c r="D604" s="214" t="s">
        <v>564</v>
      </c>
      <c r="E604" s="235">
        <v>8930.1</v>
      </c>
      <c r="F604" s="35">
        <v>41801</v>
      </c>
      <c r="G604" s="56">
        <v>8930.1</v>
      </c>
      <c r="H604" s="243">
        <f t="shared" si="10"/>
        <v>0</v>
      </c>
      <c r="I604" s="214" t="s">
        <v>162</v>
      </c>
    </row>
    <row r="605" spans="1:9" x14ac:dyDescent="0.25">
      <c r="A605" s="216"/>
      <c r="B605" s="217" t="s">
        <v>1316</v>
      </c>
      <c r="C605" s="363" t="s">
        <v>3405</v>
      </c>
      <c r="D605" s="214" t="s">
        <v>168</v>
      </c>
      <c r="E605" s="235">
        <v>19397</v>
      </c>
      <c r="F605" s="39" t="s">
        <v>3730</v>
      </c>
      <c r="G605" s="56">
        <v>19397</v>
      </c>
      <c r="H605" s="243">
        <f t="shared" si="10"/>
        <v>0</v>
      </c>
      <c r="I605" s="214" t="s">
        <v>162</v>
      </c>
    </row>
    <row r="606" spans="1:9" x14ac:dyDescent="0.25">
      <c r="A606" s="216"/>
      <c r="B606" s="217" t="s">
        <v>1318</v>
      </c>
      <c r="C606" s="363" t="s">
        <v>3405</v>
      </c>
      <c r="D606" s="214" t="s">
        <v>168</v>
      </c>
      <c r="E606" s="235">
        <v>12437.5</v>
      </c>
      <c r="F606" s="39" t="s">
        <v>3732</v>
      </c>
      <c r="G606" s="56">
        <v>12437.5</v>
      </c>
      <c r="H606" s="243">
        <f t="shared" si="10"/>
        <v>0</v>
      </c>
      <c r="I606" s="214" t="s">
        <v>162</v>
      </c>
    </row>
    <row r="607" spans="1:9" x14ac:dyDescent="0.25">
      <c r="A607" s="216"/>
      <c r="B607" s="217" t="s">
        <v>1319</v>
      </c>
      <c r="C607" s="363" t="s">
        <v>3405</v>
      </c>
      <c r="D607" s="214" t="s">
        <v>3544</v>
      </c>
      <c r="E607" s="235">
        <v>6770</v>
      </c>
      <c r="F607" s="39" t="s">
        <v>3733</v>
      </c>
      <c r="G607" s="56">
        <v>6770</v>
      </c>
      <c r="H607" s="243">
        <f t="shared" si="10"/>
        <v>0</v>
      </c>
      <c r="I607" s="214" t="s">
        <v>162</v>
      </c>
    </row>
    <row r="608" spans="1:9" x14ac:dyDescent="0.25">
      <c r="A608" s="216"/>
      <c r="B608" s="217" t="s">
        <v>1321</v>
      </c>
      <c r="C608" s="363" t="s">
        <v>3405</v>
      </c>
      <c r="D608" s="214" t="s">
        <v>8</v>
      </c>
      <c r="E608" s="235">
        <v>909.5</v>
      </c>
      <c r="F608" s="35">
        <v>41799</v>
      </c>
      <c r="G608" s="44">
        <v>909.5</v>
      </c>
      <c r="H608" s="243">
        <f t="shared" si="10"/>
        <v>0</v>
      </c>
      <c r="I608" s="214"/>
    </row>
    <row r="609" spans="1:9" x14ac:dyDescent="0.25">
      <c r="A609" s="216"/>
      <c r="B609" s="217" t="s">
        <v>1322</v>
      </c>
      <c r="C609" s="363" t="s">
        <v>3405</v>
      </c>
      <c r="D609" s="214" t="s">
        <v>520</v>
      </c>
      <c r="E609" s="235">
        <v>260.5</v>
      </c>
      <c r="F609" s="35">
        <v>41799</v>
      </c>
      <c r="G609" s="44">
        <v>260.5</v>
      </c>
      <c r="H609" s="243">
        <f t="shared" si="10"/>
        <v>0</v>
      </c>
      <c r="I609" s="214"/>
    </row>
    <row r="610" spans="1:9" x14ac:dyDescent="0.25">
      <c r="A610" s="216"/>
      <c r="B610" s="217" t="s">
        <v>1323</v>
      </c>
      <c r="C610" s="363" t="s">
        <v>3405</v>
      </c>
      <c r="D610" s="214" t="s">
        <v>3318</v>
      </c>
      <c r="E610" s="235">
        <v>36731</v>
      </c>
      <c r="F610" s="35">
        <v>41800</v>
      </c>
      <c r="G610" s="56">
        <v>36731</v>
      </c>
      <c r="H610" s="243">
        <f t="shared" si="10"/>
        <v>0</v>
      </c>
      <c r="I610" s="214" t="s">
        <v>217</v>
      </c>
    </row>
    <row r="611" spans="1:9" x14ac:dyDescent="0.25">
      <c r="A611" s="216"/>
      <c r="B611" s="217" t="s">
        <v>1326</v>
      </c>
      <c r="C611" s="363" t="s">
        <v>3405</v>
      </c>
      <c r="D611" s="214" t="s">
        <v>68</v>
      </c>
      <c r="E611" s="235">
        <v>1852</v>
      </c>
      <c r="F611" s="35">
        <v>41800</v>
      </c>
      <c r="G611" s="56">
        <v>1852</v>
      </c>
      <c r="H611" s="243">
        <f t="shared" si="10"/>
        <v>0</v>
      </c>
      <c r="I611" s="214" t="s">
        <v>217</v>
      </c>
    </row>
    <row r="612" spans="1:9" x14ac:dyDescent="0.25">
      <c r="A612" s="216"/>
      <c r="B612" s="217" t="s">
        <v>1327</v>
      </c>
      <c r="C612" s="363" t="s">
        <v>3405</v>
      </c>
      <c r="D612" s="214" t="s">
        <v>134</v>
      </c>
      <c r="E612" s="235">
        <v>5040</v>
      </c>
      <c r="F612" s="35">
        <v>41800</v>
      </c>
      <c r="G612" s="56">
        <v>5040</v>
      </c>
      <c r="H612" s="243">
        <f t="shared" si="10"/>
        <v>0</v>
      </c>
      <c r="I612" s="214" t="s">
        <v>217</v>
      </c>
    </row>
    <row r="613" spans="1:9" x14ac:dyDescent="0.25">
      <c r="A613" s="216"/>
      <c r="B613" s="217" t="s">
        <v>1328</v>
      </c>
      <c r="C613" s="363" t="s">
        <v>3405</v>
      </c>
      <c r="D613" s="214" t="s">
        <v>14</v>
      </c>
      <c r="E613" s="235">
        <v>7240</v>
      </c>
      <c r="F613" s="35">
        <v>41800</v>
      </c>
      <c r="G613" s="56">
        <v>7240</v>
      </c>
      <c r="H613" s="243">
        <f t="shared" si="10"/>
        <v>0</v>
      </c>
      <c r="I613" s="214" t="s">
        <v>21</v>
      </c>
    </row>
    <row r="614" spans="1:9" x14ac:dyDescent="0.25">
      <c r="A614" s="216"/>
      <c r="B614" s="217" t="s">
        <v>1329</v>
      </c>
      <c r="C614" s="363" t="s">
        <v>3405</v>
      </c>
      <c r="D614" s="214" t="s">
        <v>147</v>
      </c>
      <c r="E614" s="235">
        <v>6438.9</v>
      </c>
      <c r="F614" s="35">
        <v>41800</v>
      </c>
      <c r="G614" s="56">
        <v>6438.9</v>
      </c>
      <c r="H614" s="243">
        <f t="shared" si="10"/>
        <v>0</v>
      </c>
      <c r="I614" s="214" t="s">
        <v>21</v>
      </c>
    </row>
    <row r="615" spans="1:9" x14ac:dyDescent="0.25">
      <c r="A615" s="216"/>
      <c r="B615" s="217" t="s">
        <v>1330</v>
      </c>
      <c r="C615" s="363" t="s">
        <v>3405</v>
      </c>
      <c r="D615" s="214" t="s">
        <v>152</v>
      </c>
      <c r="E615" s="235">
        <v>6323.2</v>
      </c>
      <c r="F615" s="35">
        <v>41800</v>
      </c>
      <c r="G615" s="56">
        <v>6323.2</v>
      </c>
      <c r="H615" s="243">
        <f t="shared" si="10"/>
        <v>0</v>
      </c>
      <c r="I615" s="214" t="s">
        <v>21</v>
      </c>
    </row>
    <row r="616" spans="1:9" x14ac:dyDescent="0.25">
      <c r="A616" s="216"/>
      <c r="B616" s="217" t="s">
        <v>1331</v>
      </c>
      <c r="C616" s="363" t="s">
        <v>3405</v>
      </c>
      <c r="D616" s="214" t="s">
        <v>27</v>
      </c>
      <c r="E616" s="235">
        <v>23952.6</v>
      </c>
      <c r="F616" s="35">
        <v>41800</v>
      </c>
      <c r="G616" s="56">
        <v>23952.6</v>
      </c>
      <c r="H616" s="243">
        <f t="shared" si="10"/>
        <v>0</v>
      </c>
      <c r="I616" s="214" t="s">
        <v>27</v>
      </c>
    </row>
    <row r="617" spans="1:9" x14ac:dyDescent="0.25">
      <c r="A617" s="216"/>
      <c r="B617" s="217" t="s">
        <v>1333</v>
      </c>
      <c r="C617" s="363" t="s">
        <v>3405</v>
      </c>
      <c r="D617" s="214" t="s">
        <v>100</v>
      </c>
      <c r="E617" s="235">
        <v>16243.4</v>
      </c>
      <c r="F617" s="35">
        <v>41800</v>
      </c>
      <c r="G617" s="56">
        <v>16243.4</v>
      </c>
      <c r="H617" s="243">
        <f t="shared" si="10"/>
        <v>0</v>
      </c>
      <c r="I617" s="214" t="s">
        <v>27</v>
      </c>
    </row>
    <row r="618" spans="1:9" x14ac:dyDescent="0.25">
      <c r="A618" s="216"/>
      <c r="B618" s="217" t="s">
        <v>1334</v>
      </c>
      <c r="C618" s="363" t="s">
        <v>3405</v>
      </c>
      <c r="D618" s="214" t="s">
        <v>51</v>
      </c>
      <c r="E618" s="235">
        <v>11369.2</v>
      </c>
      <c r="F618" s="35">
        <v>41800</v>
      </c>
      <c r="G618" s="56">
        <v>11369.2</v>
      </c>
      <c r="H618" s="243">
        <f t="shared" si="10"/>
        <v>0</v>
      </c>
      <c r="I618" s="214" t="s">
        <v>27</v>
      </c>
    </row>
    <row r="619" spans="1:9" x14ac:dyDescent="0.25">
      <c r="A619" s="216"/>
      <c r="B619" s="217" t="s">
        <v>1335</v>
      </c>
      <c r="C619" s="363" t="s">
        <v>3405</v>
      </c>
      <c r="D619" s="214" t="s">
        <v>101</v>
      </c>
      <c r="E619" s="235">
        <v>34409.85</v>
      </c>
      <c r="F619" s="38" t="s">
        <v>3545</v>
      </c>
      <c r="G619" s="44">
        <v>34409.85</v>
      </c>
      <c r="H619" s="243">
        <f t="shared" si="10"/>
        <v>0</v>
      </c>
      <c r="I619" s="214" t="s">
        <v>27</v>
      </c>
    </row>
    <row r="620" spans="1:9" x14ac:dyDescent="0.25">
      <c r="A620" s="216"/>
      <c r="B620" s="217" t="s">
        <v>1336</v>
      </c>
      <c r="C620" s="363" t="s">
        <v>3405</v>
      </c>
      <c r="D620" s="214" t="s">
        <v>88</v>
      </c>
      <c r="E620" s="235">
        <v>3191</v>
      </c>
      <c r="F620" s="35">
        <v>41800</v>
      </c>
      <c r="G620" s="56">
        <v>3191</v>
      </c>
      <c r="H620" s="243">
        <f t="shared" si="10"/>
        <v>0</v>
      </c>
      <c r="I620" s="214" t="s">
        <v>27</v>
      </c>
    </row>
    <row r="621" spans="1:9" x14ac:dyDescent="0.25">
      <c r="A621" s="216"/>
      <c r="B621" s="217" t="s">
        <v>1337</v>
      </c>
      <c r="C621" s="363" t="s">
        <v>3405</v>
      </c>
      <c r="D621" s="214" t="s">
        <v>85</v>
      </c>
      <c r="E621" s="235">
        <v>9821</v>
      </c>
      <c r="F621" s="35">
        <v>41800</v>
      </c>
      <c r="G621" s="56">
        <v>9821</v>
      </c>
      <c r="H621" s="243">
        <f t="shared" si="10"/>
        <v>0</v>
      </c>
      <c r="I621" s="214" t="s">
        <v>27</v>
      </c>
    </row>
    <row r="622" spans="1:9" x14ac:dyDescent="0.25">
      <c r="A622" s="216"/>
      <c r="B622" s="217" t="s">
        <v>1339</v>
      </c>
      <c r="C622" s="363" t="s">
        <v>3405</v>
      </c>
      <c r="D622" s="214" t="s">
        <v>346</v>
      </c>
      <c r="E622" s="235">
        <v>3405.15</v>
      </c>
      <c r="F622" s="35">
        <v>41800</v>
      </c>
      <c r="G622" s="56">
        <v>3405.15</v>
      </c>
      <c r="H622" s="243">
        <f t="shared" si="10"/>
        <v>0</v>
      </c>
      <c r="I622" s="214" t="s">
        <v>27</v>
      </c>
    </row>
    <row r="623" spans="1:9" x14ac:dyDescent="0.25">
      <c r="A623" s="216"/>
      <c r="B623" s="217" t="s">
        <v>1340</v>
      </c>
      <c r="C623" s="363" t="s">
        <v>3405</v>
      </c>
      <c r="D623" s="214" t="s">
        <v>152</v>
      </c>
      <c r="E623" s="235">
        <v>17245.599999999999</v>
      </c>
      <c r="F623" s="35">
        <v>41800</v>
      </c>
      <c r="G623" s="56">
        <v>17245.599999999999</v>
      </c>
      <c r="H623" s="243">
        <f t="shared" si="10"/>
        <v>0</v>
      </c>
      <c r="I623" s="214" t="s">
        <v>27</v>
      </c>
    </row>
    <row r="624" spans="1:9" x14ac:dyDescent="0.25">
      <c r="A624" s="216"/>
      <c r="B624" s="217" t="s">
        <v>1341</v>
      </c>
      <c r="C624" s="363" t="s">
        <v>3405</v>
      </c>
      <c r="D624" s="214" t="s">
        <v>696</v>
      </c>
      <c r="E624" s="235">
        <v>2185.65</v>
      </c>
      <c r="F624" s="35">
        <v>41800</v>
      </c>
      <c r="G624" s="56">
        <v>2185.65</v>
      </c>
      <c r="H624" s="243">
        <f t="shared" si="10"/>
        <v>0</v>
      </c>
      <c r="I624" s="214" t="s">
        <v>27</v>
      </c>
    </row>
    <row r="625" spans="1:9" x14ac:dyDescent="0.25">
      <c r="A625" s="216"/>
      <c r="B625" s="217" t="s">
        <v>1342</v>
      </c>
      <c r="C625" s="363" t="s">
        <v>3405</v>
      </c>
      <c r="D625" s="214" t="s">
        <v>92</v>
      </c>
      <c r="E625" s="235">
        <v>4388.75</v>
      </c>
      <c r="F625" s="35">
        <v>41800</v>
      </c>
      <c r="G625" s="56">
        <v>4388.75</v>
      </c>
      <c r="H625" s="243">
        <f t="shared" si="10"/>
        <v>0</v>
      </c>
      <c r="I625" s="214" t="s">
        <v>27</v>
      </c>
    </row>
    <row r="626" spans="1:9" x14ac:dyDescent="0.25">
      <c r="A626" s="216">
        <v>41800</v>
      </c>
      <c r="B626" s="217" t="s">
        <v>1343</v>
      </c>
      <c r="C626" s="363" t="s">
        <v>3405</v>
      </c>
      <c r="D626" s="214" t="s">
        <v>269</v>
      </c>
      <c r="E626" s="235">
        <v>7181</v>
      </c>
      <c r="F626" s="39" t="s">
        <v>3725</v>
      </c>
      <c r="G626" s="44">
        <v>7181</v>
      </c>
      <c r="H626" s="243">
        <f t="shared" si="10"/>
        <v>0</v>
      </c>
      <c r="I626" s="214"/>
    </row>
    <row r="627" spans="1:9" x14ac:dyDescent="0.25">
      <c r="A627" s="216"/>
      <c r="B627" s="217" t="s">
        <v>1344</v>
      </c>
      <c r="C627" s="363" t="s">
        <v>3405</v>
      </c>
      <c r="D627" s="214" t="s">
        <v>8</v>
      </c>
      <c r="E627" s="235">
        <v>260</v>
      </c>
      <c r="F627" s="35">
        <v>41800</v>
      </c>
      <c r="G627" s="44">
        <v>260</v>
      </c>
      <c r="H627" s="243">
        <f t="shared" si="10"/>
        <v>0</v>
      </c>
      <c r="I627" s="58"/>
    </row>
    <row r="628" spans="1:9" x14ac:dyDescent="0.25">
      <c r="A628" s="216"/>
      <c r="B628" s="217" t="s">
        <v>1346</v>
      </c>
      <c r="C628" s="363" t="s">
        <v>3405</v>
      </c>
      <c r="D628" s="214" t="s">
        <v>28</v>
      </c>
      <c r="E628" s="235">
        <v>11916</v>
      </c>
      <c r="F628" s="35">
        <v>41800</v>
      </c>
      <c r="G628" s="44">
        <v>11916</v>
      </c>
      <c r="H628" s="243">
        <f t="shared" si="10"/>
        <v>0</v>
      </c>
      <c r="I628" s="214"/>
    </row>
    <row r="629" spans="1:9" x14ac:dyDescent="0.25">
      <c r="A629" s="216"/>
      <c r="B629" s="217" t="s">
        <v>1347</v>
      </c>
      <c r="C629" s="363" t="s">
        <v>3405</v>
      </c>
      <c r="D629" s="214" t="s">
        <v>260</v>
      </c>
      <c r="E629" s="235">
        <v>1788</v>
      </c>
      <c r="F629" s="35">
        <v>41800</v>
      </c>
      <c r="G629" s="44">
        <v>1788</v>
      </c>
      <c r="H629" s="243">
        <f t="shared" si="10"/>
        <v>0</v>
      </c>
      <c r="I629" s="214" t="s">
        <v>12</v>
      </c>
    </row>
    <row r="630" spans="1:9" x14ac:dyDescent="0.25">
      <c r="A630" s="216"/>
      <c r="B630" s="217" t="s">
        <v>1349</v>
      </c>
      <c r="C630" s="363" t="s">
        <v>3405</v>
      </c>
      <c r="D630" s="214" t="s">
        <v>11</v>
      </c>
      <c r="E630" s="235">
        <v>29257.5</v>
      </c>
      <c r="F630" s="38">
        <v>41829</v>
      </c>
      <c r="G630" s="245">
        <v>29257.5</v>
      </c>
      <c r="H630" s="243">
        <f t="shared" si="10"/>
        <v>0</v>
      </c>
      <c r="I630" s="58" t="s">
        <v>65</v>
      </c>
    </row>
    <row r="631" spans="1:9" x14ac:dyDescent="0.25">
      <c r="A631" s="216"/>
      <c r="B631" s="217" t="s">
        <v>1351</v>
      </c>
      <c r="C631" s="363" t="s">
        <v>3405</v>
      </c>
      <c r="D631" s="214" t="s">
        <v>49</v>
      </c>
      <c r="E631" s="235">
        <v>699.5</v>
      </c>
      <c r="F631" s="35">
        <v>41800</v>
      </c>
      <c r="G631" s="44">
        <v>699.5</v>
      </c>
      <c r="H631" s="243">
        <f t="shared" si="10"/>
        <v>0</v>
      </c>
      <c r="I631" s="214"/>
    </row>
    <row r="632" spans="1:9" x14ac:dyDescent="0.25">
      <c r="A632" s="216"/>
      <c r="B632" s="217" t="s">
        <v>1352</v>
      </c>
      <c r="C632" s="363" t="s">
        <v>3405</v>
      </c>
      <c r="D632" s="214" t="s">
        <v>137</v>
      </c>
      <c r="E632" s="235">
        <v>2756</v>
      </c>
      <c r="F632" s="35">
        <v>41800</v>
      </c>
      <c r="G632" s="44">
        <v>2756</v>
      </c>
      <c r="H632" s="243">
        <f t="shared" si="10"/>
        <v>0</v>
      </c>
      <c r="I632" s="214"/>
    </row>
    <row r="633" spans="1:9" x14ac:dyDescent="0.25">
      <c r="A633" s="216"/>
      <c r="B633" s="217" t="s">
        <v>1353</v>
      </c>
      <c r="C633" s="363" t="s">
        <v>3405</v>
      </c>
      <c r="D633" s="214" t="s">
        <v>62</v>
      </c>
      <c r="E633" s="235">
        <v>10240</v>
      </c>
      <c r="F633" s="35">
        <v>41801</v>
      </c>
      <c r="G633" s="257">
        <v>10240</v>
      </c>
      <c r="H633" s="243">
        <f t="shared" si="10"/>
        <v>0</v>
      </c>
      <c r="I633" s="214" t="s">
        <v>3427</v>
      </c>
    </row>
    <row r="634" spans="1:9" x14ac:dyDescent="0.25">
      <c r="A634" s="216"/>
      <c r="B634" s="217" t="s">
        <v>1355</v>
      </c>
      <c r="C634" s="363" t="s">
        <v>3405</v>
      </c>
      <c r="D634" s="214" t="s">
        <v>74</v>
      </c>
      <c r="E634" s="235">
        <v>1877</v>
      </c>
      <c r="F634" s="35">
        <v>41800</v>
      </c>
      <c r="G634" s="44">
        <v>1877</v>
      </c>
      <c r="H634" s="243">
        <f t="shared" si="10"/>
        <v>0</v>
      </c>
      <c r="I634" s="214"/>
    </row>
    <row r="635" spans="1:9" x14ac:dyDescent="0.25">
      <c r="A635" s="216"/>
      <c r="B635" s="217" t="s">
        <v>1356</v>
      </c>
      <c r="C635" s="363" t="s">
        <v>3405</v>
      </c>
      <c r="D635" s="214" t="s">
        <v>517</v>
      </c>
      <c r="E635" s="235">
        <v>952</v>
      </c>
      <c r="F635" s="35">
        <v>41800</v>
      </c>
      <c r="G635" s="44">
        <v>952</v>
      </c>
      <c r="H635" s="243">
        <f t="shared" si="10"/>
        <v>0</v>
      </c>
      <c r="I635" s="214"/>
    </row>
    <row r="636" spans="1:9" x14ac:dyDescent="0.25">
      <c r="A636" s="216"/>
      <c r="B636" s="217" t="s">
        <v>1358</v>
      </c>
      <c r="C636" s="363" t="s">
        <v>3405</v>
      </c>
      <c r="D636" s="214" t="s">
        <v>16</v>
      </c>
      <c r="E636" s="235">
        <v>28640</v>
      </c>
      <c r="F636" s="35">
        <v>41816</v>
      </c>
      <c r="G636" s="44">
        <v>28640</v>
      </c>
      <c r="H636" s="243">
        <f t="shared" si="10"/>
        <v>0</v>
      </c>
      <c r="I636" s="214" t="s">
        <v>21</v>
      </c>
    </row>
    <row r="637" spans="1:9" x14ac:dyDescent="0.25">
      <c r="A637" s="216"/>
      <c r="B637" s="217" t="s">
        <v>1359</v>
      </c>
      <c r="C637" s="363" t="s">
        <v>3405</v>
      </c>
      <c r="D637" s="214" t="s">
        <v>338</v>
      </c>
      <c r="E637" s="235">
        <v>626</v>
      </c>
      <c r="F637" s="35">
        <v>41800</v>
      </c>
      <c r="G637" s="44">
        <v>626</v>
      </c>
      <c r="H637" s="243">
        <f t="shared" si="10"/>
        <v>0</v>
      </c>
      <c r="I637" s="214"/>
    </row>
    <row r="638" spans="1:9" x14ac:dyDescent="0.25">
      <c r="A638" s="216"/>
      <c r="B638" s="217" t="s">
        <v>1361</v>
      </c>
      <c r="C638" s="363" t="s">
        <v>3405</v>
      </c>
      <c r="D638" s="214" t="s">
        <v>136</v>
      </c>
      <c r="E638" s="235">
        <v>939.4</v>
      </c>
      <c r="F638" s="35">
        <v>41800</v>
      </c>
      <c r="G638" s="44">
        <v>939.4</v>
      </c>
      <c r="H638" s="243">
        <f t="shared" si="10"/>
        <v>0</v>
      </c>
      <c r="I638" s="214"/>
    </row>
    <row r="639" spans="1:9" x14ac:dyDescent="0.25">
      <c r="A639" s="216"/>
      <c r="B639" s="217" t="s">
        <v>1362</v>
      </c>
      <c r="C639" s="363" t="s">
        <v>3405</v>
      </c>
      <c r="D639" s="214" t="s">
        <v>34</v>
      </c>
      <c r="E639" s="235">
        <v>2193</v>
      </c>
      <c r="F639" s="39" t="s">
        <v>3723</v>
      </c>
      <c r="G639" s="44">
        <v>2193</v>
      </c>
      <c r="H639" s="243">
        <f t="shared" si="10"/>
        <v>0</v>
      </c>
      <c r="I639" s="214" t="s">
        <v>30</v>
      </c>
    </row>
    <row r="640" spans="1:9" x14ac:dyDescent="0.25">
      <c r="A640" s="216"/>
      <c r="B640" s="217" t="s">
        <v>1364</v>
      </c>
      <c r="C640" s="363" t="s">
        <v>3405</v>
      </c>
      <c r="D640" s="214" t="s">
        <v>123</v>
      </c>
      <c r="E640" s="235">
        <v>3820</v>
      </c>
      <c r="F640" s="35">
        <v>41802</v>
      </c>
      <c r="G640" s="44">
        <v>3820</v>
      </c>
      <c r="H640" s="243">
        <f t="shared" si="10"/>
        <v>0</v>
      </c>
      <c r="I640" s="214"/>
    </row>
    <row r="641" spans="1:9" x14ac:dyDescent="0.25">
      <c r="A641" s="216"/>
      <c r="B641" s="217" t="s">
        <v>1365</v>
      </c>
      <c r="C641" s="363" t="s">
        <v>3405</v>
      </c>
      <c r="D641" s="214" t="s">
        <v>55</v>
      </c>
      <c r="E641" s="235">
        <v>9363</v>
      </c>
      <c r="F641" s="35">
        <v>41800</v>
      </c>
      <c r="G641" s="44">
        <v>9363</v>
      </c>
      <c r="H641" s="243">
        <f t="shared" si="10"/>
        <v>0</v>
      </c>
      <c r="I641" s="214"/>
    </row>
    <row r="642" spans="1:9" x14ac:dyDescent="0.25">
      <c r="A642" s="216"/>
      <c r="B642" s="217" t="s">
        <v>1367</v>
      </c>
      <c r="C642" s="363" t="s">
        <v>3405</v>
      </c>
      <c r="D642" s="214" t="s">
        <v>2413</v>
      </c>
      <c r="E642" s="235">
        <v>3084</v>
      </c>
      <c r="F642" s="39" t="s">
        <v>3721</v>
      </c>
      <c r="G642" s="44">
        <v>3084</v>
      </c>
      <c r="H642" s="243">
        <f t="shared" si="10"/>
        <v>0</v>
      </c>
      <c r="I642" s="214"/>
    </row>
    <row r="643" spans="1:9" x14ac:dyDescent="0.25">
      <c r="A643" s="216"/>
      <c r="B643" s="217" t="s">
        <v>1368</v>
      </c>
      <c r="C643" s="363" t="s">
        <v>3405</v>
      </c>
      <c r="D643" s="214" t="s">
        <v>35</v>
      </c>
      <c r="E643" s="235">
        <v>5699</v>
      </c>
      <c r="F643" s="47" t="s">
        <v>3546</v>
      </c>
      <c r="G643" s="44">
        <v>5699</v>
      </c>
      <c r="H643" s="243">
        <f t="shared" si="10"/>
        <v>0</v>
      </c>
      <c r="I643" s="214" t="s">
        <v>30</v>
      </c>
    </row>
    <row r="644" spans="1:9" x14ac:dyDescent="0.25">
      <c r="A644" s="216"/>
      <c r="B644" s="217" t="s">
        <v>1369</v>
      </c>
      <c r="C644" s="363" t="s">
        <v>3405</v>
      </c>
      <c r="D644" s="214" t="s">
        <v>66</v>
      </c>
      <c r="E644" s="235">
        <v>1600</v>
      </c>
      <c r="F644" s="35">
        <v>41801</v>
      </c>
      <c r="G644" s="44">
        <v>1600</v>
      </c>
      <c r="H644" s="243">
        <f t="shared" si="10"/>
        <v>0</v>
      </c>
      <c r="I644" s="214" t="s">
        <v>2852</v>
      </c>
    </row>
    <row r="645" spans="1:9" x14ac:dyDescent="0.25">
      <c r="A645" s="216"/>
      <c r="B645" s="217" t="s">
        <v>1370</v>
      </c>
      <c r="C645" s="363" t="s">
        <v>3405</v>
      </c>
      <c r="D645" s="214" t="s">
        <v>8</v>
      </c>
      <c r="E645" s="235">
        <v>1108</v>
      </c>
      <c r="F645" s="35">
        <v>41800</v>
      </c>
      <c r="G645" s="44">
        <v>1108</v>
      </c>
      <c r="H645" s="243">
        <f t="shared" si="10"/>
        <v>0</v>
      </c>
      <c r="I645" s="214"/>
    </row>
    <row r="646" spans="1:9" x14ac:dyDescent="0.25">
      <c r="A646" s="216"/>
      <c r="B646" s="217" t="s">
        <v>1371</v>
      </c>
      <c r="C646" s="363" t="s">
        <v>3405</v>
      </c>
      <c r="D646" s="214" t="s">
        <v>29</v>
      </c>
      <c r="E646" s="235">
        <v>2981.5</v>
      </c>
      <c r="F646" s="35">
        <v>41800</v>
      </c>
      <c r="G646" s="44">
        <v>2981.5</v>
      </c>
      <c r="H646" s="243">
        <f t="shared" si="10"/>
        <v>0</v>
      </c>
      <c r="I646" s="214" t="s">
        <v>30</v>
      </c>
    </row>
    <row r="647" spans="1:9" x14ac:dyDescent="0.25">
      <c r="A647" s="216"/>
      <c r="B647" s="217" t="s">
        <v>1373</v>
      </c>
      <c r="C647" s="363" t="s">
        <v>3405</v>
      </c>
      <c r="D647" s="214" t="s">
        <v>66</v>
      </c>
      <c r="E647" s="235">
        <v>1733</v>
      </c>
      <c r="F647" s="35">
        <v>41801</v>
      </c>
      <c r="G647" s="44">
        <v>1733</v>
      </c>
      <c r="H647" s="243">
        <f t="shared" ref="H647:H710" si="11">E647-G647</f>
        <v>0</v>
      </c>
      <c r="I647" s="214" t="s">
        <v>217</v>
      </c>
    </row>
    <row r="648" spans="1:9" x14ac:dyDescent="0.25">
      <c r="A648" s="216"/>
      <c r="B648" s="217" t="s">
        <v>1374</v>
      </c>
      <c r="C648" s="363" t="s">
        <v>3405</v>
      </c>
      <c r="D648" s="214" t="s">
        <v>47</v>
      </c>
      <c r="E648" s="235">
        <v>3451</v>
      </c>
      <c r="F648" s="35">
        <v>41800</v>
      </c>
      <c r="G648" s="44">
        <v>3451</v>
      </c>
      <c r="H648" s="243">
        <f t="shared" si="11"/>
        <v>0</v>
      </c>
      <c r="I648" s="214" t="s">
        <v>30</v>
      </c>
    </row>
    <row r="649" spans="1:9" x14ac:dyDescent="0.25">
      <c r="A649" s="216"/>
      <c r="B649" s="217" t="s">
        <v>1375</v>
      </c>
      <c r="C649" s="363" t="s">
        <v>3405</v>
      </c>
      <c r="D649" s="214" t="s">
        <v>20</v>
      </c>
      <c r="E649" s="235">
        <v>6880</v>
      </c>
      <c r="F649" s="35">
        <v>41801</v>
      </c>
      <c r="G649" s="44">
        <v>6880</v>
      </c>
      <c r="H649" s="243">
        <f t="shared" si="11"/>
        <v>0</v>
      </c>
      <c r="I649" s="214" t="s">
        <v>2852</v>
      </c>
    </row>
    <row r="650" spans="1:9" x14ac:dyDescent="0.25">
      <c r="A650" s="216"/>
      <c r="B650" s="217" t="s">
        <v>1377</v>
      </c>
      <c r="C650" s="363" t="s">
        <v>3405</v>
      </c>
      <c r="D650" s="214" t="s">
        <v>8</v>
      </c>
      <c r="E650" s="235">
        <v>400</v>
      </c>
      <c r="F650" s="35">
        <v>41800</v>
      </c>
      <c r="G650" s="44">
        <v>400</v>
      </c>
      <c r="H650" s="243">
        <f t="shared" si="11"/>
        <v>0</v>
      </c>
      <c r="I650" s="214"/>
    </row>
    <row r="651" spans="1:9" x14ac:dyDescent="0.25">
      <c r="A651" s="216"/>
      <c r="B651" s="217" t="s">
        <v>1378</v>
      </c>
      <c r="C651" s="363" t="s">
        <v>3405</v>
      </c>
      <c r="D651" s="214" t="s">
        <v>48</v>
      </c>
      <c r="E651" s="235">
        <v>476</v>
      </c>
      <c r="F651" s="35">
        <v>41801</v>
      </c>
      <c r="G651" s="44">
        <v>476</v>
      </c>
      <c r="H651" s="243">
        <f t="shared" si="11"/>
        <v>0</v>
      </c>
      <c r="I651" s="214" t="s">
        <v>217</v>
      </c>
    </row>
    <row r="652" spans="1:9" x14ac:dyDescent="0.25">
      <c r="A652" s="216"/>
      <c r="B652" s="217" t="s">
        <v>1379</v>
      </c>
      <c r="C652" s="363" t="s">
        <v>3405</v>
      </c>
      <c r="D652" s="214" t="s">
        <v>67</v>
      </c>
      <c r="E652" s="235">
        <v>686</v>
      </c>
      <c r="F652" s="35">
        <v>41801</v>
      </c>
      <c r="G652" s="44">
        <v>686</v>
      </c>
      <c r="H652" s="243">
        <f t="shared" si="11"/>
        <v>0</v>
      </c>
      <c r="I652" s="214" t="s">
        <v>217</v>
      </c>
    </row>
    <row r="653" spans="1:9" x14ac:dyDescent="0.25">
      <c r="A653" s="216"/>
      <c r="B653" s="217" t="s">
        <v>1381</v>
      </c>
      <c r="C653" s="363" t="s">
        <v>3405</v>
      </c>
      <c r="D653" s="214" t="s">
        <v>257</v>
      </c>
      <c r="E653" s="235">
        <v>15697</v>
      </c>
      <c r="F653" s="35">
        <v>41801</v>
      </c>
      <c r="G653" s="44">
        <v>15697</v>
      </c>
      <c r="H653" s="243">
        <f t="shared" si="11"/>
        <v>0</v>
      </c>
      <c r="I653" s="214" t="s">
        <v>217</v>
      </c>
    </row>
    <row r="654" spans="1:9" x14ac:dyDescent="0.25">
      <c r="A654" s="216"/>
      <c r="B654" s="217" t="s">
        <v>1382</v>
      </c>
      <c r="C654" s="363" t="s">
        <v>3405</v>
      </c>
      <c r="D654" s="214" t="s">
        <v>1782</v>
      </c>
      <c r="E654" s="235">
        <v>1046</v>
      </c>
      <c r="F654" s="35">
        <v>41800</v>
      </c>
      <c r="G654" s="44">
        <v>1046</v>
      </c>
      <c r="H654" s="243">
        <f t="shared" si="11"/>
        <v>0</v>
      </c>
      <c r="I654" s="214" t="s">
        <v>30</v>
      </c>
    </row>
    <row r="655" spans="1:9" x14ac:dyDescent="0.25">
      <c r="A655" s="216"/>
      <c r="B655" s="217" t="s">
        <v>1383</v>
      </c>
      <c r="C655" s="363" t="s">
        <v>3405</v>
      </c>
      <c r="D655" s="214" t="s">
        <v>8</v>
      </c>
      <c r="E655" s="235">
        <v>405</v>
      </c>
      <c r="F655" s="35">
        <v>41800</v>
      </c>
      <c r="G655" s="44">
        <v>405</v>
      </c>
      <c r="H655" s="243">
        <f t="shared" si="11"/>
        <v>0</v>
      </c>
      <c r="I655" s="214"/>
    </row>
    <row r="656" spans="1:9" x14ac:dyDescent="0.25">
      <c r="A656" s="216"/>
      <c r="B656" s="217" t="s">
        <v>1385</v>
      </c>
      <c r="C656" s="363" t="s">
        <v>3405</v>
      </c>
      <c r="D656" s="214" t="s">
        <v>32</v>
      </c>
      <c r="E656" s="235">
        <v>7894.8</v>
      </c>
      <c r="F656" s="35">
        <v>41800</v>
      </c>
      <c r="G656" s="44">
        <v>7894.8</v>
      </c>
      <c r="H656" s="243">
        <f t="shared" si="11"/>
        <v>0</v>
      </c>
      <c r="I656" s="214" t="s">
        <v>30</v>
      </c>
    </row>
    <row r="657" spans="1:9" x14ac:dyDescent="0.25">
      <c r="A657" s="216"/>
      <c r="B657" s="217" t="s">
        <v>1387</v>
      </c>
      <c r="C657" s="363" t="s">
        <v>3405</v>
      </c>
      <c r="D657" s="214" t="s">
        <v>36</v>
      </c>
      <c r="E657" s="235">
        <v>12000</v>
      </c>
      <c r="F657" s="55" t="s">
        <v>3547</v>
      </c>
      <c r="G657" s="44">
        <v>12000</v>
      </c>
      <c r="H657" s="243">
        <f t="shared" si="11"/>
        <v>0</v>
      </c>
      <c r="I657" s="214" t="s">
        <v>217</v>
      </c>
    </row>
    <row r="658" spans="1:9" x14ac:dyDescent="0.25">
      <c r="A658" s="216"/>
      <c r="B658" s="217" t="s">
        <v>1390</v>
      </c>
      <c r="C658" s="363" t="s">
        <v>3405</v>
      </c>
      <c r="D658" s="214" t="s">
        <v>215</v>
      </c>
      <c r="E658" s="235">
        <v>423</v>
      </c>
      <c r="F658" s="35">
        <v>41800</v>
      </c>
      <c r="G658" s="44">
        <v>423</v>
      </c>
      <c r="H658" s="243">
        <f t="shared" si="11"/>
        <v>0</v>
      </c>
      <c r="I658" s="214"/>
    </row>
    <row r="659" spans="1:9" x14ac:dyDescent="0.25">
      <c r="A659" s="216"/>
      <c r="B659" s="217" t="s">
        <v>1391</v>
      </c>
      <c r="C659" s="363" t="s">
        <v>3405</v>
      </c>
      <c r="D659" s="214" t="s">
        <v>124</v>
      </c>
      <c r="E659" s="235">
        <v>4811</v>
      </c>
      <c r="F659" s="35">
        <v>41800</v>
      </c>
      <c r="G659" s="44">
        <v>4811</v>
      </c>
      <c r="H659" s="243">
        <f t="shared" si="11"/>
        <v>0</v>
      </c>
      <c r="I659" s="214" t="s">
        <v>30</v>
      </c>
    </row>
    <row r="660" spans="1:9" x14ac:dyDescent="0.25">
      <c r="A660" s="216"/>
      <c r="B660" s="217" t="s">
        <v>1392</v>
      </c>
      <c r="C660" s="363" t="s">
        <v>3405</v>
      </c>
      <c r="D660" s="214" t="s">
        <v>304</v>
      </c>
      <c r="E660" s="235">
        <v>19016</v>
      </c>
      <c r="F660" s="35">
        <v>41800</v>
      </c>
      <c r="G660" s="44">
        <v>19016</v>
      </c>
      <c r="H660" s="243">
        <f t="shared" si="11"/>
        <v>0</v>
      </c>
      <c r="I660" s="214" t="s">
        <v>30</v>
      </c>
    </row>
    <row r="661" spans="1:9" x14ac:dyDescent="0.25">
      <c r="A661" s="216"/>
      <c r="B661" s="217" t="s">
        <v>1393</v>
      </c>
      <c r="C661" s="363" t="s">
        <v>3405</v>
      </c>
      <c r="D661" s="214" t="s">
        <v>651</v>
      </c>
      <c r="E661" s="235">
        <v>10020.5</v>
      </c>
      <c r="F661" s="35">
        <v>41800</v>
      </c>
      <c r="G661" s="44">
        <v>10020.5</v>
      </c>
      <c r="H661" s="243">
        <f t="shared" si="11"/>
        <v>0</v>
      </c>
      <c r="I661" s="214"/>
    </row>
    <row r="662" spans="1:9" x14ac:dyDescent="0.25">
      <c r="A662" s="216"/>
      <c r="B662" s="217" t="s">
        <v>1395</v>
      </c>
      <c r="C662" s="363" t="s">
        <v>3405</v>
      </c>
      <c r="D662" s="214" t="s">
        <v>54</v>
      </c>
      <c r="E662" s="235">
        <v>40526.5</v>
      </c>
      <c r="F662" s="35">
        <v>41800</v>
      </c>
      <c r="G662" s="44">
        <v>40526.5</v>
      </c>
      <c r="H662" s="243">
        <f t="shared" si="11"/>
        <v>0</v>
      </c>
      <c r="I662" s="214" t="s">
        <v>12</v>
      </c>
    </row>
    <row r="663" spans="1:9" x14ac:dyDescent="0.25">
      <c r="A663" s="216"/>
      <c r="B663" s="217" t="s">
        <v>1396</v>
      </c>
      <c r="C663" s="363" t="s">
        <v>3405</v>
      </c>
      <c r="D663" s="214" t="s">
        <v>59</v>
      </c>
      <c r="E663" s="235">
        <v>20978</v>
      </c>
      <c r="F663" s="38" t="s">
        <v>3548</v>
      </c>
      <c r="G663" s="44">
        <v>20978</v>
      </c>
      <c r="H663" s="243">
        <f t="shared" si="11"/>
        <v>0</v>
      </c>
      <c r="I663" s="214"/>
    </row>
    <row r="664" spans="1:9" x14ac:dyDescent="0.25">
      <c r="A664" s="216"/>
      <c r="B664" s="217" t="s">
        <v>1397</v>
      </c>
      <c r="C664" s="363" t="s">
        <v>3405</v>
      </c>
      <c r="D664" s="214" t="s">
        <v>22</v>
      </c>
      <c r="E664" s="235">
        <v>4605</v>
      </c>
      <c r="F664" s="39" t="s">
        <v>3722</v>
      </c>
      <c r="G664" s="44">
        <v>4605</v>
      </c>
      <c r="H664" s="243">
        <f t="shared" si="11"/>
        <v>0</v>
      </c>
      <c r="I664" s="214"/>
    </row>
    <row r="665" spans="1:9" x14ac:dyDescent="0.25">
      <c r="A665" s="211"/>
      <c r="B665" s="217" t="s">
        <v>1398</v>
      </c>
      <c r="C665" s="363" t="s">
        <v>3405</v>
      </c>
      <c r="D665" s="214" t="s">
        <v>51</v>
      </c>
      <c r="E665" s="235">
        <v>897.5</v>
      </c>
      <c r="F665" s="35">
        <v>41800</v>
      </c>
      <c r="G665" s="44">
        <v>897.5</v>
      </c>
      <c r="H665" s="243">
        <f t="shared" si="11"/>
        <v>0</v>
      </c>
      <c r="I665" s="214"/>
    </row>
    <row r="666" spans="1:9" x14ac:dyDescent="0.25">
      <c r="A666" s="211"/>
      <c r="B666" s="217" t="s">
        <v>1400</v>
      </c>
      <c r="C666" s="363" t="s">
        <v>3405</v>
      </c>
      <c r="D666" s="214" t="s">
        <v>130</v>
      </c>
      <c r="E666" s="235">
        <v>5361</v>
      </c>
      <c r="F666" s="35">
        <v>41804</v>
      </c>
      <c r="G666" s="44">
        <v>5361</v>
      </c>
      <c r="H666" s="243">
        <f t="shared" si="11"/>
        <v>0</v>
      </c>
      <c r="I666" s="214" t="s">
        <v>21</v>
      </c>
    </row>
    <row r="667" spans="1:9" x14ac:dyDescent="0.25">
      <c r="A667" s="211"/>
      <c r="B667" s="217" t="s">
        <v>1402</v>
      </c>
      <c r="C667" s="363" t="s">
        <v>3405</v>
      </c>
      <c r="D667" s="214" t="s">
        <v>188</v>
      </c>
      <c r="E667" s="235">
        <v>4570</v>
      </c>
      <c r="F667" s="35">
        <v>41800</v>
      </c>
      <c r="G667" s="44">
        <v>4570</v>
      </c>
      <c r="H667" s="243">
        <f t="shared" si="11"/>
        <v>0</v>
      </c>
      <c r="I667" s="214" t="s">
        <v>21</v>
      </c>
    </row>
    <row r="668" spans="1:9" x14ac:dyDescent="0.25">
      <c r="A668" s="216"/>
      <c r="B668" s="217" t="s">
        <v>1403</v>
      </c>
      <c r="C668" s="363" t="s">
        <v>3405</v>
      </c>
      <c r="D668" s="214" t="s">
        <v>366</v>
      </c>
      <c r="E668" s="235">
        <v>2322</v>
      </c>
      <c r="F668" s="35">
        <v>41800</v>
      </c>
      <c r="G668" s="44">
        <v>2322</v>
      </c>
      <c r="H668" s="243">
        <f t="shared" si="11"/>
        <v>0</v>
      </c>
      <c r="I668" s="214" t="s">
        <v>21</v>
      </c>
    </row>
    <row r="669" spans="1:9" x14ac:dyDescent="0.25">
      <c r="A669" s="216"/>
      <c r="B669" s="217" t="s">
        <v>1404</v>
      </c>
      <c r="C669" s="363" t="s">
        <v>3405</v>
      </c>
      <c r="D669" s="214" t="s">
        <v>68</v>
      </c>
      <c r="E669" s="235">
        <v>2887</v>
      </c>
      <c r="F669" s="35">
        <v>41800</v>
      </c>
      <c r="G669" s="44">
        <v>2887</v>
      </c>
      <c r="H669" s="243">
        <f t="shared" si="11"/>
        <v>0</v>
      </c>
      <c r="I669" s="214" t="s">
        <v>65</v>
      </c>
    </row>
    <row r="670" spans="1:9" x14ac:dyDescent="0.25">
      <c r="A670" s="216"/>
      <c r="B670" s="217" t="s">
        <v>1405</v>
      </c>
      <c r="C670" s="363" t="s">
        <v>3405</v>
      </c>
      <c r="D670" s="214" t="s">
        <v>22</v>
      </c>
      <c r="E670" s="235">
        <v>1689</v>
      </c>
      <c r="F670" s="35">
        <v>41800</v>
      </c>
      <c r="G670" s="44">
        <v>1689</v>
      </c>
      <c r="H670" s="243">
        <f t="shared" si="11"/>
        <v>0</v>
      </c>
      <c r="I670" s="214"/>
    </row>
    <row r="671" spans="1:9" x14ac:dyDescent="0.25">
      <c r="A671" s="216"/>
      <c r="B671" s="217" t="s">
        <v>1407</v>
      </c>
      <c r="C671" s="363" t="s">
        <v>3405</v>
      </c>
      <c r="D671" s="214" t="s">
        <v>3121</v>
      </c>
      <c r="E671" s="235">
        <v>15670</v>
      </c>
      <c r="F671" s="35">
        <v>41800</v>
      </c>
      <c r="G671" s="44">
        <v>15670</v>
      </c>
      <c r="H671" s="243">
        <f t="shared" si="11"/>
        <v>0</v>
      </c>
      <c r="I671" s="214" t="s">
        <v>65</v>
      </c>
    </row>
    <row r="672" spans="1:9" x14ac:dyDescent="0.25">
      <c r="A672" s="216"/>
      <c r="B672" s="217" t="s">
        <v>1409</v>
      </c>
      <c r="C672" s="363" t="s">
        <v>3405</v>
      </c>
      <c r="D672" s="220" t="s">
        <v>3114</v>
      </c>
      <c r="E672" s="241">
        <v>0</v>
      </c>
      <c r="F672" s="35"/>
      <c r="G672" s="44"/>
      <c r="H672" s="243">
        <f t="shared" si="11"/>
        <v>0</v>
      </c>
      <c r="I672" s="214" t="s">
        <v>3549</v>
      </c>
    </row>
    <row r="673" spans="1:9" x14ac:dyDescent="0.25">
      <c r="A673" s="216"/>
      <c r="B673" s="217" t="s">
        <v>1410</v>
      </c>
      <c r="C673" s="363" t="s">
        <v>3405</v>
      </c>
      <c r="D673" s="214" t="s">
        <v>74</v>
      </c>
      <c r="E673" s="235">
        <v>707</v>
      </c>
      <c r="F673" s="35">
        <v>41800</v>
      </c>
      <c r="G673" s="44">
        <v>707</v>
      </c>
      <c r="H673" s="243">
        <f t="shared" si="11"/>
        <v>0</v>
      </c>
      <c r="I673" s="214"/>
    </row>
    <row r="674" spans="1:9" x14ac:dyDescent="0.25">
      <c r="A674" s="216"/>
      <c r="B674" s="217" t="s">
        <v>1411</v>
      </c>
      <c r="C674" s="363" t="s">
        <v>3405</v>
      </c>
      <c r="D674" s="214" t="s">
        <v>180</v>
      </c>
      <c r="E674" s="235">
        <v>35661</v>
      </c>
      <c r="F674" s="47" t="s">
        <v>3550</v>
      </c>
      <c r="G674" s="44">
        <v>35661</v>
      </c>
      <c r="H674" s="243">
        <f t="shared" si="11"/>
        <v>0</v>
      </c>
      <c r="I674" s="214" t="s">
        <v>65</v>
      </c>
    </row>
    <row r="675" spans="1:9" x14ac:dyDescent="0.25">
      <c r="A675" s="216"/>
      <c r="B675" s="217" t="s">
        <v>1413</v>
      </c>
      <c r="C675" s="363" t="s">
        <v>3405</v>
      </c>
      <c r="D675" s="214" t="s">
        <v>64</v>
      </c>
      <c r="E675" s="235">
        <v>1443</v>
      </c>
      <c r="F675" s="35">
        <v>41800</v>
      </c>
      <c r="G675" s="44">
        <v>1443</v>
      </c>
      <c r="H675" s="243">
        <f t="shared" si="11"/>
        <v>0</v>
      </c>
      <c r="I675" s="214" t="s">
        <v>65</v>
      </c>
    </row>
    <row r="676" spans="1:9" x14ac:dyDescent="0.25">
      <c r="A676" s="216"/>
      <c r="B676" s="217" t="s">
        <v>1414</v>
      </c>
      <c r="C676" s="363" t="s">
        <v>3405</v>
      </c>
      <c r="D676" s="214" t="s">
        <v>3551</v>
      </c>
      <c r="E676" s="235">
        <v>19016</v>
      </c>
      <c r="F676" s="35">
        <v>41800</v>
      </c>
      <c r="G676" s="44">
        <v>19016</v>
      </c>
      <c r="H676" s="243">
        <f t="shared" si="11"/>
        <v>0</v>
      </c>
      <c r="I676" s="214" t="s">
        <v>12</v>
      </c>
    </row>
    <row r="677" spans="1:9" x14ac:dyDescent="0.25">
      <c r="A677" s="216"/>
      <c r="B677" s="217" t="s">
        <v>1415</v>
      </c>
      <c r="C677" s="363" t="s">
        <v>3405</v>
      </c>
      <c r="D677" s="214" t="s">
        <v>133</v>
      </c>
      <c r="E677" s="235">
        <v>35353</v>
      </c>
      <c r="F677" s="47" t="s">
        <v>3552</v>
      </c>
      <c r="G677" s="44">
        <v>35353</v>
      </c>
      <c r="H677" s="243">
        <f t="shared" si="11"/>
        <v>0</v>
      </c>
      <c r="I677" s="214"/>
    </row>
    <row r="678" spans="1:9" x14ac:dyDescent="0.25">
      <c r="A678" s="216"/>
      <c r="B678" s="217" t="s">
        <v>1417</v>
      </c>
      <c r="C678" s="363" t="s">
        <v>3405</v>
      </c>
      <c r="D678" s="214" t="s">
        <v>3553</v>
      </c>
      <c r="E678" s="235">
        <v>1205.7</v>
      </c>
      <c r="F678" s="38" t="s">
        <v>3554</v>
      </c>
      <c r="G678" s="44">
        <v>1205.7</v>
      </c>
      <c r="H678" s="243">
        <f t="shared" si="11"/>
        <v>0</v>
      </c>
      <c r="I678" s="214" t="s">
        <v>3427</v>
      </c>
    </row>
    <row r="679" spans="1:9" x14ac:dyDescent="0.25">
      <c r="A679" s="216"/>
      <c r="B679" s="217" t="s">
        <v>1418</v>
      </c>
      <c r="C679" s="363" t="s">
        <v>3405</v>
      </c>
      <c r="D679" s="214" t="s">
        <v>1611</v>
      </c>
      <c r="E679" s="235">
        <v>3745</v>
      </c>
      <c r="F679" s="35">
        <v>41800</v>
      </c>
      <c r="G679" s="44">
        <v>3745</v>
      </c>
      <c r="H679" s="243">
        <f t="shared" si="11"/>
        <v>0</v>
      </c>
      <c r="I679" s="214" t="s">
        <v>12</v>
      </c>
    </row>
    <row r="680" spans="1:9" x14ac:dyDescent="0.25">
      <c r="A680" s="216"/>
      <c r="B680" s="217" t="s">
        <v>1419</v>
      </c>
      <c r="C680" s="363" t="s">
        <v>3405</v>
      </c>
      <c r="D680" s="214" t="s">
        <v>771</v>
      </c>
      <c r="E680" s="235">
        <v>250</v>
      </c>
      <c r="F680" s="35">
        <v>41800</v>
      </c>
      <c r="G680" s="44">
        <v>250</v>
      </c>
      <c r="H680" s="243">
        <f t="shared" si="11"/>
        <v>0</v>
      </c>
      <c r="I680" s="214"/>
    </row>
    <row r="681" spans="1:9" x14ac:dyDescent="0.25">
      <c r="A681" s="216"/>
      <c r="B681" s="217" t="s">
        <v>1421</v>
      </c>
      <c r="C681" s="363" t="s">
        <v>3405</v>
      </c>
      <c r="D681" s="214" t="s">
        <v>152</v>
      </c>
      <c r="E681" s="235">
        <v>7744</v>
      </c>
      <c r="F681" s="35">
        <v>41800</v>
      </c>
      <c r="G681" s="44">
        <v>7744</v>
      </c>
      <c r="H681" s="243">
        <f t="shared" si="11"/>
        <v>0</v>
      </c>
      <c r="I681" s="214"/>
    </row>
    <row r="682" spans="1:9" x14ac:dyDescent="0.25">
      <c r="A682" s="216"/>
      <c r="B682" s="217" t="s">
        <v>1422</v>
      </c>
      <c r="C682" s="363" t="s">
        <v>3405</v>
      </c>
      <c r="D682" s="214" t="s">
        <v>163</v>
      </c>
      <c r="E682" s="235">
        <v>3250</v>
      </c>
      <c r="F682" s="35">
        <v>41800</v>
      </c>
      <c r="G682" s="44">
        <v>3250</v>
      </c>
      <c r="H682" s="243">
        <f t="shared" si="11"/>
        <v>0</v>
      </c>
      <c r="I682" s="214"/>
    </row>
    <row r="683" spans="1:9" x14ac:dyDescent="0.25">
      <c r="A683" s="216">
        <v>41801</v>
      </c>
      <c r="B683" s="217" t="s">
        <v>1423</v>
      </c>
      <c r="C683" s="363" t="s">
        <v>3405</v>
      </c>
      <c r="D683" s="214" t="s">
        <v>11</v>
      </c>
      <c r="E683" s="235">
        <v>20146</v>
      </c>
      <c r="F683" s="38">
        <v>41829</v>
      </c>
      <c r="G683" s="245">
        <v>20146</v>
      </c>
      <c r="H683" s="243">
        <f t="shared" si="11"/>
        <v>0</v>
      </c>
      <c r="I683" s="214"/>
    </row>
    <row r="684" spans="1:9" x14ac:dyDescent="0.25">
      <c r="A684" s="216"/>
      <c r="B684" s="217" t="s">
        <v>1425</v>
      </c>
      <c r="C684" s="363" t="s">
        <v>3405</v>
      </c>
      <c r="D684" s="214" t="s">
        <v>137</v>
      </c>
      <c r="E684" s="235">
        <v>3196</v>
      </c>
      <c r="F684" s="39" t="s">
        <v>3724</v>
      </c>
      <c r="G684" s="44">
        <v>3196</v>
      </c>
      <c r="H684" s="243">
        <f t="shared" si="11"/>
        <v>0</v>
      </c>
      <c r="I684" s="58"/>
    </row>
    <row r="685" spans="1:9" x14ac:dyDescent="0.25">
      <c r="A685" s="216"/>
      <c r="B685" s="217" t="s">
        <v>1426</v>
      </c>
      <c r="C685" s="363" t="s">
        <v>3405</v>
      </c>
      <c r="D685" s="214" t="s">
        <v>14</v>
      </c>
      <c r="E685" s="235">
        <v>5368.6</v>
      </c>
      <c r="F685" s="35">
        <v>41801</v>
      </c>
      <c r="G685" s="44">
        <v>5368.6</v>
      </c>
      <c r="H685" s="243">
        <f t="shared" si="11"/>
        <v>0</v>
      </c>
      <c r="I685" s="214" t="s">
        <v>27</v>
      </c>
    </row>
    <row r="686" spans="1:9" x14ac:dyDescent="0.25">
      <c r="A686" s="216"/>
      <c r="B686" s="217" t="s">
        <v>1428</v>
      </c>
      <c r="C686" s="363" t="s">
        <v>3405</v>
      </c>
      <c r="D686" s="214" t="s">
        <v>8</v>
      </c>
      <c r="E686" s="235">
        <v>42</v>
      </c>
      <c r="F686" s="35">
        <v>41801</v>
      </c>
      <c r="G686" s="44">
        <v>42</v>
      </c>
      <c r="H686" s="243">
        <f t="shared" si="11"/>
        <v>0</v>
      </c>
      <c r="I686" s="58"/>
    </row>
    <row r="687" spans="1:9" x14ac:dyDescent="0.25">
      <c r="A687" s="216"/>
      <c r="B687" s="217" t="s">
        <v>1429</v>
      </c>
      <c r="C687" s="363" t="s">
        <v>3405</v>
      </c>
      <c r="D687" s="214" t="s">
        <v>269</v>
      </c>
      <c r="E687" s="235">
        <v>10574</v>
      </c>
      <c r="F687" s="35">
        <v>41801</v>
      </c>
      <c r="G687" s="44">
        <v>10574</v>
      </c>
      <c r="H687" s="243">
        <f t="shared" si="11"/>
        <v>0</v>
      </c>
      <c r="I687" s="214"/>
    </row>
    <row r="688" spans="1:9" x14ac:dyDescent="0.25">
      <c r="A688" s="216"/>
      <c r="B688" s="217" t="s">
        <v>1430</v>
      </c>
      <c r="C688" s="363" t="s">
        <v>3405</v>
      </c>
      <c r="D688" s="214" t="s">
        <v>116</v>
      </c>
      <c r="E688" s="235">
        <v>4126</v>
      </c>
      <c r="F688" s="35">
        <v>41801</v>
      </c>
      <c r="G688" s="44">
        <v>4126</v>
      </c>
      <c r="H688" s="243">
        <f t="shared" si="11"/>
        <v>0</v>
      </c>
      <c r="I688" s="214"/>
    </row>
    <row r="689" spans="1:9" x14ac:dyDescent="0.25">
      <c r="A689" s="216"/>
      <c r="B689" s="217" t="s">
        <v>1431</v>
      </c>
      <c r="C689" s="363" t="s">
        <v>3405</v>
      </c>
      <c r="D689" s="214" t="s">
        <v>55</v>
      </c>
      <c r="E689" s="235">
        <v>5521</v>
      </c>
      <c r="F689" s="35">
        <v>41801</v>
      </c>
      <c r="G689" s="44">
        <v>5521</v>
      </c>
      <c r="H689" s="243">
        <f t="shared" si="11"/>
        <v>0</v>
      </c>
      <c r="I689" s="214"/>
    </row>
    <row r="690" spans="1:9" x14ac:dyDescent="0.25">
      <c r="A690" s="216"/>
      <c r="B690" s="217" t="s">
        <v>1432</v>
      </c>
      <c r="C690" s="363" t="s">
        <v>3405</v>
      </c>
      <c r="D690" s="214" t="s">
        <v>8</v>
      </c>
      <c r="E690" s="235">
        <v>1240</v>
      </c>
      <c r="F690" s="35">
        <v>41801</v>
      </c>
      <c r="G690" s="44">
        <v>1240</v>
      </c>
      <c r="H690" s="243">
        <f t="shared" si="11"/>
        <v>0</v>
      </c>
      <c r="I690" s="214"/>
    </row>
    <row r="691" spans="1:9" x14ac:dyDescent="0.25">
      <c r="A691" s="216"/>
      <c r="B691" s="217" t="s">
        <v>1433</v>
      </c>
      <c r="C691" s="363" t="s">
        <v>3405</v>
      </c>
      <c r="D691" s="214" t="s">
        <v>16</v>
      </c>
      <c r="E691" s="235">
        <v>233752</v>
      </c>
      <c r="F691" s="35">
        <v>41816</v>
      </c>
      <c r="G691" s="44">
        <v>233752</v>
      </c>
      <c r="H691" s="243">
        <f t="shared" si="11"/>
        <v>0</v>
      </c>
      <c r="I691" s="214"/>
    </row>
    <row r="692" spans="1:9" x14ac:dyDescent="0.25">
      <c r="A692" s="216"/>
      <c r="B692" s="217" t="s">
        <v>1434</v>
      </c>
      <c r="C692" s="363" t="s">
        <v>3405</v>
      </c>
      <c r="D692" s="214" t="s">
        <v>8</v>
      </c>
      <c r="E692" s="235">
        <v>89</v>
      </c>
      <c r="F692" s="35">
        <v>41801</v>
      </c>
      <c r="G692" s="44">
        <v>89</v>
      </c>
      <c r="H692" s="243">
        <f t="shared" si="11"/>
        <v>0</v>
      </c>
      <c r="I692" s="214"/>
    </row>
    <row r="693" spans="1:9" x14ac:dyDescent="0.25">
      <c r="A693" s="216"/>
      <c r="B693" s="217" t="s">
        <v>1435</v>
      </c>
      <c r="C693" s="363" t="s">
        <v>3405</v>
      </c>
      <c r="D693" s="214" t="s">
        <v>32</v>
      </c>
      <c r="E693" s="235">
        <v>2569</v>
      </c>
      <c r="F693" s="35">
        <v>41801</v>
      </c>
      <c r="G693" s="44">
        <v>2569</v>
      </c>
      <c r="H693" s="243">
        <f t="shared" si="11"/>
        <v>0</v>
      </c>
      <c r="I693" s="214" t="s">
        <v>30</v>
      </c>
    </row>
    <row r="694" spans="1:9" x14ac:dyDescent="0.25">
      <c r="A694" s="216"/>
      <c r="B694" s="217" t="s">
        <v>1436</v>
      </c>
      <c r="C694" s="363" t="s">
        <v>3405</v>
      </c>
      <c r="D694" s="214" t="s">
        <v>2413</v>
      </c>
      <c r="E694" s="235">
        <v>2441.5</v>
      </c>
      <c r="F694" s="39" t="s">
        <v>3726</v>
      </c>
      <c r="G694" s="44">
        <v>2441.5</v>
      </c>
      <c r="H694" s="243">
        <f t="shared" si="11"/>
        <v>0</v>
      </c>
      <c r="I694" s="214" t="s">
        <v>30</v>
      </c>
    </row>
    <row r="695" spans="1:9" x14ac:dyDescent="0.25">
      <c r="A695" s="216"/>
      <c r="B695" s="217" t="s">
        <v>1437</v>
      </c>
      <c r="C695" s="363" t="s">
        <v>3405</v>
      </c>
      <c r="D695" s="214" t="s">
        <v>57</v>
      </c>
      <c r="E695" s="235">
        <v>1060</v>
      </c>
      <c r="F695" s="35">
        <v>41801</v>
      </c>
      <c r="G695" s="44">
        <v>1060</v>
      </c>
      <c r="H695" s="243">
        <f t="shared" si="11"/>
        <v>0</v>
      </c>
      <c r="I695" s="214" t="s">
        <v>30</v>
      </c>
    </row>
    <row r="696" spans="1:9" x14ac:dyDescent="0.25">
      <c r="A696" s="216"/>
      <c r="B696" s="217" t="s">
        <v>1439</v>
      </c>
      <c r="C696" s="363" t="s">
        <v>3405</v>
      </c>
      <c r="D696" s="214" t="s">
        <v>183</v>
      </c>
      <c r="E696" s="235">
        <v>43509</v>
      </c>
      <c r="F696" s="35">
        <v>41801</v>
      </c>
      <c r="G696" s="44">
        <v>43509</v>
      </c>
      <c r="H696" s="243">
        <f t="shared" si="11"/>
        <v>0</v>
      </c>
      <c r="I696" s="214" t="s">
        <v>30</v>
      </c>
    </row>
    <row r="697" spans="1:9" x14ac:dyDescent="0.25">
      <c r="A697" s="216"/>
      <c r="B697" s="217" t="s">
        <v>1440</v>
      </c>
      <c r="C697" s="363" t="s">
        <v>3405</v>
      </c>
      <c r="D697" s="214" t="s">
        <v>47</v>
      </c>
      <c r="E697" s="235">
        <v>2652</v>
      </c>
      <c r="F697" s="35">
        <v>41801</v>
      </c>
      <c r="G697" s="44">
        <v>2652</v>
      </c>
      <c r="H697" s="243">
        <f t="shared" si="11"/>
        <v>0</v>
      </c>
      <c r="I697" s="214" t="s">
        <v>30</v>
      </c>
    </row>
    <row r="698" spans="1:9" x14ac:dyDescent="0.25">
      <c r="A698" s="216"/>
      <c r="B698" s="217" t="s">
        <v>1441</v>
      </c>
      <c r="C698" s="363" t="s">
        <v>3405</v>
      </c>
      <c r="D698" s="214" t="s">
        <v>3555</v>
      </c>
      <c r="E698" s="235">
        <v>32</v>
      </c>
      <c r="F698" s="35">
        <v>41801</v>
      </c>
      <c r="G698" s="44">
        <v>32</v>
      </c>
      <c r="H698" s="243">
        <f t="shared" si="11"/>
        <v>0</v>
      </c>
      <c r="I698" s="214"/>
    </row>
    <row r="699" spans="1:9" x14ac:dyDescent="0.25">
      <c r="A699" s="216"/>
      <c r="B699" s="217" t="s">
        <v>1442</v>
      </c>
      <c r="C699" s="363" t="s">
        <v>3405</v>
      </c>
      <c r="D699" s="214" t="s">
        <v>29</v>
      </c>
      <c r="E699" s="235">
        <v>4527</v>
      </c>
      <c r="F699" s="35">
        <v>41801</v>
      </c>
      <c r="G699" s="44">
        <v>4527</v>
      </c>
      <c r="H699" s="243">
        <f t="shared" si="11"/>
        <v>0</v>
      </c>
      <c r="I699" s="214" t="s">
        <v>30</v>
      </c>
    </row>
    <row r="700" spans="1:9" x14ac:dyDescent="0.25">
      <c r="A700" s="216"/>
      <c r="B700" s="217" t="s">
        <v>1443</v>
      </c>
      <c r="C700" s="363" t="s">
        <v>3405</v>
      </c>
      <c r="D700" s="214" t="s">
        <v>74</v>
      </c>
      <c r="E700" s="235">
        <v>289</v>
      </c>
      <c r="F700" s="35">
        <v>41801</v>
      </c>
      <c r="G700" s="44">
        <v>289</v>
      </c>
      <c r="H700" s="243">
        <f t="shared" si="11"/>
        <v>0</v>
      </c>
      <c r="I700" s="214"/>
    </row>
    <row r="701" spans="1:9" x14ac:dyDescent="0.25">
      <c r="A701" s="216"/>
      <c r="B701" s="217" t="s">
        <v>1444</v>
      </c>
      <c r="C701" s="363" t="s">
        <v>3405</v>
      </c>
      <c r="D701" s="214" t="s">
        <v>12</v>
      </c>
      <c r="E701" s="235">
        <v>19740</v>
      </c>
      <c r="F701" s="39" t="s">
        <v>3772</v>
      </c>
      <c r="G701" s="44">
        <v>19740</v>
      </c>
      <c r="H701" s="243">
        <f t="shared" si="11"/>
        <v>0</v>
      </c>
      <c r="I701" s="214"/>
    </row>
    <row r="702" spans="1:9" x14ac:dyDescent="0.25">
      <c r="A702" s="216"/>
      <c r="B702" s="217" t="s">
        <v>1445</v>
      </c>
      <c r="C702" s="363" t="s">
        <v>3405</v>
      </c>
      <c r="D702" s="214" t="s">
        <v>11</v>
      </c>
      <c r="E702" s="235">
        <v>40091</v>
      </c>
      <c r="F702" s="38">
        <v>41829</v>
      </c>
      <c r="G702" s="245">
        <v>40091</v>
      </c>
      <c r="H702" s="243">
        <f t="shared" si="11"/>
        <v>0</v>
      </c>
      <c r="I702" s="214" t="s">
        <v>65</v>
      </c>
    </row>
    <row r="703" spans="1:9" x14ac:dyDescent="0.25">
      <c r="A703" s="216"/>
      <c r="B703" s="217" t="s">
        <v>1446</v>
      </c>
      <c r="C703" s="363" t="s">
        <v>3405</v>
      </c>
      <c r="D703" s="214" t="s">
        <v>8</v>
      </c>
      <c r="E703" s="235">
        <v>720</v>
      </c>
      <c r="F703" s="35">
        <v>41801</v>
      </c>
      <c r="G703" s="44">
        <v>720</v>
      </c>
      <c r="H703" s="243">
        <f t="shared" si="11"/>
        <v>0</v>
      </c>
      <c r="I703" s="214"/>
    </row>
    <row r="704" spans="1:9" x14ac:dyDescent="0.25">
      <c r="A704" s="216"/>
      <c r="B704" s="217" t="s">
        <v>1448</v>
      </c>
      <c r="C704" s="363" t="s">
        <v>3405</v>
      </c>
      <c r="D704" s="214" t="s">
        <v>186</v>
      </c>
      <c r="E704" s="235">
        <v>3312</v>
      </c>
      <c r="F704" s="35">
        <v>41801</v>
      </c>
      <c r="G704" s="44">
        <v>3312</v>
      </c>
      <c r="H704" s="243">
        <f t="shared" si="11"/>
        <v>0</v>
      </c>
      <c r="I704" s="214" t="s">
        <v>21</v>
      </c>
    </row>
    <row r="705" spans="1:9" x14ac:dyDescent="0.25">
      <c r="A705" s="216"/>
      <c r="B705" s="217" t="s">
        <v>1449</v>
      </c>
      <c r="C705" s="363" t="s">
        <v>3405</v>
      </c>
      <c r="D705" s="214" t="s">
        <v>47</v>
      </c>
      <c r="E705" s="235">
        <v>40</v>
      </c>
      <c r="F705" s="35">
        <v>41801</v>
      </c>
      <c r="G705" s="44">
        <v>40</v>
      </c>
      <c r="H705" s="243">
        <f t="shared" si="11"/>
        <v>0</v>
      </c>
      <c r="I705" s="214" t="s">
        <v>30</v>
      </c>
    </row>
    <row r="706" spans="1:9" x14ac:dyDescent="0.25">
      <c r="A706" s="216"/>
      <c r="B706" s="217" t="s">
        <v>1450</v>
      </c>
      <c r="C706" s="363" t="s">
        <v>3405</v>
      </c>
      <c r="D706" s="214" t="s">
        <v>48</v>
      </c>
      <c r="E706" s="235">
        <v>374</v>
      </c>
      <c r="F706" s="35">
        <v>41801</v>
      </c>
      <c r="G706" s="44">
        <v>374</v>
      </c>
      <c r="H706" s="243">
        <f t="shared" si="11"/>
        <v>0</v>
      </c>
      <c r="I706" s="214" t="s">
        <v>12</v>
      </c>
    </row>
    <row r="707" spans="1:9" x14ac:dyDescent="0.25">
      <c r="A707" s="216"/>
      <c r="B707" s="217" t="s">
        <v>1451</v>
      </c>
      <c r="C707" s="363" t="s">
        <v>3405</v>
      </c>
      <c r="D707" s="214" t="s">
        <v>62</v>
      </c>
      <c r="E707" s="235">
        <v>22775</v>
      </c>
      <c r="F707" s="35">
        <v>41801</v>
      </c>
      <c r="G707" s="44">
        <v>22775</v>
      </c>
      <c r="H707" s="243">
        <f t="shared" si="11"/>
        <v>0</v>
      </c>
      <c r="I707" s="214"/>
    </row>
    <row r="708" spans="1:9" x14ac:dyDescent="0.25">
      <c r="A708" s="216"/>
      <c r="B708" s="217" t="s">
        <v>1452</v>
      </c>
      <c r="C708" s="363" t="s">
        <v>3405</v>
      </c>
      <c r="D708" s="214" t="s">
        <v>136</v>
      </c>
      <c r="E708" s="235">
        <v>359</v>
      </c>
      <c r="F708" s="35">
        <v>41801</v>
      </c>
      <c r="G708" s="44">
        <v>359</v>
      </c>
      <c r="H708" s="243">
        <f t="shared" si="11"/>
        <v>0</v>
      </c>
      <c r="I708" s="214"/>
    </row>
    <row r="709" spans="1:9" x14ac:dyDescent="0.25">
      <c r="A709" s="216"/>
      <c r="B709" s="217" t="s">
        <v>1453</v>
      </c>
      <c r="C709" s="363" t="s">
        <v>3405</v>
      </c>
      <c r="D709" s="214" t="s">
        <v>3556</v>
      </c>
      <c r="E709" s="235">
        <v>1608</v>
      </c>
      <c r="F709" s="35">
        <v>41801</v>
      </c>
      <c r="G709" s="44">
        <v>1608</v>
      </c>
      <c r="H709" s="243">
        <f t="shared" si="11"/>
        <v>0</v>
      </c>
      <c r="I709" s="214" t="s">
        <v>12</v>
      </c>
    </row>
    <row r="710" spans="1:9" x14ac:dyDescent="0.25">
      <c r="A710" s="216"/>
      <c r="B710" s="217" t="s">
        <v>1455</v>
      </c>
      <c r="C710" s="363" t="s">
        <v>3405</v>
      </c>
      <c r="D710" s="214" t="s">
        <v>52</v>
      </c>
      <c r="E710" s="235">
        <v>2793</v>
      </c>
      <c r="F710" s="35">
        <v>41801</v>
      </c>
      <c r="G710" s="44">
        <v>2793</v>
      </c>
      <c r="H710" s="243">
        <f t="shared" si="11"/>
        <v>0</v>
      </c>
      <c r="I710" s="214" t="s">
        <v>12</v>
      </c>
    </row>
    <row r="711" spans="1:9" x14ac:dyDescent="0.25">
      <c r="A711" s="216"/>
      <c r="B711" s="217" t="s">
        <v>1457</v>
      </c>
      <c r="C711" s="363" t="s">
        <v>3405</v>
      </c>
      <c r="D711" s="214" t="s">
        <v>2523</v>
      </c>
      <c r="E711" s="235">
        <v>2555</v>
      </c>
      <c r="F711" s="35">
        <v>41801</v>
      </c>
      <c r="G711" s="44">
        <v>2555</v>
      </c>
      <c r="H711" s="243">
        <f t="shared" ref="H711:H774" si="12">E711-G711</f>
        <v>0</v>
      </c>
      <c r="I711" s="214" t="s">
        <v>65</v>
      </c>
    </row>
    <row r="712" spans="1:9" x14ac:dyDescent="0.25">
      <c r="A712" s="216"/>
      <c r="B712" s="217" t="s">
        <v>1458</v>
      </c>
      <c r="C712" s="363" t="s">
        <v>3405</v>
      </c>
      <c r="D712" s="214" t="s">
        <v>68</v>
      </c>
      <c r="E712" s="235">
        <v>2566</v>
      </c>
      <c r="F712" s="35">
        <v>41801</v>
      </c>
      <c r="G712" s="44">
        <v>2566</v>
      </c>
      <c r="H712" s="243">
        <f t="shared" si="12"/>
        <v>0</v>
      </c>
      <c r="I712" s="214" t="s">
        <v>65</v>
      </c>
    </row>
    <row r="713" spans="1:9" x14ac:dyDescent="0.25">
      <c r="A713" s="216"/>
      <c r="B713" s="217" t="s">
        <v>1459</v>
      </c>
      <c r="C713" s="363" t="s">
        <v>3405</v>
      </c>
      <c r="D713" s="214" t="s">
        <v>34</v>
      </c>
      <c r="E713" s="235">
        <v>2303</v>
      </c>
      <c r="F713" s="39" t="s">
        <v>3727</v>
      </c>
      <c r="G713" s="44">
        <v>2303</v>
      </c>
      <c r="H713" s="243">
        <f t="shared" si="12"/>
        <v>0</v>
      </c>
      <c r="I713" s="214" t="s">
        <v>30</v>
      </c>
    </row>
    <row r="714" spans="1:9" x14ac:dyDescent="0.25">
      <c r="A714" s="216"/>
      <c r="B714" s="217" t="s">
        <v>1460</v>
      </c>
      <c r="C714" s="363" t="s">
        <v>3405</v>
      </c>
      <c r="D714" s="214" t="s">
        <v>35</v>
      </c>
      <c r="E714" s="235">
        <v>1636</v>
      </c>
      <c r="F714" s="35">
        <v>41801</v>
      </c>
      <c r="G714" s="44">
        <v>1636</v>
      </c>
      <c r="H714" s="243">
        <f t="shared" si="12"/>
        <v>0</v>
      </c>
      <c r="I714" s="214" t="s">
        <v>30</v>
      </c>
    </row>
    <row r="715" spans="1:9" x14ac:dyDescent="0.25">
      <c r="A715" s="216"/>
      <c r="B715" s="217" t="s">
        <v>1461</v>
      </c>
      <c r="C715" s="363" t="s">
        <v>3405</v>
      </c>
      <c r="D715" s="214" t="s">
        <v>1782</v>
      </c>
      <c r="E715" s="235">
        <v>987</v>
      </c>
      <c r="F715" s="35">
        <v>41801</v>
      </c>
      <c r="G715" s="44">
        <v>987</v>
      </c>
      <c r="H715" s="243">
        <f t="shared" si="12"/>
        <v>0</v>
      </c>
      <c r="I715" s="214" t="s">
        <v>30</v>
      </c>
    </row>
    <row r="716" spans="1:9" x14ac:dyDescent="0.25">
      <c r="A716" s="216"/>
      <c r="B716" s="217" t="s">
        <v>1462</v>
      </c>
      <c r="C716" s="363" t="s">
        <v>3405</v>
      </c>
      <c r="D716" s="214" t="s">
        <v>215</v>
      </c>
      <c r="E716" s="235">
        <v>3460</v>
      </c>
      <c r="F716" s="35">
        <v>41801</v>
      </c>
      <c r="G716" s="44">
        <v>3460</v>
      </c>
      <c r="H716" s="243">
        <f t="shared" si="12"/>
        <v>0</v>
      </c>
      <c r="I716" s="214"/>
    </row>
    <row r="717" spans="1:9" x14ac:dyDescent="0.25">
      <c r="A717" s="216"/>
      <c r="B717" s="217" t="s">
        <v>1463</v>
      </c>
      <c r="C717" s="363" t="s">
        <v>3405</v>
      </c>
      <c r="D717" s="214" t="s">
        <v>51</v>
      </c>
      <c r="E717" s="235">
        <v>2493</v>
      </c>
      <c r="F717" s="39" t="s">
        <v>3776</v>
      </c>
      <c r="G717" s="44">
        <v>2493</v>
      </c>
      <c r="H717" s="243">
        <f t="shared" si="12"/>
        <v>0</v>
      </c>
      <c r="I717" s="214" t="s">
        <v>12</v>
      </c>
    </row>
    <row r="718" spans="1:9" x14ac:dyDescent="0.25">
      <c r="A718" s="216"/>
      <c r="B718" s="217" t="s">
        <v>1464</v>
      </c>
      <c r="C718" s="363" t="s">
        <v>3405</v>
      </c>
      <c r="D718" s="214" t="s">
        <v>76</v>
      </c>
      <c r="E718" s="235">
        <v>2912</v>
      </c>
      <c r="F718" s="35">
        <v>41801</v>
      </c>
      <c r="G718" s="44">
        <v>2912</v>
      </c>
      <c r="H718" s="243">
        <f t="shared" si="12"/>
        <v>0</v>
      </c>
      <c r="I718" s="214"/>
    </row>
    <row r="719" spans="1:9" x14ac:dyDescent="0.25">
      <c r="A719" s="216"/>
      <c r="B719" s="217" t="s">
        <v>1465</v>
      </c>
      <c r="C719" s="363" t="s">
        <v>3405</v>
      </c>
      <c r="D719" s="214" t="s">
        <v>237</v>
      </c>
      <c r="E719" s="235">
        <v>5629</v>
      </c>
      <c r="F719" s="35">
        <v>41801</v>
      </c>
      <c r="G719" s="44">
        <v>5629</v>
      </c>
      <c r="H719" s="243">
        <f t="shared" si="12"/>
        <v>0</v>
      </c>
      <c r="I719" s="214" t="s">
        <v>21</v>
      </c>
    </row>
    <row r="720" spans="1:9" x14ac:dyDescent="0.25">
      <c r="A720" s="216"/>
      <c r="B720" s="217" t="s">
        <v>1467</v>
      </c>
      <c r="C720" s="363" t="s">
        <v>3405</v>
      </c>
      <c r="D720" s="214" t="s">
        <v>18</v>
      </c>
      <c r="E720" s="235">
        <v>710</v>
      </c>
      <c r="F720" s="35">
        <v>41801</v>
      </c>
      <c r="G720" s="44">
        <v>710</v>
      </c>
      <c r="H720" s="243">
        <f t="shared" si="12"/>
        <v>0</v>
      </c>
      <c r="I720" s="214"/>
    </row>
    <row r="721" spans="1:9" x14ac:dyDescent="0.25">
      <c r="A721" s="216"/>
      <c r="B721" s="217" t="s">
        <v>1469</v>
      </c>
      <c r="C721" s="363" t="s">
        <v>3405</v>
      </c>
      <c r="D721" s="214" t="s">
        <v>287</v>
      </c>
      <c r="E721" s="235">
        <v>3014</v>
      </c>
      <c r="F721" s="35">
        <v>41801</v>
      </c>
      <c r="G721" s="44">
        <v>3014</v>
      </c>
      <c r="H721" s="243">
        <f t="shared" si="12"/>
        <v>0</v>
      </c>
      <c r="I721" s="214"/>
    </row>
    <row r="722" spans="1:9" x14ac:dyDescent="0.25">
      <c r="A722" s="216"/>
      <c r="B722" s="217" t="s">
        <v>1470</v>
      </c>
      <c r="C722" s="363" t="s">
        <v>3405</v>
      </c>
      <c r="D722" s="214" t="s">
        <v>133</v>
      </c>
      <c r="E722" s="235">
        <v>33210</v>
      </c>
      <c r="F722" s="35">
        <v>41801</v>
      </c>
      <c r="G722" s="44">
        <v>33210</v>
      </c>
      <c r="H722" s="243">
        <f t="shared" si="12"/>
        <v>0</v>
      </c>
      <c r="I722" s="214"/>
    </row>
    <row r="723" spans="1:9" x14ac:dyDescent="0.25">
      <c r="A723" s="216"/>
      <c r="B723" s="217" t="s">
        <v>1471</v>
      </c>
      <c r="C723" s="363" t="s">
        <v>3405</v>
      </c>
      <c r="D723" s="214" t="s">
        <v>130</v>
      </c>
      <c r="E723" s="235">
        <v>3488</v>
      </c>
      <c r="F723" s="35">
        <v>41804</v>
      </c>
      <c r="G723" s="44">
        <v>3488</v>
      </c>
      <c r="H723" s="243">
        <f t="shared" si="12"/>
        <v>0</v>
      </c>
      <c r="I723" s="214" t="s">
        <v>21</v>
      </c>
    </row>
    <row r="724" spans="1:9" x14ac:dyDescent="0.25">
      <c r="A724" s="216"/>
      <c r="B724" s="217" t="s">
        <v>1472</v>
      </c>
      <c r="C724" s="363" t="s">
        <v>3405</v>
      </c>
      <c r="D724" s="214" t="s">
        <v>260</v>
      </c>
      <c r="E724" s="235">
        <v>1192</v>
      </c>
      <c r="F724" s="35">
        <v>41801</v>
      </c>
      <c r="G724" s="44">
        <v>1192</v>
      </c>
      <c r="H724" s="243">
        <f t="shared" si="12"/>
        <v>0</v>
      </c>
      <c r="I724" s="214"/>
    </row>
    <row r="725" spans="1:9" x14ac:dyDescent="0.25">
      <c r="A725" s="216"/>
      <c r="B725" s="217" t="s">
        <v>1473</v>
      </c>
      <c r="C725" s="363" t="s">
        <v>3405</v>
      </c>
      <c r="D725" s="214" t="s">
        <v>188</v>
      </c>
      <c r="E725" s="235">
        <v>6080</v>
      </c>
      <c r="F725" s="35">
        <v>41801</v>
      </c>
      <c r="G725" s="44">
        <v>6080</v>
      </c>
      <c r="H725" s="243">
        <f t="shared" si="12"/>
        <v>0</v>
      </c>
      <c r="I725" s="214" t="s">
        <v>21</v>
      </c>
    </row>
    <row r="726" spans="1:9" x14ac:dyDescent="0.25">
      <c r="A726" s="216"/>
      <c r="B726" s="217" t="s">
        <v>1474</v>
      </c>
      <c r="C726" s="363" t="s">
        <v>3405</v>
      </c>
      <c r="D726" s="214" t="s">
        <v>130</v>
      </c>
      <c r="E726" s="235">
        <v>4692</v>
      </c>
      <c r="F726" s="35">
        <v>41775</v>
      </c>
      <c r="G726" s="44">
        <v>4692</v>
      </c>
      <c r="H726" s="243">
        <f t="shared" si="12"/>
        <v>0</v>
      </c>
      <c r="I726" s="214" t="s">
        <v>21</v>
      </c>
    </row>
    <row r="727" spans="1:9" x14ac:dyDescent="0.25">
      <c r="A727" s="216"/>
      <c r="B727" s="217" t="s">
        <v>1475</v>
      </c>
      <c r="C727" s="363" t="s">
        <v>3405</v>
      </c>
      <c r="D727" s="214" t="s">
        <v>8</v>
      </c>
      <c r="E727" s="235">
        <v>220</v>
      </c>
      <c r="F727" s="35">
        <v>41801</v>
      </c>
      <c r="G727" s="44">
        <v>220</v>
      </c>
      <c r="H727" s="243">
        <f t="shared" si="12"/>
        <v>0</v>
      </c>
      <c r="I727" s="214"/>
    </row>
    <row r="728" spans="1:9" x14ac:dyDescent="0.25">
      <c r="A728" s="216"/>
      <c r="B728" s="217" t="s">
        <v>1476</v>
      </c>
      <c r="C728" s="363" t="s">
        <v>3405</v>
      </c>
      <c r="D728" s="214" t="s">
        <v>137</v>
      </c>
      <c r="E728" s="235">
        <v>7772.5</v>
      </c>
      <c r="F728" s="35">
        <v>41801</v>
      </c>
      <c r="G728" s="44">
        <v>7772.5</v>
      </c>
      <c r="H728" s="243">
        <f t="shared" si="12"/>
        <v>0</v>
      </c>
      <c r="I728" s="214" t="s">
        <v>21</v>
      </c>
    </row>
    <row r="729" spans="1:9" x14ac:dyDescent="0.25">
      <c r="A729" s="216"/>
      <c r="B729" s="217" t="s">
        <v>1477</v>
      </c>
      <c r="C729" s="363" t="s">
        <v>3405</v>
      </c>
      <c r="D729" s="214" t="s">
        <v>60</v>
      </c>
      <c r="E729" s="235">
        <v>4404.5</v>
      </c>
      <c r="F729" s="38" t="s">
        <v>3557</v>
      </c>
      <c r="G729" s="44">
        <v>4404.5</v>
      </c>
      <c r="H729" s="243">
        <f t="shared" si="12"/>
        <v>0</v>
      </c>
      <c r="I729" s="214"/>
    </row>
    <row r="730" spans="1:9" x14ac:dyDescent="0.25">
      <c r="A730" s="216"/>
      <c r="B730" s="217" t="s">
        <v>1479</v>
      </c>
      <c r="C730" s="363" t="s">
        <v>3405</v>
      </c>
      <c r="D730" s="214" t="s">
        <v>8</v>
      </c>
      <c r="E730" s="235">
        <v>1164</v>
      </c>
      <c r="F730" s="35">
        <v>41801</v>
      </c>
      <c r="G730" s="44">
        <v>1164</v>
      </c>
      <c r="H730" s="243">
        <f t="shared" si="12"/>
        <v>0</v>
      </c>
      <c r="I730" s="214"/>
    </row>
    <row r="731" spans="1:9" x14ac:dyDescent="0.25">
      <c r="A731" s="216"/>
      <c r="B731" s="217" t="s">
        <v>1481</v>
      </c>
      <c r="C731" s="363" t="s">
        <v>3405</v>
      </c>
      <c r="D731" s="214" t="s">
        <v>8</v>
      </c>
      <c r="E731" s="235">
        <v>274</v>
      </c>
      <c r="F731" s="35">
        <v>41801</v>
      </c>
      <c r="G731" s="44">
        <v>274</v>
      </c>
      <c r="H731" s="243">
        <f t="shared" si="12"/>
        <v>0</v>
      </c>
      <c r="I731" s="214"/>
    </row>
    <row r="732" spans="1:9" x14ac:dyDescent="0.25">
      <c r="A732" s="216"/>
      <c r="B732" s="217" t="s">
        <v>1482</v>
      </c>
      <c r="C732" s="363" t="s">
        <v>3405</v>
      </c>
      <c r="D732" s="214" t="s">
        <v>99</v>
      </c>
      <c r="E732" s="235">
        <v>898</v>
      </c>
      <c r="F732" s="35">
        <v>41802</v>
      </c>
      <c r="G732" s="44">
        <v>898</v>
      </c>
      <c r="H732" s="243">
        <f t="shared" si="12"/>
        <v>0</v>
      </c>
      <c r="I732" s="214" t="s">
        <v>27</v>
      </c>
    </row>
    <row r="733" spans="1:9" x14ac:dyDescent="0.25">
      <c r="A733" s="216"/>
      <c r="B733" s="217" t="s">
        <v>1483</v>
      </c>
      <c r="C733" s="363" t="s">
        <v>3405</v>
      </c>
      <c r="D733" s="214" t="s">
        <v>299</v>
      </c>
      <c r="E733" s="235">
        <v>5038</v>
      </c>
      <c r="F733" s="35">
        <v>41801</v>
      </c>
      <c r="G733" s="44">
        <v>5038</v>
      </c>
      <c r="H733" s="243">
        <f t="shared" si="12"/>
        <v>0</v>
      </c>
      <c r="I733" s="214"/>
    </row>
    <row r="734" spans="1:9" x14ac:dyDescent="0.25">
      <c r="A734" s="216"/>
      <c r="B734" s="217" t="s">
        <v>1484</v>
      </c>
      <c r="C734" s="363" t="s">
        <v>3405</v>
      </c>
      <c r="D734" s="214" t="s">
        <v>299</v>
      </c>
      <c r="E734" s="235">
        <v>118</v>
      </c>
      <c r="F734" s="35">
        <v>41801</v>
      </c>
      <c r="G734" s="44">
        <v>118</v>
      </c>
      <c r="H734" s="243">
        <f t="shared" si="12"/>
        <v>0</v>
      </c>
      <c r="I734" s="214"/>
    </row>
    <row r="735" spans="1:9" x14ac:dyDescent="0.25">
      <c r="A735" s="216"/>
      <c r="B735" s="217" t="s">
        <v>1485</v>
      </c>
      <c r="C735" s="363" t="s">
        <v>3405</v>
      </c>
      <c r="D735" s="214" t="s">
        <v>85</v>
      </c>
      <c r="E735" s="235">
        <v>7210</v>
      </c>
      <c r="F735" s="35">
        <v>41802</v>
      </c>
      <c r="G735" s="44">
        <v>7210</v>
      </c>
      <c r="H735" s="243">
        <f t="shared" si="12"/>
        <v>0</v>
      </c>
      <c r="I735" s="214" t="s">
        <v>27</v>
      </c>
    </row>
    <row r="736" spans="1:9" x14ac:dyDescent="0.25">
      <c r="A736" s="216"/>
      <c r="B736" s="217" t="s">
        <v>1486</v>
      </c>
      <c r="C736" s="363" t="s">
        <v>3405</v>
      </c>
      <c r="D736" s="214" t="s">
        <v>149</v>
      </c>
      <c r="E736" s="235">
        <v>14847</v>
      </c>
      <c r="F736" s="35">
        <v>41804</v>
      </c>
      <c r="G736" s="44">
        <v>14847</v>
      </c>
      <c r="H736" s="243">
        <f t="shared" si="12"/>
        <v>0</v>
      </c>
      <c r="I736" s="214" t="s">
        <v>27</v>
      </c>
    </row>
    <row r="737" spans="1:9" x14ac:dyDescent="0.25">
      <c r="A737" s="216"/>
      <c r="B737" s="217" t="s">
        <v>1487</v>
      </c>
      <c r="C737" s="363" t="s">
        <v>3405</v>
      </c>
      <c r="D737" s="214" t="s">
        <v>27</v>
      </c>
      <c r="E737" s="235">
        <v>7178</v>
      </c>
      <c r="F737" s="35">
        <v>41802</v>
      </c>
      <c r="G737" s="44">
        <v>7178</v>
      </c>
      <c r="H737" s="243">
        <f t="shared" si="12"/>
        <v>0</v>
      </c>
      <c r="I737" s="214" t="s">
        <v>27</v>
      </c>
    </row>
    <row r="738" spans="1:9" x14ac:dyDescent="0.25">
      <c r="A738" s="216"/>
      <c r="B738" s="217" t="s">
        <v>1489</v>
      </c>
      <c r="C738" s="363" t="s">
        <v>3405</v>
      </c>
      <c r="D738" s="214" t="s">
        <v>544</v>
      </c>
      <c r="E738" s="235">
        <v>3556</v>
      </c>
      <c r="F738" s="35">
        <v>41802</v>
      </c>
      <c r="G738" s="44">
        <v>3556</v>
      </c>
      <c r="H738" s="243">
        <f t="shared" si="12"/>
        <v>0</v>
      </c>
      <c r="I738" s="214" t="s">
        <v>27</v>
      </c>
    </row>
    <row r="739" spans="1:9" x14ac:dyDescent="0.25">
      <c r="A739" s="216"/>
      <c r="B739" s="217" t="s">
        <v>1491</v>
      </c>
      <c r="C739" s="363" t="s">
        <v>3405</v>
      </c>
      <c r="D739" s="214" t="s">
        <v>310</v>
      </c>
      <c r="E739" s="235">
        <v>62440</v>
      </c>
      <c r="F739" s="340" t="s">
        <v>3704</v>
      </c>
      <c r="G739" s="245">
        <v>62440</v>
      </c>
      <c r="H739" s="243">
        <f t="shared" si="12"/>
        <v>0</v>
      </c>
      <c r="I739" s="214" t="s">
        <v>27</v>
      </c>
    </row>
    <row r="740" spans="1:9" x14ac:dyDescent="0.25">
      <c r="A740" s="216"/>
      <c r="B740" s="217" t="s">
        <v>1492</v>
      </c>
      <c r="C740" s="363" t="s">
        <v>3405</v>
      </c>
      <c r="D740" s="214" t="s">
        <v>244</v>
      </c>
      <c r="E740" s="235">
        <v>20232</v>
      </c>
      <c r="F740" s="340" t="s">
        <v>3558</v>
      </c>
      <c r="G740" s="44">
        <v>20232</v>
      </c>
      <c r="H740" s="243">
        <f t="shared" si="12"/>
        <v>0</v>
      </c>
      <c r="I740" s="214" t="s">
        <v>27</v>
      </c>
    </row>
    <row r="741" spans="1:9" x14ac:dyDescent="0.25">
      <c r="A741" s="216"/>
      <c r="B741" s="217" t="s">
        <v>1493</v>
      </c>
      <c r="C741" s="363" t="s">
        <v>3405</v>
      </c>
      <c r="D741" s="220" t="s">
        <v>3114</v>
      </c>
      <c r="E741" s="241">
        <v>0</v>
      </c>
      <c r="F741" s="35"/>
      <c r="G741" s="44"/>
      <c r="H741" s="243">
        <f t="shared" si="12"/>
        <v>0</v>
      </c>
      <c r="I741" s="214" t="s">
        <v>512</v>
      </c>
    </row>
    <row r="742" spans="1:9" x14ac:dyDescent="0.25">
      <c r="A742" s="216"/>
      <c r="B742" s="217" t="s">
        <v>1496</v>
      </c>
      <c r="C742" s="363" t="s">
        <v>3405</v>
      </c>
      <c r="D742" s="214" t="s">
        <v>3559</v>
      </c>
      <c r="E742" s="235">
        <v>4637</v>
      </c>
      <c r="F742" s="35">
        <v>41802</v>
      </c>
      <c r="G742" s="44">
        <v>4637</v>
      </c>
      <c r="H742" s="243">
        <f t="shared" si="12"/>
        <v>0</v>
      </c>
      <c r="I742" s="214" t="s">
        <v>27</v>
      </c>
    </row>
    <row r="743" spans="1:9" x14ac:dyDescent="0.25">
      <c r="A743" s="216"/>
      <c r="B743" s="217" t="s">
        <v>1497</v>
      </c>
      <c r="C743" s="363" t="s">
        <v>3405</v>
      </c>
      <c r="D743" s="214" t="s">
        <v>346</v>
      </c>
      <c r="E743" s="235">
        <v>2705</v>
      </c>
      <c r="F743" s="35">
        <v>41802</v>
      </c>
      <c r="G743" s="44">
        <v>2705</v>
      </c>
      <c r="H743" s="243">
        <f t="shared" si="12"/>
        <v>0</v>
      </c>
      <c r="I743" s="214" t="s">
        <v>27</v>
      </c>
    </row>
    <row r="744" spans="1:9" x14ac:dyDescent="0.25">
      <c r="A744" s="216"/>
      <c r="B744" s="217" t="s">
        <v>1498</v>
      </c>
      <c r="C744" s="363" t="s">
        <v>3405</v>
      </c>
      <c r="D744" s="214" t="s">
        <v>88</v>
      </c>
      <c r="E744" s="235">
        <v>5175</v>
      </c>
      <c r="F744" s="35">
        <v>41802</v>
      </c>
      <c r="G744" s="44">
        <v>5175</v>
      </c>
      <c r="H744" s="243">
        <f t="shared" si="12"/>
        <v>0</v>
      </c>
      <c r="I744" s="214" t="s">
        <v>27</v>
      </c>
    </row>
    <row r="745" spans="1:9" x14ac:dyDescent="0.25">
      <c r="A745" s="216"/>
      <c r="B745" s="217" t="s">
        <v>1499</v>
      </c>
      <c r="C745" s="363" t="s">
        <v>3405</v>
      </c>
      <c r="D745" s="214" t="s">
        <v>634</v>
      </c>
      <c r="E745" s="235">
        <v>9750</v>
      </c>
      <c r="F745" s="35">
        <v>41802</v>
      </c>
      <c r="G745" s="44">
        <v>9750</v>
      </c>
      <c r="H745" s="243">
        <f t="shared" si="12"/>
        <v>0</v>
      </c>
      <c r="I745" s="214" t="s">
        <v>27</v>
      </c>
    </row>
    <row r="746" spans="1:9" x14ac:dyDescent="0.25">
      <c r="A746" s="216"/>
      <c r="B746" s="217" t="s">
        <v>1500</v>
      </c>
      <c r="C746" s="363" t="s">
        <v>3405</v>
      </c>
      <c r="D746" s="214" t="s">
        <v>3560</v>
      </c>
      <c r="E746" s="235">
        <v>2538</v>
      </c>
      <c r="F746" s="35">
        <v>41802</v>
      </c>
      <c r="G746" s="44">
        <v>2538</v>
      </c>
      <c r="H746" s="243">
        <f t="shared" si="12"/>
        <v>0</v>
      </c>
      <c r="I746" s="214" t="s">
        <v>27</v>
      </c>
    </row>
    <row r="747" spans="1:9" x14ac:dyDescent="0.25">
      <c r="A747" s="216"/>
      <c r="B747" s="217" t="s">
        <v>1502</v>
      </c>
      <c r="C747" s="363" t="s">
        <v>3405</v>
      </c>
      <c r="D747" s="214" t="s">
        <v>304</v>
      </c>
      <c r="E747" s="235">
        <v>17692</v>
      </c>
      <c r="F747" s="35">
        <v>41802</v>
      </c>
      <c r="G747" s="44">
        <v>17692</v>
      </c>
      <c r="H747" s="243">
        <f t="shared" si="12"/>
        <v>0</v>
      </c>
      <c r="I747" s="214" t="s">
        <v>217</v>
      </c>
    </row>
    <row r="748" spans="1:9" x14ac:dyDescent="0.25">
      <c r="A748" s="216"/>
      <c r="B748" s="217" t="s">
        <v>1503</v>
      </c>
      <c r="C748" s="363" t="s">
        <v>3405</v>
      </c>
      <c r="D748" s="214" t="s">
        <v>8</v>
      </c>
      <c r="E748" s="235">
        <v>497</v>
      </c>
      <c r="F748" s="35">
        <v>41801</v>
      </c>
      <c r="G748" s="44">
        <v>497</v>
      </c>
      <c r="H748" s="243">
        <f t="shared" si="12"/>
        <v>0</v>
      </c>
      <c r="I748" s="214"/>
    </row>
    <row r="749" spans="1:9" x14ac:dyDescent="0.25">
      <c r="A749" s="216"/>
      <c r="B749" s="217" t="s">
        <v>1505</v>
      </c>
      <c r="C749" s="363" t="s">
        <v>3405</v>
      </c>
      <c r="D749" s="214" t="s">
        <v>560</v>
      </c>
      <c r="E749" s="235">
        <v>5556</v>
      </c>
      <c r="F749" s="35">
        <v>41802</v>
      </c>
      <c r="G749" s="44">
        <v>5556</v>
      </c>
      <c r="H749" s="243">
        <f t="shared" si="12"/>
        <v>0</v>
      </c>
      <c r="I749" s="214" t="s">
        <v>217</v>
      </c>
    </row>
    <row r="750" spans="1:9" x14ac:dyDescent="0.25">
      <c r="A750" s="216"/>
      <c r="B750" s="217" t="s">
        <v>1507</v>
      </c>
      <c r="C750" s="363" t="s">
        <v>3405</v>
      </c>
      <c r="D750" s="220" t="s">
        <v>3114</v>
      </c>
      <c r="E750" s="241">
        <v>0</v>
      </c>
      <c r="F750" s="35"/>
      <c r="G750" s="44"/>
      <c r="H750" s="243">
        <f t="shared" si="12"/>
        <v>0</v>
      </c>
      <c r="I750" s="214" t="s">
        <v>512</v>
      </c>
    </row>
    <row r="751" spans="1:9" x14ac:dyDescent="0.25">
      <c r="A751" s="216"/>
      <c r="B751" s="217" t="s">
        <v>1508</v>
      </c>
      <c r="C751" s="363" t="s">
        <v>3405</v>
      </c>
      <c r="D751" s="214" t="s">
        <v>78</v>
      </c>
      <c r="E751" s="235">
        <v>2397</v>
      </c>
      <c r="F751" s="35">
        <v>41802</v>
      </c>
      <c r="G751" s="44">
        <v>2397</v>
      </c>
      <c r="H751" s="243">
        <f t="shared" si="12"/>
        <v>0</v>
      </c>
      <c r="I751" s="214" t="s">
        <v>2852</v>
      </c>
    </row>
    <row r="752" spans="1:9" x14ac:dyDescent="0.25">
      <c r="A752" s="216"/>
      <c r="B752" s="217" t="s">
        <v>1510</v>
      </c>
      <c r="C752" s="363" t="s">
        <v>3405</v>
      </c>
      <c r="D752" s="214" t="s">
        <v>3504</v>
      </c>
      <c r="E752" s="235">
        <v>14713</v>
      </c>
      <c r="F752" s="38" t="s">
        <v>3731</v>
      </c>
      <c r="G752" s="44">
        <v>14713</v>
      </c>
      <c r="H752" s="243">
        <f t="shared" si="12"/>
        <v>0</v>
      </c>
      <c r="I752" s="214" t="s">
        <v>2852</v>
      </c>
    </row>
    <row r="753" spans="1:9" x14ac:dyDescent="0.25">
      <c r="A753" s="216"/>
      <c r="B753" s="217" t="s">
        <v>1512</v>
      </c>
      <c r="C753" s="363" t="s">
        <v>3405</v>
      </c>
      <c r="D753" s="214" t="s">
        <v>434</v>
      </c>
      <c r="E753" s="235">
        <v>3673.5</v>
      </c>
      <c r="F753" s="35">
        <v>41802</v>
      </c>
      <c r="G753" s="44">
        <v>3673.5</v>
      </c>
      <c r="H753" s="243">
        <f t="shared" si="12"/>
        <v>0</v>
      </c>
      <c r="I753" s="214"/>
    </row>
    <row r="754" spans="1:9" x14ac:dyDescent="0.25">
      <c r="A754" s="216"/>
      <c r="B754" s="217" t="s">
        <v>1513</v>
      </c>
      <c r="C754" s="363" t="s">
        <v>3405</v>
      </c>
      <c r="D754" s="214" t="s">
        <v>137</v>
      </c>
      <c r="E754" s="235">
        <v>5877</v>
      </c>
      <c r="F754" s="39" t="s">
        <v>3728</v>
      </c>
      <c r="G754" s="44">
        <v>5877</v>
      </c>
      <c r="H754" s="243">
        <f t="shared" si="12"/>
        <v>0</v>
      </c>
      <c r="I754" s="214"/>
    </row>
    <row r="755" spans="1:9" x14ac:dyDescent="0.25">
      <c r="A755" s="216"/>
      <c r="B755" s="217" t="s">
        <v>1514</v>
      </c>
      <c r="C755" s="363" t="s">
        <v>3405</v>
      </c>
      <c r="D755" s="214" t="s">
        <v>23</v>
      </c>
      <c r="E755" s="235">
        <v>942</v>
      </c>
      <c r="F755" s="35">
        <v>41801</v>
      </c>
      <c r="G755" s="44">
        <v>942</v>
      </c>
      <c r="H755" s="243">
        <f t="shared" si="12"/>
        <v>0</v>
      </c>
      <c r="I755" s="214"/>
    </row>
    <row r="756" spans="1:9" x14ac:dyDescent="0.25">
      <c r="A756" s="216"/>
      <c r="B756" s="217" t="s">
        <v>1515</v>
      </c>
      <c r="C756" s="363" t="s">
        <v>3405</v>
      </c>
      <c r="D756" s="214" t="s">
        <v>137</v>
      </c>
      <c r="E756" s="235">
        <v>301.5</v>
      </c>
      <c r="F756" s="38" t="s">
        <v>3729</v>
      </c>
      <c r="G756" s="44">
        <v>301.5</v>
      </c>
      <c r="H756" s="243">
        <f t="shared" si="12"/>
        <v>0</v>
      </c>
      <c r="I756" s="214"/>
    </row>
    <row r="757" spans="1:9" x14ac:dyDescent="0.25">
      <c r="A757" s="216"/>
      <c r="B757" s="217" t="s">
        <v>1516</v>
      </c>
      <c r="C757" s="363" t="s">
        <v>3405</v>
      </c>
      <c r="D757" s="214" t="s">
        <v>28</v>
      </c>
      <c r="E757" s="235">
        <v>8808</v>
      </c>
      <c r="F757" s="35">
        <v>41801</v>
      </c>
      <c r="G757" s="44">
        <v>8808</v>
      </c>
      <c r="H757" s="243">
        <f t="shared" si="12"/>
        <v>0</v>
      </c>
      <c r="I757" s="214"/>
    </row>
    <row r="758" spans="1:9" x14ac:dyDescent="0.25">
      <c r="A758" s="216"/>
      <c r="B758" s="217" t="s">
        <v>1518</v>
      </c>
      <c r="C758" s="363" t="s">
        <v>3405</v>
      </c>
      <c r="D758" s="214" t="s">
        <v>366</v>
      </c>
      <c r="E758" s="235">
        <v>2496</v>
      </c>
      <c r="F758" s="35">
        <v>41801</v>
      </c>
      <c r="G758" s="44">
        <v>2496</v>
      </c>
      <c r="H758" s="243">
        <f t="shared" si="12"/>
        <v>0</v>
      </c>
      <c r="I758" s="214"/>
    </row>
    <row r="759" spans="1:9" x14ac:dyDescent="0.25">
      <c r="A759" s="216"/>
      <c r="B759" s="217" t="s">
        <v>1521</v>
      </c>
      <c r="C759" s="363" t="s">
        <v>3405</v>
      </c>
      <c r="D759" s="214" t="s">
        <v>110</v>
      </c>
      <c r="E759" s="235">
        <v>46810</v>
      </c>
      <c r="F759" s="35">
        <v>41810</v>
      </c>
      <c r="G759" s="44">
        <v>46810</v>
      </c>
      <c r="H759" s="243">
        <f t="shared" si="12"/>
        <v>0</v>
      </c>
      <c r="I759" s="214" t="s">
        <v>12</v>
      </c>
    </row>
    <row r="760" spans="1:9" x14ac:dyDescent="0.25">
      <c r="A760" s="216"/>
      <c r="B760" s="217" t="s">
        <v>1522</v>
      </c>
      <c r="C760" s="363" t="s">
        <v>3405</v>
      </c>
      <c r="D760" s="214" t="s">
        <v>136</v>
      </c>
      <c r="E760" s="235">
        <v>418</v>
      </c>
      <c r="F760" s="35">
        <v>41801</v>
      </c>
      <c r="G760" s="44">
        <v>418</v>
      </c>
      <c r="H760" s="243">
        <f t="shared" si="12"/>
        <v>0</v>
      </c>
      <c r="I760" s="214"/>
    </row>
    <row r="761" spans="1:9" x14ac:dyDescent="0.25">
      <c r="A761" s="216"/>
      <c r="B761" s="217" t="s">
        <v>1523</v>
      </c>
      <c r="C761" s="363" t="s">
        <v>3405</v>
      </c>
      <c r="D761" s="214" t="s">
        <v>3207</v>
      </c>
      <c r="E761" s="235">
        <v>2867</v>
      </c>
      <c r="F761" s="35">
        <v>41801</v>
      </c>
      <c r="G761" s="44">
        <v>2867</v>
      </c>
      <c r="H761" s="243">
        <f t="shared" si="12"/>
        <v>0</v>
      </c>
      <c r="I761" s="214"/>
    </row>
    <row r="762" spans="1:9" x14ac:dyDescent="0.25">
      <c r="A762" s="216"/>
      <c r="B762" s="217" t="s">
        <v>1524</v>
      </c>
      <c r="C762" s="363" t="s">
        <v>3405</v>
      </c>
      <c r="D762" s="214" t="s">
        <v>330</v>
      </c>
      <c r="E762" s="235">
        <v>4510</v>
      </c>
      <c r="F762" s="35">
        <v>41802</v>
      </c>
      <c r="G762" s="44">
        <v>4510</v>
      </c>
      <c r="H762" s="243">
        <f t="shared" si="12"/>
        <v>0</v>
      </c>
      <c r="I762" s="214" t="s">
        <v>21</v>
      </c>
    </row>
    <row r="763" spans="1:9" x14ac:dyDescent="0.25">
      <c r="A763" s="216">
        <v>41802</v>
      </c>
      <c r="B763" s="217" t="s">
        <v>1525</v>
      </c>
      <c r="C763" s="363" t="s">
        <v>3405</v>
      </c>
      <c r="D763" s="214" t="s">
        <v>89</v>
      </c>
      <c r="E763" s="235">
        <v>15220</v>
      </c>
      <c r="F763" s="38" t="s">
        <v>3737</v>
      </c>
      <c r="G763" s="44">
        <v>15220</v>
      </c>
      <c r="H763" s="243">
        <f t="shared" si="12"/>
        <v>0</v>
      </c>
      <c r="I763" s="214"/>
    </row>
    <row r="764" spans="1:9" x14ac:dyDescent="0.25">
      <c r="A764" s="216"/>
      <c r="B764" s="217" t="s">
        <v>1526</v>
      </c>
      <c r="C764" s="363" t="s">
        <v>3405</v>
      </c>
      <c r="D764" s="214" t="s">
        <v>233</v>
      </c>
      <c r="E764" s="235">
        <v>632</v>
      </c>
      <c r="F764" s="35">
        <v>41802</v>
      </c>
      <c r="G764" s="44">
        <v>632</v>
      </c>
      <c r="H764" s="243">
        <f t="shared" si="12"/>
        <v>0</v>
      </c>
      <c r="I764" s="58"/>
    </row>
    <row r="765" spans="1:9" x14ac:dyDescent="0.25">
      <c r="A765" s="216"/>
      <c r="B765" s="217" t="s">
        <v>1527</v>
      </c>
      <c r="C765" s="363" t="s">
        <v>3405</v>
      </c>
      <c r="D765" s="214" t="s">
        <v>269</v>
      </c>
      <c r="E765" s="235">
        <v>8224</v>
      </c>
      <c r="F765" s="35">
        <v>41802</v>
      </c>
      <c r="G765" s="44">
        <v>8224</v>
      </c>
      <c r="H765" s="243">
        <f t="shared" si="12"/>
        <v>0</v>
      </c>
      <c r="I765" s="214"/>
    </row>
    <row r="766" spans="1:9" x14ac:dyDescent="0.25">
      <c r="A766" s="216"/>
      <c r="B766" s="217" t="s">
        <v>1528</v>
      </c>
      <c r="C766" s="363" t="s">
        <v>3405</v>
      </c>
      <c r="D766" s="214" t="s">
        <v>35</v>
      </c>
      <c r="E766" s="235">
        <v>6884</v>
      </c>
      <c r="F766" s="35">
        <v>41806</v>
      </c>
      <c r="G766" s="44">
        <v>6884</v>
      </c>
      <c r="H766" s="243">
        <f t="shared" si="12"/>
        <v>0</v>
      </c>
      <c r="I766" s="214"/>
    </row>
    <row r="767" spans="1:9" x14ac:dyDescent="0.25">
      <c r="A767" s="216"/>
      <c r="B767" s="217" t="s">
        <v>1530</v>
      </c>
      <c r="C767" s="363" t="s">
        <v>3405</v>
      </c>
      <c r="D767" s="214" t="s">
        <v>180</v>
      </c>
      <c r="E767" s="235">
        <v>33211</v>
      </c>
      <c r="F767" s="47" t="s">
        <v>3561</v>
      </c>
      <c r="G767" s="44">
        <v>33211</v>
      </c>
      <c r="H767" s="243">
        <f t="shared" si="12"/>
        <v>0</v>
      </c>
      <c r="I767" s="58" t="s">
        <v>217</v>
      </c>
    </row>
    <row r="768" spans="1:9" x14ac:dyDescent="0.25">
      <c r="A768" s="216"/>
      <c r="B768" s="217" t="s">
        <v>1531</v>
      </c>
      <c r="C768" s="363" t="s">
        <v>3405</v>
      </c>
      <c r="D768" s="214" t="s">
        <v>36</v>
      </c>
      <c r="E768" s="235">
        <v>38623</v>
      </c>
      <c r="F768" s="47" t="s">
        <v>3562</v>
      </c>
      <c r="G768" s="44">
        <v>38623</v>
      </c>
      <c r="H768" s="243">
        <f t="shared" si="12"/>
        <v>0</v>
      </c>
      <c r="I768" s="214" t="s">
        <v>2852</v>
      </c>
    </row>
    <row r="769" spans="1:9" x14ac:dyDescent="0.25">
      <c r="A769" s="216"/>
      <c r="B769" s="217" t="s">
        <v>1532</v>
      </c>
      <c r="C769" s="363" t="s">
        <v>3405</v>
      </c>
      <c r="D769" s="214" t="s">
        <v>23</v>
      </c>
      <c r="E769" s="235">
        <v>561</v>
      </c>
      <c r="F769" s="35">
        <v>41802</v>
      </c>
      <c r="G769" s="44">
        <v>561</v>
      </c>
      <c r="H769" s="243">
        <f t="shared" si="12"/>
        <v>0</v>
      </c>
      <c r="I769" s="214"/>
    </row>
    <row r="770" spans="1:9" x14ac:dyDescent="0.25">
      <c r="A770" s="216"/>
      <c r="B770" s="217" t="s">
        <v>1533</v>
      </c>
      <c r="C770" s="363" t="s">
        <v>3405</v>
      </c>
      <c r="D770" s="214" t="s">
        <v>318</v>
      </c>
      <c r="E770" s="235">
        <v>5570.5</v>
      </c>
      <c r="F770" s="35">
        <v>41802</v>
      </c>
      <c r="G770" s="44">
        <v>5570.5</v>
      </c>
      <c r="H770" s="243">
        <f t="shared" si="12"/>
        <v>0</v>
      </c>
      <c r="I770" s="214"/>
    </row>
    <row r="771" spans="1:9" x14ac:dyDescent="0.25">
      <c r="A771" s="216"/>
      <c r="B771" s="217" t="s">
        <v>1534</v>
      </c>
      <c r="C771" s="363" t="s">
        <v>3405</v>
      </c>
      <c r="D771" s="214" t="s">
        <v>116</v>
      </c>
      <c r="E771" s="235">
        <v>1845</v>
      </c>
      <c r="F771" s="35">
        <v>41802</v>
      </c>
      <c r="G771" s="44">
        <v>1845</v>
      </c>
      <c r="H771" s="243">
        <f t="shared" si="12"/>
        <v>0</v>
      </c>
      <c r="I771" s="214"/>
    </row>
    <row r="772" spans="1:9" x14ac:dyDescent="0.25">
      <c r="A772" s="216"/>
      <c r="B772" s="217" t="s">
        <v>1535</v>
      </c>
      <c r="C772" s="363" t="s">
        <v>3405</v>
      </c>
      <c r="D772" s="214" t="s">
        <v>106</v>
      </c>
      <c r="E772" s="235">
        <v>26039</v>
      </c>
      <c r="F772" s="35">
        <v>41807</v>
      </c>
      <c r="G772" s="44">
        <v>26039</v>
      </c>
      <c r="H772" s="243">
        <f t="shared" si="12"/>
        <v>0</v>
      </c>
      <c r="I772" s="214" t="s">
        <v>217</v>
      </c>
    </row>
    <row r="773" spans="1:9" x14ac:dyDescent="0.25">
      <c r="A773" s="216"/>
      <c r="B773" s="217" t="s">
        <v>1536</v>
      </c>
      <c r="C773" s="363" t="s">
        <v>3405</v>
      </c>
      <c r="D773" s="214" t="s">
        <v>50</v>
      </c>
      <c r="E773" s="235">
        <v>6122</v>
      </c>
      <c r="F773" s="35">
        <v>41802</v>
      </c>
      <c r="G773" s="44">
        <v>6122</v>
      </c>
      <c r="H773" s="243">
        <f t="shared" si="12"/>
        <v>0</v>
      </c>
      <c r="I773" s="214"/>
    </row>
    <row r="774" spans="1:9" x14ac:dyDescent="0.25">
      <c r="A774" s="216"/>
      <c r="B774" s="217" t="s">
        <v>1537</v>
      </c>
      <c r="C774" s="363" t="s">
        <v>3405</v>
      </c>
      <c r="D774" s="214" t="s">
        <v>74</v>
      </c>
      <c r="E774" s="235">
        <v>1559.5</v>
      </c>
      <c r="F774" s="35">
        <v>41802</v>
      </c>
      <c r="G774" s="44">
        <v>1559.5</v>
      </c>
      <c r="H774" s="243">
        <f t="shared" si="12"/>
        <v>0</v>
      </c>
      <c r="I774" s="214"/>
    </row>
    <row r="775" spans="1:9" x14ac:dyDescent="0.25">
      <c r="A775" s="216"/>
      <c r="B775" s="217" t="s">
        <v>1538</v>
      </c>
      <c r="C775" s="363" t="s">
        <v>3405</v>
      </c>
      <c r="D775" s="214" t="s">
        <v>50</v>
      </c>
      <c r="E775" s="235">
        <v>2002</v>
      </c>
      <c r="F775" s="35">
        <v>41802</v>
      </c>
      <c r="G775" s="44">
        <v>2002</v>
      </c>
      <c r="H775" s="243">
        <f t="shared" ref="H775:H838" si="13">E775-G775</f>
        <v>0</v>
      </c>
      <c r="I775" s="214"/>
    </row>
    <row r="776" spans="1:9" x14ac:dyDescent="0.25">
      <c r="A776" s="216"/>
      <c r="B776" s="217" t="s">
        <v>1539</v>
      </c>
      <c r="C776" s="363" t="s">
        <v>3405</v>
      </c>
      <c r="D776" s="214" t="s">
        <v>74</v>
      </c>
      <c r="E776" s="235">
        <v>4276</v>
      </c>
      <c r="F776" s="35">
        <v>41802</v>
      </c>
      <c r="G776" s="44">
        <v>4276</v>
      </c>
      <c r="H776" s="243">
        <f t="shared" si="13"/>
        <v>0</v>
      </c>
      <c r="I776" s="214"/>
    </row>
    <row r="777" spans="1:9" x14ac:dyDescent="0.25">
      <c r="A777" s="216"/>
      <c r="B777" s="217" t="s">
        <v>1541</v>
      </c>
      <c r="C777" s="363" t="s">
        <v>3405</v>
      </c>
      <c r="D777" s="214" t="s">
        <v>74</v>
      </c>
      <c r="E777" s="235">
        <v>12748</v>
      </c>
      <c r="F777" s="35">
        <v>41802</v>
      </c>
      <c r="G777" s="44">
        <v>12748</v>
      </c>
      <c r="H777" s="243">
        <f t="shared" si="13"/>
        <v>0</v>
      </c>
      <c r="I777" s="214"/>
    </row>
    <row r="778" spans="1:9" x14ac:dyDescent="0.25">
      <c r="A778" s="216"/>
      <c r="B778" s="217" t="s">
        <v>1542</v>
      </c>
      <c r="C778" s="363" t="s">
        <v>3405</v>
      </c>
      <c r="D778" s="214" t="s">
        <v>881</v>
      </c>
      <c r="E778" s="235">
        <v>855</v>
      </c>
      <c r="F778" s="35">
        <v>41802</v>
      </c>
      <c r="G778" s="44">
        <v>855</v>
      </c>
      <c r="H778" s="243">
        <f t="shared" si="13"/>
        <v>0</v>
      </c>
      <c r="I778" s="214"/>
    </row>
    <row r="779" spans="1:9" ht="24.75" x14ac:dyDescent="0.25">
      <c r="A779" s="216"/>
      <c r="B779" s="217" t="s">
        <v>1543</v>
      </c>
      <c r="C779" s="363" t="s">
        <v>3405</v>
      </c>
      <c r="D779" s="214" t="s">
        <v>123</v>
      </c>
      <c r="E779" s="235">
        <v>8703.65</v>
      </c>
      <c r="F779" s="276" t="s">
        <v>3771</v>
      </c>
      <c r="G779" s="44">
        <v>8703.65</v>
      </c>
      <c r="H779" s="243">
        <f t="shared" si="13"/>
        <v>0</v>
      </c>
      <c r="I779" s="214"/>
    </row>
    <row r="780" spans="1:9" x14ac:dyDescent="0.25">
      <c r="A780" s="216"/>
      <c r="B780" s="217" t="s">
        <v>1545</v>
      </c>
      <c r="C780" s="363" t="s">
        <v>3405</v>
      </c>
      <c r="D780" s="214" t="s">
        <v>8</v>
      </c>
      <c r="E780" s="235">
        <v>2824</v>
      </c>
      <c r="F780" s="35">
        <v>41802</v>
      </c>
      <c r="G780" s="44">
        <v>2824</v>
      </c>
      <c r="H780" s="243">
        <f t="shared" si="13"/>
        <v>0</v>
      </c>
      <c r="I780" s="214"/>
    </row>
    <row r="781" spans="1:9" x14ac:dyDescent="0.25">
      <c r="A781" s="216"/>
      <c r="B781" s="217" t="s">
        <v>1546</v>
      </c>
      <c r="C781" s="363" t="s">
        <v>3405</v>
      </c>
      <c r="D781" s="214" t="s">
        <v>57</v>
      </c>
      <c r="E781" s="235">
        <v>849</v>
      </c>
      <c r="F781" s="35">
        <v>41802</v>
      </c>
      <c r="G781" s="44">
        <v>849</v>
      </c>
      <c r="H781" s="243">
        <f t="shared" si="13"/>
        <v>0</v>
      </c>
      <c r="I781" s="214" t="s">
        <v>30</v>
      </c>
    </row>
    <row r="782" spans="1:9" x14ac:dyDescent="0.25">
      <c r="A782" s="216"/>
      <c r="B782" s="217" t="s">
        <v>1547</v>
      </c>
      <c r="C782" s="363" t="s">
        <v>3405</v>
      </c>
      <c r="D782" s="214" t="s">
        <v>1782</v>
      </c>
      <c r="E782" s="235">
        <v>940</v>
      </c>
      <c r="F782" s="38" t="s">
        <v>3736</v>
      </c>
      <c r="G782" s="44">
        <v>940</v>
      </c>
      <c r="H782" s="243">
        <f t="shared" si="13"/>
        <v>0</v>
      </c>
      <c r="I782" s="214" t="s">
        <v>30</v>
      </c>
    </row>
    <row r="783" spans="1:9" x14ac:dyDescent="0.25">
      <c r="A783" s="216"/>
      <c r="B783" s="217" t="s">
        <v>1548</v>
      </c>
      <c r="C783" s="363" t="s">
        <v>3405</v>
      </c>
      <c r="D783" s="214" t="s">
        <v>55</v>
      </c>
      <c r="E783" s="235">
        <v>8165</v>
      </c>
      <c r="F783" s="35">
        <v>41802</v>
      </c>
      <c r="G783" s="44">
        <v>8165</v>
      </c>
      <c r="H783" s="243">
        <f t="shared" si="13"/>
        <v>0</v>
      </c>
      <c r="I783" s="214"/>
    </row>
    <row r="784" spans="1:9" x14ac:dyDescent="0.25">
      <c r="A784" s="216"/>
      <c r="B784" s="217" t="s">
        <v>1549</v>
      </c>
      <c r="C784" s="363" t="s">
        <v>3405</v>
      </c>
      <c r="D784" s="214" t="s">
        <v>11</v>
      </c>
      <c r="E784" s="235">
        <v>69654</v>
      </c>
      <c r="F784" s="38">
        <v>41829</v>
      </c>
      <c r="G784" s="245">
        <v>69654</v>
      </c>
      <c r="H784" s="243">
        <f t="shared" si="13"/>
        <v>0</v>
      </c>
      <c r="I784" s="214" t="s">
        <v>65</v>
      </c>
    </row>
    <row r="785" spans="1:9" x14ac:dyDescent="0.25">
      <c r="A785" s="216"/>
      <c r="B785" s="217" t="s">
        <v>1550</v>
      </c>
      <c r="C785" s="363" t="s">
        <v>3405</v>
      </c>
      <c r="D785" s="214" t="s">
        <v>260</v>
      </c>
      <c r="E785" s="235">
        <v>2384</v>
      </c>
      <c r="F785" s="35">
        <v>41802</v>
      </c>
      <c r="G785" s="44">
        <v>2384</v>
      </c>
      <c r="H785" s="243">
        <f t="shared" si="13"/>
        <v>0</v>
      </c>
      <c r="I785" s="214" t="s">
        <v>12</v>
      </c>
    </row>
    <row r="786" spans="1:9" x14ac:dyDescent="0.25">
      <c r="A786" s="216"/>
      <c r="B786" s="217" t="s">
        <v>1551</v>
      </c>
      <c r="C786" s="363" t="s">
        <v>3405</v>
      </c>
      <c r="D786" s="214" t="s">
        <v>89</v>
      </c>
      <c r="E786" s="235">
        <v>2632</v>
      </c>
      <c r="F786" s="35">
        <v>41802</v>
      </c>
      <c r="G786" s="44">
        <v>2632</v>
      </c>
      <c r="H786" s="243">
        <f t="shared" si="13"/>
        <v>0</v>
      </c>
      <c r="I786" s="214" t="s">
        <v>30</v>
      </c>
    </row>
    <row r="787" spans="1:9" x14ac:dyDescent="0.25">
      <c r="A787" s="216"/>
      <c r="B787" s="217" t="s">
        <v>1552</v>
      </c>
      <c r="C787" s="363" t="s">
        <v>3405</v>
      </c>
      <c r="D787" s="214" t="s">
        <v>35</v>
      </c>
      <c r="E787" s="235">
        <v>8277</v>
      </c>
      <c r="F787" s="35">
        <v>41811</v>
      </c>
      <c r="G787" s="44">
        <v>8277</v>
      </c>
      <c r="H787" s="243">
        <f t="shared" si="13"/>
        <v>0</v>
      </c>
      <c r="I787" s="214" t="s">
        <v>30</v>
      </c>
    </row>
    <row r="788" spans="1:9" x14ac:dyDescent="0.25">
      <c r="A788" s="216"/>
      <c r="B788" s="217" t="s">
        <v>1553</v>
      </c>
      <c r="C788" s="363" t="s">
        <v>3405</v>
      </c>
      <c r="D788" s="214" t="s">
        <v>29</v>
      </c>
      <c r="E788" s="235">
        <v>4020.5</v>
      </c>
      <c r="F788" s="35">
        <v>41802</v>
      </c>
      <c r="G788" s="44">
        <v>4020.5</v>
      </c>
      <c r="H788" s="243">
        <f t="shared" si="13"/>
        <v>0</v>
      </c>
      <c r="I788" s="214" t="s">
        <v>30</v>
      </c>
    </row>
    <row r="789" spans="1:9" x14ac:dyDescent="0.25">
      <c r="A789" s="216"/>
      <c r="B789" s="217" t="s">
        <v>1554</v>
      </c>
      <c r="C789" s="363" t="s">
        <v>3405</v>
      </c>
      <c r="D789" s="214" t="s">
        <v>47</v>
      </c>
      <c r="E789" s="235">
        <v>3062.5</v>
      </c>
      <c r="F789" s="35">
        <v>41802</v>
      </c>
      <c r="G789" s="44">
        <v>3062.5</v>
      </c>
      <c r="H789" s="243">
        <f t="shared" si="13"/>
        <v>0</v>
      </c>
      <c r="I789" s="214" t="s">
        <v>30</v>
      </c>
    </row>
    <row r="790" spans="1:9" x14ac:dyDescent="0.25">
      <c r="A790" s="216"/>
      <c r="B790" s="217" t="s">
        <v>1555</v>
      </c>
      <c r="C790" s="363" t="s">
        <v>3405</v>
      </c>
      <c r="D790" s="214" t="s">
        <v>2413</v>
      </c>
      <c r="E790" s="235">
        <v>3073.8</v>
      </c>
      <c r="F790" s="39" t="s">
        <v>3735</v>
      </c>
      <c r="G790" s="44">
        <v>3073.8</v>
      </c>
      <c r="H790" s="243">
        <f t="shared" si="13"/>
        <v>0</v>
      </c>
      <c r="I790" s="214" t="s">
        <v>30</v>
      </c>
    </row>
    <row r="791" spans="1:9" x14ac:dyDescent="0.25">
      <c r="A791" s="216"/>
      <c r="B791" s="217" t="s">
        <v>1556</v>
      </c>
      <c r="C791" s="363" t="s">
        <v>3405</v>
      </c>
      <c r="D791" s="214" t="s">
        <v>152</v>
      </c>
      <c r="E791" s="235">
        <v>3600</v>
      </c>
      <c r="F791" s="35">
        <v>41802</v>
      </c>
      <c r="G791" s="44">
        <v>3600</v>
      </c>
      <c r="H791" s="243">
        <f t="shared" si="13"/>
        <v>0</v>
      </c>
      <c r="I791" s="214"/>
    </row>
    <row r="792" spans="1:9" x14ac:dyDescent="0.25">
      <c r="A792" s="216"/>
      <c r="B792" s="217" t="s">
        <v>1558</v>
      </c>
      <c r="C792" s="363" t="s">
        <v>3405</v>
      </c>
      <c r="D792" s="214" t="s">
        <v>34</v>
      </c>
      <c r="E792" s="235">
        <v>2477</v>
      </c>
      <c r="F792" s="39" t="s">
        <v>3734</v>
      </c>
      <c r="G792" s="44">
        <v>2477</v>
      </c>
      <c r="H792" s="243">
        <f t="shared" si="13"/>
        <v>0</v>
      </c>
      <c r="I792" s="214" t="s">
        <v>30</v>
      </c>
    </row>
    <row r="793" spans="1:9" x14ac:dyDescent="0.25">
      <c r="A793" s="216"/>
      <c r="B793" s="217" t="s">
        <v>1559</v>
      </c>
      <c r="C793" s="363" t="s">
        <v>3405</v>
      </c>
      <c r="D793" s="214" t="s">
        <v>374</v>
      </c>
      <c r="E793" s="235">
        <v>11312.6</v>
      </c>
      <c r="F793" s="35">
        <v>41802</v>
      </c>
      <c r="G793" s="44">
        <v>11312.6</v>
      </c>
      <c r="H793" s="243">
        <f t="shared" si="13"/>
        <v>0</v>
      </c>
      <c r="I793" s="214"/>
    </row>
    <row r="794" spans="1:9" x14ac:dyDescent="0.25">
      <c r="A794" s="216"/>
      <c r="B794" s="217" t="s">
        <v>1560</v>
      </c>
      <c r="C794" s="363" t="s">
        <v>3405</v>
      </c>
      <c r="D794" s="214" t="s">
        <v>374</v>
      </c>
      <c r="E794" s="235">
        <v>7581</v>
      </c>
      <c r="F794" s="35">
        <v>41802</v>
      </c>
      <c r="G794" s="44">
        <v>7581</v>
      </c>
      <c r="H794" s="243">
        <f t="shared" si="13"/>
        <v>0</v>
      </c>
      <c r="I794" s="214"/>
    </row>
    <row r="795" spans="1:9" x14ac:dyDescent="0.25">
      <c r="A795" s="216"/>
      <c r="B795" s="217" t="s">
        <v>1561</v>
      </c>
      <c r="C795" s="363" t="s">
        <v>3405</v>
      </c>
      <c r="D795" s="214" t="s">
        <v>3563</v>
      </c>
      <c r="E795" s="235">
        <v>31000</v>
      </c>
      <c r="F795" s="38" t="s">
        <v>3564</v>
      </c>
      <c r="G795" s="44">
        <v>31000</v>
      </c>
      <c r="H795" s="243">
        <f t="shared" si="13"/>
        <v>0</v>
      </c>
      <c r="I795" s="214"/>
    </row>
    <row r="796" spans="1:9" x14ac:dyDescent="0.25">
      <c r="A796" s="216"/>
      <c r="B796" s="217" t="s">
        <v>1562</v>
      </c>
      <c r="C796" s="363" t="s">
        <v>3405</v>
      </c>
      <c r="D796" s="214" t="s">
        <v>124</v>
      </c>
      <c r="E796" s="235">
        <v>9556.2000000000007</v>
      </c>
      <c r="F796" s="35">
        <v>41802</v>
      </c>
      <c r="G796" s="44">
        <v>9556.2000000000007</v>
      </c>
      <c r="H796" s="243">
        <f t="shared" si="13"/>
        <v>0</v>
      </c>
      <c r="I796" s="214" t="s">
        <v>30</v>
      </c>
    </row>
    <row r="797" spans="1:9" x14ac:dyDescent="0.25">
      <c r="A797" s="275"/>
      <c r="B797" s="217" t="s">
        <v>1563</v>
      </c>
      <c r="C797" s="363" t="s">
        <v>3405</v>
      </c>
      <c r="D797" s="214" t="s">
        <v>651</v>
      </c>
      <c r="E797" s="235">
        <v>8130</v>
      </c>
      <c r="F797" s="35">
        <v>41802</v>
      </c>
      <c r="G797" s="44">
        <v>8130</v>
      </c>
      <c r="H797" s="243">
        <f t="shared" si="13"/>
        <v>0</v>
      </c>
      <c r="I797" s="214"/>
    </row>
    <row r="798" spans="1:9" x14ac:dyDescent="0.25">
      <c r="A798" s="216"/>
      <c r="B798" s="217" t="s">
        <v>1564</v>
      </c>
      <c r="C798" s="363" t="s">
        <v>3405</v>
      </c>
      <c r="D798" s="214" t="s">
        <v>338</v>
      </c>
      <c r="E798" s="235">
        <v>236.5</v>
      </c>
      <c r="F798" s="35">
        <v>41802</v>
      </c>
      <c r="G798" s="44">
        <v>236.5</v>
      </c>
      <c r="H798" s="243">
        <f t="shared" si="13"/>
        <v>0</v>
      </c>
      <c r="I798" s="214" t="s">
        <v>30</v>
      </c>
    </row>
    <row r="799" spans="1:9" x14ac:dyDescent="0.25">
      <c r="A799" s="216"/>
      <c r="B799" s="217" t="s">
        <v>1565</v>
      </c>
      <c r="C799" s="363" t="s">
        <v>3405</v>
      </c>
      <c r="D799" s="214" t="s">
        <v>8</v>
      </c>
      <c r="E799" s="235">
        <v>444</v>
      </c>
      <c r="F799" s="35">
        <v>41802</v>
      </c>
      <c r="G799" s="44">
        <v>444</v>
      </c>
      <c r="H799" s="243">
        <f t="shared" si="13"/>
        <v>0</v>
      </c>
      <c r="I799" s="214"/>
    </row>
    <row r="800" spans="1:9" x14ac:dyDescent="0.25">
      <c r="A800" s="216"/>
      <c r="B800" s="217" t="s">
        <v>1567</v>
      </c>
      <c r="C800" s="363" t="s">
        <v>3405</v>
      </c>
      <c r="D800" s="214" t="s">
        <v>312</v>
      </c>
      <c r="E800" s="235">
        <v>9210</v>
      </c>
      <c r="F800" s="35">
        <v>41802</v>
      </c>
      <c r="G800" s="44">
        <v>9210</v>
      </c>
      <c r="H800" s="243">
        <f t="shared" si="13"/>
        <v>0</v>
      </c>
      <c r="I800" s="214" t="s">
        <v>12</v>
      </c>
    </row>
    <row r="801" spans="1:9" x14ac:dyDescent="0.25">
      <c r="A801" s="216"/>
      <c r="B801" s="217" t="s">
        <v>1568</v>
      </c>
      <c r="C801" s="363" t="s">
        <v>3405</v>
      </c>
      <c r="D801" s="214" t="s">
        <v>1611</v>
      </c>
      <c r="E801" s="235">
        <v>2131.5</v>
      </c>
      <c r="F801" s="35">
        <v>41802</v>
      </c>
      <c r="G801" s="44">
        <v>2131.5</v>
      </c>
      <c r="H801" s="243">
        <f t="shared" si="13"/>
        <v>0</v>
      </c>
      <c r="I801" s="214" t="s">
        <v>12</v>
      </c>
    </row>
    <row r="802" spans="1:9" x14ac:dyDescent="0.25">
      <c r="A802" s="216"/>
      <c r="B802" s="217" t="s">
        <v>1569</v>
      </c>
      <c r="C802" s="363" t="s">
        <v>3405</v>
      </c>
      <c r="D802" s="214" t="s">
        <v>52</v>
      </c>
      <c r="E802" s="235">
        <v>691.6</v>
      </c>
      <c r="F802" s="35">
        <v>41802</v>
      </c>
      <c r="G802" s="44">
        <v>691.6</v>
      </c>
      <c r="H802" s="243">
        <f t="shared" si="13"/>
        <v>0</v>
      </c>
      <c r="I802" s="214" t="s">
        <v>12</v>
      </c>
    </row>
    <row r="803" spans="1:9" x14ac:dyDescent="0.25">
      <c r="A803" s="216"/>
      <c r="B803" s="217" t="s">
        <v>1570</v>
      </c>
      <c r="C803" s="363" t="s">
        <v>3405</v>
      </c>
      <c r="D803" s="214" t="s">
        <v>248</v>
      </c>
      <c r="E803" s="235">
        <v>476</v>
      </c>
      <c r="F803" s="35">
        <v>41802</v>
      </c>
      <c r="G803" s="44">
        <v>476</v>
      </c>
      <c r="H803" s="243">
        <f t="shared" si="13"/>
        <v>0</v>
      </c>
      <c r="I803" s="214" t="s">
        <v>12</v>
      </c>
    </row>
    <row r="804" spans="1:9" x14ac:dyDescent="0.25">
      <c r="A804" s="216"/>
      <c r="B804" s="217" t="s">
        <v>1571</v>
      </c>
      <c r="C804" s="363" t="s">
        <v>3405</v>
      </c>
      <c r="D804" s="214" t="s">
        <v>66</v>
      </c>
      <c r="E804" s="235">
        <v>1620</v>
      </c>
      <c r="F804" s="35">
        <v>41802</v>
      </c>
      <c r="G804" s="44">
        <v>1620</v>
      </c>
      <c r="H804" s="243">
        <f t="shared" si="13"/>
        <v>0</v>
      </c>
      <c r="I804" s="214" t="s">
        <v>12</v>
      </c>
    </row>
    <row r="805" spans="1:9" x14ac:dyDescent="0.25">
      <c r="A805" s="216"/>
      <c r="B805" s="217" t="s">
        <v>1572</v>
      </c>
      <c r="C805" s="363" t="s">
        <v>3405</v>
      </c>
      <c r="D805" s="214" t="s">
        <v>130</v>
      </c>
      <c r="E805" s="235">
        <v>13020.3</v>
      </c>
      <c r="F805" s="35">
        <v>41806</v>
      </c>
      <c r="G805" s="44">
        <v>13020.3</v>
      </c>
      <c r="H805" s="243">
        <f t="shared" si="13"/>
        <v>0</v>
      </c>
      <c r="I805" s="214" t="s">
        <v>21</v>
      </c>
    </row>
    <row r="806" spans="1:9" x14ac:dyDescent="0.25">
      <c r="A806" s="216"/>
      <c r="B806" s="217" t="s">
        <v>1573</v>
      </c>
      <c r="C806" s="363" t="s">
        <v>3405</v>
      </c>
      <c r="D806" s="214" t="s">
        <v>32</v>
      </c>
      <c r="E806" s="235">
        <v>4987</v>
      </c>
      <c r="F806" s="35">
        <v>41802</v>
      </c>
      <c r="G806" s="44">
        <v>4987</v>
      </c>
      <c r="H806" s="243">
        <f t="shared" si="13"/>
        <v>0</v>
      </c>
      <c r="I806" s="214" t="s">
        <v>30</v>
      </c>
    </row>
    <row r="807" spans="1:9" x14ac:dyDescent="0.25">
      <c r="A807" s="216"/>
      <c r="B807" s="217" t="s">
        <v>1574</v>
      </c>
      <c r="C807" s="363" t="s">
        <v>3405</v>
      </c>
      <c r="D807" s="214" t="s">
        <v>3565</v>
      </c>
      <c r="E807" s="235">
        <v>3020</v>
      </c>
      <c r="F807" s="35">
        <v>41802</v>
      </c>
      <c r="G807" s="44">
        <v>3020</v>
      </c>
      <c r="H807" s="243">
        <f t="shared" si="13"/>
        <v>0</v>
      </c>
      <c r="I807" s="214"/>
    </row>
    <row r="808" spans="1:9" x14ac:dyDescent="0.25">
      <c r="A808" s="216"/>
      <c r="B808" s="217" t="s">
        <v>1575</v>
      </c>
      <c r="C808" s="363" t="s">
        <v>3405</v>
      </c>
      <c r="D808" s="214" t="s">
        <v>188</v>
      </c>
      <c r="E808" s="235">
        <v>3544</v>
      </c>
      <c r="F808" s="35">
        <v>41802</v>
      </c>
      <c r="G808" s="44">
        <v>3544</v>
      </c>
      <c r="H808" s="243">
        <f t="shared" si="13"/>
        <v>0</v>
      </c>
      <c r="I808" s="214" t="s">
        <v>21</v>
      </c>
    </row>
    <row r="809" spans="1:9" x14ac:dyDescent="0.25">
      <c r="A809" s="216"/>
      <c r="B809" s="217" t="s">
        <v>1577</v>
      </c>
      <c r="C809" s="363" t="s">
        <v>3405</v>
      </c>
      <c r="D809" s="214" t="s">
        <v>366</v>
      </c>
      <c r="E809" s="235">
        <v>2340.6</v>
      </c>
      <c r="F809" s="35">
        <v>41802</v>
      </c>
      <c r="G809" s="44">
        <v>2340.6</v>
      </c>
      <c r="H809" s="243">
        <f t="shared" si="13"/>
        <v>0</v>
      </c>
      <c r="I809" s="214" t="s">
        <v>21</v>
      </c>
    </row>
    <row r="810" spans="1:9" x14ac:dyDescent="0.25">
      <c r="A810" s="216"/>
      <c r="B810" s="217" t="s">
        <v>1578</v>
      </c>
      <c r="C810" s="363" t="s">
        <v>3405</v>
      </c>
      <c r="D810" s="214" t="s">
        <v>51</v>
      </c>
      <c r="E810" s="235">
        <v>797.5</v>
      </c>
      <c r="F810" s="38" t="s">
        <v>3774</v>
      </c>
      <c r="G810" s="44">
        <v>797.5</v>
      </c>
      <c r="H810" s="243">
        <f t="shared" si="13"/>
        <v>0</v>
      </c>
      <c r="I810" s="214"/>
    </row>
    <row r="811" spans="1:9" x14ac:dyDescent="0.25">
      <c r="A811" s="216"/>
      <c r="B811" s="217" t="s">
        <v>1579</v>
      </c>
      <c r="C811" s="363" t="s">
        <v>3405</v>
      </c>
      <c r="D811" s="214" t="s">
        <v>22</v>
      </c>
      <c r="E811" s="235">
        <v>4746</v>
      </c>
      <c r="F811" s="39" t="s">
        <v>3742</v>
      </c>
      <c r="G811" s="44">
        <v>4746</v>
      </c>
      <c r="H811" s="243">
        <f t="shared" si="13"/>
        <v>0</v>
      </c>
      <c r="I811" s="214"/>
    </row>
    <row r="812" spans="1:9" x14ac:dyDescent="0.25">
      <c r="A812" s="216"/>
      <c r="B812" s="217" t="s">
        <v>1580</v>
      </c>
      <c r="C812" s="363" t="s">
        <v>3405</v>
      </c>
      <c r="D812" s="214" t="s">
        <v>115</v>
      </c>
      <c r="E812" s="235">
        <v>319.60000000000002</v>
      </c>
      <c r="F812" s="35">
        <v>41802</v>
      </c>
      <c r="G812" s="44">
        <v>319.60000000000002</v>
      </c>
      <c r="H812" s="243">
        <f t="shared" si="13"/>
        <v>0</v>
      </c>
      <c r="I812" s="214"/>
    </row>
    <row r="813" spans="1:9" x14ac:dyDescent="0.25">
      <c r="A813" s="216"/>
      <c r="B813" s="217" t="s">
        <v>1581</v>
      </c>
      <c r="C813" s="363" t="s">
        <v>3405</v>
      </c>
      <c r="D813" s="214" t="s">
        <v>8</v>
      </c>
      <c r="E813" s="235">
        <v>563.5</v>
      </c>
      <c r="F813" s="35">
        <v>41802</v>
      </c>
      <c r="G813" s="44">
        <v>563.5</v>
      </c>
      <c r="H813" s="243">
        <f t="shared" si="13"/>
        <v>0</v>
      </c>
      <c r="I813" s="214"/>
    </row>
    <row r="814" spans="1:9" x14ac:dyDescent="0.25">
      <c r="A814" s="216"/>
      <c r="B814" s="217" t="s">
        <v>1582</v>
      </c>
      <c r="C814" s="363" t="s">
        <v>3405</v>
      </c>
      <c r="D814" s="214" t="s">
        <v>8</v>
      </c>
      <c r="E814" s="235">
        <v>1512.5</v>
      </c>
      <c r="F814" s="35">
        <v>41802</v>
      </c>
      <c r="G814" s="44">
        <v>1512.5</v>
      </c>
      <c r="H814" s="243">
        <f t="shared" si="13"/>
        <v>0</v>
      </c>
      <c r="I814" s="214"/>
    </row>
    <row r="815" spans="1:9" ht="23.25" x14ac:dyDescent="0.25">
      <c r="A815" s="216"/>
      <c r="B815" s="217" t="s">
        <v>1583</v>
      </c>
      <c r="C815" s="363" t="s">
        <v>3405</v>
      </c>
      <c r="D815" s="214" t="s">
        <v>133</v>
      </c>
      <c r="E815" s="235">
        <v>56315.4</v>
      </c>
      <c r="F815" s="359" t="s">
        <v>3740</v>
      </c>
      <c r="G815" s="44">
        <v>56315.4</v>
      </c>
      <c r="H815" s="243">
        <f t="shared" si="13"/>
        <v>0</v>
      </c>
      <c r="I815" s="214"/>
    </row>
    <row r="816" spans="1:9" x14ac:dyDescent="0.25">
      <c r="A816" s="216"/>
      <c r="B816" s="217" t="s">
        <v>1584</v>
      </c>
      <c r="C816" s="363" t="s">
        <v>3405</v>
      </c>
      <c r="D816" s="214" t="s">
        <v>78</v>
      </c>
      <c r="E816" s="235">
        <v>2634.5</v>
      </c>
      <c r="F816" s="35">
        <v>41803</v>
      </c>
      <c r="G816" s="44">
        <v>2634.5</v>
      </c>
      <c r="H816" s="243">
        <f t="shared" si="13"/>
        <v>0</v>
      </c>
      <c r="I816" s="214" t="s">
        <v>217</v>
      </c>
    </row>
    <row r="817" spans="1:9" x14ac:dyDescent="0.25">
      <c r="A817" s="216"/>
      <c r="B817" s="217" t="s">
        <v>1585</v>
      </c>
      <c r="C817" s="363" t="s">
        <v>3405</v>
      </c>
      <c r="D817" s="214" t="s">
        <v>80</v>
      </c>
      <c r="E817" s="235">
        <v>2434.6</v>
      </c>
      <c r="F817" s="35">
        <v>41803</v>
      </c>
      <c r="G817" s="44">
        <v>2434.6</v>
      </c>
      <c r="H817" s="243">
        <f t="shared" si="13"/>
        <v>0</v>
      </c>
      <c r="I817" s="214" t="s">
        <v>217</v>
      </c>
    </row>
    <row r="818" spans="1:9" x14ac:dyDescent="0.25">
      <c r="A818" s="216"/>
      <c r="B818" s="217" t="s">
        <v>1586</v>
      </c>
      <c r="C818" s="363" t="s">
        <v>3405</v>
      </c>
      <c r="D818" s="214" t="s">
        <v>3566</v>
      </c>
      <c r="E818" s="235">
        <v>7663</v>
      </c>
      <c r="F818" s="38" t="s">
        <v>3567</v>
      </c>
      <c r="G818" s="44">
        <v>7663</v>
      </c>
      <c r="H818" s="243">
        <f t="shared" si="13"/>
        <v>0</v>
      </c>
      <c r="I818" s="214" t="s">
        <v>217</v>
      </c>
    </row>
    <row r="819" spans="1:9" x14ac:dyDescent="0.25">
      <c r="A819" s="216"/>
      <c r="B819" s="217" t="s">
        <v>1587</v>
      </c>
      <c r="C819" s="363" t="s">
        <v>3405</v>
      </c>
      <c r="D819" s="214" t="s">
        <v>16</v>
      </c>
      <c r="E819" s="235">
        <v>25471</v>
      </c>
      <c r="F819" s="35">
        <v>41816</v>
      </c>
      <c r="G819" s="44">
        <v>25471</v>
      </c>
      <c r="H819" s="243">
        <f t="shared" si="13"/>
        <v>0</v>
      </c>
      <c r="I819" s="214" t="s">
        <v>217</v>
      </c>
    </row>
    <row r="820" spans="1:9" x14ac:dyDescent="0.25">
      <c r="A820" s="216"/>
      <c r="B820" s="217" t="s">
        <v>1588</v>
      </c>
      <c r="C820" s="363" t="s">
        <v>3405</v>
      </c>
      <c r="D820" s="214" t="s">
        <v>348</v>
      </c>
      <c r="E820" s="235">
        <v>1255.0999999999999</v>
      </c>
      <c r="F820" s="35">
        <v>41803</v>
      </c>
      <c r="G820" s="44">
        <v>1255.0999999999999</v>
      </c>
      <c r="H820" s="243">
        <f t="shared" si="13"/>
        <v>0</v>
      </c>
      <c r="I820" s="214" t="s">
        <v>217</v>
      </c>
    </row>
    <row r="821" spans="1:9" x14ac:dyDescent="0.25">
      <c r="A821" s="216"/>
      <c r="B821" s="217" t="s">
        <v>1590</v>
      </c>
      <c r="C821" s="363" t="s">
        <v>3405</v>
      </c>
      <c r="D821" s="214" t="s">
        <v>3568</v>
      </c>
      <c r="E821" s="235">
        <v>810</v>
      </c>
      <c r="F821" s="35">
        <v>41803</v>
      </c>
      <c r="G821" s="44">
        <v>810</v>
      </c>
      <c r="H821" s="243">
        <f t="shared" si="13"/>
        <v>0</v>
      </c>
      <c r="I821" s="214" t="s">
        <v>217</v>
      </c>
    </row>
    <row r="822" spans="1:9" x14ac:dyDescent="0.25">
      <c r="A822" s="216"/>
      <c r="B822" s="217" t="s">
        <v>1591</v>
      </c>
      <c r="C822" s="363" t="s">
        <v>3405</v>
      </c>
      <c r="D822" s="214" t="s">
        <v>96</v>
      </c>
      <c r="E822" s="235">
        <v>82955.199999999997</v>
      </c>
      <c r="F822" s="35">
        <v>41807</v>
      </c>
      <c r="G822" s="44">
        <v>82955.199999999997</v>
      </c>
      <c r="H822" s="243">
        <f t="shared" si="13"/>
        <v>0</v>
      </c>
      <c r="I822" s="214" t="s">
        <v>27</v>
      </c>
    </row>
    <row r="823" spans="1:9" x14ac:dyDescent="0.25">
      <c r="A823" s="216"/>
      <c r="B823" s="217" t="s">
        <v>1593</v>
      </c>
      <c r="C823" s="363" t="s">
        <v>3405</v>
      </c>
      <c r="D823" s="214" t="s">
        <v>110</v>
      </c>
      <c r="E823" s="235">
        <v>46046</v>
      </c>
      <c r="F823" s="35">
        <v>41810</v>
      </c>
      <c r="G823" s="44">
        <v>46046</v>
      </c>
      <c r="H823" s="243">
        <f t="shared" si="13"/>
        <v>0</v>
      </c>
      <c r="I823" s="214" t="s">
        <v>21</v>
      </c>
    </row>
    <row r="824" spans="1:9" x14ac:dyDescent="0.25">
      <c r="A824" s="216"/>
      <c r="B824" s="217" t="s">
        <v>1595</v>
      </c>
      <c r="C824" s="363" t="s">
        <v>3405</v>
      </c>
      <c r="D824" s="214" t="s">
        <v>106</v>
      </c>
      <c r="E824" s="235">
        <v>56911</v>
      </c>
      <c r="F824" s="35">
        <v>41816</v>
      </c>
      <c r="G824" s="44">
        <v>56911</v>
      </c>
      <c r="H824" s="243">
        <f t="shared" si="13"/>
        <v>0</v>
      </c>
      <c r="I824" s="214"/>
    </row>
    <row r="825" spans="1:9" x14ac:dyDescent="0.25">
      <c r="A825" s="216"/>
      <c r="B825" s="217" t="s">
        <v>1596</v>
      </c>
      <c r="C825" s="363" t="s">
        <v>3405</v>
      </c>
      <c r="D825" s="214" t="s">
        <v>160</v>
      </c>
      <c r="E825" s="235">
        <v>151547.31</v>
      </c>
      <c r="F825" s="340" t="s">
        <v>3569</v>
      </c>
      <c r="G825" s="44">
        <v>151547.31</v>
      </c>
      <c r="H825" s="243">
        <f t="shared" si="13"/>
        <v>0</v>
      </c>
      <c r="I825" s="214" t="s">
        <v>162</v>
      </c>
    </row>
    <row r="826" spans="1:9" x14ac:dyDescent="0.25">
      <c r="A826" s="216"/>
      <c r="B826" s="217" t="s">
        <v>1597</v>
      </c>
      <c r="C826" s="363" t="s">
        <v>3405</v>
      </c>
      <c r="D826" s="214" t="s">
        <v>160</v>
      </c>
      <c r="E826" s="235">
        <v>14881</v>
      </c>
      <c r="F826" s="37" t="s">
        <v>3570</v>
      </c>
      <c r="G826" s="44">
        <v>14881</v>
      </c>
      <c r="H826" s="243">
        <f t="shared" si="13"/>
        <v>0</v>
      </c>
      <c r="I826" s="214" t="s">
        <v>162</v>
      </c>
    </row>
    <row r="827" spans="1:9" x14ac:dyDescent="0.25">
      <c r="A827" s="216"/>
      <c r="B827" s="217" t="s">
        <v>1598</v>
      </c>
      <c r="C827" s="363" t="s">
        <v>3405</v>
      </c>
      <c r="D827" s="214" t="s">
        <v>174</v>
      </c>
      <c r="E827" s="235">
        <v>19532.8</v>
      </c>
      <c r="F827" s="35">
        <v>41804</v>
      </c>
      <c r="G827" s="44">
        <v>19532.8</v>
      </c>
      <c r="H827" s="243">
        <f t="shared" si="13"/>
        <v>0</v>
      </c>
      <c r="I827" s="214" t="s">
        <v>162</v>
      </c>
    </row>
    <row r="828" spans="1:9" x14ac:dyDescent="0.25">
      <c r="A828" s="216"/>
      <c r="B828" s="217" t="s">
        <v>1599</v>
      </c>
      <c r="C828" s="363" t="s">
        <v>3405</v>
      </c>
      <c r="D828" s="214" t="s">
        <v>178</v>
      </c>
      <c r="E828" s="235">
        <v>2692</v>
      </c>
      <c r="F828" s="35">
        <v>41811</v>
      </c>
      <c r="G828" s="44">
        <v>2692</v>
      </c>
      <c r="H828" s="243">
        <f t="shared" si="13"/>
        <v>0</v>
      </c>
      <c r="I828" s="214" t="s">
        <v>162</v>
      </c>
    </row>
    <row r="829" spans="1:9" x14ac:dyDescent="0.25">
      <c r="A829" s="216"/>
      <c r="B829" s="217" t="s">
        <v>1600</v>
      </c>
      <c r="C829" s="363" t="s">
        <v>3405</v>
      </c>
      <c r="D829" s="214" t="s">
        <v>553</v>
      </c>
      <c r="E829" s="235">
        <v>6796.8</v>
      </c>
      <c r="F829" s="35">
        <v>41804</v>
      </c>
      <c r="G829" s="44">
        <v>6796.8</v>
      </c>
      <c r="H829" s="243">
        <f t="shared" si="13"/>
        <v>0</v>
      </c>
      <c r="I829" s="214" t="s">
        <v>162</v>
      </c>
    </row>
    <row r="830" spans="1:9" x14ac:dyDescent="0.25">
      <c r="A830" s="216"/>
      <c r="B830" s="217" t="s">
        <v>1601</v>
      </c>
      <c r="C830" s="363" t="s">
        <v>3405</v>
      </c>
      <c r="D830" s="214" t="s">
        <v>564</v>
      </c>
      <c r="E830" s="235">
        <v>6872.5</v>
      </c>
      <c r="F830" s="35">
        <v>41804</v>
      </c>
      <c r="G830" s="44">
        <v>6872.5</v>
      </c>
      <c r="H830" s="243">
        <f t="shared" si="13"/>
        <v>0</v>
      </c>
      <c r="I830" s="214" t="s">
        <v>162</v>
      </c>
    </row>
    <row r="831" spans="1:9" x14ac:dyDescent="0.25">
      <c r="A831" s="216"/>
      <c r="B831" s="217" t="s">
        <v>1602</v>
      </c>
      <c r="C831" s="363" t="s">
        <v>3405</v>
      </c>
      <c r="D831" s="214" t="s">
        <v>250</v>
      </c>
      <c r="E831" s="235">
        <v>3862.5</v>
      </c>
      <c r="F831" s="35">
        <v>41804</v>
      </c>
      <c r="G831" s="44">
        <v>3862.5</v>
      </c>
      <c r="H831" s="243">
        <f t="shared" si="13"/>
        <v>0</v>
      </c>
      <c r="I831" s="214" t="s">
        <v>162</v>
      </c>
    </row>
    <row r="832" spans="1:9" x14ac:dyDescent="0.25">
      <c r="A832" s="216"/>
      <c r="B832" s="217" t="s">
        <v>1603</v>
      </c>
      <c r="C832" s="363" t="s">
        <v>3405</v>
      </c>
      <c r="D832" s="214" t="s">
        <v>606</v>
      </c>
      <c r="E832" s="235">
        <v>2463.6</v>
      </c>
      <c r="F832" s="35">
        <v>41804</v>
      </c>
      <c r="G832" s="44">
        <v>2463.6</v>
      </c>
      <c r="H832" s="243">
        <f t="shared" si="13"/>
        <v>0</v>
      </c>
      <c r="I832" s="214" t="s">
        <v>162</v>
      </c>
    </row>
    <row r="833" spans="1:9" x14ac:dyDescent="0.25">
      <c r="A833" s="216"/>
      <c r="B833" s="217" t="s">
        <v>1605</v>
      </c>
      <c r="C833" s="363" t="s">
        <v>3405</v>
      </c>
      <c r="D833" s="214" t="s">
        <v>358</v>
      </c>
      <c r="E833" s="235">
        <v>50287.69</v>
      </c>
      <c r="F833" s="35">
        <v>41804</v>
      </c>
      <c r="G833" s="44">
        <v>50287.69</v>
      </c>
      <c r="H833" s="243">
        <f t="shared" si="13"/>
        <v>0</v>
      </c>
      <c r="I833" s="214" t="s">
        <v>162</v>
      </c>
    </row>
    <row r="834" spans="1:9" x14ac:dyDescent="0.25">
      <c r="A834" s="216"/>
      <c r="B834" s="217" t="s">
        <v>1606</v>
      </c>
      <c r="C834" s="363" t="s">
        <v>3405</v>
      </c>
      <c r="D834" s="214" t="s">
        <v>168</v>
      </c>
      <c r="E834" s="235">
        <v>29224</v>
      </c>
      <c r="F834" s="35">
        <v>41804</v>
      </c>
      <c r="G834" s="44">
        <v>29224</v>
      </c>
      <c r="H834" s="243">
        <f t="shared" si="13"/>
        <v>0</v>
      </c>
      <c r="I834" s="214" t="s">
        <v>162</v>
      </c>
    </row>
    <row r="835" spans="1:9" x14ac:dyDescent="0.25">
      <c r="A835" s="216"/>
      <c r="B835" s="217" t="s">
        <v>1607</v>
      </c>
      <c r="C835" s="363" t="s">
        <v>3405</v>
      </c>
      <c r="D835" s="214" t="s">
        <v>68</v>
      </c>
      <c r="E835" s="235">
        <v>2446.5</v>
      </c>
      <c r="F835" s="35">
        <v>41803</v>
      </c>
      <c r="G835" s="44">
        <v>2446.5</v>
      </c>
      <c r="H835" s="243">
        <f t="shared" si="13"/>
        <v>0</v>
      </c>
      <c r="I835" s="214" t="s">
        <v>12</v>
      </c>
    </row>
    <row r="836" spans="1:9" x14ac:dyDescent="0.25">
      <c r="A836" s="216"/>
      <c r="B836" s="217" t="s">
        <v>1608</v>
      </c>
      <c r="C836" s="363" t="s">
        <v>3405</v>
      </c>
      <c r="D836" s="214" t="s">
        <v>62</v>
      </c>
      <c r="E836" s="235">
        <v>14503.2</v>
      </c>
      <c r="F836" s="38" t="s">
        <v>3756</v>
      </c>
      <c r="G836" s="44">
        <v>14503.2</v>
      </c>
      <c r="H836" s="243">
        <f t="shared" si="13"/>
        <v>0</v>
      </c>
      <c r="I836" s="214" t="s">
        <v>12</v>
      </c>
    </row>
    <row r="837" spans="1:9" x14ac:dyDescent="0.25">
      <c r="A837" s="216"/>
      <c r="B837" s="217" t="s">
        <v>1609</v>
      </c>
      <c r="C837" s="363" t="s">
        <v>3405</v>
      </c>
      <c r="D837" s="214" t="s">
        <v>28</v>
      </c>
      <c r="E837" s="235">
        <v>3626</v>
      </c>
      <c r="F837" s="35">
        <v>41802</v>
      </c>
      <c r="G837" s="44">
        <v>3626</v>
      </c>
      <c r="H837" s="243">
        <f t="shared" si="13"/>
        <v>0</v>
      </c>
      <c r="I837" s="214"/>
    </row>
    <row r="838" spans="1:9" x14ac:dyDescent="0.25">
      <c r="A838" s="216"/>
      <c r="B838" s="217" t="s">
        <v>1610</v>
      </c>
      <c r="C838" s="363" t="s">
        <v>3405</v>
      </c>
      <c r="D838" s="214" t="s">
        <v>160</v>
      </c>
      <c r="E838" s="235">
        <v>56556.5</v>
      </c>
      <c r="F838" s="38" t="s">
        <v>3571</v>
      </c>
      <c r="G838" s="44">
        <v>56556.5</v>
      </c>
      <c r="H838" s="243">
        <f t="shared" si="13"/>
        <v>0</v>
      </c>
      <c r="I838" s="214" t="s">
        <v>162</v>
      </c>
    </row>
    <row r="839" spans="1:9" x14ac:dyDescent="0.25">
      <c r="A839" s="216"/>
      <c r="B839" s="217" t="s">
        <v>1612</v>
      </c>
      <c r="C839" s="363" t="s">
        <v>3405</v>
      </c>
      <c r="D839" s="214" t="s">
        <v>564</v>
      </c>
      <c r="E839" s="235">
        <v>583</v>
      </c>
      <c r="F839" s="35">
        <v>41804</v>
      </c>
      <c r="G839" s="44">
        <v>583</v>
      </c>
      <c r="H839" s="243">
        <f t="shared" ref="H839:H902" si="14">E839-G839</f>
        <v>0</v>
      </c>
      <c r="I839" s="214" t="s">
        <v>162</v>
      </c>
    </row>
    <row r="840" spans="1:9" x14ac:dyDescent="0.25">
      <c r="A840" s="216"/>
      <c r="B840" s="217" t="s">
        <v>1614</v>
      </c>
      <c r="C840" s="363" t="s">
        <v>3405</v>
      </c>
      <c r="D840" s="214" t="s">
        <v>18</v>
      </c>
      <c r="E840" s="235">
        <v>644</v>
      </c>
      <c r="F840" s="35">
        <v>41802</v>
      </c>
      <c r="G840" s="44">
        <v>644</v>
      </c>
      <c r="H840" s="243">
        <f t="shared" si="14"/>
        <v>0</v>
      </c>
      <c r="I840" s="214"/>
    </row>
    <row r="841" spans="1:9" x14ac:dyDescent="0.25">
      <c r="A841" s="216"/>
      <c r="B841" s="217" t="s">
        <v>1615</v>
      </c>
      <c r="C841" s="363" t="s">
        <v>3405</v>
      </c>
      <c r="D841" s="214" t="s">
        <v>74</v>
      </c>
      <c r="E841" s="235">
        <v>686</v>
      </c>
      <c r="F841" s="35">
        <v>41802</v>
      </c>
      <c r="G841" s="44">
        <v>686</v>
      </c>
      <c r="H841" s="243">
        <f t="shared" si="14"/>
        <v>0</v>
      </c>
      <c r="I841" s="214"/>
    </row>
    <row r="842" spans="1:9" x14ac:dyDescent="0.25">
      <c r="A842" s="216"/>
      <c r="B842" s="217" t="s">
        <v>1616</v>
      </c>
      <c r="C842" s="363" t="s">
        <v>3405</v>
      </c>
      <c r="D842" s="214" t="s">
        <v>175</v>
      </c>
      <c r="E842" s="235">
        <v>2242.5</v>
      </c>
      <c r="F842" s="38" t="s">
        <v>3572</v>
      </c>
      <c r="G842" s="44">
        <v>2242.5</v>
      </c>
      <c r="H842" s="243">
        <f t="shared" si="14"/>
        <v>0</v>
      </c>
      <c r="I842" s="214" t="s">
        <v>162</v>
      </c>
    </row>
    <row r="843" spans="1:9" x14ac:dyDescent="0.25">
      <c r="A843" s="216">
        <v>41803</v>
      </c>
      <c r="B843" s="217" t="s">
        <v>1617</v>
      </c>
      <c r="C843" s="363" t="s">
        <v>3405</v>
      </c>
      <c r="D843" s="214" t="s">
        <v>14</v>
      </c>
      <c r="E843" s="235">
        <v>3276</v>
      </c>
      <c r="F843" s="35">
        <v>41804</v>
      </c>
      <c r="G843" s="44">
        <v>3276</v>
      </c>
      <c r="H843" s="243">
        <f t="shared" si="14"/>
        <v>0</v>
      </c>
      <c r="I843" s="214" t="s">
        <v>30</v>
      </c>
    </row>
    <row r="844" spans="1:9" x14ac:dyDescent="0.25">
      <c r="A844" s="216"/>
      <c r="B844" s="217" t="s">
        <v>1618</v>
      </c>
      <c r="C844" s="363" t="s">
        <v>3405</v>
      </c>
      <c r="D844" s="214" t="s">
        <v>8</v>
      </c>
      <c r="E844" s="235">
        <v>4212</v>
      </c>
      <c r="F844" s="35">
        <v>41803</v>
      </c>
      <c r="G844" s="44">
        <v>4212</v>
      </c>
      <c r="H844" s="243">
        <f t="shared" si="14"/>
        <v>0</v>
      </c>
      <c r="I844" s="58"/>
    </row>
    <row r="845" spans="1:9" x14ac:dyDescent="0.25">
      <c r="A845" s="216"/>
      <c r="B845" s="217" t="s">
        <v>1619</v>
      </c>
      <c r="C845" s="363" t="s">
        <v>3405</v>
      </c>
      <c r="D845" s="214" t="s">
        <v>3169</v>
      </c>
      <c r="E845" s="235">
        <v>28800</v>
      </c>
      <c r="F845" s="35">
        <v>41806</v>
      </c>
      <c r="G845" s="44">
        <v>28800</v>
      </c>
      <c r="H845" s="243">
        <f t="shared" si="14"/>
        <v>0</v>
      </c>
      <c r="I845" s="214" t="s">
        <v>21</v>
      </c>
    </row>
    <row r="846" spans="1:9" x14ac:dyDescent="0.25">
      <c r="A846" s="216"/>
      <c r="B846" s="217" t="s">
        <v>1621</v>
      </c>
      <c r="C846" s="363" t="s">
        <v>3405</v>
      </c>
      <c r="D846" s="214" t="s">
        <v>152</v>
      </c>
      <c r="E846" s="235">
        <v>15245</v>
      </c>
      <c r="F846" s="35">
        <v>41803</v>
      </c>
      <c r="G846" s="44">
        <v>15245</v>
      </c>
      <c r="H846" s="243">
        <f t="shared" si="14"/>
        <v>0</v>
      </c>
      <c r="I846" s="214"/>
    </row>
    <row r="847" spans="1:9" x14ac:dyDescent="0.25">
      <c r="A847" s="216"/>
      <c r="B847" s="217" t="s">
        <v>1623</v>
      </c>
      <c r="C847" s="363" t="s">
        <v>3405</v>
      </c>
      <c r="D847" s="214" t="s">
        <v>23</v>
      </c>
      <c r="E847" s="235">
        <v>1536</v>
      </c>
      <c r="F847" s="35">
        <v>41803</v>
      </c>
      <c r="G847" s="44">
        <v>1536</v>
      </c>
      <c r="H847" s="243">
        <f t="shared" si="14"/>
        <v>0</v>
      </c>
      <c r="I847" s="58"/>
    </row>
    <row r="848" spans="1:9" ht="15.75" x14ac:dyDescent="0.25">
      <c r="A848" s="216"/>
      <c r="B848" s="342" t="s">
        <v>1624</v>
      </c>
      <c r="C848" s="343" t="s">
        <v>3573</v>
      </c>
      <c r="D848" s="214" t="s">
        <v>2137</v>
      </c>
      <c r="E848" s="235">
        <v>8250</v>
      </c>
      <c r="F848" s="35">
        <v>41803</v>
      </c>
      <c r="G848" s="44">
        <v>8250</v>
      </c>
      <c r="H848" s="243">
        <f t="shared" si="14"/>
        <v>0</v>
      </c>
      <c r="I848" s="214"/>
    </row>
    <row r="849" spans="1:9" ht="15.75" x14ac:dyDescent="0.25">
      <c r="A849" s="216"/>
      <c r="B849" s="342" t="s">
        <v>1627</v>
      </c>
      <c r="C849" s="343" t="s">
        <v>3573</v>
      </c>
      <c r="D849" s="214" t="s">
        <v>36</v>
      </c>
      <c r="E849" s="235">
        <v>4076</v>
      </c>
      <c r="F849" s="35">
        <v>41803</v>
      </c>
      <c r="G849" s="44">
        <v>4076</v>
      </c>
      <c r="H849" s="243">
        <f t="shared" si="14"/>
        <v>0</v>
      </c>
      <c r="I849" s="214"/>
    </row>
    <row r="850" spans="1:9" ht="15.75" x14ac:dyDescent="0.25">
      <c r="A850" s="216"/>
      <c r="B850" s="342" t="s">
        <v>1628</v>
      </c>
      <c r="C850" s="343" t="s">
        <v>3573</v>
      </c>
      <c r="D850" s="214" t="s">
        <v>3062</v>
      </c>
      <c r="E850" s="235">
        <v>35303</v>
      </c>
      <c r="F850" s="47" t="s">
        <v>3574</v>
      </c>
      <c r="G850" s="44">
        <v>35303</v>
      </c>
      <c r="H850" s="243">
        <f t="shared" si="14"/>
        <v>0</v>
      </c>
      <c r="I850" s="214" t="s">
        <v>12</v>
      </c>
    </row>
    <row r="851" spans="1:9" ht="15.75" x14ac:dyDescent="0.25">
      <c r="A851" s="216"/>
      <c r="B851" s="342" t="s">
        <v>1629</v>
      </c>
      <c r="C851" s="343" t="s">
        <v>3573</v>
      </c>
      <c r="D851" s="214" t="s">
        <v>339</v>
      </c>
      <c r="E851" s="235">
        <v>1158</v>
      </c>
      <c r="F851" s="35">
        <v>41803</v>
      </c>
      <c r="G851" s="44">
        <v>1158</v>
      </c>
      <c r="H851" s="243">
        <f t="shared" si="14"/>
        <v>0</v>
      </c>
      <c r="I851" s="214"/>
    </row>
    <row r="852" spans="1:9" ht="15.75" x14ac:dyDescent="0.25">
      <c r="A852" s="216"/>
      <c r="B852" s="342" t="s">
        <v>1630</v>
      </c>
      <c r="C852" s="343" t="s">
        <v>3573</v>
      </c>
      <c r="D852" s="214" t="s">
        <v>260</v>
      </c>
      <c r="E852" s="235">
        <v>4172</v>
      </c>
      <c r="F852" s="35">
        <v>41803</v>
      </c>
      <c r="G852" s="44">
        <v>4172</v>
      </c>
      <c r="H852" s="243">
        <f t="shared" si="14"/>
        <v>0</v>
      </c>
      <c r="I852" s="214" t="s">
        <v>12</v>
      </c>
    </row>
    <row r="853" spans="1:9" ht="15.75" x14ac:dyDescent="0.25">
      <c r="A853" s="216"/>
      <c r="B853" s="342" t="s">
        <v>1632</v>
      </c>
      <c r="C853" s="343" t="s">
        <v>3573</v>
      </c>
      <c r="D853" s="214" t="s">
        <v>51</v>
      </c>
      <c r="E853" s="235">
        <v>2298.5</v>
      </c>
      <c r="F853" s="35">
        <v>41803</v>
      </c>
      <c r="G853" s="44">
        <v>2298.5</v>
      </c>
      <c r="H853" s="243">
        <f t="shared" si="14"/>
        <v>0</v>
      </c>
      <c r="I853" s="214" t="s">
        <v>12</v>
      </c>
    </row>
    <row r="854" spans="1:9" ht="15.75" x14ac:dyDescent="0.25">
      <c r="A854" s="216"/>
      <c r="B854" s="342" t="s">
        <v>1634</v>
      </c>
      <c r="C854" s="343" t="s">
        <v>3573</v>
      </c>
      <c r="D854" s="214" t="s">
        <v>16</v>
      </c>
      <c r="E854" s="235">
        <v>258714.3</v>
      </c>
      <c r="F854" s="55" t="s">
        <v>3575</v>
      </c>
      <c r="G854" s="44">
        <v>258714.3</v>
      </c>
      <c r="H854" s="243">
        <f t="shared" si="14"/>
        <v>0</v>
      </c>
      <c r="I854" s="214"/>
    </row>
    <row r="855" spans="1:9" ht="15.75" x14ac:dyDescent="0.25">
      <c r="A855" s="216"/>
      <c r="B855" s="342" t="s">
        <v>1635</v>
      </c>
      <c r="C855" s="343" t="s">
        <v>3573</v>
      </c>
      <c r="D855" s="214" t="s">
        <v>844</v>
      </c>
      <c r="E855" s="235">
        <v>1967</v>
      </c>
      <c r="F855" s="35">
        <v>41803</v>
      </c>
      <c r="G855" s="44">
        <v>1967</v>
      </c>
      <c r="H855" s="243">
        <f t="shared" si="14"/>
        <v>0</v>
      </c>
      <c r="I855" s="214" t="s">
        <v>12</v>
      </c>
    </row>
    <row r="856" spans="1:9" ht="15.75" x14ac:dyDescent="0.25">
      <c r="A856" s="216"/>
      <c r="B856" s="342" t="s">
        <v>1636</v>
      </c>
      <c r="C856" s="343" t="s">
        <v>3573</v>
      </c>
      <c r="D856" s="214" t="s">
        <v>14</v>
      </c>
      <c r="E856" s="235">
        <v>2946</v>
      </c>
      <c r="F856" s="35">
        <v>41803</v>
      </c>
      <c r="G856" s="44">
        <v>2946</v>
      </c>
      <c r="H856" s="243">
        <f t="shared" si="14"/>
        <v>0</v>
      </c>
      <c r="I856" s="214"/>
    </row>
    <row r="857" spans="1:9" ht="15.75" x14ac:dyDescent="0.25">
      <c r="A857" s="216"/>
      <c r="B857" s="342" t="s">
        <v>1637</v>
      </c>
      <c r="C857" s="343" t="s">
        <v>3573</v>
      </c>
      <c r="D857" s="214" t="s">
        <v>576</v>
      </c>
      <c r="E857" s="235">
        <v>1478</v>
      </c>
      <c r="F857" s="35">
        <v>41803</v>
      </c>
      <c r="G857" s="44">
        <v>1478</v>
      </c>
      <c r="H857" s="243">
        <f t="shared" si="14"/>
        <v>0</v>
      </c>
      <c r="I857" s="214" t="s">
        <v>991</v>
      </c>
    </row>
    <row r="858" spans="1:9" ht="15.75" x14ac:dyDescent="0.25">
      <c r="A858" s="216"/>
      <c r="B858" s="342" t="s">
        <v>1639</v>
      </c>
      <c r="C858" s="343" t="s">
        <v>3573</v>
      </c>
      <c r="D858" s="214" t="s">
        <v>119</v>
      </c>
      <c r="E858" s="235">
        <v>6287</v>
      </c>
      <c r="F858" s="35">
        <v>41803</v>
      </c>
      <c r="G858" s="44">
        <v>6287</v>
      </c>
      <c r="H858" s="243">
        <f t="shared" si="14"/>
        <v>0</v>
      </c>
      <c r="I858" s="214" t="s">
        <v>12</v>
      </c>
    </row>
    <row r="859" spans="1:9" ht="15.75" x14ac:dyDescent="0.25">
      <c r="A859" s="216"/>
      <c r="B859" s="342" t="s">
        <v>1641</v>
      </c>
      <c r="C859" s="343" t="s">
        <v>3573</v>
      </c>
      <c r="D859" s="214" t="s">
        <v>3566</v>
      </c>
      <c r="E859" s="235">
        <v>8186</v>
      </c>
      <c r="F859" s="38" t="s">
        <v>3576</v>
      </c>
      <c r="G859" s="44">
        <v>8186</v>
      </c>
      <c r="H859" s="243">
        <f t="shared" si="14"/>
        <v>0</v>
      </c>
      <c r="I859" s="214" t="s">
        <v>12</v>
      </c>
    </row>
    <row r="860" spans="1:9" ht="15.75" x14ac:dyDescent="0.25">
      <c r="A860" s="216"/>
      <c r="B860" s="342" t="s">
        <v>1642</v>
      </c>
      <c r="C860" s="343" t="s">
        <v>3573</v>
      </c>
      <c r="D860" s="214" t="s">
        <v>70</v>
      </c>
      <c r="E860" s="235">
        <v>15000</v>
      </c>
      <c r="F860" s="47" t="s">
        <v>3577</v>
      </c>
      <c r="G860" s="44">
        <v>15000</v>
      </c>
      <c r="H860" s="243">
        <f t="shared" si="14"/>
        <v>0</v>
      </c>
      <c r="I860" s="214"/>
    </row>
    <row r="861" spans="1:9" ht="15.75" x14ac:dyDescent="0.25">
      <c r="A861" s="216"/>
      <c r="B861" s="342" t="s">
        <v>1643</v>
      </c>
      <c r="C861" s="343" t="s">
        <v>3573</v>
      </c>
      <c r="D861" s="214" t="s">
        <v>180</v>
      </c>
      <c r="E861" s="235">
        <v>33782</v>
      </c>
      <c r="F861" s="47" t="s">
        <v>3578</v>
      </c>
      <c r="G861" s="44">
        <v>33782</v>
      </c>
      <c r="H861" s="243">
        <f t="shared" si="14"/>
        <v>0</v>
      </c>
      <c r="I861" s="214" t="s">
        <v>217</v>
      </c>
    </row>
    <row r="862" spans="1:9" ht="15.75" x14ac:dyDescent="0.25">
      <c r="A862" s="216"/>
      <c r="B862" s="342" t="s">
        <v>1644</v>
      </c>
      <c r="C862" s="343" t="s">
        <v>3573</v>
      </c>
      <c r="D862" s="214" t="s">
        <v>29</v>
      </c>
      <c r="E862" s="235">
        <v>3832</v>
      </c>
      <c r="F862" s="35">
        <v>41804</v>
      </c>
      <c r="G862" s="44">
        <v>3832</v>
      </c>
      <c r="H862" s="243">
        <f t="shared" si="14"/>
        <v>0</v>
      </c>
      <c r="I862" s="214" t="s">
        <v>30</v>
      </c>
    </row>
    <row r="863" spans="1:9" ht="15.75" x14ac:dyDescent="0.25">
      <c r="A863" s="216"/>
      <c r="B863" s="342" t="s">
        <v>1645</v>
      </c>
      <c r="C863" s="343" t="s">
        <v>3573</v>
      </c>
      <c r="D863" s="214" t="s">
        <v>64</v>
      </c>
      <c r="E863" s="235">
        <v>19757.400000000001</v>
      </c>
      <c r="F863" s="35">
        <v>41803</v>
      </c>
      <c r="G863" s="44">
        <v>19757</v>
      </c>
      <c r="H863" s="243">
        <f t="shared" si="14"/>
        <v>0.40000000000145519</v>
      </c>
      <c r="I863" s="214" t="s">
        <v>217</v>
      </c>
    </row>
    <row r="864" spans="1:9" ht="15.75" x14ac:dyDescent="0.25">
      <c r="A864" s="211"/>
      <c r="B864" s="342" t="s">
        <v>1646</v>
      </c>
      <c r="C864" s="343" t="s">
        <v>3573</v>
      </c>
      <c r="D864" s="214" t="s">
        <v>55</v>
      </c>
      <c r="E864" s="235">
        <v>8060.5</v>
      </c>
      <c r="F864" s="35">
        <v>41803</v>
      </c>
      <c r="G864" s="44">
        <v>8060.5</v>
      </c>
      <c r="H864" s="243">
        <f t="shared" si="14"/>
        <v>0</v>
      </c>
      <c r="I864" s="214"/>
    </row>
    <row r="865" spans="1:9" ht="15.75" x14ac:dyDescent="0.25">
      <c r="A865" s="216"/>
      <c r="B865" s="342" t="s">
        <v>1647</v>
      </c>
      <c r="C865" s="343" t="s">
        <v>3573</v>
      </c>
      <c r="D865" s="214" t="s">
        <v>269</v>
      </c>
      <c r="E865" s="235">
        <v>5592</v>
      </c>
      <c r="F865" s="35">
        <v>41803</v>
      </c>
      <c r="G865" s="44">
        <v>5592</v>
      </c>
      <c r="H865" s="243">
        <f t="shared" si="14"/>
        <v>0</v>
      </c>
      <c r="I865" s="214"/>
    </row>
    <row r="866" spans="1:9" ht="15.75" x14ac:dyDescent="0.25">
      <c r="A866" s="216"/>
      <c r="B866" s="342" t="s">
        <v>1648</v>
      </c>
      <c r="C866" s="343" t="s">
        <v>3573</v>
      </c>
      <c r="D866" s="214" t="s">
        <v>3579</v>
      </c>
      <c r="E866" s="235">
        <v>823.5</v>
      </c>
      <c r="F866" s="35">
        <v>41804</v>
      </c>
      <c r="G866" s="44">
        <v>823.5</v>
      </c>
      <c r="H866" s="243">
        <f t="shared" si="14"/>
        <v>0</v>
      </c>
      <c r="I866" s="214" t="s">
        <v>30</v>
      </c>
    </row>
    <row r="867" spans="1:9" ht="15.75" x14ac:dyDescent="0.25">
      <c r="A867" s="216"/>
      <c r="B867" s="342" t="s">
        <v>1649</v>
      </c>
      <c r="C867" s="343" t="s">
        <v>3573</v>
      </c>
      <c r="D867" s="214" t="s">
        <v>58</v>
      </c>
      <c r="E867" s="235">
        <v>335</v>
      </c>
      <c r="F867" s="35">
        <v>41804</v>
      </c>
      <c r="G867" s="44">
        <v>335</v>
      </c>
      <c r="H867" s="243">
        <f t="shared" si="14"/>
        <v>0</v>
      </c>
      <c r="I867" s="214" t="s">
        <v>30</v>
      </c>
    </row>
    <row r="868" spans="1:9" ht="15.75" x14ac:dyDescent="0.25">
      <c r="A868" s="216"/>
      <c r="B868" s="342" t="s">
        <v>1650</v>
      </c>
      <c r="C868" s="343" t="s">
        <v>3573</v>
      </c>
      <c r="D868" s="214" t="s">
        <v>338</v>
      </c>
      <c r="E868" s="235">
        <v>487</v>
      </c>
      <c r="F868" s="35">
        <v>41804</v>
      </c>
      <c r="G868" s="44">
        <v>487</v>
      </c>
      <c r="H868" s="243">
        <f t="shared" si="14"/>
        <v>0</v>
      </c>
      <c r="I868" s="214" t="s">
        <v>30</v>
      </c>
    </row>
    <row r="869" spans="1:9" ht="15.75" x14ac:dyDescent="0.25">
      <c r="A869" s="216"/>
      <c r="B869" s="342" t="s">
        <v>1651</v>
      </c>
      <c r="C869" s="343" t="s">
        <v>3573</v>
      </c>
      <c r="D869" s="214" t="s">
        <v>47</v>
      </c>
      <c r="E869" s="235">
        <v>3449</v>
      </c>
      <c r="F869" s="35">
        <v>41804</v>
      </c>
      <c r="G869" s="44">
        <v>3449</v>
      </c>
      <c r="H869" s="243">
        <f t="shared" si="14"/>
        <v>0</v>
      </c>
      <c r="I869" s="214" t="s">
        <v>30</v>
      </c>
    </row>
    <row r="870" spans="1:9" ht="15.75" x14ac:dyDescent="0.25">
      <c r="A870" s="216"/>
      <c r="B870" s="342" t="s">
        <v>1652</v>
      </c>
      <c r="C870" s="343" t="s">
        <v>3573</v>
      </c>
      <c r="D870" s="214" t="s">
        <v>3580</v>
      </c>
      <c r="E870" s="235">
        <v>2153</v>
      </c>
      <c r="F870" s="270" t="s">
        <v>3763</v>
      </c>
      <c r="G870" s="44">
        <v>2153</v>
      </c>
      <c r="H870" s="243">
        <f t="shared" si="14"/>
        <v>0</v>
      </c>
      <c r="I870" s="214"/>
    </row>
    <row r="871" spans="1:9" ht="15.75" x14ac:dyDescent="0.25">
      <c r="A871" s="216"/>
      <c r="B871" s="342" t="s">
        <v>1654</v>
      </c>
      <c r="C871" s="343" t="s">
        <v>3573</v>
      </c>
      <c r="D871" s="214" t="s">
        <v>1782</v>
      </c>
      <c r="E871" s="235">
        <v>921</v>
      </c>
      <c r="F871" s="35">
        <v>41804</v>
      </c>
      <c r="G871" s="44">
        <v>921</v>
      </c>
      <c r="H871" s="243">
        <f t="shared" si="14"/>
        <v>0</v>
      </c>
      <c r="I871" s="214" t="s">
        <v>30</v>
      </c>
    </row>
    <row r="872" spans="1:9" ht="15.75" x14ac:dyDescent="0.25">
      <c r="A872" s="216"/>
      <c r="B872" s="342" t="s">
        <v>1655</v>
      </c>
      <c r="C872" s="343" t="s">
        <v>3573</v>
      </c>
      <c r="D872" s="214" t="s">
        <v>2413</v>
      </c>
      <c r="E872" s="235">
        <v>2802.5</v>
      </c>
      <c r="F872" s="35">
        <v>41804</v>
      </c>
      <c r="G872" s="44">
        <v>2802.5</v>
      </c>
      <c r="H872" s="243">
        <f t="shared" si="14"/>
        <v>0</v>
      </c>
      <c r="I872" s="214" t="s">
        <v>30</v>
      </c>
    </row>
    <row r="873" spans="1:9" ht="15.75" x14ac:dyDescent="0.25">
      <c r="A873" s="216"/>
      <c r="B873" s="342" t="s">
        <v>1656</v>
      </c>
      <c r="C873" s="343" t="s">
        <v>3573</v>
      </c>
      <c r="D873" s="214" t="s">
        <v>74</v>
      </c>
      <c r="E873" s="235">
        <v>1457.5</v>
      </c>
      <c r="F873" s="35">
        <v>41803</v>
      </c>
      <c r="G873" s="44">
        <v>1457.5</v>
      </c>
      <c r="H873" s="243">
        <f t="shared" si="14"/>
        <v>0</v>
      </c>
      <c r="I873" s="214"/>
    </row>
    <row r="874" spans="1:9" ht="15.75" x14ac:dyDescent="0.25">
      <c r="A874" s="216"/>
      <c r="B874" s="342" t="s">
        <v>1657</v>
      </c>
      <c r="C874" s="343" t="s">
        <v>3573</v>
      </c>
      <c r="D874" s="214" t="s">
        <v>21</v>
      </c>
      <c r="E874" s="235">
        <v>689</v>
      </c>
      <c r="F874" s="35">
        <v>41803</v>
      </c>
      <c r="G874" s="44">
        <v>689</v>
      </c>
      <c r="H874" s="243">
        <f t="shared" si="14"/>
        <v>0</v>
      </c>
      <c r="I874" s="214"/>
    </row>
    <row r="875" spans="1:9" ht="15.75" x14ac:dyDescent="0.25">
      <c r="A875" s="216"/>
      <c r="B875" s="342" t="s">
        <v>1660</v>
      </c>
      <c r="C875" s="343" t="s">
        <v>3573</v>
      </c>
      <c r="D875" s="214" t="s">
        <v>148</v>
      </c>
      <c r="E875" s="235">
        <v>540</v>
      </c>
      <c r="F875" s="35">
        <v>41804</v>
      </c>
      <c r="G875" s="44">
        <v>540</v>
      </c>
      <c r="H875" s="243">
        <f t="shared" si="14"/>
        <v>0</v>
      </c>
      <c r="I875" s="214" t="s">
        <v>30</v>
      </c>
    </row>
    <row r="876" spans="1:9" ht="15.75" x14ac:dyDescent="0.25">
      <c r="A876" s="216"/>
      <c r="B876" s="342" t="s">
        <v>1661</v>
      </c>
      <c r="C876" s="343" t="s">
        <v>3573</v>
      </c>
      <c r="D876" s="214" t="s">
        <v>11</v>
      </c>
      <c r="E876" s="235">
        <v>61086</v>
      </c>
      <c r="F876" s="38">
        <v>41843</v>
      </c>
      <c r="G876" s="245">
        <v>61086</v>
      </c>
      <c r="H876" s="243">
        <f t="shared" si="14"/>
        <v>0</v>
      </c>
      <c r="I876" s="214" t="s">
        <v>65</v>
      </c>
    </row>
    <row r="877" spans="1:9" ht="15.75" x14ac:dyDescent="0.25">
      <c r="A877" s="216"/>
      <c r="B877" s="342" t="s">
        <v>1662</v>
      </c>
      <c r="C877" s="343" t="s">
        <v>3573</v>
      </c>
      <c r="D877" s="214" t="s">
        <v>186</v>
      </c>
      <c r="E877" s="235">
        <v>4734</v>
      </c>
      <c r="F877" s="35">
        <v>41803</v>
      </c>
      <c r="G877" s="44">
        <v>4734</v>
      </c>
      <c r="H877" s="243">
        <f t="shared" si="14"/>
        <v>0</v>
      </c>
      <c r="I877" s="214" t="s">
        <v>21</v>
      </c>
    </row>
    <row r="878" spans="1:9" ht="15.75" x14ac:dyDescent="0.25">
      <c r="A878" s="216"/>
      <c r="B878" s="342" t="s">
        <v>1663</v>
      </c>
      <c r="C878" s="343" t="s">
        <v>3573</v>
      </c>
      <c r="D878" s="214" t="s">
        <v>1033</v>
      </c>
      <c r="E878" s="235">
        <v>13889.7</v>
      </c>
      <c r="F878" s="35">
        <v>41803</v>
      </c>
      <c r="G878" s="44">
        <v>13889.7</v>
      </c>
      <c r="H878" s="243">
        <f t="shared" si="14"/>
        <v>0</v>
      </c>
      <c r="I878" s="214"/>
    </row>
    <row r="879" spans="1:9" ht="15.75" x14ac:dyDescent="0.25">
      <c r="A879" s="216"/>
      <c r="B879" s="342" t="s">
        <v>1664</v>
      </c>
      <c r="C879" s="343" t="s">
        <v>3573</v>
      </c>
      <c r="D879" s="214" t="s">
        <v>188</v>
      </c>
      <c r="E879" s="235">
        <v>10069</v>
      </c>
      <c r="F879" s="35">
        <v>41806</v>
      </c>
      <c r="G879" s="44">
        <v>10069</v>
      </c>
      <c r="H879" s="243">
        <f t="shared" si="14"/>
        <v>0</v>
      </c>
      <c r="I879" s="214" t="s">
        <v>21</v>
      </c>
    </row>
    <row r="880" spans="1:9" ht="15.75" x14ac:dyDescent="0.25">
      <c r="A880" s="216"/>
      <c r="B880" s="342" t="s">
        <v>1665</v>
      </c>
      <c r="C880" s="343" t="s">
        <v>3573</v>
      </c>
      <c r="D880" s="214" t="s">
        <v>35</v>
      </c>
      <c r="E880" s="235">
        <v>1315</v>
      </c>
      <c r="F880" s="35">
        <v>41804</v>
      </c>
      <c r="G880" s="44">
        <v>1315</v>
      </c>
      <c r="H880" s="243">
        <f t="shared" si="14"/>
        <v>0</v>
      </c>
      <c r="I880" s="214" t="s">
        <v>30</v>
      </c>
    </row>
    <row r="881" spans="1:9" ht="15.75" x14ac:dyDescent="0.25">
      <c r="A881" s="216"/>
      <c r="B881" s="342" t="s">
        <v>1666</v>
      </c>
      <c r="C881" s="343" t="s">
        <v>3573</v>
      </c>
      <c r="D881" s="214" t="s">
        <v>188</v>
      </c>
      <c r="E881" s="235">
        <v>5960</v>
      </c>
      <c r="F881" s="35">
        <v>41804</v>
      </c>
      <c r="G881" s="44">
        <v>5960</v>
      </c>
      <c r="H881" s="243">
        <f t="shared" si="14"/>
        <v>0</v>
      </c>
      <c r="I881" s="214" t="s">
        <v>21</v>
      </c>
    </row>
    <row r="882" spans="1:9" ht="15.75" x14ac:dyDescent="0.25">
      <c r="A882" s="216"/>
      <c r="B882" s="342" t="s">
        <v>1667</v>
      </c>
      <c r="C882" s="343" t="s">
        <v>3573</v>
      </c>
      <c r="D882" s="214" t="s">
        <v>287</v>
      </c>
      <c r="E882" s="235">
        <v>2850</v>
      </c>
      <c r="F882" s="35">
        <v>41804</v>
      </c>
      <c r="G882" s="44">
        <v>2850</v>
      </c>
      <c r="H882" s="243">
        <f t="shared" si="14"/>
        <v>0</v>
      </c>
      <c r="I882" s="214" t="s">
        <v>30</v>
      </c>
    </row>
    <row r="883" spans="1:9" ht="15.75" x14ac:dyDescent="0.25">
      <c r="A883" s="216"/>
      <c r="B883" s="342" t="s">
        <v>1668</v>
      </c>
      <c r="C883" s="343" t="s">
        <v>3573</v>
      </c>
      <c r="D883" s="214" t="s">
        <v>130</v>
      </c>
      <c r="E883" s="235">
        <v>6477.5</v>
      </c>
      <c r="F883" s="35">
        <v>41803</v>
      </c>
      <c r="G883" s="44">
        <v>6477.5</v>
      </c>
      <c r="H883" s="243">
        <f t="shared" si="14"/>
        <v>0</v>
      </c>
      <c r="I883" s="214"/>
    </row>
    <row r="884" spans="1:9" ht="15.75" x14ac:dyDescent="0.25">
      <c r="A884" s="216"/>
      <c r="B884" s="342" t="s">
        <v>1669</v>
      </c>
      <c r="C884" s="343" t="s">
        <v>3573</v>
      </c>
      <c r="D884" s="214" t="s">
        <v>237</v>
      </c>
      <c r="E884" s="235">
        <v>11432.5</v>
      </c>
      <c r="F884" s="35">
        <v>41803</v>
      </c>
      <c r="G884" s="44">
        <v>11432.5</v>
      </c>
      <c r="H884" s="243">
        <f t="shared" si="14"/>
        <v>0</v>
      </c>
      <c r="I884" s="214" t="s">
        <v>21</v>
      </c>
    </row>
    <row r="885" spans="1:9" ht="15.75" x14ac:dyDescent="0.25">
      <c r="A885" s="216"/>
      <c r="B885" s="342" t="s">
        <v>1670</v>
      </c>
      <c r="C885" s="343" t="s">
        <v>3573</v>
      </c>
      <c r="D885" s="214" t="s">
        <v>2413</v>
      </c>
      <c r="E885" s="235">
        <v>10330</v>
      </c>
      <c r="F885" s="35">
        <v>41803</v>
      </c>
      <c r="G885" s="44">
        <v>10330</v>
      </c>
      <c r="H885" s="243">
        <f t="shared" si="14"/>
        <v>0</v>
      </c>
      <c r="I885" s="214" t="s">
        <v>217</v>
      </c>
    </row>
    <row r="886" spans="1:9" ht="15.75" x14ac:dyDescent="0.25">
      <c r="A886" s="216"/>
      <c r="B886" s="342" t="s">
        <v>1671</v>
      </c>
      <c r="C886" s="343" t="s">
        <v>3573</v>
      </c>
      <c r="D886" s="214" t="s">
        <v>152</v>
      </c>
      <c r="E886" s="235">
        <v>7370</v>
      </c>
      <c r="F886" s="35">
        <v>41803</v>
      </c>
      <c r="G886" s="44">
        <v>7370</v>
      </c>
      <c r="H886" s="243">
        <f t="shared" si="14"/>
        <v>0</v>
      </c>
      <c r="I886" s="214"/>
    </row>
    <row r="887" spans="1:9" ht="15.75" x14ac:dyDescent="0.25">
      <c r="A887" s="216"/>
      <c r="B887" s="342" t="s">
        <v>1672</v>
      </c>
      <c r="C887" s="343" t="s">
        <v>3573</v>
      </c>
      <c r="D887" s="214" t="s">
        <v>28</v>
      </c>
      <c r="E887" s="235">
        <v>3230</v>
      </c>
      <c r="F887" s="35">
        <v>41803</v>
      </c>
      <c r="G887" s="44">
        <v>3230</v>
      </c>
      <c r="H887" s="243">
        <f t="shared" si="14"/>
        <v>0</v>
      </c>
      <c r="I887" s="214"/>
    </row>
    <row r="888" spans="1:9" ht="15.75" x14ac:dyDescent="0.25">
      <c r="A888" s="216"/>
      <c r="B888" s="342" t="s">
        <v>1674</v>
      </c>
      <c r="C888" s="343" t="s">
        <v>3573</v>
      </c>
      <c r="D888" s="214" t="s">
        <v>32</v>
      </c>
      <c r="E888" s="235">
        <v>5052</v>
      </c>
      <c r="F888" s="35">
        <v>41804</v>
      </c>
      <c r="G888" s="44">
        <v>5052</v>
      </c>
      <c r="H888" s="243">
        <f t="shared" si="14"/>
        <v>0</v>
      </c>
      <c r="I888" s="214" t="s">
        <v>30</v>
      </c>
    </row>
    <row r="889" spans="1:9" ht="15.75" x14ac:dyDescent="0.25">
      <c r="A889" s="216"/>
      <c r="B889" s="342" t="s">
        <v>1676</v>
      </c>
      <c r="C889" s="343" t="s">
        <v>3573</v>
      </c>
      <c r="D889" s="214" t="s">
        <v>57</v>
      </c>
      <c r="E889" s="235">
        <v>1175</v>
      </c>
      <c r="F889" s="55" t="s">
        <v>3581</v>
      </c>
      <c r="G889" s="44">
        <v>1175</v>
      </c>
      <c r="H889" s="243">
        <f t="shared" si="14"/>
        <v>0</v>
      </c>
      <c r="I889" s="214" t="s">
        <v>30</v>
      </c>
    </row>
    <row r="890" spans="1:9" ht="15.75" x14ac:dyDescent="0.25">
      <c r="A890" s="216"/>
      <c r="B890" s="342" t="s">
        <v>1677</v>
      </c>
      <c r="C890" s="343" t="s">
        <v>3573</v>
      </c>
      <c r="D890" s="214" t="s">
        <v>34</v>
      </c>
      <c r="E890" s="235">
        <v>2085</v>
      </c>
      <c r="F890" s="35">
        <v>41804</v>
      </c>
      <c r="G890" s="44">
        <v>2085</v>
      </c>
      <c r="H890" s="243">
        <f t="shared" si="14"/>
        <v>0</v>
      </c>
      <c r="I890" s="214" t="s">
        <v>30</v>
      </c>
    </row>
    <row r="891" spans="1:9" ht="15.75" x14ac:dyDescent="0.25">
      <c r="A891" s="216"/>
      <c r="B891" s="342" t="s">
        <v>1678</v>
      </c>
      <c r="C891" s="343" t="s">
        <v>3573</v>
      </c>
      <c r="D891" s="214" t="s">
        <v>2727</v>
      </c>
      <c r="E891" s="235">
        <v>4047</v>
      </c>
      <c r="F891" s="35">
        <v>41804</v>
      </c>
      <c r="G891" s="44">
        <v>4047</v>
      </c>
      <c r="H891" s="243">
        <f t="shared" si="14"/>
        <v>0</v>
      </c>
      <c r="I891" s="214" t="s">
        <v>30</v>
      </c>
    </row>
    <row r="892" spans="1:9" ht="15.75" x14ac:dyDescent="0.25">
      <c r="A892" s="216"/>
      <c r="B892" s="342" t="s">
        <v>1679</v>
      </c>
      <c r="C892" s="343" t="s">
        <v>3573</v>
      </c>
      <c r="D892" s="214" t="s">
        <v>62</v>
      </c>
      <c r="E892" s="235">
        <v>15631</v>
      </c>
      <c r="F892" s="39" t="s">
        <v>3757</v>
      </c>
      <c r="G892" s="44">
        <v>15631</v>
      </c>
      <c r="H892" s="243">
        <f t="shared" si="14"/>
        <v>0</v>
      </c>
      <c r="I892" s="214" t="s">
        <v>65</v>
      </c>
    </row>
    <row r="893" spans="1:9" ht="15.75" x14ac:dyDescent="0.25">
      <c r="A893" s="216"/>
      <c r="B893" s="342" t="s">
        <v>1680</v>
      </c>
      <c r="C893" s="343" t="s">
        <v>3573</v>
      </c>
      <c r="D893" s="214" t="s">
        <v>54</v>
      </c>
      <c r="E893" s="235">
        <v>5231</v>
      </c>
      <c r="F893" s="35">
        <v>41804</v>
      </c>
      <c r="G893" s="44">
        <v>5231</v>
      </c>
      <c r="H893" s="243">
        <f t="shared" si="14"/>
        <v>0</v>
      </c>
      <c r="I893" s="214" t="s">
        <v>30</v>
      </c>
    </row>
    <row r="894" spans="1:9" ht="15.75" x14ac:dyDescent="0.25">
      <c r="A894" s="216"/>
      <c r="B894" s="342" t="s">
        <v>1681</v>
      </c>
      <c r="C894" s="343" t="s">
        <v>3573</v>
      </c>
      <c r="D894" s="214" t="s">
        <v>8</v>
      </c>
      <c r="E894" s="235">
        <v>722.5</v>
      </c>
      <c r="F894" s="35">
        <v>41803</v>
      </c>
      <c r="G894" s="44">
        <v>722.5</v>
      </c>
      <c r="H894" s="243">
        <f t="shared" si="14"/>
        <v>0</v>
      </c>
      <c r="I894" s="214"/>
    </row>
    <row r="895" spans="1:9" ht="15.75" x14ac:dyDescent="0.25">
      <c r="A895" s="216"/>
      <c r="B895" s="342" t="s">
        <v>1683</v>
      </c>
      <c r="C895" s="343" t="s">
        <v>3573</v>
      </c>
      <c r="D895" s="214" t="s">
        <v>68</v>
      </c>
      <c r="E895" s="235">
        <v>3393</v>
      </c>
      <c r="F895" s="35">
        <v>41803</v>
      </c>
      <c r="G895" s="44">
        <v>3393</v>
      </c>
      <c r="H895" s="243">
        <f t="shared" si="14"/>
        <v>0</v>
      </c>
      <c r="I895" s="214" t="s">
        <v>65</v>
      </c>
    </row>
    <row r="896" spans="1:9" ht="15.75" x14ac:dyDescent="0.25">
      <c r="A896" s="216"/>
      <c r="B896" s="342" t="s">
        <v>1684</v>
      </c>
      <c r="C896" s="343" t="s">
        <v>3573</v>
      </c>
      <c r="D896" s="214" t="s">
        <v>8</v>
      </c>
      <c r="E896" s="235">
        <v>821</v>
      </c>
      <c r="F896" s="35">
        <v>41803</v>
      </c>
      <c r="G896" s="44">
        <v>821</v>
      </c>
      <c r="H896" s="243">
        <f t="shared" si="14"/>
        <v>0</v>
      </c>
      <c r="I896" s="214"/>
    </row>
    <row r="897" spans="1:9" ht="15.75" x14ac:dyDescent="0.25">
      <c r="A897" s="216"/>
      <c r="B897" s="342" t="s">
        <v>1685</v>
      </c>
      <c r="C897" s="343" t="s">
        <v>3573</v>
      </c>
      <c r="D897" s="214" t="s">
        <v>22</v>
      </c>
      <c r="E897" s="235">
        <v>3874</v>
      </c>
      <c r="F897" s="35">
        <v>41803</v>
      </c>
      <c r="G897" s="44">
        <v>3874</v>
      </c>
      <c r="H897" s="243">
        <f t="shared" si="14"/>
        <v>0</v>
      </c>
      <c r="I897" s="214"/>
    </row>
    <row r="898" spans="1:9" ht="15.75" x14ac:dyDescent="0.25">
      <c r="A898" s="216"/>
      <c r="B898" s="342" t="s">
        <v>1686</v>
      </c>
      <c r="C898" s="343" t="s">
        <v>3573</v>
      </c>
      <c r="D898" s="214" t="s">
        <v>51</v>
      </c>
      <c r="E898" s="235">
        <v>527.5</v>
      </c>
      <c r="F898" s="35">
        <v>41803</v>
      </c>
      <c r="G898" s="44">
        <v>527.5</v>
      </c>
      <c r="H898" s="243">
        <f t="shared" si="14"/>
        <v>0</v>
      </c>
      <c r="I898" s="214"/>
    </row>
    <row r="899" spans="1:9" ht="15.75" x14ac:dyDescent="0.25">
      <c r="A899" s="216"/>
      <c r="B899" s="342" t="s">
        <v>1687</v>
      </c>
      <c r="C899" s="343" t="s">
        <v>3573</v>
      </c>
      <c r="D899" s="214" t="s">
        <v>8</v>
      </c>
      <c r="E899" s="235">
        <v>170</v>
      </c>
      <c r="F899" s="35">
        <v>41803</v>
      </c>
      <c r="G899" s="44">
        <v>170</v>
      </c>
      <c r="H899" s="243">
        <f t="shared" si="14"/>
        <v>0</v>
      </c>
      <c r="I899" s="214"/>
    </row>
    <row r="900" spans="1:9" ht="15.75" x14ac:dyDescent="0.25">
      <c r="A900" s="216"/>
      <c r="B900" s="342" t="s">
        <v>1688</v>
      </c>
      <c r="C900" s="343" t="s">
        <v>3573</v>
      </c>
      <c r="D900" s="214" t="s">
        <v>8</v>
      </c>
      <c r="E900" s="235">
        <v>1296.5</v>
      </c>
      <c r="F900" s="35">
        <v>41803</v>
      </c>
      <c r="G900" s="44">
        <v>1296.5</v>
      </c>
      <c r="H900" s="243">
        <f t="shared" si="14"/>
        <v>0</v>
      </c>
      <c r="I900" s="214"/>
    </row>
    <row r="901" spans="1:9" ht="15.75" x14ac:dyDescent="0.25">
      <c r="A901" s="216"/>
      <c r="B901" s="342" t="s">
        <v>1689</v>
      </c>
      <c r="C901" s="343" t="s">
        <v>3573</v>
      </c>
      <c r="D901" s="214" t="s">
        <v>1611</v>
      </c>
      <c r="E901" s="235">
        <v>3644.6</v>
      </c>
      <c r="F901" s="35">
        <v>41803</v>
      </c>
      <c r="G901" s="44">
        <v>3644.6</v>
      </c>
      <c r="H901" s="243">
        <f t="shared" si="14"/>
        <v>0</v>
      </c>
      <c r="I901" s="214"/>
    </row>
    <row r="902" spans="1:9" ht="15.75" x14ac:dyDescent="0.25">
      <c r="A902" s="216"/>
      <c r="B902" s="342" t="s">
        <v>1690</v>
      </c>
      <c r="C902" s="343" t="s">
        <v>3573</v>
      </c>
      <c r="D902" s="214" t="s">
        <v>136</v>
      </c>
      <c r="E902" s="235">
        <v>2605</v>
      </c>
      <c r="F902" s="35">
        <v>41803</v>
      </c>
      <c r="G902" s="44">
        <v>2605</v>
      </c>
      <c r="H902" s="243">
        <f t="shared" si="14"/>
        <v>0</v>
      </c>
      <c r="I902" s="214"/>
    </row>
    <row r="903" spans="1:9" ht="15.75" x14ac:dyDescent="0.25">
      <c r="A903" s="216"/>
      <c r="B903" s="342" t="s">
        <v>1691</v>
      </c>
      <c r="C903" s="343" t="s">
        <v>3573</v>
      </c>
      <c r="D903" s="214" t="s">
        <v>16</v>
      </c>
      <c r="E903" s="235">
        <v>139098</v>
      </c>
      <c r="F903" s="35">
        <v>41816</v>
      </c>
      <c r="G903" s="44">
        <v>139098</v>
      </c>
      <c r="H903" s="243">
        <f t="shared" ref="H903:H966" si="15">E903-G903</f>
        <v>0</v>
      </c>
      <c r="I903" s="214"/>
    </row>
    <row r="904" spans="1:9" ht="15.75" x14ac:dyDescent="0.25">
      <c r="A904" s="216"/>
      <c r="B904" s="342" t="s">
        <v>1692</v>
      </c>
      <c r="C904" s="343" t="s">
        <v>3573</v>
      </c>
      <c r="D904" s="214" t="s">
        <v>20</v>
      </c>
      <c r="E904" s="235">
        <v>6867</v>
      </c>
      <c r="F904" s="35">
        <v>41804</v>
      </c>
      <c r="G904" s="56">
        <v>6867</v>
      </c>
      <c r="H904" s="243">
        <f t="shared" si="15"/>
        <v>0</v>
      </c>
      <c r="I904" s="214" t="s">
        <v>21</v>
      </c>
    </row>
    <row r="905" spans="1:9" ht="15.75" x14ac:dyDescent="0.25">
      <c r="A905" s="216"/>
      <c r="B905" s="342" t="s">
        <v>1693</v>
      </c>
      <c r="C905" s="343" t="s">
        <v>3573</v>
      </c>
      <c r="D905" s="214" t="s">
        <v>78</v>
      </c>
      <c r="E905" s="235">
        <v>3416</v>
      </c>
      <c r="F905" s="35">
        <v>41804</v>
      </c>
      <c r="G905" s="56">
        <v>3416</v>
      </c>
      <c r="H905" s="243">
        <f t="shared" si="15"/>
        <v>0</v>
      </c>
      <c r="I905" s="214" t="s">
        <v>21</v>
      </c>
    </row>
    <row r="906" spans="1:9" ht="15.75" x14ac:dyDescent="0.25">
      <c r="A906" s="216"/>
      <c r="B906" s="342" t="s">
        <v>1694</v>
      </c>
      <c r="C906" s="343" t="s">
        <v>3573</v>
      </c>
      <c r="D906" s="214" t="s">
        <v>80</v>
      </c>
      <c r="E906" s="235">
        <v>2420.5</v>
      </c>
      <c r="F906" s="35">
        <v>41804</v>
      </c>
      <c r="G906" s="56">
        <v>2420.5</v>
      </c>
      <c r="H906" s="243">
        <f t="shared" si="15"/>
        <v>0</v>
      </c>
      <c r="I906" s="214" t="s">
        <v>21</v>
      </c>
    </row>
    <row r="907" spans="1:9" ht="15.75" x14ac:dyDescent="0.25">
      <c r="A907" s="216"/>
      <c r="B907" s="342" t="s">
        <v>1695</v>
      </c>
      <c r="C907" s="343" t="s">
        <v>3573</v>
      </c>
      <c r="D907" s="214" t="s">
        <v>233</v>
      </c>
      <c r="E907" s="235">
        <v>1406.5</v>
      </c>
      <c r="F907" s="35">
        <v>41804</v>
      </c>
      <c r="G907" s="56">
        <v>1406.5</v>
      </c>
      <c r="H907" s="243">
        <f t="shared" si="15"/>
        <v>0</v>
      </c>
      <c r="I907" s="214" t="s">
        <v>21</v>
      </c>
    </row>
    <row r="908" spans="1:9" ht="15.75" x14ac:dyDescent="0.25">
      <c r="A908" s="216"/>
      <c r="B908" s="342" t="s">
        <v>1696</v>
      </c>
      <c r="C908" s="343" t="s">
        <v>3573</v>
      </c>
      <c r="D908" s="214" t="s">
        <v>99</v>
      </c>
      <c r="E908" s="235">
        <v>2521.5</v>
      </c>
      <c r="F908" s="35">
        <v>41804</v>
      </c>
      <c r="G908" s="56">
        <v>2521.5</v>
      </c>
      <c r="H908" s="243">
        <f t="shared" si="15"/>
        <v>0</v>
      </c>
      <c r="I908" s="214" t="s">
        <v>21</v>
      </c>
    </row>
    <row r="909" spans="1:9" ht="15.75" x14ac:dyDescent="0.25">
      <c r="A909" s="216"/>
      <c r="B909" s="342" t="s">
        <v>1698</v>
      </c>
      <c r="C909" s="343" t="s">
        <v>3573</v>
      </c>
      <c r="D909" s="214" t="s">
        <v>3437</v>
      </c>
      <c r="E909" s="235">
        <v>1140</v>
      </c>
      <c r="F909" s="35">
        <v>41804</v>
      </c>
      <c r="G909" s="56">
        <v>1140</v>
      </c>
      <c r="H909" s="243">
        <f t="shared" si="15"/>
        <v>0</v>
      </c>
      <c r="I909" s="214" t="s">
        <v>21</v>
      </c>
    </row>
    <row r="910" spans="1:9" ht="15.75" x14ac:dyDescent="0.25">
      <c r="A910" s="216"/>
      <c r="B910" s="342" t="s">
        <v>1700</v>
      </c>
      <c r="C910" s="343" t="s">
        <v>3573</v>
      </c>
      <c r="D910" s="214" t="s">
        <v>1832</v>
      </c>
      <c r="E910" s="235">
        <v>2780.5</v>
      </c>
      <c r="F910" s="35">
        <v>41804</v>
      </c>
      <c r="G910" s="56">
        <v>2780.5</v>
      </c>
      <c r="H910" s="243">
        <f t="shared" si="15"/>
        <v>0</v>
      </c>
      <c r="I910" s="214" t="s">
        <v>21</v>
      </c>
    </row>
    <row r="911" spans="1:9" ht="15.75" x14ac:dyDescent="0.25">
      <c r="A911" s="216"/>
      <c r="B911" s="342" t="s">
        <v>1701</v>
      </c>
      <c r="C911" s="343" t="s">
        <v>3573</v>
      </c>
      <c r="D911" s="214" t="s">
        <v>14</v>
      </c>
      <c r="E911" s="235">
        <v>16482</v>
      </c>
      <c r="F911" s="35">
        <v>41804</v>
      </c>
      <c r="G911" s="56">
        <v>16482</v>
      </c>
      <c r="H911" s="243">
        <f t="shared" si="15"/>
        <v>0</v>
      </c>
      <c r="I911" s="214" t="s">
        <v>12</v>
      </c>
    </row>
    <row r="912" spans="1:9" ht="15.75" x14ac:dyDescent="0.25">
      <c r="A912" s="216"/>
      <c r="B912" s="342" t="s">
        <v>1702</v>
      </c>
      <c r="C912" s="343" t="s">
        <v>3573</v>
      </c>
      <c r="D912" s="214" t="s">
        <v>133</v>
      </c>
      <c r="E912" s="235">
        <v>34344</v>
      </c>
      <c r="F912" s="35">
        <v>41803</v>
      </c>
      <c r="G912" s="44">
        <v>34344</v>
      </c>
      <c r="H912" s="243">
        <f t="shared" si="15"/>
        <v>0</v>
      </c>
      <c r="I912" s="214"/>
    </row>
    <row r="913" spans="1:9" ht="15.75" x14ac:dyDescent="0.25">
      <c r="A913" s="216"/>
      <c r="B913" s="342" t="s">
        <v>1704</v>
      </c>
      <c r="C913" s="343" t="s">
        <v>3573</v>
      </c>
      <c r="D913" s="220" t="s">
        <v>3114</v>
      </c>
      <c r="E913" s="241">
        <v>0</v>
      </c>
      <c r="F913" s="35"/>
      <c r="G913" s="44"/>
      <c r="H913" s="243">
        <f t="shared" si="15"/>
        <v>0</v>
      </c>
      <c r="I913" s="214" t="s">
        <v>3582</v>
      </c>
    </row>
    <row r="914" spans="1:9" ht="15.75" x14ac:dyDescent="0.25">
      <c r="A914" s="216"/>
      <c r="B914" s="342" t="s">
        <v>1705</v>
      </c>
      <c r="C914" s="343" t="s">
        <v>3573</v>
      </c>
      <c r="D914" s="214" t="s">
        <v>147</v>
      </c>
      <c r="E914" s="235">
        <v>31358</v>
      </c>
      <c r="F914" s="35">
        <v>41805</v>
      </c>
      <c r="G914" s="44">
        <v>31358</v>
      </c>
      <c r="H914" s="243">
        <f t="shared" si="15"/>
        <v>0</v>
      </c>
      <c r="I914" s="214"/>
    </row>
    <row r="915" spans="1:9" ht="15.75" x14ac:dyDescent="0.25">
      <c r="A915" s="216"/>
      <c r="B915" s="342" t="s">
        <v>1706</v>
      </c>
      <c r="C915" s="343" t="s">
        <v>3573</v>
      </c>
      <c r="D915" s="214" t="s">
        <v>310</v>
      </c>
      <c r="E915" s="235">
        <v>62188.65</v>
      </c>
      <c r="F915" s="340" t="s">
        <v>3705</v>
      </c>
      <c r="G915" s="245">
        <v>62188.65</v>
      </c>
      <c r="H915" s="243">
        <f t="shared" si="15"/>
        <v>0</v>
      </c>
      <c r="I915" s="214" t="s">
        <v>3583</v>
      </c>
    </row>
    <row r="916" spans="1:9" ht="15.75" x14ac:dyDescent="0.25">
      <c r="A916" s="216"/>
      <c r="B916" s="342" t="s">
        <v>1707</v>
      </c>
      <c r="C916" s="343" t="s">
        <v>3573</v>
      </c>
      <c r="D916" s="214" t="s">
        <v>244</v>
      </c>
      <c r="E916" s="235">
        <v>18777.5</v>
      </c>
      <c r="F916" s="38" t="s">
        <v>3584</v>
      </c>
      <c r="G916" s="44">
        <v>18777.5</v>
      </c>
      <c r="H916" s="243">
        <f t="shared" si="15"/>
        <v>0</v>
      </c>
      <c r="I916" s="214" t="s">
        <v>3583</v>
      </c>
    </row>
    <row r="917" spans="1:9" ht="15.75" x14ac:dyDescent="0.25">
      <c r="A917" s="216"/>
      <c r="B917" s="342" t="s">
        <v>1708</v>
      </c>
      <c r="C917" s="343" t="s">
        <v>3573</v>
      </c>
      <c r="D917" s="214" t="s">
        <v>101</v>
      </c>
      <c r="E917" s="235">
        <v>34989.5</v>
      </c>
      <c r="F917" s="340" t="s">
        <v>3585</v>
      </c>
      <c r="G917" s="44">
        <v>34989.5</v>
      </c>
      <c r="H917" s="243">
        <f t="shared" si="15"/>
        <v>0</v>
      </c>
      <c r="I917" s="214" t="s">
        <v>3583</v>
      </c>
    </row>
    <row r="918" spans="1:9" ht="15.75" x14ac:dyDescent="0.25">
      <c r="A918" s="216"/>
      <c r="B918" s="342" t="s">
        <v>1709</v>
      </c>
      <c r="C918" s="343" t="s">
        <v>3573</v>
      </c>
      <c r="D918" s="214" t="s">
        <v>27</v>
      </c>
      <c r="E918" s="235">
        <v>27651.4</v>
      </c>
      <c r="F918" s="35">
        <v>41808</v>
      </c>
      <c r="G918" s="44">
        <v>27651.4</v>
      </c>
      <c r="H918" s="243">
        <f t="shared" si="15"/>
        <v>0</v>
      </c>
      <c r="I918" s="214" t="s">
        <v>3583</v>
      </c>
    </row>
    <row r="919" spans="1:9" ht="15.75" x14ac:dyDescent="0.25">
      <c r="A919" s="216"/>
      <c r="B919" s="342" t="s">
        <v>1710</v>
      </c>
      <c r="C919" s="343" t="s">
        <v>3573</v>
      </c>
      <c r="D919" s="214" t="s">
        <v>149</v>
      </c>
      <c r="E919" s="235">
        <v>12243.6</v>
      </c>
      <c r="F919" s="47" t="s">
        <v>3586</v>
      </c>
      <c r="G919" s="44">
        <v>12243.6</v>
      </c>
      <c r="H919" s="243">
        <f t="shared" si="15"/>
        <v>0</v>
      </c>
      <c r="I919" s="214" t="s">
        <v>3583</v>
      </c>
    </row>
    <row r="920" spans="1:9" ht="15.75" x14ac:dyDescent="0.25">
      <c r="A920" s="216"/>
      <c r="B920" s="342" t="s">
        <v>1711</v>
      </c>
      <c r="C920" s="343" t="s">
        <v>3573</v>
      </c>
      <c r="D920" s="214" t="s">
        <v>92</v>
      </c>
      <c r="E920" s="235">
        <v>7458</v>
      </c>
      <c r="F920" s="35">
        <v>41804</v>
      </c>
      <c r="G920" s="44">
        <v>7458</v>
      </c>
      <c r="H920" s="243">
        <f t="shared" si="15"/>
        <v>0</v>
      </c>
      <c r="I920" s="214" t="s">
        <v>3583</v>
      </c>
    </row>
    <row r="921" spans="1:9" ht="15.75" x14ac:dyDescent="0.25">
      <c r="A921" s="216"/>
      <c r="B921" s="342" t="s">
        <v>1712</v>
      </c>
      <c r="C921" s="343" t="s">
        <v>3573</v>
      </c>
      <c r="D921" s="20" t="s">
        <v>3587</v>
      </c>
      <c r="E921" s="239">
        <v>5950</v>
      </c>
      <c r="F921" s="333" t="s">
        <v>4095</v>
      </c>
      <c r="G921" s="70">
        <v>5950</v>
      </c>
      <c r="H921" s="243">
        <f t="shared" si="15"/>
        <v>0</v>
      </c>
      <c r="I921" s="20"/>
    </row>
    <row r="922" spans="1:9" ht="15.75" x14ac:dyDescent="0.25">
      <c r="A922" s="216"/>
      <c r="B922" s="342" t="s">
        <v>1713</v>
      </c>
      <c r="C922" s="343" t="s">
        <v>3573</v>
      </c>
      <c r="D922" s="214" t="s">
        <v>28</v>
      </c>
      <c r="E922" s="235">
        <v>6460</v>
      </c>
      <c r="F922" s="35">
        <v>41803</v>
      </c>
      <c r="G922" s="44">
        <v>6460</v>
      </c>
      <c r="H922" s="243">
        <f t="shared" si="15"/>
        <v>0</v>
      </c>
      <c r="I922" s="214"/>
    </row>
    <row r="923" spans="1:9" ht="15.75" x14ac:dyDescent="0.25">
      <c r="A923" s="216"/>
      <c r="B923" s="342" t="s">
        <v>1715</v>
      </c>
      <c r="C923" s="343" t="s">
        <v>3573</v>
      </c>
      <c r="D923" s="214" t="s">
        <v>85</v>
      </c>
      <c r="E923" s="235">
        <v>17547</v>
      </c>
      <c r="F923" s="35">
        <v>41804</v>
      </c>
      <c r="G923" s="44">
        <v>17547</v>
      </c>
      <c r="H923" s="243">
        <f t="shared" si="15"/>
        <v>0</v>
      </c>
      <c r="I923" s="214" t="s">
        <v>3583</v>
      </c>
    </row>
    <row r="924" spans="1:9" ht="15.75" x14ac:dyDescent="0.25">
      <c r="A924" s="216"/>
      <c r="B924" s="342" t="s">
        <v>1716</v>
      </c>
      <c r="C924" s="343" t="s">
        <v>3573</v>
      </c>
      <c r="D924" s="214" t="s">
        <v>346</v>
      </c>
      <c r="E924" s="235">
        <v>3840</v>
      </c>
      <c r="F924" s="35">
        <v>41804</v>
      </c>
      <c r="G924" s="44">
        <v>3840</v>
      </c>
      <c r="H924" s="243">
        <f t="shared" si="15"/>
        <v>0</v>
      </c>
      <c r="I924" s="214" t="s">
        <v>3583</v>
      </c>
    </row>
    <row r="925" spans="1:9" ht="15.75" x14ac:dyDescent="0.25">
      <c r="A925" s="216"/>
      <c r="B925" s="342" t="s">
        <v>1717</v>
      </c>
      <c r="C925" s="343" t="s">
        <v>3573</v>
      </c>
      <c r="D925" s="214" t="s">
        <v>88</v>
      </c>
      <c r="E925" s="235">
        <v>3850</v>
      </c>
      <c r="F925" s="35">
        <v>41804</v>
      </c>
      <c r="G925" s="44">
        <v>3850</v>
      </c>
      <c r="H925" s="243">
        <f t="shared" si="15"/>
        <v>0</v>
      </c>
      <c r="I925" s="214" t="s">
        <v>3583</v>
      </c>
    </row>
    <row r="926" spans="1:9" ht="15.75" x14ac:dyDescent="0.25">
      <c r="A926" s="216"/>
      <c r="B926" s="342" t="s">
        <v>1718</v>
      </c>
      <c r="C926" s="343" t="s">
        <v>3573</v>
      </c>
      <c r="D926" s="214" t="s">
        <v>8</v>
      </c>
      <c r="E926" s="235">
        <v>783.5</v>
      </c>
      <c r="F926" s="35">
        <v>41803</v>
      </c>
      <c r="G926" s="44">
        <v>783.5</v>
      </c>
      <c r="H926" s="243">
        <f t="shared" si="15"/>
        <v>0</v>
      </c>
      <c r="I926" s="214"/>
    </row>
    <row r="927" spans="1:9" ht="15.75" x14ac:dyDescent="0.25">
      <c r="A927" s="216"/>
      <c r="B927" s="342" t="s">
        <v>1719</v>
      </c>
      <c r="C927" s="343" t="s">
        <v>3573</v>
      </c>
      <c r="D927" s="214" t="s">
        <v>85</v>
      </c>
      <c r="E927" s="235">
        <v>14100</v>
      </c>
      <c r="F927" s="35">
        <v>41804</v>
      </c>
      <c r="G927" s="44">
        <v>14100</v>
      </c>
      <c r="H927" s="243">
        <f t="shared" si="15"/>
        <v>0</v>
      </c>
      <c r="I927" s="214" t="s">
        <v>27</v>
      </c>
    </row>
    <row r="928" spans="1:9" ht="15.75" x14ac:dyDescent="0.25">
      <c r="A928" s="216"/>
      <c r="B928" s="342" t="s">
        <v>1720</v>
      </c>
      <c r="C928" s="343" t="s">
        <v>3573</v>
      </c>
      <c r="D928" s="214" t="s">
        <v>74</v>
      </c>
      <c r="E928" s="235">
        <v>403</v>
      </c>
      <c r="F928" s="35">
        <v>41803</v>
      </c>
      <c r="G928" s="44">
        <v>403</v>
      </c>
      <c r="H928" s="243">
        <f t="shared" si="15"/>
        <v>0</v>
      </c>
      <c r="I928" s="214"/>
    </row>
    <row r="929" spans="1:9" ht="15.75" x14ac:dyDescent="0.25">
      <c r="A929" s="216"/>
      <c r="B929" s="342" t="s">
        <v>1721</v>
      </c>
      <c r="C929" s="343" t="s">
        <v>3573</v>
      </c>
      <c r="D929" s="214" t="s">
        <v>1519</v>
      </c>
      <c r="E929" s="235">
        <v>2925.6</v>
      </c>
      <c r="F929" s="35">
        <v>41804</v>
      </c>
      <c r="G929" s="44">
        <v>2925.6</v>
      </c>
      <c r="H929" s="243">
        <f t="shared" si="15"/>
        <v>0</v>
      </c>
      <c r="I929" s="214" t="s">
        <v>65</v>
      </c>
    </row>
    <row r="930" spans="1:9" ht="15.75" x14ac:dyDescent="0.25">
      <c r="A930" s="216"/>
      <c r="B930" s="342" t="s">
        <v>1722</v>
      </c>
      <c r="C930" s="343" t="s">
        <v>3573</v>
      </c>
      <c r="D930" s="214" t="s">
        <v>8</v>
      </c>
      <c r="E930" s="235">
        <v>261.5</v>
      </c>
      <c r="F930" s="35">
        <v>41803</v>
      </c>
      <c r="G930" s="44">
        <v>261.5</v>
      </c>
      <c r="H930" s="243">
        <f t="shared" si="15"/>
        <v>0</v>
      </c>
      <c r="I930" s="214"/>
    </row>
    <row r="931" spans="1:9" ht="15.75" x14ac:dyDescent="0.25">
      <c r="A931" s="211"/>
      <c r="B931" s="342" t="s">
        <v>1723</v>
      </c>
      <c r="C931" s="343" t="s">
        <v>3573</v>
      </c>
      <c r="D931" s="214" t="s">
        <v>62</v>
      </c>
      <c r="E931" s="235">
        <v>8035</v>
      </c>
      <c r="F931" s="35">
        <v>41805</v>
      </c>
      <c r="G931" s="44">
        <v>8035</v>
      </c>
      <c r="H931" s="243">
        <f t="shared" si="15"/>
        <v>0</v>
      </c>
      <c r="I931" s="214" t="s">
        <v>65</v>
      </c>
    </row>
    <row r="932" spans="1:9" ht="15.75" x14ac:dyDescent="0.25">
      <c r="A932" s="216"/>
      <c r="B932" s="342" t="s">
        <v>1724</v>
      </c>
      <c r="C932" s="343" t="s">
        <v>3573</v>
      </c>
      <c r="D932" s="214" t="s">
        <v>28</v>
      </c>
      <c r="E932" s="235">
        <v>13400</v>
      </c>
      <c r="F932" s="47" t="s">
        <v>3588</v>
      </c>
      <c r="G932" s="44">
        <v>13400</v>
      </c>
      <c r="H932" s="243">
        <f t="shared" si="15"/>
        <v>0</v>
      </c>
      <c r="I932" s="214"/>
    </row>
    <row r="933" spans="1:9" ht="15.75" x14ac:dyDescent="0.25">
      <c r="A933" s="216">
        <v>41804</v>
      </c>
      <c r="B933" s="342" t="s">
        <v>1725</v>
      </c>
      <c r="C933" s="343" t="s">
        <v>3573</v>
      </c>
      <c r="D933" s="214" t="s">
        <v>245</v>
      </c>
      <c r="E933" s="235">
        <v>31010.6</v>
      </c>
      <c r="F933" s="35">
        <v>41804</v>
      </c>
      <c r="G933" s="44">
        <v>31010.6</v>
      </c>
      <c r="H933" s="243">
        <f t="shared" si="15"/>
        <v>0</v>
      </c>
      <c r="I933" s="214" t="s">
        <v>27</v>
      </c>
    </row>
    <row r="934" spans="1:9" ht="15.75" x14ac:dyDescent="0.25">
      <c r="A934" s="216"/>
      <c r="B934" s="342" t="s">
        <v>1727</v>
      </c>
      <c r="C934" s="343" t="s">
        <v>3573</v>
      </c>
      <c r="D934" s="214" t="s">
        <v>2137</v>
      </c>
      <c r="E934" s="235">
        <v>176</v>
      </c>
      <c r="F934" s="35">
        <v>41804</v>
      </c>
      <c r="G934" s="44">
        <v>176</v>
      </c>
      <c r="H934" s="243">
        <f t="shared" si="15"/>
        <v>0</v>
      </c>
      <c r="I934" s="58"/>
    </row>
    <row r="935" spans="1:9" ht="15.75" x14ac:dyDescent="0.25">
      <c r="A935" s="216"/>
      <c r="B935" s="342" t="s">
        <v>1728</v>
      </c>
      <c r="C935" s="343" t="s">
        <v>3573</v>
      </c>
      <c r="D935" s="214" t="s">
        <v>106</v>
      </c>
      <c r="E935" s="235">
        <v>132678</v>
      </c>
      <c r="F935" s="35">
        <v>41810</v>
      </c>
      <c r="G935" s="44">
        <v>132678</v>
      </c>
      <c r="H935" s="243">
        <f t="shared" si="15"/>
        <v>0</v>
      </c>
      <c r="I935" s="214" t="s">
        <v>3427</v>
      </c>
    </row>
    <row r="936" spans="1:9" ht="15.75" x14ac:dyDescent="0.25">
      <c r="A936" s="216"/>
      <c r="B936" s="342" t="s">
        <v>1729</v>
      </c>
      <c r="C936" s="343" t="s">
        <v>3573</v>
      </c>
      <c r="D936" s="214" t="s">
        <v>106</v>
      </c>
      <c r="E936" s="235">
        <v>132415</v>
      </c>
      <c r="F936" s="35">
        <v>41810</v>
      </c>
      <c r="G936" s="44">
        <v>132415</v>
      </c>
      <c r="H936" s="243">
        <f t="shared" si="15"/>
        <v>0</v>
      </c>
      <c r="I936" s="58" t="s">
        <v>3427</v>
      </c>
    </row>
    <row r="937" spans="1:9" ht="15.75" x14ac:dyDescent="0.25">
      <c r="A937" s="216"/>
      <c r="B937" s="342" t="s">
        <v>1730</v>
      </c>
      <c r="C937" s="343" t="s">
        <v>3573</v>
      </c>
      <c r="D937" s="214" t="s">
        <v>106</v>
      </c>
      <c r="E937" s="235">
        <v>268339</v>
      </c>
      <c r="F937" s="35">
        <v>41812</v>
      </c>
      <c r="G937" s="44">
        <v>268339</v>
      </c>
      <c r="H937" s="243">
        <f t="shared" si="15"/>
        <v>0</v>
      </c>
      <c r="I937" s="214" t="s">
        <v>3427</v>
      </c>
    </row>
    <row r="938" spans="1:9" ht="15.75" x14ac:dyDescent="0.25">
      <c r="A938" s="216"/>
      <c r="B938" s="342" t="s">
        <v>1731</v>
      </c>
      <c r="C938" s="343" t="s">
        <v>3573</v>
      </c>
      <c r="D938" s="214" t="s">
        <v>19</v>
      </c>
      <c r="E938" s="235">
        <v>14399</v>
      </c>
      <c r="F938" s="35">
        <v>41804</v>
      </c>
      <c r="G938" s="44">
        <v>14399</v>
      </c>
      <c r="H938" s="243">
        <f t="shared" si="15"/>
        <v>0</v>
      </c>
      <c r="I938" s="214" t="s">
        <v>3427</v>
      </c>
    </row>
    <row r="939" spans="1:9" ht="15.75" x14ac:dyDescent="0.25">
      <c r="A939" s="216"/>
      <c r="B939" s="342" t="s">
        <v>1732</v>
      </c>
      <c r="C939" s="343" t="s">
        <v>3573</v>
      </c>
      <c r="D939" s="214" t="s">
        <v>106</v>
      </c>
      <c r="E939" s="235">
        <v>43968</v>
      </c>
      <c r="F939" s="35">
        <v>41810</v>
      </c>
      <c r="G939" s="44">
        <v>43968</v>
      </c>
      <c r="H939" s="243">
        <f t="shared" si="15"/>
        <v>0</v>
      </c>
      <c r="I939" s="214" t="s">
        <v>3427</v>
      </c>
    </row>
    <row r="940" spans="1:9" ht="15.75" x14ac:dyDescent="0.25">
      <c r="A940" s="216"/>
      <c r="B940" s="342" t="s">
        <v>1735</v>
      </c>
      <c r="C940" s="343" t="s">
        <v>3573</v>
      </c>
      <c r="D940" s="214" t="s">
        <v>756</v>
      </c>
      <c r="E940" s="235">
        <v>2592</v>
      </c>
      <c r="F940" s="35">
        <v>41804</v>
      </c>
      <c r="G940" s="44">
        <v>2592</v>
      </c>
      <c r="H940" s="243">
        <f t="shared" si="15"/>
        <v>0</v>
      </c>
      <c r="I940" s="214"/>
    </row>
    <row r="941" spans="1:9" ht="15.75" x14ac:dyDescent="0.25">
      <c r="A941" s="216"/>
      <c r="B941" s="342" t="s">
        <v>1737</v>
      </c>
      <c r="C941" s="343" t="s">
        <v>3573</v>
      </c>
      <c r="D941" s="214" t="s">
        <v>152</v>
      </c>
      <c r="E941" s="235">
        <v>17267.599999999999</v>
      </c>
      <c r="F941" s="35">
        <v>41804</v>
      </c>
      <c r="G941" s="44">
        <v>17267.599999999999</v>
      </c>
      <c r="H941" s="243">
        <f t="shared" si="15"/>
        <v>0</v>
      </c>
      <c r="I941" s="214"/>
    </row>
    <row r="942" spans="1:9" ht="15.75" x14ac:dyDescent="0.25">
      <c r="A942" s="216"/>
      <c r="B942" s="342" t="s">
        <v>1738</v>
      </c>
      <c r="C942" s="343" t="s">
        <v>3573</v>
      </c>
      <c r="D942" s="214" t="s">
        <v>8</v>
      </c>
      <c r="E942" s="235">
        <v>889</v>
      </c>
      <c r="F942" s="35">
        <v>41804</v>
      </c>
      <c r="G942" s="44">
        <v>889</v>
      </c>
      <c r="H942" s="243">
        <f t="shared" si="15"/>
        <v>0</v>
      </c>
      <c r="I942" s="214"/>
    </row>
    <row r="943" spans="1:9" ht="15.75" x14ac:dyDescent="0.25">
      <c r="A943" s="216"/>
      <c r="B943" s="342" t="s">
        <v>1739</v>
      </c>
      <c r="C943" s="343" t="s">
        <v>3573</v>
      </c>
      <c r="D943" s="214" t="s">
        <v>57</v>
      </c>
      <c r="E943" s="235">
        <v>1800</v>
      </c>
      <c r="F943" s="35">
        <v>41805</v>
      </c>
      <c r="G943" s="44">
        <v>1800</v>
      </c>
      <c r="H943" s="243">
        <f t="shared" si="15"/>
        <v>0</v>
      </c>
      <c r="I943" s="214" t="s">
        <v>30</v>
      </c>
    </row>
    <row r="944" spans="1:9" ht="15.75" x14ac:dyDescent="0.25">
      <c r="A944" s="216"/>
      <c r="B944" s="342" t="s">
        <v>1740</v>
      </c>
      <c r="C944" s="343" t="s">
        <v>3573</v>
      </c>
      <c r="D944" s="214" t="s">
        <v>116</v>
      </c>
      <c r="E944" s="235">
        <v>1491</v>
      </c>
      <c r="F944" s="35">
        <v>41804</v>
      </c>
      <c r="G944" s="44">
        <v>1491</v>
      </c>
      <c r="H944" s="243">
        <f t="shared" si="15"/>
        <v>0</v>
      </c>
      <c r="I944" s="214"/>
    </row>
    <row r="945" spans="1:9" ht="15.75" x14ac:dyDescent="0.25">
      <c r="A945" s="216"/>
      <c r="B945" s="342" t="s">
        <v>1742</v>
      </c>
      <c r="C945" s="343" t="s">
        <v>3573</v>
      </c>
      <c r="D945" s="214" t="s">
        <v>36</v>
      </c>
      <c r="E945" s="235">
        <v>34655</v>
      </c>
      <c r="F945" s="39" t="s">
        <v>4085</v>
      </c>
      <c r="G945" s="245">
        <v>34655</v>
      </c>
      <c r="H945" s="243">
        <f t="shared" si="15"/>
        <v>0</v>
      </c>
      <c r="I945" s="214"/>
    </row>
    <row r="946" spans="1:9" ht="15.75" x14ac:dyDescent="0.25">
      <c r="A946" s="216"/>
      <c r="B946" s="342" t="s">
        <v>1743</v>
      </c>
      <c r="C946" s="343" t="s">
        <v>3573</v>
      </c>
      <c r="D946" s="214" t="s">
        <v>52</v>
      </c>
      <c r="E946" s="235">
        <v>5180</v>
      </c>
      <c r="F946" s="35">
        <v>41804</v>
      </c>
      <c r="G946" s="44">
        <v>5180</v>
      </c>
      <c r="H946" s="243">
        <f t="shared" si="15"/>
        <v>0</v>
      </c>
      <c r="I946" s="214" t="s">
        <v>12</v>
      </c>
    </row>
    <row r="947" spans="1:9" ht="15.75" x14ac:dyDescent="0.25">
      <c r="A947" s="216"/>
      <c r="B947" s="342" t="s">
        <v>1745</v>
      </c>
      <c r="C947" s="343" t="s">
        <v>3573</v>
      </c>
      <c r="D947" s="214" t="s">
        <v>3556</v>
      </c>
      <c r="E947" s="235">
        <v>1670</v>
      </c>
      <c r="F947" s="35">
        <v>41804</v>
      </c>
      <c r="G947" s="44">
        <v>1670</v>
      </c>
      <c r="H947" s="243">
        <f t="shared" si="15"/>
        <v>0</v>
      </c>
      <c r="I947" s="214" t="s">
        <v>12</v>
      </c>
    </row>
    <row r="948" spans="1:9" ht="15.75" x14ac:dyDescent="0.25">
      <c r="A948" s="216"/>
      <c r="B948" s="342" t="s">
        <v>1747</v>
      </c>
      <c r="C948" s="343" t="s">
        <v>3573</v>
      </c>
      <c r="D948" s="214" t="s">
        <v>66</v>
      </c>
      <c r="E948" s="235">
        <v>1445</v>
      </c>
      <c r="F948" s="35">
        <v>41804</v>
      </c>
      <c r="G948" s="44">
        <v>1445</v>
      </c>
      <c r="H948" s="243">
        <f t="shared" si="15"/>
        <v>0</v>
      </c>
      <c r="I948" s="214" t="s">
        <v>12</v>
      </c>
    </row>
    <row r="949" spans="1:9" ht="15.75" x14ac:dyDescent="0.25">
      <c r="A949" s="216"/>
      <c r="B949" s="342" t="s">
        <v>1748</v>
      </c>
      <c r="C949" s="343" t="s">
        <v>3573</v>
      </c>
      <c r="D949" s="214" t="s">
        <v>11</v>
      </c>
      <c r="E949" s="235">
        <v>32947</v>
      </c>
      <c r="F949" s="38">
        <v>41829</v>
      </c>
      <c r="G949" s="245">
        <v>32947</v>
      </c>
      <c r="H949" s="243">
        <f t="shared" si="15"/>
        <v>0</v>
      </c>
      <c r="I949" s="214" t="s">
        <v>65</v>
      </c>
    </row>
    <row r="950" spans="1:9" ht="15.75" x14ac:dyDescent="0.25">
      <c r="A950" s="216"/>
      <c r="B950" s="342" t="s">
        <v>1749</v>
      </c>
      <c r="C950" s="343" t="s">
        <v>3573</v>
      </c>
      <c r="D950" s="214" t="s">
        <v>3411</v>
      </c>
      <c r="E950" s="235">
        <v>4025</v>
      </c>
      <c r="F950" s="35">
        <v>41804</v>
      </c>
      <c r="G950" s="44">
        <v>4025</v>
      </c>
      <c r="H950" s="243">
        <f t="shared" si="15"/>
        <v>0</v>
      </c>
      <c r="I950" s="214" t="s">
        <v>12</v>
      </c>
    </row>
    <row r="951" spans="1:9" ht="15.75" x14ac:dyDescent="0.25">
      <c r="A951" s="216"/>
      <c r="B951" s="342" t="s">
        <v>1750</v>
      </c>
      <c r="C951" s="343" t="s">
        <v>3573</v>
      </c>
      <c r="D951" s="214" t="s">
        <v>55</v>
      </c>
      <c r="E951" s="235">
        <v>9530</v>
      </c>
      <c r="F951" s="35">
        <v>41804</v>
      </c>
      <c r="G951" s="44">
        <v>9530</v>
      </c>
      <c r="H951" s="243">
        <f t="shared" si="15"/>
        <v>0</v>
      </c>
      <c r="I951" s="214"/>
    </row>
    <row r="952" spans="1:9" ht="15.75" x14ac:dyDescent="0.25">
      <c r="A952" s="216"/>
      <c r="B952" s="342" t="s">
        <v>1752</v>
      </c>
      <c r="C952" s="343" t="s">
        <v>3573</v>
      </c>
      <c r="D952" s="214" t="s">
        <v>260</v>
      </c>
      <c r="E952" s="235">
        <v>3576</v>
      </c>
      <c r="F952" s="35">
        <v>41804</v>
      </c>
      <c r="G952" s="44">
        <v>3576</v>
      </c>
      <c r="H952" s="243">
        <f t="shared" si="15"/>
        <v>0</v>
      </c>
      <c r="I952" s="214" t="s">
        <v>3589</v>
      </c>
    </row>
    <row r="953" spans="1:9" ht="15.75" x14ac:dyDescent="0.25">
      <c r="A953" s="216"/>
      <c r="B953" s="342" t="s">
        <v>1754</v>
      </c>
      <c r="C953" s="343" t="s">
        <v>3573</v>
      </c>
      <c r="D953" s="214" t="s">
        <v>64</v>
      </c>
      <c r="E953" s="235">
        <v>9106</v>
      </c>
      <c r="F953" s="35">
        <v>41805</v>
      </c>
      <c r="G953" s="44">
        <v>9106</v>
      </c>
      <c r="H953" s="243">
        <f t="shared" si="15"/>
        <v>0</v>
      </c>
      <c r="I953" s="214" t="s">
        <v>65</v>
      </c>
    </row>
    <row r="954" spans="1:9" ht="15.75" x14ac:dyDescent="0.25">
      <c r="A954" s="216"/>
      <c r="B954" s="342" t="s">
        <v>1756</v>
      </c>
      <c r="C954" s="343" t="s">
        <v>3573</v>
      </c>
      <c r="D954" s="214" t="s">
        <v>8</v>
      </c>
      <c r="E954" s="235">
        <v>1105</v>
      </c>
      <c r="F954" s="35">
        <v>41804</v>
      </c>
      <c r="G954" s="44">
        <v>1105</v>
      </c>
      <c r="H954" s="243">
        <f t="shared" si="15"/>
        <v>0</v>
      </c>
      <c r="I954" s="214"/>
    </row>
    <row r="955" spans="1:9" ht="15.75" x14ac:dyDescent="0.25">
      <c r="A955" s="216"/>
      <c r="B955" s="342" t="s">
        <v>1757</v>
      </c>
      <c r="C955" s="343" t="s">
        <v>3573</v>
      </c>
      <c r="D955" s="214" t="s">
        <v>338</v>
      </c>
      <c r="E955" s="235">
        <v>361</v>
      </c>
      <c r="F955" s="35">
        <v>41805</v>
      </c>
      <c r="G955" s="44">
        <v>361</v>
      </c>
      <c r="H955" s="243">
        <f t="shared" si="15"/>
        <v>0</v>
      </c>
      <c r="I955" s="214" t="s">
        <v>30</v>
      </c>
    </row>
    <row r="956" spans="1:9" ht="15.75" x14ac:dyDescent="0.25">
      <c r="A956" s="216"/>
      <c r="B956" s="342" t="s">
        <v>1758</v>
      </c>
      <c r="C956" s="343" t="s">
        <v>3573</v>
      </c>
      <c r="D956" s="214" t="s">
        <v>3579</v>
      </c>
      <c r="E956" s="235">
        <v>840</v>
      </c>
      <c r="F956" s="35">
        <v>41805</v>
      </c>
      <c r="G956" s="44">
        <v>840</v>
      </c>
      <c r="H956" s="243">
        <f t="shared" si="15"/>
        <v>0</v>
      </c>
      <c r="I956" s="214" t="s">
        <v>30</v>
      </c>
    </row>
    <row r="957" spans="1:9" ht="15.75" x14ac:dyDescent="0.25">
      <c r="A957" s="216"/>
      <c r="B957" s="342" t="s">
        <v>1759</v>
      </c>
      <c r="C957" s="343" t="s">
        <v>3573</v>
      </c>
      <c r="D957" s="214" t="s">
        <v>3590</v>
      </c>
      <c r="E957" s="235">
        <v>2160</v>
      </c>
      <c r="F957" s="35">
        <v>41805</v>
      </c>
      <c r="G957" s="44">
        <v>2160</v>
      </c>
      <c r="H957" s="243">
        <f t="shared" si="15"/>
        <v>0</v>
      </c>
      <c r="I957" s="214" t="s">
        <v>30</v>
      </c>
    </row>
    <row r="958" spans="1:9" ht="15.75" x14ac:dyDescent="0.25">
      <c r="A958" s="216"/>
      <c r="B958" s="342" t="s">
        <v>1760</v>
      </c>
      <c r="C958" s="343" t="s">
        <v>3573</v>
      </c>
      <c r="D958" s="214" t="s">
        <v>130</v>
      </c>
      <c r="E958" s="235">
        <v>14142</v>
      </c>
      <c r="F958" s="35">
        <v>41806</v>
      </c>
      <c r="G958" s="44">
        <v>14142</v>
      </c>
      <c r="H958" s="243">
        <f t="shared" si="15"/>
        <v>0</v>
      </c>
      <c r="I958" s="214" t="s">
        <v>21</v>
      </c>
    </row>
    <row r="959" spans="1:9" ht="15.75" x14ac:dyDescent="0.25">
      <c r="A959" s="216"/>
      <c r="B959" s="342" t="s">
        <v>1761</v>
      </c>
      <c r="C959" s="343" t="s">
        <v>3573</v>
      </c>
      <c r="D959" s="214" t="s">
        <v>188</v>
      </c>
      <c r="E959" s="235">
        <v>9832</v>
      </c>
      <c r="F959" s="35">
        <v>41806</v>
      </c>
      <c r="G959" s="44">
        <v>9832</v>
      </c>
      <c r="H959" s="243">
        <f t="shared" si="15"/>
        <v>0</v>
      </c>
      <c r="I959" s="214" t="s">
        <v>21</v>
      </c>
    </row>
    <row r="960" spans="1:9" ht="15.75" x14ac:dyDescent="0.25">
      <c r="A960" s="216"/>
      <c r="B960" s="342" t="s">
        <v>1762</v>
      </c>
      <c r="C960" s="343" t="s">
        <v>3573</v>
      </c>
      <c r="D960" s="214" t="s">
        <v>2413</v>
      </c>
      <c r="E960" s="235">
        <v>10130</v>
      </c>
      <c r="F960" s="35">
        <v>41804</v>
      </c>
      <c r="G960" s="44">
        <v>10130</v>
      </c>
      <c r="H960" s="243">
        <f t="shared" si="15"/>
        <v>0</v>
      </c>
      <c r="I960" s="214" t="s">
        <v>65</v>
      </c>
    </row>
    <row r="961" spans="1:9" ht="15.75" x14ac:dyDescent="0.25">
      <c r="A961" s="216"/>
      <c r="B961" s="342" t="s">
        <v>1763</v>
      </c>
      <c r="C961" s="343" t="s">
        <v>3573</v>
      </c>
      <c r="D961" s="214" t="s">
        <v>130</v>
      </c>
      <c r="E961" s="235">
        <v>9257</v>
      </c>
      <c r="F961" s="35">
        <v>41806</v>
      </c>
      <c r="G961" s="44">
        <v>9257</v>
      </c>
      <c r="H961" s="243">
        <f t="shared" si="15"/>
        <v>0</v>
      </c>
      <c r="I961" s="214" t="s">
        <v>21</v>
      </c>
    </row>
    <row r="962" spans="1:9" ht="15.75" x14ac:dyDescent="0.25">
      <c r="A962" s="216"/>
      <c r="B962" s="342" t="s">
        <v>1764</v>
      </c>
      <c r="C962" s="343" t="s">
        <v>3573</v>
      </c>
      <c r="D962" s="214" t="s">
        <v>237</v>
      </c>
      <c r="E962" s="235">
        <v>858</v>
      </c>
      <c r="F962" s="35">
        <v>41804</v>
      </c>
      <c r="G962" s="44">
        <v>858</v>
      </c>
      <c r="H962" s="243">
        <f t="shared" si="15"/>
        <v>0</v>
      </c>
      <c r="I962" s="214" t="s">
        <v>21</v>
      </c>
    </row>
    <row r="963" spans="1:9" ht="15.75" x14ac:dyDescent="0.25">
      <c r="A963" s="216"/>
      <c r="B963" s="342" t="s">
        <v>1765</v>
      </c>
      <c r="C963" s="343" t="s">
        <v>3573</v>
      </c>
      <c r="D963" s="214" t="s">
        <v>62</v>
      </c>
      <c r="E963" s="235">
        <v>23838</v>
      </c>
      <c r="F963" s="35">
        <v>41805</v>
      </c>
      <c r="G963" s="44">
        <v>23838</v>
      </c>
      <c r="H963" s="243">
        <f t="shared" si="15"/>
        <v>0</v>
      </c>
      <c r="I963" s="214" t="s">
        <v>65</v>
      </c>
    </row>
    <row r="964" spans="1:9" ht="15.75" x14ac:dyDescent="0.25">
      <c r="A964" s="216"/>
      <c r="B964" s="342" t="s">
        <v>1766</v>
      </c>
      <c r="C964" s="343" t="s">
        <v>3573</v>
      </c>
      <c r="D964" s="214" t="s">
        <v>22</v>
      </c>
      <c r="E964" s="235">
        <v>2085</v>
      </c>
      <c r="F964" s="39" t="s">
        <v>3741</v>
      </c>
      <c r="G964" s="44">
        <v>2085</v>
      </c>
      <c r="H964" s="243">
        <f t="shared" si="15"/>
        <v>0</v>
      </c>
      <c r="I964" s="214"/>
    </row>
    <row r="965" spans="1:9" ht="15.75" x14ac:dyDescent="0.25">
      <c r="A965" s="216"/>
      <c r="B965" s="342" t="s">
        <v>1767</v>
      </c>
      <c r="C965" s="343" t="s">
        <v>3573</v>
      </c>
      <c r="D965" s="214" t="s">
        <v>22</v>
      </c>
      <c r="E965" s="235">
        <v>6613.5</v>
      </c>
      <c r="F965" s="35">
        <v>41806</v>
      </c>
      <c r="G965" s="44">
        <v>6613.5</v>
      </c>
      <c r="H965" s="243">
        <f t="shared" si="15"/>
        <v>0</v>
      </c>
      <c r="I965" s="214"/>
    </row>
    <row r="966" spans="1:9" ht="15.75" x14ac:dyDescent="0.25">
      <c r="A966" s="216"/>
      <c r="B966" s="342" t="s">
        <v>1768</v>
      </c>
      <c r="C966" s="343" t="s">
        <v>3573</v>
      </c>
      <c r="D966" s="214" t="s">
        <v>163</v>
      </c>
      <c r="E966" s="235">
        <v>3222</v>
      </c>
      <c r="F966" s="35">
        <v>41804</v>
      </c>
      <c r="G966" s="44">
        <v>3222</v>
      </c>
      <c r="H966" s="243">
        <f t="shared" si="15"/>
        <v>0</v>
      </c>
      <c r="I966" s="214"/>
    </row>
    <row r="967" spans="1:9" ht="15.75" x14ac:dyDescent="0.25">
      <c r="A967" s="216"/>
      <c r="B967" s="342" t="s">
        <v>1769</v>
      </c>
      <c r="C967" s="343" t="s">
        <v>3573</v>
      </c>
      <c r="D967" s="214" t="s">
        <v>1782</v>
      </c>
      <c r="E967" s="235">
        <v>3551</v>
      </c>
      <c r="F967" s="35">
        <v>41805</v>
      </c>
      <c r="G967" s="44">
        <v>3551</v>
      </c>
      <c r="H967" s="243">
        <f t="shared" ref="H967:H1030" si="16">E967-G967</f>
        <v>0</v>
      </c>
      <c r="I967" s="214" t="s">
        <v>30</v>
      </c>
    </row>
    <row r="968" spans="1:9" ht="15.75" x14ac:dyDescent="0.25">
      <c r="A968" s="216"/>
      <c r="B968" s="342" t="s">
        <v>1770</v>
      </c>
      <c r="C968" s="343" t="s">
        <v>3573</v>
      </c>
      <c r="D968" s="214" t="s">
        <v>47</v>
      </c>
      <c r="E968" s="235">
        <v>2947.5</v>
      </c>
      <c r="F968" s="35">
        <v>41805</v>
      </c>
      <c r="G968" s="44">
        <v>2947.5</v>
      </c>
      <c r="H968" s="243">
        <f t="shared" si="16"/>
        <v>0</v>
      </c>
      <c r="I968" s="214" t="s">
        <v>30</v>
      </c>
    </row>
    <row r="969" spans="1:9" ht="15.75" x14ac:dyDescent="0.25">
      <c r="A969" s="216"/>
      <c r="B969" s="342" t="s">
        <v>1771</v>
      </c>
      <c r="C969" s="343" t="s">
        <v>3573</v>
      </c>
      <c r="D969" s="214" t="s">
        <v>2413</v>
      </c>
      <c r="E969" s="235">
        <v>2894</v>
      </c>
      <c r="F969" s="270" t="s">
        <v>3738</v>
      </c>
      <c r="G969" s="44">
        <v>2894</v>
      </c>
      <c r="H969" s="243">
        <f t="shared" si="16"/>
        <v>0</v>
      </c>
      <c r="I969" s="214" t="s">
        <v>30</v>
      </c>
    </row>
    <row r="970" spans="1:9" ht="15.75" x14ac:dyDescent="0.25">
      <c r="A970" s="216"/>
      <c r="B970" s="342" t="s">
        <v>1772</v>
      </c>
      <c r="C970" s="343" t="s">
        <v>3573</v>
      </c>
      <c r="D970" s="214" t="s">
        <v>900</v>
      </c>
      <c r="E970" s="235">
        <v>37984</v>
      </c>
      <c r="F970" s="47" t="s">
        <v>3591</v>
      </c>
      <c r="G970" s="44">
        <v>37984</v>
      </c>
      <c r="H970" s="243">
        <f t="shared" si="16"/>
        <v>0</v>
      </c>
      <c r="I970" s="214" t="s">
        <v>3427</v>
      </c>
    </row>
    <row r="971" spans="1:9" ht="15.75" x14ac:dyDescent="0.25">
      <c r="A971" s="216"/>
      <c r="B971" s="342" t="s">
        <v>1773</v>
      </c>
      <c r="C971" s="343" t="s">
        <v>3573</v>
      </c>
      <c r="D971" s="214" t="s">
        <v>108</v>
      </c>
      <c r="E971" s="235">
        <v>12554</v>
      </c>
      <c r="F971" s="35">
        <v>41805</v>
      </c>
      <c r="G971" s="44">
        <v>12554</v>
      </c>
      <c r="H971" s="243">
        <f t="shared" si="16"/>
        <v>0</v>
      </c>
      <c r="I971" s="214" t="s">
        <v>30</v>
      </c>
    </row>
    <row r="972" spans="1:9" ht="15.75" x14ac:dyDescent="0.25">
      <c r="A972" s="216"/>
      <c r="B972" s="342" t="s">
        <v>1775</v>
      </c>
      <c r="C972" s="343" t="s">
        <v>3573</v>
      </c>
      <c r="D972" s="214" t="s">
        <v>34</v>
      </c>
      <c r="E972" s="235">
        <v>2467</v>
      </c>
      <c r="F972" s="39" t="s">
        <v>3739</v>
      </c>
      <c r="G972" s="44">
        <v>2467</v>
      </c>
      <c r="H972" s="243">
        <f t="shared" si="16"/>
        <v>0</v>
      </c>
      <c r="I972" s="214" t="s">
        <v>30</v>
      </c>
    </row>
    <row r="973" spans="1:9" ht="15.75" x14ac:dyDescent="0.25">
      <c r="A973" s="216"/>
      <c r="B973" s="342" t="s">
        <v>1776</v>
      </c>
      <c r="C973" s="343" t="s">
        <v>3573</v>
      </c>
      <c r="D973" s="214" t="s">
        <v>29</v>
      </c>
      <c r="E973" s="235">
        <v>2771</v>
      </c>
      <c r="F973" s="35">
        <v>41805</v>
      </c>
      <c r="G973" s="44">
        <v>2771</v>
      </c>
      <c r="H973" s="243">
        <f t="shared" si="16"/>
        <v>0</v>
      </c>
      <c r="I973" s="214" t="s">
        <v>30</v>
      </c>
    </row>
    <row r="974" spans="1:9" ht="15.75" x14ac:dyDescent="0.25">
      <c r="A974" s="216"/>
      <c r="B974" s="342" t="s">
        <v>1777</v>
      </c>
      <c r="C974" s="343" t="s">
        <v>3573</v>
      </c>
      <c r="D974" s="214" t="s">
        <v>3318</v>
      </c>
      <c r="E974" s="235">
        <v>32236</v>
      </c>
      <c r="F974" s="35">
        <v>41804</v>
      </c>
      <c r="G974" s="44">
        <v>32236</v>
      </c>
      <c r="H974" s="243">
        <f t="shared" si="16"/>
        <v>0</v>
      </c>
      <c r="I974" s="214" t="s">
        <v>3427</v>
      </c>
    </row>
    <row r="975" spans="1:9" ht="15.75" x14ac:dyDescent="0.25">
      <c r="A975" s="216"/>
      <c r="B975" s="342" t="s">
        <v>1778</v>
      </c>
      <c r="C975" s="343" t="s">
        <v>3573</v>
      </c>
      <c r="D975" s="214" t="s">
        <v>8</v>
      </c>
      <c r="E975" s="235">
        <v>4366</v>
      </c>
      <c r="F975" s="35">
        <v>41804</v>
      </c>
      <c r="G975" s="44">
        <v>4366</v>
      </c>
      <c r="H975" s="243">
        <f t="shared" si="16"/>
        <v>0</v>
      </c>
      <c r="I975" s="214"/>
    </row>
    <row r="976" spans="1:9" ht="15.75" x14ac:dyDescent="0.25">
      <c r="A976" s="216"/>
      <c r="B976" s="342" t="s">
        <v>1779</v>
      </c>
      <c r="C976" s="343" t="s">
        <v>3573</v>
      </c>
      <c r="D976" s="214" t="s">
        <v>8</v>
      </c>
      <c r="E976" s="235">
        <v>1566</v>
      </c>
      <c r="F976" s="35">
        <v>41804</v>
      </c>
      <c r="G976" s="44">
        <v>1566</v>
      </c>
      <c r="H976" s="243">
        <f t="shared" si="16"/>
        <v>0</v>
      </c>
      <c r="I976" s="214"/>
    </row>
    <row r="977" spans="1:9" ht="15.75" x14ac:dyDescent="0.25">
      <c r="A977" s="216"/>
      <c r="B977" s="342" t="s">
        <v>1781</v>
      </c>
      <c r="C977" s="343" t="s">
        <v>3573</v>
      </c>
      <c r="D977" s="214" t="s">
        <v>124</v>
      </c>
      <c r="E977" s="235">
        <v>10528</v>
      </c>
      <c r="F977" s="35">
        <v>41805</v>
      </c>
      <c r="G977" s="44">
        <v>10528</v>
      </c>
      <c r="H977" s="243">
        <f t="shared" si="16"/>
        <v>0</v>
      </c>
      <c r="I977" s="214" t="s">
        <v>30</v>
      </c>
    </row>
    <row r="978" spans="1:9" ht="15.75" x14ac:dyDescent="0.25">
      <c r="A978" s="216"/>
      <c r="B978" s="342" t="s">
        <v>1783</v>
      </c>
      <c r="C978" s="343" t="s">
        <v>3573</v>
      </c>
      <c r="D978" s="214" t="s">
        <v>123</v>
      </c>
      <c r="E978" s="235">
        <v>3160</v>
      </c>
      <c r="F978" s="270" t="s">
        <v>3762</v>
      </c>
      <c r="G978" s="44">
        <v>3160</v>
      </c>
      <c r="H978" s="243">
        <f t="shared" si="16"/>
        <v>0</v>
      </c>
      <c r="I978" s="214"/>
    </row>
    <row r="979" spans="1:9" ht="15.75" x14ac:dyDescent="0.25">
      <c r="A979" s="216"/>
      <c r="B979" s="342" t="s">
        <v>1784</v>
      </c>
      <c r="C979" s="343" t="s">
        <v>3573</v>
      </c>
      <c r="D979" s="214" t="s">
        <v>535</v>
      </c>
      <c r="E979" s="235">
        <v>3280</v>
      </c>
      <c r="F979" s="35">
        <v>41804</v>
      </c>
      <c r="G979" s="44">
        <v>3280</v>
      </c>
      <c r="H979" s="243">
        <f t="shared" si="16"/>
        <v>0</v>
      </c>
      <c r="I979" s="214"/>
    </row>
    <row r="980" spans="1:9" ht="15.75" x14ac:dyDescent="0.25">
      <c r="A980" s="216"/>
      <c r="B980" s="342" t="s">
        <v>1785</v>
      </c>
      <c r="C980" s="343" t="s">
        <v>3573</v>
      </c>
      <c r="D980" s="214" t="s">
        <v>349</v>
      </c>
      <c r="E980" s="235">
        <v>4004</v>
      </c>
      <c r="F980" s="35">
        <v>41804</v>
      </c>
      <c r="G980" s="44">
        <v>4004</v>
      </c>
      <c r="H980" s="243">
        <f t="shared" si="16"/>
        <v>0</v>
      </c>
      <c r="I980" s="214"/>
    </row>
    <row r="981" spans="1:9" ht="15.75" x14ac:dyDescent="0.25">
      <c r="A981" s="216"/>
      <c r="B981" s="342" t="s">
        <v>1786</v>
      </c>
      <c r="C981" s="343" t="s">
        <v>3573</v>
      </c>
      <c r="D981" s="214" t="s">
        <v>106</v>
      </c>
      <c r="E981" s="235">
        <v>35911</v>
      </c>
      <c r="F981" s="35">
        <v>41804</v>
      </c>
      <c r="G981" s="44">
        <v>35911</v>
      </c>
      <c r="H981" s="243">
        <f t="shared" si="16"/>
        <v>0</v>
      </c>
      <c r="I981" s="214"/>
    </row>
    <row r="982" spans="1:9" ht="15.75" x14ac:dyDescent="0.25">
      <c r="A982" s="216"/>
      <c r="B982" s="342" t="s">
        <v>1787</v>
      </c>
      <c r="C982" s="343" t="s">
        <v>3573</v>
      </c>
      <c r="D982" s="214" t="s">
        <v>152</v>
      </c>
      <c r="E982" s="235">
        <v>7426</v>
      </c>
      <c r="F982" s="35">
        <v>41804</v>
      </c>
      <c r="G982" s="44">
        <v>7426</v>
      </c>
      <c r="H982" s="243">
        <f t="shared" si="16"/>
        <v>0</v>
      </c>
      <c r="I982" s="214"/>
    </row>
    <row r="983" spans="1:9" ht="15.75" x14ac:dyDescent="0.25">
      <c r="A983" s="216"/>
      <c r="B983" s="342" t="s">
        <v>1788</v>
      </c>
      <c r="C983" s="343" t="s">
        <v>3573</v>
      </c>
      <c r="D983" s="214" t="s">
        <v>172</v>
      </c>
      <c r="E983" s="235">
        <v>15032</v>
      </c>
      <c r="F983" s="35">
        <v>41804</v>
      </c>
      <c r="G983" s="44">
        <v>15032</v>
      </c>
      <c r="H983" s="243">
        <f t="shared" si="16"/>
        <v>0</v>
      </c>
      <c r="I983" s="214"/>
    </row>
    <row r="984" spans="1:9" ht="15.75" x14ac:dyDescent="0.25">
      <c r="A984" s="216"/>
      <c r="B984" s="342" t="s">
        <v>1789</v>
      </c>
      <c r="C984" s="343" t="s">
        <v>3573</v>
      </c>
      <c r="D984" s="214" t="s">
        <v>771</v>
      </c>
      <c r="E984" s="235">
        <v>2839</v>
      </c>
      <c r="F984" s="35">
        <v>41804</v>
      </c>
      <c r="G984" s="44">
        <v>2839</v>
      </c>
      <c r="H984" s="243">
        <f t="shared" si="16"/>
        <v>0</v>
      </c>
      <c r="I984" s="214"/>
    </row>
    <row r="985" spans="1:9" ht="15.75" x14ac:dyDescent="0.25">
      <c r="A985" s="216"/>
      <c r="B985" s="342" t="s">
        <v>1790</v>
      </c>
      <c r="C985" s="343" t="s">
        <v>3573</v>
      </c>
      <c r="D985" s="214" t="s">
        <v>51</v>
      </c>
      <c r="E985" s="235">
        <v>2980.5</v>
      </c>
      <c r="F985" s="35">
        <v>41804</v>
      </c>
      <c r="G985" s="44">
        <v>2980.5</v>
      </c>
      <c r="H985" s="243">
        <f t="shared" si="16"/>
        <v>0</v>
      </c>
      <c r="I985" s="214"/>
    </row>
    <row r="986" spans="1:9" ht="15.75" x14ac:dyDescent="0.25">
      <c r="A986" s="216"/>
      <c r="B986" s="342" t="s">
        <v>1791</v>
      </c>
      <c r="C986" s="343" t="s">
        <v>3573</v>
      </c>
      <c r="D986" s="214" t="s">
        <v>133</v>
      </c>
      <c r="E986" s="235">
        <v>46061</v>
      </c>
      <c r="F986" s="47" t="s">
        <v>3592</v>
      </c>
      <c r="G986" s="44">
        <v>46061</v>
      </c>
      <c r="H986" s="243">
        <f t="shared" si="16"/>
        <v>0</v>
      </c>
      <c r="I986" s="214"/>
    </row>
    <row r="987" spans="1:9" ht="15.75" x14ac:dyDescent="0.25">
      <c r="A987" s="216"/>
      <c r="B987" s="342" t="s">
        <v>1792</v>
      </c>
      <c r="C987" s="343" t="s">
        <v>3573</v>
      </c>
      <c r="D987" s="214" t="s">
        <v>23</v>
      </c>
      <c r="E987" s="235">
        <v>1284</v>
      </c>
      <c r="F987" s="35">
        <v>41804</v>
      </c>
      <c r="G987" s="44">
        <v>1284</v>
      </c>
      <c r="H987" s="243">
        <f t="shared" si="16"/>
        <v>0</v>
      </c>
      <c r="I987" s="214"/>
    </row>
    <row r="988" spans="1:9" ht="15.75" x14ac:dyDescent="0.25">
      <c r="A988" s="216"/>
      <c r="B988" s="342" t="s">
        <v>1793</v>
      </c>
      <c r="C988" s="343" t="s">
        <v>3573</v>
      </c>
      <c r="D988" s="214" t="s">
        <v>316</v>
      </c>
      <c r="E988" s="235">
        <v>810</v>
      </c>
      <c r="F988" s="35">
        <v>41805</v>
      </c>
      <c r="G988" s="44">
        <v>810</v>
      </c>
      <c r="H988" s="243">
        <f t="shared" si="16"/>
        <v>0</v>
      </c>
      <c r="I988" s="214" t="s">
        <v>30</v>
      </c>
    </row>
    <row r="989" spans="1:9" ht="15.75" x14ac:dyDescent="0.25">
      <c r="A989" s="216"/>
      <c r="B989" s="342" t="s">
        <v>1794</v>
      </c>
      <c r="C989" s="343" t="s">
        <v>3573</v>
      </c>
      <c r="D989" s="214" t="s">
        <v>8</v>
      </c>
      <c r="E989" s="235">
        <v>40</v>
      </c>
      <c r="F989" s="35">
        <v>41804</v>
      </c>
      <c r="G989" s="44">
        <v>40</v>
      </c>
      <c r="H989" s="243">
        <f t="shared" si="16"/>
        <v>0</v>
      </c>
      <c r="I989" s="214"/>
    </row>
    <row r="990" spans="1:9" ht="15.75" x14ac:dyDescent="0.25">
      <c r="A990" s="216"/>
      <c r="B990" s="342" t="s">
        <v>1796</v>
      </c>
      <c r="C990" s="343" t="s">
        <v>3573</v>
      </c>
      <c r="D990" s="220" t="s">
        <v>3114</v>
      </c>
      <c r="E990" s="241">
        <v>0</v>
      </c>
      <c r="F990" s="35"/>
      <c r="G990" s="44"/>
      <c r="H990" s="243">
        <f t="shared" si="16"/>
        <v>0</v>
      </c>
      <c r="I990" s="214" t="s">
        <v>324</v>
      </c>
    </row>
    <row r="991" spans="1:9" ht="15.75" x14ac:dyDescent="0.25">
      <c r="A991" s="216"/>
      <c r="B991" s="342" t="s">
        <v>1797</v>
      </c>
      <c r="C991" s="343" t="s">
        <v>3573</v>
      </c>
      <c r="D991" s="214" t="s">
        <v>136</v>
      </c>
      <c r="E991" s="235">
        <v>2985</v>
      </c>
      <c r="F991" s="35">
        <v>41804</v>
      </c>
      <c r="G991" s="44">
        <v>2985</v>
      </c>
      <c r="H991" s="243">
        <f t="shared" si="16"/>
        <v>0</v>
      </c>
      <c r="I991" s="214"/>
    </row>
    <row r="992" spans="1:9" ht="15.75" x14ac:dyDescent="0.25">
      <c r="A992" s="216"/>
      <c r="B992" s="342" t="s">
        <v>1798</v>
      </c>
      <c r="C992" s="343" t="s">
        <v>3573</v>
      </c>
      <c r="D992" s="214" t="s">
        <v>842</v>
      </c>
      <c r="E992" s="235">
        <v>7656.5</v>
      </c>
      <c r="F992" s="38" t="s">
        <v>3769</v>
      </c>
      <c r="G992" s="44">
        <v>7656.5</v>
      </c>
      <c r="H992" s="243">
        <f t="shared" si="16"/>
        <v>0</v>
      </c>
      <c r="I992" s="214"/>
    </row>
    <row r="993" spans="1:9" ht="15.75" x14ac:dyDescent="0.25">
      <c r="A993" s="216"/>
      <c r="B993" s="342" t="s">
        <v>1799</v>
      </c>
      <c r="C993" s="343" t="s">
        <v>3573</v>
      </c>
      <c r="D993" s="214" t="s">
        <v>54</v>
      </c>
      <c r="E993" s="235">
        <v>36301</v>
      </c>
      <c r="F993" s="35">
        <v>41804</v>
      </c>
      <c r="G993" s="44">
        <v>36301</v>
      </c>
      <c r="H993" s="243">
        <f t="shared" si="16"/>
        <v>0</v>
      </c>
      <c r="I993" s="214" t="s">
        <v>12</v>
      </c>
    </row>
    <row r="994" spans="1:9" ht="15.75" x14ac:dyDescent="0.25">
      <c r="A994" s="216"/>
      <c r="B994" s="342" t="s">
        <v>1800</v>
      </c>
      <c r="C994" s="343" t="s">
        <v>3573</v>
      </c>
      <c r="D994" s="214" t="s">
        <v>39</v>
      </c>
      <c r="E994" s="235">
        <v>111404</v>
      </c>
      <c r="F994" s="35">
        <v>41808</v>
      </c>
      <c r="G994" s="44">
        <v>111404</v>
      </c>
      <c r="H994" s="243">
        <f t="shared" si="16"/>
        <v>0</v>
      </c>
      <c r="I994" s="214"/>
    </row>
    <row r="995" spans="1:9" ht="15.75" x14ac:dyDescent="0.25">
      <c r="A995" s="216"/>
      <c r="B995" s="342" t="s">
        <v>1801</v>
      </c>
      <c r="C995" s="343" t="s">
        <v>3573</v>
      </c>
      <c r="D995" s="214" t="s">
        <v>193</v>
      </c>
      <c r="E995" s="235">
        <v>10741.5</v>
      </c>
      <c r="F995" s="35">
        <v>41805</v>
      </c>
      <c r="G995" s="44">
        <v>10741.5</v>
      </c>
      <c r="H995" s="243">
        <f t="shared" si="16"/>
        <v>0</v>
      </c>
      <c r="I995" s="214" t="s">
        <v>21</v>
      </c>
    </row>
    <row r="996" spans="1:9" ht="15.75" x14ac:dyDescent="0.25">
      <c r="A996" s="216"/>
      <c r="B996" s="342" t="s">
        <v>1802</v>
      </c>
      <c r="C996" s="343" t="s">
        <v>3573</v>
      </c>
      <c r="D996" s="214" t="s">
        <v>233</v>
      </c>
      <c r="E996" s="235">
        <v>1099.5</v>
      </c>
      <c r="F996" s="35">
        <v>41805</v>
      </c>
      <c r="G996" s="44">
        <v>1099.5</v>
      </c>
      <c r="H996" s="243">
        <f t="shared" si="16"/>
        <v>0</v>
      </c>
      <c r="I996" s="214" t="s">
        <v>21</v>
      </c>
    </row>
    <row r="997" spans="1:9" ht="15.75" x14ac:dyDescent="0.25">
      <c r="A997" s="211"/>
      <c r="B997" s="342" t="s">
        <v>1803</v>
      </c>
      <c r="C997" s="343" t="s">
        <v>3573</v>
      </c>
      <c r="D997" s="214" t="s">
        <v>560</v>
      </c>
      <c r="E997" s="235">
        <v>14456.6</v>
      </c>
      <c r="F997" s="47" t="s">
        <v>3593</v>
      </c>
      <c r="G997" s="44">
        <v>14456.6</v>
      </c>
      <c r="H997" s="243">
        <f t="shared" si="16"/>
        <v>0</v>
      </c>
      <c r="I997" s="214" t="s">
        <v>21</v>
      </c>
    </row>
    <row r="998" spans="1:9" ht="15.75" x14ac:dyDescent="0.25">
      <c r="A998" s="211"/>
      <c r="B998" s="342" t="s">
        <v>1804</v>
      </c>
      <c r="C998" s="343" t="s">
        <v>3573</v>
      </c>
      <c r="D998" s="214" t="s">
        <v>3594</v>
      </c>
      <c r="E998" s="235">
        <v>1591</v>
      </c>
      <c r="F998" s="35">
        <v>41805</v>
      </c>
      <c r="G998" s="44">
        <v>1591</v>
      </c>
      <c r="H998" s="243">
        <f t="shared" si="16"/>
        <v>0</v>
      </c>
      <c r="I998" s="214" t="s">
        <v>21</v>
      </c>
    </row>
    <row r="999" spans="1:9" ht="15.75" x14ac:dyDescent="0.25">
      <c r="A999" s="261"/>
      <c r="B999" s="342" t="s">
        <v>1805</v>
      </c>
      <c r="C999" s="343" t="s">
        <v>3573</v>
      </c>
      <c r="D999" s="214" t="s">
        <v>3482</v>
      </c>
      <c r="E999" s="235">
        <v>2703</v>
      </c>
      <c r="F999" s="35">
        <v>41804</v>
      </c>
      <c r="G999" s="44">
        <v>2703</v>
      </c>
      <c r="H999" s="243">
        <f t="shared" si="16"/>
        <v>0</v>
      </c>
      <c r="I999" s="214"/>
    </row>
    <row r="1000" spans="1:9" ht="15.75" x14ac:dyDescent="0.25">
      <c r="A1000" s="216"/>
      <c r="B1000" s="342" t="s">
        <v>1806</v>
      </c>
      <c r="C1000" s="343" t="s">
        <v>3573</v>
      </c>
      <c r="D1000" s="214" t="s">
        <v>99</v>
      </c>
      <c r="E1000" s="235">
        <v>3521</v>
      </c>
      <c r="F1000" s="35">
        <v>41805</v>
      </c>
      <c r="G1000" s="44">
        <v>3521</v>
      </c>
      <c r="H1000" s="243">
        <f t="shared" si="16"/>
        <v>0</v>
      </c>
      <c r="I1000" s="214" t="s">
        <v>21</v>
      </c>
    </row>
    <row r="1001" spans="1:9" ht="15.75" x14ac:dyDescent="0.25">
      <c r="A1001" s="216"/>
      <c r="B1001" s="342" t="s">
        <v>1807</v>
      </c>
      <c r="C1001" s="343" t="s">
        <v>3573</v>
      </c>
      <c r="D1001" s="214" t="s">
        <v>349</v>
      </c>
      <c r="E1001" s="235">
        <v>6119.5</v>
      </c>
      <c r="F1001" s="35">
        <v>41805</v>
      </c>
      <c r="G1001" s="44">
        <v>6119.5</v>
      </c>
      <c r="H1001" s="243">
        <f t="shared" si="16"/>
        <v>0</v>
      </c>
      <c r="I1001" s="214" t="s">
        <v>21</v>
      </c>
    </row>
    <row r="1002" spans="1:9" ht="15.75" x14ac:dyDescent="0.25">
      <c r="A1002" s="216"/>
      <c r="B1002" s="342" t="s">
        <v>1808</v>
      </c>
      <c r="C1002" s="343" t="s">
        <v>3573</v>
      </c>
      <c r="D1002" s="214" t="s">
        <v>80</v>
      </c>
      <c r="E1002" s="235">
        <v>2587</v>
      </c>
      <c r="F1002" s="35">
        <v>41805</v>
      </c>
      <c r="G1002" s="44">
        <v>2587</v>
      </c>
      <c r="H1002" s="243">
        <f t="shared" si="16"/>
        <v>0</v>
      </c>
      <c r="I1002" s="214" t="s">
        <v>21</v>
      </c>
    </row>
    <row r="1003" spans="1:9" ht="15.75" x14ac:dyDescent="0.25">
      <c r="A1003" s="216"/>
      <c r="B1003" s="342" t="s">
        <v>1809</v>
      </c>
      <c r="C1003" s="343" t="s">
        <v>3573</v>
      </c>
      <c r="D1003" s="214" t="s">
        <v>49</v>
      </c>
      <c r="E1003" s="235">
        <v>1355</v>
      </c>
      <c r="F1003" s="35">
        <v>41804</v>
      </c>
      <c r="G1003" s="44">
        <v>1355</v>
      </c>
      <c r="H1003" s="243">
        <f t="shared" si="16"/>
        <v>0</v>
      </c>
      <c r="I1003" s="214"/>
    </row>
    <row r="1004" spans="1:9" ht="15.75" x14ac:dyDescent="0.25">
      <c r="A1004" s="216"/>
      <c r="B1004" s="342" t="s">
        <v>1810</v>
      </c>
      <c r="C1004" s="343" t="s">
        <v>3573</v>
      </c>
      <c r="D1004" s="214" t="s">
        <v>87</v>
      </c>
      <c r="E1004" s="235">
        <v>11605</v>
      </c>
      <c r="F1004" s="35">
        <v>41805</v>
      </c>
      <c r="G1004" s="44">
        <v>11605</v>
      </c>
      <c r="H1004" s="243">
        <f t="shared" si="16"/>
        <v>0</v>
      </c>
      <c r="I1004" s="214" t="s">
        <v>21</v>
      </c>
    </row>
    <row r="1005" spans="1:9" ht="15.75" x14ac:dyDescent="0.25">
      <c r="A1005" s="216"/>
      <c r="B1005" s="342" t="s">
        <v>1811</v>
      </c>
      <c r="C1005" s="343" t="s">
        <v>3573</v>
      </c>
      <c r="D1005" s="214" t="s">
        <v>19</v>
      </c>
      <c r="E1005" s="235">
        <v>702865.37</v>
      </c>
      <c r="F1005" s="377" t="s">
        <v>4946</v>
      </c>
      <c r="G1005" s="44">
        <f>71141.34+257070+115785+258869.03</f>
        <v>702865.37</v>
      </c>
      <c r="H1005" s="243">
        <f t="shared" si="16"/>
        <v>0</v>
      </c>
      <c r="I1005" s="214"/>
    </row>
    <row r="1006" spans="1:9" ht="15.75" x14ac:dyDescent="0.25">
      <c r="A1006" s="216"/>
      <c r="B1006" s="342" t="s">
        <v>1812</v>
      </c>
      <c r="C1006" s="343" t="s">
        <v>3573</v>
      </c>
      <c r="D1006" s="214" t="s">
        <v>110</v>
      </c>
      <c r="E1006" s="235">
        <v>46587</v>
      </c>
      <c r="F1006" s="35">
        <v>41810</v>
      </c>
      <c r="G1006" s="44">
        <v>46587</v>
      </c>
      <c r="H1006" s="243">
        <f t="shared" si="16"/>
        <v>0</v>
      </c>
      <c r="I1006" s="214" t="s">
        <v>217</v>
      </c>
    </row>
    <row r="1007" spans="1:9" ht="15.75" x14ac:dyDescent="0.25">
      <c r="A1007" s="216"/>
      <c r="B1007" s="342" t="s">
        <v>1813</v>
      </c>
      <c r="C1007" s="343" t="s">
        <v>3573</v>
      </c>
      <c r="D1007" s="214" t="s">
        <v>147</v>
      </c>
      <c r="E1007" s="235">
        <v>3461</v>
      </c>
      <c r="F1007" s="35">
        <v>41805</v>
      </c>
      <c r="G1007" s="44">
        <v>3461</v>
      </c>
      <c r="H1007" s="243">
        <f t="shared" si="16"/>
        <v>0</v>
      </c>
      <c r="I1007" s="214" t="s">
        <v>21</v>
      </c>
    </row>
    <row r="1008" spans="1:9" ht="15.75" x14ac:dyDescent="0.25">
      <c r="A1008" s="216"/>
      <c r="B1008" s="342" t="s">
        <v>1815</v>
      </c>
      <c r="C1008" s="343" t="s">
        <v>3573</v>
      </c>
      <c r="D1008" s="214" t="s">
        <v>523</v>
      </c>
      <c r="E1008" s="235">
        <v>7119</v>
      </c>
      <c r="F1008" s="35">
        <v>41811</v>
      </c>
      <c r="G1008" s="44">
        <v>7119</v>
      </c>
      <c r="H1008" s="243">
        <f t="shared" si="16"/>
        <v>0</v>
      </c>
      <c r="I1008" s="214"/>
    </row>
    <row r="1009" spans="1:9" ht="15.75" x14ac:dyDescent="0.25">
      <c r="A1009" s="216"/>
      <c r="B1009" s="342" t="s">
        <v>1816</v>
      </c>
      <c r="C1009" s="343" t="s">
        <v>3573</v>
      </c>
      <c r="D1009" s="214" t="s">
        <v>68</v>
      </c>
      <c r="E1009" s="235">
        <v>3352</v>
      </c>
      <c r="F1009" s="55" t="s">
        <v>3595</v>
      </c>
      <c r="G1009" s="44">
        <v>3352</v>
      </c>
      <c r="H1009" s="243">
        <f t="shared" si="16"/>
        <v>0</v>
      </c>
      <c r="I1009" s="214" t="s">
        <v>65</v>
      </c>
    </row>
    <row r="1010" spans="1:9" ht="15.75" x14ac:dyDescent="0.25">
      <c r="A1010" s="216"/>
      <c r="B1010" s="342" t="s">
        <v>1817</v>
      </c>
      <c r="C1010" s="343" t="s">
        <v>3573</v>
      </c>
      <c r="D1010" s="214" t="s">
        <v>64</v>
      </c>
      <c r="E1010" s="235">
        <v>4877</v>
      </c>
      <c r="F1010" s="35">
        <v>41805</v>
      </c>
      <c r="G1010" s="44">
        <v>4877</v>
      </c>
      <c r="H1010" s="243">
        <f t="shared" si="16"/>
        <v>0</v>
      </c>
      <c r="I1010" s="214"/>
    </row>
    <row r="1011" spans="1:9" ht="15.75" x14ac:dyDescent="0.25">
      <c r="A1011" s="216"/>
      <c r="B1011" s="342" t="s">
        <v>1819</v>
      </c>
      <c r="C1011" s="343" t="s">
        <v>3573</v>
      </c>
      <c r="D1011" s="214" t="s">
        <v>11</v>
      </c>
      <c r="E1011" s="235">
        <v>49011.6</v>
      </c>
      <c r="F1011" s="38">
        <v>41843</v>
      </c>
      <c r="G1011" s="245">
        <v>49011.6</v>
      </c>
      <c r="H1011" s="243">
        <f t="shared" si="16"/>
        <v>0</v>
      </c>
      <c r="I1011" s="214"/>
    </row>
    <row r="1012" spans="1:9" ht="15.75" x14ac:dyDescent="0.25">
      <c r="A1012" s="216"/>
      <c r="B1012" s="342" t="s">
        <v>1820</v>
      </c>
      <c r="C1012" s="343" t="s">
        <v>3573</v>
      </c>
      <c r="D1012" s="214" t="s">
        <v>136</v>
      </c>
      <c r="E1012" s="235">
        <v>122</v>
      </c>
      <c r="F1012" s="35">
        <v>41804</v>
      </c>
      <c r="G1012" s="44">
        <v>122</v>
      </c>
      <c r="H1012" s="243">
        <f t="shared" si="16"/>
        <v>0</v>
      </c>
      <c r="I1012" s="214"/>
    </row>
    <row r="1013" spans="1:9" ht="15.75" x14ac:dyDescent="0.25">
      <c r="A1013" s="216"/>
      <c r="B1013" s="342" t="s">
        <v>1821</v>
      </c>
      <c r="C1013" s="343" t="s">
        <v>3573</v>
      </c>
      <c r="D1013" s="214" t="s">
        <v>8</v>
      </c>
      <c r="E1013" s="235">
        <v>282.5</v>
      </c>
      <c r="F1013" s="35">
        <v>41804</v>
      </c>
      <c r="G1013" s="44">
        <v>282.5</v>
      </c>
      <c r="H1013" s="243">
        <f t="shared" si="16"/>
        <v>0</v>
      </c>
      <c r="I1013" s="214"/>
    </row>
    <row r="1014" spans="1:9" ht="15.75" x14ac:dyDescent="0.25">
      <c r="A1014" s="216"/>
      <c r="B1014" s="342" t="s">
        <v>1823</v>
      </c>
      <c r="C1014" s="343" t="s">
        <v>3573</v>
      </c>
      <c r="D1014" s="220" t="s">
        <v>3114</v>
      </c>
      <c r="E1014" s="241">
        <v>0</v>
      </c>
      <c r="F1014" s="35"/>
      <c r="G1014" s="44"/>
      <c r="H1014" s="243">
        <f t="shared" si="16"/>
        <v>0</v>
      </c>
      <c r="I1014" s="214" t="s">
        <v>3596</v>
      </c>
    </row>
    <row r="1015" spans="1:9" ht="15.75" x14ac:dyDescent="0.25">
      <c r="A1015" s="216"/>
      <c r="B1015" s="342" t="s">
        <v>1825</v>
      </c>
      <c r="C1015" s="343" t="s">
        <v>3573</v>
      </c>
      <c r="D1015" s="214" t="s">
        <v>1054</v>
      </c>
      <c r="E1015" s="235">
        <v>198</v>
      </c>
      <c r="F1015" s="35">
        <v>41804</v>
      </c>
      <c r="G1015" s="44">
        <v>198</v>
      </c>
      <c r="H1015" s="243">
        <f t="shared" si="16"/>
        <v>0</v>
      </c>
      <c r="I1015" s="214"/>
    </row>
    <row r="1016" spans="1:9" ht="15.75" x14ac:dyDescent="0.25">
      <c r="A1016" s="216"/>
      <c r="B1016" s="342" t="s">
        <v>1826</v>
      </c>
      <c r="C1016" s="343" t="s">
        <v>3573</v>
      </c>
      <c r="D1016" s="214" t="s">
        <v>18</v>
      </c>
      <c r="E1016" s="235">
        <v>3165.5</v>
      </c>
      <c r="F1016" s="35">
        <v>41804</v>
      </c>
      <c r="G1016" s="44">
        <v>3165.5</v>
      </c>
      <c r="H1016" s="243">
        <f t="shared" si="16"/>
        <v>0</v>
      </c>
      <c r="I1016" s="214"/>
    </row>
    <row r="1017" spans="1:9" ht="15.75" x14ac:dyDescent="0.25">
      <c r="A1017" s="216"/>
      <c r="B1017" s="342" t="s">
        <v>1827</v>
      </c>
      <c r="C1017" s="343" t="s">
        <v>3573</v>
      </c>
      <c r="D1017" s="214" t="s">
        <v>14</v>
      </c>
      <c r="E1017" s="235">
        <v>5285.5</v>
      </c>
      <c r="F1017" s="35">
        <v>41806</v>
      </c>
      <c r="G1017" s="44">
        <v>5285.5</v>
      </c>
      <c r="H1017" s="243">
        <f t="shared" si="16"/>
        <v>0</v>
      </c>
      <c r="I1017" s="214" t="s">
        <v>3427</v>
      </c>
    </row>
    <row r="1018" spans="1:9" ht="15.75" x14ac:dyDescent="0.25">
      <c r="A1018" s="216"/>
      <c r="B1018" s="342" t="s">
        <v>1829</v>
      </c>
      <c r="C1018" s="343" t="s">
        <v>3573</v>
      </c>
      <c r="D1018" s="214" t="s">
        <v>163</v>
      </c>
      <c r="E1018" s="235">
        <v>343</v>
      </c>
      <c r="F1018" s="35">
        <v>41804</v>
      </c>
      <c r="G1018" s="44">
        <v>343</v>
      </c>
      <c r="H1018" s="243">
        <f t="shared" si="16"/>
        <v>0</v>
      </c>
      <c r="I1018" s="214"/>
    </row>
    <row r="1019" spans="1:9" ht="15.75" x14ac:dyDescent="0.25">
      <c r="A1019" s="216"/>
      <c r="B1019" s="342" t="s">
        <v>1830</v>
      </c>
      <c r="C1019" s="343" t="s">
        <v>3573</v>
      </c>
      <c r="D1019" s="214" t="s">
        <v>3225</v>
      </c>
      <c r="E1019" s="235">
        <v>1287</v>
      </c>
      <c r="F1019" s="35">
        <v>41806</v>
      </c>
      <c r="G1019" s="44">
        <v>1287</v>
      </c>
      <c r="H1019" s="243">
        <f t="shared" si="16"/>
        <v>0</v>
      </c>
      <c r="I1019" s="214" t="s">
        <v>3427</v>
      </c>
    </row>
    <row r="1020" spans="1:9" ht="15.75" x14ac:dyDescent="0.25">
      <c r="A1020" s="216"/>
      <c r="B1020" s="342" t="s">
        <v>1831</v>
      </c>
      <c r="C1020" s="343" t="s">
        <v>3573</v>
      </c>
      <c r="D1020" s="214" t="s">
        <v>8</v>
      </c>
      <c r="E1020" s="235">
        <v>725</v>
      </c>
      <c r="F1020" s="35">
        <v>41804</v>
      </c>
      <c r="G1020" s="44">
        <v>725</v>
      </c>
      <c r="H1020" s="243">
        <f t="shared" si="16"/>
        <v>0</v>
      </c>
      <c r="I1020" s="214"/>
    </row>
    <row r="1021" spans="1:9" ht="15.75" x14ac:dyDescent="0.25">
      <c r="A1021" s="216">
        <v>41805</v>
      </c>
      <c r="B1021" s="342" t="s">
        <v>1833</v>
      </c>
      <c r="C1021" s="343" t="s">
        <v>3573</v>
      </c>
      <c r="D1021" s="214" t="s">
        <v>28</v>
      </c>
      <c r="E1021" s="235">
        <v>7411.5</v>
      </c>
      <c r="F1021" s="35">
        <v>41805</v>
      </c>
      <c r="G1021" s="44">
        <v>7411.5</v>
      </c>
      <c r="H1021" s="243">
        <f t="shared" si="16"/>
        <v>0</v>
      </c>
      <c r="I1021" s="214"/>
    </row>
    <row r="1022" spans="1:9" ht="15.75" x14ac:dyDescent="0.25">
      <c r="A1022" s="216"/>
      <c r="B1022" s="342" t="s">
        <v>1834</v>
      </c>
      <c r="C1022" s="343" t="s">
        <v>3573</v>
      </c>
      <c r="D1022" s="214" t="s">
        <v>78</v>
      </c>
      <c r="E1022" s="235">
        <v>7968</v>
      </c>
      <c r="F1022" s="35">
        <v>41806</v>
      </c>
      <c r="G1022" s="44">
        <v>7968</v>
      </c>
      <c r="H1022" s="243">
        <f t="shared" si="16"/>
        <v>0</v>
      </c>
      <c r="I1022" s="214" t="s">
        <v>3427</v>
      </c>
    </row>
    <row r="1023" spans="1:9" ht="15.75" x14ac:dyDescent="0.25">
      <c r="A1023" s="216"/>
      <c r="B1023" s="342" t="s">
        <v>1836</v>
      </c>
      <c r="C1023" s="343" t="s">
        <v>3573</v>
      </c>
      <c r="D1023" s="214" t="s">
        <v>62</v>
      </c>
      <c r="E1023" s="235">
        <v>38889.5</v>
      </c>
      <c r="F1023" s="35">
        <v>41805</v>
      </c>
      <c r="G1023" s="44">
        <v>38889.5</v>
      </c>
      <c r="H1023" s="243">
        <f t="shared" si="16"/>
        <v>0</v>
      </c>
      <c r="I1023" s="214" t="s">
        <v>12</v>
      </c>
    </row>
    <row r="1024" spans="1:9" ht="15.75" x14ac:dyDescent="0.25">
      <c r="A1024" s="216"/>
      <c r="B1024" s="342" t="s">
        <v>1837</v>
      </c>
      <c r="C1024" s="343" t="s">
        <v>3573</v>
      </c>
      <c r="D1024" s="214" t="s">
        <v>69</v>
      </c>
      <c r="E1024" s="235">
        <v>995</v>
      </c>
      <c r="F1024" s="35">
        <v>41805</v>
      </c>
      <c r="G1024" s="44">
        <v>995</v>
      </c>
      <c r="H1024" s="243">
        <f t="shared" si="16"/>
        <v>0</v>
      </c>
      <c r="I1024" s="214"/>
    </row>
    <row r="1025" spans="1:9" ht="15.75" x14ac:dyDescent="0.25">
      <c r="A1025" s="216"/>
      <c r="B1025" s="342" t="s">
        <v>1838</v>
      </c>
      <c r="C1025" s="343" t="s">
        <v>3573</v>
      </c>
      <c r="D1025" s="214" t="s">
        <v>260</v>
      </c>
      <c r="E1025" s="235">
        <v>1788</v>
      </c>
      <c r="F1025" s="35">
        <v>41805</v>
      </c>
      <c r="G1025" s="44">
        <v>1788</v>
      </c>
      <c r="H1025" s="243">
        <f t="shared" si="16"/>
        <v>0</v>
      </c>
      <c r="I1025" s="214" t="s">
        <v>65</v>
      </c>
    </row>
    <row r="1026" spans="1:9" ht="15.75" x14ac:dyDescent="0.25">
      <c r="A1026" s="216"/>
      <c r="B1026" s="342" t="s">
        <v>1839</v>
      </c>
      <c r="C1026" s="343" t="s">
        <v>3573</v>
      </c>
      <c r="D1026" s="214" t="s">
        <v>8</v>
      </c>
      <c r="E1026" s="235">
        <v>1262.5</v>
      </c>
      <c r="F1026" s="35">
        <v>41805</v>
      </c>
      <c r="G1026" s="44">
        <v>1262.5</v>
      </c>
      <c r="H1026" s="243">
        <f t="shared" si="16"/>
        <v>0</v>
      </c>
      <c r="I1026" s="214"/>
    </row>
    <row r="1027" spans="1:9" ht="15.75" x14ac:dyDescent="0.25">
      <c r="A1027" s="216"/>
      <c r="B1027" s="342" t="s">
        <v>1841</v>
      </c>
      <c r="C1027" s="343" t="s">
        <v>3573</v>
      </c>
      <c r="D1027" s="214" t="s">
        <v>106</v>
      </c>
      <c r="E1027" s="235">
        <v>506143</v>
      </c>
      <c r="F1027" s="35">
        <v>41816</v>
      </c>
      <c r="G1027" s="44">
        <v>506143</v>
      </c>
      <c r="H1027" s="243">
        <f t="shared" si="16"/>
        <v>0</v>
      </c>
      <c r="I1027" s="214"/>
    </row>
    <row r="1028" spans="1:9" ht="15.75" x14ac:dyDescent="0.25">
      <c r="A1028" s="216"/>
      <c r="B1028" s="342" t="s">
        <v>1842</v>
      </c>
      <c r="C1028" s="343" t="s">
        <v>3573</v>
      </c>
      <c r="D1028" s="214" t="s">
        <v>8</v>
      </c>
      <c r="E1028" s="235">
        <v>242.5</v>
      </c>
      <c r="F1028" s="35">
        <v>41805</v>
      </c>
      <c r="G1028" s="44">
        <v>242.5</v>
      </c>
      <c r="H1028" s="243">
        <f t="shared" si="16"/>
        <v>0</v>
      </c>
      <c r="I1028" s="214"/>
    </row>
    <row r="1029" spans="1:9" ht="15.75" x14ac:dyDescent="0.25">
      <c r="A1029" s="216"/>
      <c r="B1029" s="342" t="s">
        <v>1843</v>
      </c>
      <c r="C1029" s="343" t="s">
        <v>3573</v>
      </c>
      <c r="D1029" s="214" t="s">
        <v>180</v>
      </c>
      <c r="E1029" s="235">
        <v>24235</v>
      </c>
      <c r="F1029" s="35">
        <v>41805</v>
      </c>
      <c r="G1029" s="44">
        <v>24235</v>
      </c>
      <c r="H1029" s="243">
        <f t="shared" si="16"/>
        <v>0</v>
      </c>
      <c r="I1029" s="214" t="s">
        <v>27</v>
      </c>
    </row>
    <row r="1030" spans="1:9" ht="15.75" x14ac:dyDescent="0.25">
      <c r="A1030" s="216"/>
      <c r="B1030" s="342" t="s">
        <v>1844</v>
      </c>
      <c r="C1030" s="343" t="s">
        <v>3573</v>
      </c>
      <c r="D1030" s="214" t="s">
        <v>141</v>
      </c>
      <c r="E1030" s="235">
        <v>10414</v>
      </c>
      <c r="F1030" s="35">
        <v>41805</v>
      </c>
      <c r="G1030" s="44">
        <v>10414</v>
      </c>
      <c r="H1030" s="243">
        <f t="shared" si="16"/>
        <v>0</v>
      </c>
      <c r="I1030" s="214"/>
    </row>
    <row r="1031" spans="1:9" ht="15.75" x14ac:dyDescent="0.25">
      <c r="A1031" s="216"/>
      <c r="B1031" s="342" t="s">
        <v>1847</v>
      </c>
      <c r="C1031" s="343" t="s">
        <v>3573</v>
      </c>
      <c r="D1031" s="214" t="s">
        <v>55</v>
      </c>
      <c r="E1031" s="235">
        <v>11674</v>
      </c>
      <c r="F1031" s="35">
        <v>41805</v>
      </c>
      <c r="G1031" s="44">
        <v>11674</v>
      </c>
      <c r="H1031" s="243">
        <f t="shared" ref="H1031:H1094" si="17">E1031-G1031</f>
        <v>0</v>
      </c>
      <c r="I1031" s="214"/>
    </row>
    <row r="1032" spans="1:9" ht="15.75" x14ac:dyDescent="0.25">
      <c r="A1032" s="216"/>
      <c r="B1032" s="342" t="s">
        <v>1848</v>
      </c>
      <c r="C1032" s="343" t="s">
        <v>3573</v>
      </c>
      <c r="D1032" s="214" t="s">
        <v>3121</v>
      </c>
      <c r="E1032" s="235">
        <v>11587</v>
      </c>
      <c r="F1032" s="35">
        <v>41805</v>
      </c>
      <c r="G1032" s="44">
        <v>11587</v>
      </c>
      <c r="H1032" s="243">
        <f t="shared" si="17"/>
        <v>0</v>
      </c>
      <c r="I1032" s="214" t="s">
        <v>27</v>
      </c>
    </row>
    <row r="1033" spans="1:9" ht="15.75" x14ac:dyDescent="0.25">
      <c r="A1033" s="216"/>
      <c r="B1033" s="342" t="s">
        <v>1849</v>
      </c>
      <c r="C1033" s="343" t="s">
        <v>3573</v>
      </c>
      <c r="D1033" s="214" t="s">
        <v>29</v>
      </c>
      <c r="E1033" s="235">
        <v>6505</v>
      </c>
      <c r="F1033" s="35">
        <v>41806</v>
      </c>
      <c r="G1033" s="44">
        <v>6505</v>
      </c>
      <c r="H1033" s="243">
        <f t="shared" si="17"/>
        <v>0</v>
      </c>
      <c r="I1033" s="214" t="s">
        <v>12</v>
      </c>
    </row>
    <row r="1034" spans="1:9" ht="15.75" x14ac:dyDescent="0.25">
      <c r="A1034" s="216"/>
      <c r="B1034" s="342" t="s">
        <v>1850</v>
      </c>
      <c r="C1034" s="343" t="s">
        <v>3573</v>
      </c>
      <c r="D1034" s="214" t="s">
        <v>34</v>
      </c>
      <c r="E1034" s="235">
        <v>2600</v>
      </c>
      <c r="F1034" s="35">
        <v>41806</v>
      </c>
      <c r="G1034" s="44">
        <v>2600</v>
      </c>
      <c r="H1034" s="243">
        <f t="shared" si="17"/>
        <v>0</v>
      </c>
      <c r="I1034" s="214" t="s">
        <v>12</v>
      </c>
    </row>
    <row r="1035" spans="1:9" ht="15.75" x14ac:dyDescent="0.25">
      <c r="A1035" s="216"/>
      <c r="B1035" s="342" t="s">
        <v>1851</v>
      </c>
      <c r="C1035" s="343" t="s">
        <v>3573</v>
      </c>
      <c r="D1035" s="214" t="s">
        <v>47</v>
      </c>
      <c r="E1035" s="235">
        <v>3700</v>
      </c>
      <c r="F1035" s="35">
        <v>41806</v>
      </c>
      <c r="G1035" s="44">
        <v>3700</v>
      </c>
      <c r="H1035" s="243">
        <f t="shared" si="17"/>
        <v>0</v>
      </c>
      <c r="I1035" s="214" t="s">
        <v>12</v>
      </c>
    </row>
    <row r="1036" spans="1:9" ht="15.75" x14ac:dyDescent="0.25">
      <c r="A1036" s="216"/>
      <c r="B1036" s="342" t="s">
        <v>1853</v>
      </c>
      <c r="C1036" s="343" t="s">
        <v>3573</v>
      </c>
      <c r="D1036" s="214" t="s">
        <v>110</v>
      </c>
      <c r="E1036" s="235">
        <v>25795</v>
      </c>
      <c r="F1036" s="35">
        <v>41810</v>
      </c>
      <c r="G1036" s="44">
        <v>25795</v>
      </c>
      <c r="H1036" s="243">
        <f t="shared" si="17"/>
        <v>0</v>
      </c>
      <c r="I1036" s="214" t="s">
        <v>12</v>
      </c>
    </row>
    <row r="1037" spans="1:9" ht="15.75" x14ac:dyDescent="0.25">
      <c r="A1037" s="216"/>
      <c r="B1037" s="342" t="s">
        <v>1855</v>
      </c>
      <c r="C1037" s="343" t="s">
        <v>3573</v>
      </c>
      <c r="D1037" s="214" t="s">
        <v>136</v>
      </c>
      <c r="E1037" s="235">
        <v>3992</v>
      </c>
      <c r="F1037" s="35">
        <v>41805</v>
      </c>
      <c r="G1037" s="44">
        <v>3992</v>
      </c>
      <c r="H1037" s="243">
        <f t="shared" si="17"/>
        <v>0</v>
      </c>
      <c r="I1037" s="214"/>
    </row>
    <row r="1038" spans="1:9" ht="15.75" x14ac:dyDescent="0.25">
      <c r="A1038" s="216"/>
      <c r="B1038" s="342" t="s">
        <v>1856</v>
      </c>
      <c r="C1038" s="343" t="s">
        <v>3573</v>
      </c>
      <c r="D1038" s="214" t="s">
        <v>501</v>
      </c>
      <c r="E1038" s="235">
        <v>4282</v>
      </c>
      <c r="F1038" s="35">
        <v>41805</v>
      </c>
      <c r="G1038" s="44">
        <v>4282</v>
      </c>
      <c r="H1038" s="243">
        <f t="shared" si="17"/>
        <v>0</v>
      </c>
      <c r="I1038" s="214"/>
    </row>
    <row r="1039" spans="1:9" ht="15.75" x14ac:dyDescent="0.25">
      <c r="A1039" s="216"/>
      <c r="B1039" s="342" t="s">
        <v>1857</v>
      </c>
      <c r="C1039" s="343" t="s">
        <v>3573</v>
      </c>
      <c r="D1039" s="214" t="s">
        <v>188</v>
      </c>
      <c r="E1039" s="235">
        <v>10556</v>
      </c>
      <c r="F1039" s="35">
        <v>41817</v>
      </c>
      <c r="G1039" s="44">
        <v>10556</v>
      </c>
      <c r="H1039" s="243">
        <f t="shared" si="17"/>
        <v>0</v>
      </c>
      <c r="I1039" s="214" t="s">
        <v>21</v>
      </c>
    </row>
    <row r="1040" spans="1:9" ht="15.75" x14ac:dyDescent="0.25">
      <c r="A1040" s="216"/>
      <c r="B1040" s="342" t="s">
        <v>1858</v>
      </c>
      <c r="C1040" s="343" t="s">
        <v>3573</v>
      </c>
      <c r="D1040" s="214" t="s">
        <v>188</v>
      </c>
      <c r="E1040" s="235">
        <v>12179</v>
      </c>
      <c r="F1040" s="35">
        <v>41806</v>
      </c>
      <c r="G1040" s="44">
        <v>12179</v>
      </c>
      <c r="H1040" s="243">
        <f t="shared" si="17"/>
        <v>0</v>
      </c>
      <c r="I1040" s="214" t="s">
        <v>21</v>
      </c>
    </row>
    <row r="1041" spans="1:9" ht="15.75" x14ac:dyDescent="0.25">
      <c r="A1041" s="216"/>
      <c r="B1041" s="342" t="s">
        <v>1859</v>
      </c>
      <c r="C1041" s="343" t="s">
        <v>3573</v>
      </c>
      <c r="D1041" s="214" t="s">
        <v>1782</v>
      </c>
      <c r="E1041" s="235">
        <v>2352</v>
      </c>
      <c r="F1041" s="35">
        <v>41806</v>
      </c>
      <c r="G1041" s="44">
        <v>2352</v>
      </c>
      <c r="H1041" s="243">
        <f t="shared" si="17"/>
        <v>0</v>
      </c>
      <c r="I1041" s="214" t="s">
        <v>12</v>
      </c>
    </row>
    <row r="1042" spans="1:9" ht="15.75" x14ac:dyDescent="0.25">
      <c r="A1042" s="216"/>
      <c r="B1042" s="342" t="s">
        <v>1860</v>
      </c>
      <c r="C1042" s="343" t="s">
        <v>3573</v>
      </c>
      <c r="D1042" s="220" t="s">
        <v>3114</v>
      </c>
      <c r="E1042" s="241">
        <v>0</v>
      </c>
      <c r="F1042" s="35"/>
      <c r="G1042" s="44"/>
      <c r="H1042" s="243">
        <f t="shared" si="17"/>
        <v>0</v>
      </c>
      <c r="I1042" s="214" t="s">
        <v>81</v>
      </c>
    </row>
    <row r="1043" spans="1:9" ht="15.75" x14ac:dyDescent="0.25">
      <c r="A1043" s="216"/>
      <c r="B1043" s="342" t="s">
        <v>1862</v>
      </c>
      <c r="C1043" s="343" t="s">
        <v>3573</v>
      </c>
      <c r="D1043" s="214" t="s">
        <v>130</v>
      </c>
      <c r="E1043" s="235">
        <v>10953</v>
      </c>
      <c r="F1043" s="47" t="s">
        <v>3597</v>
      </c>
      <c r="G1043" s="44">
        <v>10953</v>
      </c>
      <c r="H1043" s="243">
        <f t="shared" si="17"/>
        <v>0</v>
      </c>
      <c r="I1043" s="214" t="s">
        <v>21</v>
      </c>
    </row>
    <row r="1044" spans="1:9" ht="15.75" x14ac:dyDescent="0.25">
      <c r="A1044" s="216"/>
      <c r="B1044" s="342" t="s">
        <v>1863</v>
      </c>
      <c r="C1044" s="343" t="s">
        <v>3573</v>
      </c>
      <c r="D1044" s="214" t="s">
        <v>269</v>
      </c>
      <c r="E1044" s="235">
        <v>13312.5</v>
      </c>
      <c r="F1044" s="35">
        <v>41805</v>
      </c>
      <c r="G1044" s="44">
        <v>13312.5</v>
      </c>
      <c r="H1044" s="243">
        <f t="shared" si="17"/>
        <v>0</v>
      </c>
      <c r="I1044" s="214"/>
    </row>
    <row r="1045" spans="1:9" ht="15.75" x14ac:dyDescent="0.25">
      <c r="A1045" s="216"/>
      <c r="B1045" s="342" t="s">
        <v>1864</v>
      </c>
      <c r="C1045" s="343" t="s">
        <v>3573</v>
      </c>
      <c r="D1045" s="214" t="s">
        <v>8</v>
      </c>
      <c r="E1045" s="235">
        <v>4192</v>
      </c>
      <c r="F1045" s="35">
        <v>41805</v>
      </c>
      <c r="G1045" s="44">
        <v>4192</v>
      </c>
      <c r="H1045" s="243">
        <f t="shared" si="17"/>
        <v>0</v>
      </c>
      <c r="I1045" s="214"/>
    </row>
    <row r="1046" spans="1:9" ht="15.75" x14ac:dyDescent="0.25">
      <c r="A1046" s="216"/>
      <c r="B1046" s="342" t="s">
        <v>1865</v>
      </c>
      <c r="C1046" s="343" t="s">
        <v>3573</v>
      </c>
      <c r="D1046" s="214" t="s">
        <v>8</v>
      </c>
      <c r="E1046" s="235">
        <v>290</v>
      </c>
      <c r="F1046" s="35">
        <v>41805</v>
      </c>
      <c r="G1046" s="44">
        <v>290</v>
      </c>
      <c r="H1046" s="243">
        <f t="shared" si="17"/>
        <v>0</v>
      </c>
      <c r="I1046" s="214"/>
    </row>
    <row r="1047" spans="1:9" ht="15.75" x14ac:dyDescent="0.25">
      <c r="A1047" s="216"/>
      <c r="B1047" s="342" t="s">
        <v>1866</v>
      </c>
      <c r="C1047" s="343" t="s">
        <v>3573</v>
      </c>
      <c r="D1047" s="214" t="s">
        <v>269</v>
      </c>
      <c r="E1047" s="235">
        <v>1573</v>
      </c>
      <c r="F1047" s="35">
        <v>41805</v>
      </c>
      <c r="G1047" s="44">
        <v>1573</v>
      </c>
      <c r="H1047" s="243">
        <f t="shared" si="17"/>
        <v>0</v>
      </c>
      <c r="I1047" s="214"/>
    </row>
    <row r="1048" spans="1:9" ht="15.75" x14ac:dyDescent="0.25">
      <c r="A1048" s="216"/>
      <c r="B1048" s="342" t="s">
        <v>1867</v>
      </c>
      <c r="C1048" s="343" t="s">
        <v>3573</v>
      </c>
      <c r="D1048" s="214" t="s">
        <v>41</v>
      </c>
      <c r="E1048" s="235">
        <v>15858</v>
      </c>
      <c r="F1048" s="35">
        <v>41806</v>
      </c>
      <c r="G1048" s="44">
        <v>15858</v>
      </c>
      <c r="H1048" s="243">
        <f t="shared" si="17"/>
        <v>0</v>
      </c>
      <c r="I1048" s="214" t="s">
        <v>12</v>
      </c>
    </row>
    <row r="1049" spans="1:9" ht="15.75" x14ac:dyDescent="0.25">
      <c r="A1049" s="216"/>
      <c r="B1049" s="342" t="s">
        <v>1869</v>
      </c>
      <c r="C1049" s="343" t="s">
        <v>3573</v>
      </c>
      <c r="D1049" s="220" t="s">
        <v>3114</v>
      </c>
      <c r="E1049" s="241">
        <v>0</v>
      </c>
      <c r="F1049" s="35"/>
      <c r="G1049" s="44"/>
      <c r="H1049" s="243">
        <f t="shared" si="17"/>
        <v>0</v>
      </c>
      <c r="I1049" s="214" t="s">
        <v>324</v>
      </c>
    </row>
    <row r="1050" spans="1:9" ht="15.75" x14ac:dyDescent="0.25">
      <c r="A1050" s="216"/>
      <c r="B1050" s="342" t="s">
        <v>1870</v>
      </c>
      <c r="C1050" s="343" t="s">
        <v>3573</v>
      </c>
      <c r="D1050" s="214" t="s">
        <v>23</v>
      </c>
      <c r="E1050" s="235">
        <v>1140</v>
      </c>
      <c r="F1050" s="35">
        <v>41805</v>
      </c>
      <c r="G1050" s="44">
        <v>1140</v>
      </c>
      <c r="H1050" s="243">
        <f t="shared" si="17"/>
        <v>0</v>
      </c>
      <c r="I1050" s="214"/>
    </row>
    <row r="1051" spans="1:9" ht="15.75" x14ac:dyDescent="0.25">
      <c r="A1051" s="216"/>
      <c r="B1051" s="342" t="s">
        <v>1871</v>
      </c>
      <c r="C1051" s="343" t="s">
        <v>3573</v>
      </c>
      <c r="D1051" s="214" t="s">
        <v>3598</v>
      </c>
      <c r="E1051" s="235">
        <v>4199.5</v>
      </c>
      <c r="F1051" s="35">
        <v>41805</v>
      </c>
      <c r="G1051" s="44">
        <v>4199.5</v>
      </c>
      <c r="H1051" s="243">
        <f t="shared" si="17"/>
        <v>0</v>
      </c>
      <c r="I1051" s="214"/>
    </row>
    <row r="1052" spans="1:9" ht="15.75" x14ac:dyDescent="0.25">
      <c r="A1052" s="216"/>
      <c r="B1052" s="342" t="s">
        <v>1872</v>
      </c>
      <c r="C1052" s="343" t="s">
        <v>3573</v>
      </c>
      <c r="D1052" s="214" t="s">
        <v>136</v>
      </c>
      <c r="E1052" s="235">
        <v>1624</v>
      </c>
      <c r="F1052" s="35">
        <v>41805</v>
      </c>
      <c r="G1052" s="44">
        <v>1624</v>
      </c>
      <c r="H1052" s="243">
        <f t="shared" si="17"/>
        <v>0</v>
      </c>
      <c r="I1052" s="214"/>
    </row>
    <row r="1053" spans="1:9" ht="15.75" x14ac:dyDescent="0.25">
      <c r="A1053" s="216"/>
      <c r="B1053" s="342" t="s">
        <v>1873</v>
      </c>
      <c r="C1053" s="343" t="s">
        <v>3573</v>
      </c>
      <c r="D1053" s="214" t="s">
        <v>8</v>
      </c>
      <c r="E1053" s="235">
        <v>2173.6</v>
      </c>
      <c r="F1053" s="35">
        <v>41805</v>
      </c>
      <c r="G1053" s="44">
        <v>2173.6</v>
      </c>
      <c r="H1053" s="243">
        <f t="shared" si="17"/>
        <v>0</v>
      </c>
      <c r="I1053" s="214"/>
    </row>
    <row r="1054" spans="1:9" ht="15.75" x14ac:dyDescent="0.25">
      <c r="A1054" s="216"/>
      <c r="B1054" s="342" t="s">
        <v>1875</v>
      </c>
      <c r="C1054" s="343" t="s">
        <v>3573</v>
      </c>
      <c r="D1054" s="214" t="s">
        <v>51</v>
      </c>
      <c r="E1054" s="235">
        <v>1812.5</v>
      </c>
      <c r="F1054" s="35">
        <v>41805</v>
      </c>
      <c r="G1054" s="44">
        <v>1812.5</v>
      </c>
      <c r="H1054" s="243">
        <f t="shared" si="17"/>
        <v>0</v>
      </c>
      <c r="I1054" s="214"/>
    </row>
    <row r="1055" spans="1:9" ht="15.75" x14ac:dyDescent="0.25">
      <c r="A1055" s="216"/>
      <c r="B1055" s="342" t="s">
        <v>1876</v>
      </c>
      <c r="C1055" s="343" t="s">
        <v>3573</v>
      </c>
      <c r="D1055" s="214" t="s">
        <v>508</v>
      </c>
      <c r="E1055" s="235">
        <v>28341.599999999999</v>
      </c>
      <c r="F1055" s="47" t="s">
        <v>3599</v>
      </c>
      <c r="G1055" s="44">
        <v>28341.599999999999</v>
      </c>
      <c r="H1055" s="243">
        <f t="shared" si="17"/>
        <v>0</v>
      </c>
      <c r="I1055" s="214"/>
    </row>
    <row r="1056" spans="1:9" ht="15.75" x14ac:dyDescent="0.25">
      <c r="A1056" s="216"/>
      <c r="B1056" s="342" t="s">
        <v>1877</v>
      </c>
      <c r="C1056" s="343" t="s">
        <v>3573</v>
      </c>
      <c r="D1056" s="214" t="s">
        <v>269</v>
      </c>
      <c r="E1056" s="235">
        <v>12169.6</v>
      </c>
      <c r="F1056" s="35">
        <v>41805</v>
      </c>
      <c r="G1056" s="44">
        <v>12169.6</v>
      </c>
      <c r="H1056" s="243">
        <f t="shared" si="17"/>
        <v>0</v>
      </c>
      <c r="I1056" s="214"/>
    </row>
    <row r="1057" spans="1:9" ht="15.75" x14ac:dyDescent="0.25">
      <c r="A1057" s="216"/>
      <c r="B1057" s="342" t="s">
        <v>1878</v>
      </c>
      <c r="C1057" s="343" t="s">
        <v>3573</v>
      </c>
      <c r="D1057" s="214" t="s">
        <v>68</v>
      </c>
      <c r="E1057" s="235">
        <v>2681.5</v>
      </c>
      <c r="F1057" s="35">
        <v>41806</v>
      </c>
      <c r="G1057" s="44">
        <v>2681.5</v>
      </c>
      <c r="H1057" s="243">
        <f t="shared" si="17"/>
        <v>0</v>
      </c>
      <c r="I1057" s="214" t="s">
        <v>65</v>
      </c>
    </row>
    <row r="1058" spans="1:9" ht="15.75" x14ac:dyDescent="0.25">
      <c r="A1058" s="216"/>
      <c r="B1058" s="342" t="s">
        <v>1879</v>
      </c>
      <c r="C1058" s="343" t="s">
        <v>3573</v>
      </c>
      <c r="D1058" s="214" t="s">
        <v>11</v>
      </c>
      <c r="E1058" s="235">
        <v>62759.199999999997</v>
      </c>
      <c r="F1058" s="38">
        <v>41829</v>
      </c>
      <c r="G1058" s="245">
        <v>62759.199999999997</v>
      </c>
      <c r="H1058" s="243">
        <f t="shared" si="17"/>
        <v>0</v>
      </c>
      <c r="I1058" s="214" t="s">
        <v>65</v>
      </c>
    </row>
    <row r="1059" spans="1:9" ht="15.75" x14ac:dyDescent="0.25">
      <c r="A1059" s="216"/>
      <c r="B1059" s="342" t="s">
        <v>1880</v>
      </c>
      <c r="C1059" s="343" t="s">
        <v>3573</v>
      </c>
      <c r="D1059" s="214" t="s">
        <v>8</v>
      </c>
      <c r="E1059" s="235">
        <v>447.5</v>
      </c>
      <c r="F1059" s="35">
        <v>41805</v>
      </c>
      <c r="G1059" s="44">
        <v>447.5</v>
      </c>
      <c r="H1059" s="243">
        <f t="shared" si="17"/>
        <v>0</v>
      </c>
      <c r="I1059" s="214"/>
    </row>
    <row r="1060" spans="1:9" ht="15.75" x14ac:dyDescent="0.25">
      <c r="A1060" s="216"/>
      <c r="B1060" s="342" t="s">
        <v>1881</v>
      </c>
      <c r="C1060" s="343" t="s">
        <v>3573</v>
      </c>
      <c r="D1060" s="214" t="s">
        <v>11</v>
      </c>
      <c r="E1060" s="235">
        <v>767</v>
      </c>
      <c r="F1060" s="38">
        <v>41829</v>
      </c>
      <c r="G1060" s="245">
        <v>767</v>
      </c>
      <c r="H1060" s="243">
        <f t="shared" si="17"/>
        <v>0</v>
      </c>
      <c r="I1060" s="214" t="s">
        <v>65</v>
      </c>
    </row>
    <row r="1061" spans="1:9" ht="15.75" x14ac:dyDescent="0.25">
      <c r="A1061" s="216"/>
      <c r="B1061" s="342" t="s">
        <v>1883</v>
      </c>
      <c r="C1061" s="343" t="s">
        <v>3573</v>
      </c>
      <c r="D1061" s="214" t="s">
        <v>3169</v>
      </c>
      <c r="E1061" s="235">
        <v>12540</v>
      </c>
      <c r="F1061" s="35">
        <v>41820</v>
      </c>
      <c r="G1061" s="44">
        <v>12540</v>
      </c>
      <c r="H1061" s="243">
        <f t="shared" si="17"/>
        <v>0</v>
      </c>
      <c r="I1061" s="214"/>
    </row>
    <row r="1062" spans="1:9" ht="15.75" x14ac:dyDescent="0.25">
      <c r="A1062" s="216"/>
      <c r="B1062" s="342" t="s">
        <v>1884</v>
      </c>
      <c r="C1062" s="343" t="s">
        <v>3573</v>
      </c>
      <c r="D1062" s="214" t="s">
        <v>3600</v>
      </c>
      <c r="E1062" s="235">
        <v>246</v>
      </c>
      <c r="F1062" s="35">
        <v>41805</v>
      </c>
      <c r="G1062" s="44">
        <v>246</v>
      </c>
      <c r="H1062" s="243">
        <f t="shared" si="17"/>
        <v>0</v>
      </c>
      <c r="I1062" s="214"/>
    </row>
    <row r="1063" spans="1:9" ht="15.75" x14ac:dyDescent="0.25">
      <c r="A1063" s="216"/>
      <c r="B1063" s="342" t="s">
        <v>1885</v>
      </c>
      <c r="C1063" s="343" t="s">
        <v>3573</v>
      </c>
      <c r="D1063" s="214" t="s">
        <v>152</v>
      </c>
      <c r="E1063" s="235">
        <v>16980</v>
      </c>
      <c r="F1063" s="35">
        <v>41805</v>
      </c>
      <c r="G1063" s="44">
        <v>16980</v>
      </c>
      <c r="H1063" s="243">
        <f t="shared" si="17"/>
        <v>0</v>
      </c>
      <c r="I1063" s="214"/>
    </row>
    <row r="1064" spans="1:9" ht="15.75" x14ac:dyDescent="0.25">
      <c r="A1064" s="275"/>
      <c r="B1064" s="342" t="s">
        <v>1886</v>
      </c>
      <c r="C1064" s="343" t="s">
        <v>3573</v>
      </c>
      <c r="D1064" s="214" t="s">
        <v>339</v>
      </c>
      <c r="E1064" s="235">
        <v>273</v>
      </c>
      <c r="F1064" s="35">
        <v>41805</v>
      </c>
      <c r="G1064" s="44">
        <v>273</v>
      </c>
      <c r="H1064" s="243">
        <f t="shared" si="17"/>
        <v>0</v>
      </c>
      <c r="I1064" s="214"/>
    </row>
    <row r="1065" spans="1:9" ht="15.75" x14ac:dyDescent="0.25">
      <c r="A1065" s="277">
        <v>41806</v>
      </c>
      <c r="B1065" s="342" t="s">
        <v>1887</v>
      </c>
      <c r="C1065" s="343" t="s">
        <v>3573</v>
      </c>
      <c r="D1065" s="214" t="s">
        <v>28</v>
      </c>
      <c r="E1065" s="235">
        <v>11871</v>
      </c>
      <c r="F1065" s="35">
        <v>41806</v>
      </c>
      <c r="G1065" s="44">
        <v>11871</v>
      </c>
      <c r="H1065" s="243">
        <f t="shared" si="17"/>
        <v>0</v>
      </c>
      <c r="I1065" s="214"/>
    </row>
    <row r="1066" spans="1:9" ht="15.75" x14ac:dyDescent="0.25">
      <c r="A1066" s="216"/>
      <c r="B1066" s="342" t="s">
        <v>1889</v>
      </c>
      <c r="C1066" s="343" t="s">
        <v>3573</v>
      </c>
      <c r="D1066" s="214" t="s">
        <v>16</v>
      </c>
      <c r="E1066" s="235">
        <v>32295</v>
      </c>
      <c r="F1066" s="35">
        <v>41816</v>
      </c>
      <c r="G1066" s="44">
        <v>32295</v>
      </c>
      <c r="H1066" s="243">
        <f t="shared" si="17"/>
        <v>0</v>
      </c>
      <c r="I1066" s="58" t="s">
        <v>65</v>
      </c>
    </row>
    <row r="1067" spans="1:9" ht="15.75" x14ac:dyDescent="0.25">
      <c r="A1067" s="216"/>
      <c r="B1067" s="342" t="s">
        <v>1890</v>
      </c>
      <c r="C1067" s="343" t="s">
        <v>3573</v>
      </c>
      <c r="D1067" s="214" t="s">
        <v>374</v>
      </c>
      <c r="E1067" s="235">
        <v>15808</v>
      </c>
      <c r="F1067" s="35">
        <v>41806</v>
      </c>
      <c r="G1067" s="44">
        <v>15808</v>
      </c>
      <c r="H1067" s="243">
        <f t="shared" si="17"/>
        <v>0</v>
      </c>
      <c r="I1067" s="214"/>
    </row>
    <row r="1068" spans="1:9" ht="15.75" x14ac:dyDescent="0.25">
      <c r="A1068" s="216"/>
      <c r="B1068" s="342" t="s">
        <v>1892</v>
      </c>
      <c r="C1068" s="343" t="s">
        <v>3573</v>
      </c>
      <c r="D1068" s="214" t="s">
        <v>180</v>
      </c>
      <c r="E1068" s="235">
        <v>40647</v>
      </c>
      <c r="F1068" s="47" t="s">
        <v>3601</v>
      </c>
      <c r="G1068" s="44">
        <v>40647</v>
      </c>
      <c r="H1068" s="243">
        <f t="shared" si="17"/>
        <v>0</v>
      </c>
      <c r="I1068" s="214" t="s">
        <v>217</v>
      </c>
    </row>
    <row r="1069" spans="1:9" ht="15.75" x14ac:dyDescent="0.25">
      <c r="A1069" s="216"/>
      <c r="B1069" s="342" t="s">
        <v>1893</v>
      </c>
      <c r="C1069" s="343" t="s">
        <v>3573</v>
      </c>
      <c r="D1069" s="214" t="s">
        <v>23</v>
      </c>
      <c r="E1069" s="235">
        <v>1074</v>
      </c>
      <c r="F1069" s="35">
        <v>41806</v>
      </c>
      <c r="G1069" s="44">
        <v>1074</v>
      </c>
      <c r="H1069" s="243">
        <f t="shared" si="17"/>
        <v>0</v>
      </c>
      <c r="I1069" s="58"/>
    </row>
    <row r="1070" spans="1:9" ht="15.75" x14ac:dyDescent="0.25">
      <c r="A1070" s="216"/>
      <c r="B1070" s="342" t="s">
        <v>1894</v>
      </c>
      <c r="C1070" s="343" t="s">
        <v>3573</v>
      </c>
      <c r="D1070" s="214" t="s">
        <v>130</v>
      </c>
      <c r="E1070" s="235">
        <v>8511</v>
      </c>
      <c r="F1070" s="35">
        <v>41807</v>
      </c>
      <c r="G1070" s="44">
        <v>8511</v>
      </c>
      <c r="H1070" s="243">
        <f t="shared" si="17"/>
        <v>0</v>
      </c>
      <c r="I1070" s="214" t="s">
        <v>21</v>
      </c>
    </row>
    <row r="1071" spans="1:9" ht="15.75" x14ac:dyDescent="0.25">
      <c r="A1071" s="216"/>
      <c r="B1071" s="342" t="s">
        <v>1895</v>
      </c>
      <c r="C1071" s="343" t="s">
        <v>3573</v>
      </c>
      <c r="D1071" s="214" t="s">
        <v>956</v>
      </c>
      <c r="E1071" s="235">
        <v>6199</v>
      </c>
      <c r="F1071" s="270" t="s">
        <v>3744</v>
      </c>
      <c r="G1071" s="44">
        <v>6199</v>
      </c>
      <c r="H1071" s="243">
        <f t="shared" si="17"/>
        <v>0</v>
      </c>
      <c r="I1071" s="214" t="s">
        <v>3427</v>
      </c>
    </row>
    <row r="1072" spans="1:9" ht="15.75" x14ac:dyDescent="0.25">
      <c r="A1072" s="216"/>
      <c r="B1072" s="342" t="s">
        <v>1896</v>
      </c>
      <c r="C1072" s="343" t="s">
        <v>3573</v>
      </c>
      <c r="D1072" s="214" t="s">
        <v>130</v>
      </c>
      <c r="E1072" s="235">
        <v>11079.5</v>
      </c>
      <c r="F1072" s="35">
        <v>41817</v>
      </c>
      <c r="G1072" s="44">
        <v>11079.5</v>
      </c>
      <c r="H1072" s="243">
        <f t="shared" si="17"/>
        <v>0</v>
      </c>
      <c r="I1072" s="214" t="s">
        <v>21</v>
      </c>
    </row>
    <row r="1073" spans="1:9" ht="15.75" x14ac:dyDescent="0.25">
      <c r="A1073" s="216"/>
      <c r="B1073" s="342" t="s">
        <v>1897</v>
      </c>
      <c r="C1073" s="343" t="s">
        <v>3573</v>
      </c>
      <c r="D1073" s="214" t="s">
        <v>47</v>
      </c>
      <c r="E1073" s="235">
        <v>3750</v>
      </c>
      <c r="F1073" s="35">
        <v>41806</v>
      </c>
      <c r="G1073" s="44">
        <v>3750</v>
      </c>
      <c r="H1073" s="243">
        <f t="shared" si="17"/>
        <v>0</v>
      </c>
      <c r="I1073" s="214" t="s">
        <v>30</v>
      </c>
    </row>
    <row r="1074" spans="1:9" ht="15.75" x14ac:dyDescent="0.25">
      <c r="A1074" s="216"/>
      <c r="B1074" s="342" t="s">
        <v>1899</v>
      </c>
      <c r="C1074" s="343" t="s">
        <v>3573</v>
      </c>
      <c r="D1074" s="214" t="s">
        <v>152</v>
      </c>
      <c r="E1074" s="235">
        <v>12321</v>
      </c>
      <c r="F1074" s="35">
        <v>41806</v>
      </c>
      <c r="G1074" s="44">
        <v>12321</v>
      </c>
      <c r="H1074" s="243">
        <f t="shared" si="17"/>
        <v>0</v>
      </c>
      <c r="I1074" s="214"/>
    </row>
    <row r="1075" spans="1:9" ht="15.75" x14ac:dyDescent="0.25">
      <c r="A1075" s="216"/>
      <c r="B1075" s="342" t="s">
        <v>1900</v>
      </c>
      <c r="C1075" s="343" t="s">
        <v>3573</v>
      </c>
      <c r="D1075" s="214" t="s">
        <v>338</v>
      </c>
      <c r="E1075" s="235">
        <v>325.60000000000002</v>
      </c>
      <c r="F1075" s="35">
        <v>41806</v>
      </c>
      <c r="G1075" s="44">
        <v>325.60000000000002</v>
      </c>
      <c r="H1075" s="243">
        <f t="shared" si="17"/>
        <v>0</v>
      </c>
      <c r="I1075" s="214"/>
    </row>
    <row r="1076" spans="1:9" ht="15.75" x14ac:dyDescent="0.25">
      <c r="A1076" s="216"/>
      <c r="B1076" s="342" t="s">
        <v>1901</v>
      </c>
      <c r="C1076" s="343" t="s">
        <v>3573</v>
      </c>
      <c r="D1076" s="214" t="s">
        <v>3294</v>
      </c>
      <c r="E1076" s="235">
        <v>1130</v>
      </c>
      <c r="F1076" s="35">
        <v>41806</v>
      </c>
      <c r="G1076" s="44">
        <v>1130</v>
      </c>
      <c r="H1076" s="243">
        <f t="shared" si="17"/>
        <v>0</v>
      </c>
      <c r="I1076" s="214"/>
    </row>
    <row r="1077" spans="1:9" ht="15.75" x14ac:dyDescent="0.25">
      <c r="A1077" s="216"/>
      <c r="B1077" s="342" t="s">
        <v>1902</v>
      </c>
      <c r="C1077" s="343" t="s">
        <v>3573</v>
      </c>
      <c r="D1077" s="214" t="s">
        <v>34</v>
      </c>
      <c r="E1077" s="235">
        <v>2028</v>
      </c>
      <c r="F1077" s="35">
        <v>41806</v>
      </c>
      <c r="G1077" s="44">
        <v>2028</v>
      </c>
      <c r="H1077" s="243">
        <f t="shared" si="17"/>
        <v>0</v>
      </c>
      <c r="I1077" s="214" t="s">
        <v>30</v>
      </c>
    </row>
    <row r="1078" spans="1:9" ht="15.75" x14ac:dyDescent="0.25">
      <c r="A1078" s="216"/>
      <c r="B1078" s="342" t="s">
        <v>1903</v>
      </c>
      <c r="C1078" s="343" t="s">
        <v>3573</v>
      </c>
      <c r="D1078" s="214" t="s">
        <v>405</v>
      </c>
      <c r="E1078" s="235">
        <v>5365</v>
      </c>
      <c r="F1078" s="35">
        <v>41806</v>
      </c>
      <c r="G1078" s="44">
        <v>5365</v>
      </c>
      <c r="H1078" s="243">
        <f t="shared" si="17"/>
        <v>0</v>
      </c>
      <c r="I1078" s="214"/>
    </row>
    <row r="1079" spans="1:9" ht="15.75" x14ac:dyDescent="0.25">
      <c r="A1079" s="216"/>
      <c r="B1079" s="342" t="s">
        <v>1905</v>
      </c>
      <c r="C1079" s="343" t="s">
        <v>3573</v>
      </c>
      <c r="D1079" s="214" t="s">
        <v>2413</v>
      </c>
      <c r="E1079" s="235">
        <v>2273</v>
      </c>
      <c r="F1079" s="47" t="s">
        <v>3602</v>
      </c>
      <c r="G1079" s="44">
        <v>2273</v>
      </c>
      <c r="H1079" s="243">
        <f t="shared" si="17"/>
        <v>0</v>
      </c>
      <c r="I1079" s="214" t="s">
        <v>3603</v>
      </c>
    </row>
    <row r="1080" spans="1:9" ht="15.75" x14ac:dyDescent="0.25">
      <c r="A1080" s="216"/>
      <c r="B1080" s="342" t="s">
        <v>1907</v>
      </c>
      <c r="C1080" s="343" t="s">
        <v>3573</v>
      </c>
      <c r="D1080" s="214" t="s">
        <v>237</v>
      </c>
      <c r="E1080" s="235">
        <v>9846.5</v>
      </c>
      <c r="F1080" s="35">
        <v>41806</v>
      </c>
      <c r="G1080" s="44">
        <v>9846.5</v>
      </c>
      <c r="H1080" s="243">
        <f t="shared" si="17"/>
        <v>0</v>
      </c>
      <c r="I1080" s="214" t="s">
        <v>21</v>
      </c>
    </row>
    <row r="1081" spans="1:9" ht="15.75" x14ac:dyDescent="0.25">
      <c r="A1081" s="216"/>
      <c r="B1081" s="342" t="s">
        <v>1908</v>
      </c>
      <c r="C1081" s="343" t="s">
        <v>3573</v>
      </c>
      <c r="D1081" s="214" t="s">
        <v>8</v>
      </c>
      <c r="E1081" s="235">
        <v>362.5</v>
      </c>
      <c r="F1081" s="35">
        <v>41806</v>
      </c>
      <c r="G1081" s="44">
        <v>362.5</v>
      </c>
      <c r="H1081" s="243">
        <f t="shared" si="17"/>
        <v>0</v>
      </c>
      <c r="I1081" s="214"/>
    </row>
    <row r="1082" spans="1:9" ht="15.75" x14ac:dyDescent="0.25">
      <c r="A1082" s="216"/>
      <c r="B1082" s="342" t="s">
        <v>1909</v>
      </c>
      <c r="C1082" s="343" t="s">
        <v>3573</v>
      </c>
      <c r="D1082" s="214" t="s">
        <v>57</v>
      </c>
      <c r="E1082" s="235">
        <v>1650</v>
      </c>
      <c r="F1082" s="35">
        <v>41806</v>
      </c>
      <c r="G1082" s="44">
        <v>1650</v>
      </c>
      <c r="H1082" s="243">
        <f t="shared" si="17"/>
        <v>0</v>
      </c>
      <c r="I1082" s="214"/>
    </row>
    <row r="1083" spans="1:9" ht="15.75" x14ac:dyDescent="0.25">
      <c r="A1083" s="216"/>
      <c r="B1083" s="342" t="s">
        <v>1910</v>
      </c>
      <c r="C1083" s="343" t="s">
        <v>3573</v>
      </c>
      <c r="D1083" s="214" t="s">
        <v>188</v>
      </c>
      <c r="E1083" s="235">
        <v>9486</v>
      </c>
      <c r="F1083" s="35">
        <v>41807</v>
      </c>
      <c r="G1083" s="44">
        <v>9486</v>
      </c>
      <c r="H1083" s="243">
        <f t="shared" si="17"/>
        <v>0</v>
      </c>
      <c r="I1083" s="214" t="s">
        <v>21</v>
      </c>
    </row>
    <row r="1084" spans="1:9" ht="15.75" x14ac:dyDescent="0.25">
      <c r="A1084" s="216"/>
      <c r="B1084" s="342" t="s">
        <v>1911</v>
      </c>
      <c r="C1084" s="343" t="s">
        <v>3573</v>
      </c>
      <c r="D1084" s="214" t="s">
        <v>74</v>
      </c>
      <c r="E1084" s="235">
        <v>10779</v>
      </c>
      <c r="F1084" s="35">
        <v>41806</v>
      </c>
      <c r="G1084" s="44">
        <v>10779</v>
      </c>
      <c r="H1084" s="243">
        <f t="shared" si="17"/>
        <v>0</v>
      </c>
      <c r="I1084" s="214"/>
    </row>
    <row r="1085" spans="1:9" ht="15.75" x14ac:dyDescent="0.25">
      <c r="A1085" s="216"/>
      <c r="B1085" s="342" t="s">
        <v>1912</v>
      </c>
      <c r="C1085" s="343" t="s">
        <v>3573</v>
      </c>
      <c r="D1085" s="214" t="s">
        <v>897</v>
      </c>
      <c r="E1085" s="235">
        <v>2872.5</v>
      </c>
      <c r="F1085" s="35">
        <v>41806</v>
      </c>
      <c r="G1085" s="44">
        <v>2872.5</v>
      </c>
      <c r="H1085" s="243">
        <f t="shared" si="17"/>
        <v>0</v>
      </c>
      <c r="I1085" s="214" t="s">
        <v>21</v>
      </c>
    </row>
    <row r="1086" spans="1:9" ht="15.75" x14ac:dyDescent="0.25">
      <c r="A1086" s="216"/>
      <c r="B1086" s="342" t="s">
        <v>1914</v>
      </c>
      <c r="C1086" s="343" t="s">
        <v>3573</v>
      </c>
      <c r="D1086" s="214" t="s">
        <v>152</v>
      </c>
      <c r="E1086" s="235">
        <v>7552</v>
      </c>
      <c r="F1086" s="35">
        <v>41806</v>
      </c>
      <c r="G1086" s="44">
        <v>7552</v>
      </c>
      <c r="H1086" s="243">
        <f t="shared" si="17"/>
        <v>0</v>
      </c>
      <c r="I1086" s="214"/>
    </row>
    <row r="1087" spans="1:9" ht="15.75" x14ac:dyDescent="0.25">
      <c r="A1087" s="216"/>
      <c r="B1087" s="342" t="s">
        <v>1915</v>
      </c>
      <c r="C1087" s="343" t="s">
        <v>3573</v>
      </c>
      <c r="D1087" s="220" t="s">
        <v>3114</v>
      </c>
      <c r="E1087" s="241">
        <v>0</v>
      </c>
      <c r="F1087" s="35"/>
      <c r="G1087" s="44"/>
      <c r="H1087" s="243">
        <f t="shared" si="17"/>
        <v>0</v>
      </c>
      <c r="I1087" s="214" t="s">
        <v>512</v>
      </c>
    </row>
    <row r="1088" spans="1:9" ht="15.75" x14ac:dyDescent="0.25">
      <c r="A1088" s="216"/>
      <c r="B1088" s="342" t="s">
        <v>1917</v>
      </c>
      <c r="C1088" s="343" t="s">
        <v>3573</v>
      </c>
      <c r="D1088" s="214" t="s">
        <v>1782</v>
      </c>
      <c r="E1088" s="235">
        <v>975</v>
      </c>
      <c r="F1088" s="35">
        <v>41806</v>
      </c>
      <c r="G1088" s="44">
        <v>975</v>
      </c>
      <c r="H1088" s="243">
        <f t="shared" si="17"/>
        <v>0</v>
      </c>
      <c r="I1088" s="214" t="s">
        <v>30</v>
      </c>
    </row>
    <row r="1089" spans="1:9" ht="15.75" x14ac:dyDescent="0.25">
      <c r="A1089" s="216"/>
      <c r="B1089" s="342" t="s">
        <v>1918</v>
      </c>
      <c r="C1089" s="343" t="s">
        <v>3573</v>
      </c>
      <c r="D1089" s="214" t="s">
        <v>51</v>
      </c>
      <c r="E1089" s="235">
        <v>2440</v>
      </c>
      <c r="F1089" s="35">
        <v>41806</v>
      </c>
      <c r="G1089" s="44">
        <v>2440</v>
      </c>
      <c r="H1089" s="243">
        <f t="shared" si="17"/>
        <v>0</v>
      </c>
      <c r="I1089" s="214" t="s">
        <v>21</v>
      </c>
    </row>
    <row r="1090" spans="1:9" ht="15.75" x14ac:dyDescent="0.25">
      <c r="A1090" s="216"/>
      <c r="B1090" s="342" t="s">
        <v>1920</v>
      </c>
      <c r="C1090" s="343" t="s">
        <v>3573</v>
      </c>
      <c r="D1090" s="214" t="s">
        <v>29</v>
      </c>
      <c r="E1090" s="235">
        <v>5653</v>
      </c>
      <c r="F1090" s="35">
        <v>41806</v>
      </c>
      <c r="G1090" s="44">
        <v>5653</v>
      </c>
      <c r="H1090" s="243">
        <f t="shared" si="17"/>
        <v>0</v>
      </c>
      <c r="I1090" s="214" t="s">
        <v>30</v>
      </c>
    </row>
    <row r="1091" spans="1:9" ht="15.75" x14ac:dyDescent="0.25">
      <c r="A1091" s="216"/>
      <c r="B1091" s="342" t="s">
        <v>1921</v>
      </c>
      <c r="C1091" s="343" t="s">
        <v>3573</v>
      </c>
      <c r="D1091" s="214" t="s">
        <v>55</v>
      </c>
      <c r="E1091" s="235">
        <v>10062.5</v>
      </c>
      <c r="F1091" s="35">
        <v>41806</v>
      </c>
      <c r="G1091" s="44">
        <v>10062.5</v>
      </c>
      <c r="H1091" s="243">
        <f t="shared" si="17"/>
        <v>0</v>
      </c>
      <c r="I1091" s="214"/>
    </row>
    <row r="1092" spans="1:9" ht="15.75" x14ac:dyDescent="0.25">
      <c r="A1092" s="216"/>
      <c r="B1092" s="342" t="s">
        <v>1922</v>
      </c>
      <c r="C1092" s="343" t="s">
        <v>3573</v>
      </c>
      <c r="D1092" s="214" t="s">
        <v>124</v>
      </c>
      <c r="E1092" s="235">
        <v>6479</v>
      </c>
      <c r="F1092" s="35">
        <v>41806</v>
      </c>
      <c r="G1092" s="44">
        <v>6479</v>
      </c>
      <c r="H1092" s="243">
        <f t="shared" si="17"/>
        <v>0</v>
      </c>
      <c r="I1092" s="214" t="s">
        <v>30</v>
      </c>
    </row>
    <row r="1093" spans="1:9" ht="15.75" x14ac:dyDescent="0.25">
      <c r="A1093" s="216"/>
      <c r="B1093" s="342" t="s">
        <v>1923</v>
      </c>
      <c r="C1093" s="343" t="s">
        <v>3573</v>
      </c>
      <c r="D1093" s="214" t="s">
        <v>96</v>
      </c>
      <c r="E1093" s="235">
        <v>16587</v>
      </c>
      <c r="F1093" s="35">
        <v>41807</v>
      </c>
      <c r="G1093" s="44">
        <v>16587</v>
      </c>
      <c r="H1093" s="243">
        <f t="shared" si="17"/>
        <v>0</v>
      </c>
      <c r="I1093" s="214" t="s">
        <v>162</v>
      </c>
    </row>
    <row r="1094" spans="1:9" ht="15.75" x14ac:dyDescent="0.25">
      <c r="A1094" s="216"/>
      <c r="B1094" s="342" t="s">
        <v>1924</v>
      </c>
      <c r="C1094" s="343" t="s">
        <v>3573</v>
      </c>
      <c r="D1094" s="214" t="s">
        <v>128</v>
      </c>
      <c r="E1094" s="235">
        <v>35945</v>
      </c>
      <c r="F1094" s="35">
        <v>41807</v>
      </c>
      <c r="G1094" s="44">
        <v>35945</v>
      </c>
      <c r="H1094" s="243">
        <f t="shared" si="17"/>
        <v>0</v>
      </c>
      <c r="I1094" s="214" t="s">
        <v>2852</v>
      </c>
    </row>
    <row r="1095" spans="1:9" ht="15.75" x14ac:dyDescent="0.25">
      <c r="A1095" s="216"/>
      <c r="B1095" s="342" t="s">
        <v>1925</v>
      </c>
      <c r="C1095" s="343" t="s">
        <v>3573</v>
      </c>
      <c r="D1095" s="214" t="s">
        <v>183</v>
      </c>
      <c r="E1095" s="235">
        <v>8006</v>
      </c>
      <c r="F1095" s="35">
        <v>41806</v>
      </c>
      <c r="G1095" s="44">
        <v>8006</v>
      </c>
      <c r="H1095" s="243">
        <f t="shared" ref="H1095:H1158" si="18">E1095-G1095</f>
        <v>0</v>
      </c>
      <c r="I1095" s="214" t="s">
        <v>30</v>
      </c>
    </row>
    <row r="1096" spans="1:9" ht="15.75" x14ac:dyDescent="0.25">
      <c r="A1096" s="216"/>
      <c r="B1096" s="342" t="s">
        <v>1926</v>
      </c>
      <c r="C1096" s="343" t="s">
        <v>3573</v>
      </c>
      <c r="D1096" s="214" t="s">
        <v>179</v>
      </c>
      <c r="E1096" s="235">
        <v>20294</v>
      </c>
      <c r="F1096" s="35">
        <v>41820</v>
      </c>
      <c r="G1096" s="44">
        <v>20294</v>
      </c>
      <c r="H1096" s="243">
        <f t="shared" si="18"/>
        <v>0</v>
      </c>
      <c r="I1096" s="214" t="s">
        <v>2852</v>
      </c>
    </row>
    <row r="1097" spans="1:9" ht="15.75" x14ac:dyDescent="0.25">
      <c r="A1097" s="216"/>
      <c r="B1097" s="342" t="s">
        <v>1927</v>
      </c>
      <c r="C1097" s="343" t="s">
        <v>3573</v>
      </c>
      <c r="D1097" s="214" t="s">
        <v>8</v>
      </c>
      <c r="E1097" s="235">
        <v>1470</v>
      </c>
      <c r="F1097" s="35">
        <v>41806</v>
      </c>
      <c r="G1097" s="44">
        <v>1470</v>
      </c>
      <c r="H1097" s="243">
        <f t="shared" si="18"/>
        <v>0</v>
      </c>
      <c r="I1097" s="214"/>
    </row>
    <row r="1098" spans="1:9" ht="15.75" x14ac:dyDescent="0.25">
      <c r="A1098" s="216"/>
      <c r="B1098" s="342" t="s">
        <v>1928</v>
      </c>
      <c r="C1098" s="343" t="s">
        <v>3573</v>
      </c>
      <c r="D1098" s="214" t="s">
        <v>128</v>
      </c>
      <c r="E1098" s="235">
        <v>342</v>
      </c>
      <c r="F1098" s="35">
        <v>41807</v>
      </c>
      <c r="G1098" s="44">
        <v>342</v>
      </c>
      <c r="H1098" s="243">
        <f t="shared" si="18"/>
        <v>0</v>
      </c>
      <c r="I1098" s="214" t="s">
        <v>2852</v>
      </c>
    </row>
    <row r="1099" spans="1:9" ht="15.75" x14ac:dyDescent="0.25">
      <c r="A1099" s="216"/>
      <c r="B1099" s="342" t="s">
        <v>1929</v>
      </c>
      <c r="C1099" s="343" t="s">
        <v>3573</v>
      </c>
      <c r="D1099" s="214" t="s">
        <v>32</v>
      </c>
      <c r="E1099" s="235">
        <v>5745</v>
      </c>
      <c r="F1099" s="35">
        <v>41806</v>
      </c>
      <c r="G1099" s="44">
        <v>5745</v>
      </c>
      <c r="H1099" s="243">
        <f t="shared" si="18"/>
        <v>0</v>
      </c>
      <c r="I1099" s="214" t="s">
        <v>30</v>
      </c>
    </row>
    <row r="1100" spans="1:9" ht="15.75" x14ac:dyDescent="0.25">
      <c r="A1100" s="216"/>
      <c r="B1100" s="342" t="s">
        <v>1930</v>
      </c>
      <c r="C1100" s="343" t="s">
        <v>3573</v>
      </c>
      <c r="D1100" s="214" t="s">
        <v>14</v>
      </c>
      <c r="E1100" s="235">
        <v>1920</v>
      </c>
      <c r="F1100" s="35">
        <v>41806</v>
      </c>
      <c r="G1100" s="44">
        <v>1920</v>
      </c>
      <c r="H1100" s="243">
        <f t="shared" si="18"/>
        <v>0</v>
      </c>
      <c r="I1100" s="214"/>
    </row>
    <row r="1101" spans="1:9" ht="15.75" x14ac:dyDescent="0.25">
      <c r="A1101" s="216"/>
      <c r="B1101" s="342" t="s">
        <v>1932</v>
      </c>
      <c r="C1101" s="343" t="s">
        <v>3573</v>
      </c>
      <c r="D1101" s="214" t="s">
        <v>22</v>
      </c>
      <c r="E1101" s="235">
        <v>2040</v>
      </c>
      <c r="F1101" s="35">
        <v>41806</v>
      </c>
      <c r="G1101" s="44">
        <v>2040</v>
      </c>
      <c r="H1101" s="243">
        <f t="shared" si="18"/>
        <v>0</v>
      </c>
      <c r="I1101" s="214"/>
    </row>
    <row r="1102" spans="1:9" ht="15.75" x14ac:dyDescent="0.25">
      <c r="A1102" s="216"/>
      <c r="B1102" s="342" t="s">
        <v>1934</v>
      </c>
      <c r="C1102" s="343" t="s">
        <v>3573</v>
      </c>
      <c r="D1102" s="214" t="s">
        <v>35</v>
      </c>
      <c r="E1102" s="235">
        <v>3182.5</v>
      </c>
      <c r="F1102" s="35">
        <v>41807</v>
      </c>
      <c r="G1102" s="44">
        <v>3182.5</v>
      </c>
      <c r="H1102" s="243">
        <f t="shared" si="18"/>
        <v>0</v>
      </c>
      <c r="I1102" s="214" t="s">
        <v>30</v>
      </c>
    </row>
    <row r="1103" spans="1:9" ht="15.75" x14ac:dyDescent="0.25">
      <c r="A1103" s="216"/>
      <c r="B1103" s="342" t="s">
        <v>1935</v>
      </c>
      <c r="C1103" s="343" t="s">
        <v>3573</v>
      </c>
      <c r="D1103" s="214" t="s">
        <v>560</v>
      </c>
      <c r="E1103" s="235">
        <v>16296</v>
      </c>
      <c r="F1103" s="47" t="s">
        <v>3604</v>
      </c>
      <c r="G1103" s="44">
        <v>16296</v>
      </c>
      <c r="H1103" s="243">
        <f t="shared" si="18"/>
        <v>0</v>
      </c>
      <c r="I1103" s="214"/>
    </row>
    <row r="1104" spans="1:9" ht="15.75" x14ac:dyDescent="0.25">
      <c r="A1104" s="216"/>
      <c r="B1104" s="342" t="s">
        <v>1936</v>
      </c>
      <c r="C1104" s="343" t="s">
        <v>3573</v>
      </c>
      <c r="D1104" s="214" t="s">
        <v>74</v>
      </c>
      <c r="E1104" s="235">
        <v>425</v>
      </c>
      <c r="F1104" s="35">
        <v>41806</v>
      </c>
      <c r="G1104" s="44">
        <v>425</v>
      </c>
      <c r="H1104" s="243">
        <f t="shared" si="18"/>
        <v>0</v>
      </c>
      <c r="I1104" s="214"/>
    </row>
    <row r="1105" spans="1:9" ht="15.75" x14ac:dyDescent="0.25">
      <c r="A1105" s="216"/>
      <c r="B1105" s="342" t="s">
        <v>1938</v>
      </c>
      <c r="C1105" s="343" t="s">
        <v>3573</v>
      </c>
      <c r="D1105" s="214" t="s">
        <v>68</v>
      </c>
      <c r="E1105" s="235">
        <v>2132</v>
      </c>
      <c r="F1105" s="35">
        <v>41806</v>
      </c>
      <c r="G1105" s="44">
        <v>2132</v>
      </c>
      <c r="H1105" s="243">
        <f t="shared" si="18"/>
        <v>0</v>
      </c>
      <c r="I1105" s="214" t="s">
        <v>65</v>
      </c>
    </row>
    <row r="1106" spans="1:9" ht="15.75" x14ac:dyDescent="0.25">
      <c r="A1106" s="216"/>
      <c r="B1106" s="342" t="s">
        <v>1939</v>
      </c>
      <c r="C1106" s="343" t="s">
        <v>3573</v>
      </c>
      <c r="D1106" s="214" t="s">
        <v>51</v>
      </c>
      <c r="E1106" s="235">
        <v>1377.5</v>
      </c>
      <c r="F1106" s="35">
        <v>41806</v>
      </c>
      <c r="G1106" s="44">
        <v>1377.5</v>
      </c>
      <c r="H1106" s="243">
        <f t="shared" si="18"/>
        <v>0</v>
      </c>
      <c r="I1106" s="214"/>
    </row>
    <row r="1107" spans="1:9" ht="15.75" x14ac:dyDescent="0.25">
      <c r="A1107" s="216"/>
      <c r="B1107" s="342" t="s">
        <v>1940</v>
      </c>
      <c r="C1107" s="343" t="s">
        <v>3573</v>
      </c>
      <c r="D1107" s="214" t="s">
        <v>304</v>
      </c>
      <c r="E1107" s="235">
        <v>15314</v>
      </c>
      <c r="F1107" s="35">
        <v>41807</v>
      </c>
      <c r="G1107" s="44">
        <v>15314</v>
      </c>
      <c r="H1107" s="243">
        <f t="shared" si="18"/>
        <v>0</v>
      </c>
      <c r="I1107" s="214" t="s">
        <v>3427</v>
      </c>
    </row>
    <row r="1108" spans="1:9" ht="15.75" x14ac:dyDescent="0.25">
      <c r="A1108" s="216"/>
      <c r="B1108" s="342" t="s">
        <v>1941</v>
      </c>
      <c r="C1108" s="343" t="s">
        <v>3573</v>
      </c>
      <c r="D1108" s="220" t="s">
        <v>3114</v>
      </c>
      <c r="E1108" s="241">
        <v>0</v>
      </c>
      <c r="F1108" s="35"/>
      <c r="G1108" s="44"/>
      <c r="H1108" s="243">
        <f t="shared" si="18"/>
        <v>0</v>
      </c>
      <c r="I1108" s="214" t="s">
        <v>3605</v>
      </c>
    </row>
    <row r="1109" spans="1:9" ht="15.75" x14ac:dyDescent="0.25">
      <c r="A1109" s="216"/>
      <c r="B1109" s="342" t="s">
        <v>1942</v>
      </c>
      <c r="C1109" s="343" t="s">
        <v>3573</v>
      </c>
      <c r="D1109" s="214" t="s">
        <v>8</v>
      </c>
      <c r="E1109" s="235">
        <v>731</v>
      </c>
      <c r="F1109" s="35">
        <v>41806</v>
      </c>
      <c r="G1109" s="44">
        <v>731</v>
      </c>
      <c r="H1109" s="243">
        <f t="shared" si="18"/>
        <v>0</v>
      </c>
      <c r="I1109" s="214"/>
    </row>
    <row r="1110" spans="1:9" ht="15.75" x14ac:dyDescent="0.25">
      <c r="A1110" s="216"/>
      <c r="B1110" s="342" t="s">
        <v>1943</v>
      </c>
      <c r="C1110" s="343" t="s">
        <v>3573</v>
      </c>
      <c r="D1110" s="214" t="s">
        <v>3606</v>
      </c>
      <c r="E1110" s="235">
        <v>10610</v>
      </c>
      <c r="F1110" s="38" t="s">
        <v>3780</v>
      </c>
      <c r="G1110" s="44">
        <v>10610</v>
      </c>
      <c r="H1110" s="243">
        <f t="shared" si="18"/>
        <v>0</v>
      </c>
      <c r="I1110" s="214" t="s">
        <v>3427</v>
      </c>
    </row>
    <row r="1111" spans="1:9" ht="15.75" x14ac:dyDescent="0.25">
      <c r="A1111" s="216"/>
      <c r="B1111" s="342" t="s">
        <v>1944</v>
      </c>
      <c r="C1111" s="343" t="s">
        <v>3573</v>
      </c>
      <c r="D1111" s="214" t="s">
        <v>245</v>
      </c>
      <c r="E1111" s="235">
        <v>37046</v>
      </c>
      <c r="F1111" s="35">
        <v>41807</v>
      </c>
      <c r="G1111" s="44">
        <v>37046</v>
      </c>
      <c r="H1111" s="243">
        <f t="shared" si="18"/>
        <v>0</v>
      </c>
      <c r="I1111" s="214" t="s">
        <v>27</v>
      </c>
    </row>
    <row r="1112" spans="1:9" ht="15.75" x14ac:dyDescent="0.25">
      <c r="A1112" s="216"/>
      <c r="B1112" s="342" t="s">
        <v>1945</v>
      </c>
      <c r="C1112" s="343" t="s">
        <v>3573</v>
      </c>
      <c r="D1112" s="214" t="s">
        <v>78</v>
      </c>
      <c r="E1112" s="235">
        <v>2570.5</v>
      </c>
      <c r="F1112" s="35">
        <v>41807</v>
      </c>
      <c r="G1112" s="44">
        <v>2570.5</v>
      </c>
      <c r="H1112" s="243">
        <f t="shared" si="18"/>
        <v>0</v>
      </c>
      <c r="I1112" s="214" t="s">
        <v>3427</v>
      </c>
    </row>
    <row r="1113" spans="1:9" ht="15.75" x14ac:dyDescent="0.25">
      <c r="A1113" s="216"/>
      <c r="B1113" s="342" t="s">
        <v>1947</v>
      </c>
      <c r="C1113" s="343" t="s">
        <v>3573</v>
      </c>
      <c r="D1113" s="214" t="s">
        <v>80</v>
      </c>
      <c r="E1113" s="235">
        <v>2037.5</v>
      </c>
      <c r="F1113" s="35">
        <v>41807</v>
      </c>
      <c r="G1113" s="44">
        <v>2037.5</v>
      </c>
      <c r="H1113" s="243">
        <f t="shared" si="18"/>
        <v>0</v>
      </c>
      <c r="I1113" s="214" t="s">
        <v>3427</v>
      </c>
    </row>
    <row r="1114" spans="1:9" ht="15.75" x14ac:dyDescent="0.25">
      <c r="A1114" s="216"/>
      <c r="B1114" s="342" t="s">
        <v>1948</v>
      </c>
      <c r="C1114" s="343" t="s">
        <v>3573</v>
      </c>
      <c r="D1114" s="214" t="s">
        <v>99</v>
      </c>
      <c r="E1114" s="235">
        <v>4752.5</v>
      </c>
      <c r="F1114" s="35">
        <v>41807</v>
      </c>
      <c r="G1114" s="44">
        <v>4752.5</v>
      </c>
      <c r="H1114" s="243">
        <f t="shared" si="18"/>
        <v>0</v>
      </c>
      <c r="I1114" s="214" t="s">
        <v>3427</v>
      </c>
    </row>
    <row r="1115" spans="1:9" ht="15.75" x14ac:dyDescent="0.25">
      <c r="A1115" s="216"/>
      <c r="B1115" s="342" t="s">
        <v>1949</v>
      </c>
      <c r="C1115" s="343" t="s">
        <v>3573</v>
      </c>
      <c r="D1115" s="214" t="s">
        <v>85</v>
      </c>
      <c r="E1115" s="235">
        <v>24664</v>
      </c>
      <c r="F1115" s="35">
        <v>41807</v>
      </c>
      <c r="G1115" s="44">
        <v>24664</v>
      </c>
      <c r="H1115" s="243">
        <f t="shared" si="18"/>
        <v>0</v>
      </c>
      <c r="I1115" s="214"/>
    </row>
    <row r="1116" spans="1:9" ht="15.75" x14ac:dyDescent="0.25">
      <c r="A1116" s="216"/>
      <c r="B1116" s="342" t="s">
        <v>1950</v>
      </c>
      <c r="C1116" s="343" t="s">
        <v>3573</v>
      </c>
      <c r="D1116" s="214" t="s">
        <v>8</v>
      </c>
      <c r="E1116" s="235">
        <v>492</v>
      </c>
      <c r="F1116" s="35">
        <v>41806</v>
      </c>
      <c r="G1116" s="44">
        <v>492</v>
      </c>
      <c r="H1116" s="243">
        <f t="shared" si="18"/>
        <v>0</v>
      </c>
      <c r="I1116" s="214"/>
    </row>
    <row r="1117" spans="1:9" ht="15.75" x14ac:dyDescent="0.25">
      <c r="A1117" s="216"/>
      <c r="B1117" s="342" t="s">
        <v>1952</v>
      </c>
      <c r="C1117" s="343" t="s">
        <v>3573</v>
      </c>
      <c r="D1117" s="214" t="s">
        <v>233</v>
      </c>
      <c r="E1117" s="235">
        <v>1359</v>
      </c>
      <c r="F1117" s="55" t="s">
        <v>3607</v>
      </c>
      <c r="G1117" s="44">
        <v>1359</v>
      </c>
      <c r="H1117" s="243">
        <f t="shared" si="18"/>
        <v>0</v>
      </c>
      <c r="I1117" s="214" t="s">
        <v>3427</v>
      </c>
    </row>
    <row r="1118" spans="1:9" ht="15.75" x14ac:dyDescent="0.25">
      <c r="A1118" s="216"/>
      <c r="B1118" s="342" t="s">
        <v>1953</v>
      </c>
      <c r="C1118" s="343" t="s">
        <v>3573</v>
      </c>
      <c r="D1118" s="214" t="s">
        <v>498</v>
      </c>
      <c r="E1118" s="235">
        <v>672</v>
      </c>
      <c r="F1118" s="35">
        <v>41807</v>
      </c>
      <c r="G1118" s="44">
        <v>672</v>
      </c>
      <c r="H1118" s="243">
        <f t="shared" si="18"/>
        <v>0</v>
      </c>
      <c r="I1118" s="214" t="s">
        <v>3427</v>
      </c>
    </row>
    <row r="1119" spans="1:9" ht="15.75" x14ac:dyDescent="0.25">
      <c r="A1119" s="216"/>
      <c r="B1119" s="342" t="s">
        <v>1954</v>
      </c>
      <c r="C1119" s="343" t="s">
        <v>3573</v>
      </c>
      <c r="D1119" s="214" t="s">
        <v>186</v>
      </c>
      <c r="E1119" s="235">
        <v>2724</v>
      </c>
      <c r="F1119" s="35">
        <v>41807</v>
      </c>
      <c r="G1119" s="44">
        <v>2724</v>
      </c>
      <c r="H1119" s="243">
        <f t="shared" si="18"/>
        <v>0</v>
      </c>
      <c r="I1119" s="214"/>
    </row>
    <row r="1120" spans="1:9" ht="15.75" x14ac:dyDescent="0.25">
      <c r="A1120" s="216"/>
      <c r="B1120" s="342" t="s">
        <v>1955</v>
      </c>
      <c r="C1120" s="343" t="s">
        <v>3573</v>
      </c>
      <c r="D1120" s="214" t="s">
        <v>351</v>
      </c>
      <c r="E1120" s="235">
        <v>1545</v>
      </c>
      <c r="F1120" s="35">
        <v>41807</v>
      </c>
      <c r="G1120" s="44">
        <v>1545</v>
      </c>
      <c r="H1120" s="243">
        <f t="shared" si="18"/>
        <v>0</v>
      </c>
      <c r="I1120" s="214" t="s">
        <v>3427</v>
      </c>
    </row>
    <row r="1121" spans="1:9" ht="15.75" x14ac:dyDescent="0.25">
      <c r="A1121" s="216"/>
      <c r="B1121" s="342" t="s">
        <v>1957</v>
      </c>
      <c r="C1121" s="343" t="s">
        <v>3573</v>
      </c>
      <c r="D1121" s="214" t="s">
        <v>147</v>
      </c>
      <c r="E1121" s="235">
        <v>4890.5</v>
      </c>
      <c r="F1121" s="35">
        <v>41807</v>
      </c>
      <c r="G1121" s="44">
        <v>4890.5</v>
      </c>
      <c r="H1121" s="243">
        <f t="shared" si="18"/>
        <v>0</v>
      </c>
      <c r="I1121" s="214" t="s">
        <v>3427</v>
      </c>
    </row>
    <row r="1122" spans="1:9" ht="15.75" x14ac:dyDescent="0.25">
      <c r="A1122" s="216"/>
      <c r="B1122" s="342" t="s">
        <v>1958</v>
      </c>
      <c r="C1122" s="343" t="s">
        <v>3573</v>
      </c>
      <c r="D1122" s="214" t="s">
        <v>771</v>
      </c>
      <c r="E1122" s="235">
        <v>3380</v>
      </c>
      <c r="F1122" s="35">
        <v>41806</v>
      </c>
      <c r="G1122" s="44">
        <v>3380</v>
      </c>
      <c r="H1122" s="243">
        <f t="shared" si="18"/>
        <v>0</v>
      </c>
      <c r="I1122" s="214"/>
    </row>
    <row r="1123" spans="1:9" ht="15.75" x14ac:dyDescent="0.25">
      <c r="A1123" s="216"/>
      <c r="B1123" s="342" t="s">
        <v>1959</v>
      </c>
      <c r="C1123" s="343" t="s">
        <v>3573</v>
      </c>
      <c r="D1123" s="214" t="s">
        <v>80</v>
      </c>
      <c r="E1123" s="235">
        <v>210</v>
      </c>
      <c r="F1123" s="35">
        <v>41807</v>
      </c>
      <c r="G1123" s="44">
        <v>210</v>
      </c>
      <c r="H1123" s="243">
        <f t="shared" si="18"/>
        <v>0</v>
      </c>
      <c r="I1123" s="214" t="s">
        <v>3427</v>
      </c>
    </row>
    <row r="1124" spans="1:9" ht="15.75" x14ac:dyDescent="0.25">
      <c r="A1124" s="216"/>
      <c r="B1124" s="342" t="s">
        <v>1960</v>
      </c>
      <c r="C1124" s="343" t="s">
        <v>3573</v>
      </c>
      <c r="D1124" s="214" t="s">
        <v>373</v>
      </c>
      <c r="E1124" s="235">
        <v>3473.5</v>
      </c>
      <c r="F1124" s="35">
        <v>41807</v>
      </c>
      <c r="G1124" s="44">
        <v>3473.5</v>
      </c>
      <c r="H1124" s="243">
        <f t="shared" si="18"/>
        <v>0</v>
      </c>
      <c r="I1124" s="214"/>
    </row>
    <row r="1125" spans="1:9" ht="15.75" x14ac:dyDescent="0.25">
      <c r="A1125" s="216"/>
      <c r="B1125" s="342" t="s">
        <v>1961</v>
      </c>
      <c r="C1125" s="343" t="s">
        <v>3573</v>
      </c>
      <c r="D1125" s="214" t="s">
        <v>11</v>
      </c>
      <c r="E1125" s="235">
        <v>28598.5</v>
      </c>
      <c r="F1125" s="38">
        <v>41829</v>
      </c>
      <c r="G1125" s="245">
        <v>28598.5</v>
      </c>
      <c r="H1125" s="243">
        <f t="shared" si="18"/>
        <v>0</v>
      </c>
      <c r="I1125" s="214" t="s">
        <v>65</v>
      </c>
    </row>
    <row r="1126" spans="1:9" ht="15.75" x14ac:dyDescent="0.25">
      <c r="A1126" s="216"/>
      <c r="B1126" s="342" t="s">
        <v>1962</v>
      </c>
      <c r="C1126" s="343" t="s">
        <v>3573</v>
      </c>
      <c r="D1126" s="214" t="s">
        <v>1519</v>
      </c>
      <c r="E1126" s="235">
        <v>6000</v>
      </c>
      <c r="F1126" s="35">
        <v>41806</v>
      </c>
      <c r="G1126" s="44">
        <v>6000</v>
      </c>
      <c r="H1126" s="243">
        <f t="shared" si="18"/>
        <v>0</v>
      </c>
      <c r="I1126" s="214" t="s">
        <v>65</v>
      </c>
    </row>
    <row r="1127" spans="1:9" ht="34.5" x14ac:dyDescent="0.25">
      <c r="A1127" s="216"/>
      <c r="B1127" s="342" t="s">
        <v>1963</v>
      </c>
      <c r="C1127" s="343" t="s">
        <v>3573</v>
      </c>
      <c r="D1127" s="214" t="s">
        <v>149</v>
      </c>
      <c r="E1127" s="235">
        <v>20541.5</v>
      </c>
      <c r="F1127" s="359" t="s">
        <v>3743</v>
      </c>
      <c r="G1127" s="44">
        <v>20541.5</v>
      </c>
      <c r="H1127" s="243">
        <f t="shared" si="18"/>
        <v>0</v>
      </c>
      <c r="I1127" s="214" t="s">
        <v>27</v>
      </c>
    </row>
    <row r="1128" spans="1:9" ht="15.75" x14ac:dyDescent="0.25">
      <c r="A1128" s="216"/>
      <c r="B1128" s="342" t="s">
        <v>1964</v>
      </c>
      <c r="C1128" s="343" t="s">
        <v>3573</v>
      </c>
      <c r="D1128" s="214" t="s">
        <v>136</v>
      </c>
      <c r="E1128" s="235">
        <v>594</v>
      </c>
      <c r="F1128" s="35">
        <v>41806</v>
      </c>
      <c r="G1128" s="44">
        <v>594</v>
      </c>
      <c r="H1128" s="243">
        <f t="shared" si="18"/>
        <v>0</v>
      </c>
      <c r="I1128" s="214"/>
    </row>
    <row r="1129" spans="1:9" ht="15.75" x14ac:dyDescent="0.25">
      <c r="A1129" s="216"/>
      <c r="B1129" s="342" t="s">
        <v>1965</v>
      </c>
      <c r="C1129" s="343" t="s">
        <v>3573</v>
      </c>
      <c r="D1129" s="214" t="s">
        <v>85</v>
      </c>
      <c r="E1129" s="235">
        <v>1240</v>
      </c>
      <c r="F1129" s="35">
        <v>41807</v>
      </c>
      <c r="G1129" s="44">
        <v>1240</v>
      </c>
      <c r="H1129" s="243">
        <f t="shared" si="18"/>
        <v>0</v>
      </c>
      <c r="I1129" s="214" t="s">
        <v>27</v>
      </c>
    </row>
    <row r="1130" spans="1:9" ht="15.75" x14ac:dyDescent="0.25">
      <c r="A1130" s="216"/>
      <c r="B1130" s="342" t="s">
        <v>1966</v>
      </c>
      <c r="C1130" s="343" t="s">
        <v>3573</v>
      </c>
      <c r="D1130" s="214" t="s">
        <v>346</v>
      </c>
      <c r="E1130" s="235">
        <v>1516</v>
      </c>
      <c r="F1130" s="35">
        <v>41807</v>
      </c>
      <c r="G1130" s="44">
        <v>1516</v>
      </c>
      <c r="H1130" s="243">
        <f t="shared" si="18"/>
        <v>0</v>
      </c>
      <c r="I1130" s="214" t="s">
        <v>27</v>
      </c>
    </row>
    <row r="1131" spans="1:9" ht="15.75" x14ac:dyDescent="0.25">
      <c r="A1131" s="275"/>
      <c r="B1131" s="342" t="s">
        <v>1967</v>
      </c>
      <c r="C1131" s="343" t="s">
        <v>3573</v>
      </c>
      <c r="D1131" s="214" t="s">
        <v>88</v>
      </c>
      <c r="E1131" s="235">
        <v>4272</v>
      </c>
      <c r="F1131" s="35">
        <v>41807</v>
      </c>
      <c r="G1131" s="44">
        <v>4272</v>
      </c>
      <c r="H1131" s="243">
        <f t="shared" si="18"/>
        <v>0</v>
      </c>
      <c r="I1131" s="214" t="s">
        <v>27</v>
      </c>
    </row>
    <row r="1132" spans="1:9" ht="15.75" x14ac:dyDescent="0.25">
      <c r="A1132" s="216"/>
      <c r="B1132" s="342" t="s">
        <v>1968</v>
      </c>
      <c r="C1132" s="343" t="s">
        <v>3573</v>
      </c>
      <c r="D1132" s="214" t="s">
        <v>260</v>
      </c>
      <c r="E1132" s="235">
        <v>500</v>
      </c>
      <c r="F1132" s="35">
        <v>41806</v>
      </c>
      <c r="G1132" s="44">
        <v>500</v>
      </c>
      <c r="H1132" s="243">
        <f t="shared" si="18"/>
        <v>0</v>
      </c>
      <c r="I1132" s="214" t="s">
        <v>217</v>
      </c>
    </row>
    <row r="1133" spans="1:9" ht="15.75" x14ac:dyDescent="0.25">
      <c r="A1133" s="216"/>
      <c r="B1133" s="342" t="s">
        <v>1969</v>
      </c>
      <c r="C1133" s="343" t="s">
        <v>3573</v>
      </c>
      <c r="D1133" s="214" t="s">
        <v>245</v>
      </c>
      <c r="E1133" s="235">
        <v>15494</v>
      </c>
      <c r="F1133" s="35">
        <v>41807</v>
      </c>
      <c r="G1133" s="44">
        <v>15494</v>
      </c>
      <c r="H1133" s="243">
        <f t="shared" si="18"/>
        <v>0</v>
      </c>
      <c r="I1133" s="214" t="s">
        <v>27</v>
      </c>
    </row>
    <row r="1134" spans="1:9" ht="15.75" x14ac:dyDescent="0.25">
      <c r="A1134" s="216"/>
      <c r="B1134" s="342" t="s">
        <v>1970</v>
      </c>
      <c r="C1134" s="343" t="s">
        <v>3573</v>
      </c>
      <c r="D1134" s="214" t="s">
        <v>28</v>
      </c>
      <c r="E1134" s="235">
        <v>4745.5</v>
      </c>
      <c r="F1134" s="35">
        <v>41806</v>
      </c>
      <c r="G1134" s="44">
        <v>4745.5</v>
      </c>
      <c r="H1134" s="243">
        <f t="shared" si="18"/>
        <v>0</v>
      </c>
      <c r="I1134" s="214"/>
    </row>
    <row r="1135" spans="1:9" ht="15.75" x14ac:dyDescent="0.25">
      <c r="A1135" s="216"/>
      <c r="B1135" s="342" t="s">
        <v>1972</v>
      </c>
      <c r="C1135" s="343" t="s">
        <v>3573</v>
      </c>
      <c r="D1135" s="214" t="s">
        <v>133</v>
      </c>
      <c r="E1135" s="235">
        <v>49218</v>
      </c>
      <c r="F1135" s="47" t="s">
        <v>3608</v>
      </c>
      <c r="G1135" s="44">
        <v>49218</v>
      </c>
      <c r="H1135" s="243">
        <f t="shared" si="18"/>
        <v>0</v>
      </c>
      <c r="I1135" s="214"/>
    </row>
    <row r="1136" spans="1:9" ht="15.75" x14ac:dyDescent="0.25">
      <c r="A1136" s="216"/>
      <c r="B1136" s="342" t="s">
        <v>1973</v>
      </c>
      <c r="C1136" s="343" t="s">
        <v>3573</v>
      </c>
      <c r="D1136" s="214" t="s">
        <v>101</v>
      </c>
      <c r="E1136" s="235">
        <v>38138</v>
      </c>
      <c r="F1136" s="38" t="s">
        <v>3609</v>
      </c>
      <c r="G1136" s="44">
        <v>38138</v>
      </c>
      <c r="H1136" s="243">
        <f t="shared" si="18"/>
        <v>0</v>
      </c>
      <c r="I1136" s="214" t="s">
        <v>27</v>
      </c>
    </row>
    <row r="1137" spans="1:9" ht="15.75" x14ac:dyDescent="0.25">
      <c r="A1137" s="216"/>
      <c r="B1137" s="342" t="s">
        <v>1974</v>
      </c>
      <c r="C1137" s="343" t="s">
        <v>3573</v>
      </c>
      <c r="D1137" s="214" t="s">
        <v>152</v>
      </c>
      <c r="E1137" s="235">
        <v>5527</v>
      </c>
      <c r="F1137" s="35">
        <v>41807</v>
      </c>
      <c r="G1137" s="44">
        <v>5527</v>
      </c>
      <c r="H1137" s="243">
        <f t="shared" si="18"/>
        <v>0</v>
      </c>
      <c r="I1137" s="214" t="s">
        <v>27</v>
      </c>
    </row>
    <row r="1138" spans="1:9" ht="15.75" x14ac:dyDescent="0.25">
      <c r="A1138" s="216"/>
      <c r="B1138" s="342" t="s">
        <v>1975</v>
      </c>
      <c r="C1138" s="343" t="s">
        <v>3573</v>
      </c>
      <c r="D1138" s="214" t="s">
        <v>189</v>
      </c>
      <c r="E1138" s="235">
        <v>16792</v>
      </c>
      <c r="F1138" s="35">
        <v>41806</v>
      </c>
      <c r="G1138" s="44">
        <v>16792</v>
      </c>
      <c r="H1138" s="243">
        <f t="shared" si="18"/>
        <v>0</v>
      </c>
      <c r="I1138" s="214" t="s">
        <v>217</v>
      </c>
    </row>
    <row r="1139" spans="1:9" ht="15.75" x14ac:dyDescent="0.25">
      <c r="A1139" s="216"/>
      <c r="B1139" s="342" t="s">
        <v>1977</v>
      </c>
      <c r="C1139" s="343" t="s">
        <v>3573</v>
      </c>
      <c r="D1139" s="214" t="s">
        <v>429</v>
      </c>
      <c r="E1139" s="235">
        <v>16180</v>
      </c>
      <c r="F1139" s="47" t="s">
        <v>3610</v>
      </c>
      <c r="G1139" s="44">
        <v>16180</v>
      </c>
      <c r="H1139" s="243">
        <f t="shared" si="18"/>
        <v>0</v>
      </c>
      <c r="I1139" s="214" t="s">
        <v>27</v>
      </c>
    </row>
    <row r="1140" spans="1:9" ht="15.75" x14ac:dyDescent="0.25">
      <c r="A1140" s="216"/>
      <c r="B1140" s="342" t="s">
        <v>1978</v>
      </c>
      <c r="C1140" s="343" t="s">
        <v>3573</v>
      </c>
      <c r="D1140" s="220" t="s">
        <v>3114</v>
      </c>
      <c r="E1140" s="241">
        <v>0</v>
      </c>
      <c r="F1140" s="35"/>
      <c r="G1140" s="44"/>
      <c r="H1140" s="243">
        <f t="shared" si="18"/>
        <v>0</v>
      </c>
      <c r="I1140" s="214" t="s">
        <v>512</v>
      </c>
    </row>
    <row r="1141" spans="1:9" ht="15.75" x14ac:dyDescent="0.25">
      <c r="A1141" s="216"/>
      <c r="B1141" s="342" t="s">
        <v>1980</v>
      </c>
      <c r="C1141" s="343" t="s">
        <v>3573</v>
      </c>
      <c r="D1141" s="214" t="s">
        <v>137</v>
      </c>
      <c r="E1141" s="235">
        <v>8700.5</v>
      </c>
      <c r="F1141" s="38" t="s">
        <v>3748</v>
      </c>
      <c r="G1141" s="44">
        <v>8700.5</v>
      </c>
      <c r="H1141" s="243">
        <f t="shared" si="18"/>
        <v>0</v>
      </c>
      <c r="I1141" s="214" t="s">
        <v>217</v>
      </c>
    </row>
    <row r="1142" spans="1:9" ht="15.75" x14ac:dyDescent="0.25">
      <c r="A1142" s="216"/>
      <c r="B1142" s="342" t="s">
        <v>1981</v>
      </c>
      <c r="C1142" s="343" t="s">
        <v>3573</v>
      </c>
      <c r="D1142" s="214" t="s">
        <v>16</v>
      </c>
      <c r="E1142" s="235">
        <v>48640.5</v>
      </c>
      <c r="F1142" s="35">
        <v>41816</v>
      </c>
      <c r="G1142" s="44">
        <v>48640.5</v>
      </c>
      <c r="H1142" s="243">
        <f t="shared" si="18"/>
        <v>0</v>
      </c>
      <c r="I1142" s="214" t="s">
        <v>21</v>
      </c>
    </row>
    <row r="1143" spans="1:9" ht="15.75" x14ac:dyDescent="0.25">
      <c r="A1143" s="216"/>
      <c r="B1143" s="342" t="s">
        <v>1982</v>
      </c>
      <c r="C1143" s="343" t="s">
        <v>3573</v>
      </c>
      <c r="D1143" s="20" t="s">
        <v>3140</v>
      </c>
      <c r="E1143" s="239">
        <v>4314.5</v>
      </c>
      <c r="F1143" s="340" t="s">
        <v>3712</v>
      </c>
      <c r="G1143" s="44">
        <v>4314.5</v>
      </c>
      <c r="H1143" s="243">
        <f t="shared" si="18"/>
        <v>0</v>
      </c>
      <c r="I1143" s="20"/>
    </row>
    <row r="1144" spans="1:9" ht="15.75" x14ac:dyDescent="0.25">
      <c r="A1144" s="216"/>
      <c r="B1144" s="342" t="s">
        <v>1984</v>
      </c>
      <c r="C1144" s="343" t="s">
        <v>3573</v>
      </c>
      <c r="D1144" s="214" t="s">
        <v>137</v>
      </c>
      <c r="E1144" s="235">
        <v>3543.5</v>
      </c>
      <c r="F1144" s="39" t="s">
        <v>3752</v>
      </c>
      <c r="G1144" s="44">
        <v>3543.5</v>
      </c>
      <c r="H1144" s="243">
        <f t="shared" si="18"/>
        <v>0</v>
      </c>
      <c r="I1144" s="214"/>
    </row>
    <row r="1145" spans="1:9" ht="15.75" x14ac:dyDescent="0.25">
      <c r="A1145" s="216"/>
      <c r="B1145" s="342" t="s">
        <v>1985</v>
      </c>
      <c r="C1145" s="343" t="s">
        <v>3573</v>
      </c>
      <c r="D1145" s="214" t="s">
        <v>74</v>
      </c>
      <c r="E1145" s="235">
        <v>725</v>
      </c>
      <c r="F1145" s="35">
        <v>41806</v>
      </c>
      <c r="G1145" s="44">
        <v>725</v>
      </c>
      <c r="H1145" s="243">
        <f t="shared" si="18"/>
        <v>0</v>
      </c>
      <c r="I1145" s="214"/>
    </row>
    <row r="1146" spans="1:9" ht="15.75" x14ac:dyDescent="0.25">
      <c r="A1146" s="216"/>
      <c r="B1146" s="342" t="s">
        <v>1986</v>
      </c>
      <c r="C1146" s="343" t="s">
        <v>3573</v>
      </c>
      <c r="D1146" s="214" t="s">
        <v>3482</v>
      </c>
      <c r="E1146" s="235">
        <v>1865</v>
      </c>
      <c r="F1146" s="35">
        <v>41806</v>
      </c>
      <c r="G1146" s="44">
        <v>1865</v>
      </c>
      <c r="H1146" s="243">
        <f t="shared" si="18"/>
        <v>0</v>
      </c>
      <c r="I1146" s="214"/>
    </row>
    <row r="1147" spans="1:9" ht="15.75" x14ac:dyDescent="0.25">
      <c r="A1147" s="216"/>
      <c r="B1147" s="342" t="s">
        <v>1987</v>
      </c>
      <c r="C1147" s="343" t="s">
        <v>3573</v>
      </c>
      <c r="D1147" s="214" t="s">
        <v>8</v>
      </c>
      <c r="E1147" s="235">
        <v>1995</v>
      </c>
      <c r="F1147" s="35">
        <v>41806</v>
      </c>
      <c r="G1147" s="44">
        <v>1995</v>
      </c>
      <c r="H1147" s="243">
        <f t="shared" si="18"/>
        <v>0</v>
      </c>
      <c r="I1147" s="214"/>
    </row>
    <row r="1148" spans="1:9" ht="15.75" x14ac:dyDescent="0.25">
      <c r="A1148" s="216"/>
      <c r="B1148" s="342" t="s">
        <v>1988</v>
      </c>
      <c r="C1148" s="343" t="s">
        <v>3573</v>
      </c>
      <c r="D1148" s="214" t="s">
        <v>115</v>
      </c>
      <c r="E1148" s="235">
        <v>228</v>
      </c>
      <c r="F1148" s="35">
        <v>41806</v>
      </c>
      <c r="G1148" s="44">
        <v>228</v>
      </c>
      <c r="H1148" s="243">
        <f t="shared" si="18"/>
        <v>0</v>
      </c>
      <c r="I1148" s="214"/>
    </row>
    <row r="1149" spans="1:9" ht="15.75" x14ac:dyDescent="0.25">
      <c r="A1149" s="216"/>
      <c r="B1149" s="342" t="s">
        <v>1989</v>
      </c>
      <c r="C1149" s="343" t="s">
        <v>3573</v>
      </c>
      <c r="D1149" s="214" t="s">
        <v>160</v>
      </c>
      <c r="E1149" s="235">
        <v>146231</v>
      </c>
      <c r="F1149" s="340" t="s">
        <v>3611</v>
      </c>
      <c r="G1149" s="44">
        <v>146231</v>
      </c>
      <c r="H1149" s="243">
        <f t="shared" si="18"/>
        <v>0</v>
      </c>
      <c r="I1149" s="214" t="s">
        <v>162</v>
      </c>
    </row>
    <row r="1150" spans="1:9" ht="15.75" x14ac:dyDescent="0.25">
      <c r="A1150" s="216"/>
      <c r="B1150" s="342" t="s">
        <v>1990</v>
      </c>
      <c r="C1150" s="343" t="s">
        <v>3573</v>
      </c>
      <c r="D1150" s="214" t="s">
        <v>152</v>
      </c>
      <c r="E1150" s="235">
        <v>5509</v>
      </c>
      <c r="F1150" s="35">
        <v>41806</v>
      </c>
      <c r="G1150" s="44">
        <v>5509</v>
      </c>
      <c r="H1150" s="243">
        <f t="shared" si="18"/>
        <v>0</v>
      </c>
      <c r="I1150" s="214"/>
    </row>
    <row r="1151" spans="1:9" ht="15.75" x14ac:dyDescent="0.25">
      <c r="A1151" s="216"/>
      <c r="B1151" s="342" t="s">
        <v>1991</v>
      </c>
      <c r="C1151" s="343" t="s">
        <v>3573</v>
      </c>
      <c r="D1151" s="214" t="s">
        <v>169</v>
      </c>
      <c r="E1151" s="235">
        <v>8782</v>
      </c>
      <c r="F1151" s="35">
        <v>41808</v>
      </c>
      <c r="G1151" s="56">
        <v>8782</v>
      </c>
      <c r="H1151" s="243">
        <f t="shared" si="18"/>
        <v>0</v>
      </c>
      <c r="I1151" s="214" t="s">
        <v>162</v>
      </c>
    </row>
    <row r="1152" spans="1:9" ht="15.75" x14ac:dyDescent="0.25">
      <c r="A1152" s="216"/>
      <c r="B1152" s="342" t="s">
        <v>1993</v>
      </c>
      <c r="C1152" s="343" t="s">
        <v>3573</v>
      </c>
      <c r="D1152" s="214" t="s">
        <v>269</v>
      </c>
      <c r="E1152" s="235">
        <v>3490</v>
      </c>
      <c r="F1152" s="35">
        <v>41808</v>
      </c>
      <c r="G1152" s="56">
        <v>3490</v>
      </c>
      <c r="H1152" s="243">
        <f t="shared" si="18"/>
        <v>0</v>
      </c>
      <c r="I1152" s="214" t="s">
        <v>162</v>
      </c>
    </row>
    <row r="1153" spans="1:9" ht="15.75" x14ac:dyDescent="0.25">
      <c r="A1153" s="216"/>
      <c r="B1153" s="342" t="s">
        <v>1995</v>
      </c>
      <c r="C1153" s="343" t="s">
        <v>3573</v>
      </c>
      <c r="D1153" s="214" t="s">
        <v>163</v>
      </c>
      <c r="E1153" s="235">
        <v>16687</v>
      </c>
      <c r="F1153" s="35">
        <v>41808</v>
      </c>
      <c r="G1153" s="56">
        <v>16687</v>
      </c>
      <c r="H1153" s="243">
        <f t="shared" si="18"/>
        <v>0</v>
      </c>
      <c r="I1153" s="214" t="s">
        <v>162</v>
      </c>
    </row>
    <row r="1154" spans="1:9" ht="15.75" x14ac:dyDescent="0.25">
      <c r="A1154" s="216"/>
      <c r="B1154" s="342" t="s">
        <v>1996</v>
      </c>
      <c r="C1154" s="343" t="s">
        <v>3573</v>
      </c>
      <c r="D1154" s="214" t="s">
        <v>3612</v>
      </c>
      <c r="E1154" s="235">
        <v>11988</v>
      </c>
      <c r="F1154" s="35">
        <v>41808</v>
      </c>
      <c r="G1154" s="56">
        <v>11988</v>
      </c>
      <c r="H1154" s="243">
        <f t="shared" si="18"/>
        <v>0</v>
      </c>
      <c r="I1154" s="214" t="s">
        <v>162</v>
      </c>
    </row>
    <row r="1155" spans="1:9" ht="15.75" x14ac:dyDescent="0.25">
      <c r="A1155" s="216">
        <v>41807</v>
      </c>
      <c r="B1155" s="342" t="s">
        <v>1998</v>
      </c>
      <c r="C1155" s="343" t="s">
        <v>3573</v>
      </c>
      <c r="D1155" s="214" t="s">
        <v>358</v>
      </c>
      <c r="E1155" s="235">
        <v>45247</v>
      </c>
      <c r="F1155" s="35">
        <v>41808</v>
      </c>
      <c r="G1155" s="56">
        <v>45247</v>
      </c>
      <c r="H1155" s="243">
        <f t="shared" si="18"/>
        <v>0</v>
      </c>
      <c r="I1155" s="214" t="s">
        <v>162</v>
      </c>
    </row>
    <row r="1156" spans="1:9" ht="15.75" x14ac:dyDescent="0.25">
      <c r="A1156" s="216"/>
      <c r="B1156" s="342" t="s">
        <v>2000</v>
      </c>
      <c r="C1156" s="343" t="s">
        <v>3573</v>
      </c>
      <c r="D1156" s="214" t="s">
        <v>175</v>
      </c>
      <c r="E1156" s="235">
        <v>21453.5</v>
      </c>
      <c r="F1156" s="35">
        <v>41808</v>
      </c>
      <c r="G1156" s="56">
        <v>21453.5</v>
      </c>
      <c r="H1156" s="243">
        <f t="shared" si="18"/>
        <v>0</v>
      </c>
      <c r="I1156" s="58" t="s">
        <v>162</v>
      </c>
    </row>
    <row r="1157" spans="1:9" ht="15.75" x14ac:dyDescent="0.25">
      <c r="A1157" s="216"/>
      <c r="B1157" s="342" t="s">
        <v>2001</v>
      </c>
      <c r="C1157" s="343" t="s">
        <v>3573</v>
      </c>
      <c r="D1157" s="214" t="s">
        <v>370</v>
      </c>
      <c r="E1157" s="235">
        <v>12707</v>
      </c>
      <c r="F1157" s="35">
        <v>41808</v>
      </c>
      <c r="G1157" s="56">
        <v>12707</v>
      </c>
      <c r="H1157" s="243">
        <f t="shared" si="18"/>
        <v>0</v>
      </c>
      <c r="I1157" s="214" t="s">
        <v>162</v>
      </c>
    </row>
    <row r="1158" spans="1:9" ht="15.75" x14ac:dyDescent="0.25">
      <c r="A1158" s="216"/>
      <c r="B1158" s="342" t="s">
        <v>2002</v>
      </c>
      <c r="C1158" s="343" t="s">
        <v>3573</v>
      </c>
      <c r="D1158" s="214" t="s">
        <v>168</v>
      </c>
      <c r="E1158" s="235">
        <v>23971</v>
      </c>
      <c r="F1158" s="35">
        <v>41808</v>
      </c>
      <c r="G1158" s="56">
        <v>23971</v>
      </c>
      <c r="H1158" s="243">
        <f t="shared" si="18"/>
        <v>0</v>
      </c>
      <c r="I1158" s="214" t="s">
        <v>162</v>
      </c>
    </row>
    <row r="1159" spans="1:9" ht="15.75" x14ac:dyDescent="0.25">
      <c r="A1159" s="216"/>
      <c r="B1159" s="342" t="s">
        <v>2004</v>
      </c>
      <c r="C1159" s="343" t="s">
        <v>3573</v>
      </c>
      <c r="D1159" s="214" t="s">
        <v>250</v>
      </c>
      <c r="E1159" s="235">
        <v>13263</v>
      </c>
      <c r="F1159" s="35">
        <v>41808</v>
      </c>
      <c r="G1159" s="56">
        <v>13263</v>
      </c>
      <c r="H1159" s="243">
        <f t="shared" ref="H1159:H1222" si="19">E1159-G1159</f>
        <v>0</v>
      </c>
      <c r="I1159" s="214" t="s">
        <v>162</v>
      </c>
    </row>
    <row r="1160" spans="1:9" ht="15.75" x14ac:dyDescent="0.25">
      <c r="A1160" s="216"/>
      <c r="B1160" s="342" t="s">
        <v>2006</v>
      </c>
      <c r="C1160" s="343" t="s">
        <v>3573</v>
      </c>
      <c r="D1160" s="214" t="s">
        <v>434</v>
      </c>
      <c r="E1160" s="235">
        <v>3690</v>
      </c>
      <c r="F1160" s="35">
        <v>41809</v>
      </c>
      <c r="G1160" s="44">
        <v>3690</v>
      </c>
      <c r="H1160" s="243">
        <f t="shared" si="19"/>
        <v>0</v>
      </c>
      <c r="I1160" s="58"/>
    </row>
    <row r="1161" spans="1:9" ht="15.75" x14ac:dyDescent="0.25">
      <c r="A1161" s="216"/>
      <c r="B1161" s="342" t="s">
        <v>2008</v>
      </c>
      <c r="C1161" s="343" t="s">
        <v>3573</v>
      </c>
      <c r="D1161" s="214" t="s">
        <v>172</v>
      </c>
      <c r="E1161" s="235">
        <v>8769.4</v>
      </c>
      <c r="F1161" s="35">
        <v>41808</v>
      </c>
      <c r="G1161" s="56">
        <v>8769.4</v>
      </c>
      <c r="H1161" s="243">
        <f t="shared" si="19"/>
        <v>0</v>
      </c>
      <c r="I1161" s="214" t="s">
        <v>162</v>
      </c>
    </row>
    <row r="1162" spans="1:9" ht="15.75" x14ac:dyDescent="0.25">
      <c r="A1162" s="216"/>
      <c r="B1162" s="342" t="s">
        <v>2009</v>
      </c>
      <c r="C1162" s="343" t="s">
        <v>3573</v>
      </c>
      <c r="D1162" s="214" t="s">
        <v>545</v>
      </c>
      <c r="E1162" s="235">
        <v>3645</v>
      </c>
      <c r="F1162" s="35">
        <v>41808</v>
      </c>
      <c r="G1162" s="56">
        <v>3645</v>
      </c>
      <c r="H1162" s="243">
        <f t="shared" si="19"/>
        <v>0</v>
      </c>
      <c r="I1162" s="214" t="s">
        <v>162</v>
      </c>
    </row>
    <row r="1163" spans="1:9" ht="15.75" x14ac:dyDescent="0.25">
      <c r="A1163" s="216"/>
      <c r="B1163" s="342" t="s">
        <v>2012</v>
      </c>
      <c r="C1163" s="343" t="s">
        <v>3573</v>
      </c>
      <c r="D1163" s="214" t="s">
        <v>269</v>
      </c>
      <c r="E1163" s="235">
        <v>3117.5</v>
      </c>
      <c r="F1163" s="35">
        <v>41807</v>
      </c>
      <c r="G1163" s="44">
        <v>3117.5</v>
      </c>
      <c r="H1163" s="243">
        <f t="shared" si="19"/>
        <v>0</v>
      </c>
      <c r="I1163" s="214"/>
    </row>
    <row r="1164" spans="1:9" ht="15.75" x14ac:dyDescent="0.25">
      <c r="A1164" s="216"/>
      <c r="B1164" s="342" t="s">
        <v>2014</v>
      </c>
      <c r="C1164" s="343" t="s">
        <v>3573</v>
      </c>
      <c r="D1164" s="214" t="s">
        <v>106</v>
      </c>
      <c r="E1164" s="235">
        <v>23395</v>
      </c>
      <c r="F1164" s="35">
        <v>41816</v>
      </c>
      <c r="G1164" s="44">
        <v>23395</v>
      </c>
      <c r="H1164" s="243">
        <f t="shared" si="19"/>
        <v>0</v>
      </c>
      <c r="I1164" s="214"/>
    </row>
    <row r="1165" spans="1:9" ht="15.75" x14ac:dyDescent="0.25">
      <c r="A1165" s="216"/>
      <c r="B1165" s="342" t="s">
        <v>2016</v>
      </c>
      <c r="C1165" s="343" t="s">
        <v>3573</v>
      </c>
      <c r="D1165" s="214" t="s">
        <v>106</v>
      </c>
      <c r="E1165" s="235">
        <v>16215.5</v>
      </c>
      <c r="F1165" s="35">
        <v>41816</v>
      </c>
      <c r="G1165" s="44">
        <v>16215.5</v>
      </c>
      <c r="H1165" s="243">
        <f t="shared" si="19"/>
        <v>0</v>
      </c>
      <c r="I1165" s="214" t="s">
        <v>30</v>
      </c>
    </row>
    <row r="1166" spans="1:9" ht="15.75" x14ac:dyDescent="0.25">
      <c r="A1166" s="216"/>
      <c r="B1166" s="342" t="s">
        <v>2017</v>
      </c>
      <c r="C1166" s="343" t="s">
        <v>3573</v>
      </c>
      <c r="D1166" s="214" t="s">
        <v>23</v>
      </c>
      <c r="E1166" s="235">
        <v>1152</v>
      </c>
      <c r="F1166" s="35">
        <v>41807</v>
      </c>
      <c r="G1166" s="44">
        <v>1152</v>
      </c>
      <c r="H1166" s="243">
        <f t="shared" si="19"/>
        <v>0</v>
      </c>
      <c r="I1166" s="214"/>
    </row>
    <row r="1167" spans="1:9" ht="15.75" x14ac:dyDescent="0.25">
      <c r="A1167" s="216"/>
      <c r="B1167" s="342" t="s">
        <v>2018</v>
      </c>
      <c r="C1167" s="343" t="s">
        <v>3573</v>
      </c>
      <c r="D1167" s="214" t="s">
        <v>260</v>
      </c>
      <c r="E1167" s="235">
        <v>1800</v>
      </c>
      <c r="F1167" s="35">
        <v>41807</v>
      </c>
      <c r="G1167" s="44">
        <v>1800</v>
      </c>
      <c r="H1167" s="243">
        <f t="shared" si="19"/>
        <v>0</v>
      </c>
      <c r="I1167" s="214" t="s">
        <v>543</v>
      </c>
    </row>
    <row r="1168" spans="1:9" ht="15.75" x14ac:dyDescent="0.25">
      <c r="A1168" s="216"/>
      <c r="B1168" s="342" t="s">
        <v>2019</v>
      </c>
      <c r="C1168" s="343" t="s">
        <v>3573</v>
      </c>
      <c r="D1168" s="214" t="s">
        <v>152</v>
      </c>
      <c r="E1168" s="235">
        <v>14410</v>
      </c>
      <c r="F1168" s="35">
        <v>41807</v>
      </c>
      <c r="G1168" s="44">
        <v>14410</v>
      </c>
      <c r="H1168" s="243">
        <f t="shared" si="19"/>
        <v>0</v>
      </c>
      <c r="I1168" s="214"/>
    </row>
    <row r="1169" spans="1:9" ht="15.75" x14ac:dyDescent="0.25">
      <c r="A1169" s="216"/>
      <c r="B1169" s="342" t="s">
        <v>2021</v>
      </c>
      <c r="C1169" s="343" t="s">
        <v>3573</v>
      </c>
      <c r="D1169" s="214" t="s">
        <v>28</v>
      </c>
      <c r="E1169" s="235">
        <v>6453.5</v>
      </c>
      <c r="F1169" s="35">
        <v>41807</v>
      </c>
      <c r="G1169" s="44">
        <v>6453.5</v>
      </c>
      <c r="H1169" s="243">
        <f t="shared" si="19"/>
        <v>0</v>
      </c>
      <c r="I1169" s="214"/>
    </row>
    <row r="1170" spans="1:9" ht="15.75" x14ac:dyDescent="0.25">
      <c r="A1170" s="216"/>
      <c r="B1170" s="342" t="s">
        <v>2022</v>
      </c>
      <c r="C1170" s="343" t="s">
        <v>3573</v>
      </c>
      <c r="D1170" s="214" t="s">
        <v>14</v>
      </c>
      <c r="E1170" s="235">
        <v>2012</v>
      </c>
      <c r="F1170" s="35">
        <v>41807</v>
      </c>
      <c r="G1170" s="44">
        <v>2012</v>
      </c>
      <c r="H1170" s="243">
        <f t="shared" si="19"/>
        <v>0</v>
      </c>
      <c r="I1170" s="214"/>
    </row>
    <row r="1171" spans="1:9" ht="15.75" x14ac:dyDescent="0.25">
      <c r="A1171" s="216"/>
      <c r="B1171" s="342" t="s">
        <v>2023</v>
      </c>
      <c r="C1171" s="343" t="s">
        <v>3573</v>
      </c>
      <c r="D1171" s="214" t="s">
        <v>123</v>
      </c>
      <c r="E1171" s="235">
        <v>8067</v>
      </c>
      <c r="F1171" s="39" t="s">
        <v>3773</v>
      </c>
      <c r="G1171" s="44">
        <v>8067</v>
      </c>
      <c r="H1171" s="243">
        <f t="shared" si="19"/>
        <v>0</v>
      </c>
      <c r="I1171" s="214"/>
    </row>
    <row r="1172" spans="1:9" ht="15.75" x14ac:dyDescent="0.25">
      <c r="A1172" s="216"/>
      <c r="B1172" s="342" t="s">
        <v>2024</v>
      </c>
      <c r="C1172" s="343" t="s">
        <v>3573</v>
      </c>
      <c r="D1172" s="214" t="s">
        <v>374</v>
      </c>
      <c r="E1172" s="235">
        <v>17290</v>
      </c>
      <c r="F1172" s="35">
        <v>41807</v>
      </c>
      <c r="G1172" s="44">
        <v>17290</v>
      </c>
      <c r="H1172" s="243">
        <f t="shared" si="19"/>
        <v>0</v>
      </c>
      <c r="I1172" s="214"/>
    </row>
    <row r="1173" spans="1:9" ht="15.75" x14ac:dyDescent="0.25">
      <c r="A1173" s="216"/>
      <c r="B1173" s="342" t="s">
        <v>2025</v>
      </c>
      <c r="C1173" s="343" t="s">
        <v>3573</v>
      </c>
      <c r="D1173" s="214" t="s">
        <v>134</v>
      </c>
      <c r="E1173" s="235">
        <v>3715.5</v>
      </c>
      <c r="F1173" s="35">
        <v>41807</v>
      </c>
      <c r="G1173" s="44">
        <v>3715.5</v>
      </c>
      <c r="H1173" s="243">
        <f t="shared" si="19"/>
        <v>0</v>
      </c>
      <c r="I1173" s="214" t="s">
        <v>65</v>
      </c>
    </row>
    <row r="1174" spans="1:9" ht="15.75" x14ac:dyDescent="0.25">
      <c r="A1174" s="216"/>
      <c r="B1174" s="342" t="s">
        <v>2026</v>
      </c>
      <c r="C1174" s="343" t="s">
        <v>3573</v>
      </c>
      <c r="D1174" s="214" t="s">
        <v>55</v>
      </c>
      <c r="E1174" s="235">
        <v>10195</v>
      </c>
      <c r="F1174" s="35">
        <v>41807</v>
      </c>
      <c r="G1174" s="44">
        <v>10195</v>
      </c>
      <c r="H1174" s="243">
        <f t="shared" si="19"/>
        <v>0</v>
      </c>
      <c r="I1174" s="214"/>
    </row>
    <row r="1175" spans="1:9" ht="15.75" x14ac:dyDescent="0.25">
      <c r="A1175" s="216"/>
      <c r="B1175" s="342" t="s">
        <v>2028</v>
      </c>
      <c r="C1175" s="343" t="s">
        <v>3573</v>
      </c>
      <c r="D1175" s="214" t="s">
        <v>180</v>
      </c>
      <c r="E1175" s="235">
        <v>13071</v>
      </c>
      <c r="F1175" s="35">
        <v>41807</v>
      </c>
      <c r="G1175" s="44">
        <v>13071</v>
      </c>
      <c r="H1175" s="243">
        <f t="shared" si="19"/>
        <v>0</v>
      </c>
      <c r="I1175" s="214" t="s">
        <v>65</v>
      </c>
    </row>
    <row r="1176" spans="1:9" ht="15.75" x14ac:dyDescent="0.25">
      <c r="A1176" s="216"/>
      <c r="B1176" s="342" t="s">
        <v>2029</v>
      </c>
      <c r="C1176" s="343" t="s">
        <v>3573</v>
      </c>
      <c r="D1176" s="214" t="s">
        <v>11</v>
      </c>
      <c r="E1176" s="235">
        <v>28195</v>
      </c>
      <c r="F1176" s="38">
        <v>41829</v>
      </c>
      <c r="G1176" s="245">
        <v>28195</v>
      </c>
      <c r="H1176" s="243">
        <f t="shared" si="19"/>
        <v>0</v>
      </c>
      <c r="I1176" s="214" t="s">
        <v>65</v>
      </c>
    </row>
    <row r="1177" spans="1:9" ht="15.75" x14ac:dyDescent="0.25">
      <c r="A1177" s="216"/>
      <c r="B1177" s="342" t="s">
        <v>2030</v>
      </c>
      <c r="C1177" s="343" t="s">
        <v>3573</v>
      </c>
      <c r="D1177" s="214" t="s">
        <v>34</v>
      </c>
      <c r="E1177" s="235">
        <v>2587</v>
      </c>
      <c r="F1177" s="35">
        <v>41807</v>
      </c>
      <c r="G1177" s="44">
        <v>2587</v>
      </c>
      <c r="H1177" s="243">
        <f t="shared" si="19"/>
        <v>0</v>
      </c>
      <c r="I1177" s="214" t="s">
        <v>12</v>
      </c>
    </row>
    <row r="1178" spans="1:9" ht="15.75" x14ac:dyDescent="0.25">
      <c r="A1178" s="216"/>
      <c r="B1178" s="342" t="s">
        <v>2031</v>
      </c>
      <c r="C1178" s="343" t="s">
        <v>3573</v>
      </c>
      <c r="D1178" s="214" t="s">
        <v>57</v>
      </c>
      <c r="E1178" s="235">
        <v>885</v>
      </c>
      <c r="F1178" s="35">
        <v>41807</v>
      </c>
      <c r="G1178" s="44">
        <v>885</v>
      </c>
      <c r="H1178" s="243">
        <f t="shared" si="19"/>
        <v>0</v>
      </c>
      <c r="I1178" s="214" t="s">
        <v>12</v>
      </c>
    </row>
    <row r="1179" spans="1:9" ht="15.75" x14ac:dyDescent="0.25">
      <c r="A1179" s="216"/>
      <c r="B1179" s="342" t="s">
        <v>2032</v>
      </c>
      <c r="C1179" s="343" t="s">
        <v>3573</v>
      </c>
      <c r="D1179" s="214" t="s">
        <v>47</v>
      </c>
      <c r="E1179" s="235">
        <v>3400</v>
      </c>
      <c r="F1179" s="35">
        <v>41807</v>
      </c>
      <c r="G1179" s="44">
        <v>3400</v>
      </c>
      <c r="H1179" s="243">
        <f t="shared" si="19"/>
        <v>0</v>
      </c>
      <c r="I1179" s="214" t="s">
        <v>12</v>
      </c>
    </row>
    <row r="1180" spans="1:9" ht="15.75" x14ac:dyDescent="0.25">
      <c r="A1180" s="216"/>
      <c r="B1180" s="342" t="s">
        <v>2033</v>
      </c>
      <c r="C1180" s="343" t="s">
        <v>3573</v>
      </c>
      <c r="D1180" s="214" t="s">
        <v>11</v>
      </c>
      <c r="E1180" s="235">
        <v>2660</v>
      </c>
      <c r="F1180" s="38">
        <v>41829</v>
      </c>
      <c r="G1180" s="245">
        <v>2660</v>
      </c>
      <c r="H1180" s="243">
        <f t="shared" si="19"/>
        <v>0</v>
      </c>
      <c r="I1180" s="214" t="s">
        <v>65</v>
      </c>
    </row>
    <row r="1181" spans="1:9" ht="15.75" x14ac:dyDescent="0.25">
      <c r="A1181" s="216"/>
      <c r="B1181" s="342" t="s">
        <v>2034</v>
      </c>
      <c r="C1181" s="343" t="s">
        <v>3573</v>
      </c>
      <c r="D1181" s="214" t="s">
        <v>74</v>
      </c>
      <c r="E1181" s="235">
        <v>1879.5</v>
      </c>
      <c r="F1181" s="35">
        <v>41807</v>
      </c>
      <c r="G1181" s="44">
        <v>1879.5</v>
      </c>
      <c r="H1181" s="243">
        <f t="shared" si="19"/>
        <v>0</v>
      </c>
      <c r="I1181" s="214"/>
    </row>
    <row r="1182" spans="1:9" ht="15.75" x14ac:dyDescent="0.25">
      <c r="A1182" s="216"/>
      <c r="B1182" s="342" t="s">
        <v>2036</v>
      </c>
      <c r="C1182" s="343" t="s">
        <v>3573</v>
      </c>
      <c r="D1182" s="214" t="s">
        <v>29</v>
      </c>
      <c r="E1182" s="235">
        <v>2930</v>
      </c>
      <c r="F1182" s="35">
        <v>41807</v>
      </c>
      <c r="G1182" s="44">
        <v>2930</v>
      </c>
      <c r="H1182" s="243">
        <f t="shared" si="19"/>
        <v>0</v>
      </c>
      <c r="I1182" s="214" t="s">
        <v>12</v>
      </c>
    </row>
    <row r="1183" spans="1:9" ht="15.75" x14ac:dyDescent="0.25">
      <c r="A1183" s="216"/>
      <c r="B1183" s="342" t="s">
        <v>2037</v>
      </c>
      <c r="C1183" s="343" t="s">
        <v>3573</v>
      </c>
      <c r="D1183" s="214" t="s">
        <v>55</v>
      </c>
      <c r="E1183" s="235">
        <v>3037</v>
      </c>
      <c r="F1183" s="35">
        <v>41807</v>
      </c>
      <c r="G1183" s="44">
        <v>3037</v>
      </c>
      <c r="H1183" s="243">
        <f t="shared" si="19"/>
        <v>0</v>
      </c>
      <c r="I1183" s="214" t="s">
        <v>21</v>
      </c>
    </row>
    <row r="1184" spans="1:9" ht="15.75" x14ac:dyDescent="0.25">
      <c r="A1184" s="216"/>
      <c r="B1184" s="342" t="s">
        <v>2038</v>
      </c>
      <c r="C1184" s="343" t="s">
        <v>3573</v>
      </c>
      <c r="D1184" s="214" t="s">
        <v>35</v>
      </c>
      <c r="E1184" s="235">
        <v>2652</v>
      </c>
      <c r="F1184" s="35">
        <v>41808</v>
      </c>
      <c r="G1184" s="44">
        <v>2652</v>
      </c>
      <c r="H1184" s="243">
        <f t="shared" si="19"/>
        <v>0</v>
      </c>
      <c r="I1184" s="214" t="s">
        <v>12</v>
      </c>
    </row>
    <row r="1185" spans="1:9" ht="15.75" x14ac:dyDescent="0.25">
      <c r="A1185" s="216"/>
      <c r="B1185" s="342" t="s">
        <v>2040</v>
      </c>
      <c r="C1185" s="343" t="s">
        <v>3573</v>
      </c>
      <c r="D1185" s="214" t="s">
        <v>41</v>
      </c>
      <c r="E1185" s="235">
        <v>13987</v>
      </c>
      <c r="F1185" s="35">
        <v>41807</v>
      </c>
      <c r="G1185" s="44">
        <v>13987</v>
      </c>
      <c r="H1185" s="243">
        <f t="shared" si="19"/>
        <v>0</v>
      </c>
      <c r="I1185" s="214" t="s">
        <v>12</v>
      </c>
    </row>
    <row r="1186" spans="1:9" ht="15.75" x14ac:dyDescent="0.25">
      <c r="A1186" s="216"/>
      <c r="B1186" s="342" t="s">
        <v>2041</v>
      </c>
      <c r="C1186" s="343" t="s">
        <v>3573</v>
      </c>
      <c r="D1186" s="214" t="s">
        <v>884</v>
      </c>
      <c r="E1186" s="235">
        <v>5640.5</v>
      </c>
      <c r="F1186" s="35">
        <v>41807</v>
      </c>
      <c r="G1186" s="44">
        <v>5640.5</v>
      </c>
      <c r="H1186" s="243">
        <f t="shared" si="19"/>
        <v>0</v>
      </c>
      <c r="I1186" s="214" t="s">
        <v>21</v>
      </c>
    </row>
    <row r="1187" spans="1:9" ht="15.75" x14ac:dyDescent="0.25">
      <c r="A1187" s="216"/>
      <c r="B1187" s="342" t="s">
        <v>2042</v>
      </c>
      <c r="C1187" s="343" t="s">
        <v>3573</v>
      </c>
      <c r="D1187" s="214" t="s">
        <v>3230</v>
      </c>
      <c r="E1187" s="235">
        <v>11600</v>
      </c>
      <c r="F1187" s="47" t="s">
        <v>3613</v>
      </c>
      <c r="G1187" s="44">
        <v>11600</v>
      </c>
      <c r="H1187" s="243">
        <f t="shared" si="19"/>
        <v>0</v>
      </c>
      <c r="I1187" s="214" t="s">
        <v>65</v>
      </c>
    </row>
    <row r="1188" spans="1:9" ht="15.75" x14ac:dyDescent="0.25">
      <c r="A1188" s="216"/>
      <c r="B1188" s="342" t="s">
        <v>2043</v>
      </c>
      <c r="C1188" s="343" t="s">
        <v>3573</v>
      </c>
      <c r="D1188" s="214" t="s">
        <v>3614</v>
      </c>
      <c r="E1188" s="235">
        <v>1309</v>
      </c>
      <c r="F1188" s="35">
        <v>41807</v>
      </c>
      <c r="G1188" s="44">
        <v>1309</v>
      </c>
      <c r="H1188" s="243">
        <f t="shared" si="19"/>
        <v>0</v>
      </c>
      <c r="I1188" s="214"/>
    </row>
    <row r="1189" spans="1:9" ht="15.75" x14ac:dyDescent="0.25">
      <c r="A1189" s="216"/>
      <c r="B1189" s="342" t="s">
        <v>2044</v>
      </c>
      <c r="C1189" s="343" t="s">
        <v>3573</v>
      </c>
      <c r="D1189" s="214" t="s">
        <v>62</v>
      </c>
      <c r="E1189" s="235">
        <v>8096</v>
      </c>
      <c r="F1189" s="35">
        <v>41808</v>
      </c>
      <c r="G1189" s="44">
        <v>8096</v>
      </c>
      <c r="H1189" s="243">
        <f t="shared" si="19"/>
        <v>0</v>
      </c>
      <c r="I1189" s="214" t="s">
        <v>65</v>
      </c>
    </row>
    <row r="1190" spans="1:9" ht="15.75" x14ac:dyDescent="0.25">
      <c r="A1190" s="216"/>
      <c r="B1190" s="342" t="s">
        <v>2046</v>
      </c>
      <c r="C1190" s="343" t="s">
        <v>3573</v>
      </c>
      <c r="D1190" s="214" t="s">
        <v>1782</v>
      </c>
      <c r="E1190" s="235">
        <v>1150</v>
      </c>
      <c r="F1190" s="35">
        <v>41807</v>
      </c>
      <c r="G1190" s="44">
        <v>1150</v>
      </c>
      <c r="H1190" s="243">
        <f t="shared" si="19"/>
        <v>0</v>
      </c>
      <c r="I1190" s="214" t="s">
        <v>12</v>
      </c>
    </row>
    <row r="1191" spans="1:9" ht="15.75" x14ac:dyDescent="0.25">
      <c r="A1191" s="216"/>
      <c r="B1191" s="342" t="s">
        <v>2047</v>
      </c>
      <c r="C1191" s="343" t="s">
        <v>3573</v>
      </c>
      <c r="D1191" s="214" t="s">
        <v>2413</v>
      </c>
      <c r="E1191" s="235">
        <v>2555</v>
      </c>
      <c r="F1191" s="39" t="s">
        <v>3746</v>
      </c>
      <c r="G1191" s="44">
        <v>2555</v>
      </c>
      <c r="H1191" s="243">
        <f t="shared" si="19"/>
        <v>0</v>
      </c>
      <c r="I1191" s="214" t="s">
        <v>12</v>
      </c>
    </row>
    <row r="1192" spans="1:9" ht="15.75" x14ac:dyDescent="0.25">
      <c r="A1192" s="216"/>
      <c r="B1192" s="342" t="s">
        <v>2048</v>
      </c>
      <c r="C1192" s="343" t="s">
        <v>3573</v>
      </c>
      <c r="D1192" s="214" t="s">
        <v>3615</v>
      </c>
      <c r="E1192" s="235">
        <v>561</v>
      </c>
      <c r="F1192" s="35">
        <v>41807</v>
      </c>
      <c r="G1192" s="44">
        <v>561</v>
      </c>
      <c r="H1192" s="243">
        <f t="shared" si="19"/>
        <v>0</v>
      </c>
      <c r="I1192" s="214" t="s">
        <v>12</v>
      </c>
    </row>
    <row r="1193" spans="1:9" ht="15.75" x14ac:dyDescent="0.25">
      <c r="A1193" s="216"/>
      <c r="B1193" s="342" t="s">
        <v>2050</v>
      </c>
      <c r="C1193" s="343" t="s">
        <v>3573</v>
      </c>
      <c r="D1193" s="214" t="s">
        <v>52</v>
      </c>
      <c r="E1193" s="235">
        <v>3072</v>
      </c>
      <c r="F1193" s="35">
        <v>41807</v>
      </c>
      <c r="G1193" s="44">
        <v>3072</v>
      </c>
      <c r="H1193" s="243">
        <f t="shared" si="19"/>
        <v>0</v>
      </c>
      <c r="I1193" s="214" t="s">
        <v>21</v>
      </c>
    </row>
    <row r="1194" spans="1:9" ht="15.75" x14ac:dyDescent="0.25">
      <c r="A1194" s="216"/>
      <c r="B1194" s="342" t="s">
        <v>2051</v>
      </c>
      <c r="C1194" s="343" t="s">
        <v>3573</v>
      </c>
      <c r="D1194" s="214" t="s">
        <v>189</v>
      </c>
      <c r="E1194" s="235">
        <v>11785.5</v>
      </c>
      <c r="F1194" s="35">
        <v>41807</v>
      </c>
      <c r="G1194" s="44">
        <v>11785.5</v>
      </c>
      <c r="H1194" s="243">
        <f t="shared" si="19"/>
        <v>0</v>
      </c>
      <c r="I1194" s="214"/>
    </row>
    <row r="1195" spans="1:9" ht="15.75" x14ac:dyDescent="0.25">
      <c r="A1195" s="275"/>
      <c r="B1195" s="342" t="s">
        <v>2052</v>
      </c>
      <c r="C1195" s="343" t="s">
        <v>3573</v>
      </c>
      <c r="D1195" s="214" t="s">
        <v>130</v>
      </c>
      <c r="E1195" s="235">
        <v>5887</v>
      </c>
      <c r="F1195" s="35">
        <v>41817</v>
      </c>
      <c r="G1195" s="44">
        <v>5887</v>
      </c>
      <c r="H1195" s="243">
        <f t="shared" si="19"/>
        <v>0</v>
      </c>
      <c r="I1195" s="214" t="s">
        <v>21</v>
      </c>
    </row>
    <row r="1196" spans="1:9" ht="15.75" x14ac:dyDescent="0.25">
      <c r="A1196" s="216"/>
      <c r="B1196" s="342" t="s">
        <v>2053</v>
      </c>
      <c r="C1196" s="343" t="s">
        <v>3573</v>
      </c>
      <c r="D1196" s="214" t="s">
        <v>188</v>
      </c>
      <c r="E1196" s="235">
        <v>6868</v>
      </c>
      <c r="F1196" s="39" t="s">
        <v>3754</v>
      </c>
      <c r="G1196" s="44">
        <v>6868</v>
      </c>
      <c r="H1196" s="243">
        <f t="shared" si="19"/>
        <v>0</v>
      </c>
      <c r="I1196" s="214" t="s">
        <v>21</v>
      </c>
    </row>
    <row r="1197" spans="1:9" ht="15.75" x14ac:dyDescent="0.25">
      <c r="A1197" s="216"/>
      <c r="B1197" s="342" t="s">
        <v>2054</v>
      </c>
      <c r="C1197" s="343" t="s">
        <v>3573</v>
      </c>
      <c r="D1197" s="214" t="s">
        <v>136</v>
      </c>
      <c r="E1197" s="235">
        <v>917</v>
      </c>
      <c r="F1197" s="35">
        <v>41807</v>
      </c>
      <c r="G1197" s="44">
        <v>917</v>
      </c>
      <c r="H1197" s="243">
        <f t="shared" si="19"/>
        <v>0</v>
      </c>
      <c r="I1197" s="214"/>
    </row>
    <row r="1198" spans="1:9" ht="15.75" x14ac:dyDescent="0.25">
      <c r="A1198" s="216"/>
      <c r="B1198" s="342" t="s">
        <v>2055</v>
      </c>
      <c r="C1198" s="343" t="s">
        <v>3573</v>
      </c>
      <c r="D1198" s="214" t="s">
        <v>111</v>
      </c>
      <c r="E1198" s="235">
        <v>5230</v>
      </c>
      <c r="F1198" s="35">
        <v>41807</v>
      </c>
      <c r="G1198" s="44">
        <v>5230</v>
      </c>
      <c r="H1198" s="243">
        <f t="shared" si="19"/>
        <v>0</v>
      </c>
      <c r="I1198" s="214" t="s">
        <v>21</v>
      </c>
    </row>
    <row r="1199" spans="1:9" ht="15.75" x14ac:dyDescent="0.25">
      <c r="A1199" s="216"/>
      <c r="B1199" s="342" t="s">
        <v>2056</v>
      </c>
      <c r="C1199" s="343" t="s">
        <v>3573</v>
      </c>
      <c r="D1199" s="214" t="s">
        <v>22</v>
      </c>
      <c r="E1199" s="235">
        <v>4852</v>
      </c>
      <c r="F1199" s="39" t="s">
        <v>3747</v>
      </c>
      <c r="G1199" s="44">
        <v>4852</v>
      </c>
      <c r="H1199" s="243">
        <f t="shared" si="19"/>
        <v>0</v>
      </c>
      <c r="I1199" s="214"/>
    </row>
    <row r="1200" spans="1:9" ht="15.75" x14ac:dyDescent="0.25">
      <c r="A1200" s="216"/>
      <c r="B1200" s="342" t="s">
        <v>2057</v>
      </c>
      <c r="C1200" s="343" t="s">
        <v>3573</v>
      </c>
      <c r="D1200" s="214" t="s">
        <v>3616</v>
      </c>
      <c r="E1200" s="235">
        <v>14212</v>
      </c>
      <c r="F1200" s="35">
        <v>41808</v>
      </c>
      <c r="G1200" s="44">
        <v>14212</v>
      </c>
      <c r="H1200" s="243">
        <f t="shared" si="19"/>
        <v>0</v>
      </c>
      <c r="I1200" s="214" t="s">
        <v>27</v>
      </c>
    </row>
    <row r="1201" spans="1:9" ht="15.75" x14ac:dyDescent="0.25">
      <c r="A1201" s="216"/>
      <c r="B1201" s="342" t="s">
        <v>2058</v>
      </c>
      <c r="C1201" s="343" t="s">
        <v>3573</v>
      </c>
      <c r="D1201" s="214" t="s">
        <v>36</v>
      </c>
      <c r="E1201" s="235">
        <v>13860</v>
      </c>
      <c r="F1201" s="35">
        <v>41808</v>
      </c>
      <c r="G1201" s="44">
        <v>13860</v>
      </c>
      <c r="H1201" s="243">
        <f t="shared" si="19"/>
        <v>0</v>
      </c>
      <c r="I1201" s="214" t="s">
        <v>217</v>
      </c>
    </row>
    <row r="1202" spans="1:9" ht="15.75" x14ac:dyDescent="0.25">
      <c r="A1202" s="216"/>
      <c r="B1202" s="342" t="s">
        <v>2059</v>
      </c>
      <c r="C1202" s="343" t="s">
        <v>3573</v>
      </c>
      <c r="D1202" s="214" t="s">
        <v>20</v>
      </c>
      <c r="E1202" s="235">
        <v>7878</v>
      </c>
      <c r="F1202" s="35">
        <v>41808</v>
      </c>
      <c r="G1202" s="44">
        <v>7878</v>
      </c>
      <c r="H1202" s="243">
        <f t="shared" si="19"/>
        <v>0</v>
      </c>
      <c r="I1202" s="214" t="s">
        <v>217</v>
      </c>
    </row>
    <row r="1203" spans="1:9" ht="15.75" x14ac:dyDescent="0.25">
      <c r="A1203" s="216"/>
      <c r="B1203" s="342" t="s">
        <v>2060</v>
      </c>
      <c r="C1203" s="343" t="s">
        <v>3573</v>
      </c>
      <c r="D1203" s="214" t="s">
        <v>78</v>
      </c>
      <c r="E1203" s="235">
        <v>3200</v>
      </c>
      <c r="F1203" s="35">
        <v>41808</v>
      </c>
      <c r="G1203" s="44">
        <v>3200</v>
      </c>
      <c r="H1203" s="243">
        <f t="shared" si="19"/>
        <v>0</v>
      </c>
      <c r="I1203" s="214" t="s">
        <v>217</v>
      </c>
    </row>
    <row r="1204" spans="1:9" ht="15.75" x14ac:dyDescent="0.25">
      <c r="A1204" s="216"/>
      <c r="B1204" s="342" t="s">
        <v>2061</v>
      </c>
      <c r="C1204" s="343" t="s">
        <v>3573</v>
      </c>
      <c r="D1204" s="214" t="s">
        <v>80</v>
      </c>
      <c r="E1204" s="235">
        <v>1980</v>
      </c>
      <c r="F1204" s="35">
        <v>41808</v>
      </c>
      <c r="G1204" s="56">
        <v>1980</v>
      </c>
      <c r="H1204" s="243">
        <f t="shared" si="19"/>
        <v>0</v>
      </c>
      <c r="I1204" s="214" t="s">
        <v>217</v>
      </c>
    </row>
    <row r="1205" spans="1:9" ht="15.75" x14ac:dyDescent="0.25">
      <c r="A1205" s="216"/>
      <c r="B1205" s="342" t="s">
        <v>2062</v>
      </c>
      <c r="C1205" s="343" t="s">
        <v>3573</v>
      </c>
      <c r="D1205" s="214" t="s">
        <v>152</v>
      </c>
      <c r="E1205" s="235">
        <v>4655</v>
      </c>
      <c r="F1205" s="35">
        <v>41808</v>
      </c>
      <c r="G1205" s="56">
        <v>4655</v>
      </c>
      <c r="H1205" s="243">
        <f t="shared" si="19"/>
        <v>0</v>
      </c>
      <c r="I1205" s="214" t="s">
        <v>27</v>
      </c>
    </row>
    <row r="1206" spans="1:9" ht="15.75" x14ac:dyDescent="0.25">
      <c r="A1206" s="216"/>
      <c r="B1206" s="342" t="s">
        <v>2063</v>
      </c>
      <c r="C1206" s="343" t="s">
        <v>3573</v>
      </c>
      <c r="D1206" s="214" t="s">
        <v>257</v>
      </c>
      <c r="E1206" s="235">
        <v>15210</v>
      </c>
      <c r="F1206" s="35">
        <v>41808</v>
      </c>
      <c r="G1206" s="56">
        <v>15210</v>
      </c>
      <c r="H1206" s="243">
        <f t="shared" si="19"/>
        <v>0</v>
      </c>
      <c r="I1206" s="214" t="s">
        <v>217</v>
      </c>
    </row>
    <row r="1207" spans="1:9" ht="15.75" x14ac:dyDescent="0.25">
      <c r="A1207" s="216"/>
      <c r="B1207" s="342" t="s">
        <v>2064</v>
      </c>
      <c r="C1207" s="343" t="s">
        <v>3573</v>
      </c>
      <c r="D1207" s="214" t="s">
        <v>149</v>
      </c>
      <c r="E1207" s="235">
        <v>11851</v>
      </c>
      <c r="F1207" s="35">
        <v>41810</v>
      </c>
      <c r="G1207" s="44">
        <v>11851</v>
      </c>
      <c r="H1207" s="243">
        <f t="shared" si="19"/>
        <v>0</v>
      </c>
      <c r="I1207" s="214" t="s">
        <v>27</v>
      </c>
    </row>
    <row r="1208" spans="1:9" ht="15.75" x14ac:dyDescent="0.25">
      <c r="A1208" s="216"/>
      <c r="B1208" s="342" t="s">
        <v>2065</v>
      </c>
      <c r="C1208" s="343" t="s">
        <v>3573</v>
      </c>
      <c r="D1208" s="214" t="s">
        <v>51</v>
      </c>
      <c r="E1208" s="235">
        <v>927.5</v>
      </c>
      <c r="F1208" s="38" t="s">
        <v>3775</v>
      </c>
      <c r="G1208" s="44">
        <v>927.5</v>
      </c>
      <c r="H1208" s="243">
        <f t="shared" si="19"/>
        <v>0</v>
      </c>
      <c r="I1208" s="214"/>
    </row>
    <row r="1209" spans="1:9" ht="15.75" x14ac:dyDescent="0.25">
      <c r="A1209" s="216"/>
      <c r="B1209" s="342" t="s">
        <v>2067</v>
      </c>
      <c r="C1209" s="343" t="s">
        <v>3573</v>
      </c>
      <c r="D1209" s="214" t="s">
        <v>349</v>
      </c>
      <c r="E1209" s="235">
        <v>735</v>
      </c>
      <c r="F1209" s="35">
        <v>41808</v>
      </c>
      <c r="G1209" s="44">
        <v>735</v>
      </c>
      <c r="H1209" s="243">
        <f t="shared" si="19"/>
        <v>0</v>
      </c>
      <c r="I1209" s="214" t="s">
        <v>217</v>
      </c>
    </row>
    <row r="1210" spans="1:9" ht="15.75" x14ac:dyDescent="0.25">
      <c r="A1210" s="216"/>
      <c r="B1210" s="342" t="s">
        <v>2069</v>
      </c>
      <c r="C1210" s="343" t="s">
        <v>3573</v>
      </c>
      <c r="D1210" s="214" t="s">
        <v>310</v>
      </c>
      <c r="E1210" s="235">
        <v>58886</v>
      </c>
      <c r="F1210" s="38" t="s">
        <v>4075</v>
      </c>
      <c r="G1210" s="44">
        <v>58886</v>
      </c>
      <c r="H1210" s="243">
        <f t="shared" si="19"/>
        <v>0</v>
      </c>
      <c r="I1210" s="214" t="s">
        <v>27</v>
      </c>
    </row>
    <row r="1211" spans="1:9" ht="15.75" x14ac:dyDescent="0.25">
      <c r="A1211" s="216"/>
      <c r="B1211" s="342" t="s">
        <v>2070</v>
      </c>
      <c r="C1211" s="343" t="s">
        <v>3573</v>
      </c>
      <c r="D1211" s="214" t="s">
        <v>244</v>
      </c>
      <c r="E1211" s="235">
        <v>34102</v>
      </c>
      <c r="F1211" s="340" t="s">
        <v>4076</v>
      </c>
      <c r="G1211" s="44">
        <v>34102</v>
      </c>
      <c r="H1211" s="243">
        <f t="shared" si="19"/>
        <v>0</v>
      </c>
      <c r="I1211" s="214" t="s">
        <v>27</v>
      </c>
    </row>
    <row r="1212" spans="1:9" ht="15.75" x14ac:dyDescent="0.25">
      <c r="A1212" s="216"/>
      <c r="B1212" s="342" t="s">
        <v>2071</v>
      </c>
      <c r="C1212" s="343" t="s">
        <v>3573</v>
      </c>
      <c r="D1212" s="214" t="s">
        <v>99</v>
      </c>
      <c r="E1212" s="235">
        <v>3066</v>
      </c>
      <c r="F1212" s="35">
        <v>41808</v>
      </c>
      <c r="G1212" s="44">
        <v>3066</v>
      </c>
      <c r="H1212" s="243">
        <f t="shared" si="19"/>
        <v>0</v>
      </c>
      <c r="I1212" s="214" t="s">
        <v>217</v>
      </c>
    </row>
    <row r="1213" spans="1:9" ht="15.75" x14ac:dyDescent="0.25">
      <c r="A1213" s="216"/>
      <c r="B1213" s="342" t="s">
        <v>2072</v>
      </c>
      <c r="C1213" s="343" t="s">
        <v>3573</v>
      </c>
      <c r="D1213" s="214" t="s">
        <v>346</v>
      </c>
      <c r="E1213" s="235">
        <v>2639.5</v>
      </c>
      <c r="F1213" s="35">
        <v>41808</v>
      </c>
      <c r="G1213" s="44">
        <v>2639.5</v>
      </c>
      <c r="H1213" s="243">
        <f t="shared" si="19"/>
        <v>0</v>
      </c>
      <c r="I1213" s="214" t="s">
        <v>27</v>
      </c>
    </row>
    <row r="1214" spans="1:9" ht="15.75" x14ac:dyDescent="0.25">
      <c r="A1214" s="216"/>
      <c r="B1214" s="342" t="s">
        <v>2073</v>
      </c>
      <c r="C1214" s="343" t="s">
        <v>3573</v>
      </c>
      <c r="D1214" s="214" t="s">
        <v>233</v>
      </c>
      <c r="E1214" s="235">
        <v>738</v>
      </c>
      <c r="F1214" s="35">
        <v>41808</v>
      </c>
      <c r="G1214" s="56">
        <v>738</v>
      </c>
      <c r="H1214" s="243">
        <f t="shared" si="19"/>
        <v>0</v>
      </c>
      <c r="I1214" s="214" t="s">
        <v>217</v>
      </c>
    </row>
    <row r="1215" spans="1:9" ht="15.75" x14ac:dyDescent="0.25">
      <c r="A1215" s="216"/>
      <c r="B1215" s="342" t="s">
        <v>2074</v>
      </c>
      <c r="C1215" s="343" t="s">
        <v>3573</v>
      </c>
      <c r="D1215" s="214" t="s">
        <v>99</v>
      </c>
      <c r="E1215" s="235">
        <v>925.5</v>
      </c>
      <c r="F1215" s="35">
        <v>41808</v>
      </c>
      <c r="G1215" s="56">
        <v>925.5</v>
      </c>
      <c r="H1215" s="243">
        <f t="shared" si="19"/>
        <v>0</v>
      </c>
      <c r="I1215" s="214" t="s">
        <v>27</v>
      </c>
    </row>
    <row r="1216" spans="1:9" ht="15.75" x14ac:dyDescent="0.25">
      <c r="A1216" s="216"/>
      <c r="B1216" s="342" t="s">
        <v>2076</v>
      </c>
      <c r="C1216" s="343" t="s">
        <v>3573</v>
      </c>
      <c r="D1216" s="214" t="s">
        <v>193</v>
      </c>
      <c r="E1216" s="235">
        <v>8017</v>
      </c>
      <c r="F1216" s="35">
        <v>41808</v>
      </c>
      <c r="G1216" s="56">
        <v>8017</v>
      </c>
      <c r="H1216" s="243">
        <f t="shared" si="19"/>
        <v>0</v>
      </c>
      <c r="I1216" s="214" t="s">
        <v>217</v>
      </c>
    </row>
    <row r="1217" spans="1:10" ht="15.75" x14ac:dyDescent="0.25">
      <c r="A1217" s="216"/>
      <c r="B1217" s="342" t="s">
        <v>2077</v>
      </c>
      <c r="C1217" s="343" t="s">
        <v>3573</v>
      </c>
      <c r="D1217" s="214" t="s">
        <v>16</v>
      </c>
      <c r="E1217" s="235">
        <v>62381.5</v>
      </c>
      <c r="F1217" s="35">
        <v>41816</v>
      </c>
      <c r="G1217" s="44">
        <v>62381.5</v>
      </c>
      <c r="H1217" s="243">
        <f t="shared" si="19"/>
        <v>0</v>
      </c>
      <c r="I1217" s="214"/>
    </row>
    <row r="1218" spans="1:10" ht="15.75" x14ac:dyDescent="0.25">
      <c r="A1218" s="216"/>
      <c r="B1218" s="342" t="s">
        <v>2078</v>
      </c>
      <c r="C1218" s="343" t="s">
        <v>3573</v>
      </c>
      <c r="D1218" s="214" t="s">
        <v>27</v>
      </c>
      <c r="E1218" s="235">
        <v>12805.5</v>
      </c>
      <c r="F1218" s="35">
        <v>41808</v>
      </c>
      <c r="G1218" s="44">
        <v>12805.5</v>
      </c>
      <c r="H1218" s="243">
        <f t="shared" si="19"/>
        <v>0</v>
      </c>
      <c r="I1218" s="214" t="s">
        <v>27</v>
      </c>
    </row>
    <row r="1219" spans="1:10" ht="15.75" x14ac:dyDescent="0.25">
      <c r="A1219" s="216"/>
      <c r="B1219" s="342" t="s">
        <v>2081</v>
      </c>
      <c r="C1219" s="343" t="s">
        <v>3573</v>
      </c>
      <c r="D1219" s="214" t="s">
        <v>3606</v>
      </c>
      <c r="E1219" s="235">
        <v>8871</v>
      </c>
      <c r="F1219" s="35">
        <v>41810</v>
      </c>
      <c r="G1219" s="44">
        <v>8871</v>
      </c>
      <c r="H1219" s="243">
        <f t="shared" si="19"/>
        <v>0</v>
      </c>
      <c r="I1219" s="214" t="s">
        <v>217</v>
      </c>
    </row>
    <row r="1220" spans="1:10" ht="15.75" x14ac:dyDescent="0.25">
      <c r="A1220" s="216"/>
      <c r="B1220" s="342" t="s">
        <v>2082</v>
      </c>
      <c r="C1220" s="343" t="s">
        <v>3573</v>
      </c>
      <c r="D1220" s="214" t="s">
        <v>2709</v>
      </c>
      <c r="E1220" s="235">
        <v>830</v>
      </c>
      <c r="F1220" s="35">
        <v>41802</v>
      </c>
      <c r="G1220" s="44">
        <v>830</v>
      </c>
      <c r="H1220" s="243">
        <f t="shared" si="19"/>
        <v>0</v>
      </c>
      <c r="I1220" s="214" t="s">
        <v>217</v>
      </c>
    </row>
    <row r="1221" spans="1:10" ht="15.75" x14ac:dyDescent="0.25">
      <c r="A1221" s="216"/>
      <c r="B1221" s="342" t="s">
        <v>2083</v>
      </c>
      <c r="C1221" s="343" t="s">
        <v>3573</v>
      </c>
      <c r="D1221" s="214" t="s">
        <v>66</v>
      </c>
      <c r="E1221" s="235">
        <v>1765</v>
      </c>
      <c r="F1221" s="35">
        <v>41807</v>
      </c>
      <c r="G1221" s="44">
        <v>1765</v>
      </c>
      <c r="H1221" s="243">
        <f t="shared" si="19"/>
        <v>0</v>
      </c>
      <c r="I1221" s="214"/>
    </row>
    <row r="1222" spans="1:10" ht="15.75" x14ac:dyDescent="0.25">
      <c r="A1222" s="216"/>
      <c r="B1222" s="342" t="s">
        <v>2085</v>
      </c>
      <c r="C1222" s="343" t="s">
        <v>3573</v>
      </c>
      <c r="D1222" s="214" t="s">
        <v>3617</v>
      </c>
      <c r="E1222" s="235">
        <v>34687</v>
      </c>
      <c r="F1222" s="35">
        <v>41807</v>
      </c>
      <c r="G1222" s="44">
        <v>34687</v>
      </c>
      <c r="H1222" s="243">
        <f t="shared" si="19"/>
        <v>0</v>
      </c>
      <c r="I1222" s="214"/>
      <c r="J1222" s="24"/>
    </row>
    <row r="1223" spans="1:10" ht="15.75" x14ac:dyDescent="0.25">
      <c r="A1223" s="216"/>
      <c r="B1223" s="342" t="s">
        <v>2086</v>
      </c>
      <c r="C1223" s="343" t="s">
        <v>3573</v>
      </c>
      <c r="D1223" s="214" t="s">
        <v>304</v>
      </c>
      <c r="E1223" s="235">
        <v>14859</v>
      </c>
      <c r="F1223" s="35">
        <v>41807</v>
      </c>
      <c r="G1223" s="44">
        <v>14859</v>
      </c>
      <c r="H1223" s="243">
        <f t="shared" ref="H1223:H1286" si="20">E1223-G1223</f>
        <v>0</v>
      </c>
      <c r="I1223" s="214"/>
    </row>
    <row r="1224" spans="1:10" ht="15.75" x14ac:dyDescent="0.25">
      <c r="A1224" s="216"/>
      <c r="B1224" s="342" t="s">
        <v>2087</v>
      </c>
      <c r="C1224" s="343" t="s">
        <v>3573</v>
      </c>
      <c r="D1224" s="214" t="s">
        <v>115</v>
      </c>
      <c r="E1224" s="235">
        <v>492.5</v>
      </c>
      <c r="F1224" s="35">
        <v>41807</v>
      </c>
      <c r="G1224" s="44">
        <v>492.5</v>
      </c>
      <c r="H1224" s="243">
        <f t="shared" si="20"/>
        <v>0</v>
      </c>
      <c r="I1224" s="214"/>
    </row>
    <row r="1225" spans="1:10" ht="15.75" x14ac:dyDescent="0.25">
      <c r="A1225" s="216"/>
      <c r="B1225" s="342" t="s">
        <v>2088</v>
      </c>
      <c r="C1225" s="343" t="s">
        <v>3573</v>
      </c>
      <c r="D1225" s="214" t="s">
        <v>3618</v>
      </c>
      <c r="E1225" s="235">
        <v>7730</v>
      </c>
      <c r="F1225" s="35">
        <v>41807</v>
      </c>
      <c r="G1225" s="44">
        <v>7730</v>
      </c>
      <c r="H1225" s="243">
        <f t="shared" si="20"/>
        <v>0</v>
      </c>
      <c r="I1225" s="214"/>
    </row>
    <row r="1226" spans="1:10" ht="15.75" x14ac:dyDescent="0.25">
      <c r="A1226" s="216"/>
      <c r="B1226" s="342" t="s">
        <v>2089</v>
      </c>
      <c r="C1226" s="343" t="s">
        <v>3573</v>
      </c>
      <c r="D1226" s="214" t="s">
        <v>18</v>
      </c>
      <c r="E1226" s="235">
        <v>2793</v>
      </c>
      <c r="F1226" s="35">
        <v>41807</v>
      </c>
      <c r="G1226" s="44">
        <v>2793</v>
      </c>
      <c r="H1226" s="243">
        <f t="shared" si="20"/>
        <v>0</v>
      </c>
      <c r="I1226" s="214"/>
    </row>
    <row r="1227" spans="1:10" ht="15.75" x14ac:dyDescent="0.25">
      <c r="A1227" s="216"/>
      <c r="B1227" s="342" t="s">
        <v>2091</v>
      </c>
      <c r="C1227" s="343" t="s">
        <v>3573</v>
      </c>
      <c r="D1227" s="214" t="s">
        <v>89</v>
      </c>
      <c r="E1227" s="235">
        <v>37995</v>
      </c>
      <c r="F1227" s="38" t="s">
        <v>3759</v>
      </c>
      <c r="G1227" s="44">
        <v>37995</v>
      </c>
      <c r="H1227" s="243">
        <f t="shared" si="20"/>
        <v>0</v>
      </c>
      <c r="I1227" s="214" t="s">
        <v>65</v>
      </c>
    </row>
    <row r="1228" spans="1:10" ht="15.75" x14ac:dyDescent="0.25">
      <c r="A1228" s="216"/>
      <c r="B1228" s="342" t="s">
        <v>2092</v>
      </c>
      <c r="C1228" s="343" t="s">
        <v>3573</v>
      </c>
      <c r="D1228" s="214" t="s">
        <v>63</v>
      </c>
      <c r="E1228" s="235">
        <v>2084</v>
      </c>
      <c r="F1228" s="35">
        <v>41808</v>
      </c>
      <c r="G1228" s="56">
        <v>2084</v>
      </c>
      <c r="H1228" s="243">
        <f t="shared" si="20"/>
        <v>0</v>
      </c>
      <c r="I1228" s="214" t="s">
        <v>21</v>
      </c>
    </row>
    <row r="1229" spans="1:10" ht="15.75" x14ac:dyDescent="0.25">
      <c r="A1229" s="216"/>
      <c r="B1229" s="342" t="s">
        <v>2093</v>
      </c>
      <c r="C1229" s="343" t="s">
        <v>3573</v>
      </c>
      <c r="D1229" s="214" t="s">
        <v>163</v>
      </c>
      <c r="E1229" s="235">
        <v>9630</v>
      </c>
      <c r="F1229" s="35">
        <v>41808</v>
      </c>
      <c r="G1229" s="56">
        <v>9630</v>
      </c>
      <c r="H1229" s="243">
        <f t="shared" si="20"/>
        <v>0</v>
      </c>
      <c r="I1229" s="214" t="s">
        <v>21</v>
      </c>
    </row>
    <row r="1230" spans="1:10" ht="15.75" x14ac:dyDescent="0.25">
      <c r="A1230" s="216"/>
      <c r="B1230" s="342" t="s">
        <v>2094</v>
      </c>
      <c r="C1230" s="343" t="s">
        <v>3573</v>
      </c>
      <c r="D1230" s="214" t="s">
        <v>21</v>
      </c>
      <c r="E1230" s="235">
        <v>46</v>
      </c>
      <c r="F1230" s="35">
        <v>41808</v>
      </c>
      <c r="G1230" s="56">
        <v>46</v>
      </c>
      <c r="H1230" s="243">
        <f t="shared" si="20"/>
        <v>0</v>
      </c>
      <c r="I1230" s="214"/>
    </row>
    <row r="1231" spans="1:10" ht="15.75" x14ac:dyDescent="0.25">
      <c r="A1231" s="216"/>
      <c r="B1231" s="342" t="s">
        <v>2095</v>
      </c>
      <c r="C1231" s="343" t="s">
        <v>3573</v>
      </c>
      <c r="D1231" s="214" t="s">
        <v>14</v>
      </c>
      <c r="E1231" s="235">
        <v>14512</v>
      </c>
      <c r="F1231" s="35">
        <v>41808</v>
      </c>
      <c r="G1231" s="56">
        <v>14512</v>
      </c>
      <c r="H1231" s="243">
        <f t="shared" si="20"/>
        <v>0</v>
      </c>
      <c r="I1231" s="214" t="s">
        <v>65</v>
      </c>
    </row>
    <row r="1232" spans="1:10" ht="15.75" x14ac:dyDescent="0.25">
      <c r="A1232" s="216"/>
      <c r="B1232" s="342" t="s">
        <v>2096</v>
      </c>
      <c r="C1232" s="343" t="s">
        <v>3573</v>
      </c>
      <c r="D1232" s="214" t="s">
        <v>12</v>
      </c>
      <c r="E1232" s="235">
        <v>64</v>
      </c>
      <c r="F1232" s="35">
        <v>41807</v>
      </c>
      <c r="G1232" s="44">
        <v>64</v>
      </c>
      <c r="H1232" s="243">
        <f t="shared" si="20"/>
        <v>0</v>
      </c>
      <c r="I1232" s="214"/>
    </row>
    <row r="1233" spans="1:9" ht="15.75" x14ac:dyDescent="0.25">
      <c r="A1233" s="216"/>
      <c r="B1233" s="342" t="s">
        <v>2097</v>
      </c>
      <c r="C1233" s="343" t="s">
        <v>3573</v>
      </c>
      <c r="D1233" s="214" t="s">
        <v>152</v>
      </c>
      <c r="E1233" s="235">
        <v>6279</v>
      </c>
      <c r="F1233" s="35">
        <v>41807</v>
      </c>
      <c r="G1233" s="44">
        <v>6279</v>
      </c>
      <c r="H1233" s="243">
        <f t="shared" si="20"/>
        <v>0</v>
      </c>
      <c r="I1233" s="214"/>
    </row>
    <row r="1234" spans="1:9" ht="15.75" x14ac:dyDescent="0.25">
      <c r="A1234" s="216">
        <v>41808</v>
      </c>
      <c r="B1234" s="342" t="s">
        <v>2098</v>
      </c>
      <c r="C1234" s="343" t="s">
        <v>3573</v>
      </c>
      <c r="D1234" s="214" t="s">
        <v>8</v>
      </c>
      <c r="E1234" s="235">
        <v>600</v>
      </c>
      <c r="F1234" s="35">
        <v>41808</v>
      </c>
      <c r="G1234" s="44">
        <v>600</v>
      </c>
      <c r="H1234" s="243">
        <f t="shared" si="20"/>
        <v>0</v>
      </c>
      <c r="I1234" s="214"/>
    </row>
    <row r="1235" spans="1:9" ht="15.75" x14ac:dyDescent="0.25">
      <c r="A1235" s="216"/>
      <c r="B1235" s="342" t="s">
        <v>2099</v>
      </c>
      <c r="C1235" s="343" t="s">
        <v>3573</v>
      </c>
      <c r="D1235" s="214" t="s">
        <v>8</v>
      </c>
      <c r="E1235" s="235">
        <v>524</v>
      </c>
      <c r="F1235" s="35">
        <v>41808</v>
      </c>
      <c r="G1235" s="44">
        <v>524</v>
      </c>
      <c r="H1235" s="243">
        <f t="shared" si="20"/>
        <v>0</v>
      </c>
      <c r="I1235" s="58"/>
    </row>
    <row r="1236" spans="1:9" ht="15.75" x14ac:dyDescent="0.25">
      <c r="A1236" s="216"/>
      <c r="B1236" s="342" t="s">
        <v>2101</v>
      </c>
      <c r="C1236" s="343" t="s">
        <v>3573</v>
      </c>
      <c r="D1236" s="214" t="s">
        <v>19</v>
      </c>
      <c r="E1236" s="235">
        <v>15165.5</v>
      </c>
      <c r="F1236" s="35">
        <v>41808</v>
      </c>
      <c r="G1236" s="44">
        <v>15165.5</v>
      </c>
      <c r="H1236" s="243">
        <f t="shared" si="20"/>
        <v>0</v>
      </c>
      <c r="I1236" s="214" t="s">
        <v>21</v>
      </c>
    </row>
    <row r="1237" spans="1:9" ht="15.75" x14ac:dyDescent="0.25">
      <c r="A1237" s="216"/>
      <c r="B1237" s="342" t="s">
        <v>2102</v>
      </c>
      <c r="C1237" s="343" t="s">
        <v>3573</v>
      </c>
      <c r="D1237" s="214" t="s">
        <v>269</v>
      </c>
      <c r="E1237" s="235">
        <v>3607</v>
      </c>
      <c r="F1237" s="39" t="s">
        <v>3753</v>
      </c>
      <c r="G1237" s="44">
        <v>3607</v>
      </c>
      <c r="H1237" s="243">
        <f t="shared" si="20"/>
        <v>0</v>
      </c>
      <c r="I1237" s="214"/>
    </row>
    <row r="1238" spans="1:9" ht="15.75" x14ac:dyDescent="0.25">
      <c r="A1238" s="216"/>
      <c r="B1238" s="342" t="s">
        <v>2104</v>
      </c>
      <c r="C1238" s="343" t="s">
        <v>3573</v>
      </c>
      <c r="D1238" s="214" t="s">
        <v>269</v>
      </c>
      <c r="E1238" s="235">
        <v>3772</v>
      </c>
      <c r="F1238" s="35">
        <v>41808</v>
      </c>
      <c r="G1238" s="44">
        <v>3772</v>
      </c>
      <c r="H1238" s="243">
        <f t="shared" si="20"/>
        <v>0</v>
      </c>
      <c r="I1238" s="58"/>
    </row>
    <row r="1239" spans="1:9" ht="15.75" x14ac:dyDescent="0.25">
      <c r="A1239" s="216"/>
      <c r="B1239" s="342" t="s">
        <v>2106</v>
      </c>
      <c r="C1239" s="343" t="s">
        <v>3573</v>
      </c>
      <c r="D1239" s="214" t="s">
        <v>152</v>
      </c>
      <c r="E1239" s="235">
        <v>14622</v>
      </c>
      <c r="F1239" s="35">
        <v>41808</v>
      </c>
      <c r="G1239" s="44">
        <v>14622</v>
      </c>
      <c r="H1239" s="243">
        <f t="shared" si="20"/>
        <v>0</v>
      </c>
      <c r="I1239" s="214"/>
    </row>
    <row r="1240" spans="1:9" ht="15.75" x14ac:dyDescent="0.25">
      <c r="A1240" s="216"/>
      <c r="B1240" s="342" t="s">
        <v>2107</v>
      </c>
      <c r="C1240" s="343" t="s">
        <v>3573</v>
      </c>
      <c r="D1240" s="214" t="s">
        <v>19</v>
      </c>
      <c r="E1240" s="235">
        <v>13065.5</v>
      </c>
      <c r="F1240" s="35">
        <v>41812</v>
      </c>
      <c r="G1240" s="44">
        <v>13065.5</v>
      </c>
      <c r="H1240" s="243">
        <f t="shared" si="20"/>
        <v>0</v>
      </c>
      <c r="I1240" s="214" t="s">
        <v>217</v>
      </c>
    </row>
    <row r="1241" spans="1:9" ht="15.75" x14ac:dyDescent="0.25">
      <c r="A1241" s="216"/>
      <c r="B1241" s="342" t="s">
        <v>2108</v>
      </c>
      <c r="C1241" s="343" t="s">
        <v>3573</v>
      </c>
      <c r="D1241" s="214" t="s">
        <v>123</v>
      </c>
      <c r="E1241" s="235">
        <v>1688</v>
      </c>
      <c r="F1241" s="38" t="s">
        <v>3760</v>
      </c>
      <c r="G1241" s="44">
        <v>1688</v>
      </c>
      <c r="H1241" s="243">
        <f t="shared" si="20"/>
        <v>0</v>
      </c>
      <c r="I1241" s="214"/>
    </row>
    <row r="1242" spans="1:9" ht="15.75" x14ac:dyDescent="0.25">
      <c r="A1242" s="216"/>
      <c r="B1242" s="342" t="s">
        <v>2110</v>
      </c>
      <c r="C1242" s="343" t="s">
        <v>3573</v>
      </c>
      <c r="D1242" s="214" t="s">
        <v>106</v>
      </c>
      <c r="E1242" s="235">
        <v>27162</v>
      </c>
      <c r="F1242" s="38">
        <v>41822</v>
      </c>
      <c r="G1242" s="245">
        <v>27162</v>
      </c>
      <c r="H1242" s="243">
        <f t="shared" si="20"/>
        <v>0</v>
      </c>
      <c r="I1242" s="214" t="s">
        <v>217</v>
      </c>
    </row>
    <row r="1243" spans="1:9" ht="15.75" x14ac:dyDescent="0.25">
      <c r="A1243" s="216"/>
      <c r="B1243" s="342" t="s">
        <v>2111</v>
      </c>
      <c r="C1243" s="343" t="s">
        <v>3573</v>
      </c>
      <c r="D1243" s="214" t="s">
        <v>180</v>
      </c>
      <c r="E1243" s="235">
        <v>21282</v>
      </c>
      <c r="F1243" s="47" t="s">
        <v>3707</v>
      </c>
      <c r="G1243" s="44">
        <v>21282</v>
      </c>
      <c r="H1243" s="243">
        <f t="shared" si="20"/>
        <v>0</v>
      </c>
      <c r="I1243" s="214" t="s">
        <v>30</v>
      </c>
    </row>
    <row r="1244" spans="1:9" ht="15.75" x14ac:dyDescent="0.25">
      <c r="A1244" s="216"/>
      <c r="B1244" s="342" t="s">
        <v>2113</v>
      </c>
      <c r="C1244" s="343" t="s">
        <v>3573</v>
      </c>
      <c r="D1244" s="214" t="s">
        <v>68</v>
      </c>
      <c r="E1244" s="235">
        <v>100</v>
      </c>
      <c r="F1244" s="35">
        <v>41808</v>
      </c>
      <c r="G1244" s="44">
        <v>100</v>
      </c>
      <c r="H1244" s="243">
        <f t="shared" si="20"/>
        <v>0</v>
      </c>
      <c r="I1244" s="214" t="s">
        <v>30</v>
      </c>
    </row>
    <row r="1245" spans="1:9" ht="15.75" x14ac:dyDescent="0.25">
      <c r="A1245" s="216"/>
      <c r="B1245" s="342" t="s">
        <v>2114</v>
      </c>
      <c r="C1245" s="343" t="s">
        <v>3573</v>
      </c>
      <c r="D1245" s="214" t="s">
        <v>16</v>
      </c>
      <c r="E1245" s="235">
        <v>139437</v>
      </c>
      <c r="F1245" s="35">
        <v>41816</v>
      </c>
      <c r="G1245" s="44">
        <v>139437</v>
      </c>
      <c r="H1245" s="243">
        <f t="shared" si="20"/>
        <v>0</v>
      </c>
      <c r="I1245" s="214"/>
    </row>
    <row r="1246" spans="1:9" ht="15.75" x14ac:dyDescent="0.25">
      <c r="A1246" s="216"/>
      <c r="B1246" s="342" t="s">
        <v>2116</v>
      </c>
      <c r="C1246" s="343" t="s">
        <v>3573</v>
      </c>
      <c r="D1246" s="214" t="s">
        <v>8</v>
      </c>
      <c r="E1246" s="235">
        <v>3006</v>
      </c>
      <c r="F1246" s="35">
        <v>41808</v>
      </c>
      <c r="G1246" s="44">
        <v>3006</v>
      </c>
      <c r="H1246" s="243">
        <f t="shared" si="20"/>
        <v>0</v>
      </c>
      <c r="I1246" s="214"/>
    </row>
    <row r="1247" spans="1:9" ht="15.75" x14ac:dyDescent="0.25">
      <c r="A1247" s="216"/>
      <c r="B1247" s="342" t="s">
        <v>2119</v>
      </c>
      <c r="C1247" s="343" t="s">
        <v>3573</v>
      </c>
      <c r="D1247" s="214" t="s">
        <v>55</v>
      </c>
      <c r="E1247" s="235">
        <v>9094</v>
      </c>
      <c r="F1247" s="35">
        <v>41808</v>
      </c>
      <c r="G1247" s="44">
        <v>9094</v>
      </c>
      <c r="H1247" s="243">
        <f t="shared" si="20"/>
        <v>0</v>
      </c>
      <c r="I1247" s="214"/>
    </row>
    <row r="1248" spans="1:9" ht="15.75" x14ac:dyDescent="0.25">
      <c r="A1248" s="366">
        <v>41809</v>
      </c>
      <c r="B1248" s="367" t="s">
        <v>2121</v>
      </c>
      <c r="C1248" s="368" t="s">
        <v>3573</v>
      </c>
      <c r="D1248" s="214" t="s">
        <v>106</v>
      </c>
      <c r="E1248" s="235">
        <v>29397.5</v>
      </c>
      <c r="F1248" s="35">
        <v>41817</v>
      </c>
      <c r="G1248" s="44">
        <v>29397.5</v>
      </c>
      <c r="H1248" s="243">
        <f t="shared" si="20"/>
        <v>0</v>
      </c>
      <c r="I1248" s="58" t="s">
        <v>27</v>
      </c>
    </row>
    <row r="1249" spans="1:9" ht="15.75" x14ac:dyDescent="0.25">
      <c r="A1249" s="366">
        <v>41809</v>
      </c>
      <c r="B1249" s="367" t="s">
        <v>2122</v>
      </c>
      <c r="C1249" s="368" t="s">
        <v>3573</v>
      </c>
      <c r="D1249" s="214" t="s">
        <v>3619</v>
      </c>
      <c r="E1249" s="235">
        <v>3087</v>
      </c>
      <c r="F1249" s="35">
        <v>41809</v>
      </c>
      <c r="G1249" s="44">
        <v>3087</v>
      </c>
      <c r="H1249" s="243">
        <f t="shared" si="20"/>
        <v>0</v>
      </c>
      <c r="I1249" s="214" t="s">
        <v>12</v>
      </c>
    </row>
    <row r="1250" spans="1:9" ht="15.75" x14ac:dyDescent="0.25">
      <c r="A1250" s="366">
        <v>41809</v>
      </c>
      <c r="B1250" s="367" t="s">
        <v>2123</v>
      </c>
      <c r="C1250" s="368" t="s">
        <v>3573</v>
      </c>
      <c r="D1250" s="20" t="s">
        <v>3316</v>
      </c>
      <c r="E1250" s="239">
        <v>190</v>
      </c>
      <c r="F1250" s="35">
        <v>41809</v>
      </c>
      <c r="G1250" s="44">
        <v>190</v>
      </c>
      <c r="H1250" s="243">
        <f t="shared" si="20"/>
        <v>0</v>
      </c>
      <c r="I1250" s="20"/>
    </row>
    <row r="1251" spans="1:9" ht="15.75" x14ac:dyDescent="0.25">
      <c r="A1251" s="366">
        <v>41809</v>
      </c>
      <c r="B1251" s="367" t="s">
        <v>2125</v>
      </c>
      <c r="C1251" s="368" t="s">
        <v>3573</v>
      </c>
      <c r="D1251" s="214" t="s">
        <v>106</v>
      </c>
      <c r="E1251" s="235">
        <v>106312</v>
      </c>
      <c r="F1251" s="35">
        <v>41816</v>
      </c>
      <c r="G1251" s="44">
        <v>106312</v>
      </c>
      <c r="H1251" s="243">
        <f t="shared" si="20"/>
        <v>0</v>
      </c>
      <c r="I1251" s="214" t="s">
        <v>21</v>
      </c>
    </row>
    <row r="1252" spans="1:9" ht="15.75" x14ac:dyDescent="0.25">
      <c r="A1252" s="366">
        <v>41809</v>
      </c>
      <c r="B1252" s="367" t="s">
        <v>2126</v>
      </c>
      <c r="C1252" s="368" t="s">
        <v>3573</v>
      </c>
      <c r="D1252" s="214" t="s">
        <v>106</v>
      </c>
      <c r="E1252" s="235">
        <v>143948</v>
      </c>
      <c r="F1252" s="35">
        <v>41816</v>
      </c>
      <c r="G1252" s="44">
        <v>143948</v>
      </c>
      <c r="H1252" s="243">
        <f t="shared" si="20"/>
        <v>0</v>
      </c>
      <c r="I1252" s="214" t="s">
        <v>21</v>
      </c>
    </row>
    <row r="1253" spans="1:9" ht="15.75" x14ac:dyDescent="0.25">
      <c r="A1253" s="366">
        <v>41809</v>
      </c>
      <c r="B1253" s="367" t="s">
        <v>2127</v>
      </c>
      <c r="C1253" s="368" t="s">
        <v>3573</v>
      </c>
      <c r="D1253" s="214" t="s">
        <v>152</v>
      </c>
      <c r="E1253" s="235">
        <v>11429.6</v>
      </c>
      <c r="F1253" s="35">
        <v>41809</v>
      </c>
      <c r="G1253" s="44">
        <v>11429.6</v>
      </c>
      <c r="H1253" s="243">
        <f t="shared" si="20"/>
        <v>0</v>
      </c>
      <c r="I1253" s="214"/>
    </row>
    <row r="1254" spans="1:9" ht="15.75" x14ac:dyDescent="0.25">
      <c r="A1254" s="366">
        <v>41809</v>
      </c>
      <c r="B1254" s="367" t="s">
        <v>2128</v>
      </c>
      <c r="C1254" s="368" t="s">
        <v>3573</v>
      </c>
      <c r="D1254" s="214" t="s">
        <v>269</v>
      </c>
      <c r="E1254" s="235">
        <v>9636.2000000000007</v>
      </c>
      <c r="F1254" s="35">
        <v>41809</v>
      </c>
      <c r="G1254" s="44">
        <v>9636.2000000000007</v>
      </c>
      <c r="H1254" s="243">
        <f t="shared" si="20"/>
        <v>0</v>
      </c>
      <c r="I1254" s="214"/>
    </row>
    <row r="1255" spans="1:9" ht="15.75" x14ac:dyDescent="0.25">
      <c r="A1255" s="366">
        <v>41809</v>
      </c>
      <c r="B1255" s="367" t="s">
        <v>2129</v>
      </c>
      <c r="C1255" s="368" t="s">
        <v>3573</v>
      </c>
      <c r="D1255" s="214" t="s">
        <v>50</v>
      </c>
      <c r="E1255" s="235">
        <v>5121</v>
      </c>
      <c r="F1255" s="35">
        <v>41809</v>
      </c>
      <c r="G1255" s="44">
        <v>5121</v>
      </c>
      <c r="H1255" s="243">
        <f t="shared" si="20"/>
        <v>0</v>
      </c>
      <c r="I1255" s="214"/>
    </row>
    <row r="1256" spans="1:9" ht="15.75" x14ac:dyDescent="0.25">
      <c r="A1256" s="366">
        <v>41809</v>
      </c>
      <c r="B1256" s="367" t="s">
        <v>2130</v>
      </c>
      <c r="C1256" s="368" t="s">
        <v>3573</v>
      </c>
      <c r="D1256" s="214" t="s">
        <v>11</v>
      </c>
      <c r="E1256" s="235">
        <v>54393.5</v>
      </c>
      <c r="F1256" s="35">
        <v>41829</v>
      </c>
      <c r="G1256" s="44">
        <v>54393.5</v>
      </c>
      <c r="H1256" s="243">
        <f t="shared" si="20"/>
        <v>0</v>
      </c>
      <c r="I1256" s="214" t="s">
        <v>65</v>
      </c>
    </row>
    <row r="1257" spans="1:9" ht="15.75" x14ac:dyDescent="0.25">
      <c r="A1257" s="366">
        <v>41809</v>
      </c>
      <c r="B1257" s="367" t="s">
        <v>2131</v>
      </c>
      <c r="C1257" s="368" t="s">
        <v>3573</v>
      </c>
      <c r="D1257" s="214" t="s">
        <v>260</v>
      </c>
      <c r="E1257" s="235">
        <v>1860</v>
      </c>
      <c r="F1257" s="35">
        <v>41809</v>
      </c>
      <c r="G1257" s="44">
        <v>1860</v>
      </c>
      <c r="H1257" s="243">
        <f t="shared" si="20"/>
        <v>0</v>
      </c>
      <c r="I1257" s="214"/>
    </row>
    <row r="1258" spans="1:9" ht="15.75" x14ac:dyDescent="0.25">
      <c r="A1258" s="366">
        <v>41809</v>
      </c>
      <c r="B1258" s="367" t="s">
        <v>2132</v>
      </c>
      <c r="C1258" s="368" t="s">
        <v>3573</v>
      </c>
      <c r="D1258" s="214" t="s">
        <v>62</v>
      </c>
      <c r="E1258" s="235">
        <v>13792</v>
      </c>
      <c r="F1258" s="35">
        <v>41812</v>
      </c>
      <c r="G1258" s="44">
        <v>13792</v>
      </c>
      <c r="H1258" s="243">
        <f t="shared" si="20"/>
        <v>0</v>
      </c>
      <c r="I1258" s="214" t="s">
        <v>65</v>
      </c>
    </row>
    <row r="1259" spans="1:9" ht="15.75" x14ac:dyDescent="0.25">
      <c r="A1259" s="366">
        <v>41809</v>
      </c>
      <c r="B1259" s="367" t="s">
        <v>2133</v>
      </c>
      <c r="C1259" s="368" t="s">
        <v>3573</v>
      </c>
      <c r="D1259" s="214" t="s">
        <v>216</v>
      </c>
      <c r="E1259" s="235">
        <v>12566</v>
      </c>
      <c r="F1259" s="35">
        <v>41809</v>
      </c>
      <c r="G1259" s="44">
        <v>12566</v>
      </c>
      <c r="H1259" s="243">
        <f t="shared" si="20"/>
        <v>0</v>
      </c>
      <c r="I1259" s="214"/>
    </row>
    <row r="1260" spans="1:9" ht="15.75" x14ac:dyDescent="0.25">
      <c r="A1260" s="366">
        <v>41809</v>
      </c>
      <c r="B1260" s="367" t="s">
        <v>2134</v>
      </c>
      <c r="C1260" s="368" t="s">
        <v>3573</v>
      </c>
      <c r="D1260" s="214" t="s">
        <v>237</v>
      </c>
      <c r="E1260" s="235">
        <v>7145</v>
      </c>
      <c r="F1260" s="35">
        <v>41809</v>
      </c>
      <c r="G1260" s="44">
        <v>7145</v>
      </c>
      <c r="H1260" s="243">
        <f t="shared" si="20"/>
        <v>0</v>
      </c>
      <c r="I1260" s="214" t="s">
        <v>21</v>
      </c>
    </row>
    <row r="1261" spans="1:9" ht="15.75" x14ac:dyDescent="0.25">
      <c r="A1261" s="366">
        <v>41809</v>
      </c>
      <c r="B1261" s="367" t="s">
        <v>2135</v>
      </c>
      <c r="C1261" s="368" t="s">
        <v>3573</v>
      </c>
      <c r="D1261" s="214" t="s">
        <v>3121</v>
      </c>
      <c r="E1261" s="235">
        <v>12020.5</v>
      </c>
      <c r="F1261" s="35" t="s">
        <v>3620</v>
      </c>
      <c r="G1261" s="44">
        <v>12020.5</v>
      </c>
      <c r="H1261" s="243">
        <f t="shared" si="20"/>
        <v>0</v>
      </c>
      <c r="I1261" s="214" t="s">
        <v>65</v>
      </c>
    </row>
    <row r="1262" spans="1:9" ht="15.75" x14ac:dyDescent="0.25">
      <c r="A1262" s="366">
        <v>41809</v>
      </c>
      <c r="B1262" s="367" t="s">
        <v>2136</v>
      </c>
      <c r="C1262" s="368" t="s">
        <v>3573</v>
      </c>
      <c r="D1262" s="214" t="s">
        <v>67</v>
      </c>
      <c r="E1262" s="235">
        <v>6812</v>
      </c>
      <c r="F1262" s="35">
        <v>41809</v>
      </c>
      <c r="G1262" s="44">
        <v>6812</v>
      </c>
      <c r="H1262" s="243">
        <f t="shared" si="20"/>
        <v>0</v>
      </c>
      <c r="I1262" s="214" t="s">
        <v>12</v>
      </c>
    </row>
    <row r="1263" spans="1:9" ht="15.75" x14ac:dyDescent="0.25">
      <c r="A1263" s="366">
        <v>41809</v>
      </c>
      <c r="B1263" s="367" t="s">
        <v>2138</v>
      </c>
      <c r="C1263" s="368" t="s">
        <v>3573</v>
      </c>
      <c r="D1263" s="214" t="s">
        <v>123</v>
      </c>
      <c r="E1263" s="235">
        <v>2473</v>
      </c>
      <c r="F1263" s="270" t="s">
        <v>3770</v>
      </c>
      <c r="G1263" s="44">
        <v>2473</v>
      </c>
      <c r="H1263" s="243">
        <f t="shared" si="20"/>
        <v>0</v>
      </c>
      <c r="I1263" s="214"/>
    </row>
    <row r="1264" spans="1:9" ht="15.75" x14ac:dyDescent="0.25">
      <c r="A1264" s="366">
        <v>41809</v>
      </c>
      <c r="B1264" s="367" t="s">
        <v>2139</v>
      </c>
      <c r="C1264" s="368" t="s">
        <v>3573</v>
      </c>
      <c r="D1264" s="214" t="s">
        <v>3621</v>
      </c>
      <c r="E1264" s="235">
        <v>25653</v>
      </c>
      <c r="F1264" s="35">
        <v>41814</v>
      </c>
      <c r="G1264" s="44">
        <v>25653</v>
      </c>
      <c r="H1264" s="243">
        <f t="shared" si="20"/>
        <v>0</v>
      </c>
      <c r="I1264" s="214" t="s">
        <v>217</v>
      </c>
    </row>
    <row r="1265" spans="1:9" ht="15.75" x14ac:dyDescent="0.25">
      <c r="A1265" s="366">
        <v>41809</v>
      </c>
      <c r="B1265" s="367" t="s">
        <v>2140</v>
      </c>
      <c r="C1265" s="368" t="s">
        <v>3573</v>
      </c>
      <c r="D1265" s="214" t="s">
        <v>3622</v>
      </c>
      <c r="E1265" s="235">
        <v>2940</v>
      </c>
      <c r="F1265" s="35">
        <v>41809</v>
      </c>
      <c r="G1265" s="44">
        <v>2940</v>
      </c>
      <c r="H1265" s="243">
        <f t="shared" si="20"/>
        <v>0</v>
      </c>
      <c r="I1265" s="214"/>
    </row>
    <row r="1266" spans="1:9" ht="15.75" x14ac:dyDescent="0.25">
      <c r="A1266" s="366">
        <v>41809</v>
      </c>
      <c r="B1266" s="367" t="s">
        <v>2141</v>
      </c>
      <c r="C1266" s="368" t="s">
        <v>3573</v>
      </c>
      <c r="D1266" s="214" t="s">
        <v>59</v>
      </c>
      <c r="E1266" s="235">
        <v>17869</v>
      </c>
      <c r="F1266" s="38" t="s">
        <v>3755</v>
      </c>
      <c r="G1266" s="44">
        <v>17869</v>
      </c>
      <c r="H1266" s="243">
        <f t="shared" si="20"/>
        <v>0</v>
      </c>
      <c r="I1266" s="214" t="s">
        <v>21</v>
      </c>
    </row>
    <row r="1267" spans="1:9" ht="15.75" x14ac:dyDescent="0.25">
      <c r="A1267" s="366">
        <v>41809</v>
      </c>
      <c r="B1267" s="367" t="s">
        <v>2142</v>
      </c>
      <c r="C1267" s="368" t="s">
        <v>3573</v>
      </c>
      <c r="D1267" s="214" t="s">
        <v>55</v>
      </c>
      <c r="E1267" s="235">
        <v>6078</v>
      </c>
      <c r="F1267" s="35">
        <v>41809</v>
      </c>
      <c r="G1267" s="44">
        <v>6078</v>
      </c>
      <c r="H1267" s="243">
        <f t="shared" si="20"/>
        <v>0</v>
      </c>
      <c r="I1267" s="214"/>
    </row>
    <row r="1268" spans="1:9" ht="15.75" x14ac:dyDescent="0.25">
      <c r="A1268" s="366">
        <v>41809</v>
      </c>
      <c r="B1268" s="367" t="s">
        <v>2143</v>
      </c>
      <c r="C1268" s="368" t="s">
        <v>3573</v>
      </c>
      <c r="D1268" s="214" t="s">
        <v>50</v>
      </c>
      <c r="E1268" s="235">
        <v>6725</v>
      </c>
      <c r="F1268" s="35">
        <v>41809</v>
      </c>
      <c r="G1268" s="44">
        <v>6725</v>
      </c>
      <c r="H1268" s="243">
        <f t="shared" si="20"/>
        <v>0</v>
      </c>
      <c r="I1268" s="214"/>
    </row>
    <row r="1269" spans="1:9" ht="15.75" x14ac:dyDescent="0.25">
      <c r="A1269" s="366">
        <v>41809</v>
      </c>
      <c r="B1269" s="367" t="s">
        <v>2144</v>
      </c>
      <c r="C1269" s="368" t="s">
        <v>3573</v>
      </c>
      <c r="D1269" s="214" t="s">
        <v>3062</v>
      </c>
      <c r="E1269" s="235">
        <v>8926.5</v>
      </c>
      <c r="F1269" s="47" t="s">
        <v>3623</v>
      </c>
      <c r="G1269" s="44">
        <v>8926.5</v>
      </c>
      <c r="H1269" s="243">
        <f t="shared" si="20"/>
        <v>0</v>
      </c>
      <c r="I1269" s="214" t="s">
        <v>217</v>
      </c>
    </row>
    <row r="1270" spans="1:9" ht="15.75" x14ac:dyDescent="0.25">
      <c r="A1270" s="366">
        <v>41809</v>
      </c>
      <c r="B1270" s="367" t="s">
        <v>2145</v>
      </c>
      <c r="C1270" s="368" t="s">
        <v>3573</v>
      </c>
      <c r="D1270" s="214" t="s">
        <v>66</v>
      </c>
      <c r="E1270" s="235">
        <v>1832.5</v>
      </c>
      <c r="F1270" s="35">
        <v>41809</v>
      </c>
      <c r="G1270" s="44">
        <v>1832.5</v>
      </c>
      <c r="H1270" s="243">
        <f t="shared" si="20"/>
        <v>0</v>
      </c>
      <c r="I1270" s="214" t="s">
        <v>12</v>
      </c>
    </row>
    <row r="1271" spans="1:9" ht="15.75" x14ac:dyDescent="0.25">
      <c r="A1271" s="366">
        <v>41809</v>
      </c>
      <c r="B1271" s="367" t="s">
        <v>2146</v>
      </c>
      <c r="C1271" s="368" t="s">
        <v>3573</v>
      </c>
      <c r="D1271" s="214" t="s">
        <v>66</v>
      </c>
      <c r="E1271" s="235">
        <v>1652.5</v>
      </c>
      <c r="F1271" s="35">
        <v>41809</v>
      </c>
      <c r="G1271" s="44">
        <v>1652.5</v>
      </c>
      <c r="H1271" s="243">
        <f t="shared" si="20"/>
        <v>0</v>
      </c>
      <c r="I1271" s="214" t="s">
        <v>12</v>
      </c>
    </row>
    <row r="1272" spans="1:9" ht="15.75" x14ac:dyDescent="0.25">
      <c r="A1272" s="366">
        <v>41809</v>
      </c>
      <c r="B1272" s="367" t="s">
        <v>2147</v>
      </c>
      <c r="C1272" s="368" t="s">
        <v>3573</v>
      </c>
      <c r="D1272" s="214" t="s">
        <v>74</v>
      </c>
      <c r="E1272" s="235">
        <v>17729</v>
      </c>
      <c r="F1272" s="35">
        <v>41809</v>
      </c>
      <c r="G1272" s="44">
        <v>17729</v>
      </c>
      <c r="H1272" s="243">
        <f t="shared" si="20"/>
        <v>0</v>
      </c>
      <c r="I1272" s="214"/>
    </row>
    <row r="1273" spans="1:9" ht="15.75" x14ac:dyDescent="0.25">
      <c r="A1273" s="366">
        <v>41809</v>
      </c>
      <c r="B1273" s="367" t="s">
        <v>2148</v>
      </c>
      <c r="C1273" s="368" t="s">
        <v>3573</v>
      </c>
      <c r="D1273" s="214" t="s">
        <v>48</v>
      </c>
      <c r="E1273" s="235">
        <v>509</v>
      </c>
      <c r="F1273" s="35">
        <v>41809</v>
      </c>
      <c r="G1273" s="44">
        <v>509</v>
      </c>
      <c r="H1273" s="243">
        <f t="shared" si="20"/>
        <v>0</v>
      </c>
      <c r="I1273" s="214" t="s">
        <v>12</v>
      </c>
    </row>
    <row r="1274" spans="1:9" ht="15.75" x14ac:dyDescent="0.25">
      <c r="A1274" s="366">
        <v>41809</v>
      </c>
      <c r="B1274" s="367" t="s">
        <v>2149</v>
      </c>
      <c r="C1274" s="368" t="s">
        <v>3573</v>
      </c>
      <c r="D1274" s="214" t="s">
        <v>3615</v>
      </c>
      <c r="E1274" s="235">
        <v>1101.5</v>
      </c>
      <c r="F1274" s="35">
        <v>41809</v>
      </c>
      <c r="G1274" s="44">
        <v>1101.5</v>
      </c>
      <c r="H1274" s="243">
        <f t="shared" si="20"/>
        <v>0</v>
      </c>
      <c r="I1274" s="214"/>
    </row>
    <row r="1275" spans="1:9" ht="15.75" x14ac:dyDescent="0.25">
      <c r="A1275" s="366">
        <v>41809</v>
      </c>
      <c r="B1275" s="367" t="s">
        <v>2150</v>
      </c>
      <c r="C1275" s="368" t="s">
        <v>3573</v>
      </c>
      <c r="D1275" s="214" t="s">
        <v>163</v>
      </c>
      <c r="E1275" s="235">
        <v>2101</v>
      </c>
      <c r="F1275" s="35">
        <v>41809</v>
      </c>
      <c r="G1275" s="44">
        <v>2101</v>
      </c>
      <c r="H1275" s="243">
        <f t="shared" si="20"/>
        <v>0</v>
      </c>
      <c r="I1275" s="214"/>
    </row>
    <row r="1276" spans="1:9" ht="15.75" x14ac:dyDescent="0.25">
      <c r="A1276" s="366">
        <v>41809</v>
      </c>
      <c r="B1276" s="367" t="s">
        <v>2151</v>
      </c>
      <c r="C1276" s="368" t="s">
        <v>3573</v>
      </c>
      <c r="D1276" s="214" t="s">
        <v>57</v>
      </c>
      <c r="E1276" s="235">
        <v>1180</v>
      </c>
      <c r="F1276" s="35">
        <v>41809</v>
      </c>
      <c r="G1276" s="44">
        <v>1180</v>
      </c>
      <c r="H1276" s="243">
        <f t="shared" si="20"/>
        <v>0</v>
      </c>
      <c r="I1276" s="214"/>
    </row>
    <row r="1277" spans="1:9" ht="15.75" x14ac:dyDescent="0.25">
      <c r="A1277" s="366">
        <v>41809</v>
      </c>
      <c r="B1277" s="367" t="s">
        <v>2152</v>
      </c>
      <c r="C1277" s="368" t="s">
        <v>3573</v>
      </c>
      <c r="D1277" s="214" t="s">
        <v>29</v>
      </c>
      <c r="E1277" s="235">
        <v>3481.11</v>
      </c>
      <c r="F1277" s="35">
        <v>41809</v>
      </c>
      <c r="G1277" s="44">
        <v>3481.11</v>
      </c>
      <c r="H1277" s="243">
        <f t="shared" si="20"/>
        <v>0</v>
      </c>
      <c r="I1277" s="214" t="s">
        <v>30</v>
      </c>
    </row>
    <row r="1278" spans="1:9" ht="15.75" x14ac:dyDescent="0.25">
      <c r="A1278" s="366">
        <v>41809</v>
      </c>
      <c r="B1278" s="367" t="s">
        <v>2153</v>
      </c>
      <c r="C1278" s="368" t="s">
        <v>3573</v>
      </c>
      <c r="D1278" s="214" t="s">
        <v>34</v>
      </c>
      <c r="E1278" s="235">
        <v>2303</v>
      </c>
      <c r="F1278" s="39" t="s">
        <v>3765</v>
      </c>
      <c r="G1278" s="44">
        <v>2303</v>
      </c>
      <c r="H1278" s="243">
        <f t="shared" si="20"/>
        <v>0</v>
      </c>
      <c r="I1278" s="214" t="s">
        <v>30</v>
      </c>
    </row>
    <row r="1279" spans="1:9" ht="15.75" x14ac:dyDescent="0.25">
      <c r="A1279" s="366">
        <v>41809</v>
      </c>
      <c r="B1279" s="367" t="s">
        <v>2154</v>
      </c>
      <c r="C1279" s="368" t="s">
        <v>3573</v>
      </c>
      <c r="D1279" s="214" t="s">
        <v>111</v>
      </c>
      <c r="E1279" s="235">
        <v>3611</v>
      </c>
      <c r="F1279" s="35">
        <v>41809</v>
      </c>
      <c r="G1279" s="44">
        <v>3611</v>
      </c>
      <c r="H1279" s="243">
        <f t="shared" si="20"/>
        <v>0</v>
      </c>
      <c r="I1279" s="214" t="s">
        <v>12</v>
      </c>
    </row>
    <row r="1280" spans="1:9" ht="15.75" x14ac:dyDescent="0.25">
      <c r="A1280" s="366">
        <v>41809</v>
      </c>
      <c r="B1280" s="367" t="s">
        <v>2155</v>
      </c>
      <c r="C1280" s="368" t="s">
        <v>3573</v>
      </c>
      <c r="D1280" s="214" t="s">
        <v>68</v>
      </c>
      <c r="E1280" s="235">
        <v>1386</v>
      </c>
      <c r="F1280" s="35">
        <v>41810</v>
      </c>
      <c r="G1280" s="44">
        <v>1386</v>
      </c>
      <c r="H1280" s="243">
        <f t="shared" si="20"/>
        <v>0</v>
      </c>
      <c r="I1280" s="214" t="s">
        <v>65</v>
      </c>
    </row>
    <row r="1281" spans="1:9" ht="15.75" x14ac:dyDescent="0.25">
      <c r="A1281" s="366">
        <v>41809</v>
      </c>
      <c r="B1281" s="367" t="s">
        <v>2156</v>
      </c>
      <c r="C1281" s="368" t="s">
        <v>3573</v>
      </c>
      <c r="D1281" s="214" t="s">
        <v>35</v>
      </c>
      <c r="E1281" s="235">
        <v>2646</v>
      </c>
      <c r="F1281" s="35">
        <v>41809</v>
      </c>
      <c r="G1281" s="44">
        <v>2646</v>
      </c>
      <c r="H1281" s="243">
        <f t="shared" si="20"/>
        <v>0</v>
      </c>
      <c r="I1281" s="214" t="s">
        <v>30</v>
      </c>
    </row>
    <row r="1282" spans="1:9" ht="15.75" x14ac:dyDescent="0.25">
      <c r="A1282" s="366">
        <v>41809</v>
      </c>
      <c r="B1282" s="367" t="s">
        <v>2157</v>
      </c>
      <c r="C1282" s="368" t="s">
        <v>3573</v>
      </c>
      <c r="D1282" s="214" t="s">
        <v>371</v>
      </c>
      <c r="E1282" s="235">
        <v>2279</v>
      </c>
      <c r="F1282" s="270" t="s">
        <v>3766</v>
      </c>
      <c r="G1282" s="44">
        <v>2279</v>
      </c>
      <c r="H1282" s="243">
        <f t="shared" si="20"/>
        <v>0</v>
      </c>
      <c r="I1282" s="214" t="s">
        <v>30</v>
      </c>
    </row>
    <row r="1283" spans="1:9" ht="15.75" x14ac:dyDescent="0.25">
      <c r="A1283" s="366">
        <v>41809</v>
      </c>
      <c r="B1283" s="367" t="s">
        <v>2159</v>
      </c>
      <c r="C1283" s="368" t="s">
        <v>3573</v>
      </c>
      <c r="D1283" s="214" t="s">
        <v>74</v>
      </c>
      <c r="E1283" s="235">
        <v>1699</v>
      </c>
      <c r="F1283" s="35">
        <v>41809</v>
      </c>
      <c r="G1283" s="44">
        <v>1699</v>
      </c>
      <c r="H1283" s="243">
        <f t="shared" si="20"/>
        <v>0</v>
      </c>
      <c r="I1283" s="214"/>
    </row>
    <row r="1284" spans="1:9" ht="15.75" x14ac:dyDescent="0.25">
      <c r="A1284" s="366">
        <v>41809</v>
      </c>
      <c r="B1284" s="367" t="s">
        <v>2160</v>
      </c>
      <c r="C1284" s="368" t="s">
        <v>3573</v>
      </c>
      <c r="D1284" s="214" t="s">
        <v>163</v>
      </c>
      <c r="E1284" s="235">
        <v>359</v>
      </c>
      <c r="F1284" s="35">
        <v>41809</v>
      </c>
      <c r="G1284" s="44">
        <v>359</v>
      </c>
      <c r="H1284" s="243">
        <f t="shared" si="20"/>
        <v>0</v>
      </c>
      <c r="I1284" s="214"/>
    </row>
    <row r="1285" spans="1:9" ht="15.75" x14ac:dyDescent="0.25">
      <c r="A1285" s="366">
        <v>41809</v>
      </c>
      <c r="B1285" s="367" t="s">
        <v>2161</v>
      </c>
      <c r="C1285" s="368" t="s">
        <v>3573</v>
      </c>
      <c r="D1285" s="214" t="s">
        <v>1782</v>
      </c>
      <c r="E1285" s="235">
        <v>1414.5</v>
      </c>
      <c r="F1285" s="39" t="s">
        <v>3758</v>
      </c>
      <c r="G1285" s="44">
        <v>1414.5</v>
      </c>
      <c r="H1285" s="243">
        <f t="shared" si="20"/>
        <v>0</v>
      </c>
      <c r="I1285" s="214" t="s">
        <v>30</v>
      </c>
    </row>
    <row r="1286" spans="1:9" ht="15.75" x14ac:dyDescent="0.25">
      <c r="A1286" s="366">
        <v>41809</v>
      </c>
      <c r="B1286" s="367" t="s">
        <v>2163</v>
      </c>
      <c r="C1286" s="368" t="s">
        <v>3573</v>
      </c>
      <c r="D1286" s="214" t="s">
        <v>176</v>
      </c>
      <c r="E1286" s="235">
        <v>1628</v>
      </c>
      <c r="F1286" s="35">
        <v>41809</v>
      </c>
      <c r="G1286" s="44">
        <v>1628</v>
      </c>
      <c r="H1286" s="243">
        <f t="shared" si="20"/>
        <v>0</v>
      </c>
      <c r="I1286" s="214"/>
    </row>
    <row r="1287" spans="1:9" ht="15.75" x14ac:dyDescent="0.25">
      <c r="A1287" s="366">
        <v>41809</v>
      </c>
      <c r="B1287" s="367" t="s">
        <v>2164</v>
      </c>
      <c r="C1287" s="368" t="s">
        <v>3573</v>
      </c>
      <c r="D1287" s="214" t="s">
        <v>124</v>
      </c>
      <c r="E1287" s="235">
        <v>8032.5</v>
      </c>
      <c r="F1287" s="35">
        <v>41809</v>
      </c>
      <c r="G1287" s="44">
        <v>8032.5</v>
      </c>
      <c r="H1287" s="243">
        <f t="shared" ref="H1287:H1350" si="21">E1287-G1287</f>
        <v>0</v>
      </c>
      <c r="I1287" s="214" t="s">
        <v>30</v>
      </c>
    </row>
    <row r="1288" spans="1:9" ht="15.75" x14ac:dyDescent="0.25">
      <c r="A1288" s="366">
        <v>41809</v>
      </c>
      <c r="B1288" s="367" t="s">
        <v>2165</v>
      </c>
      <c r="C1288" s="368" t="s">
        <v>3573</v>
      </c>
      <c r="D1288" s="214" t="s">
        <v>312</v>
      </c>
      <c r="E1288" s="235">
        <v>10805.5</v>
      </c>
      <c r="F1288" s="35">
        <v>41809</v>
      </c>
      <c r="G1288" s="44">
        <v>10805.5</v>
      </c>
      <c r="H1288" s="243">
        <f t="shared" si="21"/>
        <v>0</v>
      </c>
      <c r="I1288" s="214" t="s">
        <v>12</v>
      </c>
    </row>
    <row r="1289" spans="1:9" ht="15.75" x14ac:dyDescent="0.25">
      <c r="A1289" s="366">
        <v>41809</v>
      </c>
      <c r="B1289" s="367" t="s">
        <v>2166</v>
      </c>
      <c r="C1289" s="368" t="s">
        <v>3573</v>
      </c>
      <c r="D1289" s="214" t="s">
        <v>8</v>
      </c>
      <c r="E1289" s="235">
        <v>5379</v>
      </c>
      <c r="F1289" s="35">
        <v>41809</v>
      </c>
      <c r="G1289" s="44">
        <v>5379</v>
      </c>
      <c r="H1289" s="243">
        <f t="shared" si="21"/>
        <v>0</v>
      </c>
      <c r="I1289" s="214"/>
    </row>
    <row r="1290" spans="1:9" ht="15.75" x14ac:dyDescent="0.25">
      <c r="A1290" s="366">
        <v>41809</v>
      </c>
      <c r="B1290" s="367" t="s">
        <v>2167</v>
      </c>
      <c r="C1290" s="368" t="s">
        <v>3573</v>
      </c>
      <c r="D1290" s="214" t="s">
        <v>189</v>
      </c>
      <c r="E1290" s="235">
        <v>5916</v>
      </c>
      <c r="F1290" s="35">
        <v>41809</v>
      </c>
      <c r="G1290" s="44">
        <v>5916</v>
      </c>
      <c r="H1290" s="243">
        <f t="shared" si="21"/>
        <v>0</v>
      </c>
      <c r="I1290" s="214" t="s">
        <v>21</v>
      </c>
    </row>
    <row r="1291" spans="1:9" ht="15.75" x14ac:dyDescent="0.25">
      <c r="A1291" s="366">
        <v>41809</v>
      </c>
      <c r="B1291" s="367" t="s">
        <v>2168</v>
      </c>
      <c r="C1291" s="368" t="s">
        <v>3573</v>
      </c>
      <c r="D1291" s="214" t="s">
        <v>176</v>
      </c>
      <c r="E1291" s="235">
        <v>270</v>
      </c>
      <c r="F1291" s="35">
        <v>41809</v>
      </c>
      <c r="G1291" s="44">
        <v>270</v>
      </c>
      <c r="H1291" s="243">
        <f t="shared" si="21"/>
        <v>0</v>
      </c>
      <c r="I1291" s="214"/>
    </row>
    <row r="1292" spans="1:9" ht="15.75" x14ac:dyDescent="0.25">
      <c r="A1292" s="366">
        <v>41809</v>
      </c>
      <c r="B1292" s="367" t="s">
        <v>2169</v>
      </c>
      <c r="C1292" s="368" t="s">
        <v>3573</v>
      </c>
      <c r="D1292" s="214" t="s">
        <v>130</v>
      </c>
      <c r="E1292" s="235">
        <v>6497</v>
      </c>
      <c r="F1292" s="35">
        <v>41817</v>
      </c>
      <c r="G1292" s="44">
        <v>6497</v>
      </c>
      <c r="H1292" s="243">
        <f t="shared" si="21"/>
        <v>0</v>
      </c>
      <c r="I1292" s="214" t="s">
        <v>21</v>
      </c>
    </row>
    <row r="1293" spans="1:9" ht="15.75" x14ac:dyDescent="0.25">
      <c r="A1293" s="366">
        <v>41809</v>
      </c>
      <c r="B1293" s="367" t="s">
        <v>2170</v>
      </c>
      <c r="C1293" s="368" t="s">
        <v>3573</v>
      </c>
      <c r="D1293" s="214" t="s">
        <v>22</v>
      </c>
      <c r="E1293" s="235">
        <v>2704</v>
      </c>
      <c r="F1293" s="35">
        <v>41809</v>
      </c>
      <c r="G1293" s="44">
        <v>2704</v>
      </c>
      <c r="H1293" s="243">
        <f t="shared" si="21"/>
        <v>0</v>
      </c>
      <c r="I1293" s="214"/>
    </row>
    <row r="1294" spans="1:9" ht="15.75" x14ac:dyDescent="0.25">
      <c r="A1294" s="366">
        <v>41809</v>
      </c>
      <c r="B1294" s="367" t="s">
        <v>2171</v>
      </c>
      <c r="C1294" s="368" t="s">
        <v>3573</v>
      </c>
      <c r="D1294" s="214" t="s">
        <v>137</v>
      </c>
      <c r="E1294" s="235">
        <v>5253</v>
      </c>
      <c r="F1294" s="38" t="s">
        <v>3761</v>
      </c>
      <c r="G1294" s="44">
        <v>5253</v>
      </c>
      <c r="H1294" s="243">
        <f t="shared" si="21"/>
        <v>0</v>
      </c>
      <c r="I1294" s="214" t="s">
        <v>21</v>
      </c>
    </row>
    <row r="1295" spans="1:9" ht="15.75" x14ac:dyDescent="0.25">
      <c r="A1295" s="366">
        <v>41809</v>
      </c>
      <c r="B1295" s="367" t="s">
        <v>2172</v>
      </c>
      <c r="C1295" s="368" t="s">
        <v>3573</v>
      </c>
      <c r="D1295" s="220" t="s">
        <v>3114</v>
      </c>
      <c r="E1295" s="241">
        <v>0</v>
      </c>
      <c r="F1295" s="35"/>
      <c r="G1295" s="44"/>
      <c r="H1295" s="243">
        <f t="shared" si="21"/>
        <v>0</v>
      </c>
      <c r="I1295" s="214"/>
    </row>
    <row r="1296" spans="1:9" ht="15.75" x14ac:dyDescent="0.25">
      <c r="A1296" s="366">
        <v>41809</v>
      </c>
      <c r="B1296" s="367" t="s">
        <v>2174</v>
      </c>
      <c r="C1296" s="368" t="s">
        <v>3573</v>
      </c>
      <c r="D1296" s="214" t="s">
        <v>188</v>
      </c>
      <c r="E1296" s="235">
        <v>3707</v>
      </c>
      <c r="F1296" s="35">
        <v>41809</v>
      </c>
      <c r="G1296" s="44">
        <v>3707</v>
      </c>
      <c r="H1296" s="243">
        <f t="shared" si="21"/>
        <v>0</v>
      </c>
      <c r="I1296" s="214" t="s">
        <v>21</v>
      </c>
    </row>
    <row r="1297" spans="1:10" ht="15.75" x14ac:dyDescent="0.25">
      <c r="A1297" s="366">
        <v>41809</v>
      </c>
      <c r="B1297" s="367" t="s">
        <v>2176</v>
      </c>
      <c r="C1297" s="368" t="s">
        <v>3573</v>
      </c>
      <c r="D1297" s="214" t="s">
        <v>2523</v>
      </c>
      <c r="E1297" s="235">
        <v>1593.3</v>
      </c>
      <c r="F1297" s="35">
        <v>41809</v>
      </c>
      <c r="G1297" s="44">
        <v>1593.3</v>
      </c>
      <c r="H1297" s="243">
        <f t="shared" si="21"/>
        <v>0</v>
      </c>
      <c r="I1297" s="214"/>
    </row>
    <row r="1298" spans="1:10" ht="15.75" x14ac:dyDescent="0.25">
      <c r="A1298" s="369">
        <v>41808</v>
      </c>
      <c r="B1298" s="370" t="s">
        <v>2177</v>
      </c>
      <c r="C1298" s="371" t="s">
        <v>3573</v>
      </c>
      <c r="D1298" s="214" t="s">
        <v>62</v>
      </c>
      <c r="E1298" s="235">
        <v>22513</v>
      </c>
      <c r="F1298" s="35">
        <v>41808</v>
      </c>
      <c r="G1298" s="44">
        <v>22513</v>
      </c>
      <c r="H1298" s="243">
        <f t="shared" si="21"/>
        <v>0</v>
      </c>
      <c r="I1298" s="214"/>
    </row>
    <row r="1299" spans="1:10" ht="15.75" x14ac:dyDescent="0.25">
      <c r="A1299" s="369">
        <v>41808</v>
      </c>
      <c r="B1299" s="370" t="s">
        <v>2178</v>
      </c>
      <c r="C1299" s="371" t="s">
        <v>3573</v>
      </c>
      <c r="D1299" s="214" t="s">
        <v>215</v>
      </c>
      <c r="E1299" s="235">
        <v>3649</v>
      </c>
      <c r="F1299" s="35">
        <v>41808</v>
      </c>
      <c r="G1299" s="44">
        <v>3649</v>
      </c>
      <c r="H1299" s="243">
        <f t="shared" si="21"/>
        <v>0</v>
      </c>
      <c r="I1299" s="214"/>
    </row>
    <row r="1300" spans="1:10" ht="15.75" x14ac:dyDescent="0.25">
      <c r="A1300" s="369">
        <v>41808</v>
      </c>
      <c r="B1300" s="370" t="s">
        <v>2180</v>
      </c>
      <c r="C1300" s="371" t="s">
        <v>3573</v>
      </c>
      <c r="D1300" s="214" t="s">
        <v>260</v>
      </c>
      <c r="E1300" s="235">
        <v>2480</v>
      </c>
      <c r="F1300" s="35">
        <v>41808</v>
      </c>
      <c r="G1300" s="44">
        <v>2480</v>
      </c>
      <c r="H1300" s="243">
        <f t="shared" si="21"/>
        <v>0</v>
      </c>
      <c r="I1300" s="214" t="s">
        <v>27</v>
      </c>
    </row>
    <row r="1301" spans="1:10" ht="15.75" x14ac:dyDescent="0.25">
      <c r="A1301" s="369">
        <v>41808</v>
      </c>
      <c r="B1301" s="370" t="s">
        <v>2181</v>
      </c>
      <c r="C1301" s="371" t="s">
        <v>3573</v>
      </c>
      <c r="D1301" s="214" t="s">
        <v>163</v>
      </c>
      <c r="E1301" s="235">
        <v>833</v>
      </c>
      <c r="F1301" s="35">
        <v>41808</v>
      </c>
      <c r="G1301" s="44">
        <v>833</v>
      </c>
      <c r="H1301" s="243">
        <f t="shared" si="21"/>
        <v>0</v>
      </c>
      <c r="I1301" s="214"/>
    </row>
    <row r="1302" spans="1:10" ht="15.75" x14ac:dyDescent="0.25">
      <c r="A1302" s="369">
        <v>41808</v>
      </c>
      <c r="B1302" s="370" t="s">
        <v>2182</v>
      </c>
      <c r="C1302" s="371" t="s">
        <v>3573</v>
      </c>
      <c r="D1302" s="214" t="s">
        <v>250</v>
      </c>
      <c r="E1302" s="235">
        <v>24064</v>
      </c>
      <c r="F1302" s="35">
        <v>41808</v>
      </c>
      <c r="G1302" s="44">
        <v>24064</v>
      </c>
      <c r="H1302" s="243">
        <f t="shared" si="21"/>
        <v>0</v>
      </c>
      <c r="I1302" s="214" t="s">
        <v>12</v>
      </c>
    </row>
    <row r="1303" spans="1:10" ht="15.75" x14ac:dyDescent="0.25">
      <c r="A1303" s="369">
        <v>41808</v>
      </c>
      <c r="B1303" s="370" t="s">
        <v>2184</v>
      </c>
      <c r="C1303" s="371" t="s">
        <v>3573</v>
      </c>
      <c r="D1303" s="214" t="s">
        <v>576</v>
      </c>
      <c r="E1303" s="235">
        <v>1720</v>
      </c>
      <c r="F1303" s="35">
        <v>41808</v>
      </c>
      <c r="G1303" s="44">
        <v>1720</v>
      </c>
      <c r="H1303" s="243">
        <f t="shared" si="21"/>
        <v>0</v>
      </c>
      <c r="I1303" s="214" t="s">
        <v>27</v>
      </c>
      <c r="J1303" s="76"/>
    </row>
    <row r="1304" spans="1:10" ht="15.75" x14ac:dyDescent="0.25">
      <c r="A1304" s="369">
        <v>41808</v>
      </c>
      <c r="B1304" s="370" t="s">
        <v>2185</v>
      </c>
      <c r="C1304" s="371" t="s">
        <v>3573</v>
      </c>
      <c r="D1304" s="214" t="s">
        <v>35</v>
      </c>
      <c r="E1304" s="235">
        <v>5508</v>
      </c>
      <c r="F1304" s="35">
        <v>41811</v>
      </c>
      <c r="G1304" s="44">
        <v>5508</v>
      </c>
      <c r="H1304" s="243">
        <f t="shared" si="21"/>
        <v>0</v>
      </c>
      <c r="I1304" s="214" t="s">
        <v>12</v>
      </c>
    </row>
    <row r="1305" spans="1:10" ht="15.75" x14ac:dyDescent="0.25">
      <c r="A1305" s="369">
        <v>41808</v>
      </c>
      <c r="B1305" s="370" t="s">
        <v>2186</v>
      </c>
      <c r="C1305" s="371" t="s">
        <v>3573</v>
      </c>
      <c r="D1305" s="214" t="s">
        <v>34</v>
      </c>
      <c r="E1305" s="235">
        <v>2365</v>
      </c>
      <c r="F1305" s="35">
        <v>41808</v>
      </c>
      <c r="G1305" s="44">
        <v>2365</v>
      </c>
      <c r="H1305" s="243">
        <f t="shared" si="21"/>
        <v>0</v>
      </c>
      <c r="I1305" s="214" t="s">
        <v>12</v>
      </c>
    </row>
    <row r="1306" spans="1:10" ht="15.75" x14ac:dyDescent="0.25">
      <c r="A1306" s="369">
        <v>41808</v>
      </c>
      <c r="B1306" s="370" t="s">
        <v>2188</v>
      </c>
      <c r="C1306" s="371" t="s">
        <v>3573</v>
      </c>
      <c r="D1306" s="214" t="s">
        <v>115</v>
      </c>
      <c r="E1306" s="235">
        <v>1663</v>
      </c>
      <c r="F1306" s="35">
        <v>41808</v>
      </c>
      <c r="G1306" s="44">
        <v>1663</v>
      </c>
      <c r="H1306" s="243">
        <f t="shared" si="21"/>
        <v>0</v>
      </c>
      <c r="I1306" s="214"/>
    </row>
    <row r="1307" spans="1:10" ht="15.75" x14ac:dyDescent="0.25">
      <c r="A1307" s="369">
        <v>41808</v>
      </c>
      <c r="B1307" s="370" t="s">
        <v>2189</v>
      </c>
      <c r="C1307" s="371" t="s">
        <v>3573</v>
      </c>
      <c r="D1307" s="214" t="s">
        <v>47</v>
      </c>
      <c r="E1307" s="235">
        <v>3016</v>
      </c>
      <c r="F1307" s="35">
        <v>41808</v>
      </c>
      <c r="G1307" s="44">
        <v>3016</v>
      </c>
      <c r="H1307" s="243">
        <f t="shared" si="21"/>
        <v>0</v>
      </c>
      <c r="I1307" s="214" t="s">
        <v>12</v>
      </c>
    </row>
    <row r="1308" spans="1:10" ht="15.75" x14ac:dyDescent="0.25">
      <c r="A1308" s="369">
        <v>41808</v>
      </c>
      <c r="B1308" s="370" t="s">
        <v>2190</v>
      </c>
      <c r="C1308" s="371" t="s">
        <v>3573</v>
      </c>
      <c r="D1308" s="214" t="s">
        <v>1782</v>
      </c>
      <c r="E1308" s="235">
        <v>1269</v>
      </c>
      <c r="F1308" s="35">
        <v>41808</v>
      </c>
      <c r="G1308" s="44">
        <v>1269</v>
      </c>
      <c r="H1308" s="243">
        <f t="shared" si="21"/>
        <v>0</v>
      </c>
      <c r="I1308" s="214" t="s">
        <v>12</v>
      </c>
    </row>
    <row r="1309" spans="1:10" ht="15.75" x14ac:dyDescent="0.25">
      <c r="A1309" s="369">
        <v>41808</v>
      </c>
      <c r="B1309" s="370" t="s">
        <v>2191</v>
      </c>
      <c r="C1309" s="371" t="s">
        <v>3573</v>
      </c>
      <c r="D1309" s="214" t="s">
        <v>57</v>
      </c>
      <c r="E1309" s="235">
        <v>915</v>
      </c>
      <c r="F1309" s="35">
        <v>41808</v>
      </c>
      <c r="G1309" s="44">
        <v>915</v>
      </c>
      <c r="H1309" s="243">
        <f t="shared" si="21"/>
        <v>0</v>
      </c>
      <c r="I1309" s="214" t="s">
        <v>12</v>
      </c>
    </row>
    <row r="1310" spans="1:10" ht="15.75" x14ac:dyDescent="0.25">
      <c r="A1310" s="369">
        <v>41808</v>
      </c>
      <c r="B1310" s="370" t="s">
        <v>2192</v>
      </c>
      <c r="C1310" s="371" t="s">
        <v>3573</v>
      </c>
      <c r="D1310" s="214" t="s">
        <v>3411</v>
      </c>
      <c r="E1310" s="235">
        <v>5085</v>
      </c>
      <c r="F1310" s="47" t="s">
        <v>3624</v>
      </c>
      <c r="G1310" s="44">
        <v>5085</v>
      </c>
      <c r="H1310" s="243">
        <f t="shared" si="21"/>
        <v>0</v>
      </c>
      <c r="I1310" s="214" t="s">
        <v>3472</v>
      </c>
    </row>
    <row r="1311" spans="1:10" ht="15.75" x14ac:dyDescent="0.25">
      <c r="A1311" s="369">
        <v>41808</v>
      </c>
      <c r="B1311" s="370" t="s">
        <v>2193</v>
      </c>
      <c r="C1311" s="371" t="s">
        <v>3573</v>
      </c>
      <c r="D1311" s="214" t="s">
        <v>304</v>
      </c>
      <c r="E1311" s="235">
        <v>14432</v>
      </c>
      <c r="F1311" s="35">
        <v>41808</v>
      </c>
      <c r="G1311" s="44">
        <v>14432</v>
      </c>
      <c r="H1311" s="243">
        <f t="shared" si="21"/>
        <v>0</v>
      </c>
      <c r="I1311" s="214" t="s">
        <v>3472</v>
      </c>
    </row>
    <row r="1312" spans="1:10" ht="15.75" x14ac:dyDescent="0.25">
      <c r="A1312" s="369">
        <v>41808</v>
      </c>
      <c r="B1312" s="370" t="s">
        <v>2194</v>
      </c>
      <c r="C1312" s="371" t="s">
        <v>3573</v>
      </c>
      <c r="D1312" s="214" t="s">
        <v>41</v>
      </c>
      <c r="E1312" s="235">
        <v>3084</v>
      </c>
      <c r="F1312" s="35">
        <v>41809</v>
      </c>
      <c r="G1312" s="44">
        <v>3084</v>
      </c>
      <c r="H1312" s="243">
        <f t="shared" si="21"/>
        <v>0</v>
      </c>
      <c r="I1312" s="214" t="s">
        <v>12</v>
      </c>
    </row>
    <row r="1313" spans="1:9" ht="15.75" x14ac:dyDescent="0.25">
      <c r="A1313" s="369">
        <v>41808</v>
      </c>
      <c r="B1313" s="370" t="s">
        <v>2195</v>
      </c>
      <c r="C1313" s="371" t="s">
        <v>3573</v>
      </c>
      <c r="D1313" s="214" t="s">
        <v>2413</v>
      </c>
      <c r="E1313" s="235">
        <v>1752</v>
      </c>
      <c r="F1313" s="38" t="s">
        <v>3745</v>
      </c>
      <c r="G1313" s="44">
        <v>1752</v>
      </c>
      <c r="H1313" s="243">
        <f t="shared" si="21"/>
        <v>0</v>
      </c>
      <c r="I1313" s="214" t="s">
        <v>12</v>
      </c>
    </row>
    <row r="1314" spans="1:9" ht="15.75" x14ac:dyDescent="0.25">
      <c r="A1314" s="369">
        <v>41808</v>
      </c>
      <c r="B1314" s="370" t="s">
        <v>2196</v>
      </c>
      <c r="C1314" s="371" t="s">
        <v>3573</v>
      </c>
      <c r="D1314" s="214" t="s">
        <v>183</v>
      </c>
      <c r="E1314" s="235">
        <v>5317</v>
      </c>
      <c r="F1314" s="35">
        <v>41808</v>
      </c>
      <c r="G1314" s="44">
        <v>5317</v>
      </c>
      <c r="H1314" s="243">
        <f t="shared" si="21"/>
        <v>0</v>
      </c>
      <c r="I1314" s="214" t="s">
        <v>12</v>
      </c>
    </row>
    <row r="1315" spans="1:9" ht="15.75" x14ac:dyDescent="0.25">
      <c r="A1315" s="369">
        <v>41808</v>
      </c>
      <c r="B1315" s="370" t="s">
        <v>2197</v>
      </c>
      <c r="C1315" s="371" t="s">
        <v>3573</v>
      </c>
      <c r="D1315" s="214" t="s">
        <v>287</v>
      </c>
      <c r="E1315" s="235">
        <v>1841</v>
      </c>
      <c r="F1315" s="35">
        <v>41808</v>
      </c>
      <c r="G1315" s="44">
        <v>1841</v>
      </c>
      <c r="H1315" s="243">
        <f t="shared" si="21"/>
        <v>0</v>
      </c>
      <c r="I1315" s="214" t="s">
        <v>12</v>
      </c>
    </row>
    <row r="1316" spans="1:9" ht="15.75" x14ac:dyDescent="0.25">
      <c r="A1316" s="369">
        <v>41808</v>
      </c>
      <c r="B1316" s="370" t="s">
        <v>2198</v>
      </c>
      <c r="C1316" s="371" t="s">
        <v>3573</v>
      </c>
      <c r="D1316" s="214" t="s">
        <v>111</v>
      </c>
      <c r="E1316" s="235">
        <v>4753</v>
      </c>
      <c r="F1316" s="35">
        <v>41808</v>
      </c>
      <c r="G1316" s="44">
        <v>4753</v>
      </c>
      <c r="H1316" s="243">
        <f t="shared" si="21"/>
        <v>0</v>
      </c>
      <c r="I1316" s="214" t="s">
        <v>27</v>
      </c>
    </row>
    <row r="1317" spans="1:9" ht="15.75" x14ac:dyDescent="0.25">
      <c r="A1317" s="369">
        <v>41808</v>
      </c>
      <c r="B1317" s="370" t="s">
        <v>2199</v>
      </c>
      <c r="C1317" s="371" t="s">
        <v>3573</v>
      </c>
      <c r="D1317" s="214" t="s">
        <v>188</v>
      </c>
      <c r="E1317" s="235">
        <v>4191</v>
      </c>
      <c r="F1317" s="35">
        <v>41817</v>
      </c>
      <c r="G1317" s="44">
        <v>4191</v>
      </c>
      <c r="H1317" s="243">
        <f t="shared" si="21"/>
        <v>0</v>
      </c>
      <c r="I1317" s="214" t="s">
        <v>3172</v>
      </c>
    </row>
    <row r="1318" spans="1:9" ht="15.75" x14ac:dyDescent="0.25">
      <c r="A1318" s="369">
        <v>41808</v>
      </c>
      <c r="B1318" s="370" t="s">
        <v>2201</v>
      </c>
      <c r="C1318" s="371" t="s">
        <v>3573</v>
      </c>
      <c r="D1318" s="214" t="s">
        <v>130</v>
      </c>
      <c r="E1318" s="235">
        <v>6258</v>
      </c>
      <c r="F1318" s="35">
        <v>41817</v>
      </c>
      <c r="G1318" s="44">
        <v>6258</v>
      </c>
      <c r="H1318" s="243">
        <f t="shared" si="21"/>
        <v>0</v>
      </c>
      <c r="I1318" s="214" t="s">
        <v>3172</v>
      </c>
    </row>
    <row r="1319" spans="1:9" ht="15.75" x14ac:dyDescent="0.25">
      <c r="A1319" s="369">
        <v>41808</v>
      </c>
      <c r="B1319" s="370" t="s">
        <v>2203</v>
      </c>
      <c r="C1319" s="371" t="s">
        <v>3573</v>
      </c>
      <c r="D1319" s="214" t="s">
        <v>771</v>
      </c>
      <c r="E1319" s="235">
        <v>5053.5</v>
      </c>
      <c r="F1319" s="35">
        <v>41808</v>
      </c>
      <c r="G1319" s="44">
        <v>5053.5</v>
      </c>
      <c r="H1319" s="243">
        <f t="shared" si="21"/>
        <v>0</v>
      </c>
      <c r="I1319" s="214"/>
    </row>
    <row r="1320" spans="1:9" ht="15.75" x14ac:dyDescent="0.25">
      <c r="A1320" s="369">
        <v>41808</v>
      </c>
      <c r="B1320" s="370" t="s">
        <v>2204</v>
      </c>
      <c r="C1320" s="371" t="s">
        <v>3573</v>
      </c>
      <c r="D1320" s="214" t="s">
        <v>130</v>
      </c>
      <c r="E1320" s="235">
        <v>9028</v>
      </c>
      <c r="F1320" s="35">
        <v>41817</v>
      </c>
      <c r="G1320" s="44">
        <v>9028</v>
      </c>
      <c r="H1320" s="243">
        <f t="shared" si="21"/>
        <v>0</v>
      </c>
      <c r="I1320" s="214" t="s">
        <v>21</v>
      </c>
    </row>
    <row r="1321" spans="1:9" ht="15.75" x14ac:dyDescent="0.25">
      <c r="A1321" s="369">
        <v>41808</v>
      </c>
      <c r="B1321" s="370" t="s">
        <v>2205</v>
      </c>
      <c r="C1321" s="371" t="s">
        <v>3573</v>
      </c>
      <c r="D1321" s="214" t="s">
        <v>771</v>
      </c>
      <c r="E1321" s="235">
        <v>270</v>
      </c>
      <c r="F1321" s="35">
        <v>41808</v>
      </c>
      <c r="G1321" s="44">
        <v>270</v>
      </c>
      <c r="H1321" s="243">
        <f t="shared" si="21"/>
        <v>0</v>
      </c>
      <c r="I1321" s="214"/>
    </row>
    <row r="1322" spans="1:9" ht="15.75" x14ac:dyDescent="0.25">
      <c r="A1322" s="369">
        <v>41808</v>
      </c>
      <c r="B1322" s="370" t="s">
        <v>2207</v>
      </c>
      <c r="C1322" s="371" t="s">
        <v>3573</v>
      </c>
      <c r="D1322" s="214" t="s">
        <v>188</v>
      </c>
      <c r="E1322" s="235">
        <v>5478</v>
      </c>
      <c r="F1322" s="35">
        <v>41809</v>
      </c>
      <c r="G1322" s="44">
        <v>5478</v>
      </c>
      <c r="H1322" s="243">
        <f t="shared" si="21"/>
        <v>0</v>
      </c>
      <c r="I1322" s="214" t="s">
        <v>21</v>
      </c>
    </row>
    <row r="1323" spans="1:9" ht="15.75" x14ac:dyDescent="0.25">
      <c r="A1323" s="369">
        <v>41808</v>
      </c>
      <c r="B1323" s="370" t="s">
        <v>2209</v>
      </c>
      <c r="C1323" s="371" t="s">
        <v>3573</v>
      </c>
      <c r="D1323" s="214" t="s">
        <v>60</v>
      </c>
      <c r="E1323" s="235">
        <v>5906.7</v>
      </c>
      <c r="F1323" s="38" t="s">
        <v>3625</v>
      </c>
      <c r="G1323" s="44">
        <v>5906.7</v>
      </c>
      <c r="H1323" s="243">
        <f t="shared" si="21"/>
        <v>0</v>
      </c>
      <c r="I1323" s="214"/>
    </row>
    <row r="1324" spans="1:9" ht="15.75" x14ac:dyDescent="0.25">
      <c r="A1324" s="369">
        <v>41808</v>
      </c>
      <c r="B1324" s="370" t="s">
        <v>2210</v>
      </c>
      <c r="C1324" s="371" t="s">
        <v>3573</v>
      </c>
      <c r="D1324" s="214" t="s">
        <v>8</v>
      </c>
      <c r="E1324" s="235">
        <v>499.5</v>
      </c>
      <c r="F1324" s="35">
        <v>41808</v>
      </c>
      <c r="G1324" s="44">
        <v>499.5</v>
      </c>
      <c r="H1324" s="243">
        <f t="shared" si="21"/>
        <v>0</v>
      </c>
      <c r="I1324" s="214"/>
    </row>
    <row r="1325" spans="1:9" ht="15.75" x14ac:dyDescent="0.25">
      <c r="A1325" s="369">
        <v>41808</v>
      </c>
      <c r="B1325" s="370" t="s">
        <v>2211</v>
      </c>
      <c r="C1325" s="371" t="s">
        <v>3573</v>
      </c>
      <c r="D1325" s="214" t="s">
        <v>78</v>
      </c>
      <c r="E1325" s="235">
        <v>2797.5</v>
      </c>
      <c r="F1325" s="35">
        <v>41809</v>
      </c>
      <c r="G1325" s="44">
        <v>2797.5</v>
      </c>
      <c r="H1325" s="243">
        <f t="shared" si="21"/>
        <v>0</v>
      </c>
      <c r="I1325" s="214" t="s">
        <v>3134</v>
      </c>
    </row>
    <row r="1326" spans="1:9" ht="15.75" x14ac:dyDescent="0.25">
      <c r="A1326" s="369">
        <v>41808</v>
      </c>
      <c r="B1326" s="370" t="s">
        <v>2212</v>
      </c>
      <c r="C1326" s="371" t="s">
        <v>3573</v>
      </c>
      <c r="D1326" s="214" t="s">
        <v>99</v>
      </c>
      <c r="E1326" s="235">
        <v>10604</v>
      </c>
      <c r="F1326" s="35">
        <v>41809</v>
      </c>
      <c r="G1326" s="44">
        <v>10604</v>
      </c>
      <c r="H1326" s="243">
        <f t="shared" si="21"/>
        <v>0</v>
      </c>
      <c r="I1326" s="214" t="s">
        <v>2852</v>
      </c>
    </row>
    <row r="1327" spans="1:9" ht="15.75" x14ac:dyDescent="0.25">
      <c r="A1327" s="369">
        <v>41808</v>
      </c>
      <c r="B1327" s="370" t="s">
        <v>2213</v>
      </c>
      <c r="C1327" s="371" t="s">
        <v>3573</v>
      </c>
      <c r="D1327" s="214" t="s">
        <v>330</v>
      </c>
      <c r="E1327" s="235">
        <v>4788</v>
      </c>
      <c r="F1327" s="35">
        <v>41809</v>
      </c>
      <c r="G1327" s="44">
        <v>4788</v>
      </c>
      <c r="H1327" s="243">
        <f t="shared" si="21"/>
        <v>0</v>
      </c>
      <c r="I1327" s="214" t="s">
        <v>217</v>
      </c>
    </row>
    <row r="1328" spans="1:9" ht="15.75" x14ac:dyDescent="0.25">
      <c r="A1328" s="369">
        <v>41808</v>
      </c>
      <c r="B1328" s="370" t="s">
        <v>2214</v>
      </c>
      <c r="C1328" s="371" t="s">
        <v>3573</v>
      </c>
      <c r="D1328" s="214" t="s">
        <v>912</v>
      </c>
      <c r="E1328" s="235">
        <v>10124</v>
      </c>
      <c r="F1328" s="35">
        <v>41808</v>
      </c>
      <c r="G1328" s="44">
        <v>10124</v>
      </c>
      <c r="H1328" s="243">
        <f t="shared" si="21"/>
        <v>0</v>
      </c>
      <c r="I1328" s="214"/>
    </row>
    <row r="1329" spans="1:9" ht="15.75" x14ac:dyDescent="0.25">
      <c r="A1329" s="369">
        <v>41808</v>
      </c>
      <c r="B1329" s="370" t="s">
        <v>2215</v>
      </c>
      <c r="C1329" s="371" t="s">
        <v>3573</v>
      </c>
      <c r="D1329" s="214" t="s">
        <v>233</v>
      </c>
      <c r="E1329" s="235">
        <v>1010</v>
      </c>
      <c r="F1329" s="35">
        <v>41809</v>
      </c>
      <c r="G1329" s="44">
        <v>1010</v>
      </c>
      <c r="H1329" s="243">
        <f t="shared" si="21"/>
        <v>0</v>
      </c>
      <c r="I1329" s="214" t="s">
        <v>217</v>
      </c>
    </row>
    <row r="1330" spans="1:9" ht="15.75" x14ac:dyDescent="0.25">
      <c r="A1330" s="369">
        <v>41808</v>
      </c>
      <c r="B1330" s="370" t="s">
        <v>2216</v>
      </c>
      <c r="C1330" s="371" t="s">
        <v>3573</v>
      </c>
      <c r="D1330" s="214" t="s">
        <v>299</v>
      </c>
      <c r="E1330" s="235">
        <v>4993</v>
      </c>
      <c r="F1330" s="35">
        <v>41808</v>
      </c>
      <c r="G1330" s="44">
        <v>4993</v>
      </c>
      <c r="H1330" s="243">
        <f t="shared" si="21"/>
        <v>0</v>
      </c>
      <c r="I1330" s="214"/>
    </row>
    <row r="1331" spans="1:9" ht="15.75" x14ac:dyDescent="0.25">
      <c r="A1331" s="369">
        <v>41808</v>
      </c>
      <c r="B1331" s="370" t="s">
        <v>2217</v>
      </c>
      <c r="C1331" s="371" t="s">
        <v>3573</v>
      </c>
      <c r="D1331" s="214" t="s">
        <v>502</v>
      </c>
      <c r="E1331" s="235">
        <v>3035</v>
      </c>
      <c r="F1331" s="35">
        <v>41809</v>
      </c>
      <c r="G1331" s="44">
        <v>3035</v>
      </c>
      <c r="H1331" s="243">
        <f t="shared" si="21"/>
        <v>0</v>
      </c>
      <c r="I1331" s="214"/>
    </row>
    <row r="1332" spans="1:9" ht="15.75" x14ac:dyDescent="0.25">
      <c r="A1332" s="369">
        <v>41808</v>
      </c>
      <c r="B1332" s="370" t="s">
        <v>2218</v>
      </c>
      <c r="C1332" s="371" t="s">
        <v>3573</v>
      </c>
      <c r="D1332" s="214" t="s">
        <v>106</v>
      </c>
      <c r="E1332" s="235">
        <v>1564.5</v>
      </c>
      <c r="F1332" s="35">
        <v>41812</v>
      </c>
      <c r="G1332" s="44">
        <v>1564.5</v>
      </c>
      <c r="H1332" s="243">
        <f t="shared" si="21"/>
        <v>0</v>
      </c>
      <c r="I1332" s="214"/>
    </row>
    <row r="1333" spans="1:9" ht="15.75" x14ac:dyDescent="0.25">
      <c r="A1333" s="369">
        <v>41808</v>
      </c>
      <c r="B1333" s="370" t="s">
        <v>2219</v>
      </c>
      <c r="C1333" s="371" t="s">
        <v>3573</v>
      </c>
      <c r="D1333" s="214" t="s">
        <v>51</v>
      </c>
      <c r="E1333" s="235">
        <v>2100</v>
      </c>
      <c r="F1333" s="35">
        <v>41808</v>
      </c>
      <c r="G1333" s="44">
        <v>2100</v>
      </c>
      <c r="H1333" s="243">
        <f t="shared" si="21"/>
        <v>0</v>
      </c>
      <c r="I1333" s="214" t="s">
        <v>21</v>
      </c>
    </row>
    <row r="1334" spans="1:9" ht="34.5" x14ac:dyDescent="0.25">
      <c r="A1334" s="369">
        <v>41808</v>
      </c>
      <c r="B1334" s="370" t="s">
        <v>2220</v>
      </c>
      <c r="C1334" s="371" t="s">
        <v>3573</v>
      </c>
      <c r="D1334" s="214" t="s">
        <v>508</v>
      </c>
      <c r="E1334" s="235">
        <v>48037.5</v>
      </c>
      <c r="F1334" s="359" t="s">
        <v>3749</v>
      </c>
      <c r="G1334" s="44">
        <v>48037.5</v>
      </c>
      <c r="H1334" s="243">
        <f t="shared" si="21"/>
        <v>0</v>
      </c>
      <c r="I1334" s="214"/>
    </row>
    <row r="1335" spans="1:9" ht="15.75" x14ac:dyDescent="0.25">
      <c r="A1335" s="369">
        <v>41808</v>
      </c>
      <c r="B1335" s="370" t="s">
        <v>2221</v>
      </c>
      <c r="C1335" s="371" t="s">
        <v>3573</v>
      </c>
      <c r="D1335" s="214" t="s">
        <v>136</v>
      </c>
      <c r="E1335" s="235">
        <v>556</v>
      </c>
      <c r="F1335" s="35">
        <v>41808</v>
      </c>
      <c r="G1335" s="44">
        <v>556</v>
      </c>
      <c r="H1335" s="243">
        <f t="shared" si="21"/>
        <v>0</v>
      </c>
      <c r="I1335" s="214"/>
    </row>
    <row r="1336" spans="1:9" ht="15.75" x14ac:dyDescent="0.25">
      <c r="A1336" s="369">
        <v>41808</v>
      </c>
      <c r="B1336" s="370" t="s">
        <v>2222</v>
      </c>
      <c r="C1336" s="371" t="s">
        <v>3573</v>
      </c>
      <c r="D1336" s="214" t="s">
        <v>16</v>
      </c>
      <c r="E1336" s="235">
        <v>210567</v>
      </c>
      <c r="F1336" s="35">
        <v>41816</v>
      </c>
      <c r="G1336" s="44">
        <v>210567</v>
      </c>
      <c r="H1336" s="243">
        <f t="shared" si="21"/>
        <v>0</v>
      </c>
      <c r="I1336" s="214"/>
    </row>
    <row r="1337" spans="1:9" ht="15.75" x14ac:dyDescent="0.25">
      <c r="A1337" s="369">
        <v>41808</v>
      </c>
      <c r="B1337" s="370" t="s">
        <v>2225</v>
      </c>
      <c r="C1337" s="371" t="s">
        <v>3573</v>
      </c>
      <c r="D1337" s="214" t="s">
        <v>2961</v>
      </c>
      <c r="E1337" s="235">
        <v>39321</v>
      </c>
      <c r="F1337" s="35">
        <v>41808</v>
      </c>
      <c r="G1337" s="44">
        <v>39321</v>
      </c>
      <c r="H1337" s="243">
        <f t="shared" si="21"/>
        <v>0</v>
      </c>
      <c r="I1337" s="214" t="s">
        <v>30</v>
      </c>
    </row>
    <row r="1338" spans="1:9" ht="15.75" x14ac:dyDescent="0.25">
      <c r="A1338" s="369">
        <v>41808</v>
      </c>
      <c r="B1338" s="370" t="s">
        <v>2227</v>
      </c>
      <c r="C1338" s="371" t="s">
        <v>3573</v>
      </c>
      <c r="D1338" s="214" t="s">
        <v>3626</v>
      </c>
      <c r="E1338" s="235">
        <v>2782</v>
      </c>
      <c r="F1338" s="35">
        <v>41808</v>
      </c>
      <c r="G1338" s="44">
        <v>2782</v>
      </c>
      <c r="H1338" s="243">
        <f t="shared" si="21"/>
        <v>0</v>
      </c>
      <c r="I1338" s="214" t="s">
        <v>30</v>
      </c>
    </row>
    <row r="1339" spans="1:9" ht="15.75" x14ac:dyDescent="0.25">
      <c r="A1339" s="369">
        <v>41808</v>
      </c>
      <c r="B1339" s="370" t="s">
        <v>2228</v>
      </c>
      <c r="C1339" s="371" t="s">
        <v>3573</v>
      </c>
      <c r="D1339" s="214" t="s">
        <v>28</v>
      </c>
      <c r="E1339" s="235">
        <v>8491</v>
      </c>
      <c r="F1339" s="35">
        <v>41808</v>
      </c>
      <c r="G1339" s="44">
        <v>8491</v>
      </c>
      <c r="H1339" s="243">
        <f t="shared" si="21"/>
        <v>0</v>
      </c>
      <c r="I1339" s="214"/>
    </row>
    <row r="1340" spans="1:9" ht="15.75" x14ac:dyDescent="0.25">
      <c r="A1340" s="369">
        <v>41808</v>
      </c>
      <c r="B1340" s="370" t="s">
        <v>2230</v>
      </c>
      <c r="C1340" s="371" t="s">
        <v>3573</v>
      </c>
      <c r="D1340" s="220" t="s">
        <v>3114</v>
      </c>
      <c r="E1340" s="241">
        <v>0</v>
      </c>
      <c r="F1340" s="35"/>
      <c r="G1340" s="44"/>
      <c r="H1340" s="243">
        <f t="shared" si="21"/>
        <v>0</v>
      </c>
      <c r="I1340" s="214" t="s">
        <v>512</v>
      </c>
    </row>
    <row r="1341" spans="1:9" ht="15.75" x14ac:dyDescent="0.25">
      <c r="A1341" s="369">
        <v>41808</v>
      </c>
      <c r="B1341" s="370" t="s">
        <v>2231</v>
      </c>
      <c r="C1341" s="371" t="s">
        <v>3573</v>
      </c>
      <c r="D1341" s="214" t="s">
        <v>3482</v>
      </c>
      <c r="E1341" s="235">
        <v>1856</v>
      </c>
      <c r="F1341" s="35">
        <v>41808</v>
      </c>
      <c r="G1341" s="44">
        <v>1856</v>
      </c>
      <c r="H1341" s="243">
        <f t="shared" si="21"/>
        <v>0</v>
      </c>
      <c r="I1341" s="214"/>
    </row>
    <row r="1342" spans="1:9" ht="15.75" x14ac:dyDescent="0.25">
      <c r="A1342" s="369">
        <v>41808</v>
      </c>
      <c r="B1342" s="370" t="s">
        <v>2232</v>
      </c>
      <c r="C1342" s="371" t="s">
        <v>3573</v>
      </c>
      <c r="D1342" s="214" t="s">
        <v>11</v>
      </c>
      <c r="E1342" s="235">
        <v>41690</v>
      </c>
      <c r="F1342" s="38">
        <v>41829</v>
      </c>
      <c r="G1342" s="245">
        <v>41690</v>
      </c>
      <c r="H1342" s="243">
        <f t="shared" si="21"/>
        <v>0</v>
      </c>
      <c r="I1342" s="214" t="s">
        <v>65</v>
      </c>
    </row>
    <row r="1343" spans="1:9" ht="15.75" x14ac:dyDescent="0.25">
      <c r="A1343" s="369">
        <v>41808</v>
      </c>
      <c r="B1343" s="370" t="s">
        <v>2233</v>
      </c>
      <c r="C1343" s="371" t="s">
        <v>3573</v>
      </c>
      <c r="D1343" s="214" t="s">
        <v>89</v>
      </c>
      <c r="E1343" s="235">
        <v>16230</v>
      </c>
      <c r="F1343" s="35">
        <v>41809</v>
      </c>
      <c r="G1343" s="44">
        <v>16230</v>
      </c>
      <c r="H1343" s="243">
        <f t="shared" si="21"/>
        <v>0</v>
      </c>
      <c r="I1343" s="214" t="s">
        <v>21</v>
      </c>
    </row>
    <row r="1344" spans="1:9" ht="15.75" x14ac:dyDescent="0.25">
      <c r="A1344" s="369">
        <v>41808</v>
      </c>
      <c r="B1344" s="370" t="s">
        <v>2234</v>
      </c>
      <c r="C1344" s="371" t="s">
        <v>3573</v>
      </c>
      <c r="D1344" s="214" t="s">
        <v>47</v>
      </c>
      <c r="E1344" s="235">
        <v>3599</v>
      </c>
      <c r="F1344" s="35">
        <v>41809</v>
      </c>
      <c r="G1344" s="44">
        <v>3599</v>
      </c>
      <c r="H1344" s="243">
        <f t="shared" si="21"/>
        <v>0</v>
      </c>
      <c r="I1344" s="214"/>
    </row>
    <row r="1345" spans="1:9" ht="15.75" x14ac:dyDescent="0.25">
      <c r="A1345" s="369">
        <v>41808</v>
      </c>
      <c r="B1345" s="370" t="s">
        <v>2235</v>
      </c>
      <c r="C1345" s="371" t="s">
        <v>3573</v>
      </c>
      <c r="D1345" s="214" t="s">
        <v>137</v>
      </c>
      <c r="E1345" s="235">
        <v>6519</v>
      </c>
      <c r="F1345" s="39" t="s">
        <v>3751</v>
      </c>
      <c r="G1345" s="44">
        <v>6519</v>
      </c>
      <c r="H1345" s="243">
        <f t="shared" si="21"/>
        <v>0</v>
      </c>
      <c r="I1345" s="214"/>
    </row>
    <row r="1346" spans="1:9" ht="15.75" x14ac:dyDescent="0.25">
      <c r="A1346" s="369">
        <v>41808</v>
      </c>
      <c r="B1346" s="370" t="s">
        <v>2236</v>
      </c>
      <c r="C1346" s="371" t="s">
        <v>3573</v>
      </c>
      <c r="D1346" s="214" t="s">
        <v>152</v>
      </c>
      <c r="E1346" s="235">
        <v>5844</v>
      </c>
      <c r="F1346" s="35">
        <v>41808</v>
      </c>
      <c r="G1346" s="44">
        <v>5844</v>
      </c>
      <c r="H1346" s="243">
        <f t="shared" si="21"/>
        <v>0</v>
      </c>
      <c r="I1346" s="214"/>
    </row>
    <row r="1347" spans="1:9" ht="15.75" x14ac:dyDescent="0.25">
      <c r="A1347" s="366">
        <v>41809</v>
      </c>
      <c r="B1347" s="367" t="s">
        <v>2237</v>
      </c>
      <c r="C1347" s="368" t="s">
        <v>3573</v>
      </c>
      <c r="D1347" s="214" t="s">
        <v>14</v>
      </c>
      <c r="E1347" s="235">
        <v>5664</v>
      </c>
      <c r="F1347" s="35">
        <v>41809</v>
      </c>
      <c r="G1347" s="44">
        <v>5664</v>
      </c>
      <c r="H1347" s="243">
        <f t="shared" si="21"/>
        <v>0</v>
      </c>
      <c r="I1347" s="214" t="s">
        <v>27</v>
      </c>
    </row>
    <row r="1348" spans="1:9" ht="15.75" x14ac:dyDescent="0.25">
      <c r="A1348" s="216"/>
      <c r="B1348" s="342" t="s">
        <v>2238</v>
      </c>
      <c r="C1348" s="343" t="s">
        <v>3573</v>
      </c>
      <c r="D1348" s="214" t="s">
        <v>41</v>
      </c>
      <c r="E1348" s="235">
        <v>21319.200000000001</v>
      </c>
      <c r="F1348" s="35">
        <v>41809</v>
      </c>
      <c r="G1348" s="44">
        <v>21319.200000000001</v>
      </c>
      <c r="H1348" s="243">
        <f t="shared" si="21"/>
        <v>0</v>
      </c>
      <c r="I1348" s="214"/>
    </row>
    <row r="1349" spans="1:9" ht="15.75" x14ac:dyDescent="0.25">
      <c r="A1349" s="216"/>
      <c r="B1349" s="342" t="s">
        <v>2239</v>
      </c>
      <c r="C1349" s="343" t="s">
        <v>3573</v>
      </c>
      <c r="D1349" s="214" t="s">
        <v>149</v>
      </c>
      <c r="E1349" s="235">
        <v>22500</v>
      </c>
      <c r="F1349" s="47" t="s">
        <v>3627</v>
      </c>
      <c r="G1349" s="44">
        <v>22500</v>
      </c>
      <c r="H1349" s="243">
        <f t="shared" si="21"/>
        <v>0</v>
      </c>
      <c r="I1349" s="214" t="s">
        <v>27</v>
      </c>
    </row>
    <row r="1350" spans="1:9" ht="15.75" x14ac:dyDescent="0.25">
      <c r="A1350" s="216"/>
      <c r="B1350" s="342" t="s">
        <v>2240</v>
      </c>
      <c r="C1350" s="343" t="s">
        <v>3573</v>
      </c>
      <c r="D1350" s="214" t="s">
        <v>51</v>
      </c>
      <c r="E1350" s="235">
        <v>1378</v>
      </c>
      <c r="F1350" s="35">
        <v>41809</v>
      </c>
      <c r="G1350" s="44">
        <v>1378</v>
      </c>
      <c r="H1350" s="243">
        <f t="shared" si="21"/>
        <v>0</v>
      </c>
      <c r="I1350" s="214"/>
    </row>
    <row r="1351" spans="1:9" ht="15.75" x14ac:dyDescent="0.25">
      <c r="A1351" s="216"/>
      <c r="B1351" s="342" t="s">
        <v>2242</v>
      </c>
      <c r="C1351" s="343" t="s">
        <v>3573</v>
      </c>
      <c r="D1351" s="214" t="s">
        <v>3616</v>
      </c>
      <c r="E1351" s="235">
        <v>7970</v>
      </c>
      <c r="F1351" s="47" t="s">
        <v>3628</v>
      </c>
      <c r="G1351" s="44">
        <v>7970</v>
      </c>
      <c r="H1351" s="243">
        <f t="shared" ref="H1351:H1414" si="22">E1351-G1351</f>
        <v>0</v>
      </c>
      <c r="I1351" s="214" t="s">
        <v>27</v>
      </c>
    </row>
    <row r="1352" spans="1:9" ht="15.75" x14ac:dyDescent="0.25">
      <c r="A1352" s="216"/>
      <c r="B1352" s="342" t="s">
        <v>2243</v>
      </c>
      <c r="C1352" s="343" t="s">
        <v>3573</v>
      </c>
      <c r="D1352" s="214" t="s">
        <v>3629</v>
      </c>
      <c r="E1352" s="235">
        <v>12740</v>
      </c>
      <c r="F1352" s="35">
        <v>41810</v>
      </c>
      <c r="G1352" s="44">
        <v>12740</v>
      </c>
      <c r="H1352" s="243">
        <f t="shared" si="22"/>
        <v>0</v>
      </c>
      <c r="I1352" s="214" t="s">
        <v>27</v>
      </c>
    </row>
    <row r="1353" spans="1:9" ht="15.75" x14ac:dyDescent="0.25">
      <c r="A1353" s="216"/>
      <c r="B1353" s="342" t="s">
        <v>2244</v>
      </c>
      <c r="C1353" s="343" t="s">
        <v>3573</v>
      </c>
      <c r="D1353" s="214" t="s">
        <v>3616</v>
      </c>
      <c r="E1353" s="235">
        <v>1456</v>
      </c>
      <c r="F1353" s="35">
        <v>41810</v>
      </c>
      <c r="G1353" s="44">
        <v>1456</v>
      </c>
      <c r="H1353" s="243">
        <f t="shared" si="22"/>
        <v>0</v>
      </c>
      <c r="I1353" s="214" t="s">
        <v>27</v>
      </c>
    </row>
    <row r="1354" spans="1:9" ht="15.75" x14ac:dyDescent="0.25">
      <c r="A1354" s="216"/>
      <c r="B1354" s="342" t="s">
        <v>2245</v>
      </c>
      <c r="C1354" s="343" t="s">
        <v>3573</v>
      </c>
      <c r="D1354" s="214" t="s">
        <v>160</v>
      </c>
      <c r="E1354" s="235">
        <v>160796.89000000001</v>
      </c>
      <c r="F1354" s="340" t="s">
        <v>3630</v>
      </c>
      <c r="G1354" s="44">
        <v>160796.89000000001</v>
      </c>
      <c r="H1354" s="243">
        <f t="shared" si="22"/>
        <v>0</v>
      </c>
      <c r="I1354" s="214" t="s">
        <v>162</v>
      </c>
    </row>
    <row r="1355" spans="1:9" ht="15.75" x14ac:dyDescent="0.25">
      <c r="A1355" s="216"/>
      <c r="B1355" s="342" t="s">
        <v>2246</v>
      </c>
      <c r="C1355" s="343" t="s">
        <v>3573</v>
      </c>
      <c r="D1355" s="214" t="s">
        <v>245</v>
      </c>
      <c r="E1355" s="235">
        <v>15693.5</v>
      </c>
      <c r="F1355" s="35">
        <v>41810</v>
      </c>
      <c r="G1355" s="44">
        <v>15693.5</v>
      </c>
      <c r="H1355" s="243">
        <f t="shared" si="22"/>
        <v>0</v>
      </c>
      <c r="I1355" s="214" t="s">
        <v>27</v>
      </c>
    </row>
    <row r="1356" spans="1:9" ht="15.75" x14ac:dyDescent="0.25">
      <c r="A1356" s="216"/>
      <c r="B1356" s="342" t="s">
        <v>2247</v>
      </c>
      <c r="C1356" s="343" t="s">
        <v>3573</v>
      </c>
      <c r="D1356" s="214" t="s">
        <v>1611</v>
      </c>
      <c r="E1356" s="235">
        <v>2948</v>
      </c>
      <c r="F1356" s="35">
        <v>41809</v>
      </c>
      <c r="G1356" s="44">
        <v>2948</v>
      </c>
      <c r="H1356" s="243">
        <f t="shared" si="22"/>
        <v>0</v>
      </c>
      <c r="I1356" s="214"/>
    </row>
    <row r="1357" spans="1:9" ht="15.75" x14ac:dyDescent="0.25">
      <c r="A1357" s="216"/>
      <c r="B1357" s="342" t="s">
        <v>2248</v>
      </c>
      <c r="C1357" s="343" t="s">
        <v>3573</v>
      </c>
      <c r="D1357" s="214" t="s">
        <v>358</v>
      </c>
      <c r="E1357" s="235">
        <v>66480</v>
      </c>
      <c r="F1357" s="35">
        <v>41815</v>
      </c>
      <c r="G1357" s="44">
        <v>66480</v>
      </c>
      <c r="H1357" s="243">
        <f t="shared" si="22"/>
        <v>0</v>
      </c>
      <c r="I1357" s="214" t="s">
        <v>162</v>
      </c>
    </row>
    <row r="1358" spans="1:9" ht="15.75" x14ac:dyDescent="0.25">
      <c r="A1358" s="216"/>
      <c r="B1358" s="342" t="s">
        <v>2249</v>
      </c>
      <c r="C1358" s="343" t="s">
        <v>3573</v>
      </c>
      <c r="D1358" s="214" t="s">
        <v>85</v>
      </c>
      <c r="E1358" s="235">
        <v>8060</v>
      </c>
      <c r="F1358" s="35">
        <v>41810</v>
      </c>
      <c r="G1358" s="44">
        <v>8060</v>
      </c>
      <c r="H1358" s="243">
        <f t="shared" si="22"/>
        <v>0</v>
      </c>
      <c r="I1358" s="214" t="s">
        <v>27</v>
      </c>
    </row>
    <row r="1359" spans="1:9" ht="15.75" x14ac:dyDescent="0.25">
      <c r="A1359" s="216"/>
      <c r="B1359" s="342" t="s">
        <v>2250</v>
      </c>
      <c r="C1359" s="343" t="s">
        <v>3573</v>
      </c>
      <c r="D1359" s="214" t="s">
        <v>3559</v>
      </c>
      <c r="E1359" s="235">
        <v>600</v>
      </c>
      <c r="F1359" s="35">
        <v>41810</v>
      </c>
      <c r="G1359" s="44">
        <v>600</v>
      </c>
      <c r="H1359" s="243">
        <f t="shared" si="22"/>
        <v>0</v>
      </c>
      <c r="I1359" s="214" t="s">
        <v>3427</v>
      </c>
    </row>
    <row r="1360" spans="1:9" ht="15.75" x14ac:dyDescent="0.25">
      <c r="A1360" s="216"/>
      <c r="B1360" s="342" t="s">
        <v>2251</v>
      </c>
      <c r="C1360" s="343" t="s">
        <v>3573</v>
      </c>
      <c r="D1360" s="214" t="s">
        <v>91</v>
      </c>
      <c r="E1360" s="235">
        <v>7884</v>
      </c>
      <c r="F1360" s="35">
        <v>41810</v>
      </c>
      <c r="G1360" s="44">
        <v>7884</v>
      </c>
      <c r="H1360" s="243">
        <f t="shared" si="22"/>
        <v>0</v>
      </c>
      <c r="I1360" s="214" t="s">
        <v>27</v>
      </c>
    </row>
    <row r="1361" spans="1:9" ht="15.75" x14ac:dyDescent="0.25">
      <c r="A1361" s="216"/>
      <c r="B1361" s="342" t="s">
        <v>2252</v>
      </c>
      <c r="C1361" s="343" t="s">
        <v>3573</v>
      </c>
      <c r="D1361" s="214" t="s">
        <v>88</v>
      </c>
      <c r="E1361" s="235">
        <v>4038</v>
      </c>
      <c r="F1361" s="35">
        <v>41810</v>
      </c>
      <c r="G1361" s="44">
        <v>4038</v>
      </c>
      <c r="H1361" s="243">
        <f t="shared" si="22"/>
        <v>0</v>
      </c>
      <c r="I1361" s="214" t="s">
        <v>27</v>
      </c>
    </row>
    <row r="1362" spans="1:9" ht="15.75" x14ac:dyDescent="0.25">
      <c r="A1362" s="216"/>
      <c r="B1362" s="342" t="s">
        <v>2253</v>
      </c>
      <c r="C1362" s="343" t="s">
        <v>3573</v>
      </c>
      <c r="D1362" s="214" t="s">
        <v>99</v>
      </c>
      <c r="E1362" s="235">
        <v>925</v>
      </c>
      <c r="F1362" s="35">
        <v>41810</v>
      </c>
      <c r="G1362" s="44">
        <v>925</v>
      </c>
      <c r="H1362" s="243">
        <f t="shared" si="22"/>
        <v>0</v>
      </c>
      <c r="I1362" s="214" t="s">
        <v>27</v>
      </c>
    </row>
    <row r="1363" spans="1:9" ht="15.75" x14ac:dyDescent="0.25">
      <c r="A1363" s="216"/>
      <c r="B1363" s="342" t="s">
        <v>2254</v>
      </c>
      <c r="C1363" s="343" t="s">
        <v>3573</v>
      </c>
      <c r="D1363" s="214" t="s">
        <v>89</v>
      </c>
      <c r="E1363" s="235">
        <v>3467</v>
      </c>
      <c r="F1363" s="35">
        <v>41811</v>
      </c>
      <c r="G1363" s="44">
        <v>3467</v>
      </c>
      <c r="H1363" s="243">
        <f t="shared" si="22"/>
        <v>0</v>
      </c>
      <c r="I1363" s="214"/>
    </row>
    <row r="1364" spans="1:9" ht="15.75" x14ac:dyDescent="0.25">
      <c r="A1364" s="216"/>
      <c r="B1364" s="342" t="s">
        <v>2255</v>
      </c>
      <c r="C1364" s="343" t="s">
        <v>3573</v>
      </c>
      <c r="D1364" s="214" t="s">
        <v>133</v>
      </c>
      <c r="E1364" s="235">
        <v>32191</v>
      </c>
      <c r="F1364" s="35">
        <v>41809</v>
      </c>
      <c r="G1364" s="44">
        <v>32191</v>
      </c>
      <c r="H1364" s="243">
        <f t="shared" si="22"/>
        <v>0</v>
      </c>
      <c r="I1364" s="214"/>
    </row>
    <row r="1365" spans="1:9" ht="15.75" x14ac:dyDescent="0.25">
      <c r="A1365" s="216"/>
      <c r="B1365" s="342" t="s">
        <v>2257</v>
      </c>
      <c r="C1365" s="343" t="s">
        <v>3573</v>
      </c>
      <c r="D1365" s="214" t="s">
        <v>269</v>
      </c>
      <c r="E1365" s="235">
        <v>9156</v>
      </c>
      <c r="F1365" s="35">
        <v>41811</v>
      </c>
      <c r="G1365" s="44">
        <v>9156</v>
      </c>
      <c r="H1365" s="243">
        <f t="shared" si="22"/>
        <v>0</v>
      </c>
      <c r="I1365" s="214"/>
    </row>
    <row r="1366" spans="1:9" ht="15.75" x14ac:dyDescent="0.25">
      <c r="A1366" s="216"/>
      <c r="B1366" s="342" t="s">
        <v>2258</v>
      </c>
      <c r="C1366" s="343" t="s">
        <v>3573</v>
      </c>
      <c r="D1366" s="214" t="s">
        <v>3612</v>
      </c>
      <c r="E1366" s="235">
        <v>11357</v>
      </c>
      <c r="F1366" s="35">
        <v>41811</v>
      </c>
      <c r="G1366" s="44">
        <v>11357</v>
      </c>
      <c r="H1366" s="243">
        <f t="shared" si="22"/>
        <v>0</v>
      </c>
      <c r="I1366" s="214" t="s">
        <v>162</v>
      </c>
    </row>
    <row r="1367" spans="1:9" ht="15.75" x14ac:dyDescent="0.25">
      <c r="A1367" s="216"/>
      <c r="B1367" s="342" t="s">
        <v>2259</v>
      </c>
      <c r="C1367" s="343" t="s">
        <v>3573</v>
      </c>
      <c r="D1367" s="214" t="s">
        <v>163</v>
      </c>
      <c r="E1367" s="235">
        <v>13484</v>
      </c>
      <c r="F1367" s="35">
        <v>41811</v>
      </c>
      <c r="G1367" s="44">
        <v>13484</v>
      </c>
      <c r="H1367" s="243">
        <f t="shared" si="22"/>
        <v>0</v>
      </c>
      <c r="I1367" s="214" t="s">
        <v>162</v>
      </c>
    </row>
    <row r="1368" spans="1:9" ht="15.75" x14ac:dyDescent="0.25">
      <c r="A1368" s="216"/>
      <c r="B1368" s="342" t="s">
        <v>2261</v>
      </c>
      <c r="C1368" s="343" t="s">
        <v>3573</v>
      </c>
      <c r="D1368" s="214" t="s">
        <v>272</v>
      </c>
      <c r="E1368" s="235">
        <v>5582</v>
      </c>
      <c r="F1368" s="38" t="s">
        <v>3631</v>
      </c>
      <c r="G1368" s="44">
        <v>5582</v>
      </c>
      <c r="H1368" s="243">
        <f t="shared" si="22"/>
        <v>0</v>
      </c>
      <c r="I1368" s="214" t="s">
        <v>162</v>
      </c>
    </row>
    <row r="1369" spans="1:9" ht="15.75" x14ac:dyDescent="0.25">
      <c r="A1369" s="216"/>
      <c r="B1369" s="342" t="s">
        <v>2262</v>
      </c>
      <c r="C1369" s="343" t="s">
        <v>3573</v>
      </c>
      <c r="D1369" s="214" t="s">
        <v>545</v>
      </c>
      <c r="E1369" s="235">
        <v>3612</v>
      </c>
      <c r="F1369" s="35">
        <v>41811</v>
      </c>
      <c r="G1369" s="44">
        <v>3612</v>
      </c>
      <c r="H1369" s="243">
        <f t="shared" si="22"/>
        <v>0</v>
      </c>
      <c r="I1369" s="214" t="s">
        <v>162</v>
      </c>
    </row>
    <row r="1370" spans="1:9" ht="15.75" x14ac:dyDescent="0.25">
      <c r="A1370" s="216"/>
      <c r="B1370" s="342" t="s">
        <v>2263</v>
      </c>
      <c r="C1370" s="343" t="s">
        <v>3573</v>
      </c>
      <c r="D1370" s="214" t="s">
        <v>78</v>
      </c>
      <c r="E1370" s="235">
        <v>2467.5</v>
      </c>
      <c r="F1370" s="35">
        <v>41810</v>
      </c>
      <c r="G1370" s="44">
        <v>2467.5</v>
      </c>
      <c r="H1370" s="243">
        <f t="shared" si="22"/>
        <v>0</v>
      </c>
      <c r="I1370" s="214" t="s">
        <v>217</v>
      </c>
    </row>
    <row r="1371" spans="1:9" ht="15.75" x14ac:dyDescent="0.25">
      <c r="A1371" s="216"/>
      <c r="B1371" s="342" t="s">
        <v>2265</v>
      </c>
      <c r="C1371" s="343" t="s">
        <v>3573</v>
      </c>
      <c r="D1371" s="214" t="s">
        <v>269</v>
      </c>
      <c r="E1371" s="235">
        <v>509</v>
      </c>
      <c r="F1371" s="35">
        <v>41809</v>
      </c>
      <c r="G1371" s="44">
        <v>509</v>
      </c>
      <c r="H1371" s="243">
        <f t="shared" si="22"/>
        <v>0</v>
      </c>
      <c r="I1371" s="214"/>
    </row>
    <row r="1372" spans="1:9" ht="15.75" x14ac:dyDescent="0.25">
      <c r="A1372" s="216"/>
      <c r="B1372" s="342" t="s">
        <v>2266</v>
      </c>
      <c r="C1372" s="343" t="s">
        <v>3573</v>
      </c>
      <c r="D1372" s="214" t="s">
        <v>80</v>
      </c>
      <c r="E1372" s="235">
        <v>2002</v>
      </c>
      <c r="F1372" s="35">
        <v>41810</v>
      </c>
      <c r="G1372" s="44">
        <v>2002</v>
      </c>
      <c r="H1372" s="243">
        <f t="shared" si="22"/>
        <v>0</v>
      </c>
      <c r="I1372" s="214" t="s">
        <v>217</v>
      </c>
    </row>
    <row r="1373" spans="1:9" ht="15.75" x14ac:dyDescent="0.25">
      <c r="A1373" s="216"/>
      <c r="B1373" s="342" t="s">
        <v>2267</v>
      </c>
      <c r="C1373" s="343" t="s">
        <v>3573</v>
      </c>
      <c r="D1373" s="214" t="s">
        <v>370</v>
      </c>
      <c r="E1373" s="235">
        <v>23336</v>
      </c>
      <c r="F1373" s="35">
        <v>41811</v>
      </c>
      <c r="G1373" s="44">
        <v>23336</v>
      </c>
      <c r="H1373" s="243">
        <f t="shared" si="22"/>
        <v>0</v>
      </c>
      <c r="I1373" s="214" t="s">
        <v>162</v>
      </c>
    </row>
    <row r="1374" spans="1:9" ht="15.75" x14ac:dyDescent="0.25">
      <c r="A1374" s="216"/>
      <c r="B1374" s="342" t="s">
        <v>2268</v>
      </c>
      <c r="C1374" s="343" t="s">
        <v>3573</v>
      </c>
      <c r="D1374" s="214" t="s">
        <v>3606</v>
      </c>
      <c r="E1374" s="235">
        <v>7321.5</v>
      </c>
      <c r="F1374" s="35">
        <v>41811</v>
      </c>
      <c r="G1374" s="44">
        <v>7321.5</v>
      </c>
      <c r="H1374" s="243">
        <f t="shared" si="22"/>
        <v>0</v>
      </c>
      <c r="I1374" s="214" t="s">
        <v>217</v>
      </c>
    </row>
    <row r="1375" spans="1:9" ht="15.75" x14ac:dyDescent="0.25">
      <c r="A1375" s="216"/>
      <c r="B1375" s="342" t="s">
        <v>2269</v>
      </c>
      <c r="C1375" s="343" t="s">
        <v>3573</v>
      </c>
      <c r="D1375" s="214" t="s">
        <v>168</v>
      </c>
      <c r="E1375" s="235">
        <v>22310.5</v>
      </c>
      <c r="F1375" s="35">
        <v>41811</v>
      </c>
      <c r="G1375" s="44">
        <v>22310.5</v>
      </c>
      <c r="H1375" s="243">
        <f t="shared" si="22"/>
        <v>0</v>
      </c>
      <c r="I1375" s="214" t="s">
        <v>162</v>
      </c>
    </row>
    <row r="1376" spans="1:9" ht="15.75" x14ac:dyDescent="0.25">
      <c r="A1376" s="216"/>
      <c r="B1376" s="342" t="s">
        <v>2270</v>
      </c>
      <c r="C1376" s="343" t="s">
        <v>3573</v>
      </c>
      <c r="D1376" s="214" t="s">
        <v>175</v>
      </c>
      <c r="E1376" s="235">
        <v>22369.439999999999</v>
      </c>
      <c r="F1376" s="35">
        <v>41811</v>
      </c>
      <c r="G1376" s="44">
        <v>22369.439999999999</v>
      </c>
      <c r="H1376" s="243">
        <f t="shared" si="22"/>
        <v>0</v>
      </c>
      <c r="I1376" s="214" t="s">
        <v>162</v>
      </c>
    </row>
    <row r="1377" spans="1:9" ht="15.75" x14ac:dyDescent="0.25">
      <c r="A1377" s="216"/>
      <c r="B1377" s="342" t="s">
        <v>2271</v>
      </c>
      <c r="C1377" s="343" t="s">
        <v>3573</v>
      </c>
      <c r="D1377" s="214" t="s">
        <v>147</v>
      </c>
      <c r="E1377" s="235">
        <v>37056</v>
      </c>
      <c r="F1377" s="35">
        <v>41815</v>
      </c>
      <c r="G1377" s="44">
        <v>37056</v>
      </c>
      <c r="H1377" s="243">
        <f t="shared" si="22"/>
        <v>0</v>
      </c>
      <c r="I1377" s="214" t="s">
        <v>217</v>
      </c>
    </row>
    <row r="1378" spans="1:9" ht="15.75" x14ac:dyDescent="0.25">
      <c r="A1378" s="216"/>
      <c r="B1378" s="342" t="s">
        <v>2272</v>
      </c>
      <c r="C1378" s="343" t="s">
        <v>3573</v>
      </c>
      <c r="D1378" s="214" t="s">
        <v>373</v>
      </c>
      <c r="E1378" s="235">
        <v>925</v>
      </c>
      <c r="F1378" s="35">
        <v>41810</v>
      </c>
      <c r="G1378" s="44">
        <v>925</v>
      </c>
      <c r="H1378" s="243">
        <f t="shared" si="22"/>
        <v>0</v>
      </c>
      <c r="I1378" s="214" t="s">
        <v>12</v>
      </c>
    </row>
    <row r="1379" spans="1:9" ht="15.75" x14ac:dyDescent="0.25">
      <c r="A1379" s="216"/>
      <c r="B1379" s="342" t="s">
        <v>2273</v>
      </c>
      <c r="C1379" s="343" t="s">
        <v>3573</v>
      </c>
      <c r="D1379" s="214" t="s">
        <v>183</v>
      </c>
      <c r="E1379" s="235">
        <v>13892.5</v>
      </c>
      <c r="F1379" s="35">
        <v>41810</v>
      </c>
      <c r="G1379" s="44">
        <v>13893.5</v>
      </c>
      <c r="H1379" s="243">
        <f t="shared" si="22"/>
        <v>-1</v>
      </c>
      <c r="I1379" s="214" t="s">
        <v>12</v>
      </c>
    </row>
    <row r="1380" spans="1:9" ht="15.75" x14ac:dyDescent="0.25">
      <c r="A1380" s="216"/>
      <c r="B1380" s="342" t="s">
        <v>2275</v>
      </c>
      <c r="C1380" s="343" t="s">
        <v>3573</v>
      </c>
      <c r="D1380" s="214" t="s">
        <v>110</v>
      </c>
      <c r="E1380" s="235">
        <v>29150</v>
      </c>
      <c r="F1380" s="35">
        <v>41810</v>
      </c>
      <c r="G1380" s="44">
        <v>29150</v>
      </c>
      <c r="H1380" s="243">
        <f t="shared" si="22"/>
        <v>0</v>
      </c>
      <c r="I1380" s="214" t="s">
        <v>12</v>
      </c>
    </row>
    <row r="1381" spans="1:9" ht="15.75" x14ac:dyDescent="0.25">
      <c r="A1381" s="216"/>
      <c r="B1381" s="342" t="s">
        <v>2276</v>
      </c>
      <c r="C1381" s="343" t="s">
        <v>3573</v>
      </c>
      <c r="D1381" s="214" t="s">
        <v>32</v>
      </c>
      <c r="E1381" s="235">
        <v>5668</v>
      </c>
      <c r="F1381" s="35">
        <v>41810</v>
      </c>
      <c r="G1381" s="44">
        <v>5668</v>
      </c>
      <c r="H1381" s="243">
        <f t="shared" si="22"/>
        <v>0</v>
      </c>
      <c r="I1381" s="214" t="s">
        <v>12</v>
      </c>
    </row>
    <row r="1382" spans="1:9" ht="15.75" x14ac:dyDescent="0.25">
      <c r="A1382" s="216"/>
      <c r="B1382" s="342" t="s">
        <v>2278</v>
      </c>
      <c r="C1382" s="343" t="s">
        <v>3573</v>
      </c>
      <c r="D1382" s="214" t="s">
        <v>199</v>
      </c>
      <c r="E1382" s="235">
        <v>15836</v>
      </c>
      <c r="F1382" s="35">
        <v>41811</v>
      </c>
      <c r="G1382" s="44">
        <v>15836</v>
      </c>
      <c r="H1382" s="243">
        <f t="shared" si="22"/>
        <v>0</v>
      </c>
      <c r="I1382" s="214" t="s">
        <v>162</v>
      </c>
    </row>
    <row r="1383" spans="1:9" ht="15.75" x14ac:dyDescent="0.25">
      <c r="A1383" s="216"/>
      <c r="B1383" s="342" t="s">
        <v>2279</v>
      </c>
      <c r="C1383" s="343" t="s">
        <v>3573</v>
      </c>
      <c r="D1383" s="214" t="s">
        <v>47</v>
      </c>
      <c r="E1383" s="235">
        <v>3834</v>
      </c>
      <c r="F1383" s="35">
        <v>41811</v>
      </c>
      <c r="G1383" s="44">
        <v>3834</v>
      </c>
      <c r="H1383" s="243">
        <f t="shared" si="22"/>
        <v>0</v>
      </c>
      <c r="I1383" s="214" t="s">
        <v>12</v>
      </c>
    </row>
    <row r="1384" spans="1:9" ht="15.75" x14ac:dyDescent="0.25">
      <c r="A1384" s="216"/>
      <c r="B1384" s="342" t="s">
        <v>2280</v>
      </c>
      <c r="C1384" s="343" t="s">
        <v>3573</v>
      </c>
      <c r="D1384" s="214" t="s">
        <v>606</v>
      </c>
      <c r="E1384" s="235">
        <v>1500</v>
      </c>
      <c r="F1384" s="35">
        <v>41811</v>
      </c>
      <c r="G1384" s="44">
        <v>1500</v>
      </c>
      <c r="H1384" s="243">
        <f t="shared" si="22"/>
        <v>0</v>
      </c>
      <c r="I1384" s="214" t="s">
        <v>162</v>
      </c>
    </row>
    <row r="1385" spans="1:9" ht="15.75" x14ac:dyDescent="0.25">
      <c r="A1385" s="216"/>
      <c r="B1385" s="342" t="s">
        <v>2281</v>
      </c>
      <c r="C1385" s="343" t="s">
        <v>3573</v>
      </c>
      <c r="D1385" s="214" t="s">
        <v>3632</v>
      </c>
      <c r="E1385" s="235">
        <v>21811</v>
      </c>
      <c r="F1385" s="35">
        <v>41811</v>
      </c>
      <c r="G1385" s="44">
        <v>21811</v>
      </c>
      <c r="H1385" s="243">
        <f t="shared" si="22"/>
        <v>0</v>
      </c>
      <c r="I1385" s="214" t="s">
        <v>2852</v>
      </c>
    </row>
    <row r="1386" spans="1:9" ht="15.75" x14ac:dyDescent="0.25">
      <c r="A1386" s="216"/>
      <c r="B1386" s="342" t="s">
        <v>2282</v>
      </c>
      <c r="C1386" s="343" t="s">
        <v>3573</v>
      </c>
      <c r="D1386" s="214" t="s">
        <v>28</v>
      </c>
      <c r="E1386" s="235">
        <v>9645</v>
      </c>
      <c r="F1386" s="35">
        <v>41809</v>
      </c>
      <c r="G1386" s="44">
        <v>9645</v>
      </c>
      <c r="H1386" s="243">
        <f t="shared" si="22"/>
        <v>0</v>
      </c>
      <c r="I1386" s="214"/>
    </row>
    <row r="1387" spans="1:9" ht="15.75" x14ac:dyDescent="0.25">
      <c r="A1387" s="216">
        <v>41810</v>
      </c>
      <c r="B1387" s="342" t="s">
        <v>2283</v>
      </c>
      <c r="C1387" s="343" t="s">
        <v>3573</v>
      </c>
      <c r="D1387" s="214" t="s">
        <v>115</v>
      </c>
      <c r="E1387" s="235">
        <v>2375.5</v>
      </c>
      <c r="F1387" s="35">
        <v>41810</v>
      </c>
      <c r="G1387" s="44">
        <v>2375.5</v>
      </c>
      <c r="H1387" s="243">
        <f t="shared" si="22"/>
        <v>0</v>
      </c>
      <c r="I1387" s="214"/>
    </row>
    <row r="1388" spans="1:9" ht="15.75" x14ac:dyDescent="0.25">
      <c r="A1388" s="211"/>
      <c r="B1388" s="342" t="s">
        <v>2284</v>
      </c>
      <c r="C1388" s="343" t="s">
        <v>3573</v>
      </c>
      <c r="D1388" s="214" t="s">
        <v>65</v>
      </c>
      <c r="E1388" s="235">
        <v>432</v>
      </c>
      <c r="F1388" s="35">
        <v>41810</v>
      </c>
      <c r="G1388" s="44">
        <v>432</v>
      </c>
      <c r="H1388" s="243">
        <f t="shared" si="22"/>
        <v>0</v>
      </c>
      <c r="I1388" s="58"/>
    </row>
    <row r="1389" spans="1:9" ht="15.75" x14ac:dyDescent="0.25">
      <c r="A1389" s="211"/>
      <c r="B1389" s="342" t="s">
        <v>2286</v>
      </c>
      <c r="C1389" s="343" t="s">
        <v>3573</v>
      </c>
      <c r="D1389" s="214" t="s">
        <v>3527</v>
      </c>
      <c r="E1389" s="235">
        <v>1637.13</v>
      </c>
      <c r="F1389" s="38" t="s">
        <v>3767</v>
      </c>
      <c r="G1389" s="44">
        <v>1637.13</v>
      </c>
      <c r="H1389" s="243">
        <f t="shared" si="22"/>
        <v>0</v>
      </c>
      <c r="I1389" s="214"/>
    </row>
    <row r="1390" spans="1:9" ht="15.75" x14ac:dyDescent="0.25">
      <c r="A1390" s="261"/>
      <c r="B1390" s="342" t="s">
        <v>2287</v>
      </c>
      <c r="C1390" s="343" t="s">
        <v>3573</v>
      </c>
      <c r="D1390" s="220" t="s">
        <v>3114</v>
      </c>
      <c r="E1390" s="241">
        <v>0</v>
      </c>
      <c r="F1390" s="35"/>
      <c r="G1390" s="44"/>
      <c r="H1390" s="243">
        <f t="shared" si="22"/>
        <v>0</v>
      </c>
      <c r="I1390" s="214" t="s">
        <v>3633</v>
      </c>
    </row>
    <row r="1391" spans="1:9" ht="15.75" x14ac:dyDescent="0.25">
      <c r="A1391" s="216"/>
      <c r="B1391" s="342" t="s">
        <v>2289</v>
      </c>
      <c r="C1391" s="343" t="s">
        <v>3573</v>
      </c>
      <c r="D1391" s="214" t="s">
        <v>152</v>
      </c>
      <c r="E1391" s="235">
        <v>6252</v>
      </c>
      <c r="F1391" s="35">
        <v>41810</v>
      </c>
      <c r="G1391" s="44">
        <v>6252</v>
      </c>
      <c r="H1391" s="243">
        <f t="shared" si="22"/>
        <v>0</v>
      </c>
      <c r="I1391" s="214"/>
    </row>
    <row r="1392" spans="1:9" ht="34.5" x14ac:dyDescent="0.25">
      <c r="A1392" s="216"/>
      <c r="B1392" s="342" t="s">
        <v>2290</v>
      </c>
      <c r="C1392" s="343" t="s">
        <v>3573</v>
      </c>
      <c r="D1392" s="214" t="s">
        <v>435</v>
      </c>
      <c r="E1392" s="235">
        <v>2674.7</v>
      </c>
      <c r="F1392" s="359" t="s">
        <v>3764</v>
      </c>
      <c r="G1392" s="44">
        <v>2674.7</v>
      </c>
      <c r="H1392" s="243">
        <f t="shared" si="22"/>
        <v>0</v>
      </c>
      <c r="I1392" s="214"/>
    </row>
    <row r="1393" spans="1:9" ht="15.75" x14ac:dyDescent="0.25">
      <c r="A1393" s="216"/>
      <c r="B1393" s="342" t="s">
        <v>2291</v>
      </c>
      <c r="C1393" s="343" t="s">
        <v>3573</v>
      </c>
      <c r="D1393" s="214" t="s">
        <v>517</v>
      </c>
      <c r="E1393" s="235">
        <v>788</v>
      </c>
      <c r="F1393" s="35">
        <v>41812</v>
      </c>
      <c r="G1393" s="44">
        <v>788</v>
      </c>
      <c r="H1393" s="243">
        <f t="shared" si="22"/>
        <v>0</v>
      </c>
      <c r="I1393" s="214"/>
    </row>
    <row r="1394" spans="1:9" ht="15.75" x14ac:dyDescent="0.25">
      <c r="A1394" s="216"/>
      <c r="B1394" s="342" t="s">
        <v>2293</v>
      </c>
      <c r="C1394" s="343" t="s">
        <v>3573</v>
      </c>
      <c r="D1394" s="214" t="s">
        <v>508</v>
      </c>
      <c r="E1394" s="235">
        <v>1398</v>
      </c>
      <c r="F1394" s="35">
        <v>41810</v>
      </c>
      <c r="G1394" s="44">
        <v>1398</v>
      </c>
      <c r="H1394" s="243">
        <f t="shared" si="22"/>
        <v>0</v>
      </c>
      <c r="I1394" s="214"/>
    </row>
    <row r="1395" spans="1:9" ht="15.75" x14ac:dyDescent="0.25">
      <c r="A1395" s="216"/>
      <c r="B1395" s="342" t="s">
        <v>2295</v>
      </c>
      <c r="C1395" s="343" t="s">
        <v>3573</v>
      </c>
      <c r="D1395" s="214" t="s">
        <v>269</v>
      </c>
      <c r="E1395" s="235">
        <v>235</v>
      </c>
      <c r="F1395" s="35">
        <v>41810</v>
      </c>
      <c r="G1395" s="44">
        <v>235</v>
      </c>
      <c r="H1395" s="243">
        <f t="shared" si="22"/>
        <v>0</v>
      </c>
      <c r="I1395" s="214"/>
    </row>
    <row r="1396" spans="1:9" ht="15.75" x14ac:dyDescent="0.25">
      <c r="A1396" s="216"/>
      <c r="B1396" s="342" t="s">
        <v>2296</v>
      </c>
      <c r="C1396" s="343" t="s">
        <v>3573</v>
      </c>
      <c r="D1396" s="214" t="s">
        <v>110</v>
      </c>
      <c r="E1396" s="235">
        <v>26100</v>
      </c>
      <c r="F1396" s="35">
        <v>41817</v>
      </c>
      <c r="G1396" s="44">
        <v>26100</v>
      </c>
      <c r="H1396" s="243">
        <f t="shared" si="22"/>
        <v>0</v>
      </c>
      <c r="I1396" s="214" t="s">
        <v>30</v>
      </c>
    </row>
    <row r="1397" spans="1:9" ht="15.75" x14ac:dyDescent="0.25">
      <c r="A1397" s="216"/>
      <c r="B1397" s="342" t="s">
        <v>2298</v>
      </c>
      <c r="C1397" s="343" t="s">
        <v>3573</v>
      </c>
      <c r="D1397" s="214" t="s">
        <v>269</v>
      </c>
      <c r="E1397" s="235">
        <v>299</v>
      </c>
      <c r="F1397" s="35">
        <v>41810</v>
      </c>
      <c r="G1397" s="44">
        <v>299</v>
      </c>
      <c r="H1397" s="243">
        <f t="shared" si="22"/>
        <v>0</v>
      </c>
      <c r="I1397" s="214"/>
    </row>
    <row r="1398" spans="1:9" ht="15.75" x14ac:dyDescent="0.25">
      <c r="A1398" s="216"/>
      <c r="B1398" s="342" t="s">
        <v>2300</v>
      </c>
      <c r="C1398" s="343" t="s">
        <v>3573</v>
      </c>
      <c r="D1398" s="214" t="s">
        <v>316</v>
      </c>
      <c r="E1398" s="235">
        <v>560</v>
      </c>
      <c r="F1398" s="35">
        <v>41811</v>
      </c>
      <c r="G1398" s="44">
        <v>560</v>
      </c>
      <c r="H1398" s="243">
        <f t="shared" si="22"/>
        <v>0</v>
      </c>
      <c r="I1398" s="214" t="s">
        <v>30</v>
      </c>
    </row>
    <row r="1399" spans="1:9" ht="15.75" x14ac:dyDescent="0.25">
      <c r="A1399" s="216"/>
      <c r="B1399" s="342" t="s">
        <v>2301</v>
      </c>
      <c r="C1399" s="343" t="s">
        <v>3573</v>
      </c>
      <c r="D1399" s="214" t="s">
        <v>29</v>
      </c>
      <c r="E1399" s="235">
        <v>3731</v>
      </c>
      <c r="F1399" s="341"/>
      <c r="G1399" s="320"/>
      <c r="H1399" s="243">
        <f t="shared" si="22"/>
        <v>3731</v>
      </c>
      <c r="I1399" s="214" t="s">
        <v>30</v>
      </c>
    </row>
    <row r="1400" spans="1:9" ht="15.75" x14ac:dyDescent="0.25">
      <c r="A1400" s="216"/>
      <c r="B1400" s="342" t="s">
        <v>2302</v>
      </c>
      <c r="C1400" s="343" t="s">
        <v>3573</v>
      </c>
      <c r="D1400" s="214" t="s">
        <v>34</v>
      </c>
      <c r="E1400" s="235">
        <v>2219</v>
      </c>
      <c r="F1400" s="35">
        <v>41811</v>
      </c>
      <c r="G1400" s="44">
        <v>2219</v>
      </c>
      <c r="H1400" s="243">
        <f t="shared" si="22"/>
        <v>0</v>
      </c>
      <c r="I1400" s="214" t="s">
        <v>30</v>
      </c>
    </row>
    <row r="1401" spans="1:9" ht="15.75" x14ac:dyDescent="0.25">
      <c r="A1401" s="216"/>
      <c r="B1401" s="342" t="s">
        <v>2303</v>
      </c>
      <c r="C1401" s="343" t="s">
        <v>3573</v>
      </c>
      <c r="D1401" s="214" t="s">
        <v>338</v>
      </c>
      <c r="E1401" s="235">
        <v>478</v>
      </c>
      <c r="F1401" s="35">
        <v>41811</v>
      </c>
      <c r="G1401" s="44">
        <v>478</v>
      </c>
      <c r="H1401" s="243">
        <f t="shared" si="22"/>
        <v>0</v>
      </c>
      <c r="I1401" s="214" t="s">
        <v>30</v>
      </c>
    </row>
    <row r="1402" spans="1:9" ht="15.75" x14ac:dyDescent="0.25">
      <c r="A1402" s="216"/>
      <c r="B1402" s="342" t="s">
        <v>2305</v>
      </c>
      <c r="C1402" s="343" t="s">
        <v>3573</v>
      </c>
      <c r="D1402" s="214" t="s">
        <v>57</v>
      </c>
      <c r="E1402" s="235">
        <v>650</v>
      </c>
      <c r="F1402" s="35">
        <v>41810</v>
      </c>
      <c r="G1402" s="44">
        <v>650</v>
      </c>
      <c r="H1402" s="243">
        <f t="shared" si="22"/>
        <v>0</v>
      </c>
      <c r="I1402" s="214" t="s">
        <v>30</v>
      </c>
    </row>
    <row r="1403" spans="1:9" ht="15.75" x14ac:dyDescent="0.25">
      <c r="A1403" s="216"/>
      <c r="B1403" s="342" t="s">
        <v>2306</v>
      </c>
      <c r="C1403" s="343" t="s">
        <v>3573</v>
      </c>
      <c r="D1403" s="214" t="s">
        <v>8</v>
      </c>
      <c r="E1403" s="235">
        <v>518</v>
      </c>
      <c r="F1403" s="35">
        <v>41810</v>
      </c>
      <c r="G1403" s="44">
        <v>518</v>
      </c>
      <c r="H1403" s="243">
        <f t="shared" si="22"/>
        <v>0</v>
      </c>
      <c r="I1403" s="214"/>
    </row>
    <row r="1404" spans="1:9" ht="15.75" x14ac:dyDescent="0.25">
      <c r="A1404" s="216"/>
      <c r="B1404" s="342" t="s">
        <v>2307</v>
      </c>
      <c r="C1404" s="343" t="s">
        <v>3573</v>
      </c>
      <c r="D1404" s="214" t="s">
        <v>70</v>
      </c>
      <c r="E1404" s="235">
        <v>12070</v>
      </c>
      <c r="F1404" s="35">
        <v>41810</v>
      </c>
      <c r="G1404" s="44">
        <v>12070</v>
      </c>
      <c r="H1404" s="243">
        <f t="shared" si="22"/>
        <v>0</v>
      </c>
      <c r="I1404" s="214"/>
    </row>
    <row r="1405" spans="1:9" ht="15.75" x14ac:dyDescent="0.25">
      <c r="A1405" s="216"/>
      <c r="B1405" s="342" t="s">
        <v>2309</v>
      </c>
      <c r="C1405" s="343" t="s">
        <v>3573</v>
      </c>
      <c r="D1405" s="214" t="s">
        <v>575</v>
      </c>
      <c r="E1405" s="235">
        <v>3546</v>
      </c>
      <c r="F1405" s="35">
        <v>41810</v>
      </c>
      <c r="G1405" s="44">
        <v>3546</v>
      </c>
      <c r="H1405" s="243">
        <f t="shared" si="22"/>
        <v>0</v>
      </c>
      <c r="I1405" s="214"/>
    </row>
    <row r="1406" spans="1:9" ht="15.75" x14ac:dyDescent="0.25">
      <c r="A1406" s="216"/>
      <c r="B1406" s="342" t="s">
        <v>2310</v>
      </c>
      <c r="C1406" s="343" t="s">
        <v>3573</v>
      </c>
      <c r="D1406" s="214" t="s">
        <v>16</v>
      </c>
      <c r="E1406" s="235">
        <v>20020</v>
      </c>
      <c r="F1406" s="35">
        <v>41816</v>
      </c>
      <c r="G1406" s="44">
        <v>20020</v>
      </c>
      <c r="H1406" s="243">
        <f t="shared" si="22"/>
        <v>0</v>
      </c>
      <c r="I1406" s="214" t="s">
        <v>217</v>
      </c>
    </row>
    <row r="1407" spans="1:9" ht="15.75" x14ac:dyDescent="0.25">
      <c r="A1407" s="216"/>
      <c r="B1407" s="342" t="s">
        <v>2311</v>
      </c>
      <c r="C1407" s="343" t="s">
        <v>3573</v>
      </c>
      <c r="D1407" s="214" t="s">
        <v>956</v>
      </c>
      <c r="E1407" s="235">
        <v>7198</v>
      </c>
      <c r="F1407" s="35">
        <v>41810</v>
      </c>
      <c r="G1407" s="44">
        <v>7198</v>
      </c>
      <c r="H1407" s="243">
        <f t="shared" si="22"/>
        <v>0</v>
      </c>
      <c r="I1407" s="214" t="s">
        <v>217</v>
      </c>
    </row>
    <row r="1408" spans="1:9" ht="15.75" x14ac:dyDescent="0.25">
      <c r="A1408" s="216"/>
      <c r="B1408" s="342" t="s">
        <v>2312</v>
      </c>
      <c r="C1408" s="343" t="s">
        <v>3573</v>
      </c>
      <c r="D1408" s="214" t="s">
        <v>2413</v>
      </c>
      <c r="E1408" s="235">
        <v>1953.5</v>
      </c>
      <c r="F1408" s="38" t="s">
        <v>3768</v>
      </c>
      <c r="G1408" s="44">
        <v>1953.5</v>
      </c>
      <c r="H1408" s="243">
        <f t="shared" si="22"/>
        <v>0</v>
      </c>
      <c r="I1408" s="214" t="s">
        <v>30</v>
      </c>
    </row>
    <row r="1409" spans="1:9" ht="15.75" x14ac:dyDescent="0.25">
      <c r="A1409" s="216"/>
      <c r="B1409" s="342" t="s">
        <v>2313</v>
      </c>
      <c r="C1409" s="343" t="s">
        <v>3573</v>
      </c>
      <c r="D1409" s="214" t="s">
        <v>339</v>
      </c>
      <c r="E1409" s="235">
        <v>1299</v>
      </c>
      <c r="F1409" s="35">
        <v>41810</v>
      </c>
      <c r="G1409" s="44">
        <v>1299</v>
      </c>
      <c r="H1409" s="243">
        <f t="shared" si="22"/>
        <v>0</v>
      </c>
      <c r="I1409" s="214"/>
    </row>
    <row r="1410" spans="1:9" ht="15.75" x14ac:dyDescent="0.25">
      <c r="A1410" s="216"/>
      <c r="B1410" s="342" t="s">
        <v>2314</v>
      </c>
      <c r="C1410" s="343" t="s">
        <v>3573</v>
      </c>
      <c r="D1410" s="214" t="s">
        <v>123</v>
      </c>
      <c r="E1410" s="235">
        <v>2745.3</v>
      </c>
      <c r="F1410" s="35">
        <v>41811</v>
      </c>
      <c r="G1410" s="44">
        <v>2745.3</v>
      </c>
      <c r="H1410" s="243">
        <f t="shared" si="22"/>
        <v>0</v>
      </c>
      <c r="I1410" s="214"/>
    </row>
    <row r="1411" spans="1:9" ht="15.75" x14ac:dyDescent="0.25">
      <c r="A1411" s="216"/>
      <c r="B1411" s="342" t="s">
        <v>2316</v>
      </c>
      <c r="C1411" s="343" t="s">
        <v>3573</v>
      </c>
      <c r="D1411" s="214" t="s">
        <v>58</v>
      </c>
      <c r="E1411" s="235">
        <v>669</v>
      </c>
      <c r="F1411" s="35">
        <v>41811</v>
      </c>
      <c r="G1411" s="44">
        <v>669</v>
      </c>
      <c r="H1411" s="243">
        <f t="shared" si="22"/>
        <v>0</v>
      </c>
      <c r="I1411" s="214" t="s">
        <v>30</v>
      </c>
    </row>
    <row r="1412" spans="1:9" ht="15.75" x14ac:dyDescent="0.25">
      <c r="A1412" s="216"/>
      <c r="B1412" s="342" t="s">
        <v>2317</v>
      </c>
      <c r="C1412" s="343" t="s">
        <v>3573</v>
      </c>
      <c r="D1412" s="214" t="s">
        <v>316</v>
      </c>
      <c r="E1412" s="235">
        <v>831</v>
      </c>
      <c r="F1412" s="35">
        <v>41810</v>
      </c>
      <c r="G1412" s="44">
        <v>831</v>
      </c>
      <c r="H1412" s="243">
        <f t="shared" si="22"/>
        <v>0</v>
      </c>
      <c r="I1412" s="214"/>
    </row>
    <row r="1413" spans="1:9" ht="15.75" x14ac:dyDescent="0.25">
      <c r="A1413" s="216"/>
      <c r="B1413" s="342" t="s">
        <v>2318</v>
      </c>
      <c r="C1413" s="343" t="s">
        <v>3573</v>
      </c>
      <c r="D1413" s="214" t="s">
        <v>108</v>
      </c>
      <c r="E1413" s="235">
        <v>6272</v>
      </c>
      <c r="F1413" s="35">
        <v>41810</v>
      </c>
      <c r="G1413" s="44">
        <v>6272</v>
      </c>
      <c r="H1413" s="243">
        <f t="shared" si="22"/>
        <v>0</v>
      </c>
      <c r="I1413" s="214" t="s">
        <v>30</v>
      </c>
    </row>
    <row r="1414" spans="1:9" ht="15.75" x14ac:dyDescent="0.25">
      <c r="A1414" s="216"/>
      <c r="B1414" s="342" t="s">
        <v>2320</v>
      </c>
      <c r="C1414" s="343" t="s">
        <v>3573</v>
      </c>
      <c r="D1414" s="214" t="s">
        <v>111</v>
      </c>
      <c r="E1414" s="235">
        <v>3785.5</v>
      </c>
      <c r="F1414" s="35">
        <v>41810</v>
      </c>
      <c r="G1414" s="44">
        <v>3785.5</v>
      </c>
      <c r="H1414" s="243">
        <f t="shared" si="22"/>
        <v>0</v>
      </c>
      <c r="I1414" s="214" t="s">
        <v>12</v>
      </c>
    </row>
    <row r="1415" spans="1:9" ht="15.75" x14ac:dyDescent="0.25">
      <c r="A1415" s="216"/>
      <c r="B1415" s="342" t="s">
        <v>2321</v>
      </c>
      <c r="C1415" s="343" t="s">
        <v>3573</v>
      </c>
      <c r="D1415" s="214" t="s">
        <v>3634</v>
      </c>
      <c r="E1415" s="235">
        <v>4159</v>
      </c>
      <c r="F1415" s="35">
        <v>41810</v>
      </c>
      <c r="G1415" s="44">
        <v>4159</v>
      </c>
      <c r="H1415" s="243">
        <f t="shared" ref="H1415:H1478" si="23">E1415-G1415</f>
        <v>0</v>
      </c>
      <c r="I1415" s="214" t="s">
        <v>12</v>
      </c>
    </row>
    <row r="1416" spans="1:9" ht="15.75" x14ac:dyDescent="0.25">
      <c r="A1416" s="216"/>
      <c r="B1416" s="342" t="s">
        <v>2322</v>
      </c>
      <c r="C1416" s="343" t="s">
        <v>3573</v>
      </c>
      <c r="D1416" s="214" t="s">
        <v>51</v>
      </c>
      <c r="E1416" s="235">
        <v>2390</v>
      </c>
      <c r="F1416" s="35">
        <v>41810</v>
      </c>
      <c r="G1416" s="44">
        <v>2390</v>
      </c>
      <c r="H1416" s="243">
        <f t="shared" si="23"/>
        <v>0</v>
      </c>
      <c r="I1416" s="214" t="s">
        <v>12</v>
      </c>
    </row>
    <row r="1417" spans="1:9" ht="15.75" x14ac:dyDescent="0.25">
      <c r="A1417" s="216"/>
      <c r="B1417" s="342" t="s">
        <v>2323</v>
      </c>
      <c r="C1417" s="343" t="s">
        <v>3573</v>
      </c>
      <c r="D1417" s="214" t="s">
        <v>260</v>
      </c>
      <c r="E1417" s="235">
        <v>3743</v>
      </c>
      <c r="F1417" s="35">
        <v>41810</v>
      </c>
      <c r="G1417" s="44">
        <v>3743</v>
      </c>
      <c r="H1417" s="243">
        <f t="shared" si="23"/>
        <v>0</v>
      </c>
      <c r="I1417" s="214" t="s">
        <v>12</v>
      </c>
    </row>
    <row r="1418" spans="1:9" ht="15.75" x14ac:dyDescent="0.25">
      <c r="A1418" s="216"/>
      <c r="B1418" s="342" t="s">
        <v>2324</v>
      </c>
      <c r="C1418" s="343" t="s">
        <v>3573</v>
      </c>
      <c r="D1418" s="214" t="s">
        <v>1033</v>
      </c>
      <c r="E1418" s="235">
        <v>11585.5</v>
      </c>
      <c r="F1418" s="35">
        <v>41810</v>
      </c>
      <c r="G1418" s="44">
        <v>11585.5</v>
      </c>
      <c r="H1418" s="243">
        <f t="shared" si="23"/>
        <v>0</v>
      </c>
      <c r="I1418" s="214"/>
    </row>
    <row r="1419" spans="1:9" ht="15.75" x14ac:dyDescent="0.25">
      <c r="A1419" s="216"/>
      <c r="B1419" s="342" t="s">
        <v>2325</v>
      </c>
      <c r="C1419" s="343" t="s">
        <v>3573</v>
      </c>
      <c r="D1419" s="214" t="s">
        <v>124</v>
      </c>
      <c r="E1419" s="235">
        <v>5169</v>
      </c>
      <c r="F1419" s="35">
        <v>41810</v>
      </c>
      <c r="G1419" s="44">
        <v>5169</v>
      </c>
      <c r="H1419" s="243">
        <f t="shared" si="23"/>
        <v>0</v>
      </c>
      <c r="I1419" s="214" t="s">
        <v>30</v>
      </c>
    </row>
    <row r="1420" spans="1:9" ht="15.75" x14ac:dyDescent="0.25">
      <c r="A1420" s="216"/>
      <c r="B1420" s="342" t="s">
        <v>2326</v>
      </c>
      <c r="C1420" s="343" t="s">
        <v>3573</v>
      </c>
      <c r="D1420" s="214" t="s">
        <v>108</v>
      </c>
      <c r="E1420" s="235">
        <v>327.5</v>
      </c>
      <c r="F1420" s="35">
        <v>41810</v>
      </c>
      <c r="G1420" s="44">
        <v>327.5</v>
      </c>
      <c r="H1420" s="243">
        <f t="shared" si="23"/>
        <v>0</v>
      </c>
      <c r="I1420" s="214" t="s">
        <v>30</v>
      </c>
    </row>
    <row r="1421" spans="1:9" ht="15.75" x14ac:dyDescent="0.25">
      <c r="A1421" s="216"/>
      <c r="B1421" s="342" t="s">
        <v>2328</v>
      </c>
      <c r="C1421" s="343" t="s">
        <v>3573</v>
      </c>
      <c r="D1421" s="214" t="s">
        <v>55</v>
      </c>
      <c r="E1421" s="235">
        <v>14746</v>
      </c>
      <c r="F1421" s="35">
        <v>41810</v>
      </c>
      <c r="G1421" s="44">
        <v>14746</v>
      </c>
      <c r="H1421" s="243">
        <f t="shared" si="23"/>
        <v>0</v>
      </c>
      <c r="I1421" s="214"/>
    </row>
    <row r="1422" spans="1:9" ht="15.75" x14ac:dyDescent="0.25">
      <c r="A1422" s="216"/>
      <c r="B1422" s="342" t="s">
        <v>2329</v>
      </c>
      <c r="C1422" s="343" t="s">
        <v>3573</v>
      </c>
      <c r="D1422" s="214" t="s">
        <v>1782</v>
      </c>
      <c r="E1422" s="235">
        <v>1518</v>
      </c>
      <c r="F1422" s="35">
        <v>41810</v>
      </c>
      <c r="G1422" s="44">
        <v>1518</v>
      </c>
      <c r="H1422" s="243">
        <f t="shared" si="23"/>
        <v>0</v>
      </c>
      <c r="I1422" s="214" t="s">
        <v>30</v>
      </c>
    </row>
    <row r="1423" spans="1:9" ht="15.75" x14ac:dyDescent="0.25">
      <c r="A1423" s="216"/>
      <c r="B1423" s="342" t="s">
        <v>2330</v>
      </c>
      <c r="C1423" s="343" t="s">
        <v>3573</v>
      </c>
      <c r="D1423" s="214" t="s">
        <v>64</v>
      </c>
      <c r="E1423" s="235">
        <v>16480</v>
      </c>
      <c r="F1423" s="35">
        <v>41812</v>
      </c>
      <c r="G1423" s="44">
        <v>16480</v>
      </c>
      <c r="H1423" s="243">
        <f t="shared" si="23"/>
        <v>0</v>
      </c>
      <c r="I1423" s="214" t="s">
        <v>65</v>
      </c>
    </row>
    <row r="1424" spans="1:9" ht="15.75" x14ac:dyDescent="0.25">
      <c r="A1424" s="216"/>
      <c r="B1424" s="342" t="s">
        <v>2331</v>
      </c>
      <c r="C1424" s="343" t="s">
        <v>3573</v>
      </c>
      <c r="D1424" s="214" t="s">
        <v>11</v>
      </c>
      <c r="E1424" s="235">
        <v>45690</v>
      </c>
      <c r="F1424" s="35">
        <v>41829</v>
      </c>
      <c r="G1424" s="44">
        <v>45690</v>
      </c>
      <c r="H1424" s="243">
        <f t="shared" si="23"/>
        <v>0</v>
      </c>
      <c r="I1424" s="214" t="s">
        <v>65</v>
      </c>
    </row>
    <row r="1425" spans="1:9" ht="15.75" x14ac:dyDescent="0.25">
      <c r="A1425" s="216"/>
      <c r="B1425" s="342" t="s">
        <v>2333</v>
      </c>
      <c r="C1425" s="343" t="s">
        <v>3573</v>
      </c>
      <c r="D1425" s="214" t="s">
        <v>32</v>
      </c>
      <c r="E1425" s="235">
        <v>7758</v>
      </c>
      <c r="F1425" s="35">
        <v>41810</v>
      </c>
      <c r="G1425" s="44">
        <v>7758</v>
      </c>
      <c r="H1425" s="243">
        <f t="shared" si="23"/>
        <v>0</v>
      </c>
      <c r="I1425" s="214" t="s">
        <v>30</v>
      </c>
    </row>
    <row r="1426" spans="1:9" ht="15.75" x14ac:dyDescent="0.25">
      <c r="A1426" s="216"/>
      <c r="B1426" s="342" t="s">
        <v>2334</v>
      </c>
      <c r="C1426" s="343" t="s">
        <v>3573</v>
      </c>
      <c r="D1426" s="214" t="s">
        <v>68</v>
      </c>
      <c r="E1426" s="235">
        <v>1581</v>
      </c>
      <c r="F1426" s="35">
        <v>41812</v>
      </c>
      <c r="G1426" s="44">
        <v>1581</v>
      </c>
      <c r="H1426" s="243">
        <f t="shared" si="23"/>
        <v>0</v>
      </c>
      <c r="I1426" s="214" t="s">
        <v>65</v>
      </c>
    </row>
    <row r="1427" spans="1:9" ht="15.75" x14ac:dyDescent="0.25">
      <c r="A1427" s="216"/>
      <c r="B1427" s="342" t="s">
        <v>2335</v>
      </c>
      <c r="C1427" s="343" t="s">
        <v>3573</v>
      </c>
      <c r="D1427" s="214" t="s">
        <v>462</v>
      </c>
      <c r="E1427" s="235">
        <v>1218.25</v>
      </c>
      <c r="F1427" s="55" t="s">
        <v>3635</v>
      </c>
      <c r="G1427" s="44">
        <v>1218.25</v>
      </c>
      <c r="H1427" s="243">
        <f t="shared" si="23"/>
        <v>0</v>
      </c>
      <c r="I1427" s="214" t="s">
        <v>65</v>
      </c>
    </row>
    <row r="1428" spans="1:9" ht="15.75" x14ac:dyDescent="0.25">
      <c r="A1428" s="216"/>
      <c r="B1428" s="342" t="s">
        <v>2336</v>
      </c>
      <c r="C1428" s="343" t="s">
        <v>3573</v>
      </c>
      <c r="D1428" s="214" t="s">
        <v>54</v>
      </c>
      <c r="E1428" s="235">
        <v>5905</v>
      </c>
      <c r="F1428" s="35">
        <v>41811</v>
      </c>
      <c r="G1428" s="44">
        <v>5905</v>
      </c>
      <c r="H1428" s="243">
        <f t="shared" si="23"/>
        <v>0</v>
      </c>
      <c r="I1428" s="214" t="s">
        <v>30</v>
      </c>
    </row>
    <row r="1429" spans="1:9" ht="15.75" x14ac:dyDescent="0.25">
      <c r="A1429" s="216"/>
      <c r="B1429" s="342" t="s">
        <v>2337</v>
      </c>
      <c r="C1429" s="343" t="s">
        <v>3573</v>
      </c>
      <c r="D1429" s="214" t="s">
        <v>180</v>
      </c>
      <c r="E1429" s="235">
        <v>12746.5</v>
      </c>
      <c r="F1429" s="38">
        <v>41822</v>
      </c>
      <c r="G1429" s="245">
        <v>12746.5</v>
      </c>
      <c r="H1429" s="243">
        <f t="shared" si="23"/>
        <v>0</v>
      </c>
      <c r="I1429" s="214" t="s">
        <v>65</v>
      </c>
    </row>
    <row r="1430" spans="1:9" ht="15.75" x14ac:dyDescent="0.25">
      <c r="A1430" s="216"/>
      <c r="B1430" s="342" t="s">
        <v>2338</v>
      </c>
      <c r="C1430" s="343" t="s">
        <v>3573</v>
      </c>
      <c r="D1430" s="214" t="s">
        <v>12</v>
      </c>
      <c r="E1430" s="235">
        <v>320</v>
      </c>
      <c r="F1430" s="35">
        <v>41810</v>
      </c>
      <c r="G1430" s="44">
        <v>320</v>
      </c>
      <c r="H1430" s="243">
        <f t="shared" si="23"/>
        <v>0</v>
      </c>
      <c r="I1430" s="214"/>
    </row>
    <row r="1431" spans="1:9" ht="15.75" x14ac:dyDescent="0.25">
      <c r="A1431" s="216"/>
      <c r="B1431" s="342" t="s">
        <v>2339</v>
      </c>
      <c r="C1431" s="343" t="s">
        <v>3573</v>
      </c>
      <c r="D1431" s="214" t="s">
        <v>130</v>
      </c>
      <c r="E1431" s="235">
        <v>9142</v>
      </c>
      <c r="F1431" s="35">
        <v>41817</v>
      </c>
      <c r="G1431" s="44">
        <v>9142</v>
      </c>
      <c r="H1431" s="243">
        <f t="shared" si="23"/>
        <v>0</v>
      </c>
      <c r="I1431" s="214" t="s">
        <v>21</v>
      </c>
    </row>
    <row r="1432" spans="1:9" ht="15.75" x14ac:dyDescent="0.25">
      <c r="A1432" s="216"/>
      <c r="B1432" s="342" t="s">
        <v>2340</v>
      </c>
      <c r="C1432" s="343" t="s">
        <v>3573</v>
      </c>
      <c r="D1432" s="214" t="s">
        <v>130</v>
      </c>
      <c r="E1432" s="235">
        <v>5605</v>
      </c>
      <c r="F1432" s="35">
        <v>41817</v>
      </c>
      <c r="G1432" s="44">
        <v>5605</v>
      </c>
      <c r="H1432" s="243">
        <f t="shared" si="23"/>
        <v>0</v>
      </c>
      <c r="I1432" s="214" t="s">
        <v>21</v>
      </c>
    </row>
    <row r="1433" spans="1:9" ht="15.75" x14ac:dyDescent="0.25">
      <c r="A1433" s="216"/>
      <c r="B1433" s="342" t="s">
        <v>2341</v>
      </c>
      <c r="C1433" s="343" t="s">
        <v>3573</v>
      </c>
      <c r="D1433" s="214" t="s">
        <v>188</v>
      </c>
      <c r="E1433" s="235">
        <v>4482.5</v>
      </c>
      <c r="F1433" s="35">
        <v>41810</v>
      </c>
      <c r="G1433" s="44">
        <v>4482.5</v>
      </c>
      <c r="H1433" s="243">
        <f t="shared" si="23"/>
        <v>0</v>
      </c>
      <c r="I1433" s="214" t="s">
        <v>21</v>
      </c>
    </row>
    <row r="1434" spans="1:9" ht="15.75" x14ac:dyDescent="0.25">
      <c r="A1434" s="216"/>
      <c r="B1434" s="342" t="s">
        <v>2342</v>
      </c>
      <c r="C1434" s="343" t="s">
        <v>3573</v>
      </c>
      <c r="D1434" s="214" t="s">
        <v>22</v>
      </c>
      <c r="E1434" s="235">
        <v>8903</v>
      </c>
      <c r="F1434" s="35">
        <v>41813</v>
      </c>
      <c r="G1434" s="44">
        <v>8903</v>
      </c>
      <c r="H1434" s="243">
        <f t="shared" si="23"/>
        <v>0</v>
      </c>
      <c r="I1434" s="214"/>
    </row>
    <row r="1435" spans="1:9" ht="15.75" x14ac:dyDescent="0.25">
      <c r="A1435" s="216"/>
      <c r="B1435" s="342" t="s">
        <v>2344</v>
      </c>
      <c r="C1435" s="343" t="s">
        <v>3573</v>
      </c>
      <c r="D1435" s="214" t="s">
        <v>884</v>
      </c>
      <c r="E1435" s="235">
        <v>4017.5</v>
      </c>
      <c r="F1435" s="35">
        <v>41810</v>
      </c>
      <c r="G1435" s="44">
        <v>4017.5</v>
      </c>
      <c r="H1435" s="243">
        <f t="shared" si="23"/>
        <v>0</v>
      </c>
      <c r="I1435" s="214"/>
    </row>
    <row r="1436" spans="1:9" ht="15.75" x14ac:dyDescent="0.25">
      <c r="A1436" s="216"/>
      <c r="B1436" s="342" t="s">
        <v>2345</v>
      </c>
      <c r="C1436" s="343" t="s">
        <v>3573</v>
      </c>
      <c r="D1436" s="214" t="s">
        <v>189</v>
      </c>
      <c r="E1436" s="235">
        <v>5985.5</v>
      </c>
      <c r="F1436" s="35">
        <v>41810</v>
      </c>
      <c r="G1436" s="44">
        <v>5985.5</v>
      </c>
      <c r="H1436" s="243">
        <f t="shared" si="23"/>
        <v>0</v>
      </c>
      <c r="I1436" s="214" t="s">
        <v>21</v>
      </c>
    </row>
    <row r="1437" spans="1:9" ht="15.75" x14ac:dyDescent="0.25">
      <c r="A1437" s="216"/>
      <c r="B1437" s="342" t="s">
        <v>2346</v>
      </c>
      <c r="C1437" s="343" t="s">
        <v>3573</v>
      </c>
      <c r="D1437" s="214" t="s">
        <v>188</v>
      </c>
      <c r="E1437" s="235">
        <v>750</v>
      </c>
      <c r="F1437" s="35">
        <v>41810</v>
      </c>
      <c r="G1437" s="44">
        <v>750</v>
      </c>
      <c r="H1437" s="243">
        <f t="shared" si="23"/>
        <v>0</v>
      </c>
      <c r="I1437" s="214" t="s">
        <v>21</v>
      </c>
    </row>
    <row r="1438" spans="1:9" ht="15.75" x14ac:dyDescent="0.25">
      <c r="A1438" s="216"/>
      <c r="B1438" s="342" t="s">
        <v>2347</v>
      </c>
      <c r="C1438" s="343" t="s">
        <v>3573</v>
      </c>
      <c r="D1438" s="214" t="s">
        <v>41</v>
      </c>
      <c r="E1438" s="235">
        <v>20304</v>
      </c>
      <c r="F1438" s="35">
        <v>41810</v>
      </c>
      <c r="G1438" s="44">
        <v>20304</v>
      </c>
      <c r="H1438" s="243">
        <f t="shared" si="23"/>
        <v>0</v>
      </c>
      <c r="I1438" s="214" t="s">
        <v>27</v>
      </c>
    </row>
    <row r="1439" spans="1:9" ht="15.75" x14ac:dyDescent="0.25">
      <c r="A1439" s="216"/>
      <c r="B1439" s="342" t="s">
        <v>2348</v>
      </c>
      <c r="C1439" s="343" t="s">
        <v>3573</v>
      </c>
      <c r="D1439" s="214" t="s">
        <v>8</v>
      </c>
      <c r="E1439" s="235">
        <v>362</v>
      </c>
      <c r="F1439" s="35">
        <v>41810</v>
      </c>
      <c r="G1439" s="44">
        <v>362</v>
      </c>
      <c r="H1439" s="243">
        <f t="shared" si="23"/>
        <v>0</v>
      </c>
      <c r="I1439" s="214"/>
    </row>
    <row r="1440" spans="1:9" ht="15.75" x14ac:dyDescent="0.25">
      <c r="A1440" s="216"/>
      <c r="B1440" s="342" t="s">
        <v>2349</v>
      </c>
      <c r="C1440" s="343" t="s">
        <v>3573</v>
      </c>
      <c r="D1440" s="214" t="s">
        <v>8</v>
      </c>
      <c r="E1440" s="235">
        <v>232</v>
      </c>
      <c r="F1440" s="35">
        <v>41810</v>
      </c>
      <c r="G1440" s="44">
        <v>232</v>
      </c>
      <c r="H1440" s="243">
        <f t="shared" si="23"/>
        <v>0</v>
      </c>
      <c r="I1440" s="214"/>
    </row>
    <row r="1441" spans="1:9" ht="15.75" x14ac:dyDescent="0.25">
      <c r="A1441" s="216"/>
      <c r="B1441" s="342" t="s">
        <v>2350</v>
      </c>
      <c r="C1441" s="343" t="s">
        <v>3573</v>
      </c>
      <c r="D1441" s="214" t="s">
        <v>1611</v>
      </c>
      <c r="E1441" s="235">
        <v>4368</v>
      </c>
      <c r="F1441" s="35">
        <v>41810</v>
      </c>
      <c r="G1441" s="44">
        <v>4368</v>
      </c>
      <c r="H1441" s="243">
        <f t="shared" si="23"/>
        <v>0</v>
      </c>
      <c r="I1441" s="214"/>
    </row>
    <row r="1442" spans="1:9" ht="15.75" x14ac:dyDescent="0.25">
      <c r="A1442" s="216"/>
      <c r="B1442" s="342" t="s">
        <v>2351</v>
      </c>
      <c r="C1442" s="343" t="s">
        <v>3573</v>
      </c>
      <c r="D1442" s="214" t="s">
        <v>74</v>
      </c>
      <c r="E1442" s="235">
        <v>2955</v>
      </c>
      <c r="F1442" s="35">
        <v>41810</v>
      </c>
      <c r="G1442" s="44">
        <v>2955</v>
      </c>
      <c r="H1442" s="243">
        <f t="shared" si="23"/>
        <v>0</v>
      </c>
      <c r="I1442" s="214"/>
    </row>
    <row r="1443" spans="1:9" ht="15.75" x14ac:dyDescent="0.25">
      <c r="A1443" s="216"/>
      <c r="B1443" s="342" t="s">
        <v>2352</v>
      </c>
      <c r="C1443" s="343" t="s">
        <v>3573</v>
      </c>
      <c r="D1443" s="214" t="s">
        <v>78</v>
      </c>
      <c r="E1443" s="235">
        <v>3139</v>
      </c>
      <c r="F1443" s="35">
        <v>41811</v>
      </c>
      <c r="G1443" s="44">
        <v>3139</v>
      </c>
      <c r="H1443" s="243">
        <f t="shared" si="23"/>
        <v>0</v>
      </c>
      <c r="I1443" s="214" t="s">
        <v>217</v>
      </c>
    </row>
    <row r="1444" spans="1:9" ht="15.75" x14ac:dyDescent="0.25">
      <c r="A1444" s="216"/>
      <c r="B1444" s="342" t="s">
        <v>1133</v>
      </c>
      <c r="C1444" s="343" t="s">
        <v>3573</v>
      </c>
      <c r="D1444" s="214" t="s">
        <v>80</v>
      </c>
      <c r="E1444" s="235">
        <v>4363</v>
      </c>
      <c r="F1444" s="35">
        <v>41811</v>
      </c>
      <c r="G1444" s="44">
        <v>4363</v>
      </c>
      <c r="H1444" s="243">
        <f t="shared" si="23"/>
        <v>0</v>
      </c>
      <c r="I1444" s="214" t="s">
        <v>217</v>
      </c>
    </row>
    <row r="1445" spans="1:9" ht="15.75" x14ac:dyDescent="0.25">
      <c r="A1445" s="216"/>
      <c r="B1445" s="342" t="s">
        <v>1134</v>
      </c>
      <c r="C1445" s="343" t="s">
        <v>3573</v>
      </c>
      <c r="D1445" s="214" t="s">
        <v>348</v>
      </c>
      <c r="E1445" s="235">
        <v>1851</v>
      </c>
      <c r="F1445" s="35">
        <v>41802</v>
      </c>
      <c r="G1445" s="44">
        <v>1851</v>
      </c>
      <c r="H1445" s="243">
        <f t="shared" si="23"/>
        <v>0</v>
      </c>
      <c r="I1445" s="214"/>
    </row>
    <row r="1446" spans="1:9" ht="15.75" x14ac:dyDescent="0.25">
      <c r="A1446" s="216"/>
      <c r="B1446" s="342" t="s">
        <v>1135</v>
      </c>
      <c r="C1446" s="343" t="s">
        <v>3573</v>
      </c>
      <c r="D1446" s="214" t="s">
        <v>74</v>
      </c>
      <c r="E1446" s="235">
        <v>1345</v>
      </c>
      <c r="F1446" s="35">
        <v>41810</v>
      </c>
      <c r="G1446" s="44">
        <v>1345</v>
      </c>
      <c r="H1446" s="243">
        <f t="shared" si="23"/>
        <v>0</v>
      </c>
      <c r="I1446" s="214"/>
    </row>
    <row r="1447" spans="1:9" ht="15.75" x14ac:dyDescent="0.25">
      <c r="A1447" s="216"/>
      <c r="B1447" s="342" t="s">
        <v>1136</v>
      </c>
      <c r="C1447" s="343" t="s">
        <v>3573</v>
      </c>
      <c r="D1447" s="214" t="s">
        <v>351</v>
      </c>
      <c r="E1447" s="235">
        <v>1155</v>
      </c>
      <c r="F1447" s="35">
        <v>41811</v>
      </c>
      <c r="G1447" s="44">
        <v>1155</v>
      </c>
      <c r="H1447" s="243">
        <f t="shared" si="23"/>
        <v>0</v>
      </c>
      <c r="I1447" s="214" t="s">
        <v>217</v>
      </c>
    </row>
    <row r="1448" spans="1:9" ht="15.75" x14ac:dyDescent="0.25">
      <c r="A1448" s="216"/>
      <c r="B1448" s="342" t="s">
        <v>1137</v>
      </c>
      <c r="C1448" s="343" t="s">
        <v>3573</v>
      </c>
      <c r="D1448" s="214" t="s">
        <v>20</v>
      </c>
      <c r="E1448" s="235">
        <v>10755</v>
      </c>
      <c r="F1448" s="35">
        <v>41811</v>
      </c>
      <c r="G1448" s="44">
        <v>10755</v>
      </c>
      <c r="H1448" s="243">
        <f t="shared" si="23"/>
        <v>0</v>
      </c>
      <c r="I1448" s="214" t="s">
        <v>217</v>
      </c>
    </row>
    <row r="1449" spans="1:9" ht="15.75" x14ac:dyDescent="0.25">
      <c r="A1449" s="216"/>
      <c r="B1449" s="342" t="s">
        <v>1138</v>
      </c>
      <c r="C1449" s="343" t="s">
        <v>3573</v>
      </c>
      <c r="D1449" s="214" t="s">
        <v>16</v>
      </c>
      <c r="E1449" s="235">
        <v>47109</v>
      </c>
      <c r="F1449" s="35">
        <v>41816</v>
      </c>
      <c r="G1449" s="44">
        <v>47109</v>
      </c>
      <c r="H1449" s="243">
        <f t="shared" si="23"/>
        <v>0</v>
      </c>
      <c r="I1449" s="214" t="s">
        <v>12</v>
      </c>
    </row>
    <row r="1450" spans="1:9" ht="15.75" x14ac:dyDescent="0.25">
      <c r="A1450" s="216"/>
      <c r="B1450" s="342" t="s">
        <v>1139</v>
      </c>
      <c r="C1450" s="343" t="s">
        <v>3573</v>
      </c>
      <c r="D1450" s="214" t="s">
        <v>233</v>
      </c>
      <c r="E1450" s="235">
        <v>1773</v>
      </c>
      <c r="F1450" s="35">
        <v>41811</v>
      </c>
      <c r="G1450" s="44">
        <v>1773</v>
      </c>
      <c r="H1450" s="243">
        <f t="shared" si="23"/>
        <v>0</v>
      </c>
      <c r="I1450" s="214" t="s">
        <v>217</v>
      </c>
    </row>
    <row r="1451" spans="1:9" ht="15.75" x14ac:dyDescent="0.25">
      <c r="A1451" s="216"/>
      <c r="B1451" s="342" t="s">
        <v>1140</v>
      </c>
      <c r="C1451" s="343" t="s">
        <v>3573</v>
      </c>
      <c r="D1451" s="214" t="s">
        <v>3606</v>
      </c>
      <c r="E1451" s="235">
        <v>8341</v>
      </c>
      <c r="F1451" s="38" t="s">
        <v>3782</v>
      </c>
      <c r="G1451" s="44">
        <v>8341</v>
      </c>
      <c r="H1451" s="243">
        <f t="shared" si="23"/>
        <v>0</v>
      </c>
      <c r="I1451" s="214" t="s">
        <v>217</v>
      </c>
    </row>
    <row r="1452" spans="1:9" ht="15.75" x14ac:dyDescent="0.25">
      <c r="A1452" s="216"/>
      <c r="B1452" s="342" t="s">
        <v>1141</v>
      </c>
      <c r="C1452" s="343" t="s">
        <v>3573</v>
      </c>
      <c r="D1452" s="214" t="s">
        <v>99</v>
      </c>
      <c r="E1452" s="235">
        <v>2931</v>
      </c>
      <c r="F1452" s="35">
        <v>41811</v>
      </c>
      <c r="G1452" s="44">
        <v>2931</v>
      </c>
      <c r="H1452" s="243">
        <f t="shared" si="23"/>
        <v>0</v>
      </c>
      <c r="I1452" s="214" t="s">
        <v>217</v>
      </c>
    </row>
    <row r="1453" spans="1:9" ht="15.75" x14ac:dyDescent="0.25">
      <c r="A1453" s="216"/>
      <c r="B1453" s="342" t="s">
        <v>1142</v>
      </c>
      <c r="C1453" s="343" t="s">
        <v>3573</v>
      </c>
      <c r="D1453" s="214" t="s">
        <v>560</v>
      </c>
      <c r="E1453" s="235">
        <v>4348</v>
      </c>
      <c r="F1453" s="35">
        <v>41811</v>
      </c>
      <c r="G1453" s="44">
        <v>4348</v>
      </c>
      <c r="H1453" s="243">
        <f t="shared" si="23"/>
        <v>0</v>
      </c>
      <c r="I1453" s="214" t="s">
        <v>217</v>
      </c>
    </row>
    <row r="1454" spans="1:9" ht="15.75" x14ac:dyDescent="0.25">
      <c r="A1454" s="216"/>
      <c r="B1454" s="342" t="s">
        <v>1143</v>
      </c>
      <c r="C1454" s="343" t="s">
        <v>3573</v>
      </c>
      <c r="D1454" s="214" t="s">
        <v>3636</v>
      </c>
      <c r="E1454" s="235">
        <v>4299</v>
      </c>
      <c r="F1454" s="35">
        <v>41811</v>
      </c>
      <c r="G1454" s="44">
        <v>4299</v>
      </c>
      <c r="H1454" s="243">
        <f t="shared" si="23"/>
        <v>0</v>
      </c>
      <c r="I1454" s="214" t="s">
        <v>217</v>
      </c>
    </row>
    <row r="1455" spans="1:9" ht="15.75" x14ac:dyDescent="0.25">
      <c r="A1455" s="211"/>
      <c r="B1455" s="342" t="s">
        <v>1144</v>
      </c>
      <c r="C1455" s="343" t="s">
        <v>3573</v>
      </c>
      <c r="D1455" s="214" t="s">
        <v>189</v>
      </c>
      <c r="E1455" s="235">
        <v>4521</v>
      </c>
      <c r="F1455" s="35">
        <v>41810</v>
      </c>
      <c r="G1455" s="44">
        <v>4521</v>
      </c>
      <c r="H1455" s="243">
        <f t="shared" si="23"/>
        <v>0</v>
      </c>
      <c r="I1455" s="214"/>
    </row>
    <row r="1456" spans="1:9" ht="15.75" x14ac:dyDescent="0.25">
      <c r="A1456" s="216"/>
      <c r="B1456" s="342" t="s">
        <v>1145</v>
      </c>
      <c r="C1456" s="343" t="s">
        <v>3573</v>
      </c>
      <c r="D1456" s="214" t="s">
        <v>189</v>
      </c>
      <c r="E1456" s="235">
        <v>1631</v>
      </c>
      <c r="F1456" s="35">
        <v>41810</v>
      </c>
      <c r="G1456" s="44">
        <v>1631</v>
      </c>
      <c r="H1456" s="243">
        <f t="shared" si="23"/>
        <v>0</v>
      </c>
      <c r="I1456" s="214"/>
    </row>
    <row r="1457" spans="1:9" ht="15.75" x14ac:dyDescent="0.25">
      <c r="A1457" s="216"/>
      <c r="B1457" s="342" t="s">
        <v>1146</v>
      </c>
      <c r="C1457" s="343" t="s">
        <v>3573</v>
      </c>
      <c r="D1457" s="214" t="s">
        <v>41</v>
      </c>
      <c r="E1457" s="235">
        <v>5010</v>
      </c>
      <c r="F1457" s="35">
        <v>41811</v>
      </c>
      <c r="G1457" s="44">
        <v>5010</v>
      </c>
      <c r="H1457" s="243">
        <f t="shared" si="23"/>
        <v>0</v>
      </c>
      <c r="I1457" s="214" t="s">
        <v>21</v>
      </c>
    </row>
    <row r="1458" spans="1:9" ht="15.75" x14ac:dyDescent="0.25">
      <c r="A1458" s="216"/>
      <c r="B1458" s="342" t="s">
        <v>1147</v>
      </c>
      <c r="C1458" s="343" t="s">
        <v>3573</v>
      </c>
      <c r="D1458" s="214" t="s">
        <v>149</v>
      </c>
      <c r="E1458" s="235">
        <v>15995</v>
      </c>
      <c r="F1458" s="47" t="s">
        <v>3637</v>
      </c>
      <c r="G1458" s="44">
        <v>15995</v>
      </c>
      <c r="H1458" s="243">
        <f t="shared" si="23"/>
        <v>0</v>
      </c>
      <c r="I1458" s="214" t="s">
        <v>27</v>
      </c>
    </row>
    <row r="1459" spans="1:9" ht="15.75" x14ac:dyDescent="0.25">
      <c r="A1459" s="216"/>
      <c r="B1459" s="342" t="s">
        <v>1148</v>
      </c>
      <c r="C1459" s="343" t="s">
        <v>3573</v>
      </c>
      <c r="D1459" s="214" t="s">
        <v>47</v>
      </c>
      <c r="E1459" s="235">
        <v>1245</v>
      </c>
      <c r="F1459" s="35">
        <v>41811</v>
      </c>
      <c r="G1459" s="44">
        <v>1245</v>
      </c>
      <c r="H1459" s="243">
        <f t="shared" si="23"/>
        <v>0</v>
      </c>
      <c r="I1459" s="214" t="s">
        <v>21</v>
      </c>
    </row>
    <row r="1460" spans="1:9" ht="15.75" x14ac:dyDescent="0.25">
      <c r="A1460" s="216"/>
      <c r="B1460" s="342" t="s">
        <v>1149</v>
      </c>
      <c r="C1460" s="343" t="s">
        <v>3573</v>
      </c>
      <c r="D1460" s="220" t="s">
        <v>3114</v>
      </c>
      <c r="E1460" s="241">
        <v>0</v>
      </c>
      <c r="F1460" s="35"/>
      <c r="G1460" s="44"/>
      <c r="H1460" s="243">
        <f t="shared" si="23"/>
        <v>0</v>
      </c>
      <c r="I1460" s="214" t="s">
        <v>3638</v>
      </c>
    </row>
    <row r="1461" spans="1:9" ht="15.75" x14ac:dyDescent="0.25">
      <c r="A1461" s="216"/>
      <c r="B1461" s="342" t="s">
        <v>1150</v>
      </c>
      <c r="C1461" s="343" t="s">
        <v>3573</v>
      </c>
      <c r="D1461" s="214" t="s">
        <v>63</v>
      </c>
      <c r="E1461" s="235">
        <v>3175</v>
      </c>
      <c r="F1461" s="35">
        <v>41811</v>
      </c>
      <c r="G1461" s="44">
        <v>3175</v>
      </c>
      <c r="H1461" s="243">
        <f t="shared" si="23"/>
        <v>0</v>
      </c>
      <c r="I1461" s="214" t="s">
        <v>21</v>
      </c>
    </row>
    <row r="1462" spans="1:9" ht="15.75" x14ac:dyDescent="0.25">
      <c r="A1462" s="216"/>
      <c r="B1462" s="342" t="s">
        <v>1151</v>
      </c>
      <c r="C1462" s="343" t="s">
        <v>3573</v>
      </c>
      <c r="D1462" s="214" t="s">
        <v>136</v>
      </c>
      <c r="E1462" s="235">
        <v>2881</v>
      </c>
      <c r="F1462" s="35">
        <v>41810</v>
      </c>
      <c r="G1462" s="44">
        <v>2881</v>
      </c>
      <c r="H1462" s="243">
        <f t="shared" si="23"/>
        <v>0</v>
      </c>
      <c r="I1462" s="214"/>
    </row>
    <row r="1463" spans="1:9" ht="15.75" x14ac:dyDescent="0.25">
      <c r="A1463" s="216"/>
      <c r="B1463" s="342" t="s">
        <v>1152</v>
      </c>
      <c r="C1463" s="343" t="s">
        <v>3573</v>
      </c>
      <c r="D1463" s="214" t="s">
        <v>3495</v>
      </c>
      <c r="E1463" s="235">
        <v>12580</v>
      </c>
      <c r="F1463" s="35">
        <v>41811</v>
      </c>
      <c r="G1463" s="44">
        <v>12580</v>
      </c>
      <c r="H1463" s="243">
        <f t="shared" si="23"/>
        <v>0</v>
      </c>
      <c r="I1463" s="214" t="s">
        <v>27</v>
      </c>
    </row>
    <row r="1464" spans="1:9" ht="15.75" x14ac:dyDescent="0.25">
      <c r="A1464" s="216"/>
      <c r="B1464" s="342" t="s">
        <v>1153</v>
      </c>
      <c r="C1464" s="343" t="s">
        <v>3573</v>
      </c>
      <c r="D1464" s="214" t="s">
        <v>92</v>
      </c>
      <c r="E1464" s="235">
        <v>4218</v>
      </c>
      <c r="F1464" s="35">
        <v>41811</v>
      </c>
      <c r="G1464" s="44">
        <v>4218</v>
      </c>
      <c r="H1464" s="243">
        <f t="shared" si="23"/>
        <v>0</v>
      </c>
      <c r="I1464" s="214" t="s">
        <v>27</v>
      </c>
    </row>
    <row r="1465" spans="1:9" ht="15.75" x14ac:dyDescent="0.25">
      <c r="A1465" s="216"/>
      <c r="B1465" s="342" t="s">
        <v>1154</v>
      </c>
      <c r="C1465" s="343" t="s">
        <v>3573</v>
      </c>
      <c r="D1465" s="214" t="s">
        <v>3639</v>
      </c>
      <c r="E1465" s="235">
        <v>12678.5</v>
      </c>
      <c r="F1465" s="35">
        <v>41811</v>
      </c>
      <c r="G1465" s="44">
        <v>12678.5</v>
      </c>
      <c r="H1465" s="243">
        <f t="shared" si="23"/>
        <v>0</v>
      </c>
      <c r="I1465" s="214" t="s">
        <v>27</v>
      </c>
    </row>
    <row r="1466" spans="1:9" ht="15.75" x14ac:dyDescent="0.25">
      <c r="A1466" s="216"/>
      <c r="B1466" s="342" t="s">
        <v>1155</v>
      </c>
      <c r="C1466" s="343" t="s">
        <v>3573</v>
      </c>
      <c r="D1466" s="214" t="s">
        <v>88</v>
      </c>
      <c r="E1466" s="235">
        <v>3583.5</v>
      </c>
      <c r="F1466" s="35">
        <v>41811</v>
      </c>
      <c r="G1466" s="44">
        <v>3583.5</v>
      </c>
      <c r="H1466" s="243">
        <f t="shared" si="23"/>
        <v>0</v>
      </c>
      <c r="I1466" s="214"/>
    </row>
    <row r="1467" spans="1:9" ht="15.75" x14ac:dyDescent="0.25">
      <c r="A1467" s="216"/>
      <c r="B1467" s="342" t="s">
        <v>1156</v>
      </c>
      <c r="C1467" s="343" t="s">
        <v>3573</v>
      </c>
      <c r="D1467" s="214" t="s">
        <v>101</v>
      </c>
      <c r="E1467" s="235">
        <v>49015</v>
      </c>
      <c r="F1467" s="38" t="s">
        <v>3640</v>
      </c>
      <c r="G1467" s="44">
        <v>49015</v>
      </c>
      <c r="H1467" s="243">
        <f t="shared" si="23"/>
        <v>0</v>
      </c>
      <c r="I1467" s="214" t="s">
        <v>27</v>
      </c>
    </row>
    <row r="1468" spans="1:9" ht="15.75" x14ac:dyDescent="0.25">
      <c r="A1468" s="216"/>
      <c r="B1468" s="342" t="s">
        <v>1157</v>
      </c>
      <c r="C1468" s="343" t="s">
        <v>3573</v>
      </c>
      <c r="D1468" s="214" t="s">
        <v>310</v>
      </c>
      <c r="E1468" s="235">
        <v>58922</v>
      </c>
      <c r="F1468" s="340" t="s">
        <v>4077</v>
      </c>
      <c r="G1468" s="44">
        <v>58922</v>
      </c>
      <c r="H1468" s="243">
        <f t="shared" si="23"/>
        <v>0</v>
      </c>
      <c r="I1468" s="214" t="s">
        <v>27</v>
      </c>
    </row>
    <row r="1469" spans="1:9" ht="15.75" x14ac:dyDescent="0.25">
      <c r="A1469" s="216"/>
      <c r="B1469" s="342" t="s">
        <v>1158</v>
      </c>
      <c r="C1469" s="343" t="s">
        <v>3573</v>
      </c>
      <c r="D1469" s="214" t="s">
        <v>244</v>
      </c>
      <c r="E1469" s="235">
        <v>20311</v>
      </c>
      <c r="F1469" s="340" t="s">
        <v>4078</v>
      </c>
      <c r="G1469" s="44">
        <v>20311</v>
      </c>
      <c r="H1469" s="243">
        <f t="shared" si="23"/>
        <v>0</v>
      </c>
      <c r="I1469" s="214" t="s">
        <v>27</v>
      </c>
    </row>
    <row r="1470" spans="1:9" ht="15.75" x14ac:dyDescent="0.25">
      <c r="A1470" s="216"/>
      <c r="B1470" s="342" t="s">
        <v>1160</v>
      </c>
      <c r="C1470" s="343" t="s">
        <v>3573</v>
      </c>
      <c r="D1470" s="214" t="s">
        <v>110</v>
      </c>
      <c r="E1470" s="235">
        <v>25020</v>
      </c>
      <c r="F1470" s="35">
        <v>41817</v>
      </c>
      <c r="G1470" s="44">
        <v>25020</v>
      </c>
      <c r="H1470" s="243">
        <f t="shared" si="23"/>
        <v>0</v>
      </c>
      <c r="I1470" s="214" t="s">
        <v>21</v>
      </c>
    </row>
    <row r="1471" spans="1:9" ht="15.75" x14ac:dyDescent="0.25">
      <c r="A1471" s="216"/>
      <c r="B1471" s="342" t="s">
        <v>1161</v>
      </c>
      <c r="C1471" s="343" t="s">
        <v>3573</v>
      </c>
      <c r="D1471" s="214" t="s">
        <v>544</v>
      </c>
      <c r="E1471" s="235">
        <v>6962</v>
      </c>
      <c r="F1471" s="35">
        <v>41811</v>
      </c>
      <c r="G1471" s="44">
        <v>6962</v>
      </c>
      <c r="H1471" s="243">
        <f t="shared" si="23"/>
        <v>0</v>
      </c>
      <c r="I1471" s="214" t="s">
        <v>27</v>
      </c>
    </row>
    <row r="1472" spans="1:9" ht="15.75" x14ac:dyDescent="0.25">
      <c r="A1472" s="216"/>
      <c r="B1472" s="342" t="s">
        <v>1162</v>
      </c>
      <c r="C1472" s="343" t="s">
        <v>3573</v>
      </c>
      <c r="D1472" s="214" t="s">
        <v>765</v>
      </c>
      <c r="E1472" s="235">
        <v>813</v>
      </c>
      <c r="F1472" s="35">
        <v>41811</v>
      </c>
      <c r="G1472" s="44">
        <v>813</v>
      </c>
      <c r="H1472" s="243">
        <f t="shared" si="23"/>
        <v>0</v>
      </c>
      <c r="I1472" s="214" t="s">
        <v>27</v>
      </c>
    </row>
    <row r="1473" spans="1:9" ht="15.75" x14ac:dyDescent="0.25">
      <c r="A1473" s="216"/>
      <c r="B1473" s="342" t="s">
        <v>1163</v>
      </c>
      <c r="C1473" s="343" t="s">
        <v>3573</v>
      </c>
      <c r="D1473" s="214" t="s">
        <v>62</v>
      </c>
      <c r="E1473" s="235">
        <v>17847</v>
      </c>
      <c r="F1473" s="39" t="s">
        <v>3641</v>
      </c>
      <c r="G1473" s="44">
        <v>17847</v>
      </c>
      <c r="H1473" s="243">
        <f t="shared" si="23"/>
        <v>0</v>
      </c>
      <c r="I1473" s="214" t="s">
        <v>12</v>
      </c>
    </row>
    <row r="1474" spans="1:9" ht="15.75" x14ac:dyDescent="0.25">
      <c r="A1474" s="216"/>
      <c r="B1474" s="342" t="s">
        <v>1164</v>
      </c>
      <c r="C1474" s="343" t="s">
        <v>3573</v>
      </c>
      <c r="D1474" s="214" t="s">
        <v>133</v>
      </c>
      <c r="E1474" s="235">
        <v>38362</v>
      </c>
      <c r="F1474" s="35">
        <v>41810</v>
      </c>
      <c r="G1474" s="44">
        <v>38362</v>
      </c>
      <c r="H1474" s="243">
        <f t="shared" si="23"/>
        <v>0</v>
      </c>
      <c r="I1474" s="214"/>
    </row>
    <row r="1475" spans="1:9" ht="15.75" x14ac:dyDescent="0.25">
      <c r="A1475" s="216"/>
      <c r="B1475" s="342" t="s">
        <v>1165</v>
      </c>
      <c r="C1475" s="343" t="s">
        <v>3573</v>
      </c>
      <c r="D1475" s="214" t="s">
        <v>115</v>
      </c>
      <c r="E1475" s="235">
        <v>2959</v>
      </c>
      <c r="F1475" s="35">
        <v>41810</v>
      </c>
      <c r="G1475" s="44">
        <v>2959</v>
      </c>
      <c r="H1475" s="243">
        <f t="shared" si="23"/>
        <v>0</v>
      </c>
      <c r="I1475" s="214"/>
    </row>
    <row r="1476" spans="1:9" ht="15.75" x14ac:dyDescent="0.25">
      <c r="A1476" s="216"/>
      <c r="B1476" s="342" t="s">
        <v>1167</v>
      </c>
      <c r="C1476" s="343" t="s">
        <v>3573</v>
      </c>
      <c r="D1476" s="214" t="s">
        <v>14</v>
      </c>
      <c r="E1476" s="235">
        <v>12084</v>
      </c>
      <c r="F1476" s="35">
        <v>41811</v>
      </c>
      <c r="G1476" s="44">
        <v>12084</v>
      </c>
      <c r="H1476" s="243">
        <f t="shared" si="23"/>
        <v>0</v>
      </c>
      <c r="I1476" s="214" t="s">
        <v>30</v>
      </c>
    </row>
    <row r="1477" spans="1:9" ht="15.75" x14ac:dyDescent="0.25">
      <c r="A1477" s="216"/>
      <c r="B1477" s="342" t="s">
        <v>1168</v>
      </c>
      <c r="C1477" s="343" t="s">
        <v>3573</v>
      </c>
      <c r="D1477" s="214" t="s">
        <v>3482</v>
      </c>
      <c r="E1477" s="235">
        <v>2123</v>
      </c>
      <c r="F1477" s="35">
        <v>41810</v>
      </c>
      <c r="G1477" s="44">
        <v>2123</v>
      </c>
      <c r="H1477" s="243">
        <f t="shared" si="23"/>
        <v>0</v>
      </c>
      <c r="I1477" s="214"/>
    </row>
    <row r="1478" spans="1:9" ht="15.75" x14ac:dyDescent="0.25">
      <c r="A1478" s="216"/>
      <c r="B1478" s="342" t="s">
        <v>1170</v>
      </c>
      <c r="C1478" s="343" t="s">
        <v>3573</v>
      </c>
      <c r="D1478" s="214" t="s">
        <v>129</v>
      </c>
      <c r="E1478" s="235">
        <v>2094.5</v>
      </c>
      <c r="F1478" s="35">
        <v>41810</v>
      </c>
      <c r="G1478" s="44">
        <v>2094.5</v>
      </c>
      <c r="H1478" s="243">
        <f t="shared" si="23"/>
        <v>0</v>
      </c>
      <c r="I1478" s="214"/>
    </row>
    <row r="1479" spans="1:9" ht="15.75" x14ac:dyDescent="0.25">
      <c r="A1479" s="216"/>
      <c r="B1479" s="342" t="s">
        <v>1171</v>
      </c>
      <c r="C1479" s="343" t="s">
        <v>3573</v>
      </c>
      <c r="D1479" s="214" t="s">
        <v>152</v>
      </c>
      <c r="E1479" s="235">
        <v>6664</v>
      </c>
      <c r="F1479" s="35">
        <v>41810</v>
      </c>
      <c r="G1479" s="44">
        <v>6664</v>
      </c>
      <c r="H1479" s="243">
        <f t="shared" ref="H1479:H1542" si="24">E1479-G1479</f>
        <v>0</v>
      </c>
      <c r="I1479" s="214"/>
    </row>
    <row r="1480" spans="1:9" ht="15.75" x14ac:dyDescent="0.25">
      <c r="A1480" s="216">
        <v>41811</v>
      </c>
      <c r="B1480" s="342" t="s">
        <v>1172</v>
      </c>
      <c r="C1480" s="343" t="s">
        <v>3573</v>
      </c>
      <c r="D1480" s="214" t="s">
        <v>28</v>
      </c>
      <c r="E1480" s="235">
        <v>13919</v>
      </c>
      <c r="F1480" s="35">
        <v>41811</v>
      </c>
      <c r="G1480" s="44">
        <v>13919</v>
      </c>
      <c r="H1480" s="243">
        <f t="shared" si="24"/>
        <v>0</v>
      </c>
      <c r="I1480" s="214"/>
    </row>
    <row r="1481" spans="1:9" ht="15.75" x14ac:dyDescent="0.25">
      <c r="A1481" s="216"/>
      <c r="B1481" s="342" t="s">
        <v>1173</v>
      </c>
      <c r="C1481" s="343" t="s">
        <v>3573</v>
      </c>
      <c r="D1481" s="214" t="s">
        <v>8</v>
      </c>
      <c r="E1481" s="235">
        <v>572</v>
      </c>
      <c r="F1481" s="35">
        <v>41814</v>
      </c>
      <c r="G1481" s="44">
        <v>572</v>
      </c>
      <c r="H1481" s="243">
        <f t="shared" si="24"/>
        <v>0</v>
      </c>
      <c r="I1481" s="58" t="s">
        <v>12</v>
      </c>
    </row>
    <row r="1482" spans="1:9" ht="15.75" x14ac:dyDescent="0.25">
      <c r="A1482" s="216"/>
      <c r="B1482" s="342" t="s">
        <v>1174</v>
      </c>
      <c r="C1482" s="343" t="s">
        <v>3573</v>
      </c>
      <c r="D1482" s="214" t="s">
        <v>147</v>
      </c>
      <c r="E1482" s="235">
        <v>19677.2</v>
      </c>
      <c r="F1482" s="47" t="s">
        <v>3642</v>
      </c>
      <c r="G1482" s="44">
        <v>19677.2</v>
      </c>
      <c r="H1482" s="243">
        <f t="shared" si="24"/>
        <v>0</v>
      </c>
      <c r="I1482" s="214"/>
    </row>
    <row r="1483" spans="1:9" ht="15.75" x14ac:dyDescent="0.25">
      <c r="A1483" s="216"/>
      <c r="B1483" s="342" t="s">
        <v>1176</v>
      </c>
      <c r="C1483" s="343" t="s">
        <v>3573</v>
      </c>
      <c r="D1483" s="214" t="s">
        <v>2864</v>
      </c>
      <c r="E1483" s="235">
        <v>6843</v>
      </c>
      <c r="F1483" s="38" t="s">
        <v>3643</v>
      </c>
      <c r="G1483" s="44">
        <v>6843</v>
      </c>
      <c r="H1483" s="243">
        <f t="shared" si="24"/>
        <v>0</v>
      </c>
      <c r="I1483" s="58"/>
    </row>
    <row r="1484" spans="1:9" ht="15.75" x14ac:dyDescent="0.25">
      <c r="A1484" s="216"/>
      <c r="B1484" s="342" t="s">
        <v>1178</v>
      </c>
      <c r="C1484" s="343" t="s">
        <v>3573</v>
      </c>
      <c r="D1484" s="214" t="s">
        <v>3644</v>
      </c>
      <c r="E1484" s="235">
        <v>6888</v>
      </c>
      <c r="F1484" s="35">
        <v>41811</v>
      </c>
      <c r="G1484" s="44">
        <v>6888</v>
      </c>
      <c r="H1484" s="243">
        <f t="shared" si="24"/>
        <v>0</v>
      </c>
      <c r="I1484" s="214"/>
    </row>
    <row r="1485" spans="1:9" ht="15.75" x14ac:dyDescent="0.25">
      <c r="A1485" s="216"/>
      <c r="B1485" s="342" t="s">
        <v>1179</v>
      </c>
      <c r="C1485" s="343" t="s">
        <v>3573</v>
      </c>
      <c r="D1485" s="214" t="s">
        <v>3223</v>
      </c>
      <c r="E1485" s="235">
        <v>3476.5</v>
      </c>
      <c r="F1485" s="35">
        <v>41811</v>
      </c>
      <c r="G1485" s="44">
        <v>3476.5</v>
      </c>
      <c r="H1485" s="243">
        <f t="shared" si="24"/>
        <v>0</v>
      </c>
      <c r="I1485" s="214"/>
    </row>
    <row r="1486" spans="1:9" ht="15.75" x14ac:dyDescent="0.25">
      <c r="A1486" s="216"/>
      <c r="B1486" s="342" t="s">
        <v>1180</v>
      </c>
      <c r="C1486" s="343" t="s">
        <v>3573</v>
      </c>
      <c r="D1486" s="214" t="s">
        <v>756</v>
      </c>
      <c r="E1486" s="235">
        <v>2242</v>
      </c>
      <c r="F1486" s="35">
        <v>41811</v>
      </c>
      <c r="G1486" s="44">
        <v>2242</v>
      </c>
      <c r="H1486" s="243">
        <f t="shared" si="24"/>
        <v>0</v>
      </c>
      <c r="I1486" s="214"/>
    </row>
    <row r="1487" spans="1:9" ht="15.75" x14ac:dyDescent="0.25">
      <c r="A1487" s="216"/>
      <c r="B1487" s="342" t="s">
        <v>1181</v>
      </c>
      <c r="C1487" s="343" t="s">
        <v>3573</v>
      </c>
      <c r="D1487" s="214" t="s">
        <v>3062</v>
      </c>
      <c r="E1487" s="235">
        <v>35665</v>
      </c>
      <c r="F1487" s="47" t="s">
        <v>3645</v>
      </c>
      <c r="G1487" s="44">
        <v>35665</v>
      </c>
      <c r="H1487" s="243">
        <f t="shared" si="24"/>
        <v>0</v>
      </c>
      <c r="I1487" s="214" t="s">
        <v>217</v>
      </c>
    </row>
    <row r="1488" spans="1:9" ht="15.75" x14ac:dyDescent="0.25">
      <c r="A1488" s="216"/>
      <c r="B1488" s="342" t="s">
        <v>1182</v>
      </c>
      <c r="C1488" s="343" t="s">
        <v>3573</v>
      </c>
      <c r="D1488" s="214" t="s">
        <v>54</v>
      </c>
      <c r="E1488" s="235">
        <v>34216</v>
      </c>
      <c r="F1488" s="35">
        <v>41811</v>
      </c>
      <c r="G1488" s="44">
        <v>34216</v>
      </c>
      <c r="H1488" s="243">
        <f t="shared" si="24"/>
        <v>0</v>
      </c>
      <c r="I1488" s="214" t="s">
        <v>217</v>
      </c>
    </row>
    <row r="1489" spans="1:9" ht="15.75" x14ac:dyDescent="0.25">
      <c r="A1489" s="216"/>
      <c r="B1489" s="342" t="s">
        <v>1183</v>
      </c>
      <c r="C1489" s="343" t="s">
        <v>3573</v>
      </c>
      <c r="D1489" s="214" t="s">
        <v>3646</v>
      </c>
      <c r="E1489" s="235">
        <v>32447</v>
      </c>
      <c r="F1489" s="35">
        <v>41811</v>
      </c>
      <c r="G1489" s="44">
        <v>32447</v>
      </c>
      <c r="H1489" s="243">
        <f t="shared" si="24"/>
        <v>0</v>
      </c>
      <c r="I1489" s="214" t="s">
        <v>30</v>
      </c>
    </row>
    <row r="1490" spans="1:9" ht="27" customHeight="1" x14ac:dyDescent="0.25">
      <c r="A1490" s="216"/>
      <c r="B1490" s="342" t="s">
        <v>1184</v>
      </c>
      <c r="C1490" s="343" t="s">
        <v>3573</v>
      </c>
      <c r="D1490" s="214" t="s">
        <v>35</v>
      </c>
      <c r="E1490" s="235">
        <v>39926</v>
      </c>
      <c r="F1490" s="359" t="s">
        <v>4918</v>
      </c>
      <c r="G1490" s="245">
        <v>39926</v>
      </c>
      <c r="H1490" s="243">
        <f t="shared" si="24"/>
        <v>0</v>
      </c>
      <c r="I1490" s="214" t="s">
        <v>30</v>
      </c>
    </row>
    <row r="1491" spans="1:9" ht="15.75" x14ac:dyDescent="0.25">
      <c r="A1491" s="216"/>
      <c r="B1491" s="342" t="s">
        <v>1185</v>
      </c>
      <c r="C1491" s="343" t="s">
        <v>3573</v>
      </c>
      <c r="D1491" s="214" t="s">
        <v>237</v>
      </c>
      <c r="E1491" s="235">
        <v>7725</v>
      </c>
      <c r="F1491" s="35">
        <v>41812</v>
      </c>
      <c r="G1491" s="44">
        <v>7725</v>
      </c>
      <c r="H1491" s="243">
        <f t="shared" si="24"/>
        <v>0</v>
      </c>
      <c r="I1491" s="214" t="s">
        <v>65</v>
      </c>
    </row>
    <row r="1492" spans="1:9" ht="15.75" x14ac:dyDescent="0.25">
      <c r="A1492" s="216"/>
      <c r="B1492" s="342" t="s">
        <v>1186</v>
      </c>
      <c r="C1492" s="343" t="s">
        <v>3573</v>
      </c>
      <c r="D1492" s="214" t="s">
        <v>189</v>
      </c>
      <c r="E1492" s="235">
        <v>10826</v>
      </c>
      <c r="F1492" s="35">
        <v>41811</v>
      </c>
      <c r="G1492" s="44">
        <v>10826</v>
      </c>
      <c r="H1492" s="243">
        <f t="shared" si="24"/>
        <v>0</v>
      </c>
      <c r="I1492" s="214"/>
    </row>
    <row r="1493" spans="1:9" ht="15.75" x14ac:dyDescent="0.25">
      <c r="A1493" s="216"/>
      <c r="B1493" s="342" t="s">
        <v>1187</v>
      </c>
      <c r="C1493" s="343" t="s">
        <v>3573</v>
      </c>
      <c r="D1493" s="214" t="s">
        <v>28</v>
      </c>
      <c r="E1493" s="235">
        <v>1198</v>
      </c>
      <c r="F1493" s="35">
        <v>41811</v>
      </c>
      <c r="G1493" s="44">
        <v>1198</v>
      </c>
      <c r="H1493" s="243">
        <f t="shared" si="24"/>
        <v>0</v>
      </c>
      <c r="I1493" s="214"/>
    </row>
    <row r="1494" spans="1:9" ht="15.75" x14ac:dyDescent="0.25">
      <c r="A1494" s="216"/>
      <c r="B1494" s="342" t="s">
        <v>1188</v>
      </c>
      <c r="C1494" s="343" t="s">
        <v>3573</v>
      </c>
      <c r="D1494" s="214" t="s">
        <v>490</v>
      </c>
      <c r="E1494" s="235">
        <v>951.5</v>
      </c>
      <c r="F1494" s="35">
        <v>41811</v>
      </c>
      <c r="G1494" s="44">
        <v>951.5</v>
      </c>
      <c r="H1494" s="243">
        <f t="shared" si="24"/>
        <v>0</v>
      </c>
      <c r="I1494" s="214" t="s">
        <v>30</v>
      </c>
    </row>
    <row r="1495" spans="1:9" ht="15.75" x14ac:dyDescent="0.25">
      <c r="A1495" s="216"/>
      <c r="B1495" s="342" t="s">
        <v>1189</v>
      </c>
      <c r="C1495" s="343" t="s">
        <v>3573</v>
      </c>
      <c r="D1495" s="214" t="s">
        <v>34</v>
      </c>
      <c r="E1495" s="235">
        <v>2236</v>
      </c>
      <c r="F1495" s="35">
        <v>41811</v>
      </c>
      <c r="G1495" s="44">
        <v>2236</v>
      </c>
      <c r="H1495" s="243">
        <f t="shared" si="24"/>
        <v>0</v>
      </c>
      <c r="I1495" s="214" t="s">
        <v>30</v>
      </c>
    </row>
    <row r="1496" spans="1:9" ht="15.75" x14ac:dyDescent="0.25">
      <c r="A1496" s="216"/>
      <c r="B1496" s="342" t="s">
        <v>1190</v>
      </c>
      <c r="C1496" s="343" t="s">
        <v>3573</v>
      </c>
      <c r="D1496" s="214" t="s">
        <v>29</v>
      </c>
      <c r="E1496" s="235">
        <v>6017</v>
      </c>
      <c r="F1496" s="35">
        <v>41811</v>
      </c>
      <c r="G1496" s="44">
        <v>6017</v>
      </c>
      <c r="H1496" s="243">
        <f t="shared" si="24"/>
        <v>0</v>
      </c>
      <c r="I1496" s="214" t="s">
        <v>30</v>
      </c>
    </row>
    <row r="1497" spans="1:9" ht="15.75" x14ac:dyDescent="0.25">
      <c r="A1497" s="216"/>
      <c r="B1497" s="342" t="s">
        <v>1191</v>
      </c>
      <c r="C1497" s="343" t="s">
        <v>3573</v>
      </c>
      <c r="D1497" s="214" t="s">
        <v>338</v>
      </c>
      <c r="E1497" s="235">
        <v>290</v>
      </c>
      <c r="F1497" s="35">
        <v>41811</v>
      </c>
      <c r="G1497" s="44">
        <v>290</v>
      </c>
      <c r="H1497" s="243">
        <f t="shared" si="24"/>
        <v>0</v>
      </c>
      <c r="I1497" s="214" t="s">
        <v>30</v>
      </c>
    </row>
    <row r="1498" spans="1:9" ht="15.75" x14ac:dyDescent="0.25">
      <c r="A1498" s="216"/>
      <c r="B1498" s="342" t="s">
        <v>1192</v>
      </c>
      <c r="C1498" s="343" t="s">
        <v>3573</v>
      </c>
      <c r="D1498" s="214" t="s">
        <v>123</v>
      </c>
      <c r="E1498" s="235">
        <v>6984</v>
      </c>
      <c r="F1498" s="35">
        <v>41812</v>
      </c>
      <c r="G1498" s="44">
        <v>6984</v>
      </c>
      <c r="H1498" s="243">
        <f t="shared" si="24"/>
        <v>0</v>
      </c>
      <c r="I1498" s="214"/>
    </row>
    <row r="1499" spans="1:9" ht="15.75" x14ac:dyDescent="0.25">
      <c r="A1499" s="216"/>
      <c r="B1499" s="342" t="s">
        <v>1193</v>
      </c>
      <c r="C1499" s="343" t="s">
        <v>3573</v>
      </c>
      <c r="D1499" s="214" t="s">
        <v>57</v>
      </c>
      <c r="E1499" s="235">
        <v>1962</v>
      </c>
      <c r="F1499" s="35">
        <v>41811</v>
      </c>
      <c r="G1499" s="44">
        <v>1962</v>
      </c>
      <c r="H1499" s="243">
        <f t="shared" si="24"/>
        <v>0</v>
      </c>
      <c r="I1499" s="214" t="s">
        <v>30</v>
      </c>
    </row>
    <row r="1500" spans="1:9" ht="15.75" x14ac:dyDescent="0.25">
      <c r="A1500" s="216"/>
      <c r="B1500" s="342" t="s">
        <v>1194</v>
      </c>
      <c r="C1500" s="343" t="s">
        <v>3573</v>
      </c>
      <c r="D1500" s="214" t="s">
        <v>3647</v>
      </c>
      <c r="E1500" s="235">
        <v>2117</v>
      </c>
      <c r="F1500" s="35">
        <v>41811</v>
      </c>
      <c r="G1500" s="44">
        <v>2117</v>
      </c>
      <c r="H1500" s="243">
        <f t="shared" si="24"/>
        <v>0</v>
      </c>
      <c r="I1500" s="214"/>
    </row>
    <row r="1501" spans="1:9" ht="15.75" x14ac:dyDescent="0.25">
      <c r="A1501" s="216"/>
      <c r="B1501" s="342" t="s">
        <v>1195</v>
      </c>
      <c r="C1501" s="343" t="s">
        <v>3573</v>
      </c>
      <c r="D1501" s="214" t="s">
        <v>98</v>
      </c>
      <c r="E1501" s="235">
        <v>3924</v>
      </c>
      <c r="F1501" s="35">
        <v>41811</v>
      </c>
      <c r="G1501" s="44">
        <v>3924</v>
      </c>
      <c r="H1501" s="243">
        <f t="shared" si="24"/>
        <v>0</v>
      </c>
      <c r="I1501" s="214" t="s">
        <v>30</v>
      </c>
    </row>
    <row r="1502" spans="1:9" ht="15.75" x14ac:dyDescent="0.25">
      <c r="A1502" s="216"/>
      <c r="B1502" s="342" t="s">
        <v>1196</v>
      </c>
      <c r="C1502" s="343" t="s">
        <v>3573</v>
      </c>
      <c r="D1502" s="214" t="s">
        <v>47</v>
      </c>
      <c r="E1502" s="235">
        <v>2821.5</v>
      </c>
      <c r="F1502" s="35">
        <v>41811</v>
      </c>
      <c r="G1502" s="44">
        <v>2821.5</v>
      </c>
      <c r="H1502" s="243">
        <f t="shared" si="24"/>
        <v>0</v>
      </c>
      <c r="I1502" s="214" t="s">
        <v>30</v>
      </c>
    </row>
    <row r="1503" spans="1:9" ht="15.75" x14ac:dyDescent="0.25">
      <c r="A1503" s="216"/>
      <c r="B1503" s="342" t="s">
        <v>1197</v>
      </c>
      <c r="C1503" s="343" t="s">
        <v>3573</v>
      </c>
      <c r="D1503" s="214" t="s">
        <v>16</v>
      </c>
      <c r="E1503" s="235">
        <v>187819</v>
      </c>
      <c r="F1503" s="35">
        <v>41816</v>
      </c>
      <c r="G1503" s="44">
        <v>187819</v>
      </c>
      <c r="H1503" s="243">
        <f t="shared" si="24"/>
        <v>0</v>
      </c>
      <c r="I1503" s="214" t="s">
        <v>2852</v>
      </c>
    </row>
    <row r="1504" spans="1:9" ht="15.75" x14ac:dyDescent="0.25">
      <c r="A1504" s="216"/>
      <c r="B1504" s="342" t="s">
        <v>1198</v>
      </c>
      <c r="C1504" s="343" t="s">
        <v>3573</v>
      </c>
      <c r="D1504" s="214" t="s">
        <v>374</v>
      </c>
      <c r="E1504" s="235">
        <v>12679</v>
      </c>
      <c r="F1504" s="35">
        <v>41811</v>
      </c>
      <c r="G1504" s="44">
        <v>12679</v>
      </c>
      <c r="H1504" s="243">
        <f t="shared" si="24"/>
        <v>0</v>
      </c>
      <c r="I1504" s="214"/>
    </row>
    <row r="1505" spans="1:9" ht="15.75" x14ac:dyDescent="0.25">
      <c r="A1505" s="216"/>
      <c r="B1505" s="342" t="s">
        <v>1199</v>
      </c>
      <c r="C1505" s="343" t="s">
        <v>3573</v>
      </c>
      <c r="D1505" s="214" t="s">
        <v>287</v>
      </c>
      <c r="E1505" s="235">
        <v>1890</v>
      </c>
      <c r="F1505" s="35">
        <v>41811</v>
      </c>
      <c r="G1505" s="44">
        <v>1890</v>
      </c>
      <c r="H1505" s="243">
        <f t="shared" si="24"/>
        <v>0</v>
      </c>
      <c r="I1505" s="214" t="s">
        <v>30</v>
      </c>
    </row>
    <row r="1506" spans="1:9" ht="15.75" x14ac:dyDescent="0.25">
      <c r="A1506" s="216"/>
      <c r="B1506" s="342" t="s">
        <v>1200</v>
      </c>
      <c r="C1506" s="343" t="s">
        <v>3573</v>
      </c>
      <c r="D1506" s="214" t="s">
        <v>8</v>
      </c>
      <c r="E1506" s="235">
        <v>3234</v>
      </c>
      <c r="F1506" s="35">
        <v>41811</v>
      </c>
      <c r="G1506" s="44">
        <v>3234</v>
      </c>
      <c r="H1506" s="243">
        <f t="shared" si="24"/>
        <v>0</v>
      </c>
      <c r="I1506" s="214"/>
    </row>
    <row r="1507" spans="1:9" ht="15.75" x14ac:dyDescent="0.25">
      <c r="A1507" s="216"/>
      <c r="B1507" s="342" t="s">
        <v>1201</v>
      </c>
      <c r="C1507" s="343" t="s">
        <v>3573</v>
      </c>
      <c r="D1507" s="214" t="s">
        <v>8</v>
      </c>
      <c r="E1507" s="235">
        <v>563</v>
      </c>
      <c r="F1507" s="35">
        <v>41811</v>
      </c>
      <c r="G1507" s="44">
        <v>563</v>
      </c>
      <c r="H1507" s="243">
        <f t="shared" si="24"/>
        <v>0</v>
      </c>
      <c r="I1507" s="214"/>
    </row>
    <row r="1508" spans="1:9" ht="15.75" x14ac:dyDescent="0.25">
      <c r="A1508" s="216"/>
      <c r="B1508" s="342" t="s">
        <v>1203</v>
      </c>
      <c r="C1508" s="343" t="s">
        <v>3573</v>
      </c>
      <c r="D1508" s="214" t="s">
        <v>2835</v>
      </c>
      <c r="E1508" s="235">
        <v>1787</v>
      </c>
      <c r="F1508" s="35">
        <v>41811</v>
      </c>
      <c r="G1508" s="44">
        <v>1787</v>
      </c>
      <c r="H1508" s="243">
        <f t="shared" si="24"/>
        <v>0</v>
      </c>
      <c r="I1508" s="214" t="s">
        <v>217</v>
      </c>
    </row>
    <row r="1509" spans="1:9" ht="15.75" x14ac:dyDescent="0.25">
      <c r="A1509" s="216"/>
      <c r="B1509" s="342" t="s">
        <v>1204</v>
      </c>
      <c r="C1509" s="343" t="s">
        <v>3573</v>
      </c>
      <c r="D1509" s="214" t="s">
        <v>52</v>
      </c>
      <c r="E1509" s="235">
        <v>3777</v>
      </c>
      <c r="F1509" s="35">
        <v>41811</v>
      </c>
      <c r="G1509" s="44">
        <v>3777</v>
      </c>
      <c r="H1509" s="243">
        <f t="shared" si="24"/>
        <v>0</v>
      </c>
      <c r="I1509" s="214" t="s">
        <v>217</v>
      </c>
    </row>
    <row r="1510" spans="1:9" ht="15.75" x14ac:dyDescent="0.25">
      <c r="A1510" s="216"/>
      <c r="B1510" s="342" t="s">
        <v>1205</v>
      </c>
      <c r="C1510" s="343" t="s">
        <v>3573</v>
      </c>
      <c r="D1510" s="214" t="s">
        <v>55</v>
      </c>
      <c r="E1510" s="235">
        <v>16291</v>
      </c>
      <c r="F1510" s="35">
        <v>41811</v>
      </c>
      <c r="G1510" s="44">
        <v>16291</v>
      </c>
      <c r="H1510" s="243">
        <f t="shared" si="24"/>
        <v>0</v>
      </c>
      <c r="I1510" s="214"/>
    </row>
    <row r="1511" spans="1:9" ht="15.75" x14ac:dyDescent="0.25">
      <c r="A1511" s="216"/>
      <c r="B1511" s="342" t="s">
        <v>1207</v>
      </c>
      <c r="C1511" s="343" t="s">
        <v>3573</v>
      </c>
      <c r="D1511" s="214" t="s">
        <v>130</v>
      </c>
      <c r="E1511" s="235">
        <v>9537</v>
      </c>
      <c r="F1511" s="35">
        <v>41817</v>
      </c>
      <c r="G1511" s="44">
        <v>9537</v>
      </c>
      <c r="H1511" s="243">
        <f t="shared" si="24"/>
        <v>0</v>
      </c>
      <c r="I1511" s="214" t="s">
        <v>65</v>
      </c>
    </row>
    <row r="1512" spans="1:9" ht="15.75" x14ac:dyDescent="0.25">
      <c r="A1512" s="216"/>
      <c r="B1512" s="342" t="s">
        <v>1209</v>
      </c>
      <c r="C1512" s="343" t="s">
        <v>3573</v>
      </c>
      <c r="D1512" s="214" t="s">
        <v>66</v>
      </c>
      <c r="E1512" s="235">
        <v>1692</v>
      </c>
      <c r="F1512" s="35">
        <v>41811</v>
      </c>
      <c r="G1512" s="44">
        <v>1692</v>
      </c>
      <c r="H1512" s="243">
        <f t="shared" si="24"/>
        <v>0</v>
      </c>
      <c r="I1512" s="214" t="s">
        <v>217</v>
      </c>
    </row>
    <row r="1513" spans="1:9" ht="15.75" x14ac:dyDescent="0.25">
      <c r="A1513" s="216"/>
      <c r="B1513" s="342" t="s">
        <v>1210</v>
      </c>
      <c r="C1513" s="343" t="s">
        <v>3573</v>
      </c>
      <c r="D1513" s="214" t="s">
        <v>3411</v>
      </c>
      <c r="E1513" s="235">
        <v>6380</v>
      </c>
      <c r="F1513" s="47" t="s">
        <v>3648</v>
      </c>
      <c r="G1513" s="44">
        <v>6380</v>
      </c>
      <c r="H1513" s="243">
        <f t="shared" si="24"/>
        <v>0</v>
      </c>
      <c r="I1513" s="214" t="s">
        <v>217</v>
      </c>
    </row>
    <row r="1514" spans="1:9" ht="15.75" x14ac:dyDescent="0.25">
      <c r="A1514" s="216"/>
      <c r="B1514" s="342" t="s">
        <v>1211</v>
      </c>
      <c r="C1514" s="343" t="s">
        <v>3573</v>
      </c>
      <c r="D1514" s="214" t="s">
        <v>1782</v>
      </c>
      <c r="E1514" s="235">
        <v>3889</v>
      </c>
      <c r="F1514" s="35">
        <v>41811</v>
      </c>
      <c r="G1514" s="44">
        <v>3889</v>
      </c>
      <c r="H1514" s="243">
        <f t="shared" si="24"/>
        <v>0</v>
      </c>
      <c r="I1514" s="214" t="s">
        <v>30</v>
      </c>
    </row>
    <row r="1515" spans="1:9" ht="15.75" x14ac:dyDescent="0.25">
      <c r="A1515" s="216"/>
      <c r="B1515" s="342" t="s">
        <v>1212</v>
      </c>
      <c r="C1515" s="343" t="s">
        <v>3573</v>
      </c>
      <c r="D1515" s="214" t="s">
        <v>130</v>
      </c>
      <c r="E1515" s="235">
        <v>10430.5</v>
      </c>
      <c r="F1515" s="35">
        <v>41817</v>
      </c>
      <c r="G1515" s="44">
        <v>10430.5</v>
      </c>
      <c r="H1515" s="243">
        <f t="shared" si="24"/>
        <v>0</v>
      </c>
      <c r="I1515" s="214" t="s">
        <v>65</v>
      </c>
    </row>
    <row r="1516" spans="1:9" ht="15.75" x14ac:dyDescent="0.25">
      <c r="A1516" s="216"/>
      <c r="B1516" s="342" t="s">
        <v>1213</v>
      </c>
      <c r="C1516" s="343" t="s">
        <v>3573</v>
      </c>
      <c r="D1516" s="214" t="s">
        <v>8</v>
      </c>
      <c r="E1516" s="235">
        <v>715</v>
      </c>
      <c r="F1516" s="35">
        <v>41811</v>
      </c>
      <c r="G1516" s="44">
        <v>715</v>
      </c>
      <c r="H1516" s="243">
        <f t="shared" si="24"/>
        <v>0</v>
      </c>
      <c r="I1516" s="214"/>
    </row>
    <row r="1517" spans="1:9" ht="15.75" x14ac:dyDescent="0.25">
      <c r="A1517" s="216"/>
      <c r="B1517" s="342" t="s">
        <v>1214</v>
      </c>
      <c r="C1517" s="343" t="s">
        <v>3573</v>
      </c>
      <c r="D1517" s="214" t="s">
        <v>188</v>
      </c>
      <c r="E1517" s="235">
        <v>12159</v>
      </c>
      <c r="F1517" s="35">
        <v>41817</v>
      </c>
      <c r="G1517" s="44">
        <v>12159</v>
      </c>
      <c r="H1517" s="243">
        <f t="shared" si="24"/>
        <v>0</v>
      </c>
      <c r="I1517" s="214" t="s">
        <v>65</v>
      </c>
    </row>
    <row r="1518" spans="1:9" ht="15.75" x14ac:dyDescent="0.25">
      <c r="A1518" s="216"/>
      <c r="B1518" s="342" t="s">
        <v>1215</v>
      </c>
      <c r="C1518" s="343" t="s">
        <v>3573</v>
      </c>
      <c r="D1518" s="220" t="s">
        <v>3114</v>
      </c>
      <c r="E1518" s="241">
        <v>0</v>
      </c>
      <c r="F1518" s="35"/>
      <c r="G1518" s="44"/>
      <c r="H1518" s="243">
        <f t="shared" si="24"/>
        <v>0</v>
      </c>
      <c r="I1518" s="214" t="s">
        <v>3649</v>
      </c>
    </row>
    <row r="1519" spans="1:9" ht="15.75" x14ac:dyDescent="0.25">
      <c r="A1519" s="216"/>
      <c r="B1519" s="342" t="s">
        <v>1216</v>
      </c>
      <c r="C1519" s="343" t="s">
        <v>3573</v>
      </c>
      <c r="D1519" s="214" t="s">
        <v>502</v>
      </c>
      <c r="E1519" s="235">
        <v>12648</v>
      </c>
      <c r="F1519" s="35">
        <v>41812</v>
      </c>
      <c r="G1519" s="44">
        <v>12648</v>
      </c>
      <c r="H1519" s="243">
        <f t="shared" si="24"/>
        <v>0</v>
      </c>
      <c r="I1519" s="214" t="s">
        <v>65</v>
      </c>
    </row>
    <row r="1520" spans="1:9" ht="15.75" x14ac:dyDescent="0.25">
      <c r="A1520" s="216"/>
      <c r="B1520" s="342" t="s">
        <v>1218</v>
      </c>
      <c r="C1520" s="343" t="s">
        <v>3573</v>
      </c>
      <c r="D1520" s="214" t="s">
        <v>269</v>
      </c>
      <c r="E1520" s="235">
        <v>3540</v>
      </c>
      <c r="F1520" s="35">
        <v>41811</v>
      </c>
      <c r="G1520" s="44">
        <v>3540</v>
      </c>
      <c r="H1520" s="243">
        <f t="shared" si="24"/>
        <v>0</v>
      </c>
      <c r="I1520" s="214"/>
    </row>
    <row r="1521" spans="1:9" ht="15.75" x14ac:dyDescent="0.25">
      <c r="A1521" s="216"/>
      <c r="B1521" s="342" t="s">
        <v>1219</v>
      </c>
      <c r="C1521" s="343" t="s">
        <v>3573</v>
      </c>
      <c r="D1521" s="214" t="s">
        <v>59</v>
      </c>
      <c r="E1521" s="235">
        <v>34148</v>
      </c>
      <c r="F1521" s="38" t="s">
        <v>3650</v>
      </c>
      <c r="G1521" s="44">
        <v>34148</v>
      </c>
      <c r="H1521" s="243">
        <f t="shared" si="24"/>
        <v>0</v>
      </c>
      <c r="I1521" s="214" t="s">
        <v>65</v>
      </c>
    </row>
    <row r="1522" spans="1:9" ht="15.75" x14ac:dyDescent="0.25">
      <c r="A1522" s="216"/>
      <c r="B1522" s="342" t="s">
        <v>1220</v>
      </c>
      <c r="C1522" s="343" t="s">
        <v>3573</v>
      </c>
      <c r="D1522" s="214" t="s">
        <v>250</v>
      </c>
      <c r="E1522" s="235">
        <v>23802</v>
      </c>
      <c r="F1522" s="35">
        <v>41812</v>
      </c>
      <c r="G1522" s="44">
        <v>23802</v>
      </c>
      <c r="H1522" s="243">
        <f t="shared" si="24"/>
        <v>0</v>
      </c>
      <c r="I1522" s="214" t="s">
        <v>27</v>
      </c>
    </row>
    <row r="1523" spans="1:9" ht="15.75" x14ac:dyDescent="0.25">
      <c r="A1523" s="216"/>
      <c r="B1523" s="342" t="s">
        <v>1221</v>
      </c>
      <c r="C1523" s="343" t="s">
        <v>3573</v>
      </c>
      <c r="D1523" s="214" t="s">
        <v>215</v>
      </c>
      <c r="E1523" s="235">
        <v>2509</v>
      </c>
      <c r="F1523" s="35">
        <v>41811</v>
      </c>
      <c r="G1523" s="44">
        <v>2509</v>
      </c>
      <c r="H1523" s="243">
        <f t="shared" si="24"/>
        <v>0</v>
      </c>
      <c r="I1523" s="214"/>
    </row>
    <row r="1524" spans="1:9" ht="15.75" x14ac:dyDescent="0.25">
      <c r="A1524" s="216"/>
      <c r="B1524" s="342" t="s">
        <v>1222</v>
      </c>
      <c r="C1524" s="343" t="s">
        <v>3573</v>
      </c>
      <c r="D1524" s="214" t="s">
        <v>8</v>
      </c>
      <c r="E1524" s="235">
        <v>234</v>
      </c>
      <c r="F1524" s="35">
        <v>41811</v>
      </c>
      <c r="G1524" s="44">
        <v>234</v>
      </c>
      <c r="H1524" s="243">
        <f t="shared" si="24"/>
        <v>0</v>
      </c>
      <c r="I1524" s="214"/>
    </row>
    <row r="1525" spans="1:9" ht="15.75" x14ac:dyDescent="0.25">
      <c r="A1525" s="216"/>
      <c r="B1525" s="342" t="s">
        <v>1224</v>
      </c>
      <c r="C1525" s="343" t="s">
        <v>3573</v>
      </c>
      <c r="D1525" s="214" t="s">
        <v>22</v>
      </c>
      <c r="E1525" s="235">
        <v>3104</v>
      </c>
      <c r="F1525" s="35">
        <v>41811</v>
      </c>
      <c r="G1525" s="44">
        <v>3104</v>
      </c>
      <c r="H1525" s="243">
        <f t="shared" si="24"/>
        <v>0</v>
      </c>
      <c r="I1525" s="214"/>
    </row>
    <row r="1526" spans="1:9" ht="15.75" x14ac:dyDescent="0.25">
      <c r="A1526" s="216"/>
      <c r="B1526" s="342" t="s">
        <v>1225</v>
      </c>
      <c r="C1526" s="343" t="s">
        <v>3573</v>
      </c>
      <c r="D1526" s="214" t="s">
        <v>912</v>
      </c>
      <c r="E1526" s="235">
        <v>15028</v>
      </c>
      <c r="F1526" s="35">
        <v>41811</v>
      </c>
      <c r="G1526" s="44">
        <v>15028</v>
      </c>
      <c r="H1526" s="243">
        <f t="shared" si="24"/>
        <v>0</v>
      </c>
      <c r="I1526" s="214"/>
    </row>
    <row r="1527" spans="1:9" ht="15.75" x14ac:dyDescent="0.25">
      <c r="A1527" s="216"/>
      <c r="B1527" s="342" t="s">
        <v>1226</v>
      </c>
      <c r="C1527" s="343" t="s">
        <v>3573</v>
      </c>
      <c r="D1527" s="214" t="s">
        <v>260</v>
      </c>
      <c r="E1527" s="235">
        <v>1860</v>
      </c>
      <c r="F1527" s="35">
        <v>41811</v>
      </c>
      <c r="G1527" s="44">
        <v>1860</v>
      </c>
      <c r="H1527" s="243">
        <f t="shared" si="24"/>
        <v>0</v>
      </c>
      <c r="I1527" s="214" t="s">
        <v>12</v>
      </c>
    </row>
    <row r="1528" spans="1:9" ht="15.75" x14ac:dyDescent="0.25">
      <c r="A1528" s="216"/>
      <c r="B1528" s="342" t="s">
        <v>1227</v>
      </c>
      <c r="C1528" s="343" t="s">
        <v>3573</v>
      </c>
      <c r="D1528" s="214" t="s">
        <v>373</v>
      </c>
      <c r="E1528" s="235">
        <v>40019</v>
      </c>
      <c r="F1528" s="35">
        <v>41812</v>
      </c>
      <c r="G1528" s="44">
        <v>40019</v>
      </c>
      <c r="H1528" s="243">
        <f t="shared" si="24"/>
        <v>0</v>
      </c>
      <c r="I1528" s="214" t="s">
        <v>27</v>
      </c>
    </row>
    <row r="1529" spans="1:9" ht="15.75" x14ac:dyDescent="0.25">
      <c r="A1529" s="216"/>
      <c r="B1529" s="342" t="s">
        <v>1229</v>
      </c>
      <c r="C1529" s="343" t="s">
        <v>3573</v>
      </c>
      <c r="D1529" s="214" t="s">
        <v>115</v>
      </c>
      <c r="E1529" s="235">
        <v>3315</v>
      </c>
      <c r="F1529" s="35">
        <v>41811</v>
      </c>
      <c r="G1529" s="44">
        <v>3315</v>
      </c>
      <c r="H1529" s="243">
        <f t="shared" si="24"/>
        <v>0</v>
      </c>
      <c r="I1529" s="214"/>
    </row>
    <row r="1530" spans="1:9" ht="15.75" x14ac:dyDescent="0.25">
      <c r="A1530" s="216"/>
      <c r="B1530" s="342" t="s">
        <v>1230</v>
      </c>
      <c r="C1530" s="343" t="s">
        <v>3573</v>
      </c>
      <c r="D1530" s="214" t="s">
        <v>269</v>
      </c>
      <c r="E1530" s="235">
        <v>4132</v>
      </c>
      <c r="F1530" s="35">
        <v>41811</v>
      </c>
      <c r="G1530" s="44">
        <v>4132</v>
      </c>
      <c r="H1530" s="243">
        <f t="shared" si="24"/>
        <v>0</v>
      </c>
      <c r="I1530" s="214"/>
    </row>
    <row r="1531" spans="1:9" ht="15.75" x14ac:dyDescent="0.25">
      <c r="A1531" s="216"/>
      <c r="B1531" s="342" t="s">
        <v>1231</v>
      </c>
      <c r="C1531" s="343" t="s">
        <v>3573</v>
      </c>
      <c r="D1531" s="214" t="s">
        <v>8</v>
      </c>
      <c r="E1531" s="235">
        <v>441</v>
      </c>
      <c r="F1531" s="35">
        <v>41811</v>
      </c>
      <c r="G1531" s="44">
        <v>441</v>
      </c>
      <c r="H1531" s="243">
        <f t="shared" si="24"/>
        <v>0</v>
      </c>
      <c r="I1531" s="214"/>
    </row>
    <row r="1532" spans="1:9" ht="15.75" x14ac:dyDescent="0.25">
      <c r="A1532" s="216"/>
      <c r="B1532" s="342" t="s">
        <v>1232</v>
      </c>
      <c r="C1532" s="343" t="s">
        <v>3573</v>
      </c>
      <c r="D1532" s="214" t="s">
        <v>124</v>
      </c>
      <c r="E1532" s="235">
        <v>9363</v>
      </c>
      <c r="F1532" s="35">
        <v>41812</v>
      </c>
      <c r="G1532" s="44">
        <v>9363</v>
      </c>
      <c r="H1532" s="243">
        <f t="shared" si="24"/>
        <v>0</v>
      </c>
      <c r="I1532" s="214" t="s">
        <v>27</v>
      </c>
    </row>
    <row r="1533" spans="1:9" ht="15.75" x14ac:dyDescent="0.25">
      <c r="A1533" s="216"/>
      <c r="B1533" s="342" t="s">
        <v>1234</v>
      </c>
      <c r="C1533" s="343" t="s">
        <v>3573</v>
      </c>
      <c r="D1533" s="214" t="s">
        <v>111</v>
      </c>
      <c r="E1533" s="235">
        <v>4337</v>
      </c>
      <c r="F1533" s="35">
        <v>41812</v>
      </c>
      <c r="G1533" s="44">
        <v>4337</v>
      </c>
      <c r="H1533" s="243">
        <f t="shared" si="24"/>
        <v>0</v>
      </c>
      <c r="I1533" s="214" t="s">
        <v>27</v>
      </c>
    </row>
    <row r="1534" spans="1:9" ht="15.75" x14ac:dyDescent="0.25">
      <c r="A1534" s="216"/>
      <c r="B1534" s="342" t="s">
        <v>1235</v>
      </c>
      <c r="C1534" s="343" t="s">
        <v>3573</v>
      </c>
      <c r="D1534" s="214" t="s">
        <v>1611</v>
      </c>
      <c r="E1534" s="235">
        <v>5300</v>
      </c>
      <c r="F1534" s="35">
        <v>41812</v>
      </c>
      <c r="G1534" s="44">
        <v>5300</v>
      </c>
      <c r="H1534" s="243">
        <f t="shared" si="24"/>
        <v>0</v>
      </c>
      <c r="I1534" s="214" t="s">
        <v>27</v>
      </c>
    </row>
    <row r="1535" spans="1:9" ht="15.75" x14ac:dyDescent="0.25">
      <c r="A1535" s="216"/>
      <c r="B1535" s="342" t="s">
        <v>1236</v>
      </c>
      <c r="C1535" s="343" t="s">
        <v>3573</v>
      </c>
      <c r="D1535" s="214" t="s">
        <v>8</v>
      </c>
      <c r="E1535" s="235">
        <v>2378</v>
      </c>
      <c r="F1535" s="35">
        <v>41811</v>
      </c>
      <c r="G1535" s="44">
        <v>2378</v>
      </c>
      <c r="H1535" s="243">
        <f t="shared" si="24"/>
        <v>0</v>
      </c>
      <c r="I1535" s="214"/>
    </row>
    <row r="1536" spans="1:9" ht="15.75" x14ac:dyDescent="0.25">
      <c r="A1536" s="216"/>
      <c r="B1536" s="342" t="s">
        <v>1237</v>
      </c>
      <c r="C1536" s="343" t="s">
        <v>3573</v>
      </c>
      <c r="D1536" s="214" t="s">
        <v>3651</v>
      </c>
      <c r="E1536" s="235">
        <v>675</v>
      </c>
      <c r="F1536" s="35">
        <v>41812</v>
      </c>
      <c r="G1536" s="44">
        <v>675</v>
      </c>
      <c r="H1536" s="243">
        <f t="shared" si="24"/>
        <v>0</v>
      </c>
      <c r="I1536" s="214" t="s">
        <v>27</v>
      </c>
    </row>
    <row r="1537" spans="1:9" ht="15.75" x14ac:dyDescent="0.25">
      <c r="A1537" s="216"/>
      <c r="B1537" s="342" t="s">
        <v>1238</v>
      </c>
      <c r="C1537" s="343" t="s">
        <v>3573</v>
      </c>
      <c r="D1537" s="214" t="s">
        <v>180</v>
      </c>
      <c r="E1537" s="235">
        <v>31574</v>
      </c>
      <c r="F1537" s="35">
        <v>41811</v>
      </c>
      <c r="G1537" s="44">
        <v>31574</v>
      </c>
      <c r="H1537" s="243">
        <f t="shared" si="24"/>
        <v>0</v>
      </c>
      <c r="I1537" s="214" t="s">
        <v>1054</v>
      </c>
    </row>
    <row r="1538" spans="1:9" ht="15.75" x14ac:dyDescent="0.25">
      <c r="A1538" s="216"/>
      <c r="B1538" s="342" t="s">
        <v>1240</v>
      </c>
      <c r="C1538" s="343" t="s">
        <v>3573</v>
      </c>
      <c r="D1538" s="214" t="s">
        <v>51</v>
      </c>
      <c r="E1538" s="235">
        <v>1901</v>
      </c>
      <c r="F1538" s="35">
        <v>41811</v>
      </c>
      <c r="G1538" s="44">
        <v>1901</v>
      </c>
      <c r="H1538" s="243">
        <f t="shared" si="24"/>
        <v>0</v>
      </c>
      <c r="I1538" s="214"/>
    </row>
    <row r="1539" spans="1:9" ht="15.75" x14ac:dyDescent="0.25">
      <c r="A1539" s="216"/>
      <c r="B1539" s="342" t="s">
        <v>1241</v>
      </c>
      <c r="C1539" s="343" t="s">
        <v>3573</v>
      </c>
      <c r="D1539" s="214" t="s">
        <v>68</v>
      </c>
      <c r="E1539" s="235">
        <v>1375</v>
      </c>
      <c r="F1539" s="35">
        <v>41811</v>
      </c>
      <c r="G1539" s="44">
        <v>1375</v>
      </c>
      <c r="H1539" s="243">
        <f t="shared" si="24"/>
        <v>0</v>
      </c>
      <c r="I1539" s="214" t="s">
        <v>1054</v>
      </c>
    </row>
    <row r="1540" spans="1:9" ht="15.75" x14ac:dyDescent="0.25">
      <c r="A1540" s="216"/>
      <c r="B1540" s="342" t="s">
        <v>1243</v>
      </c>
      <c r="C1540" s="343" t="s">
        <v>3573</v>
      </c>
      <c r="D1540" s="214" t="s">
        <v>8</v>
      </c>
      <c r="E1540" s="235">
        <v>1222</v>
      </c>
      <c r="F1540" s="35">
        <v>41811</v>
      </c>
      <c r="G1540" s="44">
        <v>1222</v>
      </c>
      <c r="H1540" s="243">
        <f t="shared" si="24"/>
        <v>0</v>
      </c>
      <c r="I1540" s="214"/>
    </row>
    <row r="1541" spans="1:9" ht="15.75" x14ac:dyDescent="0.25">
      <c r="A1541" s="216"/>
      <c r="B1541" s="342" t="s">
        <v>1244</v>
      </c>
      <c r="C1541" s="343" t="s">
        <v>3573</v>
      </c>
      <c r="D1541" s="214" t="s">
        <v>508</v>
      </c>
      <c r="E1541" s="235">
        <v>1101</v>
      </c>
      <c r="F1541" s="35">
        <v>41811</v>
      </c>
      <c r="G1541" s="44">
        <v>1101</v>
      </c>
      <c r="H1541" s="243">
        <f t="shared" si="24"/>
        <v>0</v>
      </c>
      <c r="I1541" s="214"/>
    </row>
    <row r="1542" spans="1:9" ht="15.75" x14ac:dyDescent="0.25">
      <c r="A1542" s="216"/>
      <c r="B1542" s="342" t="s">
        <v>1246</v>
      </c>
      <c r="C1542" s="343" t="s">
        <v>3573</v>
      </c>
      <c r="D1542" s="214" t="s">
        <v>163</v>
      </c>
      <c r="E1542" s="235">
        <v>647.5</v>
      </c>
      <c r="F1542" s="35">
        <v>41811</v>
      </c>
      <c r="G1542" s="44">
        <v>647.5</v>
      </c>
      <c r="H1542" s="243">
        <f t="shared" si="24"/>
        <v>0</v>
      </c>
      <c r="I1542" s="214"/>
    </row>
    <row r="1543" spans="1:9" ht="15.75" x14ac:dyDescent="0.25">
      <c r="A1543" s="216"/>
      <c r="B1543" s="342" t="s">
        <v>1247</v>
      </c>
      <c r="C1543" s="343" t="s">
        <v>3573</v>
      </c>
      <c r="D1543" s="214" t="s">
        <v>136</v>
      </c>
      <c r="E1543" s="235">
        <v>2558</v>
      </c>
      <c r="F1543" s="35">
        <v>41811</v>
      </c>
      <c r="G1543" s="44">
        <v>2558</v>
      </c>
      <c r="H1543" s="243">
        <f t="shared" ref="H1543:H1606" si="25">E1543-G1543</f>
        <v>0</v>
      </c>
      <c r="I1543" s="214"/>
    </row>
    <row r="1544" spans="1:9" ht="15.75" x14ac:dyDescent="0.25">
      <c r="A1544" s="216"/>
      <c r="B1544" s="342" t="s">
        <v>1248</v>
      </c>
      <c r="C1544" s="343" t="s">
        <v>3573</v>
      </c>
      <c r="D1544" s="214" t="s">
        <v>11</v>
      </c>
      <c r="E1544" s="235">
        <v>49000</v>
      </c>
      <c r="F1544" s="38">
        <v>41829</v>
      </c>
      <c r="G1544" s="245">
        <v>49000</v>
      </c>
      <c r="H1544" s="243">
        <f t="shared" si="25"/>
        <v>0</v>
      </c>
      <c r="I1544" s="214" t="s">
        <v>65</v>
      </c>
    </row>
    <row r="1545" spans="1:9" ht="15.75" x14ac:dyDescent="0.25">
      <c r="A1545" s="216"/>
      <c r="B1545" s="342" t="s">
        <v>1249</v>
      </c>
      <c r="C1545" s="343" t="s">
        <v>3573</v>
      </c>
      <c r="D1545" s="214" t="s">
        <v>133</v>
      </c>
      <c r="E1545" s="235">
        <v>49307</v>
      </c>
      <c r="F1545" s="47" t="s">
        <v>3652</v>
      </c>
      <c r="G1545" s="44">
        <v>49307</v>
      </c>
      <c r="H1545" s="243">
        <f t="shared" si="25"/>
        <v>0</v>
      </c>
      <c r="I1545" s="214"/>
    </row>
    <row r="1546" spans="1:9" ht="15.75" x14ac:dyDescent="0.25">
      <c r="A1546" s="216"/>
      <c r="B1546" s="342" t="s">
        <v>1250</v>
      </c>
      <c r="C1546" s="343" t="s">
        <v>3573</v>
      </c>
      <c r="D1546" s="214" t="s">
        <v>3121</v>
      </c>
      <c r="E1546" s="235">
        <v>11592</v>
      </c>
      <c r="F1546" s="35">
        <v>41812</v>
      </c>
      <c r="G1546" s="44">
        <v>11592</v>
      </c>
      <c r="H1546" s="243">
        <f t="shared" si="25"/>
        <v>0</v>
      </c>
      <c r="I1546" s="214" t="s">
        <v>65</v>
      </c>
    </row>
    <row r="1547" spans="1:9" ht="15.75" x14ac:dyDescent="0.25">
      <c r="A1547" s="216"/>
      <c r="B1547" s="342" t="s">
        <v>1251</v>
      </c>
      <c r="C1547" s="343" t="s">
        <v>3573</v>
      </c>
      <c r="D1547" s="214" t="s">
        <v>62</v>
      </c>
      <c r="E1547" s="235">
        <v>23345</v>
      </c>
      <c r="F1547" s="35">
        <v>41812</v>
      </c>
      <c r="G1547" s="44">
        <v>23345</v>
      </c>
      <c r="H1547" s="243">
        <f t="shared" si="25"/>
        <v>0</v>
      </c>
      <c r="I1547" s="214" t="s">
        <v>65</v>
      </c>
    </row>
    <row r="1548" spans="1:9" ht="15.75" x14ac:dyDescent="0.25">
      <c r="A1548" s="216"/>
      <c r="B1548" s="342" t="s">
        <v>1252</v>
      </c>
      <c r="C1548" s="343" t="s">
        <v>3573</v>
      </c>
      <c r="D1548" s="214" t="s">
        <v>106</v>
      </c>
      <c r="E1548" s="235">
        <v>133248</v>
      </c>
      <c r="F1548" s="35">
        <v>41817</v>
      </c>
      <c r="G1548" s="44">
        <v>133248</v>
      </c>
      <c r="H1548" s="243">
        <f t="shared" si="25"/>
        <v>0</v>
      </c>
      <c r="I1548" s="214" t="s">
        <v>65</v>
      </c>
    </row>
    <row r="1549" spans="1:9" ht="15.75" x14ac:dyDescent="0.25">
      <c r="A1549" s="216"/>
      <c r="B1549" s="342" t="s">
        <v>1253</v>
      </c>
      <c r="C1549" s="343" t="s">
        <v>3573</v>
      </c>
      <c r="D1549" s="214" t="s">
        <v>106</v>
      </c>
      <c r="E1549" s="235">
        <v>230747</v>
      </c>
      <c r="F1549" s="38">
        <v>41821</v>
      </c>
      <c r="G1549" s="245">
        <v>230747</v>
      </c>
      <c r="H1549" s="243">
        <f t="shared" si="25"/>
        <v>0</v>
      </c>
      <c r="I1549" s="214" t="s">
        <v>65</v>
      </c>
    </row>
    <row r="1550" spans="1:9" ht="15.75" x14ac:dyDescent="0.25">
      <c r="A1550" s="216"/>
      <c r="B1550" s="342" t="s">
        <v>1254</v>
      </c>
      <c r="C1550" s="343" t="s">
        <v>3573</v>
      </c>
      <c r="D1550" s="214" t="s">
        <v>106</v>
      </c>
      <c r="E1550" s="235">
        <v>420675</v>
      </c>
      <c r="F1550" s="38">
        <v>41821</v>
      </c>
      <c r="G1550" s="245">
        <v>420675</v>
      </c>
      <c r="H1550" s="243">
        <f t="shared" si="25"/>
        <v>0</v>
      </c>
      <c r="I1550" s="214" t="s">
        <v>65</v>
      </c>
    </row>
    <row r="1551" spans="1:9" ht="15.75" x14ac:dyDescent="0.25">
      <c r="A1551" s="216"/>
      <c r="B1551" s="342" t="s">
        <v>1255</v>
      </c>
      <c r="C1551" s="343" t="s">
        <v>3573</v>
      </c>
      <c r="D1551" s="214" t="s">
        <v>523</v>
      </c>
      <c r="E1551" s="235">
        <v>50</v>
      </c>
      <c r="F1551" s="35">
        <v>41811</v>
      </c>
      <c r="G1551" s="44">
        <v>50</v>
      </c>
      <c r="H1551" s="243">
        <f t="shared" si="25"/>
        <v>0</v>
      </c>
      <c r="I1551" s="214"/>
    </row>
    <row r="1552" spans="1:9" ht="15.75" x14ac:dyDescent="0.25">
      <c r="A1552" s="216"/>
      <c r="B1552" s="342" t="s">
        <v>1256</v>
      </c>
      <c r="C1552" s="343" t="s">
        <v>3573</v>
      </c>
      <c r="D1552" s="214" t="s">
        <v>137</v>
      </c>
      <c r="E1552" s="235">
        <v>8488</v>
      </c>
      <c r="F1552" s="35">
        <v>41811</v>
      </c>
      <c r="G1552" s="44">
        <v>8488</v>
      </c>
      <c r="H1552" s="243">
        <f t="shared" si="25"/>
        <v>0</v>
      </c>
      <c r="I1552" s="214"/>
    </row>
    <row r="1553" spans="1:9" ht="15.75" x14ac:dyDescent="0.25">
      <c r="A1553" s="216"/>
      <c r="B1553" s="342" t="s">
        <v>1257</v>
      </c>
      <c r="C1553" s="343" t="s">
        <v>3573</v>
      </c>
      <c r="D1553" s="214" t="s">
        <v>136</v>
      </c>
      <c r="E1553" s="235">
        <v>1163</v>
      </c>
      <c r="F1553" s="35">
        <v>41811</v>
      </c>
      <c r="G1553" s="44">
        <v>1163</v>
      </c>
      <c r="H1553" s="243">
        <f t="shared" si="25"/>
        <v>0</v>
      </c>
      <c r="I1553" s="214"/>
    </row>
    <row r="1554" spans="1:9" ht="15.75" x14ac:dyDescent="0.25">
      <c r="A1554" s="216"/>
      <c r="B1554" s="342" t="s">
        <v>1259</v>
      </c>
      <c r="C1554" s="343" t="s">
        <v>3573</v>
      </c>
      <c r="D1554" s="214" t="s">
        <v>49</v>
      </c>
      <c r="E1554" s="235">
        <v>529.5</v>
      </c>
      <c r="F1554" s="35">
        <v>41811</v>
      </c>
      <c r="G1554" s="44">
        <v>529.5</v>
      </c>
      <c r="H1554" s="243">
        <f t="shared" si="25"/>
        <v>0</v>
      </c>
      <c r="I1554" s="214"/>
    </row>
    <row r="1555" spans="1:9" ht="15.75" x14ac:dyDescent="0.25">
      <c r="A1555" s="216"/>
      <c r="B1555" s="342" t="s">
        <v>1260</v>
      </c>
      <c r="C1555" s="343" t="s">
        <v>3573</v>
      </c>
      <c r="D1555" s="214" t="s">
        <v>523</v>
      </c>
      <c r="E1555" s="235">
        <v>14318</v>
      </c>
      <c r="F1555" s="35">
        <v>41818</v>
      </c>
      <c r="G1555" s="44">
        <v>14318</v>
      </c>
      <c r="H1555" s="243">
        <f t="shared" si="25"/>
        <v>0</v>
      </c>
      <c r="I1555" s="214"/>
    </row>
    <row r="1556" spans="1:9" ht="15.75" x14ac:dyDescent="0.25">
      <c r="A1556" s="216"/>
      <c r="B1556" s="342" t="s">
        <v>1261</v>
      </c>
      <c r="C1556" s="343" t="s">
        <v>3573</v>
      </c>
      <c r="D1556" s="214" t="s">
        <v>533</v>
      </c>
      <c r="E1556" s="235">
        <v>3763</v>
      </c>
      <c r="F1556" s="35">
        <v>41811</v>
      </c>
      <c r="G1556" s="44">
        <v>3763</v>
      </c>
      <c r="H1556" s="243">
        <f t="shared" si="25"/>
        <v>0</v>
      </c>
      <c r="I1556" s="214"/>
    </row>
    <row r="1557" spans="1:9" ht="15.75" x14ac:dyDescent="0.25">
      <c r="A1557" s="216"/>
      <c r="B1557" s="342" t="s">
        <v>1262</v>
      </c>
      <c r="C1557" s="343" t="s">
        <v>3573</v>
      </c>
      <c r="D1557" s="214" t="s">
        <v>74</v>
      </c>
      <c r="E1557" s="235">
        <v>6938</v>
      </c>
      <c r="F1557" s="35">
        <v>41811</v>
      </c>
      <c r="G1557" s="44">
        <v>6938</v>
      </c>
      <c r="H1557" s="243">
        <f t="shared" si="25"/>
        <v>0</v>
      </c>
      <c r="I1557" s="214"/>
    </row>
    <row r="1558" spans="1:9" ht="15.75" x14ac:dyDescent="0.25">
      <c r="A1558" s="216"/>
      <c r="B1558" s="342" t="s">
        <v>1263</v>
      </c>
      <c r="C1558" s="343" t="s">
        <v>3573</v>
      </c>
      <c r="D1558" s="214" t="s">
        <v>3606</v>
      </c>
      <c r="E1558" s="235">
        <v>9464</v>
      </c>
      <c r="F1558" s="35">
        <v>41813</v>
      </c>
      <c r="G1558" s="44">
        <v>9464</v>
      </c>
      <c r="H1558" s="243">
        <f t="shared" si="25"/>
        <v>0</v>
      </c>
      <c r="I1558" s="214" t="s">
        <v>217</v>
      </c>
    </row>
    <row r="1559" spans="1:9" ht="15.75" x14ac:dyDescent="0.25">
      <c r="A1559" s="216"/>
      <c r="B1559" s="342" t="s">
        <v>1264</v>
      </c>
      <c r="C1559" s="343" t="s">
        <v>3573</v>
      </c>
      <c r="D1559" s="214" t="s">
        <v>349</v>
      </c>
      <c r="E1559" s="235">
        <v>5634.2</v>
      </c>
      <c r="F1559" s="35">
        <v>41813</v>
      </c>
      <c r="G1559" s="44">
        <v>5634.2</v>
      </c>
      <c r="H1559" s="243">
        <f t="shared" si="25"/>
        <v>0</v>
      </c>
      <c r="I1559" s="214" t="s">
        <v>217</v>
      </c>
    </row>
    <row r="1560" spans="1:9" ht="15.75" x14ac:dyDescent="0.25">
      <c r="A1560" s="216"/>
      <c r="B1560" s="342" t="s">
        <v>1265</v>
      </c>
      <c r="C1560" s="343" t="s">
        <v>3573</v>
      </c>
      <c r="D1560" s="214" t="s">
        <v>36</v>
      </c>
      <c r="E1560" s="235">
        <v>13484</v>
      </c>
      <c r="F1560" s="35">
        <v>41813</v>
      </c>
      <c r="G1560" s="44">
        <v>13484</v>
      </c>
      <c r="H1560" s="243">
        <f t="shared" si="25"/>
        <v>0</v>
      </c>
      <c r="I1560" s="214" t="s">
        <v>217</v>
      </c>
    </row>
    <row r="1561" spans="1:9" ht="15.75" x14ac:dyDescent="0.25">
      <c r="A1561" s="216"/>
      <c r="B1561" s="342" t="s">
        <v>1266</v>
      </c>
      <c r="C1561" s="343" t="s">
        <v>3573</v>
      </c>
      <c r="D1561" s="214" t="s">
        <v>8</v>
      </c>
      <c r="E1561" s="235">
        <v>399.6</v>
      </c>
      <c r="F1561" s="35">
        <v>41811</v>
      </c>
      <c r="G1561" s="44">
        <v>399.6</v>
      </c>
      <c r="H1561" s="243">
        <f t="shared" si="25"/>
        <v>0</v>
      </c>
      <c r="I1561" s="214"/>
    </row>
    <row r="1562" spans="1:9" ht="15.75" x14ac:dyDescent="0.25">
      <c r="A1562" s="216"/>
      <c r="B1562" s="342" t="s">
        <v>1267</v>
      </c>
      <c r="C1562" s="343" t="s">
        <v>3573</v>
      </c>
      <c r="D1562" s="214" t="s">
        <v>80</v>
      </c>
      <c r="E1562" s="235">
        <v>4253.6000000000004</v>
      </c>
      <c r="F1562" s="35">
        <v>41813</v>
      </c>
      <c r="G1562" s="44">
        <v>4253.6000000000004</v>
      </c>
      <c r="H1562" s="243">
        <f t="shared" si="25"/>
        <v>0</v>
      </c>
      <c r="I1562" s="214" t="s">
        <v>217</v>
      </c>
    </row>
    <row r="1563" spans="1:9" ht="15.75" x14ac:dyDescent="0.25">
      <c r="A1563" s="216"/>
      <c r="B1563" s="342" t="s">
        <v>1268</v>
      </c>
      <c r="C1563" s="343" t="s">
        <v>3573</v>
      </c>
      <c r="D1563" s="214" t="s">
        <v>99</v>
      </c>
      <c r="E1563" s="235">
        <v>1340</v>
      </c>
      <c r="F1563" s="35">
        <v>41813</v>
      </c>
      <c r="G1563" s="44">
        <v>1340</v>
      </c>
      <c r="H1563" s="243">
        <f t="shared" si="25"/>
        <v>0</v>
      </c>
      <c r="I1563" s="214" t="s">
        <v>217</v>
      </c>
    </row>
    <row r="1564" spans="1:9" ht="15.75" x14ac:dyDescent="0.25">
      <c r="A1564" s="216"/>
      <c r="B1564" s="342" t="s">
        <v>1269</v>
      </c>
      <c r="C1564" s="343" t="s">
        <v>3573</v>
      </c>
      <c r="D1564" s="214" t="s">
        <v>233</v>
      </c>
      <c r="E1564" s="235">
        <v>716.5</v>
      </c>
      <c r="F1564" s="35">
        <v>41813</v>
      </c>
      <c r="G1564" s="44">
        <v>716.5</v>
      </c>
      <c r="H1564" s="243">
        <f t="shared" si="25"/>
        <v>0</v>
      </c>
      <c r="I1564" s="214" t="s">
        <v>217</v>
      </c>
    </row>
    <row r="1565" spans="1:9" ht="15.75" x14ac:dyDescent="0.25">
      <c r="A1565" s="216"/>
      <c r="B1565" s="342" t="s">
        <v>1270</v>
      </c>
      <c r="C1565" s="343" t="s">
        <v>3573</v>
      </c>
      <c r="D1565" s="214" t="s">
        <v>78</v>
      </c>
      <c r="E1565" s="235">
        <v>7254.5</v>
      </c>
      <c r="F1565" s="35">
        <v>41813</v>
      </c>
      <c r="G1565" s="44">
        <v>7254.5</v>
      </c>
      <c r="H1565" s="243">
        <f t="shared" si="25"/>
        <v>0</v>
      </c>
      <c r="I1565" s="214" t="s">
        <v>217</v>
      </c>
    </row>
    <row r="1566" spans="1:9" ht="15.75" x14ac:dyDescent="0.25">
      <c r="A1566" s="216"/>
      <c r="B1566" s="342" t="s">
        <v>1271</v>
      </c>
      <c r="C1566" s="343" t="s">
        <v>3573</v>
      </c>
      <c r="D1566" s="214" t="s">
        <v>58</v>
      </c>
      <c r="E1566" s="235">
        <v>911</v>
      </c>
      <c r="F1566" s="35">
        <v>41811</v>
      </c>
      <c r="G1566" s="44">
        <v>911</v>
      </c>
      <c r="H1566" s="243">
        <f t="shared" si="25"/>
        <v>0</v>
      </c>
      <c r="I1566" s="214" t="s">
        <v>30</v>
      </c>
    </row>
    <row r="1567" spans="1:9" ht="15.75" x14ac:dyDescent="0.25">
      <c r="A1567" s="216"/>
      <c r="B1567" s="342" t="s">
        <v>1272</v>
      </c>
      <c r="C1567" s="343" t="s">
        <v>3573</v>
      </c>
      <c r="D1567" s="214" t="s">
        <v>186</v>
      </c>
      <c r="E1567" s="235">
        <v>9600</v>
      </c>
      <c r="F1567" s="35">
        <v>41817</v>
      </c>
      <c r="G1567" s="44">
        <v>9600</v>
      </c>
      <c r="H1567" s="243">
        <f t="shared" si="25"/>
        <v>0</v>
      </c>
      <c r="I1567" s="214"/>
    </row>
    <row r="1568" spans="1:9" ht="15.75" x14ac:dyDescent="0.25">
      <c r="A1568" s="216">
        <v>41812</v>
      </c>
      <c r="B1568" s="342" t="s">
        <v>1273</v>
      </c>
      <c r="C1568" s="343" t="s">
        <v>3573</v>
      </c>
      <c r="D1568" s="214" t="s">
        <v>269</v>
      </c>
      <c r="E1568" s="235">
        <v>2042</v>
      </c>
      <c r="F1568" s="35">
        <v>41812</v>
      </c>
      <c r="G1568" s="44">
        <v>2042</v>
      </c>
      <c r="H1568" s="243">
        <f t="shared" si="25"/>
        <v>0</v>
      </c>
      <c r="I1568" s="214"/>
    </row>
    <row r="1569" spans="1:9" ht="15.75" x14ac:dyDescent="0.25">
      <c r="A1569" s="216"/>
      <c r="B1569" s="342" t="s">
        <v>1274</v>
      </c>
      <c r="C1569" s="343" t="s">
        <v>3573</v>
      </c>
      <c r="D1569" s="214" t="s">
        <v>14</v>
      </c>
      <c r="E1569" s="235">
        <v>7980</v>
      </c>
      <c r="F1569" s="35">
        <v>41813</v>
      </c>
      <c r="G1569" s="44">
        <v>7980</v>
      </c>
      <c r="H1569" s="243">
        <f t="shared" si="25"/>
        <v>0</v>
      </c>
      <c r="I1569" s="58" t="s">
        <v>30</v>
      </c>
    </row>
    <row r="1570" spans="1:9" ht="15.75" x14ac:dyDescent="0.25">
      <c r="A1570" s="216"/>
      <c r="B1570" s="342" t="s">
        <v>1275</v>
      </c>
      <c r="C1570" s="343" t="s">
        <v>3573</v>
      </c>
      <c r="D1570" s="214" t="s">
        <v>27</v>
      </c>
      <c r="E1570" s="235">
        <v>22227</v>
      </c>
      <c r="F1570" s="35">
        <v>41813</v>
      </c>
      <c r="G1570" s="44">
        <v>22227</v>
      </c>
      <c r="H1570" s="243">
        <f t="shared" si="25"/>
        <v>0</v>
      </c>
      <c r="I1570" s="214" t="s">
        <v>27</v>
      </c>
    </row>
    <row r="1571" spans="1:9" ht="15.75" x14ac:dyDescent="0.25">
      <c r="A1571" s="216"/>
      <c r="B1571" s="342" t="s">
        <v>1276</v>
      </c>
      <c r="C1571" s="343" t="s">
        <v>3573</v>
      </c>
      <c r="D1571" s="214" t="s">
        <v>92</v>
      </c>
      <c r="E1571" s="235">
        <v>7866.5</v>
      </c>
      <c r="F1571" s="47" t="s">
        <v>3653</v>
      </c>
      <c r="G1571" s="44">
        <v>7866.5</v>
      </c>
      <c r="H1571" s="243">
        <f t="shared" si="25"/>
        <v>0</v>
      </c>
      <c r="I1571" s="214" t="s">
        <v>27</v>
      </c>
    </row>
    <row r="1572" spans="1:9" ht="15.75" x14ac:dyDescent="0.25">
      <c r="A1572" s="216"/>
      <c r="B1572" s="342" t="s">
        <v>1277</v>
      </c>
      <c r="C1572" s="343" t="s">
        <v>3573</v>
      </c>
      <c r="D1572" s="214" t="s">
        <v>8</v>
      </c>
      <c r="E1572" s="235">
        <v>2545</v>
      </c>
      <c r="F1572" s="35">
        <v>41812</v>
      </c>
      <c r="G1572" s="44">
        <v>2545</v>
      </c>
      <c r="H1572" s="243">
        <f t="shared" si="25"/>
        <v>0</v>
      </c>
      <c r="I1572" s="58"/>
    </row>
    <row r="1573" spans="1:9" ht="15.75" x14ac:dyDescent="0.25">
      <c r="A1573" s="216"/>
      <c r="B1573" s="342" t="s">
        <v>1278</v>
      </c>
      <c r="C1573" s="343" t="s">
        <v>3573</v>
      </c>
      <c r="D1573" s="214" t="s">
        <v>339</v>
      </c>
      <c r="E1573" s="235">
        <v>443</v>
      </c>
      <c r="F1573" s="35">
        <v>41812</v>
      </c>
      <c r="G1573" s="44">
        <v>443</v>
      </c>
      <c r="H1573" s="243">
        <f t="shared" si="25"/>
        <v>0</v>
      </c>
      <c r="I1573" s="214"/>
    </row>
    <row r="1574" spans="1:9" ht="15.75" x14ac:dyDescent="0.25">
      <c r="A1574" s="216"/>
      <c r="B1574" s="342" t="s">
        <v>1279</v>
      </c>
      <c r="C1574" s="343" t="s">
        <v>3573</v>
      </c>
      <c r="D1574" s="214" t="s">
        <v>116</v>
      </c>
      <c r="E1574" s="235">
        <v>2383</v>
      </c>
      <c r="F1574" s="35">
        <v>41812</v>
      </c>
      <c r="G1574" s="44">
        <v>2383</v>
      </c>
      <c r="H1574" s="243">
        <f t="shared" si="25"/>
        <v>0</v>
      </c>
      <c r="I1574" s="214"/>
    </row>
    <row r="1575" spans="1:9" ht="15.75" x14ac:dyDescent="0.25">
      <c r="A1575" s="216"/>
      <c r="B1575" s="342" t="s">
        <v>1280</v>
      </c>
      <c r="C1575" s="343" t="s">
        <v>3573</v>
      </c>
      <c r="D1575" s="214" t="s">
        <v>188</v>
      </c>
      <c r="E1575" s="235">
        <v>13520</v>
      </c>
      <c r="F1575" s="35">
        <v>41817</v>
      </c>
      <c r="G1575" s="44">
        <v>13520</v>
      </c>
      <c r="H1575" s="243">
        <f t="shared" si="25"/>
        <v>0</v>
      </c>
      <c r="I1575" s="214" t="s">
        <v>27</v>
      </c>
    </row>
    <row r="1576" spans="1:9" ht="15.75" x14ac:dyDescent="0.25">
      <c r="A1576" s="216"/>
      <c r="B1576" s="342" t="s">
        <v>1281</v>
      </c>
      <c r="C1576" s="343" t="s">
        <v>3573</v>
      </c>
      <c r="D1576" s="214" t="s">
        <v>188</v>
      </c>
      <c r="E1576" s="235">
        <v>4181</v>
      </c>
      <c r="F1576" s="35">
        <v>41817</v>
      </c>
      <c r="G1576" s="44">
        <v>4181</v>
      </c>
      <c r="H1576" s="243">
        <f t="shared" si="25"/>
        <v>0</v>
      </c>
      <c r="I1576" s="214" t="s">
        <v>3427</v>
      </c>
    </row>
    <row r="1577" spans="1:9" ht="15.75" x14ac:dyDescent="0.25">
      <c r="A1577" s="216"/>
      <c r="B1577" s="342" t="s">
        <v>1282</v>
      </c>
      <c r="C1577" s="343" t="s">
        <v>3573</v>
      </c>
      <c r="D1577" s="214" t="s">
        <v>88</v>
      </c>
      <c r="E1577" s="235">
        <v>5258.4</v>
      </c>
      <c r="F1577" s="35">
        <v>41813</v>
      </c>
      <c r="G1577" s="44">
        <v>5258.4</v>
      </c>
      <c r="H1577" s="243">
        <f t="shared" si="25"/>
        <v>0</v>
      </c>
      <c r="I1577" s="214" t="s">
        <v>27</v>
      </c>
    </row>
    <row r="1578" spans="1:9" ht="15.75" x14ac:dyDescent="0.25">
      <c r="A1578" s="216"/>
      <c r="B1578" s="342" t="s">
        <v>1283</v>
      </c>
      <c r="C1578" s="343" t="s">
        <v>3573</v>
      </c>
      <c r="D1578" s="214" t="s">
        <v>123</v>
      </c>
      <c r="E1578" s="235">
        <v>2060</v>
      </c>
      <c r="F1578" s="35">
        <v>41813</v>
      </c>
      <c r="G1578" s="44">
        <v>2060</v>
      </c>
      <c r="H1578" s="243">
        <f t="shared" si="25"/>
        <v>0</v>
      </c>
      <c r="I1578" s="214"/>
    </row>
    <row r="1579" spans="1:9" ht="15.75" x14ac:dyDescent="0.25">
      <c r="A1579" s="216"/>
      <c r="B1579" s="342" t="s">
        <v>1285</v>
      </c>
      <c r="C1579" s="343" t="s">
        <v>3573</v>
      </c>
      <c r="D1579" s="214" t="s">
        <v>130</v>
      </c>
      <c r="E1579" s="235">
        <v>6280.5</v>
      </c>
      <c r="F1579" s="55" t="s">
        <v>3654</v>
      </c>
      <c r="G1579" s="44">
        <v>6280.5</v>
      </c>
      <c r="H1579" s="243">
        <f t="shared" si="25"/>
        <v>0</v>
      </c>
      <c r="I1579" s="214" t="s">
        <v>27</v>
      </c>
    </row>
    <row r="1580" spans="1:9" ht="15.75" x14ac:dyDescent="0.25">
      <c r="A1580" s="216"/>
      <c r="B1580" s="342" t="s">
        <v>1286</v>
      </c>
      <c r="C1580" s="343" t="s">
        <v>3573</v>
      </c>
      <c r="D1580" s="214" t="s">
        <v>8</v>
      </c>
      <c r="E1580" s="235">
        <v>4717</v>
      </c>
      <c r="F1580" s="35">
        <v>41812</v>
      </c>
      <c r="G1580" s="44">
        <v>4717</v>
      </c>
      <c r="H1580" s="243">
        <f t="shared" si="25"/>
        <v>0</v>
      </c>
      <c r="I1580" s="214"/>
    </row>
    <row r="1581" spans="1:9" ht="15.75" x14ac:dyDescent="0.25">
      <c r="A1581" s="216"/>
      <c r="B1581" s="342" t="s">
        <v>1287</v>
      </c>
      <c r="C1581" s="343" t="s">
        <v>3573</v>
      </c>
      <c r="D1581" s="214" t="s">
        <v>245</v>
      </c>
      <c r="E1581" s="235">
        <v>22620</v>
      </c>
      <c r="F1581" s="35">
        <v>41813</v>
      </c>
      <c r="G1581" s="44">
        <v>22620</v>
      </c>
      <c r="H1581" s="243">
        <f t="shared" si="25"/>
        <v>0</v>
      </c>
      <c r="I1581" s="214" t="s">
        <v>27</v>
      </c>
    </row>
    <row r="1582" spans="1:9" ht="15.75" x14ac:dyDescent="0.25">
      <c r="A1582" s="216"/>
      <c r="B1582" s="342" t="s">
        <v>1288</v>
      </c>
      <c r="C1582" s="343" t="s">
        <v>3573</v>
      </c>
      <c r="D1582" s="214" t="s">
        <v>152</v>
      </c>
      <c r="E1582" s="235">
        <v>23500</v>
      </c>
      <c r="F1582" s="35">
        <v>41812</v>
      </c>
      <c r="G1582" s="44">
        <v>23500</v>
      </c>
      <c r="H1582" s="243">
        <f t="shared" si="25"/>
        <v>0</v>
      </c>
      <c r="I1582" s="214"/>
    </row>
    <row r="1583" spans="1:9" ht="15.75" x14ac:dyDescent="0.25">
      <c r="A1583" s="216"/>
      <c r="B1583" s="342" t="s">
        <v>1289</v>
      </c>
      <c r="C1583" s="343" t="s">
        <v>3573</v>
      </c>
      <c r="D1583" s="214" t="s">
        <v>55</v>
      </c>
      <c r="E1583" s="235">
        <v>8531</v>
      </c>
      <c r="F1583" s="35">
        <v>41812</v>
      </c>
      <c r="G1583" s="44">
        <v>8531</v>
      </c>
      <c r="H1583" s="243">
        <f t="shared" si="25"/>
        <v>0</v>
      </c>
      <c r="I1583" s="214"/>
    </row>
    <row r="1584" spans="1:9" ht="15.75" x14ac:dyDescent="0.25">
      <c r="A1584" s="216"/>
      <c r="B1584" s="342" t="s">
        <v>1290</v>
      </c>
      <c r="C1584" s="343" t="s">
        <v>3573</v>
      </c>
      <c r="D1584" s="214" t="s">
        <v>91</v>
      </c>
      <c r="E1584" s="235">
        <v>5292</v>
      </c>
      <c r="F1584" s="35">
        <v>41812</v>
      </c>
      <c r="G1584" s="44">
        <v>5292</v>
      </c>
      <c r="H1584" s="243">
        <f t="shared" si="25"/>
        <v>0</v>
      </c>
      <c r="I1584" s="214" t="s">
        <v>27</v>
      </c>
    </row>
    <row r="1585" spans="1:9" ht="15.75" x14ac:dyDescent="0.25">
      <c r="A1585" s="216"/>
      <c r="B1585" s="342" t="s">
        <v>1291</v>
      </c>
      <c r="C1585" s="343" t="s">
        <v>3573</v>
      </c>
      <c r="D1585" s="214" t="s">
        <v>36</v>
      </c>
      <c r="E1585" s="235">
        <v>44707</v>
      </c>
      <c r="F1585" s="47" t="s">
        <v>3655</v>
      </c>
      <c r="G1585" s="44">
        <v>44707</v>
      </c>
      <c r="H1585" s="243">
        <f t="shared" si="25"/>
        <v>0</v>
      </c>
      <c r="I1585" s="214"/>
    </row>
    <row r="1586" spans="1:9" ht="15.75" x14ac:dyDescent="0.25">
      <c r="A1586" s="216"/>
      <c r="B1586" s="342" t="s">
        <v>1292</v>
      </c>
      <c r="C1586" s="343" t="s">
        <v>3573</v>
      </c>
      <c r="D1586" s="214" t="s">
        <v>111</v>
      </c>
      <c r="E1586" s="235">
        <v>4295</v>
      </c>
      <c r="F1586" s="35">
        <v>41812</v>
      </c>
      <c r="G1586" s="44">
        <v>4295</v>
      </c>
      <c r="H1586" s="243">
        <f t="shared" si="25"/>
        <v>0</v>
      </c>
      <c r="I1586" s="214" t="s">
        <v>3656</v>
      </c>
    </row>
    <row r="1587" spans="1:9" ht="15.75" x14ac:dyDescent="0.25">
      <c r="A1587" s="216"/>
      <c r="B1587" s="342" t="s">
        <v>1294</v>
      </c>
      <c r="C1587" s="343" t="s">
        <v>3573</v>
      </c>
      <c r="D1587" s="214" t="s">
        <v>544</v>
      </c>
      <c r="E1587" s="235">
        <v>7165.5</v>
      </c>
      <c r="F1587" s="35">
        <v>41812</v>
      </c>
      <c r="G1587" s="44">
        <v>7165.5</v>
      </c>
      <c r="H1587" s="243">
        <f t="shared" si="25"/>
        <v>0</v>
      </c>
      <c r="I1587" s="214" t="s">
        <v>27</v>
      </c>
    </row>
    <row r="1588" spans="1:9" ht="15.75" x14ac:dyDescent="0.25">
      <c r="A1588" s="216"/>
      <c r="B1588" s="342" t="s">
        <v>1296</v>
      </c>
      <c r="C1588" s="343" t="s">
        <v>3573</v>
      </c>
      <c r="D1588" s="214" t="s">
        <v>52</v>
      </c>
      <c r="E1588" s="235">
        <v>3823</v>
      </c>
      <c r="F1588" s="35">
        <v>41812</v>
      </c>
      <c r="G1588" s="44">
        <v>3823</v>
      </c>
      <c r="H1588" s="243">
        <f t="shared" si="25"/>
        <v>0</v>
      </c>
      <c r="I1588" s="214" t="s">
        <v>65</v>
      </c>
    </row>
    <row r="1589" spans="1:9" ht="15.75" x14ac:dyDescent="0.25">
      <c r="A1589" s="216"/>
      <c r="B1589" s="342" t="s">
        <v>1297</v>
      </c>
      <c r="C1589" s="343" t="s">
        <v>3573</v>
      </c>
      <c r="D1589" s="214" t="s">
        <v>215</v>
      </c>
      <c r="E1589" s="235">
        <v>134</v>
      </c>
      <c r="F1589" s="35">
        <v>41812</v>
      </c>
      <c r="G1589" s="44">
        <v>134</v>
      </c>
      <c r="H1589" s="243">
        <f t="shared" si="25"/>
        <v>0</v>
      </c>
      <c r="I1589" s="214"/>
    </row>
    <row r="1590" spans="1:9" ht="15.75" x14ac:dyDescent="0.25">
      <c r="A1590" s="216"/>
      <c r="B1590" s="342" t="s">
        <v>1299</v>
      </c>
      <c r="C1590" s="343" t="s">
        <v>3573</v>
      </c>
      <c r="D1590" s="214" t="s">
        <v>250</v>
      </c>
      <c r="E1590" s="235">
        <v>21893</v>
      </c>
      <c r="F1590" s="35">
        <v>41812</v>
      </c>
      <c r="G1590" s="44">
        <v>21893</v>
      </c>
      <c r="H1590" s="243">
        <f t="shared" si="25"/>
        <v>0</v>
      </c>
      <c r="I1590" s="214"/>
    </row>
    <row r="1591" spans="1:9" ht="15.75" x14ac:dyDescent="0.25">
      <c r="A1591" s="216"/>
      <c r="B1591" s="342" t="s">
        <v>1300</v>
      </c>
      <c r="C1591" s="343" t="s">
        <v>3573</v>
      </c>
      <c r="D1591" s="214" t="s">
        <v>8</v>
      </c>
      <c r="E1591" s="235">
        <v>464</v>
      </c>
      <c r="F1591" s="35">
        <v>41812</v>
      </c>
      <c r="G1591" s="44">
        <v>464</v>
      </c>
      <c r="H1591" s="243">
        <f t="shared" si="25"/>
        <v>0</v>
      </c>
      <c r="I1591" s="214"/>
    </row>
    <row r="1592" spans="1:9" ht="15.75" x14ac:dyDescent="0.25">
      <c r="A1592" s="216"/>
      <c r="B1592" s="342" t="s">
        <v>1301</v>
      </c>
      <c r="C1592" s="343" t="s">
        <v>3573</v>
      </c>
      <c r="D1592" s="214" t="s">
        <v>47</v>
      </c>
      <c r="E1592" s="235">
        <v>2899.5</v>
      </c>
      <c r="F1592" s="35">
        <v>41812</v>
      </c>
      <c r="G1592" s="44">
        <v>2899.5</v>
      </c>
      <c r="H1592" s="243">
        <f t="shared" si="25"/>
        <v>0</v>
      </c>
      <c r="I1592" s="214" t="s">
        <v>3427</v>
      </c>
    </row>
    <row r="1593" spans="1:9" ht="15.75" x14ac:dyDescent="0.25">
      <c r="A1593" s="216"/>
      <c r="B1593" s="342" t="s">
        <v>1302</v>
      </c>
      <c r="C1593" s="343" t="s">
        <v>3573</v>
      </c>
      <c r="D1593" s="214" t="s">
        <v>29</v>
      </c>
      <c r="E1593" s="235">
        <v>5756.5</v>
      </c>
      <c r="F1593" s="35">
        <v>41812</v>
      </c>
      <c r="G1593" s="44">
        <v>5756.5</v>
      </c>
      <c r="H1593" s="243">
        <f t="shared" si="25"/>
        <v>0</v>
      </c>
      <c r="I1593" s="214" t="s">
        <v>27</v>
      </c>
    </row>
    <row r="1594" spans="1:9" ht="15.75" x14ac:dyDescent="0.25">
      <c r="A1594" s="216"/>
      <c r="B1594" s="342" t="s">
        <v>1303</v>
      </c>
      <c r="C1594" s="343" t="s">
        <v>3573</v>
      </c>
      <c r="D1594" s="214" t="s">
        <v>57</v>
      </c>
      <c r="E1594" s="235">
        <v>1350</v>
      </c>
      <c r="F1594" s="35">
        <v>41812</v>
      </c>
      <c r="G1594" s="44">
        <v>1350</v>
      </c>
      <c r="H1594" s="243">
        <f t="shared" si="25"/>
        <v>0</v>
      </c>
      <c r="I1594" s="214" t="s">
        <v>3134</v>
      </c>
    </row>
    <row r="1595" spans="1:9" ht="15.75" x14ac:dyDescent="0.25">
      <c r="A1595" s="216"/>
      <c r="B1595" s="342" t="s">
        <v>1304</v>
      </c>
      <c r="C1595" s="343" t="s">
        <v>3573</v>
      </c>
      <c r="D1595" s="214" t="s">
        <v>1782</v>
      </c>
      <c r="E1595" s="235">
        <v>1518</v>
      </c>
      <c r="F1595" s="35">
        <v>41812</v>
      </c>
      <c r="G1595" s="44">
        <v>1518</v>
      </c>
      <c r="H1595" s="243">
        <f t="shared" si="25"/>
        <v>0</v>
      </c>
      <c r="I1595" s="214" t="s">
        <v>3427</v>
      </c>
    </row>
    <row r="1596" spans="1:9" ht="15.75" x14ac:dyDescent="0.25">
      <c r="A1596" s="216"/>
      <c r="B1596" s="342" t="s">
        <v>1305</v>
      </c>
      <c r="C1596" s="343" t="s">
        <v>3573</v>
      </c>
      <c r="D1596" s="214" t="s">
        <v>1611</v>
      </c>
      <c r="E1596" s="235">
        <v>4349</v>
      </c>
      <c r="F1596" s="35">
        <v>41812</v>
      </c>
      <c r="G1596" s="44">
        <v>4349</v>
      </c>
      <c r="H1596" s="243">
        <f t="shared" si="25"/>
        <v>0</v>
      </c>
      <c r="I1596" s="214"/>
    </row>
    <row r="1597" spans="1:9" ht="15.75" x14ac:dyDescent="0.25">
      <c r="A1597" s="216"/>
      <c r="B1597" s="342" t="s">
        <v>1307</v>
      </c>
      <c r="C1597" s="343" t="s">
        <v>3573</v>
      </c>
      <c r="D1597" s="214" t="s">
        <v>136</v>
      </c>
      <c r="E1597" s="235">
        <v>2564</v>
      </c>
      <c r="F1597" s="35">
        <v>41812</v>
      </c>
      <c r="G1597" s="44">
        <v>2564</v>
      </c>
      <c r="H1597" s="243">
        <f t="shared" si="25"/>
        <v>0</v>
      </c>
      <c r="I1597" s="214"/>
    </row>
    <row r="1598" spans="1:9" ht="15.75" x14ac:dyDescent="0.25">
      <c r="A1598" s="216"/>
      <c r="B1598" s="342" t="s">
        <v>1308</v>
      </c>
      <c r="C1598" s="343" t="s">
        <v>3573</v>
      </c>
      <c r="D1598" s="214" t="s">
        <v>133</v>
      </c>
      <c r="E1598" s="235">
        <v>32946</v>
      </c>
      <c r="F1598" s="35">
        <v>41812</v>
      </c>
      <c r="G1598" s="44">
        <v>32946</v>
      </c>
      <c r="H1598" s="243">
        <f t="shared" si="25"/>
        <v>0</v>
      </c>
      <c r="I1598" s="214"/>
    </row>
    <row r="1599" spans="1:9" ht="15.75" x14ac:dyDescent="0.25">
      <c r="A1599" s="216"/>
      <c r="B1599" s="342" t="s">
        <v>1309</v>
      </c>
      <c r="C1599" s="343" t="s">
        <v>3573</v>
      </c>
      <c r="D1599" s="214" t="s">
        <v>51</v>
      </c>
      <c r="E1599" s="235">
        <v>2636.7</v>
      </c>
      <c r="F1599" s="35">
        <v>41812</v>
      </c>
      <c r="G1599" s="44">
        <v>2636.7</v>
      </c>
      <c r="H1599" s="243">
        <f t="shared" si="25"/>
        <v>0</v>
      </c>
      <c r="I1599" s="214"/>
    </row>
    <row r="1600" spans="1:9" ht="15.75" x14ac:dyDescent="0.25">
      <c r="A1600" s="216"/>
      <c r="B1600" s="342" t="s">
        <v>1311</v>
      </c>
      <c r="C1600" s="343" t="s">
        <v>3573</v>
      </c>
      <c r="D1600" s="214" t="s">
        <v>22</v>
      </c>
      <c r="E1600" s="235">
        <v>4773.6000000000004</v>
      </c>
      <c r="F1600" s="35">
        <v>41812</v>
      </c>
      <c r="G1600" s="44">
        <v>4773.6000000000004</v>
      </c>
      <c r="H1600" s="243">
        <f t="shared" si="25"/>
        <v>0</v>
      </c>
      <c r="I1600" s="214"/>
    </row>
    <row r="1601" spans="1:9" ht="15.75" x14ac:dyDescent="0.25">
      <c r="A1601" s="216"/>
      <c r="B1601" s="342" t="s">
        <v>1312</v>
      </c>
      <c r="C1601" s="343" t="s">
        <v>3573</v>
      </c>
      <c r="D1601" s="214" t="s">
        <v>99</v>
      </c>
      <c r="E1601" s="235">
        <v>1413.5</v>
      </c>
      <c r="F1601" s="35">
        <v>41812</v>
      </c>
      <c r="G1601" s="44">
        <v>1413.5</v>
      </c>
      <c r="H1601" s="243">
        <f t="shared" si="25"/>
        <v>0</v>
      </c>
      <c r="I1601" s="214"/>
    </row>
    <row r="1602" spans="1:9" ht="15.75" x14ac:dyDescent="0.25">
      <c r="A1602" s="216"/>
      <c r="B1602" s="342" t="s">
        <v>1313</v>
      </c>
      <c r="C1602" s="343" t="s">
        <v>3573</v>
      </c>
      <c r="D1602" s="214" t="s">
        <v>8</v>
      </c>
      <c r="E1602" s="235">
        <v>390</v>
      </c>
      <c r="F1602" s="35">
        <v>41812</v>
      </c>
      <c r="G1602" s="44">
        <v>390</v>
      </c>
      <c r="H1602" s="243">
        <f t="shared" si="25"/>
        <v>0</v>
      </c>
      <c r="I1602" s="214"/>
    </row>
    <row r="1603" spans="1:9" ht="15.75" x14ac:dyDescent="0.25">
      <c r="A1603" s="216"/>
      <c r="B1603" s="342" t="s">
        <v>1314</v>
      </c>
      <c r="C1603" s="343" t="s">
        <v>3573</v>
      </c>
      <c r="D1603" s="214" t="s">
        <v>11</v>
      </c>
      <c r="E1603" s="235">
        <v>33978</v>
      </c>
      <c r="F1603" s="38">
        <v>41829</v>
      </c>
      <c r="G1603" s="245">
        <v>33978</v>
      </c>
      <c r="H1603" s="243">
        <f t="shared" si="25"/>
        <v>0</v>
      </c>
      <c r="I1603" s="214" t="s">
        <v>65</v>
      </c>
    </row>
    <row r="1604" spans="1:9" ht="15.75" x14ac:dyDescent="0.25">
      <c r="A1604" s="216"/>
      <c r="B1604" s="342" t="s">
        <v>1315</v>
      </c>
      <c r="C1604" s="343" t="s">
        <v>3573</v>
      </c>
      <c r="D1604" s="214" t="s">
        <v>3121</v>
      </c>
      <c r="E1604" s="235">
        <v>11435.2</v>
      </c>
      <c r="F1604" s="35">
        <v>41813</v>
      </c>
      <c r="G1604" s="44">
        <v>11435.2</v>
      </c>
      <c r="H1604" s="243">
        <f t="shared" si="25"/>
        <v>0</v>
      </c>
      <c r="I1604" s="214" t="s">
        <v>65</v>
      </c>
    </row>
    <row r="1605" spans="1:9" ht="15.75" x14ac:dyDescent="0.25">
      <c r="A1605" s="216"/>
      <c r="B1605" s="342" t="s">
        <v>1316</v>
      </c>
      <c r="C1605" s="343" t="s">
        <v>3573</v>
      </c>
      <c r="D1605" s="214" t="s">
        <v>180</v>
      </c>
      <c r="E1605" s="235">
        <v>11232</v>
      </c>
      <c r="F1605" s="38">
        <v>41822</v>
      </c>
      <c r="G1605" s="245">
        <v>11232</v>
      </c>
      <c r="H1605" s="243">
        <f t="shared" si="25"/>
        <v>0</v>
      </c>
      <c r="I1605" s="214" t="s">
        <v>65</v>
      </c>
    </row>
    <row r="1606" spans="1:9" ht="15.75" x14ac:dyDescent="0.25">
      <c r="A1606" s="216"/>
      <c r="B1606" s="342" t="s">
        <v>1318</v>
      </c>
      <c r="C1606" s="343" t="s">
        <v>3573</v>
      </c>
      <c r="D1606" s="214" t="s">
        <v>269</v>
      </c>
      <c r="E1606" s="235">
        <v>270</v>
      </c>
      <c r="F1606" s="35">
        <v>41812</v>
      </c>
      <c r="G1606" s="44">
        <v>270</v>
      </c>
      <c r="H1606" s="243">
        <f t="shared" si="25"/>
        <v>0</v>
      </c>
      <c r="I1606" s="214"/>
    </row>
    <row r="1607" spans="1:9" ht="15.75" x14ac:dyDescent="0.25">
      <c r="A1607" s="216"/>
      <c r="B1607" s="342" t="s">
        <v>1319</v>
      </c>
      <c r="C1607" s="343" t="s">
        <v>3573</v>
      </c>
      <c r="D1607" s="214" t="s">
        <v>152</v>
      </c>
      <c r="E1607" s="235">
        <v>6632</v>
      </c>
      <c r="F1607" s="35">
        <v>41812</v>
      </c>
      <c r="G1607" s="44">
        <v>6632</v>
      </c>
      <c r="H1607" s="243">
        <f t="shared" ref="H1607:H1670" si="26">E1607-G1607</f>
        <v>0</v>
      </c>
      <c r="I1607" s="214"/>
    </row>
    <row r="1608" spans="1:9" ht="15.75" x14ac:dyDescent="0.25">
      <c r="A1608" s="216"/>
      <c r="B1608" s="342" t="s">
        <v>1321</v>
      </c>
      <c r="C1608" s="343" t="s">
        <v>3573</v>
      </c>
      <c r="D1608" s="214" t="s">
        <v>115</v>
      </c>
      <c r="E1608" s="235">
        <v>1955.2</v>
      </c>
      <c r="F1608" s="35">
        <v>41812</v>
      </c>
      <c r="G1608" s="44">
        <v>1955.2</v>
      </c>
      <c r="H1608" s="243">
        <f t="shared" si="26"/>
        <v>0</v>
      </c>
      <c r="I1608" s="214"/>
    </row>
    <row r="1609" spans="1:9" ht="15.75" x14ac:dyDescent="0.25">
      <c r="A1609" s="216"/>
      <c r="B1609" s="342" t="s">
        <v>1322</v>
      </c>
      <c r="C1609" s="343" t="s">
        <v>3573</v>
      </c>
      <c r="D1609" s="214" t="s">
        <v>533</v>
      </c>
      <c r="E1609" s="235">
        <v>551.5</v>
      </c>
      <c r="F1609" s="35">
        <v>41812</v>
      </c>
      <c r="G1609" s="44">
        <v>551.5</v>
      </c>
      <c r="H1609" s="243">
        <f t="shared" si="26"/>
        <v>0</v>
      </c>
      <c r="I1609" s="214"/>
    </row>
    <row r="1610" spans="1:9" ht="15.75" x14ac:dyDescent="0.25">
      <c r="A1610" s="216"/>
      <c r="B1610" s="342" t="s">
        <v>1323</v>
      </c>
      <c r="C1610" s="343" t="s">
        <v>3573</v>
      </c>
      <c r="D1610" s="214" t="s">
        <v>8</v>
      </c>
      <c r="E1610" s="235">
        <v>494</v>
      </c>
      <c r="F1610" s="35">
        <v>41812</v>
      </c>
      <c r="G1610" s="44">
        <v>494</v>
      </c>
      <c r="H1610" s="243">
        <f t="shared" si="26"/>
        <v>0</v>
      </c>
      <c r="I1610" s="214"/>
    </row>
    <row r="1611" spans="1:9" ht="15.75" x14ac:dyDescent="0.25">
      <c r="A1611" s="216"/>
      <c r="B1611" s="342" t="s">
        <v>1326</v>
      </c>
      <c r="C1611" s="343" t="s">
        <v>3573</v>
      </c>
      <c r="D1611" s="214" t="s">
        <v>14</v>
      </c>
      <c r="E1611" s="235">
        <v>7980</v>
      </c>
      <c r="F1611" s="35">
        <v>41813</v>
      </c>
      <c r="G1611" s="44">
        <v>7980</v>
      </c>
      <c r="H1611" s="243">
        <f t="shared" si="26"/>
        <v>0</v>
      </c>
      <c r="I1611" s="214" t="s">
        <v>3427</v>
      </c>
    </row>
    <row r="1612" spans="1:9" ht="15.75" x14ac:dyDescent="0.25">
      <c r="A1612" s="216"/>
      <c r="B1612" s="342" t="s">
        <v>1327</v>
      </c>
      <c r="C1612" s="343" t="s">
        <v>3573</v>
      </c>
      <c r="D1612" s="214" t="s">
        <v>8</v>
      </c>
      <c r="E1612" s="235">
        <v>235</v>
      </c>
      <c r="F1612" s="35">
        <v>41812</v>
      </c>
      <c r="G1612" s="44">
        <v>235</v>
      </c>
      <c r="H1612" s="243">
        <f t="shared" si="26"/>
        <v>0</v>
      </c>
      <c r="I1612" s="214"/>
    </row>
    <row r="1613" spans="1:9" ht="15.75" x14ac:dyDescent="0.25">
      <c r="A1613" s="216">
        <v>41813</v>
      </c>
      <c r="B1613" s="342" t="s">
        <v>1328</v>
      </c>
      <c r="C1613" s="343" t="s">
        <v>3573</v>
      </c>
      <c r="D1613" s="214" t="s">
        <v>8</v>
      </c>
      <c r="E1613" s="235">
        <v>422</v>
      </c>
      <c r="F1613" s="35">
        <v>41813</v>
      </c>
      <c r="G1613" s="44">
        <v>422</v>
      </c>
      <c r="H1613" s="243">
        <f t="shared" si="26"/>
        <v>0</v>
      </c>
      <c r="I1613" s="214"/>
    </row>
    <row r="1614" spans="1:9" ht="15.75" x14ac:dyDescent="0.25">
      <c r="A1614" s="216"/>
      <c r="B1614" s="342" t="s">
        <v>1329</v>
      </c>
      <c r="C1614" s="343" t="s">
        <v>3573</v>
      </c>
      <c r="D1614" s="214" t="s">
        <v>28</v>
      </c>
      <c r="E1614" s="235">
        <v>8782</v>
      </c>
      <c r="F1614" s="35">
        <v>41813</v>
      </c>
      <c r="G1614" s="44">
        <v>8782</v>
      </c>
      <c r="H1614" s="243">
        <f t="shared" si="26"/>
        <v>0</v>
      </c>
      <c r="I1614" s="58"/>
    </row>
    <row r="1615" spans="1:9" ht="15.75" x14ac:dyDescent="0.25">
      <c r="A1615" s="216"/>
      <c r="B1615" s="342" t="s">
        <v>1330</v>
      </c>
      <c r="C1615" s="343" t="s">
        <v>3573</v>
      </c>
      <c r="D1615" s="214" t="s">
        <v>269</v>
      </c>
      <c r="E1615" s="235">
        <v>6000.5</v>
      </c>
      <c r="F1615" s="35">
        <v>41813</v>
      </c>
      <c r="G1615" s="44">
        <v>6000.5</v>
      </c>
      <c r="H1615" s="243">
        <f t="shared" si="26"/>
        <v>0</v>
      </c>
      <c r="I1615" s="214"/>
    </row>
    <row r="1616" spans="1:9" ht="15.75" x14ac:dyDescent="0.25">
      <c r="A1616" s="216"/>
      <c r="B1616" s="342" t="s">
        <v>1331</v>
      </c>
      <c r="C1616" s="343" t="s">
        <v>3573</v>
      </c>
      <c r="D1616" s="214" t="s">
        <v>260</v>
      </c>
      <c r="E1616" s="235">
        <v>1208</v>
      </c>
      <c r="F1616" s="35">
        <v>41813</v>
      </c>
      <c r="G1616" s="44">
        <v>1208</v>
      </c>
      <c r="H1616" s="243">
        <f t="shared" si="26"/>
        <v>0</v>
      </c>
      <c r="I1616" s="58" t="s">
        <v>217</v>
      </c>
    </row>
    <row r="1617" spans="1:9" ht="15.75" x14ac:dyDescent="0.25">
      <c r="A1617" s="216"/>
      <c r="B1617" s="342" t="s">
        <v>1333</v>
      </c>
      <c r="C1617" s="343" t="s">
        <v>3573</v>
      </c>
      <c r="D1617" s="214" t="s">
        <v>321</v>
      </c>
      <c r="E1617" s="235">
        <v>3009.6</v>
      </c>
      <c r="F1617" s="35">
        <v>41813</v>
      </c>
      <c r="G1617" s="44">
        <v>3009.6</v>
      </c>
      <c r="H1617" s="243">
        <f t="shared" si="26"/>
        <v>0</v>
      </c>
      <c r="I1617" s="214"/>
    </row>
    <row r="1618" spans="1:9" ht="15.75" x14ac:dyDescent="0.25">
      <c r="A1618" s="216"/>
      <c r="B1618" s="342" t="s">
        <v>1334</v>
      </c>
      <c r="C1618" s="343" t="s">
        <v>3573</v>
      </c>
      <c r="D1618" s="214" t="s">
        <v>544</v>
      </c>
      <c r="E1618" s="235">
        <v>13241</v>
      </c>
      <c r="F1618" s="35">
        <v>41813</v>
      </c>
      <c r="G1618" s="44">
        <v>13241</v>
      </c>
      <c r="H1618" s="243">
        <f t="shared" si="26"/>
        <v>0</v>
      </c>
      <c r="I1618" s="214"/>
    </row>
    <row r="1619" spans="1:9" ht="15.75" x14ac:dyDescent="0.25">
      <c r="A1619" s="216"/>
      <c r="B1619" s="342" t="s">
        <v>1335</v>
      </c>
      <c r="C1619" s="343" t="s">
        <v>3573</v>
      </c>
      <c r="D1619" s="214" t="s">
        <v>791</v>
      </c>
      <c r="E1619" s="235">
        <v>7512</v>
      </c>
      <c r="F1619" s="35">
        <v>41813</v>
      </c>
      <c r="G1619" s="44">
        <v>7512</v>
      </c>
      <c r="H1619" s="243">
        <f t="shared" si="26"/>
        <v>0</v>
      </c>
      <c r="I1619" s="214"/>
    </row>
    <row r="1620" spans="1:9" ht="15.75" x14ac:dyDescent="0.25">
      <c r="A1620" s="216"/>
      <c r="B1620" s="342" t="s">
        <v>1336</v>
      </c>
      <c r="C1620" s="343" t="s">
        <v>3573</v>
      </c>
      <c r="D1620" s="214" t="s">
        <v>54</v>
      </c>
      <c r="E1620" s="235">
        <v>41570</v>
      </c>
      <c r="F1620" s="35">
        <v>41813</v>
      </c>
      <c r="G1620" s="44">
        <v>41570</v>
      </c>
      <c r="H1620" s="243">
        <f t="shared" si="26"/>
        <v>0</v>
      </c>
      <c r="I1620" s="214" t="s">
        <v>30</v>
      </c>
    </row>
    <row r="1621" spans="1:9" ht="15.75" x14ac:dyDescent="0.25">
      <c r="A1621" s="216"/>
      <c r="B1621" s="342" t="s">
        <v>1337</v>
      </c>
      <c r="C1621" s="343" t="s">
        <v>3573</v>
      </c>
      <c r="D1621" s="214" t="s">
        <v>123</v>
      </c>
      <c r="E1621" s="235">
        <v>7681</v>
      </c>
      <c r="F1621" s="35">
        <v>41814</v>
      </c>
      <c r="G1621" s="44">
        <v>7681</v>
      </c>
      <c r="H1621" s="243">
        <f t="shared" si="26"/>
        <v>0</v>
      </c>
      <c r="I1621" s="214"/>
    </row>
    <row r="1622" spans="1:9" ht="15.75" x14ac:dyDescent="0.25">
      <c r="A1622" s="216"/>
      <c r="B1622" s="342" t="s">
        <v>1339</v>
      </c>
      <c r="C1622" s="343" t="s">
        <v>3573</v>
      </c>
      <c r="D1622" s="214" t="s">
        <v>29</v>
      </c>
      <c r="E1622" s="235">
        <v>5785</v>
      </c>
      <c r="F1622" s="35">
        <v>41813</v>
      </c>
      <c r="G1622" s="44">
        <v>5785</v>
      </c>
      <c r="H1622" s="243">
        <f t="shared" si="26"/>
        <v>0</v>
      </c>
      <c r="I1622" s="214" t="s">
        <v>30</v>
      </c>
    </row>
    <row r="1623" spans="1:9" ht="15.75" x14ac:dyDescent="0.25">
      <c r="A1623" s="216"/>
      <c r="B1623" s="342" t="s">
        <v>1340</v>
      </c>
      <c r="C1623" s="343" t="s">
        <v>3573</v>
      </c>
      <c r="D1623" s="214" t="s">
        <v>34</v>
      </c>
      <c r="E1623" s="235">
        <v>2305.5</v>
      </c>
      <c r="F1623" s="35">
        <v>41813</v>
      </c>
      <c r="G1623" s="44">
        <v>2305.5</v>
      </c>
      <c r="H1623" s="243">
        <f t="shared" si="26"/>
        <v>0</v>
      </c>
      <c r="I1623" s="214" t="s">
        <v>30</v>
      </c>
    </row>
    <row r="1624" spans="1:9" ht="15.75" x14ac:dyDescent="0.25">
      <c r="A1624" s="216"/>
      <c r="B1624" s="342" t="s">
        <v>1341</v>
      </c>
      <c r="C1624" s="343" t="s">
        <v>3573</v>
      </c>
      <c r="D1624" s="214" t="s">
        <v>316</v>
      </c>
      <c r="E1624" s="235">
        <v>453.5</v>
      </c>
      <c r="F1624" s="35">
        <v>41813</v>
      </c>
      <c r="G1624" s="44">
        <v>453.5</v>
      </c>
      <c r="H1624" s="243">
        <f t="shared" si="26"/>
        <v>0</v>
      </c>
      <c r="I1624" s="214" t="s">
        <v>30</v>
      </c>
    </row>
    <row r="1625" spans="1:9" ht="15.75" x14ac:dyDescent="0.25">
      <c r="A1625" s="216"/>
      <c r="B1625" s="342" t="s">
        <v>1342</v>
      </c>
      <c r="C1625" s="343" t="s">
        <v>3573</v>
      </c>
      <c r="D1625" s="214" t="s">
        <v>55</v>
      </c>
      <c r="E1625" s="235">
        <v>8580.5</v>
      </c>
      <c r="F1625" s="35">
        <v>41813</v>
      </c>
      <c r="G1625" s="44">
        <v>8580.5</v>
      </c>
      <c r="H1625" s="243">
        <f t="shared" si="26"/>
        <v>0</v>
      </c>
      <c r="I1625" s="214"/>
    </row>
    <row r="1626" spans="1:9" ht="15.75" x14ac:dyDescent="0.25">
      <c r="A1626" s="216"/>
      <c r="B1626" s="342" t="s">
        <v>1343</v>
      </c>
      <c r="C1626" s="343" t="s">
        <v>3573</v>
      </c>
      <c r="D1626" s="214" t="s">
        <v>130</v>
      </c>
      <c r="E1626" s="235">
        <v>7573</v>
      </c>
      <c r="F1626" s="35">
        <v>41816</v>
      </c>
      <c r="G1626" s="44">
        <v>7573</v>
      </c>
      <c r="H1626" s="243">
        <f t="shared" si="26"/>
        <v>0</v>
      </c>
      <c r="I1626" s="214" t="s">
        <v>65</v>
      </c>
    </row>
    <row r="1627" spans="1:9" ht="15.75" x14ac:dyDescent="0.25">
      <c r="A1627" s="216"/>
      <c r="B1627" s="342" t="s">
        <v>1344</v>
      </c>
      <c r="C1627" s="343" t="s">
        <v>3573</v>
      </c>
      <c r="D1627" s="214" t="s">
        <v>32</v>
      </c>
      <c r="E1627" s="235">
        <v>5325</v>
      </c>
      <c r="F1627" s="35">
        <v>41813</v>
      </c>
      <c r="G1627" s="44">
        <v>5325</v>
      </c>
      <c r="H1627" s="243">
        <f t="shared" si="26"/>
        <v>0</v>
      </c>
      <c r="I1627" s="214" t="s">
        <v>30</v>
      </c>
    </row>
    <row r="1628" spans="1:9" ht="15.75" x14ac:dyDescent="0.25">
      <c r="A1628" s="216"/>
      <c r="B1628" s="342" t="s">
        <v>1346</v>
      </c>
      <c r="C1628" s="343" t="s">
        <v>3573</v>
      </c>
      <c r="D1628" s="214" t="s">
        <v>130</v>
      </c>
      <c r="E1628" s="235">
        <v>10181</v>
      </c>
      <c r="F1628" s="35">
        <v>41820</v>
      </c>
      <c r="G1628" s="44">
        <v>10181</v>
      </c>
      <c r="H1628" s="243">
        <f t="shared" si="26"/>
        <v>0</v>
      </c>
      <c r="I1628" s="214" t="s">
        <v>65</v>
      </c>
    </row>
    <row r="1629" spans="1:9" ht="15.75" x14ac:dyDescent="0.25">
      <c r="A1629" s="216"/>
      <c r="B1629" s="342" t="s">
        <v>1347</v>
      </c>
      <c r="C1629" s="343" t="s">
        <v>3573</v>
      </c>
      <c r="D1629" s="214" t="s">
        <v>188</v>
      </c>
      <c r="E1629" s="235">
        <v>4654</v>
      </c>
      <c r="F1629" s="35">
        <v>41816</v>
      </c>
      <c r="G1629" s="44">
        <v>4654</v>
      </c>
      <c r="H1629" s="243">
        <f t="shared" si="26"/>
        <v>0</v>
      </c>
      <c r="I1629" s="214" t="s">
        <v>65</v>
      </c>
    </row>
    <row r="1630" spans="1:9" ht="15.75" x14ac:dyDescent="0.25">
      <c r="A1630" s="216"/>
      <c r="B1630" s="342" t="s">
        <v>1349</v>
      </c>
      <c r="C1630" s="343" t="s">
        <v>3573</v>
      </c>
      <c r="D1630" s="214" t="s">
        <v>16</v>
      </c>
      <c r="E1630" s="235">
        <v>61246.3</v>
      </c>
      <c r="F1630" s="35">
        <v>41816</v>
      </c>
      <c r="G1630" s="44">
        <v>61246.3</v>
      </c>
      <c r="H1630" s="243">
        <f t="shared" si="26"/>
        <v>0</v>
      </c>
      <c r="I1630" s="214" t="s">
        <v>3427</v>
      </c>
    </row>
    <row r="1631" spans="1:9" ht="15.75" x14ac:dyDescent="0.25">
      <c r="A1631" s="216"/>
      <c r="B1631" s="342" t="s">
        <v>1351</v>
      </c>
      <c r="C1631" s="343" t="s">
        <v>3573</v>
      </c>
      <c r="D1631" s="214" t="s">
        <v>186</v>
      </c>
      <c r="E1631" s="235">
        <v>6059</v>
      </c>
      <c r="F1631" s="35">
        <v>41817</v>
      </c>
      <c r="G1631" s="44">
        <v>6059</v>
      </c>
      <c r="H1631" s="243">
        <f t="shared" si="26"/>
        <v>0</v>
      </c>
      <c r="I1631" s="214" t="s">
        <v>65</v>
      </c>
    </row>
    <row r="1632" spans="1:9" ht="15.75" x14ac:dyDescent="0.25">
      <c r="A1632" s="216"/>
      <c r="B1632" s="342" t="s">
        <v>1352</v>
      </c>
      <c r="C1632" s="343" t="s">
        <v>3573</v>
      </c>
      <c r="D1632" s="214" t="s">
        <v>338</v>
      </c>
      <c r="E1632" s="235">
        <v>488.5</v>
      </c>
      <c r="F1632" s="35">
        <v>41813</v>
      </c>
      <c r="G1632" s="44">
        <v>488.5</v>
      </c>
      <c r="H1632" s="243">
        <f t="shared" si="26"/>
        <v>0</v>
      </c>
      <c r="I1632" s="214" t="s">
        <v>30</v>
      </c>
    </row>
    <row r="1633" spans="1:11" ht="15.75" x14ac:dyDescent="0.25">
      <c r="A1633" s="216"/>
      <c r="B1633" s="342" t="s">
        <v>1353</v>
      </c>
      <c r="C1633" s="343" t="s">
        <v>3573</v>
      </c>
      <c r="D1633" s="214" t="s">
        <v>47</v>
      </c>
      <c r="E1633" s="235">
        <v>4077</v>
      </c>
      <c r="F1633" s="35">
        <v>41813</v>
      </c>
      <c r="G1633" s="44">
        <v>4077</v>
      </c>
      <c r="H1633" s="243">
        <f t="shared" si="26"/>
        <v>0</v>
      </c>
      <c r="I1633" s="214" t="s">
        <v>30</v>
      </c>
    </row>
    <row r="1634" spans="1:11" ht="15.75" x14ac:dyDescent="0.25">
      <c r="A1634" s="216"/>
      <c r="B1634" s="342" t="s">
        <v>1355</v>
      </c>
      <c r="C1634" s="343" t="s">
        <v>3573</v>
      </c>
      <c r="D1634" s="214" t="s">
        <v>188</v>
      </c>
      <c r="E1634" s="235">
        <v>3146</v>
      </c>
      <c r="F1634" s="38">
        <v>41829</v>
      </c>
      <c r="G1634" s="245">
        <v>3146</v>
      </c>
      <c r="H1634" s="243">
        <f t="shared" si="26"/>
        <v>0</v>
      </c>
      <c r="I1634" s="214" t="s">
        <v>65</v>
      </c>
    </row>
    <row r="1635" spans="1:11" ht="15.75" x14ac:dyDescent="0.25">
      <c r="A1635" s="216"/>
      <c r="B1635" s="342" t="s">
        <v>1356</v>
      </c>
      <c r="C1635" s="343" t="s">
        <v>3573</v>
      </c>
      <c r="D1635" s="214" t="s">
        <v>136</v>
      </c>
      <c r="E1635" s="235">
        <v>789</v>
      </c>
      <c r="F1635" s="35">
        <v>41813</v>
      </c>
      <c r="G1635" s="44">
        <v>789</v>
      </c>
      <c r="H1635" s="243">
        <f t="shared" si="26"/>
        <v>0</v>
      </c>
      <c r="I1635" s="214"/>
    </row>
    <row r="1636" spans="1:11" ht="15.75" x14ac:dyDescent="0.25">
      <c r="A1636" s="216"/>
      <c r="B1636" s="342" t="s">
        <v>1358</v>
      </c>
      <c r="C1636" s="343" t="s">
        <v>3573</v>
      </c>
      <c r="D1636" s="214" t="s">
        <v>36</v>
      </c>
      <c r="E1636" s="235">
        <v>32108.52</v>
      </c>
      <c r="F1636" s="39" t="s">
        <v>4086</v>
      </c>
      <c r="G1636" s="283">
        <v>12108.52</v>
      </c>
      <c r="H1636" s="328">
        <f t="shared" si="26"/>
        <v>20000</v>
      </c>
      <c r="I1636" s="449" t="s">
        <v>217</v>
      </c>
      <c r="J1636" s="657" t="s">
        <v>4089</v>
      </c>
      <c r="K1636" s="658"/>
    </row>
    <row r="1637" spans="1:11" ht="15.75" x14ac:dyDescent="0.25">
      <c r="A1637" s="216"/>
      <c r="B1637" s="342" t="s">
        <v>1359</v>
      </c>
      <c r="C1637" s="343" t="s">
        <v>3573</v>
      </c>
      <c r="D1637" s="214" t="s">
        <v>250</v>
      </c>
      <c r="E1637" s="235">
        <v>20565</v>
      </c>
      <c r="F1637" s="35">
        <v>41813</v>
      </c>
      <c r="G1637" s="44">
        <v>20565</v>
      </c>
      <c r="H1637" s="243">
        <f t="shared" si="26"/>
        <v>0</v>
      </c>
      <c r="I1637" s="214"/>
    </row>
    <row r="1638" spans="1:11" ht="15.75" x14ac:dyDescent="0.25">
      <c r="A1638" s="216"/>
      <c r="B1638" s="342" t="s">
        <v>1361</v>
      </c>
      <c r="C1638" s="343" t="s">
        <v>3573</v>
      </c>
      <c r="D1638" s="214" t="s">
        <v>304</v>
      </c>
      <c r="E1638" s="235">
        <v>16324</v>
      </c>
      <c r="F1638" s="35">
        <v>41813</v>
      </c>
      <c r="G1638" s="44">
        <v>16324</v>
      </c>
      <c r="H1638" s="243">
        <f t="shared" si="26"/>
        <v>0</v>
      </c>
      <c r="I1638" s="214" t="s">
        <v>27</v>
      </c>
    </row>
    <row r="1639" spans="1:11" ht="15.75" x14ac:dyDescent="0.25">
      <c r="A1639" s="216"/>
      <c r="B1639" s="342" t="s">
        <v>1362</v>
      </c>
      <c r="C1639" s="343" t="s">
        <v>3573</v>
      </c>
      <c r="D1639" s="214" t="s">
        <v>794</v>
      </c>
      <c r="E1639" s="235">
        <v>1174.5</v>
      </c>
      <c r="F1639" s="35">
        <v>41813</v>
      </c>
      <c r="G1639" s="44">
        <v>1174.5</v>
      </c>
      <c r="H1639" s="243">
        <f t="shared" si="26"/>
        <v>0</v>
      </c>
      <c r="I1639" s="214" t="s">
        <v>30</v>
      </c>
    </row>
    <row r="1640" spans="1:11" ht="15.75" x14ac:dyDescent="0.25">
      <c r="A1640" s="216"/>
      <c r="B1640" s="342" t="s">
        <v>1364</v>
      </c>
      <c r="C1640" s="343" t="s">
        <v>3573</v>
      </c>
      <c r="D1640" s="214" t="s">
        <v>22</v>
      </c>
      <c r="E1640" s="235">
        <v>1612</v>
      </c>
      <c r="F1640" s="35">
        <v>41813</v>
      </c>
      <c r="G1640" s="44">
        <v>1612</v>
      </c>
      <c r="H1640" s="243">
        <f t="shared" si="26"/>
        <v>0</v>
      </c>
      <c r="I1640" s="214"/>
    </row>
    <row r="1641" spans="1:11" ht="15.75" x14ac:dyDescent="0.25">
      <c r="A1641" s="216"/>
      <c r="B1641" s="342" t="s">
        <v>1365</v>
      </c>
      <c r="C1641" s="343" t="s">
        <v>3573</v>
      </c>
      <c r="D1641" s="214" t="s">
        <v>535</v>
      </c>
      <c r="E1641" s="235">
        <v>3909.5</v>
      </c>
      <c r="F1641" s="35">
        <v>41813</v>
      </c>
      <c r="G1641" s="44">
        <v>3909.5</v>
      </c>
      <c r="H1641" s="243">
        <f t="shared" si="26"/>
        <v>0</v>
      </c>
      <c r="I1641" s="214"/>
    </row>
    <row r="1642" spans="1:11" ht="15.75" x14ac:dyDescent="0.25">
      <c r="A1642" s="216"/>
      <c r="B1642" s="342" t="s">
        <v>1367</v>
      </c>
      <c r="C1642" s="343" t="s">
        <v>3573</v>
      </c>
      <c r="D1642" s="214" t="s">
        <v>111</v>
      </c>
      <c r="E1642" s="235">
        <v>4534</v>
      </c>
      <c r="F1642" s="35">
        <v>41813</v>
      </c>
      <c r="G1642" s="44">
        <v>4534</v>
      </c>
      <c r="H1642" s="243">
        <f t="shared" si="26"/>
        <v>0</v>
      </c>
      <c r="I1642" s="214" t="s">
        <v>217</v>
      </c>
    </row>
    <row r="1643" spans="1:11" ht="15.75" x14ac:dyDescent="0.25">
      <c r="A1643" s="216"/>
      <c r="B1643" s="342" t="s">
        <v>1368</v>
      </c>
      <c r="C1643" s="343" t="s">
        <v>3573</v>
      </c>
      <c r="D1643" s="214" t="s">
        <v>3606</v>
      </c>
      <c r="E1643" s="235">
        <v>7862.5</v>
      </c>
      <c r="F1643" s="35">
        <v>41813</v>
      </c>
      <c r="G1643" s="44">
        <v>7862.5</v>
      </c>
      <c r="H1643" s="243">
        <f t="shared" si="26"/>
        <v>0</v>
      </c>
      <c r="I1643" s="214" t="s">
        <v>27</v>
      </c>
    </row>
    <row r="1644" spans="1:11" ht="15.75" x14ac:dyDescent="0.25">
      <c r="A1644" s="211"/>
      <c r="B1644" s="342" t="s">
        <v>1369</v>
      </c>
      <c r="C1644" s="343" t="s">
        <v>3573</v>
      </c>
      <c r="D1644" s="214" t="s">
        <v>74</v>
      </c>
      <c r="E1644" s="235">
        <v>5961</v>
      </c>
      <c r="F1644" s="35">
        <v>41813</v>
      </c>
      <c r="G1644" s="44">
        <v>5961</v>
      </c>
      <c r="H1644" s="243">
        <f t="shared" si="26"/>
        <v>0</v>
      </c>
      <c r="I1644" s="214"/>
    </row>
    <row r="1645" spans="1:11" ht="15.75" x14ac:dyDescent="0.25">
      <c r="A1645" s="216"/>
      <c r="B1645" s="342" t="s">
        <v>1370</v>
      </c>
      <c r="C1645" s="343" t="s">
        <v>3573</v>
      </c>
      <c r="D1645" s="214" t="s">
        <v>115</v>
      </c>
      <c r="E1645" s="235">
        <v>462</v>
      </c>
      <c r="F1645" s="35">
        <v>41813</v>
      </c>
      <c r="G1645" s="44">
        <v>462</v>
      </c>
      <c r="H1645" s="243">
        <f t="shared" si="26"/>
        <v>0</v>
      </c>
      <c r="I1645" s="214"/>
    </row>
    <row r="1646" spans="1:11" ht="15.75" x14ac:dyDescent="0.25">
      <c r="A1646" s="216"/>
      <c r="B1646" s="342" t="s">
        <v>1371</v>
      </c>
      <c r="C1646" s="343" t="s">
        <v>3573</v>
      </c>
      <c r="D1646" s="214" t="s">
        <v>11</v>
      </c>
      <c r="E1646" s="235">
        <v>22391.200000000001</v>
      </c>
      <c r="F1646" s="38">
        <v>41829</v>
      </c>
      <c r="G1646" s="245">
        <v>22391.200000000001</v>
      </c>
      <c r="H1646" s="243">
        <f t="shared" si="26"/>
        <v>0</v>
      </c>
      <c r="I1646" s="214" t="s">
        <v>65</v>
      </c>
    </row>
    <row r="1647" spans="1:11" ht="15.75" x14ac:dyDescent="0.25">
      <c r="A1647" s="216"/>
      <c r="B1647" s="342" t="s">
        <v>1373</v>
      </c>
      <c r="C1647" s="343" t="s">
        <v>3573</v>
      </c>
      <c r="D1647" s="214" t="s">
        <v>180</v>
      </c>
      <c r="E1647" s="235">
        <v>18099.8</v>
      </c>
      <c r="F1647" s="39" t="s">
        <v>3717</v>
      </c>
      <c r="G1647" s="245">
        <v>18099.8</v>
      </c>
      <c r="H1647" s="243">
        <f t="shared" si="26"/>
        <v>0</v>
      </c>
      <c r="I1647" s="214" t="s">
        <v>65</v>
      </c>
    </row>
    <row r="1648" spans="1:11" ht="15.75" x14ac:dyDescent="0.25">
      <c r="A1648" s="216"/>
      <c r="B1648" s="342" t="s">
        <v>1374</v>
      </c>
      <c r="C1648" s="343" t="s">
        <v>3573</v>
      </c>
      <c r="D1648" s="214" t="s">
        <v>956</v>
      </c>
      <c r="E1648" s="235">
        <v>5456</v>
      </c>
      <c r="F1648" s="35">
        <v>41813</v>
      </c>
      <c r="G1648" s="44">
        <v>5456</v>
      </c>
      <c r="H1648" s="243">
        <f t="shared" si="26"/>
        <v>0</v>
      </c>
      <c r="I1648" s="214" t="s">
        <v>3427</v>
      </c>
    </row>
    <row r="1649" spans="1:9" ht="15.75" x14ac:dyDescent="0.25">
      <c r="A1649" s="216"/>
      <c r="B1649" s="342" t="s">
        <v>1375</v>
      </c>
      <c r="C1649" s="343" t="s">
        <v>3573</v>
      </c>
      <c r="D1649" s="214" t="s">
        <v>8</v>
      </c>
      <c r="E1649" s="235">
        <v>736.6</v>
      </c>
      <c r="F1649" s="35">
        <v>41813</v>
      </c>
      <c r="G1649" s="44">
        <v>736.6</v>
      </c>
      <c r="H1649" s="243">
        <f t="shared" si="26"/>
        <v>0</v>
      </c>
      <c r="I1649" s="214"/>
    </row>
    <row r="1650" spans="1:9" ht="15.75" x14ac:dyDescent="0.25">
      <c r="A1650" s="216"/>
      <c r="B1650" s="342" t="s">
        <v>1377</v>
      </c>
      <c r="C1650" s="343" t="s">
        <v>3573</v>
      </c>
      <c r="D1650" s="214" t="s">
        <v>3657</v>
      </c>
      <c r="E1650" s="235">
        <v>1499.4</v>
      </c>
      <c r="F1650" s="35">
        <v>41814</v>
      </c>
      <c r="G1650" s="44">
        <v>1499.4</v>
      </c>
      <c r="H1650" s="243">
        <f t="shared" si="26"/>
        <v>0</v>
      </c>
      <c r="I1650" s="214" t="s">
        <v>65</v>
      </c>
    </row>
    <row r="1651" spans="1:9" ht="15.75" x14ac:dyDescent="0.25">
      <c r="A1651" s="216"/>
      <c r="B1651" s="342" t="s">
        <v>1378</v>
      </c>
      <c r="C1651" s="343" t="s">
        <v>3573</v>
      </c>
      <c r="D1651" s="214" t="s">
        <v>51</v>
      </c>
      <c r="E1651" s="235">
        <v>2110</v>
      </c>
      <c r="F1651" s="35">
        <v>41814</v>
      </c>
      <c r="G1651" s="44">
        <v>2110</v>
      </c>
      <c r="H1651" s="243">
        <f t="shared" si="26"/>
        <v>0</v>
      </c>
      <c r="I1651" s="214" t="s">
        <v>217</v>
      </c>
    </row>
    <row r="1652" spans="1:9" ht="15.75" x14ac:dyDescent="0.25">
      <c r="A1652" s="216"/>
      <c r="B1652" s="342" t="s">
        <v>1379</v>
      </c>
      <c r="C1652" s="343" t="s">
        <v>3573</v>
      </c>
      <c r="D1652" s="220" t="s">
        <v>3114</v>
      </c>
      <c r="E1652" s="241">
        <v>0</v>
      </c>
      <c r="F1652" s="35"/>
      <c r="G1652" s="44"/>
      <c r="H1652" s="243">
        <f t="shared" si="26"/>
        <v>0</v>
      </c>
      <c r="I1652" s="214" t="s">
        <v>3658</v>
      </c>
    </row>
    <row r="1653" spans="1:9" ht="15.75" x14ac:dyDescent="0.25">
      <c r="A1653" s="216"/>
      <c r="B1653" s="342" t="s">
        <v>1381</v>
      </c>
      <c r="C1653" s="343" t="s">
        <v>3573</v>
      </c>
      <c r="D1653" s="214" t="s">
        <v>412</v>
      </c>
      <c r="E1653" s="235">
        <v>1296.5</v>
      </c>
      <c r="F1653" s="35">
        <v>41814</v>
      </c>
      <c r="G1653" s="44">
        <v>1296.5</v>
      </c>
      <c r="H1653" s="243">
        <f t="shared" si="26"/>
        <v>0</v>
      </c>
      <c r="I1653" s="214" t="s">
        <v>217</v>
      </c>
    </row>
    <row r="1654" spans="1:9" ht="15.75" x14ac:dyDescent="0.25">
      <c r="A1654" s="216"/>
      <c r="B1654" s="342" t="s">
        <v>1382</v>
      </c>
      <c r="C1654" s="343" t="s">
        <v>3573</v>
      </c>
      <c r="D1654" s="214" t="s">
        <v>8</v>
      </c>
      <c r="E1654" s="235">
        <v>251</v>
      </c>
      <c r="F1654" s="35">
        <v>41813</v>
      </c>
      <c r="G1654" s="44">
        <v>251</v>
      </c>
      <c r="H1654" s="243">
        <f t="shared" si="26"/>
        <v>0</v>
      </c>
      <c r="I1654" s="214"/>
    </row>
    <row r="1655" spans="1:9" ht="15.75" x14ac:dyDescent="0.25">
      <c r="A1655" s="216"/>
      <c r="B1655" s="342" t="s">
        <v>1383</v>
      </c>
      <c r="C1655" s="343" t="s">
        <v>3573</v>
      </c>
      <c r="D1655" s="214" t="s">
        <v>3659</v>
      </c>
      <c r="E1655" s="235">
        <v>32030.35</v>
      </c>
      <c r="F1655" s="35">
        <v>41814</v>
      </c>
      <c r="G1655" s="44">
        <v>32030.35</v>
      </c>
      <c r="H1655" s="243">
        <f t="shared" si="26"/>
        <v>0</v>
      </c>
      <c r="I1655" s="214" t="s">
        <v>217</v>
      </c>
    </row>
    <row r="1656" spans="1:9" ht="15.75" x14ac:dyDescent="0.25">
      <c r="A1656" s="216"/>
      <c r="B1656" s="342" t="s">
        <v>1385</v>
      </c>
      <c r="C1656" s="343" t="s">
        <v>3573</v>
      </c>
      <c r="D1656" s="214" t="s">
        <v>133</v>
      </c>
      <c r="E1656" s="235">
        <v>27390.400000000001</v>
      </c>
      <c r="F1656" s="35">
        <v>41813</v>
      </c>
      <c r="G1656" s="44">
        <v>27390.400000000001</v>
      </c>
      <c r="H1656" s="243">
        <f t="shared" si="26"/>
        <v>0</v>
      </c>
      <c r="I1656" s="214"/>
    </row>
    <row r="1657" spans="1:9" ht="15.75" x14ac:dyDescent="0.25">
      <c r="A1657" s="216"/>
      <c r="B1657" s="342" t="s">
        <v>1387</v>
      </c>
      <c r="C1657" s="343" t="s">
        <v>3573</v>
      </c>
      <c r="D1657" s="214" t="s">
        <v>310</v>
      </c>
      <c r="E1657" s="235">
        <v>66410</v>
      </c>
      <c r="F1657" s="340" t="s">
        <v>3787</v>
      </c>
      <c r="G1657" s="245">
        <v>66410</v>
      </c>
      <c r="H1657" s="243">
        <f t="shared" si="26"/>
        <v>0</v>
      </c>
      <c r="I1657" s="214" t="s">
        <v>27</v>
      </c>
    </row>
    <row r="1658" spans="1:9" ht="15.75" x14ac:dyDescent="0.25">
      <c r="A1658" s="216"/>
      <c r="B1658" s="342" t="s">
        <v>1390</v>
      </c>
      <c r="C1658" s="343" t="s">
        <v>3573</v>
      </c>
      <c r="D1658" s="214" t="s">
        <v>244</v>
      </c>
      <c r="E1658" s="235">
        <v>19836</v>
      </c>
      <c r="F1658" s="340" t="s">
        <v>4079</v>
      </c>
      <c r="G1658" s="245">
        <v>19836</v>
      </c>
      <c r="H1658" s="243">
        <f t="shared" si="26"/>
        <v>0</v>
      </c>
      <c r="I1658" s="214" t="s">
        <v>27</v>
      </c>
    </row>
    <row r="1659" spans="1:9" ht="15.75" x14ac:dyDescent="0.25">
      <c r="A1659" s="216"/>
      <c r="B1659" s="342" t="s">
        <v>1391</v>
      </c>
      <c r="C1659" s="343" t="s">
        <v>3573</v>
      </c>
      <c r="D1659" s="220" t="s">
        <v>3114</v>
      </c>
      <c r="E1659" s="241">
        <v>0</v>
      </c>
      <c r="F1659" s="35"/>
      <c r="G1659" s="44"/>
      <c r="H1659" s="243">
        <f t="shared" si="26"/>
        <v>0</v>
      </c>
      <c r="I1659" s="214" t="s">
        <v>512</v>
      </c>
    </row>
    <row r="1660" spans="1:9" ht="15.75" x14ac:dyDescent="0.25">
      <c r="A1660" s="216"/>
      <c r="B1660" s="342" t="s">
        <v>1392</v>
      </c>
      <c r="C1660" s="343" t="s">
        <v>3573</v>
      </c>
      <c r="D1660" s="214" t="s">
        <v>233</v>
      </c>
      <c r="E1660" s="235">
        <v>1130.5</v>
      </c>
      <c r="F1660" s="35">
        <v>41814</v>
      </c>
      <c r="G1660" s="44">
        <v>1130.5</v>
      </c>
      <c r="H1660" s="243">
        <f t="shared" si="26"/>
        <v>0</v>
      </c>
      <c r="I1660" s="214" t="s">
        <v>3427</v>
      </c>
    </row>
    <row r="1661" spans="1:9" ht="15.75" x14ac:dyDescent="0.25">
      <c r="A1661" s="216"/>
      <c r="B1661" s="342" t="s">
        <v>1393</v>
      </c>
      <c r="C1661" s="343" t="s">
        <v>3573</v>
      </c>
      <c r="D1661" s="214" t="s">
        <v>2115</v>
      </c>
      <c r="E1661" s="235">
        <v>550</v>
      </c>
      <c r="F1661" s="35">
        <v>41814</v>
      </c>
      <c r="G1661" s="44">
        <v>550</v>
      </c>
      <c r="H1661" s="243">
        <f t="shared" si="26"/>
        <v>0</v>
      </c>
      <c r="I1661" s="214" t="s">
        <v>3427</v>
      </c>
    </row>
    <row r="1662" spans="1:9" ht="15.75" x14ac:dyDescent="0.25">
      <c r="A1662" s="216"/>
      <c r="B1662" s="342" t="s">
        <v>1395</v>
      </c>
      <c r="C1662" s="343" t="s">
        <v>3573</v>
      </c>
      <c r="D1662" s="214" t="s">
        <v>36</v>
      </c>
      <c r="E1662" s="235">
        <v>13511.34</v>
      </c>
      <c r="F1662" s="55" t="s">
        <v>3660</v>
      </c>
      <c r="G1662" s="44">
        <v>13511.34</v>
      </c>
      <c r="H1662" s="243">
        <f t="shared" si="26"/>
        <v>0</v>
      </c>
      <c r="I1662" s="214" t="s">
        <v>3427</v>
      </c>
    </row>
    <row r="1663" spans="1:9" ht="15.75" x14ac:dyDescent="0.25">
      <c r="A1663" s="216"/>
      <c r="B1663" s="342" t="s">
        <v>1396</v>
      </c>
      <c r="C1663" s="343" t="s">
        <v>3573</v>
      </c>
      <c r="D1663" s="214" t="s">
        <v>27</v>
      </c>
      <c r="E1663" s="235">
        <v>16793.2</v>
      </c>
      <c r="F1663" s="35">
        <v>41815</v>
      </c>
      <c r="G1663" s="44">
        <v>16793.2</v>
      </c>
      <c r="H1663" s="243">
        <f t="shared" si="26"/>
        <v>0</v>
      </c>
      <c r="I1663" s="214" t="s">
        <v>27</v>
      </c>
    </row>
    <row r="1664" spans="1:9" ht="15.75" x14ac:dyDescent="0.25">
      <c r="A1664" s="216"/>
      <c r="B1664" s="342" t="s">
        <v>1397</v>
      </c>
      <c r="C1664" s="343" t="s">
        <v>3573</v>
      </c>
      <c r="D1664" s="214" t="s">
        <v>890</v>
      </c>
      <c r="E1664" s="235">
        <v>20740</v>
      </c>
      <c r="F1664" s="47" t="s">
        <v>3661</v>
      </c>
      <c r="G1664" s="44">
        <v>20740</v>
      </c>
      <c r="H1664" s="243">
        <f t="shared" si="26"/>
        <v>0</v>
      </c>
      <c r="I1664" s="214" t="s">
        <v>27</v>
      </c>
    </row>
    <row r="1665" spans="1:9" ht="15.75" x14ac:dyDescent="0.25">
      <c r="A1665" s="216"/>
      <c r="B1665" s="342" t="s">
        <v>1398</v>
      </c>
      <c r="C1665" s="343" t="s">
        <v>3573</v>
      </c>
      <c r="D1665" s="214" t="s">
        <v>91</v>
      </c>
      <c r="E1665" s="235">
        <v>22215.599999999999</v>
      </c>
      <c r="F1665" s="35">
        <v>41815</v>
      </c>
      <c r="G1665" s="56">
        <v>22215.599999999999</v>
      </c>
      <c r="H1665" s="243">
        <f t="shared" si="26"/>
        <v>0</v>
      </c>
      <c r="I1665" s="214" t="s">
        <v>27</v>
      </c>
    </row>
    <row r="1666" spans="1:9" ht="15.75" x14ac:dyDescent="0.25">
      <c r="A1666" s="216"/>
      <c r="B1666" s="342" t="s">
        <v>1400</v>
      </c>
      <c r="C1666" s="343" t="s">
        <v>3573</v>
      </c>
      <c r="D1666" s="214" t="s">
        <v>92</v>
      </c>
      <c r="E1666" s="235">
        <v>5069.6000000000004</v>
      </c>
      <c r="F1666" s="35">
        <v>41815</v>
      </c>
      <c r="G1666" s="56">
        <v>5069.6000000000004</v>
      </c>
      <c r="H1666" s="243">
        <f t="shared" si="26"/>
        <v>0</v>
      </c>
      <c r="I1666" s="214" t="s">
        <v>27</v>
      </c>
    </row>
    <row r="1667" spans="1:9" ht="15.75" x14ac:dyDescent="0.25">
      <c r="A1667" s="216"/>
      <c r="B1667" s="342" t="s">
        <v>1402</v>
      </c>
      <c r="C1667" s="343" t="s">
        <v>3573</v>
      </c>
      <c r="D1667" s="214" t="s">
        <v>346</v>
      </c>
      <c r="E1667" s="235">
        <v>1932</v>
      </c>
      <c r="F1667" s="35">
        <v>41815</v>
      </c>
      <c r="G1667" s="56">
        <v>1932</v>
      </c>
      <c r="H1667" s="243">
        <f t="shared" si="26"/>
        <v>0</v>
      </c>
      <c r="I1667" s="214" t="s">
        <v>27</v>
      </c>
    </row>
    <row r="1668" spans="1:9" ht="15.75" x14ac:dyDescent="0.25">
      <c r="A1668" s="216"/>
      <c r="B1668" s="342" t="s">
        <v>1403</v>
      </c>
      <c r="C1668" s="343" t="s">
        <v>3573</v>
      </c>
      <c r="D1668" s="214" t="s">
        <v>696</v>
      </c>
      <c r="E1668" s="235">
        <v>756</v>
      </c>
      <c r="F1668" s="35">
        <v>41815</v>
      </c>
      <c r="G1668" s="56">
        <v>756</v>
      </c>
      <c r="H1668" s="243">
        <f t="shared" si="26"/>
        <v>0</v>
      </c>
      <c r="I1668" s="214" t="s">
        <v>27</v>
      </c>
    </row>
    <row r="1669" spans="1:9" ht="15.75" x14ac:dyDescent="0.25">
      <c r="A1669" s="216"/>
      <c r="B1669" s="342" t="s">
        <v>1404</v>
      </c>
      <c r="C1669" s="343" t="s">
        <v>3573</v>
      </c>
      <c r="D1669" s="220" t="s">
        <v>3114</v>
      </c>
      <c r="E1669" s="241">
        <v>0</v>
      </c>
      <c r="F1669" s="35"/>
      <c r="G1669" s="44"/>
      <c r="H1669" s="243">
        <f t="shared" si="26"/>
        <v>0</v>
      </c>
      <c r="I1669" s="214" t="s">
        <v>3662</v>
      </c>
    </row>
    <row r="1670" spans="1:9" ht="15.75" x14ac:dyDescent="0.25">
      <c r="A1670" s="216"/>
      <c r="B1670" s="342" t="s">
        <v>1405</v>
      </c>
      <c r="C1670" s="343" t="s">
        <v>3573</v>
      </c>
      <c r="D1670" s="214" t="s">
        <v>245</v>
      </c>
      <c r="E1670" s="235">
        <v>12043</v>
      </c>
      <c r="F1670" s="35">
        <v>41815</v>
      </c>
      <c r="G1670" s="44">
        <v>12043</v>
      </c>
      <c r="H1670" s="243">
        <f t="shared" si="26"/>
        <v>0</v>
      </c>
      <c r="I1670" s="214" t="s">
        <v>27</v>
      </c>
    </row>
    <row r="1671" spans="1:9" ht="15.75" x14ac:dyDescent="0.25">
      <c r="A1671" s="216"/>
      <c r="B1671" s="342" t="s">
        <v>1407</v>
      </c>
      <c r="C1671" s="343" t="s">
        <v>3573</v>
      </c>
      <c r="D1671" s="220" t="s">
        <v>3114</v>
      </c>
      <c r="E1671" s="241">
        <v>0</v>
      </c>
      <c r="F1671" s="35"/>
      <c r="G1671" s="44"/>
      <c r="H1671" s="243">
        <f t="shared" ref="H1671:H1734" si="27">E1671-G1671</f>
        <v>0</v>
      </c>
      <c r="I1671" s="214" t="s">
        <v>512</v>
      </c>
    </row>
    <row r="1672" spans="1:9" ht="15.75" x14ac:dyDescent="0.25">
      <c r="A1672" s="216"/>
      <c r="B1672" s="342" t="s">
        <v>1409</v>
      </c>
      <c r="C1672" s="343" t="s">
        <v>3573</v>
      </c>
      <c r="D1672" s="214" t="s">
        <v>234</v>
      </c>
      <c r="E1672" s="235">
        <v>812</v>
      </c>
      <c r="F1672" s="35">
        <v>41814</v>
      </c>
      <c r="G1672" s="44">
        <v>812</v>
      </c>
      <c r="H1672" s="243">
        <f t="shared" si="27"/>
        <v>0</v>
      </c>
      <c r="I1672" s="214" t="s">
        <v>3427</v>
      </c>
    </row>
    <row r="1673" spans="1:9" ht="15.75" x14ac:dyDescent="0.25">
      <c r="A1673" s="216"/>
      <c r="B1673" s="342" t="s">
        <v>1410</v>
      </c>
      <c r="C1673" s="343" t="s">
        <v>3573</v>
      </c>
      <c r="D1673" s="214" t="s">
        <v>20</v>
      </c>
      <c r="E1673" s="235">
        <v>8214.5</v>
      </c>
      <c r="F1673" s="35">
        <v>41814</v>
      </c>
      <c r="G1673" s="44">
        <v>8214.5</v>
      </c>
      <c r="H1673" s="243">
        <f t="shared" si="27"/>
        <v>0</v>
      </c>
      <c r="I1673" s="214" t="s">
        <v>3427</v>
      </c>
    </row>
    <row r="1674" spans="1:9" ht="15.75" x14ac:dyDescent="0.25">
      <c r="A1674" s="216"/>
      <c r="B1674" s="342" t="s">
        <v>1411</v>
      </c>
      <c r="C1674" s="343" t="s">
        <v>3573</v>
      </c>
      <c r="D1674" s="214" t="s">
        <v>80</v>
      </c>
      <c r="E1674" s="235">
        <v>2197</v>
      </c>
      <c r="F1674" s="35">
        <v>41814</v>
      </c>
      <c r="G1674" s="44">
        <v>2197</v>
      </c>
      <c r="H1674" s="243">
        <f t="shared" si="27"/>
        <v>0</v>
      </c>
      <c r="I1674" s="214" t="s">
        <v>3427</v>
      </c>
    </row>
    <row r="1675" spans="1:9" ht="15.75" x14ac:dyDescent="0.25">
      <c r="A1675" s="216"/>
      <c r="B1675" s="342" t="s">
        <v>1413</v>
      </c>
      <c r="C1675" s="343" t="s">
        <v>3573</v>
      </c>
      <c r="D1675" s="214" t="s">
        <v>137</v>
      </c>
      <c r="E1675" s="235">
        <v>3029.5</v>
      </c>
      <c r="F1675" s="35">
        <v>41813</v>
      </c>
      <c r="G1675" s="44">
        <v>3029.5</v>
      </c>
      <c r="H1675" s="243">
        <f t="shared" si="27"/>
        <v>0</v>
      </c>
      <c r="I1675" s="214"/>
    </row>
    <row r="1676" spans="1:9" ht="15.75" x14ac:dyDescent="0.25">
      <c r="A1676" s="216"/>
      <c r="B1676" s="342" t="s">
        <v>1414</v>
      </c>
      <c r="C1676" s="343" t="s">
        <v>3573</v>
      </c>
      <c r="D1676" s="214" t="s">
        <v>101</v>
      </c>
      <c r="E1676" s="235">
        <v>61700.5</v>
      </c>
      <c r="F1676" s="38" t="s">
        <v>3718</v>
      </c>
      <c r="G1676" s="44">
        <v>61700.5</v>
      </c>
      <c r="H1676" s="243">
        <f t="shared" si="27"/>
        <v>0</v>
      </c>
      <c r="I1676" s="214" t="s">
        <v>27</v>
      </c>
    </row>
    <row r="1677" spans="1:9" ht="15.75" x14ac:dyDescent="0.25">
      <c r="A1677" s="216"/>
      <c r="B1677" s="342" t="s">
        <v>1415</v>
      </c>
      <c r="C1677" s="343" t="s">
        <v>3573</v>
      </c>
      <c r="D1677" s="214" t="s">
        <v>160</v>
      </c>
      <c r="E1677" s="235">
        <v>129574</v>
      </c>
      <c r="F1677" s="38" t="s">
        <v>3663</v>
      </c>
      <c r="G1677" s="44">
        <v>129574</v>
      </c>
      <c r="H1677" s="243">
        <f t="shared" si="27"/>
        <v>0</v>
      </c>
      <c r="I1677" s="214" t="s">
        <v>162</v>
      </c>
    </row>
    <row r="1678" spans="1:9" ht="15.75" x14ac:dyDescent="0.25">
      <c r="A1678" s="216"/>
      <c r="B1678" s="342" t="s">
        <v>1417</v>
      </c>
      <c r="C1678" s="343" t="s">
        <v>3573</v>
      </c>
      <c r="D1678" s="214" t="s">
        <v>250</v>
      </c>
      <c r="E1678" s="235">
        <v>3233.6</v>
      </c>
      <c r="F1678" s="35">
        <v>41815</v>
      </c>
      <c r="G1678" s="44">
        <v>3233.6</v>
      </c>
      <c r="H1678" s="243">
        <f t="shared" si="27"/>
        <v>0</v>
      </c>
      <c r="I1678" s="214" t="s">
        <v>162</v>
      </c>
    </row>
    <row r="1679" spans="1:9" ht="15.75" x14ac:dyDescent="0.25">
      <c r="A1679" s="216"/>
      <c r="B1679" s="342" t="s">
        <v>1418</v>
      </c>
      <c r="C1679" s="343" t="s">
        <v>3573</v>
      </c>
      <c r="D1679" s="214" t="s">
        <v>2934</v>
      </c>
      <c r="E1679" s="235">
        <v>5688.6</v>
      </c>
      <c r="F1679" s="340" t="s">
        <v>3664</v>
      </c>
      <c r="G1679" s="44">
        <v>5688.6</v>
      </c>
      <c r="H1679" s="243">
        <f t="shared" si="27"/>
        <v>0</v>
      </c>
      <c r="I1679" s="214" t="s">
        <v>162</v>
      </c>
    </row>
    <row r="1680" spans="1:9" ht="15.75" x14ac:dyDescent="0.25">
      <c r="A1680" s="216"/>
      <c r="B1680" s="342" t="s">
        <v>1419</v>
      </c>
      <c r="C1680" s="343" t="s">
        <v>3573</v>
      </c>
      <c r="D1680" s="214" t="s">
        <v>172</v>
      </c>
      <c r="E1680" s="235">
        <v>6333.6</v>
      </c>
      <c r="F1680" s="35">
        <v>41815</v>
      </c>
      <c r="G1680" s="44">
        <v>6333.6</v>
      </c>
      <c r="H1680" s="243">
        <f t="shared" si="27"/>
        <v>0</v>
      </c>
      <c r="I1680" s="214" t="s">
        <v>162</v>
      </c>
    </row>
    <row r="1681" spans="1:9" ht="15.75" x14ac:dyDescent="0.25">
      <c r="A1681" s="216"/>
      <c r="B1681" s="342" t="s">
        <v>1421</v>
      </c>
      <c r="C1681" s="343" t="s">
        <v>3573</v>
      </c>
      <c r="D1681" s="214" t="s">
        <v>199</v>
      </c>
      <c r="E1681" s="235">
        <v>7644.5</v>
      </c>
      <c r="F1681" s="35">
        <v>41815</v>
      </c>
      <c r="G1681" s="44">
        <v>7644.5</v>
      </c>
      <c r="H1681" s="243">
        <f t="shared" si="27"/>
        <v>0</v>
      </c>
      <c r="I1681" s="214" t="s">
        <v>162</v>
      </c>
    </row>
    <row r="1682" spans="1:9" ht="15.75" x14ac:dyDescent="0.25">
      <c r="A1682" s="216"/>
      <c r="B1682" s="342" t="s">
        <v>1422</v>
      </c>
      <c r="C1682" s="343" t="s">
        <v>3573</v>
      </c>
      <c r="D1682" s="214" t="s">
        <v>168</v>
      </c>
      <c r="E1682" s="235">
        <v>31775</v>
      </c>
      <c r="F1682" s="35">
        <v>41815</v>
      </c>
      <c r="G1682" s="44">
        <v>31775</v>
      </c>
      <c r="H1682" s="243">
        <f t="shared" si="27"/>
        <v>0</v>
      </c>
      <c r="I1682" s="214" t="s">
        <v>162</v>
      </c>
    </row>
    <row r="1683" spans="1:9" ht="15.75" x14ac:dyDescent="0.25">
      <c r="A1683" s="216"/>
      <c r="B1683" s="342" t="s">
        <v>1423</v>
      </c>
      <c r="C1683" s="343" t="s">
        <v>3573</v>
      </c>
      <c r="D1683" s="214" t="s">
        <v>358</v>
      </c>
      <c r="E1683" s="235">
        <v>57382</v>
      </c>
      <c r="F1683" s="47" t="s">
        <v>4083</v>
      </c>
      <c r="G1683" s="44">
        <v>57382</v>
      </c>
      <c r="H1683" s="243">
        <f t="shared" si="27"/>
        <v>0</v>
      </c>
      <c r="I1683" s="214" t="s">
        <v>162</v>
      </c>
    </row>
    <row r="1684" spans="1:9" ht="15.75" x14ac:dyDescent="0.25">
      <c r="A1684" s="216"/>
      <c r="B1684" s="342" t="s">
        <v>1425</v>
      </c>
      <c r="C1684" s="343" t="s">
        <v>3573</v>
      </c>
      <c r="D1684" s="214" t="s">
        <v>370</v>
      </c>
      <c r="E1684" s="235">
        <v>11106</v>
      </c>
      <c r="F1684" s="35">
        <v>41815</v>
      </c>
      <c r="G1684" s="44">
        <v>11106</v>
      </c>
      <c r="H1684" s="243">
        <f t="shared" si="27"/>
        <v>0</v>
      </c>
      <c r="I1684" s="214" t="s">
        <v>162</v>
      </c>
    </row>
    <row r="1685" spans="1:9" ht="15.75" x14ac:dyDescent="0.25">
      <c r="A1685" s="216"/>
      <c r="B1685" s="342" t="s">
        <v>1426</v>
      </c>
      <c r="C1685" s="343" t="s">
        <v>3573</v>
      </c>
      <c r="D1685" s="214" t="s">
        <v>272</v>
      </c>
      <c r="E1685" s="235">
        <v>4573.5</v>
      </c>
      <c r="F1685" s="35">
        <v>41820</v>
      </c>
      <c r="G1685" s="44">
        <v>4573.5</v>
      </c>
      <c r="H1685" s="243">
        <f t="shared" si="27"/>
        <v>0</v>
      </c>
      <c r="I1685" s="214" t="s">
        <v>162</v>
      </c>
    </row>
    <row r="1686" spans="1:9" ht="15.75" x14ac:dyDescent="0.25">
      <c r="A1686" s="216"/>
      <c r="B1686" s="342" t="s">
        <v>1428</v>
      </c>
      <c r="C1686" s="343" t="s">
        <v>3573</v>
      </c>
      <c r="D1686" s="214" t="s">
        <v>269</v>
      </c>
      <c r="E1686" s="235">
        <v>2596.54</v>
      </c>
      <c r="F1686" s="35">
        <v>41815</v>
      </c>
      <c r="G1686" s="44">
        <v>2596.54</v>
      </c>
      <c r="H1686" s="243">
        <f t="shared" si="27"/>
        <v>0</v>
      </c>
      <c r="I1686" s="214" t="s">
        <v>162</v>
      </c>
    </row>
    <row r="1687" spans="1:9" ht="15.75" x14ac:dyDescent="0.25">
      <c r="A1687" s="216"/>
      <c r="B1687" s="342" t="s">
        <v>1429</v>
      </c>
      <c r="C1687" s="343" t="s">
        <v>3573</v>
      </c>
      <c r="D1687" s="214" t="s">
        <v>564</v>
      </c>
      <c r="E1687" s="235">
        <v>7361.2</v>
      </c>
      <c r="F1687" s="35">
        <v>41815</v>
      </c>
      <c r="G1687" s="44">
        <v>7361.2</v>
      </c>
      <c r="H1687" s="243">
        <f t="shared" si="27"/>
        <v>0</v>
      </c>
      <c r="I1687" s="214" t="s">
        <v>162</v>
      </c>
    </row>
    <row r="1688" spans="1:9" ht="15.75" x14ac:dyDescent="0.25">
      <c r="A1688" s="216"/>
      <c r="B1688" s="342" t="s">
        <v>1430</v>
      </c>
      <c r="C1688" s="343" t="s">
        <v>3573</v>
      </c>
      <c r="D1688" s="214" t="s">
        <v>99</v>
      </c>
      <c r="E1688" s="235">
        <v>925.5</v>
      </c>
      <c r="F1688" s="35">
        <v>41815</v>
      </c>
      <c r="G1688" s="44">
        <v>925.5</v>
      </c>
      <c r="H1688" s="243">
        <f t="shared" si="27"/>
        <v>0</v>
      </c>
      <c r="I1688" s="214" t="s">
        <v>27</v>
      </c>
    </row>
    <row r="1689" spans="1:9" ht="15.75" x14ac:dyDescent="0.25">
      <c r="A1689" s="216"/>
      <c r="B1689" s="342" t="s">
        <v>1431</v>
      </c>
      <c r="C1689" s="343" t="s">
        <v>3573</v>
      </c>
      <c r="D1689" s="214" t="s">
        <v>96</v>
      </c>
      <c r="E1689" s="235">
        <v>40146.5</v>
      </c>
      <c r="F1689" s="55" t="s">
        <v>3665</v>
      </c>
      <c r="G1689" s="44">
        <v>40146.5</v>
      </c>
      <c r="H1689" s="243">
        <f t="shared" si="27"/>
        <v>0</v>
      </c>
      <c r="I1689" s="214" t="s">
        <v>27</v>
      </c>
    </row>
    <row r="1690" spans="1:9" ht="15.75" x14ac:dyDescent="0.25">
      <c r="A1690" s="216"/>
      <c r="B1690" s="342" t="s">
        <v>1432</v>
      </c>
      <c r="C1690" s="343" t="s">
        <v>3573</v>
      </c>
      <c r="D1690" s="214" t="s">
        <v>152</v>
      </c>
      <c r="E1690" s="235">
        <v>5968</v>
      </c>
      <c r="F1690" s="35">
        <v>41813</v>
      </c>
      <c r="G1690" s="44">
        <v>5968</v>
      </c>
      <c r="H1690" s="243">
        <f t="shared" si="27"/>
        <v>0</v>
      </c>
      <c r="I1690" s="214"/>
    </row>
    <row r="1691" spans="1:9" ht="15.75" x14ac:dyDescent="0.25">
      <c r="A1691" s="216"/>
      <c r="B1691" s="342" t="s">
        <v>1433</v>
      </c>
      <c r="C1691" s="343" t="s">
        <v>3573</v>
      </c>
      <c r="D1691" s="214" t="s">
        <v>8</v>
      </c>
      <c r="E1691" s="235">
        <v>1388.2</v>
      </c>
      <c r="F1691" s="35">
        <v>41813</v>
      </c>
      <c r="G1691" s="44">
        <v>1388.2</v>
      </c>
      <c r="H1691" s="243">
        <f t="shared" si="27"/>
        <v>0</v>
      </c>
      <c r="I1691" s="214"/>
    </row>
    <row r="1692" spans="1:9" ht="15.75" x14ac:dyDescent="0.25">
      <c r="A1692" s="216">
        <v>41814</v>
      </c>
      <c r="B1692" s="342" t="s">
        <v>1434</v>
      </c>
      <c r="C1692" s="343" t="s">
        <v>3573</v>
      </c>
      <c r="D1692" s="214" t="s">
        <v>178</v>
      </c>
      <c r="E1692" s="235">
        <v>80240.5</v>
      </c>
      <c r="F1692" s="47" t="s">
        <v>3666</v>
      </c>
      <c r="G1692" s="44">
        <v>80240.5</v>
      </c>
      <c r="H1692" s="243">
        <f t="shared" si="27"/>
        <v>0</v>
      </c>
      <c r="I1692" s="214" t="s">
        <v>162</v>
      </c>
    </row>
    <row r="1693" spans="1:9" ht="15.75" x14ac:dyDescent="0.25">
      <c r="A1693" s="216"/>
      <c r="B1693" s="342" t="s">
        <v>1435</v>
      </c>
      <c r="C1693" s="343" t="s">
        <v>3573</v>
      </c>
      <c r="D1693" s="214" t="s">
        <v>62</v>
      </c>
      <c r="E1693" s="235">
        <v>32589.119999999999</v>
      </c>
      <c r="F1693" s="38" t="s">
        <v>3667</v>
      </c>
      <c r="G1693" s="44">
        <v>32589.119999999999</v>
      </c>
      <c r="H1693" s="243">
        <f t="shared" si="27"/>
        <v>0</v>
      </c>
      <c r="I1693" s="58" t="s">
        <v>30</v>
      </c>
    </row>
    <row r="1694" spans="1:9" ht="15.75" x14ac:dyDescent="0.25">
      <c r="A1694" s="216"/>
      <c r="B1694" s="342" t="s">
        <v>1436</v>
      </c>
      <c r="C1694" s="343" t="s">
        <v>3573</v>
      </c>
      <c r="D1694" s="214" t="s">
        <v>434</v>
      </c>
      <c r="E1694" s="235">
        <v>3224.5</v>
      </c>
      <c r="F1694" s="35">
        <v>41818</v>
      </c>
      <c r="G1694" s="44">
        <v>3224.5</v>
      </c>
      <c r="H1694" s="243">
        <f t="shared" si="27"/>
        <v>0</v>
      </c>
      <c r="I1694" s="214"/>
    </row>
    <row r="1695" spans="1:9" ht="15.75" x14ac:dyDescent="0.25">
      <c r="A1695" s="216"/>
      <c r="B1695" s="342" t="s">
        <v>1437</v>
      </c>
      <c r="C1695" s="343" t="s">
        <v>3573</v>
      </c>
      <c r="D1695" s="214" t="s">
        <v>14</v>
      </c>
      <c r="E1695" s="235">
        <v>8040</v>
      </c>
      <c r="F1695" s="35">
        <v>41814</v>
      </c>
      <c r="G1695" s="44">
        <v>8040</v>
      </c>
      <c r="H1695" s="243">
        <f t="shared" si="27"/>
        <v>0</v>
      </c>
      <c r="I1695" s="58" t="s">
        <v>65</v>
      </c>
    </row>
    <row r="1696" spans="1:9" ht="15.75" x14ac:dyDescent="0.25">
      <c r="A1696" s="216"/>
      <c r="B1696" s="342" t="s">
        <v>1439</v>
      </c>
      <c r="C1696" s="343" t="s">
        <v>3573</v>
      </c>
      <c r="D1696" s="214" t="s">
        <v>175</v>
      </c>
      <c r="E1696" s="235">
        <v>12632</v>
      </c>
      <c r="F1696" s="340" t="s">
        <v>3668</v>
      </c>
      <c r="G1696" s="44">
        <v>12632</v>
      </c>
      <c r="H1696" s="243">
        <f t="shared" si="27"/>
        <v>0</v>
      </c>
      <c r="I1696" s="214" t="s">
        <v>162</v>
      </c>
    </row>
    <row r="1697" spans="1:9" ht="15.75" x14ac:dyDescent="0.25">
      <c r="A1697" s="216"/>
      <c r="B1697" s="342" t="s">
        <v>1440</v>
      </c>
      <c r="C1697" s="343" t="s">
        <v>3573</v>
      </c>
      <c r="D1697" s="214" t="s">
        <v>160</v>
      </c>
      <c r="E1697" s="235">
        <v>14879</v>
      </c>
      <c r="F1697" s="35">
        <v>41816</v>
      </c>
      <c r="G1697" s="44">
        <v>14879</v>
      </c>
      <c r="H1697" s="243">
        <f t="shared" si="27"/>
        <v>0</v>
      </c>
      <c r="I1697" s="214" t="s">
        <v>162</v>
      </c>
    </row>
    <row r="1698" spans="1:9" ht="15.75" x14ac:dyDescent="0.25">
      <c r="A1698" s="216"/>
      <c r="B1698" s="342" t="s">
        <v>1441</v>
      </c>
      <c r="C1698" s="343" t="s">
        <v>3573</v>
      </c>
      <c r="D1698" s="214" t="s">
        <v>260</v>
      </c>
      <c r="E1698" s="235">
        <v>1860</v>
      </c>
      <c r="F1698" s="35">
        <v>41814</v>
      </c>
      <c r="G1698" s="34">
        <v>1860</v>
      </c>
      <c r="H1698" s="243">
        <f t="shared" si="27"/>
        <v>0</v>
      </c>
      <c r="I1698" s="214" t="s">
        <v>3427</v>
      </c>
    </row>
    <row r="1699" spans="1:9" ht="15.75" x14ac:dyDescent="0.25">
      <c r="A1699" s="216"/>
      <c r="B1699" s="342" t="s">
        <v>1442</v>
      </c>
      <c r="C1699" s="343" t="s">
        <v>3573</v>
      </c>
      <c r="D1699" s="214" t="s">
        <v>62</v>
      </c>
      <c r="E1699" s="235">
        <v>9028</v>
      </c>
      <c r="F1699" s="38" t="s">
        <v>3669</v>
      </c>
      <c r="G1699" s="34">
        <v>9028</v>
      </c>
      <c r="H1699" s="243">
        <f t="shared" si="27"/>
        <v>0</v>
      </c>
      <c r="I1699" s="214" t="s">
        <v>65</v>
      </c>
    </row>
    <row r="1700" spans="1:9" ht="15.75" x14ac:dyDescent="0.25">
      <c r="A1700" s="216"/>
      <c r="B1700" s="342" t="s">
        <v>1443</v>
      </c>
      <c r="C1700" s="343" t="s">
        <v>3573</v>
      </c>
      <c r="D1700" s="214" t="s">
        <v>11</v>
      </c>
      <c r="E1700" s="235">
        <v>39749</v>
      </c>
      <c r="F1700" s="38">
        <v>41829</v>
      </c>
      <c r="G1700" s="40">
        <v>39749</v>
      </c>
      <c r="H1700" s="243">
        <f t="shared" si="27"/>
        <v>0</v>
      </c>
      <c r="I1700" s="214" t="s">
        <v>65</v>
      </c>
    </row>
    <row r="1701" spans="1:9" ht="15.75" x14ac:dyDescent="0.25">
      <c r="A1701" s="216"/>
      <c r="B1701" s="342" t="s">
        <v>1444</v>
      </c>
      <c r="C1701" s="343" t="s">
        <v>3573</v>
      </c>
      <c r="D1701" s="214" t="s">
        <v>269</v>
      </c>
      <c r="E1701" s="235">
        <v>4948.6000000000004</v>
      </c>
      <c r="F1701" s="35">
        <v>41814</v>
      </c>
      <c r="G1701" s="34">
        <v>4948.6000000000004</v>
      </c>
      <c r="H1701" s="243">
        <f t="shared" si="27"/>
        <v>0</v>
      </c>
      <c r="I1701" s="121"/>
    </row>
    <row r="1702" spans="1:9" ht="15.75" x14ac:dyDescent="0.25">
      <c r="A1702" s="216"/>
      <c r="B1702" s="342" t="s">
        <v>1445</v>
      </c>
      <c r="C1702" s="343" t="s">
        <v>3573</v>
      </c>
      <c r="D1702" s="214" t="s">
        <v>28</v>
      </c>
      <c r="E1702" s="235">
        <v>9449.5</v>
      </c>
      <c r="F1702" s="35">
        <v>41814</v>
      </c>
      <c r="G1702" s="34">
        <v>9449.5</v>
      </c>
      <c r="H1702" s="243">
        <f t="shared" si="27"/>
        <v>0</v>
      </c>
      <c r="I1702" s="121"/>
    </row>
    <row r="1703" spans="1:9" ht="15.75" x14ac:dyDescent="0.25">
      <c r="A1703" s="216"/>
      <c r="B1703" s="342" t="s">
        <v>1446</v>
      </c>
      <c r="C1703" s="343" t="s">
        <v>3573</v>
      </c>
      <c r="D1703" s="214" t="s">
        <v>110</v>
      </c>
      <c r="E1703" s="235">
        <v>52239.5</v>
      </c>
      <c r="F1703" s="35">
        <v>41817</v>
      </c>
      <c r="G1703" s="34">
        <v>52239.5</v>
      </c>
      <c r="H1703" s="243">
        <f t="shared" si="27"/>
        <v>0</v>
      </c>
      <c r="I1703" s="214" t="s">
        <v>12</v>
      </c>
    </row>
    <row r="1704" spans="1:9" ht="15.75" x14ac:dyDescent="0.25">
      <c r="A1704" s="216"/>
      <c r="B1704" s="342" t="s">
        <v>1448</v>
      </c>
      <c r="C1704" s="343" t="s">
        <v>3573</v>
      </c>
      <c r="D1704" s="214" t="s">
        <v>74</v>
      </c>
      <c r="E1704" s="235">
        <v>1532</v>
      </c>
      <c r="F1704" s="35">
        <v>41814</v>
      </c>
      <c r="G1704" s="34">
        <v>1532</v>
      </c>
      <c r="H1704" s="243">
        <f t="shared" si="27"/>
        <v>0</v>
      </c>
      <c r="I1704" s="121"/>
    </row>
    <row r="1705" spans="1:9" ht="15.75" x14ac:dyDescent="0.25">
      <c r="A1705" s="216"/>
      <c r="B1705" s="342" t="s">
        <v>1449</v>
      </c>
      <c r="C1705" s="343" t="s">
        <v>3573</v>
      </c>
      <c r="D1705" s="214" t="s">
        <v>47</v>
      </c>
      <c r="E1705" s="235">
        <v>2959</v>
      </c>
      <c r="F1705" s="35">
        <v>41815</v>
      </c>
      <c r="G1705" s="34">
        <v>2959</v>
      </c>
      <c r="H1705" s="243">
        <f t="shared" si="27"/>
        <v>0</v>
      </c>
      <c r="I1705" s="121" t="s">
        <v>30</v>
      </c>
    </row>
    <row r="1706" spans="1:9" ht="15.75" x14ac:dyDescent="0.25">
      <c r="A1706" s="216"/>
      <c r="B1706" s="342" t="s">
        <v>1450</v>
      </c>
      <c r="C1706" s="343" t="s">
        <v>3573</v>
      </c>
      <c r="D1706" s="214" t="s">
        <v>29</v>
      </c>
      <c r="E1706" s="235">
        <v>5669</v>
      </c>
      <c r="F1706" s="35">
        <v>41815</v>
      </c>
      <c r="G1706" s="34">
        <v>5669</v>
      </c>
      <c r="H1706" s="243">
        <f t="shared" si="27"/>
        <v>0</v>
      </c>
      <c r="I1706" s="121" t="s">
        <v>30</v>
      </c>
    </row>
    <row r="1707" spans="1:9" ht="15.75" x14ac:dyDescent="0.25">
      <c r="A1707" s="216"/>
      <c r="B1707" s="342" t="s">
        <v>1451</v>
      </c>
      <c r="C1707" s="343" t="s">
        <v>3573</v>
      </c>
      <c r="D1707" s="214" t="s">
        <v>34</v>
      </c>
      <c r="E1707" s="235">
        <v>2559</v>
      </c>
      <c r="F1707" s="35">
        <v>41815</v>
      </c>
      <c r="G1707" s="34">
        <v>2559</v>
      </c>
      <c r="H1707" s="243">
        <f t="shared" si="27"/>
        <v>0</v>
      </c>
      <c r="I1707" s="121" t="s">
        <v>30</v>
      </c>
    </row>
    <row r="1708" spans="1:9" ht="15.75" x14ac:dyDescent="0.25">
      <c r="A1708" s="216"/>
      <c r="B1708" s="342" t="s">
        <v>1452</v>
      </c>
      <c r="C1708" s="343" t="s">
        <v>3573</v>
      </c>
      <c r="D1708" s="214" t="s">
        <v>8</v>
      </c>
      <c r="E1708" s="235">
        <v>200</v>
      </c>
      <c r="F1708" s="35">
        <v>41814</v>
      </c>
      <c r="G1708" s="34">
        <v>200</v>
      </c>
      <c r="H1708" s="243">
        <f t="shared" si="27"/>
        <v>0</v>
      </c>
      <c r="I1708" s="121"/>
    </row>
    <row r="1709" spans="1:9" ht="15.75" x14ac:dyDescent="0.25">
      <c r="A1709" s="211"/>
      <c r="B1709" s="342" t="s">
        <v>1453</v>
      </c>
      <c r="C1709" s="343" t="s">
        <v>3573</v>
      </c>
      <c r="D1709" s="214" t="s">
        <v>123</v>
      </c>
      <c r="E1709" s="235">
        <v>3448</v>
      </c>
      <c r="F1709" s="35">
        <v>41816</v>
      </c>
      <c r="G1709" s="34">
        <v>3448</v>
      </c>
      <c r="H1709" s="243">
        <f t="shared" si="27"/>
        <v>0</v>
      </c>
      <c r="I1709" s="121"/>
    </row>
    <row r="1710" spans="1:9" ht="15.75" x14ac:dyDescent="0.25">
      <c r="A1710" s="216"/>
      <c r="B1710" s="342" t="s">
        <v>1455</v>
      </c>
      <c r="C1710" s="343" t="s">
        <v>3573</v>
      </c>
      <c r="D1710" s="214" t="s">
        <v>373</v>
      </c>
      <c r="E1710" s="235">
        <v>36660</v>
      </c>
      <c r="F1710" s="35">
        <v>41815</v>
      </c>
      <c r="G1710" s="34">
        <v>36660</v>
      </c>
      <c r="H1710" s="243">
        <f t="shared" si="27"/>
        <v>0</v>
      </c>
      <c r="I1710" s="121" t="s">
        <v>30</v>
      </c>
    </row>
    <row r="1711" spans="1:9" ht="15.75" x14ac:dyDescent="0.25">
      <c r="A1711" s="216"/>
      <c r="B1711" s="342" t="s">
        <v>1457</v>
      </c>
      <c r="C1711" s="343" t="s">
        <v>3573</v>
      </c>
      <c r="D1711" s="214" t="s">
        <v>2413</v>
      </c>
      <c r="E1711" s="235">
        <v>1724</v>
      </c>
      <c r="F1711" s="35">
        <v>41815</v>
      </c>
      <c r="G1711" s="34">
        <v>1724</v>
      </c>
      <c r="H1711" s="243">
        <f t="shared" si="27"/>
        <v>0</v>
      </c>
      <c r="I1711" s="121" t="s">
        <v>30</v>
      </c>
    </row>
    <row r="1712" spans="1:9" ht="15.75" x14ac:dyDescent="0.25">
      <c r="A1712" s="216"/>
      <c r="B1712" s="342" t="s">
        <v>1458</v>
      </c>
      <c r="C1712" s="343" t="s">
        <v>3573</v>
      </c>
      <c r="D1712" s="214" t="s">
        <v>55</v>
      </c>
      <c r="E1712" s="235">
        <v>9237.5</v>
      </c>
      <c r="F1712" s="35">
        <v>41814</v>
      </c>
      <c r="G1712" s="34">
        <v>9237.5</v>
      </c>
      <c r="H1712" s="243">
        <f t="shared" si="27"/>
        <v>0</v>
      </c>
      <c r="I1712" s="121"/>
    </row>
    <row r="1713" spans="1:9" ht="15.75" x14ac:dyDescent="0.25">
      <c r="A1713" s="216"/>
      <c r="B1713" s="342" t="s">
        <v>1459</v>
      </c>
      <c r="C1713" s="343" t="s">
        <v>3573</v>
      </c>
      <c r="D1713" s="214" t="s">
        <v>176</v>
      </c>
      <c r="E1713" s="235">
        <v>2849</v>
      </c>
      <c r="F1713" s="35">
        <v>41814</v>
      </c>
      <c r="G1713" s="34">
        <v>2849</v>
      </c>
      <c r="H1713" s="243">
        <f t="shared" si="27"/>
        <v>0</v>
      </c>
      <c r="I1713" s="121"/>
    </row>
    <row r="1714" spans="1:9" ht="15.75" x14ac:dyDescent="0.25">
      <c r="A1714" s="216"/>
      <c r="B1714" s="342" t="s">
        <v>1460</v>
      </c>
      <c r="C1714" s="343" t="s">
        <v>3573</v>
      </c>
      <c r="D1714" s="214" t="s">
        <v>111</v>
      </c>
      <c r="E1714" s="235">
        <v>12646</v>
      </c>
      <c r="F1714" s="35">
        <v>41820</v>
      </c>
      <c r="G1714" s="34">
        <v>12646</v>
      </c>
      <c r="H1714" s="243">
        <f t="shared" si="27"/>
        <v>0</v>
      </c>
      <c r="I1714" s="121" t="s">
        <v>21</v>
      </c>
    </row>
    <row r="1715" spans="1:9" ht="15.75" x14ac:dyDescent="0.25">
      <c r="A1715" s="216"/>
      <c r="B1715" s="342" t="s">
        <v>1461</v>
      </c>
      <c r="C1715" s="343" t="s">
        <v>3573</v>
      </c>
      <c r="D1715" s="214" t="s">
        <v>255</v>
      </c>
      <c r="E1715" s="235">
        <v>7323.5</v>
      </c>
      <c r="F1715" s="38" t="s">
        <v>3670</v>
      </c>
      <c r="G1715" s="34">
        <v>7323.5</v>
      </c>
      <c r="H1715" s="243">
        <f t="shared" si="27"/>
        <v>0</v>
      </c>
      <c r="I1715" s="121" t="s">
        <v>21</v>
      </c>
    </row>
    <row r="1716" spans="1:9" ht="15.75" x14ac:dyDescent="0.25">
      <c r="A1716" s="216"/>
      <c r="B1716" s="342" t="s">
        <v>1462</v>
      </c>
      <c r="C1716" s="343" t="s">
        <v>3573</v>
      </c>
      <c r="D1716" s="214" t="s">
        <v>57</v>
      </c>
      <c r="E1716" s="235">
        <v>1400</v>
      </c>
      <c r="F1716" s="55" t="s">
        <v>3671</v>
      </c>
      <c r="G1716" s="34">
        <v>1400</v>
      </c>
      <c r="H1716" s="243">
        <f t="shared" si="27"/>
        <v>0</v>
      </c>
      <c r="I1716" s="121" t="s">
        <v>30</v>
      </c>
    </row>
    <row r="1717" spans="1:9" ht="15.75" x14ac:dyDescent="0.25">
      <c r="A1717" s="216"/>
      <c r="B1717" s="342" t="s">
        <v>1463</v>
      </c>
      <c r="C1717" s="343" t="s">
        <v>3573</v>
      </c>
      <c r="D1717" s="214" t="s">
        <v>130</v>
      </c>
      <c r="E1717" s="235">
        <v>8403</v>
      </c>
      <c r="F1717" s="35">
        <v>41817</v>
      </c>
      <c r="G1717" s="34">
        <v>8403</v>
      </c>
      <c r="H1717" s="243">
        <f t="shared" si="27"/>
        <v>0</v>
      </c>
      <c r="I1717" s="121" t="s">
        <v>21</v>
      </c>
    </row>
    <row r="1718" spans="1:9" ht="15.75" x14ac:dyDescent="0.25">
      <c r="A1718" s="216"/>
      <c r="B1718" s="342" t="s">
        <v>1464</v>
      </c>
      <c r="C1718" s="343" t="s">
        <v>3573</v>
      </c>
      <c r="D1718" s="214" t="s">
        <v>32</v>
      </c>
      <c r="E1718" s="235">
        <v>6015.5</v>
      </c>
      <c r="F1718" s="35">
        <v>41815</v>
      </c>
      <c r="G1718" s="34">
        <v>6015.5</v>
      </c>
      <c r="H1718" s="243">
        <f t="shared" si="27"/>
        <v>0</v>
      </c>
      <c r="I1718" s="121" t="s">
        <v>30</v>
      </c>
    </row>
    <row r="1719" spans="1:9" ht="15.75" x14ac:dyDescent="0.25">
      <c r="A1719" s="216"/>
      <c r="B1719" s="342" t="s">
        <v>1465</v>
      </c>
      <c r="C1719" s="343" t="s">
        <v>3573</v>
      </c>
      <c r="D1719" s="214" t="s">
        <v>16</v>
      </c>
      <c r="E1719" s="235">
        <v>31978.799999999999</v>
      </c>
      <c r="F1719" s="35">
        <v>41816</v>
      </c>
      <c r="G1719" s="34">
        <v>31978.799999999999</v>
      </c>
      <c r="H1719" s="243">
        <f t="shared" si="27"/>
        <v>0</v>
      </c>
      <c r="I1719" s="121" t="s">
        <v>217</v>
      </c>
    </row>
    <row r="1720" spans="1:9" ht="15.75" x14ac:dyDescent="0.25">
      <c r="A1720" s="216"/>
      <c r="B1720" s="342" t="s">
        <v>1467</v>
      </c>
      <c r="C1720" s="343" t="s">
        <v>3573</v>
      </c>
      <c r="D1720" s="214" t="s">
        <v>22</v>
      </c>
      <c r="E1720" s="235">
        <v>4420.5</v>
      </c>
      <c r="F1720" s="35">
        <v>41814</v>
      </c>
      <c r="G1720" s="34">
        <v>4420.5</v>
      </c>
      <c r="H1720" s="243">
        <f t="shared" si="27"/>
        <v>0</v>
      </c>
      <c r="I1720" s="121"/>
    </row>
    <row r="1721" spans="1:9" ht="15.75" x14ac:dyDescent="0.25">
      <c r="A1721" s="216"/>
      <c r="B1721" s="342" t="s">
        <v>1469</v>
      </c>
      <c r="C1721" s="343" t="s">
        <v>3573</v>
      </c>
      <c r="D1721" s="214" t="s">
        <v>124</v>
      </c>
      <c r="E1721" s="235">
        <v>5309.5</v>
      </c>
      <c r="F1721" s="35">
        <v>41815</v>
      </c>
      <c r="G1721" s="34">
        <v>5309.5</v>
      </c>
      <c r="H1721" s="243">
        <f t="shared" si="27"/>
        <v>0</v>
      </c>
      <c r="I1721" s="121" t="s">
        <v>30</v>
      </c>
    </row>
    <row r="1722" spans="1:9" ht="15.75" x14ac:dyDescent="0.25">
      <c r="A1722" s="216"/>
      <c r="B1722" s="342" t="s">
        <v>1470</v>
      </c>
      <c r="C1722" s="343" t="s">
        <v>3573</v>
      </c>
      <c r="D1722" s="214" t="s">
        <v>188</v>
      </c>
      <c r="E1722" s="235">
        <v>2818.4</v>
      </c>
      <c r="F1722" s="35">
        <v>41820</v>
      </c>
      <c r="G1722" s="34">
        <v>2818.4</v>
      </c>
      <c r="H1722" s="243">
        <f t="shared" si="27"/>
        <v>0</v>
      </c>
      <c r="I1722" s="121" t="s">
        <v>21</v>
      </c>
    </row>
    <row r="1723" spans="1:9" ht="15.75" x14ac:dyDescent="0.25">
      <c r="A1723" s="216"/>
      <c r="B1723" s="342" t="s">
        <v>1471</v>
      </c>
      <c r="C1723" s="343" t="s">
        <v>3573</v>
      </c>
      <c r="D1723" s="214" t="s">
        <v>41</v>
      </c>
      <c r="E1723" s="235">
        <v>10950</v>
      </c>
      <c r="F1723" s="35">
        <v>41815</v>
      </c>
      <c r="G1723" s="34">
        <v>10950</v>
      </c>
      <c r="H1723" s="243">
        <f t="shared" si="27"/>
        <v>0</v>
      </c>
      <c r="I1723" s="121" t="s">
        <v>30</v>
      </c>
    </row>
    <row r="1724" spans="1:9" ht="15.75" x14ac:dyDescent="0.25">
      <c r="A1724" s="216"/>
      <c r="B1724" s="342" t="s">
        <v>1472</v>
      </c>
      <c r="C1724" s="343" t="s">
        <v>3573</v>
      </c>
      <c r="D1724" s="214" t="s">
        <v>188</v>
      </c>
      <c r="E1724" s="235">
        <v>2848.5</v>
      </c>
      <c r="F1724" s="35">
        <v>41817</v>
      </c>
      <c r="G1724" s="34">
        <v>2848.5</v>
      </c>
      <c r="H1724" s="243">
        <f t="shared" si="27"/>
        <v>0</v>
      </c>
      <c r="I1724" s="121" t="s">
        <v>21</v>
      </c>
    </row>
    <row r="1725" spans="1:9" ht="15.75" x14ac:dyDescent="0.25">
      <c r="A1725" s="216"/>
      <c r="B1725" s="342" t="s">
        <v>1473</v>
      </c>
      <c r="C1725" s="343" t="s">
        <v>3573</v>
      </c>
      <c r="D1725" s="214" t="s">
        <v>136</v>
      </c>
      <c r="E1725" s="235">
        <v>1378.5</v>
      </c>
      <c r="F1725" s="35">
        <v>41814</v>
      </c>
      <c r="G1725" s="34">
        <v>1378.5</v>
      </c>
      <c r="H1725" s="243">
        <f t="shared" si="27"/>
        <v>0</v>
      </c>
      <c r="I1725" s="121"/>
    </row>
    <row r="1726" spans="1:9" ht="15.75" x14ac:dyDescent="0.25">
      <c r="A1726" s="216"/>
      <c r="B1726" s="342" t="s">
        <v>1474</v>
      </c>
      <c r="C1726" s="343" t="s">
        <v>3573</v>
      </c>
      <c r="D1726" s="214" t="s">
        <v>147</v>
      </c>
      <c r="E1726" s="235">
        <v>6632</v>
      </c>
      <c r="F1726" s="35">
        <v>41815</v>
      </c>
      <c r="G1726" s="34">
        <v>6632</v>
      </c>
      <c r="H1726" s="243">
        <f t="shared" si="27"/>
        <v>0</v>
      </c>
      <c r="I1726" s="121"/>
    </row>
    <row r="1727" spans="1:9" ht="15.75" x14ac:dyDescent="0.25">
      <c r="A1727" s="216"/>
      <c r="B1727" s="342" t="s">
        <v>1475</v>
      </c>
      <c r="C1727" s="343" t="s">
        <v>3573</v>
      </c>
      <c r="D1727" s="214" t="s">
        <v>36</v>
      </c>
      <c r="E1727" s="235">
        <v>18283.5</v>
      </c>
      <c r="F1727" s="38">
        <v>41869</v>
      </c>
      <c r="G1727" s="40">
        <v>18283.5</v>
      </c>
      <c r="H1727" s="243">
        <f t="shared" si="27"/>
        <v>0</v>
      </c>
      <c r="I1727" s="121" t="s">
        <v>12</v>
      </c>
    </row>
    <row r="1728" spans="1:9" ht="15.75" x14ac:dyDescent="0.25">
      <c r="A1728" s="216"/>
      <c r="B1728" s="342" t="s">
        <v>1476</v>
      </c>
      <c r="C1728" s="343" t="s">
        <v>3573</v>
      </c>
      <c r="D1728" s="214" t="s">
        <v>66</v>
      </c>
      <c r="E1728" s="235">
        <v>1666</v>
      </c>
      <c r="F1728" s="35">
        <v>41814</v>
      </c>
      <c r="G1728" s="34">
        <v>1666</v>
      </c>
      <c r="H1728" s="243">
        <f t="shared" si="27"/>
        <v>0</v>
      </c>
      <c r="I1728" s="121" t="s">
        <v>12</v>
      </c>
    </row>
    <row r="1729" spans="1:9" ht="15.75" x14ac:dyDescent="0.25">
      <c r="A1729" s="216"/>
      <c r="B1729" s="342" t="s">
        <v>1477</v>
      </c>
      <c r="C1729" s="343" t="s">
        <v>3573</v>
      </c>
      <c r="D1729" s="214" t="s">
        <v>1611</v>
      </c>
      <c r="E1729" s="235">
        <v>5443</v>
      </c>
      <c r="F1729" s="35">
        <v>41814</v>
      </c>
      <c r="G1729" s="34">
        <v>5443</v>
      </c>
      <c r="H1729" s="243">
        <f t="shared" si="27"/>
        <v>0</v>
      </c>
      <c r="I1729" s="121"/>
    </row>
    <row r="1730" spans="1:9" ht="15.75" x14ac:dyDescent="0.25">
      <c r="A1730" s="216"/>
      <c r="B1730" s="342" t="s">
        <v>1479</v>
      </c>
      <c r="C1730" s="343" t="s">
        <v>3573</v>
      </c>
      <c r="D1730" s="214" t="s">
        <v>133</v>
      </c>
      <c r="E1730" s="235">
        <v>34376</v>
      </c>
      <c r="F1730" s="35">
        <v>41814</v>
      </c>
      <c r="G1730" s="34">
        <v>34376</v>
      </c>
      <c r="H1730" s="243">
        <f t="shared" si="27"/>
        <v>0</v>
      </c>
      <c r="I1730" s="121"/>
    </row>
    <row r="1731" spans="1:9" ht="15.75" x14ac:dyDescent="0.25">
      <c r="A1731" s="216"/>
      <c r="B1731" s="342" t="s">
        <v>1481</v>
      </c>
      <c r="C1731" s="343" t="s">
        <v>3573</v>
      </c>
      <c r="D1731" s="214" t="s">
        <v>304</v>
      </c>
      <c r="E1731" s="235">
        <v>21698</v>
      </c>
      <c r="F1731" s="35">
        <v>41815</v>
      </c>
      <c r="G1731" s="34">
        <v>21698</v>
      </c>
      <c r="H1731" s="243">
        <f t="shared" si="27"/>
        <v>0</v>
      </c>
      <c r="I1731" s="121"/>
    </row>
    <row r="1732" spans="1:9" ht="15.75" x14ac:dyDescent="0.25">
      <c r="A1732" s="216"/>
      <c r="B1732" s="342" t="s">
        <v>1482</v>
      </c>
      <c r="C1732" s="343" t="s">
        <v>3573</v>
      </c>
      <c r="D1732" s="214" t="s">
        <v>64</v>
      </c>
      <c r="E1732" s="235">
        <v>1590.5</v>
      </c>
      <c r="F1732" s="35">
        <v>41814</v>
      </c>
      <c r="G1732" s="34">
        <v>1590.5</v>
      </c>
      <c r="H1732" s="243">
        <f t="shared" si="27"/>
        <v>0</v>
      </c>
      <c r="I1732" s="121" t="s">
        <v>217</v>
      </c>
    </row>
    <row r="1733" spans="1:9" ht="15.75" x14ac:dyDescent="0.25">
      <c r="A1733" s="216"/>
      <c r="B1733" s="342" t="s">
        <v>1483</v>
      </c>
      <c r="C1733" s="343" t="s">
        <v>3573</v>
      </c>
      <c r="D1733" s="214" t="s">
        <v>68</v>
      </c>
      <c r="E1733" s="235">
        <v>100</v>
      </c>
      <c r="F1733" s="35">
        <v>41814</v>
      </c>
      <c r="G1733" s="34">
        <v>100</v>
      </c>
      <c r="H1733" s="243">
        <f t="shared" si="27"/>
        <v>0</v>
      </c>
      <c r="I1733" s="121" t="s">
        <v>217</v>
      </c>
    </row>
    <row r="1734" spans="1:9" ht="15.75" x14ac:dyDescent="0.25">
      <c r="A1734" s="216"/>
      <c r="B1734" s="342" t="s">
        <v>1484</v>
      </c>
      <c r="C1734" s="343" t="s">
        <v>3573</v>
      </c>
      <c r="D1734" s="214" t="s">
        <v>51</v>
      </c>
      <c r="E1734" s="235">
        <v>1064</v>
      </c>
      <c r="F1734" s="35">
        <v>41814</v>
      </c>
      <c r="G1734" s="34">
        <v>1064</v>
      </c>
      <c r="H1734" s="243">
        <f t="shared" si="27"/>
        <v>0</v>
      </c>
      <c r="I1734" s="121"/>
    </row>
    <row r="1735" spans="1:9" ht="15.75" x14ac:dyDescent="0.25">
      <c r="A1735" s="216"/>
      <c r="B1735" s="342" t="s">
        <v>1485</v>
      </c>
      <c r="C1735" s="343" t="s">
        <v>3573</v>
      </c>
      <c r="D1735" s="214" t="s">
        <v>215</v>
      </c>
      <c r="E1735" s="235">
        <v>5611.24</v>
      </c>
      <c r="F1735" s="35">
        <v>41814</v>
      </c>
      <c r="G1735" s="34">
        <v>5611.24</v>
      </c>
      <c r="H1735" s="243">
        <f t="shared" ref="H1735:H1798" si="28">E1735-G1735</f>
        <v>0</v>
      </c>
      <c r="I1735" s="121"/>
    </row>
    <row r="1736" spans="1:9" ht="15.75" x14ac:dyDescent="0.25">
      <c r="A1736" s="216">
        <v>41815</v>
      </c>
      <c r="B1736" s="342" t="s">
        <v>1486</v>
      </c>
      <c r="C1736" s="343" t="s">
        <v>3573</v>
      </c>
      <c r="D1736" s="214" t="s">
        <v>257</v>
      </c>
      <c r="E1736" s="235">
        <v>6470</v>
      </c>
      <c r="F1736" s="35">
        <v>41815</v>
      </c>
      <c r="G1736" s="34">
        <v>6470</v>
      </c>
      <c r="H1736" s="243">
        <f t="shared" si="28"/>
        <v>0</v>
      </c>
      <c r="I1736" s="121" t="s">
        <v>65</v>
      </c>
    </row>
    <row r="1737" spans="1:9" ht="15.75" x14ac:dyDescent="0.25">
      <c r="A1737" s="216"/>
      <c r="B1737" s="342" t="s">
        <v>1487</v>
      </c>
      <c r="C1737" s="343" t="s">
        <v>3573</v>
      </c>
      <c r="D1737" s="214" t="s">
        <v>233</v>
      </c>
      <c r="E1737" s="235">
        <v>1586</v>
      </c>
      <c r="F1737" s="35">
        <v>41815</v>
      </c>
      <c r="G1737" s="34">
        <v>1586</v>
      </c>
      <c r="H1737" s="243">
        <f t="shared" si="28"/>
        <v>0</v>
      </c>
      <c r="I1737" s="121" t="s">
        <v>65</v>
      </c>
    </row>
    <row r="1738" spans="1:9" ht="15.75" x14ac:dyDescent="0.25">
      <c r="A1738" s="216"/>
      <c r="B1738" s="342" t="s">
        <v>1489</v>
      </c>
      <c r="C1738" s="343" t="s">
        <v>3573</v>
      </c>
      <c r="D1738" s="214" t="s">
        <v>690</v>
      </c>
      <c r="E1738" s="235">
        <v>10394</v>
      </c>
      <c r="F1738" s="35">
        <v>41815</v>
      </c>
      <c r="G1738" s="34">
        <v>10394</v>
      </c>
      <c r="H1738" s="243">
        <f t="shared" si="28"/>
        <v>0</v>
      </c>
      <c r="I1738" s="121" t="s">
        <v>65</v>
      </c>
    </row>
    <row r="1739" spans="1:9" ht="15.75" x14ac:dyDescent="0.25">
      <c r="A1739" s="216"/>
      <c r="B1739" s="342" t="s">
        <v>1491</v>
      </c>
      <c r="C1739" s="343" t="s">
        <v>3573</v>
      </c>
      <c r="D1739" s="214" t="s">
        <v>2709</v>
      </c>
      <c r="E1739" s="235">
        <v>456.5</v>
      </c>
      <c r="F1739" s="35">
        <v>41815</v>
      </c>
      <c r="G1739" s="34">
        <v>456.5</v>
      </c>
      <c r="H1739" s="243">
        <f t="shared" si="28"/>
        <v>0</v>
      </c>
      <c r="I1739" s="121" t="s">
        <v>65</v>
      </c>
    </row>
    <row r="1740" spans="1:9" ht="15.75" x14ac:dyDescent="0.25">
      <c r="A1740" s="216"/>
      <c r="B1740" s="342" t="s">
        <v>1492</v>
      </c>
      <c r="C1740" s="343" t="s">
        <v>3573</v>
      </c>
      <c r="D1740" s="214" t="s">
        <v>193</v>
      </c>
      <c r="E1740" s="235">
        <v>4583</v>
      </c>
      <c r="F1740" s="35">
        <v>41815</v>
      </c>
      <c r="G1740" s="34">
        <v>4583</v>
      </c>
      <c r="H1740" s="243">
        <f t="shared" si="28"/>
        <v>0</v>
      </c>
      <c r="I1740" s="121" t="s">
        <v>65</v>
      </c>
    </row>
    <row r="1741" spans="1:9" ht="15.75" x14ac:dyDescent="0.25">
      <c r="A1741" s="216"/>
      <c r="B1741" s="342" t="s">
        <v>1493</v>
      </c>
      <c r="C1741" s="343" t="s">
        <v>3573</v>
      </c>
      <c r="D1741" s="214" t="s">
        <v>3606</v>
      </c>
      <c r="E1741" s="235">
        <v>8024.2</v>
      </c>
      <c r="F1741" s="35">
        <v>41815</v>
      </c>
      <c r="G1741" s="34">
        <v>8024.2</v>
      </c>
      <c r="H1741" s="243">
        <f t="shared" si="28"/>
        <v>0</v>
      </c>
      <c r="I1741" s="121" t="s">
        <v>65</v>
      </c>
    </row>
    <row r="1742" spans="1:9" ht="15.75" x14ac:dyDescent="0.25">
      <c r="A1742" s="216"/>
      <c r="B1742" s="342" t="s">
        <v>1496</v>
      </c>
      <c r="C1742" s="343" t="s">
        <v>3573</v>
      </c>
      <c r="D1742" s="214" t="s">
        <v>257</v>
      </c>
      <c r="E1742" s="235">
        <v>9932.2000000000007</v>
      </c>
      <c r="F1742" s="35">
        <v>41815</v>
      </c>
      <c r="G1742" s="34">
        <v>9932.2000000000007</v>
      </c>
      <c r="H1742" s="243">
        <f t="shared" si="28"/>
        <v>0</v>
      </c>
      <c r="I1742" s="121" t="s">
        <v>65</v>
      </c>
    </row>
    <row r="1743" spans="1:9" ht="15.75" x14ac:dyDescent="0.25">
      <c r="A1743" s="216"/>
      <c r="B1743" s="342" t="s">
        <v>1497</v>
      </c>
      <c r="C1743" s="343" t="s">
        <v>3573</v>
      </c>
      <c r="D1743" s="214" t="s">
        <v>78</v>
      </c>
      <c r="E1743" s="235">
        <v>3371</v>
      </c>
      <c r="F1743" s="35">
        <v>41815</v>
      </c>
      <c r="G1743" s="34">
        <v>3371</v>
      </c>
      <c r="H1743" s="243">
        <f t="shared" si="28"/>
        <v>0</v>
      </c>
      <c r="I1743" s="121" t="s">
        <v>65</v>
      </c>
    </row>
    <row r="1744" spans="1:9" ht="15.75" x14ac:dyDescent="0.25">
      <c r="A1744" s="216"/>
      <c r="B1744" s="342" t="s">
        <v>1498</v>
      </c>
      <c r="C1744" s="343" t="s">
        <v>3573</v>
      </c>
      <c r="D1744" s="214" t="s">
        <v>54</v>
      </c>
      <c r="E1744" s="235">
        <v>7040.5</v>
      </c>
      <c r="F1744" s="35">
        <v>41815</v>
      </c>
      <c r="G1744" s="34">
        <v>7040.5</v>
      </c>
      <c r="H1744" s="243">
        <f t="shared" si="28"/>
        <v>0</v>
      </c>
      <c r="I1744" s="121" t="s">
        <v>65</v>
      </c>
    </row>
    <row r="1745" spans="1:9" ht="15.75" x14ac:dyDescent="0.25">
      <c r="A1745" s="216"/>
      <c r="B1745" s="342" t="s">
        <v>1499</v>
      </c>
      <c r="C1745" s="343" t="s">
        <v>3573</v>
      </c>
      <c r="D1745" s="214" t="s">
        <v>16</v>
      </c>
      <c r="E1745" s="235">
        <v>49491</v>
      </c>
      <c r="F1745" s="38">
        <v>41844</v>
      </c>
      <c r="G1745" s="40">
        <v>49491</v>
      </c>
      <c r="H1745" s="243">
        <f t="shared" si="28"/>
        <v>0</v>
      </c>
      <c r="I1745" s="121" t="s">
        <v>21</v>
      </c>
    </row>
    <row r="1746" spans="1:9" ht="15.75" x14ac:dyDescent="0.25">
      <c r="A1746" s="216"/>
      <c r="B1746" s="342" t="s">
        <v>1500</v>
      </c>
      <c r="C1746" s="343" t="s">
        <v>3573</v>
      </c>
      <c r="D1746" s="214" t="s">
        <v>666</v>
      </c>
      <c r="E1746" s="235">
        <v>9921.6</v>
      </c>
      <c r="F1746" s="35">
        <v>41815</v>
      </c>
      <c r="G1746" s="34">
        <v>9921.6</v>
      </c>
      <c r="H1746" s="243">
        <f t="shared" si="28"/>
        <v>0</v>
      </c>
      <c r="I1746" s="121" t="s">
        <v>12</v>
      </c>
    </row>
    <row r="1747" spans="1:9" ht="15.75" x14ac:dyDescent="0.25">
      <c r="A1747" s="216"/>
      <c r="B1747" s="342" t="s">
        <v>1502</v>
      </c>
      <c r="C1747" s="343" t="s">
        <v>3573</v>
      </c>
      <c r="D1747" s="214" t="s">
        <v>478</v>
      </c>
      <c r="E1747" s="235">
        <v>10164</v>
      </c>
      <c r="F1747" s="35">
        <v>41815</v>
      </c>
      <c r="G1747" s="34">
        <v>10164</v>
      </c>
      <c r="H1747" s="243">
        <f t="shared" si="28"/>
        <v>0</v>
      </c>
      <c r="I1747" s="121" t="s">
        <v>12</v>
      </c>
    </row>
    <row r="1748" spans="1:9" ht="15.75" x14ac:dyDescent="0.25">
      <c r="A1748" s="216"/>
      <c r="B1748" s="342" t="s">
        <v>1503</v>
      </c>
      <c r="C1748" s="343" t="s">
        <v>3573</v>
      </c>
      <c r="D1748" s="214" t="s">
        <v>3121</v>
      </c>
      <c r="E1748" s="235">
        <v>12730</v>
      </c>
      <c r="F1748" s="35">
        <v>41816</v>
      </c>
      <c r="G1748" s="34">
        <v>12730</v>
      </c>
      <c r="H1748" s="243">
        <f t="shared" si="28"/>
        <v>0</v>
      </c>
      <c r="I1748" s="121" t="s">
        <v>21</v>
      </c>
    </row>
    <row r="1749" spans="1:9" ht="15.75" x14ac:dyDescent="0.25">
      <c r="A1749" s="216"/>
      <c r="B1749" s="342" t="s">
        <v>1505</v>
      </c>
      <c r="C1749" s="343" t="s">
        <v>3573</v>
      </c>
      <c r="D1749" s="214" t="s">
        <v>3140</v>
      </c>
      <c r="E1749" s="235">
        <v>2510.1999999999998</v>
      </c>
      <c r="F1749" s="38" t="s">
        <v>3713</v>
      </c>
      <c r="G1749" s="34">
        <v>2510.1999999999998</v>
      </c>
      <c r="H1749" s="243">
        <f t="shared" si="28"/>
        <v>0</v>
      </c>
      <c r="I1749" s="121"/>
    </row>
    <row r="1750" spans="1:9" ht="15.75" x14ac:dyDescent="0.25">
      <c r="A1750" s="216"/>
      <c r="B1750" s="342" t="s">
        <v>1507</v>
      </c>
      <c r="C1750" s="343" t="s">
        <v>3573</v>
      </c>
      <c r="D1750" s="214" t="s">
        <v>14</v>
      </c>
      <c r="E1750" s="235">
        <v>9480</v>
      </c>
      <c r="F1750" s="35">
        <v>41815</v>
      </c>
      <c r="G1750" s="34">
        <v>9480</v>
      </c>
      <c r="H1750" s="243">
        <f t="shared" si="28"/>
        <v>0</v>
      </c>
      <c r="I1750" s="121" t="s">
        <v>217</v>
      </c>
    </row>
    <row r="1751" spans="1:9" ht="15.75" x14ac:dyDescent="0.25">
      <c r="A1751" s="216"/>
      <c r="B1751" s="342" t="s">
        <v>1508</v>
      </c>
      <c r="C1751" s="343" t="s">
        <v>3573</v>
      </c>
      <c r="D1751" s="214" t="s">
        <v>269</v>
      </c>
      <c r="E1751" s="235">
        <v>3863</v>
      </c>
      <c r="F1751" s="35">
        <v>41815</v>
      </c>
      <c r="G1751" s="34">
        <v>3863</v>
      </c>
      <c r="H1751" s="243">
        <f t="shared" si="28"/>
        <v>0</v>
      </c>
      <c r="I1751" s="121"/>
    </row>
    <row r="1752" spans="1:9" ht="15.75" x14ac:dyDescent="0.25">
      <c r="A1752" s="216"/>
      <c r="B1752" s="342" t="s">
        <v>1510</v>
      </c>
      <c r="C1752" s="343" t="s">
        <v>3573</v>
      </c>
      <c r="D1752" s="214" t="s">
        <v>649</v>
      </c>
      <c r="E1752" s="235">
        <v>3677</v>
      </c>
      <c r="F1752" s="35" t="s">
        <v>3672</v>
      </c>
      <c r="G1752" s="34">
        <v>3677</v>
      </c>
      <c r="H1752" s="243">
        <f t="shared" si="28"/>
        <v>0</v>
      </c>
      <c r="I1752" s="121"/>
    </row>
    <row r="1753" spans="1:9" ht="15.75" x14ac:dyDescent="0.25">
      <c r="A1753" s="216"/>
      <c r="B1753" s="342" t="s">
        <v>1512</v>
      </c>
      <c r="C1753" s="343" t="s">
        <v>3573</v>
      </c>
      <c r="D1753" s="214" t="s">
        <v>36</v>
      </c>
      <c r="E1753" s="235">
        <v>23537</v>
      </c>
      <c r="F1753" s="35">
        <v>41815</v>
      </c>
      <c r="G1753" s="34">
        <v>23537</v>
      </c>
      <c r="H1753" s="243">
        <f t="shared" si="28"/>
        <v>0</v>
      </c>
      <c r="I1753" s="121"/>
    </row>
    <row r="1754" spans="1:9" ht="15.75" x14ac:dyDescent="0.25">
      <c r="A1754" s="216"/>
      <c r="B1754" s="342" t="s">
        <v>1513</v>
      </c>
      <c r="C1754" s="343" t="s">
        <v>3573</v>
      </c>
      <c r="D1754" s="214" t="s">
        <v>3626</v>
      </c>
      <c r="E1754" s="235">
        <v>2303.5</v>
      </c>
      <c r="F1754" s="35">
        <v>41815</v>
      </c>
      <c r="G1754" s="34">
        <v>2303.5</v>
      </c>
      <c r="H1754" s="243">
        <f t="shared" si="28"/>
        <v>0</v>
      </c>
      <c r="I1754" s="121" t="s">
        <v>65</v>
      </c>
    </row>
    <row r="1755" spans="1:9" ht="15.75" x14ac:dyDescent="0.25">
      <c r="A1755" s="216"/>
      <c r="B1755" s="342" t="s">
        <v>1514</v>
      </c>
      <c r="C1755" s="343" t="s">
        <v>3573</v>
      </c>
      <c r="D1755" s="214" t="s">
        <v>36</v>
      </c>
      <c r="E1755" s="235">
        <v>319</v>
      </c>
      <c r="F1755" s="35">
        <v>41815</v>
      </c>
      <c r="G1755" s="34">
        <v>319</v>
      </c>
      <c r="H1755" s="243">
        <f t="shared" si="28"/>
        <v>0</v>
      </c>
      <c r="I1755" s="121"/>
    </row>
    <row r="1756" spans="1:9" ht="15.75" x14ac:dyDescent="0.25">
      <c r="A1756" s="216"/>
      <c r="B1756" s="342" t="s">
        <v>1515</v>
      </c>
      <c r="C1756" s="343" t="s">
        <v>3573</v>
      </c>
      <c r="D1756" s="214" t="s">
        <v>11</v>
      </c>
      <c r="E1756" s="235">
        <v>51178</v>
      </c>
      <c r="F1756" s="38">
        <v>41829</v>
      </c>
      <c r="G1756" s="40">
        <v>51178</v>
      </c>
      <c r="H1756" s="243">
        <f t="shared" si="28"/>
        <v>0</v>
      </c>
      <c r="I1756" s="121" t="s">
        <v>65</v>
      </c>
    </row>
    <row r="1757" spans="1:9" ht="15.75" x14ac:dyDescent="0.25">
      <c r="A1757" s="216"/>
      <c r="B1757" s="342" t="s">
        <v>1516</v>
      </c>
      <c r="C1757" s="343" t="s">
        <v>3573</v>
      </c>
      <c r="D1757" s="214" t="s">
        <v>508</v>
      </c>
      <c r="E1757" s="235">
        <v>546</v>
      </c>
      <c r="F1757" s="35">
        <v>41815</v>
      </c>
      <c r="G1757" s="34">
        <v>546</v>
      </c>
      <c r="H1757" s="243">
        <f t="shared" si="28"/>
        <v>0</v>
      </c>
      <c r="I1757" s="121"/>
    </row>
    <row r="1758" spans="1:9" ht="15.75" x14ac:dyDescent="0.25">
      <c r="A1758" s="216"/>
      <c r="B1758" s="342" t="s">
        <v>1518</v>
      </c>
      <c r="C1758" s="343" t="s">
        <v>3573</v>
      </c>
      <c r="D1758" s="214" t="s">
        <v>16</v>
      </c>
      <c r="E1758" s="235">
        <v>416455</v>
      </c>
      <c r="F1758" s="38">
        <v>41844</v>
      </c>
      <c r="G1758" s="40">
        <v>416455</v>
      </c>
      <c r="H1758" s="243">
        <f t="shared" si="28"/>
        <v>0</v>
      </c>
      <c r="I1758" s="121"/>
    </row>
    <row r="1759" spans="1:9" ht="15.75" x14ac:dyDescent="0.25">
      <c r="A1759" s="216"/>
      <c r="B1759" s="342" t="s">
        <v>1521</v>
      </c>
      <c r="C1759" s="343" t="s">
        <v>3573</v>
      </c>
      <c r="D1759" s="214" t="s">
        <v>260</v>
      </c>
      <c r="E1759" s="235">
        <v>1860</v>
      </c>
      <c r="F1759" s="35">
        <v>41815</v>
      </c>
      <c r="G1759" s="34">
        <v>1860</v>
      </c>
      <c r="H1759" s="243">
        <f t="shared" si="28"/>
        <v>0</v>
      </c>
      <c r="I1759" s="121" t="s">
        <v>217</v>
      </c>
    </row>
    <row r="1760" spans="1:9" ht="15.75" x14ac:dyDescent="0.25">
      <c r="A1760" s="216"/>
      <c r="B1760" s="342" t="s">
        <v>1522</v>
      </c>
      <c r="C1760" s="343" t="s">
        <v>3573</v>
      </c>
      <c r="D1760" s="214" t="s">
        <v>180</v>
      </c>
      <c r="E1760" s="235">
        <v>11819</v>
      </c>
      <c r="F1760" s="38">
        <v>41825</v>
      </c>
      <c r="G1760" s="40">
        <v>11819</v>
      </c>
      <c r="H1760" s="243">
        <f t="shared" si="28"/>
        <v>0</v>
      </c>
      <c r="I1760" s="121" t="s">
        <v>65</v>
      </c>
    </row>
    <row r="1761" spans="1:9" ht="15.75" x14ac:dyDescent="0.25">
      <c r="A1761" s="216"/>
      <c r="B1761" s="342" t="s">
        <v>1523</v>
      </c>
      <c r="C1761" s="343" t="s">
        <v>3573</v>
      </c>
      <c r="D1761" s="214" t="s">
        <v>123</v>
      </c>
      <c r="E1761" s="235">
        <v>2193</v>
      </c>
      <c r="F1761" s="35">
        <v>41815</v>
      </c>
      <c r="G1761" s="34">
        <v>2193</v>
      </c>
      <c r="H1761" s="243">
        <f t="shared" si="28"/>
        <v>0</v>
      </c>
      <c r="I1761" s="121"/>
    </row>
    <row r="1762" spans="1:9" ht="15.75" x14ac:dyDescent="0.25">
      <c r="A1762" s="216"/>
      <c r="B1762" s="342" t="s">
        <v>1524</v>
      </c>
      <c r="C1762" s="343" t="s">
        <v>3573</v>
      </c>
      <c r="D1762" s="214" t="s">
        <v>163</v>
      </c>
      <c r="E1762" s="235">
        <v>2864</v>
      </c>
      <c r="F1762" s="35">
        <v>41815</v>
      </c>
      <c r="G1762" s="34">
        <v>2864</v>
      </c>
      <c r="H1762" s="243">
        <f t="shared" si="28"/>
        <v>0</v>
      </c>
      <c r="I1762" s="121"/>
    </row>
    <row r="1763" spans="1:9" ht="15.75" x14ac:dyDescent="0.25">
      <c r="A1763" s="216"/>
      <c r="B1763" s="342" t="s">
        <v>1525</v>
      </c>
      <c r="C1763" s="343" t="s">
        <v>3573</v>
      </c>
      <c r="D1763" s="214" t="s">
        <v>8</v>
      </c>
      <c r="E1763" s="235">
        <v>720</v>
      </c>
      <c r="F1763" s="35">
        <v>41815</v>
      </c>
      <c r="G1763" s="34">
        <v>720</v>
      </c>
      <c r="H1763" s="243">
        <f t="shared" si="28"/>
        <v>0</v>
      </c>
      <c r="I1763" s="121"/>
    </row>
    <row r="1764" spans="1:9" ht="15.75" x14ac:dyDescent="0.25">
      <c r="A1764" s="216"/>
      <c r="B1764" s="342" t="s">
        <v>1526</v>
      </c>
      <c r="C1764" s="343" t="s">
        <v>3573</v>
      </c>
      <c r="D1764" s="214" t="s">
        <v>55</v>
      </c>
      <c r="E1764" s="235">
        <v>6898</v>
      </c>
      <c r="F1764" s="35">
        <v>41815</v>
      </c>
      <c r="G1764" s="34">
        <v>6898</v>
      </c>
      <c r="H1764" s="243">
        <f t="shared" si="28"/>
        <v>0</v>
      </c>
      <c r="I1764" s="121"/>
    </row>
    <row r="1765" spans="1:9" ht="15.75" x14ac:dyDescent="0.25">
      <c r="A1765" s="216"/>
      <c r="B1765" s="342" t="s">
        <v>1527</v>
      </c>
      <c r="C1765" s="343" t="s">
        <v>3573</v>
      </c>
      <c r="D1765" s="214" t="s">
        <v>8</v>
      </c>
      <c r="E1765" s="235">
        <v>1587</v>
      </c>
      <c r="F1765" s="35">
        <v>41815</v>
      </c>
      <c r="G1765" s="34">
        <v>1587</v>
      </c>
      <c r="H1765" s="243">
        <f t="shared" si="28"/>
        <v>0</v>
      </c>
      <c r="I1765" s="121"/>
    </row>
    <row r="1766" spans="1:9" ht="15.75" x14ac:dyDescent="0.25">
      <c r="A1766" s="216"/>
      <c r="B1766" s="342" t="s">
        <v>1528</v>
      </c>
      <c r="C1766" s="343" t="s">
        <v>3573</v>
      </c>
      <c r="D1766" s="214" t="s">
        <v>34</v>
      </c>
      <c r="E1766" s="235">
        <v>2417</v>
      </c>
      <c r="F1766" s="35">
        <v>41816</v>
      </c>
      <c r="G1766" s="34">
        <v>2417</v>
      </c>
      <c r="H1766" s="243">
        <f t="shared" si="28"/>
        <v>0</v>
      </c>
      <c r="I1766" s="121" t="s">
        <v>30</v>
      </c>
    </row>
    <row r="1767" spans="1:9" ht="15.75" x14ac:dyDescent="0.25">
      <c r="A1767" s="216"/>
      <c r="B1767" s="342" t="s">
        <v>1530</v>
      </c>
      <c r="C1767" s="343" t="s">
        <v>3573</v>
      </c>
      <c r="D1767" s="214" t="s">
        <v>57</v>
      </c>
      <c r="E1767" s="235">
        <v>960</v>
      </c>
      <c r="F1767" s="35">
        <v>41816</v>
      </c>
      <c r="G1767" s="34">
        <v>960</v>
      </c>
      <c r="H1767" s="243">
        <f t="shared" si="28"/>
        <v>0</v>
      </c>
      <c r="I1767" s="121" t="s">
        <v>30</v>
      </c>
    </row>
    <row r="1768" spans="1:9" ht="15.75" x14ac:dyDescent="0.25">
      <c r="A1768" s="216"/>
      <c r="B1768" s="342" t="s">
        <v>1531</v>
      </c>
      <c r="C1768" s="343" t="s">
        <v>3573</v>
      </c>
      <c r="D1768" s="214" t="s">
        <v>108</v>
      </c>
      <c r="E1768" s="235">
        <v>11925.5</v>
      </c>
      <c r="F1768" s="35">
        <v>41816</v>
      </c>
      <c r="G1768" s="34">
        <v>11925.5</v>
      </c>
      <c r="H1768" s="243">
        <f t="shared" si="28"/>
        <v>0</v>
      </c>
      <c r="I1768" s="121" t="s">
        <v>30</v>
      </c>
    </row>
    <row r="1769" spans="1:9" ht="15.75" x14ac:dyDescent="0.25">
      <c r="A1769" s="216"/>
      <c r="B1769" s="342" t="s">
        <v>1532</v>
      </c>
      <c r="C1769" s="343" t="s">
        <v>3573</v>
      </c>
      <c r="D1769" s="214" t="s">
        <v>3673</v>
      </c>
      <c r="E1769" s="235">
        <v>10574</v>
      </c>
      <c r="F1769" s="35">
        <v>41816</v>
      </c>
      <c r="G1769" s="34">
        <v>10574</v>
      </c>
      <c r="H1769" s="243">
        <f t="shared" si="28"/>
        <v>0</v>
      </c>
      <c r="I1769" s="121" t="s">
        <v>30</v>
      </c>
    </row>
    <row r="1770" spans="1:9" ht="15.75" x14ac:dyDescent="0.25">
      <c r="A1770" s="216"/>
      <c r="B1770" s="342" t="s">
        <v>1533</v>
      </c>
      <c r="C1770" s="343" t="s">
        <v>3573</v>
      </c>
      <c r="D1770" s="214" t="s">
        <v>47</v>
      </c>
      <c r="E1770" s="235">
        <v>40</v>
      </c>
      <c r="F1770" s="35">
        <v>41816</v>
      </c>
      <c r="G1770" s="34">
        <v>40</v>
      </c>
      <c r="H1770" s="243">
        <f t="shared" si="28"/>
        <v>0</v>
      </c>
      <c r="I1770" s="121" t="s">
        <v>30</v>
      </c>
    </row>
    <row r="1771" spans="1:9" ht="15.75" x14ac:dyDescent="0.25">
      <c r="A1771" s="216"/>
      <c r="B1771" s="342" t="s">
        <v>1534</v>
      </c>
      <c r="C1771" s="343" t="s">
        <v>3573</v>
      </c>
      <c r="D1771" s="214" t="s">
        <v>508</v>
      </c>
      <c r="E1771" s="235">
        <v>1440</v>
      </c>
      <c r="F1771" s="35">
        <v>41815</v>
      </c>
      <c r="G1771" s="34">
        <v>1440</v>
      </c>
      <c r="H1771" s="243">
        <f t="shared" si="28"/>
        <v>0</v>
      </c>
      <c r="I1771" s="121"/>
    </row>
    <row r="1772" spans="1:9" ht="15.75" x14ac:dyDescent="0.25">
      <c r="A1772" s="216"/>
      <c r="B1772" s="342" t="s">
        <v>1535</v>
      </c>
      <c r="C1772" s="343" t="s">
        <v>3573</v>
      </c>
      <c r="D1772" s="214" t="s">
        <v>62</v>
      </c>
      <c r="E1772" s="235">
        <v>20301</v>
      </c>
      <c r="F1772" s="38" t="s">
        <v>3667</v>
      </c>
      <c r="G1772" s="34">
        <v>20301</v>
      </c>
      <c r="H1772" s="243">
        <f t="shared" si="28"/>
        <v>0</v>
      </c>
      <c r="I1772" s="121"/>
    </row>
    <row r="1773" spans="1:9" ht="15.75" x14ac:dyDescent="0.25">
      <c r="A1773" s="216"/>
      <c r="B1773" s="342" t="s">
        <v>1536</v>
      </c>
      <c r="C1773" s="343" t="s">
        <v>3573</v>
      </c>
      <c r="D1773" s="214" t="s">
        <v>3121</v>
      </c>
      <c r="E1773" s="235">
        <v>1965</v>
      </c>
      <c r="F1773" s="35">
        <v>41816</v>
      </c>
      <c r="G1773" s="34">
        <v>1965</v>
      </c>
      <c r="H1773" s="243">
        <f t="shared" si="28"/>
        <v>0</v>
      </c>
      <c r="I1773" s="121" t="s">
        <v>30</v>
      </c>
    </row>
    <row r="1774" spans="1:9" ht="15.75" x14ac:dyDescent="0.25">
      <c r="A1774" s="216"/>
      <c r="B1774" s="342" t="s">
        <v>1537</v>
      </c>
      <c r="C1774" s="343" t="s">
        <v>3573</v>
      </c>
      <c r="D1774" s="214" t="s">
        <v>136</v>
      </c>
      <c r="E1774" s="235">
        <v>933</v>
      </c>
      <c r="F1774" s="35">
        <v>41815</v>
      </c>
      <c r="G1774" s="34">
        <v>933</v>
      </c>
      <c r="H1774" s="243">
        <f t="shared" si="28"/>
        <v>0</v>
      </c>
      <c r="I1774" s="121"/>
    </row>
    <row r="1775" spans="1:9" ht="15.75" x14ac:dyDescent="0.25">
      <c r="A1775" s="211"/>
      <c r="B1775" s="342" t="s">
        <v>1538</v>
      </c>
      <c r="C1775" s="343" t="s">
        <v>3573</v>
      </c>
      <c r="D1775" s="214" t="s">
        <v>32</v>
      </c>
      <c r="E1775" s="235">
        <v>6979</v>
      </c>
      <c r="F1775" s="35">
        <v>41816</v>
      </c>
      <c r="G1775" s="34">
        <v>6979</v>
      </c>
      <c r="H1775" s="243">
        <f t="shared" si="28"/>
        <v>0</v>
      </c>
      <c r="I1775" s="121" t="s">
        <v>30</v>
      </c>
    </row>
    <row r="1776" spans="1:9" ht="15.75" x14ac:dyDescent="0.25">
      <c r="A1776" s="216"/>
      <c r="B1776" s="342" t="s">
        <v>1539</v>
      </c>
      <c r="C1776" s="343" t="s">
        <v>3573</v>
      </c>
      <c r="D1776" s="214" t="s">
        <v>338</v>
      </c>
      <c r="E1776" s="235">
        <v>323</v>
      </c>
      <c r="F1776" s="35">
        <v>41816</v>
      </c>
      <c r="G1776" s="34">
        <v>323</v>
      </c>
      <c r="H1776" s="243">
        <f t="shared" si="28"/>
        <v>0</v>
      </c>
      <c r="I1776" s="121" t="s">
        <v>30</v>
      </c>
    </row>
    <row r="1777" spans="1:9" ht="15.75" x14ac:dyDescent="0.25">
      <c r="A1777" s="216"/>
      <c r="B1777" s="342" t="s">
        <v>1541</v>
      </c>
      <c r="C1777" s="343" t="s">
        <v>3573</v>
      </c>
      <c r="D1777" s="214" t="s">
        <v>188</v>
      </c>
      <c r="E1777" s="235">
        <v>5432</v>
      </c>
      <c r="F1777" s="35">
        <v>41820</v>
      </c>
      <c r="G1777" s="34">
        <v>5432</v>
      </c>
      <c r="H1777" s="243">
        <f t="shared" si="28"/>
        <v>0</v>
      </c>
      <c r="I1777" s="121" t="s">
        <v>21</v>
      </c>
    </row>
    <row r="1778" spans="1:9" ht="15.75" x14ac:dyDescent="0.25">
      <c r="A1778" s="216"/>
      <c r="B1778" s="342" t="s">
        <v>1542</v>
      </c>
      <c r="C1778" s="343" t="s">
        <v>3573</v>
      </c>
      <c r="D1778" s="214" t="s">
        <v>130</v>
      </c>
      <c r="E1778" s="235">
        <v>3966</v>
      </c>
      <c r="F1778" s="35">
        <v>41816</v>
      </c>
      <c r="G1778" s="34">
        <v>3966</v>
      </c>
      <c r="H1778" s="243">
        <f t="shared" si="28"/>
        <v>0</v>
      </c>
      <c r="I1778" s="121" t="s">
        <v>21</v>
      </c>
    </row>
    <row r="1779" spans="1:9" ht="15.75" x14ac:dyDescent="0.25">
      <c r="A1779" s="216"/>
      <c r="B1779" s="342" t="s">
        <v>1543</v>
      </c>
      <c r="C1779" s="343" t="s">
        <v>3573</v>
      </c>
      <c r="D1779" s="214" t="s">
        <v>8</v>
      </c>
      <c r="E1779" s="235">
        <v>2030</v>
      </c>
      <c r="F1779" s="35">
        <v>41815</v>
      </c>
      <c r="G1779" s="34">
        <v>2030</v>
      </c>
      <c r="H1779" s="243">
        <f t="shared" si="28"/>
        <v>0</v>
      </c>
      <c r="I1779" s="121"/>
    </row>
    <row r="1780" spans="1:9" ht="15.75" x14ac:dyDescent="0.25">
      <c r="A1780" s="216"/>
      <c r="B1780" s="342" t="s">
        <v>1545</v>
      </c>
      <c r="C1780" s="343" t="s">
        <v>3573</v>
      </c>
      <c r="D1780" s="214" t="s">
        <v>8</v>
      </c>
      <c r="E1780" s="235">
        <v>152</v>
      </c>
      <c r="F1780" s="35">
        <v>41815</v>
      </c>
      <c r="G1780" s="34">
        <v>152</v>
      </c>
      <c r="H1780" s="243">
        <f t="shared" si="28"/>
        <v>0</v>
      </c>
      <c r="I1780" s="121"/>
    </row>
    <row r="1781" spans="1:9" ht="15.75" x14ac:dyDescent="0.25">
      <c r="A1781" s="216"/>
      <c r="B1781" s="342" t="s">
        <v>1546</v>
      </c>
      <c r="C1781" s="343" t="s">
        <v>3573</v>
      </c>
      <c r="D1781" s="214" t="s">
        <v>189</v>
      </c>
      <c r="E1781" s="235">
        <v>23187</v>
      </c>
      <c r="F1781" s="35">
        <v>41815</v>
      </c>
      <c r="G1781" s="34">
        <v>23187</v>
      </c>
      <c r="H1781" s="243">
        <f t="shared" si="28"/>
        <v>0</v>
      </c>
      <c r="I1781" s="121" t="s">
        <v>217</v>
      </c>
    </row>
    <row r="1782" spans="1:9" ht="15.75" x14ac:dyDescent="0.25">
      <c r="A1782" s="216"/>
      <c r="B1782" s="342" t="s">
        <v>1547</v>
      </c>
      <c r="C1782" s="343" t="s">
        <v>3573</v>
      </c>
      <c r="D1782" s="214" t="s">
        <v>52</v>
      </c>
      <c r="E1782" s="235">
        <v>3450</v>
      </c>
      <c r="F1782" s="35">
        <v>41815</v>
      </c>
      <c r="G1782" s="34">
        <v>3450</v>
      </c>
      <c r="H1782" s="243">
        <f t="shared" si="28"/>
        <v>0</v>
      </c>
      <c r="I1782" s="121" t="s">
        <v>12</v>
      </c>
    </row>
    <row r="1783" spans="1:9" ht="15.75" x14ac:dyDescent="0.25">
      <c r="A1783" s="216"/>
      <c r="B1783" s="342" t="s">
        <v>1548</v>
      </c>
      <c r="C1783" s="343" t="s">
        <v>3573</v>
      </c>
      <c r="D1783" s="214" t="s">
        <v>637</v>
      </c>
      <c r="E1783" s="235">
        <v>2861</v>
      </c>
      <c r="F1783" s="35">
        <v>41815</v>
      </c>
      <c r="G1783" s="34">
        <v>2861</v>
      </c>
      <c r="H1783" s="243">
        <f t="shared" si="28"/>
        <v>0</v>
      </c>
      <c r="I1783" s="121" t="s">
        <v>12</v>
      </c>
    </row>
    <row r="1784" spans="1:9" ht="15.75" x14ac:dyDescent="0.25">
      <c r="A1784" s="216"/>
      <c r="B1784" s="342" t="s">
        <v>1549</v>
      </c>
      <c r="C1784" s="343" t="s">
        <v>3573</v>
      </c>
      <c r="D1784" s="214" t="s">
        <v>312</v>
      </c>
      <c r="E1784" s="235">
        <v>9928.5</v>
      </c>
      <c r="F1784" s="35">
        <v>41815</v>
      </c>
      <c r="G1784" s="34">
        <v>9928.5</v>
      </c>
      <c r="H1784" s="243">
        <f t="shared" si="28"/>
        <v>0</v>
      </c>
      <c r="I1784" s="121" t="s">
        <v>12</v>
      </c>
    </row>
    <row r="1785" spans="1:9" ht="15.75" x14ac:dyDescent="0.25">
      <c r="A1785" s="216"/>
      <c r="B1785" s="342" t="s">
        <v>1550</v>
      </c>
      <c r="C1785" s="343" t="s">
        <v>3573</v>
      </c>
      <c r="D1785" s="214" t="s">
        <v>3411</v>
      </c>
      <c r="E1785" s="235">
        <v>2974</v>
      </c>
      <c r="F1785" s="35">
        <v>41815</v>
      </c>
      <c r="G1785" s="34">
        <v>2974</v>
      </c>
      <c r="H1785" s="243">
        <f t="shared" si="28"/>
        <v>0</v>
      </c>
      <c r="I1785" s="121" t="s">
        <v>12</v>
      </c>
    </row>
    <row r="1786" spans="1:9" ht="15.75" x14ac:dyDescent="0.25">
      <c r="A1786" s="216"/>
      <c r="B1786" s="342" t="s">
        <v>1551</v>
      </c>
      <c r="C1786" s="343" t="s">
        <v>3573</v>
      </c>
      <c r="D1786" s="214" t="s">
        <v>60</v>
      </c>
      <c r="E1786" s="235">
        <v>4418</v>
      </c>
      <c r="F1786" s="372" t="s">
        <v>3674</v>
      </c>
      <c r="G1786" s="34">
        <v>4418</v>
      </c>
      <c r="H1786" s="243">
        <f t="shared" si="28"/>
        <v>0</v>
      </c>
      <c r="I1786" s="121"/>
    </row>
    <row r="1787" spans="1:9" ht="15.75" x14ac:dyDescent="0.25">
      <c r="A1787" s="216"/>
      <c r="B1787" s="342" t="s">
        <v>1552</v>
      </c>
      <c r="C1787" s="343" t="s">
        <v>3573</v>
      </c>
      <c r="D1787" s="214" t="s">
        <v>137</v>
      </c>
      <c r="E1787" s="235">
        <v>2694.5</v>
      </c>
      <c r="F1787" s="35">
        <v>41815</v>
      </c>
      <c r="G1787" s="34">
        <v>2694.5</v>
      </c>
      <c r="H1787" s="243">
        <f t="shared" si="28"/>
        <v>0</v>
      </c>
      <c r="I1787" s="121"/>
    </row>
    <row r="1788" spans="1:9" ht="15.75" x14ac:dyDescent="0.25">
      <c r="A1788" s="216"/>
      <c r="B1788" s="342" t="s">
        <v>1553</v>
      </c>
      <c r="C1788" s="343" t="s">
        <v>3573</v>
      </c>
      <c r="D1788" s="214" t="s">
        <v>137</v>
      </c>
      <c r="E1788" s="235">
        <v>3736</v>
      </c>
      <c r="F1788" s="35">
        <v>41815</v>
      </c>
      <c r="G1788" s="34">
        <v>3736</v>
      </c>
      <c r="H1788" s="243">
        <f t="shared" si="28"/>
        <v>0</v>
      </c>
      <c r="I1788" s="121"/>
    </row>
    <row r="1789" spans="1:9" ht="15.75" x14ac:dyDescent="0.25">
      <c r="A1789" s="216"/>
      <c r="B1789" s="342" t="s">
        <v>1554</v>
      </c>
      <c r="C1789" s="343" t="s">
        <v>3573</v>
      </c>
      <c r="D1789" s="214" t="s">
        <v>137</v>
      </c>
      <c r="E1789" s="235">
        <v>7895</v>
      </c>
      <c r="F1789" s="38" t="s">
        <v>3675</v>
      </c>
      <c r="G1789" s="34">
        <v>7895</v>
      </c>
      <c r="H1789" s="243">
        <f t="shared" si="28"/>
        <v>0</v>
      </c>
      <c r="I1789" s="121" t="s">
        <v>21</v>
      </c>
    </row>
    <row r="1790" spans="1:9" ht="15.75" x14ac:dyDescent="0.25">
      <c r="A1790" s="216"/>
      <c r="B1790" s="342" t="s">
        <v>1555</v>
      </c>
      <c r="C1790" s="343" t="s">
        <v>3573</v>
      </c>
      <c r="D1790" s="214" t="s">
        <v>59</v>
      </c>
      <c r="E1790" s="235">
        <v>20337.150000000001</v>
      </c>
      <c r="F1790" s="340" t="s">
        <v>3676</v>
      </c>
      <c r="G1790" s="34">
        <v>20337.150000000001</v>
      </c>
      <c r="H1790" s="243">
        <f t="shared" si="28"/>
        <v>0</v>
      </c>
      <c r="I1790" s="121" t="s">
        <v>21</v>
      </c>
    </row>
    <row r="1791" spans="1:9" ht="15.75" x14ac:dyDescent="0.25">
      <c r="A1791" s="216"/>
      <c r="B1791" s="342" t="s">
        <v>1556</v>
      </c>
      <c r="C1791" s="343" t="s">
        <v>3573</v>
      </c>
      <c r="D1791" s="214" t="s">
        <v>3677</v>
      </c>
      <c r="E1791" s="235">
        <v>10639</v>
      </c>
      <c r="F1791" s="35">
        <v>41816</v>
      </c>
      <c r="G1791" s="34">
        <v>10639</v>
      </c>
      <c r="H1791" s="243">
        <f t="shared" si="28"/>
        <v>0</v>
      </c>
      <c r="I1791" s="121" t="s">
        <v>21</v>
      </c>
    </row>
    <row r="1792" spans="1:9" ht="15.75" x14ac:dyDescent="0.25">
      <c r="A1792" s="216"/>
      <c r="B1792" s="342" t="s">
        <v>1558</v>
      </c>
      <c r="C1792" s="343" t="s">
        <v>3573</v>
      </c>
      <c r="D1792" s="214" t="s">
        <v>133</v>
      </c>
      <c r="E1792" s="235">
        <v>79500</v>
      </c>
      <c r="F1792" s="47" t="s">
        <v>3678</v>
      </c>
      <c r="G1792" s="34">
        <v>79500</v>
      </c>
      <c r="H1792" s="243">
        <f t="shared" si="28"/>
        <v>0</v>
      </c>
      <c r="I1792" s="121"/>
    </row>
    <row r="1793" spans="1:9" ht="15.75" x14ac:dyDescent="0.25">
      <c r="A1793" s="216"/>
      <c r="B1793" s="342" t="s">
        <v>1559</v>
      </c>
      <c r="C1793" s="343" t="s">
        <v>3573</v>
      </c>
      <c r="D1793" s="214" t="s">
        <v>51</v>
      </c>
      <c r="E1793" s="235">
        <v>2760</v>
      </c>
      <c r="F1793" s="35">
        <v>41815</v>
      </c>
      <c r="G1793" s="34">
        <v>2760</v>
      </c>
      <c r="H1793" s="243">
        <f t="shared" si="28"/>
        <v>0</v>
      </c>
      <c r="I1793" s="121" t="s">
        <v>217</v>
      </c>
    </row>
    <row r="1794" spans="1:9" ht="15.75" x14ac:dyDescent="0.25">
      <c r="A1794" s="216"/>
      <c r="B1794" s="342" t="s">
        <v>1560</v>
      </c>
      <c r="C1794" s="343" t="s">
        <v>3573</v>
      </c>
      <c r="D1794" s="214" t="s">
        <v>794</v>
      </c>
      <c r="E1794" s="235">
        <v>1017</v>
      </c>
      <c r="F1794" s="35">
        <v>41815</v>
      </c>
      <c r="G1794" s="34">
        <v>1017</v>
      </c>
      <c r="H1794" s="243">
        <f t="shared" si="28"/>
        <v>0</v>
      </c>
      <c r="I1794" s="121" t="s">
        <v>217</v>
      </c>
    </row>
    <row r="1795" spans="1:9" ht="15.75" x14ac:dyDescent="0.25">
      <c r="A1795" s="216"/>
      <c r="B1795" s="342" t="s">
        <v>1561</v>
      </c>
      <c r="C1795" s="343" t="s">
        <v>3573</v>
      </c>
      <c r="D1795" s="214" t="s">
        <v>304</v>
      </c>
      <c r="E1795" s="235">
        <v>18535</v>
      </c>
      <c r="F1795" s="35">
        <v>41816</v>
      </c>
      <c r="G1795" s="34">
        <v>18535</v>
      </c>
      <c r="H1795" s="243">
        <f t="shared" si="28"/>
        <v>0</v>
      </c>
      <c r="I1795" s="121" t="s">
        <v>27</v>
      </c>
    </row>
    <row r="1796" spans="1:9" ht="15.75" x14ac:dyDescent="0.25">
      <c r="A1796" s="216"/>
      <c r="B1796" s="342" t="s">
        <v>1562</v>
      </c>
      <c r="C1796" s="343" t="s">
        <v>3573</v>
      </c>
      <c r="D1796" s="214" t="s">
        <v>524</v>
      </c>
      <c r="E1796" s="235">
        <v>262</v>
      </c>
      <c r="F1796" s="35">
        <v>41815</v>
      </c>
      <c r="G1796" s="34">
        <v>262</v>
      </c>
      <c r="H1796" s="243">
        <f t="shared" si="28"/>
        <v>0</v>
      </c>
      <c r="I1796" s="121"/>
    </row>
    <row r="1797" spans="1:9" ht="15.75" x14ac:dyDescent="0.25">
      <c r="A1797" s="216"/>
      <c r="B1797" s="342" t="s">
        <v>1563</v>
      </c>
      <c r="C1797" s="343" t="s">
        <v>3573</v>
      </c>
      <c r="D1797" s="214" t="s">
        <v>373</v>
      </c>
      <c r="E1797" s="235">
        <v>39597</v>
      </c>
      <c r="F1797" s="35">
        <v>41816</v>
      </c>
      <c r="G1797" s="34">
        <v>39597</v>
      </c>
      <c r="H1797" s="243">
        <f t="shared" si="28"/>
        <v>0</v>
      </c>
      <c r="I1797" s="121" t="s">
        <v>27</v>
      </c>
    </row>
    <row r="1798" spans="1:9" ht="15.75" x14ac:dyDescent="0.25">
      <c r="A1798" s="216"/>
      <c r="B1798" s="342" t="s">
        <v>1564</v>
      </c>
      <c r="C1798" s="343" t="s">
        <v>3573</v>
      </c>
      <c r="D1798" s="214" t="s">
        <v>8</v>
      </c>
      <c r="E1798" s="235">
        <v>309</v>
      </c>
      <c r="F1798" s="35">
        <v>41815</v>
      </c>
      <c r="G1798" s="34">
        <v>309</v>
      </c>
      <c r="H1798" s="243">
        <f t="shared" si="28"/>
        <v>0</v>
      </c>
      <c r="I1798" s="121"/>
    </row>
    <row r="1799" spans="1:9" ht="15.75" x14ac:dyDescent="0.25">
      <c r="A1799" s="216"/>
      <c r="B1799" s="342" t="s">
        <v>1565</v>
      </c>
      <c r="C1799" s="343" t="s">
        <v>3573</v>
      </c>
      <c r="D1799" s="214" t="s">
        <v>163</v>
      </c>
      <c r="E1799" s="235">
        <v>3125</v>
      </c>
      <c r="F1799" s="35">
        <v>41815</v>
      </c>
      <c r="G1799" s="34">
        <v>3125</v>
      </c>
      <c r="H1799" s="243">
        <f t="shared" ref="H1799:H1862" si="29">E1799-G1799</f>
        <v>0</v>
      </c>
      <c r="I1799" s="121"/>
    </row>
    <row r="1800" spans="1:9" ht="15.75" x14ac:dyDescent="0.25">
      <c r="A1800" s="216"/>
      <c r="B1800" s="342" t="s">
        <v>1567</v>
      </c>
      <c r="C1800" s="343" t="s">
        <v>3573</v>
      </c>
      <c r="D1800" s="214" t="s">
        <v>105</v>
      </c>
      <c r="E1800" s="235">
        <v>56</v>
      </c>
      <c r="F1800" s="35">
        <v>41815</v>
      </c>
      <c r="G1800" s="34">
        <v>56</v>
      </c>
      <c r="H1800" s="243">
        <f t="shared" si="29"/>
        <v>0</v>
      </c>
      <c r="I1800" s="121"/>
    </row>
    <row r="1801" spans="1:9" ht="15.75" x14ac:dyDescent="0.25">
      <c r="A1801" s="216"/>
      <c r="B1801" s="342" t="s">
        <v>1568</v>
      </c>
      <c r="C1801" s="343" t="s">
        <v>3573</v>
      </c>
      <c r="D1801" s="214" t="s">
        <v>8</v>
      </c>
      <c r="E1801" s="235">
        <v>1829</v>
      </c>
      <c r="F1801" s="35">
        <v>41815</v>
      </c>
      <c r="G1801" s="34">
        <v>1829</v>
      </c>
      <c r="H1801" s="243">
        <f t="shared" si="29"/>
        <v>0</v>
      </c>
      <c r="I1801" s="121"/>
    </row>
    <row r="1802" spans="1:9" ht="15.75" x14ac:dyDescent="0.25">
      <c r="A1802" s="216"/>
      <c r="B1802" s="342" t="s">
        <v>1569</v>
      </c>
      <c r="C1802" s="343" t="s">
        <v>3573</v>
      </c>
      <c r="D1802" s="214" t="s">
        <v>62</v>
      </c>
      <c r="E1802" s="235">
        <v>5520</v>
      </c>
      <c r="F1802" s="35">
        <v>41815</v>
      </c>
      <c r="G1802" s="34">
        <v>5520</v>
      </c>
      <c r="H1802" s="243">
        <f t="shared" si="29"/>
        <v>0</v>
      </c>
      <c r="I1802" s="121"/>
    </row>
    <row r="1803" spans="1:9" ht="15.75" x14ac:dyDescent="0.25">
      <c r="A1803" s="216"/>
      <c r="B1803" s="342" t="s">
        <v>1570</v>
      </c>
      <c r="C1803" s="343" t="s">
        <v>3573</v>
      </c>
      <c r="D1803" s="214" t="s">
        <v>3482</v>
      </c>
      <c r="E1803" s="235">
        <v>4779</v>
      </c>
      <c r="F1803" s="35">
        <v>41815</v>
      </c>
      <c r="G1803" s="34">
        <v>4779</v>
      </c>
      <c r="H1803" s="243">
        <f t="shared" si="29"/>
        <v>0</v>
      </c>
      <c r="I1803" s="121"/>
    </row>
    <row r="1804" spans="1:9" ht="15.75" x14ac:dyDescent="0.25">
      <c r="A1804" s="216">
        <v>41816</v>
      </c>
      <c r="B1804" s="342" t="s">
        <v>1571</v>
      </c>
      <c r="C1804" s="343" t="s">
        <v>3573</v>
      </c>
      <c r="D1804" s="214" t="s">
        <v>152</v>
      </c>
      <c r="E1804" s="364">
        <v>5116</v>
      </c>
      <c r="F1804" s="35">
        <v>41816</v>
      </c>
      <c r="G1804" s="34">
        <v>5116</v>
      </c>
      <c r="H1804" s="243">
        <f t="shared" si="29"/>
        <v>0</v>
      </c>
      <c r="I1804" s="121"/>
    </row>
    <row r="1805" spans="1:9" ht="15.75" x14ac:dyDescent="0.25">
      <c r="A1805" s="216"/>
      <c r="B1805" s="342" t="s">
        <v>1572</v>
      </c>
      <c r="C1805" s="343" t="s">
        <v>3573</v>
      </c>
      <c r="D1805" s="214" t="s">
        <v>14</v>
      </c>
      <c r="E1805" s="235">
        <v>6750</v>
      </c>
      <c r="F1805" s="35">
        <v>41816</v>
      </c>
      <c r="G1805" s="34">
        <v>6750</v>
      </c>
      <c r="H1805" s="243">
        <f t="shared" si="29"/>
        <v>0</v>
      </c>
      <c r="I1805" s="52" t="s">
        <v>12</v>
      </c>
    </row>
    <row r="1806" spans="1:9" ht="15.75" x14ac:dyDescent="0.25">
      <c r="A1806" s="216"/>
      <c r="B1806" s="342" t="s">
        <v>1573</v>
      </c>
      <c r="C1806" s="343" t="s">
        <v>3573</v>
      </c>
      <c r="D1806" s="214" t="s">
        <v>434</v>
      </c>
      <c r="E1806" s="235">
        <v>5516</v>
      </c>
      <c r="F1806" s="38">
        <v>41829</v>
      </c>
      <c r="G1806" s="40">
        <v>5516</v>
      </c>
      <c r="H1806" s="243">
        <f t="shared" si="29"/>
        <v>0</v>
      </c>
      <c r="I1806" s="121"/>
    </row>
    <row r="1807" spans="1:9" ht="15.75" x14ac:dyDescent="0.25">
      <c r="A1807" s="216"/>
      <c r="B1807" s="342" t="s">
        <v>1574</v>
      </c>
      <c r="C1807" s="343" t="s">
        <v>3573</v>
      </c>
      <c r="D1807" s="214" t="s">
        <v>269</v>
      </c>
      <c r="E1807" s="235">
        <v>3571</v>
      </c>
      <c r="F1807" s="35">
        <v>41816</v>
      </c>
      <c r="G1807" s="34">
        <v>3571</v>
      </c>
      <c r="H1807" s="243">
        <f t="shared" si="29"/>
        <v>0</v>
      </c>
      <c r="I1807" s="52"/>
    </row>
    <row r="1808" spans="1:9" ht="15.75" x14ac:dyDescent="0.25">
      <c r="A1808" s="216"/>
      <c r="B1808" s="342" t="s">
        <v>1575</v>
      </c>
      <c r="C1808" s="343" t="s">
        <v>3573</v>
      </c>
      <c r="D1808" s="214" t="s">
        <v>28</v>
      </c>
      <c r="E1808" s="235">
        <v>9404</v>
      </c>
      <c r="F1808" s="35">
        <v>41816</v>
      </c>
      <c r="G1808" s="34">
        <v>9404</v>
      </c>
      <c r="H1808" s="243">
        <f t="shared" si="29"/>
        <v>0</v>
      </c>
      <c r="I1808" s="52"/>
    </row>
    <row r="1809" spans="1:9" ht="15.75" x14ac:dyDescent="0.25">
      <c r="A1809" s="216"/>
      <c r="B1809" s="342" t="s">
        <v>1577</v>
      </c>
      <c r="C1809" s="343" t="s">
        <v>3573</v>
      </c>
      <c r="D1809" s="214" t="s">
        <v>3606</v>
      </c>
      <c r="E1809" s="235">
        <v>8840</v>
      </c>
      <c r="F1809" s="38" t="s">
        <v>3679</v>
      </c>
      <c r="G1809" s="34">
        <v>8840</v>
      </c>
      <c r="H1809" s="243">
        <f t="shared" si="29"/>
        <v>0</v>
      </c>
      <c r="I1809" s="121" t="s">
        <v>30</v>
      </c>
    </row>
    <row r="1810" spans="1:9" ht="15.75" x14ac:dyDescent="0.25">
      <c r="A1810" s="216"/>
      <c r="B1810" s="342" t="s">
        <v>1578</v>
      </c>
      <c r="C1810" s="343" t="s">
        <v>3573</v>
      </c>
      <c r="D1810" s="214" t="s">
        <v>349</v>
      </c>
      <c r="E1810" s="235">
        <v>2517</v>
      </c>
      <c r="F1810" s="35">
        <v>41816</v>
      </c>
      <c r="G1810" s="34">
        <v>2517</v>
      </c>
      <c r="H1810" s="243">
        <f t="shared" si="29"/>
        <v>0</v>
      </c>
      <c r="I1810" s="121"/>
    </row>
    <row r="1811" spans="1:9" ht="15.75" x14ac:dyDescent="0.25">
      <c r="A1811" s="216"/>
      <c r="B1811" s="342" t="s">
        <v>1579</v>
      </c>
      <c r="C1811" s="343" t="s">
        <v>3573</v>
      </c>
      <c r="D1811" s="214" t="s">
        <v>2835</v>
      </c>
      <c r="E1811" s="235">
        <v>1901</v>
      </c>
      <c r="F1811" s="38">
        <v>41821</v>
      </c>
      <c r="G1811" s="40">
        <v>1901</v>
      </c>
      <c r="H1811" s="243">
        <f t="shared" si="29"/>
        <v>0</v>
      </c>
      <c r="I1811" s="121" t="s">
        <v>3427</v>
      </c>
    </row>
    <row r="1812" spans="1:9" ht="15.75" x14ac:dyDescent="0.25">
      <c r="A1812" s="216"/>
      <c r="B1812" s="342" t="s">
        <v>1580</v>
      </c>
      <c r="C1812" s="343" t="s">
        <v>3573</v>
      </c>
      <c r="D1812" s="214" t="s">
        <v>116</v>
      </c>
      <c r="E1812" s="235">
        <v>1821</v>
      </c>
      <c r="F1812" s="35">
        <v>41816</v>
      </c>
      <c r="G1812" s="34">
        <v>1821</v>
      </c>
      <c r="H1812" s="243">
        <f t="shared" si="29"/>
        <v>0</v>
      </c>
      <c r="I1812" s="121"/>
    </row>
    <row r="1813" spans="1:9" ht="15.75" x14ac:dyDescent="0.25">
      <c r="A1813" s="216"/>
      <c r="B1813" s="342" t="s">
        <v>1581</v>
      </c>
      <c r="C1813" s="343" t="s">
        <v>3573</v>
      </c>
      <c r="D1813" s="214" t="s">
        <v>123</v>
      </c>
      <c r="E1813" s="235">
        <v>8576</v>
      </c>
      <c r="F1813" s="340" t="s">
        <v>3680</v>
      </c>
      <c r="G1813" s="34">
        <v>8576</v>
      </c>
      <c r="H1813" s="243">
        <f t="shared" si="29"/>
        <v>0</v>
      </c>
      <c r="I1813" s="121"/>
    </row>
    <row r="1814" spans="1:9" ht="15.75" x14ac:dyDescent="0.25">
      <c r="A1814" s="216"/>
      <c r="B1814" s="342" t="s">
        <v>1582</v>
      </c>
      <c r="C1814" s="343" t="s">
        <v>3573</v>
      </c>
      <c r="D1814" s="214" t="s">
        <v>8</v>
      </c>
      <c r="E1814" s="235">
        <v>5581</v>
      </c>
      <c r="F1814" s="35">
        <v>41816</v>
      </c>
      <c r="G1814" s="34">
        <v>5581</v>
      </c>
      <c r="H1814" s="243">
        <f t="shared" si="29"/>
        <v>0</v>
      </c>
      <c r="I1814" s="121"/>
    </row>
    <row r="1815" spans="1:9" ht="15.75" x14ac:dyDescent="0.25">
      <c r="A1815" s="216"/>
      <c r="B1815" s="342" t="s">
        <v>1583</v>
      </c>
      <c r="C1815" s="343" t="s">
        <v>3573</v>
      </c>
      <c r="D1815" s="214" t="s">
        <v>304</v>
      </c>
      <c r="E1815" s="235">
        <v>929.5</v>
      </c>
      <c r="F1815" s="55" t="s">
        <v>3708</v>
      </c>
      <c r="G1815" s="34">
        <v>929.5</v>
      </c>
      <c r="H1815" s="243">
        <f t="shared" si="29"/>
        <v>0</v>
      </c>
      <c r="I1815" s="121" t="s">
        <v>3427</v>
      </c>
    </row>
    <row r="1816" spans="1:9" ht="15.75" x14ac:dyDescent="0.25">
      <c r="A1816" s="216"/>
      <c r="B1816" s="342" t="s">
        <v>1584</v>
      </c>
      <c r="C1816" s="343" t="s">
        <v>3573</v>
      </c>
      <c r="D1816" s="214" t="s">
        <v>3606</v>
      </c>
      <c r="E1816" s="235">
        <v>811</v>
      </c>
      <c r="F1816" s="340" t="s">
        <v>3679</v>
      </c>
      <c r="G1816" s="34">
        <v>811</v>
      </c>
      <c r="H1816" s="243">
        <f t="shared" si="29"/>
        <v>0</v>
      </c>
      <c r="I1816" s="121" t="s">
        <v>30</v>
      </c>
    </row>
    <row r="1817" spans="1:9" ht="15.75" x14ac:dyDescent="0.25">
      <c r="A1817" s="216"/>
      <c r="B1817" s="342" t="s">
        <v>1585</v>
      </c>
      <c r="C1817" s="343" t="s">
        <v>3573</v>
      </c>
      <c r="D1817" s="214" t="s">
        <v>57</v>
      </c>
      <c r="E1817" s="235">
        <v>960</v>
      </c>
      <c r="F1817" s="35">
        <v>41816</v>
      </c>
      <c r="G1817" s="34">
        <v>960</v>
      </c>
      <c r="H1817" s="243">
        <f t="shared" si="29"/>
        <v>0</v>
      </c>
      <c r="I1817" s="121" t="s">
        <v>30</v>
      </c>
    </row>
    <row r="1818" spans="1:9" ht="15.75" x14ac:dyDescent="0.25">
      <c r="A1818" s="216"/>
      <c r="B1818" s="342" t="s">
        <v>1586</v>
      </c>
      <c r="C1818" s="343" t="s">
        <v>3573</v>
      </c>
      <c r="D1818" s="214" t="s">
        <v>11</v>
      </c>
      <c r="E1818" s="235">
        <v>73178</v>
      </c>
      <c r="F1818" s="38">
        <v>41829</v>
      </c>
      <c r="G1818" s="40">
        <v>73178</v>
      </c>
      <c r="H1818" s="243">
        <f t="shared" si="29"/>
        <v>0</v>
      </c>
      <c r="I1818" s="121" t="s">
        <v>65</v>
      </c>
    </row>
    <row r="1819" spans="1:9" ht="15.75" x14ac:dyDescent="0.25">
      <c r="A1819" s="216"/>
      <c r="B1819" s="342" t="s">
        <v>1587</v>
      </c>
      <c r="C1819" s="343" t="s">
        <v>3573</v>
      </c>
      <c r="D1819" s="214" t="s">
        <v>34</v>
      </c>
      <c r="E1819" s="235">
        <v>2753</v>
      </c>
      <c r="F1819" s="35">
        <v>41816</v>
      </c>
      <c r="G1819" s="34">
        <v>2753</v>
      </c>
      <c r="H1819" s="243">
        <f t="shared" si="29"/>
        <v>0</v>
      </c>
      <c r="I1819" s="121" t="s">
        <v>30</v>
      </c>
    </row>
    <row r="1820" spans="1:9" ht="15.75" x14ac:dyDescent="0.25">
      <c r="A1820" s="216"/>
      <c r="B1820" s="342" t="s">
        <v>1588</v>
      </c>
      <c r="C1820" s="343" t="s">
        <v>3573</v>
      </c>
      <c r="D1820" s="214" t="s">
        <v>11</v>
      </c>
      <c r="E1820" s="235">
        <v>3060</v>
      </c>
      <c r="F1820" s="38">
        <v>41829</v>
      </c>
      <c r="G1820" s="40">
        <v>3060</v>
      </c>
      <c r="H1820" s="243">
        <f t="shared" si="29"/>
        <v>0</v>
      </c>
      <c r="I1820" s="121" t="s">
        <v>65</v>
      </c>
    </row>
    <row r="1821" spans="1:9" ht="15.75" x14ac:dyDescent="0.25">
      <c r="A1821" s="216"/>
      <c r="B1821" s="342" t="s">
        <v>1590</v>
      </c>
      <c r="C1821" s="343" t="s">
        <v>3573</v>
      </c>
      <c r="D1821" s="214" t="s">
        <v>215</v>
      </c>
      <c r="E1821" s="235">
        <v>6025</v>
      </c>
      <c r="F1821" s="35">
        <v>41816</v>
      </c>
      <c r="G1821" s="34">
        <v>6025</v>
      </c>
      <c r="H1821" s="243">
        <f t="shared" si="29"/>
        <v>0</v>
      </c>
      <c r="I1821" s="121"/>
    </row>
    <row r="1822" spans="1:9" ht="15.75" x14ac:dyDescent="0.25">
      <c r="A1822" s="216"/>
      <c r="B1822" s="342" t="s">
        <v>1591</v>
      </c>
      <c r="C1822" s="343" t="s">
        <v>3573</v>
      </c>
      <c r="D1822" s="214" t="s">
        <v>2413</v>
      </c>
      <c r="E1822" s="235">
        <v>2516</v>
      </c>
      <c r="F1822" s="35">
        <v>41816</v>
      </c>
      <c r="G1822" s="34">
        <v>2516</v>
      </c>
      <c r="H1822" s="243">
        <f t="shared" si="29"/>
        <v>0</v>
      </c>
      <c r="I1822" s="121" t="s">
        <v>30</v>
      </c>
    </row>
    <row r="1823" spans="1:9" ht="15.75" x14ac:dyDescent="0.25">
      <c r="A1823" s="216"/>
      <c r="B1823" s="342" t="s">
        <v>1593</v>
      </c>
      <c r="C1823" s="343" t="s">
        <v>3573</v>
      </c>
      <c r="D1823" s="214" t="s">
        <v>58</v>
      </c>
      <c r="E1823" s="235">
        <v>840</v>
      </c>
      <c r="F1823" s="35">
        <v>41816</v>
      </c>
      <c r="G1823" s="34">
        <v>840</v>
      </c>
      <c r="H1823" s="243">
        <f t="shared" si="29"/>
        <v>0</v>
      </c>
      <c r="I1823" s="121" t="s">
        <v>30</v>
      </c>
    </row>
    <row r="1824" spans="1:9" ht="15.75" x14ac:dyDescent="0.25">
      <c r="A1824" s="216"/>
      <c r="B1824" s="342" t="s">
        <v>1595</v>
      </c>
      <c r="C1824" s="343" t="s">
        <v>3573</v>
      </c>
      <c r="D1824" s="214" t="s">
        <v>29</v>
      </c>
      <c r="E1824" s="235">
        <v>5121</v>
      </c>
      <c r="F1824" s="35">
        <v>41816</v>
      </c>
      <c r="G1824" s="34">
        <v>5121</v>
      </c>
      <c r="H1824" s="243">
        <f t="shared" si="29"/>
        <v>0</v>
      </c>
      <c r="I1824" s="121" t="s">
        <v>30</v>
      </c>
    </row>
    <row r="1825" spans="1:9" ht="15.75" x14ac:dyDescent="0.25">
      <c r="A1825" s="216"/>
      <c r="B1825" s="342" t="s">
        <v>1596</v>
      </c>
      <c r="C1825" s="343" t="s">
        <v>3573</v>
      </c>
      <c r="D1825" s="214" t="s">
        <v>62</v>
      </c>
      <c r="E1825" s="235">
        <v>16397.5</v>
      </c>
      <c r="F1825" s="38">
        <v>41822</v>
      </c>
      <c r="G1825" s="40">
        <v>16397.5</v>
      </c>
      <c r="H1825" s="243">
        <f t="shared" si="29"/>
        <v>0</v>
      </c>
      <c r="I1825" s="121" t="s">
        <v>65</v>
      </c>
    </row>
    <row r="1826" spans="1:9" ht="15.75" x14ac:dyDescent="0.25">
      <c r="A1826" s="216"/>
      <c r="B1826" s="342" t="s">
        <v>1597</v>
      </c>
      <c r="C1826" s="343" t="s">
        <v>3573</v>
      </c>
      <c r="D1826" s="214" t="s">
        <v>180</v>
      </c>
      <c r="E1826" s="235">
        <v>9126.5</v>
      </c>
      <c r="F1826" s="35">
        <v>41816</v>
      </c>
      <c r="G1826" s="34">
        <v>9126.5</v>
      </c>
      <c r="H1826" s="243">
        <f t="shared" si="29"/>
        <v>0</v>
      </c>
      <c r="I1826" s="121" t="s">
        <v>65</v>
      </c>
    </row>
    <row r="1827" spans="1:9" ht="15.75" x14ac:dyDescent="0.25">
      <c r="A1827" s="216"/>
      <c r="B1827" s="342" t="s">
        <v>1598</v>
      </c>
      <c r="C1827" s="343" t="s">
        <v>3573</v>
      </c>
      <c r="D1827" s="214" t="s">
        <v>318</v>
      </c>
      <c r="E1827" s="235">
        <v>5788</v>
      </c>
      <c r="F1827" s="35">
        <v>41816</v>
      </c>
      <c r="G1827" s="34">
        <v>5788</v>
      </c>
      <c r="H1827" s="243">
        <f t="shared" si="29"/>
        <v>0</v>
      </c>
      <c r="I1827" s="121"/>
    </row>
    <row r="1828" spans="1:9" ht="15.75" x14ac:dyDescent="0.25">
      <c r="A1828" s="216"/>
      <c r="B1828" s="342" t="s">
        <v>1599</v>
      </c>
      <c r="C1828" s="343" t="s">
        <v>3573</v>
      </c>
      <c r="D1828" s="214" t="s">
        <v>22</v>
      </c>
      <c r="E1828" s="235">
        <v>1809.5</v>
      </c>
      <c r="F1828" s="35">
        <v>41816</v>
      </c>
      <c r="G1828" s="34">
        <v>1809.5</v>
      </c>
      <c r="H1828" s="243">
        <f t="shared" si="29"/>
        <v>0</v>
      </c>
      <c r="I1828" s="121"/>
    </row>
    <row r="1829" spans="1:9" ht="15.75" x14ac:dyDescent="0.25">
      <c r="A1829" s="216"/>
      <c r="B1829" s="342" t="s">
        <v>1600</v>
      </c>
      <c r="C1829" s="343" t="s">
        <v>3573</v>
      </c>
      <c r="D1829" s="214" t="s">
        <v>124</v>
      </c>
      <c r="E1829" s="235">
        <v>10016</v>
      </c>
      <c r="F1829" s="35">
        <v>41816</v>
      </c>
      <c r="G1829" s="34">
        <v>10016</v>
      </c>
      <c r="H1829" s="243">
        <f t="shared" si="29"/>
        <v>0</v>
      </c>
      <c r="I1829" s="121" t="s">
        <v>30</v>
      </c>
    </row>
    <row r="1830" spans="1:9" ht="15.75" x14ac:dyDescent="0.25">
      <c r="A1830" s="216"/>
      <c r="B1830" s="342" t="s">
        <v>1601</v>
      </c>
      <c r="C1830" s="343" t="s">
        <v>3573</v>
      </c>
      <c r="D1830" s="214" t="s">
        <v>188</v>
      </c>
      <c r="E1830" s="235">
        <v>7287</v>
      </c>
      <c r="F1830" s="35">
        <v>41820</v>
      </c>
      <c r="G1830" s="34">
        <v>7287</v>
      </c>
      <c r="H1830" s="243">
        <f t="shared" si="29"/>
        <v>0</v>
      </c>
      <c r="I1830" s="121" t="s">
        <v>21</v>
      </c>
    </row>
    <row r="1831" spans="1:9" ht="15.75" x14ac:dyDescent="0.25">
      <c r="A1831" s="216"/>
      <c r="B1831" s="342" t="s">
        <v>1602</v>
      </c>
      <c r="C1831" s="343" t="s">
        <v>3573</v>
      </c>
      <c r="D1831" s="214" t="s">
        <v>130</v>
      </c>
      <c r="E1831" s="235">
        <v>2220</v>
      </c>
      <c r="F1831" s="35">
        <v>41817</v>
      </c>
      <c r="G1831" s="34">
        <v>2220</v>
      </c>
      <c r="H1831" s="243">
        <f t="shared" si="29"/>
        <v>0</v>
      </c>
      <c r="I1831" s="121" t="s">
        <v>21</v>
      </c>
    </row>
    <row r="1832" spans="1:9" ht="15.75" x14ac:dyDescent="0.25">
      <c r="A1832" s="216"/>
      <c r="B1832" s="342" t="s">
        <v>1603</v>
      </c>
      <c r="C1832" s="343" t="s">
        <v>3573</v>
      </c>
      <c r="D1832" s="214" t="s">
        <v>3121</v>
      </c>
      <c r="E1832" s="235">
        <v>456</v>
      </c>
      <c r="F1832" s="35">
        <v>41816</v>
      </c>
      <c r="G1832" s="34">
        <v>456</v>
      </c>
      <c r="H1832" s="243">
        <f t="shared" si="29"/>
        <v>0</v>
      </c>
      <c r="I1832" s="121" t="s">
        <v>65</v>
      </c>
    </row>
    <row r="1833" spans="1:9" ht="15.75" x14ac:dyDescent="0.25">
      <c r="A1833" s="216"/>
      <c r="B1833" s="342" t="s">
        <v>1605</v>
      </c>
      <c r="C1833" s="343" t="s">
        <v>3573</v>
      </c>
      <c r="D1833" s="214" t="s">
        <v>8</v>
      </c>
      <c r="E1833" s="235">
        <v>442</v>
      </c>
      <c r="F1833" s="35">
        <v>41816</v>
      </c>
      <c r="G1833" s="34">
        <v>442</v>
      </c>
      <c r="H1833" s="243">
        <f t="shared" si="29"/>
        <v>0</v>
      </c>
      <c r="I1833" s="121"/>
    </row>
    <row r="1834" spans="1:9" ht="15.75" x14ac:dyDescent="0.25">
      <c r="A1834" s="216"/>
      <c r="B1834" s="342" t="s">
        <v>1606</v>
      </c>
      <c r="C1834" s="343" t="s">
        <v>3573</v>
      </c>
      <c r="D1834" s="214" t="s">
        <v>330</v>
      </c>
      <c r="E1834" s="235">
        <v>5184</v>
      </c>
      <c r="F1834" s="35">
        <v>41816</v>
      </c>
      <c r="G1834" s="34">
        <v>5184</v>
      </c>
      <c r="H1834" s="243">
        <f t="shared" si="29"/>
        <v>0</v>
      </c>
      <c r="I1834" s="121" t="s">
        <v>21</v>
      </c>
    </row>
    <row r="1835" spans="1:9" ht="15.75" x14ac:dyDescent="0.25">
      <c r="A1835" s="216"/>
      <c r="B1835" s="342" t="s">
        <v>1607</v>
      </c>
      <c r="C1835" s="343" t="s">
        <v>3573</v>
      </c>
      <c r="D1835" s="214" t="s">
        <v>373</v>
      </c>
      <c r="E1835" s="235">
        <v>925</v>
      </c>
      <c r="F1835" s="35">
        <v>41816</v>
      </c>
      <c r="G1835" s="34">
        <v>925</v>
      </c>
      <c r="H1835" s="243">
        <f t="shared" si="29"/>
        <v>0</v>
      </c>
      <c r="I1835" s="121" t="s">
        <v>30</v>
      </c>
    </row>
    <row r="1836" spans="1:9" ht="15.75" x14ac:dyDescent="0.25">
      <c r="A1836" s="216"/>
      <c r="B1836" s="342" t="s">
        <v>1608</v>
      </c>
      <c r="C1836" s="343" t="s">
        <v>3573</v>
      </c>
      <c r="D1836" s="214" t="s">
        <v>54</v>
      </c>
      <c r="E1836" s="235">
        <v>7354</v>
      </c>
      <c r="F1836" s="35">
        <v>41816</v>
      </c>
      <c r="G1836" s="34">
        <v>7354</v>
      </c>
      <c r="H1836" s="243">
        <f t="shared" si="29"/>
        <v>0</v>
      </c>
      <c r="I1836" s="121" t="s">
        <v>30</v>
      </c>
    </row>
    <row r="1837" spans="1:9" ht="15.75" x14ac:dyDescent="0.25">
      <c r="A1837" s="216"/>
      <c r="B1837" s="342" t="s">
        <v>1609</v>
      </c>
      <c r="C1837" s="343" t="s">
        <v>3573</v>
      </c>
      <c r="D1837" s="214" t="s">
        <v>21</v>
      </c>
      <c r="E1837" s="235">
        <v>240</v>
      </c>
      <c r="F1837" s="35">
        <v>41816</v>
      </c>
      <c r="G1837" s="34">
        <v>240</v>
      </c>
      <c r="H1837" s="243">
        <f t="shared" si="29"/>
        <v>0</v>
      </c>
      <c r="I1837" s="121"/>
    </row>
    <row r="1838" spans="1:9" ht="15.75" x14ac:dyDescent="0.25">
      <c r="A1838" s="216"/>
      <c r="B1838" s="342" t="s">
        <v>1610</v>
      </c>
      <c r="C1838" s="343" t="s">
        <v>3573</v>
      </c>
      <c r="D1838" s="220" t="s">
        <v>3114</v>
      </c>
      <c r="E1838" s="241">
        <v>0</v>
      </c>
      <c r="F1838" s="35"/>
      <c r="G1838" s="34"/>
      <c r="H1838" s="243">
        <f t="shared" si="29"/>
        <v>0</v>
      </c>
      <c r="I1838" s="121" t="s">
        <v>324</v>
      </c>
    </row>
    <row r="1839" spans="1:9" ht="15.75" x14ac:dyDescent="0.25">
      <c r="A1839" s="275"/>
      <c r="B1839" s="342" t="s">
        <v>1612</v>
      </c>
      <c r="C1839" s="343" t="s">
        <v>3573</v>
      </c>
      <c r="D1839" s="214" t="s">
        <v>130</v>
      </c>
      <c r="E1839" s="235">
        <v>5406</v>
      </c>
      <c r="F1839" s="35">
        <v>41820</v>
      </c>
      <c r="G1839" s="34">
        <v>5406</v>
      </c>
      <c r="H1839" s="243">
        <f t="shared" si="29"/>
        <v>0</v>
      </c>
      <c r="I1839" s="121" t="s">
        <v>21</v>
      </c>
    </row>
    <row r="1840" spans="1:9" ht="15.75" x14ac:dyDescent="0.25">
      <c r="A1840" s="216"/>
      <c r="B1840" s="342" t="s">
        <v>1614</v>
      </c>
      <c r="C1840" s="343" t="s">
        <v>3573</v>
      </c>
      <c r="D1840" s="214" t="s">
        <v>215</v>
      </c>
      <c r="E1840" s="235">
        <v>476</v>
      </c>
      <c r="F1840" s="35">
        <v>41816</v>
      </c>
      <c r="G1840" s="34">
        <v>476</v>
      </c>
      <c r="H1840" s="243">
        <f t="shared" si="29"/>
        <v>0</v>
      </c>
      <c r="I1840" s="121"/>
    </row>
    <row r="1841" spans="1:9" ht="15.75" x14ac:dyDescent="0.25">
      <c r="A1841" s="216"/>
      <c r="B1841" s="342" t="s">
        <v>1615</v>
      </c>
      <c r="C1841" s="343" t="s">
        <v>3573</v>
      </c>
      <c r="D1841" s="214" t="s">
        <v>111</v>
      </c>
      <c r="E1841" s="235">
        <v>4314.5</v>
      </c>
      <c r="F1841" s="35">
        <v>41816</v>
      </c>
      <c r="G1841" s="34">
        <v>4314.5</v>
      </c>
      <c r="H1841" s="243">
        <f t="shared" si="29"/>
        <v>0</v>
      </c>
      <c r="I1841" s="121" t="s">
        <v>12</v>
      </c>
    </row>
    <row r="1842" spans="1:9" ht="15.75" x14ac:dyDescent="0.25">
      <c r="A1842" s="216"/>
      <c r="B1842" s="342" t="s">
        <v>1616</v>
      </c>
      <c r="C1842" s="343" t="s">
        <v>3573</v>
      </c>
      <c r="D1842" s="214" t="s">
        <v>245</v>
      </c>
      <c r="E1842" s="235">
        <v>30386</v>
      </c>
      <c r="F1842" s="35">
        <v>41817</v>
      </c>
      <c r="G1842" s="34">
        <v>30386</v>
      </c>
      <c r="H1842" s="243">
        <f t="shared" si="29"/>
        <v>0</v>
      </c>
      <c r="I1842" s="121" t="s">
        <v>27</v>
      </c>
    </row>
    <row r="1843" spans="1:9" ht="15.75" x14ac:dyDescent="0.25">
      <c r="A1843" s="216"/>
      <c r="B1843" s="342" t="s">
        <v>1617</v>
      </c>
      <c r="C1843" s="343" t="s">
        <v>3573</v>
      </c>
      <c r="D1843" s="214" t="s">
        <v>260</v>
      </c>
      <c r="E1843" s="235">
        <v>1860</v>
      </c>
      <c r="F1843" s="35">
        <v>41816</v>
      </c>
      <c r="G1843" s="34">
        <v>1860</v>
      </c>
      <c r="H1843" s="243">
        <f t="shared" si="29"/>
        <v>0</v>
      </c>
      <c r="I1843" s="121" t="s">
        <v>3134</v>
      </c>
    </row>
    <row r="1844" spans="1:9" ht="15.75" x14ac:dyDescent="0.25">
      <c r="A1844" s="216"/>
      <c r="B1844" s="342" t="s">
        <v>1618</v>
      </c>
      <c r="C1844" s="343" t="s">
        <v>3573</v>
      </c>
      <c r="D1844" s="214" t="s">
        <v>39</v>
      </c>
      <c r="E1844" s="235">
        <v>7186</v>
      </c>
      <c r="F1844" s="340" t="s">
        <v>3791</v>
      </c>
      <c r="G1844" s="40">
        <v>7186</v>
      </c>
      <c r="H1844" s="243">
        <f t="shared" si="29"/>
        <v>0</v>
      </c>
      <c r="I1844" s="121" t="s">
        <v>12</v>
      </c>
    </row>
    <row r="1845" spans="1:9" ht="15.75" x14ac:dyDescent="0.25">
      <c r="A1845" s="216"/>
      <c r="B1845" s="342" t="s">
        <v>1619</v>
      </c>
      <c r="C1845" s="343" t="s">
        <v>3573</v>
      </c>
      <c r="D1845" s="214" t="s">
        <v>66</v>
      </c>
      <c r="E1845" s="235">
        <v>1725</v>
      </c>
      <c r="F1845" s="35">
        <v>41816</v>
      </c>
      <c r="G1845" s="34">
        <v>1725</v>
      </c>
      <c r="H1845" s="243">
        <f t="shared" si="29"/>
        <v>0</v>
      </c>
      <c r="I1845" s="121" t="s">
        <v>12</v>
      </c>
    </row>
    <row r="1846" spans="1:9" ht="15.75" x14ac:dyDescent="0.25">
      <c r="A1846" s="216"/>
      <c r="B1846" s="342" t="s">
        <v>1621</v>
      </c>
      <c r="C1846" s="343" t="s">
        <v>3573</v>
      </c>
      <c r="D1846" s="214" t="s">
        <v>248</v>
      </c>
      <c r="E1846" s="235">
        <v>429</v>
      </c>
      <c r="F1846" s="35">
        <v>41816</v>
      </c>
      <c r="G1846" s="34">
        <v>429</v>
      </c>
      <c r="H1846" s="243">
        <f t="shared" si="29"/>
        <v>0</v>
      </c>
      <c r="I1846" s="121" t="s">
        <v>12</v>
      </c>
    </row>
    <row r="1847" spans="1:9" ht="15.75" x14ac:dyDescent="0.25">
      <c r="A1847" s="216"/>
      <c r="B1847" s="342" t="s">
        <v>1623</v>
      </c>
      <c r="C1847" s="343" t="s">
        <v>3573</v>
      </c>
      <c r="D1847" s="214" t="s">
        <v>106</v>
      </c>
      <c r="E1847" s="235">
        <v>20028</v>
      </c>
      <c r="F1847" s="38">
        <v>41822</v>
      </c>
      <c r="G1847" s="40">
        <v>20028</v>
      </c>
      <c r="H1847" s="243">
        <f t="shared" si="29"/>
        <v>0</v>
      </c>
      <c r="I1847" s="121" t="s">
        <v>12</v>
      </c>
    </row>
    <row r="1848" spans="1:9" x14ac:dyDescent="0.25">
      <c r="A1848" s="216"/>
      <c r="B1848" s="212" t="s">
        <v>1624</v>
      </c>
      <c r="C1848" s="253" t="s">
        <v>3681</v>
      </c>
      <c r="D1848" s="214" t="s">
        <v>8</v>
      </c>
      <c r="E1848" s="235">
        <v>1738.5</v>
      </c>
      <c r="F1848" s="35">
        <v>41816</v>
      </c>
      <c r="G1848" s="34">
        <v>1738.5</v>
      </c>
      <c r="H1848" s="243">
        <f t="shared" si="29"/>
        <v>0</v>
      </c>
      <c r="I1848" s="121"/>
    </row>
    <row r="1849" spans="1:9" x14ac:dyDescent="0.25">
      <c r="A1849" s="216"/>
      <c r="B1849" s="212" t="s">
        <v>1627</v>
      </c>
      <c r="C1849" s="253" t="s">
        <v>3681</v>
      </c>
      <c r="D1849" s="214" t="s">
        <v>3682</v>
      </c>
      <c r="E1849" s="235">
        <v>5535</v>
      </c>
      <c r="F1849" s="35">
        <v>41816</v>
      </c>
      <c r="G1849" s="34">
        <v>5535</v>
      </c>
      <c r="H1849" s="243">
        <f t="shared" si="29"/>
        <v>0</v>
      </c>
      <c r="I1849" s="121"/>
    </row>
    <row r="1850" spans="1:9" x14ac:dyDescent="0.25">
      <c r="A1850" s="216"/>
      <c r="B1850" s="212" t="s">
        <v>1628</v>
      </c>
      <c r="C1850" s="253" t="s">
        <v>3681</v>
      </c>
      <c r="D1850" s="214" t="s">
        <v>8</v>
      </c>
      <c r="E1850" s="235">
        <v>380</v>
      </c>
      <c r="F1850" s="35">
        <v>41816</v>
      </c>
      <c r="G1850" s="34">
        <v>380</v>
      </c>
      <c r="H1850" s="243">
        <f t="shared" si="29"/>
        <v>0</v>
      </c>
      <c r="I1850" s="121"/>
    </row>
    <row r="1851" spans="1:9" x14ac:dyDescent="0.25">
      <c r="A1851" s="216"/>
      <c r="B1851" s="212" t="s">
        <v>1629</v>
      </c>
      <c r="C1851" s="253" t="s">
        <v>3681</v>
      </c>
      <c r="D1851" s="214" t="s">
        <v>149</v>
      </c>
      <c r="E1851" s="235">
        <v>24409.5</v>
      </c>
      <c r="F1851" s="377" t="s">
        <v>3709</v>
      </c>
      <c r="G1851" s="34">
        <v>24409.5</v>
      </c>
      <c r="H1851" s="243">
        <f t="shared" si="29"/>
        <v>0</v>
      </c>
      <c r="I1851" s="121" t="s">
        <v>27</v>
      </c>
    </row>
    <row r="1852" spans="1:9" x14ac:dyDescent="0.25">
      <c r="A1852" s="216"/>
      <c r="B1852" s="212" t="s">
        <v>1630</v>
      </c>
      <c r="C1852" s="253" t="s">
        <v>3681</v>
      </c>
      <c r="D1852" s="214" t="s">
        <v>8</v>
      </c>
      <c r="E1852" s="235">
        <v>925.5</v>
      </c>
      <c r="F1852" s="35">
        <v>41816</v>
      </c>
      <c r="G1852" s="34">
        <v>925.5</v>
      </c>
      <c r="H1852" s="243">
        <f t="shared" si="29"/>
        <v>0</v>
      </c>
      <c r="I1852" s="121"/>
    </row>
    <row r="1853" spans="1:9" x14ac:dyDescent="0.25">
      <c r="A1853" s="216"/>
      <c r="B1853" s="212" t="s">
        <v>1632</v>
      </c>
      <c r="C1853" s="253" t="s">
        <v>3681</v>
      </c>
      <c r="D1853" s="214" t="s">
        <v>28</v>
      </c>
      <c r="E1853" s="235">
        <v>1193</v>
      </c>
      <c r="F1853" s="35">
        <v>41816</v>
      </c>
      <c r="G1853" s="34">
        <v>1193</v>
      </c>
      <c r="H1853" s="243">
        <f t="shared" si="29"/>
        <v>0</v>
      </c>
      <c r="I1853" s="121" t="s">
        <v>21</v>
      </c>
    </row>
    <row r="1854" spans="1:9" x14ac:dyDescent="0.25">
      <c r="A1854" s="216"/>
      <c r="B1854" s="212" t="s">
        <v>1634</v>
      </c>
      <c r="C1854" s="253" t="s">
        <v>3681</v>
      </c>
      <c r="D1854" s="214" t="s">
        <v>27</v>
      </c>
      <c r="E1854" s="235">
        <v>26381</v>
      </c>
      <c r="F1854" s="35">
        <v>41818</v>
      </c>
      <c r="G1854" s="34">
        <v>26381</v>
      </c>
      <c r="H1854" s="243">
        <f t="shared" si="29"/>
        <v>0</v>
      </c>
      <c r="I1854" s="121" t="s">
        <v>27</v>
      </c>
    </row>
    <row r="1855" spans="1:9" x14ac:dyDescent="0.25">
      <c r="A1855" s="216"/>
      <c r="B1855" s="212" t="s">
        <v>1635</v>
      </c>
      <c r="C1855" s="253" t="s">
        <v>3681</v>
      </c>
      <c r="D1855" s="214" t="s">
        <v>3411</v>
      </c>
      <c r="E1855" s="235">
        <v>465.5</v>
      </c>
      <c r="F1855" s="35">
        <v>41816</v>
      </c>
      <c r="G1855" s="34">
        <v>465.5</v>
      </c>
      <c r="H1855" s="243">
        <f t="shared" si="29"/>
        <v>0</v>
      </c>
      <c r="I1855" s="121" t="s">
        <v>12</v>
      </c>
    </row>
    <row r="1856" spans="1:9" x14ac:dyDescent="0.25">
      <c r="A1856" s="216"/>
      <c r="B1856" s="212" t="s">
        <v>1636</v>
      </c>
      <c r="C1856" s="253" t="s">
        <v>3681</v>
      </c>
      <c r="D1856" s="214" t="s">
        <v>3683</v>
      </c>
      <c r="E1856" s="235">
        <v>5411</v>
      </c>
      <c r="F1856" s="35">
        <v>41817</v>
      </c>
      <c r="G1856" s="34">
        <v>5411</v>
      </c>
      <c r="H1856" s="243">
        <f t="shared" si="29"/>
        <v>0</v>
      </c>
      <c r="I1856" s="121" t="s">
        <v>27</v>
      </c>
    </row>
    <row r="1857" spans="1:9" x14ac:dyDescent="0.25">
      <c r="A1857" s="216"/>
      <c r="B1857" s="212" t="s">
        <v>1637</v>
      </c>
      <c r="C1857" s="253" t="s">
        <v>3681</v>
      </c>
      <c r="D1857" s="214" t="s">
        <v>51</v>
      </c>
      <c r="E1857" s="235">
        <v>1079</v>
      </c>
      <c r="F1857" s="35">
        <v>41816</v>
      </c>
      <c r="G1857" s="34">
        <v>1079</v>
      </c>
      <c r="H1857" s="243">
        <f t="shared" si="29"/>
        <v>0</v>
      </c>
      <c r="I1857" s="121"/>
    </row>
    <row r="1858" spans="1:9" x14ac:dyDescent="0.25">
      <c r="A1858" s="216"/>
      <c r="B1858" s="212" t="s">
        <v>1639</v>
      </c>
      <c r="C1858" s="253" t="s">
        <v>3681</v>
      </c>
      <c r="D1858" s="214" t="s">
        <v>339</v>
      </c>
      <c r="E1858" s="235">
        <v>1285</v>
      </c>
      <c r="F1858" s="35">
        <v>41816</v>
      </c>
      <c r="G1858" s="34">
        <v>1285</v>
      </c>
      <c r="H1858" s="243">
        <f t="shared" si="29"/>
        <v>0</v>
      </c>
      <c r="I1858" s="121"/>
    </row>
    <row r="1859" spans="1:9" x14ac:dyDescent="0.25">
      <c r="A1859" s="216"/>
      <c r="B1859" s="212" t="s">
        <v>1641</v>
      </c>
      <c r="C1859" s="253" t="s">
        <v>3681</v>
      </c>
      <c r="D1859" s="214" t="s">
        <v>152</v>
      </c>
      <c r="E1859" s="235">
        <v>5975</v>
      </c>
      <c r="F1859" s="35">
        <v>41817</v>
      </c>
      <c r="G1859" s="34">
        <v>5975</v>
      </c>
      <c r="H1859" s="243">
        <f t="shared" si="29"/>
        <v>0</v>
      </c>
      <c r="I1859" s="121" t="s">
        <v>27</v>
      </c>
    </row>
    <row r="1860" spans="1:9" x14ac:dyDescent="0.25">
      <c r="A1860" s="216"/>
      <c r="B1860" s="212" t="s">
        <v>1642</v>
      </c>
      <c r="C1860" s="253" t="s">
        <v>3681</v>
      </c>
      <c r="D1860" s="214" t="s">
        <v>1611</v>
      </c>
      <c r="E1860" s="235">
        <v>5168.5</v>
      </c>
      <c r="F1860" s="35">
        <v>41816</v>
      </c>
      <c r="G1860" s="34">
        <v>5168.5</v>
      </c>
      <c r="H1860" s="243">
        <f t="shared" si="29"/>
        <v>0</v>
      </c>
      <c r="I1860" s="121"/>
    </row>
    <row r="1861" spans="1:9" x14ac:dyDescent="0.25">
      <c r="A1861" s="216"/>
      <c r="B1861" s="212" t="s">
        <v>1643</v>
      </c>
      <c r="C1861" s="253" t="s">
        <v>3681</v>
      </c>
      <c r="D1861" s="214" t="s">
        <v>12</v>
      </c>
      <c r="E1861" s="235">
        <v>19800</v>
      </c>
      <c r="F1861" s="35">
        <v>41816</v>
      </c>
      <c r="G1861" s="34">
        <v>19800</v>
      </c>
      <c r="H1861" s="243">
        <f t="shared" si="29"/>
        <v>0</v>
      </c>
      <c r="I1861" s="121"/>
    </row>
    <row r="1862" spans="1:9" x14ac:dyDescent="0.25">
      <c r="A1862" s="216"/>
      <c r="B1862" s="212" t="s">
        <v>1644</v>
      </c>
      <c r="C1862" s="253" t="s">
        <v>3681</v>
      </c>
      <c r="D1862" s="214" t="s">
        <v>88</v>
      </c>
      <c r="E1862" s="235">
        <v>5717.5</v>
      </c>
      <c r="F1862" s="35">
        <v>41817</v>
      </c>
      <c r="G1862" s="34">
        <v>5717.5</v>
      </c>
      <c r="H1862" s="243">
        <f t="shared" si="29"/>
        <v>0</v>
      </c>
      <c r="I1862" s="121" t="s">
        <v>27</v>
      </c>
    </row>
    <row r="1863" spans="1:9" x14ac:dyDescent="0.25">
      <c r="A1863" s="216"/>
      <c r="B1863" s="212" t="s">
        <v>1645</v>
      </c>
      <c r="C1863" s="253" t="s">
        <v>3681</v>
      </c>
      <c r="D1863" s="214" t="s">
        <v>3684</v>
      </c>
      <c r="E1863" s="235">
        <v>13597</v>
      </c>
      <c r="F1863" s="35">
        <v>41817</v>
      </c>
      <c r="G1863" s="34">
        <v>13597</v>
      </c>
      <c r="H1863" s="243">
        <f t="shared" ref="H1863:H1926" si="30">E1863-G1863</f>
        <v>0</v>
      </c>
      <c r="I1863" s="121" t="s">
        <v>27</v>
      </c>
    </row>
    <row r="1864" spans="1:9" x14ac:dyDescent="0.25">
      <c r="A1864" s="216"/>
      <c r="B1864" s="212" t="s">
        <v>1646</v>
      </c>
      <c r="C1864" s="253" t="s">
        <v>3681</v>
      </c>
      <c r="D1864" s="214" t="s">
        <v>8</v>
      </c>
      <c r="E1864" s="235">
        <v>537</v>
      </c>
      <c r="F1864" s="35">
        <v>41816</v>
      </c>
      <c r="G1864" s="44">
        <v>537</v>
      </c>
      <c r="H1864" s="243">
        <f t="shared" si="30"/>
        <v>0</v>
      </c>
      <c r="I1864" s="214"/>
    </row>
    <row r="1865" spans="1:9" x14ac:dyDescent="0.25">
      <c r="A1865" s="216"/>
      <c r="B1865" s="212" t="s">
        <v>1647</v>
      </c>
      <c r="C1865" s="253" t="s">
        <v>3681</v>
      </c>
      <c r="D1865" s="214" t="s">
        <v>3437</v>
      </c>
      <c r="E1865" s="235">
        <v>1359.5</v>
      </c>
      <c r="F1865" s="35">
        <v>41817</v>
      </c>
      <c r="G1865" s="34">
        <v>1359.5</v>
      </c>
      <c r="H1865" s="243">
        <f t="shared" si="30"/>
        <v>0</v>
      </c>
      <c r="I1865" s="121" t="s">
        <v>217</v>
      </c>
    </row>
    <row r="1866" spans="1:9" x14ac:dyDescent="0.25">
      <c r="A1866" s="216"/>
      <c r="B1866" s="212" t="s">
        <v>1648</v>
      </c>
      <c r="C1866" s="253" t="s">
        <v>3681</v>
      </c>
      <c r="D1866" s="214" t="s">
        <v>2709</v>
      </c>
      <c r="E1866" s="235">
        <v>1023.5</v>
      </c>
      <c r="F1866" s="35">
        <v>41817</v>
      </c>
      <c r="G1866" s="56">
        <v>1023.5</v>
      </c>
      <c r="H1866" s="243">
        <f t="shared" si="30"/>
        <v>0</v>
      </c>
      <c r="I1866" s="121" t="s">
        <v>217</v>
      </c>
    </row>
    <row r="1867" spans="1:9" x14ac:dyDescent="0.25">
      <c r="A1867" s="216"/>
      <c r="B1867" s="212" t="s">
        <v>1649</v>
      </c>
      <c r="C1867" s="253" t="s">
        <v>3681</v>
      </c>
      <c r="D1867" s="214" t="s">
        <v>80</v>
      </c>
      <c r="E1867" s="235">
        <v>2581.5</v>
      </c>
      <c r="F1867" s="35">
        <v>41817</v>
      </c>
      <c r="G1867" s="56">
        <v>2581.5</v>
      </c>
      <c r="H1867" s="243">
        <f t="shared" si="30"/>
        <v>0</v>
      </c>
      <c r="I1867" s="121" t="s">
        <v>217</v>
      </c>
    </row>
    <row r="1868" spans="1:9" x14ac:dyDescent="0.25">
      <c r="A1868" s="216"/>
      <c r="B1868" s="212" t="s">
        <v>1650</v>
      </c>
      <c r="C1868" s="253" t="s">
        <v>3681</v>
      </c>
      <c r="D1868" s="214" t="s">
        <v>20</v>
      </c>
      <c r="E1868" s="235">
        <v>6010.2</v>
      </c>
      <c r="F1868" s="35">
        <v>41817</v>
      </c>
      <c r="G1868" s="56">
        <v>6010.2</v>
      </c>
      <c r="H1868" s="243">
        <f t="shared" si="30"/>
        <v>0</v>
      </c>
      <c r="I1868" s="121" t="s">
        <v>217</v>
      </c>
    </row>
    <row r="1869" spans="1:9" x14ac:dyDescent="0.25">
      <c r="A1869" s="216"/>
      <c r="B1869" s="212" t="s">
        <v>1651</v>
      </c>
      <c r="C1869" s="253" t="s">
        <v>3681</v>
      </c>
      <c r="D1869" s="214" t="s">
        <v>78</v>
      </c>
      <c r="E1869" s="235">
        <v>3290.5</v>
      </c>
      <c r="F1869" s="35">
        <v>41817</v>
      </c>
      <c r="G1869" s="56">
        <v>3290.5</v>
      </c>
      <c r="H1869" s="243">
        <f t="shared" si="30"/>
        <v>0</v>
      </c>
      <c r="I1869" s="121" t="s">
        <v>217</v>
      </c>
    </row>
    <row r="1870" spans="1:9" x14ac:dyDescent="0.25">
      <c r="A1870" s="216"/>
      <c r="B1870" s="212" t="s">
        <v>1652</v>
      </c>
      <c r="C1870" s="253" t="s">
        <v>3681</v>
      </c>
      <c r="D1870" s="214" t="s">
        <v>89</v>
      </c>
      <c r="E1870" s="235">
        <v>18847.400000000001</v>
      </c>
      <c r="F1870" s="35">
        <v>41817</v>
      </c>
      <c r="G1870" s="56">
        <v>18847.400000000001</v>
      </c>
      <c r="H1870" s="243">
        <f t="shared" si="30"/>
        <v>0</v>
      </c>
      <c r="I1870" s="121" t="s">
        <v>217</v>
      </c>
    </row>
    <row r="1871" spans="1:9" x14ac:dyDescent="0.25">
      <c r="A1871" s="216"/>
      <c r="B1871" s="212" t="s">
        <v>1654</v>
      </c>
      <c r="C1871" s="253" t="s">
        <v>3681</v>
      </c>
      <c r="D1871" s="214" t="s">
        <v>99</v>
      </c>
      <c r="E1871" s="235">
        <v>1422</v>
      </c>
      <c r="F1871" s="35">
        <v>41817</v>
      </c>
      <c r="G1871" s="56">
        <v>1422</v>
      </c>
      <c r="H1871" s="243">
        <f t="shared" si="30"/>
        <v>0</v>
      </c>
      <c r="I1871" s="121" t="s">
        <v>217</v>
      </c>
    </row>
    <row r="1872" spans="1:9" x14ac:dyDescent="0.25">
      <c r="A1872" s="216"/>
      <c r="B1872" s="212" t="s">
        <v>1655</v>
      </c>
      <c r="C1872" s="253" t="s">
        <v>3681</v>
      </c>
      <c r="D1872" s="214" t="s">
        <v>16</v>
      </c>
      <c r="E1872" s="235">
        <v>11629</v>
      </c>
      <c r="F1872" s="38">
        <v>41844</v>
      </c>
      <c r="G1872" s="40">
        <v>11629</v>
      </c>
      <c r="H1872" s="243">
        <f t="shared" si="30"/>
        <v>0</v>
      </c>
      <c r="I1872" s="121" t="s">
        <v>217</v>
      </c>
    </row>
    <row r="1873" spans="1:9" x14ac:dyDescent="0.25">
      <c r="A1873" s="216"/>
      <c r="B1873" s="212" t="s">
        <v>1656</v>
      </c>
      <c r="C1873" s="253" t="s">
        <v>3681</v>
      </c>
      <c r="D1873" s="214" t="s">
        <v>133</v>
      </c>
      <c r="E1873" s="235">
        <v>58040.5</v>
      </c>
      <c r="F1873" s="47" t="s">
        <v>3685</v>
      </c>
      <c r="G1873" s="34">
        <v>58040.5</v>
      </c>
      <c r="H1873" s="243">
        <f t="shared" si="30"/>
        <v>0</v>
      </c>
      <c r="I1873" s="121"/>
    </row>
    <row r="1874" spans="1:9" x14ac:dyDescent="0.25">
      <c r="A1874" s="216"/>
      <c r="B1874" s="212" t="s">
        <v>1657</v>
      </c>
      <c r="C1874" s="253" t="s">
        <v>3681</v>
      </c>
      <c r="D1874" s="214" t="s">
        <v>312</v>
      </c>
      <c r="E1874" s="235">
        <v>902</v>
      </c>
      <c r="F1874" s="35">
        <v>41816</v>
      </c>
      <c r="G1874" s="34">
        <v>902</v>
      </c>
      <c r="H1874" s="243">
        <f t="shared" si="30"/>
        <v>0</v>
      </c>
      <c r="I1874" s="121"/>
    </row>
    <row r="1875" spans="1:9" x14ac:dyDescent="0.25">
      <c r="A1875" s="216"/>
      <c r="B1875" s="212" t="s">
        <v>1660</v>
      </c>
      <c r="C1875" s="253" t="s">
        <v>3681</v>
      </c>
      <c r="D1875" s="214" t="s">
        <v>67</v>
      </c>
      <c r="E1875" s="235">
        <v>2548</v>
      </c>
      <c r="F1875" s="35">
        <v>41816</v>
      </c>
      <c r="G1875" s="34">
        <v>2548</v>
      </c>
      <c r="H1875" s="243">
        <f t="shared" si="30"/>
        <v>0</v>
      </c>
      <c r="I1875" s="121" t="s">
        <v>21</v>
      </c>
    </row>
    <row r="1876" spans="1:9" x14ac:dyDescent="0.25">
      <c r="A1876" s="216"/>
      <c r="B1876" s="212" t="s">
        <v>1661</v>
      </c>
      <c r="C1876" s="253" t="s">
        <v>3681</v>
      </c>
      <c r="D1876" s="214" t="s">
        <v>160</v>
      </c>
      <c r="E1876" s="235">
        <v>92800.38</v>
      </c>
      <c r="F1876" s="340" t="s">
        <v>3686</v>
      </c>
      <c r="G1876" s="34">
        <v>92800.38</v>
      </c>
      <c r="H1876" s="243">
        <f t="shared" si="30"/>
        <v>0</v>
      </c>
      <c r="I1876" s="121" t="s">
        <v>162</v>
      </c>
    </row>
    <row r="1877" spans="1:9" x14ac:dyDescent="0.25">
      <c r="A1877" s="216"/>
      <c r="B1877" s="212" t="s">
        <v>1662</v>
      </c>
      <c r="C1877" s="253" t="s">
        <v>3681</v>
      </c>
      <c r="D1877" s="214" t="s">
        <v>358</v>
      </c>
      <c r="E1877" s="235">
        <v>41124.44</v>
      </c>
      <c r="F1877" s="35">
        <v>41818</v>
      </c>
      <c r="G1877" s="34">
        <v>41124.44</v>
      </c>
      <c r="H1877" s="243">
        <f t="shared" si="30"/>
        <v>0</v>
      </c>
      <c r="I1877" s="121" t="s">
        <v>162</v>
      </c>
    </row>
    <row r="1878" spans="1:9" x14ac:dyDescent="0.25">
      <c r="A1878" s="216"/>
      <c r="B1878" s="212" t="s">
        <v>1663</v>
      </c>
      <c r="C1878" s="253" t="s">
        <v>3681</v>
      </c>
      <c r="D1878" s="214" t="s">
        <v>106</v>
      </c>
      <c r="E1878" s="235">
        <v>32582.400000000001</v>
      </c>
      <c r="F1878" s="38">
        <v>41822</v>
      </c>
      <c r="G1878" s="40">
        <v>32582.400000000001</v>
      </c>
      <c r="H1878" s="243">
        <f t="shared" si="30"/>
        <v>0</v>
      </c>
      <c r="I1878" s="121" t="s">
        <v>12</v>
      </c>
    </row>
    <row r="1879" spans="1:9" x14ac:dyDescent="0.25">
      <c r="A1879" s="216"/>
      <c r="B1879" s="212" t="s">
        <v>1664</v>
      </c>
      <c r="C1879" s="253" t="s">
        <v>3681</v>
      </c>
      <c r="D1879" s="214" t="s">
        <v>160</v>
      </c>
      <c r="E1879" s="235">
        <v>70814.600000000006</v>
      </c>
      <c r="F1879" s="38" t="s">
        <v>3687</v>
      </c>
      <c r="G1879" s="34">
        <v>70814.600000000006</v>
      </c>
      <c r="H1879" s="243">
        <f t="shared" si="30"/>
        <v>0</v>
      </c>
      <c r="I1879" s="121" t="s">
        <v>162</v>
      </c>
    </row>
    <row r="1880" spans="1:9" x14ac:dyDescent="0.25">
      <c r="A1880" s="216"/>
      <c r="B1880" s="212" t="s">
        <v>1665</v>
      </c>
      <c r="C1880" s="253" t="s">
        <v>3681</v>
      </c>
      <c r="D1880" s="214" t="s">
        <v>163</v>
      </c>
      <c r="E1880" s="235">
        <v>2286</v>
      </c>
      <c r="F1880" s="35">
        <v>41818</v>
      </c>
      <c r="G1880" s="34">
        <v>2286</v>
      </c>
      <c r="H1880" s="243">
        <f t="shared" si="30"/>
        <v>0</v>
      </c>
      <c r="I1880" s="121" t="s">
        <v>162</v>
      </c>
    </row>
    <row r="1881" spans="1:9" x14ac:dyDescent="0.25">
      <c r="A1881" s="216"/>
      <c r="B1881" s="212" t="s">
        <v>1666</v>
      </c>
      <c r="C1881" s="253" t="s">
        <v>3681</v>
      </c>
      <c r="D1881" s="214" t="s">
        <v>250</v>
      </c>
      <c r="E1881" s="235">
        <v>3620.5</v>
      </c>
      <c r="F1881" s="35">
        <v>41818</v>
      </c>
      <c r="G1881" s="56">
        <v>3620.5</v>
      </c>
      <c r="H1881" s="243">
        <f t="shared" si="30"/>
        <v>0</v>
      </c>
      <c r="I1881" s="121" t="s">
        <v>162</v>
      </c>
    </row>
    <row r="1882" spans="1:9" x14ac:dyDescent="0.25">
      <c r="A1882" s="216"/>
      <c r="B1882" s="212" t="s">
        <v>1667</v>
      </c>
      <c r="C1882" s="253" t="s">
        <v>3681</v>
      </c>
      <c r="D1882" s="214" t="s">
        <v>178</v>
      </c>
      <c r="E1882" s="235">
        <v>3453</v>
      </c>
      <c r="F1882" s="47" t="s">
        <v>3720</v>
      </c>
      <c r="G1882" s="44">
        <v>3453</v>
      </c>
      <c r="H1882" s="243">
        <f t="shared" si="30"/>
        <v>0</v>
      </c>
      <c r="I1882" s="121" t="s">
        <v>162</v>
      </c>
    </row>
    <row r="1883" spans="1:9" x14ac:dyDescent="0.25">
      <c r="A1883" s="216"/>
      <c r="B1883" s="212" t="s">
        <v>1668</v>
      </c>
      <c r="C1883" s="253" t="s">
        <v>3681</v>
      </c>
      <c r="D1883" s="214" t="s">
        <v>370</v>
      </c>
      <c r="E1883" s="235">
        <v>10395.200000000001</v>
      </c>
      <c r="F1883" s="35">
        <v>41818</v>
      </c>
      <c r="G1883" s="56">
        <v>10395.200000000001</v>
      </c>
      <c r="H1883" s="243">
        <f t="shared" si="30"/>
        <v>0</v>
      </c>
      <c r="I1883" s="121" t="s">
        <v>162</v>
      </c>
    </row>
    <row r="1884" spans="1:9" x14ac:dyDescent="0.25">
      <c r="A1884" s="216"/>
      <c r="B1884" s="212" t="s">
        <v>1669</v>
      </c>
      <c r="C1884" s="253" t="s">
        <v>3681</v>
      </c>
      <c r="D1884" s="214" t="s">
        <v>168</v>
      </c>
      <c r="E1884" s="235">
        <v>29086</v>
      </c>
      <c r="F1884" s="47" t="s">
        <v>3714</v>
      </c>
      <c r="G1884" s="44">
        <v>29086</v>
      </c>
      <c r="H1884" s="243">
        <f t="shared" si="30"/>
        <v>0</v>
      </c>
      <c r="I1884" s="121" t="s">
        <v>162</v>
      </c>
    </row>
    <row r="1885" spans="1:9" x14ac:dyDescent="0.25">
      <c r="A1885" s="216"/>
      <c r="B1885" s="212" t="s">
        <v>1670</v>
      </c>
      <c r="C1885" s="253" t="s">
        <v>3681</v>
      </c>
      <c r="D1885" s="214" t="s">
        <v>269</v>
      </c>
      <c r="E1885" s="235">
        <v>8378.5</v>
      </c>
      <c r="F1885" s="35">
        <v>41818</v>
      </c>
      <c r="G1885" s="56">
        <v>8378.5</v>
      </c>
      <c r="H1885" s="243">
        <f t="shared" si="30"/>
        <v>0</v>
      </c>
      <c r="I1885" s="121" t="s">
        <v>162</v>
      </c>
    </row>
    <row r="1886" spans="1:9" x14ac:dyDescent="0.25">
      <c r="A1886" s="216"/>
      <c r="B1886" s="212" t="s">
        <v>1671</v>
      </c>
      <c r="C1886" s="253" t="s">
        <v>3681</v>
      </c>
      <c r="D1886" s="214" t="s">
        <v>28</v>
      </c>
      <c r="E1886" s="235">
        <v>8806.5</v>
      </c>
      <c r="F1886" s="35">
        <v>41816</v>
      </c>
      <c r="G1886" s="34">
        <v>8806.5</v>
      </c>
      <c r="H1886" s="243">
        <f t="shared" si="30"/>
        <v>0</v>
      </c>
      <c r="I1886" s="121"/>
    </row>
    <row r="1887" spans="1:9" x14ac:dyDescent="0.25">
      <c r="A1887" s="216"/>
      <c r="B1887" s="212" t="s">
        <v>1672</v>
      </c>
      <c r="C1887" s="253" t="s">
        <v>3681</v>
      </c>
      <c r="D1887" s="214" t="s">
        <v>28</v>
      </c>
      <c r="E1887" s="235">
        <v>1117.5999999999999</v>
      </c>
      <c r="F1887" s="35">
        <v>41816</v>
      </c>
      <c r="G1887" s="34">
        <v>1117.5999999999999</v>
      </c>
      <c r="H1887" s="243">
        <f t="shared" si="30"/>
        <v>0</v>
      </c>
      <c r="I1887" s="121"/>
    </row>
    <row r="1888" spans="1:9" x14ac:dyDescent="0.25">
      <c r="A1888" s="216"/>
      <c r="B1888" s="212" t="s">
        <v>1674</v>
      </c>
      <c r="C1888" s="253" t="s">
        <v>3681</v>
      </c>
      <c r="D1888" s="214" t="s">
        <v>163</v>
      </c>
      <c r="E1888" s="235">
        <v>14358.5</v>
      </c>
      <c r="F1888" s="35">
        <v>41818</v>
      </c>
      <c r="G1888" s="34">
        <v>14358.5</v>
      </c>
      <c r="H1888" s="243">
        <f t="shared" si="30"/>
        <v>0</v>
      </c>
      <c r="I1888" s="121" t="s">
        <v>162</v>
      </c>
    </row>
    <row r="1889" spans="1:10" x14ac:dyDescent="0.25">
      <c r="A1889" s="216"/>
      <c r="B1889" s="212" t="s">
        <v>1676</v>
      </c>
      <c r="C1889" s="253" t="s">
        <v>3681</v>
      </c>
      <c r="D1889" s="214" t="s">
        <v>152</v>
      </c>
      <c r="E1889" s="235">
        <v>6220</v>
      </c>
      <c r="F1889" s="35">
        <v>41816</v>
      </c>
      <c r="G1889" s="34">
        <v>6220</v>
      </c>
      <c r="H1889" s="243">
        <f t="shared" si="30"/>
        <v>0</v>
      </c>
      <c r="I1889" s="121"/>
    </row>
    <row r="1890" spans="1:10" x14ac:dyDescent="0.25">
      <c r="A1890" s="216"/>
      <c r="B1890" s="212" t="s">
        <v>1677</v>
      </c>
      <c r="C1890" s="253" t="s">
        <v>3681</v>
      </c>
      <c r="D1890" s="214" t="s">
        <v>373</v>
      </c>
      <c r="E1890" s="235">
        <v>2285.5</v>
      </c>
      <c r="F1890" s="35">
        <v>41816</v>
      </c>
      <c r="G1890" s="34">
        <v>2285.5</v>
      </c>
      <c r="H1890" s="243">
        <f t="shared" si="30"/>
        <v>0</v>
      </c>
      <c r="I1890" s="121" t="s">
        <v>30</v>
      </c>
    </row>
    <row r="1891" spans="1:10" x14ac:dyDescent="0.25">
      <c r="A1891" s="216"/>
      <c r="B1891" s="212" t="s">
        <v>1678</v>
      </c>
      <c r="C1891" s="253" t="s">
        <v>3681</v>
      </c>
      <c r="D1891" s="214" t="s">
        <v>68</v>
      </c>
      <c r="E1891" s="235">
        <v>50</v>
      </c>
      <c r="F1891" s="35">
        <v>41816</v>
      </c>
      <c r="G1891" s="34">
        <v>50</v>
      </c>
      <c r="H1891" s="243">
        <f t="shared" si="30"/>
        <v>0</v>
      </c>
      <c r="I1891" s="121"/>
    </row>
    <row r="1892" spans="1:10" x14ac:dyDescent="0.25">
      <c r="A1892" s="216">
        <v>41817</v>
      </c>
      <c r="B1892" s="212" t="s">
        <v>1679</v>
      </c>
      <c r="C1892" s="253" t="s">
        <v>3681</v>
      </c>
      <c r="D1892" s="214" t="s">
        <v>14</v>
      </c>
      <c r="E1892" s="364">
        <v>9240</v>
      </c>
      <c r="F1892" s="35">
        <v>41817</v>
      </c>
      <c r="G1892" s="34">
        <v>9240</v>
      </c>
      <c r="H1892" s="243">
        <f t="shared" si="30"/>
        <v>0</v>
      </c>
      <c r="I1892" s="121" t="s">
        <v>65</v>
      </c>
      <c r="J1892" s="121"/>
    </row>
    <row r="1893" spans="1:10" x14ac:dyDescent="0.25">
      <c r="A1893" s="216"/>
      <c r="B1893" s="212" t="s">
        <v>1680</v>
      </c>
      <c r="C1893" s="253" t="s">
        <v>3681</v>
      </c>
      <c r="D1893" s="214" t="s">
        <v>39</v>
      </c>
      <c r="E1893" s="235">
        <v>10888</v>
      </c>
      <c r="F1893" s="38" t="s">
        <v>3783</v>
      </c>
      <c r="G1893" s="34">
        <v>10888</v>
      </c>
      <c r="H1893" s="243">
        <f t="shared" si="30"/>
        <v>0</v>
      </c>
      <c r="I1893" s="52" t="s">
        <v>12</v>
      </c>
      <c r="J1893" s="121"/>
    </row>
    <row r="1894" spans="1:10" x14ac:dyDescent="0.25">
      <c r="A1894" s="216"/>
      <c r="B1894" s="212" t="s">
        <v>1681</v>
      </c>
      <c r="C1894" s="253" t="s">
        <v>3681</v>
      </c>
      <c r="D1894" s="214" t="s">
        <v>63</v>
      </c>
      <c r="E1894" s="235">
        <v>1510</v>
      </c>
      <c r="F1894" s="35">
        <v>41817</v>
      </c>
      <c r="G1894" s="34">
        <v>1510</v>
      </c>
      <c r="H1894" s="243">
        <f t="shared" si="30"/>
        <v>0</v>
      </c>
      <c r="I1894" s="121" t="s">
        <v>21</v>
      </c>
      <c r="J1894" s="121"/>
    </row>
    <row r="1895" spans="1:10" x14ac:dyDescent="0.25">
      <c r="A1895" s="216"/>
      <c r="B1895" s="212" t="s">
        <v>1683</v>
      </c>
      <c r="C1895" s="253" t="s">
        <v>3681</v>
      </c>
      <c r="D1895" s="373" t="s">
        <v>3688</v>
      </c>
      <c r="E1895" s="246">
        <v>87776</v>
      </c>
      <c r="F1895" s="39" t="s">
        <v>4081</v>
      </c>
      <c r="G1895" s="40">
        <v>87776</v>
      </c>
      <c r="H1895" s="243">
        <f t="shared" si="30"/>
        <v>0</v>
      </c>
      <c r="I1895" s="232"/>
      <c r="J1895" s="232"/>
    </row>
    <row r="1896" spans="1:10" x14ac:dyDescent="0.25">
      <c r="A1896" s="216"/>
      <c r="B1896" s="212" t="s">
        <v>1684</v>
      </c>
      <c r="C1896" s="253" t="s">
        <v>3681</v>
      </c>
      <c r="D1896" s="214" t="s">
        <v>11</v>
      </c>
      <c r="E1896" s="235">
        <v>33289</v>
      </c>
      <c r="F1896" s="38">
        <v>41829</v>
      </c>
      <c r="G1896" s="40">
        <v>33289</v>
      </c>
      <c r="H1896" s="243">
        <f t="shared" si="30"/>
        <v>0</v>
      </c>
      <c r="I1896" s="121"/>
      <c r="J1896" s="121"/>
    </row>
    <row r="1897" spans="1:10" x14ac:dyDescent="0.25">
      <c r="A1897" s="216"/>
      <c r="B1897" s="212" t="s">
        <v>1685</v>
      </c>
      <c r="C1897" s="253" t="s">
        <v>3681</v>
      </c>
      <c r="D1897" s="374" t="s">
        <v>912</v>
      </c>
      <c r="E1897" s="292">
        <v>19784</v>
      </c>
      <c r="F1897" s="35">
        <v>41817</v>
      </c>
      <c r="G1897" s="34">
        <v>19784</v>
      </c>
      <c r="H1897" s="243">
        <f t="shared" si="30"/>
        <v>0</v>
      </c>
      <c r="I1897" s="375"/>
      <c r="J1897" s="375"/>
    </row>
    <row r="1898" spans="1:10" x14ac:dyDescent="0.25">
      <c r="A1898" s="216"/>
      <c r="B1898" s="212" t="s">
        <v>1686</v>
      </c>
      <c r="C1898" s="253" t="s">
        <v>3681</v>
      </c>
      <c r="D1898" s="214" t="s">
        <v>508</v>
      </c>
      <c r="E1898" s="235">
        <v>1289.5</v>
      </c>
      <c r="F1898" s="35">
        <v>41817</v>
      </c>
      <c r="G1898" s="34">
        <v>1289.5</v>
      </c>
      <c r="H1898" s="243">
        <f t="shared" si="30"/>
        <v>0</v>
      </c>
      <c r="I1898" s="121"/>
      <c r="J1898" s="121"/>
    </row>
    <row r="1899" spans="1:10" x14ac:dyDescent="0.25">
      <c r="A1899" s="216"/>
      <c r="B1899" s="212" t="s">
        <v>1687</v>
      </c>
      <c r="C1899" s="253" t="s">
        <v>3681</v>
      </c>
      <c r="D1899" s="214" t="s">
        <v>517</v>
      </c>
      <c r="E1899" s="235">
        <v>571</v>
      </c>
      <c r="F1899" s="35">
        <v>41817</v>
      </c>
      <c r="G1899" s="34">
        <v>571</v>
      </c>
      <c r="H1899" s="243">
        <f t="shared" si="30"/>
        <v>0</v>
      </c>
      <c r="I1899" s="121"/>
      <c r="J1899" s="121"/>
    </row>
    <row r="1900" spans="1:10" x14ac:dyDescent="0.25">
      <c r="A1900" s="216"/>
      <c r="B1900" s="212" t="s">
        <v>1688</v>
      </c>
      <c r="C1900" s="253" t="s">
        <v>3681</v>
      </c>
      <c r="D1900" s="214" t="s">
        <v>260</v>
      </c>
      <c r="E1900" s="235">
        <v>5566.5</v>
      </c>
      <c r="F1900" s="35">
        <v>41817</v>
      </c>
      <c r="G1900" s="34">
        <v>5566.5</v>
      </c>
      <c r="H1900" s="243">
        <f t="shared" si="30"/>
        <v>0</v>
      </c>
      <c r="I1900" s="121" t="s">
        <v>12</v>
      </c>
      <c r="J1900" s="121"/>
    </row>
    <row r="1901" spans="1:10" x14ac:dyDescent="0.25">
      <c r="A1901" s="216"/>
      <c r="B1901" s="212" t="s">
        <v>1689</v>
      </c>
      <c r="C1901" s="253" t="s">
        <v>3681</v>
      </c>
      <c r="D1901" s="214" t="s">
        <v>599</v>
      </c>
      <c r="E1901" s="235">
        <v>3640</v>
      </c>
      <c r="F1901" s="38">
        <v>41836</v>
      </c>
      <c r="G1901" s="40">
        <v>3640</v>
      </c>
      <c r="H1901" s="243">
        <f t="shared" si="30"/>
        <v>0</v>
      </c>
      <c r="I1901" s="121" t="s">
        <v>30</v>
      </c>
      <c r="J1901" s="121"/>
    </row>
    <row r="1902" spans="1:10" x14ac:dyDescent="0.25">
      <c r="A1902" s="216"/>
      <c r="B1902" s="212" t="s">
        <v>1690</v>
      </c>
      <c r="C1902" s="253" t="s">
        <v>3681</v>
      </c>
      <c r="D1902" s="214" t="s">
        <v>599</v>
      </c>
      <c r="E1902" s="235">
        <v>3120</v>
      </c>
      <c r="F1902" s="38">
        <v>41836</v>
      </c>
      <c r="G1902" s="40">
        <v>3120</v>
      </c>
      <c r="H1902" s="243">
        <f t="shared" si="30"/>
        <v>0</v>
      </c>
      <c r="I1902" s="121" t="s">
        <v>30</v>
      </c>
      <c r="J1902" s="121"/>
    </row>
    <row r="1903" spans="1:10" ht="16.5" customHeight="1" x14ac:dyDescent="0.25">
      <c r="A1903" s="277"/>
      <c r="B1903" s="212" t="s">
        <v>1691</v>
      </c>
      <c r="C1903" s="253" t="s">
        <v>3681</v>
      </c>
      <c r="D1903" s="214" t="s">
        <v>599</v>
      </c>
      <c r="E1903" s="235">
        <v>5720</v>
      </c>
      <c r="F1903" s="38">
        <v>41836</v>
      </c>
      <c r="G1903" s="40">
        <v>5720</v>
      </c>
      <c r="H1903" s="243">
        <f t="shared" si="30"/>
        <v>0</v>
      </c>
      <c r="I1903" s="121" t="s">
        <v>12</v>
      </c>
      <c r="J1903" s="121"/>
    </row>
    <row r="1904" spans="1:10" x14ac:dyDescent="0.25">
      <c r="A1904" s="216"/>
      <c r="B1904" s="212" t="s">
        <v>1692</v>
      </c>
      <c r="C1904" s="253" t="s">
        <v>3681</v>
      </c>
      <c r="D1904" s="214" t="s">
        <v>39</v>
      </c>
      <c r="E1904" s="235">
        <v>9799</v>
      </c>
      <c r="F1904" s="38" t="s">
        <v>3784</v>
      </c>
      <c r="G1904" s="40">
        <v>9799</v>
      </c>
      <c r="H1904" s="243">
        <f t="shared" si="30"/>
        <v>0</v>
      </c>
      <c r="I1904" s="121"/>
      <c r="J1904" s="121"/>
    </row>
    <row r="1905" spans="1:10" x14ac:dyDescent="0.25">
      <c r="A1905" s="216"/>
      <c r="B1905" s="212" t="s">
        <v>1693</v>
      </c>
      <c r="C1905" s="253" t="s">
        <v>3681</v>
      </c>
      <c r="D1905" s="214" t="s">
        <v>123</v>
      </c>
      <c r="E1905" s="235">
        <v>3274</v>
      </c>
      <c r="F1905" s="35">
        <v>41817</v>
      </c>
      <c r="G1905" s="34">
        <v>3274</v>
      </c>
      <c r="H1905" s="243">
        <f t="shared" si="30"/>
        <v>0</v>
      </c>
      <c r="I1905" s="121"/>
      <c r="J1905" s="121"/>
    </row>
    <row r="1906" spans="1:10" x14ac:dyDescent="0.25">
      <c r="A1906" s="216"/>
      <c r="B1906" s="212" t="s">
        <v>1694</v>
      </c>
      <c r="C1906" s="253" t="s">
        <v>3681</v>
      </c>
      <c r="D1906" s="214" t="s">
        <v>3169</v>
      </c>
      <c r="E1906" s="235">
        <v>32486.5</v>
      </c>
      <c r="F1906" s="38">
        <v>41837</v>
      </c>
      <c r="G1906" s="40">
        <v>32486.5</v>
      </c>
      <c r="H1906" s="243">
        <f t="shared" si="30"/>
        <v>0</v>
      </c>
      <c r="I1906" s="121" t="s">
        <v>217</v>
      </c>
      <c r="J1906" s="121"/>
    </row>
    <row r="1907" spans="1:10" x14ac:dyDescent="0.25">
      <c r="A1907" s="216"/>
      <c r="B1907" s="212" t="s">
        <v>1695</v>
      </c>
      <c r="C1907" s="253" t="s">
        <v>3681</v>
      </c>
      <c r="D1907" s="214" t="s">
        <v>54</v>
      </c>
      <c r="E1907" s="235">
        <v>8597</v>
      </c>
      <c r="F1907" s="35">
        <v>41820</v>
      </c>
      <c r="G1907" s="34">
        <v>8597</v>
      </c>
      <c r="H1907" s="243">
        <f t="shared" si="30"/>
        <v>0</v>
      </c>
      <c r="I1907" s="121" t="s">
        <v>30</v>
      </c>
      <c r="J1907" s="121"/>
    </row>
    <row r="1908" spans="1:10" x14ac:dyDescent="0.25">
      <c r="A1908" s="216"/>
      <c r="B1908" s="212" t="s">
        <v>1696</v>
      </c>
      <c r="C1908" s="253" t="s">
        <v>3681</v>
      </c>
      <c r="D1908" s="214" t="s">
        <v>897</v>
      </c>
      <c r="E1908" s="235">
        <v>4366</v>
      </c>
      <c r="F1908" s="35">
        <v>41817</v>
      </c>
      <c r="G1908" s="34">
        <v>4366</v>
      </c>
      <c r="H1908" s="243">
        <f t="shared" si="30"/>
        <v>0</v>
      </c>
      <c r="I1908" s="121" t="s">
        <v>12</v>
      </c>
      <c r="J1908" s="121"/>
    </row>
    <row r="1909" spans="1:10" x14ac:dyDescent="0.25">
      <c r="A1909" s="216"/>
      <c r="B1909" s="212" t="s">
        <v>1698</v>
      </c>
      <c r="C1909" s="253" t="s">
        <v>3681</v>
      </c>
      <c r="D1909" s="214" t="s">
        <v>19</v>
      </c>
      <c r="E1909" s="235">
        <v>9988</v>
      </c>
      <c r="F1909" s="35">
        <v>41817</v>
      </c>
      <c r="G1909" s="34">
        <v>9988</v>
      </c>
      <c r="H1909" s="243">
        <f t="shared" si="30"/>
        <v>0</v>
      </c>
      <c r="I1909" s="121" t="s">
        <v>12</v>
      </c>
      <c r="J1909" s="121"/>
    </row>
    <row r="1910" spans="1:10" x14ac:dyDescent="0.25">
      <c r="A1910" s="216"/>
      <c r="B1910" s="212" t="s">
        <v>1700</v>
      </c>
      <c r="C1910" s="253" t="s">
        <v>3681</v>
      </c>
      <c r="D1910" s="214" t="s">
        <v>189</v>
      </c>
      <c r="E1910" s="235">
        <v>23562</v>
      </c>
      <c r="F1910" s="35">
        <v>41817</v>
      </c>
      <c r="G1910" s="34">
        <v>23562</v>
      </c>
      <c r="H1910" s="243">
        <f t="shared" si="30"/>
        <v>0</v>
      </c>
      <c r="I1910" s="121" t="s">
        <v>217</v>
      </c>
      <c r="J1910" s="121"/>
    </row>
    <row r="1911" spans="1:10" x14ac:dyDescent="0.25">
      <c r="A1911" s="216"/>
      <c r="B1911" s="212" t="s">
        <v>1701</v>
      </c>
      <c r="C1911" s="253" t="s">
        <v>3681</v>
      </c>
      <c r="D1911" s="214" t="s">
        <v>55</v>
      </c>
      <c r="E1911" s="235">
        <v>9523</v>
      </c>
      <c r="F1911" s="35">
        <v>41817</v>
      </c>
      <c r="G1911" s="34">
        <v>9523</v>
      </c>
      <c r="H1911" s="243">
        <f t="shared" si="30"/>
        <v>0</v>
      </c>
      <c r="I1911" s="121"/>
      <c r="J1911" s="121"/>
    </row>
    <row r="1912" spans="1:10" x14ac:dyDescent="0.25">
      <c r="A1912" s="216"/>
      <c r="B1912" s="212" t="s">
        <v>1702</v>
      </c>
      <c r="C1912" s="253" t="s">
        <v>3681</v>
      </c>
      <c r="D1912" s="214" t="s">
        <v>250</v>
      </c>
      <c r="E1912" s="235">
        <v>21075</v>
      </c>
      <c r="F1912" s="35">
        <v>41818</v>
      </c>
      <c r="G1912" s="34">
        <v>21075</v>
      </c>
      <c r="H1912" s="243">
        <f t="shared" si="30"/>
        <v>0</v>
      </c>
      <c r="I1912" s="121" t="s">
        <v>30</v>
      </c>
      <c r="J1912" s="121"/>
    </row>
    <row r="1913" spans="1:10" x14ac:dyDescent="0.25">
      <c r="A1913" s="216"/>
      <c r="B1913" s="212" t="s">
        <v>1704</v>
      </c>
      <c r="C1913" s="253" t="s">
        <v>3681</v>
      </c>
      <c r="D1913" s="214" t="s">
        <v>338</v>
      </c>
      <c r="E1913" s="235">
        <v>616</v>
      </c>
      <c r="F1913" s="35">
        <v>41818</v>
      </c>
      <c r="G1913" s="34">
        <v>616</v>
      </c>
      <c r="H1913" s="243">
        <f t="shared" si="30"/>
        <v>0</v>
      </c>
      <c r="I1913" s="121" t="s">
        <v>30</v>
      </c>
      <c r="J1913" s="121"/>
    </row>
    <row r="1914" spans="1:10" x14ac:dyDescent="0.25">
      <c r="A1914" s="216"/>
      <c r="B1914" s="212" t="s">
        <v>1705</v>
      </c>
      <c r="C1914" s="253" t="s">
        <v>3681</v>
      </c>
      <c r="D1914" s="214" t="s">
        <v>29</v>
      </c>
      <c r="E1914" s="235">
        <v>5036</v>
      </c>
      <c r="F1914" s="35">
        <v>41818</v>
      </c>
      <c r="G1914" s="34">
        <v>5036</v>
      </c>
      <c r="H1914" s="243">
        <f t="shared" si="30"/>
        <v>0</v>
      </c>
      <c r="I1914" s="121" t="s">
        <v>30</v>
      </c>
      <c r="J1914" s="121"/>
    </row>
    <row r="1915" spans="1:10" x14ac:dyDescent="0.25">
      <c r="A1915" s="216"/>
      <c r="B1915" s="212" t="s">
        <v>1706</v>
      </c>
      <c r="C1915" s="253" t="s">
        <v>3681</v>
      </c>
      <c r="D1915" s="214" t="s">
        <v>233</v>
      </c>
      <c r="E1915" s="235">
        <v>1339</v>
      </c>
      <c r="F1915" s="35">
        <v>41817</v>
      </c>
      <c r="G1915" s="34">
        <v>1339</v>
      </c>
      <c r="H1915" s="243">
        <f t="shared" si="30"/>
        <v>0</v>
      </c>
      <c r="I1915" s="121"/>
      <c r="J1915" s="121"/>
    </row>
    <row r="1916" spans="1:10" x14ac:dyDescent="0.25">
      <c r="A1916" s="216"/>
      <c r="B1916" s="212" t="s">
        <v>1707</v>
      </c>
      <c r="C1916" s="253" t="s">
        <v>3681</v>
      </c>
      <c r="D1916" s="214" t="s">
        <v>2413</v>
      </c>
      <c r="E1916" s="235">
        <v>2450</v>
      </c>
      <c r="F1916" s="35">
        <v>41818</v>
      </c>
      <c r="G1916" s="34">
        <v>2450</v>
      </c>
      <c r="H1916" s="243">
        <f t="shared" si="30"/>
        <v>0</v>
      </c>
      <c r="I1916" s="121" t="s">
        <v>30</v>
      </c>
      <c r="J1916" s="121"/>
    </row>
    <row r="1917" spans="1:10" x14ac:dyDescent="0.25">
      <c r="A1917" s="216"/>
      <c r="B1917" s="212" t="s">
        <v>1708</v>
      </c>
      <c r="C1917" s="253" t="s">
        <v>3681</v>
      </c>
      <c r="D1917" s="214" t="s">
        <v>57</v>
      </c>
      <c r="E1917" s="235">
        <v>2080</v>
      </c>
      <c r="F1917" s="35">
        <v>41818</v>
      </c>
      <c r="G1917" s="34">
        <v>2080</v>
      </c>
      <c r="H1917" s="243">
        <f t="shared" si="30"/>
        <v>0</v>
      </c>
      <c r="I1917" s="121" t="s">
        <v>30</v>
      </c>
      <c r="J1917" s="121"/>
    </row>
    <row r="1918" spans="1:10" x14ac:dyDescent="0.25">
      <c r="A1918" s="216"/>
      <c r="B1918" s="212" t="s">
        <v>1709</v>
      </c>
      <c r="C1918" s="253" t="s">
        <v>3681</v>
      </c>
      <c r="D1918" s="214" t="s">
        <v>34</v>
      </c>
      <c r="E1918" s="235">
        <v>381</v>
      </c>
      <c r="F1918" s="35">
        <v>41818</v>
      </c>
      <c r="G1918" s="34">
        <v>381</v>
      </c>
      <c r="H1918" s="243">
        <f t="shared" si="30"/>
        <v>0</v>
      </c>
      <c r="I1918" s="121" t="s">
        <v>30</v>
      </c>
      <c r="J1918" s="121"/>
    </row>
    <row r="1919" spans="1:10" x14ac:dyDescent="0.25">
      <c r="A1919" s="216"/>
      <c r="B1919" s="212" t="s">
        <v>1710</v>
      </c>
      <c r="C1919" s="253" t="s">
        <v>3681</v>
      </c>
      <c r="D1919" s="214" t="s">
        <v>106</v>
      </c>
      <c r="E1919" s="235">
        <v>29868</v>
      </c>
      <c r="F1919" s="38">
        <v>41822</v>
      </c>
      <c r="G1919" s="40">
        <v>29868</v>
      </c>
      <c r="H1919" s="243">
        <f t="shared" si="30"/>
        <v>0</v>
      </c>
      <c r="I1919" s="121" t="s">
        <v>12</v>
      </c>
      <c r="J1919" s="121"/>
    </row>
    <row r="1920" spans="1:10" x14ac:dyDescent="0.25">
      <c r="A1920" s="216"/>
      <c r="B1920" s="212" t="s">
        <v>1711</v>
      </c>
      <c r="C1920" s="253" t="s">
        <v>3681</v>
      </c>
      <c r="D1920" s="214" t="s">
        <v>8</v>
      </c>
      <c r="E1920" s="235">
        <v>711.5</v>
      </c>
      <c r="F1920" s="35">
        <v>41817</v>
      </c>
      <c r="G1920" s="34">
        <v>711.5</v>
      </c>
      <c r="H1920" s="243">
        <f t="shared" si="30"/>
        <v>0</v>
      </c>
      <c r="I1920" s="121"/>
      <c r="J1920" s="121"/>
    </row>
    <row r="1921" spans="1:10" x14ac:dyDescent="0.25">
      <c r="A1921" s="216"/>
      <c r="B1921" s="212" t="s">
        <v>1712</v>
      </c>
      <c r="C1921" s="253" t="s">
        <v>3681</v>
      </c>
      <c r="D1921" s="214" t="s">
        <v>29</v>
      </c>
      <c r="E1921" s="235">
        <v>1961</v>
      </c>
      <c r="F1921" s="35">
        <v>41818</v>
      </c>
      <c r="G1921" s="44">
        <v>1961</v>
      </c>
      <c r="H1921" s="243">
        <f t="shared" si="30"/>
        <v>0</v>
      </c>
      <c r="I1921" s="214" t="s">
        <v>30</v>
      </c>
      <c r="J1921" s="121"/>
    </row>
    <row r="1922" spans="1:10" x14ac:dyDescent="0.25">
      <c r="A1922" s="216"/>
      <c r="B1922" s="212" t="s">
        <v>1713</v>
      </c>
      <c r="C1922" s="253" t="s">
        <v>3681</v>
      </c>
      <c r="D1922" s="214" t="s">
        <v>62</v>
      </c>
      <c r="E1922" s="235">
        <v>17466</v>
      </c>
      <c r="F1922" s="340" t="s">
        <v>3689</v>
      </c>
      <c r="G1922" s="44">
        <v>17466</v>
      </c>
      <c r="H1922" s="243">
        <f t="shared" si="30"/>
        <v>0</v>
      </c>
      <c r="I1922" s="214" t="s">
        <v>65</v>
      </c>
      <c r="J1922" s="121"/>
    </row>
    <row r="1923" spans="1:10" x14ac:dyDescent="0.25">
      <c r="A1923" s="216"/>
      <c r="B1923" s="212" t="s">
        <v>1715</v>
      </c>
      <c r="C1923" s="253" t="s">
        <v>3681</v>
      </c>
      <c r="D1923" s="214" t="s">
        <v>310</v>
      </c>
      <c r="E1923" s="235">
        <v>52762</v>
      </c>
      <c r="F1923" s="340" t="s">
        <v>3788</v>
      </c>
      <c r="G1923" s="245">
        <v>52762</v>
      </c>
      <c r="H1923" s="243">
        <f t="shared" si="30"/>
        <v>0</v>
      </c>
      <c r="I1923" s="214" t="s">
        <v>27</v>
      </c>
      <c r="J1923" s="121"/>
    </row>
    <row r="1924" spans="1:10" x14ac:dyDescent="0.25">
      <c r="A1924" s="216"/>
      <c r="B1924" s="212" t="s">
        <v>1716</v>
      </c>
      <c r="C1924" s="253" t="s">
        <v>3681</v>
      </c>
      <c r="D1924" s="214" t="s">
        <v>101</v>
      </c>
      <c r="E1924" s="235">
        <v>40095.5</v>
      </c>
      <c r="F1924" s="340" t="s">
        <v>3719</v>
      </c>
      <c r="G1924" s="245">
        <v>40095.5</v>
      </c>
      <c r="H1924" s="243">
        <f t="shared" si="30"/>
        <v>0</v>
      </c>
      <c r="I1924" s="214" t="s">
        <v>30</v>
      </c>
      <c r="J1924" s="121"/>
    </row>
    <row r="1925" spans="1:10" x14ac:dyDescent="0.25">
      <c r="A1925" s="216"/>
      <c r="B1925" s="212" t="s">
        <v>1717</v>
      </c>
      <c r="C1925" s="253" t="s">
        <v>3681</v>
      </c>
      <c r="D1925" s="214" t="s">
        <v>244</v>
      </c>
      <c r="E1925" s="235">
        <v>25454</v>
      </c>
      <c r="F1925" s="38" t="s">
        <v>4080</v>
      </c>
      <c r="G1925" s="245">
        <v>25454</v>
      </c>
      <c r="H1925" s="243">
        <f t="shared" si="30"/>
        <v>0</v>
      </c>
      <c r="I1925" s="214" t="s">
        <v>27</v>
      </c>
      <c r="J1925" s="121"/>
    </row>
    <row r="1926" spans="1:10" x14ac:dyDescent="0.25">
      <c r="A1926" s="216"/>
      <c r="B1926" s="212" t="s">
        <v>1718</v>
      </c>
      <c r="C1926" s="253" t="s">
        <v>3681</v>
      </c>
      <c r="D1926" s="214" t="s">
        <v>32</v>
      </c>
      <c r="E1926" s="235">
        <v>6021</v>
      </c>
      <c r="F1926" s="35">
        <v>41818</v>
      </c>
      <c r="G1926" s="44">
        <v>6021</v>
      </c>
      <c r="H1926" s="243">
        <f t="shared" si="30"/>
        <v>0</v>
      </c>
      <c r="I1926" s="214" t="s">
        <v>30</v>
      </c>
      <c r="J1926" s="121"/>
    </row>
    <row r="1927" spans="1:10" x14ac:dyDescent="0.25">
      <c r="A1927" s="216"/>
      <c r="B1927" s="212" t="s">
        <v>1719</v>
      </c>
      <c r="C1927" s="253" t="s">
        <v>3681</v>
      </c>
      <c r="D1927" s="214" t="s">
        <v>130</v>
      </c>
      <c r="E1927" s="235">
        <v>7635.5</v>
      </c>
      <c r="F1927" s="38">
        <v>41821</v>
      </c>
      <c r="G1927" s="245">
        <v>7635.5</v>
      </c>
      <c r="H1927" s="243">
        <f t="shared" ref="H1927:H1990" si="31">E1927-G1927</f>
        <v>0</v>
      </c>
      <c r="I1927" s="214" t="s">
        <v>21</v>
      </c>
      <c r="J1927" s="121"/>
    </row>
    <row r="1928" spans="1:10" x14ac:dyDescent="0.25">
      <c r="A1928" s="216"/>
      <c r="B1928" s="212" t="s">
        <v>1720</v>
      </c>
      <c r="C1928" s="253" t="s">
        <v>3681</v>
      </c>
      <c r="D1928" s="214" t="s">
        <v>1933</v>
      </c>
      <c r="E1928" s="235">
        <v>8749.5</v>
      </c>
      <c r="F1928" s="38">
        <v>41869</v>
      </c>
      <c r="G1928" s="245">
        <v>8749.5</v>
      </c>
      <c r="H1928" s="243">
        <f t="shared" si="31"/>
        <v>0</v>
      </c>
      <c r="I1928" s="214" t="s">
        <v>21</v>
      </c>
      <c r="J1928" s="121"/>
    </row>
    <row r="1929" spans="1:10" x14ac:dyDescent="0.25">
      <c r="A1929" s="216"/>
      <c r="B1929" s="212" t="s">
        <v>1721</v>
      </c>
      <c r="C1929" s="253" t="s">
        <v>3681</v>
      </c>
      <c r="D1929" s="214" t="s">
        <v>108</v>
      </c>
      <c r="E1929" s="235">
        <v>2596.5</v>
      </c>
      <c r="F1929" s="35">
        <v>41818</v>
      </c>
      <c r="G1929" s="44">
        <v>2596.5</v>
      </c>
      <c r="H1929" s="243">
        <f t="shared" si="31"/>
        <v>0</v>
      </c>
      <c r="I1929" s="214" t="s">
        <v>30</v>
      </c>
      <c r="J1929" s="121"/>
    </row>
    <row r="1930" spans="1:10" x14ac:dyDescent="0.25">
      <c r="A1930" s="216"/>
      <c r="B1930" s="212" t="s">
        <v>1722</v>
      </c>
      <c r="C1930" s="253" t="s">
        <v>3681</v>
      </c>
      <c r="D1930" s="214" t="s">
        <v>12</v>
      </c>
      <c r="E1930" s="235">
        <v>38667</v>
      </c>
      <c r="F1930" s="35">
        <v>41817</v>
      </c>
      <c r="G1930" s="44">
        <v>38667</v>
      </c>
      <c r="H1930" s="243">
        <f t="shared" si="31"/>
        <v>0</v>
      </c>
      <c r="I1930" s="214"/>
      <c r="J1930" s="121"/>
    </row>
    <row r="1931" spans="1:10" x14ac:dyDescent="0.25">
      <c r="A1931" s="216"/>
      <c r="B1931" s="212" t="s">
        <v>1723</v>
      </c>
      <c r="C1931" s="253" t="s">
        <v>3681</v>
      </c>
      <c r="D1931" s="214" t="s">
        <v>149</v>
      </c>
      <c r="E1931" s="235">
        <v>6108</v>
      </c>
      <c r="F1931" s="35">
        <v>41818</v>
      </c>
      <c r="G1931" s="44">
        <v>6108</v>
      </c>
      <c r="H1931" s="243">
        <f t="shared" si="31"/>
        <v>0</v>
      </c>
      <c r="I1931" s="214" t="s">
        <v>27</v>
      </c>
      <c r="J1931" s="121"/>
    </row>
    <row r="1932" spans="1:10" x14ac:dyDescent="0.25">
      <c r="A1932" s="216"/>
      <c r="B1932" s="212" t="s">
        <v>1724</v>
      </c>
      <c r="C1932" s="253" t="s">
        <v>3681</v>
      </c>
      <c r="D1932" s="214" t="s">
        <v>479</v>
      </c>
      <c r="E1932" s="235">
        <v>38023</v>
      </c>
      <c r="F1932" s="35">
        <v>41818</v>
      </c>
      <c r="G1932" s="44">
        <v>38023</v>
      </c>
      <c r="H1932" s="243">
        <f t="shared" si="31"/>
        <v>0</v>
      </c>
      <c r="I1932" s="214" t="s">
        <v>65</v>
      </c>
      <c r="J1932" s="121"/>
    </row>
    <row r="1933" spans="1:10" x14ac:dyDescent="0.25">
      <c r="A1933" s="216"/>
      <c r="B1933" s="212" t="s">
        <v>1725</v>
      </c>
      <c r="C1933" s="253" t="s">
        <v>3681</v>
      </c>
      <c r="D1933" s="214" t="s">
        <v>188</v>
      </c>
      <c r="E1933" s="235">
        <v>3442.5</v>
      </c>
      <c r="F1933" s="35">
        <v>41817</v>
      </c>
      <c r="G1933" s="44">
        <v>3442.5</v>
      </c>
      <c r="H1933" s="243">
        <f t="shared" si="31"/>
        <v>0</v>
      </c>
      <c r="I1933" s="214" t="s">
        <v>21</v>
      </c>
      <c r="J1933" s="121"/>
    </row>
    <row r="1934" spans="1:10" x14ac:dyDescent="0.25">
      <c r="A1934" s="216"/>
      <c r="B1934" s="212" t="s">
        <v>1727</v>
      </c>
      <c r="C1934" s="253" t="s">
        <v>3681</v>
      </c>
      <c r="D1934" s="214" t="s">
        <v>92</v>
      </c>
      <c r="E1934" s="235">
        <v>6025.5</v>
      </c>
      <c r="F1934" s="35">
        <v>41818</v>
      </c>
      <c r="G1934" s="44">
        <v>6025.5</v>
      </c>
      <c r="H1934" s="243">
        <f t="shared" si="31"/>
        <v>0</v>
      </c>
      <c r="I1934" s="214" t="s">
        <v>27</v>
      </c>
      <c r="J1934" s="121"/>
    </row>
    <row r="1935" spans="1:10" x14ac:dyDescent="0.25">
      <c r="A1935" s="216"/>
      <c r="B1935" s="212" t="s">
        <v>1728</v>
      </c>
      <c r="C1935" s="253" t="s">
        <v>3681</v>
      </c>
      <c r="D1935" s="214" t="s">
        <v>884</v>
      </c>
      <c r="E1935" s="235">
        <v>3494.5</v>
      </c>
      <c r="F1935" s="35">
        <v>41817</v>
      </c>
      <c r="G1935" s="44">
        <v>3495.5</v>
      </c>
      <c r="H1935" s="243">
        <f t="shared" si="31"/>
        <v>-1</v>
      </c>
      <c r="I1935" s="214"/>
      <c r="J1935" s="121"/>
    </row>
    <row r="1936" spans="1:10" x14ac:dyDescent="0.25">
      <c r="A1936" s="216"/>
      <c r="B1936" s="212" t="s">
        <v>1729</v>
      </c>
      <c r="C1936" s="253" t="s">
        <v>3681</v>
      </c>
      <c r="D1936" s="214" t="s">
        <v>1060</v>
      </c>
      <c r="E1936" s="235">
        <v>5916</v>
      </c>
      <c r="F1936" s="35">
        <v>41818</v>
      </c>
      <c r="G1936" s="44">
        <v>5916</v>
      </c>
      <c r="H1936" s="243">
        <f t="shared" si="31"/>
        <v>0</v>
      </c>
      <c r="I1936" s="214" t="s">
        <v>65</v>
      </c>
      <c r="J1936" s="121"/>
    </row>
    <row r="1937" spans="1:10" x14ac:dyDescent="0.25">
      <c r="A1937" s="216"/>
      <c r="B1937" s="212" t="s">
        <v>1730</v>
      </c>
      <c r="C1937" s="253" t="s">
        <v>3681</v>
      </c>
      <c r="D1937" s="214" t="s">
        <v>11</v>
      </c>
      <c r="E1937" s="235">
        <v>35079.5</v>
      </c>
      <c r="F1937" s="38">
        <v>41829</v>
      </c>
      <c r="G1937" s="245">
        <v>35079.5</v>
      </c>
      <c r="H1937" s="243">
        <f t="shared" si="31"/>
        <v>0</v>
      </c>
      <c r="I1937" s="214" t="s">
        <v>65</v>
      </c>
      <c r="J1937" s="121"/>
    </row>
    <row r="1938" spans="1:10" x14ac:dyDescent="0.25">
      <c r="A1938" s="216"/>
      <c r="B1938" s="212" t="s">
        <v>1731</v>
      </c>
      <c r="C1938" s="253" t="s">
        <v>3681</v>
      </c>
      <c r="D1938" s="214" t="s">
        <v>429</v>
      </c>
      <c r="E1938" s="235">
        <v>925</v>
      </c>
      <c r="F1938" s="35">
        <v>41818</v>
      </c>
      <c r="G1938" s="44">
        <v>925</v>
      </c>
      <c r="H1938" s="243">
        <f t="shared" si="31"/>
        <v>0</v>
      </c>
      <c r="I1938" s="214" t="s">
        <v>27</v>
      </c>
      <c r="J1938" s="121"/>
    </row>
    <row r="1939" spans="1:10" x14ac:dyDescent="0.25">
      <c r="A1939" s="216"/>
      <c r="B1939" s="212" t="s">
        <v>1732</v>
      </c>
      <c r="C1939" s="253" t="s">
        <v>3681</v>
      </c>
      <c r="D1939" s="214" t="s">
        <v>3121</v>
      </c>
      <c r="E1939" s="235">
        <v>17693</v>
      </c>
      <c r="F1939" s="47" t="s">
        <v>4087</v>
      </c>
      <c r="G1939" s="44">
        <v>17693</v>
      </c>
      <c r="H1939" s="243">
        <f t="shared" si="31"/>
        <v>0</v>
      </c>
      <c r="I1939" s="214" t="s">
        <v>65</v>
      </c>
      <c r="J1939" s="121"/>
    </row>
    <row r="1940" spans="1:10" x14ac:dyDescent="0.25">
      <c r="A1940" s="216"/>
      <c r="B1940" s="212" t="s">
        <v>1735</v>
      </c>
      <c r="C1940" s="253" t="s">
        <v>3681</v>
      </c>
      <c r="D1940" s="214" t="s">
        <v>180</v>
      </c>
      <c r="E1940" s="235">
        <v>17340</v>
      </c>
      <c r="F1940" s="38">
        <v>41825</v>
      </c>
      <c r="G1940" s="245">
        <v>17340</v>
      </c>
      <c r="H1940" s="243">
        <f t="shared" si="31"/>
        <v>0</v>
      </c>
      <c r="I1940" s="214" t="s">
        <v>65</v>
      </c>
      <c r="J1940" s="121"/>
    </row>
    <row r="1941" spans="1:10" x14ac:dyDescent="0.25">
      <c r="A1941" s="216"/>
      <c r="B1941" s="212" t="s">
        <v>1737</v>
      </c>
      <c r="C1941" s="253" t="s">
        <v>3681</v>
      </c>
      <c r="D1941" s="214" t="s">
        <v>25</v>
      </c>
      <c r="E1941" s="235">
        <v>5043.5</v>
      </c>
      <c r="F1941" s="47" t="s">
        <v>3690</v>
      </c>
      <c r="G1941" s="44">
        <v>5043.5</v>
      </c>
      <c r="H1941" s="243">
        <f t="shared" si="31"/>
        <v>0</v>
      </c>
      <c r="I1941" s="214" t="s">
        <v>65</v>
      </c>
      <c r="J1941" s="121"/>
    </row>
    <row r="1942" spans="1:10" x14ac:dyDescent="0.25">
      <c r="A1942" s="216"/>
      <c r="B1942" s="212" t="s">
        <v>1738</v>
      </c>
      <c r="C1942" s="253" t="s">
        <v>3681</v>
      </c>
      <c r="D1942" s="214" t="s">
        <v>91</v>
      </c>
      <c r="E1942" s="235">
        <v>8825.5</v>
      </c>
      <c r="F1942" s="35">
        <v>41818</v>
      </c>
      <c r="G1942" s="44">
        <v>8825.5</v>
      </c>
      <c r="H1942" s="243">
        <f t="shared" si="31"/>
        <v>0</v>
      </c>
      <c r="I1942" s="214" t="s">
        <v>27</v>
      </c>
      <c r="J1942" s="121"/>
    </row>
    <row r="1943" spans="1:10" x14ac:dyDescent="0.25">
      <c r="A1943" s="216"/>
      <c r="B1943" s="212" t="s">
        <v>1739</v>
      </c>
      <c r="C1943" s="253" t="s">
        <v>3681</v>
      </c>
      <c r="D1943" s="214" t="s">
        <v>28</v>
      </c>
      <c r="E1943" s="235">
        <v>5589</v>
      </c>
      <c r="F1943" s="35">
        <v>41817</v>
      </c>
      <c r="G1943" s="44">
        <v>5589</v>
      </c>
      <c r="H1943" s="243">
        <f t="shared" si="31"/>
        <v>0</v>
      </c>
      <c r="I1943" s="214"/>
      <c r="J1943" s="121"/>
    </row>
    <row r="1944" spans="1:10" x14ac:dyDescent="0.25">
      <c r="A1944" s="216"/>
      <c r="B1944" s="212" t="s">
        <v>1740</v>
      </c>
      <c r="C1944" s="253" t="s">
        <v>3681</v>
      </c>
      <c r="D1944" s="214" t="s">
        <v>1519</v>
      </c>
      <c r="E1944" s="235">
        <v>12367</v>
      </c>
      <c r="F1944" s="35">
        <v>41818</v>
      </c>
      <c r="G1944" s="44">
        <v>12367</v>
      </c>
      <c r="H1944" s="243">
        <f t="shared" si="31"/>
        <v>0</v>
      </c>
      <c r="I1944" s="214" t="s">
        <v>65</v>
      </c>
      <c r="J1944" s="121"/>
    </row>
    <row r="1945" spans="1:10" x14ac:dyDescent="0.25">
      <c r="A1945" s="216"/>
      <c r="B1945" s="212" t="s">
        <v>1742</v>
      </c>
      <c r="C1945" s="253" t="s">
        <v>3681</v>
      </c>
      <c r="D1945" s="214" t="s">
        <v>16</v>
      </c>
      <c r="E1945" s="235">
        <v>6953</v>
      </c>
      <c r="F1945" s="38">
        <v>41844</v>
      </c>
      <c r="G1945" s="245">
        <v>6953</v>
      </c>
      <c r="H1945" s="243">
        <f t="shared" si="31"/>
        <v>0</v>
      </c>
      <c r="I1945" s="214"/>
      <c r="J1945" s="121"/>
    </row>
    <row r="1946" spans="1:10" x14ac:dyDescent="0.25">
      <c r="A1946" s="216"/>
      <c r="B1946" s="212" t="s">
        <v>1743</v>
      </c>
      <c r="C1946" s="253" t="s">
        <v>3681</v>
      </c>
      <c r="D1946" s="214" t="s">
        <v>1033</v>
      </c>
      <c r="E1946" s="235">
        <v>6647</v>
      </c>
      <c r="F1946" s="35">
        <v>41817</v>
      </c>
      <c r="G1946" s="44">
        <v>6647</v>
      </c>
      <c r="H1946" s="243">
        <f t="shared" si="31"/>
        <v>0</v>
      </c>
      <c r="I1946" s="214"/>
      <c r="J1946" s="121"/>
    </row>
    <row r="1947" spans="1:10" x14ac:dyDescent="0.25">
      <c r="A1947" s="216"/>
      <c r="B1947" s="212" t="s">
        <v>1745</v>
      </c>
      <c r="C1947" s="253" t="s">
        <v>3681</v>
      </c>
      <c r="D1947" s="214" t="s">
        <v>83</v>
      </c>
      <c r="E1947" s="235">
        <v>344</v>
      </c>
      <c r="F1947" s="35">
        <v>41817</v>
      </c>
      <c r="G1947" s="44">
        <v>344</v>
      </c>
      <c r="H1947" s="243">
        <f t="shared" si="31"/>
        <v>0</v>
      </c>
      <c r="I1947" s="214"/>
      <c r="J1947" s="121"/>
    </row>
    <row r="1948" spans="1:10" x14ac:dyDescent="0.25">
      <c r="A1948" s="216"/>
      <c r="B1948" s="212" t="s">
        <v>1747</v>
      </c>
      <c r="C1948" s="253" t="s">
        <v>3681</v>
      </c>
      <c r="D1948" s="214" t="s">
        <v>1611</v>
      </c>
      <c r="E1948" s="235">
        <v>5245</v>
      </c>
      <c r="F1948" s="35">
        <v>41817</v>
      </c>
      <c r="G1948" s="44">
        <v>5245</v>
      </c>
      <c r="H1948" s="243">
        <f t="shared" si="31"/>
        <v>0</v>
      </c>
      <c r="I1948" s="214"/>
      <c r="J1948" s="121"/>
    </row>
    <row r="1949" spans="1:10" x14ac:dyDescent="0.25">
      <c r="A1949" s="216"/>
      <c r="B1949" s="212" t="s">
        <v>1748</v>
      </c>
      <c r="C1949" s="253" t="s">
        <v>3681</v>
      </c>
      <c r="D1949" s="214" t="s">
        <v>51</v>
      </c>
      <c r="E1949" s="235">
        <v>6191</v>
      </c>
      <c r="F1949" s="35">
        <v>41817</v>
      </c>
      <c r="G1949" s="44">
        <v>6191</v>
      </c>
      <c r="H1949" s="243">
        <f t="shared" si="31"/>
        <v>0</v>
      </c>
      <c r="I1949" s="214" t="s">
        <v>217</v>
      </c>
      <c r="J1949" s="121"/>
    </row>
    <row r="1950" spans="1:10" x14ac:dyDescent="0.25">
      <c r="A1950" s="216"/>
      <c r="B1950" s="212" t="s">
        <v>1749</v>
      </c>
      <c r="C1950" s="253" t="s">
        <v>3681</v>
      </c>
      <c r="D1950" s="214" t="s">
        <v>269</v>
      </c>
      <c r="E1950" s="235">
        <v>5178</v>
      </c>
      <c r="F1950" s="35">
        <v>41817</v>
      </c>
      <c r="G1950" s="44">
        <v>5178</v>
      </c>
      <c r="H1950" s="243">
        <f t="shared" si="31"/>
        <v>0</v>
      </c>
      <c r="I1950" s="214"/>
      <c r="J1950" s="121"/>
    </row>
    <row r="1951" spans="1:10" x14ac:dyDescent="0.25">
      <c r="A1951" s="216"/>
      <c r="B1951" s="212" t="s">
        <v>1750</v>
      </c>
      <c r="C1951" s="253" t="s">
        <v>3681</v>
      </c>
      <c r="D1951" s="214" t="s">
        <v>435</v>
      </c>
      <c r="E1951" s="235">
        <v>3183.6</v>
      </c>
      <c r="F1951" s="35">
        <v>41817</v>
      </c>
      <c r="G1951" s="44">
        <v>3183.6</v>
      </c>
      <c r="H1951" s="243">
        <f t="shared" si="31"/>
        <v>0</v>
      </c>
      <c r="I1951" s="214"/>
      <c r="J1951" s="121"/>
    </row>
    <row r="1952" spans="1:10" x14ac:dyDescent="0.25">
      <c r="A1952" s="216"/>
      <c r="B1952" s="212" t="s">
        <v>1752</v>
      </c>
      <c r="C1952" s="253" t="s">
        <v>3681</v>
      </c>
      <c r="D1952" s="214" t="s">
        <v>8</v>
      </c>
      <c r="E1952" s="235">
        <v>730</v>
      </c>
      <c r="F1952" s="35">
        <v>41817</v>
      </c>
      <c r="G1952" s="44">
        <v>730</v>
      </c>
      <c r="H1952" s="243">
        <f t="shared" si="31"/>
        <v>0</v>
      </c>
      <c r="I1952" s="214"/>
      <c r="J1952" s="121"/>
    </row>
    <row r="1953" spans="1:10" x14ac:dyDescent="0.25">
      <c r="A1953" s="216"/>
      <c r="B1953" s="212" t="s">
        <v>1754</v>
      </c>
      <c r="C1953" s="253" t="s">
        <v>3681</v>
      </c>
      <c r="D1953" s="214" t="s">
        <v>136</v>
      </c>
      <c r="E1953" s="235">
        <v>2792.5</v>
      </c>
      <c r="F1953" s="35">
        <v>41817</v>
      </c>
      <c r="G1953" s="44">
        <v>2792.5</v>
      </c>
      <c r="H1953" s="243">
        <f t="shared" si="31"/>
        <v>0</v>
      </c>
      <c r="I1953" s="214"/>
      <c r="J1953" s="121"/>
    </row>
    <row r="1954" spans="1:10" x14ac:dyDescent="0.25">
      <c r="A1954" s="216"/>
      <c r="B1954" s="212" t="s">
        <v>1756</v>
      </c>
      <c r="C1954" s="253" t="s">
        <v>3681</v>
      </c>
      <c r="D1954" s="214" t="s">
        <v>28</v>
      </c>
      <c r="E1954" s="235">
        <v>12184.5</v>
      </c>
      <c r="F1954" s="47" t="s">
        <v>3691</v>
      </c>
      <c r="G1954" s="44">
        <v>12184.5</v>
      </c>
      <c r="H1954" s="243">
        <f t="shared" si="31"/>
        <v>0</v>
      </c>
      <c r="I1954" s="214"/>
      <c r="J1954" s="121"/>
    </row>
    <row r="1955" spans="1:10" x14ac:dyDescent="0.25">
      <c r="A1955" s="216"/>
      <c r="B1955" s="212" t="s">
        <v>1757</v>
      </c>
      <c r="C1955" s="253" t="s">
        <v>3681</v>
      </c>
      <c r="D1955" s="214" t="s">
        <v>14</v>
      </c>
      <c r="E1955" s="235">
        <v>11700</v>
      </c>
      <c r="F1955" s="35">
        <v>41818</v>
      </c>
      <c r="G1955" s="44">
        <v>11700</v>
      </c>
      <c r="H1955" s="243">
        <f t="shared" si="31"/>
        <v>0</v>
      </c>
      <c r="I1955" s="214" t="s">
        <v>12</v>
      </c>
      <c r="J1955" s="121"/>
    </row>
    <row r="1956" spans="1:10" x14ac:dyDescent="0.25">
      <c r="A1956" s="216"/>
      <c r="B1956" s="212" t="s">
        <v>1758</v>
      </c>
      <c r="C1956" s="253" t="s">
        <v>3681</v>
      </c>
      <c r="D1956" s="214" t="s">
        <v>3692</v>
      </c>
      <c r="E1956" s="235">
        <v>12838.5</v>
      </c>
      <c r="F1956" s="35">
        <v>41817</v>
      </c>
      <c r="G1956" s="44">
        <v>12838.5</v>
      </c>
      <c r="H1956" s="243">
        <f t="shared" si="31"/>
        <v>0</v>
      </c>
      <c r="I1956" s="214"/>
      <c r="J1956" s="121"/>
    </row>
    <row r="1957" spans="1:10" x14ac:dyDescent="0.25">
      <c r="A1957" s="216"/>
      <c r="B1957" s="212" t="s">
        <v>1759</v>
      </c>
      <c r="C1957" s="253" t="s">
        <v>3681</v>
      </c>
      <c r="D1957" s="214" t="s">
        <v>115</v>
      </c>
      <c r="E1957" s="235">
        <v>3330</v>
      </c>
      <c r="F1957" s="35">
        <v>41817</v>
      </c>
      <c r="G1957" s="44">
        <v>3330</v>
      </c>
      <c r="H1957" s="243">
        <f t="shared" si="31"/>
        <v>0</v>
      </c>
      <c r="I1957" s="214"/>
      <c r="J1957" s="121"/>
    </row>
    <row r="1958" spans="1:10" x14ac:dyDescent="0.25">
      <c r="A1958" s="216"/>
      <c r="B1958" s="212" t="s">
        <v>1760</v>
      </c>
      <c r="C1958" s="253" t="s">
        <v>3681</v>
      </c>
      <c r="D1958" s="214" t="s">
        <v>133</v>
      </c>
      <c r="E1958" s="235">
        <v>61056</v>
      </c>
      <c r="F1958" s="47" t="s">
        <v>3693</v>
      </c>
      <c r="G1958" s="44">
        <v>61056</v>
      </c>
      <c r="H1958" s="243">
        <f t="shared" si="31"/>
        <v>0</v>
      </c>
      <c r="I1958" s="214"/>
      <c r="J1958" s="121"/>
    </row>
    <row r="1959" spans="1:10" x14ac:dyDescent="0.25">
      <c r="A1959" s="216"/>
      <c r="B1959" s="212" t="s">
        <v>1761</v>
      </c>
      <c r="C1959" s="253" t="s">
        <v>3681</v>
      </c>
      <c r="D1959" s="214" t="s">
        <v>106</v>
      </c>
      <c r="E1959" s="235">
        <v>179010</v>
      </c>
      <c r="F1959" s="38">
        <v>41830</v>
      </c>
      <c r="G1959" s="245">
        <v>179010</v>
      </c>
      <c r="H1959" s="243">
        <f t="shared" si="31"/>
        <v>0</v>
      </c>
      <c r="I1959" s="214" t="s">
        <v>217</v>
      </c>
      <c r="J1959" s="121"/>
    </row>
    <row r="1960" spans="1:10" x14ac:dyDescent="0.25">
      <c r="A1960" s="216"/>
      <c r="B1960" s="212" t="s">
        <v>1762</v>
      </c>
      <c r="C1960" s="253" t="s">
        <v>3681</v>
      </c>
      <c r="D1960" s="214" t="s">
        <v>106</v>
      </c>
      <c r="E1960" s="235">
        <v>144336</v>
      </c>
      <c r="F1960" s="38">
        <v>41822</v>
      </c>
      <c r="G1960" s="245">
        <v>144336</v>
      </c>
      <c r="H1960" s="243">
        <f t="shared" si="31"/>
        <v>0</v>
      </c>
      <c r="I1960" s="214" t="s">
        <v>217</v>
      </c>
      <c r="J1960" s="121"/>
    </row>
    <row r="1961" spans="1:10" x14ac:dyDescent="0.25">
      <c r="A1961" s="216"/>
      <c r="B1961" s="212" t="s">
        <v>1763</v>
      </c>
      <c r="C1961" s="253" t="s">
        <v>3681</v>
      </c>
      <c r="D1961" s="214" t="s">
        <v>106</v>
      </c>
      <c r="E1961" s="235">
        <v>164750</v>
      </c>
      <c r="F1961" s="38">
        <v>41822</v>
      </c>
      <c r="G1961" s="245">
        <v>164750</v>
      </c>
      <c r="H1961" s="243">
        <f t="shared" si="31"/>
        <v>0</v>
      </c>
      <c r="I1961" s="214" t="s">
        <v>217</v>
      </c>
      <c r="J1961" s="121"/>
    </row>
    <row r="1962" spans="1:10" x14ac:dyDescent="0.25">
      <c r="A1962" s="216"/>
      <c r="B1962" s="212" t="s">
        <v>1764</v>
      </c>
      <c r="C1962" s="253" t="s">
        <v>3681</v>
      </c>
      <c r="D1962" s="214" t="s">
        <v>106</v>
      </c>
      <c r="E1962" s="235">
        <v>527843</v>
      </c>
      <c r="F1962" s="38">
        <v>41830</v>
      </c>
      <c r="G1962" s="245">
        <v>527843</v>
      </c>
      <c r="H1962" s="243">
        <f t="shared" si="31"/>
        <v>0</v>
      </c>
      <c r="I1962" s="214" t="s">
        <v>217</v>
      </c>
      <c r="J1962" s="121"/>
    </row>
    <row r="1963" spans="1:10" x14ac:dyDescent="0.25">
      <c r="A1963" s="216">
        <v>41818</v>
      </c>
      <c r="B1963" s="212" t="s">
        <v>1765</v>
      </c>
      <c r="C1963" s="253" t="s">
        <v>3681</v>
      </c>
      <c r="D1963" s="214" t="s">
        <v>348</v>
      </c>
      <c r="E1963" s="235">
        <v>925</v>
      </c>
      <c r="F1963" s="35">
        <v>41818</v>
      </c>
      <c r="G1963" s="44">
        <v>925</v>
      </c>
      <c r="H1963" s="243">
        <f t="shared" si="31"/>
        <v>0</v>
      </c>
      <c r="I1963" s="214" t="s">
        <v>217</v>
      </c>
    </row>
    <row r="1964" spans="1:10" x14ac:dyDescent="0.25">
      <c r="A1964" s="216"/>
      <c r="B1964" s="212" t="s">
        <v>1766</v>
      </c>
      <c r="C1964" s="253" t="s">
        <v>3681</v>
      </c>
      <c r="D1964" s="214" t="s">
        <v>233</v>
      </c>
      <c r="E1964" s="235">
        <v>1156.5</v>
      </c>
      <c r="F1964" s="35">
        <v>41818</v>
      </c>
      <c r="G1964" s="44">
        <v>1156.5</v>
      </c>
      <c r="H1964" s="243">
        <f t="shared" si="31"/>
        <v>0</v>
      </c>
      <c r="I1964" s="214"/>
    </row>
    <row r="1965" spans="1:10" x14ac:dyDescent="0.25">
      <c r="A1965" s="216"/>
      <c r="B1965" s="212" t="s">
        <v>1767</v>
      </c>
      <c r="C1965" s="253" t="s">
        <v>3681</v>
      </c>
      <c r="D1965" s="214" t="s">
        <v>193</v>
      </c>
      <c r="E1965" s="235">
        <v>280</v>
      </c>
      <c r="F1965" s="35">
        <v>41818</v>
      </c>
      <c r="G1965" s="44">
        <v>280</v>
      </c>
      <c r="H1965" s="243">
        <f t="shared" si="31"/>
        <v>0</v>
      </c>
      <c r="I1965" s="214" t="s">
        <v>217</v>
      </c>
    </row>
    <row r="1966" spans="1:10" x14ac:dyDescent="0.25">
      <c r="A1966" s="216"/>
      <c r="B1966" s="212" t="s">
        <v>1768</v>
      </c>
      <c r="C1966" s="253" t="s">
        <v>3681</v>
      </c>
      <c r="D1966" s="214" t="s">
        <v>78</v>
      </c>
      <c r="E1966" s="235">
        <v>3645.5</v>
      </c>
      <c r="F1966" s="35">
        <v>41818</v>
      </c>
      <c r="G1966" s="44">
        <v>3645.5</v>
      </c>
      <c r="H1966" s="243">
        <f t="shared" si="31"/>
        <v>0</v>
      </c>
      <c r="I1966" s="214" t="s">
        <v>217</v>
      </c>
    </row>
    <row r="1967" spans="1:10" x14ac:dyDescent="0.25">
      <c r="A1967" s="216"/>
      <c r="B1967" s="212" t="s">
        <v>1769</v>
      </c>
      <c r="C1967" s="253" t="s">
        <v>3681</v>
      </c>
      <c r="D1967" s="214" t="s">
        <v>80</v>
      </c>
      <c r="E1967" s="235">
        <v>4204</v>
      </c>
      <c r="F1967" s="35">
        <v>41818</v>
      </c>
      <c r="G1967" s="44">
        <v>4204</v>
      </c>
      <c r="H1967" s="243">
        <f t="shared" si="31"/>
        <v>0</v>
      </c>
      <c r="I1967" s="214" t="s">
        <v>217</v>
      </c>
    </row>
    <row r="1968" spans="1:10" x14ac:dyDescent="0.25">
      <c r="A1968" s="216"/>
      <c r="B1968" s="212" t="s">
        <v>1770</v>
      </c>
      <c r="C1968" s="253" t="s">
        <v>3681</v>
      </c>
      <c r="D1968" s="214" t="s">
        <v>3606</v>
      </c>
      <c r="E1968" s="235">
        <v>8220</v>
      </c>
      <c r="F1968" s="38" t="s">
        <v>3694</v>
      </c>
      <c r="G1968" s="44">
        <v>8220</v>
      </c>
      <c r="H1968" s="243">
        <f t="shared" si="31"/>
        <v>0</v>
      </c>
      <c r="I1968" s="214" t="s">
        <v>217</v>
      </c>
    </row>
    <row r="1969" spans="1:9" x14ac:dyDescent="0.25">
      <c r="A1969" s="211"/>
      <c r="B1969" s="212" t="s">
        <v>1771</v>
      </c>
      <c r="C1969" s="253" t="s">
        <v>3681</v>
      </c>
      <c r="D1969" s="214" t="s">
        <v>186</v>
      </c>
      <c r="E1969" s="235">
        <v>20400</v>
      </c>
      <c r="F1969" s="35">
        <v>41820</v>
      </c>
      <c r="G1969" s="44">
        <v>20400</v>
      </c>
      <c r="H1969" s="243">
        <f t="shared" si="31"/>
        <v>0</v>
      </c>
      <c r="I1969" s="214"/>
    </row>
    <row r="1970" spans="1:9" x14ac:dyDescent="0.25">
      <c r="A1970" s="216"/>
      <c r="B1970" s="212" t="s">
        <v>1772</v>
      </c>
      <c r="C1970" s="253" t="s">
        <v>3681</v>
      </c>
      <c r="D1970" s="214" t="s">
        <v>152</v>
      </c>
      <c r="E1970" s="235">
        <v>7128</v>
      </c>
      <c r="F1970" s="35">
        <v>41818</v>
      </c>
      <c r="G1970" s="44">
        <v>7128</v>
      </c>
      <c r="H1970" s="243">
        <f t="shared" si="31"/>
        <v>0</v>
      </c>
      <c r="I1970" s="214"/>
    </row>
    <row r="1971" spans="1:9" x14ac:dyDescent="0.25">
      <c r="A1971" s="216"/>
      <c r="B1971" s="212" t="s">
        <v>1773</v>
      </c>
      <c r="C1971" s="253" t="s">
        <v>3681</v>
      </c>
      <c r="D1971" s="214" t="s">
        <v>533</v>
      </c>
      <c r="E1971" s="235">
        <v>379</v>
      </c>
      <c r="F1971" s="35">
        <v>41818</v>
      </c>
      <c r="G1971" s="44">
        <v>379</v>
      </c>
      <c r="H1971" s="243">
        <f t="shared" si="31"/>
        <v>0</v>
      </c>
      <c r="I1971" s="214"/>
    </row>
    <row r="1972" spans="1:9" x14ac:dyDescent="0.25">
      <c r="A1972" s="216"/>
      <c r="B1972" s="212" t="s">
        <v>1775</v>
      </c>
      <c r="C1972" s="253" t="s">
        <v>3681</v>
      </c>
      <c r="D1972" s="214" t="s">
        <v>106</v>
      </c>
      <c r="E1972" s="235">
        <v>46910.400000000001</v>
      </c>
      <c r="F1972" s="38">
        <v>41822</v>
      </c>
      <c r="G1972" s="245">
        <v>46910.400000000001</v>
      </c>
      <c r="H1972" s="243">
        <f t="shared" si="31"/>
        <v>0</v>
      </c>
      <c r="I1972" s="214" t="s">
        <v>65</v>
      </c>
    </row>
    <row r="1973" spans="1:9" x14ac:dyDescent="0.25">
      <c r="A1973" s="216"/>
      <c r="B1973" s="212" t="s">
        <v>1776</v>
      </c>
      <c r="C1973" s="253" t="s">
        <v>3681</v>
      </c>
      <c r="D1973" s="214" t="s">
        <v>269</v>
      </c>
      <c r="E1973" s="235">
        <v>10193.5</v>
      </c>
      <c r="F1973" s="35">
        <v>41818</v>
      </c>
      <c r="G1973" s="44">
        <v>10193.5</v>
      </c>
      <c r="H1973" s="243">
        <f t="shared" si="31"/>
        <v>0</v>
      </c>
      <c r="I1973" s="214"/>
    </row>
    <row r="1974" spans="1:9" x14ac:dyDescent="0.25">
      <c r="A1974" s="216"/>
      <c r="B1974" s="212" t="s">
        <v>1777</v>
      </c>
      <c r="C1974" s="253" t="s">
        <v>3681</v>
      </c>
      <c r="D1974" s="214" t="s">
        <v>508</v>
      </c>
      <c r="E1974" s="235">
        <v>105</v>
      </c>
      <c r="F1974" s="35">
        <v>41818</v>
      </c>
      <c r="G1974" s="44">
        <v>105</v>
      </c>
      <c r="H1974" s="243">
        <f t="shared" si="31"/>
        <v>0</v>
      </c>
      <c r="I1974" s="214"/>
    </row>
    <row r="1975" spans="1:9" x14ac:dyDescent="0.25">
      <c r="A1975" s="216"/>
      <c r="B1975" s="212" t="s">
        <v>1778</v>
      </c>
      <c r="C1975" s="253" t="s">
        <v>3681</v>
      </c>
      <c r="D1975" s="214" t="s">
        <v>2961</v>
      </c>
      <c r="E1975" s="235">
        <v>36753</v>
      </c>
      <c r="F1975" s="35">
        <v>41818</v>
      </c>
      <c r="G1975" s="44">
        <v>36753</v>
      </c>
      <c r="H1975" s="243">
        <f t="shared" si="31"/>
        <v>0</v>
      </c>
      <c r="I1975" s="214" t="s">
        <v>217</v>
      </c>
    </row>
    <row r="1976" spans="1:9" x14ac:dyDescent="0.25">
      <c r="A1976" s="216"/>
      <c r="B1976" s="212" t="s">
        <v>1779</v>
      </c>
      <c r="C1976" s="253" t="s">
        <v>3681</v>
      </c>
      <c r="D1976" s="214" t="s">
        <v>8</v>
      </c>
      <c r="E1976" s="235">
        <v>2016</v>
      </c>
      <c r="F1976" s="35">
        <v>41818</v>
      </c>
      <c r="G1976" s="44">
        <v>2016</v>
      </c>
      <c r="H1976" s="243">
        <f t="shared" si="31"/>
        <v>0</v>
      </c>
      <c r="I1976" s="214"/>
    </row>
    <row r="1977" spans="1:9" x14ac:dyDescent="0.25">
      <c r="A1977" s="216"/>
      <c r="B1977" s="212" t="s">
        <v>1781</v>
      </c>
      <c r="C1977" s="253" t="s">
        <v>3681</v>
      </c>
      <c r="D1977" s="214" t="s">
        <v>8</v>
      </c>
      <c r="E1977" s="235">
        <v>571</v>
      </c>
      <c r="F1977" s="35">
        <v>41818</v>
      </c>
      <c r="G1977" s="44">
        <v>571</v>
      </c>
      <c r="H1977" s="243">
        <f t="shared" si="31"/>
        <v>0</v>
      </c>
      <c r="I1977" s="214"/>
    </row>
    <row r="1978" spans="1:9" x14ac:dyDescent="0.25">
      <c r="A1978" s="216"/>
      <c r="B1978" s="212" t="s">
        <v>1783</v>
      </c>
      <c r="C1978" s="253" t="s">
        <v>3681</v>
      </c>
      <c r="D1978" s="214" t="s">
        <v>260</v>
      </c>
      <c r="E1978" s="235">
        <v>3100</v>
      </c>
      <c r="F1978" s="35">
        <v>41818</v>
      </c>
      <c r="G1978" s="44">
        <v>3100</v>
      </c>
      <c r="H1978" s="243">
        <f t="shared" si="31"/>
        <v>0</v>
      </c>
      <c r="I1978" s="214" t="s">
        <v>12</v>
      </c>
    </row>
    <row r="1979" spans="1:9" x14ac:dyDescent="0.25">
      <c r="A1979" s="216"/>
      <c r="B1979" s="212" t="s">
        <v>1784</v>
      </c>
      <c r="C1979" s="253" t="s">
        <v>3681</v>
      </c>
      <c r="D1979" s="214" t="s">
        <v>599</v>
      </c>
      <c r="E1979" s="235">
        <v>11960</v>
      </c>
      <c r="F1979" s="38">
        <v>41836</v>
      </c>
      <c r="G1979" s="245">
        <v>11960</v>
      </c>
      <c r="H1979" s="243">
        <f t="shared" si="31"/>
        <v>0</v>
      </c>
      <c r="I1979" s="214" t="s">
        <v>12</v>
      </c>
    </row>
    <row r="1980" spans="1:9" x14ac:dyDescent="0.25">
      <c r="A1980" s="216"/>
      <c r="B1980" s="212" t="s">
        <v>1785</v>
      </c>
      <c r="C1980" s="253" t="s">
        <v>3681</v>
      </c>
      <c r="D1980" s="220" t="s">
        <v>3114</v>
      </c>
      <c r="E1980" s="241">
        <v>0</v>
      </c>
      <c r="F1980" s="35"/>
      <c r="G1980" s="44"/>
      <c r="H1980" s="243">
        <f t="shared" si="31"/>
        <v>0</v>
      </c>
      <c r="I1980" s="214"/>
    </row>
    <row r="1981" spans="1:9" x14ac:dyDescent="0.25">
      <c r="A1981" s="216"/>
      <c r="B1981" s="212" t="s">
        <v>1786</v>
      </c>
      <c r="C1981" s="253" t="s">
        <v>3681</v>
      </c>
      <c r="D1981" s="214" t="s">
        <v>111</v>
      </c>
      <c r="E1981" s="235">
        <v>5486</v>
      </c>
      <c r="F1981" s="35">
        <v>41818</v>
      </c>
      <c r="G1981" s="44">
        <v>5486</v>
      </c>
      <c r="H1981" s="243">
        <f t="shared" si="31"/>
        <v>0</v>
      </c>
      <c r="I1981" s="214" t="s">
        <v>12</v>
      </c>
    </row>
    <row r="1982" spans="1:9" x14ac:dyDescent="0.25">
      <c r="A1982" s="216"/>
      <c r="B1982" s="212" t="s">
        <v>1787</v>
      </c>
      <c r="C1982" s="253" t="s">
        <v>3681</v>
      </c>
      <c r="D1982" s="214" t="s">
        <v>3411</v>
      </c>
      <c r="E1982" s="235">
        <v>8265.6</v>
      </c>
      <c r="F1982" s="35">
        <v>41818</v>
      </c>
      <c r="G1982" s="44">
        <v>8265.6</v>
      </c>
      <c r="H1982" s="243">
        <f t="shared" si="31"/>
        <v>0</v>
      </c>
      <c r="I1982" s="214" t="s">
        <v>12</v>
      </c>
    </row>
    <row r="1983" spans="1:9" x14ac:dyDescent="0.25">
      <c r="A1983" s="216"/>
      <c r="B1983" s="212" t="s">
        <v>1788</v>
      </c>
      <c r="C1983" s="253" t="s">
        <v>3681</v>
      </c>
      <c r="D1983" s="214" t="s">
        <v>575</v>
      </c>
      <c r="E1983" s="235">
        <v>3212</v>
      </c>
      <c r="F1983" s="35">
        <v>41818</v>
      </c>
      <c r="G1983" s="44">
        <v>3212</v>
      </c>
      <c r="H1983" s="243">
        <f t="shared" si="31"/>
        <v>0</v>
      </c>
      <c r="I1983" s="214"/>
    </row>
    <row r="1984" spans="1:9" x14ac:dyDescent="0.25">
      <c r="A1984" s="216"/>
      <c r="B1984" s="212" t="s">
        <v>1789</v>
      </c>
      <c r="C1984" s="253" t="s">
        <v>3681</v>
      </c>
      <c r="D1984" s="214" t="s">
        <v>116</v>
      </c>
      <c r="E1984" s="235">
        <v>5342.5</v>
      </c>
      <c r="F1984" s="35">
        <v>41818</v>
      </c>
      <c r="G1984" s="44">
        <v>5342.5</v>
      </c>
      <c r="H1984" s="243">
        <f t="shared" si="31"/>
        <v>0</v>
      </c>
      <c r="I1984" s="214"/>
    </row>
    <row r="1985" spans="1:9" x14ac:dyDescent="0.25">
      <c r="A1985" s="216"/>
      <c r="B1985" s="212" t="s">
        <v>1790</v>
      </c>
      <c r="C1985" s="253" t="s">
        <v>3681</v>
      </c>
      <c r="D1985" s="214" t="s">
        <v>49</v>
      </c>
      <c r="E1985" s="235">
        <v>2114.1</v>
      </c>
      <c r="F1985" s="35">
        <v>41818</v>
      </c>
      <c r="G1985" s="44">
        <v>2114.1</v>
      </c>
      <c r="H1985" s="243">
        <f t="shared" si="31"/>
        <v>0</v>
      </c>
      <c r="I1985" s="214"/>
    </row>
    <row r="1986" spans="1:9" x14ac:dyDescent="0.25">
      <c r="A1986" s="216"/>
      <c r="B1986" s="212" t="s">
        <v>1791</v>
      </c>
      <c r="C1986" s="253" t="s">
        <v>3681</v>
      </c>
      <c r="D1986" s="214" t="s">
        <v>52</v>
      </c>
      <c r="E1986" s="235">
        <v>4529.6000000000004</v>
      </c>
      <c r="F1986" s="35">
        <v>41818</v>
      </c>
      <c r="G1986" s="44">
        <v>4529.6000000000004</v>
      </c>
      <c r="H1986" s="243">
        <f t="shared" si="31"/>
        <v>0</v>
      </c>
      <c r="I1986" s="214"/>
    </row>
    <row r="1987" spans="1:9" x14ac:dyDescent="0.25">
      <c r="A1987" s="216"/>
      <c r="B1987" s="212" t="s">
        <v>1792</v>
      </c>
      <c r="C1987" s="253" t="s">
        <v>3681</v>
      </c>
      <c r="D1987" s="214" t="s">
        <v>130</v>
      </c>
      <c r="E1987" s="235">
        <v>10552</v>
      </c>
      <c r="F1987" s="38">
        <v>41821</v>
      </c>
      <c r="G1987" s="245">
        <v>10552</v>
      </c>
      <c r="H1987" s="243">
        <f t="shared" si="31"/>
        <v>0</v>
      </c>
      <c r="I1987" s="214" t="s">
        <v>21</v>
      </c>
    </row>
    <row r="1988" spans="1:9" x14ac:dyDescent="0.25">
      <c r="A1988" s="216"/>
      <c r="B1988" s="212" t="s">
        <v>1793</v>
      </c>
      <c r="C1988" s="253" t="s">
        <v>3681</v>
      </c>
      <c r="D1988" s="214" t="s">
        <v>124</v>
      </c>
      <c r="E1988" s="235">
        <v>13053</v>
      </c>
      <c r="F1988" s="35">
        <v>41818</v>
      </c>
      <c r="G1988" s="44">
        <v>13053</v>
      </c>
      <c r="H1988" s="243">
        <f t="shared" si="31"/>
        <v>0</v>
      </c>
      <c r="I1988" s="214"/>
    </row>
    <row r="1989" spans="1:9" x14ac:dyDescent="0.25">
      <c r="A1989" s="216"/>
      <c r="B1989" s="212" t="s">
        <v>1794</v>
      </c>
      <c r="C1989" s="253" t="s">
        <v>3681</v>
      </c>
      <c r="D1989" s="214" t="s">
        <v>32</v>
      </c>
      <c r="E1989" s="235">
        <v>10102</v>
      </c>
      <c r="F1989" s="35">
        <v>41818</v>
      </c>
      <c r="G1989" s="44">
        <v>10102</v>
      </c>
      <c r="H1989" s="243">
        <f t="shared" si="31"/>
        <v>0</v>
      </c>
      <c r="I1989" s="214" t="s">
        <v>30</v>
      </c>
    </row>
    <row r="1990" spans="1:9" x14ac:dyDescent="0.25">
      <c r="A1990" s="216"/>
      <c r="B1990" s="212" t="s">
        <v>1796</v>
      </c>
      <c r="C1990" s="253" t="s">
        <v>3681</v>
      </c>
      <c r="D1990" s="214" t="s">
        <v>57</v>
      </c>
      <c r="E1990" s="235">
        <v>1800</v>
      </c>
      <c r="F1990" s="35">
        <v>41818</v>
      </c>
      <c r="G1990" s="44">
        <v>1800</v>
      </c>
      <c r="H1990" s="243">
        <f t="shared" si="31"/>
        <v>0</v>
      </c>
      <c r="I1990" s="214" t="s">
        <v>30</v>
      </c>
    </row>
    <row r="1991" spans="1:9" x14ac:dyDescent="0.25">
      <c r="A1991" s="216"/>
      <c r="B1991" s="212" t="s">
        <v>1797</v>
      </c>
      <c r="C1991" s="253" t="s">
        <v>3681</v>
      </c>
      <c r="D1991" s="214" t="s">
        <v>152</v>
      </c>
      <c r="E1991" s="235">
        <v>15357.5</v>
      </c>
      <c r="F1991" s="35">
        <v>41818</v>
      </c>
      <c r="G1991" s="44">
        <v>15357.5</v>
      </c>
      <c r="H1991" s="243">
        <f t="shared" ref="H1991:H2054" si="32">E1991-G1991</f>
        <v>0</v>
      </c>
      <c r="I1991" s="214"/>
    </row>
    <row r="1992" spans="1:9" x14ac:dyDescent="0.25">
      <c r="A1992" s="216"/>
      <c r="B1992" s="212" t="s">
        <v>1798</v>
      </c>
      <c r="C1992" s="253" t="s">
        <v>3681</v>
      </c>
      <c r="D1992" s="214" t="s">
        <v>41</v>
      </c>
      <c r="E1992" s="235">
        <v>22567</v>
      </c>
      <c r="F1992" s="35">
        <v>41818</v>
      </c>
      <c r="G1992" s="44">
        <v>22567</v>
      </c>
      <c r="H1992" s="243">
        <f t="shared" si="32"/>
        <v>0</v>
      </c>
      <c r="I1992" s="214" t="s">
        <v>217</v>
      </c>
    </row>
    <row r="1993" spans="1:9" x14ac:dyDescent="0.25">
      <c r="A1993" s="216"/>
      <c r="B1993" s="212" t="s">
        <v>1799</v>
      </c>
      <c r="C1993" s="253" t="s">
        <v>3681</v>
      </c>
      <c r="D1993" s="214" t="s">
        <v>287</v>
      </c>
      <c r="E1993" s="235">
        <v>3295</v>
      </c>
      <c r="F1993" s="35">
        <v>41818</v>
      </c>
      <c r="G1993" s="44">
        <v>3295</v>
      </c>
      <c r="H1993" s="243">
        <f t="shared" si="32"/>
        <v>0</v>
      </c>
      <c r="I1993" s="214" t="s">
        <v>30</v>
      </c>
    </row>
    <row r="1994" spans="1:9" x14ac:dyDescent="0.25">
      <c r="A1994" s="216"/>
      <c r="B1994" s="212" t="s">
        <v>1800</v>
      </c>
      <c r="C1994" s="253" t="s">
        <v>3681</v>
      </c>
      <c r="D1994" s="214" t="s">
        <v>29</v>
      </c>
      <c r="E1994" s="235">
        <v>5521.6</v>
      </c>
      <c r="F1994" s="35">
        <v>41818</v>
      </c>
      <c r="G1994" s="44">
        <v>5521.6</v>
      </c>
      <c r="H1994" s="243">
        <f t="shared" si="32"/>
        <v>0</v>
      </c>
      <c r="I1994" s="214" t="s">
        <v>30</v>
      </c>
    </row>
    <row r="1995" spans="1:9" x14ac:dyDescent="0.25">
      <c r="A1995" s="216"/>
      <c r="B1995" s="212" t="s">
        <v>1801</v>
      </c>
      <c r="C1995" s="253" t="s">
        <v>3681</v>
      </c>
      <c r="D1995" s="214" t="s">
        <v>3695</v>
      </c>
      <c r="E1995" s="235">
        <v>1165</v>
      </c>
      <c r="F1995" s="35">
        <v>41818</v>
      </c>
      <c r="G1995" s="44">
        <v>1165</v>
      </c>
      <c r="H1995" s="243">
        <f t="shared" si="32"/>
        <v>0</v>
      </c>
      <c r="I1995" s="214" t="s">
        <v>30</v>
      </c>
    </row>
    <row r="1996" spans="1:9" x14ac:dyDescent="0.25">
      <c r="A1996" s="216"/>
      <c r="B1996" s="212" t="s">
        <v>1802</v>
      </c>
      <c r="C1996" s="253" t="s">
        <v>3681</v>
      </c>
      <c r="D1996" s="214" t="s">
        <v>338</v>
      </c>
      <c r="E1996" s="235">
        <v>820</v>
      </c>
      <c r="F1996" s="35">
        <v>41818</v>
      </c>
      <c r="G1996" s="44">
        <v>820</v>
      </c>
      <c r="H1996" s="243">
        <f t="shared" si="32"/>
        <v>0</v>
      </c>
      <c r="I1996" s="214" t="s">
        <v>30</v>
      </c>
    </row>
    <row r="1997" spans="1:9" x14ac:dyDescent="0.25">
      <c r="A1997" s="216"/>
      <c r="B1997" s="212" t="s">
        <v>1803</v>
      </c>
      <c r="C1997" s="253" t="s">
        <v>3681</v>
      </c>
      <c r="D1997" s="214" t="s">
        <v>8</v>
      </c>
      <c r="E1997" s="235">
        <v>3610.5</v>
      </c>
      <c r="F1997" s="35">
        <v>41818</v>
      </c>
      <c r="G1997" s="44">
        <v>3610.5</v>
      </c>
      <c r="H1997" s="243">
        <f t="shared" si="32"/>
        <v>0</v>
      </c>
      <c r="I1997" s="214"/>
    </row>
    <row r="1998" spans="1:9" x14ac:dyDescent="0.25">
      <c r="A1998" s="216"/>
      <c r="B1998" s="212" t="s">
        <v>1804</v>
      </c>
      <c r="C1998" s="253" t="s">
        <v>3681</v>
      </c>
      <c r="D1998" s="214" t="s">
        <v>58</v>
      </c>
      <c r="E1998" s="235">
        <v>2349</v>
      </c>
      <c r="F1998" s="35">
        <v>41818</v>
      </c>
      <c r="G1998" s="44">
        <v>2349</v>
      </c>
      <c r="H1998" s="243">
        <f t="shared" si="32"/>
        <v>0</v>
      </c>
      <c r="I1998" s="214" t="s">
        <v>30</v>
      </c>
    </row>
    <row r="1999" spans="1:9" x14ac:dyDescent="0.25">
      <c r="A1999" s="216"/>
      <c r="B1999" s="212" t="s">
        <v>1805</v>
      </c>
      <c r="C1999" s="253" t="s">
        <v>3681</v>
      </c>
      <c r="D1999" s="214" t="s">
        <v>57</v>
      </c>
      <c r="E1999" s="235">
        <v>1512</v>
      </c>
      <c r="F1999" s="35">
        <v>41818</v>
      </c>
      <c r="G1999" s="44">
        <v>1512</v>
      </c>
      <c r="H1999" s="243">
        <f t="shared" si="32"/>
        <v>0</v>
      </c>
      <c r="I1999" s="214" t="s">
        <v>30</v>
      </c>
    </row>
    <row r="2000" spans="1:9" x14ac:dyDescent="0.25">
      <c r="A2000" s="216"/>
      <c r="B2000" s="212" t="s">
        <v>1806</v>
      </c>
      <c r="C2000" s="253" t="s">
        <v>3681</v>
      </c>
      <c r="D2000" s="214" t="s">
        <v>188</v>
      </c>
      <c r="E2000" s="235">
        <v>2438</v>
      </c>
      <c r="F2000" s="35">
        <v>41820</v>
      </c>
      <c r="G2000" s="44">
        <v>2438</v>
      </c>
      <c r="H2000" s="243">
        <f t="shared" si="32"/>
        <v>0</v>
      </c>
      <c r="I2000" s="214" t="s">
        <v>21</v>
      </c>
    </row>
    <row r="2001" spans="1:9" x14ac:dyDescent="0.25">
      <c r="A2001" s="216"/>
      <c r="B2001" s="212" t="s">
        <v>1807</v>
      </c>
      <c r="C2001" s="253" t="s">
        <v>3681</v>
      </c>
      <c r="D2001" s="214" t="s">
        <v>2413</v>
      </c>
      <c r="E2001" s="235">
        <v>2539</v>
      </c>
      <c r="F2001" s="35">
        <v>41818</v>
      </c>
      <c r="G2001" s="44">
        <v>2539</v>
      </c>
      <c r="H2001" s="243">
        <f t="shared" si="32"/>
        <v>0</v>
      </c>
      <c r="I2001" s="214" t="s">
        <v>30</v>
      </c>
    </row>
    <row r="2002" spans="1:9" x14ac:dyDescent="0.25">
      <c r="A2002" s="216"/>
      <c r="B2002" s="212" t="s">
        <v>1808</v>
      </c>
      <c r="C2002" s="253" t="s">
        <v>3681</v>
      </c>
      <c r="D2002" s="214" t="s">
        <v>34</v>
      </c>
      <c r="E2002" s="235">
        <v>4303.5</v>
      </c>
      <c r="F2002" s="35">
        <v>41818</v>
      </c>
      <c r="G2002" s="44">
        <v>4303.5</v>
      </c>
      <c r="H2002" s="243">
        <f t="shared" si="32"/>
        <v>0</v>
      </c>
      <c r="I2002" s="214" t="s">
        <v>30</v>
      </c>
    </row>
    <row r="2003" spans="1:9" x14ac:dyDescent="0.25">
      <c r="A2003" s="216"/>
      <c r="B2003" s="212" t="s">
        <v>1809</v>
      </c>
      <c r="C2003" s="253" t="s">
        <v>3681</v>
      </c>
      <c r="D2003" s="214" t="s">
        <v>8</v>
      </c>
      <c r="E2003" s="235">
        <v>5500</v>
      </c>
      <c r="F2003" s="35">
        <v>41818</v>
      </c>
      <c r="G2003" s="44">
        <v>5500</v>
      </c>
      <c r="H2003" s="243">
        <f t="shared" si="32"/>
        <v>0</v>
      </c>
      <c r="I2003" s="214"/>
    </row>
    <row r="2004" spans="1:9" x14ac:dyDescent="0.25">
      <c r="A2004" s="216"/>
      <c r="B2004" s="212" t="s">
        <v>1810</v>
      </c>
      <c r="C2004" s="253" t="s">
        <v>3681</v>
      </c>
      <c r="D2004" s="214" t="s">
        <v>55</v>
      </c>
      <c r="E2004" s="235">
        <v>11215</v>
      </c>
      <c r="F2004" s="35">
        <v>41818</v>
      </c>
      <c r="G2004" s="44">
        <v>11215</v>
      </c>
      <c r="H2004" s="243">
        <f t="shared" si="32"/>
        <v>0</v>
      </c>
      <c r="I2004" s="214"/>
    </row>
    <row r="2005" spans="1:9" x14ac:dyDescent="0.25">
      <c r="A2005" s="216"/>
      <c r="B2005" s="212" t="s">
        <v>1811</v>
      </c>
      <c r="C2005" s="253" t="s">
        <v>3681</v>
      </c>
      <c r="D2005" s="214" t="s">
        <v>123</v>
      </c>
      <c r="E2005" s="235">
        <v>3141</v>
      </c>
      <c r="F2005" s="35">
        <v>41820</v>
      </c>
      <c r="G2005" s="44">
        <v>3141</v>
      </c>
      <c r="H2005" s="243">
        <f t="shared" si="32"/>
        <v>0</v>
      </c>
      <c r="I2005" s="214"/>
    </row>
    <row r="2006" spans="1:9" x14ac:dyDescent="0.25">
      <c r="A2006" s="216"/>
      <c r="B2006" s="212" t="s">
        <v>1812</v>
      </c>
      <c r="C2006" s="253" t="s">
        <v>3681</v>
      </c>
      <c r="D2006" s="214" t="s">
        <v>373</v>
      </c>
      <c r="E2006" s="235">
        <v>36300</v>
      </c>
      <c r="F2006" s="35">
        <v>41818</v>
      </c>
      <c r="G2006" s="44">
        <v>36300</v>
      </c>
      <c r="H2006" s="243">
        <f t="shared" si="32"/>
        <v>0</v>
      </c>
      <c r="I2006" s="214" t="s">
        <v>30</v>
      </c>
    </row>
    <row r="2007" spans="1:9" x14ac:dyDescent="0.25">
      <c r="A2007" s="216"/>
      <c r="B2007" s="212" t="s">
        <v>1813</v>
      </c>
      <c r="C2007" s="253" t="s">
        <v>3681</v>
      </c>
      <c r="D2007" s="214" t="s">
        <v>188</v>
      </c>
      <c r="E2007" s="235">
        <v>9017.5</v>
      </c>
      <c r="F2007" s="38">
        <v>41829</v>
      </c>
      <c r="G2007" s="245">
        <v>9017.5</v>
      </c>
      <c r="H2007" s="243">
        <f t="shared" si="32"/>
        <v>0</v>
      </c>
      <c r="I2007" s="214" t="s">
        <v>21</v>
      </c>
    </row>
    <row r="2008" spans="1:9" x14ac:dyDescent="0.25">
      <c r="A2008" s="216"/>
      <c r="B2008" s="212" t="s">
        <v>1815</v>
      </c>
      <c r="C2008" s="253" t="s">
        <v>3681</v>
      </c>
      <c r="D2008" s="214" t="s">
        <v>130</v>
      </c>
      <c r="E2008" s="235">
        <v>12529</v>
      </c>
      <c r="F2008" s="35">
        <v>41820</v>
      </c>
      <c r="G2008" s="44">
        <v>12529</v>
      </c>
      <c r="H2008" s="243">
        <f t="shared" si="32"/>
        <v>0</v>
      </c>
      <c r="I2008" s="214" t="s">
        <v>21</v>
      </c>
    </row>
    <row r="2009" spans="1:9" x14ac:dyDescent="0.25">
      <c r="A2009" s="216"/>
      <c r="B2009" s="212" t="s">
        <v>1816</v>
      </c>
      <c r="C2009" s="253" t="s">
        <v>3681</v>
      </c>
      <c r="D2009" s="214" t="s">
        <v>215</v>
      </c>
      <c r="E2009" s="235">
        <v>290</v>
      </c>
      <c r="F2009" s="35">
        <v>41818</v>
      </c>
      <c r="G2009" s="44">
        <v>290</v>
      </c>
      <c r="H2009" s="243">
        <f t="shared" si="32"/>
        <v>0</v>
      </c>
      <c r="I2009" s="214"/>
    </row>
    <row r="2010" spans="1:9" x14ac:dyDescent="0.25">
      <c r="A2010" s="216"/>
      <c r="B2010" s="212" t="s">
        <v>1817</v>
      </c>
      <c r="C2010" s="253" t="s">
        <v>3681</v>
      </c>
      <c r="D2010" s="214" t="s">
        <v>188</v>
      </c>
      <c r="E2010" s="235">
        <v>3188.5</v>
      </c>
      <c r="F2010" s="35">
        <v>41820</v>
      </c>
      <c r="G2010" s="44">
        <v>3188.5</v>
      </c>
      <c r="H2010" s="243">
        <f t="shared" si="32"/>
        <v>0</v>
      </c>
      <c r="I2010" s="214" t="s">
        <v>21</v>
      </c>
    </row>
    <row r="2011" spans="1:9" x14ac:dyDescent="0.25">
      <c r="A2011" s="216"/>
      <c r="B2011" s="212" t="s">
        <v>1819</v>
      </c>
      <c r="C2011" s="253" t="s">
        <v>3681</v>
      </c>
      <c r="D2011" s="214" t="s">
        <v>130</v>
      </c>
      <c r="E2011" s="235">
        <v>2973</v>
      </c>
      <c r="F2011" s="38">
        <v>41822</v>
      </c>
      <c r="G2011" s="245">
        <v>2973</v>
      </c>
      <c r="H2011" s="243">
        <f t="shared" si="32"/>
        <v>0</v>
      </c>
      <c r="I2011" s="214" t="s">
        <v>21</v>
      </c>
    </row>
    <row r="2012" spans="1:9" x14ac:dyDescent="0.25">
      <c r="A2012" s="216"/>
      <c r="B2012" s="212" t="s">
        <v>1820</v>
      </c>
      <c r="C2012" s="253" t="s">
        <v>3681</v>
      </c>
      <c r="D2012" s="214" t="s">
        <v>18</v>
      </c>
      <c r="E2012" s="235">
        <v>714</v>
      </c>
      <c r="F2012" s="35">
        <v>41818</v>
      </c>
      <c r="G2012" s="44">
        <v>714</v>
      </c>
      <c r="H2012" s="243">
        <f t="shared" si="32"/>
        <v>0</v>
      </c>
      <c r="I2012" s="214"/>
    </row>
    <row r="2013" spans="1:9" x14ac:dyDescent="0.25">
      <c r="A2013" s="216"/>
      <c r="B2013" s="212" t="s">
        <v>1821</v>
      </c>
      <c r="C2013" s="253" t="s">
        <v>3681</v>
      </c>
      <c r="D2013" s="214" t="s">
        <v>62</v>
      </c>
      <c r="E2013" s="235">
        <v>28108</v>
      </c>
      <c r="F2013" s="35">
        <v>41818</v>
      </c>
      <c r="G2013" s="44">
        <v>28108</v>
      </c>
      <c r="H2013" s="243">
        <f t="shared" si="32"/>
        <v>0</v>
      </c>
      <c r="I2013" s="214" t="s">
        <v>65</v>
      </c>
    </row>
    <row r="2014" spans="1:9" x14ac:dyDescent="0.25">
      <c r="A2014" s="216"/>
      <c r="B2014" s="212" t="s">
        <v>1823</v>
      </c>
      <c r="C2014" s="253" t="s">
        <v>3681</v>
      </c>
      <c r="D2014" s="214" t="s">
        <v>11</v>
      </c>
      <c r="E2014" s="235">
        <v>55461.599999999999</v>
      </c>
      <c r="F2014" s="38">
        <v>41829</v>
      </c>
      <c r="G2014" s="245">
        <v>55461.599999999999</v>
      </c>
      <c r="H2014" s="243">
        <f t="shared" si="32"/>
        <v>0</v>
      </c>
      <c r="I2014" s="214" t="s">
        <v>65</v>
      </c>
    </row>
    <row r="2015" spans="1:9" x14ac:dyDescent="0.25">
      <c r="A2015" s="216"/>
      <c r="B2015" s="212" t="s">
        <v>1825</v>
      </c>
      <c r="C2015" s="253" t="s">
        <v>3681</v>
      </c>
      <c r="D2015" s="214" t="s">
        <v>51</v>
      </c>
      <c r="E2015" s="235">
        <v>2025</v>
      </c>
      <c r="F2015" s="39" t="s">
        <v>4457</v>
      </c>
      <c r="G2015" s="44">
        <v>2025</v>
      </c>
      <c r="H2015" s="243">
        <f t="shared" si="32"/>
        <v>0</v>
      </c>
      <c r="I2015" s="214"/>
    </row>
    <row r="2016" spans="1:9" x14ac:dyDescent="0.25">
      <c r="A2016" s="216"/>
      <c r="B2016" s="212" t="s">
        <v>1826</v>
      </c>
      <c r="C2016" s="253" t="s">
        <v>3681</v>
      </c>
      <c r="D2016" s="214" t="s">
        <v>765</v>
      </c>
      <c r="E2016" s="235">
        <v>34839.5</v>
      </c>
      <c r="F2016" s="35">
        <v>41818</v>
      </c>
      <c r="G2016" s="44">
        <v>34839.5</v>
      </c>
      <c r="H2016" s="243">
        <f t="shared" si="32"/>
        <v>0</v>
      </c>
      <c r="I2016" s="214" t="s">
        <v>162</v>
      </c>
    </row>
    <row r="2017" spans="1:9" x14ac:dyDescent="0.25">
      <c r="A2017" s="216"/>
      <c r="B2017" s="212" t="s">
        <v>1827</v>
      </c>
      <c r="C2017" s="253" t="s">
        <v>3681</v>
      </c>
      <c r="D2017" s="214" t="s">
        <v>1611</v>
      </c>
      <c r="E2017" s="235">
        <v>6614.5</v>
      </c>
      <c r="F2017" s="35">
        <v>41818</v>
      </c>
      <c r="G2017" s="44">
        <v>6614.5</v>
      </c>
      <c r="H2017" s="243">
        <f t="shared" si="32"/>
        <v>0</v>
      </c>
      <c r="I2017" s="214"/>
    </row>
    <row r="2018" spans="1:9" x14ac:dyDescent="0.25">
      <c r="A2018" s="216"/>
      <c r="B2018" s="212" t="s">
        <v>1829</v>
      </c>
      <c r="C2018" s="253" t="s">
        <v>3681</v>
      </c>
      <c r="D2018" s="214" t="s">
        <v>137</v>
      </c>
      <c r="E2018" s="235">
        <v>3452.5</v>
      </c>
      <c r="F2018" s="35">
        <v>41818</v>
      </c>
      <c r="G2018" s="44">
        <v>3452.5</v>
      </c>
      <c r="H2018" s="243">
        <f t="shared" si="32"/>
        <v>0</v>
      </c>
      <c r="I2018" s="214"/>
    </row>
    <row r="2019" spans="1:9" x14ac:dyDescent="0.25">
      <c r="A2019" s="216"/>
      <c r="B2019" s="212" t="s">
        <v>1830</v>
      </c>
      <c r="C2019" s="253" t="s">
        <v>3681</v>
      </c>
      <c r="D2019" s="214" t="s">
        <v>64</v>
      </c>
      <c r="E2019" s="235">
        <v>17116</v>
      </c>
      <c r="F2019" s="35">
        <v>41820</v>
      </c>
      <c r="G2019" s="44">
        <v>17116</v>
      </c>
      <c r="H2019" s="243">
        <f t="shared" si="32"/>
        <v>0</v>
      </c>
      <c r="I2019" s="214" t="s">
        <v>21</v>
      </c>
    </row>
    <row r="2020" spans="1:9" x14ac:dyDescent="0.25">
      <c r="A2020" s="216"/>
      <c r="B2020" s="212" t="s">
        <v>1831</v>
      </c>
      <c r="C2020" s="253" t="s">
        <v>3681</v>
      </c>
      <c r="D2020" s="214" t="s">
        <v>163</v>
      </c>
      <c r="E2020" s="235">
        <v>1222</v>
      </c>
      <c r="F2020" s="35">
        <v>41818</v>
      </c>
      <c r="G2020" s="44">
        <v>1222</v>
      </c>
      <c r="H2020" s="243">
        <f t="shared" si="32"/>
        <v>0</v>
      </c>
      <c r="I2020" s="214"/>
    </row>
    <row r="2021" spans="1:9" x14ac:dyDescent="0.25">
      <c r="A2021" s="216"/>
      <c r="B2021" s="212" t="s">
        <v>1833</v>
      </c>
      <c r="C2021" s="253" t="s">
        <v>3681</v>
      </c>
      <c r="D2021" s="214" t="s">
        <v>180</v>
      </c>
      <c r="E2021" s="235">
        <v>18666</v>
      </c>
      <c r="F2021" s="35">
        <v>41820</v>
      </c>
      <c r="G2021" s="44">
        <v>18666</v>
      </c>
      <c r="H2021" s="243">
        <f t="shared" si="32"/>
        <v>0</v>
      </c>
      <c r="I2021" s="214" t="s">
        <v>21</v>
      </c>
    </row>
    <row r="2022" spans="1:9" x14ac:dyDescent="0.25">
      <c r="A2022" s="216"/>
      <c r="B2022" s="212" t="s">
        <v>1834</v>
      </c>
      <c r="C2022" s="253" t="s">
        <v>3681</v>
      </c>
      <c r="D2022" s="214" t="s">
        <v>68</v>
      </c>
      <c r="E2022" s="235">
        <v>60</v>
      </c>
      <c r="F2022" s="35">
        <v>41820</v>
      </c>
      <c r="G2022" s="44">
        <v>60</v>
      </c>
      <c r="H2022" s="243">
        <f t="shared" si="32"/>
        <v>0</v>
      </c>
      <c r="I2022" s="214" t="s">
        <v>21</v>
      </c>
    </row>
    <row r="2023" spans="1:9" x14ac:dyDescent="0.25">
      <c r="A2023" s="216"/>
      <c r="B2023" s="212" t="s">
        <v>1836</v>
      </c>
      <c r="C2023" s="253" t="s">
        <v>3681</v>
      </c>
      <c r="D2023" s="214" t="s">
        <v>237</v>
      </c>
      <c r="E2023" s="235">
        <v>9578.5</v>
      </c>
      <c r="F2023" s="35">
        <v>41818</v>
      </c>
      <c r="G2023" s="44">
        <v>9578.5</v>
      </c>
      <c r="H2023" s="243">
        <f t="shared" si="32"/>
        <v>0</v>
      </c>
      <c r="I2023" s="214" t="s">
        <v>12</v>
      </c>
    </row>
    <row r="2024" spans="1:9" x14ac:dyDescent="0.25">
      <c r="A2024" s="216"/>
      <c r="B2024" s="212" t="s">
        <v>1837</v>
      </c>
      <c r="C2024" s="253" t="s">
        <v>3681</v>
      </c>
      <c r="D2024" s="214" t="s">
        <v>36</v>
      </c>
      <c r="E2024" s="235">
        <v>2754</v>
      </c>
      <c r="F2024" s="35">
        <v>41818</v>
      </c>
      <c r="G2024" s="44">
        <v>2754</v>
      </c>
      <c r="H2024" s="243">
        <f t="shared" si="32"/>
        <v>0</v>
      </c>
      <c r="I2024" s="214" t="s">
        <v>12</v>
      </c>
    </row>
    <row r="2025" spans="1:9" x14ac:dyDescent="0.25">
      <c r="A2025" s="216"/>
      <c r="B2025" s="212" t="s">
        <v>1838</v>
      </c>
      <c r="C2025" s="253" t="s">
        <v>3681</v>
      </c>
      <c r="D2025" s="214" t="s">
        <v>136</v>
      </c>
      <c r="E2025" s="235">
        <v>3435</v>
      </c>
      <c r="F2025" s="35">
        <v>41818</v>
      </c>
      <c r="G2025" s="44">
        <v>3435</v>
      </c>
      <c r="H2025" s="243">
        <f t="shared" si="32"/>
        <v>0</v>
      </c>
      <c r="I2025" s="214"/>
    </row>
    <row r="2026" spans="1:9" x14ac:dyDescent="0.25">
      <c r="A2026" s="216"/>
      <c r="B2026" s="212" t="s">
        <v>1839</v>
      </c>
      <c r="C2026" s="253" t="s">
        <v>3681</v>
      </c>
      <c r="D2026" s="214" t="s">
        <v>8</v>
      </c>
      <c r="E2026" s="235">
        <v>3024</v>
      </c>
      <c r="F2026" s="35">
        <v>41818</v>
      </c>
      <c r="G2026" s="44">
        <v>3024</v>
      </c>
      <c r="H2026" s="243">
        <f t="shared" si="32"/>
        <v>0</v>
      </c>
      <c r="I2026" s="214"/>
    </row>
    <row r="2027" spans="1:9" x14ac:dyDescent="0.25">
      <c r="A2027" s="216"/>
      <c r="B2027" s="212" t="s">
        <v>1841</v>
      </c>
      <c r="C2027" s="253" t="s">
        <v>3681</v>
      </c>
      <c r="D2027" s="214" t="s">
        <v>494</v>
      </c>
      <c r="E2027" s="235">
        <v>348</v>
      </c>
      <c r="F2027" s="35">
        <v>41818</v>
      </c>
      <c r="G2027" s="44">
        <v>348</v>
      </c>
      <c r="H2027" s="243">
        <f t="shared" si="32"/>
        <v>0</v>
      </c>
      <c r="I2027" s="214"/>
    </row>
    <row r="2028" spans="1:9" x14ac:dyDescent="0.25">
      <c r="A2028" s="216"/>
      <c r="B2028" s="212" t="s">
        <v>1842</v>
      </c>
      <c r="C2028" s="253" t="s">
        <v>3681</v>
      </c>
      <c r="D2028" s="214" t="s">
        <v>39</v>
      </c>
      <c r="E2028" s="235">
        <v>11759</v>
      </c>
      <c r="F2028" s="38" t="s">
        <v>3785</v>
      </c>
      <c r="G2028" s="44">
        <v>11759</v>
      </c>
      <c r="H2028" s="243">
        <f t="shared" si="32"/>
        <v>0</v>
      </c>
      <c r="I2028" s="214"/>
    </row>
    <row r="2029" spans="1:9" x14ac:dyDescent="0.25">
      <c r="A2029" s="216"/>
      <c r="B2029" s="212" t="s">
        <v>1843</v>
      </c>
      <c r="C2029" s="253" t="s">
        <v>3681</v>
      </c>
      <c r="D2029" s="214" t="s">
        <v>16</v>
      </c>
      <c r="E2029" s="235">
        <v>130143</v>
      </c>
      <c r="F2029" s="38">
        <v>41844</v>
      </c>
      <c r="G2029" s="245">
        <v>130143</v>
      </c>
      <c r="H2029" s="243">
        <f t="shared" si="32"/>
        <v>0</v>
      </c>
      <c r="I2029" s="214" t="s">
        <v>217</v>
      </c>
    </row>
    <row r="2030" spans="1:9" x14ac:dyDescent="0.25">
      <c r="A2030" s="216"/>
      <c r="B2030" s="212" t="s">
        <v>1844</v>
      </c>
      <c r="C2030" s="253" t="s">
        <v>3681</v>
      </c>
      <c r="D2030" s="214" t="s">
        <v>133</v>
      </c>
      <c r="E2030" s="235">
        <v>26635</v>
      </c>
      <c r="F2030" s="47" t="s">
        <v>3696</v>
      </c>
      <c r="G2030" s="44">
        <v>26635</v>
      </c>
      <c r="H2030" s="243">
        <f t="shared" si="32"/>
        <v>0</v>
      </c>
      <c r="I2030" s="214"/>
    </row>
    <row r="2031" spans="1:9" x14ac:dyDescent="0.25">
      <c r="A2031" s="216"/>
      <c r="B2031" s="212" t="s">
        <v>1847</v>
      </c>
      <c r="C2031" s="253" t="s">
        <v>3681</v>
      </c>
      <c r="D2031" s="214" t="s">
        <v>129</v>
      </c>
      <c r="E2031" s="235">
        <v>1170</v>
      </c>
      <c r="F2031" s="35">
        <v>41818</v>
      </c>
      <c r="G2031" s="44">
        <v>1170</v>
      </c>
      <c r="H2031" s="243">
        <f t="shared" si="32"/>
        <v>0</v>
      </c>
      <c r="I2031" s="214"/>
    </row>
    <row r="2032" spans="1:9" x14ac:dyDescent="0.25">
      <c r="A2032" s="216"/>
      <c r="B2032" s="212" t="s">
        <v>1848</v>
      </c>
      <c r="C2032" s="253" t="s">
        <v>3681</v>
      </c>
      <c r="D2032" s="214" t="s">
        <v>269</v>
      </c>
      <c r="E2032" s="235">
        <v>2673.5</v>
      </c>
      <c r="F2032" s="35">
        <v>41818</v>
      </c>
      <c r="G2032" s="44">
        <v>2673.5</v>
      </c>
      <c r="H2032" s="243">
        <f t="shared" si="32"/>
        <v>0</v>
      </c>
      <c r="I2032" s="214"/>
    </row>
    <row r="2033" spans="1:9" x14ac:dyDescent="0.25">
      <c r="A2033" s="216"/>
      <c r="B2033" s="212" t="s">
        <v>1849</v>
      </c>
      <c r="C2033" s="253" t="s">
        <v>3681</v>
      </c>
      <c r="D2033" s="214" t="s">
        <v>3606</v>
      </c>
      <c r="E2033" s="235">
        <v>8065.5</v>
      </c>
      <c r="F2033" s="66" t="s">
        <v>4384</v>
      </c>
      <c r="G2033" s="44">
        <v>8065.5</v>
      </c>
      <c r="H2033" s="243">
        <f t="shared" si="32"/>
        <v>0</v>
      </c>
      <c r="I2033" s="214"/>
    </row>
    <row r="2034" spans="1:9" x14ac:dyDescent="0.25">
      <c r="A2034" s="275"/>
      <c r="B2034" s="212" t="s">
        <v>1850</v>
      </c>
      <c r="C2034" s="253" t="s">
        <v>3681</v>
      </c>
      <c r="D2034" s="214" t="s">
        <v>87</v>
      </c>
      <c r="E2034" s="235">
        <v>10873</v>
      </c>
      <c r="F2034" s="35">
        <v>41820</v>
      </c>
      <c r="G2034" s="44">
        <v>10873</v>
      </c>
      <c r="H2034" s="243">
        <f t="shared" si="32"/>
        <v>0</v>
      </c>
      <c r="I2034" s="214" t="s">
        <v>65</v>
      </c>
    </row>
    <row r="2035" spans="1:9" x14ac:dyDescent="0.25">
      <c r="A2035" s="216"/>
      <c r="B2035" s="212" t="s">
        <v>1851</v>
      </c>
      <c r="C2035" s="253" t="s">
        <v>3681</v>
      </c>
      <c r="D2035" s="214" t="s">
        <v>136</v>
      </c>
      <c r="E2035" s="235">
        <v>819</v>
      </c>
      <c r="F2035" s="35">
        <v>41818</v>
      </c>
      <c r="G2035" s="44">
        <v>819</v>
      </c>
      <c r="H2035" s="243">
        <f t="shared" si="32"/>
        <v>0</v>
      </c>
      <c r="I2035" s="214" t="s">
        <v>65</v>
      </c>
    </row>
    <row r="2036" spans="1:9" x14ac:dyDescent="0.25">
      <c r="A2036" s="216"/>
      <c r="B2036" s="212" t="s">
        <v>1853</v>
      </c>
      <c r="C2036" s="253" t="s">
        <v>3681</v>
      </c>
      <c r="D2036" s="214" t="s">
        <v>2706</v>
      </c>
      <c r="E2036" s="235">
        <v>4250</v>
      </c>
      <c r="F2036" s="35">
        <v>41820</v>
      </c>
      <c r="G2036" s="44">
        <v>4250</v>
      </c>
      <c r="H2036" s="243">
        <f t="shared" si="32"/>
        <v>0</v>
      </c>
      <c r="I2036" s="214" t="s">
        <v>65</v>
      </c>
    </row>
    <row r="2037" spans="1:9" x14ac:dyDescent="0.25">
      <c r="A2037" s="216"/>
      <c r="B2037" s="212" t="s">
        <v>1855</v>
      </c>
      <c r="C2037" s="253" t="s">
        <v>3681</v>
      </c>
      <c r="D2037" s="214" t="s">
        <v>233</v>
      </c>
      <c r="E2037" s="235">
        <v>571.20000000000005</v>
      </c>
      <c r="F2037" s="35">
        <v>41819</v>
      </c>
      <c r="G2037" s="44">
        <v>571.20000000000005</v>
      </c>
      <c r="H2037" s="243">
        <f t="shared" si="32"/>
        <v>0</v>
      </c>
      <c r="I2037" s="214" t="s">
        <v>12</v>
      </c>
    </row>
    <row r="2038" spans="1:9" x14ac:dyDescent="0.25">
      <c r="A2038" s="216"/>
      <c r="B2038" s="212" t="s">
        <v>1856</v>
      </c>
      <c r="C2038" s="253" t="s">
        <v>3681</v>
      </c>
      <c r="D2038" s="214" t="s">
        <v>99</v>
      </c>
      <c r="E2038" s="235">
        <v>4755</v>
      </c>
      <c r="F2038" s="35">
        <v>41819</v>
      </c>
      <c r="G2038" s="44">
        <v>4755</v>
      </c>
      <c r="H2038" s="243">
        <f t="shared" si="32"/>
        <v>0</v>
      </c>
      <c r="I2038" s="214" t="s">
        <v>12</v>
      </c>
    </row>
    <row r="2039" spans="1:9" x14ac:dyDescent="0.25">
      <c r="A2039" s="216"/>
      <c r="B2039" s="212" t="s">
        <v>1857</v>
      </c>
      <c r="C2039" s="253" t="s">
        <v>3681</v>
      </c>
      <c r="D2039" s="214" t="s">
        <v>349</v>
      </c>
      <c r="E2039" s="235">
        <v>5830.2</v>
      </c>
      <c r="F2039" s="35">
        <v>41819</v>
      </c>
      <c r="G2039" s="44">
        <v>5830.2</v>
      </c>
      <c r="H2039" s="243">
        <f t="shared" si="32"/>
        <v>0</v>
      </c>
      <c r="I2039" s="214" t="s">
        <v>12</v>
      </c>
    </row>
    <row r="2040" spans="1:9" x14ac:dyDescent="0.25">
      <c r="A2040" s="216"/>
      <c r="B2040" s="212" t="s">
        <v>1858</v>
      </c>
      <c r="C2040" s="253" t="s">
        <v>3681</v>
      </c>
      <c r="D2040" s="214" t="s">
        <v>560</v>
      </c>
      <c r="E2040" s="235">
        <v>2623.5</v>
      </c>
      <c r="F2040" s="35">
        <v>41819</v>
      </c>
      <c r="G2040" s="44">
        <v>2623.5</v>
      </c>
      <c r="H2040" s="243">
        <f t="shared" si="32"/>
        <v>0</v>
      </c>
      <c r="I2040" s="214" t="s">
        <v>12</v>
      </c>
    </row>
    <row r="2041" spans="1:9" x14ac:dyDescent="0.25">
      <c r="A2041" s="216"/>
      <c r="B2041" s="212" t="s">
        <v>1859</v>
      </c>
      <c r="C2041" s="253" t="s">
        <v>3681</v>
      </c>
      <c r="D2041" s="214" t="s">
        <v>28</v>
      </c>
      <c r="E2041" s="235">
        <v>5397</v>
      </c>
      <c r="F2041" s="35">
        <v>41818</v>
      </c>
      <c r="G2041" s="44">
        <v>5397</v>
      </c>
      <c r="H2041" s="243">
        <f t="shared" si="32"/>
        <v>0</v>
      </c>
      <c r="I2041" s="214"/>
    </row>
    <row r="2042" spans="1:9" x14ac:dyDescent="0.25">
      <c r="A2042" s="216"/>
      <c r="B2042" s="212" t="s">
        <v>1860</v>
      </c>
      <c r="C2042" s="253" t="s">
        <v>3681</v>
      </c>
      <c r="D2042" s="214" t="s">
        <v>28</v>
      </c>
      <c r="E2042" s="235">
        <v>280</v>
      </c>
      <c r="F2042" s="35">
        <v>41818</v>
      </c>
      <c r="G2042" s="44">
        <v>280</v>
      </c>
      <c r="H2042" s="243">
        <f t="shared" si="32"/>
        <v>0</v>
      </c>
      <c r="I2042" s="214"/>
    </row>
    <row r="2043" spans="1:9" x14ac:dyDescent="0.25">
      <c r="A2043" s="216"/>
      <c r="B2043" s="212" t="s">
        <v>1862</v>
      </c>
      <c r="C2043" s="253" t="s">
        <v>3681</v>
      </c>
      <c r="D2043" s="214" t="s">
        <v>2115</v>
      </c>
      <c r="E2043" s="235">
        <v>665</v>
      </c>
      <c r="F2043" s="35">
        <v>41819</v>
      </c>
      <c r="G2043" s="44">
        <v>665</v>
      </c>
      <c r="H2043" s="243">
        <f t="shared" si="32"/>
        <v>0</v>
      </c>
      <c r="I2043" s="214" t="s">
        <v>12</v>
      </c>
    </row>
    <row r="2044" spans="1:9" x14ac:dyDescent="0.25">
      <c r="A2044" s="216"/>
      <c r="B2044" s="212" t="s">
        <v>1863</v>
      </c>
      <c r="C2044" s="253" t="s">
        <v>3681</v>
      </c>
      <c r="D2044" s="214" t="s">
        <v>78</v>
      </c>
      <c r="E2044" s="235">
        <v>7089.6</v>
      </c>
      <c r="F2044" s="35">
        <v>41819</v>
      </c>
      <c r="G2044" s="44">
        <v>7089.6</v>
      </c>
      <c r="H2044" s="243">
        <f t="shared" si="32"/>
        <v>0</v>
      </c>
      <c r="I2044" s="214" t="s">
        <v>12</v>
      </c>
    </row>
    <row r="2045" spans="1:9" x14ac:dyDescent="0.25">
      <c r="A2045" s="216"/>
      <c r="B2045" s="212" t="s">
        <v>1864</v>
      </c>
      <c r="C2045" s="253" t="s">
        <v>3681</v>
      </c>
      <c r="D2045" s="214" t="s">
        <v>14</v>
      </c>
      <c r="E2045" s="235">
        <v>8700</v>
      </c>
      <c r="F2045" s="35">
        <v>41819</v>
      </c>
      <c r="G2045" s="44">
        <v>8700</v>
      </c>
      <c r="H2045" s="243">
        <f t="shared" si="32"/>
        <v>0</v>
      </c>
      <c r="I2045" s="214" t="s">
        <v>12</v>
      </c>
    </row>
    <row r="2046" spans="1:9" x14ac:dyDescent="0.25">
      <c r="A2046" s="216"/>
      <c r="B2046" s="212" t="s">
        <v>1865</v>
      </c>
      <c r="C2046" s="253" t="s">
        <v>3681</v>
      </c>
      <c r="D2046" s="214" t="s">
        <v>3697</v>
      </c>
      <c r="E2046" s="235">
        <v>3294</v>
      </c>
      <c r="F2046" s="35">
        <v>41819</v>
      </c>
      <c r="G2046" s="44">
        <v>3294</v>
      </c>
      <c r="H2046" s="243">
        <f t="shared" si="32"/>
        <v>0</v>
      </c>
      <c r="I2046" s="214" t="s">
        <v>12</v>
      </c>
    </row>
    <row r="2047" spans="1:9" x14ac:dyDescent="0.25">
      <c r="A2047" s="216">
        <v>41819</v>
      </c>
      <c r="B2047" s="212" t="s">
        <v>1866</v>
      </c>
      <c r="C2047" s="253" t="s">
        <v>3681</v>
      </c>
      <c r="D2047" s="214" t="s">
        <v>110</v>
      </c>
      <c r="E2047" s="235">
        <v>53498</v>
      </c>
      <c r="F2047" s="38">
        <v>41830</v>
      </c>
      <c r="G2047" s="245">
        <v>53498</v>
      </c>
      <c r="H2047" s="243">
        <f t="shared" si="32"/>
        <v>0</v>
      </c>
      <c r="I2047" s="214" t="s">
        <v>30</v>
      </c>
    </row>
    <row r="2048" spans="1:9" x14ac:dyDescent="0.25">
      <c r="A2048" s="216"/>
      <c r="B2048" s="212" t="s">
        <v>1867</v>
      </c>
      <c r="C2048" s="253" t="s">
        <v>3681</v>
      </c>
      <c r="D2048" s="214" t="s">
        <v>41</v>
      </c>
      <c r="E2048" s="235">
        <v>7870</v>
      </c>
      <c r="F2048" s="35">
        <v>41819</v>
      </c>
      <c r="G2048" s="44">
        <v>7870</v>
      </c>
      <c r="H2048" s="243">
        <f t="shared" si="32"/>
        <v>0</v>
      </c>
      <c r="I2048" s="58"/>
    </row>
    <row r="2049" spans="1:9" x14ac:dyDescent="0.25">
      <c r="A2049" s="216"/>
      <c r="B2049" s="212" t="s">
        <v>1869</v>
      </c>
      <c r="C2049" s="253" t="s">
        <v>3681</v>
      </c>
      <c r="D2049" s="214" t="s">
        <v>260</v>
      </c>
      <c r="E2049" s="235">
        <v>2480</v>
      </c>
      <c r="F2049" s="35">
        <v>41819</v>
      </c>
      <c r="G2049" s="44">
        <v>2480</v>
      </c>
      <c r="H2049" s="243">
        <f t="shared" si="32"/>
        <v>0</v>
      </c>
      <c r="I2049" s="214" t="s">
        <v>12</v>
      </c>
    </row>
    <row r="2050" spans="1:9" x14ac:dyDescent="0.25">
      <c r="A2050" s="216"/>
      <c r="B2050" s="212" t="s">
        <v>1870</v>
      </c>
      <c r="C2050" s="253" t="s">
        <v>3681</v>
      </c>
      <c r="D2050" s="214" t="s">
        <v>111</v>
      </c>
      <c r="E2050" s="235">
        <v>5687</v>
      </c>
      <c r="F2050" s="35">
        <v>41819</v>
      </c>
      <c r="G2050" s="44">
        <v>5687</v>
      </c>
      <c r="H2050" s="243">
        <f t="shared" si="32"/>
        <v>0</v>
      </c>
      <c r="I2050" s="58" t="s">
        <v>12</v>
      </c>
    </row>
    <row r="2051" spans="1:9" x14ac:dyDescent="0.25">
      <c r="A2051" s="216"/>
      <c r="B2051" s="212" t="s">
        <v>1871</v>
      </c>
      <c r="C2051" s="253" t="s">
        <v>3681</v>
      </c>
      <c r="D2051" s="214" t="s">
        <v>339</v>
      </c>
      <c r="E2051" s="235">
        <v>775</v>
      </c>
      <c r="F2051" s="35">
        <v>41819</v>
      </c>
      <c r="G2051" s="44">
        <v>775</v>
      </c>
      <c r="H2051" s="243">
        <f t="shared" si="32"/>
        <v>0</v>
      </c>
      <c r="I2051" s="214"/>
    </row>
    <row r="2052" spans="1:9" x14ac:dyDescent="0.25">
      <c r="A2052" s="216"/>
      <c r="B2052" s="212" t="s">
        <v>1872</v>
      </c>
      <c r="C2052" s="253" t="s">
        <v>3681</v>
      </c>
      <c r="D2052" s="214" t="s">
        <v>44</v>
      </c>
      <c r="E2052" s="235">
        <v>6240</v>
      </c>
      <c r="F2052" s="38">
        <v>41836</v>
      </c>
      <c r="G2052" s="245">
        <v>6240</v>
      </c>
      <c r="H2052" s="243">
        <f t="shared" si="32"/>
        <v>0</v>
      </c>
      <c r="I2052" s="214" t="s">
        <v>12</v>
      </c>
    </row>
    <row r="2053" spans="1:9" x14ac:dyDescent="0.25">
      <c r="A2053" s="216"/>
      <c r="B2053" s="212" t="s">
        <v>1873</v>
      </c>
      <c r="C2053" s="253" t="s">
        <v>3681</v>
      </c>
      <c r="D2053" s="214" t="s">
        <v>42</v>
      </c>
      <c r="E2053" s="235">
        <v>2080</v>
      </c>
      <c r="F2053" s="38">
        <v>41836</v>
      </c>
      <c r="G2053" s="245">
        <v>2080</v>
      </c>
      <c r="H2053" s="243">
        <f t="shared" si="32"/>
        <v>0</v>
      </c>
      <c r="I2053" s="214" t="s">
        <v>12</v>
      </c>
    </row>
    <row r="2054" spans="1:9" x14ac:dyDescent="0.25">
      <c r="A2054" s="216"/>
      <c r="B2054" s="212" t="s">
        <v>1875</v>
      </c>
      <c r="C2054" s="253" t="s">
        <v>3681</v>
      </c>
      <c r="D2054" s="214" t="s">
        <v>43</v>
      </c>
      <c r="E2054" s="235">
        <v>2080</v>
      </c>
      <c r="F2054" s="38">
        <v>41836</v>
      </c>
      <c r="G2054" s="245">
        <v>2080</v>
      </c>
      <c r="H2054" s="243">
        <f t="shared" si="32"/>
        <v>0</v>
      </c>
      <c r="I2054" s="214" t="s">
        <v>12</v>
      </c>
    </row>
    <row r="2055" spans="1:9" x14ac:dyDescent="0.25">
      <c r="A2055" s="216"/>
      <c r="B2055" s="212" t="s">
        <v>1876</v>
      </c>
      <c r="C2055" s="253" t="s">
        <v>3681</v>
      </c>
      <c r="D2055" s="214" t="s">
        <v>152</v>
      </c>
      <c r="E2055" s="235">
        <v>17802</v>
      </c>
      <c r="F2055" s="35">
        <v>41819</v>
      </c>
      <c r="G2055" s="44">
        <v>17802</v>
      </c>
      <c r="H2055" s="243">
        <f t="shared" ref="H2055:H2118" si="33">E2055-G2055</f>
        <v>0</v>
      </c>
      <c r="I2055" s="214"/>
    </row>
    <row r="2056" spans="1:9" x14ac:dyDescent="0.25">
      <c r="A2056" s="216"/>
      <c r="B2056" s="212" t="s">
        <v>1877</v>
      </c>
      <c r="C2056" s="253" t="s">
        <v>3681</v>
      </c>
      <c r="D2056" s="214" t="s">
        <v>57</v>
      </c>
      <c r="E2056" s="235">
        <v>1822</v>
      </c>
      <c r="F2056" s="35">
        <v>41820</v>
      </c>
      <c r="G2056" s="44">
        <v>1822</v>
      </c>
      <c r="H2056" s="243">
        <f t="shared" si="33"/>
        <v>0</v>
      </c>
      <c r="I2056" s="214" t="s">
        <v>27</v>
      </c>
    </row>
    <row r="2057" spans="1:9" x14ac:dyDescent="0.25">
      <c r="A2057" s="216"/>
      <c r="B2057" s="212" t="s">
        <v>1878</v>
      </c>
      <c r="C2057" s="253" t="s">
        <v>3681</v>
      </c>
      <c r="D2057" s="214" t="s">
        <v>321</v>
      </c>
      <c r="E2057" s="235">
        <v>4536</v>
      </c>
      <c r="F2057" s="35">
        <v>41819</v>
      </c>
      <c r="G2057" s="44">
        <v>4536</v>
      </c>
      <c r="H2057" s="243">
        <f t="shared" si="33"/>
        <v>0</v>
      </c>
      <c r="I2057" s="214"/>
    </row>
    <row r="2058" spans="1:9" x14ac:dyDescent="0.25">
      <c r="A2058" s="216"/>
      <c r="B2058" s="212" t="s">
        <v>1879</v>
      </c>
      <c r="C2058" s="253" t="s">
        <v>3681</v>
      </c>
      <c r="D2058" s="214" t="s">
        <v>47</v>
      </c>
      <c r="E2058" s="235">
        <v>2717</v>
      </c>
      <c r="F2058" s="35">
        <v>41820</v>
      </c>
      <c r="G2058" s="44">
        <v>2717</v>
      </c>
      <c r="H2058" s="243">
        <f t="shared" si="33"/>
        <v>0</v>
      </c>
      <c r="I2058" s="214" t="s">
        <v>27</v>
      </c>
    </row>
    <row r="2059" spans="1:9" x14ac:dyDescent="0.25">
      <c r="A2059" s="216"/>
      <c r="B2059" s="212" t="s">
        <v>1880</v>
      </c>
      <c r="C2059" s="253" t="s">
        <v>3681</v>
      </c>
      <c r="D2059" s="214" t="s">
        <v>152</v>
      </c>
      <c r="E2059" s="235">
        <v>300</v>
      </c>
      <c r="F2059" s="35">
        <v>41819</v>
      </c>
      <c r="G2059" s="44">
        <v>300</v>
      </c>
      <c r="H2059" s="243">
        <f t="shared" si="33"/>
        <v>0</v>
      </c>
      <c r="I2059" s="214"/>
    </row>
    <row r="2060" spans="1:9" x14ac:dyDescent="0.25">
      <c r="A2060" s="216"/>
      <c r="B2060" s="212" t="s">
        <v>1881</v>
      </c>
      <c r="C2060" s="253" t="s">
        <v>3681</v>
      </c>
      <c r="D2060" s="214" t="s">
        <v>3121</v>
      </c>
      <c r="E2060" s="235">
        <v>12164</v>
      </c>
      <c r="F2060" s="35">
        <v>41819</v>
      </c>
      <c r="G2060" s="44">
        <v>12164</v>
      </c>
      <c r="H2060" s="243">
        <f t="shared" si="33"/>
        <v>0</v>
      </c>
      <c r="I2060" s="214"/>
    </row>
    <row r="2061" spans="1:9" x14ac:dyDescent="0.25">
      <c r="A2061" s="216"/>
      <c r="B2061" s="212" t="s">
        <v>1883</v>
      </c>
      <c r="C2061" s="253" t="s">
        <v>3681</v>
      </c>
      <c r="D2061" s="214" t="s">
        <v>3121</v>
      </c>
      <c r="E2061" s="235">
        <v>136.5</v>
      </c>
      <c r="F2061" s="35">
        <v>41819</v>
      </c>
      <c r="G2061" s="44">
        <v>136.5</v>
      </c>
      <c r="H2061" s="243">
        <f t="shared" si="33"/>
        <v>0</v>
      </c>
      <c r="I2061" s="214"/>
    </row>
    <row r="2062" spans="1:9" x14ac:dyDescent="0.25">
      <c r="A2062" s="216"/>
      <c r="B2062" s="212" t="s">
        <v>1884</v>
      </c>
      <c r="C2062" s="253" t="s">
        <v>3681</v>
      </c>
      <c r="D2062" s="214" t="s">
        <v>8</v>
      </c>
      <c r="E2062" s="235">
        <v>4044.5</v>
      </c>
      <c r="F2062" s="35">
        <v>41819</v>
      </c>
      <c r="G2062" s="44">
        <v>4044.5</v>
      </c>
      <c r="H2062" s="243">
        <f t="shared" si="33"/>
        <v>0</v>
      </c>
      <c r="I2062" s="214"/>
    </row>
    <row r="2063" spans="1:9" x14ac:dyDescent="0.25">
      <c r="A2063" s="216"/>
      <c r="B2063" s="212" t="s">
        <v>1885</v>
      </c>
      <c r="C2063" s="253" t="s">
        <v>3681</v>
      </c>
      <c r="D2063" s="214" t="s">
        <v>8</v>
      </c>
      <c r="E2063" s="235">
        <v>428</v>
      </c>
      <c r="F2063" s="35">
        <v>41819</v>
      </c>
      <c r="G2063" s="44">
        <v>428</v>
      </c>
      <c r="H2063" s="243">
        <f t="shared" si="33"/>
        <v>0</v>
      </c>
      <c r="I2063" s="214"/>
    </row>
    <row r="2064" spans="1:9" x14ac:dyDescent="0.25">
      <c r="A2064" s="216"/>
      <c r="B2064" s="212" t="s">
        <v>1886</v>
      </c>
      <c r="C2064" s="253" t="s">
        <v>3681</v>
      </c>
      <c r="D2064" s="214" t="s">
        <v>123</v>
      </c>
      <c r="E2064" s="235">
        <v>2287.5</v>
      </c>
      <c r="F2064" s="35">
        <v>41819</v>
      </c>
      <c r="G2064" s="44">
        <v>2287.5</v>
      </c>
      <c r="H2064" s="243">
        <f t="shared" si="33"/>
        <v>0</v>
      </c>
      <c r="I2064" s="214"/>
    </row>
    <row r="2065" spans="1:9" x14ac:dyDescent="0.25">
      <c r="A2065" s="216"/>
      <c r="B2065" s="212" t="s">
        <v>1887</v>
      </c>
      <c r="C2065" s="253" t="s">
        <v>3681</v>
      </c>
      <c r="D2065" s="214" t="s">
        <v>8</v>
      </c>
      <c r="E2065" s="235">
        <v>365.5</v>
      </c>
      <c r="F2065" s="35">
        <v>41819</v>
      </c>
      <c r="G2065" s="44">
        <v>365.5</v>
      </c>
      <c r="H2065" s="243">
        <f t="shared" si="33"/>
        <v>0</v>
      </c>
      <c r="I2065" s="214"/>
    </row>
    <row r="2066" spans="1:9" x14ac:dyDescent="0.25">
      <c r="A2066" s="216"/>
      <c r="B2066" s="212" t="s">
        <v>1889</v>
      </c>
      <c r="C2066" s="253" t="s">
        <v>3681</v>
      </c>
      <c r="D2066" s="214" t="s">
        <v>36</v>
      </c>
      <c r="E2066" s="235">
        <v>19072</v>
      </c>
      <c r="F2066" s="35">
        <v>41819</v>
      </c>
      <c r="G2066" s="44">
        <v>19072</v>
      </c>
      <c r="H2066" s="243">
        <f t="shared" si="33"/>
        <v>0</v>
      </c>
      <c r="I2066" s="214" t="s">
        <v>12</v>
      </c>
    </row>
    <row r="2067" spans="1:9" x14ac:dyDescent="0.25">
      <c r="A2067" s="216"/>
      <c r="B2067" s="212" t="s">
        <v>1890</v>
      </c>
      <c r="C2067" s="253" t="s">
        <v>3681</v>
      </c>
      <c r="D2067" s="214" t="s">
        <v>250</v>
      </c>
      <c r="E2067" s="235">
        <v>20120</v>
      </c>
      <c r="F2067" s="35">
        <v>41820</v>
      </c>
      <c r="G2067" s="44">
        <v>20120</v>
      </c>
      <c r="H2067" s="243">
        <f t="shared" si="33"/>
        <v>0</v>
      </c>
      <c r="I2067" s="214"/>
    </row>
    <row r="2068" spans="1:9" x14ac:dyDescent="0.25">
      <c r="A2068" s="216"/>
      <c r="B2068" s="212" t="s">
        <v>1892</v>
      </c>
      <c r="C2068" s="253" t="s">
        <v>3681</v>
      </c>
      <c r="D2068" s="214" t="s">
        <v>11</v>
      </c>
      <c r="E2068" s="235">
        <v>28090</v>
      </c>
      <c r="F2068" s="39" t="s">
        <v>3790</v>
      </c>
      <c r="G2068" s="245">
        <v>28090</v>
      </c>
      <c r="H2068" s="243">
        <f t="shared" si="33"/>
        <v>0</v>
      </c>
      <c r="I2068" s="214" t="s">
        <v>65</v>
      </c>
    </row>
    <row r="2069" spans="1:9" x14ac:dyDescent="0.25">
      <c r="A2069" s="216"/>
      <c r="B2069" s="212" t="s">
        <v>1893</v>
      </c>
      <c r="C2069" s="253" t="s">
        <v>3681</v>
      </c>
      <c r="D2069" s="214" t="s">
        <v>29</v>
      </c>
      <c r="E2069" s="235">
        <v>5633.6</v>
      </c>
      <c r="F2069" s="35">
        <v>41820</v>
      </c>
      <c r="G2069" s="44">
        <v>5633.6</v>
      </c>
      <c r="H2069" s="243">
        <f t="shared" si="33"/>
        <v>0</v>
      </c>
      <c r="I2069" s="214" t="s">
        <v>27</v>
      </c>
    </row>
    <row r="2070" spans="1:9" x14ac:dyDescent="0.25">
      <c r="A2070" s="216"/>
      <c r="B2070" s="212" t="s">
        <v>1894</v>
      </c>
      <c r="C2070" s="253" t="s">
        <v>3681</v>
      </c>
      <c r="D2070" s="214" t="s">
        <v>74</v>
      </c>
      <c r="E2070" s="235">
        <v>490.5</v>
      </c>
      <c r="F2070" s="35">
        <v>41819</v>
      </c>
      <c r="G2070" s="44">
        <v>490.5</v>
      </c>
      <c r="H2070" s="243">
        <f t="shared" si="33"/>
        <v>0</v>
      </c>
      <c r="I2070" s="214"/>
    </row>
    <row r="2071" spans="1:9" x14ac:dyDescent="0.25">
      <c r="A2071" s="216"/>
      <c r="B2071" s="212" t="s">
        <v>1895</v>
      </c>
      <c r="C2071" s="253" t="s">
        <v>3681</v>
      </c>
      <c r="D2071" s="214" t="s">
        <v>55</v>
      </c>
      <c r="E2071" s="235">
        <v>10585.5</v>
      </c>
      <c r="F2071" s="35">
        <v>41819</v>
      </c>
      <c r="G2071" s="44">
        <v>10585.5</v>
      </c>
      <c r="H2071" s="243">
        <f t="shared" si="33"/>
        <v>0</v>
      </c>
      <c r="I2071" s="214"/>
    </row>
    <row r="2072" spans="1:9" x14ac:dyDescent="0.25">
      <c r="A2072" s="216"/>
      <c r="B2072" s="212" t="s">
        <v>1896</v>
      </c>
      <c r="C2072" s="253" t="s">
        <v>3681</v>
      </c>
      <c r="D2072" s="214" t="s">
        <v>136</v>
      </c>
      <c r="E2072" s="235">
        <v>1367.6</v>
      </c>
      <c r="F2072" s="35">
        <v>41819</v>
      </c>
      <c r="G2072" s="44">
        <v>1367.6</v>
      </c>
      <c r="H2072" s="243">
        <f t="shared" si="33"/>
        <v>0</v>
      </c>
      <c r="I2072" s="214"/>
    </row>
    <row r="2073" spans="1:9" x14ac:dyDescent="0.25">
      <c r="A2073" s="216"/>
      <c r="B2073" s="212" t="s">
        <v>1897</v>
      </c>
      <c r="C2073" s="253" t="s">
        <v>3681</v>
      </c>
      <c r="D2073" s="214" t="s">
        <v>287</v>
      </c>
      <c r="E2073" s="235">
        <v>3385</v>
      </c>
      <c r="F2073" s="35">
        <v>41820</v>
      </c>
      <c r="G2073" s="44">
        <v>3385</v>
      </c>
      <c r="H2073" s="243">
        <f t="shared" si="33"/>
        <v>0</v>
      </c>
      <c r="I2073" s="214" t="s">
        <v>27</v>
      </c>
    </row>
    <row r="2074" spans="1:9" x14ac:dyDescent="0.25">
      <c r="A2074" s="216"/>
      <c r="B2074" s="212" t="s">
        <v>1899</v>
      </c>
      <c r="C2074" s="253" t="s">
        <v>3681</v>
      </c>
      <c r="D2074" s="214" t="s">
        <v>535</v>
      </c>
      <c r="E2074" s="235">
        <v>1240</v>
      </c>
      <c r="F2074" s="35">
        <v>41819</v>
      </c>
      <c r="G2074" s="44">
        <v>1240</v>
      </c>
      <c r="H2074" s="243">
        <f t="shared" si="33"/>
        <v>0</v>
      </c>
      <c r="I2074" s="214"/>
    </row>
    <row r="2075" spans="1:9" x14ac:dyDescent="0.25">
      <c r="A2075" s="216"/>
      <c r="B2075" s="212" t="s">
        <v>1900</v>
      </c>
      <c r="C2075" s="253" t="s">
        <v>3681</v>
      </c>
      <c r="D2075" s="214" t="s">
        <v>64</v>
      </c>
      <c r="E2075" s="235">
        <v>16412</v>
      </c>
      <c r="F2075" s="35">
        <v>41820</v>
      </c>
      <c r="G2075" s="44">
        <v>16412</v>
      </c>
      <c r="H2075" s="243">
        <f t="shared" si="33"/>
        <v>0</v>
      </c>
      <c r="I2075" s="214" t="s">
        <v>65</v>
      </c>
    </row>
    <row r="2076" spans="1:9" x14ac:dyDescent="0.25">
      <c r="A2076" s="216"/>
      <c r="B2076" s="212" t="s">
        <v>1901</v>
      </c>
      <c r="C2076" s="253" t="s">
        <v>3681</v>
      </c>
      <c r="D2076" s="214" t="s">
        <v>50</v>
      </c>
      <c r="E2076" s="235">
        <v>7290</v>
      </c>
      <c r="F2076" s="35">
        <v>41819</v>
      </c>
      <c r="G2076" s="44">
        <v>7290</v>
      </c>
      <c r="H2076" s="243">
        <f t="shared" si="33"/>
        <v>0</v>
      </c>
      <c r="I2076" s="214"/>
    </row>
    <row r="2077" spans="1:9" x14ac:dyDescent="0.25">
      <c r="A2077" s="216"/>
      <c r="B2077" s="212" t="s">
        <v>1902</v>
      </c>
      <c r="C2077" s="253" t="s">
        <v>3681</v>
      </c>
      <c r="D2077" s="214" t="s">
        <v>52</v>
      </c>
      <c r="E2077" s="235">
        <v>4482</v>
      </c>
      <c r="F2077" s="35">
        <v>41819</v>
      </c>
      <c r="G2077" s="44">
        <v>4482</v>
      </c>
      <c r="H2077" s="243">
        <f t="shared" si="33"/>
        <v>0</v>
      </c>
      <c r="I2077" s="214"/>
    </row>
    <row r="2078" spans="1:9" x14ac:dyDescent="0.25">
      <c r="A2078" s="216"/>
      <c r="B2078" s="212" t="s">
        <v>1903</v>
      </c>
      <c r="C2078" s="253" t="s">
        <v>3681</v>
      </c>
      <c r="D2078" s="214" t="s">
        <v>41</v>
      </c>
      <c r="E2078" s="235">
        <v>4260</v>
      </c>
      <c r="F2078" s="35">
        <v>41820</v>
      </c>
      <c r="G2078" s="44">
        <v>4260</v>
      </c>
      <c r="H2078" s="243">
        <f t="shared" si="33"/>
        <v>0</v>
      </c>
      <c r="I2078" s="214"/>
    </row>
    <row r="2079" spans="1:9" x14ac:dyDescent="0.25">
      <c r="A2079" s="216"/>
      <c r="B2079" s="212" t="s">
        <v>1905</v>
      </c>
      <c r="C2079" s="253" t="s">
        <v>3681</v>
      </c>
      <c r="D2079" s="214" t="s">
        <v>130</v>
      </c>
      <c r="E2079" s="235">
        <v>10225</v>
      </c>
      <c r="F2079" s="39" t="s">
        <v>4082</v>
      </c>
      <c r="G2079" s="245">
        <v>10225</v>
      </c>
      <c r="H2079" s="243">
        <f t="shared" si="33"/>
        <v>0</v>
      </c>
      <c r="I2079" s="214"/>
    </row>
    <row r="2080" spans="1:9" x14ac:dyDescent="0.25">
      <c r="A2080" s="216"/>
      <c r="B2080" s="212" t="s">
        <v>1907</v>
      </c>
      <c r="C2080" s="253" t="s">
        <v>3681</v>
      </c>
      <c r="D2080" s="214" t="s">
        <v>130</v>
      </c>
      <c r="E2080" s="235">
        <v>4315.2</v>
      </c>
      <c r="F2080" s="35">
        <v>41820</v>
      </c>
      <c r="G2080" s="44">
        <v>4315.2</v>
      </c>
      <c r="H2080" s="243">
        <f t="shared" si="33"/>
        <v>0</v>
      </c>
      <c r="I2080" s="214" t="s">
        <v>21</v>
      </c>
    </row>
    <row r="2081" spans="1:9" x14ac:dyDescent="0.25">
      <c r="A2081" s="216"/>
      <c r="B2081" s="212" t="s">
        <v>1908</v>
      </c>
      <c r="C2081" s="253" t="s">
        <v>3681</v>
      </c>
      <c r="D2081" s="214" t="s">
        <v>188</v>
      </c>
      <c r="E2081" s="235">
        <v>1871</v>
      </c>
      <c r="F2081" s="35">
        <v>41820</v>
      </c>
      <c r="G2081" s="44">
        <v>1871</v>
      </c>
      <c r="H2081" s="243">
        <f t="shared" si="33"/>
        <v>0</v>
      </c>
      <c r="I2081" s="214" t="s">
        <v>21</v>
      </c>
    </row>
    <row r="2082" spans="1:9" x14ac:dyDescent="0.25">
      <c r="A2082" s="216"/>
      <c r="B2082" s="212" t="s">
        <v>1909</v>
      </c>
      <c r="C2082" s="253" t="s">
        <v>3681</v>
      </c>
      <c r="D2082" s="214" t="s">
        <v>8</v>
      </c>
      <c r="E2082" s="235">
        <v>197.6</v>
      </c>
      <c r="F2082" s="35">
        <v>41819</v>
      </c>
      <c r="G2082" s="44">
        <v>197.6</v>
      </c>
      <c r="H2082" s="243">
        <f t="shared" si="33"/>
        <v>0</v>
      </c>
      <c r="I2082" s="214"/>
    </row>
    <row r="2083" spans="1:9" x14ac:dyDescent="0.25">
      <c r="A2083" s="216"/>
      <c r="B2083" s="212" t="s">
        <v>1910</v>
      </c>
      <c r="C2083" s="253" t="s">
        <v>3681</v>
      </c>
      <c r="D2083" s="214" t="s">
        <v>8</v>
      </c>
      <c r="E2083" s="235">
        <v>278</v>
      </c>
      <c r="F2083" s="35">
        <v>41819</v>
      </c>
      <c r="G2083" s="44">
        <v>278</v>
      </c>
      <c r="H2083" s="243">
        <f t="shared" si="33"/>
        <v>0</v>
      </c>
      <c r="I2083" s="214"/>
    </row>
    <row r="2084" spans="1:9" x14ac:dyDescent="0.25">
      <c r="A2084" s="216"/>
      <c r="B2084" s="212" t="s">
        <v>1911</v>
      </c>
      <c r="C2084" s="253" t="s">
        <v>3681</v>
      </c>
      <c r="D2084" s="214" t="s">
        <v>115</v>
      </c>
      <c r="E2084" s="235">
        <v>3726</v>
      </c>
      <c r="F2084" s="35">
        <v>41819</v>
      </c>
      <c r="G2084" s="44">
        <v>3726</v>
      </c>
      <c r="H2084" s="243">
        <f t="shared" si="33"/>
        <v>0</v>
      </c>
      <c r="I2084" s="214"/>
    </row>
    <row r="2085" spans="1:9" x14ac:dyDescent="0.25">
      <c r="A2085" s="216"/>
      <c r="B2085" s="212" t="s">
        <v>1912</v>
      </c>
      <c r="C2085" s="253" t="s">
        <v>3681</v>
      </c>
      <c r="D2085" s="214" t="s">
        <v>51</v>
      </c>
      <c r="E2085" s="235">
        <v>2082</v>
      </c>
      <c r="F2085" s="35">
        <v>41819</v>
      </c>
      <c r="G2085" s="44">
        <v>2082</v>
      </c>
      <c r="H2085" s="243">
        <f t="shared" si="33"/>
        <v>0</v>
      </c>
      <c r="I2085" s="214"/>
    </row>
    <row r="2086" spans="1:9" x14ac:dyDescent="0.25">
      <c r="A2086" s="216"/>
      <c r="B2086" s="212" t="s">
        <v>1914</v>
      </c>
      <c r="C2086" s="253" t="s">
        <v>3681</v>
      </c>
      <c r="D2086" s="214" t="s">
        <v>133</v>
      </c>
      <c r="E2086" s="235">
        <v>31588</v>
      </c>
      <c r="F2086" s="35">
        <v>41819</v>
      </c>
      <c r="G2086" s="44">
        <v>31588</v>
      </c>
      <c r="H2086" s="243">
        <f t="shared" si="33"/>
        <v>0</v>
      </c>
      <c r="I2086" s="214"/>
    </row>
    <row r="2087" spans="1:9" x14ac:dyDescent="0.25">
      <c r="A2087" s="216"/>
      <c r="B2087" s="212" t="s">
        <v>1915</v>
      </c>
      <c r="C2087" s="253" t="s">
        <v>3681</v>
      </c>
      <c r="D2087" s="214" t="s">
        <v>1033</v>
      </c>
      <c r="E2087" s="235">
        <v>7830</v>
      </c>
      <c r="F2087" s="35">
        <v>41819</v>
      </c>
      <c r="G2087" s="44">
        <v>7830</v>
      </c>
      <c r="H2087" s="243">
        <f t="shared" si="33"/>
        <v>0</v>
      </c>
      <c r="I2087" s="214"/>
    </row>
    <row r="2088" spans="1:9" x14ac:dyDescent="0.25">
      <c r="A2088" s="216"/>
      <c r="B2088" s="212" t="s">
        <v>1917</v>
      </c>
      <c r="C2088" s="253" t="s">
        <v>3681</v>
      </c>
      <c r="D2088" s="214" t="s">
        <v>28</v>
      </c>
      <c r="E2088" s="235">
        <v>5011</v>
      </c>
      <c r="F2088" s="35">
        <v>41819</v>
      </c>
      <c r="G2088" s="44">
        <v>5011</v>
      </c>
      <c r="H2088" s="243">
        <f t="shared" si="33"/>
        <v>0</v>
      </c>
      <c r="I2088" s="214"/>
    </row>
    <row r="2089" spans="1:9" x14ac:dyDescent="0.25">
      <c r="A2089" s="216"/>
      <c r="B2089" s="212" t="s">
        <v>1918</v>
      </c>
      <c r="C2089" s="253" t="s">
        <v>3681</v>
      </c>
      <c r="D2089" s="214" t="s">
        <v>14</v>
      </c>
      <c r="E2089" s="235">
        <v>10440</v>
      </c>
      <c r="F2089" s="38">
        <v>41823</v>
      </c>
      <c r="G2089" s="245">
        <v>10440</v>
      </c>
      <c r="H2089" s="243">
        <f t="shared" si="33"/>
        <v>0</v>
      </c>
      <c r="I2089" s="214" t="s">
        <v>12</v>
      </c>
    </row>
    <row r="2090" spans="1:9" x14ac:dyDescent="0.25">
      <c r="A2090" s="216"/>
      <c r="B2090" s="212" t="s">
        <v>1920</v>
      </c>
      <c r="C2090" s="253" t="s">
        <v>3681</v>
      </c>
      <c r="D2090" s="214" t="s">
        <v>152</v>
      </c>
      <c r="E2090" s="235">
        <v>7052</v>
      </c>
      <c r="F2090" s="35">
        <v>41819</v>
      </c>
      <c r="G2090" s="44">
        <v>7052</v>
      </c>
      <c r="H2090" s="243">
        <f t="shared" si="33"/>
        <v>0</v>
      </c>
      <c r="I2090" s="214"/>
    </row>
    <row r="2091" spans="1:9" x14ac:dyDescent="0.25">
      <c r="A2091" s="216"/>
      <c r="B2091" s="212" t="s">
        <v>1921</v>
      </c>
      <c r="C2091" s="253" t="s">
        <v>3681</v>
      </c>
      <c r="D2091" s="214" t="s">
        <v>8</v>
      </c>
      <c r="E2091" s="235">
        <v>518.5</v>
      </c>
      <c r="F2091" s="35">
        <v>41819</v>
      </c>
      <c r="G2091" s="44">
        <v>518.5</v>
      </c>
      <c r="H2091" s="243">
        <f t="shared" si="33"/>
        <v>0</v>
      </c>
      <c r="I2091" s="214"/>
    </row>
    <row r="2092" spans="1:9" x14ac:dyDescent="0.25">
      <c r="A2092" s="216">
        <v>41820</v>
      </c>
      <c r="B2092" s="212" t="s">
        <v>1922</v>
      </c>
      <c r="C2092" s="253" t="s">
        <v>3681</v>
      </c>
      <c r="D2092" s="214" t="s">
        <v>533</v>
      </c>
      <c r="E2092" s="235">
        <v>758</v>
      </c>
      <c r="F2092" s="35">
        <v>41820</v>
      </c>
      <c r="G2092" s="44">
        <v>758</v>
      </c>
      <c r="H2092" s="243">
        <f t="shared" si="33"/>
        <v>0</v>
      </c>
      <c r="I2092" s="214"/>
    </row>
    <row r="2093" spans="1:9" x14ac:dyDescent="0.25">
      <c r="A2093" s="216"/>
      <c r="B2093" s="212" t="s">
        <v>1923</v>
      </c>
      <c r="C2093" s="253" t="s">
        <v>3681</v>
      </c>
      <c r="D2093" s="214" t="s">
        <v>8</v>
      </c>
      <c r="E2093" s="235">
        <v>502</v>
      </c>
      <c r="F2093" s="35">
        <v>41820</v>
      </c>
      <c r="G2093" s="44">
        <v>502</v>
      </c>
      <c r="H2093" s="243">
        <f t="shared" si="33"/>
        <v>0</v>
      </c>
      <c r="I2093" s="58"/>
    </row>
    <row r="2094" spans="1:9" x14ac:dyDescent="0.25">
      <c r="A2094" s="216"/>
      <c r="B2094" s="212" t="s">
        <v>1924</v>
      </c>
      <c r="C2094" s="253" t="s">
        <v>3681</v>
      </c>
      <c r="D2094" s="214" t="s">
        <v>28</v>
      </c>
      <c r="E2094" s="235">
        <v>6528</v>
      </c>
      <c r="F2094" s="35">
        <v>41820</v>
      </c>
      <c r="G2094" s="44">
        <v>6528</v>
      </c>
      <c r="H2094" s="243">
        <f t="shared" si="33"/>
        <v>0</v>
      </c>
      <c r="I2094" s="214"/>
    </row>
    <row r="2095" spans="1:9" x14ac:dyDescent="0.25">
      <c r="A2095" s="216"/>
      <c r="B2095" s="212" t="s">
        <v>1925</v>
      </c>
      <c r="C2095" s="253" t="s">
        <v>3681</v>
      </c>
      <c r="D2095" s="214" t="s">
        <v>3698</v>
      </c>
      <c r="E2095" s="235">
        <v>7398</v>
      </c>
      <c r="F2095" s="35">
        <v>41820</v>
      </c>
      <c r="G2095" s="44">
        <v>7398</v>
      </c>
      <c r="H2095" s="243">
        <f t="shared" si="33"/>
        <v>0</v>
      </c>
      <c r="I2095" s="214"/>
    </row>
    <row r="2096" spans="1:9" x14ac:dyDescent="0.25">
      <c r="A2096" s="216"/>
      <c r="B2096" s="212" t="s">
        <v>1926</v>
      </c>
      <c r="C2096" s="253" t="s">
        <v>3681</v>
      </c>
      <c r="D2096" s="214" t="s">
        <v>152</v>
      </c>
      <c r="E2096" s="235">
        <v>280</v>
      </c>
      <c r="F2096" s="35">
        <v>41820</v>
      </c>
      <c r="G2096" s="44">
        <v>280</v>
      </c>
      <c r="H2096" s="243">
        <f t="shared" si="33"/>
        <v>0</v>
      </c>
      <c r="I2096" s="214"/>
    </row>
    <row r="2097" spans="1:10" x14ac:dyDescent="0.25">
      <c r="A2097" s="216"/>
      <c r="B2097" s="212" t="s">
        <v>1927</v>
      </c>
      <c r="C2097" s="253" t="s">
        <v>3681</v>
      </c>
      <c r="D2097" s="214" t="s">
        <v>51</v>
      </c>
      <c r="E2097" s="235">
        <v>2495</v>
      </c>
      <c r="F2097" s="35">
        <v>41820</v>
      </c>
      <c r="G2097" s="44">
        <v>2495</v>
      </c>
      <c r="H2097" s="243">
        <f t="shared" si="33"/>
        <v>0</v>
      </c>
      <c r="I2097" s="214" t="s">
        <v>217</v>
      </c>
    </row>
    <row r="2098" spans="1:10" x14ac:dyDescent="0.25">
      <c r="A2098" s="216"/>
      <c r="B2098" s="212" t="s">
        <v>1928</v>
      </c>
      <c r="C2098" s="253" t="s">
        <v>3681</v>
      </c>
      <c r="D2098" s="214" t="s">
        <v>70</v>
      </c>
      <c r="E2098" s="235">
        <v>6115</v>
      </c>
      <c r="F2098" s="35">
        <v>41820</v>
      </c>
      <c r="G2098" s="44">
        <v>6115</v>
      </c>
      <c r="H2098" s="243">
        <f t="shared" si="33"/>
        <v>0</v>
      </c>
      <c r="I2098" s="214"/>
    </row>
    <row r="2099" spans="1:10" x14ac:dyDescent="0.25">
      <c r="A2099" s="216"/>
      <c r="B2099" s="212" t="s">
        <v>1929</v>
      </c>
      <c r="C2099" s="253" t="s">
        <v>3681</v>
      </c>
      <c r="D2099" s="214" t="s">
        <v>374</v>
      </c>
      <c r="E2099" s="235">
        <v>26943</v>
      </c>
      <c r="F2099" s="35">
        <v>41820</v>
      </c>
      <c r="G2099" s="44">
        <v>26943</v>
      </c>
      <c r="H2099" s="243">
        <f t="shared" si="33"/>
        <v>0</v>
      </c>
      <c r="I2099" s="214"/>
    </row>
    <row r="2100" spans="1:10" x14ac:dyDescent="0.25">
      <c r="A2100" s="275"/>
      <c r="B2100" s="212" t="s">
        <v>1930</v>
      </c>
      <c r="C2100" s="253" t="s">
        <v>3681</v>
      </c>
      <c r="D2100" s="214" t="s">
        <v>44</v>
      </c>
      <c r="E2100" s="235">
        <v>4160</v>
      </c>
      <c r="F2100" s="38">
        <v>41836</v>
      </c>
      <c r="G2100" s="245">
        <v>4160</v>
      </c>
      <c r="H2100" s="243">
        <f t="shared" si="33"/>
        <v>0</v>
      </c>
      <c r="I2100" s="214" t="s">
        <v>217</v>
      </c>
    </row>
    <row r="2101" spans="1:10" x14ac:dyDescent="0.25">
      <c r="A2101" s="216"/>
      <c r="B2101" s="212" t="s">
        <v>1932</v>
      </c>
      <c r="C2101" s="253" t="s">
        <v>3681</v>
      </c>
      <c r="D2101" s="214" t="s">
        <v>42</v>
      </c>
      <c r="E2101" s="235">
        <v>2860</v>
      </c>
      <c r="F2101" s="38">
        <v>41836</v>
      </c>
      <c r="G2101" s="245">
        <v>2860</v>
      </c>
      <c r="H2101" s="243">
        <f t="shared" si="33"/>
        <v>0</v>
      </c>
      <c r="I2101" s="214" t="s">
        <v>30</v>
      </c>
      <c r="J2101" s="1"/>
    </row>
    <row r="2102" spans="1:10" x14ac:dyDescent="0.25">
      <c r="A2102" s="216"/>
      <c r="B2102" s="212" t="s">
        <v>1934</v>
      </c>
      <c r="C2102" s="253" t="s">
        <v>3681</v>
      </c>
      <c r="D2102" s="214" t="s">
        <v>43</v>
      </c>
      <c r="E2102" s="235">
        <v>3640</v>
      </c>
      <c r="F2102" s="38">
        <v>41836</v>
      </c>
      <c r="G2102" s="245">
        <v>3640</v>
      </c>
      <c r="H2102" s="243">
        <f t="shared" si="33"/>
        <v>0</v>
      </c>
      <c r="I2102" s="214" t="s">
        <v>30</v>
      </c>
      <c r="J2102" s="1"/>
    </row>
    <row r="2103" spans="1:10" x14ac:dyDescent="0.25">
      <c r="A2103" s="216"/>
      <c r="B2103" s="212" t="s">
        <v>1935</v>
      </c>
      <c r="C2103" s="253" t="s">
        <v>3681</v>
      </c>
      <c r="D2103" s="214" t="s">
        <v>260</v>
      </c>
      <c r="E2103" s="235">
        <v>1240</v>
      </c>
      <c r="F2103" s="35">
        <v>41820</v>
      </c>
      <c r="G2103" s="44">
        <v>1240</v>
      </c>
      <c r="H2103" s="243">
        <f t="shared" si="33"/>
        <v>0</v>
      </c>
      <c r="I2103" s="214" t="s">
        <v>217</v>
      </c>
      <c r="J2103" s="1"/>
    </row>
    <row r="2104" spans="1:10" x14ac:dyDescent="0.25">
      <c r="A2104" s="216"/>
      <c r="B2104" s="212" t="s">
        <v>1936</v>
      </c>
      <c r="C2104" s="253" t="s">
        <v>3681</v>
      </c>
      <c r="D2104" s="214" t="s">
        <v>36</v>
      </c>
      <c r="E2104" s="235">
        <v>20045</v>
      </c>
      <c r="F2104" s="39" t="s">
        <v>3701</v>
      </c>
      <c r="G2104" s="44">
        <v>20045</v>
      </c>
      <c r="H2104" s="243">
        <f t="shared" si="33"/>
        <v>0</v>
      </c>
      <c r="I2104" s="214" t="s">
        <v>217</v>
      </c>
      <c r="J2104" s="1"/>
    </row>
    <row r="2105" spans="1:10" x14ac:dyDescent="0.25">
      <c r="A2105" s="216"/>
      <c r="B2105" s="212" t="s">
        <v>1938</v>
      </c>
      <c r="C2105" s="253" t="s">
        <v>3681</v>
      </c>
      <c r="D2105" s="214" t="s">
        <v>129</v>
      </c>
      <c r="E2105" s="235">
        <v>1092</v>
      </c>
      <c r="F2105" s="35">
        <v>41820</v>
      </c>
      <c r="G2105" s="44">
        <v>1092</v>
      </c>
      <c r="H2105" s="243">
        <f t="shared" si="33"/>
        <v>0</v>
      </c>
      <c r="I2105" s="214"/>
      <c r="J2105" s="1"/>
    </row>
    <row r="2106" spans="1:10" x14ac:dyDescent="0.25">
      <c r="A2106" s="216"/>
      <c r="B2106" s="212" t="s">
        <v>1939</v>
      </c>
      <c r="C2106" s="253" t="s">
        <v>3681</v>
      </c>
      <c r="D2106" s="214" t="s">
        <v>66</v>
      </c>
      <c r="E2106" s="235">
        <v>1928.5</v>
      </c>
      <c r="F2106" s="35">
        <v>41820</v>
      </c>
      <c r="G2106" s="44">
        <v>1928.5</v>
      </c>
      <c r="H2106" s="243">
        <f t="shared" si="33"/>
        <v>0</v>
      </c>
      <c r="I2106" s="214" t="s">
        <v>217</v>
      </c>
      <c r="J2106" s="1"/>
    </row>
    <row r="2107" spans="1:10" x14ac:dyDescent="0.25">
      <c r="A2107" s="216"/>
      <c r="B2107" s="212" t="s">
        <v>1940</v>
      </c>
      <c r="C2107" s="253" t="s">
        <v>3681</v>
      </c>
      <c r="D2107" s="214" t="s">
        <v>66</v>
      </c>
      <c r="E2107" s="235">
        <v>1998</v>
      </c>
      <c r="F2107" s="35">
        <v>41820</v>
      </c>
      <c r="G2107" s="44">
        <v>1998</v>
      </c>
      <c r="H2107" s="243">
        <f t="shared" si="33"/>
        <v>0</v>
      </c>
      <c r="I2107" s="214" t="s">
        <v>217</v>
      </c>
      <c r="J2107" s="1"/>
    </row>
    <row r="2108" spans="1:10" x14ac:dyDescent="0.25">
      <c r="A2108" s="216"/>
      <c r="B2108" s="212" t="s">
        <v>1941</v>
      </c>
      <c r="C2108" s="253" t="s">
        <v>3681</v>
      </c>
      <c r="D2108" s="214" t="s">
        <v>58</v>
      </c>
      <c r="E2108" s="235">
        <v>1663</v>
      </c>
      <c r="F2108" s="35">
        <v>41820</v>
      </c>
      <c r="G2108" s="44">
        <v>1663</v>
      </c>
      <c r="H2108" s="243">
        <f t="shared" si="33"/>
        <v>0</v>
      </c>
      <c r="I2108" s="214" t="s">
        <v>30</v>
      </c>
      <c r="J2108" s="1"/>
    </row>
    <row r="2109" spans="1:10" x14ac:dyDescent="0.25">
      <c r="A2109" s="216"/>
      <c r="B2109" s="212" t="s">
        <v>1942</v>
      </c>
      <c r="C2109" s="253" t="s">
        <v>3681</v>
      </c>
      <c r="D2109" s="214" t="s">
        <v>123</v>
      </c>
      <c r="E2109" s="235">
        <v>11538</v>
      </c>
      <c r="F2109" s="39" t="s">
        <v>4401</v>
      </c>
      <c r="G2109" s="245">
        <v>11538</v>
      </c>
      <c r="H2109" s="243">
        <f t="shared" si="33"/>
        <v>0</v>
      </c>
      <c r="I2109" s="214"/>
      <c r="J2109" s="1"/>
    </row>
    <row r="2110" spans="1:10" x14ac:dyDescent="0.25">
      <c r="A2110" s="216"/>
      <c r="B2110" s="212" t="s">
        <v>1943</v>
      </c>
      <c r="C2110" s="253" t="s">
        <v>3681</v>
      </c>
      <c r="D2110" s="214" t="s">
        <v>29</v>
      </c>
      <c r="E2110" s="235">
        <v>6404</v>
      </c>
      <c r="F2110" s="35">
        <v>41820</v>
      </c>
      <c r="G2110" s="44">
        <v>6404</v>
      </c>
      <c r="H2110" s="243">
        <f t="shared" si="33"/>
        <v>0</v>
      </c>
      <c r="I2110" s="214" t="s">
        <v>30</v>
      </c>
      <c r="J2110" s="1"/>
    </row>
    <row r="2111" spans="1:10" x14ac:dyDescent="0.25">
      <c r="A2111" s="216"/>
      <c r="B2111" s="212" t="s">
        <v>1944</v>
      </c>
      <c r="C2111" s="253" t="s">
        <v>3681</v>
      </c>
      <c r="D2111" s="214" t="s">
        <v>3589</v>
      </c>
      <c r="E2111" s="235">
        <v>6732</v>
      </c>
      <c r="F2111" s="35">
        <v>41820</v>
      </c>
      <c r="G2111" s="44">
        <v>6732</v>
      </c>
      <c r="H2111" s="243">
        <f t="shared" si="33"/>
        <v>0</v>
      </c>
      <c r="I2111" s="214"/>
      <c r="J2111" s="1"/>
    </row>
    <row r="2112" spans="1:10" x14ac:dyDescent="0.25">
      <c r="A2112" s="216"/>
      <c r="B2112" s="212" t="s">
        <v>1945</v>
      </c>
      <c r="C2112" s="253" t="s">
        <v>3681</v>
      </c>
      <c r="D2112" s="214" t="s">
        <v>183</v>
      </c>
      <c r="E2112" s="235">
        <v>7082</v>
      </c>
      <c r="F2112" s="35">
        <v>41820</v>
      </c>
      <c r="G2112" s="44">
        <v>7082</v>
      </c>
      <c r="H2112" s="243">
        <f t="shared" si="33"/>
        <v>0</v>
      </c>
      <c r="I2112" s="214" t="s">
        <v>30</v>
      </c>
      <c r="J2112" s="1"/>
    </row>
    <row r="2113" spans="1:10" x14ac:dyDescent="0.25">
      <c r="A2113" s="216"/>
      <c r="B2113" s="212" t="s">
        <v>1947</v>
      </c>
      <c r="C2113" s="253" t="s">
        <v>3681</v>
      </c>
      <c r="D2113" s="214" t="s">
        <v>3119</v>
      </c>
      <c r="E2113" s="235">
        <v>2930</v>
      </c>
      <c r="F2113" s="35">
        <v>41820</v>
      </c>
      <c r="G2113" s="44">
        <v>2930</v>
      </c>
      <c r="H2113" s="243">
        <f t="shared" si="33"/>
        <v>0</v>
      </c>
      <c r="I2113" s="214" t="s">
        <v>30</v>
      </c>
      <c r="J2113" s="1"/>
    </row>
    <row r="2114" spans="1:10" x14ac:dyDescent="0.25">
      <c r="A2114" s="216"/>
      <c r="B2114" s="212" t="s">
        <v>1948</v>
      </c>
      <c r="C2114" s="253" t="s">
        <v>3681</v>
      </c>
      <c r="D2114" s="214" t="s">
        <v>16</v>
      </c>
      <c r="E2114" s="235">
        <v>175974</v>
      </c>
      <c r="F2114" s="38">
        <v>41844</v>
      </c>
      <c r="G2114" s="245">
        <v>175974</v>
      </c>
      <c r="H2114" s="243">
        <f t="shared" si="33"/>
        <v>0</v>
      </c>
      <c r="I2114" s="214"/>
      <c r="J2114" s="1"/>
    </row>
    <row r="2115" spans="1:10" x14ac:dyDescent="0.25">
      <c r="A2115" s="216"/>
      <c r="B2115" s="212" t="s">
        <v>1949</v>
      </c>
      <c r="C2115" s="253" t="s">
        <v>3681</v>
      </c>
      <c r="D2115" s="214" t="s">
        <v>2413</v>
      </c>
      <c r="E2115" s="235">
        <v>1859</v>
      </c>
      <c r="F2115" s="35">
        <v>41820</v>
      </c>
      <c r="G2115" s="44">
        <v>1859</v>
      </c>
      <c r="H2115" s="243">
        <f t="shared" si="33"/>
        <v>0</v>
      </c>
      <c r="I2115" s="214" t="s">
        <v>30</v>
      </c>
      <c r="J2115" s="1"/>
    </row>
    <row r="2116" spans="1:10" x14ac:dyDescent="0.25">
      <c r="A2116" s="216"/>
      <c r="B2116" s="212" t="s">
        <v>1950</v>
      </c>
      <c r="C2116" s="253" t="s">
        <v>3681</v>
      </c>
      <c r="D2116" s="214" t="s">
        <v>70</v>
      </c>
      <c r="E2116" s="235">
        <v>3021</v>
      </c>
      <c r="F2116" s="35">
        <v>41820</v>
      </c>
      <c r="G2116" s="44">
        <v>3021</v>
      </c>
      <c r="H2116" s="243">
        <f t="shared" si="33"/>
        <v>0</v>
      </c>
      <c r="I2116" s="214"/>
      <c r="J2116" s="1"/>
    </row>
    <row r="2117" spans="1:10" x14ac:dyDescent="0.25">
      <c r="A2117" s="216"/>
      <c r="B2117" s="212" t="s">
        <v>1952</v>
      </c>
      <c r="C2117" s="253" t="s">
        <v>3681</v>
      </c>
      <c r="D2117" s="214" t="s">
        <v>54</v>
      </c>
      <c r="E2117" s="235">
        <v>40133</v>
      </c>
      <c r="F2117" s="35">
        <v>41820</v>
      </c>
      <c r="G2117" s="44">
        <v>40133</v>
      </c>
      <c r="H2117" s="243">
        <f t="shared" si="33"/>
        <v>0</v>
      </c>
      <c r="I2117" s="214" t="s">
        <v>30</v>
      </c>
      <c r="J2117" s="1"/>
    </row>
    <row r="2118" spans="1:10" x14ac:dyDescent="0.25">
      <c r="A2118" s="216"/>
      <c r="B2118" s="212" t="s">
        <v>1953</v>
      </c>
      <c r="C2118" s="253" t="s">
        <v>3681</v>
      </c>
      <c r="D2118" s="214" t="s">
        <v>47</v>
      </c>
      <c r="E2118" s="235">
        <v>2450.5</v>
      </c>
      <c r="F2118" s="35">
        <v>41820</v>
      </c>
      <c r="G2118" s="44">
        <v>2450.5</v>
      </c>
      <c r="H2118" s="243">
        <f t="shared" si="33"/>
        <v>0</v>
      </c>
      <c r="I2118" s="214" t="s">
        <v>30</v>
      </c>
      <c r="J2118" s="1"/>
    </row>
    <row r="2119" spans="1:10" x14ac:dyDescent="0.25">
      <c r="A2119" s="216"/>
      <c r="B2119" s="212" t="s">
        <v>1954</v>
      </c>
      <c r="C2119" s="253" t="s">
        <v>3681</v>
      </c>
      <c r="D2119" s="214" t="s">
        <v>32</v>
      </c>
      <c r="E2119" s="235">
        <v>10510</v>
      </c>
      <c r="F2119" s="35">
        <v>41820</v>
      </c>
      <c r="G2119" s="44">
        <v>10510</v>
      </c>
      <c r="H2119" s="243">
        <f t="shared" ref="H2119:H2165" si="34">E2119-G2119</f>
        <v>0</v>
      </c>
      <c r="I2119" s="214" t="s">
        <v>30</v>
      </c>
      <c r="J2119" s="1"/>
    </row>
    <row r="2120" spans="1:10" x14ac:dyDescent="0.25">
      <c r="A2120" s="216"/>
      <c r="B2120" s="212" t="s">
        <v>1955</v>
      </c>
      <c r="C2120" s="253" t="s">
        <v>3681</v>
      </c>
      <c r="D2120" s="214" t="s">
        <v>11</v>
      </c>
      <c r="E2120" s="235">
        <v>43297</v>
      </c>
      <c r="F2120" s="38">
        <v>41843</v>
      </c>
      <c r="G2120" s="245">
        <v>43297</v>
      </c>
      <c r="H2120" s="243">
        <f t="shared" si="34"/>
        <v>0</v>
      </c>
      <c r="I2120" s="214" t="s">
        <v>65</v>
      </c>
      <c r="J2120" s="1"/>
    </row>
    <row r="2121" spans="1:10" x14ac:dyDescent="0.25">
      <c r="A2121" s="216"/>
      <c r="B2121" s="212" t="s">
        <v>1957</v>
      </c>
      <c r="C2121" s="253" t="s">
        <v>3681</v>
      </c>
      <c r="D2121" s="214" t="s">
        <v>55</v>
      </c>
      <c r="E2121" s="235">
        <v>9937</v>
      </c>
      <c r="F2121" s="35">
        <v>41820</v>
      </c>
      <c r="G2121" s="44">
        <v>9937</v>
      </c>
      <c r="H2121" s="243">
        <f t="shared" si="34"/>
        <v>0</v>
      </c>
      <c r="I2121" s="214"/>
      <c r="J2121" s="1"/>
    </row>
    <row r="2122" spans="1:10" x14ac:dyDescent="0.25">
      <c r="A2122" s="216"/>
      <c r="B2122" s="212" t="s">
        <v>1958</v>
      </c>
      <c r="C2122" s="253" t="s">
        <v>3681</v>
      </c>
      <c r="D2122" s="214" t="s">
        <v>374</v>
      </c>
      <c r="E2122" s="235">
        <v>10052</v>
      </c>
      <c r="F2122" s="35">
        <v>41820</v>
      </c>
      <c r="G2122" s="44">
        <v>10052</v>
      </c>
      <c r="H2122" s="243">
        <f t="shared" si="34"/>
        <v>0</v>
      </c>
      <c r="I2122" s="214"/>
      <c r="J2122" s="1"/>
    </row>
    <row r="2123" spans="1:10" x14ac:dyDescent="0.25">
      <c r="A2123" s="216"/>
      <c r="B2123" s="212" t="s">
        <v>1959</v>
      </c>
      <c r="C2123" s="253" t="s">
        <v>3681</v>
      </c>
      <c r="D2123" s="214" t="s">
        <v>124</v>
      </c>
      <c r="E2123" s="235">
        <v>6588</v>
      </c>
      <c r="F2123" s="35">
        <v>41820</v>
      </c>
      <c r="G2123" s="44">
        <v>6588</v>
      </c>
      <c r="H2123" s="243">
        <f t="shared" si="34"/>
        <v>0</v>
      </c>
      <c r="I2123" s="214" t="s">
        <v>30</v>
      </c>
      <c r="J2123" s="1"/>
    </row>
    <row r="2124" spans="1:10" x14ac:dyDescent="0.25">
      <c r="A2124" s="216"/>
      <c r="B2124" s="212" t="s">
        <v>1960</v>
      </c>
      <c r="C2124" s="253" t="s">
        <v>3681</v>
      </c>
      <c r="D2124" s="214" t="s">
        <v>2961</v>
      </c>
      <c r="E2124" s="235">
        <v>39737</v>
      </c>
      <c r="F2124" s="35">
        <v>41820</v>
      </c>
      <c r="G2124" s="44">
        <v>39737</v>
      </c>
      <c r="H2124" s="243">
        <f t="shared" si="34"/>
        <v>0</v>
      </c>
      <c r="I2124" s="214"/>
      <c r="J2124" s="1"/>
    </row>
    <row r="2125" spans="1:10" x14ac:dyDescent="0.25">
      <c r="A2125" s="216"/>
      <c r="B2125" s="212" t="s">
        <v>1961</v>
      </c>
      <c r="C2125" s="253" t="s">
        <v>3681</v>
      </c>
      <c r="D2125" s="214" t="s">
        <v>180</v>
      </c>
      <c r="E2125" s="235">
        <v>17804</v>
      </c>
      <c r="F2125" s="38">
        <v>41825</v>
      </c>
      <c r="G2125" s="245">
        <v>17804</v>
      </c>
      <c r="H2125" s="243">
        <f t="shared" si="34"/>
        <v>0</v>
      </c>
      <c r="I2125" s="214" t="s">
        <v>65</v>
      </c>
      <c r="J2125" s="1"/>
    </row>
    <row r="2126" spans="1:10" x14ac:dyDescent="0.25">
      <c r="A2126" s="216"/>
      <c r="B2126" s="212" t="s">
        <v>1962</v>
      </c>
      <c r="C2126" s="253" t="s">
        <v>3681</v>
      </c>
      <c r="D2126" s="214" t="s">
        <v>136</v>
      </c>
      <c r="E2126" s="235">
        <v>1838</v>
      </c>
      <c r="F2126" s="35">
        <v>41820</v>
      </c>
      <c r="G2126" s="44">
        <v>1838</v>
      </c>
      <c r="H2126" s="243">
        <f t="shared" si="34"/>
        <v>0</v>
      </c>
      <c r="I2126" s="214"/>
      <c r="J2126" s="1"/>
    </row>
    <row r="2127" spans="1:10" x14ac:dyDescent="0.25">
      <c r="A2127" s="216"/>
      <c r="B2127" s="212" t="s">
        <v>1963</v>
      </c>
      <c r="C2127" s="253" t="s">
        <v>3681</v>
      </c>
      <c r="D2127" s="214" t="s">
        <v>25</v>
      </c>
      <c r="E2127" s="235">
        <v>5891.5</v>
      </c>
      <c r="F2127" s="47" t="s">
        <v>3710</v>
      </c>
      <c r="G2127" s="44">
        <v>5891.5</v>
      </c>
      <c r="H2127" s="243">
        <f t="shared" si="34"/>
        <v>0</v>
      </c>
      <c r="I2127" s="214" t="s">
        <v>65</v>
      </c>
      <c r="J2127" s="1"/>
    </row>
    <row r="2128" spans="1:10" x14ac:dyDescent="0.25">
      <c r="A2128" s="216"/>
      <c r="B2128" s="212" t="s">
        <v>1964</v>
      </c>
      <c r="C2128" s="253" t="s">
        <v>3681</v>
      </c>
      <c r="D2128" s="214" t="s">
        <v>250</v>
      </c>
      <c r="E2128" s="235">
        <v>11653</v>
      </c>
      <c r="F2128" s="35">
        <v>41820</v>
      </c>
      <c r="G2128" s="44">
        <v>11653</v>
      </c>
      <c r="H2128" s="243">
        <f t="shared" si="34"/>
        <v>0</v>
      </c>
      <c r="I2128" s="214"/>
      <c r="J2128" s="1"/>
    </row>
    <row r="2129" spans="1:10" x14ac:dyDescent="0.25">
      <c r="A2129" s="216"/>
      <c r="B2129" s="212" t="s">
        <v>1965</v>
      </c>
      <c r="C2129" s="253" t="s">
        <v>3681</v>
      </c>
      <c r="D2129" s="214" t="s">
        <v>189</v>
      </c>
      <c r="E2129" s="235">
        <v>15881.5</v>
      </c>
      <c r="F2129" s="35">
        <v>41820</v>
      </c>
      <c r="G2129" s="44">
        <v>15881.5</v>
      </c>
      <c r="H2129" s="243">
        <f t="shared" si="34"/>
        <v>0</v>
      </c>
      <c r="I2129" s="214" t="s">
        <v>21</v>
      </c>
      <c r="J2129" s="1"/>
    </row>
    <row r="2130" spans="1:10" x14ac:dyDescent="0.25">
      <c r="A2130" s="216"/>
      <c r="B2130" s="212" t="s">
        <v>1966</v>
      </c>
      <c r="C2130" s="253" t="s">
        <v>3681</v>
      </c>
      <c r="D2130" s="214" t="s">
        <v>215</v>
      </c>
      <c r="E2130" s="235">
        <v>448</v>
      </c>
      <c r="F2130" s="35">
        <v>41820</v>
      </c>
      <c r="G2130" s="44">
        <v>448</v>
      </c>
      <c r="H2130" s="243">
        <f t="shared" si="34"/>
        <v>0</v>
      </c>
      <c r="I2130" s="214"/>
      <c r="J2130" s="1"/>
    </row>
    <row r="2131" spans="1:10" x14ac:dyDescent="0.25">
      <c r="A2131" s="216"/>
      <c r="B2131" s="212" t="s">
        <v>1967</v>
      </c>
      <c r="C2131" s="253" t="s">
        <v>3681</v>
      </c>
      <c r="D2131" s="214" t="s">
        <v>250</v>
      </c>
      <c r="E2131" s="235">
        <v>25</v>
      </c>
      <c r="F2131" s="35">
        <v>41820</v>
      </c>
      <c r="G2131" s="44">
        <v>25</v>
      </c>
      <c r="H2131" s="243">
        <f t="shared" si="34"/>
        <v>0</v>
      </c>
      <c r="I2131" s="214"/>
      <c r="J2131" s="1"/>
    </row>
    <row r="2132" spans="1:10" x14ac:dyDescent="0.25">
      <c r="A2132" s="216"/>
      <c r="B2132" s="212" t="s">
        <v>1968</v>
      </c>
      <c r="C2132" s="253" t="s">
        <v>3681</v>
      </c>
      <c r="D2132" s="214" t="s">
        <v>130</v>
      </c>
      <c r="E2132" s="235">
        <v>8659.5</v>
      </c>
      <c r="F2132" s="38">
        <v>41822</v>
      </c>
      <c r="G2132" s="245">
        <v>8659.5</v>
      </c>
      <c r="H2132" s="243">
        <f t="shared" si="34"/>
        <v>0</v>
      </c>
      <c r="I2132" s="214" t="s">
        <v>21</v>
      </c>
      <c r="J2132" s="1"/>
    </row>
    <row r="2133" spans="1:10" x14ac:dyDescent="0.25">
      <c r="A2133" s="216"/>
      <c r="B2133" s="212" t="s">
        <v>1969</v>
      </c>
      <c r="C2133" s="253" t="s">
        <v>3681</v>
      </c>
      <c r="D2133" s="214" t="s">
        <v>188</v>
      </c>
      <c r="E2133" s="235">
        <v>3999</v>
      </c>
      <c r="F2133" s="38">
        <v>41829</v>
      </c>
      <c r="G2133" s="245">
        <v>3999</v>
      </c>
      <c r="H2133" s="243">
        <f t="shared" si="34"/>
        <v>0</v>
      </c>
      <c r="I2133" s="214" t="s">
        <v>21</v>
      </c>
      <c r="J2133" s="1"/>
    </row>
    <row r="2134" spans="1:10" x14ac:dyDescent="0.25">
      <c r="A2134" s="216"/>
      <c r="B2134" s="212" t="s">
        <v>1970</v>
      </c>
      <c r="C2134" s="253" t="s">
        <v>3681</v>
      </c>
      <c r="D2134" s="214" t="s">
        <v>188</v>
      </c>
      <c r="E2134" s="235">
        <v>5223</v>
      </c>
      <c r="F2134" s="38">
        <v>41822</v>
      </c>
      <c r="G2134" s="245">
        <v>5223</v>
      </c>
      <c r="H2134" s="243">
        <f t="shared" si="34"/>
        <v>0</v>
      </c>
      <c r="I2134" s="214" t="s">
        <v>21</v>
      </c>
      <c r="J2134" s="1"/>
    </row>
    <row r="2135" spans="1:10" x14ac:dyDescent="0.25">
      <c r="A2135" s="216"/>
      <c r="B2135" s="212" t="s">
        <v>1972</v>
      </c>
      <c r="C2135" s="253" t="s">
        <v>3681</v>
      </c>
      <c r="D2135" s="214" t="s">
        <v>106</v>
      </c>
      <c r="E2135" s="235">
        <v>6718.4</v>
      </c>
      <c r="F2135" s="38">
        <v>41830</v>
      </c>
      <c r="G2135" s="245">
        <v>6718.4</v>
      </c>
      <c r="H2135" s="243">
        <f t="shared" si="34"/>
        <v>0</v>
      </c>
      <c r="I2135" s="214"/>
      <c r="J2135" s="1"/>
    </row>
    <row r="2136" spans="1:10" x14ac:dyDescent="0.25">
      <c r="A2136" s="216"/>
      <c r="B2136" s="212" t="s">
        <v>1973</v>
      </c>
      <c r="C2136" s="253" t="s">
        <v>3681</v>
      </c>
      <c r="D2136" s="214" t="s">
        <v>129</v>
      </c>
      <c r="E2136" s="235">
        <v>1206</v>
      </c>
      <c r="F2136" s="35">
        <v>41820</v>
      </c>
      <c r="G2136" s="44">
        <v>1206</v>
      </c>
      <c r="H2136" s="243">
        <f t="shared" si="34"/>
        <v>0</v>
      </c>
      <c r="I2136" s="214"/>
      <c r="J2136" s="1"/>
    </row>
    <row r="2137" spans="1:10" x14ac:dyDescent="0.25">
      <c r="A2137" s="216"/>
      <c r="B2137" s="212" t="s">
        <v>1974</v>
      </c>
      <c r="C2137" s="253" t="s">
        <v>3681</v>
      </c>
      <c r="D2137" s="214" t="s">
        <v>3699</v>
      </c>
      <c r="E2137" s="235">
        <v>1659</v>
      </c>
      <c r="F2137" s="35">
        <v>41820</v>
      </c>
      <c r="G2137" s="44">
        <v>1659</v>
      </c>
      <c r="H2137" s="243">
        <f t="shared" si="34"/>
        <v>0</v>
      </c>
      <c r="I2137" s="214" t="s">
        <v>27</v>
      </c>
      <c r="J2137" s="1"/>
    </row>
    <row r="2138" spans="1:10" x14ac:dyDescent="0.25">
      <c r="A2138" s="216"/>
      <c r="B2138" s="212" t="s">
        <v>1975</v>
      </c>
      <c r="C2138" s="253" t="s">
        <v>3681</v>
      </c>
      <c r="D2138" s="214" t="s">
        <v>133</v>
      </c>
      <c r="E2138" s="235">
        <v>37594</v>
      </c>
      <c r="F2138" s="39" t="s">
        <v>3702</v>
      </c>
      <c r="G2138" s="245">
        <v>37594</v>
      </c>
      <c r="H2138" s="243">
        <f t="shared" si="34"/>
        <v>0</v>
      </c>
      <c r="I2138" s="214"/>
      <c r="J2138" s="1"/>
    </row>
    <row r="2139" spans="1:10" x14ac:dyDescent="0.25">
      <c r="A2139" s="216"/>
      <c r="B2139" s="212" t="s">
        <v>1977</v>
      </c>
      <c r="C2139" s="253" t="s">
        <v>3681</v>
      </c>
      <c r="D2139" s="214" t="s">
        <v>74</v>
      </c>
      <c r="E2139" s="235">
        <v>1672.5</v>
      </c>
      <c r="F2139" s="35">
        <v>41820</v>
      </c>
      <c r="G2139" s="44">
        <v>1672.5</v>
      </c>
      <c r="H2139" s="243">
        <f t="shared" si="34"/>
        <v>0</v>
      </c>
      <c r="I2139" s="214"/>
      <c r="J2139" s="1"/>
    </row>
    <row r="2140" spans="1:10" x14ac:dyDescent="0.25">
      <c r="A2140" s="216"/>
      <c r="B2140" s="212" t="s">
        <v>1978</v>
      </c>
      <c r="C2140" s="253" t="s">
        <v>3681</v>
      </c>
      <c r="D2140" s="214" t="s">
        <v>696</v>
      </c>
      <c r="E2140" s="235">
        <v>39385</v>
      </c>
      <c r="F2140" s="35">
        <v>41820</v>
      </c>
      <c r="G2140" s="44">
        <v>39385</v>
      </c>
      <c r="H2140" s="243">
        <f t="shared" si="34"/>
        <v>0</v>
      </c>
      <c r="I2140" s="214" t="s">
        <v>162</v>
      </c>
      <c r="J2140" s="1"/>
    </row>
    <row r="2141" spans="1:10" x14ac:dyDescent="0.25">
      <c r="A2141" s="216"/>
      <c r="B2141" s="212" t="s">
        <v>1980</v>
      </c>
      <c r="C2141" s="253" t="s">
        <v>3681</v>
      </c>
      <c r="D2141" s="214" t="s">
        <v>8</v>
      </c>
      <c r="E2141" s="235">
        <v>546</v>
      </c>
      <c r="F2141" s="35">
        <v>41820</v>
      </c>
      <c r="G2141" s="44">
        <v>546</v>
      </c>
      <c r="H2141" s="243">
        <f t="shared" si="34"/>
        <v>0</v>
      </c>
      <c r="I2141" s="214"/>
      <c r="J2141" s="1"/>
    </row>
    <row r="2142" spans="1:10" x14ac:dyDescent="0.25">
      <c r="A2142" s="216"/>
      <c r="B2142" s="212" t="s">
        <v>1981</v>
      </c>
      <c r="C2142" s="253" t="s">
        <v>3681</v>
      </c>
      <c r="D2142" s="214" t="s">
        <v>111</v>
      </c>
      <c r="E2142" s="235">
        <v>3245</v>
      </c>
      <c r="F2142" s="35">
        <v>41820</v>
      </c>
      <c r="G2142" s="44">
        <v>3245</v>
      </c>
      <c r="H2142" s="243">
        <f t="shared" si="34"/>
        <v>0</v>
      </c>
      <c r="I2142" s="214" t="s">
        <v>162</v>
      </c>
      <c r="J2142" s="1"/>
    </row>
    <row r="2143" spans="1:10" x14ac:dyDescent="0.25">
      <c r="A2143" s="216"/>
      <c r="B2143" s="212" t="s">
        <v>1982</v>
      </c>
      <c r="C2143" s="253" t="s">
        <v>3681</v>
      </c>
      <c r="D2143" s="214" t="s">
        <v>52</v>
      </c>
      <c r="E2143" s="235">
        <v>240</v>
      </c>
      <c r="F2143" s="35">
        <v>41820</v>
      </c>
      <c r="G2143" s="44">
        <v>240</v>
      </c>
      <c r="H2143" s="243">
        <f t="shared" si="34"/>
        <v>0</v>
      </c>
      <c r="I2143" s="214" t="s">
        <v>162</v>
      </c>
      <c r="J2143" s="1"/>
    </row>
    <row r="2144" spans="1:10" x14ac:dyDescent="0.25">
      <c r="A2144" s="216"/>
      <c r="B2144" s="212" t="s">
        <v>1984</v>
      </c>
      <c r="C2144" s="253" t="s">
        <v>3681</v>
      </c>
      <c r="D2144" s="214" t="s">
        <v>1611</v>
      </c>
      <c r="E2144" s="235">
        <v>4128</v>
      </c>
      <c r="F2144" s="35">
        <v>41820</v>
      </c>
      <c r="G2144" s="44">
        <v>4128</v>
      </c>
      <c r="H2144" s="243">
        <f t="shared" si="34"/>
        <v>0</v>
      </c>
      <c r="I2144" s="214"/>
      <c r="J2144" s="1"/>
    </row>
    <row r="2145" spans="1:10" x14ac:dyDescent="0.25">
      <c r="A2145" s="216"/>
      <c r="B2145" s="212" t="s">
        <v>1985</v>
      </c>
      <c r="C2145" s="253" t="s">
        <v>3681</v>
      </c>
      <c r="D2145" s="214" t="s">
        <v>3606</v>
      </c>
      <c r="E2145" s="235">
        <v>14596</v>
      </c>
      <c r="F2145" s="38" t="s">
        <v>3715</v>
      </c>
      <c r="G2145" s="245">
        <v>14596</v>
      </c>
      <c r="H2145" s="243">
        <f t="shared" si="34"/>
        <v>0</v>
      </c>
      <c r="I2145" s="214" t="s">
        <v>217</v>
      </c>
      <c r="J2145" s="1"/>
    </row>
    <row r="2146" spans="1:10" x14ac:dyDescent="0.25">
      <c r="A2146" s="216"/>
      <c r="B2146" s="212" t="s">
        <v>1986</v>
      </c>
      <c r="C2146" s="253" t="s">
        <v>3681</v>
      </c>
      <c r="D2146" s="214" t="s">
        <v>374</v>
      </c>
      <c r="E2146" s="235">
        <v>11136</v>
      </c>
      <c r="F2146" s="35">
        <v>41820</v>
      </c>
      <c r="G2146" s="44">
        <v>11136</v>
      </c>
      <c r="H2146" s="243">
        <f t="shared" si="34"/>
        <v>0</v>
      </c>
      <c r="I2146" s="214"/>
      <c r="J2146" s="1"/>
    </row>
    <row r="2147" spans="1:10" x14ac:dyDescent="0.25">
      <c r="A2147" s="216"/>
      <c r="B2147" s="212" t="s">
        <v>1987</v>
      </c>
      <c r="C2147" s="253" t="s">
        <v>3681</v>
      </c>
      <c r="D2147" s="214" t="s">
        <v>20</v>
      </c>
      <c r="E2147" s="235">
        <v>11852</v>
      </c>
      <c r="F2147" s="38">
        <v>41821</v>
      </c>
      <c r="G2147" s="245">
        <v>11852</v>
      </c>
      <c r="H2147" s="243">
        <f t="shared" si="34"/>
        <v>0</v>
      </c>
      <c r="I2147" s="214" t="s">
        <v>217</v>
      </c>
      <c r="J2147" s="1"/>
    </row>
    <row r="2148" spans="1:10" x14ac:dyDescent="0.25">
      <c r="A2148" s="216"/>
      <c r="B2148" s="212" t="s">
        <v>1988</v>
      </c>
      <c r="C2148" s="253" t="s">
        <v>3681</v>
      </c>
      <c r="D2148" s="214" t="s">
        <v>142</v>
      </c>
      <c r="E2148" s="235">
        <v>1089.5999999999999</v>
      </c>
      <c r="F2148" s="38">
        <v>41821</v>
      </c>
      <c r="G2148" s="245">
        <v>1089.5999999999999</v>
      </c>
      <c r="H2148" s="243">
        <f t="shared" si="34"/>
        <v>0</v>
      </c>
      <c r="I2148" s="214" t="s">
        <v>217</v>
      </c>
      <c r="J2148" s="1"/>
    </row>
    <row r="2149" spans="1:10" x14ac:dyDescent="0.25">
      <c r="A2149" s="216"/>
      <c r="B2149" s="212" t="s">
        <v>1989</v>
      </c>
      <c r="C2149" s="253" t="s">
        <v>3681</v>
      </c>
      <c r="D2149" s="214" t="s">
        <v>78</v>
      </c>
      <c r="E2149" s="235">
        <v>2516.4</v>
      </c>
      <c r="F2149" s="38">
        <v>41821</v>
      </c>
      <c r="G2149" s="245">
        <v>2516.4</v>
      </c>
      <c r="H2149" s="243">
        <f t="shared" si="34"/>
        <v>0</v>
      </c>
      <c r="I2149" s="214" t="s">
        <v>217</v>
      </c>
      <c r="J2149" s="1"/>
    </row>
    <row r="2150" spans="1:10" x14ac:dyDescent="0.25">
      <c r="A2150" s="216"/>
      <c r="B2150" s="212" t="s">
        <v>1990</v>
      </c>
      <c r="C2150" s="253" t="s">
        <v>3681</v>
      </c>
      <c r="D2150" s="214" t="s">
        <v>80</v>
      </c>
      <c r="E2150" s="235">
        <v>2044</v>
      </c>
      <c r="F2150" s="38">
        <v>41821</v>
      </c>
      <c r="G2150" s="245">
        <v>2044</v>
      </c>
      <c r="H2150" s="243">
        <f t="shared" si="34"/>
        <v>0</v>
      </c>
      <c r="I2150" s="214" t="s">
        <v>217</v>
      </c>
      <c r="J2150" s="1"/>
    </row>
    <row r="2151" spans="1:10" x14ac:dyDescent="0.25">
      <c r="A2151" s="216"/>
      <c r="B2151" s="212" t="s">
        <v>1991</v>
      </c>
      <c r="C2151" s="253" t="s">
        <v>3681</v>
      </c>
      <c r="D2151" s="214" t="s">
        <v>2604</v>
      </c>
      <c r="E2151" s="235">
        <v>16069.6</v>
      </c>
      <c r="F2151" s="38">
        <v>41821</v>
      </c>
      <c r="G2151" s="245">
        <v>16069.6</v>
      </c>
      <c r="H2151" s="243">
        <f t="shared" si="34"/>
        <v>0</v>
      </c>
      <c r="I2151" s="214" t="s">
        <v>217</v>
      </c>
      <c r="J2151" s="1"/>
    </row>
    <row r="2152" spans="1:10" x14ac:dyDescent="0.25">
      <c r="A2152" s="216"/>
      <c r="B2152" s="212" t="s">
        <v>1993</v>
      </c>
      <c r="C2152" s="253" t="s">
        <v>3681</v>
      </c>
      <c r="D2152" s="214" t="s">
        <v>147</v>
      </c>
      <c r="E2152" s="235">
        <v>7203</v>
      </c>
      <c r="F2152" s="38">
        <v>41821</v>
      </c>
      <c r="G2152" s="245">
        <v>7203</v>
      </c>
      <c r="H2152" s="243">
        <f t="shared" si="34"/>
        <v>0</v>
      </c>
      <c r="I2152" s="214" t="s">
        <v>217</v>
      </c>
      <c r="J2152" s="1"/>
    </row>
    <row r="2153" spans="1:10" x14ac:dyDescent="0.25">
      <c r="A2153" s="216"/>
      <c r="B2153" s="212" t="s">
        <v>1995</v>
      </c>
      <c r="C2153" s="253" t="s">
        <v>3681</v>
      </c>
      <c r="D2153" s="214" t="s">
        <v>3700</v>
      </c>
      <c r="E2153" s="235">
        <v>513</v>
      </c>
      <c r="F2153" s="38">
        <v>41821</v>
      </c>
      <c r="G2153" s="245">
        <v>513</v>
      </c>
      <c r="H2153" s="243">
        <f t="shared" si="34"/>
        <v>0</v>
      </c>
      <c r="I2153" s="214" t="s">
        <v>217</v>
      </c>
      <c r="J2153" s="1"/>
    </row>
    <row r="2154" spans="1:10" x14ac:dyDescent="0.25">
      <c r="A2154" s="216"/>
      <c r="B2154" s="212" t="s">
        <v>1996</v>
      </c>
      <c r="C2154" s="253" t="s">
        <v>3681</v>
      </c>
      <c r="D2154" s="214" t="s">
        <v>163</v>
      </c>
      <c r="E2154" s="235">
        <v>472</v>
      </c>
      <c r="F2154" s="35">
        <v>41820</v>
      </c>
      <c r="G2154" s="44">
        <v>472</v>
      </c>
      <c r="H2154" s="243">
        <f t="shared" si="34"/>
        <v>0</v>
      </c>
      <c r="I2154" s="214"/>
      <c r="J2154" s="1"/>
    </row>
    <row r="2155" spans="1:10" x14ac:dyDescent="0.25">
      <c r="A2155" s="216"/>
      <c r="B2155" s="212" t="s">
        <v>1998</v>
      </c>
      <c r="C2155" s="253" t="s">
        <v>3681</v>
      </c>
      <c r="D2155" s="214" t="s">
        <v>3140</v>
      </c>
      <c r="E2155" s="235">
        <v>3425.1</v>
      </c>
      <c r="F2155" s="38" t="s">
        <v>3716</v>
      </c>
      <c r="G2155" s="245">
        <v>3425.1</v>
      </c>
      <c r="H2155" s="243">
        <f t="shared" si="34"/>
        <v>0</v>
      </c>
      <c r="I2155" s="214"/>
      <c r="J2155" s="1"/>
    </row>
    <row r="2156" spans="1:10" x14ac:dyDescent="0.25">
      <c r="A2156" s="216"/>
      <c r="B2156" s="212" t="s">
        <v>2000</v>
      </c>
      <c r="C2156" s="253" t="s">
        <v>3681</v>
      </c>
      <c r="D2156" s="214" t="s">
        <v>74</v>
      </c>
      <c r="E2156" s="235">
        <v>220</v>
      </c>
      <c r="F2156" s="35">
        <v>41820</v>
      </c>
      <c r="G2156" s="44">
        <v>220</v>
      </c>
      <c r="H2156" s="243">
        <f t="shared" si="34"/>
        <v>0</v>
      </c>
      <c r="I2156" s="214"/>
      <c r="J2156" s="1"/>
    </row>
    <row r="2157" spans="1:10" x14ac:dyDescent="0.25">
      <c r="A2157" s="216"/>
      <c r="B2157" s="212" t="s">
        <v>2001</v>
      </c>
      <c r="C2157" s="253" t="s">
        <v>3681</v>
      </c>
      <c r="D2157" s="214" t="s">
        <v>74</v>
      </c>
      <c r="E2157" s="235">
        <v>60</v>
      </c>
      <c r="F2157" s="35">
        <v>41820</v>
      </c>
      <c r="G2157" s="44">
        <v>60</v>
      </c>
      <c r="H2157" s="243">
        <f t="shared" si="34"/>
        <v>0</v>
      </c>
      <c r="I2157" s="214"/>
      <c r="J2157" s="1"/>
    </row>
    <row r="2158" spans="1:10" x14ac:dyDescent="0.25">
      <c r="A2158" s="216"/>
      <c r="B2158" s="212" t="s">
        <v>2002</v>
      </c>
      <c r="C2158" s="253" t="s">
        <v>3681</v>
      </c>
      <c r="D2158" s="214" t="s">
        <v>115</v>
      </c>
      <c r="E2158" s="235">
        <v>1066.5</v>
      </c>
      <c r="F2158" s="35">
        <v>41820</v>
      </c>
      <c r="G2158" s="44">
        <v>1066.5</v>
      </c>
      <c r="H2158" s="243">
        <f t="shared" si="34"/>
        <v>0</v>
      </c>
      <c r="I2158" s="214"/>
      <c r="J2158" s="1"/>
    </row>
    <row r="2159" spans="1:10" x14ac:dyDescent="0.25">
      <c r="A2159" s="216"/>
      <c r="B2159" s="212" t="s">
        <v>2004</v>
      </c>
      <c r="C2159" s="253" t="s">
        <v>3681</v>
      </c>
      <c r="D2159" s="214" t="s">
        <v>152</v>
      </c>
      <c r="E2159" s="235">
        <v>5677</v>
      </c>
      <c r="F2159" s="35">
        <v>41820</v>
      </c>
      <c r="G2159" s="44">
        <v>5677</v>
      </c>
      <c r="H2159" s="243">
        <f t="shared" si="34"/>
        <v>0</v>
      </c>
      <c r="I2159" s="214"/>
      <c r="J2159" s="1"/>
    </row>
    <row r="2160" spans="1:10" x14ac:dyDescent="0.25">
      <c r="A2160" s="216"/>
      <c r="B2160" s="224"/>
      <c r="C2160" s="361"/>
      <c r="D2160" s="20"/>
      <c r="E2160" s="239"/>
      <c r="F2160" s="35"/>
      <c r="G2160" s="44"/>
      <c r="H2160" s="243">
        <f t="shared" si="34"/>
        <v>0</v>
      </c>
      <c r="I2160" s="214"/>
      <c r="J2160" s="1"/>
    </row>
    <row r="2161" spans="1:10" x14ac:dyDescent="0.25">
      <c r="A2161" s="216"/>
      <c r="B2161" s="224"/>
      <c r="C2161" s="361"/>
      <c r="D2161" s="20"/>
      <c r="E2161" s="239"/>
      <c r="F2161" s="35"/>
      <c r="G2161" s="44"/>
      <c r="H2161" s="243">
        <f t="shared" si="34"/>
        <v>0</v>
      </c>
      <c r="I2161" s="214"/>
      <c r="J2161" s="1"/>
    </row>
    <row r="2162" spans="1:10" x14ac:dyDescent="0.25">
      <c r="A2162" s="216"/>
      <c r="B2162" s="212"/>
      <c r="C2162" s="332"/>
      <c r="D2162" s="20" t="s">
        <v>1906</v>
      </c>
      <c r="E2162" s="239"/>
      <c r="F2162" s="45"/>
      <c r="G2162" s="44"/>
      <c r="H2162" s="86">
        <f t="shared" si="34"/>
        <v>0</v>
      </c>
      <c r="I2162" s="20"/>
      <c r="J2162" s="1"/>
    </row>
    <row r="2163" spans="1:10" x14ac:dyDescent="0.25">
      <c r="A2163" s="216"/>
      <c r="B2163" s="212"/>
      <c r="C2163" s="217"/>
      <c r="D2163" s="33" t="s">
        <v>1906</v>
      </c>
      <c r="E2163" s="34"/>
      <c r="F2163" s="287"/>
      <c r="G2163" s="34"/>
      <c r="H2163" s="248">
        <f t="shared" si="34"/>
        <v>0</v>
      </c>
    </row>
    <row r="2164" spans="1:10" ht="15.75" x14ac:dyDescent="0.25">
      <c r="A2164" s="216"/>
      <c r="B2164" s="212"/>
      <c r="C2164" s="224"/>
      <c r="D2164" s="297"/>
      <c r="E2164" s="36"/>
      <c r="F2164" s="289"/>
      <c r="G2164" s="36"/>
      <c r="H2164" s="248">
        <f t="shared" si="34"/>
        <v>0</v>
      </c>
    </row>
    <row r="2165" spans="1:10" ht="15.75" x14ac:dyDescent="0.25">
      <c r="A2165" s="216"/>
      <c r="B2165" s="212"/>
      <c r="C2165" s="224"/>
      <c r="D2165" s="297"/>
      <c r="E2165" s="36"/>
      <c r="F2165" s="289"/>
      <c r="G2165" s="36"/>
      <c r="H2165" s="248">
        <f t="shared" si="34"/>
        <v>0</v>
      </c>
    </row>
    <row r="2166" spans="1:10" ht="15.75" thickBot="1" x14ac:dyDescent="0.3">
      <c r="D2166" s="300"/>
      <c r="E2166" s="50"/>
      <c r="F2166" s="301"/>
      <c r="G2166" s="302"/>
      <c r="H2166" s="303"/>
    </row>
    <row r="2167" spans="1:10" ht="15.75" thickTop="1" x14ac:dyDescent="0.25">
      <c r="A2167" s="304"/>
      <c r="B2167" s="305"/>
      <c r="C2167" s="306"/>
      <c r="D2167" s="127"/>
      <c r="E2167" s="307">
        <f>SUM(E4:E2166)</f>
        <v>29075462.280000009</v>
      </c>
      <c r="F2167" s="308"/>
      <c r="G2167" s="309">
        <f>SUM(G4:G2165)</f>
        <v>29022174.080000009</v>
      </c>
      <c r="H2167" s="310"/>
    </row>
    <row r="2168" spans="1:10" ht="15.75" thickBot="1" x14ac:dyDescent="0.3">
      <c r="A2168" s="304"/>
      <c r="B2168" s="305"/>
      <c r="C2168" s="306"/>
      <c r="D2168" s="127"/>
      <c r="E2168" s="311"/>
      <c r="F2168" s="308"/>
      <c r="G2168" s="312"/>
      <c r="H2168" s="310"/>
    </row>
    <row r="2169" spans="1:10" x14ac:dyDescent="0.25">
      <c r="A2169" s="304"/>
      <c r="B2169" s="305"/>
      <c r="C2169" s="306"/>
      <c r="D2169" s="127"/>
      <c r="E2169" s="127"/>
      <c r="F2169" s="308"/>
      <c r="G2169" s="313"/>
      <c r="H2169" s="310"/>
    </row>
    <row r="2170" spans="1:10" ht="31.5" x14ac:dyDescent="0.25">
      <c r="A2170" s="304"/>
      <c r="B2170" s="305"/>
      <c r="C2170" s="306"/>
      <c r="D2170" s="28"/>
      <c r="E2170" s="314" t="s">
        <v>748</v>
      </c>
      <c r="F2170" s="308"/>
      <c r="G2170" s="315" t="s">
        <v>749</v>
      </c>
      <c r="H2170" s="310"/>
    </row>
    <row r="2171" spans="1:10" x14ac:dyDescent="0.25">
      <c r="A2171" s="304"/>
      <c r="B2171" s="305"/>
      <c r="C2171" s="306"/>
      <c r="D2171" s="127"/>
      <c r="E2171" s="127"/>
      <c r="F2171" s="308"/>
      <c r="G2171" s="313"/>
      <c r="H2171" s="310"/>
      <c r="I2171" s="21"/>
    </row>
    <row r="2172" spans="1:10" x14ac:dyDescent="0.25">
      <c r="A2172" s="304"/>
      <c r="B2172" s="305"/>
      <c r="C2172" s="306"/>
      <c r="D2172" s="127"/>
      <c r="E2172" s="127"/>
      <c r="F2172" s="308"/>
      <c r="G2172" s="313"/>
      <c r="H2172" s="310"/>
      <c r="I2172" s="21"/>
    </row>
    <row r="2173" spans="1:10" x14ac:dyDescent="0.25">
      <c r="A2173" s="304"/>
      <c r="B2173" s="305"/>
      <c r="C2173" s="306"/>
      <c r="D2173" s="127"/>
      <c r="E2173" s="127"/>
      <c r="F2173" s="308"/>
      <c r="G2173" s="313"/>
      <c r="H2173" s="310"/>
      <c r="I2173" s="21"/>
    </row>
    <row r="2174" spans="1:10" ht="21" x14ac:dyDescent="0.35">
      <c r="A2174" s="304"/>
      <c r="B2174" s="305"/>
      <c r="C2174" s="306"/>
      <c r="D2174" s="127"/>
      <c r="E2174" s="643">
        <f>E2167-G2167</f>
        <v>53288.199999999255</v>
      </c>
      <c r="F2174" s="644"/>
      <c r="G2174" s="644"/>
      <c r="H2174" s="310"/>
      <c r="I2174" s="21"/>
    </row>
    <row r="2175" spans="1:10" x14ac:dyDescent="0.25">
      <c r="A2175" s="304"/>
      <c r="B2175" s="305"/>
      <c r="C2175" s="306"/>
      <c r="D2175" s="127"/>
      <c r="E2175" s="127"/>
      <c r="F2175" s="308"/>
      <c r="G2175" s="313"/>
      <c r="H2175" s="310"/>
      <c r="I2175" s="21"/>
    </row>
    <row r="2176" spans="1:10" ht="18.75" x14ac:dyDescent="0.3">
      <c r="A2176" s="304"/>
      <c r="B2176" s="305"/>
      <c r="C2176" s="306"/>
      <c r="D2176" s="127"/>
      <c r="E2176" s="656" t="s">
        <v>2577</v>
      </c>
      <c r="F2176" s="656"/>
      <c r="G2176" s="656"/>
      <c r="H2176" s="310"/>
      <c r="I2176" s="21"/>
    </row>
    <row r="2177" spans="1:9" x14ac:dyDescent="0.25">
      <c r="A2177" s="304"/>
      <c r="B2177" s="305"/>
      <c r="C2177" s="306"/>
      <c r="D2177" s="127"/>
      <c r="E2177" s="127"/>
      <c r="F2177" s="308"/>
      <c r="G2177" s="313"/>
      <c r="H2177" s="310"/>
      <c r="I2177" s="21"/>
    </row>
    <row r="2178" spans="1:9" x14ac:dyDescent="0.25">
      <c r="A2178" s="304"/>
      <c r="B2178" s="305"/>
      <c r="C2178" s="306"/>
      <c r="D2178" s="127"/>
      <c r="E2178" s="127"/>
      <c r="F2178" s="308"/>
      <c r="G2178" s="313"/>
      <c r="H2178" s="310"/>
      <c r="I2178" s="21"/>
    </row>
    <row r="2179" spans="1:9" x14ac:dyDescent="0.25">
      <c r="A2179" s="304"/>
      <c r="B2179" s="305"/>
      <c r="C2179" s="306"/>
      <c r="D2179" s="127"/>
      <c r="E2179" s="127"/>
      <c r="F2179" s="308"/>
      <c r="G2179" s="313"/>
      <c r="H2179" s="310"/>
      <c r="I2179" s="21"/>
    </row>
    <row r="2193" s="21" customFormat="1" x14ac:dyDescent="0.25"/>
    <row r="2194" s="21" customFormat="1" x14ac:dyDescent="0.25"/>
    <row r="2195" s="21" customFormat="1" x14ac:dyDescent="0.25"/>
    <row r="2196" s="21" customFormat="1" x14ac:dyDescent="0.25"/>
    <row r="2197" s="21" customFormat="1" x14ac:dyDescent="0.25"/>
    <row r="2198" s="21" customFormat="1" x14ac:dyDescent="0.25"/>
    <row r="2199" s="21" customFormat="1" x14ac:dyDescent="0.25"/>
    <row r="2200" s="21" customFormat="1" x14ac:dyDescent="0.25"/>
    <row r="2201" s="21" customFormat="1" x14ac:dyDescent="0.25"/>
    <row r="2202" s="21" customFormat="1" x14ac:dyDescent="0.25"/>
    <row r="2203" s="21" customFormat="1" x14ac:dyDescent="0.25"/>
    <row r="2204" s="21" customFormat="1" x14ac:dyDescent="0.25"/>
    <row r="2205" s="21" customFormat="1" x14ac:dyDescent="0.25"/>
    <row r="2206" s="21" customFormat="1" x14ac:dyDescent="0.25"/>
    <row r="2207" s="21" customFormat="1" x14ac:dyDescent="0.25"/>
    <row r="2208" s="21" customFormat="1" x14ac:dyDescent="0.25"/>
    <row r="2209" s="21" customFormat="1" x14ac:dyDescent="0.25"/>
    <row r="2210" s="21" customFormat="1" x14ac:dyDescent="0.25"/>
    <row r="2211" s="21" customFormat="1" x14ac:dyDescent="0.25"/>
    <row r="2212" s="21" customFormat="1" x14ac:dyDescent="0.25"/>
    <row r="2213" s="21" customFormat="1" x14ac:dyDescent="0.25"/>
    <row r="2214" s="21" customFormat="1" x14ac:dyDescent="0.25"/>
    <row r="2215" s="21" customFormat="1" x14ac:dyDescent="0.25"/>
    <row r="2216" s="21" customFormat="1" x14ac:dyDescent="0.25"/>
    <row r="2217" s="21" customFormat="1" x14ac:dyDescent="0.25"/>
    <row r="2218" s="21" customFormat="1" x14ac:dyDescent="0.25"/>
    <row r="2219" s="21" customFormat="1" x14ac:dyDescent="0.25"/>
    <row r="2220" s="21" customFormat="1" x14ac:dyDescent="0.25"/>
    <row r="2221" s="21" customFormat="1" x14ac:dyDescent="0.25"/>
    <row r="2222" s="21" customFormat="1" x14ac:dyDescent="0.25"/>
    <row r="2223" s="21" customFormat="1" x14ac:dyDescent="0.25"/>
    <row r="2224" s="21" customFormat="1" x14ac:dyDescent="0.25"/>
    <row r="2225" s="21" customFormat="1" x14ac:dyDescent="0.25"/>
    <row r="2226" s="21" customFormat="1" x14ac:dyDescent="0.25"/>
    <row r="2227" s="21" customFormat="1" x14ac:dyDescent="0.25"/>
    <row r="2228" s="21" customFormat="1" x14ac:dyDescent="0.25"/>
    <row r="2229" s="21" customFormat="1" x14ac:dyDescent="0.25"/>
    <row r="2230" s="21" customFormat="1" x14ac:dyDescent="0.25"/>
    <row r="2231" s="21" customFormat="1" x14ac:dyDescent="0.25"/>
    <row r="2232" s="21" customFormat="1" x14ac:dyDescent="0.25"/>
    <row r="2233" s="21" customFormat="1" x14ac:dyDescent="0.25"/>
    <row r="2234" s="21" customFormat="1" x14ac:dyDescent="0.25"/>
    <row r="2235" s="21" customFormat="1" x14ac:dyDescent="0.25"/>
    <row r="2236" s="21" customFormat="1" x14ac:dyDescent="0.25"/>
    <row r="2237" s="21" customFormat="1" x14ac:dyDescent="0.25"/>
    <row r="2238" s="21" customFormat="1" x14ac:dyDescent="0.25"/>
    <row r="2239" s="21" customFormat="1" x14ac:dyDescent="0.25"/>
    <row r="2240" s="21" customFormat="1" x14ac:dyDescent="0.25"/>
    <row r="2241" s="21" customFormat="1" x14ac:dyDescent="0.25"/>
    <row r="2242" s="21" customFormat="1" x14ac:dyDescent="0.25"/>
    <row r="2243" s="21" customFormat="1" x14ac:dyDescent="0.25"/>
    <row r="2244" s="21" customFormat="1" x14ac:dyDescent="0.25"/>
    <row r="2245" s="21" customFormat="1" x14ac:dyDescent="0.25"/>
    <row r="2246" s="21" customFormat="1" x14ac:dyDescent="0.25"/>
    <row r="2247" s="21" customFormat="1" x14ac:dyDescent="0.25"/>
    <row r="2248" s="21" customFormat="1" x14ac:dyDescent="0.25"/>
    <row r="2249" s="21" customFormat="1" x14ac:dyDescent="0.25"/>
    <row r="2250" s="21" customFormat="1" x14ac:dyDescent="0.25"/>
    <row r="2251" s="21" customFormat="1" x14ac:dyDescent="0.25"/>
    <row r="2252" s="21" customFormat="1" x14ac:dyDescent="0.25"/>
    <row r="2253" s="21" customFormat="1" x14ac:dyDescent="0.25"/>
    <row r="2254" s="21" customFormat="1" x14ac:dyDescent="0.25"/>
    <row r="2255" s="21" customFormat="1" x14ac:dyDescent="0.25"/>
    <row r="2256" s="21" customFormat="1" x14ac:dyDescent="0.25"/>
    <row r="2257" s="21" customFormat="1" x14ac:dyDescent="0.25"/>
    <row r="2258" s="21" customFormat="1" x14ac:dyDescent="0.25"/>
    <row r="2259" s="21" customFormat="1" x14ac:dyDescent="0.25"/>
    <row r="2260" s="21" customFormat="1" x14ac:dyDescent="0.25"/>
    <row r="2261" s="21" customFormat="1" x14ac:dyDescent="0.25"/>
    <row r="2262" s="21" customFormat="1" x14ac:dyDescent="0.25"/>
    <row r="2263" s="21" customFormat="1" x14ac:dyDescent="0.25"/>
    <row r="2264" s="21" customFormat="1" x14ac:dyDescent="0.25"/>
    <row r="2265" s="21" customFormat="1" x14ac:dyDescent="0.25"/>
    <row r="2266" s="21" customFormat="1" x14ac:dyDescent="0.25"/>
    <row r="2267" s="21" customFormat="1" x14ac:dyDescent="0.25"/>
    <row r="2268" s="21" customFormat="1" x14ac:dyDescent="0.25"/>
    <row r="2269" s="21" customFormat="1" x14ac:dyDescent="0.25"/>
    <row r="2270" s="21" customFormat="1" x14ac:dyDescent="0.25"/>
    <row r="2271" s="21" customFormat="1" x14ac:dyDescent="0.25"/>
    <row r="2272" s="21" customFormat="1" x14ac:dyDescent="0.25"/>
    <row r="2273" s="21" customFormat="1" x14ac:dyDescent="0.25"/>
    <row r="2274" s="21" customFormat="1" x14ac:dyDescent="0.25"/>
    <row r="2275" s="21" customFormat="1" x14ac:dyDescent="0.25"/>
    <row r="2276" s="21" customFormat="1" x14ac:dyDescent="0.25"/>
    <row r="2277" s="21" customFormat="1" x14ac:dyDescent="0.25"/>
    <row r="2278" s="21" customFormat="1" x14ac:dyDescent="0.25"/>
    <row r="2279" s="21" customFormat="1" x14ac:dyDescent="0.25"/>
    <row r="2280" s="21" customFormat="1" x14ac:dyDescent="0.25"/>
    <row r="2281" s="21" customFormat="1" x14ac:dyDescent="0.25"/>
    <row r="2282" s="21" customFormat="1" x14ac:dyDescent="0.25"/>
    <row r="2283" s="21" customFormat="1" x14ac:dyDescent="0.25"/>
    <row r="2284" s="21" customFormat="1" x14ac:dyDescent="0.25"/>
    <row r="2285" s="21" customFormat="1" x14ac:dyDescent="0.25"/>
    <row r="2286" s="21" customFormat="1" x14ac:dyDescent="0.25"/>
    <row r="2287" s="21" customFormat="1" x14ac:dyDescent="0.25"/>
  </sheetData>
  <mergeCells count="4">
    <mergeCell ref="A1:F1"/>
    <mergeCell ref="E2174:G2174"/>
    <mergeCell ref="E2176:G2176"/>
    <mergeCell ref="J1636:K163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266"/>
  <sheetViews>
    <sheetView topLeftCell="A1879" workbookViewId="0">
      <selection activeCell="G1896" sqref="G1896"/>
    </sheetView>
  </sheetViews>
  <sheetFormatPr baseColWidth="10" defaultRowHeight="15" x14ac:dyDescent="0.25"/>
  <cols>
    <col min="1" max="1" width="11.28515625" style="415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317" customWidth="1"/>
    <col min="6" max="6" width="22" style="441" customWidth="1"/>
    <col min="7" max="7" width="26.7109375" style="317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655" t="s">
        <v>3794</v>
      </c>
      <c r="B1" s="655"/>
      <c r="C1" s="655"/>
      <c r="D1" s="655"/>
      <c r="E1" s="655"/>
      <c r="F1" s="655"/>
      <c r="G1" s="201"/>
      <c r="H1" s="378"/>
    </row>
    <row r="2" spans="1:9" ht="35.25" thickBot="1" x14ac:dyDescent="0.35">
      <c r="A2" s="404" t="s">
        <v>1</v>
      </c>
      <c r="B2" s="204" t="s">
        <v>2</v>
      </c>
      <c r="C2" s="205"/>
      <c r="D2" s="206" t="s">
        <v>1132</v>
      </c>
      <c r="E2" s="379" t="s">
        <v>4</v>
      </c>
      <c r="F2" s="417" t="s">
        <v>5</v>
      </c>
      <c r="G2" s="281" t="s">
        <v>6</v>
      </c>
      <c r="H2" s="380" t="s">
        <v>7</v>
      </c>
    </row>
    <row r="3" spans="1:9" ht="15.75" thickTop="1" x14ac:dyDescent="0.25">
      <c r="A3" s="405">
        <v>41821</v>
      </c>
      <c r="B3" s="212" t="s">
        <v>2006</v>
      </c>
      <c r="C3" s="363" t="s">
        <v>3681</v>
      </c>
      <c r="D3" s="214" t="s">
        <v>62</v>
      </c>
      <c r="E3" s="381">
        <v>9655.5</v>
      </c>
      <c r="F3" s="418">
        <v>41822</v>
      </c>
      <c r="G3" s="230">
        <v>9655.5</v>
      </c>
      <c r="H3" s="291">
        <f>E3-G3</f>
        <v>0</v>
      </c>
      <c r="I3" s="214" t="s">
        <v>21</v>
      </c>
    </row>
    <row r="4" spans="1:9" x14ac:dyDescent="0.25">
      <c r="A4" s="406"/>
      <c r="B4" s="217" t="s">
        <v>2008</v>
      </c>
      <c r="C4" s="363" t="s">
        <v>3681</v>
      </c>
      <c r="D4" s="214" t="s">
        <v>260</v>
      </c>
      <c r="E4" s="382">
        <v>930</v>
      </c>
      <c r="F4" s="419">
        <v>41821</v>
      </c>
      <c r="G4" s="44">
        <v>930</v>
      </c>
      <c r="H4" s="86">
        <f>E4-G4</f>
        <v>0</v>
      </c>
      <c r="I4" s="58" t="s">
        <v>21</v>
      </c>
    </row>
    <row r="5" spans="1:9" x14ac:dyDescent="0.25">
      <c r="A5" s="407"/>
      <c r="B5" s="217" t="s">
        <v>2009</v>
      </c>
      <c r="C5" s="363" t="s">
        <v>3681</v>
      </c>
      <c r="D5" s="214" t="s">
        <v>3795</v>
      </c>
      <c r="E5" s="382">
        <v>840</v>
      </c>
      <c r="F5" s="421" t="s">
        <v>4385</v>
      </c>
      <c r="G5" s="44">
        <v>840</v>
      </c>
      <c r="H5" s="86">
        <f t="shared" ref="H5:H68" si="0">E5-G5</f>
        <v>0</v>
      </c>
      <c r="I5" s="214" t="s">
        <v>162</v>
      </c>
    </row>
    <row r="6" spans="1:9" x14ac:dyDescent="0.25">
      <c r="A6" s="407"/>
      <c r="B6" s="217" t="s">
        <v>2012</v>
      </c>
      <c r="C6" s="363" t="s">
        <v>3681</v>
      </c>
      <c r="D6" s="214" t="s">
        <v>44</v>
      </c>
      <c r="E6" s="382">
        <v>4680</v>
      </c>
      <c r="F6" s="419">
        <v>41836</v>
      </c>
      <c r="G6" s="44">
        <v>4680</v>
      </c>
      <c r="H6" s="86">
        <f t="shared" si="0"/>
        <v>0</v>
      </c>
      <c r="I6" s="214" t="s">
        <v>162</v>
      </c>
    </row>
    <row r="7" spans="1:9" x14ac:dyDescent="0.25">
      <c r="A7" s="406"/>
      <c r="B7" s="217" t="s">
        <v>2014</v>
      </c>
      <c r="C7" s="363" t="s">
        <v>3681</v>
      </c>
      <c r="D7" s="214" t="s">
        <v>373</v>
      </c>
      <c r="E7" s="382">
        <v>39889</v>
      </c>
      <c r="F7" s="420" t="s">
        <v>3796</v>
      </c>
      <c r="G7" s="257">
        <v>39889</v>
      </c>
      <c r="H7" s="86">
        <f t="shared" si="0"/>
        <v>0</v>
      </c>
      <c r="I7" s="214" t="s">
        <v>3427</v>
      </c>
    </row>
    <row r="8" spans="1:9" x14ac:dyDescent="0.25">
      <c r="A8" s="406"/>
      <c r="B8" s="217" t="s">
        <v>2016</v>
      </c>
      <c r="C8" s="363" t="s">
        <v>3681</v>
      </c>
      <c r="D8" s="214" t="s">
        <v>149</v>
      </c>
      <c r="E8" s="382">
        <v>27237</v>
      </c>
      <c r="F8" s="421" t="s">
        <v>4377</v>
      </c>
      <c r="G8" s="44">
        <v>27237</v>
      </c>
      <c r="H8" s="86">
        <f t="shared" si="0"/>
        <v>0</v>
      </c>
      <c r="I8" s="214" t="s">
        <v>8</v>
      </c>
    </row>
    <row r="9" spans="1:9" x14ac:dyDescent="0.25">
      <c r="A9" s="406"/>
      <c r="B9" s="217" t="s">
        <v>2017</v>
      </c>
      <c r="C9" s="363" t="s">
        <v>3681</v>
      </c>
      <c r="D9" s="214" t="s">
        <v>189</v>
      </c>
      <c r="E9" s="382">
        <v>11944</v>
      </c>
      <c r="F9" s="419">
        <v>41821</v>
      </c>
      <c r="G9" s="44">
        <v>11944</v>
      </c>
      <c r="H9" s="86">
        <f t="shared" si="0"/>
        <v>0</v>
      </c>
      <c r="I9" s="214" t="s">
        <v>12</v>
      </c>
    </row>
    <row r="10" spans="1:9" x14ac:dyDescent="0.25">
      <c r="A10" s="406"/>
      <c r="B10" s="217" t="s">
        <v>2018</v>
      </c>
      <c r="C10" s="363" t="s">
        <v>3681</v>
      </c>
      <c r="D10" s="214" t="s">
        <v>269</v>
      </c>
      <c r="E10" s="382">
        <v>9186</v>
      </c>
      <c r="F10" s="419">
        <v>41821</v>
      </c>
      <c r="G10" s="44">
        <v>9186</v>
      </c>
      <c r="H10" s="86">
        <f t="shared" si="0"/>
        <v>0</v>
      </c>
      <c r="I10" s="214"/>
    </row>
    <row r="11" spans="1:9" x14ac:dyDescent="0.25">
      <c r="A11" s="406"/>
      <c r="B11" s="217" t="s">
        <v>2019</v>
      </c>
      <c r="C11" s="363" t="s">
        <v>3681</v>
      </c>
      <c r="D11" s="214" t="s">
        <v>106</v>
      </c>
      <c r="E11" s="382">
        <v>51397</v>
      </c>
      <c r="F11" s="419">
        <v>41839</v>
      </c>
      <c r="G11" s="44">
        <v>51397</v>
      </c>
      <c r="H11" s="86">
        <f t="shared" si="0"/>
        <v>0</v>
      </c>
      <c r="I11" s="214" t="s">
        <v>27</v>
      </c>
    </row>
    <row r="12" spans="1:9" x14ac:dyDescent="0.25">
      <c r="A12" s="406"/>
      <c r="B12" s="217" t="s">
        <v>2021</v>
      </c>
      <c r="C12" s="363" t="s">
        <v>3681</v>
      </c>
      <c r="D12" s="214" t="s">
        <v>374</v>
      </c>
      <c r="E12" s="382">
        <v>5832</v>
      </c>
      <c r="F12" s="419">
        <v>41821</v>
      </c>
      <c r="G12" s="44">
        <v>5832</v>
      </c>
      <c r="H12" s="86">
        <f t="shared" si="0"/>
        <v>0</v>
      </c>
      <c r="I12" s="214"/>
    </row>
    <row r="13" spans="1:9" x14ac:dyDescent="0.25">
      <c r="A13" s="406"/>
      <c r="B13" s="217" t="s">
        <v>2022</v>
      </c>
      <c r="C13" s="363" t="s">
        <v>3681</v>
      </c>
      <c r="D13" s="214" t="s">
        <v>28</v>
      </c>
      <c r="E13" s="382">
        <v>10055.5</v>
      </c>
      <c r="F13" s="419">
        <v>41821</v>
      </c>
      <c r="G13" s="44">
        <v>10055.5</v>
      </c>
      <c r="H13" s="86">
        <f t="shared" si="0"/>
        <v>0</v>
      </c>
      <c r="I13" s="214"/>
    </row>
    <row r="14" spans="1:9" x14ac:dyDescent="0.25">
      <c r="A14" s="406"/>
      <c r="B14" s="217" t="s">
        <v>2023</v>
      </c>
      <c r="C14" s="363" t="s">
        <v>3681</v>
      </c>
      <c r="D14" s="214" t="s">
        <v>137</v>
      </c>
      <c r="E14" s="382">
        <v>3938</v>
      </c>
      <c r="F14" s="421" t="s">
        <v>4378</v>
      </c>
      <c r="G14" s="44">
        <v>3938</v>
      </c>
      <c r="H14" s="86">
        <f t="shared" si="0"/>
        <v>0</v>
      </c>
      <c r="I14" s="214"/>
    </row>
    <row r="15" spans="1:9" x14ac:dyDescent="0.25">
      <c r="A15" s="406"/>
      <c r="B15" s="217" t="s">
        <v>2024</v>
      </c>
      <c r="C15" s="363" t="s">
        <v>3681</v>
      </c>
      <c r="D15" s="214" t="s">
        <v>163</v>
      </c>
      <c r="E15" s="382">
        <v>3484</v>
      </c>
      <c r="F15" s="419">
        <v>41821</v>
      </c>
      <c r="G15" s="44">
        <v>3484</v>
      </c>
      <c r="H15" s="86">
        <f t="shared" si="0"/>
        <v>0</v>
      </c>
      <c r="I15" s="214"/>
    </row>
    <row r="16" spans="1:9" x14ac:dyDescent="0.25">
      <c r="A16" s="406"/>
      <c r="B16" s="217" t="s">
        <v>2025</v>
      </c>
      <c r="C16" s="363" t="s">
        <v>3681</v>
      </c>
      <c r="D16" s="214" t="s">
        <v>3797</v>
      </c>
      <c r="E16" s="382">
        <v>12814</v>
      </c>
      <c r="F16" s="419">
        <v>41822</v>
      </c>
      <c r="G16" s="44">
        <v>12814</v>
      </c>
      <c r="H16" s="86">
        <f t="shared" si="0"/>
        <v>0</v>
      </c>
      <c r="I16" s="214" t="s">
        <v>65</v>
      </c>
    </row>
    <row r="17" spans="1:9" x14ac:dyDescent="0.25">
      <c r="A17" s="406"/>
      <c r="B17" s="217" t="s">
        <v>2026</v>
      </c>
      <c r="C17" s="363" t="s">
        <v>3681</v>
      </c>
      <c r="D17" s="214" t="s">
        <v>123</v>
      </c>
      <c r="E17" s="382">
        <v>2970</v>
      </c>
      <c r="F17" s="421" t="s">
        <v>4380</v>
      </c>
      <c r="G17" s="44">
        <v>2970</v>
      </c>
      <c r="H17" s="86">
        <f t="shared" si="0"/>
        <v>0</v>
      </c>
      <c r="I17" s="214"/>
    </row>
    <row r="18" spans="1:9" x14ac:dyDescent="0.25">
      <c r="A18" s="406"/>
      <c r="B18" s="217" t="s">
        <v>2028</v>
      </c>
      <c r="C18" s="363" t="s">
        <v>3681</v>
      </c>
      <c r="D18" s="214" t="s">
        <v>70</v>
      </c>
      <c r="E18" s="382">
        <v>8613</v>
      </c>
      <c r="F18" s="419">
        <v>41821</v>
      </c>
      <c r="G18" s="44">
        <v>8613</v>
      </c>
      <c r="H18" s="86">
        <f t="shared" si="0"/>
        <v>0</v>
      </c>
      <c r="I18" s="214"/>
    </row>
    <row r="19" spans="1:9" x14ac:dyDescent="0.25">
      <c r="A19" s="406"/>
      <c r="B19" s="217" t="s">
        <v>2029</v>
      </c>
      <c r="C19" s="363" t="s">
        <v>3681</v>
      </c>
      <c r="D19" s="214" t="s">
        <v>55</v>
      </c>
      <c r="E19" s="382">
        <v>9431.5</v>
      </c>
      <c r="F19" s="419">
        <v>41821</v>
      </c>
      <c r="G19" s="44">
        <v>9431.5</v>
      </c>
      <c r="H19" s="86">
        <f t="shared" si="0"/>
        <v>0</v>
      </c>
      <c r="I19" s="214"/>
    </row>
    <row r="20" spans="1:9" x14ac:dyDescent="0.25">
      <c r="A20" s="406"/>
      <c r="B20" s="217" t="s">
        <v>2030</v>
      </c>
      <c r="C20" s="363" t="s">
        <v>3681</v>
      </c>
      <c r="D20" s="214" t="s">
        <v>248</v>
      </c>
      <c r="E20" s="382">
        <v>475.5</v>
      </c>
      <c r="F20" s="421" t="s">
        <v>4386</v>
      </c>
      <c r="G20" s="44">
        <v>475.5</v>
      </c>
      <c r="H20" s="86">
        <f t="shared" si="0"/>
        <v>0</v>
      </c>
      <c r="I20" s="214" t="s">
        <v>162</v>
      </c>
    </row>
    <row r="21" spans="1:9" x14ac:dyDescent="0.25">
      <c r="A21" s="406"/>
      <c r="B21" s="217" t="s">
        <v>2031</v>
      </c>
      <c r="C21" s="363" t="s">
        <v>3681</v>
      </c>
      <c r="D21" s="214" t="s">
        <v>180</v>
      </c>
      <c r="E21" s="382">
        <v>16638.5</v>
      </c>
      <c r="F21" s="420" t="s">
        <v>3798</v>
      </c>
      <c r="G21" s="44">
        <v>16638.5</v>
      </c>
      <c r="H21" s="86">
        <f t="shared" si="0"/>
        <v>0</v>
      </c>
      <c r="I21" s="214" t="s">
        <v>65</v>
      </c>
    </row>
    <row r="22" spans="1:9" x14ac:dyDescent="0.25">
      <c r="A22" s="406"/>
      <c r="B22" s="217" t="s">
        <v>2032</v>
      </c>
      <c r="C22" s="363" t="s">
        <v>3681</v>
      </c>
      <c r="D22" s="214" t="s">
        <v>66</v>
      </c>
      <c r="E22" s="382">
        <v>1992</v>
      </c>
      <c r="F22" s="419">
        <v>41821</v>
      </c>
      <c r="G22" s="44">
        <v>1992</v>
      </c>
      <c r="H22" s="86">
        <f t="shared" si="0"/>
        <v>0</v>
      </c>
      <c r="I22" s="214" t="s">
        <v>162</v>
      </c>
    </row>
    <row r="23" spans="1:9" x14ac:dyDescent="0.25">
      <c r="A23" s="406"/>
      <c r="B23" s="217" t="s">
        <v>2033</v>
      </c>
      <c r="C23" s="363" t="s">
        <v>3681</v>
      </c>
      <c r="D23" s="214" t="s">
        <v>119</v>
      </c>
      <c r="E23" s="382">
        <v>752</v>
      </c>
      <c r="F23" s="419">
        <v>41821</v>
      </c>
      <c r="G23" s="44">
        <v>752</v>
      </c>
      <c r="H23" s="86">
        <f t="shared" si="0"/>
        <v>0</v>
      </c>
      <c r="I23" s="214" t="s">
        <v>162</v>
      </c>
    </row>
    <row r="24" spans="1:9" x14ac:dyDescent="0.25">
      <c r="A24" s="406"/>
      <c r="B24" s="217" t="s">
        <v>2034</v>
      </c>
      <c r="C24" s="363" t="s">
        <v>3681</v>
      </c>
      <c r="D24" s="214" t="s">
        <v>11</v>
      </c>
      <c r="E24" s="382">
        <v>39389</v>
      </c>
      <c r="F24" s="419">
        <v>41843</v>
      </c>
      <c r="G24" s="44">
        <v>39389</v>
      </c>
      <c r="H24" s="86">
        <f t="shared" si="0"/>
        <v>0</v>
      </c>
      <c r="I24" s="214" t="s">
        <v>65</v>
      </c>
    </row>
    <row r="25" spans="1:9" x14ac:dyDescent="0.25">
      <c r="A25" s="406"/>
      <c r="B25" s="217" t="s">
        <v>2036</v>
      </c>
      <c r="C25" s="363" t="s">
        <v>3681</v>
      </c>
      <c r="D25" s="214" t="s">
        <v>25</v>
      </c>
      <c r="E25" s="382">
        <v>6628</v>
      </c>
      <c r="F25" s="420" t="s">
        <v>3799</v>
      </c>
      <c r="G25" s="44">
        <v>6628</v>
      </c>
      <c r="H25" s="86">
        <f t="shared" si="0"/>
        <v>0</v>
      </c>
      <c r="I25" s="214" t="s">
        <v>65</v>
      </c>
    </row>
    <row r="26" spans="1:9" x14ac:dyDescent="0.25">
      <c r="A26" s="406"/>
      <c r="B26" s="217" t="s">
        <v>2037</v>
      </c>
      <c r="C26" s="363" t="s">
        <v>3681</v>
      </c>
      <c r="D26" s="214" t="s">
        <v>338</v>
      </c>
      <c r="E26" s="382">
        <v>767.5</v>
      </c>
      <c r="F26" s="419">
        <v>41821</v>
      </c>
      <c r="G26" s="44">
        <v>767.5</v>
      </c>
      <c r="H26" s="86">
        <f t="shared" si="0"/>
        <v>0</v>
      </c>
      <c r="I26" s="214" t="s">
        <v>12</v>
      </c>
    </row>
    <row r="27" spans="1:9" x14ac:dyDescent="0.25">
      <c r="A27" s="406"/>
      <c r="B27" s="217" t="s">
        <v>2038</v>
      </c>
      <c r="C27" s="363" t="s">
        <v>3681</v>
      </c>
      <c r="D27" s="214" t="s">
        <v>307</v>
      </c>
      <c r="E27" s="382">
        <v>9010</v>
      </c>
      <c r="F27" s="421" t="s">
        <v>4383</v>
      </c>
      <c r="G27" s="44">
        <v>9010</v>
      </c>
      <c r="H27" s="86">
        <f t="shared" si="0"/>
        <v>0</v>
      </c>
      <c r="I27" s="214" t="s">
        <v>217</v>
      </c>
    </row>
    <row r="28" spans="1:9" x14ac:dyDescent="0.25">
      <c r="A28" s="406"/>
      <c r="B28" s="217" t="s">
        <v>2040</v>
      </c>
      <c r="C28" s="363" t="s">
        <v>3681</v>
      </c>
      <c r="D28" s="214" t="s">
        <v>47</v>
      </c>
      <c r="E28" s="382">
        <v>3686</v>
      </c>
      <c r="F28" s="419">
        <v>41821</v>
      </c>
      <c r="G28" s="44">
        <v>3686</v>
      </c>
      <c r="H28" s="86">
        <f t="shared" si="0"/>
        <v>0</v>
      </c>
      <c r="I28" s="214" t="s">
        <v>12</v>
      </c>
    </row>
    <row r="29" spans="1:9" x14ac:dyDescent="0.25">
      <c r="A29" s="406"/>
      <c r="B29" s="217" t="s">
        <v>2041</v>
      </c>
      <c r="C29" s="363" t="s">
        <v>3681</v>
      </c>
      <c r="D29" s="214" t="s">
        <v>34</v>
      </c>
      <c r="E29" s="382">
        <v>1681.5</v>
      </c>
      <c r="F29" s="421" t="s">
        <v>4379</v>
      </c>
      <c r="G29" s="44">
        <v>1681.5</v>
      </c>
      <c r="H29" s="86">
        <f t="shared" si="0"/>
        <v>0</v>
      </c>
      <c r="I29" s="214" t="s">
        <v>12</v>
      </c>
    </row>
    <row r="30" spans="1:9" x14ac:dyDescent="0.25">
      <c r="A30" s="406"/>
      <c r="B30" s="217" t="s">
        <v>2042</v>
      </c>
      <c r="C30" s="363" t="s">
        <v>3681</v>
      </c>
      <c r="D30" s="214" t="s">
        <v>1782</v>
      </c>
      <c r="E30" s="382">
        <v>1169</v>
      </c>
      <c r="F30" s="419">
        <v>41821</v>
      </c>
      <c r="G30" s="44">
        <v>1169</v>
      </c>
      <c r="H30" s="86">
        <f t="shared" si="0"/>
        <v>0</v>
      </c>
      <c r="I30" s="214" t="s">
        <v>12</v>
      </c>
    </row>
    <row r="31" spans="1:9" x14ac:dyDescent="0.25">
      <c r="A31" s="406"/>
      <c r="B31" s="217" t="s">
        <v>2043</v>
      </c>
      <c r="C31" s="363" t="s">
        <v>3681</v>
      </c>
      <c r="D31" s="214" t="s">
        <v>57</v>
      </c>
      <c r="E31" s="382">
        <v>1312</v>
      </c>
      <c r="F31" s="419">
        <v>41821</v>
      </c>
      <c r="G31" s="44">
        <v>1312</v>
      </c>
      <c r="H31" s="86">
        <f t="shared" si="0"/>
        <v>0</v>
      </c>
      <c r="I31" s="214" t="s">
        <v>12</v>
      </c>
    </row>
    <row r="32" spans="1:9" x14ac:dyDescent="0.25">
      <c r="A32" s="406"/>
      <c r="B32" s="217" t="s">
        <v>2044</v>
      </c>
      <c r="C32" s="363" t="s">
        <v>3681</v>
      </c>
      <c r="D32" s="214" t="s">
        <v>14</v>
      </c>
      <c r="E32" s="382">
        <v>8376</v>
      </c>
      <c r="F32" s="419">
        <v>41821</v>
      </c>
      <c r="G32" s="44">
        <v>8376</v>
      </c>
      <c r="H32" s="86">
        <f t="shared" si="0"/>
        <v>0</v>
      </c>
      <c r="I32" s="214" t="s">
        <v>217</v>
      </c>
    </row>
    <row r="33" spans="1:9" x14ac:dyDescent="0.25">
      <c r="A33" s="406"/>
      <c r="B33" s="217" t="s">
        <v>2046</v>
      </c>
      <c r="C33" s="363" t="s">
        <v>3681</v>
      </c>
      <c r="D33" s="214" t="s">
        <v>8</v>
      </c>
      <c r="E33" s="382">
        <v>270</v>
      </c>
      <c r="F33" s="419">
        <v>41821</v>
      </c>
      <c r="G33" s="44">
        <v>270</v>
      </c>
      <c r="H33" s="86">
        <f t="shared" si="0"/>
        <v>0</v>
      </c>
      <c r="I33" s="214"/>
    </row>
    <row r="34" spans="1:9" x14ac:dyDescent="0.25">
      <c r="A34" s="406"/>
      <c r="B34" s="217" t="s">
        <v>2047</v>
      </c>
      <c r="C34" s="363" t="s">
        <v>3681</v>
      </c>
      <c r="D34" s="214" t="s">
        <v>29</v>
      </c>
      <c r="E34" s="382">
        <v>4955</v>
      </c>
      <c r="F34" s="419">
        <v>41821</v>
      </c>
      <c r="G34" s="44">
        <v>4955</v>
      </c>
      <c r="H34" s="86">
        <f t="shared" si="0"/>
        <v>0</v>
      </c>
      <c r="I34" s="214" t="s">
        <v>12</v>
      </c>
    </row>
    <row r="35" spans="1:9" x14ac:dyDescent="0.25">
      <c r="A35" s="406"/>
      <c r="B35" s="217" t="s">
        <v>2048</v>
      </c>
      <c r="C35" s="363" t="s">
        <v>3681</v>
      </c>
      <c r="D35" s="214" t="s">
        <v>22</v>
      </c>
      <c r="E35" s="382">
        <v>4632</v>
      </c>
      <c r="F35" s="432" t="s">
        <v>4382</v>
      </c>
      <c r="G35" s="44">
        <v>4632</v>
      </c>
      <c r="H35" s="86">
        <f t="shared" si="0"/>
        <v>0</v>
      </c>
      <c r="I35" s="214"/>
    </row>
    <row r="36" spans="1:9" x14ac:dyDescent="0.25">
      <c r="A36" s="406"/>
      <c r="B36" s="217" t="s">
        <v>2050</v>
      </c>
      <c r="C36" s="363" t="s">
        <v>3681</v>
      </c>
      <c r="D36" s="214" t="s">
        <v>2413</v>
      </c>
      <c r="E36" s="382">
        <v>1165</v>
      </c>
      <c r="F36" s="421" t="s">
        <v>4381</v>
      </c>
      <c r="G36" s="44">
        <v>1165</v>
      </c>
      <c r="H36" s="86">
        <f t="shared" si="0"/>
        <v>0</v>
      </c>
      <c r="I36" s="214"/>
    </row>
    <row r="37" spans="1:9" x14ac:dyDescent="0.25">
      <c r="A37" s="406"/>
      <c r="B37" s="217" t="s">
        <v>2051</v>
      </c>
      <c r="C37" s="363" t="s">
        <v>3681</v>
      </c>
      <c r="D37" s="214" t="s">
        <v>183</v>
      </c>
      <c r="E37" s="382">
        <v>8167</v>
      </c>
      <c r="F37" s="419">
        <v>41822</v>
      </c>
      <c r="G37" s="44">
        <v>8167</v>
      </c>
      <c r="H37" s="86">
        <f t="shared" si="0"/>
        <v>0</v>
      </c>
      <c r="I37" s="214" t="s">
        <v>12</v>
      </c>
    </row>
    <row r="38" spans="1:9" x14ac:dyDescent="0.25">
      <c r="A38" s="406"/>
      <c r="B38" s="217" t="s">
        <v>2052</v>
      </c>
      <c r="C38" s="363" t="s">
        <v>3681</v>
      </c>
      <c r="D38" s="214" t="s">
        <v>250</v>
      </c>
      <c r="E38" s="382">
        <v>21390</v>
      </c>
      <c r="F38" s="419">
        <v>41821</v>
      </c>
      <c r="G38" s="44">
        <v>21390</v>
      </c>
      <c r="H38" s="86">
        <f t="shared" si="0"/>
        <v>0</v>
      </c>
      <c r="I38" s="214"/>
    </row>
    <row r="39" spans="1:9" x14ac:dyDescent="0.25">
      <c r="A39" s="406"/>
      <c r="B39" s="217" t="s">
        <v>2053</v>
      </c>
      <c r="C39" s="363" t="s">
        <v>3681</v>
      </c>
      <c r="D39" s="214" t="s">
        <v>3800</v>
      </c>
      <c r="E39" s="382">
        <v>1200</v>
      </c>
      <c r="F39" s="419">
        <v>41821</v>
      </c>
      <c r="G39" s="44">
        <v>1200</v>
      </c>
      <c r="H39" s="86">
        <f t="shared" si="0"/>
        <v>0</v>
      </c>
      <c r="I39" s="214" t="s">
        <v>12</v>
      </c>
    </row>
    <row r="40" spans="1:9" x14ac:dyDescent="0.25">
      <c r="A40" s="406"/>
      <c r="B40" s="217" t="s">
        <v>2054</v>
      </c>
      <c r="C40" s="363" t="s">
        <v>3681</v>
      </c>
      <c r="D40" s="214" t="s">
        <v>136</v>
      </c>
      <c r="E40" s="382">
        <v>800</v>
      </c>
      <c r="F40" s="419">
        <v>41821</v>
      </c>
      <c r="G40" s="44">
        <v>800</v>
      </c>
      <c r="H40" s="86">
        <f t="shared" si="0"/>
        <v>0</v>
      </c>
      <c r="I40" s="214"/>
    </row>
    <row r="41" spans="1:9" x14ac:dyDescent="0.25">
      <c r="A41" s="406"/>
      <c r="B41" s="217" t="s">
        <v>2055</v>
      </c>
      <c r="C41" s="363" t="s">
        <v>3681</v>
      </c>
      <c r="D41" s="214" t="s">
        <v>188</v>
      </c>
      <c r="E41" s="382">
        <v>6455</v>
      </c>
      <c r="F41" s="419">
        <v>41829</v>
      </c>
      <c r="G41" s="44">
        <v>6455</v>
      </c>
      <c r="H41" s="86">
        <f t="shared" si="0"/>
        <v>0</v>
      </c>
      <c r="I41" s="214" t="s">
        <v>21</v>
      </c>
    </row>
    <row r="42" spans="1:9" x14ac:dyDescent="0.25">
      <c r="A42" s="406"/>
      <c r="B42" s="217" t="s">
        <v>2056</v>
      </c>
      <c r="C42" s="363" t="s">
        <v>3681</v>
      </c>
      <c r="D42" s="214" t="s">
        <v>188</v>
      </c>
      <c r="E42" s="382">
        <v>5225</v>
      </c>
      <c r="F42" s="419">
        <v>41822</v>
      </c>
      <c r="G42" s="44">
        <v>5225</v>
      </c>
      <c r="H42" s="86">
        <f t="shared" si="0"/>
        <v>0</v>
      </c>
      <c r="I42" s="214" t="s">
        <v>21</v>
      </c>
    </row>
    <row r="43" spans="1:9" x14ac:dyDescent="0.25">
      <c r="A43" s="406"/>
      <c r="B43" s="217" t="s">
        <v>2057</v>
      </c>
      <c r="C43" s="363" t="s">
        <v>3681</v>
      </c>
      <c r="D43" s="214" t="s">
        <v>130</v>
      </c>
      <c r="E43" s="382">
        <v>8897</v>
      </c>
      <c r="F43" s="419">
        <v>41829</v>
      </c>
      <c r="G43" s="44">
        <v>8897</v>
      </c>
      <c r="H43" s="86">
        <f t="shared" si="0"/>
        <v>0</v>
      </c>
      <c r="I43" s="214" t="s">
        <v>21</v>
      </c>
    </row>
    <row r="44" spans="1:9" x14ac:dyDescent="0.25">
      <c r="A44" s="406"/>
      <c r="B44" s="217" t="s">
        <v>2058</v>
      </c>
      <c r="C44" s="363" t="s">
        <v>3681</v>
      </c>
      <c r="D44" s="214" t="s">
        <v>130</v>
      </c>
      <c r="E44" s="382">
        <v>5928</v>
      </c>
      <c r="F44" s="419">
        <v>41822</v>
      </c>
      <c r="G44" s="44">
        <v>5928</v>
      </c>
      <c r="H44" s="86">
        <f t="shared" si="0"/>
        <v>0</v>
      </c>
      <c r="I44" s="214" t="s">
        <v>21</v>
      </c>
    </row>
    <row r="45" spans="1:9" x14ac:dyDescent="0.25">
      <c r="A45" s="406"/>
      <c r="B45" s="217" t="s">
        <v>2059</v>
      </c>
      <c r="C45" s="363" t="s">
        <v>3681</v>
      </c>
      <c r="D45" s="214" t="s">
        <v>535</v>
      </c>
      <c r="E45" s="382">
        <v>3645.6</v>
      </c>
      <c r="F45" s="419">
        <v>41821</v>
      </c>
      <c r="G45" s="44">
        <v>3645.6</v>
      </c>
      <c r="H45" s="86">
        <f t="shared" si="0"/>
        <v>0</v>
      </c>
      <c r="I45" s="214"/>
    </row>
    <row r="46" spans="1:9" x14ac:dyDescent="0.25">
      <c r="A46" s="406"/>
      <c r="B46" s="217" t="s">
        <v>2060</v>
      </c>
      <c r="C46" s="363" t="s">
        <v>3681</v>
      </c>
      <c r="D46" s="214" t="s">
        <v>32</v>
      </c>
      <c r="E46" s="382">
        <v>9839</v>
      </c>
      <c r="F46" s="419">
        <v>41821</v>
      </c>
      <c r="G46" s="44">
        <v>9839</v>
      </c>
      <c r="H46" s="86">
        <f t="shared" si="0"/>
        <v>0</v>
      </c>
      <c r="I46" s="214" t="s">
        <v>12</v>
      </c>
    </row>
    <row r="47" spans="1:9" x14ac:dyDescent="0.25">
      <c r="A47" s="406"/>
      <c r="B47" s="217" t="s">
        <v>2061</v>
      </c>
      <c r="C47" s="363" t="s">
        <v>3681</v>
      </c>
      <c r="D47" s="214" t="s">
        <v>74</v>
      </c>
      <c r="E47" s="382">
        <v>9088</v>
      </c>
      <c r="F47" s="419">
        <v>41821</v>
      </c>
      <c r="G47" s="44">
        <v>9088</v>
      </c>
      <c r="H47" s="86">
        <f t="shared" si="0"/>
        <v>0</v>
      </c>
      <c r="I47" s="214"/>
    </row>
    <row r="48" spans="1:9" x14ac:dyDescent="0.25">
      <c r="A48" s="406"/>
      <c r="B48" s="217" t="s">
        <v>2062</v>
      </c>
      <c r="C48" s="363" t="s">
        <v>3681</v>
      </c>
      <c r="D48" s="214" t="s">
        <v>1519</v>
      </c>
      <c r="E48" s="382">
        <v>12789</v>
      </c>
      <c r="F48" s="419">
        <v>41822</v>
      </c>
      <c r="G48" s="44">
        <v>12789</v>
      </c>
      <c r="H48" s="86">
        <f t="shared" si="0"/>
        <v>0</v>
      </c>
      <c r="I48" s="214" t="s">
        <v>65</v>
      </c>
    </row>
    <row r="49" spans="1:9" x14ac:dyDescent="0.25">
      <c r="A49" s="406"/>
      <c r="B49" s="217" t="s">
        <v>2063</v>
      </c>
      <c r="C49" s="363" t="s">
        <v>3681</v>
      </c>
      <c r="D49" s="214" t="s">
        <v>68</v>
      </c>
      <c r="E49" s="382">
        <v>80</v>
      </c>
      <c r="F49" s="419">
        <v>41822</v>
      </c>
      <c r="G49" s="44">
        <v>80</v>
      </c>
      <c r="H49" s="86">
        <f t="shared" si="0"/>
        <v>0</v>
      </c>
      <c r="I49" s="214" t="s">
        <v>65</v>
      </c>
    </row>
    <row r="50" spans="1:9" x14ac:dyDescent="0.25">
      <c r="A50" s="406"/>
      <c r="B50" s="217" t="s">
        <v>2064</v>
      </c>
      <c r="C50" s="363" t="s">
        <v>3681</v>
      </c>
      <c r="D50" s="214" t="s">
        <v>233</v>
      </c>
      <c r="E50" s="382">
        <v>1608</v>
      </c>
      <c r="F50" s="419">
        <v>41822</v>
      </c>
      <c r="G50" s="44">
        <v>1608</v>
      </c>
      <c r="H50" s="86">
        <f t="shared" si="0"/>
        <v>0</v>
      </c>
      <c r="I50" s="214" t="s">
        <v>3427</v>
      </c>
    </row>
    <row r="51" spans="1:9" x14ac:dyDescent="0.25">
      <c r="A51" s="406"/>
      <c r="B51" s="217" t="s">
        <v>2065</v>
      </c>
      <c r="C51" s="363" t="s">
        <v>3681</v>
      </c>
      <c r="D51" s="214" t="s">
        <v>531</v>
      </c>
      <c r="E51" s="382">
        <v>39898</v>
      </c>
      <c r="F51" s="419">
        <v>41821</v>
      </c>
      <c r="G51" s="44">
        <v>39898</v>
      </c>
      <c r="H51" s="86">
        <f t="shared" si="0"/>
        <v>0</v>
      </c>
      <c r="I51" s="214"/>
    </row>
    <row r="52" spans="1:9" x14ac:dyDescent="0.25">
      <c r="A52" s="406"/>
      <c r="B52" s="217" t="s">
        <v>2067</v>
      </c>
      <c r="C52" s="363" t="s">
        <v>3681</v>
      </c>
      <c r="D52" s="214" t="s">
        <v>307</v>
      </c>
      <c r="E52" s="382">
        <v>2795</v>
      </c>
      <c r="F52" s="419">
        <v>41822</v>
      </c>
      <c r="G52" s="44">
        <v>2795</v>
      </c>
      <c r="H52" s="86">
        <f t="shared" si="0"/>
        <v>0</v>
      </c>
      <c r="I52" s="214" t="s">
        <v>3427</v>
      </c>
    </row>
    <row r="53" spans="1:9" x14ac:dyDescent="0.25">
      <c r="A53" s="406"/>
      <c r="B53" s="217" t="s">
        <v>2069</v>
      </c>
      <c r="C53" s="363" t="s">
        <v>3681</v>
      </c>
      <c r="D53" s="214" t="s">
        <v>111</v>
      </c>
      <c r="E53" s="382">
        <v>3960</v>
      </c>
      <c r="F53" s="419">
        <v>41822</v>
      </c>
      <c r="G53" s="44">
        <v>3960</v>
      </c>
      <c r="H53" s="86">
        <f t="shared" si="0"/>
        <v>0</v>
      </c>
      <c r="I53" s="214" t="s">
        <v>217</v>
      </c>
    </row>
    <row r="54" spans="1:9" x14ac:dyDescent="0.25">
      <c r="A54" s="406"/>
      <c r="B54" s="217" t="s">
        <v>2070</v>
      </c>
      <c r="C54" s="363" t="s">
        <v>3681</v>
      </c>
      <c r="D54" s="214" t="s">
        <v>36</v>
      </c>
      <c r="E54" s="382">
        <v>18219.599999999999</v>
      </c>
      <c r="F54" s="419">
        <v>41822</v>
      </c>
      <c r="G54" s="44">
        <v>18219.599999999999</v>
      </c>
      <c r="H54" s="86">
        <f t="shared" si="0"/>
        <v>0</v>
      </c>
      <c r="I54" s="214" t="s">
        <v>3427</v>
      </c>
    </row>
    <row r="55" spans="1:9" x14ac:dyDescent="0.25">
      <c r="A55" s="406"/>
      <c r="B55" s="217" t="s">
        <v>2071</v>
      </c>
      <c r="C55" s="363" t="s">
        <v>3681</v>
      </c>
      <c r="D55" s="214" t="s">
        <v>179</v>
      </c>
      <c r="E55" s="382">
        <v>20510.5</v>
      </c>
      <c r="F55" s="419">
        <v>41827</v>
      </c>
      <c r="G55" s="44">
        <v>20510.5</v>
      </c>
      <c r="H55" s="86">
        <f t="shared" si="0"/>
        <v>0</v>
      </c>
      <c r="I55" s="214" t="s">
        <v>217</v>
      </c>
    </row>
    <row r="56" spans="1:9" x14ac:dyDescent="0.25">
      <c r="A56" s="406"/>
      <c r="B56" s="217" t="s">
        <v>2072</v>
      </c>
      <c r="C56" s="363" t="s">
        <v>3681</v>
      </c>
      <c r="D56" s="214" t="s">
        <v>51</v>
      </c>
      <c r="E56" s="382">
        <v>1533</v>
      </c>
      <c r="F56" s="419">
        <v>41821</v>
      </c>
      <c r="G56" s="44">
        <v>1533</v>
      </c>
      <c r="H56" s="86">
        <f t="shared" si="0"/>
        <v>0</v>
      </c>
      <c r="I56" s="214"/>
    </row>
    <row r="57" spans="1:9" x14ac:dyDescent="0.25">
      <c r="A57" s="406"/>
      <c r="B57" s="217" t="s">
        <v>2073</v>
      </c>
      <c r="C57" s="363" t="s">
        <v>3681</v>
      </c>
      <c r="D57" s="214" t="s">
        <v>59</v>
      </c>
      <c r="E57" s="382">
        <v>31488</v>
      </c>
      <c r="F57" s="421" t="s">
        <v>3801</v>
      </c>
      <c r="G57" s="44">
        <v>31488</v>
      </c>
      <c r="H57" s="86">
        <f t="shared" si="0"/>
        <v>0</v>
      </c>
      <c r="I57" s="214"/>
    </row>
    <row r="58" spans="1:9" x14ac:dyDescent="0.25">
      <c r="A58" s="406"/>
      <c r="B58" s="217" t="s">
        <v>2074</v>
      </c>
      <c r="C58" s="363" t="s">
        <v>3681</v>
      </c>
      <c r="D58" s="214" t="s">
        <v>884</v>
      </c>
      <c r="E58" s="382">
        <v>11390.4</v>
      </c>
      <c r="F58" s="419">
        <v>41827</v>
      </c>
      <c r="G58" s="44">
        <v>11390.4</v>
      </c>
      <c r="H58" s="86">
        <f t="shared" si="0"/>
        <v>0</v>
      </c>
      <c r="I58" s="214" t="s">
        <v>21</v>
      </c>
    </row>
    <row r="59" spans="1:9" x14ac:dyDescent="0.25">
      <c r="A59" s="406"/>
      <c r="B59" s="217" t="s">
        <v>2076</v>
      </c>
      <c r="C59" s="363" t="s">
        <v>3681</v>
      </c>
      <c r="D59" s="214" t="s">
        <v>299</v>
      </c>
      <c r="E59" s="382">
        <v>6041</v>
      </c>
      <c r="F59" s="419">
        <v>41821</v>
      </c>
      <c r="G59" s="44">
        <v>6041</v>
      </c>
      <c r="H59" s="86">
        <f t="shared" si="0"/>
        <v>0</v>
      </c>
      <c r="I59" s="214"/>
    </row>
    <row r="60" spans="1:9" x14ac:dyDescent="0.25">
      <c r="A60" s="406"/>
      <c r="B60" s="217" t="s">
        <v>2077</v>
      </c>
      <c r="C60" s="363" t="s">
        <v>3681</v>
      </c>
      <c r="D60" s="214" t="s">
        <v>136</v>
      </c>
      <c r="E60" s="382">
        <v>355</v>
      </c>
      <c r="F60" s="419">
        <v>41821</v>
      </c>
      <c r="G60" s="44">
        <v>355</v>
      </c>
      <c r="H60" s="86">
        <f t="shared" si="0"/>
        <v>0</v>
      </c>
      <c r="I60" s="214"/>
    </row>
    <row r="61" spans="1:9" x14ac:dyDescent="0.25">
      <c r="A61" s="406"/>
      <c r="B61" s="217" t="s">
        <v>2078</v>
      </c>
      <c r="C61" s="363" t="s">
        <v>3681</v>
      </c>
      <c r="D61" s="214" t="s">
        <v>257</v>
      </c>
      <c r="E61" s="382">
        <v>15358</v>
      </c>
      <c r="F61" s="419">
        <v>41822</v>
      </c>
      <c r="G61" s="44">
        <v>15358</v>
      </c>
      <c r="H61" s="86">
        <f t="shared" si="0"/>
        <v>0</v>
      </c>
      <c r="I61" s="214" t="s">
        <v>3427</v>
      </c>
    </row>
    <row r="62" spans="1:9" x14ac:dyDescent="0.25">
      <c r="A62" s="406"/>
      <c r="B62" s="217" t="s">
        <v>2081</v>
      </c>
      <c r="C62" s="363" t="s">
        <v>3681</v>
      </c>
      <c r="D62" s="214" t="s">
        <v>2709</v>
      </c>
      <c r="E62" s="382">
        <v>976</v>
      </c>
      <c r="F62" s="419">
        <v>41822</v>
      </c>
      <c r="G62" s="44">
        <v>976</v>
      </c>
      <c r="H62" s="86">
        <f t="shared" si="0"/>
        <v>0</v>
      </c>
      <c r="I62" s="214" t="s">
        <v>3427</v>
      </c>
    </row>
    <row r="63" spans="1:9" x14ac:dyDescent="0.25">
      <c r="A63" s="406"/>
      <c r="B63" s="217" t="s">
        <v>2082</v>
      </c>
      <c r="C63" s="363" t="s">
        <v>3681</v>
      </c>
      <c r="D63" s="214" t="s">
        <v>745</v>
      </c>
      <c r="E63" s="382">
        <v>1463</v>
      </c>
      <c r="F63" s="419">
        <v>41822</v>
      </c>
      <c r="G63" s="44">
        <v>1463</v>
      </c>
      <c r="H63" s="86">
        <f t="shared" si="0"/>
        <v>0</v>
      </c>
      <c r="I63" s="214" t="s">
        <v>3427</v>
      </c>
    </row>
    <row r="64" spans="1:9" x14ac:dyDescent="0.25">
      <c r="A64" s="406"/>
      <c r="B64" s="217" t="s">
        <v>2083</v>
      </c>
      <c r="C64" s="363" t="s">
        <v>3681</v>
      </c>
      <c r="D64" s="214" t="s">
        <v>2604</v>
      </c>
      <c r="E64" s="382">
        <v>19809</v>
      </c>
      <c r="F64" s="419">
        <v>41822</v>
      </c>
      <c r="G64" s="44">
        <v>19809</v>
      </c>
      <c r="H64" s="86">
        <f t="shared" si="0"/>
        <v>0</v>
      </c>
      <c r="I64" s="214" t="s">
        <v>3427</v>
      </c>
    </row>
    <row r="65" spans="1:9" x14ac:dyDescent="0.25">
      <c r="A65" s="406"/>
      <c r="B65" s="217" t="s">
        <v>2085</v>
      </c>
      <c r="C65" s="363" t="s">
        <v>3681</v>
      </c>
      <c r="D65" s="214" t="s">
        <v>310</v>
      </c>
      <c r="E65" s="382">
        <v>57904.35</v>
      </c>
      <c r="F65" s="421" t="s">
        <v>3802</v>
      </c>
      <c r="G65" s="245">
        <v>57904.35</v>
      </c>
      <c r="H65" s="86">
        <f t="shared" si="0"/>
        <v>0</v>
      </c>
      <c r="I65" s="214" t="s">
        <v>27</v>
      </c>
    </row>
    <row r="66" spans="1:9" x14ac:dyDescent="0.25">
      <c r="A66" s="406"/>
      <c r="B66" s="217" t="s">
        <v>2086</v>
      </c>
      <c r="C66" s="363" t="s">
        <v>3681</v>
      </c>
      <c r="D66" s="214" t="s">
        <v>3803</v>
      </c>
      <c r="E66" s="382">
        <v>871</v>
      </c>
      <c r="F66" s="419">
        <v>41821</v>
      </c>
      <c r="G66" s="44">
        <v>871</v>
      </c>
      <c r="H66" s="86">
        <f t="shared" si="0"/>
        <v>0</v>
      </c>
      <c r="I66" s="214"/>
    </row>
    <row r="67" spans="1:9" x14ac:dyDescent="0.25">
      <c r="A67" s="406"/>
      <c r="B67" s="217" t="s">
        <v>2087</v>
      </c>
      <c r="C67" s="363" t="s">
        <v>3681</v>
      </c>
      <c r="D67" s="214" t="s">
        <v>244</v>
      </c>
      <c r="E67" s="382">
        <v>25059.75</v>
      </c>
      <c r="F67" s="421" t="s">
        <v>3804</v>
      </c>
      <c r="G67" s="44">
        <v>25059.75</v>
      </c>
      <c r="H67" s="243">
        <f t="shared" si="0"/>
        <v>0</v>
      </c>
      <c r="I67" s="214" t="s">
        <v>27</v>
      </c>
    </row>
    <row r="68" spans="1:9" x14ac:dyDescent="0.25">
      <c r="A68" s="406"/>
      <c r="B68" s="217" t="s">
        <v>2088</v>
      </c>
      <c r="C68" s="363" t="s">
        <v>3681</v>
      </c>
      <c r="D68" s="214" t="s">
        <v>92</v>
      </c>
      <c r="E68" s="382">
        <v>9357.6</v>
      </c>
      <c r="F68" s="419">
        <v>41822</v>
      </c>
      <c r="G68" s="44">
        <v>9357.6</v>
      </c>
      <c r="H68" s="86">
        <f t="shared" si="0"/>
        <v>0</v>
      </c>
      <c r="I68" s="214" t="s">
        <v>27</v>
      </c>
    </row>
    <row r="69" spans="1:9" x14ac:dyDescent="0.25">
      <c r="A69" s="406"/>
      <c r="B69" s="217" t="s">
        <v>2089</v>
      </c>
      <c r="C69" s="363" t="s">
        <v>3681</v>
      </c>
      <c r="D69" s="214" t="s">
        <v>133</v>
      </c>
      <c r="E69" s="382">
        <v>63040</v>
      </c>
      <c r="F69" s="420" t="s">
        <v>3805</v>
      </c>
      <c r="G69" s="44">
        <v>63040</v>
      </c>
      <c r="H69" s="226">
        <f t="shared" ref="H69" si="1">E69-G69</f>
        <v>0</v>
      </c>
      <c r="I69" s="214"/>
    </row>
    <row r="70" spans="1:9" x14ac:dyDescent="0.25">
      <c r="A70" s="406"/>
      <c r="B70" s="217" t="s">
        <v>2091</v>
      </c>
      <c r="C70" s="363" t="s">
        <v>3681</v>
      </c>
      <c r="D70" s="214" t="s">
        <v>101</v>
      </c>
      <c r="E70" s="382">
        <v>44544.5</v>
      </c>
      <c r="F70" s="421" t="s">
        <v>3806</v>
      </c>
      <c r="G70" s="44">
        <v>44544.5</v>
      </c>
      <c r="H70" s="86">
        <f>E70-G70</f>
        <v>0</v>
      </c>
      <c r="I70" s="214" t="s">
        <v>27</v>
      </c>
    </row>
    <row r="71" spans="1:9" x14ac:dyDescent="0.25">
      <c r="A71" s="406"/>
      <c r="B71" s="217" t="s">
        <v>2092</v>
      </c>
      <c r="C71" s="363" t="s">
        <v>3681</v>
      </c>
      <c r="D71" s="214" t="s">
        <v>91</v>
      </c>
      <c r="E71" s="382">
        <v>22395</v>
      </c>
      <c r="F71" s="419">
        <v>41822</v>
      </c>
      <c r="G71" s="44">
        <v>22395</v>
      </c>
      <c r="H71" s="86">
        <f>E71-G71</f>
        <v>0</v>
      </c>
      <c r="I71" s="214" t="s">
        <v>27</v>
      </c>
    </row>
    <row r="72" spans="1:9" x14ac:dyDescent="0.25">
      <c r="A72" s="406"/>
      <c r="B72" s="217" t="s">
        <v>2093</v>
      </c>
      <c r="C72" s="363" t="s">
        <v>3681</v>
      </c>
      <c r="D72" s="214" t="s">
        <v>312</v>
      </c>
      <c r="E72" s="382">
        <v>5320</v>
      </c>
      <c r="F72" s="419">
        <v>41823</v>
      </c>
      <c r="G72" s="44">
        <v>5320</v>
      </c>
      <c r="H72" s="86">
        <f t="shared" ref="H72:H132" si="2">E72-G72</f>
        <v>0</v>
      </c>
      <c r="I72" s="214" t="s">
        <v>162</v>
      </c>
    </row>
    <row r="73" spans="1:9" x14ac:dyDescent="0.25">
      <c r="A73" s="406"/>
      <c r="B73" s="217" t="s">
        <v>2094</v>
      </c>
      <c r="C73" s="363" t="s">
        <v>3681</v>
      </c>
      <c r="D73" s="214" t="s">
        <v>27</v>
      </c>
      <c r="E73" s="382">
        <v>20367.2</v>
      </c>
      <c r="F73" s="419">
        <v>41822</v>
      </c>
      <c r="G73" s="44">
        <v>20367.2</v>
      </c>
      <c r="H73" s="86">
        <f t="shared" si="2"/>
        <v>0</v>
      </c>
      <c r="I73" s="214" t="s">
        <v>27</v>
      </c>
    </row>
    <row r="74" spans="1:9" x14ac:dyDescent="0.25">
      <c r="A74" s="406"/>
      <c r="B74" s="217" t="s">
        <v>2095</v>
      </c>
      <c r="C74" s="363" t="s">
        <v>3681</v>
      </c>
      <c r="D74" s="214" t="s">
        <v>8</v>
      </c>
      <c r="E74" s="382">
        <v>142</v>
      </c>
      <c r="F74" s="419">
        <v>41821</v>
      </c>
      <c r="G74" s="44">
        <v>142</v>
      </c>
      <c r="H74" s="86">
        <f t="shared" si="2"/>
        <v>0</v>
      </c>
      <c r="I74" s="214"/>
    </row>
    <row r="75" spans="1:9" x14ac:dyDescent="0.25">
      <c r="A75" s="406"/>
      <c r="B75" s="217" t="s">
        <v>2096</v>
      </c>
      <c r="C75" s="363" t="s">
        <v>3681</v>
      </c>
      <c r="D75" s="214" t="s">
        <v>88</v>
      </c>
      <c r="E75" s="382">
        <v>4842.5</v>
      </c>
      <c r="F75" s="419">
        <v>41822</v>
      </c>
      <c r="G75" s="44">
        <v>4842.5</v>
      </c>
      <c r="H75" s="86">
        <f t="shared" si="2"/>
        <v>0</v>
      </c>
      <c r="I75" s="214" t="s">
        <v>27</v>
      </c>
    </row>
    <row r="76" spans="1:9" x14ac:dyDescent="0.25">
      <c r="A76" s="406"/>
      <c r="B76" s="217" t="s">
        <v>2097</v>
      </c>
      <c r="C76" s="363" t="s">
        <v>3681</v>
      </c>
      <c r="D76" s="214" t="s">
        <v>100</v>
      </c>
      <c r="E76" s="382">
        <v>56452</v>
      </c>
      <c r="F76" s="419">
        <v>41822</v>
      </c>
      <c r="G76" s="44">
        <v>56452</v>
      </c>
      <c r="H76" s="86">
        <f t="shared" si="2"/>
        <v>0</v>
      </c>
      <c r="I76" s="214" t="s">
        <v>27</v>
      </c>
    </row>
    <row r="77" spans="1:9" x14ac:dyDescent="0.25">
      <c r="A77" s="406"/>
      <c r="B77" s="217" t="s">
        <v>2098</v>
      </c>
      <c r="C77" s="363" t="s">
        <v>3681</v>
      </c>
      <c r="D77" s="214" t="s">
        <v>75</v>
      </c>
      <c r="E77" s="382">
        <v>925.5</v>
      </c>
      <c r="F77" s="419">
        <v>41822</v>
      </c>
      <c r="G77" s="44">
        <v>925.5</v>
      </c>
      <c r="H77" s="86">
        <f t="shared" si="2"/>
        <v>0</v>
      </c>
      <c r="I77" s="214" t="s">
        <v>27</v>
      </c>
    </row>
    <row r="78" spans="1:9" x14ac:dyDescent="0.25">
      <c r="A78" s="406"/>
      <c r="B78" s="217" t="s">
        <v>2099</v>
      </c>
      <c r="C78" s="363" t="s">
        <v>3681</v>
      </c>
      <c r="D78" s="214" t="s">
        <v>3807</v>
      </c>
      <c r="E78" s="382">
        <v>29037</v>
      </c>
      <c r="F78" s="421" t="s">
        <v>4388</v>
      </c>
      <c r="G78" s="44">
        <v>29037</v>
      </c>
      <c r="H78" s="86">
        <f t="shared" si="2"/>
        <v>0</v>
      </c>
      <c r="I78" s="214"/>
    </row>
    <row r="79" spans="1:9" x14ac:dyDescent="0.25">
      <c r="A79" s="406"/>
      <c r="B79" s="217" t="s">
        <v>2101</v>
      </c>
      <c r="C79" s="363" t="s">
        <v>3681</v>
      </c>
      <c r="D79" s="214" t="s">
        <v>160</v>
      </c>
      <c r="E79" s="382">
        <v>131425</v>
      </c>
      <c r="F79" s="421" t="s">
        <v>3808</v>
      </c>
      <c r="G79" s="44">
        <v>131425</v>
      </c>
      <c r="H79" s="86">
        <f t="shared" si="2"/>
        <v>0</v>
      </c>
      <c r="I79" s="214" t="s">
        <v>162</v>
      </c>
    </row>
    <row r="80" spans="1:9" x14ac:dyDescent="0.25">
      <c r="A80" s="406"/>
      <c r="B80" s="217" t="s">
        <v>2102</v>
      </c>
      <c r="C80" s="363" t="s">
        <v>3681</v>
      </c>
      <c r="D80" s="214" t="s">
        <v>160</v>
      </c>
      <c r="E80" s="382">
        <v>51054.18</v>
      </c>
      <c r="F80" s="421" t="s">
        <v>3809</v>
      </c>
      <c r="G80" s="44">
        <v>51054.18</v>
      </c>
      <c r="H80" s="86">
        <f t="shared" si="2"/>
        <v>0</v>
      </c>
      <c r="I80" s="214" t="s">
        <v>162</v>
      </c>
    </row>
    <row r="81" spans="1:9" x14ac:dyDescent="0.25">
      <c r="A81" s="406"/>
      <c r="B81" s="217" t="s">
        <v>2104</v>
      </c>
      <c r="C81" s="363" t="s">
        <v>3681</v>
      </c>
      <c r="D81" s="214" t="s">
        <v>172</v>
      </c>
      <c r="E81" s="382">
        <v>3308.5</v>
      </c>
      <c r="F81" s="419">
        <v>41823</v>
      </c>
      <c r="G81" s="44">
        <v>3308.5</v>
      </c>
      <c r="H81" s="86">
        <f t="shared" si="2"/>
        <v>0</v>
      </c>
      <c r="I81" s="214" t="s">
        <v>162</v>
      </c>
    </row>
    <row r="82" spans="1:9" x14ac:dyDescent="0.25">
      <c r="A82" s="406"/>
      <c r="B82" s="217" t="s">
        <v>2106</v>
      </c>
      <c r="C82" s="363" t="s">
        <v>3681</v>
      </c>
      <c r="D82" s="214" t="s">
        <v>370</v>
      </c>
      <c r="E82" s="382">
        <v>62830</v>
      </c>
      <c r="F82" s="422" t="s">
        <v>3810</v>
      </c>
      <c r="G82" s="44">
        <v>62830</v>
      </c>
      <c r="H82" s="86">
        <f t="shared" si="2"/>
        <v>0</v>
      </c>
      <c r="I82" s="214" t="s">
        <v>162</v>
      </c>
    </row>
    <row r="83" spans="1:9" x14ac:dyDescent="0.25">
      <c r="A83" s="406"/>
      <c r="B83" s="217" t="s">
        <v>2107</v>
      </c>
      <c r="C83" s="363" t="s">
        <v>3681</v>
      </c>
      <c r="D83" s="214" t="s">
        <v>272</v>
      </c>
      <c r="E83" s="382">
        <v>2978.4</v>
      </c>
      <c r="F83" s="421" t="s">
        <v>3811</v>
      </c>
      <c r="G83" s="44">
        <v>2978.4</v>
      </c>
      <c r="H83" s="86">
        <f t="shared" si="2"/>
        <v>0</v>
      </c>
      <c r="I83" s="214" t="s">
        <v>162</v>
      </c>
    </row>
    <row r="84" spans="1:9" x14ac:dyDescent="0.25">
      <c r="A84" s="406"/>
      <c r="B84" s="217" t="s">
        <v>2108</v>
      </c>
      <c r="C84" s="363" t="s">
        <v>3681</v>
      </c>
      <c r="D84" s="214" t="s">
        <v>250</v>
      </c>
      <c r="E84" s="382">
        <v>8046</v>
      </c>
      <c r="F84" s="419">
        <v>41823</v>
      </c>
      <c r="G84" s="44">
        <v>8046</v>
      </c>
      <c r="H84" s="86">
        <f t="shared" si="2"/>
        <v>0</v>
      </c>
      <c r="I84" s="214" t="s">
        <v>162</v>
      </c>
    </row>
    <row r="85" spans="1:9" x14ac:dyDescent="0.25">
      <c r="A85" s="406"/>
      <c r="B85" s="217" t="s">
        <v>2110</v>
      </c>
      <c r="C85" s="363" t="s">
        <v>3681</v>
      </c>
      <c r="D85" s="214" t="s">
        <v>136</v>
      </c>
      <c r="E85" s="382">
        <v>86</v>
      </c>
      <c r="F85" s="419">
        <v>41821</v>
      </c>
      <c r="G85" s="44">
        <v>86</v>
      </c>
      <c r="H85" s="86">
        <f t="shared" si="2"/>
        <v>0</v>
      </c>
      <c r="I85" s="214"/>
    </row>
    <row r="86" spans="1:9" x14ac:dyDescent="0.25">
      <c r="A86" s="406"/>
      <c r="B86" s="217" t="s">
        <v>2111</v>
      </c>
      <c r="C86" s="363" t="s">
        <v>3681</v>
      </c>
      <c r="D86" s="214" t="s">
        <v>269</v>
      </c>
      <c r="E86" s="382">
        <v>12874</v>
      </c>
      <c r="F86" s="419">
        <v>41823</v>
      </c>
      <c r="G86" s="44">
        <v>12874</v>
      </c>
      <c r="H86" s="86">
        <f t="shared" si="2"/>
        <v>0</v>
      </c>
      <c r="I86" s="214" t="s">
        <v>162</v>
      </c>
    </row>
    <row r="87" spans="1:9" x14ac:dyDescent="0.25">
      <c r="A87" s="406"/>
      <c r="B87" s="217" t="s">
        <v>2113</v>
      </c>
      <c r="C87" s="363" t="s">
        <v>3681</v>
      </c>
      <c r="D87" s="214" t="s">
        <v>358</v>
      </c>
      <c r="E87" s="382">
        <v>1812</v>
      </c>
      <c r="F87" s="419">
        <v>41823</v>
      </c>
      <c r="G87" s="44">
        <v>1812</v>
      </c>
      <c r="H87" s="86">
        <f t="shared" si="2"/>
        <v>0</v>
      </c>
      <c r="I87" s="214" t="s">
        <v>162</v>
      </c>
    </row>
    <row r="88" spans="1:9" x14ac:dyDescent="0.25">
      <c r="A88" s="406"/>
      <c r="B88" s="217" t="s">
        <v>2114</v>
      </c>
      <c r="C88" s="363" t="s">
        <v>3681</v>
      </c>
      <c r="D88" s="214" t="s">
        <v>3812</v>
      </c>
      <c r="E88" s="382">
        <v>3304.8</v>
      </c>
      <c r="F88" s="419">
        <v>41823</v>
      </c>
      <c r="G88" s="44">
        <v>3304.8</v>
      </c>
      <c r="H88" s="86">
        <f t="shared" si="2"/>
        <v>0</v>
      </c>
      <c r="I88" s="214" t="s">
        <v>162</v>
      </c>
    </row>
    <row r="89" spans="1:9" x14ac:dyDescent="0.25">
      <c r="A89" s="406"/>
      <c r="B89" s="217" t="s">
        <v>2116</v>
      </c>
      <c r="C89" s="363" t="s">
        <v>3681</v>
      </c>
      <c r="D89" s="214" t="s">
        <v>168</v>
      </c>
      <c r="E89" s="382">
        <v>32034.3</v>
      </c>
      <c r="F89" s="419">
        <v>41823</v>
      </c>
      <c r="G89" s="44">
        <v>32034.3</v>
      </c>
      <c r="H89" s="86">
        <f t="shared" si="2"/>
        <v>0</v>
      </c>
      <c r="I89" s="214" t="s">
        <v>162</v>
      </c>
    </row>
    <row r="90" spans="1:9" x14ac:dyDescent="0.25">
      <c r="A90" s="406"/>
      <c r="B90" s="217" t="s">
        <v>2119</v>
      </c>
      <c r="C90" s="363" t="s">
        <v>3681</v>
      </c>
      <c r="D90" s="214" t="s">
        <v>163</v>
      </c>
      <c r="E90" s="382">
        <v>1630.5</v>
      </c>
      <c r="F90" s="419">
        <v>41823</v>
      </c>
      <c r="G90" s="44">
        <v>1630.5</v>
      </c>
      <c r="H90" s="86">
        <f t="shared" si="2"/>
        <v>0</v>
      </c>
      <c r="I90" s="214" t="s">
        <v>162</v>
      </c>
    </row>
    <row r="91" spans="1:9" x14ac:dyDescent="0.25">
      <c r="A91" s="406"/>
      <c r="B91" s="217" t="s">
        <v>2121</v>
      </c>
      <c r="C91" s="363" t="s">
        <v>3681</v>
      </c>
      <c r="D91" s="214" t="s">
        <v>175</v>
      </c>
      <c r="E91" s="382">
        <v>24552</v>
      </c>
      <c r="F91" s="421" t="s">
        <v>3813</v>
      </c>
      <c r="G91" s="44">
        <v>24552</v>
      </c>
      <c r="H91" s="86">
        <f t="shared" si="2"/>
        <v>0</v>
      </c>
      <c r="I91" s="214" t="s">
        <v>162</v>
      </c>
    </row>
    <row r="92" spans="1:9" x14ac:dyDescent="0.25">
      <c r="A92" s="406"/>
      <c r="B92" s="217" t="s">
        <v>2122</v>
      </c>
      <c r="C92" s="363" t="s">
        <v>3681</v>
      </c>
      <c r="D92" s="214" t="s">
        <v>175</v>
      </c>
      <c r="E92" s="382">
        <v>9909.2800000000007</v>
      </c>
      <c r="F92" s="421" t="s">
        <v>3814</v>
      </c>
      <c r="G92" s="44">
        <v>9909.2800000000007</v>
      </c>
      <c r="H92" s="86">
        <f t="shared" si="2"/>
        <v>0</v>
      </c>
      <c r="I92" s="214" t="s">
        <v>162</v>
      </c>
    </row>
    <row r="93" spans="1:9" x14ac:dyDescent="0.25">
      <c r="A93" s="406"/>
      <c r="B93" s="217" t="s">
        <v>2123</v>
      </c>
      <c r="C93" s="363" t="s">
        <v>3681</v>
      </c>
      <c r="D93" s="214"/>
      <c r="E93" s="382">
        <v>14339.5</v>
      </c>
      <c r="F93" s="419">
        <v>41843</v>
      </c>
      <c r="G93" s="44">
        <v>14339.5</v>
      </c>
      <c r="H93" s="86">
        <f t="shared" si="2"/>
        <v>0</v>
      </c>
      <c r="I93" s="214"/>
    </row>
    <row r="94" spans="1:9" x14ac:dyDescent="0.25">
      <c r="A94" s="406"/>
      <c r="B94" s="217" t="s">
        <v>2125</v>
      </c>
      <c r="C94" s="363" t="s">
        <v>3681</v>
      </c>
      <c r="D94" s="214" t="s">
        <v>434</v>
      </c>
      <c r="E94" s="382">
        <v>3292.8</v>
      </c>
      <c r="F94" s="419">
        <v>41829</v>
      </c>
      <c r="G94" s="257">
        <v>3292.8</v>
      </c>
      <c r="H94" s="86">
        <f t="shared" si="2"/>
        <v>0</v>
      </c>
      <c r="I94" s="214"/>
    </row>
    <row r="95" spans="1:9" x14ac:dyDescent="0.25">
      <c r="A95" s="406"/>
      <c r="B95" s="217" t="s">
        <v>2126</v>
      </c>
      <c r="C95" s="363" t="s">
        <v>3681</v>
      </c>
      <c r="D95" s="214" t="s">
        <v>152</v>
      </c>
      <c r="E95" s="382">
        <v>4833</v>
      </c>
      <c r="F95" s="419">
        <v>41821</v>
      </c>
      <c r="G95" s="44">
        <v>4833</v>
      </c>
      <c r="H95" s="86">
        <f t="shared" si="2"/>
        <v>0</v>
      </c>
      <c r="I95" s="214"/>
    </row>
    <row r="96" spans="1:9" x14ac:dyDescent="0.25">
      <c r="A96" s="406">
        <v>41822</v>
      </c>
      <c r="B96" s="217" t="s">
        <v>2127</v>
      </c>
      <c r="C96" s="363" t="s">
        <v>3681</v>
      </c>
      <c r="D96" s="214" t="s">
        <v>14</v>
      </c>
      <c r="E96" s="382">
        <v>8358</v>
      </c>
      <c r="F96" s="419">
        <v>41823</v>
      </c>
      <c r="G96" s="44">
        <v>8358</v>
      </c>
      <c r="H96" s="86">
        <f t="shared" si="2"/>
        <v>0</v>
      </c>
      <c r="I96" s="214" t="s">
        <v>12</v>
      </c>
    </row>
    <row r="97" spans="1:9" x14ac:dyDescent="0.25">
      <c r="A97" s="406"/>
      <c r="B97" s="217" t="s">
        <v>2128</v>
      </c>
      <c r="C97" s="363" t="s">
        <v>3681</v>
      </c>
      <c r="D97" s="214" t="s">
        <v>412</v>
      </c>
      <c r="E97" s="382">
        <v>1157</v>
      </c>
      <c r="F97" s="419">
        <v>41822</v>
      </c>
      <c r="G97" s="44">
        <v>1157</v>
      </c>
      <c r="H97" s="86">
        <f t="shared" si="2"/>
        <v>0</v>
      </c>
      <c r="I97" s="58" t="s">
        <v>65</v>
      </c>
    </row>
    <row r="98" spans="1:9" x14ac:dyDescent="0.25">
      <c r="A98" s="406"/>
      <c r="B98" s="217" t="s">
        <v>2129</v>
      </c>
      <c r="C98" s="363" t="s">
        <v>3681</v>
      </c>
      <c r="D98" s="214" t="s">
        <v>508</v>
      </c>
      <c r="E98" s="382">
        <v>1116</v>
      </c>
      <c r="F98" s="419">
        <v>41822</v>
      </c>
      <c r="G98" s="44">
        <v>1116</v>
      </c>
      <c r="H98" s="86">
        <f t="shared" si="2"/>
        <v>0</v>
      </c>
      <c r="I98" s="214"/>
    </row>
    <row r="99" spans="1:9" x14ac:dyDescent="0.25">
      <c r="A99" s="406"/>
      <c r="B99" s="217" t="s">
        <v>2130</v>
      </c>
      <c r="C99" s="363" t="s">
        <v>3681</v>
      </c>
      <c r="D99" s="214" t="s">
        <v>1611</v>
      </c>
      <c r="E99" s="382">
        <v>6725</v>
      </c>
      <c r="F99" s="419">
        <v>41822</v>
      </c>
      <c r="G99" s="44">
        <v>6725</v>
      </c>
      <c r="H99" s="86">
        <f t="shared" si="2"/>
        <v>0</v>
      </c>
      <c r="I99" s="214"/>
    </row>
    <row r="100" spans="1:9" x14ac:dyDescent="0.25">
      <c r="A100" s="406"/>
      <c r="B100" s="217" t="s">
        <v>2131</v>
      </c>
      <c r="C100" s="363" t="s">
        <v>3681</v>
      </c>
      <c r="D100" s="214" t="s">
        <v>1611</v>
      </c>
      <c r="E100" s="382">
        <v>280</v>
      </c>
      <c r="F100" s="419">
        <v>41822</v>
      </c>
      <c r="G100" s="44">
        <v>280</v>
      </c>
      <c r="H100" s="86">
        <f t="shared" si="2"/>
        <v>0</v>
      </c>
      <c r="I100" s="214"/>
    </row>
    <row r="101" spans="1:9" x14ac:dyDescent="0.25">
      <c r="A101" s="406"/>
      <c r="B101" s="217" t="s">
        <v>2132</v>
      </c>
      <c r="C101" s="363" t="s">
        <v>3681</v>
      </c>
      <c r="D101" s="214" t="s">
        <v>55</v>
      </c>
      <c r="E101" s="382">
        <v>5893.5</v>
      </c>
      <c r="F101" s="419">
        <v>41822</v>
      </c>
      <c r="G101" s="44">
        <v>5893.5</v>
      </c>
      <c r="H101" s="86">
        <f t="shared" si="2"/>
        <v>0</v>
      </c>
      <c r="I101" s="214"/>
    </row>
    <row r="102" spans="1:9" x14ac:dyDescent="0.25">
      <c r="A102" s="406"/>
      <c r="B102" s="217" t="s">
        <v>2133</v>
      </c>
      <c r="C102" s="363" t="s">
        <v>3681</v>
      </c>
      <c r="D102" s="214" t="s">
        <v>8</v>
      </c>
      <c r="E102" s="382">
        <v>1945</v>
      </c>
      <c r="F102" s="419">
        <v>41822</v>
      </c>
      <c r="G102" s="44">
        <v>1945</v>
      </c>
      <c r="H102" s="86">
        <f t="shared" si="2"/>
        <v>0</v>
      </c>
      <c r="I102" s="214"/>
    </row>
    <row r="103" spans="1:9" x14ac:dyDescent="0.25">
      <c r="A103" s="406"/>
      <c r="B103" s="217" t="s">
        <v>2134</v>
      </c>
      <c r="C103" s="363" t="s">
        <v>3681</v>
      </c>
      <c r="D103" s="214" t="s">
        <v>111</v>
      </c>
      <c r="E103" s="382">
        <v>3542</v>
      </c>
      <c r="F103" s="419">
        <v>41822</v>
      </c>
      <c r="G103" s="44">
        <v>3542</v>
      </c>
      <c r="H103" s="86">
        <f t="shared" si="2"/>
        <v>0</v>
      </c>
      <c r="I103" s="214" t="s">
        <v>217</v>
      </c>
    </row>
    <row r="104" spans="1:9" x14ac:dyDescent="0.25">
      <c r="A104" s="406"/>
      <c r="B104" s="217" t="s">
        <v>2135</v>
      </c>
      <c r="C104" s="363" t="s">
        <v>3681</v>
      </c>
      <c r="D104" s="214" t="s">
        <v>260</v>
      </c>
      <c r="E104" s="382">
        <v>3353</v>
      </c>
      <c r="F104" s="419">
        <v>41822</v>
      </c>
      <c r="G104" s="44">
        <v>3353</v>
      </c>
      <c r="H104" s="86">
        <f t="shared" si="2"/>
        <v>0</v>
      </c>
      <c r="I104" s="214" t="s">
        <v>217</v>
      </c>
    </row>
    <row r="105" spans="1:9" x14ac:dyDescent="0.25">
      <c r="A105" s="406"/>
      <c r="B105" s="217" t="s">
        <v>2136</v>
      </c>
      <c r="C105" s="363" t="s">
        <v>3681</v>
      </c>
      <c r="D105" s="214" t="s">
        <v>44</v>
      </c>
      <c r="E105" s="382">
        <v>4680</v>
      </c>
      <c r="F105" s="419">
        <v>41836</v>
      </c>
      <c r="G105" s="44">
        <v>4680</v>
      </c>
      <c r="H105" s="86">
        <f t="shared" si="2"/>
        <v>0</v>
      </c>
      <c r="I105" s="214" t="s">
        <v>217</v>
      </c>
    </row>
    <row r="106" spans="1:9" x14ac:dyDescent="0.25">
      <c r="A106" s="406"/>
      <c r="B106" s="217" t="s">
        <v>2138</v>
      </c>
      <c r="C106" s="363" t="s">
        <v>3681</v>
      </c>
      <c r="D106" s="214" t="s">
        <v>51</v>
      </c>
      <c r="E106" s="382">
        <v>2499</v>
      </c>
      <c r="F106" s="432" t="s">
        <v>4459</v>
      </c>
      <c r="G106" s="44">
        <v>2499</v>
      </c>
      <c r="H106" s="86">
        <f t="shared" si="2"/>
        <v>0</v>
      </c>
      <c r="I106" s="214" t="s">
        <v>217</v>
      </c>
    </row>
    <row r="107" spans="1:9" x14ac:dyDescent="0.25">
      <c r="A107" s="406"/>
      <c r="B107" s="217" t="s">
        <v>2139</v>
      </c>
      <c r="C107" s="363" t="s">
        <v>3681</v>
      </c>
      <c r="D107" s="214" t="s">
        <v>8</v>
      </c>
      <c r="E107" s="382">
        <v>311.5</v>
      </c>
      <c r="F107" s="419">
        <v>41822</v>
      </c>
      <c r="G107" s="44">
        <v>311.5</v>
      </c>
      <c r="H107" s="86">
        <f t="shared" si="2"/>
        <v>0</v>
      </c>
      <c r="I107" s="214"/>
    </row>
    <row r="108" spans="1:9" x14ac:dyDescent="0.25">
      <c r="A108" s="406"/>
      <c r="B108" s="217" t="s">
        <v>2140</v>
      </c>
      <c r="C108" s="363" t="s">
        <v>3681</v>
      </c>
      <c r="D108" s="214" t="s">
        <v>8</v>
      </c>
      <c r="E108" s="382">
        <v>4556</v>
      </c>
      <c r="F108" s="419">
        <v>41822</v>
      </c>
      <c r="G108" s="44">
        <v>4556</v>
      </c>
      <c r="H108" s="86">
        <f t="shared" si="2"/>
        <v>0</v>
      </c>
      <c r="I108" s="214"/>
    </row>
    <row r="109" spans="1:9" x14ac:dyDescent="0.25">
      <c r="A109" s="406"/>
      <c r="B109" s="217" t="s">
        <v>2141</v>
      </c>
      <c r="C109" s="363" t="s">
        <v>3681</v>
      </c>
      <c r="D109" s="214" t="s">
        <v>330</v>
      </c>
      <c r="E109" s="382">
        <v>4343</v>
      </c>
      <c r="F109" s="419">
        <v>41822</v>
      </c>
      <c r="G109" s="44">
        <v>4343</v>
      </c>
      <c r="H109" s="86">
        <f t="shared" si="2"/>
        <v>0</v>
      </c>
      <c r="I109" s="214" t="s">
        <v>217</v>
      </c>
    </row>
    <row r="110" spans="1:9" x14ac:dyDescent="0.25">
      <c r="A110" s="406"/>
      <c r="B110" s="217" t="s">
        <v>2142</v>
      </c>
      <c r="C110" s="363" t="s">
        <v>3681</v>
      </c>
      <c r="D110" s="214" t="s">
        <v>8</v>
      </c>
      <c r="E110" s="382">
        <v>1661.5</v>
      </c>
      <c r="F110" s="419">
        <v>41822</v>
      </c>
      <c r="G110" s="44">
        <v>1661.5</v>
      </c>
      <c r="H110" s="86">
        <f t="shared" si="2"/>
        <v>0</v>
      </c>
      <c r="I110" s="214"/>
    </row>
    <row r="111" spans="1:9" x14ac:dyDescent="0.25">
      <c r="A111" s="406"/>
      <c r="B111" s="217" t="s">
        <v>2143</v>
      </c>
      <c r="C111" s="363" t="s">
        <v>3681</v>
      </c>
      <c r="D111" s="214" t="s">
        <v>123</v>
      </c>
      <c r="E111" s="382">
        <v>4565</v>
      </c>
      <c r="F111" s="432" t="s">
        <v>4389</v>
      </c>
      <c r="G111" s="44">
        <v>4565</v>
      </c>
      <c r="H111" s="86">
        <f t="shared" si="2"/>
        <v>0</v>
      </c>
      <c r="I111" s="214"/>
    </row>
    <row r="112" spans="1:9" x14ac:dyDescent="0.25">
      <c r="A112" s="406"/>
      <c r="B112" s="217" t="s">
        <v>2144</v>
      </c>
      <c r="C112" s="363" t="s">
        <v>3681</v>
      </c>
      <c r="D112" s="214" t="s">
        <v>62</v>
      </c>
      <c r="E112" s="382">
        <v>23462</v>
      </c>
      <c r="F112" s="419">
        <v>41822</v>
      </c>
      <c r="G112" s="44">
        <v>23462</v>
      </c>
      <c r="H112" s="86">
        <f t="shared" si="2"/>
        <v>0</v>
      </c>
      <c r="I112" s="214"/>
    </row>
    <row r="113" spans="1:9" x14ac:dyDescent="0.25">
      <c r="A113" s="406"/>
      <c r="B113" s="217" t="s">
        <v>2145</v>
      </c>
      <c r="C113" s="363" t="s">
        <v>3681</v>
      </c>
      <c r="D113" s="214" t="s">
        <v>11</v>
      </c>
      <c r="E113" s="382">
        <v>38731</v>
      </c>
      <c r="F113" s="419">
        <v>41843</v>
      </c>
      <c r="G113" s="44">
        <v>38731</v>
      </c>
      <c r="H113" s="86">
        <f t="shared" si="2"/>
        <v>0</v>
      </c>
      <c r="I113" s="214" t="s">
        <v>65</v>
      </c>
    </row>
    <row r="114" spans="1:9" x14ac:dyDescent="0.25">
      <c r="A114" s="406"/>
      <c r="B114" s="217" t="s">
        <v>2146</v>
      </c>
      <c r="C114" s="363" t="s">
        <v>3681</v>
      </c>
      <c r="D114" s="214" t="s">
        <v>180</v>
      </c>
      <c r="E114" s="382">
        <v>19349</v>
      </c>
      <c r="F114" s="420" t="s">
        <v>3815</v>
      </c>
      <c r="G114" s="44">
        <v>19349</v>
      </c>
      <c r="H114" s="86">
        <f t="shared" si="2"/>
        <v>0</v>
      </c>
      <c r="I114" s="214" t="s">
        <v>65</v>
      </c>
    </row>
    <row r="115" spans="1:9" x14ac:dyDescent="0.25">
      <c r="A115" s="406"/>
      <c r="B115" s="217" t="s">
        <v>2147</v>
      </c>
      <c r="C115" s="363" t="s">
        <v>3681</v>
      </c>
      <c r="D115" s="214" t="s">
        <v>64</v>
      </c>
      <c r="E115" s="382">
        <v>11516.5</v>
      </c>
      <c r="F115" s="419">
        <v>41822</v>
      </c>
      <c r="G115" s="44">
        <v>11516.5</v>
      </c>
      <c r="H115" s="86">
        <f t="shared" si="2"/>
        <v>0</v>
      </c>
      <c r="I115" s="214" t="s">
        <v>65</v>
      </c>
    </row>
    <row r="116" spans="1:9" x14ac:dyDescent="0.25">
      <c r="A116" s="406"/>
      <c r="B116" s="217" t="s">
        <v>2148</v>
      </c>
      <c r="C116" s="363" t="s">
        <v>3681</v>
      </c>
      <c r="D116" s="214" t="s">
        <v>3626</v>
      </c>
      <c r="E116" s="382">
        <v>2631</v>
      </c>
      <c r="F116" s="419">
        <v>41822</v>
      </c>
      <c r="G116" s="44">
        <v>2631</v>
      </c>
      <c r="H116" s="86">
        <f t="shared" si="2"/>
        <v>0</v>
      </c>
      <c r="I116" s="214" t="s">
        <v>65</v>
      </c>
    </row>
    <row r="117" spans="1:9" x14ac:dyDescent="0.25">
      <c r="A117" s="406"/>
      <c r="B117" s="217" t="s">
        <v>2149</v>
      </c>
      <c r="C117" s="363" t="s">
        <v>3681</v>
      </c>
      <c r="D117" s="214" t="s">
        <v>1519</v>
      </c>
      <c r="E117" s="382">
        <v>2265</v>
      </c>
      <c r="F117" s="419">
        <v>41822</v>
      </c>
      <c r="G117" s="44">
        <v>2265</v>
      </c>
      <c r="H117" s="86">
        <f t="shared" si="2"/>
        <v>0</v>
      </c>
      <c r="I117" s="214" t="s">
        <v>65</v>
      </c>
    </row>
    <row r="118" spans="1:9" x14ac:dyDescent="0.25">
      <c r="A118" s="406"/>
      <c r="B118" s="217" t="s">
        <v>2150</v>
      </c>
      <c r="C118" s="363" t="s">
        <v>3681</v>
      </c>
      <c r="D118" s="214" t="s">
        <v>8</v>
      </c>
      <c r="E118" s="382">
        <v>1970</v>
      </c>
      <c r="F118" s="421" t="s">
        <v>4390</v>
      </c>
      <c r="G118" s="44">
        <v>1970</v>
      </c>
      <c r="H118" s="86">
        <f t="shared" si="2"/>
        <v>0</v>
      </c>
      <c r="I118" s="214"/>
    </row>
    <row r="119" spans="1:9" x14ac:dyDescent="0.25">
      <c r="A119" s="406"/>
      <c r="B119" s="217" t="s">
        <v>2151</v>
      </c>
      <c r="C119" s="363" t="s">
        <v>3681</v>
      </c>
      <c r="D119" s="214" t="s">
        <v>74</v>
      </c>
      <c r="E119" s="382">
        <v>1500</v>
      </c>
      <c r="F119" s="419">
        <v>41822</v>
      </c>
      <c r="G119" s="44">
        <v>1500</v>
      </c>
      <c r="H119" s="86">
        <f t="shared" si="2"/>
        <v>0</v>
      </c>
      <c r="I119" s="214"/>
    </row>
    <row r="120" spans="1:9" x14ac:dyDescent="0.25">
      <c r="A120" s="406"/>
      <c r="B120" s="217" t="s">
        <v>2152</v>
      </c>
      <c r="C120" s="363" t="s">
        <v>3681</v>
      </c>
      <c r="D120" s="214" t="s">
        <v>188</v>
      </c>
      <c r="E120" s="382">
        <v>8118</v>
      </c>
      <c r="F120" s="419">
        <v>41825</v>
      </c>
      <c r="G120" s="44">
        <v>8118</v>
      </c>
      <c r="H120" s="86">
        <f t="shared" si="2"/>
        <v>0</v>
      </c>
      <c r="I120" s="214"/>
    </row>
    <row r="121" spans="1:9" x14ac:dyDescent="0.25">
      <c r="A121" s="406"/>
      <c r="B121" s="217" t="s">
        <v>2153</v>
      </c>
      <c r="C121" s="363" t="s">
        <v>3681</v>
      </c>
      <c r="D121" s="214" t="s">
        <v>188</v>
      </c>
      <c r="E121" s="382">
        <v>2735</v>
      </c>
      <c r="F121" s="420" t="s">
        <v>3816</v>
      </c>
      <c r="G121" s="44">
        <v>2735</v>
      </c>
      <c r="H121" s="86">
        <f t="shared" si="2"/>
        <v>0</v>
      </c>
      <c r="I121" s="214"/>
    </row>
    <row r="122" spans="1:9" x14ac:dyDescent="0.25">
      <c r="A122" s="406"/>
      <c r="B122" s="217" t="s">
        <v>2154</v>
      </c>
      <c r="C122" s="363" t="s">
        <v>3681</v>
      </c>
      <c r="D122" s="214" t="s">
        <v>41</v>
      </c>
      <c r="E122" s="382">
        <v>20364</v>
      </c>
      <c r="F122" s="419">
        <v>41822</v>
      </c>
      <c r="G122" s="44">
        <v>20364</v>
      </c>
      <c r="H122" s="86">
        <f t="shared" si="2"/>
        <v>0</v>
      </c>
      <c r="I122" s="214"/>
    </row>
    <row r="123" spans="1:9" x14ac:dyDescent="0.25">
      <c r="A123" s="406"/>
      <c r="B123" s="217" t="s">
        <v>2155</v>
      </c>
      <c r="C123" s="363" t="s">
        <v>3681</v>
      </c>
      <c r="D123" s="214" t="s">
        <v>1782</v>
      </c>
      <c r="E123" s="382">
        <v>1116.5</v>
      </c>
      <c r="F123" s="419">
        <v>41823</v>
      </c>
      <c r="G123" s="44">
        <v>1116.5</v>
      </c>
      <c r="H123" s="86">
        <f t="shared" si="2"/>
        <v>0</v>
      </c>
      <c r="I123" s="214" t="s">
        <v>12</v>
      </c>
    </row>
    <row r="124" spans="1:9" x14ac:dyDescent="0.25">
      <c r="A124" s="406"/>
      <c r="B124" s="217" t="s">
        <v>2156</v>
      </c>
      <c r="C124" s="363" t="s">
        <v>3681</v>
      </c>
      <c r="D124" s="214" t="s">
        <v>57</v>
      </c>
      <c r="E124" s="382">
        <v>1240</v>
      </c>
      <c r="F124" s="419">
        <v>41823</v>
      </c>
      <c r="G124" s="44">
        <v>1240</v>
      </c>
      <c r="H124" s="86">
        <f t="shared" si="2"/>
        <v>0</v>
      </c>
      <c r="I124" s="214" t="s">
        <v>12</v>
      </c>
    </row>
    <row r="125" spans="1:9" x14ac:dyDescent="0.25">
      <c r="A125" s="406"/>
      <c r="B125" s="217" t="s">
        <v>2157</v>
      </c>
      <c r="C125" s="363" t="s">
        <v>3681</v>
      </c>
      <c r="D125" s="214" t="s">
        <v>29</v>
      </c>
      <c r="E125" s="382">
        <v>5105</v>
      </c>
      <c r="F125" s="419">
        <v>41823</v>
      </c>
      <c r="G125" s="44">
        <v>5105</v>
      </c>
      <c r="H125" s="86">
        <f t="shared" si="2"/>
        <v>0</v>
      </c>
      <c r="I125" s="214" t="s">
        <v>12</v>
      </c>
    </row>
    <row r="126" spans="1:9" x14ac:dyDescent="0.25">
      <c r="A126" s="406"/>
      <c r="B126" s="217" t="s">
        <v>2159</v>
      </c>
      <c r="C126" s="363" t="s">
        <v>3681</v>
      </c>
      <c r="D126" s="214" t="s">
        <v>34</v>
      </c>
      <c r="E126" s="382">
        <v>1450</v>
      </c>
      <c r="F126" s="419">
        <v>41823</v>
      </c>
      <c r="G126" s="44">
        <v>1450</v>
      </c>
      <c r="H126" s="86">
        <f t="shared" si="2"/>
        <v>0</v>
      </c>
      <c r="I126" s="214" t="s">
        <v>12</v>
      </c>
    </row>
    <row r="127" spans="1:9" x14ac:dyDescent="0.25">
      <c r="A127" s="406"/>
      <c r="B127" s="217" t="s">
        <v>2160</v>
      </c>
      <c r="C127" s="363" t="s">
        <v>3681</v>
      </c>
      <c r="D127" s="214" t="s">
        <v>287</v>
      </c>
      <c r="E127" s="382">
        <v>2918</v>
      </c>
      <c r="F127" s="419">
        <v>41823</v>
      </c>
      <c r="G127" s="44">
        <v>2918</v>
      </c>
      <c r="H127" s="86">
        <f t="shared" si="2"/>
        <v>0</v>
      </c>
      <c r="I127" s="214" t="s">
        <v>12</v>
      </c>
    </row>
    <row r="128" spans="1:9" x14ac:dyDescent="0.25">
      <c r="A128" s="406"/>
      <c r="B128" s="217" t="s">
        <v>2161</v>
      </c>
      <c r="C128" s="363" t="s">
        <v>3681</v>
      </c>
      <c r="D128" s="214" t="s">
        <v>58</v>
      </c>
      <c r="E128" s="382">
        <v>718</v>
      </c>
      <c r="F128" s="419">
        <v>41823</v>
      </c>
      <c r="G128" s="44">
        <v>718</v>
      </c>
      <c r="H128" s="86">
        <f t="shared" si="2"/>
        <v>0</v>
      </c>
      <c r="I128" s="214" t="s">
        <v>12</v>
      </c>
    </row>
    <row r="129" spans="1:9" x14ac:dyDescent="0.25">
      <c r="A129" s="406"/>
      <c r="B129" s="217" t="s">
        <v>2163</v>
      </c>
      <c r="C129" s="363" t="s">
        <v>3681</v>
      </c>
      <c r="D129" s="214" t="s">
        <v>32</v>
      </c>
      <c r="E129" s="382">
        <v>5671</v>
      </c>
      <c r="F129" s="419">
        <v>41823</v>
      </c>
      <c r="G129" s="44">
        <v>5671</v>
      </c>
      <c r="H129" s="86">
        <f t="shared" si="2"/>
        <v>0</v>
      </c>
      <c r="I129" s="214" t="s">
        <v>12</v>
      </c>
    </row>
    <row r="130" spans="1:9" x14ac:dyDescent="0.25">
      <c r="A130" s="406"/>
      <c r="B130" s="217" t="s">
        <v>2164</v>
      </c>
      <c r="C130" s="363" t="s">
        <v>3681</v>
      </c>
      <c r="D130" s="214" t="s">
        <v>42</v>
      </c>
      <c r="E130" s="382">
        <v>3120</v>
      </c>
      <c r="F130" s="419">
        <v>41836</v>
      </c>
      <c r="G130" s="44">
        <v>3120</v>
      </c>
      <c r="H130" s="86">
        <f t="shared" si="2"/>
        <v>0</v>
      </c>
      <c r="I130" s="214" t="s">
        <v>12</v>
      </c>
    </row>
    <row r="131" spans="1:9" x14ac:dyDescent="0.25">
      <c r="A131" s="405"/>
      <c r="B131" s="217" t="s">
        <v>2165</v>
      </c>
      <c r="C131" s="363" t="s">
        <v>3681</v>
      </c>
      <c r="D131" s="214" t="s">
        <v>43</v>
      </c>
      <c r="E131" s="382">
        <v>3640</v>
      </c>
      <c r="F131" s="419">
        <v>41836</v>
      </c>
      <c r="G131" s="44">
        <v>3640</v>
      </c>
      <c r="H131" s="86">
        <f t="shared" si="2"/>
        <v>0</v>
      </c>
      <c r="I131" s="214" t="s">
        <v>12</v>
      </c>
    </row>
    <row r="132" spans="1:9" x14ac:dyDescent="0.25">
      <c r="A132" s="405"/>
      <c r="B132" s="217" t="s">
        <v>2166</v>
      </c>
      <c r="C132" s="363" t="s">
        <v>3681</v>
      </c>
      <c r="D132" s="214" t="s">
        <v>2413</v>
      </c>
      <c r="E132" s="382">
        <v>544</v>
      </c>
      <c r="F132" s="419">
        <v>41823</v>
      </c>
      <c r="G132" s="44">
        <v>544</v>
      </c>
      <c r="H132" s="226">
        <f t="shared" si="2"/>
        <v>0</v>
      </c>
      <c r="I132" s="214" t="s">
        <v>12</v>
      </c>
    </row>
    <row r="133" spans="1:9" x14ac:dyDescent="0.25">
      <c r="A133" s="406"/>
      <c r="B133" s="217" t="s">
        <v>2167</v>
      </c>
      <c r="C133" s="363" t="s">
        <v>3681</v>
      </c>
      <c r="D133" s="214" t="s">
        <v>130</v>
      </c>
      <c r="E133" s="382">
        <v>7400</v>
      </c>
      <c r="F133" s="419">
        <v>41829</v>
      </c>
      <c r="G133" s="44">
        <v>7400</v>
      </c>
      <c r="H133" s="86">
        <f>E133-G133</f>
        <v>0</v>
      </c>
      <c r="I133" s="214" t="s">
        <v>21</v>
      </c>
    </row>
    <row r="134" spans="1:9" x14ac:dyDescent="0.25">
      <c r="A134" s="406"/>
      <c r="B134" s="217" t="s">
        <v>2168</v>
      </c>
      <c r="C134" s="363" t="s">
        <v>3681</v>
      </c>
      <c r="D134" s="214" t="s">
        <v>124</v>
      </c>
      <c r="E134" s="382">
        <v>5445</v>
      </c>
      <c r="F134" s="419">
        <v>41823</v>
      </c>
      <c r="G134" s="44">
        <v>5445</v>
      </c>
      <c r="H134" s="86">
        <f>E134-G134</f>
        <v>0</v>
      </c>
      <c r="I134" s="214" t="s">
        <v>12</v>
      </c>
    </row>
    <row r="135" spans="1:9" x14ac:dyDescent="0.25">
      <c r="A135" s="406"/>
      <c r="B135" s="217" t="s">
        <v>2169</v>
      </c>
      <c r="C135" s="363" t="s">
        <v>3681</v>
      </c>
      <c r="D135" s="214" t="s">
        <v>193</v>
      </c>
      <c r="E135" s="382">
        <v>23609</v>
      </c>
      <c r="F135" s="432" t="s">
        <v>4391</v>
      </c>
      <c r="G135" s="44">
        <v>23609</v>
      </c>
      <c r="H135" s="86">
        <f t="shared" ref="H135:H198" si="3">E135-G135</f>
        <v>0</v>
      </c>
      <c r="I135" s="214" t="s">
        <v>3427</v>
      </c>
    </row>
    <row r="136" spans="1:9" x14ac:dyDescent="0.25">
      <c r="A136" s="406"/>
      <c r="B136" s="217" t="s">
        <v>2170</v>
      </c>
      <c r="C136" s="363" t="s">
        <v>3681</v>
      </c>
      <c r="D136" s="214" t="s">
        <v>16</v>
      </c>
      <c r="E136" s="382">
        <v>90985</v>
      </c>
      <c r="F136" s="419">
        <v>41844</v>
      </c>
      <c r="G136" s="44">
        <v>90985</v>
      </c>
      <c r="H136" s="86">
        <f t="shared" si="3"/>
        <v>0</v>
      </c>
      <c r="I136" s="214"/>
    </row>
    <row r="137" spans="1:9" x14ac:dyDescent="0.25">
      <c r="A137" s="406"/>
      <c r="B137" s="217" t="s">
        <v>2171</v>
      </c>
      <c r="C137" s="363" t="s">
        <v>3681</v>
      </c>
      <c r="D137" s="214" t="s">
        <v>49</v>
      </c>
      <c r="E137" s="382">
        <v>232</v>
      </c>
      <c r="F137" s="419">
        <v>41822</v>
      </c>
      <c r="G137" s="44">
        <v>232</v>
      </c>
      <c r="H137" s="86">
        <f t="shared" si="3"/>
        <v>0</v>
      </c>
      <c r="I137" s="214"/>
    </row>
    <row r="138" spans="1:9" x14ac:dyDescent="0.25">
      <c r="A138" s="406"/>
      <c r="B138" s="217" t="s">
        <v>2172</v>
      </c>
      <c r="C138" s="363" t="s">
        <v>3681</v>
      </c>
      <c r="D138" s="214" t="s">
        <v>60</v>
      </c>
      <c r="E138" s="382">
        <v>4497</v>
      </c>
      <c r="F138" s="421" t="s">
        <v>3817</v>
      </c>
      <c r="G138" s="44">
        <v>4497</v>
      </c>
      <c r="H138" s="86">
        <f t="shared" si="3"/>
        <v>0</v>
      </c>
      <c r="I138" s="214"/>
    </row>
    <row r="139" spans="1:9" x14ac:dyDescent="0.25">
      <c r="A139" s="406"/>
      <c r="B139" s="217" t="s">
        <v>2174</v>
      </c>
      <c r="C139" s="363" t="s">
        <v>3681</v>
      </c>
      <c r="D139" s="214" t="s">
        <v>133</v>
      </c>
      <c r="E139" s="382">
        <v>37665</v>
      </c>
      <c r="F139" s="419">
        <v>41822</v>
      </c>
      <c r="G139" s="44">
        <v>37665</v>
      </c>
      <c r="H139" s="86">
        <f t="shared" si="3"/>
        <v>0</v>
      </c>
      <c r="I139" s="214"/>
    </row>
    <row r="140" spans="1:9" x14ac:dyDescent="0.25">
      <c r="A140" s="406"/>
      <c r="B140" s="217" t="s">
        <v>2176</v>
      </c>
      <c r="C140" s="363" t="s">
        <v>3681</v>
      </c>
      <c r="D140" s="214" t="s">
        <v>8</v>
      </c>
      <c r="E140" s="382">
        <v>519</v>
      </c>
      <c r="F140" s="419">
        <v>41822</v>
      </c>
      <c r="G140" s="44">
        <v>519</v>
      </c>
      <c r="H140" s="86">
        <f t="shared" si="3"/>
        <v>0</v>
      </c>
      <c r="I140" s="214"/>
    </row>
    <row r="141" spans="1:9" x14ac:dyDescent="0.25">
      <c r="A141" s="406"/>
      <c r="B141" s="217" t="s">
        <v>2177</v>
      </c>
      <c r="C141" s="363" t="s">
        <v>3681</v>
      </c>
      <c r="D141" s="214" t="s">
        <v>79</v>
      </c>
      <c r="E141" s="382">
        <v>13716</v>
      </c>
      <c r="F141" s="419">
        <v>41823</v>
      </c>
      <c r="G141" s="44">
        <v>13716</v>
      </c>
      <c r="H141" s="86">
        <f t="shared" si="3"/>
        <v>0</v>
      </c>
      <c r="I141" s="214" t="s">
        <v>21</v>
      </c>
    </row>
    <row r="142" spans="1:9" x14ac:dyDescent="0.25">
      <c r="A142" s="406"/>
      <c r="B142" s="217" t="s">
        <v>2178</v>
      </c>
      <c r="C142" s="363" t="s">
        <v>3681</v>
      </c>
      <c r="D142" s="214" t="s">
        <v>912</v>
      </c>
      <c r="E142" s="382">
        <v>23155</v>
      </c>
      <c r="F142" s="419">
        <v>41822</v>
      </c>
      <c r="G142" s="44">
        <v>23155</v>
      </c>
      <c r="H142" s="86">
        <f t="shared" si="3"/>
        <v>0</v>
      </c>
      <c r="I142" s="214"/>
    </row>
    <row r="143" spans="1:9" x14ac:dyDescent="0.25">
      <c r="A143" s="406"/>
      <c r="B143" s="217" t="s">
        <v>2180</v>
      </c>
      <c r="C143" s="363" t="s">
        <v>3681</v>
      </c>
      <c r="D143" s="214" t="s">
        <v>307</v>
      </c>
      <c r="E143" s="382">
        <v>8506.5</v>
      </c>
      <c r="F143" s="421" t="s">
        <v>3818</v>
      </c>
      <c r="G143" s="44">
        <v>8506.5</v>
      </c>
      <c r="H143" s="86">
        <f t="shared" si="3"/>
        <v>0</v>
      </c>
      <c r="I143" s="214" t="s">
        <v>3427</v>
      </c>
    </row>
    <row r="144" spans="1:9" x14ac:dyDescent="0.25">
      <c r="A144" s="406"/>
      <c r="B144" s="217" t="s">
        <v>2181</v>
      </c>
      <c r="C144" s="363" t="s">
        <v>3681</v>
      </c>
      <c r="D144" s="214" t="s">
        <v>78</v>
      </c>
      <c r="E144" s="382">
        <v>3223.5</v>
      </c>
      <c r="F144" s="419">
        <v>41823</v>
      </c>
      <c r="G144" s="44">
        <v>3223.5</v>
      </c>
      <c r="H144" s="86">
        <f t="shared" si="3"/>
        <v>0</v>
      </c>
      <c r="I144" s="214" t="s">
        <v>3427</v>
      </c>
    </row>
    <row r="145" spans="1:9" x14ac:dyDescent="0.25">
      <c r="A145" s="406"/>
      <c r="B145" s="217" t="s">
        <v>2182</v>
      </c>
      <c r="C145" s="363" t="s">
        <v>3681</v>
      </c>
      <c r="D145" s="214" t="s">
        <v>80</v>
      </c>
      <c r="E145" s="382">
        <v>2475</v>
      </c>
      <c r="F145" s="419">
        <v>41823</v>
      </c>
      <c r="G145" s="44">
        <v>2475</v>
      </c>
      <c r="H145" s="86">
        <f t="shared" si="3"/>
        <v>0</v>
      </c>
      <c r="I145" s="214" t="s">
        <v>3427</v>
      </c>
    </row>
    <row r="146" spans="1:9" x14ac:dyDescent="0.25">
      <c r="A146" s="406"/>
      <c r="B146" s="217" t="s">
        <v>2184</v>
      </c>
      <c r="C146" s="363" t="s">
        <v>3681</v>
      </c>
      <c r="D146" s="214" t="s">
        <v>351</v>
      </c>
      <c r="E146" s="382">
        <v>1951.5</v>
      </c>
      <c r="F146" s="419">
        <v>41823</v>
      </c>
      <c r="G146" s="44">
        <v>1951.5</v>
      </c>
      <c r="H146" s="86">
        <f t="shared" si="3"/>
        <v>0</v>
      </c>
      <c r="I146" s="214" t="s">
        <v>3427</v>
      </c>
    </row>
    <row r="147" spans="1:9" x14ac:dyDescent="0.25">
      <c r="A147" s="406"/>
      <c r="B147" s="217" t="s">
        <v>2185</v>
      </c>
      <c r="C147" s="363" t="s">
        <v>3681</v>
      </c>
      <c r="D147" s="214" t="s">
        <v>2604</v>
      </c>
      <c r="E147" s="382">
        <v>21450</v>
      </c>
      <c r="F147" s="419">
        <v>41823</v>
      </c>
      <c r="G147" s="44">
        <v>21450</v>
      </c>
      <c r="H147" s="86">
        <f t="shared" si="3"/>
        <v>0</v>
      </c>
      <c r="I147" s="214" t="s">
        <v>3427</v>
      </c>
    </row>
    <row r="148" spans="1:9" x14ac:dyDescent="0.25">
      <c r="A148" s="406"/>
      <c r="B148" s="217" t="s">
        <v>2186</v>
      </c>
      <c r="C148" s="363" t="s">
        <v>3681</v>
      </c>
      <c r="D148" s="214" t="s">
        <v>110</v>
      </c>
      <c r="E148" s="382">
        <v>53313</v>
      </c>
      <c r="F148" s="419">
        <v>41830</v>
      </c>
      <c r="G148" s="44">
        <v>53313</v>
      </c>
      <c r="H148" s="86">
        <f t="shared" si="3"/>
        <v>0</v>
      </c>
      <c r="I148" s="214" t="s">
        <v>65</v>
      </c>
    </row>
    <row r="149" spans="1:9" x14ac:dyDescent="0.25">
      <c r="A149" s="406"/>
      <c r="B149" s="217" t="s">
        <v>2188</v>
      </c>
      <c r="C149" s="363" t="s">
        <v>3681</v>
      </c>
      <c r="D149" s="214" t="s">
        <v>147</v>
      </c>
      <c r="E149" s="382">
        <v>105911</v>
      </c>
      <c r="F149" s="420" t="s">
        <v>3819</v>
      </c>
      <c r="G149" s="44">
        <v>105911</v>
      </c>
      <c r="H149" s="86">
        <f t="shared" si="3"/>
        <v>0</v>
      </c>
      <c r="I149" s="214" t="s">
        <v>30</v>
      </c>
    </row>
    <row r="150" spans="1:9" x14ac:dyDescent="0.25">
      <c r="A150" s="406"/>
      <c r="B150" s="217" t="s">
        <v>2189</v>
      </c>
      <c r="C150" s="363" t="s">
        <v>3681</v>
      </c>
      <c r="D150" s="214" t="s">
        <v>39</v>
      </c>
      <c r="E150" s="382">
        <v>6533</v>
      </c>
      <c r="F150" s="421" t="s">
        <v>3820</v>
      </c>
      <c r="G150" s="44">
        <v>6533</v>
      </c>
      <c r="H150" s="86">
        <f t="shared" si="3"/>
        <v>0</v>
      </c>
      <c r="I150" s="214"/>
    </row>
    <row r="151" spans="1:9" x14ac:dyDescent="0.25">
      <c r="A151" s="406"/>
      <c r="B151" s="217" t="s">
        <v>2190</v>
      </c>
      <c r="C151" s="363" t="s">
        <v>3681</v>
      </c>
      <c r="D151" s="214" t="s">
        <v>14</v>
      </c>
      <c r="E151" s="382">
        <v>11244</v>
      </c>
      <c r="F151" s="419">
        <v>41823</v>
      </c>
      <c r="G151" s="44">
        <v>11244</v>
      </c>
      <c r="H151" s="86">
        <f t="shared" si="3"/>
        <v>0</v>
      </c>
      <c r="I151" s="214" t="s">
        <v>217</v>
      </c>
    </row>
    <row r="152" spans="1:9" x14ac:dyDescent="0.25">
      <c r="A152" s="406"/>
      <c r="B152" s="217" t="s">
        <v>2191</v>
      </c>
      <c r="C152" s="363" t="s">
        <v>3681</v>
      </c>
      <c r="D152" s="214" t="s">
        <v>152</v>
      </c>
      <c r="E152" s="382">
        <v>6574</v>
      </c>
      <c r="F152" s="419">
        <v>41822</v>
      </c>
      <c r="G152" s="44">
        <v>6574</v>
      </c>
      <c r="H152" s="86">
        <f t="shared" si="3"/>
        <v>0</v>
      </c>
      <c r="I152" s="214"/>
    </row>
    <row r="153" spans="1:9" x14ac:dyDescent="0.25">
      <c r="A153" s="406">
        <v>41823</v>
      </c>
      <c r="B153" s="217" t="s">
        <v>2192</v>
      </c>
      <c r="C153" s="363" t="s">
        <v>3681</v>
      </c>
      <c r="D153" s="214" t="s">
        <v>269</v>
      </c>
      <c r="E153" s="382">
        <v>7788</v>
      </c>
      <c r="F153" s="419">
        <v>41823</v>
      </c>
      <c r="G153" s="44">
        <v>7788</v>
      </c>
      <c r="H153" s="86">
        <f t="shared" si="3"/>
        <v>0</v>
      </c>
      <c r="I153" s="214"/>
    </row>
    <row r="154" spans="1:9" x14ac:dyDescent="0.25">
      <c r="A154" s="406"/>
      <c r="B154" s="217" t="s">
        <v>2193</v>
      </c>
      <c r="C154" s="363" t="s">
        <v>3681</v>
      </c>
      <c r="D154" s="214" t="s">
        <v>25</v>
      </c>
      <c r="E154" s="382">
        <v>12326</v>
      </c>
      <c r="F154" s="420" t="s">
        <v>3821</v>
      </c>
      <c r="G154" s="44">
        <v>12326</v>
      </c>
      <c r="H154" s="86">
        <f t="shared" si="3"/>
        <v>0</v>
      </c>
      <c r="I154" s="58" t="s">
        <v>65</v>
      </c>
    </row>
    <row r="155" spans="1:9" x14ac:dyDescent="0.25">
      <c r="A155" s="406"/>
      <c r="B155" s="217" t="s">
        <v>2194</v>
      </c>
      <c r="C155" s="363" t="s">
        <v>3681</v>
      </c>
      <c r="D155" s="214" t="s">
        <v>16</v>
      </c>
      <c r="E155" s="382">
        <v>318270.51</v>
      </c>
      <c r="F155" s="419">
        <v>41844</v>
      </c>
      <c r="G155" s="44">
        <v>318270.51</v>
      </c>
      <c r="H155" s="86">
        <f t="shared" si="3"/>
        <v>0</v>
      </c>
      <c r="I155" s="214"/>
    </row>
    <row r="156" spans="1:9" s="28" customFormat="1" x14ac:dyDescent="0.25">
      <c r="A156" s="406"/>
      <c r="B156" s="217" t="s">
        <v>2195</v>
      </c>
      <c r="C156" s="363" t="s">
        <v>3681</v>
      </c>
      <c r="D156" s="214" t="s">
        <v>508</v>
      </c>
      <c r="E156" s="382">
        <v>880</v>
      </c>
      <c r="F156" s="419">
        <v>41823</v>
      </c>
      <c r="G156" s="44">
        <v>880</v>
      </c>
      <c r="H156" s="86">
        <f t="shared" si="3"/>
        <v>0</v>
      </c>
      <c r="I156" s="58"/>
    </row>
    <row r="157" spans="1:9" s="28" customFormat="1" x14ac:dyDescent="0.25">
      <c r="A157" s="406"/>
      <c r="B157" s="217" t="s">
        <v>2196</v>
      </c>
      <c r="C157" s="363" t="s">
        <v>3681</v>
      </c>
      <c r="D157" s="214" t="s">
        <v>28</v>
      </c>
      <c r="E157" s="382">
        <v>7570</v>
      </c>
      <c r="F157" s="421" t="s">
        <v>4392</v>
      </c>
      <c r="G157" s="44">
        <v>7570</v>
      </c>
      <c r="H157" s="86">
        <f t="shared" si="3"/>
        <v>0</v>
      </c>
      <c r="I157" s="214"/>
    </row>
    <row r="158" spans="1:9" s="28" customFormat="1" x14ac:dyDescent="0.25">
      <c r="A158" s="406"/>
      <c r="B158" s="217" t="s">
        <v>2197</v>
      </c>
      <c r="C158" s="363" t="s">
        <v>3681</v>
      </c>
      <c r="D158" s="214" t="s">
        <v>8</v>
      </c>
      <c r="E158" s="382">
        <v>549</v>
      </c>
      <c r="F158" s="419">
        <v>41823</v>
      </c>
      <c r="G158" s="44">
        <v>549</v>
      </c>
      <c r="H158" s="86">
        <f t="shared" si="3"/>
        <v>0</v>
      </c>
      <c r="I158" s="214"/>
    </row>
    <row r="159" spans="1:9" s="28" customFormat="1" x14ac:dyDescent="0.25">
      <c r="A159" s="406"/>
      <c r="B159" s="217" t="s">
        <v>2198</v>
      </c>
      <c r="C159" s="363" t="s">
        <v>3681</v>
      </c>
      <c r="D159" s="214" t="s">
        <v>3223</v>
      </c>
      <c r="E159" s="382">
        <v>6323</v>
      </c>
      <c r="F159" s="419">
        <v>41823</v>
      </c>
      <c r="G159" s="44">
        <v>6323</v>
      </c>
      <c r="H159" s="86">
        <f t="shared" si="3"/>
        <v>0</v>
      </c>
      <c r="I159" s="214"/>
    </row>
    <row r="160" spans="1:9" s="28" customFormat="1" x14ac:dyDescent="0.25">
      <c r="A160" s="406"/>
      <c r="B160" s="217" t="s">
        <v>2199</v>
      </c>
      <c r="C160" s="363" t="s">
        <v>3681</v>
      </c>
      <c r="D160" s="214" t="s">
        <v>3822</v>
      </c>
      <c r="E160" s="382">
        <v>2090</v>
      </c>
      <c r="F160" s="419">
        <v>41823</v>
      </c>
      <c r="G160" s="44">
        <v>2090</v>
      </c>
      <c r="H160" s="86">
        <f t="shared" si="3"/>
        <v>0</v>
      </c>
      <c r="I160" s="214"/>
    </row>
    <row r="161" spans="1:9" s="28" customFormat="1" x14ac:dyDescent="0.25">
      <c r="A161" s="406"/>
      <c r="B161" s="217" t="s">
        <v>2201</v>
      </c>
      <c r="C161" s="363" t="s">
        <v>3681</v>
      </c>
      <c r="D161" s="214" t="s">
        <v>36</v>
      </c>
      <c r="E161" s="382">
        <v>5472</v>
      </c>
      <c r="F161" s="419">
        <v>41823</v>
      </c>
      <c r="G161" s="44">
        <v>5472</v>
      </c>
      <c r="H161" s="86">
        <f t="shared" si="3"/>
        <v>0</v>
      </c>
      <c r="I161" s="214"/>
    </row>
    <row r="162" spans="1:9" s="28" customFormat="1" x14ac:dyDescent="0.25">
      <c r="A162" s="406"/>
      <c r="B162" s="217" t="s">
        <v>2203</v>
      </c>
      <c r="C162" s="363" t="s">
        <v>3681</v>
      </c>
      <c r="D162" s="214" t="s">
        <v>116</v>
      </c>
      <c r="E162" s="382">
        <v>4234</v>
      </c>
      <c r="F162" s="419">
        <v>41823</v>
      </c>
      <c r="G162" s="44">
        <v>4234</v>
      </c>
      <c r="H162" s="86">
        <f t="shared" si="3"/>
        <v>0</v>
      </c>
      <c r="I162" s="214"/>
    </row>
    <row r="163" spans="1:9" s="28" customFormat="1" x14ac:dyDescent="0.25">
      <c r="A163" s="406"/>
      <c r="B163" s="217" t="s">
        <v>2204</v>
      </c>
      <c r="C163" s="363" t="s">
        <v>3681</v>
      </c>
      <c r="D163" s="214" t="s">
        <v>318</v>
      </c>
      <c r="E163" s="382">
        <v>4113</v>
      </c>
      <c r="F163" s="419">
        <v>41823</v>
      </c>
      <c r="G163" s="44">
        <v>4113</v>
      </c>
      <c r="H163" s="86">
        <f t="shared" si="3"/>
        <v>0</v>
      </c>
      <c r="I163" s="214"/>
    </row>
    <row r="164" spans="1:9" s="28" customFormat="1" x14ac:dyDescent="0.25">
      <c r="A164" s="406"/>
      <c r="B164" s="217" t="s">
        <v>2205</v>
      </c>
      <c r="C164" s="363" t="s">
        <v>3681</v>
      </c>
      <c r="D164" s="214" t="s">
        <v>57</v>
      </c>
      <c r="E164" s="382">
        <v>1570</v>
      </c>
      <c r="F164" s="419">
        <v>41823</v>
      </c>
      <c r="G164" s="44">
        <v>1570</v>
      </c>
      <c r="H164" s="86">
        <f t="shared" si="3"/>
        <v>0</v>
      </c>
      <c r="I164" s="214" t="s">
        <v>12</v>
      </c>
    </row>
    <row r="165" spans="1:9" s="28" customFormat="1" x14ac:dyDescent="0.25">
      <c r="A165" s="406"/>
      <c r="B165" s="217" t="s">
        <v>2207</v>
      </c>
      <c r="C165" s="363" t="s">
        <v>3681</v>
      </c>
      <c r="D165" s="214" t="s">
        <v>44</v>
      </c>
      <c r="E165" s="382">
        <v>5400</v>
      </c>
      <c r="F165" s="419">
        <v>41836</v>
      </c>
      <c r="G165" s="44">
        <v>5400</v>
      </c>
      <c r="H165" s="86">
        <f t="shared" si="3"/>
        <v>0</v>
      </c>
      <c r="I165" s="214" t="s">
        <v>217</v>
      </c>
    </row>
    <row r="166" spans="1:9" s="28" customFormat="1" x14ac:dyDescent="0.25">
      <c r="A166" s="406"/>
      <c r="B166" s="217" t="s">
        <v>2209</v>
      </c>
      <c r="C166" s="363" t="s">
        <v>3681</v>
      </c>
      <c r="D166" s="214" t="s">
        <v>50</v>
      </c>
      <c r="E166" s="382">
        <v>6194</v>
      </c>
      <c r="F166" s="419">
        <v>41823</v>
      </c>
      <c r="G166" s="44">
        <v>6194</v>
      </c>
      <c r="H166" s="86">
        <f t="shared" si="3"/>
        <v>0</v>
      </c>
      <c r="I166" s="214"/>
    </row>
    <row r="167" spans="1:9" x14ac:dyDescent="0.25">
      <c r="A167" s="406"/>
      <c r="B167" s="217" t="s">
        <v>2210</v>
      </c>
      <c r="C167" s="363" t="s">
        <v>3681</v>
      </c>
      <c r="D167" s="214" t="s">
        <v>3169</v>
      </c>
      <c r="E167" s="382">
        <v>24871</v>
      </c>
      <c r="F167" s="432" t="s">
        <v>4113</v>
      </c>
      <c r="G167" s="245">
        <v>24871</v>
      </c>
      <c r="H167" s="86">
        <f t="shared" si="3"/>
        <v>0</v>
      </c>
      <c r="I167" s="214" t="s">
        <v>21</v>
      </c>
    </row>
    <row r="168" spans="1:9" x14ac:dyDescent="0.25">
      <c r="A168" s="406"/>
      <c r="B168" s="217" t="s">
        <v>2211</v>
      </c>
      <c r="C168" s="363" t="s">
        <v>3681</v>
      </c>
      <c r="D168" s="214" t="s">
        <v>260</v>
      </c>
      <c r="E168" s="382">
        <v>2480</v>
      </c>
      <c r="F168" s="419">
        <v>41823</v>
      </c>
      <c r="G168" s="44">
        <v>2480</v>
      </c>
      <c r="H168" s="86">
        <f t="shared" si="3"/>
        <v>0</v>
      </c>
      <c r="I168" s="214" t="s">
        <v>217</v>
      </c>
    </row>
    <row r="169" spans="1:9" x14ac:dyDescent="0.25">
      <c r="A169" s="406"/>
      <c r="B169" s="217" t="s">
        <v>2212</v>
      </c>
      <c r="C169" s="363" t="s">
        <v>3681</v>
      </c>
      <c r="D169" s="214" t="s">
        <v>237</v>
      </c>
      <c r="E169" s="382">
        <v>1568</v>
      </c>
      <c r="F169" s="419">
        <v>41824</v>
      </c>
      <c r="G169" s="44">
        <v>1568</v>
      </c>
      <c r="H169" s="86">
        <f t="shared" si="3"/>
        <v>0</v>
      </c>
      <c r="I169" s="214" t="s">
        <v>21</v>
      </c>
    </row>
    <row r="170" spans="1:9" x14ac:dyDescent="0.25">
      <c r="A170" s="406"/>
      <c r="B170" s="217" t="s">
        <v>2213</v>
      </c>
      <c r="C170" s="363" t="s">
        <v>3681</v>
      </c>
      <c r="D170" s="214" t="s">
        <v>3121</v>
      </c>
      <c r="E170" s="382">
        <v>10697.68</v>
      </c>
      <c r="F170" s="419">
        <v>41823</v>
      </c>
      <c r="G170" s="44">
        <v>10697.68</v>
      </c>
      <c r="H170" s="86">
        <f t="shared" si="3"/>
        <v>0</v>
      </c>
      <c r="I170" s="214" t="s">
        <v>65</v>
      </c>
    </row>
    <row r="171" spans="1:9" x14ac:dyDescent="0.25">
      <c r="A171" s="406"/>
      <c r="B171" s="217" t="s">
        <v>2214</v>
      </c>
      <c r="C171" s="363" t="s">
        <v>3681</v>
      </c>
      <c r="D171" s="214" t="s">
        <v>188</v>
      </c>
      <c r="E171" s="382">
        <v>1266.5</v>
      </c>
      <c r="F171" s="419">
        <v>41824</v>
      </c>
      <c r="G171" s="44">
        <v>1266.5</v>
      </c>
      <c r="H171" s="86">
        <f t="shared" si="3"/>
        <v>0</v>
      </c>
      <c r="I171" s="214" t="s">
        <v>21</v>
      </c>
    </row>
    <row r="172" spans="1:9" x14ac:dyDescent="0.25">
      <c r="A172" s="406"/>
      <c r="B172" s="217" t="s">
        <v>2215</v>
      </c>
      <c r="C172" s="363" t="s">
        <v>3681</v>
      </c>
      <c r="D172" s="214" t="s">
        <v>52</v>
      </c>
      <c r="E172" s="382">
        <v>3857</v>
      </c>
      <c r="F172" s="419">
        <v>41823</v>
      </c>
      <c r="G172" s="44">
        <v>3857</v>
      </c>
      <c r="H172" s="86">
        <f t="shared" si="3"/>
        <v>0</v>
      </c>
      <c r="I172" s="214" t="s">
        <v>217</v>
      </c>
    </row>
    <row r="173" spans="1:9" x14ac:dyDescent="0.25">
      <c r="A173" s="406"/>
      <c r="B173" s="217" t="s">
        <v>2216</v>
      </c>
      <c r="C173" s="363" t="s">
        <v>3681</v>
      </c>
      <c r="D173" s="214" t="s">
        <v>111</v>
      </c>
      <c r="E173" s="382">
        <v>3861</v>
      </c>
      <c r="F173" s="419">
        <v>41823</v>
      </c>
      <c r="G173" s="44">
        <v>3861</v>
      </c>
      <c r="H173" s="86">
        <f t="shared" si="3"/>
        <v>0</v>
      </c>
      <c r="I173" s="214" t="s">
        <v>217</v>
      </c>
    </row>
    <row r="174" spans="1:9" x14ac:dyDescent="0.25">
      <c r="A174" s="406"/>
      <c r="B174" s="217" t="s">
        <v>2217</v>
      </c>
      <c r="C174" s="363" t="s">
        <v>3681</v>
      </c>
      <c r="D174" s="214" t="s">
        <v>106</v>
      </c>
      <c r="E174" s="382">
        <v>42300</v>
      </c>
      <c r="F174" s="419">
        <v>41834</v>
      </c>
      <c r="G174" s="44">
        <v>42300</v>
      </c>
      <c r="H174" s="86">
        <f t="shared" si="3"/>
        <v>0</v>
      </c>
      <c r="I174" s="214" t="s">
        <v>3191</v>
      </c>
    </row>
    <row r="175" spans="1:9" x14ac:dyDescent="0.25">
      <c r="A175" s="406"/>
      <c r="B175" s="217" t="s">
        <v>2218</v>
      </c>
      <c r="C175" s="363" t="s">
        <v>3681</v>
      </c>
      <c r="D175" s="214" t="s">
        <v>189</v>
      </c>
      <c r="E175" s="382">
        <v>720</v>
      </c>
      <c r="F175" s="419">
        <v>41823</v>
      </c>
      <c r="G175" s="44">
        <v>720</v>
      </c>
      <c r="H175" s="86">
        <f t="shared" si="3"/>
        <v>0</v>
      </c>
      <c r="I175" s="214"/>
    </row>
    <row r="176" spans="1:9" x14ac:dyDescent="0.25">
      <c r="A176" s="406"/>
      <c r="B176" s="217" t="s">
        <v>2219</v>
      </c>
      <c r="C176" s="363" t="s">
        <v>3681</v>
      </c>
      <c r="D176" s="214" t="s">
        <v>1519</v>
      </c>
      <c r="E176" s="382">
        <v>20529.5</v>
      </c>
      <c r="F176" s="419">
        <v>41823</v>
      </c>
      <c r="G176" s="44">
        <v>20529.5</v>
      </c>
      <c r="H176" s="86">
        <f t="shared" si="3"/>
        <v>0</v>
      </c>
      <c r="I176" s="214" t="s">
        <v>65</v>
      </c>
    </row>
    <row r="177" spans="1:9" x14ac:dyDescent="0.25">
      <c r="A177" s="406"/>
      <c r="B177" s="217" t="s">
        <v>2220</v>
      </c>
      <c r="C177" s="363" t="s">
        <v>3681</v>
      </c>
      <c r="D177" s="214" t="s">
        <v>3411</v>
      </c>
      <c r="E177" s="382">
        <v>12222</v>
      </c>
      <c r="F177" s="420" t="s">
        <v>3823</v>
      </c>
      <c r="G177" s="44">
        <v>12222</v>
      </c>
      <c r="H177" s="86">
        <f t="shared" si="3"/>
        <v>0</v>
      </c>
      <c r="I177" s="214" t="s">
        <v>217</v>
      </c>
    </row>
    <row r="178" spans="1:9" x14ac:dyDescent="0.25">
      <c r="A178" s="406"/>
      <c r="B178" s="217" t="s">
        <v>2221</v>
      </c>
      <c r="C178" s="363" t="s">
        <v>3681</v>
      </c>
      <c r="D178" s="214" t="s">
        <v>32</v>
      </c>
      <c r="E178" s="382">
        <v>6152</v>
      </c>
      <c r="F178" s="419">
        <v>41823</v>
      </c>
      <c r="G178" s="44">
        <v>6152</v>
      </c>
      <c r="H178" s="86">
        <f t="shared" si="3"/>
        <v>0</v>
      </c>
      <c r="I178" s="214" t="s">
        <v>12</v>
      </c>
    </row>
    <row r="179" spans="1:9" x14ac:dyDescent="0.25">
      <c r="A179" s="406"/>
      <c r="B179" s="217" t="s">
        <v>2222</v>
      </c>
      <c r="C179" s="363" t="s">
        <v>3681</v>
      </c>
      <c r="D179" s="214" t="s">
        <v>287</v>
      </c>
      <c r="E179" s="382">
        <v>1944</v>
      </c>
      <c r="F179" s="421" t="s">
        <v>4398</v>
      </c>
      <c r="G179" s="44">
        <v>1944</v>
      </c>
      <c r="H179" s="86">
        <f t="shared" si="3"/>
        <v>0</v>
      </c>
      <c r="I179" s="214" t="s">
        <v>12</v>
      </c>
    </row>
    <row r="180" spans="1:9" x14ac:dyDescent="0.25">
      <c r="A180" s="406"/>
      <c r="B180" s="217" t="s">
        <v>2225</v>
      </c>
      <c r="C180" s="363" t="s">
        <v>3681</v>
      </c>
      <c r="D180" s="214" t="s">
        <v>55</v>
      </c>
      <c r="E180" s="382">
        <v>6330</v>
      </c>
      <c r="F180" s="419">
        <v>41823</v>
      </c>
      <c r="G180" s="44">
        <v>6330</v>
      </c>
      <c r="H180" s="86">
        <f t="shared" si="3"/>
        <v>0</v>
      </c>
      <c r="I180" s="214"/>
    </row>
    <row r="181" spans="1:9" x14ac:dyDescent="0.25">
      <c r="A181" s="406"/>
      <c r="B181" s="217" t="s">
        <v>2227</v>
      </c>
      <c r="C181" s="363" t="s">
        <v>3681</v>
      </c>
      <c r="D181" s="214" t="s">
        <v>62</v>
      </c>
      <c r="E181" s="382">
        <v>10617.6</v>
      </c>
      <c r="F181" s="422" t="s">
        <v>3824</v>
      </c>
      <c r="G181" s="44">
        <v>10617.6</v>
      </c>
      <c r="H181" s="86">
        <f t="shared" si="3"/>
        <v>0</v>
      </c>
      <c r="I181" s="214" t="s">
        <v>65</v>
      </c>
    </row>
    <row r="182" spans="1:9" x14ac:dyDescent="0.25">
      <c r="A182" s="406"/>
      <c r="B182" s="217" t="s">
        <v>2228</v>
      </c>
      <c r="C182" s="363" t="s">
        <v>3681</v>
      </c>
      <c r="D182" s="214" t="s">
        <v>130</v>
      </c>
      <c r="E182" s="382">
        <v>4791</v>
      </c>
      <c r="F182" s="419">
        <v>41829</v>
      </c>
      <c r="G182" s="44">
        <v>4791</v>
      </c>
      <c r="H182" s="86">
        <f t="shared" si="3"/>
        <v>0</v>
      </c>
      <c r="I182" s="214" t="s">
        <v>21</v>
      </c>
    </row>
    <row r="183" spans="1:9" x14ac:dyDescent="0.25">
      <c r="A183" s="406"/>
      <c r="B183" s="217" t="s">
        <v>2230</v>
      </c>
      <c r="C183" s="363" t="s">
        <v>3681</v>
      </c>
      <c r="D183" s="214" t="s">
        <v>58</v>
      </c>
      <c r="E183" s="382">
        <v>1928</v>
      </c>
      <c r="F183" s="419">
        <v>41823</v>
      </c>
      <c r="G183" s="44">
        <v>1928</v>
      </c>
      <c r="H183" s="86">
        <f t="shared" si="3"/>
        <v>0</v>
      </c>
      <c r="I183" s="214" t="s">
        <v>12</v>
      </c>
    </row>
    <row r="184" spans="1:9" x14ac:dyDescent="0.25">
      <c r="A184" s="406"/>
      <c r="B184" s="217" t="s">
        <v>2231</v>
      </c>
      <c r="C184" s="363" t="s">
        <v>3681</v>
      </c>
      <c r="D184" s="214" t="s">
        <v>373</v>
      </c>
      <c r="E184" s="382">
        <v>4962</v>
      </c>
      <c r="F184" s="419">
        <v>41823</v>
      </c>
      <c r="G184" s="44">
        <v>4962</v>
      </c>
      <c r="H184" s="86">
        <f t="shared" si="3"/>
        <v>0</v>
      </c>
      <c r="I184" s="214" t="s">
        <v>12</v>
      </c>
    </row>
    <row r="185" spans="1:9" x14ac:dyDescent="0.25">
      <c r="A185" s="406"/>
      <c r="B185" s="217" t="s">
        <v>2232</v>
      </c>
      <c r="C185" s="363" t="s">
        <v>3681</v>
      </c>
      <c r="D185" s="214" t="s">
        <v>34</v>
      </c>
      <c r="E185" s="382">
        <v>2136</v>
      </c>
      <c r="F185" s="432" t="s">
        <v>4393</v>
      </c>
      <c r="G185" s="44">
        <v>2136</v>
      </c>
      <c r="H185" s="86">
        <f t="shared" si="3"/>
        <v>0</v>
      </c>
      <c r="I185" s="214" t="s">
        <v>12</v>
      </c>
    </row>
    <row r="186" spans="1:9" x14ac:dyDescent="0.25">
      <c r="A186" s="406"/>
      <c r="B186" s="217" t="s">
        <v>2233</v>
      </c>
      <c r="C186" s="363" t="s">
        <v>3681</v>
      </c>
      <c r="D186" s="214" t="s">
        <v>29</v>
      </c>
      <c r="E186" s="382">
        <v>4320</v>
      </c>
      <c r="F186" s="419">
        <v>41823</v>
      </c>
      <c r="G186" s="44">
        <v>4320</v>
      </c>
      <c r="H186" s="86">
        <f t="shared" si="3"/>
        <v>0</v>
      </c>
      <c r="I186" s="214" t="s">
        <v>12</v>
      </c>
    </row>
    <row r="187" spans="1:9" x14ac:dyDescent="0.25">
      <c r="A187" s="406"/>
      <c r="B187" s="217" t="s">
        <v>2234</v>
      </c>
      <c r="C187" s="363" t="s">
        <v>3681</v>
      </c>
      <c r="D187" s="214" t="s">
        <v>1782</v>
      </c>
      <c r="E187" s="382">
        <v>1279</v>
      </c>
      <c r="F187" s="419">
        <v>41823</v>
      </c>
      <c r="G187" s="44">
        <v>1279</v>
      </c>
      <c r="H187" s="86">
        <f t="shared" si="3"/>
        <v>0</v>
      </c>
      <c r="I187" s="214" t="s">
        <v>12</v>
      </c>
    </row>
    <row r="188" spans="1:9" x14ac:dyDescent="0.25">
      <c r="A188" s="406"/>
      <c r="B188" s="217" t="s">
        <v>2235</v>
      </c>
      <c r="C188" s="363" t="s">
        <v>3681</v>
      </c>
      <c r="D188" s="214" t="s">
        <v>11</v>
      </c>
      <c r="E188" s="382">
        <v>84718</v>
      </c>
      <c r="F188" s="419">
        <v>41843</v>
      </c>
      <c r="G188" s="44">
        <v>84718</v>
      </c>
      <c r="H188" s="86">
        <f t="shared" si="3"/>
        <v>0</v>
      </c>
      <c r="I188" s="214" t="s">
        <v>65</v>
      </c>
    </row>
    <row r="189" spans="1:9" x14ac:dyDescent="0.25">
      <c r="A189" s="406"/>
      <c r="B189" s="217" t="s">
        <v>2236</v>
      </c>
      <c r="C189" s="363" t="s">
        <v>3681</v>
      </c>
      <c r="D189" s="214" t="s">
        <v>8</v>
      </c>
      <c r="E189" s="382">
        <v>681</v>
      </c>
      <c r="F189" s="419">
        <v>41823</v>
      </c>
      <c r="G189" s="44">
        <v>681</v>
      </c>
      <c r="H189" s="86">
        <f t="shared" si="3"/>
        <v>0</v>
      </c>
      <c r="I189" s="214"/>
    </row>
    <row r="190" spans="1:9" x14ac:dyDescent="0.25">
      <c r="A190" s="406"/>
      <c r="B190" s="217" t="s">
        <v>2237</v>
      </c>
      <c r="C190" s="363" t="s">
        <v>3681</v>
      </c>
      <c r="D190" s="214" t="s">
        <v>189</v>
      </c>
      <c r="E190" s="382">
        <v>21272</v>
      </c>
      <c r="F190" s="432" t="s">
        <v>4394</v>
      </c>
      <c r="G190" s="44">
        <v>21272</v>
      </c>
      <c r="H190" s="86">
        <f t="shared" si="3"/>
        <v>0</v>
      </c>
      <c r="I190" s="214" t="s">
        <v>21</v>
      </c>
    </row>
    <row r="191" spans="1:9" x14ac:dyDescent="0.25">
      <c r="A191" s="406"/>
      <c r="B191" s="217" t="s">
        <v>2238</v>
      </c>
      <c r="C191" s="363" t="s">
        <v>3681</v>
      </c>
      <c r="D191" s="214" t="s">
        <v>312</v>
      </c>
      <c r="E191" s="382">
        <v>5675</v>
      </c>
      <c r="F191" s="419">
        <v>41823</v>
      </c>
      <c r="G191" s="44">
        <v>5675</v>
      </c>
      <c r="H191" s="86">
        <f t="shared" si="3"/>
        <v>0</v>
      </c>
      <c r="I191" s="214" t="s">
        <v>217</v>
      </c>
    </row>
    <row r="192" spans="1:9" x14ac:dyDescent="0.25">
      <c r="A192" s="406"/>
      <c r="B192" s="217" t="s">
        <v>2239</v>
      </c>
      <c r="C192" s="363" t="s">
        <v>3681</v>
      </c>
      <c r="D192" s="214" t="s">
        <v>130</v>
      </c>
      <c r="E192" s="382">
        <v>3784</v>
      </c>
      <c r="F192" s="419">
        <v>41829</v>
      </c>
      <c r="G192" s="44">
        <v>3784</v>
      </c>
      <c r="H192" s="86">
        <f t="shared" si="3"/>
        <v>0</v>
      </c>
      <c r="I192" s="214" t="s">
        <v>21</v>
      </c>
    </row>
    <row r="193" spans="1:9" x14ac:dyDescent="0.25">
      <c r="A193" s="406"/>
      <c r="B193" s="217" t="s">
        <v>2240</v>
      </c>
      <c r="C193" s="363" t="s">
        <v>3681</v>
      </c>
      <c r="D193" s="214" t="s">
        <v>180</v>
      </c>
      <c r="E193" s="382">
        <v>16819</v>
      </c>
      <c r="F193" s="419">
        <v>41823</v>
      </c>
      <c r="G193" s="44">
        <v>16819</v>
      </c>
      <c r="H193" s="86">
        <f t="shared" si="3"/>
        <v>0</v>
      </c>
      <c r="I193" s="214" t="s">
        <v>65</v>
      </c>
    </row>
    <row r="194" spans="1:9" x14ac:dyDescent="0.25">
      <c r="A194" s="406"/>
      <c r="B194" s="217" t="s">
        <v>2242</v>
      </c>
      <c r="C194" s="363" t="s">
        <v>3681</v>
      </c>
      <c r="D194" s="214" t="s">
        <v>36</v>
      </c>
      <c r="E194" s="382">
        <v>4134</v>
      </c>
      <c r="F194" s="419">
        <v>41823</v>
      </c>
      <c r="G194" s="44">
        <v>4134</v>
      </c>
      <c r="H194" s="86">
        <f t="shared" si="3"/>
        <v>0</v>
      </c>
      <c r="I194" s="214" t="s">
        <v>217</v>
      </c>
    </row>
    <row r="195" spans="1:9" x14ac:dyDescent="0.25">
      <c r="A195" s="406"/>
      <c r="B195" s="217" t="s">
        <v>2243</v>
      </c>
      <c r="C195" s="363" t="s">
        <v>3681</v>
      </c>
      <c r="D195" s="214" t="s">
        <v>12</v>
      </c>
      <c r="E195" s="382">
        <v>673</v>
      </c>
      <c r="F195" s="419">
        <v>41823</v>
      </c>
      <c r="G195" s="44">
        <v>673</v>
      </c>
      <c r="H195" s="86">
        <f t="shared" si="3"/>
        <v>0</v>
      </c>
      <c r="I195" s="214"/>
    </row>
    <row r="196" spans="1:9" x14ac:dyDescent="0.25">
      <c r="A196" s="405"/>
      <c r="B196" s="217" t="s">
        <v>2244</v>
      </c>
      <c r="C196" s="363" t="s">
        <v>3681</v>
      </c>
      <c r="D196" s="214" t="s">
        <v>3825</v>
      </c>
      <c r="E196" s="382">
        <v>691</v>
      </c>
      <c r="F196" s="419">
        <v>41824</v>
      </c>
      <c r="G196" s="44">
        <v>691</v>
      </c>
      <c r="H196" s="86">
        <f t="shared" si="3"/>
        <v>0</v>
      </c>
      <c r="I196" s="214"/>
    </row>
    <row r="197" spans="1:9" x14ac:dyDescent="0.25">
      <c r="A197" s="405"/>
      <c r="B197" s="217" t="s">
        <v>2245</v>
      </c>
      <c r="C197" s="363" t="s">
        <v>3681</v>
      </c>
      <c r="D197" s="214" t="s">
        <v>3682</v>
      </c>
      <c r="E197" s="382">
        <v>8708</v>
      </c>
      <c r="F197" s="419">
        <v>41823</v>
      </c>
      <c r="G197" s="44">
        <v>8708</v>
      </c>
      <c r="H197" s="86">
        <f t="shared" si="3"/>
        <v>0</v>
      </c>
      <c r="I197" s="214"/>
    </row>
    <row r="198" spans="1:9" x14ac:dyDescent="0.25">
      <c r="A198" s="406"/>
      <c r="B198" s="217" t="s">
        <v>2246</v>
      </c>
      <c r="C198" s="363" t="s">
        <v>3681</v>
      </c>
      <c r="D198" s="214" t="s">
        <v>41</v>
      </c>
      <c r="E198" s="382">
        <v>25053.5</v>
      </c>
      <c r="F198" s="419">
        <v>41823</v>
      </c>
      <c r="G198" s="44">
        <v>25053.5</v>
      </c>
      <c r="H198" s="86">
        <f t="shared" si="3"/>
        <v>0</v>
      </c>
      <c r="I198" s="214"/>
    </row>
    <row r="199" spans="1:9" x14ac:dyDescent="0.25">
      <c r="A199" s="406"/>
      <c r="B199" s="217" t="s">
        <v>2247</v>
      </c>
      <c r="C199" s="363" t="s">
        <v>3681</v>
      </c>
      <c r="D199" s="214" t="s">
        <v>8</v>
      </c>
      <c r="E199" s="382">
        <v>466.4</v>
      </c>
      <c r="F199" s="419">
        <v>41823</v>
      </c>
      <c r="G199" s="44">
        <v>466.4</v>
      </c>
      <c r="H199" s="86">
        <f t="shared" ref="H199:H262" si="4">E199-G199</f>
        <v>0</v>
      </c>
      <c r="I199" s="214"/>
    </row>
    <row r="200" spans="1:9" x14ac:dyDescent="0.25">
      <c r="A200" s="406"/>
      <c r="B200" s="217" t="s">
        <v>2248</v>
      </c>
      <c r="C200" s="363" t="s">
        <v>3681</v>
      </c>
      <c r="D200" s="214" t="s">
        <v>374</v>
      </c>
      <c r="E200" s="382">
        <v>9980</v>
      </c>
      <c r="F200" s="419">
        <v>41823</v>
      </c>
      <c r="G200" s="44">
        <v>9980</v>
      </c>
      <c r="H200" s="86">
        <f t="shared" si="4"/>
        <v>0</v>
      </c>
      <c r="I200" s="214"/>
    </row>
    <row r="201" spans="1:9" x14ac:dyDescent="0.25">
      <c r="A201" s="406"/>
      <c r="B201" s="217" t="s">
        <v>2249</v>
      </c>
      <c r="C201" s="363" t="s">
        <v>3681</v>
      </c>
      <c r="D201" s="214" t="s">
        <v>51</v>
      </c>
      <c r="E201" s="382">
        <v>2257.5</v>
      </c>
      <c r="F201" s="432" t="s">
        <v>4458</v>
      </c>
      <c r="G201" s="44">
        <v>2257.5</v>
      </c>
      <c r="H201" s="86">
        <f t="shared" si="4"/>
        <v>0</v>
      </c>
      <c r="I201" s="214"/>
    </row>
    <row r="202" spans="1:9" x14ac:dyDescent="0.25">
      <c r="A202" s="406"/>
      <c r="B202" s="217" t="s">
        <v>2250</v>
      </c>
      <c r="C202" s="363" t="s">
        <v>3681</v>
      </c>
      <c r="D202" s="214" t="s">
        <v>1611</v>
      </c>
      <c r="E202" s="382">
        <v>6478</v>
      </c>
      <c r="F202" s="419">
        <v>41823</v>
      </c>
      <c r="G202" s="44">
        <v>6478</v>
      </c>
      <c r="H202" s="86">
        <f t="shared" si="4"/>
        <v>0</v>
      </c>
      <c r="I202" s="214"/>
    </row>
    <row r="203" spans="1:9" x14ac:dyDescent="0.25">
      <c r="A203" s="406"/>
      <c r="B203" s="217" t="s">
        <v>2251</v>
      </c>
      <c r="C203" s="363" t="s">
        <v>3681</v>
      </c>
      <c r="D203" s="220" t="s">
        <v>3114</v>
      </c>
      <c r="E203" s="383">
        <v>0</v>
      </c>
      <c r="F203" s="419"/>
      <c r="G203" s="44"/>
      <c r="H203" s="86">
        <f t="shared" si="4"/>
        <v>0</v>
      </c>
      <c r="I203" s="214" t="s">
        <v>3826</v>
      </c>
    </row>
    <row r="204" spans="1:9" x14ac:dyDescent="0.25">
      <c r="A204" s="406"/>
      <c r="B204" s="217" t="s">
        <v>2252</v>
      </c>
      <c r="C204" s="363" t="s">
        <v>3681</v>
      </c>
      <c r="D204" s="214" t="s">
        <v>3807</v>
      </c>
      <c r="E204" s="382">
        <v>6049.2</v>
      </c>
      <c r="F204" s="419">
        <v>41824</v>
      </c>
      <c r="G204" s="44">
        <v>6049.2</v>
      </c>
      <c r="H204" s="86">
        <f t="shared" si="4"/>
        <v>0</v>
      </c>
      <c r="I204" s="214"/>
    </row>
    <row r="205" spans="1:9" x14ac:dyDescent="0.25">
      <c r="A205" s="406"/>
      <c r="B205" s="217" t="s">
        <v>2253</v>
      </c>
      <c r="C205" s="363" t="s">
        <v>3681</v>
      </c>
      <c r="D205" s="214" t="s">
        <v>133</v>
      </c>
      <c r="E205" s="382">
        <v>38839</v>
      </c>
      <c r="F205" s="420" t="s">
        <v>3827</v>
      </c>
      <c r="G205" s="44">
        <v>38839</v>
      </c>
      <c r="H205" s="243">
        <f t="shared" si="4"/>
        <v>0</v>
      </c>
      <c r="I205" s="214"/>
    </row>
    <row r="206" spans="1:9" x14ac:dyDescent="0.25">
      <c r="A206" s="406"/>
      <c r="B206" s="217" t="s">
        <v>2254</v>
      </c>
      <c r="C206" s="363" t="s">
        <v>3681</v>
      </c>
      <c r="D206" s="214" t="s">
        <v>8</v>
      </c>
      <c r="E206" s="382">
        <v>433</v>
      </c>
      <c r="F206" s="419">
        <v>41823</v>
      </c>
      <c r="G206" s="44">
        <v>433</v>
      </c>
      <c r="H206" s="243">
        <f t="shared" si="4"/>
        <v>0</v>
      </c>
      <c r="I206" s="214"/>
    </row>
    <row r="207" spans="1:9" x14ac:dyDescent="0.25">
      <c r="A207" s="406"/>
      <c r="B207" s="217" t="s">
        <v>2255</v>
      </c>
      <c r="C207" s="363" t="s">
        <v>3681</v>
      </c>
      <c r="D207" s="214" t="s">
        <v>100</v>
      </c>
      <c r="E207" s="382">
        <v>17664.599999999999</v>
      </c>
      <c r="F207" s="419">
        <v>41824</v>
      </c>
      <c r="G207" s="44">
        <v>17664.599999999999</v>
      </c>
      <c r="H207" s="243">
        <f t="shared" si="4"/>
        <v>0</v>
      </c>
      <c r="I207" s="214" t="s">
        <v>27</v>
      </c>
    </row>
    <row r="208" spans="1:9" x14ac:dyDescent="0.25">
      <c r="A208" s="406"/>
      <c r="B208" s="217" t="s">
        <v>2257</v>
      </c>
      <c r="C208" s="363" t="s">
        <v>3681</v>
      </c>
      <c r="D208" s="214" t="s">
        <v>269</v>
      </c>
      <c r="E208" s="382">
        <v>11142.6</v>
      </c>
      <c r="F208" s="419">
        <v>41823</v>
      </c>
      <c r="G208" s="44">
        <v>11142.6</v>
      </c>
      <c r="H208" s="243">
        <f t="shared" si="4"/>
        <v>0</v>
      </c>
      <c r="I208" s="214"/>
    </row>
    <row r="209" spans="1:9" x14ac:dyDescent="0.25">
      <c r="A209" s="406"/>
      <c r="B209" s="217" t="s">
        <v>2258</v>
      </c>
      <c r="C209" s="363" t="s">
        <v>3681</v>
      </c>
      <c r="D209" s="214" t="s">
        <v>27</v>
      </c>
      <c r="E209" s="382">
        <v>6167.68</v>
      </c>
      <c r="F209" s="419">
        <v>41825</v>
      </c>
      <c r="G209" s="44">
        <v>6167.68</v>
      </c>
      <c r="H209" s="243">
        <f t="shared" si="4"/>
        <v>0</v>
      </c>
      <c r="I209" s="214" t="s">
        <v>27</v>
      </c>
    </row>
    <row r="210" spans="1:9" x14ac:dyDescent="0.25">
      <c r="A210" s="406"/>
      <c r="B210" s="217" t="s">
        <v>2259</v>
      </c>
      <c r="C210" s="363" t="s">
        <v>3681</v>
      </c>
      <c r="D210" s="214" t="s">
        <v>560</v>
      </c>
      <c r="E210" s="382">
        <v>4377</v>
      </c>
      <c r="F210" s="419">
        <v>41824</v>
      </c>
      <c r="G210" s="44">
        <v>4377</v>
      </c>
      <c r="H210" s="243">
        <f t="shared" si="4"/>
        <v>0</v>
      </c>
      <c r="I210" s="214" t="s">
        <v>217</v>
      </c>
    </row>
    <row r="211" spans="1:9" x14ac:dyDescent="0.25">
      <c r="A211" s="406"/>
      <c r="B211" s="217" t="s">
        <v>2261</v>
      </c>
      <c r="C211" s="363" t="s">
        <v>3681</v>
      </c>
      <c r="D211" s="214" t="s">
        <v>78</v>
      </c>
      <c r="E211" s="382">
        <v>2101</v>
      </c>
      <c r="F211" s="419">
        <v>41824</v>
      </c>
      <c r="G211" s="44">
        <v>2101</v>
      </c>
      <c r="H211" s="243">
        <f t="shared" si="4"/>
        <v>0</v>
      </c>
      <c r="I211" s="214" t="s">
        <v>217</v>
      </c>
    </row>
    <row r="212" spans="1:9" x14ac:dyDescent="0.25">
      <c r="A212" s="406"/>
      <c r="B212" s="217" t="s">
        <v>2262</v>
      </c>
      <c r="C212" s="363" t="s">
        <v>3681</v>
      </c>
      <c r="D212" s="214" t="s">
        <v>20</v>
      </c>
      <c r="E212" s="382">
        <v>7070.4</v>
      </c>
      <c r="F212" s="419">
        <v>41824</v>
      </c>
      <c r="G212" s="44">
        <v>7070.4</v>
      </c>
      <c r="H212" s="243">
        <f t="shared" si="4"/>
        <v>0</v>
      </c>
      <c r="I212" s="214" t="s">
        <v>217</v>
      </c>
    </row>
    <row r="213" spans="1:9" x14ac:dyDescent="0.25">
      <c r="A213" s="406"/>
      <c r="B213" s="217" t="s">
        <v>2263</v>
      </c>
      <c r="C213" s="363" t="s">
        <v>3681</v>
      </c>
      <c r="D213" s="220" t="s">
        <v>3114</v>
      </c>
      <c r="E213" s="383">
        <v>0</v>
      </c>
      <c r="F213" s="419"/>
      <c r="G213" s="44"/>
      <c r="H213" s="243">
        <f t="shared" si="4"/>
        <v>0</v>
      </c>
      <c r="I213" s="214" t="s">
        <v>3828</v>
      </c>
    </row>
    <row r="214" spans="1:9" x14ac:dyDescent="0.25">
      <c r="A214" s="406"/>
      <c r="B214" s="217" t="s">
        <v>2265</v>
      </c>
      <c r="C214" s="363" t="s">
        <v>3681</v>
      </c>
      <c r="D214" s="214" t="s">
        <v>193</v>
      </c>
      <c r="E214" s="382">
        <v>580</v>
      </c>
      <c r="F214" s="419">
        <v>41824</v>
      </c>
      <c r="G214" s="44">
        <v>580</v>
      </c>
      <c r="H214" s="243">
        <f t="shared" si="4"/>
        <v>0</v>
      </c>
      <c r="I214" s="214" t="s">
        <v>217</v>
      </c>
    </row>
    <row r="215" spans="1:9" x14ac:dyDescent="0.25">
      <c r="A215" s="406"/>
      <c r="B215" s="217" t="s">
        <v>2266</v>
      </c>
      <c r="C215" s="363" t="s">
        <v>3681</v>
      </c>
      <c r="D215" s="214" t="s">
        <v>1099</v>
      </c>
      <c r="E215" s="382">
        <v>5865</v>
      </c>
      <c r="F215" s="419">
        <v>41824</v>
      </c>
      <c r="G215" s="44">
        <v>5865</v>
      </c>
      <c r="H215" s="243">
        <f t="shared" si="4"/>
        <v>0</v>
      </c>
      <c r="I215" s="214" t="s">
        <v>217</v>
      </c>
    </row>
    <row r="216" spans="1:9" x14ac:dyDescent="0.25">
      <c r="A216" s="406"/>
      <c r="B216" s="217" t="s">
        <v>2267</v>
      </c>
      <c r="C216" s="363" t="s">
        <v>3681</v>
      </c>
      <c r="D216" s="214" t="s">
        <v>149</v>
      </c>
      <c r="E216" s="382">
        <v>11403.5</v>
      </c>
      <c r="F216" s="420" t="s">
        <v>3829</v>
      </c>
      <c r="G216" s="44">
        <v>11403.5</v>
      </c>
      <c r="H216" s="243">
        <f t="shared" si="4"/>
        <v>0</v>
      </c>
      <c r="I216" s="214" t="s">
        <v>27</v>
      </c>
    </row>
    <row r="217" spans="1:9" x14ac:dyDescent="0.25">
      <c r="A217" s="406"/>
      <c r="B217" s="217" t="s">
        <v>2268</v>
      </c>
      <c r="C217" s="363" t="s">
        <v>3681</v>
      </c>
      <c r="D217" s="214" t="s">
        <v>307</v>
      </c>
      <c r="E217" s="382">
        <v>9232.6</v>
      </c>
      <c r="F217" s="419" t="s">
        <v>3830</v>
      </c>
      <c r="G217" s="44">
        <v>9232.6</v>
      </c>
      <c r="H217" s="243">
        <f t="shared" si="4"/>
        <v>0</v>
      </c>
      <c r="I217" s="214" t="s">
        <v>217</v>
      </c>
    </row>
    <row r="218" spans="1:9" x14ac:dyDescent="0.25">
      <c r="A218" s="406"/>
      <c r="B218" s="217" t="s">
        <v>2269</v>
      </c>
      <c r="C218" s="363" t="s">
        <v>3681</v>
      </c>
      <c r="D218" s="214" t="s">
        <v>91</v>
      </c>
      <c r="E218" s="382">
        <v>2107</v>
      </c>
      <c r="F218" s="419">
        <v>41824</v>
      </c>
      <c r="G218" s="44">
        <v>2107</v>
      </c>
      <c r="H218" s="243">
        <f t="shared" si="4"/>
        <v>0</v>
      </c>
      <c r="I218" s="214" t="s">
        <v>27</v>
      </c>
    </row>
    <row r="219" spans="1:9" x14ac:dyDescent="0.25">
      <c r="A219" s="406"/>
      <c r="B219" s="217" t="s">
        <v>2270</v>
      </c>
      <c r="C219" s="363" t="s">
        <v>3681</v>
      </c>
      <c r="D219" s="214" t="s">
        <v>28</v>
      </c>
      <c r="E219" s="382">
        <v>11687.5</v>
      </c>
      <c r="F219" s="421" t="s">
        <v>4399</v>
      </c>
      <c r="G219" s="44">
        <v>11687.5</v>
      </c>
      <c r="H219" s="243">
        <f t="shared" si="4"/>
        <v>0</v>
      </c>
      <c r="I219" s="214"/>
    </row>
    <row r="220" spans="1:9" x14ac:dyDescent="0.25">
      <c r="A220" s="406"/>
      <c r="B220" s="217" t="s">
        <v>2271</v>
      </c>
      <c r="C220" s="363" t="s">
        <v>3681</v>
      </c>
      <c r="D220" s="214" t="s">
        <v>92</v>
      </c>
      <c r="E220" s="382">
        <v>4811.5</v>
      </c>
      <c r="F220" s="419">
        <v>41824</v>
      </c>
      <c r="G220" s="44">
        <v>4811.5</v>
      </c>
      <c r="H220" s="243">
        <f t="shared" si="4"/>
        <v>0</v>
      </c>
      <c r="I220" s="214" t="s">
        <v>27</v>
      </c>
    </row>
    <row r="221" spans="1:9" x14ac:dyDescent="0.25">
      <c r="A221" s="406"/>
      <c r="B221" s="217" t="s">
        <v>2272</v>
      </c>
      <c r="C221" s="363" t="s">
        <v>3681</v>
      </c>
      <c r="D221" s="214" t="s">
        <v>2706</v>
      </c>
      <c r="E221" s="382">
        <v>2703.5</v>
      </c>
      <c r="F221" s="419">
        <v>41824</v>
      </c>
      <c r="G221" s="44">
        <v>2703.5</v>
      </c>
      <c r="H221" s="243">
        <f t="shared" si="4"/>
        <v>0</v>
      </c>
      <c r="I221" s="214" t="s">
        <v>217</v>
      </c>
    </row>
    <row r="222" spans="1:9" x14ac:dyDescent="0.25">
      <c r="A222" s="406"/>
      <c r="B222" s="217" t="s">
        <v>2273</v>
      </c>
      <c r="C222" s="363" t="s">
        <v>3681</v>
      </c>
      <c r="D222" s="214" t="s">
        <v>88</v>
      </c>
      <c r="E222" s="382">
        <v>4167.6000000000004</v>
      </c>
      <c r="F222" s="419">
        <v>41824</v>
      </c>
      <c r="G222" s="44">
        <v>4167.6000000000004</v>
      </c>
      <c r="H222" s="243">
        <f t="shared" si="4"/>
        <v>0</v>
      </c>
      <c r="I222" s="214" t="s">
        <v>27</v>
      </c>
    </row>
    <row r="223" spans="1:9" x14ac:dyDescent="0.25">
      <c r="A223" s="406"/>
      <c r="B223" s="217" t="s">
        <v>2275</v>
      </c>
      <c r="C223" s="363" t="s">
        <v>3681</v>
      </c>
      <c r="D223" s="214" t="s">
        <v>765</v>
      </c>
      <c r="E223" s="382">
        <v>929.5</v>
      </c>
      <c r="F223" s="419">
        <v>41825</v>
      </c>
      <c r="G223" s="44">
        <v>929.5</v>
      </c>
      <c r="H223" s="243">
        <f t="shared" si="4"/>
        <v>0</v>
      </c>
      <c r="I223" s="214" t="s">
        <v>27</v>
      </c>
    </row>
    <row r="224" spans="1:9" x14ac:dyDescent="0.25">
      <c r="A224" s="406"/>
      <c r="B224" s="217" t="s">
        <v>2276</v>
      </c>
      <c r="C224" s="363" t="s">
        <v>3681</v>
      </c>
      <c r="D224" s="214" t="s">
        <v>233</v>
      </c>
      <c r="E224" s="382">
        <v>768</v>
      </c>
      <c r="F224" s="419">
        <v>41824</v>
      </c>
      <c r="G224" s="44">
        <v>768</v>
      </c>
      <c r="H224" s="243">
        <f t="shared" si="4"/>
        <v>0</v>
      </c>
      <c r="I224" s="214" t="s">
        <v>217</v>
      </c>
    </row>
    <row r="225" spans="1:9" x14ac:dyDescent="0.25">
      <c r="A225" s="406"/>
      <c r="B225" s="217" t="s">
        <v>2278</v>
      </c>
      <c r="C225" s="363" t="s">
        <v>3681</v>
      </c>
      <c r="D225" s="214" t="s">
        <v>2523</v>
      </c>
      <c r="E225" s="382">
        <v>3147.56</v>
      </c>
      <c r="F225" s="419">
        <v>41823</v>
      </c>
      <c r="G225" s="44">
        <v>3147.56</v>
      </c>
      <c r="H225" s="243">
        <f t="shared" si="4"/>
        <v>0</v>
      </c>
      <c r="I225" s="214"/>
    </row>
    <row r="226" spans="1:9" x14ac:dyDescent="0.25">
      <c r="A226" s="406"/>
      <c r="B226" s="217" t="s">
        <v>2279</v>
      </c>
      <c r="C226" s="363" t="s">
        <v>3681</v>
      </c>
      <c r="D226" s="214" t="s">
        <v>435</v>
      </c>
      <c r="E226" s="382">
        <v>6870</v>
      </c>
      <c r="F226" s="432" t="s">
        <v>4395</v>
      </c>
      <c r="G226" s="44">
        <v>6870</v>
      </c>
      <c r="H226" s="243">
        <f t="shared" si="4"/>
        <v>0</v>
      </c>
      <c r="I226" s="214"/>
    </row>
    <row r="227" spans="1:9" x14ac:dyDescent="0.25">
      <c r="A227" s="406"/>
      <c r="B227" s="217" t="s">
        <v>2280</v>
      </c>
      <c r="C227" s="363" t="s">
        <v>3681</v>
      </c>
      <c r="D227" s="214" t="s">
        <v>349</v>
      </c>
      <c r="E227" s="382">
        <v>762</v>
      </c>
      <c r="F227" s="419">
        <v>41824</v>
      </c>
      <c r="G227" s="44">
        <v>762</v>
      </c>
      <c r="H227" s="243">
        <f t="shared" si="4"/>
        <v>0</v>
      </c>
      <c r="I227" s="214" t="s">
        <v>217</v>
      </c>
    </row>
    <row r="228" spans="1:9" x14ac:dyDescent="0.25">
      <c r="A228" s="406"/>
      <c r="B228" s="217" t="s">
        <v>2281</v>
      </c>
      <c r="C228" s="363" t="s">
        <v>3681</v>
      </c>
      <c r="D228" s="214" t="s">
        <v>884</v>
      </c>
      <c r="E228" s="382">
        <v>5811.6</v>
      </c>
      <c r="F228" s="419">
        <v>41824</v>
      </c>
      <c r="G228" s="44">
        <v>5811.6</v>
      </c>
      <c r="H228" s="243">
        <f t="shared" si="4"/>
        <v>0</v>
      </c>
      <c r="I228" s="214" t="s">
        <v>21</v>
      </c>
    </row>
    <row r="229" spans="1:9" x14ac:dyDescent="0.25">
      <c r="A229" s="406"/>
      <c r="B229" s="217" t="s">
        <v>2282</v>
      </c>
      <c r="C229" s="363" t="s">
        <v>3681</v>
      </c>
      <c r="D229" s="214" t="s">
        <v>49</v>
      </c>
      <c r="E229" s="382">
        <v>309</v>
      </c>
      <c r="F229" s="419">
        <v>41823</v>
      </c>
      <c r="G229" s="44">
        <v>309</v>
      </c>
      <c r="H229" s="243">
        <f t="shared" si="4"/>
        <v>0</v>
      </c>
      <c r="I229" s="214"/>
    </row>
    <row r="230" spans="1:9" x14ac:dyDescent="0.25">
      <c r="A230" s="406">
        <v>41824</v>
      </c>
      <c r="B230" s="217" t="s">
        <v>2283</v>
      </c>
      <c r="C230" s="363" t="s">
        <v>3681</v>
      </c>
      <c r="D230" s="214" t="s">
        <v>14</v>
      </c>
      <c r="E230" s="382">
        <v>10620</v>
      </c>
      <c r="F230" s="419">
        <v>41824</v>
      </c>
      <c r="G230" s="44">
        <v>10620</v>
      </c>
      <c r="H230" s="243">
        <f t="shared" si="4"/>
        <v>0</v>
      </c>
      <c r="I230" s="214" t="s">
        <v>12</v>
      </c>
    </row>
    <row r="231" spans="1:9" x14ac:dyDescent="0.25">
      <c r="A231" s="406"/>
      <c r="B231" s="217" t="s">
        <v>2284</v>
      </c>
      <c r="C231" s="363" t="s">
        <v>3681</v>
      </c>
      <c r="D231" s="214" t="s">
        <v>3318</v>
      </c>
      <c r="E231" s="382">
        <v>10079.700000000001</v>
      </c>
      <c r="F231" s="419">
        <v>41824</v>
      </c>
      <c r="G231" s="44">
        <v>10079.700000000001</v>
      </c>
      <c r="H231" s="243">
        <f t="shared" si="4"/>
        <v>0</v>
      </c>
      <c r="I231" s="58" t="s">
        <v>12</v>
      </c>
    </row>
    <row r="232" spans="1:9" x14ac:dyDescent="0.25">
      <c r="A232" s="406"/>
      <c r="B232" s="217" t="s">
        <v>2286</v>
      </c>
      <c r="C232" s="363" t="s">
        <v>3681</v>
      </c>
      <c r="D232" s="214" t="s">
        <v>152</v>
      </c>
      <c r="E232" s="382">
        <v>6080</v>
      </c>
      <c r="F232" s="419">
        <v>41824</v>
      </c>
      <c r="G232" s="44">
        <v>6080</v>
      </c>
      <c r="H232" s="243">
        <f t="shared" si="4"/>
        <v>0</v>
      </c>
      <c r="I232" s="214"/>
    </row>
    <row r="233" spans="1:9" x14ac:dyDescent="0.25">
      <c r="A233" s="406"/>
      <c r="B233" s="217" t="s">
        <v>2287</v>
      </c>
      <c r="C233" s="363" t="s">
        <v>3681</v>
      </c>
      <c r="D233" s="214" t="s">
        <v>64</v>
      </c>
      <c r="E233" s="382">
        <v>27368</v>
      </c>
      <c r="F233" s="419">
        <v>41824</v>
      </c>
      <c r="G233" s="44">
        <v>27368</v>
      </c>
      <c r="H233" s="243">
        <f t="shared" si="4"/>
        <v>0</v>
      </c>
      <c r="I233" s="214" t="s">
        <v>3427</v>
      </c>
    </row>
    <row r="234" spans="1:9" x14ac:dyDescent="0.25">
      <c r="A234" s="406"/>
      <c r="B234" s="217" t="s">
        <v>2289</v>
      </c>
      <c r="C234" s="363" t="s">
        <v>3681</v>
      </c>
      <c r="D234" s="214" t="s">
        <v>3121</v>
      </c>
      <c r="E234" s="382">
        <v>8796</v>
      </c>
      <c r="F234" s="419">
        <v>41824</v>
      </c>
      <c r="G234" s="44">
        <v>8796</v>
      </c>
      <c r="H234" s="243">
        <f t="shared" si="4"/>
        <v>0</v>
      </c>
      <c r="I234" s="214" t="s">
        <v>3427</v>
      </c>
    </row>
    <row r="235" spans="1:9" x14ac:dyDescent="0.25">
      <c r="A235" s="406"/>
      <c r="B235" s="217" t="s">
        <v>2290</v>
      </c>
      <c r="C235" s="363" t="s">
        <v>3681</v>
      </c>
      <c r="D235" s="214" t="s">
        <v>8</v>
      </c>
      <c r="E235" s="382">
        <v>576</v>
      </c>
      <c r="F235" s="419">
        <v>41824</v>
      </c>
      <c r="G235" s="44">
        <v>576</v>
      </c>
      <c r="H235" s="243">
        <f t="shared" si="4"/>
        <v>0</v>
      </c>
      <c r="I235" s="214"/>
    </row>
    <row r="236" spans="1:9" x14ac:dyDescent="0.25">
      <c r="A236" s="406"/>
      <c r="B236" s="217" t="s">
        <v>2291</v>
      </c>
      <c r="C236" s="363" t="s">
        <v>3681</v>
      </c>
      <c r="D236" s="214" t="s">
        <v>39</v>
      </c>
      <c r="E236" s="382">
        <v>26191</v>
      </c>
      <c r="F236" s="421" t="s">
        <v>3831</v>
      </c>
      <c r="G236" s="44">
        <v>26191</v>
      </c>
      <c r="H236" s="243">
        <f t="shared" si="4"/>
        <v>0</v>
      </c>
      <c r="I236" s="214"/>
    </row>
    <row r="237" spans="1:9" x14ac:dyDescent="0.25">
      <c r="A237" s="406"/>
      <c r="B237" s="217" t="s">
        <v>2293</v>
      </c>
      <c r="C237" s="363" t="s">
        <v>3681</v>
      </c>
      <c r="D237" s="214" t="s">
        <v>508</v>
      </c>
      <c r="E237" s="382">
        <v>2033</v>
      </c>
      <c r="F237" s="419">
        <v>41824</v>
      </c>
      <c r="G237" s="44">
        <v>2033</v>
      </c>
      <c r="H237" s="243">
        <f t="shared" si="4"/>
        <v>0</v>
      </c>
      <c r="I237" s="214"/>
    </row>
    <row r="238" spans="1:9" x14ac:dyDescent="0.25">
      <c r="A238" s="406"/>
      <c r="B238" s="217" t="s">
        <v>2295</v>
      </c>
      <c r="C238" s="363" t="s">
        <v>3681</v>
      </c>
      <c r="D238" s="214" t="s">
        <v>57</v>
      </c>
      <c r="E238" s="382">
        <v>1740</v>
      </c>
      <c r="F238" s="419">
        <v>41824</v>
      </c>
      <c r="G238" s="44">
        <v>1740</v>
      </c>
      <c r="H238" s="243">
        <f t="shared" si="4"/>
        <v>0</v>
      </c>
      <c r="I238" s="214" t="s">
        <v>12</v>
      </c>
    </row>
    <row r="239" spans="1:9" x14ac:dyDescent="0.25">
      <c r="A239" s="406"/>
      <c r="B239" s="217" t="s">
        <v>2296</v>
      </c>
      <c r="C239" s="363" t="s">
        <v>3681</v>
      </c>
      <c r="D239" s="214" t="s">
        <v>124</v>
      </c>
      <c r="E239" s="382">
        <v>8652</v>
      </c>
      <c r="F239" s="419">
        <v>41824</v>
      </c>
      <c r="G239" s="44">
        <v>8652</v>
      </c>
      <c r="H239" s="243">
        <f t="shared" si="4"/>
        <v>0</v>
      </c>
      <c r="I239" s="214" t="s">
        <v>12</v>
      </c>
    </row>
    <row r="240" spans="1:9" x14ac:dyDescent="0.25">
      <c r="A240" s="406"/>
      <c r="B240" s="217" t="s">
        <v>2298</v>
      </c>
      <c r="C240" s="363" t="s">
        <v>3681</v>
      </c>
      <c r="D240" s="214" t="s">
        <v>19</v>
      </c>
      <c r="E240" s="382">
        <v>10483</v>
      </c>
      <c r="F240" s="422" t="s">
        <v>3832</v>
      </c>
      <c r="G240" s="44">
        <v>10483</v>
      </c>
      <c r="H240" s="243">
        <f t="shared" si="4"/>
        <v>0</v>
      </c>
      <c r="I240" s="214" t="s">
        <v>21</v>
      </c>
    </row>
    <row r="241" spans="1:9" x14ac:dyDescent="0.25">
      <c r="A241" s="406"/>
      <c r="B241" s="217" t="s">
        <v>2300</v>
      </c>
      <c r="C241" s="363" t="s">
        <v>3681</v>
      </c>
      <c r="D241" s="214" t="s">
        <v>1782</v>
      </c>
      <c r="E241" s="382">
        <v>1792</v>
      </c>
      <c r="F241" s="432" t="s">
        <v>4396</v>
      </c>
      <c r="G241" s="44">
        <v>1792</v>
      </c>
      <c r="H241" s="243">
        <f t="shared" si="4"/>
        <v>0</v>
      </c>
      <c r="I241" s="214" t="s">
        <v>12</v>
      </c>
    </row>
    <row r="242" spans="1:9" x14ac:dyDescent="0.25">
      <c r="A242" s="406"/>
      <c r="B242" s="217" t="s">
        <v>2301</v>
      </c>
      <c r="C242" s="363" t="s">
        <v>3681</v>
      </c>
      <c r="D242" s="214" t="s">
        <v>74</v>
      </c>
      <c r="E242" s="382">
        <v>15048.5</v>
      </c>
      <c r="F242" s="419">
        <v>41824</v>
      </c>
      <c r="G242" s="44">
        <v>15048.5</v>
      </c>
      <c r="H242" s="243">
        <f t="shared" si="4"/>
        <v>0</v>
      </c>
      <c r="I242" s="214"/>
    </row>
    <row r="243" spans="1:9" x14ac:dyDescent="0.25">
      <c r="A243" s="406"/>
      <c r="B243" s="217" t="s">
        <v>2302</v>
      </c>
      <c r="C243" s="363" t="s">
        <v>3681</v>
      </c>
      <c r="D243" s="214" t="s">
        <v>3833</v>
      </c>
      <c r="E243" s="382">
        <v>1245</v>
      </c>
      <c r="F243" s="419">
        <v>41824</v>
      </c>
      <c r="G243" s="44">
        <v>1245</v>
      </c>
      <c r="H243" s="243">
        <f t="shared" si="4"/>
        <v>0</v>
      </c>
      <c r="I243" s="214"/>
    </row>
    <row r="244" spans="1:9" x14ac:dyDescent="0.25">
      <c r="A244" s="406"/>
      <c r="B244" s="217" t="s">
        <v>2303</v>
      </c>
      <c r="C244" s="363" t="s">
        <v>3681</v>
      </c>
      <c r="D244" s="214" t="s">
        <v>287</v>
      </c>
      <c r="E244" s="382">
        <v>3475</v>
      </c>
      <c r="F244" s="419">
        <v>41824</v>
      </c>
      <c r="G244" s="44">
        <v>3475</v>
      </c>
      <c r="H244" s="243">
        <f t="shared" si="4"/>
        <v>0</v>
      </c>
      <c r="I244" s="214" t="s">
        <v>12</v>
      </c>
    </row>
    <row r="245" spans="1:9" x14ac:dyDescent="0.25">
      <c r="A245" s="406"/>
      <c r="B245" s="217" t="s">
        <v>2305</v>
      </c>
      <c r="C245" s="363" t="s">
        <v>3681</v>
      </c>
      <c r="D245" s="214" t="s">
        <v>8</v>
      </c>
      <c r="E245" s="382">
        <v>1093</v>
      </c>
      <c r="F245" s="419">
        <v>41824</v>
      </c>
      <c r="G245" s="44">
        <v>1093</v>
      </c>
      <c r="H245" s="243">
        <f t="shared" si="4"/>
        <v>0</v>
      </c>
      <c r="I245" s="214"/>
    </row>
    <row r="246" spans="1:9" x14ac:dyDescent="0.25">
      <c r="A246" s="406"/>
      <c r="B246" s="217" t="s">
        <v>2306</v>
      </c>
      <c r="C246" s="363" t="s">
        <v>3681</v>
      </c>
      <c r="D246" s="214" t="s">
        <v>34</v>
      </c>
      <c r="E246" s="382">
        <v>2001</v>
      </c>
      <c r="F246" s="432" t="s">
        <v>4397</v>
      </c>
      <c r="G246" s="44">
        <v>2001</v>
      </c>
      <c r="H246" s="243">
        <f t="shared" si="4"/>
        <v>0</v>
      </c>
      <c r="I246" s="214" t="s">
        <v>12</v>
      </c>
    </row>
    <row r="247" spans="1:9" x14ac:dyDescent="0.25">
      <c r="A247" s="406"/>
      <c r="B247" s="217" t="s">
        <v>2307</v>
      </c>
      <c r="C247" s="363" t="s">
        <v>3681</v>
      </c>
      <c r="D247" s="214" t="s">
        <v>29</v>
      </c>
      <c r="E247" s="382">
        <v>5388</v>
      </c>
      <c r="F247" s="419">
        <v>41824</v>
      </c>
      <c r="G247" s="44">
        <v>5388</v>
      </c>
      <c r="H247" s="243">
        <f t="shared" si="4"/>
        <v>0</v>
      </c>
      <c r="I247" s="214" t="s">
        <v>12</v>
      </c>
    </row>
    <row r="248" spans="1:9" x14ac:dyDescent="0.25">
      <c r="A248" s="406"/>
      <c r="B248" s="217" t="s">
        <v>2309</v>
      </c>
      <c r="C248" s="363" t="s">
        <v>3681</v>
      </c>
      <c r="D248" s="214" t="s">
        <v>106</v>
      </c>
      <c r="E248" s="382">
        <v>4882</v>
      </c>
      <c r="F248" s="419">
        <v>41830</v>
      </c>
      <c r="G248" s="44">
        <v>4882</v>
      </c>
      <c r="H248" s="243">
        <f t="shared" si="4"/>
        <v>0</v>
      </c>
      <c r="I248" s="214" t="s">
        <v>21</v>
      </c>
    </row>
    <row r="249" spans="1:9" x14ac:dyDescent="0.25">
      <c r="A249" s="406"/>
      <c r="B249" s="217" t="s">
        <v>2310</v>
      </c>
      <c r="C249" s="363" t="s">
        <v>3681</v>
      </c>
      <c r="D249" s="214" t="s">
        <v>180</v>
      </c>
      <c r="E249" s="382">
        <v>27566</v>
      </c>
      <c r="F249" s="419">
        <v>41835</v>
      </c>
      <c r="G249" s="44">
        <v>27566</v>
      </c>
      <c r="H249" s="243">
        <f t="shared" si="4"/>
        <v>0</v>
      </c>
      <c r="I249" s="214" t="s">
        <v>65</v>
      </c>
    </row>
    <row r="250" spans="1:9" x14ac:dyDescent="0.25">
      <c r="A250" s="406"/>
      <c r="B250" s="217" t="s">
        <v>2311</v>
      </c>
      <c r="C250" s="363" t="s">
        <v>3681</v>
      </c>
      <c r="D250" s="214" t="s">
        <v>47</v>
      </c>
      <c r="E250" s="382">
        <v>2624</v>
      </c>
      <c r="F250" s="419">
        <v>41824</v>
      </c>
      <c r="G250" s="44">
        <v>2624</v>
      </c>
      <c r="H250" s="243">
        <f t="shared" si="4"/>
        <v>0</v>
      </c>
      <c r="I250" s="214" t="s">
        <v>12</v>
      </c>
    </row>
    <row r="251" spans="1:9" x14ac:dyDescent="0.25">
      <c r="A251" s="406"/>
      <c r="B251" s="217" t="s">
        <v>2312</v>
      </c>
      <c r="C251" s="363" t="s">
        <v>3681</v>
      </c>
      <c r="D251" s="214" t="s">
        <v>43</v>
      </c>
      <c r="E251" s="382">
        <v>3780</v>
      </c>
      <c r="F251" s="419">
        <v>41836</v>
      </c>
      <c r="G251" s="44">
        <v>3780</v>
      </c>
      <c r="H251" s="243">
        <f t="shared" si="4"/>
        <v>0</v>
      </c>
      <c r="I251" s="214" t="s">
        <v>12</v>
      </c>
    </row>
    <row r="252" spans="1:9" x14ac:dyDescent="0.25">
      <c r="A252" s="406"/>
      <c r="B252" s="217" t="s">
        <v>2313</v>
      </c>
      <c r="C252" s="363" t="s">
        <v>3681</v>
      </c>
      <c r="D252" s="214" t="s">
        <v>42</v>
      </c>
      <c r="E252" s="382">
        <v>4320</v>
      </c>
      <c r="F252" s="419">
        <v>41836</v>
      </c>
      <c r="G252" s="44">
        <v>4320</v>
      </c>
      <c r="H252" s="243">
        <f t="shared" si="4"/>
        <v>0</v>
      </c>
      <c r="I252" s="214" t="s">
        <v>12</v>
      </c>
    </row>
    <row r="253" spans="1:9" x14ac:dyDescent="0.25">
      <c r="A253" s="406"/>
      <c r="B253" s="217" t="s">
        <v>2314</v>
      </c>
      <c r="C253" s="363" t="s">
        <v>3681</v>
      </c>
      <c r="D253" s="214" t="s">
        <v>44</v>
      </c>
      <c r="E253" s="382">
        <v>5940</v>
      </c>
      <c r="F253" s="419">
        <v>41836</v>
      </c>
      <c r="G253" s="44">
        <v>5940</v>
      </c>
      <c r="H253" s="243">
        <f t="shared" si="4"/>
        <v>0</v>
      </c>
      <c r="I253" s="214" t="s">
        <v>217</v>
      </c>
    </row>
    <row r="254" spans="1:9" x14ac:dyDescent="0.25">
      <c r="A254" s="406"/>
      <c r="B254" s="217" t="s">
        <v>2316</v>
      </c>
      <c r="C254" s="363" t="s">
        <v>3681</v>
      </c>
      <c r="D254" s="214" t="s">
        <v>310</v>
      </c>
      <c r="E254" s="382">
        <v>65140.75</v>
      </c>
      <c r="F254" s="421" t="s">
        <v>3834</v>
      </c>
      <c r="G254" s="44">
        <v>65140.75</v>
      </c>
      <c r="H254" s="243">
        <f t="shared" si="4"/>
        <v>0</v>
      </c>
      <c r="I254" s="214" t="s">
        <v>27</v>
      </c>
    </row>
    <row r="255" spans="1:9" x14ac:dyDescent="0.25">
      <c r="A255" s="406"/>
      <c r="B255" s="217" t="s">
        <v>2317</v>
      </c>
      <c r="C255" s="363" t="s">
        <v>3681</v>
      </c>
      <c r="D255" s="214" t="s">
        <v>244</v>
      </c>
      <c r="E255" s="382">
        <v>26033.25</v>
      </c>
      <c r="F255" s="419">
        <v>41839</v>
      </c>
      <c r="G255" s="44">
        <v>26033.25</v>
      </c>
      <c r="H255" s="243">
        <f t="shared" si="4"/>
        <v>0</v>
      </c>
      <c r="I255" s="214" t="s">
        <v>27</v>
      </c>
    </row>
    <row r="256" spans="1:9" x14ac:dyDescent="0.25">
      <c r="A256" s="406"/>
      <c r="B256" s="217" t="s">
        <v>2318</v>
      </c>
      <c r="C256" s="363" t="s">
        <v>3681</v>
      </c>
      <c r="D256" s="214" t="s">
        <v>51</v>
      </c>
      <c r="E256" s="382">
        <v>2631.8</v>
      </c>
      <c r="F256" s="419">
        <v>41824</v>
      </c>
      <c r="G256" s="44">
        <v>2631.8</v>
      </c>
      <c r="H256" s="243">
        <f t="shared" si="4"/>
        <v>0</v>
      </c>
      <c r="I256" s="214" t="s">
        <v>217</v>
      </c>
    </row>
    <row r="257" spans="1:9" x14ac:dyDescent="0.25">
      <c r="A257" s="406"/>
      <c r="B257" s="217" t="s">
        <v>2320</v>
      </c>
      <c r="C257" s="363" t="s">
        <v>3681</v>
      </c>
      <c r="D257" s="214" t="s">
        <v>32</v>
      </c>
      <c r="E257" s="382">
        <v>6206</v>
      </c>
      <c r="F257" s="419">
        <v>41827</v>
      </c>
      <c r="G257" s="44">
        <v>6206</v>
      </c>
      <c r="H257" s="243">
        <f t="shared" si="4"/>
        <v>0</v>
      </c>
      <c r="I257" s="214" t="s">
        <v>12</v>
      </c>
    </row>
    <row r="258" spans="1:9" x14ac:dyDescent="0.25">
      <c r="A258" s="406"/>
      <c r="B258" s="217" t="s">
        <v>2321</v>
      </c>
      <c r="C258" s="363" t="s">
        <v>3681</v>
      </c>
      <c r="D258" s="214" t="s">
        <v>123</v>
      </c>
      <c r="E258" s="382">
        <v>2754</v>
      </c>
      <c r="F258" s="432" t="s">
        <v>4404</v>
      </c>
      <c r="G258" s="44">
        <v>2754</v>
      </c>
      <c r="H258" s="243">
        <f t="shared" si="4"/>
        <v>0</v>
      </c>
      <c r="I258" s="214"/>
    </row>
    <row r="259" spans="1:9" x14ac:dyDescent="0.25">
      <c r="A259" s="406"/>
      <c r="B259" s="217" t="s">
        <v>2322</v>
      </c>
      <c r="C259" s="363" t="s">
        <v>3681</v>
      </c>
      <c r="D259" s="214" t="s">
        <v>52</v>
      </c>
      <c r="E259" s="382">
        <v>4326</v>
      </c>
      <c r="F259" s="419">
        <v>41824</v>
      </c>
      <c r="G259" s="44">
        <v>4326</v>
      </c>
      <c r="H259" s="243">
        <f t="shared" si="4"/>
        <v>0</v>
      </c>
      <c r="I259" s="214" t="s">
        <v>217</v>
      </c>
    </row>
    <row r="260" spans="1:9" x14ac:dyDescent="0.25">
      <c r="A260" s="406"/>
      <c r="B260" s="217" t="s">
        <v>2323</v>
      </c>
      <c r="C260" s="363" t="s">
        <v>3681</v>
      </c>
      <c r="D260" s="214" t="s">
        <v>22</v>
      </c>
      <c r="E260" s="382">
        <v>2133.5</v>
      </c>
      <c r="F260" s="432" t="s">
        <v>4400</v>
      </c>
      <c r="G260" s="44">
        <v>2133.5</v>
      </c>
      <c r="H260" s="243">
        <f t="shared" si="4"/>
        <v>0</v>
      </c>
      <c r="I260" s="214"/>
    </row>
    <row r="261" spans="1:9" x14ac:dyDescent="0.25">
      <c r="A261" s="405"/>
      <c r="B261" s="217" t="s">
        <v>2324</v>
      </c>
      <c r="C261" s="363" t="s">
        <v>3681</v>
      </c>
      <c r="D261" s="214" t="s">
        <v>260</v>
      </c>
      <c r="E261" s="382">
        <v>5579</v>
      </c>
      <c r="F261" s="419">
        <v>41824</v>
      </c>
      <c r="G261" s="44">
        <v>5579</v>
      </c>
      <c r="H261" s="243">
        <f t="shared" si="4"/>
        <v>0</v>
      </c>
      <c r="I261" s="214" t="s">
        <v>217</v>
      </c>
    </row>
    <row r="262" spans="1:9" x14ac:dyDescent="0.25">
      <c r="A262" s="405"/>
      <c r="B262" s="217" t="s">
        <v>2325</v>
      </c>
      <c r="C262" s="363" t="s">
        <v>3681</v>
      </c>
      <c r="D262" s="214" t="s">
        <v>12</v>
      </c>
      <c r="E262" s="382">
        <v>44785</v>
      </c>
      <c r="F262" s="419">
        <v>41824</v>
      </c>
      <c r="G262" s="44">
        <v>44785</v>
      </c>
      <c r="H262" s="243">
        <f t="shared" si="4"/>
        <v>0</v>
      </c>
      <c r="I262" s="214"/>
    </row>
    <row r="263" spans="1:9" x14ac:dyDescent="0.25">
      <c r="A263" s="405"/>
      <c r="B263" s="217" t="s">
        <v>2326</v>
      </c>
      <c r="C263" s="363" t="s">
        <v>3681</v>
      </c>
      <c r="D263" s="214" t="s">
        <v>338</v>
      </c>
      <c r="E263" s="382">
        <v>456</v>
      </c>
      <c r="F263" s="419">
        <v>41824</v>
      </c>
      <c r="G263" s="44">
        <v>456</v>
      </c>
      <c r="H263" s="243">
        <f t="shared" ref="H263:H326" si="5">E263-G263</f>
        <v>0</v>
      </c>
      <c r="I263" s="214" t="s">
        <v>12</v>
      </c>
    </row>
    <row r="264" spans="1:9" x14ac:dyDescent="0.25">
      <c r="A264" s="408"/>
      <c r="B264" s="217" t="s">
        <v>2328</v>
      </c>
      <c r="C264" s="363" t="s">
        <v>3681</v>
      </c>
      <c r="D264" s="214" t="s">
        <v>183</v>
      </c>
      <c r="E264" s="382">
        <v>10032</v>
      </c>
      <c r="F264" s="419">
        <v>41824</v>
      </c>
      <c r="G264" s="44">
        <v>10032</v>
      </c>
      <c r="H264" s="243">
        <f t="shared" si="5"/>
        <v>0</v>
      </c>
      <c r="I264" s="214" t="s">
        <v>12</v>
      </c>
    </row>
    <row r="265" spans="1:9" x14ac:dyDescent="0.25">
      <c r="A265" s="406"/>
      <c r="B265" s="217" t="s">
        <v>2329</v>
      </c>
      <c r="C265" s="363" t="s">
        <v>3681</v>
      </c>
      <c r="D265" s="214" t="s">
        <v>2683</v>
      </c>
      <c r="E265" s="382">
        <v>2052</v>
      </c>
      <c r="F265" s="419">
        <v>41824</v>
      </c>
      <c r="G265" s="44">
        <v>2052</v>
      </c>
      <c r="H265" s="243">
        <f t="shared" si="5"/>
        <v>0</v>
      </c>
      <c r="I265" s="214" t="s">
        <v>217</v>
      </c>
    </row>
    <row r="266" spans="1:9" x14ac:dyDescent="0.25">
      <c r="A266" s="406"/>
      <c r="B266" s="217" t="s">
        <v>2330</v>
      </c>
      <c r="C266" s="363" t="s">
        <v>3681</v>
      </c>
      <c r="D266" s="214" t="s">
        <v>55</v>
      </c>
      <c r="E266" s="382">
        <v>13161</v>
      </c>
      <c r="F266" s="420" t="s">
        <v>3835</v>
      </c>
      <c r="G266" s="44">
        <v>13161</v>
      </c>
      <c r="H266" s="243">
        <f t="shared" si="5"/>
        <v>0</v>
      </c>
      <c r="I266" s="214"/>
    </row>
    <row r="267" spans="1:9" x14ac:dyDescent="0.25">
      <c r="A267" s="406"/>
      <c r="B267" s="217" t="s">
        <v>2331</v>
      </c>
      <c r="C267" s="363" t="s">
        <v>3681</v>
      </c>
      <c r="D267" s="214" t="s">
        <v>129</v>
      </c>
      <c r="E267" s="382">
        <v>1075</v>
      </c>
      <c r="F267" s="419">
        <v>41824</v>
      </c>
      <c r="G267" s="44">
        <v>1075</v>
      </c>
      <c r="H267" s="243">
        <f t="shared" si="5"/>
        <v>0</v>
      </c>
      <c r="I267" s="214"/>
    </row>
    <row r="268" spans="1:9" x14ac:dyDescent="0.25">
      <c r="A268" s="406"/>
      <c r="B268" s="217" t="s">
        <v>2333</v>
      </c>
      <c r="C268" s="363" t="s">
        <v>3681</v>
      </c>
      <c r="D268" s="214" t="s">
        <v>129</v>
      </c>
      <c r="E268" s="382">
        <v>1469</v>
      </c>
      <c r="F268" s="419">
        <v>41824</v>
      </c>
      <c r="G268" s="44">
        <v>1469</v>
      </c>
      <c r="H268" s="243">
        <f t="shared" si="5"/>
        <v>0</v>
      </c>
      <c r="I268" s="214"/>
    </row>
    <row r="269" spans="1:9" x14ac:dyDescent="0.25">
      <c r="A269" s="406"/>
      <c r="B269" s="217" t="s">
        <v>2334</v>
      </c>
      <c r="C269" s="363" t="s">
        <v>3681</v>
      </c>
      <c r="D269" s="214" t="s">
        <v>66</v>
      </c>
      <c r="E269" s="382">
        <v>2178</v>
      </c>
      <c r="F269" s="419">
        <v>41824</v>
      </c>
      <c r="G269" s="44">
        <v>2178</v>
      </c>
      <c r="H269" s="243">
        <f t="shared" si="5"/>
        <v>0</v>
      </c>
      <c r="I269" s="214" t="s">
        <v>217</v>
      </c>
    </row>
    <row r="270" spans="1:9" x14ac:dyDescent="0.25">
      <c r="A270" s="406"/>
      <c r="B270" s="217" t="s">
        <v>2335</v>
      </c>
      <c r="C270" s="363" t="s">
        <v>3681</v>
      </c>
      <c r="D270" s="214" t="s">
        <v>8</v>
      </c>
      <c r="E270" s="382">
        <v>2267</v>
      </c>
      <c r="F270" s="419">
        <v>41824</v>
      </c>
      <c r="G270" s="44">
        <v>2267</v>
      </c>
      <c r="H270" s="243">
        <f t="shared" si="5"/>
        <v>0</v>
      </c>
      <c r="I270" s="214"/>
    </row>
    <row r="271" spans="1:9" x14ac:dyDescent="0.25">
      <c r="A271" s="406"/>
      <c r="B271" s="217" t="s">
        <v>2336</v>
      </c>
      <c r="C271" s="363" t="s">
        <v>3681</v>
      </c>
      <c r="D271" s="214" t="s">
        <v>3318</v>
      </c>
      <c r="E271" s="382">
        <v>38250</v>
      </c>
      <c r="F271" s="419">
        <v>41825</v>
      </c>
      <c r="G271" s="44">
        <v>38250</v>
      </c>
      <c r="H271" s="243">
        <f t="shared" si="5"/>
        <v>0</v>
      </c>
      <c r="I271" s="214" t="s">
        <v>65</v>
      </c>
    </row>
    <row r="272" spans="1:9" x14ac:dyDescent="0.25">
      <c r="A272" s="406"/>
      <c r="B272" s="217" t="s">
        <v>2337</v>
      </c>
      <c r="C272" s="363" t="s">
        <v>3681</v>
      </c>
      <c r="D272" s="214" t="s">
        <v>884</v>
      </c>
      <c r="E272" s="382">
        <v>4095</v>
      </c>
      <c r="F272" s="419">
        <v>41824</v>
      </c>
      <c r="G272" s="44">
        <v>4095</v>
      </c>
      <c r="H272" s="243">
        <f t="shared" si="5"/>
        <v>0</v>
      </c>
      <c r="I272" s="214"/>
    </row>
    <row r="273" spans="1:9" x14ac:dyDescent="0.25">
      <c r="A273" s="406"/>
      <c r="B273" s="217" t="s">
        <v>2338</v>
      </c>
      <c r="C273" s="363" t="s">
        <v>3681</v>
      </c>
      <c r="D273" s="214" t="s">
        <v>101</v>
      </c>
      <c r="E273" s="382">
        <v>59838.75</v>
      </c>
      <c r="F273" s="421" t="s">
        <v>3836</v>
      </c>
      <c r="G273" s="44">
        <v>59838.75</v>
      </c>
      <c r="H273" s="243">
        <f t="shared" si="5"/>
        <v>0</v>
      </c>
      <c r="I273" s="214" t="s">
        <v>27</v>
      </c>
    </row>
    <row r="274" spans="1:9" x14ac:dyDescent="0.25">
      <c r="A274" s="406"/>
      <c r="B274" s="217" t="s">
        <v>2339</v>
      </c>
      <c r="C274" s="363" t="s">
        <v>3681</v>
      </c>
      <c r="D274" s="214" t="s">
        <v>136</v>
      </c>
      <c r="E274" s="382">
        <v>3875.3</v>
      </c>
      <c r="F274" s="419">
        <v>41824</v>
      </c>
      <c r="G274" s="44">
        <v>3875.3</v>
      </c>
      <c r="H274" s="243">
        <f t="shared" si="5"/>
        <v>0</v>
      </c>
      <c r="I274" s="214"/>
    </row>
    <row r="275" spans="1:9" x14ac:dyDescent="0.25">
      <c r="A275" s="406"/>
      <c r="B275" s="217" t="s">
        <v>2340</v>
      </c>
      <c r="C275" s="363" t="s">
        <v>3681</v>
      </c>
      <c r="D275" s="214" t="s">
        <v>188</v>
      </c>
      <c r="E275" s="382">
        <v>9887.6</v>
      </c>
      <c r="F275" s="419">
        <v>41825</v>
      </c>
      <c r="G275" s="44">
        <v>9887.6</v>
      </c>
      <c r="H275" s="243">
        <f t="shared" si="5"/>
        <v>0</v>
      </c>
      <c r="I275" s="214" t="s">
        <v>21</v>
      </c>
    </row>
    <row r="276" spans="1:9" x14ac:dyDescent="0.25">
      <c r="A276" s="406"/>
      <c r="B276" s="217" t="s">
        <v>2341</v>
      </c>
      <c r="C276" s="363" t="s">
        <v>3681</v>
      </c>
      <c r="D276" s="214" t="s">
        <v>130</v>
      </c>
      <c r="E276" s="382">
        <v>6045.7</v>
      </c>
      <c r="F276" s="419">
        <v>41829</v>
      </c>
      <c r="G276" s="44">
        <v>6045.7</v>
      </c>
      <c r="H276" s="243">
        <f t="shared" si="5"/>
        <v>0</v>
      </c>
      <c r="I276" s="214" t="s">
        <v>21</v>
      </c>
    </row>
    <row r="277" spans="1:9" x14ac:dyDescent="0.25">
      <c r="A277" s="406"/>
      <c r="B277" s="217" t="s">
        <v>2342</v>
      </c>
      <c r="C277" s="363" t="s">
        <v>3681</v>
      </c>
      <c r="D277" s="214" t="s">
        <v>62</v>
      </c>
      <c r="E277" s="382">
        <v>22228</v>
      </c>
      <c r="F277" s="419">
        <v>41825</v>
      </c>
      <c r="G277" s="44">
        <v>22228</v>
      </c>
      <c r="H277" s="243">
        <f t="shared" si="5"/>
        <v>0</v>
      </c>
      <c r="I277" s="214" t="s">
        <v>65</v>
      </c>
    </row>
    <row r="278" spans="1:9" x14ac:dyDescent="0.25">
      <c r="A278" s="406"/>
      <c r="B278" s="217" t="s">
        <v>2344</v>
      </c>
      <c r="C278" s="363" t="s">
        <v>3681</v>
      </c>
      <c r="D278" s="214" t="s">
        <v>25</v>
      </c>
      <c r="E278" s="382">
        <v>10590.2</v>
      </c>
      <c r="F278" s="419">
        <v>41829</v>
      </c>
      <c r="G278" s="44">
        <v>10590.2</v>
      </c>
      <c r="H278" s="243">
        <f t="shared" si="5"/>
        <v>0</v>
      </c>
      <c r="I278" s="214" t="s">
        <v>65</v>
      </c>
    </row>
    <row r="279" spans="1:9" x14ac:dyDescent="0.25">
      <c r="A279" s="406"/>
      <c r="B279" s="217" t="s">
        <v>2345</v>
      </c>
      <c r="C279" s="363" t="s">
        <v>3681</v>
      </c>
      <c r="D279" s="214" t="s">
        <v>1519</v>
      </c>
      <c r="E279" s="382">
        <v>17130</v>
      </c>
      <c r="F279" s="419">
        <v>41825</v>
      </c>
      <c r="G279" s="44">
        <v>17130</v>
      </c>
      <c r="H279" s="243">
        <f t="shared" si="5"/>
        <v>0</v>
      </c>
      <c r="I279" s="214" t="s">
        <v>65</v>
      </c>
    </row>
    <row r="280" spans="1:9" x14ac:dyDescent="0.25">
      <c r="A280" s="406"/>
      <c r="B280" s="217" t="s">
        <v>2346</v>
      </c>
      <c r="C280" s="363" t="s">
        <v>3681</v>
      </c>
      <c r="D280" s="214" t="s">
        <v>11</v>
      </c>
      <c r="E280" s="382">
        <v>49142</v>
      </c>
      <c r="F280" s="419">
        <v>41843</v>
      </c>
      <c r="G280" s="44">
        <v>49142</v>
      </c>
      <c r="H280" s="243">
        <f t="shared" si="5"/>
        <v>0</v>
      </c>
      <c r="I280" s="214" t="s">
        <v>65</v>
      </c>
    </row>
    <row r="281" spans="1:9" x14ac:dyDescent="0.25">
      <c r="A281" s="406"/>
      <c r="B281" s="217" t="s">
        <v>2347</v>
      </c>
      <c r="C281" s="363" t="s">
        <v>3681</v>
      </c>
      <c r="D281" s="214" t="s">
        <v>180</v>
      </c>
      <c r="E281" s="382">
        <v>528.5</v>
      </c>
      <c r="F281" s="419">
        <v>41834</v>
      </c>
      <c r="G281" s="44">
        <v>528.5</v>
      </c>
      <c r="H281" s="243">
        <f t="shared" si="5"/>
        <v>0</v>
      </c>
      <c r="I281" s="214" t="s">
        <v>65</v>
      </c>
    </row>
    <row r="282" spans="1:9" x14ac:dyDescent="0.25">
      <c r="A282" s="406"/>
      <c r="B282" s="217" t="s">
        <v>2348</v>
      </c>
      <c r="C282" s="363" t="s">
        <v>3681</v>
      </c>
      <c r="D282" s="214" t="s">
        <v>80</v>
      </c>
      <c r="E282" s="382">
        <v>4273</v>
      </c>
      <c r="F282" s="419">
        <v>41825</v>
      </c>
      <c r="G282" s="44">
        <v>4273</v>
      </c>
      <c r="H282" s="243">
        <f t="shared" si="5"/>
        <v>0</v>
      </c>
      <c r="I282" s="214" t="s">
        <v>3427</v>
      </c>
    </row>
    <row r="283" spans="1:9" x14ac:dyDescent="0.25">
      <c r="A283" s="406"/>
      <c r="B283" s="217" t="s">
        <v>2349</v>
      </c>
      <c r="C283" s="363" t="s">
        <v>3681</v>
      </c>
      <c r="D283" s="214" t="s">
        <v>149</v>
      </c>
      <c r="E283" s="382">
        <v>18529</v>
      </c>
      <c r="F283" s="420" t="s">
        <v>3837</v>
      </c>
      <c r="G283" s="44">
        <v>18529</v>
      </c>
      <c r="H283" s="243">
        <f t="shared" si="5"/>
        <v>0</v>
      </c>
      <c r="I283" s="214" t="s">
        <v>27</v>
      </c>
    </row>
    <row r="284" spans="1:9" x14ac:dyDescent="0.25">
      <c r="A284" s="406"/>
      <c r="B284" s="217" t="s">
        <v>2350</v>
      </c>
      <c r="C284" s="363" t="s">
        <v>3681</v>
      </c>
      <c r="D284" s="214" t="s">
        <v>78</v>
      </c>
      <c r="E284" s="382">
        <v>5113</v>
      </c>
      <c r="F284" s="419">
        <v>41825</v>
      </c>
      <c r="G284" s="44">
        <v>5113</v>
      </c>
      <c r="H284" s="243">
        <f t="shared" si="5"/>
        <v>0</v>
      </c>
      <c r="I284" s="214" t="s">
        <v>3427</v>
      </c>
    </row>
    <row r="285" spans="1:9" x14ac:dyDescent="0.25">
      <c r="A285" s="406"/>
      <c r="B285" s="217" t="s">
        <v>2351</v>
      </c>
      <c r="C285" s="363" t="s">
        <v>3681</v>
      </c>
      <c r="D285" s="214" t="s">
        <v>348</v>
      </c>
      <c r="E285" s="382">
        <v>925</v>
      </c>
      <c r="F285" s="419">
        <v>41825</v>
      </c>
      <c r="G285" s="44">
        <v>925</v>
      </c>
      <c r="H285" s="243">
        <f t="shared" si="5"/>
        <v>0</v>
      </c>
      <c r="I285" s="214" t="s">
        <v>3427</v>
      </c>
    </row>
    <row r="286" spans="1:9" x14ac:dyDescent="0.25">
      <c r="A286" s="406"/>
      <c r="B286" s="217" t="s">
        <v>2352</v>
      </c>
      <c r="C286" s="363" t="s">
        <v>3681</v>
      </c>
      <c r="D286" s="214" t="s">
        <v>36</v>
      </c>
      <c r="E286" s="382">
        <v>5497</v>
      </c>
      <c r="F286" s="419">
        <v>41825</v>
      </c>
      <c r="G286" s="44">
        <v>5497</v>
      </c>
      <c r="H286" s="243">
        <f t="shared" si="5"/>
        <v>0</v>
      </c>
      <c r="I286" s="214" t="s">
        <v>3427</v>
      </c>
    </row>
    <row r="287" spans="1:9" x14ac:dyDescent="0.25">
      <c r="A287" s="406"/>
      <c r="B287" s="217" t="s">
        <v>1133</v>
      </c>
      <c r="C287" s="363" t="s">
        <v>3681</v>
      </c>
      <c r="D287" s="214" t="s">
        <v>233</v>
      </c>
      <c r="E287" s="382">
        <v>1017.5</v>
      </c>
      <c r="F287" s="419">
        <v>41825</v>
      </c>
      <c r="G287" s="44">
        <v>1017.5</v>
      </c>
      <c r="H287" s="243">
        <f t="shared" si="5"/>
        <v>0</v>
      </c>
      <c r="I287" s="214" t="s">
        <v>3427</v>
      </c>
    </row>
    <row r="288" spans="1:9" x14ac:dyDescent="0.25">
      <c r="A288" s="406"/>
      <c r="B288" s="217" t="s">
        <v>1134</v>
      </c>
      <c r="C288" s="363" t="s">
        <v>3681</v>
      </c>
      <c r="D288" s="214" t="s">
        <v>51</v>
      </c>
      <c r="E288" s="382">
        <v>1142</v>
      </c>
      <c r="F288" s="419">
        <v>41824</v>
      </c>
      <c r="G288" s="44">
        <v>1142</v>
      </c>
      <c r="H288" s="243">
        <f t="shared" si="5"/>
        <v>0</v>
      </c>
      <c r="I288" s="214"/>
    </row>
    <row r="289" spans="1:9" x14ac:dyDescent="0.25">
      <c r="A289" s="406"/>
      <c r="B289" s="217" t="s">
        <v>1135</v>
      </c>
      <c r="C289" s="363" t="s">
        <v>3681</v>
      </c>
      <c r="D289" s="214" t="s">
        <v>307</v>
      </c>
      <c r="E289" s="382">
        <v>8904</v>
      </c>
      <c r="F289" s="421" t="s">
        <v>4423</v>
      </c>
      <c r="G289" s="44">
        <v>8904</v>
      </c>
      <c r="H289" s="243">
        <f t="shared" si="5"/>
        <v>0</v>
      </c>
      <c r="I289" s="214" t="s">
        <v>3427</v>
      </c>
    </row>
    <row r="290" spans="1:9" x14ac:dyDescent="0.25">
      <c r="A290" s="406"/>
      <c r="B290" s="217" t="s">
        <v>1136</v>
      </c>
      <c r="C290" s="363" t="s">
        <v>3681</v>
      </c>
      <c r="D290" s="214" t="s">
        <v>1611</v>
      </c>
      <c r="E290" s="382">
        <v>6326.65</v>
      </c>
      <c r="F290" s="419">
        <v>41824</v>
      </c>
      <c r="G290" s="44">
        <v>6326.65</v>
      </c>
      <c r="H290" s="243">
        <f t="shared" si="5"/>
        <v>0</v>
      </c>
      <c r="I290" s="214"/>
    </row>
    <row r="291" spans="1:9" x14ac:dyDescent="0.25">
      <c r="A291" s="406"/>
      <c r="B291" s="217" t="s">
        <v>1137</v>
      </c>
      <c r="C291" s="363" t="s">
        <v>3681</v>
      </c>
      <c r="D291" s="214" t="s">
        <v>133</v>
      </c>
      <c r="E291" s="382">
        <v>32501</v>
      </c>
      <c r="F291" s="419">
        <v>41824</v>
      </c>
      <c r="G291" s="44">
        <v>32501</v>
      </c>
      <c r="H291" s="243">
        <f t="shared" si="5"/>
        <v>0</v>
      </c>
      <c r="I291" s="214"/>
    </row>
    <row r="292" spans="1:9" x14ac:dyDescent="0.25">
      <c r="A292" s="406"/>
      <c r="B292" s="217" t="s">
        <v>1138</v>
      </c>
      <c r="C292" s="363" t="s">
        <v>3681</v>
      </c>
      <c r="D292" s="214" t="s">
        <v>28</v>
      </c>
      <c r="E292" s="382">
        <v>18289</v>
      </c>
      <c r="F292" s="421" t="s">
        <v>4402</v>
      </c>
      <c r="G292" s="44">
        <v>18289</v>
      </c>
      <c r="H292" s="243">
        <f t="shared" si="5"/>
        <v>0</v>
      </c>
      <c r="I292" s="214"/>
    </row>
    <row r="293" spans="1:9" x14ac:dyDescent="0.25">
      <c r="A293" s="406"/>
      <c r="B293" s="217" t="s">
        <v>1139</v>
      </c>
      <c r="C293" s="363" t="s">
        <v>3681</v>
      </c>
      <c r="D293" s="214" t="s">
        <v>110</v>
      </c>
      <c r="E293" s="382">
        <v>53095.4</v>
      </c>
      <c r="F293" s="422" t="s">
        <v>3838</v>
      </c>
      <c r="G293" s="44">
        <v>53095.4</v>
      </c>
      <c r="H293" s="243">
        <f t="shared" si="5"/>
        <v>0</v>
      </c>
      <c r="I293" s="214" t="s">
        <v>21</v>
      </c>
    </row>
    <row r="294" spans="1:9" x14ac:dyDescent="0.25">
      <c r="A294" s="406"/>
      <c r="B294" s="217" t="s">
        <v>1140</v>
      </c>
      <c r="C294" s="363" t="s">
        <v>3681</v>
      </c>
      <c r="D294" s="214" t="s">
        <v>28</v>
      </c>
      <c r="E294" s="382">
        <v>3506</v>
      </c>
      <c r="F294" s="419">
        <v>41825</v>
      </c>
      <c r="G294" s="44">
        <v>3506</v>
      </c>
      <c r="H294" s="243">
        <f t="shared" si="5"/>
        <v>0</v>
      </c>
      <c r="I294" s="214"/>
    </row>
    <row r="295" spans="1:9" x14ac:dyDescent="0.25">
      <c r="A295" s="406"/>
      <c r="B295" s="217" t="s">
        <v>1141</v>
      </c>
      <c r="C295" s="363" t="s">
        <v>3681</v>
      </c>
      <c r="D295" s="214" t="s">
        <v>39</v>
      </c>
      <c r="E295" s="382">
        <v>6533</v>
      </c>
      <c r="F295" s="421" t="s">
        <v>3839</v>
      </c>
      <c r="G295" s="44">
        <v>6533</v>
      </c>
      <c r="H295" s="243">
        <f t="shared" si="5"/>
        <v>0</v>
      </c>
      <c r="I295" s="214"/>
    </row>
    <row r="296" spans="1:9" x14ac:dyDescent="0.25">
      <c r="A296" s="406"/>
      <c r="B296" s="217" t="s">
        <v>1142</v>
      </c>
      <c r="C296" s="363" t="s">
        <v>3681</v>
      </c>
      <c r="D296" s="214" t="s">
        <v>163</v>
      </c>
      <c r="E296" s="382">
        <v>5661.4</v>
      </c>
      <c r="F296" s="432" t="s">
        <v>4422</v>
      </c>
      <c r="G296" s="44">
        <v>5661.4</v>
      </c>
      <c r="H296" s="243">
        <f t="shared" si="5"/>
        <v>0</v>
      </c>
      <c r="I296" s="214" t="s">
        <v>162</v>
      </c>
    </row>
    <row r="297" spans="1:9" x14ac:dyDescent="0.25">
      <c r="A297" s="406"/>
      <c r="B297" s="217" t="s">
        <v>1143</v>
      </c>
      <c r="C297" s="363" t="s">
        <v>3681</v>
      </c>
      <c r="D297" s="214" t="s">
        <v>358</v>
      </c>
      <c r="E297" s="382">
        <v>5814.06</v>
      </c>
      <c r="F297" s="419">
        <v>41827</v>
      </c>
      <c r="G297" s="44">
        <v>5814.06</v>
      </c>
      <c r="H297" s="243">
        <f t="shared" si="5"/>
        <v>0</v>
      </c>
      <c r="I297" s="214" t="s">
        <v>162</v>
      </c>
    </row>
    <row r="298" spans="1:9" x14ac:dyDescent="0.25">
      <c r="A298" s="406"/>
      <c r="B298" s="217" t="s">
        <v>1144</v>
      </c>
      <c r="C298" s="363" t="s">
        <v>3681</v>
      </c>
      <c r="D298" s="214" t="s">
        <v>370</v>
      </c>
      <c r="E298" s="382">
        <v>25093.7</v>
      </c>
      <c r="F298" s="419">
        <v>41827</v>
      </c>
      <c r="G298" s="44">
        <v>25093.7</v>
      </c>
      <c r="H298" s="243">
        <f t="shared" si="5"/>
        <v>0</v>
      </c>
      <c r="I298" s="214" t="s">
        <v>162</v>
      </c>
    </row>
    <row r="299" spans="1:9" x14ac:dyDescent="0.25">
      <c r="A299" s="406"/>
      <c r="B299" s="217" t="s">
        <v>1145</v>
      </c>
      <c r="C299" s="363" t="s">
        <v>3681</v>
      </c>
      <c r="D299" s="214" t="s">
        <v>137</v>
      </c>
      <c r="E299" s="382">
        <v>8299</v>
      </c>
      <c r="F299" s="421" t="s">
        <v>4405</v>
      </c>
      <c r="G299" s="44">
        <v>8299</v>
      </c>
      <c r="H299" s="243">
        <f t="shared" si="5"/>
        <v>0</v>
      </c>
      <c r="I299" s="214" t="s">
        <v>21</v>
      </c>
    </row>
    <row r="300" spans="1:9" x14ac:dyDescent="0.25">
      <c r="A300" s="406"/>
      <c r="B300" s="217" t="s">
        <v>1146</v>
      </c>
      <c r="C300" s="363" t="s">
        <v>3681</v>
      </c>
      <c r="D300" s="214" t="s">
        <v>269</v>
      </c>
      <c r="E300" s="382">
        <v>3900</v>
      </c>
      <c r="F300" s="419">
        <v>41827</v>
      </c>
      <c r="G300" s="44">
        <v>3900</v>
      </c>
      <c r="H300" s="243">
        <f t="shared" si="5"/>
        <v>0</v>
      </c>
      <c r="I300" s="214" t="s">
        <v>162</v>
      </c>
    </row>
    <row r="301" spans="1:9" x14ac:dyDescent="0.25">
      <c r="A301" s="406"/>
      <c r="B301" s="217" t="s">
        <v>1147</v>
      </c>
      <c r="C301" s="363" t="s">
        <v>3681</v>
      </c>
      <c r="D301" s="214" t="s">
        <v>41</v>
      </c>
      <c r="E301" s="382">
        <v>16212</v>
      </c>
      <c r="F301" s="419">
        <v>41825</v>
      </c>
      <c r="G301" s="44">
        <v>16212</v>
      </c>
      <c r="H301" s="243">
        <f t="shared" si="5"/>
        <v>0</v>
      </c>
      <c r="I301" s="214" t="s">
        <v>21</v>
      </c>
    </row>
    <row r="302" spans="1:9" x14ac:dyDescent="0.25">
      <c r="A302" s="406"/>
      <c r="B302" s="217" t="s">
        <v>1148</v>
      </c>
      <c r="C302" s="363" t="s">
        <v>3681</v>
      </c>
      <c r="D302" s="214" t="s">
        <v>63</v>
      </c>
      <c r="E302" s="382">
        <v>2227</v>
      </c>
      <c r="F302" s="419">
        <v>41825</v>
      </c>
      <c r="G302" s="44">
        <v>2227</v>
      </c>
      <c r="H302" s="243">
        <f t="shared" si="5"/>
        <v>0</v>
      </c>
      <c r="I302" s="214" t="s">
        <v>21</v>
      </c>
    </row>
    <row r="303" spans="1:9" x14ac:dyDescent="0.25">
      <c r="A303" s="406"/>
      <c r="B303" s="217" t="s">
        <v>1149</v>
      </c>
      <c r="C303" s="363" t="s">
        <v>3681</v>
      </c>
      <c r="D303" s="214" t="s">
        <v>250</v>
      </c>
      <c r="E303" s="382">
        <v>6339</v>
      </c>
      <c r="F303" s="419">
        <v>41827</v>
      </c>
      <c r="G303" s="44">
        <v>6339</v>
      </c>
      <c r="H303" s="243">
        <f t="shared" si="5"/>
        <v>0</v>
      </c>
      <c r="I303" s="214" t="s">
        <v>162</v>
      </c>
    </row>
    <row r="304" spans="1:9" x14ac:dyDescent="0.25">
      <c r="A304" s="406"/>
      <c r="B304" s="217" t="s">
        <v>1150</v>
      </c>
      <c r="C304" s="363" t="s">
        <v>3681</v>
      </c>
      <c r="D304" s="214" t="s">
        <v>272</v>
      </c>
      <c r="E304" s="382">
        <v>2800</v>
      </c>
      <c r="F304" s="421" t="s">
        <v>3840</v>
      </c>
      <c r="G304" s="44">
        <v>2800</v>
      </c>
      <c r="H304" s="243">
        <f t="shared" si="5"/>
        <v>0</v>
      </c>
      <c r="I304" s="214" t="s">
        <v>162</v>
      </c>
    </row>
    <row r="305" spans="1:9" x14ac:dyDescent="0.25">
      <c r="A305" s="406"/>
      <c r="B305" s="217" t="s">
        <v>1151</v>
      </c>
      <c r="C305" s="363" t="s">
        <v>3681</v>
      </c>
      <c r="D305" s="214" t="s">
        <v>168</v>
      </c>
      <c r="E305" s="382">
        <v>19781</v>
      </c>
      <c r="F305" s="432" t="s">
        <v>4424</v>
      </c>
      <c r="G305" s="44">
        <v>19781</v>
      </c>
      <c r="H305" s="243">
        <f t="shared" si="5"/>
        <v>0</v>
      </c>
      <c r="I305" s="214" t="s">
        <v>162</v>
      </c>
    </row>
    <row r="306" spans="1:9" x14ac:dyDescent="0.25">
      <c r="A306" s="406"/>
      <c r="B306" s="217" t="s">
        <v>1152</v>
      </c>
      <c r="C306" s="363" t="s">
        <v>3681</v>
      </c>
      <c r="D306" s="214" t="s">
        <v>160</v>
      </c>
      <c r="E306" s="382">
        <v>22959</v>
      </c>
      <c r="F306" s="421" t="s">
        <v>4403</v>
      </c>
      <c r="G306" s="44">
        <v>22959</v>
      </c>
      <c r="H306" s="243">
        <f t="shared" si="5"/>
        <v>0</v>
      </c>
      <c r="I306" s="214" t="s">
        <v>162</v>
      </c>
    </row>
    <row r="307" spans="1:9" x14ac:dyDescent="0.25">
      <c r="A307" s="406"/>
      <c r="B307" s="217" t="s">
        <v>1153</v>
      </c>
      <c r="C307" s="363" t="s">
        <v>3681</v>
      </c>
      <c r="D307" s="214" t="s">
        <v>3244</v>
      </c>
      <c r="E307" s="382">
        <v>2938</v>
      </c>
      <c r="F307" s="419">
        <v>41827</v>
      </c>
      <c r="G307" s="44">
        <v>2938</v>
      </c>
      <c r="H307" s="243">
        <f t="shared" si="5"/>
        <v>0</v>
      </c>
      <c r="I307" s="214" t="s">
        <v>162</v>
      </c>
    </row>
    <row r="308" spans="1:9" x14ac:dyDescent="0.25">
      <c r="A308" s="406"/>
      <c r="B308" s="217" t="s">
        <v>1154</v>
      </c>
      <c r="C308" s="363" t="s">
        <v>3681</v>
      </c>
      <c r="D308" s="214" t="s">
        <v>74</v>
      </c>
      <c r="E308" s="382">
        <v>546</v>
      </c>
      <c r="F308" s="419">
        <v>41824</v>
      </c>
      <c r="G308" s="44">
        <v>546</v>
      </c>
      <c r="H308" s="243">
        <f t="shared" si="5"/>
        <v>0</v>
      </c>
      <c r="I308" s="214"/>
    </row>
    <row r="309" spans="1:9" x14ac:dyDescent="0.25">
      <c r="A309" s="406"/>
      <c r="B309" s="217" t="s">
        <v>1155</v>
      </c>
      <c r="C309" s="363" t="s">
        <v>3681</v>
      </c>
      <c r="D309" s="214" t="s">
        <v>189</v>
      </c>
      <c r="E309" s="382">
        <v>12293</v>
      </c>
      <c r="F309" s="419">
        <v>41825</v>
      </c>
      <c r="G309" s="44">
        <v>12293</v>
      </c>
      <c r="H309" s="243">
        <f t="shared" si="5"/>
        <v>0</v>
      </c>
      <c r="I309" s="214" t="s">
        <v>217</v>
      </c>
    </row>
    <row r="310" spans="1:9" x14ac:dyDescent="0.25">
      <c r="A310" s="406"/>
      <c r="B310" s="217" t="s">
        <v>1156</v>
      </c>
      <c r="C310" s="363" t="s">
        <v>3681</v>
      </c>
      <c r="D310" s="214" t="s">
        <v>74</v>
      </c>
      <c r="E310" s="382">
        <v>637</v>
      </c>
      <c r="F310" s="419">
        <v>41824</v>
      </c>
      <c r="G310" s="44">
        <v>637</v>
      </c>
      <c r="H310" s="243">
        <f t="shared" si="5"/>
        <v>0</v>
      </c>
      <c r="I310" s="214"/>
    </row>
    <row r="311" spans="1:9" x14ac:dyDescent="0.25">
      <c r="A311" s="406">
        <v>41825</v>
      </c>
      <c r="B311" s="217" t="s">
        <v>1157</v>
      </c>
      <c r="C311" s="363" t="s">
        <v>3681</v>
      </c>
      <c r="D311" s="214" t="s">
        <v>152</v>
      </c>
      <c r="E311" s="382">
        <v>10067</v>
      </c>
      <c r="F311" s="419">
        <v>41825</v>
      </c>
      <c r="G311" s="44">
        <v>10067</v>
      </c>
      <c r="H311" s="243">
        <f t="shared" si="5"/>
        <v>0</v>
      </c>
      <c r="I311" s="214" t="s">
        <v>217</v>
      </c>
    </row>
    <row r="312" spans="1:9" x14ac:dyDescent="0.25">
      <c r="A312" s="406"/>
      <c r="B312" s="217" t="s">
        <v>1158</v>
      </c>
      <c r="C312" s="363" t="s">
        <v>3681</v>
      </c>
      <c r="D312" s="214" t="s">
        <v>606</v>
      </c>
      <c r="E312" s="382">
        <v>2396</v>
      </c>
      <c r="F312" s="419">
        <v>41827</v>
      </c>
      <c r="G312" s="44">
        <v>2396</v>
      </c>
      <c r="H312" s="243">
        <f t="shared" si="5"/>
        <v>0</v>
      </c>
      <c r="I312" s="58" t="s">
        <v>162</v>
      </c>
    </row>
    <row r="313" spans="1:9" x14ac:dyDescent="0.25">
      <c r="A313" s="406"/>
      <c r="B313" s="217" t="s">
        <v>1160</v>
      </c>
      <c r="C313" s="363" t="s">
        <v>3681</v>
      </c>
      <c r="D313" s="214" t="s">
        <v>111</v>
      </c>
      <c r="E313" s="382">
        <v>5544</v>
      </c>
      <c r="F313" s="419">
        <v>41825</v>
      </c>
      <c r="G313" s="44">
        <v>5544</v>
      </c>
      <c r="H313" s="243">
        <f t="shared" si="5"/>
        <v>0</v>
      </c>
      <c r="I313" s="214" t="s">
        <v>3803</v>
      </c>
    </row>
    <row r="314" spans="1:9" x14ac:dyDescent="0.25">
      <c r="A314" s="406"/>
      <c r="B314" s="217" t="s">
        <v>1161</v>
      </c>
      <c r="C314" s="363" t="s">
        <v>3681</v>
      </c>
      <c r="D314" s="214" t="s">
        <v>14</v>
      </c>
      <c r="E314" s="382">
        <v>8242</v>
      </c>
      <c r="F314" s="419">
        <v>41825</v>
      </c>
      <c r="G314" s="44">
        <v>8242</v>
      </c>
      <c r="H314" s="243">
        <f t="shared" si="5"/>
        <v>0</v>
      </c>
      <c r="I314" s="214" t="s">
        <v>3803</v>
      </c>
    </row>
    <row r="315" spans="1:9" x14ac:dyDescent="0.25">
      <c r="A315" s="406"/>
      <c r="B315" s="217" t="s">
        <v>1162</v>
      </c>
      <c r="C315" s="363" t="s">
        <v>3681</v>
      </c>
      <c r="D315" s="214" t="s">
        <v>478</v>
      </c>
      <c r="E315" s="382">
        <v>29813.599999999999</v>
      </c>
      <c r="F315" s="419">
        <v>41825</v>
      </c>
      <c r="G315" s="44">
        <v>29813.599999999999</v>
      </c>
      <c r="H315" s="243">
        <f t="shared" si="5"/>
        <v>0</v>
      </c>
      <c r="I315" s="58" t="s">
        <v>12</v>
      </c>
    </row>
    <row r="316" spans="1:9" x14ac:dyDescent="0.25">
      <c r="A316" s="406"/>
      <c r="B316" s="217" t="s">
        <v>1163</v>
      </c>
      <c r="C316" s="363" t="s">
        <v>3681</v>
      </c>
      <c r="D316" s="214" t="s">
        <v>152</v>
      </c>
      <c r="E316" s="382">
        <v>7572.5</v>
      </c>
      <c r="F316" s="419">
        <v>41825</v>
      </c>
      <c r="G316" s="44">
        <v>7572.5</v>
      </c>
      <c r="H316" s="243">
        <f t="shared" si="5"/>
        <v>0</v>
      </c>
      <c r="I316" s="214"/>
    </row>
    <row r="317" spans="1:9" x14ac:dyDescent="0.25">
      <c r="A317" s="406"/>
      <c r="B317" s="217" t="s">
        <v>1164</v>
      </c>
      <c r="C317" s="363" t="s">
        <v>3681</v>
      </c>
      <c r="D317" s="214" t="s">
        <v>3841</v>
      </c>
      <c r="E317" s="382">
        <v>5445</v>
      </c>
      <c r="F317" s="419">
        <v>41825</v>
      </c>
      <c r="G317" s="44">
        <v>5445</v>
      </c>
      <c r="H317" s="243">
        <f t="shared" si="5"/>
        <v>0</v>
      </c>
      <c r="I317" s="214"/>
    </row>
    <row r="318" spans="1:9" x14ac:dyDescent="0.25">
      <c r="A318" s="406"/>
      <c r="B318" s="217" t="s">
        <v>1165</v>
      </c>
      <c r="C318" s="363" t="s">
        <v>3681</v>
      </c>
      <c r="D318" s="214" t="s">
        <v>638</v>
      </c>
      <c r="E318" s="382">
        <v>1993.15</v>
      </c>
      <c r="F318" s="419">
        <v>41825</v>
      </c>
      <c r="G318" s="44">
        <v>1993.15</v>
      </c>
      <c r="H318" s="243">
        <f t="shared" si="5"/>
        <v>0</v>
      </c>
      <c r="I318" s="214"/>
    </row>
    <row r="319" spans="1:9" x14ac:dyDescent="0.25">
      <c r="A319" s="406"/>
      <c r="B319" s="217" t="s">
        <v>1167</v>
      </c>
      <c r="C319" s="363" t="s">
        <v>3681</v>
      </c>
      <c r="D319" s="214" t="s">
        <v>23</v>
      </c>
      <c r="E319" s="382">
        <v>1026</v>
      </c>
      <c r="F319" s="419">
        <v>41825</v>
      </c>
      <c r="G319" s="44">
        <v>1026</v>
      </c>
      <c r="H319" s="243">
        <f t="shared" si="5"/>
        <v>0</v>
      </c>
      <c r="I319" s="214"/>
    </row>
    <row r="320" spans="1:9" x14ac:dyDescent="0.25">
      <c r="A320" s="406"/>
      <c r="B320" s="217" t="s">
        <v>1168</v>
      </c>
      <c r="C320" s="363" t="s">
        <v>3681</v>
      </c>
      <c r="D320" s="214" t="s">
        <v>8</v>
      </c>
      <c r="E320" s="382">
        <v>5895.7</v>
      </c>
      <c r="F320" s="419">
        <v>41825</v>
      </c>
      <c r="G320" s="44">
        <v>5895.7</v>
      </c>
      <c r="H320" s="243">
        <f t="shared" si="5"/>
        <v>0</v>
      </c>
      <c r="I320" s="214"/>
    </row>
    <row r="321" spans="1:9" x14ac:dyDescent="0.25">
      <c r="A321" s="406"/>
      <c r="B321" s="217" t="s">
        <v>1170</v>
      </c>
      <c r="C321" s="363" t="s">
        <v>3681</v>
      </c>
      <c r="D321" s="214" t="s">
        <v>27</v>
      </c>
      <c r="E321" s="382">
        <v>58</v>
      </c>
      <c r="F321" s="419">
        <v>41825</v>
      </c>
      <c r="G321" s="44">
        <v>58</v>
      </c>
      <c r="H321" s="243">
        <f t="shared" si="5"/>
        <v>0</v>
      </c>
      <c r="I321" s="214"/>
    </row>
    <row r="322" spans="1:9" x14ac:dyDescent="0.25">
      <c r="A322" s="406"/>
      <c r="B322" s="217" t="s">
        <v>1171</v>
      </c>
      <c r="C322" s="363" t="s">
        <v>3681</v>
      </c>
      <c r="D322" s="214" t="s">
        <v>57</v>
      </c>
      <c r="E322" s="382">
        <v>754</v>
      </c>
      <c r="F322" s="419">
        <v>41827</v>
      </c>
      <c r="G322" s="44">
        <v>754</v>
      </c>
      <c r="H322" s="243">
        <f t="shared" si="5"/>
        <v>0</v>
      </c>
      <c r="I322" s="214" t="s">
        <v>12</v>
      </c>
    </row>
    <row r="323" spans="1:9" x14ac:dyDescent="0.25">
      <c r="A323" s="406"/>
      <c r="B323" s="217" t="s">
        <v>1172</v>
      </c>
      <c r="C323" s="363" t="s">
        <v>3681</v>
      </c>
      <c r="D323" s="214" t="s">
        <v>186</v>
      </c>
      <c r="E323" s="382">
        <v>14203.2</v>
      </c>
      <c r="F323" s="419">
        <v>41825</v>
      </c>
      <c r="G323" s="44">
        <v>14203.2</v>
      </c>
      <c r="H323" s="243">
        <f t="shared" si="5"/>
        <v>0</v>
      </c>
      <c r="I323" s="214"/>
    </row>
    <row r="324" spans="1:9" x14ac:dyDescent="0.25">
      <c r="A324" s="406"/>
      <c r="B324" s="217" t="s">
        <v>1173</v>
      </c>
      <c r="C324" s="363" t="s">
        <v>3681</v>
      </c>
      <c r="D324" s="214" t="s">
        <v>8</v>
      </c>
      <c r="E324" s="382">
        <v>4799.6000000000004</v>
      </c>
      <c r="F324" s="419">
        <v>41825</v>
      </c>
      <c r="G324" s="44">
        <v>4799.6000000000004</v>
      </c>
      <c r="H324" s="243">
        <f t="shared" si="5"/>
        <v>0</v>
      </c>
      <c r="I324" s="214"/>
    </row>
    <row r="325" spans="1:9" x14ac:dyDescent="0.25">
      <c r="A325" s="409"/>
      <c r="B325" s="217" t="s">
        <v>1174</v>
      </c>
      <c r="C325" s="363" t="s">
        <v>3681</v>
      </c>
      <c r="D325" s="214" t="s">
        <v>44</v>
      </c>
      <c r="E325" s="382">
        <v>8100</v>
      </c>
      <c r="F325" s="419">
        <v>41836</v>
      </c>
      <c r="G325" s="44">
        <v>8100</v>
      </c>
      <c r="H325" s="243">
        <f t="shared" si="5"/>
        <v>0</v>
      </c>
      <c r="I325" s="121" t="s">
        <v>217</v>
      </c>
    </row>
    <row r="326" spans="1:9" x14ac:dyDescent="0.25">
      <c r="A326" s="406"/>
      <c r="B326" s="217" t="s">
        <v>1176</v>
      </c>
      <c r="C326" s="363" t="s">
        <v>3681</v>
      </c>
      <c r="D326" s="214" t="s">
        <v>123</v>
      </c>
      <c r="E326" s="382">
        <v>10074</v>
      </c>
      <c r="F326" s="432" t="s">
        <v>4431</v>
      </c>
      <c r="G326" s="44">
        <v>10074</v>
      </c>
      <c r="H326" s="243">
        <f t="shared" si="5"/>
        <v>0</v>
      </c>
      <c r="I326" s="121"/>
    </row>
    <row r="327" spans="1:9" x14ac:dyDescent="0.25">
      <c r="A327" s="409"/>
      <c r="B327" s="217" t="s">
        <v>1178</v>
      </c>
      <c r="C327" s="363" t="s">
        <v>3681</v>
      </c>
      <c r="D327" s="214" t="s">
        <v>260</v>
      </c>
      <c r="E327" s="382">
        <v>2480</v>
      </c>
      <c r="F327" s="419">
        <v>41825</v>
      </c>
      <c r="G327" s="44">
        <v>2480</v>
      </c>
      <c r="H327" s="243">
        <f t="shared" ref="H327:H390" si="6">E327-G327</f>
        <v>0</v>
      </c>
      <c r="I327" s="121" t="s">
        <v>217</v>
      </c>
    </row>
    <row r="328" spans="1:9" x14ac:dyDescent="0.25">
      <c r="A328" s="410"/>
      <c r="B328" s="217" t="s">
        <v>1179</v>
      </c>
      <c r="C328" s="363" t="s">
        <v>3681</v>
      </c>
      <c r="D328" s="214" t="s">
        <v>250</v>
      </c>
      <c r="E328" s="382">
        <v>51116</v>
      </c>
      <c r="F328" s="419">
        <v>41825</v>
      </c>
      <c r="G328" s="44">
        <v>51116</v>
      </c>
      <c r="H328" s="243">
        <f t="shared" si="6"/>
        <v>0</v>
      </c>
      <c r="I328" s="121"/>
    </row>
    <row r="329" spans="1:9" x14ac:dyDescent="0.25">
      <c r="A329" s="410"/>
      <c r="B329" s="217" t="s">
        <v>1180</v>
      </c>
      <c r="C329" s="363" t="s">
        <v>3681</v>
      </c>
      <c r="D329" s="214" t="s">
        <v>111</v>
      </c>
      <c r="E329" s="382">
        <v>5552.5</v>
      </c>
      <c r="F329" s="419">
        <v>41825</v>
      </c>
      <c r="G329" s="44">
        <v>5552.5</v>
      </c>
      <c r="H329" s="243">
        <f t="shared" si="6"/>
        <v>0</v>
      </c>
      <c r="I329" s="121" t="s">
        <v>217</v>
      </c>
    </row>
    <row r="330" spans="1:9" x14ac:dyDescent="0.25">
      <c r="A330" s="410"/>
      <c r="B330" s="217" t="s">
        <v>1181</v>
      </c>
      <c r="C330" s="363" t="s">
        <v>3681</v>
      </c>
      <c r="D330" s="214" t="s">
        <v>52</v>
      </c>
      <c r="E330" s="382">
        <v>3596</v>
      </c>
      <c r="F330" s="419">
        <v>41825</v>
      </c>
      <c r="G330" s="44">
        <v>3596</v>
      </c>
      <c r="H330" s="243">
        <f t="shared" si="6"/>
        <v>0</v>
      </c>
      <c r="I330" s="121" t="s">
        <v>217</v>
      </c>
    </row>
    <row r="331" spans="1:9" x14ac:dyDescent="0.25">
      <c r="A331" s="410"/>
      <c r="B331" s="217" t="s">
        <v>1182</v>
      </c>
      <c r="C331" s="363" t="s">
        <v>3681</v>
      </c>
      <c r="D331" s="214" t="s">
        <v>55</v>
      </c>
      <c r="E331" s="382">
        <v>8671.5</v>
      </c>
      <c r="F331" s="419">
        <v>41825</v>
      </c>
      <c r="G331" s="44">
        <v>8671.5</v>
      </c>
      <c r="H331" s="243">
        <f t="shared" si="6"/>
        <v>0</v>
      </c>
      <c r="I331" s="121"/>
    </row>
    <row r="332" spans="1:9" x14ac:dyDescent="0.25">
      <c r="A332" s="406"/>
      <c r="B332" s="217" t="s">
        <v>1183</v>
      </c>
      <c r="C332" s="363" t="s">
        <v>3681</v>
      </c>
      <c r="D332" s="214" t="s">
        <v>54</v>
      </c>
      <c r="E332" s="382">
        <v>12303.2</v>
      </c>
      <c r="F332" s="419">
        <v>41828</v>
      </c>
      <c r="G332" s="44">
        <v>12303.2</v>
      </c>
      <c r="H332" s="243">
        <f t="shared" si="6"/>
        <v>0</v>
      </c>
      <c r="I332" s="121" t="s">
        <v>12</v>
      </c>
    </row>
    <row r="333" spans="1:9" x14ac:dyDescent="0.25">
      <c r="A333" s="409"/>
      <c r="B333" s="217" t="s">
        <v>1184</v>
      </c>
      <c r="C333" s="363" t="s">
        <v>3681</v>
      </c>
      <c r="D333" s="214" t="s">
        <v>14</v>
      </c>
      <c r="E333" s="382">
        <v>4164</v>
      </c>
      <c r="F333" s="419">
        <v>41825</v>
      </c>
      <c r="G333" s="44">
        <v>4164</v>
      </c>
      <c r="H333" s="243">
        <f t="shared" si="6"/>
        <v>0</v>
      </c>
      <c r="I333" s="121" t="s">
        <v>217</v>
      </c>
    </row>
    <row r="334" spans="1:9" x14ac:dyDescent="0.25">
      <c r="A334" s="406"/>
      <c r="B334" s="217" t="s">
        <v>1185</v>
      </c>
      <c r="C334" s="363" t="s">
        <v>3681</v>
      </c>
      <c r="D334" s="214" t="s">
        <v>338</v>
      </c>
      <c r="E334" s="382">
        <v>624</v>
      </c>
      <c r="F334" s="419">
        <v>41827</v>
      </c>
      <c r="G334" s="44">
        <v>624</v>
      </c>
      <c r="H334" s="243">
        <f t="shared" si="6"/>
        <v>0</v>
      </c>
      <c r="I334" s="121" t="s">
        <v>12</v>
      </c>
    </row>
    <row r="335" spans="1:9" x14ac:dyDescent="0.25">
      <c r="A335" s="406"/>
      <c r="B335" s="217" t="s">
        <v>1186</v>
      </c>
      <c r="C335" s="363" t="s">
        <v>3681</v>
      </c>
      <c r="D335" s="214" t="s">
        <v>1782</v>
      </c>
      <c r="E335" s="382">
        <v>3964.5</v>
      </c>
      <c r="F335" s="419">
        <v>41827</v>
      </c>
      <c r="G335" s="44">
        <v>3964.5</v>
      </c>
      <c r="H335" s="243">
        <f t="shared" si="6"/>
        <v>0</v>
      </c>
      <c r="I335" s="121" t="s">
        <v>12</v>
      </c>
    </row>
    <row r="336" spans="1:9" x14ac:dyDescent="0.25">
      <c r="A336" s="411"/>
      <c r="B336" s="217" t="s">
        <v>1187</v>
      </c>
      <c r="C336" s="363" t="s">
        <v>3681</v>
      </c>
      <c r="D336" s="214" t="s">
        <v>47</v>
      </c>
      <c r="E336" s="382">
        <v>2644.2</v>
      </c>
      <c r="F336" s="419">
        <v>41827</v>
      </c>
      <c r="G336" s="44">
        <v>2644.2</v>
      </c>
      <c r="H336" s="243">
        <f t="shared" si="6"/>
        <v>0</v>
      </c>
      <c r="I336" s="121" t="s">
        <v>12</v>
      </c>
    </row>
    <row r="337" spans="1:9" x14ac:dyDescent="0.25">
      <c r="A337" s="411"/>
      <c r="B337" s="217" t="s">
        <v>1188</v>
      </c>
      <c r="C337" s="363" t="s">
        <v>3681</v>
      </c>
      <c r="D337" s="214" t="s">
        <v>3223</v>
      </c>
      <c r="E337" s="382">
        <v>4525</v>
      </c>
      <c r="F337" s="419">
        <v>41825</v>
      </c>
      <c r="G337" s="44">
        <v>4525</v>
      </c>
      <c r="H337" s="243">
        <f t="shared" si="6"/>
        <v>0</v>
      </c>
      <c r="I337" s="121"/>
    </row>
    <row r="338" spans="1:9" x14ac:dyDescent="0.25">
      <c r="A338" s="411"/>
      <c r="B338" s="217" t="s">
        <v>1189</v>
      </c>
      <c r="C338" s="363" t="s">
        <v>3681</v>
      </c>
      <c r="D338" s="214" t="s">
        <v>70</v>
      </c>
      <c r="E338" s="382">
        <v>6115</v>
      </c>
      <c r="F338" s="419">
        <v>41829</v>
      </c>
      <c r="G338" s="44">
        <v>6115</v>
      </c>
      <c r="H338" s="243">
        <f t="shared" si="6"/>
        <v>0</v>
      </c>
      <c r="I338" s="121"/>
    </row>
    <row r="339" spans="1:9" x14ac:dyDescent="0.25">
      <c r="A339" s="406"/>
      <c r="B339" s="217" t="s">
        <v>1190</v>
      </c>
      <c r="C339" s="363" t="s">
        <v>3681</v>
      </c>
      <c r="D339" s="214" t="s">
        <v>29</v>
      </c>
      <c r="E339" s="382">
        <v>5076</v>
      </c>
      <c r="F339" s="419">
        <v>41827</v>
      </c>
      <c r="G339" s="44">
        <v>5076</v>
      </c>
      <c r="H339" s="243">
        <f t="shared" si="6"/>
        <v>0</v>
      </c>
      <c r="I339" s="121" t="s">
        <v>12</v>
      </c>
    </row>
    <row r="340" spans="1:9" x14ac:dyDescent="0.25">
      <c r="A340" s="406"/>
      <c r="B340" s="217" t="s">
        <v>1191</v>
      </c>
      <c r="C340" s="363" t="s">
        <v>3681</v>
      </c>
      <c r="D340" s="214" t="s">
        <v>794</v>
      </c>
      <c r="E340" s="382">
        <v>1163.5</v>
      </c>
      <c r="F340" s="419">
        <v>41827</v>
      </c>
      <c r="G340" s="44">
        <v>1163.5</v>
      </c>
      <c r="H340" s="243">
        <f t="shared" si="6"/>
        <v>0</v>
      </c>
      <c r="I340" s="121" t="s">
        <v>12</v>
      </c>
    </row>
    <row r="341" spans="1:9" x14ac:dyDescent="0.25">
      <c r="A341" s="406"/>
      <c r="B341" s="217" t="s">
        <v>1192</v>
      </c>
      <c r="C341" s="363" t="s">
        <v>3681</v>
      </c>
      <c r="D341" s="214" t="s">
        <v>12</v>
      </c>
      <c r="E341" s="382">
        <v>268</v>
      </c>
      <c r="F341" s="419">
        <v>41825</v>
      </c>
      <c r="G341" s="44">
        <v>268</v>
      </c>
      <c r="H341" s="243">
        <f t="shared" si="6"/>
        <v>0</v>
      </c>
      <c r="I341" s="121"/>
    </row>
    <row r="342" spans="1:9" x14ac:dyDescent="0.25">
      <c r="A342" s="406"/>
      <c r="B342" s="217" t="s">
        <v>1193</v>
      </c>
      <c r="C342" s="363" t="s">
        <v>3681</v>
      </c>
      <c r="D342" s="214" t="s">
        <v>62</v>
      </c>
      <c r="E342" s="382">
        <v>27432</v>
      </c>
      <c r="F342" s="419">
        <v>41825</v>
      </c>
      <c r="G342" s="44">
        <v>27432</v>
      </c>
      <c r="H342" s="243">
        <f t="shared" si="6"/>
        <v>0</v>
      </c>
      <c r="I342" s="121" t="s">
        <v>65</v>
      </c>
    </row>
    <row r="343" spans="1:9" x14ac:dyDescent="0.25">
      <c r="A343" s="406"/>
      <c r="B343" s="217" t="s">
        <v>1194</v>
      </c>
      <c r="C343" s="363" t="s">
        <v>3681</v>
      </c>
      <c r="D343" s="214" t="s">
        <v>8</v>
      </c>
      <c r="E343" s="382">
        <v>5781.41</v>
      </c>
      <c r="F343" s="419">
        <v>41825</v>
      </c>
      <c r="G343" s="44">
        <v>5781.41</v>
      </c>
      <c r="H343" s="243">
        <f t="shared" si="6"/>
        <v>0</v>
      </c>
      <c r="I343" s="121"/>
    </row>
    <row r="344" spans="1:9" x14ac:dyDescent="0.25">
      <c r="A344" s="406"/>
      <c r="B344" s="217" t="s">
        <v>1195</v>
      </c>
      <c r="C344" s="363" t="s">
        <v>3681</v>
      </c>
      <c r="D344" s="214" t="s">
        <v>180</v>
      </c>
      <c r="E344" s="382">
        <v>27056.6</v>
      </c>
      <c r="F344" s="419">
        <v>41835</v>
      </c>
      <c r="G344" s="44">
        <v>27056.6</v>
      </c>
      <c r="H344" s="243">
        <f t="shared" si="6"/>
        <v>0</v>
      </c>
      <c r="I344" s="121" t="s">
        <v>65</v>
      </c>
    </row>
    <row r="345" spans="1:9" x14ac:dyDescent="0.25">
      <c r="A345" s="406"/>
      <c r="B345" s="217" t="s">
        <v>1196</v>
      </c>
      <c r="C345" s="363" t="s">
        <v>3681</v>
      </c>
      <c r="D345" s="214" t="s">
        <v>108</v>
      </c>
      <c r="E345" s="382">
        <v>8206.75</v>
      </c>
      <c r="F345" s="419">
        <v>41827</v>
      </c>
      <c r="G345" s="44">
        <v>8206.75</v>
      </c>
      <c r="H345" s="243">
        <f t="shared" si="6"/>
        <v>0</v>
      </c>
      <c r="I345" s="121" t="s">
        <v>12</v>
      </c>
    </row>
    <row r="346" spans="1:9" x14ac:dyDescent="0.25">
      <c r="A346" s="406"/>
      <c r="B346" s="217" t="s">
        <v>1197</v>
      </c>
      <c r="C346" s="363" t="s">
        <v>3681</v>
      </c>
      <c r="D346" s="214" t="s">
        <v>535</v>
      </c>
      <c r="E346" s="382">
        <v>457</v>
      </c>
      <c r="F346" s="419">
        <v>41825</v>
      </c>
      <c r="G346" s="44">
        <v>457</v>
      </c>
      <c r="H346" s="243">
        <f t="shared" si="6"/>
        <v>0</v>
      </c>
      <c r="I346" s="121"/>
    </row>
    <row r="347" spans="1:9" x14ac:dyDescent="0.25">
      <c r="A347" s="406"/>
      <c r="B347" s="217" t="s">
        <v>1198</v>
      </c>
      <c r="C347" s="363" t="s">
        <v>3681</v>
      </c>
      <c r="D347" s="214" t="s">
        <v>8</v>
      </c>
      <c r="E347" s="382">
        <v>600</v>
      </c>
      <c r="F347" s="419">
        <v>41825</v>
      </c>
      <c r="G347" s="44">
        <v>600</v>
      </c>
      <c r="H347" s="243">
        <f t="shared" si="6"/>
        <v>0</v>
      </c>
      <c r="I347" s="121"/>
    </row>
    <row r="348" spans="1:9" x14ac:dyDescent="0.25">
      <c r="A348" s="406"/>
      <c r="B348" s="217" t="s">
        <v>1199</v>
      </c>
      <c r="C348" s="363" t="s">
        <v>3681</v>
      </c>
      <c r="D348" s="214" t="s">
        <v>124</v>
      </c>
      <c r="E348" s="382">
        <v>10175</v>
      </c>
      <c r="F348" s="419">
        <v>41827</v>
      </c>
      <c r="G348" s="44">
        <v>10175</v>
      </c>
      <c r="H348" s="243">
        <f t="shared" si="6"/>
        <v>0</v>
      </c>
      <c r="I348" s="121" t="s">
        <v>12</v>
      </c>
    </row>
    <row r="349" spans="1:9" x14ac:dyDescent="0.25">
      <c r="A349" s="406"/>
      <c r="B349" s="217" t="s">
        <v>1200</v>
      </c>
      <c r="C349" s="363" t="s">
        <v>3681</v>
      </c>
      <c r="D349" s="214" t="s">
        <v>11</v>
      </c>
      <c r="E349" s="382">
        <v>30077</v>
      </c>
      <c r="F349" s="419">
        <v>41843</v>
      </c>
      <c r="G349" s="44">
        <v>30077</v>
      </c>
      <c r="H349" s="243">
        <f t="shared" si="6"/>
        <v>0</v>
      </c>
      <c r="I349" s="121"/>
    </row>
    <row r="350" spans="1:9" x14ac:dyDescent="0.25">
      <c r="A350" s="406"/>
      <c r="B350" s="217" t="s">
        <v>1201</v>
      </c>
      <c r="C350" s="363" t="s">
        <v>3681</v>
      </c>
      <c r="D350" s="214" t="s">
        <v>58</v>
      </c>
      <c r="E350" s="382">
        <v>1902.5</v>
      </c>
      <c r="F350" s="419">
        <v>41827</v>
      </c>
      <c r="G350" s="44">
        <v>1902.5</v>
      </c>
      <c r="H350" s="243">
        <f t="shared" si="6"/>
        <v>0</v>
      </c>
      <c r="I350" s="121" t="s">
        <v>12</v>
      </c>
    </row>
    <row r="351" spans="1:9" x14ac:dyDescent="0.25">
      <c r="A351" s="406"/>
      <c r="B351" s="217" t="s">
        <v>1203</v>
      </c>
      <c r="C351" s="363" t="s">
        <v>3681</v>
      </c>
      <c r="D351" s="214" t="s">
        <v>130</v>
      </c>
      <c r="E351" s="382">
        <v>8852</v>
      </c>
      <c r="F351" s="419">
        <v>41829</v>
      </c>
      <c r="G351" s="44">
        <v>8852</v>
      </c>
      <c r="H351" s="243">
        <f t="shared" si="6"/>
        <v>0</v>
      </c>
      <c r="I351" s="121" t="s">
        <v>21</v>
      </c>
    </row>
    <row r="352" spans="1:9" x14ac:dyDescent="0.25">
      <c r="A352" s="406"/>
      <c r="B352" s="217" t="s">
        <v>1204</v>
      </c>
      <c r="C352" s="363" t="s">
        <v>3681</v>
      </c>
      <c r="D352" s="214" t="s">
        <v>250</v>
      </c>
      <c r="E352" s="382">
        <v>2457</v>
      </c>
      <c r="F352" s="419">
        <v>41825</v>
      </c>
      <c r="G352" s="44">
        <v>2457</v>
      </c>
      <c r="H352" s="243">
        <f t="shared" si="6"/>
        <v>0</v>
      </c>
      <c r="I352" s="121"/>
    </row>
    <row r="353" spans="1:9" x14ac:dyDescent="0.25">
      <c r="A353" s="406"/>
      <c r="B353" s="217" t="s">
        <v>1205</v>
      </c>
      <c r="C353" s="363" t="s">
        <v>3681</v>
      </c>
      <c r="D353" s="214" t="s">
        <v>956</v>
      </c>
      <c r="E353" s="382">
        <v>5568</v>
      </c>
      <c r="F353" s="432" t="s">
        <v>4418</v>
      </c>
      <c r="G353" s="44">
        <v>5568</v>
      </c>
      <c r="H353" s="243">
        <f t="shared" si="6"/>
        <v>0</v>
      </c>
      <c r="I353" s="121" t="s">
        <v>12</v>
      </c>
    </row>
    <row r="354" spans="1:9" x14ac:dyDescent="0.25">
      <c r="A354" s="406"/>
      <c r="B354" s="217" t="s">
        <v>1207</v>
      </c>
      <c r="C354" s="363" t="s">
        <v>3681</v>
      </c>
      <c r="D354" s="214" t="s">
        <v>130</v>
      </c>
      <c r="E354" s="382">
        <v>13568</v>
      </c>
      <c r="F354" s="420" t="s">
        <v>3842</v>
      </c>
      <c r="G354" s="44">
        <v>13568</v>
      </c>
      <c r="H354" s="243">
        <f t="shared" si="6"/>
        <v>0</v>
      </c>
      <c r="I354" s="121" t="s">
        <v>21</v>
      </c>
    </row>
    <row r="355" spans="1:9" x14ac:dyDescent="0.25">
      <c r="A355" s="406"/>
      <c r="B355" s="217" t="s">
        <v>1209</v>
      </c>
      <c r="C355" s="363" t="s">
        <v>3681</v>
      </c>
      <c r="D355" s="214" t="s">
        <v>3121</v>
      </c>
      <c r="E355" s="382">
        <v>8400</v>
      </c>
      <c r="F355" s="419">
        <v>41825</v>
      </c>
      <c r="G355" s="44">
        <v>8400</v>
      </c>
      <c r="H355" s="243">
        <f t="shared" si="6"/>
        <v>0</v>
      </c>
      <c r="I355" s="121" t="s">
        <v>65</v>
      </c>
    </row>
    <row r="356" spans="1:9" x14ac:dyDescent="0.25">
      <c r="A356" s="406"/>
      <c r="B356" s="217" t="s">
        <v>1210</v>
      </c>
      <c r="C356" s="363" t="s">
        <v>3681</v>
      </c>
      <c r="D356" s="214" t="s">
        <v>188</v>
      </c>
      <c r="E356" s="382">
        <v>10429.1</v>
      </c>
      <c r="F356" s="419">
        <v>41827</v>
      </c>
      <c r="G356" s="44">
        <v>10429.1</v>
      </c>
      <c r="H356" s="243">
        <f t="shared" si="6"/>
        <v>0</v>
      </c>
      <c r="I356" s="121" t="s">
        <v>21</v>
      </c>
    </row>
    <row r="357" spans="1:9" x14ac:dyDescent="0.25">
      <c r="A357" s="406"/>
      <c r="B357" s="217" t="s">
        <v>1211</v>
      </c>
      <c r="C357" s="363" t="s">
        <v>3681</v>
      </c>
      <c r="D357" s="214" t="s">
        <v>136</v>
      </c>
      <c r="E357" s="382">
        <v>153</v>
      </c>
      <c r="F357" s="419">
        <v>41825</v>
      </c>
      <c r="G357" s="34">
        <v>153</v>
      </c>
      <c r="H357" s="243">
        <f t="shared" si="6"/>
        <v>0</v>
      </c>
      <c r="I357" s="121"/>
    </row>
    <row r="358" spans="1:9" x14ac:dyDescent="0.25">
      <c r="A358" s="406"/>
      <c r="B358" s="217" t="s">
        <v>1212</v>
      </c>
      <c r="C358" s="363" t="s">
        <v>3681</v>
      </c>
      <c r="D358" s="214" t="s">
        <v>188</v>
      </c>
      <c r="E358" s="382">
        <v>547.5</v>
      </c>
      <c r="F358" s="419">
        <v>41827</v>
      </c>
      <c r="G358" s="34">
        <v>547.5</v>
      </c>
      <c r="H358" s="243">
        <f t="shared" si="6"/>
        <v>0</v>
      </c>
      <c r="I358" s="121" t="s">
        <v>21</v>
      </c>
    </row>
    <row r="359" spans="1:9" x14ac:dyDescent="0.25">
      <c r="A359" s="406"/>
      <c r="B359" s="217" t="s">
        <v>1213</v>
      </c>
      <c r="C359" s="363" t="s">
        <v>3681</v>
      </c>
      <c r="D359" s="214" t="s">
        <v>600</v>
      </c>
      <c r="E359" s="382">
        <v>2943</v>
      </c>
      <c r="F359" s="419">
        <v>41827</v>
      </c>
      <c r="G359" s="34">
        <v>2943</v>
      </c>
      <c r="H359" s="243">
        <f t="shared" si="6"/>
        <v>0</v>
      </c>
      <c r="I359" s="121" t="s">
        <v>12</v>
      </c>
    </row>
    <row r="360" spans="1:9" x14ac:dyDescent="0.25">
      <c r="A360" s="406"/>
      <c r="B360" s="217" t="s">
        <v>1214</v>
      </c>
      <c r="C360" s="363" t="s">
        <v>3681</v>
      </c>
      <c r="D360" s="214" t="s">
        <v>16</v>
      </c>
      <c r="E360" s="382">
        <v>189920.6</v>
      </c>
      <c r="F360" s="419">
        <v>41844</v>
      </c>
      <c r="G360" s="34">
        <v>189920.6</v>
      </c>
      <c r="H360" s="243">
        <f t="shared" si="6"/>
        <v>0</v>
      </c>
      <c r="I360" s="121" t="s">
        <v>27</v>
      </c>
    </row>
    <row r="361" spans="1:9" x14ac:dyDescent="0.25">
      <c r="A361" s="406"/>
      <c r="B361" s="217" t="s">
        <v>1215</v>
      </c>
      <c r="C361" s="363" t="s">
        <v>3681</v>
      </c>
      <c r="D361" s="214" t="s">
        <v>8</v>
      </c>
      <c r="E361" s="382">
        <v>1115.5</v>
      </c>
      <c r="F361" s="419">
        <v>41825</v>
      </c>
      <c r="G361" s="34">
        <v>1115.5</v>
      </c>
      <c r="H361" s="243">
        <f t="shared" si="6"/>
        <v>0</v>
      </c>
      <c r="I361" s="121"/>
    </row>
    <row r="362" spans="1:9" x14ac:dyDescent="0.25">
      <c r="A362" s="406"/>
      <c r="B362" s="217" t="s">
        <v>1216</v>
      </c>
      <c r="C362" s="363" t="s">
        <v>3681</v>
      </c>
      <c r="D362" s="214" t="s">
        <v>19</v>
      </c>
      <c r="E362" s="382">
        <v>414735.55</v>
      </c>
      <c r="F362" s="420" t="s">
        <v>4947</v>
      </c>
      <c r="G362" s="34">
        <f>76037.97+200000+133420+5277.58</f>
        <v>414735.55</v>
      </c>
      <c r="H362" s="243">
        <f t="shared" si="6"/>
        <v>0</v>
      </c>
      <c r="I362" s="121" t="s">
        <v>3843</v>
      </c>
    </row>
    <row r="363" spans="1:9" x14ac:dyDescent="0.25">
      <c r="A363" s="406"/>
      <c r="B363" s="217" t="s">
        <v>1218</v>
      </c>
      <c r="C363" s="363" t="s">
        <v>3681</v>
      </c>
      <c r="D363" s="214" t="s">
        <v>186</v>
      </c>
      <c r="E363" s="382">
        <v>4360</v>
      </c>
      <c r="F363" s="419">
        <v>41825</v>
      </c>
      <c r="G363" s="34">
        <v>4360</v>
      </c>
      <c r="H363" s="243">
        <f t="shared" si="6"/>
        <v>0</v>
      </c>
      <c r="I363" s="121"/>
    </row>
    <row r="364" spans="1:9" x14ac:dyDescent="0.25">
      <c r="A364" s="406"/>
      <c r="B364" s="217" t="s">
        <v>1219</v>
      </c>
      <c r="C364" s="363" t="s">
        <v>3681</v>
      </c>
      <c r="D364" s="214" t="s">
        <v>1611</v>
      </c>
      <c r="E364" s="382">
        <v>2906</v>
      </c>
      <c r="F364" s="419">
        <v>41825</v>
      </c>
      <c r="G364" s="34">
        <v>2906</v>
      </c>
      <c r="H364" s="243">
        <f t="shared" si="6"/>
        <v>0</v>
      </c>
      <c r="I364" s="121"/>
    </row>
    <row r="365" spans="1:9" x14ac:dyDescent="0.25">
      <c r="A365" s="406"/>
      <c r="B365" s="217" t="s">
        <v>1220</v>
      </c>
      <c r="C365" s="363" t="s">
        <v>3681</v>
      </c>
      <c r="D365" s="214" t="s">
        <v>300</v>
      </c>
      <c r="E365" s="382">
        <v>1806</v>
      </c>
      <c r="F365" s="419">
        <v>41827</v>
      </c>
      <c r="G365" s="34">
        <v>1806</v>
      </c>
      <c r="H365" s="243">
        <f t="shared" si="6"/>
        <v>0</v>
      </c>
      <c r="I365" s="121" t="s">
        <v>217</v>
      </c>
    </row>
    <row r="366" spans="1:9" x14ac:dyDescent="0.25">
      <c r="A366" s="406"/>
      <c r="B366" s="217" t="s">
        <v>1221</v>
      </c>
      <c r="C366" s="363" t="s">
        <v>3681</v>
      </c>
      <c r="D366" s="214" t="s">
        <v>78</v>
      </c>
      <c r="E366" s="382">
        <v>5314.25</v>
      </c>
      <c r="F366" s="419">
        <v>41827</v>
      </c>
      <c r="G366" s="34">
        <v>5314.25</v>
      </c>
      <c r="H366" s="243">
        <f t="shared" si="6"/>
        <v>0</v>
      </c>
      <c r="I366" s="121" t="s">
        <v>217</v>
      </c>
    </row>
    <row r="367" spans="1:9" x14ac:dyDescent="0.25">
      <c r="A367" s="406"/>
      <c r="B367" s="217" t="s">
        <v>1222</v>
      </c>
      <c r="C367" s="363" t="s">
        <v>3681</v>
      </c>
      <c r="D367" s="214" t="s">
        <v>307</v>
      </c>
      <c r="E367" s="382">
        <v>9752.4</v>
      </c>
      <c r="F367" s="421" t="s">
        <v>4490</v>
      </c>
      <c r="G367" s="34">
        <v>9752.4</v>
      </c>
      <c r="H367" s="243">
        <f t="shared" si="6"/>
        <v>0</v>
      </c>
      <c r="I367" s="121" t="s">
        <v>217</v>
      </c>
    </row>
    <row r="368" spans="1:9" x14ac:dyDescent="0.25">
      <c r="A368" s="406"/>
      <c r="B368" s="217" t="s">
        <v>1224</v>
      </c>
      <c r="C368" s="363" t="s">
        <v>3681</v>
      </c>
      <c r="D368" s="214" t="s">
        <v>233</v>
      </c>
      <c r="E368" s="382">
        <v>797</v>
      </c>
      <c r="F368" s="419">
        <v>41827</v>
      </c>
      <c r="G368" s="34">
        <v>797</v>
      </c>
      <c r="H368" s="243">
        <f t="shared" si="6"/>
        <v>0</v>
      </c>
      <c r="I368" s="121" t="s">
        <v>217</v>
      </c>
    </row>
    <row r="369" spans="1:9" x14ac:dyDescent="0.25">
      <c r="A369" s="406"/>
      <c r="B369" s="217" t="s">
        <v>1225</v>
      </c>
      <c r="C369" s="363" t="s">
        <v>3681</v>
      </c>
      <c r="D369" s="214" t="s">
        <v>36</v>
      </c>
      <c r="E369" s="382">
        <v>8645.5</v>
      </c>
      <c r="F369" s="419">
        <v>41827</v>
      </c>
      <c r="G369" s="34">
        <v>8645.5</v>
      </c>
      <c r="H369" s="243">
        <f t="shared" si="6"/>
        <v>0</v>
      </c>
      <c r="I369" s="121" t="s">
        <v>217</v>
      </c>
    </row>
    <row r="370" spans="1:9" x14ac:dyDescent="0.25">
      <c r="A370" s="406"/>
      <c r="B370" s="217" t="s">
        <v>1226</v>
      </c>
      <c r="C370" s="363" t="s">
        <v>3681</v>
      </c>
      <c r="D370" s="214" t="s">
        <v>80</v>
      </c>
      <c r="E370" s="382">
        <v>4543</v>
      </c>
      <c r="F370" s="419">
        <v>41827</v>
      </c>
      <c r="G370" s="34">
        <v>4543</v>
      </c>
      <c r="H370" s="243">
        <f t="shared" si="6"/>
        <v>0</v>
      </c>
      <c r="I370" s="121" t="s">
        <v>217</v>
      </c>
    </row>
    <row r="371" spans="1:9" x14ac:dyDescent="0.25">
      <c r="A371" s="406"/>
      <c r="B371" s="217" t="s">
        <v>1227</v>
      </c>
      <c r="C371" s="363" t="s">
        <v>3681</v>
      </c>
      <c r="D371" s="214" t="s">
        <v>99</v>
      </c>
      <c r="E371" s="382">
        <v>1620</v>
      </c>
      <c r="F371" s="419">
        <v>41827</v>
      </c>
      <c r="G371" s="34">
        <v>1620</v>
      </c>
      <c r="H371" s="243">
        <f t="shared" si="6"/>
        <v>0</v>
      </c>
      <c r="I371" s="121" t="s">
        <v>217</v>
      </c>
    </row>
    <row r="372" spans="1:9" x14ac:dyDescent="0.25">
      <c r="A372" s="406"/>
      <c r="B372" s="217" t="s">
        <v>1229</v>
      </c>
      <c r="C372" s="363" t="s">
        <v>3681</v>
      </c>
      <c r="D372" s="214" t="s">
        <v>349</v>
      </c>
      <c r="E372" s="382">
        <v>3445.65</v>
      </c>
      <c r="F372" s="419">
        <v>41827</v>
      </c>
      <c r="G372" s="34">
        <v>3445.65</v>
      </c>
      <c r="H372" s="243">
        <f t="shared" si="6"/>
        <v>0</v>
      </c>
      <c r="I372" s="121" t="s">
        <v>217</v>
      </c>
    </row>
    <row r="373" spans="1:9" x14ac:dyDescent="0.25">
      <c r="A373" s="406"/>
      <c r="B373" s="217" t="s">
        <v>1230</v>
      </c>
      <c r="C373" s="363" t="s">
        <v>3681</v>
      </c>
      <c r="D373" s="214" t="s">
        <v>133</v>
      </c>
      <c r="E373" s="382">
        <v>29737</v>
      </c>
      <c r="F373" s="419">
        <v>41825</v>
      </c>
      <c r="G373" s="34">
        <v>29737</v>
      </c>
      <c r="H373" s="243">
        <f t="shared" si="6"/>
        <v>0</v>
      </c>
      <c r="I373" s="121"/>
    </row>
    <row r="374" spans="1:9" x14ac:dyDescent="0.25">
      <c r="A374" s="406"/>
      <c r="B374" s="217" t="s">
        <v>1231</v>
      </c>
      <c r="C374" s="363" t="s">
        <v>3681</v>
      </c>
      <c r="D374" s="214" t="s">
        <v>133</v>
      </c>
      <c r="E374" s="382">
        <v>11955</v>
      </c>
      <c r="F374" s="419">
        <v>41825</v>
      </c>
      <c r="G374" s="34">
        <v>11955</v>
      </c>
      <c r="H374" s="243">
        <f t="shared" si="6"/>
        <v>0</v>
      </c>
      <c r="I374" s="121"/>
    </row>
    <row r="375" spans="1:9" x14ac:dyDescent="0.25">
      <c r="A375" s="406"/>
      <c r="B375" s="217" t="s">
        <v>1232</v>
      </c>
      <c r="C375" s="363" t="s">
        <v>3681</v>
      </c>
      <c r="D375" s="214" t="s">
        <v>533</v>
      </c>
      <c r="E375" s="382">
        <v>5045</v>
      </c>
      <c r="F375" s="419">
        <v>41825</v>
      </c>
      <c r="G375" s="34">
        <v>5045</v>
      </c>
      <c r="H375" s="243">
        <f t="shared" si="6"/>
        <v>0</v>
      </c>
      <c r="I375" s="121"/>
    </row>
    <row r="376" spans="1:9" x14ac:dyDescent="0.25">
      <c r="A376" s="406"/>
      <c r="B376" s="217" t="s">
        <v>1234</v>
      </c>
      <c r="C376" s="363" t="s">
        <v>3681</v>
      </c>
      <c r="D376" s="214" t="s">
        <v>479</v>
      </c>
      <c r="E376" s="382">
        <v>23948.5</v>
      </c>
      <c r="F376" s="419">
        <v>41827</v>
      </c>
      <c r="G376" s="34">
        <v>23948.5</v>
      </c>
      <c r="H376" s="243">
        <f t="shared" si="6"/>
        <v>0</v>
      </c>
      <c r="I376" s="121" t="s">
        <v>330</v>
      </c>
    </row>
    <row r="377" spans="1:9" x14ac:dyDescent="0.25">
      <c r="A377" s="406"/>
      <c r="B377" s="217" t="s">
        <v>1235</v>
      </c>
      <c r="C377" s="363" t="s">
        <v>3681</v>
      </c>
      <c r="D377" s="214" t="s">
        <v>479</v>
      </c>
      <c r="E377" s="382">
        <v>21443.1</v>
      </c>
      <c r="F377" s="419">
        <v>41827</v>
      </c>
      <c r="G377" s="34">
        <v>21443.1</v>
      </c>
      <c r="H377" s="243">
        <f t="shared" si="6"/>
        <v>0</v>
      </c>
      <c r="I377" s="121" t="s">
        <v>21</v>
      </c>
    </row>
    <row r="378" spans="1:9" x14ac:dyDescent="0.25">
      <c r="A378" s="406"/>
      <c r="B378" s="217" t="s">
        <v>1236</v>
      </c>
      <c r="C378" s="363" t="s">
        <v>3681</v>
      </c>
      <c r="D378" s="214" t="s">
        <v>39</v>
      </c>
      <c r="E378" s="382">
        <v>6532.8</v>
      </c>
      <c r="F378" s="421" t="s">
        <v>3845</v>
      </c>
      <c r="G378" s="34">
        <v>6532.8</v>
      </c>
      <c r="H378" s="243">
        <f t="shared" si="6"/>
        <v>0</v>
      </c>
      <c r="I378" s="121"/>
    </row>
    <row r="379" spans="1:9" x14ac:dyDescent="0.25">
      <c r="A379" s="406"/>
      <c r="B379" s="217" t="s">
        <v>1237</v>
      </c>
      <c r="C379" s="363" t="s">
        <v>3681</v>
      </c>
      <c r="D379" s="214" t="s">
        <v>237</v>
      </c>
      <c r="E379" s="382">
        <v>11687.65</v>
      </c>
      <c r="F379" s="419">
        <v>41825</v>
      </c>
      <c r="G379" s="34">
        <v>11687.65</v>
      </c>
      <c r="H379" s="243">
        <f t="shared" si="6"/>
        <v>0</v>
      </c>
      <c r="I379" s="121"/>
    </row>
    <row r="380" spans="1:9" x14ac:dyDescent="0.25">
      <c r="A380" s="406"/>
      <c r="B380" s="217" t="s">
        <v>1238</v>
      </c>
      <c r="C380" s="363" t="s">
        <v>3681</v>
      </c>
      <c r="D380" s="214" t="s">
        <v>19</v>
      </c>
      <c r="E380" s="382">
        <v>498048.45</v>
      </c>
      <c r="F380" s="420" t="s">
        <v>4948</v>
      </c>
      <c r="G380" s="34">
        <f>284445.42+213603.03</f>
        <v>498048.44999999995</v>
      </c>
      <c r="H380" s="243">
        <f t="shared" si="6"/>
        <v>0</v>
      </c>
      <c r="I380" s="121" t="s">
        <v>3843</v>
      </c>
    </row>
    <row r="381" spans="1:9" x14ac:dyDescent="0.25">
      <c r="A381" s="406"/>
      <c r="B381" s="217" t="s">
        <v>1240</v>
      </c>
      <c r="C381" s="363" t="s">
        <v>3681</v>
      </c>
      <c r="D381" s="214" t="s">
        <v>8</v>
      </c>
      <c r="E381" s="382">
        <v>402.6</v>
      </c>
      <c r="F381" s="419">
        <v>41825</v>
      </c>
      <c r="G381" s="34">
        <v>402.6</v>
      </c>
      <c r="H381" s="243">
        <f t="shared" si="6"/>
        <v>0</v>
      </c>
      <c r="I381" s="121"/>
    </row>
    <row r="382" spans="1:9" x14ac:dyDescent="0.25">
      <c r="A382" s="406"/>
      <c r="B382" s="217" t="s">
        <v>1241</v>
      </c>
      <c r="C382" s="363" t="s">
        <v>3681</v>
      </c>
      <c r="D382" s="214" t="s">
        <v>115</v>
      </c>
      <c r="E382" s="382">
        <v>216</v>
      </c>
      <c r="F382" s="419">
        <v>41825</v>
      </c>
      <c r="G382" s="34">
        <v>216</v>
      </c>
      <c r="H382" s="243">
        <f t="shared" si="6"/>
        <v>0</v>
      </c>
      <c r="I382" s="121"/>
    </row>
    <row r="383" spans="1:9" x14ac:dyDescent="0.25">
      <c r="A383" s="406"/>
      <c r="B383" s="217" t="s">
        <v>1243</v>
      </c>
      <c r="C383" s="363" t="s">
        <v>3681</v>
      </c>
      <c r="D383" s="214" t="s">
        <v>136</v>
      </c>
      <c r="E383" s="382">
        <v>3011</v>
      </c>
      <c r="F383" s="419">
        <v>41825</v>
      </c>
      <c r="G383" s="34">
        <v>3011</v>
      </c>
      <c r="H383" s="243">
        <f t="shared" si="6"/>
        <v>0</v>
      </c>
      <c r="I383" s="121"/>
    </row>
    <row r="384" spans="1:9" x14ac:dyDescent="0.25">
      <c r="A384" s="406"/>
      <c r="B384" s="217" t="s">
        <v>1244</v>
      </c>
      <c r="C384" s="363" t="s">
        <v>3681</v>
      </c>
      <c r="D384" s="220" t="s">
        <v>3114</v>
      </c>
      <c r="E384" s="383">
        <v>0</v>
      </c>
      <c r="F384" s="419"/>
      <c r="G384" s="34"/>
      <c r="H384" s="243">
        <f t="shared" si="6"/>
        <v>0</v>
      </c>
      <c r="I384" s="121" t="s">
        <v>3846</v>
      </c>
    </row>
    <row r="385" spans="1:9" x14ac:dyDescent="0.25">
      <c r="A385" s="406"/>
      <c r="B385" s="217" t="s">
        <v>1246</v>
      </c>
      <c r="C385" s="363" t="s">
        <v>3681</v>
      </c>
      <c r="D385" s="214" t="s">
        <v>180</v>
      </c>
      <c r="E385" s="382">
        <v>19140</v>
      </c>
      <c r="F385" s="419">
        <v>41825</v>
      </c>
      <c r="G385" s="34">
        <v>19140</v>
      </c>
      <c r="H385" s="243">
        <f t="shared" si="6"/>
        <v>0</v>
      </c>
      <c r="I385" s="121"/>
    </row>
    <row r="386" spans="1:9" x14ac:dyDescent="0.25">
      <c r="A386" s="406"/>
      <c r="B386" s="217" t="s">
        <v>1247</v>
      </c>
      <c r="C386" s="363" t="s">
        <v>3681</v>
      </c>
      <c r="D386" s="214" t="s">
        <v>523</v>
      </c>
      <c r="E386" s="382">
        <v>5526</v>
      </c>
      <c r="F386" s="419">
        <v>41832</v>
      </c>
      <c r="G386" s="34">
        <v>5526</v>
      </c>
      <c r="H386" s="243">
        <f t="shared" si="6"/>
        <v>0</v>
      </c>
      <c r="I386" s="121"/>
    </row>
    <row r="387" spans="1:9" x14ac:dyDescent="0.25">
      <c r="A387" s="406"/>
      <c r="B387" s="217" t="s">
        <v>1248</v>
      </c>
      <c r="C387" s="363" t="s">
        <v>3681</v>
      </c>
      <c r="D387" s="214" t="s">
        <v>517</v>
      </c>
      <c r="E387" s="382">
        <v>2327.5</v>
      </c>
      <c r="F387" s="419">
        <v>41825</v>
      </c>
      <c r="G387" s="34">
        <v>2327.5</v>
      </c>
      <c r="H387" s="243">
        <f t="shared" si="6"/>
        <v>0</v>
      </c>
      <c r="I387" s="121"/>
    </row>
    <row r="388" spans="1:9" x14ac:dyDescent="0.25">
      <c r="A388" s="406">
        <v>41826</v>
      </c>
      <c r="B388" s="217" t="s">
        <v>1249</v>
      </c>
      <c r="C388" s="363" t="s">
        <v>3681</v>
      </c>
      <c r="D388" s="214" t="s">
        <v>2788</v>
      </c>
      <c r="E388" s="384">
        <v>11896</v>
      </c>
      <c r="F388" s="423"/>
      <c r="G388" s="336"/>
      <c r="H388" s="243">
        <f t="shared" si="6"/>
        <v>11896</v>
      </c>
      <c r="I388" s="121" t="s">
        <v>65</v>
      </c>
    </row>
    <row r="389" spans="1:9" x14ac:dyDescent="0.25">
      <c r="A389" s="406"/>
      <c r="B389" s="217" t="s">
        <v>1250</v>
      </c>
      <c r="C389" s="363" t="s">
        <v>3681</v>
      </c>
      <c r="D389" s="214" t="s">
        <v>14</v>
      </c>
      <c r="E389" s="382">
        <v>21396</v>
      </c>
      <c r="F389" s="419">
        <v>41827</v>
      </c>
      <c r="G389" s="34">
        <v>21396</v>
      </c>
      <c r="H389" s="243">
        <f t="shared" si="6"/>
        <v>0</v>
      </c>
      <c r="I389" s="52" t="s">
        <v>65</v>
      </c>
    </row>
    <row r="390" spans="1:9" x14ac:dyDescent="0.25">
      <c r="A390" s="406"/>
      <c r="B390" s="217" t="s">
        <v>1251</v>
      </c>
      <c r="C390" s="363" t="s">
        <v>3681</v>
      </c>
      <c r="D390" s="214" t="s">
        <v>152</v>
      </c>
      <c r="E390" s="382">
        <v>18815.5</v>
      </c>
      <c r="F390" s="419">
        <v>41826</v>
      </c>
      <c r="G390" s="34">
        <v>18815.5</v>
      </c>
      <c r="H390" s="243">
        <f t="shared" si="6"/>
        <v>0</v>
      </c>
      <c r="I390" s="121"/>
    </row>
    <row r="391" spans="1:9" x14ac:dyDescent="0.25">
      <c r="A391" s="406"/>
      <c r="B391" s="217" t="s">
        <v>1252</v>
      </c>
      <c r="C391" s="363" t="s">
        <v>3681</v>
      </c>
      <c r="D391" s="121" t="s">
        <v>8</v>
      </c>
      <c r="E391" s="384">
        <v>955.5</v>
      </c>
      <c r="F391" s="419">
        <v>41826</v>
      </c>
      <c r="G391" s="34">
        <v>955.5</v>
      </c>
      <c r="H391" s="243">
        <f t="shared" ref="H391:H454" si="7">E391-G391</f>
        <v>0</v>
      </c>
      <c r="I391" s="121"/>
    </row>
    <row r="392" spans="1:9" x14ac:dyDescent="0.25">
      <c r="A392" s="406"/>
      <c r="B392" s="217" t="s">
        <v>1253</v>
      </c>
      <c r="C392" s="363" t="s">
        <v>3681</v>
      </c>
      <c r="D392" s="121" t="s">
        <v>8</v>
      </c>
      <c r="E392" s="384">
        <v>2709</v>
      </c>
      <c r="F392" s="419">
        <v>41826</v>
      </c>
      <c r="G392" s="34">
        <v>2709</v>
      </c>
      <c r="H392" s="243">
        <f t="shared" si="7"/>
        <v>0</v>
      </c>
      <c r="I392" s="121"/>
    </row>
    <row r="393" spans="1:9" x14ac:dyDescent="0.25">
      <c r="A393" s="406"/>
      <c r="B393" s="217" t="s">
        <v>1254</v>
      </c>
      <c r="C393" s="363" t="s">
        <v>3681</v>
      </c>
      <c r="D393" s="121" t="s">
        <v>44</v>
      </c>
      <c r="E393" s="384">
        <v>9720</v>
      </c>
      <c r="F393" s="419">
        <v>41836</v>
      </c>
      <c r="G393" s="34">
        <v>9720</v>
      </c>
      <c r="H393" s="243">
        <f t="shared" si="7"/>
        <v>0</v>
      </c>
      <c r="I393" s="121" t="s">
        <v>27</v>
      </c>
    </row>
    <row r="394" spans="1:9" x14ac:dyDescent="0.25">
      <c r="A394" s="406"/>
      <c r="B394" s="217" t="s">
        <v>1255</v>
      </c>
      <c r="C394" s="363" t="s">
        <v>3681</v>
      </c>
      <c r="D394" s="121" t="s">
        <v>42</v>
      </c>
      <c r="E394" s="384">
        <v>2160</v>
      </c>
      <c r="F394" s="419">
        <v>41836</v>
      </c>
      <c r="G394" s="34">
        <v>2160</v>
      </c>
      <c r="H394" s="243">
        <f t="shared" si="7"/>
        <v>0</v>
      </c>
      <c r="I394" s="121" t="s">
        <v>12</v>
      </c>
    </row>
    <row r="395" spans="1:9" x14ac:dyDescent="0.25">
      <c r="A395" s="406"/>
      <c r="B395" s="217" t="s">
        <v>1256</v>
      </c>
      <c r="C395" s="363" t="s">
        <v>3681</v>
      </c>
      <c r="D395" s="121" t="s">
        <v>43</v>
      </c>
      <c r="E395" s="384">
        <v>2160</v>
      </c>
      <c r="F395" s="419">
        <v>41836</v>
      </c>
      <c r="G395" s="34">
        <v>2160</v>
      </c>
      <c r="H395" s="243">
        <f t="shared" si="7"/>
        <v>0</v>
      </c>
      <c r="I395" s="121" t="s">
        <v>12</v>
      </c>
    </row>
    <row r="396" spans="1:9" x14ac:dyDescent="0.25">
      <c r="A396" s="405"/>
      <c r="B396" s="217" t="s">
        <v>1257</v>
      </c>
      <c r="C396" s="363" t="s">
        <v>3681</v>
      </c>
      <c r="D396" s="121" t="s">
        <v>130</v>
      </c>
      <c r="E396" s="384">
        <v>15927</v>
      </c>
      <c r="F396" s="419">
        <v>41829</v>
      </c>
      <c r="G396" s="34">
        <v>15927</v>
      </c>
      <c r="H396" s="243">
        <f t="shared" si="7"/>
        <v>0</v>
      </c>
      <c r="I396" s="121" t="s">
        <v>21</v>
      </c>
    </row>
    <row r="397" spans="1:9" x14ac:dyDescent="0.25">
      <c r="A397" s="405"/>
      <c r="B397" s="217" t="s">
        <v>1259</v>
      </c>
      <c r="C397" s="363" t="s">
        <v>3681</v>
      </c>
      <c r="D397" s="121" t="s">
        <v>3169</v>
      </c>
      <c r="E397" s="384">
        <v>2797</v>
      </c>
      <c r="F397" s="419">
        <v>41826</v>
      </c>
      <c r="G397" s="34">
        <v>2797</v>
      </c>
      <c r="H397" s="243">
        <f t="shared" si="7"/>
        <v>0</v>
      </c>
      <c r="I397" s="121"/>
    </row>
    <row r="398" spans="1:9" x14ac:dyDescent="0.25">
      <c r="A398" s="405"/>
      <c r="B398" s="217" t="s">
        <v>1260</v>
      </c>
      <c r="C398" s="363" t="s">
        <v>3681</v>
      </c>
      <c r="D398" s="121" t="s">
        <v>188</v>
      </c>
      <c r="E398" s="384">
        <v>3402.5</v>
      </c>
      <c r="F398" s="419">
        <v>41829</v>
      </c>
      <c r="G398" s="34">
        <v>3402.5</v>
      </c>
      <c r="H398" s="243">
        <f t="shared" si="7"/>
        <v>0</v>
      </c>
      <c r="I398" s="121" t="s">
        <v>21</v>
      </c>
    </row>
    <row r="399" spans="1:9" x14ac:dyDescent="0.25">
      <c r="A399" s="406"/>
      <c r="B399" s="217" t="s">
        <v>1261</v>
      </c>
      <c r="C399" s="363" t="s">
        <v>3681</v>
      </c>
      <c r="D399" s="121" t="s">
        <v>123</v>
      </c>
      <c r="E399" s="384">
        <v>2232</v>
      </c>
      <c r="F399" s="468" t="s">
        <v>4433</v>
      </c>
      <c r="G399" s="34">
        <v>2232</v>
      </c>
      <c r="H399" s="243">
        <f t="shared" si="7"/>
        <v>0</v>
      </c>
      <c r="I399" s="121"/>
    </row>
    <row r="400" spans="1:9" x14ac:dyDescent="0.25">
      <c r="A400" s="406"/>
      <c r="B400" s="217" t="s">
        <v>1262</v>
      </c>
      <c r="C400" s="363" t="s">
        <v>3681</v>
      </c>
      <c r="D400" s="121" t="s">
        <v>52</v>
      </c>
      <c r="E400" s="384">
        <v>3457</v>
      </c>
      <c r="F400" s="419">
        <v>41826</v>
      </c>
      <c r="G400" s="34">
        <v>3457</v>
      </c>
      <c r="H400" s="243">
        <f t="shared" si="7"/>
        <v>0</v>
      </c>
      <c r="I400" s="121" t="s">
        <v>27</v>
      </c>
    </row>
    <row r="401" spans="1:9" x14ac:dyDescent="0.25">
      <c r="A401" s="406"/>
      <c r="B401" s="217" t="s">
        <v>1263</v>
      </c>
      <c r="C401" s="363" t="s">
        <v>3681</v>
      </c>
      <c r="D401" s="121" t="s">
        <v>51</v>
      </c>
      <c r="E401" s="384">
        <v>2433</v>
      </c>
      <c r="F401" s="419">
        <v>41826</v>
      </c>
      <c r="G401" s="34">
        <v>2433</v>
      </c>
      <c r="H401" s="243">
        <f t="shared" si="7"/>
        <v>0</v>
      </c>
      <c r="I401" s="121" t="s">
        <v>27</v>
      </c>
    </row>
    <row r="402" spans="1:9" x14ac:dyDescent="0.25">
      <c r="A402" s="406"/>
      <c r="B402" s="217" t="s">
        <v>1264</v>
      </c>
      <c r="C402" s="363" t="s">
        <v>3681</v>
      </c>
      <c r="D402" s="121" t="s">
        <v>884</v>
      </c>
      <c r="E402" s="384">
        <v>12099</v>
      </c>
      <c r="F402" s="419">
        <v>41830</v>
      </c>
      <c r="G402" s="34">
        <v>12099</v>
      </c>
      <c r="H402" s="243">
        <f t="shared" si="7"/>
        <v>0</v>
      </c>
      <c r="I402" s="121" t="s">
        <v>21</v>
      </c>
    </row>
    <row r="403" spans="1:9" x14ac:dyDescent="0.25">
      <c r="A403" s="406"/>
      <c r="B403" s="217" t="s">
        <v>1265</v>
      </c>
      <c r="C403" s="363" t="s">
        <v>3681</v>
      </c>
      <c r="D403" s="121" t="s">
        <v>55</v>
      </c>
      <c r="E403" s="384">
        <v>12973</v>
      </c>
      <c r="F403" s="419">
        <v>41826</v>
      </c>
      <c r="G403" s="34">
        <v>12973</v>
      </c>
      <c r="H403" s="243">
        <f t="shared" si="7"/>
        <v>0</v>
      </c>
      <c r="I403" s="121"/>
    </row>
    <row r="404" spans="1:9" x14ac:dyDescent="0.25">
      <c r="A404" s="406"/>
      <c r="B404" s="217" t="s">
        <v>1266</v>
      </c>
      <c r="C404" s="363" t="s">
        <v>3681</v>
      </c>
      <c r="D404" s="121" t="s">
        <v>188</v>
      </c>
      <c r="E404" s="384">
        <v>8423</v>
      </c>
      <c r="F404" s="419">
        <v>41832</v>
      </c>
      <c r="G404" s="34">
        <v>8423</v>
      </c>
      <c r="H404" s="243">
        <f t="shared" si="7"/>
        <v>0</v>
      </c>
      <c r="I404" s="121" t="s">
        <v>21</v>
      </c>
    </row>
    <row r="405" spans="1:9" x14ac:dyDescent="0.25">
      <c r="A405" s="406"/>
      <c r="B405" s="217" t="s">
        <v>1267</v>
      </c>
      <c r="C405" s="363" t="s">
        <v>3681</v>
      </c>
      <c r="D405" s="121" t="s">
        <v>29</v>
      </c>
      <c r="E405" s="384">
        <v>3540</v>
      </c>
      <c r="F405" s="419">
        <v>41826</v>
      </c>
      <c r="G405" s="34">
        <v>3540</v>
      </c>
      <c r="H405" s="243">
        <f t="shared" si="7"/>
        <v>0</v>
      </c>
      <c r="I405" s="121" t="s">
        <v>12</v>
      </c>
    </row>
    <row r="406" spans="1:9" x14ac:dyDescent="0.25">
      <c r="A406" s="406"/>
      <c r="B406" s="217" t="s">
        <v>1268</v>
      </c>
      <c r="C406" s="363" t="s">
        <v>3681</v>
      </c>
      <c r="D406" s="121" t="s">
        <v>269</v>
      </c>
      <c r="E406" s="384">
        <v>2796</v>
      </c>
      <c r="F406" s="419">
        <v>41826</v>
      </c>
      <c r="G406" s="34">
        <v>2796</v>
      </c>
      <c r="H406" s="243">
        <f t="shared" si="7"/>
        <v>0</v>
      </c>
      <c r="I406" s="121" t="s">
        <v>12</v>
      </c>
    </row>
    <row r="407" spans="1:9" x14ac:dyDescent="0.25">
      <c r="A407" s="406"/>
      <c r="B407" s="217" t="s">
        <v>1269</v>
      </c>
      <c r="C407" s="363" t="s">
        <v>3681</v>
      </c>
      <c r="D407" s="121" t="s">
        <v>1782</v>
      </c>
      <c r="E407" s="384">
        <v>2366.5</v>
      </c>
      <c r="F407" s="419">
        <v>41826</v>
      </c>
      <c r="G407" s="34">
        <v>2366.5</v>
      </c>
      <c r="H407" s="243">
        <f t="shared" si="7"/>
        <v>0</v>
      </c>
      <c r="I407" s="121" t="s">
        <v>12</v>
      </c>
    </row>
    <row r="408" spans="1:9" x14ac:dyDescent="0.25">
      <c r="A408" s="406"/>
      <c r="B408" s="217" t="s">
        <v>1270</v>
      </c>
      <c r="C408" s="363" t="s">
        <v>3681</v>
      </c>
      <c r="D408" s="121" t="s">
        <v>18</v>
      </c>
      <c r="E408" s="384">
        <v>7096</v>
      </c>
      <c r="F408" s="419">
        <v>41826</v>
      </c>
      <c r="G408" s="34">
        <v>7096</v>
      </c>
      <c r="H408" s="243">
        <f t="shared" si="7"/>
        <v>0</v>
      </c>
      <c r="I408" s="121"/>
    </row>
    <row r="409" spans="1:9" x14ac:dyDescent="0.25">
      <c r="A409" s="406"/>
      <c r="B409" s="217" t="s">
        <v>1271</v>
      </c>
      <c r="C409" s="363" t="s">
        <v>3681</v>
      </c>
      <c r="D409" s="121" t="s">
        <v>106</v>
      </c>
      <c r="E409" s="384">
        <v>179841</v>
      </c>
      <c r="F409" s="419">
        <v>41834</v>
      </c>
      <c r="G409" s="34">
        <v>179841</v>
      </c>
      <c r="H409" s="243">
        <f t="shared" si="7"/>
        <v>0</v>
      </c>
      <c r="I409" s="121"/>
    </row>
    <row r="410" spans="1:9" x14ac:dyDescent="0.25">
      <c r="A410" s="406"/>
      <c r="B410" s="217" t="s">
        <v>1272</v>
      </c>
      <c r="C410" s="363" t="s">
        <v>3681</v>
      </c>
      <c r="D410" s="121" t="s">
        <v>106</v>
      </c>
      <c r="E410" s="384">
        <v>100433</v>
      </c>
      <c r="F410" s="419">
        <v>41834</v>
      </c>
      <c r="G410" s="34">
        <v>100433</v>
      </c>
      <c r="H410" s="243">
        <f t="shared" si="7"/>
        <v>0</v>
      </c>
      <c r="I410" s="121"/>
    </row>
    <row r="411" spans="1:9" x14ac:dyDescent="0.25">
      <c r="A411" s="406"/>
      <c r="B411" s="217" t="s">
        <v>1273</v>
      </c>
      <c r="C411" s="363" t="s">
        <v>3681</v>
      </c>
      <c r="D411" s="121" t="s">
        <v>106</v>
      </c>
      <c r="E411" s="384">
        <v>146590</v>
      </c>
      <c r="F411" s="419">
        <v>41834</v>
      </c>
      <c r="G411" s="34">
        <v>146590</v>
      </c>
      <c r="H411" s="243">
        <f t="shared" si="7"/>
        <v>0</v>
      </c>
      <c r="I411" s="121"/>
    </row>
    <row r="412" spans="1:9" x14ac:dyDescent="0.25">
      <c r="A412" s="406"/>
      <c r="B412" s="217" t="s">
        <v>1274</v>
      </c>
      <c r="C412" s="363" t="s">
        <v>3681</v>
      </c>
      <c r="D412" s="121" t="s">
        <v>535</v>
      </c>
      <c r="E412" s="384">
        <v>566.4</v>
      </c>
      <c r="F412" s="419">
        <v>41826</v>
      </c>
      <c r="G412" s="34">
        <v>566.4</v>
      </c>
      <c r="H412" s="243">
        <f t="shared" si="7"/>
        <v>0</v>
      </c>
      <c r="I412" s="121"/>
    </row>
    <row r="413" spans="1:9" x14ac:dyDescent="0.25">
      <c r="A413" s="406"/>
      <c r="B413" s="217" t="s">
        <v>1275</v>
      </c>
      <c r="C413" s="363" t="s">
        <v>3681</v>
      </c>
      <c r="D413" s="121" t="s">
        <v>180</v>
      </c>
      <c r="E413" s="384">
        <v>20856</v>
      </c>
      <c r="F413" s="419">
        <v>41827</v>
      </c>
      <c r="G413" s="34">
        <v>20856</v>
      </c>
      <c r="H413" s="243">
        <f t="shared" si="7"/>
        <v>0</v>
      </c>
      <c r="I413" s="121" t="s">
        <v>65</v>
      </c>
    </row>
    <row r="414" spans="1:9" x14ac:dyDescent="0.25">
      <c r="A414" s="406"/>
      <c r="B414" s="217" t="s">
        <v>1276</v>
      </c>
      <c r="C414" s="363" t="s">
        <v>3681</v>
      </c>
      <c r="D414" s="121" t="s">
        <v>106</v>
      </c>
      <c r="E414" s="384">
        <v>273902</v>
      </c>
      <c r="F414" s="419">
        <v>41839</v>
      </c>
      <c r="G414" s="34">
        <v>273902</v>
      </c>
      <c r="H414" s="243">
        <f t="shared" si="7"/>
        <v>0</v>
      </c>
      <c r="I414" s="121"/>
    </row>
    <row r="415" spans="1:9" x14ac:dyDescent="0.25">
      <c r="A415" s="406"/>
      <c r="B415" s="217" t="s">
        <v>1277</v>
      </c>
      <c r="C415" s="363" t="s">
        <v>3681</v>
      </c>
      <c r="D415" s="121" t="s">
        <v>11</v>
      </c>
      <c r="E415" s="384">
        <v>20244</v>
      </c>
      <c r="F415" s="419">
        <v>41843</v>
      </c>
      <c r="G415" s="34">
        <v>20244</v>
      </c>
      <c r="H415" s="243">
        <f t="shared" si="7"/>
        <v>0</v>
      </c>
      <c r="I415" s="121" t="s">
        <v>65</v>
      </c>
    </row>
    <row r="416" spans="1:9" x14ac:dyDescent="0.25">
      <c r="A416" s="406"/>
      <c r="B416" s="217" t="s">
        <v>1278</v>
      </c>
      <c r="C416" s="363" t="s">
        <v>3681</v>
      </c>
      <c r="D416" s="121" t="s">
        <v>106</v>
      </c>
      <c r="E416" s="384">
        <v>505464</v>
      </c>
      <c r="F416" s="419">
        <v>41839</v>
      </c>
      <c r="G416" s="34">
        <v>505464</v>
      </c>
      <c r="H416" s="243">
        <f t="shared" si="7"/>
        <v>0</v>
      </c>
      <c r="I416" s="121"/>
    </row>
    <row r="417" spans="1:9" x14ac:dyDescent="0.25">
      <c r="A417" s="406"/>
      <c r="B417" s="217" t="s">
        <v>1279</v>
      </c>
      <c r="C417" s="363" t="s">
        <v>3681</v>
      </c>
      <c r="D417" s="121" t="s">
        <v>64</v>
      </c>
      <c r="E417" s="384">
        <v>14519.2</v>
      </c>
      <c r="F417" s="419">
        <v>41827</v>
      </c>
      <c r="G417" s="34">
        <v>14519.2</v>
      </c>
      <c r="H417" s="243">
        <f t="shared" si="7"/>
        <v>0</v>
      </c>
      <c r="I417" s="121" t="s">
        <v>65</v>
      </c>
    </row>
    <row r="418" spans="1:9" x14ac:dyDescent="0.25">
      <c r="A418" s="406"/>
      <c r="B418" s="217" t="s">
        <v>1280</v>
      </c>
      <c r="C418" s="363" t="s">
        <v>3681</v>
      </c>
      <c r="D418" s="121" t="s">
        <v>41</v>
      </c>
      <c r="E418" s="384">
        <v>26177.5</v>
      </c>
      <c r="F418" s="419">
        <v>41826</v>
      </c>
      <c r="G418" s="34">
        <v>26177.5</v>
      </c>
      <c r="H418" s="243">
        <f t="shared" si="7"/>
        <v>0</v>
      </c>
      <c r="I418" s="121"/>
    </row>
    <row r="419" spans="1:9" x14ac:dyDescent="0.25">
      <c r="A419" s="406"/>
      <c r="B419" s="217" t="s">
        <v>1281</v>
      </c>
      <c r="C419" s="363" t="s">
        <v>3681</v>
      </c>
      <c r="D419" s="121" t="s">
        <v>8</v>
      </c>
      <c r="E419" s="384">
        <v>1133</v>
      </c>
      <c r="F419" s="419">
        <v>41826</v>
      </c>
      <c r="G419" s="34">
        <v>1133</v>
      </c>
      <c r="H419" s="243">
        <f t="shared" si="7"/>
        <v>0</v>
      </c>
      <c r="I419" s="121"/>
    </row>
    <row r="420" spans="1:9" x14ac:dyDescent="0.25">
      <c r="A420" s="406"/>
      <c r="B420" s="217" t="s">
        <v>1282</v>
      </c>
      <c r="C420" s="363" t="s">
        <v>3681</v>
      </c>
      <c r="D420" s="121" t="s">
        <v>111</v>
      </c>
      <c r="E420" s="384">
        <v>5676</v>
      </c>
      <c r="F420" s="419">
        <v>41826</v>
      </c>
      <c r="G420" s="34">
        <v>5676</v>
      </c>
      <c r="H420" s="243">
        <f t="shared" si="7"/>
        <v>0</v>
      </c>
      <c r="I420" s="121" t="s">
        <v>27</v>
      </c>
    </row>
    <row r="421" spans="1:9" x14ac:dyDescent="0.25">
      <c r="A421" s="406"/>
      <c r="B421" s="217" t="s">
        <v>1283</v>
      </c>
      <c r="C421" s="363" t="s">
        <v>3681</v>
      </c>
      <c r="D421" s="121" t="s">
        <v>68</v>
      </c>
      <c r="E421" s="384">
        <v>100</v>
      </c>
      <c r="F421" s="419">
        <v>41828</v>
      </c>
      <c r="G421" s="34">
        <v>100</v>
      </c>
      <c r="H421" s="243">
        <f t="shared" si="7"/>
        <v>0</v>
      </c>
      <c r="I421" s="121" t="s">
        <v>65</v>
      </c>
    </row>
    <row r="422" spans="1:9" x14ac:dyDescent="0.25">
      <c r="A422" s="406"/>
      <c r="B422" s="217" t="s">
        <v>1285</v>
      </c>
      <c r="C422" s="363" t="s">
        <v>3681</v>
      </c>
      <c r="D422" s="121" t="s">
        <v>136</v>
      </c>
      <c r="E422" s="384">
        <v>2465</v>
      </c>
      <c r="F422" s="419">
        <v>41826</v>
      </c>
      <c r="G422" s="34">
        <v>2465</v>
      </c>
      <c r="H422" s="243">
        <f t="shared" si="7"/>
        <v>0</v>
      </c>
      <c r="I422" s="121"/>
    </row>
    <row r="423" spans="1:9" x14ac:dyDescent="0.25">
      <c r="A423" s="406"/>
      <c r="B423" s="217" t="s">
        <v>1286</v>
      </c>
      <c r="C423" s="363" t="s">
        <v>3681</v>
      </c>
      <c r="D423" s="214" t="s">
        <v>260</v>
      </c>
      <c r="E423" s="382">
        <v>941</v>
      </c>
      <c r="F423" s="419">
        <v>41826</v>
      </c>
      <c r="G423" s="44">
        <v>941</v>
      </c>
      <c r="H423" s="243">
        <f t="shared" si="7"/>
        <v>0</v>
      </c>
      <c r="I423" s="214" t="s">
        <v>1074</v>
      </c>
    </row>
    <row r="424" spans="1:9" x14ac:dyDescent="0.25">
      <c r="A424" s="406"/>
      <c r="B424" s="217" t="s">
        <v>1287</v>
      </c>
      <c r="C424" s="363" t="s">
        <v>3681</v>
      </c>
      <c r="D424" s="214" t="s">
        <v>1611</v>
      </c>
      <c r="E424" s="382">
        <v>3280.5</v>
      </c>
      <c r="F424" s="419">
        <v>41826</v>
      </c>
      <c r="G424" s="44">
        <v>3280.5</v>
      </c>
      <c r="H424" s="243">
        <f t="shared" si="7"/>
        <v>0</v>
      </c>
      <c r="I424" s="214"/>
    </row>
    <row r="425" spans="1:9" x14ac:dyDescent="0.25">
      <c r="A425" s="406"/>
      <c r="B425" s="217" t="s">
        <v>1288</v>
      </c>
      <c r="C425" s="363" t="s">
        <v>3681</v>
      </c>
      <c r="D425" s="214" t="s">
        <v>321</v>
      </c>
      <c r="E425" s="382">
        <v>4166.5</v>
      </c>
      <c r="F425" s="419">
        <v>41826</v>
      </c>
      <c r="G425" s="44">
        <v>4166.5</v>
      </c>
      <c r="H425" s="243">
        <f t="shared" si="7"/>
        <v>0</v>
      </c>
      <c r="I425" s="214"/>
    </row>
    <row r="426" spans="1:9" x14ac:dyDescent="0.25">
      <c r="A426" s="406"/>
      <c r="B426" s="217" t="s">
        <v>1289</v>
      </c>
      <c r="C426" s="363" t="s">
        <v>3681</v>
      </c>
      <c r="D426" s="214" t="s">
        <v>115</v>
      </c>
      <c r="E426" s="382">
        <v>239.5</v>
      </c>
      <c r="F426" s="419">
        <v>41826</v>
      </c>
      <c r="G426" s="44">
        <v>239.5</v>
      </c>
      <c r="H426" s="243">
        <f t="shared" si="7"/>
        <v>0</v>
      </c>
      <c r="I426" s="214"/>
    </row>
    <row r="427" spans="1:9" x14ac:dyDescent="0.25">
      <c r="A427" s="406"/>
      <c r="B427" s="217" t="s">
        <v>1290</v>
      </c>
      <c r="C427" s="363" t="s">
        <v>3681</v>
      </c>
      <c r="D427" s="214" t="s">
        <v>133</v>
      </c>
      <c r="E427" s="382">
        <v>32623</v>
      </c>
      <c r="F427" s="419">
        <v>41826</v>
      </c>
      <c r="G427" s="44">
        <v>32623</v>
      </c>
      <c r="H427" s="243">
        <f t="shared" si="7"/>
        <v>0</v>
      </c>
      <c r="I427" s="214"/>
    </row>
    <row r="428" spans="1:9" x14ac:dyDescent="0.25">
      <c r="A428" s="406"/>
      <c r="B428" s="217" t="s">
        <v>1291</v>
      </c>
      <c r="C428" s="363" t="s">
        <v>3681</v>
      </c>
      <c r="D428" s="214" t="s">
        <v>59</v>
      </c>
      <c r="E428" s="382">
        <v>16032</v>
      </c>
      <c r="F428" s="421" t="s">
        <v>4429</v>
      </c>
      <c r="G428" s="44">
        <v>16032</v>
      </c>
      <c r="H428" s="243">
        <f t="shared" si="7"/>
        <v>0</v>
      </c>
      <c r="I428" s="214" t="s">
        <v>21</v>
      </c>
    </row>
    <row r="429" spans="1:9" x14ac:dyDescent="0.25">
      <c r="A429" s="406"/>
      <c r="B429" s="217" t="s">
        <v>1292</v>
      </c>
      <c r="C429" s="363" t="s">
        <v>3681</v>
      </c>
      <c r="D429" s="214" t="s">
        <v>1033</v>
      </c>
      <c r="E429" s="382">
        <v>7290</v>
      </c>
      <c r="F429" s="419">
        <v>41826</v>
      </c>
      <c r="G429" s="44">
        <v>7290</v>
      </c>
      <c r="H429" s="243">
        <f t="shared" si="7"/>
        <v>0</v>
      </c>
      <c r="I429" s="214"/>
    </row>
    <row r="430" spans="1:9" x14ac:dyDescent="0.25">
      <c r="A430" s="406"/>
      <c r="B430" s="217" t="s">
        <v>1294</v>
      </c>
      <c r="C430" s="363" t="s">
        <v>3681</v>
      </c>
      <c r="D430" s="214" t="s">
        <v>152</v>
      </c>
      <c r="E430" s="382">
        <v>15141.5</v>
      </c>
      <c r="F430" s="419">
        <v>41826</v>
      </c>
      <c r="G430" s="44">
        <v>15141.5</v>
      </c>
      <c r="H430" s="258">
        <f t="shared" si="7"/>
        <v>0</v>
      </c>
      <c r="I430" s="214"/>
    </row>
    <row r="431" spans="1:9" x14ac:dyDescent="0.25">
      <c r="A431" s="406"/>
      <c r="B431" s="217" t="s">
        <v>1296</v>
      </c>
      <c r="C431" s="363" t="s">
        <v>3681</v>
      </c>
      <c r="D431" s="214" t="s">
        <v>8</v>
      </c>
      <c r="E431" s="382">
        <v>174</v>
      </c>
      <c r="F431" s="419">
        <v>41826</v>
      </c>
      <c r="G431" s="44">
        <v>174</v>
      </c>
      <c r="H431" s="243">
        <f t="shared" si="7"/>
        <v>0</v>
      </c>
      <c r="I431" s="214"/>
    </row>
    <row r="432" spans="1:9" x14ac:dyDescent="0.25">
      <c r="A432" s="406"/>
      <c r="B432" s="217" t="s">
        <v>1297</v>
      </c>
      <c r="C432" s="363" t="s">
        <v>3681</v>
      </c>
      <c r="D432" s="214" t="s">
        <v>152</v>
      </c>
      <c r="E432" s="382">
        <v>7017.5</v>
      </c>
      <c r="F432" s="419">
        <v>41826</v>
      </c>
      <c r="G432" s="44">
        <v>7017.5</v>
      </c>
      <c r="H432" s="243">
        <f t="shared" si="7"/>
        <v>0</v>
      </c>
      <c r="I432" s="214"/>
    </row>
    <row r="433" spans="1:9" x14ac:dyDescent="0.25">
      <c r="A433" s="406">
        <v>41827</v>
      </c>
      <c r="B433" s="217" t="s">
        <v>1299</v>
      </c>
      <c r="C433" s="363" t="s">
        <v>3681</v>
      </c>
      <c r="D433" s="214" t="s">
        <v>136</v>
      </c>
      <c r="E433" s="235">
        <v>416</v>
      </c>
      <c r="F433" s="419">
        <v>41827</v>
      </c>
      <c r="G433" s="44">
        <v>416</v>
      </c>
      <c r="H433" s="243">
        <f t="shared" si="7"/>
        <v>0</v>
      </c>
      <c r="I433" s="214"/>
    </row>
    <row r="434" spans="1:9" x14ac:dyDescent="0.25">
      <c r="A434" s="406"/>
      <c r="B434" s="217" t="s">
        <v>1300</v>
      </c>
      <c r="C434" s="363" t="s">
        <v>3681</v>
      </c>
      <c r="D434" s="214" t="s">
        <v>269</v>
      </c>
      <c r="E434" s="235">
        <v>3210</v>
      </c>
      <c r="F434" s="419">
        <v>41827</v>
      </c>
      <c r="G434" s="44">
        <v>3210</v>
      </c>
      <c r="H434" s="243">
        <f t="shared" si="7"/>
        <v>0</v>
      </c>
      <c r="I434" s="214"/>
    </row>
    <row r="435" spans="1:9" x14ac:dyDescent="0.25">
      <c r="A435" s="406"/>
      <c r="B435" s="217" t="s">
        <v>1301</v>
      </c>
      <c r="C435" s="363" t="s">
        <v>3681</v>
      </c>
      <c r="D435" s="214" t="s">
        <v>14</v>
      </c>
      <c r="E435" s="235">
        <v>8250.6</v>
      </c>
      <c r="F435" s="419">
        <v>41827</v>
      </c>
      <c r="G435" s="44">
        <v>8250.6</v>
      </c>
      <c r="H435" s="243">
        <f t="shared" si="7"/>
        <v>0</v>
      </c>
      <c r="I435" s="214"/>
    </row>
    <row r="436" spans="1:9" x14ac:dyDescent="0.25">
      <c r="A436" s="406"/>
      <c r="B436" s="217" t="s">
        <v>1302</v>
      </c>
      <c r="C436" s="363" t="s">
        <v>3681</v>
      </c>
      <c r="D436" s="214" t="s">
        <v>8</v>
      </c>
      <c r="E436" s="235">
        <v>4770</v>
      </c>
      <c r="F436" s="419">
        <v>41827</v>
      </c>
      <c r="G436" s="44">
        <v>4770</v>
      </c>
      <c r="H436" s="243">
        <f t="shared" si="7"/>
        <v>0</v>
      </c>
      <c r="I436" s="214"/>
    </row>
    <row r="437" spans="1:9" x14ac:dyDescent="0.25">
      <c r="A437" s="406"/>
      <c r="B437" s="217" t="s">
        <v>1303</v>
      </c>
      <c r="C437" s="363" t="s">
        <v>3681</v>
      </c>
      <c r="D437" s="214" t="s">
        <v>116</v>
      </c>
      <c r="E437" s="235">
        <v>4326.5</v>
      </c>
      <c r="F437" s="419">
        <v>41827</v>
      </c>
      <c r="G437" s="44">
        <v>4326.5</v>
      </c>
      <c r="H437" s="243">
        <f t="shared" si="7"/>
        <v>0</v>
      </c>
      <c r="I437" s="214"/>
    </row>
    <row r="438" spans="1:9" x14ac:dyDescent="0.25">
      <c r="A438" s="406"/>
      <c r="B438" s="217" t="s">
        <v>1304</v>
      </c>
      <c r="C438" s="363" t="s">
        <v>3681</v>
      </c>
      <c r="D438" s="214" t="s">
        <v>152</v>
      </c>
      <c r="E438" s="235">
        <v>8635</v>
      </c>
      <c r="F438" s="468" t="s">
        <v>4419</v>
      </c>
      <c r="G438" s="44">
        <v>8635</v>
      </c>
      <c r="H438" s="243">
        <f t="shared" si="7"/>
        <v>0</v>
      </c>
      <c r="I438" s="214"/>
    </row>
    <row r="439" spans="1:9" x14ac:dyDescent="0.25">
      <c r="A439" s="406"/>
      <c r="B439" s="217" t="s">
        <v>1305</v>
      </c>
      <c r="C439" s="363" t="s">
        <v>3681</v>
      </c>
      <c r="D439" s="214" t="s">
        <v>374</v>
      </c>
      <c r="E439" s="235">
        <v>27016</v>
      </c>
      <c r="F439" s="419">
        <v>41827</v>
      </c>
      <c r="G439" s="44">
        <v>27016</v>
      </c>
      <c r="H439" s="243">
        <f t="shared" si="7"/>
        <v>0</v>
      </c>
      <c r="I439" s="214"/>
    </row>
    <row r="440" spans="1:9" ht="34.5" x14ac:dyDescent="0.25">
      <c r="A440" s="406"/>
      <c r="B440" s="217" t="s">
        <v>1307</v>
      </c>
      <c r="C440" s="363" t="s">
        <v>3681</v>
      </c>
      <c r="D440" s="214" t="s">
        <v>123</v>
      </c>
      <c r="E440" s="235">
        <v>12198.8</v>
      </c>
      <c r="F440" s="475" t="s">
        <v>4440</v>
      </c>
      <c r="G440" s="44">
        <v>12198.8</v>
      </c>
      <c r="H440" s="243">
        <f t="shared" si="7"/>
        <v>0</v>
      </c>
      <c r="I440" s="214"/>
    </row>
    <row r="441" spans="1:9" x14ac:dyDescent="0.25">
      <c r="A441" s="406"/>
      <c r="B441" s="217" t="s">
        <v>1308</v>
      </c>
      <c r="C441" s="363" t="s">
        <v>3681</v>
      </c>
      <c r="D441" s="214" t="s">
        <v>189</v>
      </c>
      <c r="E441" s="235">
        <v>35283</v>
      </c>
      <c r="F441" s="421" t="s">
        <v>4420</v>
      </c>
      <c r="G441" s="44">
        <v>35283</v>
      </c>
      <c r="H441" s="243">
        <f t="shared" si="7"/>
        <v>0</v>
      </c>
      <c r="I441" s="214"/>
    </row>
    <row r="442" spans="1:9" x14ac:dyDescent="0.25">
      <c r="A442" s="406"/>
      <c r="B442" s="217" t="s">
        <v>1309</v>
      </c>
      <c r="C442" s="363" t="s">
        <v>3681</v>
      </c>
      <c r="D442" s="214" t="s">
        <v>8</v>
      </c>
      <c r="E442" s="235">
        <v>458.5</v>
      </c>
      <c r="F442" s="419">
        <v>41827</v>
      </c>
      <c r="G442" s="44">
        <v>458.5</v>
      </c>
      <c r="H442" s="243">
        <f t="shared" si="7"/>
        <v>0</v>
      </c>
      <c r="I442" s="214"/>
    </row>
    <row r="443" spans="1:9" x14ac:dyDescent="0.25">
      <c r="A443" s="406"/>
      <c r="B443" s="217" t="s">
        <v>1311</v>
      </c>
      <c r="C443" s="363" t="s">
        <v>3681</v>
      </c>
      <c r="D443" s="214" t="s">
        <v>18</v>
      </c>
      <c r="E443" s="235">
        <v>5193.5</v>
      </c>
      <c r="F443" s="419">
        <v>41827</v>
      </c>
      <c r="G443" s="44">
        <v>5193.5</v>
      </c>
      <c r="H443" s="243">
        <f t="shared" si="7"/>
        <v>0</v>
      </c>
      <c r="I443" s="214"/>
    </row>
    <row r="444" spans="1:9" x14ac:dyDescent="0.25">
      <c r="A444" s="406"/>
      <c r="B444" s="217" t="s">
        <v>1312</v>
      </c>
      <c r="C444" s="363" t="s">
        <v>3681</v>
      </c>
      <c r="D444" s="214" t="s">
        <v>130</v>
      </c>
      <c r="E444" s="235">
        <v>9020.1</v>
      </c>
      <c r="F444" s="419">
        <v>41828</v>
      </c>
      <c r="G444" s="44">
        <v>9020.1</v>
      </c>
      <c r="H444" s="243">
        <f t="shared" si="7"/>
        <v>0</v>
      </c>
      <c r="I444" s="214"/>
    </row>
    <row r="445" spans="1:9" x14ac:dyDescent="0.25">
      <c r="A445" s="406"/>
      <c r="B445" s="217" t="s">
        <v>1313</v>
      </c>
      <c r="C445" s="363" t="s">
        <v>3681</v>
      </c>
      <c r="D445" s="214" t="s">
        <v>51</v>
      </c>
      <c r="E445" s="235">
        <v>2995.2</v>
      </c>
      <c r="F445" s="419">
        <v>41827</v>
      </c>
      <c r="G445" s="44">
        <v>2995.2</v>
      </c>
      <c r="H445" s="243">
        <f t="shared" si="7"/>
        <v>0</v>
      </c>
      <c r="I445" s="214"/>
    </row>
    <row r="446" spans="1:9" x14ac:dyDescent="0.25">
      <c r="A446" s="406"/>
      <c r="B446" s="217" t="s">
        <v>1314</v>
      </c>
      <c r="C446" s="363" t="s">
        <v>3681</v>
      </c>
      <c r="D446" s="214" t="s">
        <v>3169</v>
      </c>
      <c r="E446" s="235">
        <v>17149</v>
      </c>
      <c r="F446" s="419">
        <v>41846</v>
      </c>
      <c r="G446" s="44">
        <v>17149</v>
      </c>
      <c r="H446" s="243">
        <f t="shared" si="7"/>
        <v>0</v>
      </c>
      <c r="I446" s="214"/>
    </row>
    <row r="447" spans="1:9" x14ac:dyDescent="0.25">
      <c r="A447" s="406"/>
      <c r="B447" s="217" t="s">
        <v>1315</v>
      </c>
      <c r="C447" s="363" t="s">
        <v>3681</v>
      </c>
      <c r="D447" s="214" t="s">
        <v>136</v>
      </c>
      <c r="E447" s="235">
        <v>1378</v>
      </c>
      <c r="F447" s="419">
        <v>41827</v>
      </c>
      <c r="G447" s="44">
        <v>1378</v>
      </c>
      <c r="H447" s="243">
        <f t="shared" si="7"/>
        <v>0</v>
      </c>
      <c r="I447" s="214"/>
    </row>
    <row r="448" spans="1:9" x14ac:dyDescent="0.25">
      <c r="A448" s="406"/>
      <c r="B448" s="217" t="s">
        <v>1316</v>
      </c>
      <c r="C448" s="363" t="s">
        <v>3681</v>
      </c>
      <c r="D448" s="214" t="s">
        <v>260</v>
      </c>
      <c r="E448" s="235">
        <v>1872</v>
      </c>
      <c r="F448" s="419">
        <v>41827</v>
      </c>
      <c r="G448" s="44">
        <v>1872</v>
      </c>
      <c r="H448" s="243">
        <f t="shared" si="7"/>
        <v>0</v>
      </c>
      <c r="I448" s="58"/>
    </row>
    <row r="449" spans="1:9" x14ac:dyDescent="0.25">
      <c r="A449" s="406"/>
      <c r="B449" s="217" t="s">
        <v>1318</v>
      </c>
      <c r="C449" s="363" t="s">
        <v>3681</v>
      </c>
      <c r="D449" s="214" t="s">
        <v>119</v>
      </c>
      <c r="E449" s="235">
        <v>769</v>
      </c>
      <c r="F449" s="419">
        <v>41827</v>
      </c>
      <c r="G449" s="44">
        <v>769</v>
      </c>
      <c r="H449" s="243">
        <f t="shared" si="7"/>
        <v>0</v>
      </c>
      <c r="I449" s="214"/>
    </row>
    <row r="450" spans="1:9" x14ac:dyDescent="0.25">
      <c r="A450" s="406"/>
      <c r="B450" s="217" t="s">
        <v>1319</v>
      </c>
      <c r="C450" s="363" t="s">
        <v>3681</v>
      </c>
      <c r="D450" s="214" t="s">
        <v>44</v>
      </c>
      <c r="E450" s="235">
        <v>5400</v>
      </c>
      <c r="F450" s="419">
        <v>41836</v>
      </c>
      <c r="G450" s="44">
        <v>5400</v>
      </c>
      <c r="H450" s="243">
        <f t="shared" si="7"/>
        <v>0</v>
      </c>
      <c r="I450" s="214"/>
    </row>
    <row r="451" spans="1:9" x14ac:dyDescent="0.25">
      <c r="A451" s="406"/>
      <c r="B451" s="217" t="s">
        <v>1321</v>
      </c>
      <c r="C451" s="363" t="s">
        <v>3681</v>
      </c>
      <c r="D451" s="214" t="s">
        <v>111</v>
      </c>
      <c r="E451" s="235">
        <v>4012</v>
      </c>
      <c r="F451" s="419">
        <v>41827</v>
      </c>
      <c r="G451" s="44">
        <v>4012</v>
      </c>
      <c r="H451" s="243">
        <f t="shared" si="7"/>
        <v>0</v>
      </c>
      <c r="I451" s="58"/>
    </row>
    <row r="452" spans="1:9" x14ac:dyDescent="0.25">
      <c r="A452" s="406"/>
      <c r="B452" s="217" t="s">
        <v>1322</v>
      </c>
      <c r="C452" s="363" t="s">
        <v>3681</v>
      </c>
      <c r="D452" s="214" t="s">
        <v>3848</v>
      </c>
      <c r="E452" s="235">
        <v>9772.5</v>
      </c>
      <c r="F452" s="419">
        <v>41827</v>
      </c>
      <c r="G452" s="44">
        <v>9772.5</v>
      </c>
      <c r="H452" s="243">
        <f t="shared" si="7"/>
        <v>0</v>
      </c>
      <c r="I452" s="214"/>
    </row>
    <row r="453" spans="1:9" x14ac:dyDescent="0.25">
      <c r="A453" s="406"/>
      <c r="B453" s="217" t="s">
        <v>1323</v>
      </c>
      <c r="C453" s="363" t="s">
        <v>3681</v>
      </c>
      <c r="D453" s="214" t="s">
        <v>248</v>
      </c>
      <c r="E453" s="235">
        <v>440.2</v>
      </c>
      <c r="F453" s="419">
        <v>41827</v>
      </c>
      <c r="G453" s="44">
        <v>440.2</v>
      </c>
      <c r="H453" s="243">
        <f t="shared" si="7"/>
        <v>0</v>
      </c>
      <c r="I453" s="214"/>
    </row>
    <row r="454" spans="1:9" x14ac:dyDescent="0.25">
      <c r="A454" s="406"/>
      <c r="B454" s="217" t="s">
        <v>1326</v>
      </c>
      <c r="C454" s="363" t="s">
        <v>3681</v>
      </c>
      <c r="D454" s="214" t="s">
        <v>42</v>
      </c>
      <c r="E454" s="235">
        <v>3780</v>
      </c>
      <c r="F454" s="419">
        <v>41836</v>
      </c>
      <c r="G454" s="44">
        <v>3780</v>
      </c>
      <c r="H454" s="243">
        <f t="shared" si="7"/>
        <v>0</v>
      </c>
      <c r="I454" s="214"/>
    </row>
    <row r="455" spans="1:9" x14ac:dyDescent="0.25">
      <c r="A455" s="406"/>
      <c r="B455" s="217" t="s">
        <v>1327</v>
      </c>
      <c r="C455" s="363" t="s">
        <v>3681</v>
      </c>
      <c r="D455" s="214" t="s">
        <v>43</v>
      </c>
      <c r="E455" s="235">
        <v>3780</v>
      </c>
      <c r="F455" s="419">
        <v>41836</v>
      </c>
      <c r="G455" s="44">
        <v>3780</v>
      </c>
      <c r="H455" s="243">
        <f t="shared" ref="H455:H518" si="8">E455-G455</f>
        <v>0</v>
      </c>
      <c r="I455" s="214"/>
    </row>
    <row r="456" spans="1:9" x14ac:dyDescent="0.25">
      <c r="A456" s="406"/>
      <c r="B456" s="217" t="s">
        <v>1328</v>
      </c>
      <c r="C456" s="363" t="s">
        <v>3681</v>
      </c>
      <c r="D456" s="214" t="s">
        <v>57</v>
      </c>
      <c r="E456" s="235">
        <v>1860</v>
      </c>
      <c r="F456" s="419">
        <v>41827</v>
      </c>
      <c r="G456" s="44">
        <v>1860</v>
      </c>
      <c r="H456" s="243">
        <f t="shared" si="8"/>
        <v>0</v>
      </c>
      <c r="I456" s="214"/>
    </row>
    <row r="457" spans="1:9" x14ac:dyDescent="0.25">
      <c r="A457" s="406"/>
      <c r="B457" s="217" t="s">
        <v>1329</v>
      </c>
      <c r="C457" s="363" t="s">
        <v>3681</v>
      </c>
      <c r="D457" s="214" t="s">
        <v>47</v>
      </c>
      <c r="E457" s="235">
        <v>3039.2</v>
      </c>
      <c r="F457" s="419">
        <v>41827</v>
      </c>
      <c r="G457" s="44">
        <v>3039.2</v>
      </c>
      <c r="H457" s="243">
        <f t="shared" si="8"/>
        <v>0</v>
      </c>
      <c r="I457" s="214"/>
    </row>
    <row r="458" spans="1:9" x14ac:dyDescent="0.25">
      <c r="A458" s="406"/>
      <c r="B458" s="217" t="s">
        <v>1330</v>
      </c>
      <c r="C458" s="363" t="s">
        <v>3681</v>
      </c>
      <c r="D458" s="220" t="s">
        <v>3114</v>
      </c>
      <c r="E458" s="241">
        <v>0</v>
      </c>
      <c r="F458" s="419"/>
      <c r="G458" s="44"/>
      <c r="H458" s="243">
        <f t="shared" si="8"/>
        <v>0</v>
      </c>
      <c r="I458" s="214"/>
    </row>
    <row r="459" spans="1:9" x14ac:dyDescent="0.25">
      <c r="A459" s="406"/>
      <c r="B459" s="217" t="s">
        <v>1331</v>
      </c>
      <c r="C459" s="363" t="s">
        <v>3681</v>
      </c>
      <c r="D459" s="214" t="s">
        <v>535</v>
      </c>
      <c r="E459" s="235">
        <v>3950</v>
      </c>
      <c r="F459" s="419">
        <v>41827</v>
      </c>
      <c r="G459" s="44">
        <v>3950</v>
      </c>
      <c r="H459" s="243">
        <f t="shared" si="8"/>
        <v>0</v>
      </c>
      <c r="I459" s="214"/>
    </row>
    <row r="460" spans="1:9" x14ac:dyDescent="0.25">
      <c r="A460" s="406"/>
      <c r="B460" s="217" t="s">
        <v>1333</v>
      </c>
      <c r="C460" s="363" t="s">
        <v>3681</v>
      </c>
      <c r="D460" s="214" t="s">
        <v>338</v>
      </c>
      <c r="E460" s="235">
        <v>681.5</v>
      </c>
      <c r="F460" s="419">
        <v>41827</v>
      </c>
      <c r="G460" s="44">
        <v>681.5</v>
      </c>
      <c r="H460" s="243">
        <f t="shared" si="8"/>
        <v>0</v>
      </c>
      <c r="I460" s="214"/>
    </row>
    <row r="461" spans="1:9" x14ac:dyDescent="0.25">
      <c r="A461" s="406"/>
      <c r="B461" s="217" t="s">
        <v>1334</v>
      </c>
      <c r="C461" s="363" t="s">
        <v>3681</v>
      </c>
      <c r="D461" s="214" t="s">
        <v>269</v>
      </c>
      <c r="E461" s="235">
        <v>2454</v>
      </c>
      <c r="F461" s="432" t="s">
        <v>4421</v>
      </c>
      <c r="G461" s="44">
        <v>2454</v>
      </c>
      <c r="H461" s="243">
        <f t="shared" si="8"/>
        <v>0</v>
      </c>
      <c r="I461" s="214"/>
    </row>
    <row r="462" spans="1:9" x14ac:dyDescent="0.25">
      <c r="A462" s="406"/>
      <c r="B462" s="217" t="s">
        <v>1335</v>
      </c>
      <c r="C462" s="363" t="s">
        <v>3681</v>
      </c>
      <c r="D462" s="214" t="s">
        <v>29</v>
      </c>
      <c r="E462" s="235">
        <v>3024</v>
      </c>
      <c r="F462" s="419">
        <v>41827</v>
      </c>
      <c r="G462" s="44">
        <v>3024</v>
      </c>
      <c r="H462" s="243">
        <f t="shared" si="8"/>
        <v>0</v>
      </c>
      <c r="I462" s="214"/>
    </row>
    <row r="463" spans="1:9" x14ac:dyDescent="0.25">
      <c r="A463" s="405"/>
      <c r="B463" s="217" t="s">
        <v>1336</v>
      </c>
      <c r="C463" s="363" t="s">
        <v>3681</v>
      </c>
      <c r="D463" s="214" t="s">
        <v>250</v>
      </c>
      <c r="E463" s="235">
        <v>18794</v>
      </c>
      <c r="F463" s="419">
        <v>41827</v>
      </c>
      <c r="G463" s="44">
        <v>18794</v>
      </c>
      <c r="H463" s="243">
        <f t="shared" si="8"/>
        <v>0</v>
      </c>
      <c r="I463" s="214"/>
    </row>
    <row r="464" spans="1:9" x14ac:dyDescent="0.25">
      <c r="A464" s="405"/>
      <c r="B464" s="217" t="s">
        <v>1337</v>
      </c>
      <c r="C464" s="363" t="s">
        <v>3681</v>
      </c>
      <c r="D464" s="214" t="s">
        <v>22</v>
      </c>
      <c r="E464" s="235">
        <v>373</v>
      </c>
      <c r="F464" s="419">
        <v>41827</v>
      </c>
      <c r="G464" s="44">
        <v>373</v>
      </c>
      <c r="H464" s="243">
        <f t="shared" si="8"/>
        <v>0</v>
      </c>
      <c r="I464" s="214"/>
    </row>
    <row r="465" spans="1:9" x14ac:dyDescent="0.25">
      <c r="A465" s="405"/>
      <c r="B465" s="217" t="s">
        <v>1339</v>
      </c>
      <c r="C465" s="363" t="s">
        <v>3681</v>
      </c>
      <c r="D465" s="214" t="s">
        <v>321</v>
      </c>
      <c r="E465" s="235">
        <v>3180</v>
      </c>
      <c r="F465" s="419">
        <v>41827</v>
      </c>
      <c r="G465" s="44">
        <v>3180</v>
      </c>
      <c r="H465" s="243">
        <f t="shared" si="8"/>
        <v>0</v>
      </c>
      <c r="I465" s="214"/>
    </row>
    <row r="466" spans="1:9" x14ac:dyDescent="0.25">
      <c r="A466" s="412"/>
      <c r="B466" s="217" t="s">
        <v>1340</v>
      </c>
      <c r="C466" s="363" t="s">
        <v>3681</v>
      </c>
      <c r="D466" s="214" t="s">
        <v>1782</v>
      </c>
      <c r="E466" s="235">
        <v>1611</v>
      </c>
      <c r="F466" s="419">
        <v>41827</v>
      </c>
      <c r="G466" s="44">
        <v>1611</v>
      </c>
      <c r="H466" s="243">
        <f t="shared" si="8"/>
        <v>0</v>
      </c>
      <c r="I466" s="214"/>
    </row>
    <row r="467" spans="1:9" x14ac:dyDescent="0.25">
      <c r="A467" s="406"/>
      <c r="B467" s="217" t="s">
        <v>1341</v>
      </c>
      <c r="C467" s="363" t="s">
        <v>3681</v>
      </c>
      <c r="D467" s="214" t="s">
        <v>54</v>
      </c>
      <c r="E467" s="235">
        <v>7179.7</v>
      </c>
      <c r="F467" s="419">
        <v>41828</v>
      </c>
      <c r="G467" s="44">
        <v>7179.7</v>
      </c>
      <c r="H467" s="243">
        <f t="shared" si="8"/>
        <v>0</v>
      </c>
      <c r="I467" s="214"/>
    </row>
    <row r="468" spans="1:9" x14ac:dyDescent="0.25">
      <c r="A468" s="406"/>
      <c r="B468" s="217" t="s">
        <v>1342</v>
      </c>
      <c r="C468" s="363" t="s">
        <v>3681</v>
      </c>
      <c r="D468" s="214" t="s">
        <v>11</v>
      </c>
      <c r="E468" s="235">
        <v>10553.1</v>
      </c>
      <c r="F468" s="419">
        <v>41843</v>
      </c>
      <c r="G468" s="44">
        <v>10553.1</v>
      </c>
      <c r="H468" s="243">
        <f t="shared" si="8"/>
        <v>0</v>
      </c>
      <c r="I468" s="214"/>
    </row>
    <row r="469" spans="1:9" x14ac:dyDescent="0.25">
      <c r="A469" s="406"/>
      <c r="B469" s="217" t="s">
        <v>1343</v>
      </c>
      <c r="C469" s="363" t="s">
        <v>3681</v>
      </c>
      <c r="D469" s="214" t="s">
        <v>3318</v>
      </c>
      <c r="E469" s="235">
        <v>9535.5</v>
      </c>
      <c r="F469" s="419">
        <v>41828</v>
      </c>
      <c r="G469" s="44">
        <v>9535.5</v>
      </c>
      <c r="H469" s="243">
        <f t="shared" si="8"/>
        <v>0</v>
      </c>
      <c r="I469" s="214"/>
    </row>
    <row r="470" spans="1:9" x14ac:dyDescent="0.25">
      <c r="A470" s="406"/>
      <c r="B470" s="217" t="s">
        <v>1344</v>
      </c>
      <c r="C470" s="363" t="s">
        <v>3681</v>
      </c>
      <c r="D470" s="214" t="s">
        <v>180</v>
      </c>
      <c r="E470" s="235">
        <v>23933.7</v>
      </c>
      <c r="F470" s="419">
        <v>41828</v>
      </c>
      <c r="G470" s="44">
        <v>23933.7</v>
      </c>
      <c r="H470" s="243">
        <f t="shared" si="8"/>
        <v>0</v>
      </c>
      <c r="I470" s="214"/>
    </row>
    <row r="471" spans="1:9" x14ac:dyDescent="0.25">
      <c r="A471" s="406"/>
      <c r="B471" s="217" t="s">
        <v>1346</v>
      </c>
      <c r="C471" s="363" t="s">
        <v>3681</v>
      </c>
      <c r="D471" s="214" t="s">
        <v>2788</v>
      </c>
      <c r="E471" s="235">
        <v>6797.5</v>
      </c>
      <c r="F471" s="419">
        <v>41828</v>
      </c>
      <c r="G471" s="44">
        <v>6523.7</v>
      </c>
      <c r="H471" s="243">
        <f t="shared" si="8"/>
        <v>273.80000000000018</v>
      </c>
      <c r="I471" s="214"/>
    </row>
    <row r="472" spans="1:9" x14ac:dyDescent="0.25">
      <c r="A472" s="406"/>
      <c r="B472" s="217" t="s">
        <v>1347</v>
      </c>
      <c r="C472" s="363" t="s">
        <v>3681</v>
      </c>
      <c r="D472" s="214" t="s">
        <v>3338</v>
      </c>
      <c r="E472" s="235">
        <v>1637</v>
      </c>
      <c r="F472" s="419">
        <v>41828</v>
      </c>
      <c r="G472" s="44">
        <v>1637</v>
      </c>
      <c r="H472" s="243">
        <f t="shared" si="8"/>
        <v>0</v>
      </c>
      <c r="I472" s="214"/>
    </row>
    <row r="473" spans="1:9" x14ac:dyDescent="0.25">
      <c r="A473" s="406"/>
      <c r="B473" s="217" t="s">
        <v>1349</v>
      </c>
      <c r="C473" s="363" t="s">
        <v>3681</v>
      </c>
      <c r="D473" s="214" t="s">
        <v>74</v>
      </c>
      <c r="E473" s="235">
        <v>1682.5</v>
      </c>
      <c r="F473" s="419">
        <v>41827</v>
      </c>
      <c r="G473" s="44">
        <v>1682.5</v>
      </c>
      <c r="H473" s="243">
        <f t="shared" si="8"/>
        <v>0</v>
      </c>
      <c r="I473" s="214"/>
    </row>
    <row r="474" spans="1:9" x14ac:dyDescent="0.25">
      <c r="A474" s="406"/>
      <c r="B474" s="217" t="s">
        <v>1351</v>
      </c>
      <c r="C474" s="363" t="s">
        <v>3681</v>
      </c>
      <c r="D474" s="214" t="s">
        <v>8</v>
      </c>
      <c r="E474" s="235">
        <v>385.6</v>
      </c>
      <c r="F474" s="419">
        <v>41827</v>
      </c>
      <c r="G474" s="44">
        <v>385.6</v>
      </c>
      <c r="H474" s="243">
        <f t="shared" si="8"/>
        <v>0</v>
      </c>
      <c r="I474" s="214"/>
    </row>
    <row r="475" spans="1:9" x14ac:dyDescent="0.25">
      <c r="A475" s="406"/>
      <c r="B475" s="217" t="s">
        <v>1352</v>
      </c>
      <c r="C475" s="363" t="s">
        <v>3681</v>
      </c>
      <c r="D475" s="214" t="s">
        <v>8</v>
      </c>
      <c r="E475" s="235">
        <v>360</v>
      </c>
      <c r="F475" s="419">
        <v>41827</v>
      </c>
      <c r="G475" s="44">
        <v>360</v>
      </c>
      <c r="H475" s="243">
        <f t="shared" si="8"/>
        <v>0</v>
      </c>
      <c r="I475" s="214"/>
    </row>
    <row r="476" spans="1:9" x14ac:dyDescent="0.25">
      <c r="A476" s="406"/>
      <c r="B476" s="217" t="s">
        <v>1353</v>
      </c>
      <c r="C476" s="363" t="s">
        <v>3681</v>
      </c>
      <c r="D476" s="214" t="s">
        <v>188</v>
      </c>
      <c r="E476" s="235">
        <v>5411.5</v>
      </c>
      <c r="F476" s="419">
        <v>41832</v>
      </c>
      <c r="G476" s="44">
        <v>5411.5</v>
      </c>
      <c r="H476" s="243">
        <f t="shared" si="8"/>
        <v>0</v>
      </c>
      <c r="I476" s="214"/>
    </row>
    <row r="477" spans="1:9" x14ac:dyDescent="0.25">
      <c r="A477" s="406"/>
      <c r="B477" s="217" t="s">
        <v>1355</v>
      </c>
      <c r="C477" s="363" t="s">
        <v>3681</v>
      </c>
      <c r="D477" s="214" t="s">
        <v>1519</v>
      </c>
      <c r="E477" s="235">
        <v>11343</v>
      </c>
      <c r="F477" s="419">
        <v>41828</v>
      </c>
      <c r="G477" s="44">
        <v>11343</v>
      </c>
      <c r="H477" s="243">
        <f t="shared" si="8"/>
        <v>0</v>
      </c>
      <c r="I477" s="214"/>
    </row>
    <row r="478" spans="1:9" x14ac:dyDescent="0.25">
      <c r="A478" s="406"/>
      <c r="B478" s="217" t="s">
        <v>1356</v>
      </c>
      <c r="C478" s="363" t="s">
        <v>3681</v>
      </c>
      <c r="D478" s="214" t="s">
        <v>8</v>
      </c>
      <c r="E478" s="235">
        <v>1635</v>
      </c>
      <c r="F478" s="419">
        <v>41827</v>
      </c>
      <c r="G478" s="44">
        <v>1635</v>
      </c>
      <c r="H478" s="243">
        <f t="shared" si="8"/>
        <v>0</v>
      </c>
      <c r="I478" s="214"/>
    </row>
    <row r="479" spans="1:9" x14ac:dyDescent="0.25">
      <c r="A479" s="406"/>
      <c r="B479" s="217" t="s">
        <v>1358</v>
      </c>
      <c r="C479" s="363" t="s">
        <v>3681</v>
      </c>
      <c r="D479" s="214" t="s">
        <v>1611</v>
      </c>
      <c r="E479" s="235">
        <v>3023.5</v>
      </c>
      <c r="F479" s="419">
        <v>41827</v>
      </c>
      <c r="G479" s="44">
        <v>3023.5</v>
      </c>
      <c r="H479" s="243">
        <f t="shared" si="8"/>
        <v>0</v>
      </c>
      <c r="I479" s="214"/>
    </row>
    <row r="480" spans="1:9" x14ac:dyDescent="0.25">
      <c r="A480" s="406"/>
      <c r="B480" s="217" t="s">
        <v>1359</v>
      </c>
      <c r="C480" s="363" t="s">
        <v>3681</v>
      </c>
      <c r="D480" s="214" t="s">
        <v>149</v>
      </c>
      <c r="E480" s="235">
        <v>13491.6</v>
      </c>
      <c r="F480" s="432" t="s">
        <v>4427</v>
      </c>
      <c r="G480" s="44">
        <v>13491.6</v>
      </c>
      <c r="H480" s="243">
        <f t="shared" si="8"/>
        <v>0</v>
      </c>
      <c r="I480" s="214"/>
    </row>
    <row r="481" spans="1:9" x14ac:dyDescent="0.25">
      <c r="A481" s="406"/>
      <c r="B481" s="217" t="s">
        <v>1361</v>
      </c>
      <c r="C481" s="363" t="s">
        <v>3681</v>
      </c>
      <c r="D481" s="214" t="s">
        <v>92</v>
      </c>
      <c r="E481" s="235">
        <v>7816.5</v>
      </c>
      <c r="F481" s="420" t="s">
        <v>3849</v>
      </c>
      <c r="G481" s="44">
        <v>7816.5</v>
      </c>
      <c r="H481" s="243">
        <f t="shared" si="8"/>
        <v>0</v>
      </c>
      <c r="I481" s="214"/>
    </row>
    <row r="482" spans="1:9" x14ac:dyDescent="0.25">
      <c r="A482" s="406"/>
      <c r="B482" s="217" t="s">
        <v>1362</v>
      </c>
      <c r="C482" s="363" t="s">
        <v>3681</v>
      </c>
      <c r="D482" s="214" t="s">
        <v>310</v>
      </c>
      <c r="E482" s="235">
        <v>61768.75</v>
      </c>
      <c r="F482" s="421" t="s">
        <v>3850</v>
      </c>
      <c r="G482" s="44">
        <v>61768.75</v>
      </c>
      <c r="H482" s="243">
        <f t="shared" si="8"/>
        <v>0</v>
      </c>
      <c r="I482" s="214"/>
    </row>
    <row r="483" spans="1:9" x14ac:dyDescent="0.25">
      <c r="A483" s="406"/>
      <c r="B483" s="217" t="s">
        <v>1364</v>
      </c>
      <c r="C483" s="363" t="s">
        <v>3681</v>
      </c>
      <c r="D483" s="214" t="s">
        <v>244</v>
      </c>
      <c r="E483" s="235">
        <v>28709.5</v>
      </c>
      <c r="F483" s="421" t="s">
        <v>4039</v>
      </c>
      <c r="G483" s="245">
        <v>28709.5</v>
      </c>
      <c r="H483" s="243">
        <f t="shared" si="8"/>
        <v>0</v>
      </c>
      <c r="I483" s="214"/>
    </row>
    <row r="484" spans="1:9" x14ac:dyDescent="0.25">
      <c r="A484" s="406"/>
      <c r="B484" s="217" t="s">
        <v>1365</v>
      </c>
      <c r="C484" s="363" t="s">
        <v>3681</v>
      </c>
      <c r="D484" s="214" t="s">
        <v>16</v>
      </c>
      <c r="E484" s="235">
        <v>14872</v>
      </c>
      <c r="F484" s="419">
        <v>41844</v>
      </c>
      <c r="G484" s="44">
        <v>14872</v>
      </c>
      <c r="H484" s="243">
        <f t="shared" si="8"/>
        <v>0</v>
      </c>
      <c r="I484" s="214"/>
    </row>
    <row r="485" spans="1:9" x14ac:dyDescent="0.25">
      <c r="A485" s="406"/>
      <c r="B485" s="217" t="s">
        <v>1367</v>
      </c>
      <c r="C485" s="363" t="s">
        <v>3681</v>
      </c>
      <c r="D485" s="214" t="s">
        <v>3437</v>
      </c>
      <c r="E485" s="235">
        <v>2178.5</v>
      </c>
      <c r="F485" s="419">
        <v>41828</v>
      </c>
      <c r="G485" s="44">
        <v>2178.5</v>
      </c>
      <c r="H485" s="243">
        <f t="shared" si="8"/>
        <v>0</v>
      </c>
      <c r="I485" s="214"/>
    </row>
    <row r="486" spans="1:9" ht="23.25" x14ac:dyDescent="0.25">
      <c r="A486" s="406"/>
      <c r="B486" s="217" t="s">
        <v>1368</v>
      </c>
      <c r="C486" s="363" t="s">
        <v>3681</v>
      </c>
      <c r="D486" s="214" t="s">
        <v>307</v>
      </c>
      <c r="E486" s="235">
        <v>10847.1</v>
      </c>
      <c r="F486" s="472" t="s">
        <v>4425</v>
      </c>
      <c r="G486" s="44">
        <v>10847.1</v>
      </c>
      <c r="H486" s="243">
        <f t="shared" si="8"/>
        <v>0</v>
      </c>
      <c r="I486" s="214"/>
    </row>
    <row r="487" spans="1:9" x14ac:dyDescent="0.25">
      <c r="A487" s="406"/>
      <c r="B487" s="217" t="s">
        <v>1369</v>
      </c>
      <c r="C487" s="363" t="s">
        <v>3681</v>
      </c>
      <c r="D487" s="214" t="s">
        <v>233</v>
      </c>
      <c r="E487" s="235">
        <v>1573</v>
      </c>
      <c r="F487" s="419">
        <v>41828</v>
      </c>
      <c r="G487" s="44">
        <v>1573</v>
      </c>
      <c r="H487" s="243">
        <f t="shared" si="8"/>
        <v>0</v>
      </c>
      <c r="I487" s="214"/>
    </row>
    <row r="488" spans="1:9" x14ac:dyDescent="0.25">
      <c r="A488" s="406"/>
      <c r="B488" s="217" t="s">
        <v>1370</v>
      </c>
      <c r="C488" s="363" t="s">
        <v>3681</v>
      </c>
      <c r="D488" s="214" t="s">
        <v>147</v>
      </c>
      <c r="E488" s="235">
        <v>7220.4</v>
      </c>
      <c r="F488" s="419">
        <v>41828</v>
      </c>
      <c r="G488" s="44">
        <v>7220.4</v>
      </c>
      <c r="H488" s="243">
        <f t="shared" si="8"/>
        <v>0</v>
      </c>
      <c r="I488" s="214"/>
    </row>
    <row r="489" spans="1:9" x14ac:dyDescent="0.25">
      <c r="A489" s="406"/>
      <c r="B489" s="217" t="s">
        <v>1371</v>
      </c>
      <c r="C489" s="363" t="s">
        <v>3681</v>
      </c>
      <c r="D489" s="220" t="s">
        <v>3114</v>
      </c>
      <c r="E489" s="241">
        <v>0</v>
      </c>
      <c r="F489" s="419"/>
      <c r="G489" s="44"/>
      <c r="H489" s="243">
        <f t="shared" si="8"/>
        <v>0</v>
      </c>
      <c r="I489" s="214"/>
    </row>
    <row r="490" spans="1:9" x14ac:dyDescent="0.25">
      <c r="A490" s="406"/>
      <c r="B490" s="217" t="s">
        <v>1373</v>
      </c>
      <c r="C490" s="363" t="s">
        <v>3681</v>
      </c>
      <c r="D490" s="214" t="s">
        <v>304</v>
      </c>
      <c r="E490" s="235">
        <v>16467</v>
      </c>
      <c r="F490" s="419">
        <v>41828</v>
      </c>
      <c r="G490" s="44">
        <v>16467</v>
      </c>
      <c r="H490" s="243">
        <f t="shared" si="8"/>
        <v>0</v>
      </c>
      <c r="I490" s="214"/>
    </row>
    <row r="491" spans="1:9" x14ac:dyDescent="0.25">
      <c r="A491" s="406"/>
      <c r="B491" s="217" t="s">
        <v>1374</v>
      </c>
      <c r="C491" s="363" t="s">
        <v>3681</v>
      </c>
      <c r="D491" s="214" t="s">
        <v>96</v>
      </c>
      <c r="E491" s="235">
        <v>21048</v>
      </c>
      <c r="F491" s="419">
        <v>41844</v>
      </c>
      <c r="G491" s="44">
        <v>21048</v>
      </c>
      <c r="H491" s="243">
        <f t="shared" si="8"/>
        <v>0</v>
      </c>
      <c r="I491" s="214"/>
    </row>
    <row r="492" spans="1:9" x14ac:dyDescent="0.25">
      <c r="A492" s="406"/>
      <c r="B492" s="217" t="s">
        <v>1375</v>
      </c>
      <c r="C492" s="363" t="s">
        <v>3681</v>
      </c>
      <c r="D492" s="214" t="s">
        <v>88</v>
      </c>
      <c r="E492" s="235">
        <v>4056</v>
      </c>
      <c r="F492" s="419">
        <v>41828</v>
      </c>
      <c r="G492" s="44">
        <v>4056</v>
      </c>
      <c r="H492" s="243">
        <f t="shared" si="8"/>
        <v>0</v>
      </c>
      <c r="I492" s="214"/>
    </row>
    <row r="493" spans="1:9" x14ac:dyDescent="0.25">
      <c r="A493" s="406"/>
      <c r="B493" s="217" t="s">
        <v>1377</v>
      </c>
      <c r="C493" s="363" t="s">
        <v>3681</v>
      </c>
      <c r="D493" s="214" t="s">
        <v>2299</v>
      </c>
      <c r="E493" s="235">
        <v>3448</v>
      </c>
      <c r="F493" s="419">
        <v>41828</v>
      </c>
      <c r="G493" s="44">
        <v>3448</v>
      </c>
      <c r="H493" s="243">
        <f t="shared" si="8"/>
        <v>0</v>
      </c>
      <c r="I493" s="214"/>
    </row>
    <row r="494" spans="1:9" x14ac:dyDescent="0.25">
      <c r="A494" s="406"/>
      <c r="B494" s="217" t="s">
        <v>1378</v>
      </c>
      <c r="C494" s="363" t="s">
        <v>3681</v>
      </c>
      <c r="D494" s="214" t="s">
        <v>75</v>
      </c>
      <c r="E494" s="235">
        <v>925.5</v>
      </c>
      <c r="F494" s="419">
        <v>41828</v>
      </c>
      <c r="G494" s="44">
        <v>925.5</v>
      </c>
      <c r="H494" s="243">
        <f t="shared" si="8"/>
        <v>0</v>
      </c>
      <c r="I494" s="214"/>
    </row>
    <row r="495" spans="1:9" x14ac:dyDescent="0.25">
      <c r="A495" s="406"/>
      <c r="B495" s="217" t="s">
        <v>1379</v>
      </c>
      <c r="C495" s="363" t="s">
        <v>3681</v>
      </c>
      <c r="D495" s="214" t="s">
        <v>49</v>
      </c>
      <c r="E495" s="235">
        <v>457</v>
      </c>
      <c r="F495" s="419">
        <v>41827</v>
      </c>
      <c r="G495" s="44">
        <v>457</v>
      </c>
      <c r="H495" s="243">
        <f t="shared" si="8"/>
        <v>0</v>
      </c>
      <c r="I495" s="214"/>
    </row>
    <row r="496" spans="1:9" x14ac:dyDescent="0.25">
      <c r="A496" s="406"/>
      <c r="B496" s="217" t="s">
        <v>1381</v>
      </c>
      <c r="C496" s="363" t="s">
        <v>3681</v>
      </c>
      <c r="D496" s="214" t="s">
        <v>508</v>
      </c>
      <c r="E496" s="235">
        <v>34055</v>
      </c>
      <c r="F496" s="420" t="s">
        <v>3852</v>
      </c>
      <c r="G496" s="44">
        <v>34055</v>
      </c>
      <c r="H496" s="243">
        <f t="shared" si="8"/>
        <v>0</v>
      </c>
      <c r="I496" s="214"/>
    </row>
    <row r="497" spans="1:9" x14ac:dyDescent="0.25">
      <c r="A497" s="406"/>
      <c r="B497" s="217" t="s">
        <v>1382</v>
      </c>
      <c r="C497" s="363" t="s">
        <v>3681</v>
      </c>
      <c r="D497" s="214" t="s">
        <v>160</v>
      </c>
      <c r="E497" s="235">
        <v>38947.5</v>
      </c>
      <c r="F497" s="421" t="s">
        <v>3853</v>
      </c>
      <c r="G497" s="44">
        <v>38947.5</v>
      </c>
      <c r="H497" s="243">
        <f t="shared" si="8"/>
        <v>0</v>
      </c>
      <c r="I497" s="214"/>
    </row>
    <row r="498" spans="1:9" x14ac:dyDescent="0.25">
      <c r="A498" s="406"/>
      <c r="B498" s="217" t="s">
        <v>1383</v>
      </c>
      <c r="C498" s="363" t="s">
        <v>3681</v>
      </c>
      <c r="D498" s="214" t="s">
        <v>358</v>
      </c>
      <c r="E498" s="235">
        <v>58229</v>
      </c>
      <c r="F498" s="419">
        <v>41836</v>
      </c>
      <c r="G498" s="44">
        <v>58229</v>
      </c>
      <c r="H498" s="243">
        <f t="shared" si="8"/>
        <v>0</v>
      </c>
      <c r="I498" s="214"/>
    </row>
    <row r="499" spans="1:9" x14ac:dyDescent="0.25">
      <c r="A499" s="406"/>
      <c r="B499" s="217" t="s">
        <v>1385</v>
      </c>
      <c r="C499" s="363" t="s">
        <v>3681</v>
      </c>
      <c r="D499" s="214" t="s">
        <v>545</v>
      </c>
      <c r="E499" s="235">
        <v>3089.1</v>
      </c>
      <c r="F499" s="419">
        <v>41829</v>
      </c>
      <c r="G499" s="44">
        <v>3089.1</v>
      </c>
      <c r="H499" s="243">
        <f t="shared" si="8"/>
        <v>0</v>
      </c>
      <c r="I499" s="214"/>
    </row>
    <row r="500" spans="1:9" x14ac:dyDescent="0.25">
      <c r="A500" s="406"/>
      <c r="B500" s="217" t="s">
        <v>1387</v>
      </c>
      <c r="C500" s="363" t="s">
        <v>3681</v>
      </c>
      <c r="D500" s="214" t="s">
        <v>175</v>
      </c>
      <c r="E500" s="235">
        <v>16594.7</v>
      </c>
      <c r="F500" s="421" t="s">
        <v>3854</v>
      </c>
      <c r="G500" s="44">
        <v>16594.7</v>
      </c>
      <c r="H500" s="243">
        <f t="shared" si="8"/>
        <v>0</v>
      </c>
      <c r="I500" s="214"/>
    </row>
    <row r="501" spans="1:9" x14ac:dyDescent="0.25">
      <c r="A501" s="406"/>
      <c r="B501" s="217" t="s">
        <v>1390</v>
      </c>
      <c r="C501" s="363" t="s">
        <v>3681</v>
      </c>
      <c r="D501" s="214" t="s">
        <v>172</v>
      </c>
      <c r="E501" s="235">
        <v>3309</v>
      </c>
      <c r="F501" s="419">
        <v>41829</v>
      </c>
      <c r="G501" s="44">
        <v>3309</v>
      </c>
      <c r="H501" s="243">
        <f t="shared" si="8"/>
        <v>0</v>
      </c>
      <c r="I501" s="214"/>
    </row>
    <row r="502" spans="1:9" ht="34.5" x14ac:dyDescent="0.25">
      <c r="A502" s="406"/>
      <c r="B502" s="217" t="s">
        <v>1391</v>
      </c>
      <c r="C502" s="363" t="s">
        <v>3681</v>
      </c>
      <c r="D502" s="214" t="s">
        <v>163</v>
      </c>
      <c r="E502" s="235">
        <v>13601</v>
      </c>
      <c r="F502" s="475" t="s">
        <v>4443</v>
      </c>
      <c r="G502" s="44">
        <v>13601</v>
      </c>
      <c r="H502" s="243">
        <f t="shared" si="8"/>
        <v>0</v>
      </c>
      <c r="I502" s="214"/>
    </row>
    <row r="503" spans="1:9" x14ac:dyDescent="0.25">
      <c r="A503" s="406"/>
      <c r="B503" s="217" t="s">
        <v>1392</v>
      </c>
      <c r="C503" s="363" t="s">
        <v>3681</v>
      </c>
      <c r="D503" s="214" t="s">
        <v>22</v>
      </c>
      <c r="E503" s="235">
        <v>9240.5</v>
      </c>
      <c r="F503" s="419">
        <v>41829</v>
      </c>
      <c r="G503" s="44">
        <v>9240.5</v>
      </c>
      <c r="H503" s="243">
        <f t="shared" si="8"/>
        <v>0</v>
      </c>
      <c r="I503" s="214"/>
    </row>
    <row r="504" spans="1:9" x14ac:dyDescent="0.25">
      <c r="A504" s="406"/>
      <c r="B504" s="217" t="s">
        <v>1393</v>
      </c>
      <c r="C504" s="363" t="s">
        <v>3681</v>
      </c>
      <c r="D504" s="214" t="s">
        <v>272</v>
      </c>
      <c r="E504" s="235">
        <v>7435.7</v>
      </c>
      <c r="F504" s="421" t="s">
        <v>3856</v>
      </c>
      <c r="G504" s="44">
        <v>7435.7</v>
      </c>
      <c r="H504" s="243">
        <f t="shared" si="8"/>
        <v>0</v>
      </c>
      <c r="I504" s="214"/>
    </row>
    <row r="505" spans="1:9" ht="45.75" x14ac:dyDescent="0.25">
      <c r="A505" s="406"/>
      <c r="B505" s="217" t="s">
        <v>1395</v>
      </c>
      <c r="C505" s="363" t="s">
        <v>3681</v>
      </c>
      <c r="D505" s="214" t="s">
        <v>269</v>
      </c>
      <c r="E505" s="235">
        <v>4754</v>
      </c>
      <c r="F505" s="475" t="s">
        <v>4437</v>
      </c>
      <c r="G505" s="44">
        <v>4754</v>
      </c>
      <c r="H505" s="243">
        <f t="shared" si="8"/>
        <v>0</v>
      </c>
      <c r="I505" s="214"/>
    </row>
    <row r="506" spans="1:9" ht="34.5" x14ac:dyDescent="0.25">
      <c r="A506" s="406"/>
      <c r="B506" s="217" t="s">
        <v>1396</v>
      </c>
      <c r="C506" s="363" t="s">
        <v>3681</v>
      </c>
      <c r="D506" s="214" t="s">
        <v>168</v>
      </c>
      <c r="E506" s="235">
        <v>17488.2</v>
      </c>
      <c r="F506" s="472" t="s">
        <v>4436</v>
      </c>
      <c r="G506" s="44">
        <v>17488.2</v>
      </c>
      <c r="H506" s="243">
        <f t="shared" si="8"/>
        <v>0</v>
      </c>
      <c r="I506" s="214"/>
    </row>
    <row r="507" spans="1:9" x14ac:dyDescent="0.25">
      <c r="A507" s="406"/>
      <c r="B507" s="217" t="s">
        <v>1397</v>
      </c>
      <c r="C507" s="363" t="s">
        <v>3681</v>
      </c>
      <c r="D507" s="214" t="s">
        <v>912</v>
      </c>
      <c r="E507" s="235">
        <v>14727.5</v>
      </c>
      <c r="F507" s="419">
        <v>41827</v>
      </c>
      <c r="G507" s="44">
        <v>14727.5</v>
      </c>
      <c r="H507" s="243">
        <f t="shared" si="8"/>
        <v>0</v>
      </c>
      <c r="I507" s="214"/>
    </row>
    <row r="508" spans="1:9" x14ac:dyDescent="0.25">
      <c r="A508" s="406"/>
      <c r="B508" s="217" t="s">
        <v>1398</v>
      </c>
      <c r="C508" s="363" t="s">
        <v>3681</v>
      </c>
      <c r="D508" s="214" t="s">
        <v>370</v>
      </c>
      <c r="E508" s="235">
        <v>5564</v>
      </c>
      <c r="F508" s="419">
        <v>41829</v>
      </c>
      <c r="G508" s="44">
        <v>5564</v>
      </c>
      <c r="H508" s="243">
        <f t="shared" si="8"/>
        <v>0</v>
      </c>
      <c r="I508" s="214"/>
    </row>
    <row r="509" spans="1:9" x14ac:dyDescent="0.25">
      <c r="A509" s="406"/>
      <c r="B509" s="217" t="s">
        <v>1400</v>
      </c>
      <c r="C509" s="363" t="s">
        <v>3681</v>
      </c>
      <c r="D509" s="214" t="s">
        <v>179</v>
      </c>
      <c r="E509" s="235">
        <v>20126.5</v>
      </c>
      <c r="F509" s="419">
        <v>41841</v>
      </c>
      <c r="G509" s="44">
        <v>20126.5</v>
      </c>
      <c r="H509" s="243">
        <f t="shared" si="8"/>
        <v>0</v>
      </c>
      <c r="I509" s="214"/>
    </row>
    <row r="510" spans="1:9" x14ac:dyDescent="0.25">
      <c r="A510" s="406"/>
      <c r="B510" s="217" t="s">
        <v>1402</v>
      </c>
      <c r="C510" s="363" t="s">
        <v>3681</v>
      </c>
      <c r="D510" s="214" t="s">
        <v>63</v>
      </c>
      <c r="E510" s="235">
        <v>2262</v>
      </c>
      <c r="F510" s="419">
        <v>41828</v>
      </c>
      <c r="G510" s="44">
        <v>2262</v>
      </c>
      <c r="H510" s="243">
        <f t="shared" si="8"/>
        <v>0</v>
      </c>
      <c r="I510" s="214"/>
    </row>
    <row r="511" spans="1:9" x14ac:dyDescent="0.25">
      <c r="A511" s="406"/>
      <c r="B511" s="217" t="s">
        <v>1403</v>
      </c>
      <c r="C511" s="363" t="s">
        <v>3681</v>
      </c>
      <c r="D511" s="214" t="s">
        <v>3859</v>
      </c>
      <c r="E511" s="235">
        <v>4881.1000000000004</v>
      </c>
      <c r="F511" s="421" t="s">
        <v>3860</v>
      </c>
      <c r="G511" s="44">
        <v>4881.1000000000004</v>
      </c>
      <c r="H511" s="243">
        <f t="shared" si="8"/>
        <v>0</v>
      </c>
      <c r="I511" s="214"/>
    </row>
    <row r="512" spans="1:9" x14ac:dyDescent="0.25">
      <c r="A512" s="406"/>
      <c r="B512" s="217" t="s">
        <v>1404</v>
      </c>
      <c r="C512" s="363" t="s">
        <v>3681</v>
      </c>
      <c r="D512" s="214" t="s">
        <v>14</v>
      </c>
      <c r="E512" s="235">
        <v>7064.4</v>
      </c>
      <c r="F512" s="419">
        <v>41829</v>
      </c>
      <c r="G512" s="44">
        <v>7064.4</v>
      </c>
      <c r="H512" s="243">
        <f t="shared" si="8"/>
        <v>0</v>
      </c>
      <c r="I512" s="214"/>
    </row>
    <row r="513" spans="1:9" x14ac:dyDescent="0.25">
      <c r="A513" s="406"/>
      <c r="B513" s="217" t="s">
        <v>1405</v>
      </c>
      <c r="C513" s="363" t="s">
        <v>3681</v>
      </c>
      <c r="D513" s="214" t="s">
        <v>160</v>
      </c>
      <c r="E513" s="235">
        <v>9860.4</v>
      </c>
      <c r="F513" s="421" t="s">
        <v>3861</v>
      </c>
      <c r="G513" s="44">
        <v>9860.4</v>
      </c>
      <c r="H513" s="243">
        <f t="shared" si="8"/>
        <v>0</v>
      </c>
      <c r="I513" s="58"/>
    </row>
    <row r="514" spans="1:9" x14ac:dyDescent="0.25">
      <c r="A514" s="406"/>
      <c r="B514" s="217" t="s">
        <v>1407</v>
      </c>
      <c r="C514" s="363" t="s">
        <v>3681</v>
      </c>
      <c r="D514" s="214" t="s">
        <v>8</v>
      </c>
      <c r="E514" s="235">
        <v>695.5</v>
      </c>
      <c r="F514" s="419">
        <v>41827</v>
      </c>
      <c r="G514" s="44">
        <v>695.5</v>
      </c>
      <c r="H514" s="243">
        <f t="shared" si="8"/>
        <v>0</v>
      </c>
      <c r="I514" s="214"/>
    </row>
    <row r="515" spans="1:9" x14ac:dyDescent="0.25">
      <c r="A515" s="406">
        <v>41828</v>
      </c>
      <c r="B515" s="217" t="s">
        <v>1409</v>
      </c>
      <c r="C515" s="363" t="s">
        <v>3681</v>
      </c>
      <c r="D515" s="214" t="s">
        <v>152</v>
      </c>
      <c r="E515" s="235">
        <v>8002.5</v>
      </c>
      <c r="F515" s="419">
        <v>41828</v>
      </c>
      <c r="G515" s="44">
        <v>8002.5</v>
      </c>
      <c r="H515" s="243">
        <f t="shared" si="8"/>
        <v>0</v>
      </c>
      <c r="I515" s="214"/>
    </row>
    <row r="516" spans="1:9" x14ac:dyDescent="0.25">
      <c r="A516" s="406"/>
      <c r="B516" s="217" t="s">
        <v>1410</v>
      </c>
      <c r="C516" s="363" t="s">
        <v>3681</v>
      </c>
      <c r="D516" s="214" t="s">
        <v>62</v>
      </c>
      <c r="E516" s="235">
        <v>8777</v>
      </c>
      <c r="F516" s="419">
        <v>41829</v>
      </c>
      <c r="G516" s="44">
        <v>8777</v>
      </c>
      <c r="H516" s="243">
        <f t="shared" si="8"/>
        <v>0</v>
      </c>
      <c r="I516" s="58" t="s">
        <v>65</v>
      </c>
    </row>
    <row r="517" spans="1:9" x14ac:dyDescent="0.25">
      <c r="A517" s="406"/>
      <c r="B517" s="217" t="s">
        <v>1411</v>
      </c>
      <c r="C517" s="363" t="s">
        <v>3681</v>
      </c>
      <c r="D517" s="214" t="s">
        <v>14</v>
      </c>
      <c r="E517" s="235">
        <v>1866</v>
      </c>
      <c r="F517" s="419">
        <v>41828</v>
      </c>
      <c r="G517" s="44">
        <v>1866</v>
      </c>
      <c r="H517" s="243">
        <f t="shared" si="8"/>
        <v>0</v>
      </c>
      <c r="I517" s="214"/>
    </row>
    <row r="518" spans="1:9" x14ac:dyDescent="0.25">
      <c r="A518" s="406"/>
      <c r="B518" s="217" t="s">
        <v>1413</v>
      </c>
      <c r="C518" s="363" t="s">
        <v>3681</v>
      </c>
      <c r="D518" s="214" t="s">
        <v>261</v>
      </c>
      <c r="E518" s="235">
        <v>1674</v>
      </c>
      <c r="F518" s="419">
        <v>41828</v>
      </c>
      <c r="G518" s="44">
        <v>1674</v>
      </c>
      <c r="H518" s="243">
        <f t="shared" si="8"/>
        <v>0</v>
      </c>
      <c r="I518" s="58"/>
    </row>
    <row r="519" spans="1:9" x14ac:dyDescent="0.25">
      <c r="A519" s="406"/>
      <c r="B519" s="217" t="s">
        <v>1414</v>
      </c>
      <c r="C519" s="363" t="s">
        <v>3681</v>
      </c>
      <c r="D519" s="214" t="s">
        <v>260</v>
      </c>
      <c r="E519" s="235">
        <v>1248</v>
      </c>
      <c r="F519" s="419">
        <v>41828</v>
      </c>
      <c r="G519" s="44">
        <v>1248</v>
      </c>
      <c r="H519" s="243">
        <f t="shared" ref="H519:H582" si="9">E519-G519</f>
        <v>0</v>
      </c>
      <c r="I519" s="214" t="s">
        <v>30</v>
      </c>
    </row>
    <row r="520" spans="1:9" x14ac:dyDescent="0.25">
      <c r="A520" s="406"/>
      <c r="B520" s="217" t="s">
        <v>1415</v>
      </c>
      <c r="C520" s="363" t="s">
        <v>3681</v>
      </c>
      <c r="D520" s="214" t="s">
        <v>599</v>
      </c>
      <c r="E520" s="235">
        <v>5400</v>
      </c>
      <c r="F520" s="419">
        <v>41836</v>
      </c>
      <c r="G520" s="44">
        <v>5400</v>
      </c>
      <c r="H520" s="243">
        <f t="shared" si="9"/>
        <v>0</v>
      </c>
      <c r="I520" s="214" t="s">
        <v>30</v>
      </c>
    </row>
    <row r="521" spans="1:9" x14ac:dyDescent="0.25">
      <c r="A521" s="406"/>
      <c r="B521" s="217" t="s">
        <v>1417</v>
      </c>
      <c r="C521" s="363" t="s">
        <v>3681</v>
      </c>
      <c r="D521" s="214" t="s">
        <v>2582</v>
      </c>
      <c r="E521" s="235">
        <v>889</v>
      </c>
      <c r="F521" s="421" t="s">
        <v>4426</v>
      </c>
      <c r="G521" s="44">
        <v>889</v>
      </c>
      <c r="H521" s="243">
        <f t="shared" si="9"/>
        <v>0</v>
      </c>
      <c r="I521" s="214" t="s">
        <v>30</v>
      </c>
    </row>
    <row r="522" spans="1:9" x14ac:dyDescent="0.25">
      <c r="A522" s="406"/>
      <c r="B522" s="217" t="s">
        <v>1418</v>
      </c>
      <c r="C522" s="363" t="s">
        <v>3681</v>
      </c>
      <c r="D522" s="214" t="s">
        <v>180</v>
      </c>
      <c r="E522" s="235">
        <v>25030</v>
      </c>
      <c r="F522" s="419">
        <v>41828</v>
      </c>
      <c r="G522" s="44">
        <v>25030</v>
      </c>
      <c r="H522" s="243">
        <f t="shared" si="9"/>
        <v>0</v>
      </c>
      <c r="I522" s="214" t="s">
        <v>65</v>
      </c>
    </row>
    <row r="523" spans="1:9" x14ac:dyDescent="0.25">
      <c r="A523" s="406"/>
      <c r="B523" s="217" t="s">
        <v>1419</v>
      </c>
      <c r="C523" s="363" t="s">
        <v>3681</v>
      </c>
      <c r="D523" s="220" t="s">
        <v>3114</v>
      </c>
      <c r="E523" s="241">
        <v>0</v>
      </c>
      <c r="F523" s="419"/>
      <c r="G523" s="44"/>
      <c r="H523" s="243">
        <f t="shared" si="9"/>
        <v>0</v>
      </c>
      <c r="I523" s="214" t="s">
        <v>3862</v>
      </c>
    </row>
    <row r="524" spans="1:9" x14ac:dyDescent="0.25">
      <c r="A524" s="406"/>
      <c r="B524" s="217" t="s">
        <v>1421</v>
      </c>
      <c r="C524" s="363" t="s">
        <v>3681</v>
      </c>
      <c r="D524" s="214" t="s">
        <v>11</v>
      </c>
      <c r="E524" s="235">
        <v>29260</v>
      </c>
      <c r="F524" s="420" t="s">
        <v>3863</v>
      </c>
      <c r="G524" s="44">
        <v>29260</v>
      </c>
      <c r="H524" s="243">
        <f t="shared" si="9"/>
        <v>0</v>
      </c>
      <c r="I524" s="214" t="s">
        <v>65</v>
      </c>
    </row>
    <row r="525" spans="1:9" x14ac:dyDescent="0.25">
      <c r="A525" s="406"/>
      <c r="B525" s="217" t="s">
        <v>1422</v>
      </c>
      <c r="C525" s="363" t="s">
        <v>3681</v>
      </c>
      <c r="D525" s="214" t="s">
        <v>123</v>
      </c>
      <c r="E525" s="235">
        <v>432.3</v>
      </c>
      <c r="F525" s="419">
        <v>41828</v>
      </c>
      <c r="G525" s="44">
        <v>432.3</v>
      </c>
      <c r="H525" s="243">
        <f t="shared" si="9"/>
        <v>0</v>
      </c>
      <c r="I525" s="214"/>
    </row>
    <row r="526" spans="1:9" x14ac:dyDescent="0.25">
      <c r="A526" s="406"/>
      <c r="B526" s="217" t="s">
        <v>1423</v>
      </c>
      <c r="C526" s="363" t="s">
        <v>3681</v>
      </c>
      <c r="D526" s="214" t="s">
        <v>3411</v>
      </c>
      <c r="E526" s="235">
        <v>2819.6</v>
      </c>
      <c r="F526" s="419">
        <v>41828</v>
      </c>
      <c r="G526" s="44">
        <v>2819.6</v>
      </c>
      <c r="H526" s="243">
        <f t="shared" si="9"/>
        <v>0</v>
      </c>
      <c r="I526" s="214" t="s">
        <v>30</v>
      </c>
    </row>
    <row r="527" spans="1:9" x14ac:dyDescent="0.25">
      <c r="A527" s="406"/>
      <c r="B527" s="217" t="s">
        <v>1425</v>
      </c>
      <c r="C527" s="363" t="s">
        <v>3681</v>
      </c>
      <c r="D527" s="214" t="s">
        <v>136</v>
      </c>
      <c r="E527" s="235">
        <v>536.6</v>
      </c>
      <c r="F527" s="419">
        <v>41828</v>
      </c>
      <c r="G527" s="44">
        <v>536.6</v>
      </c>
      <c r="H527" s="243">
        <f t="shared" si="9"/>
        <v>0</v>
      </c>
      <c r="I527" s="214"/>
    </row>
    <row r="528" spans="1:9" x14ac:dyDescent="0.25">
      <c r="A528" s="406"/>
      <c r="B528" s="217" t="s">
        <v>1426</v>
      </c>
      <c r="C528" s="363" t="s">
        <v>3681</v>
      </c>
      <c r="D528" s="214" t="s">
        <v>16</v>
      </c>
      <c r="E528" s="235">
        <v>59785</v>
      </c>
      <c r="F528" s="419">
        <v>41844</v>
      </c>
      <c r="G528" s="44">
        <v>59785</v>
      </c>
      <c r="H528" s="243">
        <f t="shared" si="9"/>
        <v>0</v>
      </c>
      <c r="I528" s="214"/>
    </row>
    <row r="529" spans="1:9" x14ac:dyDescent="0.25">
      <c r="A529" s="406"/>
      <c r="B529" s="217" t="s">
        <v>1428</v>
      </c>
      <c r="C529" s="363" t="s">
        <v>3681</v>
      </c>
      <c r="D529" s="214" t="s">
        <v>36</v>
      </c>
      <c r="E529" s="235">
        <v>25049</v>
      </c>
      <c r="F529" s="419">
        <v>41828</v>
      </c>
      <c r="G529" s="44">
        <v>25049</v>
      </c>
      <c r="H529" s="243">
        <f t="shared" si="9"/>
        <v>0</v>
      </c>
      <c r="I529" s="214"/>
    </row>
    <row r="530" spans="1:9" x14ac:dyDescent="0.25">
      <c r="A530" s="406"/>
      <c r="B530" s="217" t="s">
        <v>1429</v>
      </c>
      <c r="C530" s="363" t="s">
        <v>3681</v>
      </c>
      <c r="D530" s="214" t="s">
        <v>54</v>
      </c>
      <c r="E530" s="235">
        <v>6502.2</v>
      </c>
      <c r="F530" s="419">
        <v>41828</v>
      </c>
      <c r="G530" s="44">
        <v>6502.2</v>
      </c>
      <c r="H530" s="243">
        <f t="shared" si="9"/>
        <v>0</v>
      </c>
      <c r="I530" s="214" t="s">
        <v>12</v>
      </c>
    </row>
    <row r="531" spans="1:9" x14ac:dyDescent="0.25">
      <c r="A531" s="406"/>
      <c r="B531" s="217" t="s">
        <v>1430</v>
      </c>
      <c r="C531" s="363" t="s">
        <v>3681</v>
      </c>
      <c r="D531" s="214" t="s">
        <v>79</v>
      </c>
      <c r="E531" s="235">
        <v>21654.2</v>
      </c>
      <c r="F531" s="419">
        <v>41828</v>
      </c>
      <c r="G531" s="44">
        <v>21654.2</v>
      </c>
      <c r="H531" s="243">
        <f t="shared" si="9"/>
        <v>0</v>
      </c>
      <c r="I531" s="214" t="s">
        <v>21</v>
      </c>
    </row>
    <row r="532" spans="1:9" x14ac:dyDescent="0.25">
      <c r="A532" s="405"/>
      <c r="B532" s="217" t="s">
        <v>1431</v>
      </c>
      <c r="C532" s="363" t="s">
        <v>3681</v>
      </c>
      <c r="D532" s="214" t="s">
        <v>34</v>
      </c>
      <c r="E532" s="235">
        <v>1055.5999999999999</v>
      </c>
      <c r="F532" s="419">
        <v>41828</v>
      </c>
      <c r="G532" s="44">
        <v>1055.5999999999999</v>
      </c>
      <c r="H532" s="243">
        <f t="shared" si="9"/>
        <v>0</v>
      </c>
      <c r="I532" s="214" t="s">
        <v>12</v>
      </c>
    </row>
    <row r="533" spans="1:9" x14ac:dyDescent="0.25">
      <c r="A533" s="405"/>
      <c r="B533" s="217" t="s">
        <v>1432</v>
      </c>
      <c r="C533" s="363" t="s">
        <v>3681</v>
      </c>
      <c r="D533" s="214" t="s">
        <v>55</v>
      </c>
      <c r="E533" s="235">
        <v>9654.5</v>
      </c>
      <c r="F533" s="419">
        <v>41828</v>
      </c>
      <c r="G533" s="44">
        <v>9654.5</v>
      </c>
      <c r="H533" s="243">
        <f t="shared" si="9"/>
        <v>0</v>
      </c>
      <c r="I533" s="214"/>
    </row>
    <row r="534" spans="1:9" x14ac:dyDescent="0.25">
      <c r="A534" s="412"/>
      <c r="B534" s="217" t="s">
        <v>1433</v>
      </c>
      <c r="C534" s="363" t="s">
        <v>3681</v>
      </c>
      <c r="D534" s="214" t="s">
        <v>22</v>
      </c>
      <c r="E534" s="235">
        <v>2061</v>
      </c>
      <c r="F534" s="421" t="s">
        <v>4428</v>
      </c>
      <c r="G534" s="44">
        <v>2061</v>
      </c>
      <c r="H534" s="243">
        <f t="shared" si="9"/>
        <v>0</v>
      </c>
      <c r="I534" s="214"/>
    </row>
    <row r="535" spans="1:9" x14ac:dyDescent="0.25">
      <c r="A535" s="406"/>
      <c r="B535" s="217" t="s">
        <v>1434</v>
      </c>
      <c r="C535" s="363" t="s">
        <v>3681</v>
      </c>
      <c r="D535" s="214" t="s">
        <v>57</v>
      </c>
      <c r="E535" s="235">
        <v>870</v>
      </c>
      <c r="F535" s="419">
        <v>41828</v>
      </c>
      <c r="G535" s="44">
        <v>870</v>
      </c>
      <c r="H535" s="243">
        <f t="shared" si="9"/>
        <v>0</v>
      </c>
      <c r="I535" s="214" t="s">
        <v>12</v>
      </c>
    </row>
    <row r="536" spans="1:9" x14ac:dyDescent="0.25">
      <c r="A536" s="406"/>
      <c r="B536" s="217" t="s">
        <v>1435</v>
      </c>
      <c r="C536" s="363" t="s">
        <v>3681</v>
      </c>
      <c r="D536" s="214" t="s">
        <v>124</v>
      </c>
      <c r="E536" s="235">
        <v>7485.5</v>
      </c>
      <c r="F536" s="419">
        <v>41828</v>
      </c>
      <c r="G536" s="44">
        <v>7485.5</v>
      </c>
      <c r="H536" s="243">
        <f t="shared" si="9"/>
        <v>0</v>
      </c>
      <c r="I536" s="214" t="s">
        <v>12</v>
      </c>
    </row>
    <row r="537" spans="1:9" x14ac:dyDescent="0.25">
      <c r="A537" s="406"/>
      <c r="B537" s="217" t="s">
        <v>1436</v>
      </c>
      <c r="C537" s="363" t="s">
        <v>3681</v>
      </c>
      <c r="D537" s="214" t="s">
        <v>8</v>
      </c>
      <c r="E537" s="235">
        <v>780</v>
      </c>
      <c r="F537" s="419">
        <v>41828</v>
      </c>
      <c r="G537" s="44">
        <v>780</v>
      </c>
      <c r="H537" s="243">
        <f t="shared" si="9"/>
        <v>0</v>
      </c>
      <c r="I537" s="214"/>
    </row>
    <row r="538" spans="1:9" x14ac:dyDescent="0.25">
      <c r="A538" s="406"/>
      <c r="B538" s="217" t="s">
        <v>1437</v>
      </c>
      <c r="C538" s="363" t="s">
        <v>3681</v>
      </c>
      <c r="D538" s="214" t="s">
        <v>2835</v>
      </c>
      <c r="E538" s="235">
        <v>1494</v>
      </c>
      <c r="F538" s="419">
        <v>41828</v>
      </c>
      <c r="G538" s="44">
        <v>1494</v>
      </c>
      <c r="H538" s="243">
        <f t="shared" si="9"/>
        <v>0</v>
      </c>
      <c r="I538" s="214" t="s">
        <v>12</v>
      </c>
    </row>
    <row r="539" spans="1:9" x14ac:dyDescent="0.25">
      <c r="A539" s="406"/>
      <c r="B539" s="217" t="s">
        <v>1439</v>
      </c>
      <c r="C539" s="363" t="s">
        <v>3681</v>
      </c>
      <c r="D539" s="214" t="s">
        <v>29</v>
      </c>
      <c r="E539" s="235">
        <v>2205</v>
      </c>
      <c r="F539" s="419">
        <v>41828</v>
      </c>
      <c r="G539" s="44">
        <v>2205</v>
      </c>
      <c r="H539" s="243">
        <f t="shared" si="9"/>
        <v>0</v>
      </c>
      <c r="I539" s="214" t="s">
        <v>12</v>
      </c>
    </row>
    <row r="540" spans="1:9" x14ac:dyDescent="0.25">
      <c r="A540" s="406"/>
      <c r="B540" s="217" t="s">
        <v>1440</v>
      </c>
      <c r="C540" s="363" t="s">
        <v>3681</v>
      </c>
      <c r="D540" s="214" t="s">
        <v>18</v>
      </c>
      <c r="E540" s="235">
        <v>4349</v>
      </c>
      <c r="F540" s="419">
        <v>41828</v>
      </c>
      <c r="G540" s="44">
        <v>4349</v>
      </c>
      <c r="H540" s="243">
        <f t="shared" si="9"/>
        <v>0</v>
      </c>
      <c r="I540" s="214"/>
    </row>
    <row r="541" spans="1:9" x14ac:dyDescent="0.25">
      <c r="A541" s="406"/>
      <c r="B541" s="217" t="s">
        <v>1441</v>
      </c>
      <c r="C541" s="363" t="s">
        <v>3681</v>
      </c>
      <c r="D541" s="214" t="s">
        <v>1782</v>
      </c>
      <c r="E541" s="235">
        <v>1248</v>
      </c>
      <c r="F541" s="419">
        <v>41828</v>
      </c>
      <c r="G541" s="44">
        <v>1248</v>
      </c>
      <c r="H541" s="243">
        <f t="shared" si="9"/>
        <v>0</v>
      </c>
      <c r="I541" s="214" t="s">
        <v>12</v>
      </c>
    </row>
    <row r="542" spans="1:9" x14ac:dyDescent="0.25">
      <c r="A542" s="406"/>
      <c r="B542" s="217" t="s">
        <v>1442</v>
      </c>
      <c r="C542" s="363" t="s">
        <v>3681</v>
      </c>
      <c r="D542" s="214" t="s">
        <v>517</v>
      </c>
      <c r="E542" s="235">
        <v>126.5</v>
      </c>
      <c r="F542" s="419">
        <v>41828</v>
      </c>
      <c r="G542" s="44">
        <v>126.5</v>
      </c>
      <c r="H542" s="243">
        <f t="shared" si="9"/>
        <v>0</v>
      </c>
      <c r="I542" s="214" t="s">
        <v>12</v>
      </c>
    </row>
    <row r="543" spans="1:9" x14ac:dyDescent="0.25">
      <c r="A543" s="406"/>
      <c r="B543" s="217" t="s">
        <v>1443</v>
      </c>
      <c r="C543" s="363" t="s">
        <v>3681</v>
      </c>
      <c r="D543" s="214" t="s">
        <v>117</v>
      </c>
      <c r="E543" s="235">
        <v>1841.4</v>
      </c>
      <c r="F543" s="421" t="s">
        <v>3864</v>
      </c>
      <c r="G543" s="44">
        <v>1841.4</v>
      </c>
      <c r="H543" s="243">
        <f t="shared" si="9"/>
        <v>0</v>
      </c>
      <c r="I543" s="214" t="s">
        <v>21</v>
      </c>
    </row>
    <row r="544" spans="1:9" x14ac:dyDescent="0.25">
      <c r="A544" s="406"/>
      <c r="B544" s="217" t="s">
        <v>1444</v>
      </c>
      <c r="C544" s="363" t="s">
        <v>3681</v>
      </c>
      <c r="D544" s="214" t="s">
        <v>101</v>
      </c>
      <c r="E544" s="235">
        <v>37448.5</v>
      </c>
      <c r="F544" s="421" t="s">
        <v>3865</v>
      </c>
      <c r="G544" s="44">
        <v>37448.5</v>
      </c>
      <c r="H544" s="243">
        <f t="shared" si="9"/>
        <v>0</v>
      </c>
      <c r="I544" s="214" t="s">
        <v>27</v>
      </c>
    </row>
    <row r="545" spans="1:9" x14ac:dyDescent="0.25">
      <c r="A545" s="406"/>
      <c r="B545" s="217" t="s">
        <v>1445</v>
      </c>
      <c r="C545" s="363" t="s">
        <v>3681</v>
      </c>
      <c r="D545" s="220" t="s">
        <v>3114</v>
      </c>
      <c r="E545" s="241">
        <v>0</v>
      </c>
      <c r="F545" s="419"/>
      <c r="G545" s="44"/>
      <c r="H545" s="243">
        <f t="shared" si="9"/>
        <v>0</v>
      </c>
      <c r="I545" s="214" t="s">
        <v>512</v>
      </c>
    </row>
    <row r="546" spans="1:9" x14ac:dyDescent="0.25">
      <c r="A546" s="406"/>
      <c r="B546" s="217" t="s">
        <v>1446</v>
      </c>
      <c r="C546" s="363" t="s">
        <v>3681</v>
      </c>
      <c r="D546" s="214" t="s">
        <v>250</v>
      </c>
      <c r="E546" s="235">
        <v>26452.5</v>
      </c>
      <c r="F546" s="419">
        <v>41828</v>
      </c>
      <c r="G546" s="44">
        <v>26452.5</v>
      </c>
      <c r="H546" s="243">
        <f t="shared" si="9"/>
        <v>0</v>
      </c>
      <c r="I546" s="214"/>
    </row>
    <row r="547" spans="1:9" x14ac:dyDescent="0.25">
      <c r="A547" s="406"/>
      <c r="B547" s="217" t="s">
        <v>1448</v>
      </c>
      <c r="C547" s="363" t="s">
        <v>3681</v>
      </c>
      <c r="D547" s="214" t="s">
        <v>130</v>
      </c>
      <c r="E547" s="235">
        <v>5688.4</v>
      </c>
      <c r="F547" s="419">
        <v>41829</v>
      </c>
      <c r="G547" s="44">
        <v>5688.4</v>
      </c>
      <c r="H547" s="243">
        <f t="shared" si="9"/>
        <v>0</v>
      </c>
      <c r="I547" s="214" t="s">
        <v>21</v>
      </c>
    </row>
    <row r="548" spans="1:9" x14ac:dyDescent="0.25">
      <c r="A548" s="406"/>
      <c r="B548" s="217" t="s">
        <v>1449</v>
      </c>
      <c r="C548" s="363" t="s">
        <v>3681</v>
      </c>
      <c r="D548" s="214" t="s">
        <v>130</v>
      </c>
      <c r="E548" s="235">
        <v>2235.6</v>
      </c>
      <c r="F548" s="419">
        <v>41829</v>
      </c>
      <c r="G548" s="44">
        <v>2235.6</v>
      </c>
      <c r="H548" s="243">
        <f t="shared" si="9"/>
        <v>0</v>
      </c>
      <c r="I548" s="214" t="s">
        <v>21</v>
      </c>
    </row>
    <row r="549" spans="1:9" x14ac:dyDescent="0.25">
      <c r="A549" s="406"/>
      <c r="B549" s="217" t="s">
        <v>1450</v>
      </c>
      <c r="C549" s="363" t="s">
        <v>3681</v>
      </c>
      <c r="D549" s="214" t="s">
        <v>149</v>
      </c>
      <c r="E549" s="235">
        <v>14252.6</v>
      </c>
      <c r="F549" s="419">
        <v>41831</v>
      </c>
      <c r="G549" s="44">
        <v>14252.6</v>
      </c>
      <c r="H549" s="243">
        <f t="shared" si="9"/>
        <v>0</v>
      </c>
      <c r="I549" s="214" t="s">
        <v>27</v>
      </c>
    </row>
    <row r="550" spans="1:9" x14ac:dyDescent="0.25">
      <c r="A550" s="406"/>
      <c r="B550" s="217" t="s">
        <v>1451</v>
      </c>
      <c r="C550" s="363" t="s">
        <v>3681</v>
      </c>
      <c r="D550" s="214" t="s">
        <v>100</v>
      </c>
      <c r="E550" s="235">
        <v>17516</v>
      </c>
      <c r="F550" s="419">
        <v>41829</v>
      </c>
      <c r="G550" s="44">
        <v>17516</v>
      </c>
      <c r="H550" s="243">
        <f t="shared" si="9"/>
        <v>0</v>
      </c>
      <c r="I550" s="214" t="s">
        <v>27</v>
      </c>
    </row>
    <row r="551" spans="1:9" x14ac:dyDescent="0.25">
      <c r="A551" s="406"/>
      <c r="B551" s="217" t="s">
        <v>1452</v>
      </c>
      <c r="C551" s="363" t="s">
        <v>3681</v>
      </c>
      <c r="D551" s="214" t="s">
        <v>87</v>
      </c>
      <c r="E551" s="235">
        <v>14028</v>
      </c>
      <c r="F551" s="419">
        <v>41829</v>
      </c>
      <c r="G551" s="44">
        <v>14028</v>
      </c>
      <c r="H551" s="243">
        <f t="shared" si="9"/>
        <v>0</v>
      </c>
      <c r="I551" s="214" t="s">
        <v>217</v>
      </c>
    </row>
    <row r="552" spans="1:9" x14ac:dyDescent="0.25">
      <c r="A552" s="406"/>
      <c r="B552" s="217" t="s">
        <v>1453</v>
      </c>
      <c r="C552" s="363" t="s">
        <v>3681</v>
      </c>
      <c r="D552" s="214" t="s">
        <v>78</v>
      </c>
      <c r="E552" s="235">
        <v>3593.25</v>
      </c>
      <c r="F552" s="419">
        <v>41829</v>
      </c>
      <c r="G552" s="44">
        <v>3593.25</v>
      </c>
      <c r="H552" s="243">
        <f t="shared" si="9"/>
        <v>0</v>
      </c>
      <c r="I552" s="214" t="s">
        <v>217</v>
      </c>
    </row>
    <row r="553" spans="1:9" x14ac:dyDescent="0.25">
      <c r="A553" s="406"/>
      <c r="B553" s="217" t="s">
        <v>1455</v>
      </c>
      <c r="C553" s="363" t="s">
        <v>3681</v>
      </c>
      <c r="D553" s="214" t="s">
        <v>80</v>
      </c>
      <c r="E553" s="235">
        <v>2392.5</v>
      </c>
      <c r="F553" s="419">
        <v>41829</v>
      </c>
      <c r="G553" s="44">
        <v>2392.5</v>
      </c>
      <c r="H553" s="243">
        <f t="shared" si="9"/>
        <v>0</v>
      </c>
      <c r="I553" s="214" t="s">
        <v>217</v>
      </c>
    </row>
    <row r="554" spans="1:9" x14ac:dyDescent="0.25">
      <c r="A554" s="406"/>
      <c r="B554" s="217" t="s">
        <v>1457</v>
      </c>
      <c r="C554" s="363" t="s">
        <v>3681</v>
      </c>
      <c r="D554" s="214" t="s">
        <v>2115</v>
      </c>
      <c r="E554" s="235">
        <v>779.5</v>
      </c>
      <c r="F554" s="419">
        <v>41829</v>
      </c>
      <c r="G554" s="44">
        <v>779.5</v>
      </c>
      <c r="H554" s="243">
        <f t="shared" si="9"/>
        <v>0</v>
      </c>
      <c r="I554" s="214" t="s">
        <v>217</v>
      </c>
    </row>
    <row r="555" spans="1:9" x14ac:dyDescent="0.25">
      <c r="A555" s="406"/>
      <c r="B555" s="217" t="s">
        <v>1458</v>
      </c>
      <c r="C555" s="363" t="s">
        <v>3681</v>
      </c>
      <c r="D555" s="214" t="s">
        <v>257</v>
      </c>
      <c r="E555" s="235">
        <v>16754.599999999999</v>
      </c>
      <c r="F555" s="419">
        <v>41829</v>
      </c>
      <c r="G555" s="44">
        <v>16754.599999999999</v>
      </c>
      <c r="H555" s="243">
        <f t="shared" si="9"/>
        <v>0</v>
      </c>
      <c r="I555" s="214" t="s">
        <v>217</v>
      </c>
    </row>
    <row r="556" spans="1:9" x14ac:dyDescent="0.25">
      <c r="A556" s="406"/>
      <c r="B556" s="217" t="s">
        <v>1459</v>
      </c>
      <c r="C556" s="363" t="s">
        <v>3681</v>
      </c>
      <c r="D556" s="214" t="s">
        <v>51</v>
      </c>
      <c r="E556" s="235">
        <v>750</v>
      </c>
      <c r="F556" s="419">
        <v>41828</v>
      </c>
      <c r="G556" s="44">
        <v>750</v>
      </c>
      <c r="H556" s="243">
        <f t="shared" si="9"/>
        <v>0</v>
      </c>
      <c r="I556" s="214"/>
    </row>
    <row r="557" spans="1:9" x14ac:dyDescent="0.25">
      <c r="A557" s="406"/>
      <c r="B557" s="217" t="s">
        <v>1460</v>
      </c>
      <c r="C557" s="363" t="s">
        <v>3681</v>
      </c>
      <c r="D557" s="214" t="s">
        <v>508</v>
      </c>
      <c r="E557" s="235">
        <v>26751</v>
      </c>
      <c r="F557" s="420" t="s">
        <v>3866</v>
      </c>
      <c r="G557" s="44">
        <v>26751</v>
      </c>
      <c r="H557" s="243">
        <f t="shared" si="9"/>
        <v>0</v>
      </c>
      <c r="I557" s="214"/>
    </row>
    <row r="558" spans="1:9" x14ac:dyDescent="0.25">
      <c r="A558" s="406"/>
      <c r="B558" s="217" t="s">
        <v>1461</v>
      </c>
      <c r="C558" s="363" t="s">
        <v>3681</v>
      </c>
      <c r="D558" s="214" t="s">
        <v>193</v>
      </c>
      <c r="E558" s="235">
        <v>435.6</v>
      </c>
      <c r="F558" s="419">
        <v>41829</v>
      </c>
      <c r="G558" s="44">
        <v>435.6</v>
      </c>
      <c r="H558" s="243">
        <f t="shared" si="9"/>
        <v>0</v>
      </c>
      <c r="I558" s="214" t="s">
        <v>217</v>
      </c>
    </row>
    <row r="559" spans="1:9" x14ac:dyDescent="0.25">
      <c r="A559" s="406"/>
      <c r="B559" s="217" t="s">
        <v>1462</v>
      </c>
      <c r="C559" s="363" t="s">
        <v>3681</v>
      </c>
      <c r="D559" s="214" t="s">
        <v>304</v>
      </c>
      <c r="E559" s="235">
        <v>16731</v>
      </c>
      <c r="F559" s="419">
        <v>41829</v>
      </c>
      <c r="G559" s="44">
        <v>16731</v>
      </c>
      <c r="H559" s="243">
        <f t="shared" si="9"/>
        <v>0</v>
      </c>
      <c r="I559" s="214" t="s">
        <v>217</v>
      </c>
    </row>
    <row r="560" spans="1:9" x14ac:dyDescent="0.25">
      <c r="A560" s="406"/>
      <c r="B560" s="217" t="s">
        <v>1463</v>
      </c>
      <c r="C560" s="363" t="s">
        <v>3681</v>
      </c>
      <c r="D560" s="214" t="s">
        <v>99</v>
      </c>
      <c r="E560" s="235">
        <v>1809</v>
      </c>
      <c r="F560" s="419">
        <v>41829</v>
      </c>
      <c r="G560" s="44">
        <v>1809</v>
      </c>
      <c r="H560" s="243">
        <f t="shared" si="9"/>
        <v>0</v>
      </c>
      <c r="I560" s="214" t="s">
        <v>217</v>
      </c>
    </row>
    <row r="561" spans="1:9" x14ac:dyDescent="0.25">
      <c r="A561" s="406"/>
      <c r="B561" s="217" t="s">
        <v>1464</v>
      </c>
      <c r="C561" s="363" t="s">
        <v>3681</v>
      </c>
      <c r="D561" s="214" t="s">
        <v>233</v>
      </c>
      <c r="E561" s="235">
        <v>1653.6</v>
      </c>
      <c r="F561" s="419">
        <v>41829</v>
      </c>
      <c r="G561" s="44">
        <v>1653.6</v>
      </c>
      <c r="H561" s="243">
        <f t="shared" si="9"/>
        <v>0</v>
      </c>
      <c r="I561" s="214" t="s">
        <v>217</v>
      </c>
    </row>
    <row r="562" spans="1:9" x14ac:dyDescent="0.25">
      <c r="A562" s="406"/>
      <c r="B562" s="217" t="s">
        <v>1465</v>
      </c>
      <c r="C562" s="363" t="s">
        <v>3681</v>
      </c>
      <c r="D562" s="214" t="s">
        <v>307</v>
      </c>
      <c r="E562" s="235">
        <v>18961.5</v>
      </c>
      <c r="F562" s="420" t="s">
        <v>3867</v>
      </c>
      <c r="G562" s="44">
        <v>18961.5</v>
      </c>
      <c r="H562" s="243">
        <f t="shared" si="9"/>
        <v>0</v>
      </c>
      <c r="I562" s="214" t="s">
        <v>217</v>
      </c>
    </row>
    <row r="563" spans="1:9" x14ac:dyDescent="0.25">
      <c r="A563" s="406"/>
      <c r="B563" s="217" t="s">
        <v>1467</v>
      </c>
      <c r="C563" s="363" t="s">
        <v>3681</v>
      </c>
      <c r="D563" s="214" t="s">
        <v>215</v>
      </c>
      <c r="E563" s="235">
        <v>5171</v>
      </c>
      <c r="F563" s="419">
        <v>41828</v>
      </c>
      <c r="G563" s="44">
        <v>5171</v>
      </c>
      <c r="H563" s="243">
        <f t="shared" si="9"/>
        <v>0</v>
      </c>
      <c r="I563" s="214"/>
    </row>
    <row r="564" spans="1:9" x14ac:dyDescent="0.25">
      <c r="A564" s="406"/>
      <c r="B564" s="217" t="s">
        <v>1469</v>
      </c>
      <c r="C564" s="363" t="s">
        <v>3681</v>
      </c>
      <c r="D564" s="214" t="s">
        <v>52</v>
      </c>
      <c r="E564" s="235">
        <v>2633.5</v>
      </c>
      <c r="F564" s="419">
        <v>41828</v>
      </c>
      <c r="G564" s="44">
        <v>2633.5</v>
      </c>
      <c r="H564" s="243">
        <f t="shared" si="9"/>
        <v>0</v>
      </c>
      <c r="I564" s="214" t="s">
        <v>30</v>
      </c>
    </row>
    <row r="565" spans="1:9" x14ac:dyDescent="0.25">
      <c r="A565" s="406"/>
      <c r="B565" s="217" t="s">
        <v>1470</v>
      </c>
      <c r="C565" s="363" t="s">
        <v>3681</v>
      </c>
      <c r="D565" s="214" t="s">
        <v>1611</v>
      </c>
      <c r="E565" s="235">
        <v>3174.2</v>
      </c>
      <c r="F565" s="419">
        <v>41828</v>
      </c>
      <c r="G565" s="44">
        <v>3174.2</v>
      </c>
      <c r="H565" s="243">
        <f t="shared" si="9"/>
        <v>0</v>
      </c>
      <c r="I565" s="214"/>
    </row>
    <row r="566" spans="1:9" x14ac:dyDescent="0.25">
      <c r="A566" s="406"/>
      <c r="B566" s="217" t="s">
        <v>1471</v>
      </c>
      <c r="C566" s="363" t="s">
        <v>3681</v>
      </c>
      <c r="D566" s="214" t="s">
        <v>3318</v>
      </c>
      <c r="E566" s="235">
        <v>8507</v>
      </c>
      <c r="F566" s="419">
        <v>41829</v>
      </c>
      <c r="G566" s="44">
        <v>8507</v>
      </c>
      <c r="H566" s="243">
        <f t="shared" si="9"/>
        <v>0</v>
      </c>
      <c r="I566" s="214" t="s">
        <v>65</v>
      </c>
    </row>
    <row r="567" spans="1:9" x14ac:dyDescent="0.25">
      <c r="A567" s="406"/>
      <c r="B567" s="217" t="s">
        <v>1472</v>
      </c>
      <c r="C567" s="363" t="s">
        <v>3681</v>
      </c>
      <c r="D567" s="214" t="s">
        <v>134</v>
      </c>
      <c r="E567" s="235">
        <v>10417</v>
      </c>
      <c r="F567" s="419">
        <v>41829</v>
      </c>
      <c r="G567" s="44">
        <v>10417</v>
      </c>
      <c r="H567" s="243">
        <f t="shared" si="9"/>
        <v>0</v>
      </c>
      <c r="I567" s="214" t="s">
        <v>65</v>
      </c>
    </row>
    <row r="568" spans="1:9" x14ac:dyDescent="0.25">
      <c r="A568" s="406"/>
      <c r="B568" s="217" t="s">
        <v>1473</v>
      </c>
      <c r="C568" s="363" t="s">
        <v>3681</v>
      </c>
      <c r="D568" s="214" t="s">
        <v>25</v>
      </c>
      <c r="E568" s="235">
        <v>11034</v>
      </c>
      <c r="F568" s="419">
        <v>41829</v>
      </c>
      <c r="G568" s="44">
        <v>11034</v>
      </c>
      <c r="H568" s="243">
        <f t="shared" si="9"/>
        <v>0</v>
      </c>
      <c r="I568" s="214" t="s">
        <v>65</v>
      </c>
    </row>
    <row r="569" spans="1:9" x14ac:dyDescent="0.25">
      <c r="A569" s="406"/>
      <c r="B569" s="217" t="s">
        <v>1474</v>
      </c>
      <c r="C569" s="363" t="s">
        <v>3681</v>
      </c>
      <c r="D569" s="214" t="s">
        <v>8</v>
      </c>
      <c r="E569" s="235">
        <v>332.5</v>
      </c>
      <c r="F569" s="419">
        <v>41828</v>
      </c>
      <c r="G569" s="44">
        <v>332.5</v>
      </c>
      <c r="H569" s="243">
        <f t="shared" si="9"/>
        <v>0</v>
      </c>
      <c r="I569" s="214"/>
    </row>
    <row r="570" spans="1:9" x14ac:dyDescent="0.25">
      <c r="A570" s="406"/>
      <c r="B570" s="217" t="s">
        <v>1475</v>
      </c>
      <c r="C570" s="363" t="s">
        <v>3681</v>
      </c>
      <c r="D570" s="214" t="s">
        <v>16</v>
      </c>
      <c r="E570" s="235">
        <v>74787.25</v>
      </c>
      <c r="F570" s="419">
        <v>41844</v>
      </c>
      <c r="G570" s="44">
        <v>74787.25</v>
      </c>
      <c r="H570" s="243">
        <f t="shared" si="9"/>
        <v>0</v>
      </c>
      <c r="I570" s="214" t="s">
        <v>30</v>
      </c>
    </row>
    <row r="571" spans="1:9" x14ac:dyDescent="0.25">
      <c r="A571" s="406"/>
      <c r="B571" s="217" t="s">
        <v>1476</v>
      </c>
      <c r="C571" s="363" t="s">
        <v>3681</v>
      </c>
      <c r="D571" s="220" t="s">
        <v>3114</v>
      </c>
      <c r="E571" s="241">
        <v>0</v>
      </c>
      <c r="F571" s="419"/>
      <c r="G571" s="44"/>
      <c r="H571" s="243">
        <f t="shared" si="9"/>
        <v>0</v>
      </c>
      <c r="I571" s="214" t="s">
        <v>3868</v>
      </c>
    </row>
    <row r="572" spans="1:9" x14ac:dyDescent="0.25">
      <c r="A572" s="406"/>
      <c r="B572" s="217" t="s">
        <v>1477</v>
      </c>
      <c r="C572" s="363" t="s">
        <v>3681</v>
      </c>
      <c r="D572" s="214" t="s">
        <v>74</v>
      </c>
      <c r="E572" s="235">
        <v>796</v>
      </c>
      <c r="F572" s="419">
        <v>41828</v>
      </c>
      <c r="G572" s="44">
        <v>796</v>
      </c>
      <c r="H572" s="243">
        <f t="shared" si="9"/>
        <v>0</v>
      </c>
      <c r="I572" s="214"/>
    </row>
    <row r="573" spans="1:9" x14ac:dyDescent="0.25">
      <c r="A573" s="406"/>
      <c r="B573" s="217" t="s">
        <v>1479</v>
      </c>
      <c r="C573" s="363" t="s">
        <v>3681</v>
      </c>
      <c r="D573" s="214" t="s">
        <v>330</v>
      </c>
      <c r="E573" s="235">
        <v>4901.6000000000004</v>
      </c>
      <c r="F573" s="419">
        <v>41828</v>
      </c>
      <c r="G573" s="44">
        <v>4901.6000000000004</v>
      </c>
      <c r="H573" s="243">
        <f t="shared" si="9"/>
        <v>0</v>
      </c>
      <c r="I573" s="214" t="s">
        <v>21</v>
      </c>
    </row>
    <row r="574" spans="1:9" x14ac:dyDescent="0.25">
      <c r="A574" s="406"/>
      <c r="B574" s="217" t="s">
        <v>1481</v>
      </c>
      <c r="C574" s="363" t="s">
        <v>3681</v>
      </c>
      <c r="D574" s="214" t="s">
        <v>14</v>
      </c>
      <c r="E574" s="235">
        <v>14000.5</v>
      </c>
      <c r="F574" s="419">
        <v>41829</v>
      </c>
      <c r="G574" s="44">
        <v>14000.5</v>
      </c>
      <c r="H574" s="243">
        <f t="shared" si="9"/>
        <v>0</v>
      </c>
      <c r="I574" s="214" t="s">
        <v>12</v>
      </c>
    </row>
    <row r="575" spans="1:9" x14ac:dyDescent="0.25">
      <c r="A575" s="406"/>
      <c r="B575" s="217" t="s">
        <v>1482</v>
      </c>
      <c r="C575" s="363" t="s">
        <v>3681</v>
      </c>
      <c r="D575" s="214" t="s">
        <v>18</v>
      </c>
      <c r="E575" s="235">
        <v>2040</v>
      </c>
      <c r="F575" s="419">
        <v>41828</v>
      </c>
      <c r="G575" s="44">
        <v>2040</v>
      </c>
      <c r="H575" s="243">
        <f t="shared" si="9"/>
        <v>0</v>
      </c>
      <c r="I575" s="214"/>
    </row>
    <row r="576" spans="1:9" x14ac:dyDescent="0.25">
      <c r="A576" s="406"/>
      <c r="B576" s="217" t="s">
        <v>1483</v>
      </c>
      <c r="C576" s="363" t="s">
        <v>3681</v>
      </c>
      <c r="D576" s="214" t="s">
        <v>18</v>
      </c>
      <c r="E576" s="235">
        <v>449</v>
      </c>
      <c r="F576" s="419">
        <v>41828</v>
      </c>
      <c r="G576" s="44">
        <v>449</v>
      </c>
      <c r="H576" s="243">
        <f t="shared" si="9"/>
        <v>0</v>
      </c>
      <c r="I576" s="214"/>
    </row>
    <row r="577" spans="1:9" x14ac:dyDescent="0.25">
      <c r="A577" s="406"/>
      <c r="B577" s="217" t="s">
        <v>1484</v>
      </c>
      <c r="C577" s="363" t="s">
        <v>3681</v>
      </c>
      <c r="D577" s="214" t="s">
        <v>28</v>
      </c>
      <c r="E577" s="235">
        <v>10205</v>
      </c>
      <c r="F577" s="421" t="s">
        <v>4430</v>
      </c>
      <c r="G577" s="44">
        <v>10205</v>
      </c>
      <c r="H577" s="243">
        <f t="shared" si="9"/>
        <v>0</v>
      </c>
      <c r="I577" s="214"/>
    </row>
    <row r="578" spans="1:9" x14ac:dyDescent="0.25">
      <c r="A578" s="406">
        <v>41829</v>
      </c>
      <c r="B578" s="217" t="s">
        <v>1485</v>
      </c>
      <c r="C578" s="363" t="s">
        <v>3681</v>
      </c>
      <c r="D578" s="214" t="s">
        <v>152</v>
      </c>
      <c r="E578" s="235">
        <v>6613.5</v>
      </c>
      <c r="F578" s="419">
        <v>41829</v>
      </c>
      <c r="G578" s="44">
        <v>6613.5</v>
      </c>
      <c r="H578" s="243">
        <f t="shared" si="9"/>
        <v>0</v>
      </c>
      <c r="I578" s="214"/>
    </row>
    <row r="579" spans="1:9" x14ac:dyDescent="0.25">
      <c r="A579" s="406"/>
      <c r="B579" s="217" t="s">
        <v>1486</v>
      </c>
      <c r="C579" s="363" t="s">
        <v>3681</v>
      </c>
      <c r="D579" s="214" t="s">
        <v>39</v>
      </c>
      <c r="E579" s="235">
        <v>6532.8</v>
      </c>
      <c r="F579" s="421" t="s">
        <v>3869</v>
      </c>
      <c r="G579" s="44">
        <v>6532.8</v>
      </c>
      <c r="H579" s="243">
        <f t="shared" si="9"/>
        <v>0</v>
      </c>
      <c r="I579" s="214"/>
    </row>
    <row r="580" spans="1:9" x14ac:dyDescent="0.25">
      <c r="A580" s="406"/>
      <c r="B580" s="217" t="s">
        <v>1487</v>
      </c>
      <c r="C580" s="363" t="s">
        <v>3681</v>
      </c>
      <c r="D580" s="214" t="s">
        <v>106</v>
      </c>
      <c r="E580" s="235">
        <v>156716</v>
      </c>
      <c r="F580" s="419">
        <v>41839</v>
      </c>
      <c r="G580" s="44">
        <v>156716</v>
      </c>
      <c r="H580" s="243">
        <f t="shared" si="9"/>
        <v>0</v>
      </c>
      <c r="I580" s="214"/>
    </row>
    <row r="581" spans="1:9" x14ac:dyDescent="0.25">
      <c r="A581" s="406"/>
      <c r="B581" s="217" t="s">
        <v>1489</v>
      </c>
      <c r="C581" s="363" t="s">
        <v>3681</v>
      </c>
      <c r="D581" s="214" t="s">
        <v>44</v>
      </c>
      <c r="E581" s="235">
        <v>3780</v>
      </c>
      <c r="F581" s="419">
        <v>41836</v>
      </c>
      <c r="G581" s="44">
        <v>3780</v>
      </c>
      <c r="H581" s="243">
        <f t="shared" si="9"/>
        <v>0</v>
      </c>
      <c r="I581" s="214"/>
    </row>
    <row r="582" spans="1:9" x14ac:dyDescent="0.25">
      <c r="A582" s="406"/>
      <c r="B582" s="217" t="s">
        <v>1491</v>
      </c>
      <c r="C582" s="363" t="s">
        <v>3681</v>
      </c>
      <c r="D582" s="214" t="s">
        <v>11</v>
      </c>
      <c r="E582" s="235">
        <v>44286</v>
      </c>
      <c r="F582" s="419">
        <v>41843</v>
      </c>
      <c r="G582" s="44">
        <v>44286</v>
      </c>
      <c r="H582" s="243">
        <f t="shared" si="9"/>
        <v>0</v>
      </c>
      <c r="I582" s="214"/>
    </row>
    <row r="583" spans="1:9" x14ac:dyDescent="0.25">
      <c r="A583" s="406"/>
      <c r="B583" s="217" t="s">
        <v>1492</v>
      </c>
      <c r="C583" s="363" t="s">
        <v>3681</v>
      </c>
      <c r="D583" s="220" t="s">
        <v>3114</v>
      </c>
      <c r="E583" s="241">
        <v>0</v>
      </c>
      <c r="F583" s="419"/>
      <c r="G583" s="44"/>
      <c r="H583" s="243">
        <f t="shared" ref="H583:H646" si="10">E583-G583</f>
        <v>0</v>
      </c>
      <c r="I583" s="214"/>
    </row>
    <row r="584" spans="1:9" x14ac:dyDescent="0.25">
      <c r="A584" s="406"/>
      <c r="B584" s="217" t="s">
        <v>1493</v>
      </c>
      <c r="C584" s="363" t="s">
        <v>3681</v>
      </c>
      <c r="D584" s="214" t="s">
        <v>260</v>
      </c>
      <c r="E584" s="235">
        <v>1872</v>
      </c>
      <c r="F584" s="419">
        <v>41829</v>
      </c>
      <c r="G584" s="44">
        <v>1872</v>
      </c>
      <c r="H584" s="243">
        <f t="shared" si="10"/>
        <v>0</v>
      </c>
      <c r="I584" s="214"/>
    </row>
    <row r="585" spans="1:9" x14ac:dyDescent="0.25">
      <c r="A585" s="406"/>
      <c r="B585" s="217" t="s">
        <v>1496</v>
      </c>
      <c r="C585" s="363" t="s">
        <v>3681</v>
      </c>
      <c r="D585" s="214" t="s">
        <v>51</v>
      </c>
      <c r="E585" s="235">
        <v>2519</v>
      </c>
      <c r="F585" s="419">
        <v>41829</v>
      </c>
      <c r="G585" s="44">
        <v>2519</v>
      </c>
      <c r="H585" s="243">
        <f t="shared" si="10"/>
        <v>0</v>
      </c>
      <c r="I585" s="214"/>
    </row>
    <row r="586" spans="1:9" x14ac:dyDescent="0.25">
      <c r="A586" s="406"/>
      <c r="B586" s="217" t="s">
        <v>1497</v>
      </c>
      <c r="C586" s="363" t="s">
        <v>3681</v>
      </c>
      <c r="D586" s="214" t="s">
        <v>180</v>
      </c>
      <c r="E586" s="235">
        <v>7593</v>
      </c>
      <c r="F586" s="419">
        <v>41829</v>
      </c>
      <c r="G586" s="44">
        <v>7593</v>
      </c>
      <c r="H586" s="243">
        <f t="shared" si="10"/>
        <v>0</v>
      </c>
      <c r="I586" s="214"/>
    </row>
    <row r="587" spans="1:9" x14ac:dyDescent="0.25">
      <c r="A587" s="406"/>
      <c r="B587" s="217" t="s">
        <v>1498</v>
      </c>
      <c r="C587" s="363" t="s">
        <v>3681</v>
      </c>
      <c r="D587" s="214" t="s">
        <v>152</v>
      </c>
      <c r="E587" s="235">
        <v>11742</v>
      </c>
      <c r="F587" s="432" t="s">
        <v>4432</v>
      </c>
      <c r="G587" s="44">
        <v>11742</v>
      </c>
      <c r="H587" s="243">
        <f t="shared" si="10"/>
        <v>0</v>
      </c>
      <c r="I587" s="214"/>
    </row>
    <row r="588" spans="1:9" x14ac:dyDescent="0.25">
      <c r="A588" s="406"/>
      <c r="B588" s="217" t="s">
        <v>1499</v>
      </c>
      <c r="C588" s="363" t="s">
        <v>3681</v>
      </c>
      <c r="D588" s="214" t="s">
        <v>57</v>
      </c>
      <c r="E588" s="235">
        <v>1865</v>
      </c>
      <c r="F588" s="419">
        <v>41829</v>
      </c>
      <c r="G588" s="44">
        <v>1865</v>
      </c>
      <c r="H588" s="243">
        <f t="shared" si="10"/>
        <v>0</v>
      </c>
      <c r="I588" s="214"/>
    </row>
    <row r="589" spans="1:9" x14ac:dyDescent="0.25">
      <c r="A589" s="406"/>
      <c r="B589" s="217" t="s">
        <v>1500</v>
      </c>
      <c r="C589" s="363" t="s">
        <v>3681</v>
      </c>
      <c r="D589" s="214" t="s">
        <v>123</v>
      </c>
      <c r="E589" s="235">
        <v>4224.5</v>
      </c>
      <c r="F589" s="432" t="s">
        <v>4434</v>
      </c>
      <c r="G589" s="44">
        <v>4224.5</v>
      </c>
      <c r="H589" s="243">
        <f t="shared" si="10"/>
        <v>0</v>
      </c>
      <c r="I589" s="214"/>
    </row>
    <row r="590" spans="1:9" x14ac:dyDescent="0.25">
      <c r="A590" s="406"/>
      <c r="B590" s="217" t="s">
        <v>1502</v>
      </c>
      <c r="C590" s="363" t="s">
        <v>3681</v>
      </c>
      <c r="D590" s="214" t="s">
        <v>12</v>
      </c>
      <c r="E590" s="235">
        <v>20238</v>
      </c>
      <c r="F590" s="419">
        <v>41829</v>
      </c>
      <c r="G590" s="44">
        <v>20238</v>
      </c>
      <c r="H590" s="243">
        <f t="shared" si="10"/>
        <v>0</v>
      </c>
      <c r="I590" s="214"/>
    </row>
    <row r="591" spans="1:9" x14ac:dyDescent="0.25">
      <c r="A591" s="406"/>
      <c r="B591" s="217" t="s">
        <v>1503</v>
      </c>
      <c r="C591" s="363" t="s">
        <v>3681</v>
      </c>
      <c r="D591" s="214" t="s">
        <v>307</v>
      </c>
      <c r="E591" s="235">
        <v>8910</v>
      </c>
      <c r="F591" s="421" t="s">
        <v>4480</v>
      </c>
      <c r="G591" s="44">
        <v>8910</v>
      </c>
      <c r="H591" s="243">
        <f t="shared" si="10"/>
        <v>0</v>
      </c>
      <c r="I591" s="214"/>
    </row>
    <row r="592" spans="1:9" x14ac:dyDescent="0.25">
      <c r="A592" s="406"/>
      <c r="B592" s="217" t="s">
        <v>1505</v>
      </c>
      <c r="C592" s="363" t="s">
        <v>3681</v>
      </c>
      <c r="D592" s="214" t="s">
        <v>12</v>
      </c>
      <c r="E592" s="235">
        <v>399</v>
      </c>
      <c r="F592" s="419">
        <v>41829</v>
      </c>
      <c r="G592" s="44">
        <v>399</v>
      </c>
      <c r="H592" s="243">
        <f t="shared" si="10"/>
        <v>0</v>
      </c>
      <c r="I592" s="214"/>
    </row>
    <row r="593" spans="1:9" x14ac:dyDescent="0.25">
      <c r="A593" s="406"/>
      <c r="B593" s="217" t="s">
        <v>1507</v>
      </c>
      <c r="C593" s="363" t="s">
        <v>3681</v>
      </c>
      <c r="D593" s="214" t="s">
        <v>189</v>
      </c>
      <c r="E593" s="235">
        <v>19276</v>
      </c>
      <c r="F593" s="419">
        <v>41829</v>
      </c>
      <c r="G593" s="44">
        <v>19276</v>
      </c>
      <c r="H593" s="243">
        <f t="shared" si="10"/>
        <v>0</v>
      </c>
      <c r="I593" s="214"/>
    </row>
    <row r="594" spans="1:9" x14ac:dyDescent="0.25">
      <c r="A594" s="406"/>
      <c r="B594" s="217" t="s">
        <v>1508</v>
      </c>
      <c r="C594" s="363" t="s">
        <v>3681</v>
      </c>
      <c r="D594" s="214" t="s">
        <v>55</v>
      </c>
      <c r="E594" s="235">
        <v>6169</v>
      </c>
      <c r="F594" s="419">
        <v>41829</v>
      </c>
      <c r="G594" s="44">
        <v>6169</v>
      </c>
      <c r="H594" s="243">
        <f t="shared" si="10"/>
        <v>0</v>
      </c>
      <c r="I594" s="214"/>
    </row>
    <row r="595" spans="1:9" x14ac:dyDescent="0.25">
      <c r="A595" s="406"/>
      <c r="B595" s="217" t="s">
        <v>1510</v>
      </c>
      <c r="C595" s="363" t="s">
        <v>3681</v>
      </c>
      <c r="D595" s="214" t="s">
        <v>13</v>
      </c>
      <c r="E595" s="235">
        <v>4155</v>
      </c>
      <c r="F595" s="419">
        <v>41829</v>
      </c>
      <c r="G595" s="44">
        <v>4155</v>
      </c>
      <c r="H595" s="243">
        <f t="shared" si="10"/>
        <v>0</v>
      </c>
      <c r="I595" s="214"/>
    </row>
    <row r="596" spans="1:9" x14ac:dyDescent="0.25">
      <c r="A596" s="406"/>
      <c r="B596" s="217" t="s">
        <v>1512</v>
      </c>
      <c r="C596" s="363" t="s">
        <v>3681</v>
      </c>
      <c r="D596" s="214" t="s">
        <v>11</v>
      </c>
      <c r="E596" s="235">
        <v>10240</v>
      </c>
      <c r="F596" s="419">
        <v>41843</v>
      </c>
      <c r="G596" s="44">
        <v>10240</v>
      </c>
      <c r="H596" s="243">
        <f t="shared" si="10"/>
        <v>0</v>
      </c>
      <c r="I596" s="214"/>
    </row>
    <row r="597" spans="1:9" x14ac:dyDescent="0.25">
      <c r="A597" s="406"/>
      <c r="B597" s="217" t="s">
        <v>1513</v>
      </c>
      <c r="C597" s="363" t="s">
        <v>3681</v>
      </c>
      <c r="D597" s="214" t="s">
        <v>136</v>
      </c>
      <c r="E597" s="235">
        <v>1806</v>
      </c>
      <c r="F597" s="419">
        <v>41829</v>
      </c>
      <c r="G597" s="44">
        <v>1806</v>
      </c>
      <c r="H597" s="243">
        <f t="shared" si="10"/>
        <v>0</v>
      </c>
      <c r="I597" s="214"/>
    </row>
    <row r="598" spans="1:9" x14ac:dyDescent="0.25">
      <c r="A598" s="405"/>
      <c r="B598" s="217" t="s">
        <v>1514</v>
      </c>
      <c r="C598" s="363" t="s">
        <v>3681</v>
      </c>
      <c r="D598" s="214" t="s">
        <v>136</v>
      </c>
      <c r="E598" s="235">
        <v>145</v>
      </c>
      <c r="F598" s="419">
        <v>41829</v>
      </c>
      <c r="G598" s="44">
        <v>145</v>
      </c>
      <c r="H598" s="243">
        <f t="shared" si="10"/>
        <v>0</v>
      </c>
      <c r="I598" s="214"/>
    </row>
    <row r="599" spans="1:9" x14ac:dyDescent="0.25">
      <c r="A599" s="405"/>
      <c r="B599" s="217" t="s">
        <v>1515</v>
      </c>
      <c r="C599" s="363" t="s">
        <v>3681</v>
      </c>
      <c r="D599" s="214" t="s">
        <v>304</v>
      </c>
      <c r="E599" s="235">
        <v>16555</v>
      </c>
      <c r="F599" s="419">
        <v>41829</v>
      </c>
      <c r="G599" s="44">
        <v>16555</v>
      </c>
      <c r="H599" s="243">
        <f t="shared" si="10"/>
        <v>0</v>
      </c>
      <c r="I599" s="214"/>
    </row>
    <row r="600" spans="1:9" x14ac:dyDescent="0.25">
      <c r="A600" s="408"/>
      <c r="B600" s="217" t="s">
        <v>1516</v>
      </c>
      <c r="C600" s="363" t="s">
        <v>3681</v>
      </c>
      <c r="D600" s="214" t="s">
        <v>36</v>
      </c>
      <c r="E600" s="235">
        <v>11922</v>
      </c>
      <c r="F600" s="419">
        <v>41829</v>
      </c>
      <c r="G600" s="44">
        <v>11922</v>
      </c>
      <c r="H600" s="243">
        <f t="shared" si="10"/>
        <v>0</v>
      </c>
      <c r="I600" s="214"/>
    </row>
    <row r="601" spans="1:9" x14ac:dyDescent="0.25">
      <c r="A601" s="406"/>
      <c r="B601" s="217" t="s">
        <v>1518</v>
      </c>
      <c r="C601" s="363" t="s">
        <v>3681</v>
      </c>
      <c r="D601" s="214" t="s">
        <v>62</v>
      </c>
      <c r="E601" s="235">
        <v>28918</v>
      </c>
      <c r="F601" s="419">
        <v>41829</v>
      </c>
      <c r="G601" s="44">
        <v>28918</v>
      </c>
      <c r="H601" s="243">
        <f t="shared" si="10"/>
        <v>0</v>
      </c>
      <c r="I601" s="214"/>
    </row>
    <row r="602" spans="1:9" x14ac:dyDescent="0.25">
      <c r="A602" s="406"/>
      <c r="B602" s="217" t="s">
        <v>1521</v>
      </c>
      <c r="C602" s="363" t="s">
        <v>3681</v>
      </c>
      <c r="D602" s="214" t="s">
        <v>42</v>
      </c>
      <c r="E602" s="235">
        <v>2700</v>
      </c>
      <c r="F602" s="419">
        <v>41836</v>
      </c>
      <c r="G602" s="44">
        <v>2700</v>
      </c>
      <c r="H602" s="243">
        <f t="shared" si="10"/>
        <v>0</v>
      </c>
      <c r="I602" s="214"/>
    </row>
    <row r="603" spans="1:9" x14ac:dyDescent="0.25">
      <c r="A603" s="406"/>
      <c r="B603" s="217" t="s">
        <v>1522</v>
      </c>
      <c r="C603" s="363" t="s">
        <v>3681</v>
      </c>
      <c r="D603" s="214" t="s">
        <v>43</v>
      </c>
      <c r="E603" s="235">
        <v>3780</v>
      </c>
      <c r="F603" s="419">
        <v>41836</v>
      </c>
      <c r="G603" s="44">
        <v>3780</v>
      </c>
      <c r="H603" s="243">
        <f t="shared" si="10"/>
        <v>0</v>
      </c>
      <c r="I603" s="214"/>
    </row>
    <row r="604" spans="1:9" x14ac:dyDescent="0.25">
      <c r="A604" s="406"/>
      <c r="B604" s="217" t="s">
        <v>1523</v>
      </c>
      <c r="C604" s="363" t="s">
        <v>3681</v>
      </c>
      <c r="D604" s="214" t="s">
        <v>29</v>
      </c>
      <c r="E604" s="235">
        <v>4646</v>
      </c>
      <c r="F604" s="419">
        <v>41829</v>
      </c>
      <c r="G604" s="44">
        <v>4646</v>
      </c>
      <c r="H604" s="243">
        <f t="shared" si="10"/>
        <v>0</v>
      </c>
      <c r="I604" s="214"/>
    </row>
    <row r="605" spans="1:9" x14ac:dyDescent="0.25">
      <c r="A605" s="406"/>
      <c r="B605" s="217" t="s">
        <v>1524</v>
      </c>
      <c r="C605" s="363" t="s">
        <v>3681</v>
      </c>
      <c r="D605" s="214" t="s">
        <v>3870</v>
      </c>
      <c r="E605" s="235">
        <v>1821</v>
      </c>
      <c r="F605" s="419">
        <v>41829</v>
      </c>
      <c r="G605" s="44">
        <v>1821</v>
      </c>
      <c r="H605" s="243">
        <f t="shared" si="10"/>
        <v>0</v>
      </c>
      <c r="I605" s="214"/>
    </row>
    <row r="606" spans="1:9" x14ac:dyDescent="0.25">
      <c r="A606" s="406"/>
      <c r="B606" s="217" t="s">
        <v>1525</v>
      </c>
      <c r="C606" s="363" t="s">
        <v>3681</v>
      </c>
      <c r="D606" s="214" t="s">
        <v>338</v>
      </c>
      <c r="E606" s="235">
        <v>556</v>
      </c>
      <c r="F606" s="419">
        <v>41829</v>
      </c>
      <c r="G606" s="44">
        <v>556</v>
      </c>
      <c r="H606" s="243">
        <f t="shared" si="10"/>
        <v>0</v>
      </c>
      <c r="I606" s="214"/>
    </row>
    <row r="607" spans="1:9" x14ac:dyDescent="0.25">
      <c r="A607" s="406"/>
      <c r="B607" s="217" t="s">
        <v>1526</v>
      </c>
      <c r="C607" s="363" t="s">
        <v>3681</v>
      </c>
      <c r="D607" s="214" t="s">
        <v>34</v>
      </c>
      <c r="E607" s="235">
        <v>2891</v>
      </c>
      <c r="F607" s="432" t="s">
        <v>4435</v>
      </c>
      <c r="G607" s="44">
        <v>2891</v>
      </c>
      <c r="H607" s="243">
        <f t="shared" si="10"/>
        <v>0</v>
      </c>
      <c r="I607" s="214"/>
    </row>
    <row r="608" spans="1:9" x14ac:dyDescent="0.25">
      <c r="A608" s="406"/>
      <c r="B608" s="217" t="s">
        <v>1527</v>
      </c>
      <c r="C608" s="363" t="s">
        <v>3681</v>
      </c>
      <c r="D608" s="214" t="s">
        <v>1782</v>
      </c>
      <c r="E608" s="235">
        <v>1200</v>
      </c>
      <c r="F608" s="419">
        <v>41829</v>
      </c>
      <c r="G608" s="44">
        <v>1200</v>
      </c>
      <c r="H608" s="243">
        <f t="shared" si="10"/>
        <v>0</v>
      </c>
      <c r="I608" s="214"/>
    </row>
    <row r="609" spans="1:9" x14ac:dyDescent="0.25">
      <c r="A609" s="406"/>
      <c r="B609" s="217" t="s">
        <v>1528</v>
      </c>
      <c r="C609" s="363" t="s">
        <v>3681</v>
      </c>
      <c r="D609" s="214" t="s">
        <v>58</v>
      </c>
      <c r="E609" s="235">
        <v>621</v>
      </c>
      <c r="F609" s="419">
        <v>41829</v>
      </c>
      <c r="G609" s="44">
        <v>621</v>
      </c>
      <c r="H609" s="243">
        <f t="shared" si="10"/>
        <v>0</v>
      </c>
      <c r="I609" s="214"/>
    </row>
    <row r="610" spans="1:9" x14ac:dyDescent="0.25">
      <c r="A610" s="406"/>
      <c r="B610" s="217" t="s">
        <v>1530</v>
      </c>
      <c r="C610" s="363" t="s">
        <v>3681</v>
      </c>
      <c r="D610" s="214" t="s">
        <v>215</v>
      </c>
      <c r="E610" s="235">
        <v>40</v>
      </c>
      <c r="F610" s="419">
        <v>41829</v>
      </c>
      <c r="G610" s="44">
        <v>40</v>
      </c>
      <c r="H610" s="243">
        <f t="shared" si="10"/>
        <v>0</v>
      </c>
      <c r="I610" s="214"/>
    </row>
    <row r="611" spans="1:9" x14ac:dyDescent="0.25">
      <c r="A611" s="406"/>
      <c r="B611" s="217" t="s">
        <v>1531</v>
      </c>
      <c r="C611" s="363" t="s">
        <v>3681</v>
      </c>
      <c r="D611" s="214" t="s">
        <v>250</v>
      </c>
      <c r="E611" s="235">
        <v>27096</v>
      </c>
      <c r="F611" s="419">
        <v>41829</v>
      </c>
      <c r="G611" s="44">
        <v>27096</v>
      </c>
      <c r="H611" s="243">
        <f t="shared" si="10"/>
        <v>0</v>
      </c>
      <c r="I611" s="214"/>
    </row>
    <row r="612" spans="1:9" x14ac:dyDescent="0.25">
      <c r="A612" s="406"/>
      <c r="B612" s="217" t="s">
        <v>1532</v>
      </c>
      <c r="C612" s="363" t="s">
        <v>3681</v>
      </c>
      <c r="D612" s="214" t="s">
        <v>22</v>
      </c>
      <c r="E612" s="235">
        <v>5303</v>
      </c>
      <c r="F612" s="419">
        <v>41829</v>
      </c>
      <c r="G612" s="44">
        <v>5303</v>
      </c>
      <c r="H612" s="243">
        <f t="shared" si="10"/>
        <v>0</v>
      </c>
      <c r="I612" s="214"/>
    </row>
    <row r="613" spans="1:9" x14ac:dyDescent="0.25">
      <c r="A613" s="406"/>
      <c r="B613" s="217" t="s">
        <v>1533</v>
      </c>
      <c r="C613" s="363" t="s">
        <v>3681</v>
      </c>
      <c r="D613" s="214" t="s">
        <v>130</v>
      </c>
      <c r="E613" s="235">
        <v>5093</v>
      </c>
      <c r="F613" s="419">
        <v>41830</v>
      </c>
      <c r="G613" s="44">
        <v>5093</v>
      </c>
      <c r="H613" s="243">
        <f t="shared" si="10"/>
        <v>0</v>
      </c>
      <c r="I613" s="214"/>
    </row>
    <row r="614" spans="1:9" x14ac:dyDescent="0.25">
      <c r="A614" s="406"/>
      <c r="B614" s="217" t="s">
        <v>1534</v>
      </c>
      <c r="C614" s="363" t="s">
        <v>3681</v>
      </c>
      <c r="D614" s="214" t="s">
        <v>130</v>
      </c>
      <c r="E614" s="235">
        <v>12899</v>
      </c>
      <c r="F614" s="419">
        <v>41835</v>
      </c>
      <c r="G614" s="44">
        <v>12899</v>
      </c>
      <c r="H614" s="243">
        <f t="shared" si="10"/>
        <v>0</v>
      </c>
      <c r="I614" s="214"/>
    </row>
    <row r="615" spans="1:9" x14ac:dyDescent="0.25">
      <c r="A615" s="406"/>
      <c r="B615" s="217" t="s">
        <v>1535</v>
      </c>
      <c r="C615" s="363" t="s">
        <v>3681</v>
      </c>
      <c r="D615" s="214" t="s">
        <v>3871</v>
      </c>
      <c r="E615" s="235">
        <v>10469</v>
      </c>
      <c r="F615" s="421">
        <v>41869</v>
      </c>
      <c r="G615" s="245">
        <v>10469</v>
      </c>
      <c r="H615" s="243">
        <f t="shared" si="10"/>
        <v>0</v>
      </c>
      <c r="I615" s="214"/>
    </row>
    <row r="616" spans="1:9" x14ac:dyDescent="0.25">
      <c r="A616" s="406"/>
      <c r="B616" s="217" t="s">
        <v>1536</v>
      </c>
      <c r="C616" s="363" t="s">
        <v>3681</v>
      </c>
      <c r="D616" s="214" t="s">
        <v>35</v>
      </c>
      <c r="E616" s="235">
        <v>15334</v>
      </c>
      <c r="F616" s="419">
        <v>41829</v>
      </c>
      <c r="G616" s="44">
        <v>15334</v>
      </c>
      <c r="H616" s="243">
        <f t="shared" si="10"/>
        <v>0</v>
      </c>
      <c r="I616" s="214"/>
    </row>
    <row r="617" spans="1:9" x14ac:dyDescent="0.25">
      <c r="A617" s="406"/>
      <c r="B617" s="217" t="s">
        <v>1537</v>
      </c>
      <c r="C617" s="363" t="s">
        <v>3681</v>
      </c>
      <c r="D617" s="214" t="s">
        <v>70</v>
      </c>
      <c r="E617" s="235">
        <v>13050</v>
      </c>
      <c r="F617" s="419">
        <v>41829</v>
      </c>
      <c r="G617" s="44">
        <v>13050</v>
      </c>
      <c r="H617" s="243">
        <f t="shared" si="10"/>
        <v>0</v>
      </c>
      <c r="I617" s="214"/>
    </row>
    <row r="618" spans="1:9" x14ac:dyDescent="0.25">
      <c r="A618" s="406"/>
      <c r="B618" s="217" t="s">
        <v>1538</v>
      </c>
      <c r="C618" s="363" t="s">
        <v>3681</v>
      </c>
      <c r="D618" s="214" t="s">
        <v>60</v>
      </c>
      <c r="E618" s="235">
        <v>4116</v>
      </c>
      <c r="F618" s="421" t="s">
        <v>3872</v>
      </c>
      <c r="G618" s="44">
        <v>4116</v>
      </c>
      <c r="H618" s="243">
        <f t="shared" si="10"/>
        <v>0</v>
      </c>
      <c r="I618" s="214"/>
    </row>
    <row r="619" spans="1:9" x14ac:dyDescent="0.25">
      <c r="A619" s="406"/>
      <c r="B619" s="217" t="s">
        <v>1539</v>
      </c>
      <c r="C619" s="363" t="s">
        <v>3681</v>
      </c>
      <c r="D619" s="214" t="s">
        <v>133</v>
      </c>
      <c r="E619" s="235">
        <v>28271</v>
      </c>
      <c r="F619" s="420" t="s">
        <v>3873</v>
      </c>
      <c r="G619" s="44">
        <v>28271</v>
      </c>
      <c r="H619" s="243">
        <f t="shared" si="10"/>
        <v>0</v>
      </c>
      <c r="I619" s="214"/>
    </row>
    <row r="620" spans="1:9" x14ac:dyDescent="0.25">
      <c r="A620" s="406"/>
      <c r="B620" s="217" t="s">
        <v>1541</v>
      </c>
      <c r="C620" s="363" t="s">
        <v>3681</v>
      </c>
      <c r="D620" s="214" t="s">
        <v>508</v>
      </c>
      <c r="E620" s="235">
        <v>14368</v>
      </c>
      <c r="F620" s="419">
        <v>41829</v>
      </c>
      <c r="G620" s="44">
        <v>14368</v>
      </c>
      <c r="H620" s="243">
        <f t="shared" si="10"/>
        <v>0</v>
      </c>
      <c r="I620" s="214"/>
    </row>
    <row r="621" spans="1:9" x14ac:dyDescent="0.25">
      <c r="A621" s="406"/>
      <c r="B621" s="217" t="s">
        <v>1542</v>
      </c>
      <c r="C621" s="363" t="s">
        <v>3681</v>
      </c>
      <c r="D621" s="214" t="s">
        <v>1611</v>
      </c>
      <c r="E621" s="235">
        <v>3270</v>
      </c>
      <c r="F621" s="419">
        <v>41829</v>
      </c>
      <c r="G621" s="44">
        <v>3270</v>
      </c>
      <c r="H621" s="243">
        <f t="shared" si="10"/>
        <v>0</v>
      </c>
      <c r="I621" s="214"/>
    </row>
    <row r="622" spans="1:9" x14ac:dyDescent="0.25">
      <c r="A622" s="406"/>
      <c r="B622" s="217" t="s">
        <v>1543</v>
      </c>
      <c r="C622" s="363" t="s">
        <v>3681</v>
      </c>
      <c r="D622" s="214" t="s">
        <v>106</v>
      </c>
      <c r="E622" s="235">
        <v>24978.5</v>
      </c>
      <c r="F622" s="419">
        <v>41834</v>
      </c>
      <c r="G622" s="44">
        <v>24978.5</v>
      </c>
      <c r="H622" s="243">
        <f t="shared" si="10"/>
        <v>0</v>
      </c>
      <c r="I622" s="214"/>
    </row>
    <row r="623" spans="1:9" x14ac:dyDescent="0.25">
      <c r="A623" s="406"/>
      <c r="B623" s="217" t="s">
        <v>1545</v>
      </c>
      <c r="C623" s="363" t="s">
        <v>3681</v>
      </c>
      <c r="D623" s="214" t="s">
        <v>193</v>
      </c>
      <c r="E623" s="235">
        <v>8390</v>
      </c>
      <c r="F623" s="419">
        <v>41832</v>
      </c>
      <c r="G623" s="44">
        <v>8390</v>
      </c>
      <c r="H623" s="243">
        <f t="shared" si="10"/>
        <v>0</v>
      </c>
      <c r="I623" s="214"/>
    </row>
    <row r="624" spans="1:9" x14ac:dyDescent="0.25">
      <c r="A624" s="406"/>
      <c r="B624" s="217" t="s">
        <v>1546</v>
      </c>
      <c r="C624" s="363" t="s">
        <v>3681</v>
      </c>
      <c r="D624" s="214" t="s">
        <v>78</v>
      </c>
      <c r="E624" s="235">
        <v>2688</v>
      </c>
      <c r="F624" s="419">
        <v>41830</v>
      </c>
      <c r="G624" s="44">
        <v>2688</v>
      </c>
      <c r="H624" s="243">
        <f t="shared" si="10"/>
        <v>0</v>
      </c>
      <c r="I624" s="214"/>
    </row>
    <row r="625" spans="1:9" x14ac:dyDescent="0.25">
      <c r="A625" s="406"/>
      <c r="B625" s="217" t="s">
        <v>1547</v>
      </c>
      <c r="C625" s="363" t="s">
        <v>3681</v>
      </c>
      <c r="D625" s="214" t="s">
        <v>80</v>
      </c>
      <c r="E625" s="235">
        <v>2024</v>
      </c>
      <c r="F625" s="419">
        <v>41830</v>
      </c>
      <c r="G625" s="44">
        <v>2024</v>
      </c>
      <c r="H625" s="243">
        <f t="shared" si="10"/>
        <v>0</v>
      </c>
      <c r="I625" s="214"/>
    </row>
    <row r="626" spans="1:9" x14ac:dyDescent="0.25">
      <c r="A626" s="406"/>
      <c r="B626" s="217" t="s">
        <v>1548</v>
      </c>
      <c r="C626" s="363" t="s">
        <v>3681</v>
      </c>
      <c r="D626" s="214" t="s">
        <v>235</v>
      </c>
      <c r="E626" s="235">
        <v>1824</v>
      </c>
      <c r="F626" s="419">
        <v>41830</v>
      </c>
      <c r="G626" s="44">
        <v>1824</v>
      </c>
      <c r="H626" s="243">
        <f t="shared" si="10"/>
        <v>0</v>
      </c>
      <c r="I626" s="214"/>
    </row>
    <row r="627" spans="1:9" x14ac:dyDescent="0.25">
      <c r="A627" s="406"/>
      <c r="B627" s="217" t="s">
        <v>1549</v>
      </c>
      <c r="C627" s="363" t="s">
        <v>3681</v>
      </c>
      <c r="D627" s="214" t="s">
        <v>3486</v>
      </c>
      <c r="E627" s="235">
        <v>3853</v>
      </c>
      <c r="F627" s="419">
        <v>41830</v>
      </c>
      <c r="G627" s="44">
        <v>3853</v>
      </c>
      <c r="H627" s="243">
        <f t="shared" si="10"/>
        <v>0</v>
      </c>
      <c r="I627" s="58"/>
    </row>
    <row r="628" spans="1:9" x14ac:dyDescent="0.25">
      <c r="A628" s="406"/>
      <c r="B628" s="217" t="s">
        <v>1550</v>
      </c>
      <c r="C628" s="363" t="s">
        <v>3681</v>
      </c>
      <c r="D628" s="214" t="s">
        <v>3318</v>
      </c>
      <c r="E628" s="235">
        <v>7827</v>
      </c>
      <c r="F628" s="419">
        <v>41830</v>
      </c>
      <c r="G628" s="44">
        <v>7827</v>
      </c>
      <c r="H628" s="243">
        <f t="shared" si="10"/>
        <v>0</v>
      </c>
      <c r="I628" s="214"/>
    </row>
    <row r="629" spans="1:9" x14ac:dyDescent="0.25">
      <c r="A629" s="406"/>
      <c r="B629" s="217" t="s">
        <v>1551</v>
      </c>
      <c r="C629" s="363" t="s">
        <v>3681</v>
      </c>
      <c r="D629" s="214" t="s">
        <v>16</v>
      </c>
      <c r="E629" s="235">
        <v>376547</v>
      </c>
      <c r="F629" s="419">
        <v>41844</v>
      </c>
      <c r="G629" s="44">
        <v>376547</v>
      </c>
      <c r="H629" s="243">
        <f t="shared" si="10"/>
        <v>0</v>
      </c>
      <c r="I629" s="214"/>
    </row>
    <row r="630" spans="1:9" x14ac:dyDescent="0.25">
      <c r="A630" s="406"/>
      <c r="B630" s="217" t="s">
        <v>1552</v>
      </c>
      <c r="C630" s="363" t="s">
        <v>3681</v>
      </c>
      <c r="D630" s="214" t="s">
        <v>852</v>
      </c>
      <c r="E630" s="235">
        <v>1177</v>
      </c>
      <c r="F630" s="419">
        <v>41830</v>
      </c>
      <c r="G630" s="44">
        <v>1177</v>
      </c>
      <c r="H630" s="243">
        <f t="shared" si="10"/>
        <v>0</v>
      </c>
      <c r="I630" s="58"/>
    </row>
    <row r="631" spans="1:9" x14ac:dyDescent="0.25">
      <c r="A631" s="406"/>
      <c r="B631" s="217" t="s">
        <v>1553</v>
      </c>
      <c r="C631" s="363" t="s">
        <v>3681</v>
      </c>
      <c r="D631" s="214" t="s">
        <v>237</v>
      </c>
      <c r="E631" s="235">
        <v>9951</v>
      </c>
      <c r="F631" s="419">
        <v>41830</v>
      </c>
      <c r="G631" s="44">
        <v>9951</v>
      </c>
      <c r="H631" s="243">
        <f t="shared" si="10"/>
        <v>0</v>
      </c>
      <c r="I631" s="214"/>
    </row>
    <row r="632" spans="1:9" x14ac:dyDescent="0.25">
      <c r="A632" s="406"/>
      <c r="B632" s="217" t="s">
        <v>1554</v>
      </c>
      <c r="C632" s="363" t="s">
        <v>3681</v>
      </c>
      <c r="D632" s="214" t="s">
        <v>76</v>
      </c>
      <c r="E632" s="235">
        <v>3579</v>
      </c>
      <c r="F632" s="419">
        <v>41830</v>
      </c>
      <c r="G632" s="44">
        <v>3579</v>
      </c>
      <c r="H632" s="243">
        <f t="shared" si="10"/>
        <v>0</v>
      </c>
      <c r="I632" s="214"/>
    </row>
    <row r="633" spans="1:9" x14ac:dyDescent="0.25">
      <c r="A633" s="406"/>
      <c r="B633" s="217" t="s">
        <v>1555</v>
      </c>
      <c r="C633" s="363" t="s">
        <v>3681</v>
      </c>
      <c r="D633" s="214" t="s">
        <v>28</v>
      </c>
      <c r="E633" s="235">
        <v>7882</v>
      </c>
      <c r="F633" s="421" t="s">
        <v>4486</v>
      </c>
      <c r="G633" s="44">
        <v>7882</v>
      </c>
      <c r="H633" s="243">
        <f t="shared" si="10"/>
        <v>0</v>
      </c>
      <c r="I633" s="214"/>
    </row>
    <row r="634" spans="1:9" x14ac:dyDescent="0.25">
      <c r="A634" s="406"/>
      <c r="B634" s="217" t="s">
        <v>1556</v>
      </c>
      <c r="C634" s="363" t="s">
        <v>3681</v>
      </c>
      <c r="D634" s="214" t="s">
        <v>18</v>
      </c>
      <c r="E634" s="235">
        <v>665</v>
      </c>
      <c r="F634" s="419">
        <v>41829</v>
      </c>
      <c r="G634" s="44">
        <v>665</v>
      </c>
      <c r="H634" s="243">
        <f t="shared" si="10"/>
        <v>0</v>
      </c>
      <c r="I634" s="214"/>
    </row>
    <row r="635" spans="1:9" x14ac:dyDescent="0.25">
      <c r="A635" s="406"/>
      <c r="B635" s="217" t="s">
        <v>1558</v>
      </c>
      <c r="C635" s="363" t="s">
        <v>3681</v>
      </c>
      <c r="D635" s="220" t="s">
        <v>3114</v>
      </c>
      <c r="E635" s="241">
        <v>0</v>
      </c>
      <c r="F635" s="419"/>
      <c r="G635" s="44"/>
      <c r="H635" s="243">
        <f t="shared" si="10"/>
        <v>0</v>
      </c>
      <c r="I635" s="214"/>
    </row>
    <row r="636" spans="1:9" x14ac:dyDescent="0.25">
      <c r="A636" s="406"/>
      <c r="B636" s="217" t="s">
        <v>1559</v>
      </c>
      <c r="C636" s="363" t="s">
        <v>3681</v>
      </c>
      <c r="D636" s="214" t="s">
        <v>14</v>
      </c>
      <c r="E636" s="235">
        <v>10790</v>
      </c>
      <c r="F636" s="419">
        <v>41830</v>
      </c>
      <c r="G636" s="44">
        <v>10790</v>
      </c>
      <c r="H636" s="243">
        <f t="shared" si="10"/>
        <v>0</v>
      </c>
      <c r="I636" s="214"/>
    </row>
    <row r="637" spans="1:9" x14ac:dyDescent="0.25">
      <c r="A637" s="406"/>
      <c r="B637" s="217" t="s">
        <v>1560</v>
      </c>
      <c r="C637" s="363" t="s">
        <v>3681</v>
      </c>
      <c r="D637" s="220" t="s">
        <v>3114</v>
      </c>
      <c r="E637" s="241">
        <v>0</v>
      </c>
      <c r="F637" s="419"/>
      <c r="G637" s="44"/>
      <c r="H637" s="243">
        <f t="shared" si="10"/>
        <v>0</v>
      </c>
      <c r="I637" s="214"/>
    </row>
    <row r="638" spans="1:9" x14ac:dyDescent="0.25">
      <c r="A638" s="406"/>
      <c r="B638" s="217" t="s">
        <v>1561</v>
      </c>
      <c r="C638" s="363" t="s">
        <v>3681</v>
      </c>
      <c r="D638" s="214" t="s">
        <v>3387</v>
      </c>
      <c r="E638" s="235">
        <v>5610</v>
      </c>
      <c r="F638" s="419">
        <v>41830</v>
      </c>
      <c r="G638" s="44">
        <v>5610</v>
      </c>
      <c r="H638" s="243">
        <f t="shared" si="10"/>
        <v>0</v>
      </c>
      <c r="I638" s="214"/>
    </row>
    <row r="639" spans="1:9" x14ac:dyDescent="0.25">
      <c r="A639" s="406"/>
      <c r="B639" s="217" t="s">
        <v>1562</v>
      </c>
      <c r="C639" s="363" t="s">
        <v>3681</v>
      </c>
      <c r="D639" s="214" t="s">
        <v>152</v>
      </c>
      <c r="E639" s="235">
        <v>7189</v>
      </c>
      <c r="F639" s="419">
        <v>41829</v>
      </c>
      <c r="G639" s="44">
        <v>7189</v>
      </c>
      <c r="H639" s="243">
        <f t="shared" si="10"/>
        <v>0</v>
      </c>
      <c r="I639" s="214"/>
    </row>
    <row r="640" spans="1:9" x14ac:dyDescent="0.25">
      <c r="A640" s="406"/>
      <c r="B640" s="217" t="s">
        <v>1563</v>
      </c>
      <c r="C640" s="363" t="s">
        <v>3681</v>
      </c>
      <c r="D640" s="214" t="s">
        <v>136</v>
      </c>
      <c r="E640" s="235">
        <v>607</v>
      </c>
      <c r="F640" s="419">
        <v>41829</v>
      </c>
      <c r="G640" s="44">
        <v>607</v>
      </c>
      <c r="H640" s="243">
        <f t="shared" si="10"/>
        <v>0</v>
      </c>
      <c r="I640" s="214"/>
    </row>
    <row r="641" spans="1:9" x14ac:dyDescent="0.25">
      <c r="A641" s="406">
        <v>41830</v>
      </c>
      <c r="B641" s="217" t="s">
        <v>1564</v>
      </c>
      <c r="C641" s="363" t="s">
        <v>3681</v>
      </c>
      <c r="D641" s="214" t="s">
        <v>44</v>
      </c>
      <c r="E641" s="235">
        <v>4860</v>
      </c>
      <c r="F641" s="419">
        <v>41836</v>
      </c>
      <c r="G641" s="44">
        <v>4860</v>
      </c>
      <c r="H641" s="243">
        <f t="shared" si="10"/>
        <v>0</v>
      </c>
      <c r="I641" s="214" t="s">
        <v>217</v>
      </c>
    </row>
    <row r="642" spans="1:9" x14ac:dyDescent="0.25">
      <c r="A642" s="406"/>
      <c r="B642" s="217" t="s">
        <v>1565</v>
      </c>
      <c r="C642" s="363" t="s">
        <v>3681</v>
      </c>
      <c r="D642" s="214" t="s">
        <v>106</v>
      </c>
      <c r="E642" s="235">
        <v>114631</v>
      </c>
      <c r="F642" s="419">
        <v>41839</v>
      </c>
      <c r="G642" s="44">
        <v>114631</v>
      </c>
      <c r="H642" s="243">
        <f t="shared" si="10"/>
        <v>0</v>
      </c>
      <c r="I642" s="58" t="s">
        <v>65</v>
      </c>
    </row>
    <row r="643" spans="1:9" x14ac:dyDescent="0.25">
      <c r="A643" s="406"/>
      <c r="B643" s="217" t="s">
        <v>1567</v>
      </c>
      <c r="C643" s="363" t="s">
        <v>3681</v>
      </c>
      <c r="D643" s="214" t="s">
        <v>3698</v>
      </c>
      <c r="E643" s="235">
        <v>14581.5</v>
      </c>
      <c r="F643" s="476" t="s">
        <v>4438</v>
      </c>
      <c r="G643" s="44">
        <v>14581.5</v>
      </c>
      <c r="H643" s="243">
        <f t="shared" si="10"/>
        <v>0</v>
      </c>
      <c r="I643" s="214"/>
    </row>
    <row r="644" spans="1:9" x14ac:dyDescent="0.25">
      <c r="A644" s="406"/>
      <c r="B644" s="217" t="s">
        <v>1568</v>
      </c>
      <c r="C644" s="363" t="s">
        <v>3681</v>
      </c>
      <c r="D644" s="214" t="s">
        <v>8</v>
      </c>
      <c r="E644" s="235">
        <v>817</v>
      </c>
      <c r="F644" s="419">
        <v>41830</v>
      </c>
      <c r="G644" s="44">
        <v>817</v>
      </c>
      <c r="H644" s="243">
        <f t="shared" si="10"/>
        <v>0</v>
      </c>
      <c r="I644" s="58"/>
    </row>
    <row r="645" spans="1:9" x14ac:dyDescent="0.25">
      <c r="A645" s="406"/>
      <c r="B645" s="217" t="s">
        <v>1569</v>
      </c>
      <c r="C645" s="363" t="s">
        <v>3681</v>
      </c>
      <c r="D645" s="214" t="s">
        <v>8</v>
      </c>
      <c r="E645" s="235">
        <v>216</v>
      </c>
      <c r="F645" s="419">
        <v>41830</v>
      </c>
      <c r="G645" s="44">
        <v>216</v>
      </c>
      <c r="H645" s="243">
        <f t="shared" si="10"/>
        <v>0</v>
      </c>
      <c r="I645" s="214"/>
    </row>
    <row r="646" spans="1:9" x14ac:dyDescent="0.25">
      <c r="A646" s="406"/>
      <c r="B646" s="217" t="s">
        <v>1570</v>
      </c>
      <c r="C646" s="363" t="s">
        <v>3681</v>
      </c>
      <c r="D646" s="214" t="s">
        <v>260</v>
      </c>
      <c r="E646" s="235">
        <v>1872</v>
      </c>
      <c r="F646" s="419">
        <v>41830</v>
      </c>
      <c r="G646" s="44">
        <v>1872</v>
      </c>
      <c r="H646" s="243">
        <f t="shared" si="10"/>
        <v>0</v>
      </c>
      <c r="I646" s="214" t="s">
        <v>30</v>
      </c>
    </row>
    <row r="647" spans="1:9" x14ac:dyDescent="0.25">
      <c r="A647" s="406"/>
      <c r="B647" s="217" t="s">
        <v>1571</v>
      </c>
      <c r="C647" s="363" t="s">
        <v>3681</v>
      </c>
      <c r="D647" s="214" t="s">
        <v>8</v>
      </c>
      <c r="E647" s="235">
        <v>1976.5</v>
      </c>
      <c r="F647" s="419">
        <v>41830</v>
      </c>
      <c r="G647" s="44">
        <v>1976.5</v>
      </c>
      <c r="H647" s="243">
        <f t="shared" ref="H647:H710" si="11">E647-G647</f>
        <v>0</v>
      </c>
      <c r="I647" s="214"/>
    </row>
    <row r="648" spans="1:9" x14ac:dyDescent="0.25">
      <c r="A648" s="406"/>
      <c r="B648" s="217" t="s">
        <v>1572</v>
      </c>
      <c r="C648" s="363" t="s">
        <v>3681</v>
      </c>
      <c r="D648" s="214" t="s">
        <v>307</v>
      </c>
      <c r="E648" s="235">
        <v>10185</v>
      </c>
      <c r="F648" s="421" t="s">
        <v>4479</v>
      </c>
      <c r="G648" s="44">
        <v>10185</v>
      </c>
      <c r="H648" s="243">
        <f t="shared" si="11"/>
        <v>0</v>
      </c>
      <c r="I648" s="214" t="s">
        <v>30</v>
      </c>
    </row>
    <row r="649" spans="1:9" x14ac:dyDescent="0.25">
      <c r="A649" s="406"/>
      <c r="B649" s="217" t="s">
        <v>1573</v>
      </c>
      <c r="C649" s="363" t="s">
        <v>3681</v>
      </c>
      <c r="D649" s="214" t="s">
        <v>152</v>
      </c>
      <c r="E649" s="235">
        <v>648</v>
      </c>
      <c r="F649" s="421" t="s">
        <v>4439</v>
      </c>
      <c r="G649" s="44">
        <v>648</v>
      </c>
      <c r="H649" s="243">
        <f t="shared" si="11"/>
        <v>0</v>
      </c>
      <c r="I649" s="214"/>
    </row>
    <row r="650" spans="1:9" x14ac:dyDescent="0.25">
      <c r="A650" s="406"/>
      <c r="B650" s="217" t="s">
        <v>1574</v>
      </c>
      <c r="C650" s="363" t="s">
        <v>3681</v>
      </c>
      <c r="D650" s="214" t="s">
        <v>3874</v>
      </c>
      <c r="E650" s="235">
        <v>1665.5</v>
      </c>
      <c r="F650" s="419">
        <v>41830</v>
      </c>
      <c r="G650" s="44">
        <v>1665.5</v>
      </c>
      <c r="H650" s="243">
        <f t="shared" si="11"/>
        <v>0</v>
      </c>
      <c r="I650" s="214" t="s">
        <v>30</v>
      </c>
    </row>
    <row r="651" spans="1:9" x14ac:dyDescent="0.25">
      <c r="A651" s="406"/>
      <c r="B651" s="217" t="s">
        <v>1575</v>
      </c>
      <c r="C651" s="363" t="s">
        <v>3681</v>
      </c>
      <c r="D651" s="214" t="s">
        <v>147</v>
      </c>
      <c r="E651" s="235">
        <v>37724.5</v>
      </c>
      <c r="F651" s="419">
        <v>41836</v>
      </c>
      <c r="G651" s="44">
        <v>37724.5</v>
      </c>
      <c r="H651" s="243">
        <f t="shared" si="11"/>
        <v>0</v>
      </c>
      <c r="I651" s="214" t="s">
        <v>30</v>
      </c>
    </row>
    <row r="652" spans="1:9" x14ac:dyDescent="0.25">
      <c r="A652" s="406"/>
      <c r="B652" s="217" t="s">
        <v>1577</v>
      </c>
      <c r="C652" s="363" t="s">
        <v>3681</v>
      </c>
      <c r="D652" s="214" t="s">
        <v>575</v>
      </c>
      <c r="E652" s="235">
        <v>3850</v>
      </c>
      <c r="F652" s="419">
        <v>41830</v>
      </c>
      <c r="G652" s="44">
        <v>3850</v>
      </c>
      <c r="H652" s="243">
        <f t="shared" si="11"/>
        <v>0</v>
      </c>
      <c r="I652" s="214"/>
    </row>
    <row r="653" spans="1:9" x14ac:dyDescent="0.25">
      <c r="A653" s="406"/>
      <c r="B653" s="217" t="s">
        <v>1578</v>
      </c>
      <c r="C653" s="363" t="s">
        <v>3681</v>
      </c>
      <c r="D653" s="214" t="s">
        <v>3682</v>
      </c>
      <c r="E653" s="235">
        <v>9687.5</v>
      </c>
      <c r="F653" s="419">
        <v>41830</v>
      </c>
      <c r="G653" s="44">
        <v>9687.5</v>
      </c>
      <c r="H653" s="243">
        <f t="shared" si="11"/>
        <v>0</v>
      </c>
      <c r="I653" s="214" t="s">
        <v>30</v>
      </c>
    </row>
    <row r="654" spans="1:9" x14ac:dyDescent="0.25">
      <c r="A654" s="406"/>
      <c r="B654" s="217" t="s">
        <v>1579</v>
      </c>
      <c r="C654" s="363" t="s">
        <v>3681</v>
      </c>
      <c r="D654" s="214" t="s">
        <v>123</v>
      </c>
      <c r="E654" s="235">
        <v>2450</v>
      </c>
      <c r="F654" s="432" t="s">
        <v>4473</v>
      </c>
      <c r="G654" s="44">
        <v>2450</v>
      </c>
      <c r="H654" s="243">
        <f t="shared" si="11"/>
        <v>0</v>
      </c>
      <c r="I654" s="214"/>
    </row>
    <row r="655" spans="1:9" x14ac:dyDescent="0.25">
      <c r="A655" s="406"/>
      <c r="B655" s="217" t="s">
        <v>1580</v>
      </c>
      <c r="C655" s="363" t="s">
        <v>3681</v>
      </c>
      <c r="D655" s="214" t="s">
        <v>50</v>
      </c>
      <c r="E655" s="235">
        <v>3481</v>
      </c>
      <c r="F655" s="419">
        <v>41830</v>
      </c>
      <c r="G655" s="44">
        <v>3481</v>
      </c>
      <c r="H655" s="243">
        <f t="shared" si="11"/>
        <v>0</v>
      </c>
      <c r="I655" s="214"/>
    </row>
    <row r="656" spans="1:9" x14ac:dyDescent="0.25">
      <c r="A656" s="406"/>
      <c r="B656" s="217" t="s">
        <v>1581</v>
      </c>
      <c r="C656" s="363" t="s">
        <v>3681</v>
      </c>
      <c r="D656" s="214" t="s">
        <v>318</v>
      </c>
      <c r="E656" s="235">
        <v>4056</v>
      </c>
      <c r="F656" s="419">
        <v>41830</v>
      </c>
      <c r="G656" s="44">
        <v>4056</v>
      </c>
      <c r="H656" s="243">
        <f t="shared" si="11"/>
        <v>0</v>
      </c>
      <c r="I656" s="214"/>
    </row>
    <row r="657" spans="1:9" x14ac:dyDescent="0.25">
      <c r="A657" s="406"/>
      <c r="B657" s="217" t="s">
        <v>1582</v>
      </c>
      <c r="C657" s="363" t="s">
        <v>3681</v>
      </c>
      <c r="D657" s="214" t="s">
        <v>137</v>
      </c>
      <c r="E657" s="235">
        <v>7030.5</v>
      </c>
      <c r="F657" s="468" t="s">
        <v>4441</v>
      </c>
      <c r="G657" s="44">
        <v>7030.5</v>
      </c>
      <c r="H657" s="243">
        <f t="shared" si="11"/>
        <v>0</v>
      </c>
      <c r="I657" s="214"/>
    </row>
    <row r="658" spans="1:9" x14ac:dyDescent="0.25">
      <c r="A658" s="406"/>
      <c r="B658" s="217" t="s">
        <v>1583</v>
      </c>
      <c r="C658" s="363" t="s">
        <v>3681</v>
      </c>
      <c r="D658" s="214" t="s">
        <v>55</v>
      </c>
      <c r="E658" s="235">
        <v>15157</v>
      </c>
      <c r="F658" s="419">
        <v>41830</v>
      </c>
      <c r="G658" s="44">
        <v>15157</v>
      </c>
      <c r="H658" s="243">
        <f t="shared" si="11"/>
        <v>0</v>
      </c>
      <c r="I658" s="214"/>
    </row>
    <row r="659" spans="1:9" x14ac:dyDescent="0.25">
      <c r="A659" s="406"/>
      <c r="B659" s="217" t="s">
        <v>1584</v>
      </c>
      <c r="C659" s="363" t="s">
        <v>3681</v>
      </c>
      <c r="D659" s="214" t="s">
        <v>8</v>
      </c>
      <c r="E659" s="235">
        <v>456</v>
      </c>
      <c r="F659" s="419">
        <v>41830</v>
      </c>
      <c r="G659" s="44">
        <v>456</v>
      </c>
      <c r="H659" s="243">
        <f t="shared" si="11"/>
        <v>0</v>
      </c>
      <c r="I659" s="214"/>
    </row>
    <row r="660" spans="1:9" x14ac:dyDescent="0.25">
      <c r="A660" s="406"/>
      <c r="B660" s="217" t="s">
        <v>1585</v>
      </c>
      <c r="C660" s="363" t="s">
        <v>3681</v>
      </c>
      <c r="D660" s="214" t="s">
        <v>8</v>
      </c>
      <c r="E660" s="235">
        <v>575</v>
      </c>
      <c r="F660" s="419">
        <v>41830</v>
      </c>
      <c r="G660" s="44">
        <v>575</v>
      </c>
      <c r="H660" s="243">
        <f t="shared" si="11"/>
        <v>0</v>
      </c>
      <c r="I660" s="214"/>
    </row>
    <row r="661" spans="1:9" x14ac:dyDescent="0.25">
      <c r="A661" s="406"/>
      <c r="B661" s="217" t="s">
        <v>1586</v>
      </c>
      <c r="C661" s="363" t="s">
        <v>3681</v>
      </c>
      <c r="D661" s="214" t="s">
        <v>62</v>
      </c>
      <c r="E661" s="235">
        <v>18121</v>
      </c>
      <c r="F661" s="419">
        <v>41834</v>
      </c>
      <c r="G661" s="44">
        <v>18121</v>
      </c>
      <c r="H661" s="243">
        <f t="shared" si="11"/>
        <v>0</v>
      </c>
      <c r="I661" s="214" t="s">
        <v>65</v>
      </c>
    </row>
    <row r="662" spans="1:9" x14ac:dyDescent="0.25">
      <c r="A662" s="406"/>
      <c r="B662" s="217" t="s">
        <v>1587</v>
      </c>
      <c r="C662" s="363" t="s">
        <v>3681</v>
      </c>
      <c r="D662" s="214" t="s">
        <v>188</v>
      </c>
      <c r="E662" s="235">
        <v>6609</v>
      </c>
      <c r="F662" s="419">
        <v>41832</v>
      </c>
      <c r="G662" s="44">
        <v>6609</v>
      </c>
      <c r="H662" s="243">
        <f t="shared" si="11"/>
        <v>0</v>
      </c>
      <c r="I662" s="214"/>
    </row>
    <row r="663" spans="1:9" x14ac:dyDescent="0.25">
      <c r="A663" s="406"/>
      <c r="B663" s="217" t="s">
        <v>1588</v>
      </c>
      <c r="C663" s="363" t="s">
        <v>3681</v>
      </c>
      <c r="D663" s="214" t="s">
        <v>2835</v>
      </c>
      <c r="E663" s="235">
        <v>2121</v>
      </c>
      <c r="F663" s="419">
        <v>41830</v>
      </c>
      <c r="G663" s="44">
        <v>2121</v>
      </c>
      <c r="H663" s="243">
        <f t="shared" si="11"/>
        <v>0</v>
      </c>
      <c r="I663" s="214" t="s">
        <v>217</v>
      </c>
    </row>
    <row r="664" spans="1:9" x14ac:dyDescent="0.25">
      <c r="A664" s="406"/>
      <c r="B664" s="217" t="s">
        <v>1590</v>
      </c>
      <c r="C664" s="363" t="s">
        <v>3681</v>
      </c>
      <c r="D664" s="214" t="s">
        <v>312</v>
      </c>
      <c r="E664" s="235">
        <v>8426</v>
      </c>
      <c r="F664" s="419">
        <v>41830</v>
      </c>
      <c r="G664" s="44">
        <v>8426</v>
      </c>
      <c r="H664" s="243">
        <f t="shared" si="11"/>
        <v>0</v>
      </c>
      <c r="I664" s="214" t="s">
        <v>217</v>
      </c>
    </row>
    <row r="665" spans="1:9" x14ac:dyDescent="0.25">
      <c r="A665" s="405"/>
      <c r="B665" s="217" t="s">
        <v>1591</v>
      </c>
      <c r="C665" s="363" t="s">
        <v>3681</v>
      </c>
      <c r="D665" s="214" t="s">
        <v>250</v>
      </c>
      <c r="E665" s="235">
        <v>22878</v>
      </c>
      <c r="F665" s="419">
        <v>41830</v>
      </c>
      <c r="G665" s="44">
        <v>22878</v>
      </c>
      <c r="H665" s="243">
        <f t="shared" si="11"/>
        <v>0</v>
      </c>
      <c r="I665" s="214"/>
    </row>
    <row r="666" spans="1:9" x14ac:dyDescent="0.25">
      <c r="A666" s="405"/>
      <c r="B666" s="217" t="s">
        <v>1593</v>
      </c>
      <c r="C666" s="363" t="s">
        <v>3681</v>
      </c>
      <c r="D666" s="214" t="s">
        <v>22</v>
      </c>
      <c r="E666" s="235">
        <v>1477</v>
      </c>
      <c r="F666" s="419" t="s">
        <v>4442</v>
      </c>
      <c r="G666" s="44">
        <v>1477</v>
      </c>
      <c r="H666" s="243">
        <f t="shared" si="11"/>
        <v>0</v>
      </c>
      <c r="I666" s="214"/>
    </row>
    <row r="667" spans="1:9" x14ac:dyDescent="0.25">
      <c r="A667" s="405"/>
      <c r="B667" s="217" t="s">
        <v>1595</v>
      </c>
      <c r="C667" s="363" t="s">
        <v>3681</v>
      </c>
      <c r="D667" s="214" t="s">
        <v>52</v>
      </c>
      <c r="E667" s="235">
        <v>2456</v>
      </c>
      <c r="F667" s="419">
        <v>41830</v>
      </c>
      <c r="G667" s="44">
        <v>2456</v>
      </c>
      <c r="H667" s="243">
        <f t="shared" si="11"/>
        <v>0</v>
      </c>
      <c r="I667" s="214" t="s">
        <v>217</v>
      </c>
    </row>
    <row r="668" spans="1:9" x14ac:dyDescent="0.25">
      <c r="A668" s="406"/>
      <c r="B668" s="217" t="s">
        <v>1596</v>
      </c>
      <c r="C668" s="363" t="s">
        <v>3681</v>
      </c>
      <c r="D668" s="214" t="s">
        <v>130</v>
      </c>
      <c r="E668" s="235">
        <v>8013.5</v>
      </c>
      <c r="F668" s="419">
        <v>41838</v>
      </c>
      <c r="G668" s="44">
        <v>8013.5</v>
      </c>
      <c r="H668" s="243">
        <f t="shared" si="11"/>
        <v>0</v>
      </c>
      <c r="I668" s="214" t="s">
        <v>21</v>
      </c>
    </row>
    <row r="669" spans="1:9" x14ac:dyDescent="0.25">
      <c r="A669" s="406"/>
      <c r="B669" s="217" t="s">
        <v>1597</v>
      </c>
      <c r="C669" s="363" t="s">
        <v>3681</v>
      </c>
      <c r="D669" s="214" t="s">
        <v>3318</v>
      </c>
      <c r="E669" s="235">
        <v>11518</v>
      </c>
      <c r="F669" s="419">
        <v>41830</v>
      </c>
      <c r="G669" s="44">
        <v>11518</v>
      </c>
      <c r="H669" s="243">
        <f t="shared" si="11"/>
        <v>0</v>
      </c>
      <c r="I669" s="214" t="s">
        <v>65</v>
      </c>
    </row>
    <row r="670" spans="1:9" x14ac:dyDescent="0.25">
      <c r="A670" s="406"/>
      <c r="B670" s="217" t="s">
        <v>1598</v>
      </c>
      <c r="C670" s="363" t="s">
        <v>3681</v>
      </c>
      <c r="D670" s="214" t="s">
        <v>11</v>
      </c>
      <c r="E670" s="235">
        <v>80772</v>
      </c>
      <c r="F670" s="419">
        <v>41843</v>
      </c>
      <c r="G670" s="44">
        <v>80772</v>
      </c>
      <c r="H670" s="243">
        <f t="shared" si="11"/>
        <v>0</v>
      </c>
      <c r="I670" s="214" t="s">
        <v>65</v>
      </c>
    </row>
    <row r="671" spans="1:9" x14ac:dyDescent="0.25">
      <c r="A671" s="406"/>
      <c r="B671" s="217" t="s">
        <v>1599</v>
      </c>
      <c r="C671" s="363" t="s">
        <v>3681</v>
      </c>
      <c r="D671" s="214" t="s">
        <v>884</v>
      </c>
      <c r="E671" s="235">
        <v>41896.400000000001</v>
      </c>
      <c r="F671" s="419">
        <v>41838</v>
      </c>
      <c r="G671" s="44">
        <v>41896.400000000001</v>
      </c>
      <c r="H671" s="243">
        <f t="shared" si="11"/>
        <v>0</v>
      </c>
      <c r="I671" s="214" t="s">
        <v>21</v>
      </c>
    </row>
    <row r="672" spans="1:9" ht="34.5" x14ac:dyDescent="0.25">
      <c r="A672" s="406"/>
      <c r="B672" s="217" t="s">
        <v>1600</v>
      </c>
      <c r="C672" s="363" t="s">
        <v>3681</v>
      </c>
      <c r="D672" s="214" t="s">
        <v>3121</v>
      </c>
      <c r="E672" s="235">
        <v>11005.5</v>
      </c>
      <c r="F672" s="424" t="s">
        <v>3875</v>
      </c>
      <c r="G672" s="44">
        <v>11005.5</v>
      </c>
      <c r="H672" s="243">
        <f t="shared" si="11"/>
        <v>0</v>
      </c>
      <c r="I672" s="214" t="s">
        <v>65</v>
      </c>
    </row>
    <row r="673" spans="1:9" x14ac:dyDescent="0.25">
      <c r="A673" s="406"/>
      <c r="B673" s="217" t="s">
        <v>1601</v>
      </c>
      <c r="C673" s="363" t="s">
        <v>3681</v>
      </c>
      <c r="D673" s="214" t="s">
        <v>13</v>
      </c>
      <c r="E673" s="235">
        <v>2512.5</v>
      </c>
      <c r="F673" s="419">
        <v>41830</v>
      </c>
      <c r="G673" s="44">
        <v>2512.5</v>
      </c>
      <c r="H673" s="243">
        <f t="shared" si="11"/>
        <v>0</v>
      </c>
      <c r="I673" s="214"/>
    </row>
    <row r="674" spans="1:9" x14ac:dyDescent="0.25">
      <c r="A674" s="406"/>
      <c r="B674" s="217" t="s">
        <v>1602</v>
      </c>
      <c r="C674" s="363" t="s">
        <v>3681</v>
      </c>
      <c r="D674" s="214" t="s">
        <v>3876</v>
      </c>
      <c r="E674" s="235">
        <v>26531.8</v>
      </c>
      <c r="F674" s="419">
        <v>41841</v>
      </c>
      <c r="G674" s="44">
        <v>26531.8</v>
      </c>
      <c r="H674" s="243">
        <f t="shared" si="11"/>
        <v>0</v>
      </c>
      <c r="I674" s="214" t="s">
        <v>12</v>
      </c>
    </row>
    <row r="675" spans="1:9" x14ac:dyDescent="0.25">
      <c r="A675" s="406"/>
      <c r="B675" s="217" t="s">
        <v>1603</v>
      </c>
      <c r="C675" s="363" t="s">
        <v>3681</v>
      </c>
      <c r="D675" s="214" t="s">
        <v>124</v>
      </c>
      <c r="E675" s="235">
        <v>11187</v>
      </c>
      <c r="F675" s="419">
        <v>41830</v>
      </c>
      <c r="G675" s="44">
        <v>11187</v>
      </c>
      <c r="H675" s="243">
        <f t="shared" si="11"/>
        <v>0</v>
      </c>
      <c r="I675" s="214" t="s">
        <v>12</v>
      </c>
    </row>
    <row r="676" spans="1:9" x14ac:dyDescent="0.25">
      <c r="A676" s="406"/>
      <c r="B676" s="217" t="s">
        <v>1605</v>
      </c>
      <c r="C676" s="363" t="s">
        <v>3681</v>
      </c>
      <c r="D676" s="214" t="s">
        <v>54</v>
      </c>
      <c r="E676" s="235">
        <v>8575.5</v>
      </c>
      <c r="F676" s="419">
        <v>41830</v>
      </c>
      <c r="G676" s="44">
        <v>8575.5</v>
      </c>
      <c r="H676" s="243">
        <f t="shared" si="11"/>
        <v>0</v>
      </c>
      <c r="I676" s="214" t="s">
        <v>12</v>
      </c>
    </row>
    <row r="677" spans="1:9" x14ac:dyDescent="0.25">
      <c r="A677" s="406"/>
      <c r="B677" s="217" t="s">
        <v>1606</v>
      </c>
      <c r="C677" s="363" t="s">
        <v>3681</v>
      </c>
      <c r="D677" s="214" t="s">
        <v>54</v>
      </c>
      <c r="E677" s="235">
        <v>2962.4</v>
      </c>
      <c r="F677" s="419">
        <v>41830</v>
      </c>
      <c r="G677" s="44">
        <v>2962.4</v>
      </c>
      <c r="H677" s="243">
        <f t="shared" si="11"/>
        <v>0</v>
      </c>
      <c r="I677" s="214" t="s">
        <v>12</v>
      </c>
    </row>
    <row r="678" spans="1:9" x14ac:dyDescent="0.25">
      <c r="A678" s="406"/>
      <c r="B678" s="217" t="s">
        <v>1607</v>
      </c>
      <c r="C678" s="363" t="s">
        <v>3681</v>
      </c>
      <c r="D678" s="214" t="s">
        <v>195</v>
      </c>
      <c r="E678" s="235">
        <v>1917</v>
      </c>
      <c r="F678" s="419">
        <v>41830</v>
      </c>
      <c r="G678" s="44">
        <v>1917</v>
      </c>
      <c r="H678" s="243">
        <f t="shared" si="11"/>
        <v>0</v>
      </c>
      <c r="I678" s="214" t="s">
        <v>12</v>
      </c>
    </row>
    <row r="679" spans="1:9" x14ac:dyDescent="0.25">
      <c r="A679" s="406"/>
      <c r="B679" s="217" t="s">
        <v>1608</v>
      </c>
      <c r="C679" s="363" t="s">
        <v>3681</v>
      </c>
      <c r="D679" s="214" t="s">
        <v>29</v>
      </c>
      <c r="E679" s="235">
        <v>3503.5</v>
      </c>
      <c r="F679" s="419">
        <v>41830</v>
      </c>
      <c r="G679" s="44">
        <v>3503.5</v>
      </c>
      <c r="H679" s="243">
        <f t="shared" si="11"/>
        <v>0</v>
      </c>
      <c r="I679" s="214" t="s">
        <v>12</v>
      </c>
    </row>
    <row r="680" spans="1:9" x14ac:dyDescent="0.25">
      <c r="A680" s="406"/>
      <c r="B680" s="217" t="s">
        <v>1609</v>
      </c>
      <c r="C680" s="363" t="s">
        <v>3681</v>
      </c>
      <c r="D680" s="214" t="s">
        <v>1782</v>
      </c>
      <c r="E680" s="235">
        <v>1380.4</v>
      </c>
      <c r="F680" s="432" t="s">
        <v>4444</v>
      </c>
      <c r="G680" s="44">
        <v>1380.4</v>
      </c>
      <c r="H680" s="243">
        <f t="shared" si="11"/>
        <v>0</v>
      </c>
      <c r="I680" s="214" t="s">
        <v>12</v>
      </c>
    </row>
    <row r="681" spans="1:9" x14ac:dyDescent="0.25">
      <c r="A681" s="406"/>
      <c r="B681" s="217" t="s">
        <v>1610</v>
      </c>
      <c r="C681" s="363" t="s">
        <v>3681</v>
      </c>
      <c r="D681" s="214" t="s">
        <v>269</v>
      </c>
      <c r="E681" s="235">
        <v>1862</v>
      </c>
      <c r="F681" s="419">
        <v>41830</v>
      </c>
      <c r="G681" s="44">
        <v>1862</v>
      </c>
      <c r="H681" s="243">
        <f t="shared" si="11"/>
        <v>0</v>
      </c>
      <c r="I681" s="214" t="s">
        <v>12</v>
      </c>
    </row>
    <row r="682" spans="1:9" x14ac:dyDescent="0.25">
      <c r="A682" s="406"/>
      <c r="B682" s="217" t="s">
        <v>1612</v>
      </c>
      <c r="C682" s="363" t="s">
        <v>3681</v>
      </c>
      <c r="D682" s="214" t="s">
        <v>51</v>
      </c>
      <c r="E682" s="235">
        <v>1604</v>
      </c>
      <c r="F682" s="419">
        <v>41830</v>
      </c>
      <c r="G682" s="44">
        <v>1604</v>
      </c>
      <c r="H682" s="243">
        <f t="shared" si="11"/>
        <v>0</v>
      </c>
      <c r="I682" s="214"/>
    </row>
    <row r="683" spans="1:9" x14ac:dyDescent="0.25">
      <c r="A683" s="406"/>
      <c r="B683" s="217" t="s">
        <v>1614</v>
      </c>
      <c r="C683" s="363" t="s">
        <v>3681</v>
      </c>
      <c r="D683" s="214" t="s">
        <v>107</v>
      </c>
      <c r="E683" s="235">
        <v>63627.9</v>
      </c>
      <c r="F683" s="419">
        <v>41832</v>
      </c>
      <c r="G683" s="44">
        <v>63627.9</v>
      </c>
      <c r="H683" s="243">
        <f t="shared" si="11"/>
        <v>0</v>
      </c>
      <c r="I683" s="214"/>
    </row>
    <row r="684" spans="1:9" x14ac:dyDescent="0.25">
      <c r="A684" s="406"/>
      <c r="B684" s="217" t="s">
        <v>1615</v>
      </c>
      <c r="C684" s="363" t="s">
        <v>3681</v>
      </c>
      <c r="D684" s="214" t="s">
        <v>32</v>
      </c>
      <c r="E684" s="235">
        <v>6480</v>
      </c>
      <c r="F684" s="419">
        <v>41830</v>
      </c>
      <c r="G684" s="44">
        <v>6480</v>
      </c>
      <c r="H684" s="243">
        <f t="shared" si="11"/>
        <v>0</v>
      </c>
      <c r="I684" s="214" t="s">
        <v>12</v>
      </c>
    </row>
    <row r="685" spans="1:9" x14ac:dyDescent="0.25">
      <c r="A685" s="406"/>
      <c r="B685" s="217" t="s">
        <v>1616</v>
      </c>
      <c r="C685" s="363" t="s">
        <v>3681</v>
      </c>
      <c r="D685" s="214" t="s">
        <v>92</v>
      </c>
      <c r="E685" s="235">
        <v>9842.5</v>
      </c>
      <c r="F685" s="420" t="s">
        <v>3877</v>
      </c>
      <c r="G685" s="44">
        <v>9842.5</v>
      </c>
      <c r="H685" s="243">
        <f t="shared" si="11"/>
        <v>0</v>
      </c>
      <c r="I685" s="214" t="s">
        <v>27</v>
      </c>
    </row>
    <row r="686" spans="1:9" x14ac:dyDescent="0.25">
      <c r="A686" s="406"/>
      <c r="B686" s="217" t="s">
        <v>1617</v>
      </c>
      <c r="C686" s="363" t="s">
        <v>3681</v>
      </c>
      <c r="D686" s="214" t="s">
        <v>27</v>
      </c>
      <c r="E686" s="235">
        <v>28096</v>
      </c>
      <c r="F686" s="419">
        <v>41831</v>
      </c>
      <c r="G686" s="44">
        <v>28096</v>
      </c>
      <c r="H686" s="243">
        <f t="shared" si="11"/>
        <v>0</v>
      </c>
      <c r="I686" s="214" t="s">
        <v>27</v>
      </c>
    </row>
    <row r="687" spans="1:9" x14ac:dyDescent="0.25">
      <c r="A687" s="406"/>
      <c r="B687" s="217" t="s">
        <v>1618</v>
      </c>
      <c r="C687" s="363" t="s">
        <v>3681</v>
      </c>
      <c r="D687" s="214" t="s">
        <v>508</v>
      </c>
      <c r="E687" s="235">
        <v>62260</v>
      </c>
      <c r="F687" s="419">
        <v>41830</v>
      </c>
      <c r="G687" s="44">
        <v>62260</v>
      </c>
      <c r="H687" s="243">
        <f t="shared" si="11"/>
        <v>0</v>
      </c>
      <c r="I687" s="214"/>
    </row>
    <row r="688" spans="1:9" x14ac:dyDescent="0.25">
      <c r="A688" s="406"/>
      <c r="B688" s="217" t="s">
        <v>1619</v>
      </c>
      <c r="C688" s="363" t="s">
        <v>3681</v>
      </c>
      <c r="D688" s="214" t="s">
        <v>1611</v>
      </c>
      <c r="E688" s="235">
        <v>5175.5</v>
      </c>
      <c r="F688" s="419">
        <v>41830</v>
      </c>
      <c r="G688" s="44">
        <v>5175.5</v>
      </c>
      <c r="H688" s="243">
        <f t="shared" si="11"/>
        <v>0</v>
      </c>
      <c r="I688" s="214"/>
    </row>
    <row r="689" spans="1:9" x14ac:dyDescent="0.25">
      <c r="A689" s="406"/>
      <c r="B689" s="217" t="s">
        <v>1621</v>
      </c>
      <c r="C689" s="363" t="s">
        <v>3681</v>
      </c>
      <c r="D689" s="214" t="s">
        <v>149</v>
      </c>
      <c r="E689" s="235">
        <v>22283.200000000001</v>
      </c>
      <c r="F689" s="419">
        <v>41836</v>
      </c>
      <c r="G689" s="44">
        <v>22283.200000000001</v>
      </c>
      <c r="H689" s="243">
        <f t="shared" si="11"/>
        <v>0</v>
      </c>
      <c r="I689" s="214" t="s">
        <v>27</v>
      </c>
    </row>
    <row r="690" spans="1:9" x14ac:dyDescent="0.25">
      <c r="A690" s="406"/>
      <c r="B690" s="217" t="s">
        <v>1623</v>
      </c>
      <c r="C690" s="363" t="s">
        <v>3681</v>
      </c>
      <c r="D690" s="220" t="s">
        <v>3114</v>
      </c>
      <c r="E690" s="241">
        <v>0</v>
      </c>
      <c r="F690" s="419"/>
      <c r="G690" s="44"/>
      <c r="H690" s="243">
        <f t="shared" si="11"/>
        <v>0</v>
      </c>
      <c r="I690" s="214" t="s">
        <v>512</v>
      </c>
    </row>
    <row r="691" spans="1:9" x14ac:dyDescent="0.25">
      <c r="A691" s="406"/>
      <c r="B691" s="285" t="s">
        <v>1624</v>
      </c>
      <c r="C691" s="361" t="s">
        <v>3878</v>
      </c>
      <c r="D691" s="58" t="s">
        <v>100</v>
      </c>
      <c r="E691" s="235">
        <v>23244.5</v>
      </c>
      <c r="F691" s="425">
        <v>41831</v>
      </c>
      <c r="G691" s="34">
        <v>23244.5</v>
      </c>
      <c r="H691" s="243">
        <f t="shared" si="11"/>
        <v>0</v>
      </c>
      <c r="I691" s="214" t="s">
        <v>27</v>
      </c>
    </row>
    <row r="692" spans="1:9" x14ac:dyDescent="0.25">
      <c r="A692" s="406"/>
      <c r="B692" s="285" t="s">
        <v>1627</v>
      </c>
      <c r="C692" s="361" t="s">
        <v>3878</v>
      </c>
      <c r="D692" s="58" t="s">
        <v>55</v>
      </c>
      <c r="E692" s="235">
        <v>1877</v>
      </c>
      <c r="F692" s="419">
        <v>41830</v>
      </c>
      <c r="G692" s="44">
        <v>1877</v>
      </c>
      <c r="H692" s="243">
        <f t="shared" si="11"/>
        <v>0</v>
      </c>
      <c r="I692" s="121"/>
    </row>
    <row r="693" spans="1:9" x14ac:dyDescent="0.25">
      <c r="A693" s="406"/>
      <c r="B693" s="285" t="s">
        <v>1628</v>
      </c>
      <c r="C693" s="361" t="s">
        <v>3878</v>
      </c>
      <c r="D693" s="58" t="s">
        <v>88</v>
      </c>
      <c r="E693" s="235">
        <v>6524</v>
      </c>
      <c r="F693" s="425">
        <v>41831</v>
      </c>
      <c r="G693" s="34">
        <v>6524</v>
      </c>
      <c r="H693" s="243">
        <f t="shared" si="11"/>
        <v>0</v>
      </c>
      <c r="I693" s="214" t="s">
        <v>27</v>
      </c>
    </row>
    <row r="694" spans="1:9" x14ac:dyDescent="0.25">
      <c r="A694" s="406"/>
      <c r="B694" s="285" t="s">
        <v>1629</v>
      </c>
      <c r="C694" s="361" t="s">
        <v>3878</v>
      </c>
      <c r="D694" s="58" t="s">
        <v>478</v>
      </c>
      <c r="E694" s="235">
        <v>27643.599999999999</v>
      </c>
      <c r="F694" s="425">
        <v>41831</v>
      </c>
      <c r="G694" s="34">
        <v>27643.599999999999</v>
      </c>
      <c r="H694" s="243">
        <f t="shared" si="11"/>
        <v>0</v>
      </c>
      <c r="I694" s="214" t="s">
        <v>27</v>
      </c>
    </row>
    <row r="695" spans="1:9" x14ac:dyDescent="0.25">
      <c r="A695" s="406"/>
      <c r="B695" s="285" t="s">
        <v>1630</v>
      </c>
      <c r="C695" s="361" t="s">
        <v>3878</v>
      </c>
      <c r="D695" s="58" t="s">
        <v>200</v>
      </c>
      <c r="E695" s="235">
        <v>6380</v>
      </c>
      <c r="F695" s="426" t="s">
        <v>4447</v>
      </c>
      <c r="G695" s="34">
        <v>6380</v>
      </c>
      <c r="H695" s="243">
        <f t="shared" si="11"/>
        <v>0</v>
      </c>
      <c r="I695" s="121"/>
    </row>
    <row r="696" spans="1:9" x14ac:dyDescent="0.25">
      <c r="A696" s="406"/>
      <c r="B696" s="285" t="s">
        <v>1632</v>
      </c>
      <c r="C696" s="361" t="s">
        <v>3878</v>
      </c>
      <c r="D696" s="58" t="s">
        <v>544</v>
      </c>
      <c r="E696" s="235">
        <v>18927</v>
      </c>
      <c r="F696" s="425">
        <v>41831</v>
      </c>
      <c r="G696" s="34">
        <v>18927</v>
      </c>
      <c r="H696" s="243">
        <f t="shared" si="11"/>
        <v>0</v>
      </c>
      <c r="I696" s="214" t="s">
        <v>27</v>
      </c>
    </row>
    <row r="697" spans="1:9" x14ac:dyDescent="0.25">
      <c r="A697" s="406"/>
      <c r="B697" s="285" t="s">
        <v>1634</v>
      </c>
      <c r="C697" s="361" t="s">
        <v>3878</v>
      </c>
      <c r="D697" s="58" t="s">
        <v>3020</v>
      </c>
      <c r="E697" s="235">
        <v>4132.5</v>
      </c>
      <c r="F697" s="419">
        <v>41830</v>
      </c>
      <c r="G697" s="34">
        <v>4132.5</v>
      </c>
      <c r="H697" s="243">
        <f t="shared" si="11"/>
        <v>0</v>
      </c>
      <c r="I697" s="121"/>
    </row>
    <row r="698" spans="1:9" x14ac:dyDescent="0.25">
      <c r="A698" s="406"/>
      <c r="B698" s="285" t="s">
        <v>1635</v>
      </c>
      <c r="C698" s="361" t="s">
        <v>3878</v>
      </c>
      <c r="D698" s="58" t="s">
        <v>70</v>
      </c>
      <c r="E698" s="235">
        <v>7183</v>
      </c>
      <c r="F698" s="419">
        <v>41830</v>
      </c>
      <c r="G698" s="34">
        <v>7183</v>
      </c>
      <c r="H698" s="243">
        <f t="shared" si="11"/>
        <v>0</v>
      </c>
      <c r="I698" s="121"/>
    </row>
    <row r="699" spans="1:9" x14ac:dyDescent="0.25">
      <c r="A699" s="406"/>
      <c r="B699" s="285" t="s">
        <v>1636</v>
      </c>
      <c r="C699" s="361" t="s">
        <v>3878</v>
      </c>
      <c r="D699" s="58" t="s">
        <v>312</v>
      </c>
      <c r="E699" s="235">
        <v>605</v>
      </c>
      <c r="F699" s="425">
        <v>41832</v>
      </c>
      <c r="G699" s="34">
        <v>605</v>
      </c>
      <c r="H699" s="243">
        <f t="shared" si="11"/>
        <v>0</v>
      </c>
      <c r="I699" s="121" t="s">
        <v>21</v>
      </c>
    </row>
    <row r="700" spans="1:9" x14ac:dyDescent="0.25">
      <c r="A700" s="406"/>
      <c r="B700" s="285" t="s">
        <v>1637</v>
      </c>
      <c r="C700" s="361" t="s">
        <v>3878</v>
      </c>
      <c r="D700" s="58" t="s">
        <v>3807</v>
      </c>
      <c r="E700" s="235">
        <v>3871.5</v>
      </c>
      <c r="F700" s="425">
        <v>41832</v>
      </c>
      <c r="G700" s="34">
        <v>3871.5</v>
      </c>
      <c r="H700" s="243">
        <f t="shared" si="11"/>
        <v>0</v>
      </c>
      <c r="I700" s="121" t="s">
        <v>21</v>
      </c>
    </row>
    <row r="701" spans="1:9" x14ac:dyDescent="0.25">
      <c r="A701" s="406"/>
      <c r="B701" s="285" t="s">
        <v>1639</v>
      </c>
      <c r="C701" s="361" t="s">
        <v>3878</v>
      </c>
      <c r="D701" s="58" t="s">
        <v>63</v>
      </c>
      <c r="E701" s="235">
        <v>3184</v>
      </c>
      <c r="F701" s="425">
        <v>41832</v>
      </c>
      <c r="G701" s="34">
        <v>3184</v>
      </c>
      <c r="H701" s="243">
        <f t="shared" si="11"/>
        <v>0</v>
      </c>
      <c r="I701" s="121" t="s">
        <v>21</v>
      </c>
    </row>
    <row r="702" spans="1:9" x14ac:dyDescent="0.25">
      <c r="A702" s="406"/>
      <c r="B702" s="285" t="s">
        <v>1641</v>
      </c>
      <c r="C702" s="361" t="s">
        <v>3878</v>
      </c>
      <c r="D702" s="58" t="s">
        <v>560</v>
      </c>
      <c r="E702" s="235">
        <v>14711</v>
      </c>
      <c r="F702" s="425">
        <v>41831</v>
      </c>
      <c r="G702" s="34">
        <v>14711</v>
      </c>
      <c r="H702" s="243">
        <f t="shared" si="11"/>
        <v>0</v>
      </c>
      <c r="I702" s="121" t="s">
        <v>217</v>
      </c>
    </row>
    <row r="703" spans="1:9" x14ac:dyDescent="0.25">
      <c r="A703" s="406"/>
      <c r="B703" s="285" t="s">
        <v>1642</v>
      </c>
      <c r="C703" s="361" t="s">
        <v>3878</v>
      </c>
      <c r="D703" s="58" t="s">
        <v>99</v>
      </c>
      <c r="E703" s="235">
        <v>1666.6</v>
      </c>
      <c r="F703" s="425">
        <v>41831</v>
      </c>
      <c r="G703" s="34">
        <v>1666.6</v>
      </c>
      <c r="H703" s="243">
        <f t="shared" si="11"/>
        <v>0</v>
      </c>
      <c r="I703" s="121" t="s">
        <v>217</v>
      </c>
    </row>
    <row r="704" spans="1:9" x14ac:dyDescent="0.25">
      <c r="A704" s="406"/>
      <c r="B704" s="285" t="s">
        <v>1643</v>
      </c>
      <c r="C704" s="361" t="s">
        <v>3878</v>
      </c>
      <c r="D704" s="58" t="s">
        <v>80</v>
      </c>
      <c r="E704" s="235">
        <v>2387</v>
      </c>
      <c r="F704" s="425">
        <v>41831</v>
      </c>
      <c r="G704" s="34">
        <v>2387</v>
      </c>
      <c r="H704" s="243">
        <f t="shared" si="11"/>
        <v>0</v>
      </c>
      <c r="I704" s="121" t="s">
        <v>217</v>
      </c>
    </row>
    <row r="705" spans="1:9" x14ac:dyDescent="0.25">
      <c r="A705" s="406"/>
      <c r="B705" s="285" t="s">
        <v>1644</v>
      </c>
      <c r="C705" s="361" t="s">
        <v>3878</v>
      </c>
      <c r="D705" s="58" t="s">
        <v>78</v>
      </c>
      <c r="E705" s="235">
        <v>3188</v>
      </c>
      <c r="F705" s="425">
        <v>41831</v>
      </c>
      <c r="G705" s="34">
        <v>3188</v>
      </c>
      <c r="H705" s="243">
        <f t="shared" si="11"/>
        <v>0</v>
      </c>
      <c r="I705" s="121" t="s">
        <v>217</v>
      </c>
    </row>
    <row r="706" spans="1:9" x14ac:dyDescent="0.25">
      <c r="A706" s="406"/>
      <c r="B706" s="285" t="s">
        <v>1645</v>
      </c>
      <c r="C706" s="361" t="s">
        <v>3878</v>
      </c>
      <c r="D706" s="58" t="s">
        <v>690</v>
      </c>
      <c r="E706" s="235">
        <v>5501.6</v>
      </c>
      <c r="F706" s="425">
        <v>41831</v>
      </c>
      <c r="G706" s="34">
        <v>5501.6</v>
      </c>
      <c r="H706" s="243">
        <f t="shared" si="11"/>
        <v>0</v>
      </c>
      <c r="I706" s="121" t="s">
        <v>217</v>
      </c>
    </row>
    <row r="707" spans="1:9" x14ac:dyDescent="0.25">
      <c r="A707" s="406"/>
      <c r="B707" s="285" t="s">
        <v>1646</v>
      </c>
      <c r="C707" s="361" t="s">
        <v>3878</v>
      </c>
      <c r="D707" s="58" t="s">
        <v>20</v>
      </c>
      <c r="E707" s="235">
        <v>7842.1</v>
      </c>
      <c r="F707" s="425">
        <v>41831</v>
      </c>
      <c r="G707" s="34">
        <v>7842.1</v>
      </c>
      <c r="H707" s="243">
        <f t="shared" si="11"/>
        <v>0</v>
      </c>
      <c r="I707" s="121" t="s">
        <v>217</v>
      </c>
    </row>
    <row r="708" spans="1:9" x14ac:dyDescent="0.25">
      <c r="A708" s="406"/>
      <c r="B708" s="285" t="s">
        <v>1647</v>
      </c>
      <c r="C708" s="361" t="s">
        <v>3878</v>
      </c>
      <c r="D708" s="58" t="s">
        <v>28</v>
      </c>
      <c r="E708" s="235">
        <v>12056.5</v>
      </c>
      <c r="F708" s="421" t="s">
        <v>4448</v>
      </c>
      <c r="G708" s="34">
        <v>12056.5</v>
      </c>
      <c r="H708" s="243">
        <f t="shared" si="11"/>
        <v>0</v>
      </c>
      <c r="I708" s="121"/>
    </row>
    <row r="709" spans="1:9" x14ac:dyDescent="0.25">
      <c r="A709" s="406"/>
      <c r="B709" s="285" t="s">
        <v>1648</v>
      </c>
      <c r="C709" s="361" t="s">
        <v>3878</v>
      </c>
      <c r="D709" s="58" t="s">
        <v>370</v>
      </c>
      <c r="E709" s="235">
        <v>5886.4</v>
      </c>
      <c r="F709" s="425">
        <v>41832</v>
      </c>
      <c r="G709" s="34">
        <v>5886.4</v>
      </c>
      <c r="H709" s="243">
        <f t="shared" si="11"/>
        <v>0</v>
      </c>
      <c r="I709" s="121" t="s">
        <v>162</v>
      </c>
    </row>
    <row r="710" spans="1:9" x14ac:dyDescent="0.25">
      <c r="A710" s="406"/>
      <c r="B710" s="285" t="s">
        <v>1649</v>
      </c>
      <c r="C710" s="361" t="s">
        <v>3878</v>
      </c>
      <c r="D710" s="58" t="s">
        <v>606</v>
      </c>
      <c r="E710" s="235">
        <v>2150.1</v>
      </c>
      <c r="F710" s="425">
        <v>41832</v>
      </c>
      <c r="G710" s="56">
        <v>2150.1</v>
      </c>
      <c r="H710" s="243">
        <f t="shared" si="11"/>
        <v>0</v>
      </c>
      <c r="I710" s="121" t="s">
        <v>162</v>
      </c>
    </row>
    <row r="711" spans="1:9" x14ac:dyDescent="0.25">
      <c r="A711" s="406"/>
      <c r="B711" s="285" t="s">
        <v>1650</v>
      </c>
      <c r="C711" s="361" t="s">
        <v>3878</v>
      </c>
      <c r="D711" s="58" t="s">
        <v>250</v>
      </c>
      <c r="E711" s="235">
        <v>5767.5</v>
      </c>
      <c r="F711" s="425">
        <v>41832</v>
      </c>
      <c r="G711" s="56">
        <v>5767.5</v>
      </c>
      <c r="H711" s="243">
        <f t="shared" ref="H711:H774" si="12">E711-G711</f>
        <v>0</v>
      </c>
      <c r="I711" s="121" t="s">
        <v>162</v>
      </c>
    </row>
    <row r="712" spans="1:9" x14ac:dyDescent="0.25">
      <c r="A712" s="406"/>
      <c r="B712" s="285" t="s">
        <v>1651</v>
      </c>
      <c r="C712" s="361" t="s">
        <v>3878</v>
      </c>
      <c r="D712" s="58" t="s">
        <v>168</v>
      </c>
      <c r="E712" s="235">
        <v>19472.5</v>
      </c>
      <c r="F712" s="425">
        <v>41832</v>
      </c>
      <c r="G712" s="56">
        <v>19472.5</v>
      </c>
      <c r="H712" s="243">
        <f t="shared" si="12"/>
        <v>0</v>
      </c>
      <c r="I712" s="121" t="s">
        <v>162</v>
      </c>
    </row>
    <row r="713" spans="1:9" x14ac:dyDescent="0.25">
      <c r="A713" s="406"/>
      <c r="B713" s="285" t="s">
        <v>1652</v>
      </c>
      <c r="C713" s="361" t="s">
        <v>3878</v>
      </c>
      <c r="D713" s="58" t="s">
        <v>160</v>
      </c>
      <c r="E713" s="235">
        <v>170273.22</v>
      </c>
      <c r="F713" s="426" t="s">
        <v>3879</v>
      </c>
      <c r="G713" s="56">
        <v>170273.22</v>
      </c>
      <c r="H713" s="243">
        <f t="shared" si="12"/>
        <v>0</v>
      </c>
      <c r="I713" s="121" t="s">
        <v>162</v>
      </c>
    </row>
    <row r="714" spans="1:9" x14ac:dyDescent="0.25">
      <c r="A714" s="406"/>
      <c r="B714" s="285" t="s">
        <v>1654</v>
      </c>
      <c r="C714" s="361" t="s">
        <v>3878</v>
      </c>
      <c r="D714" s="58" t="s">
        <v>358</v>
      </c>
      <c r="E714" s="235">
        <v>42475.360000000001</v>
      </c>
      <c r="F714" s="427" t="s">
        <v>3880</v>
      </c>
      <c r="G714" s="44">
        <v>42475.360000000001</v>
      </c>
      <c r="H714" s="243">
        <f t="shared" si="12"/>
        <v>0</v>
      </c>
      <c r="I714" s="121" t="s">
        <v>162</v>
      </c>
    </row>
    <row r="715" spans="1:9" x14ac:dyDescent="0.25">
      <c r="A715" s="406"/>
      <c r="B715" s="285" t="s">
        <v>1655</v>
      </c>
      <c r="C715" s="361" t="s">
        <v>3878</v>
      </c>
      <c r="D715" s="58" t="s">
        <v>22</v>
      </c>
      <c r="E715" s="235">
        <v>9187</v>
      </c>
      <c r="F715" s="425">
        <v>41832</v>
      </c>
      <c r="G715" s="56">
        <v>9187</v>
      </c>
      <c r="H715" s="243">
        <f t="shared" si="12"/>
        <v>0</v>
      </c>
      <c r="I715" s="121" t="s">
        <v>162</v>
      </c>
    </row>
    <row r="716" spans="1:9" x14ac:dyDescent="0.25">
      <c r="A716" s="406"/>
      <c r="B716" s="285" t="s">
        <v>1656</v>
      </c>
      <c r="C716" s="361" t="s">
        <v>3878</v>
      </c>
      <c r="D716" s="58" t="s">
        <v>163</v>
      </c>
      <c r="E716" s="235">
        <v>20474</v>
      </c>
      <c r="F716" s="425">
        <v>41832</v>
      </c>
      <c r="G716" s="56">
        <v>20474</v>
      </c>
      <c r="H716" s="243">
        <f t="shared" si="12"/>
        <v>0</v>
      </c>
      <c r="I716" s="121" t="s">
        <v>162</v>
      </c>
    </row>
    <row r="717" spans="1:9" x14ac:dyDescent="0.25">
      <c r="A717" s="406"/>
      <c r="B717" s="285" t="s">
        <v>1657</v>
      </c>
      <c r="C717" s="361" t="s">
        <v>3878</v>
      </c>
      <c r="D717" s="58" t="s">
        <v>333</v>
      </c>
      <c r="E717" s="235">
        <v>970.5</v>
      </c>
      <c r="F717" s="419">
        <v>41830</v>
      </c>
      <c r="G717" s="34">
        <v>970.5</v>
      </c>
      <c r="H717" s="243">
        <f t="shared" si="12"/>
        <v>0</v>
      </c>
      <c r="I717" s="121"/>
    </row>
    <row r="718" spans="1:9" x14ac:dyDescent="0.25">
      <c r="A718" s="406"/>
      <c r="B718" s="285" t="s">
        <v>1660</v>
      </c>
      <c r="C718" s="361" t="s">
        <v>3878</v>
      </c>
      <c r="D718" s="58" t="s">
        <v>14</v>
      </c>
      <c r="E718" s="235">
        <v>15274</v>
      </c>
      <c r="F718" s="425">
        <v>41831</v>
      </c>
      <c r="G718" s="34">
        <v>15274</v>
      </c>
      <c r="H718" s="243">
        <f t="shared" si="12"/>
        <v>0</v>
      </c>
      <c r="I718" s="121" t="s">
        <v>30</v>
      </c>
    </row>
    <row r="719" spans="1:9" x14ac:dyDescent="0.25">
      <c r="A719" s="406"/>
      <c r="B719" s="285" t="s">
        <v>1661</v>
      </c>
      <c r="C719" s="361" t="s">
        <v>3878</v>
      </c>
      <c r="D719" s="58" t="s">
        <v>147</v>
      </c>
      <c r="E719" s="235">
        <v>6965</v>
      </c>
      <c r="F719" s="425">
        <v>41836</v>
      </c>
      <c r="G719" s="34">
        <v>6965</v>
      </c>
      <c r="H719" s="243">
        <f t="shared" si="12"/>
        <v>0</v>
      </c>
      <c r="I719" s="121"/>
    </row>
    <row r="720" spans="1:9" x14ac:dyDescent="0.25">
      <c r="A720" s="406"/>
      <c r="B720" s="285" t="s">
        <v>1662</v>
      </c>
      <c r="C720" s="361" t="s">
        <v>3878</v>
      </c>
      <c r="D720" s="58" t="s">
        <v>269</v>
      </c>
      <c r="E720" s="235">
        <v>504</v>
      </c>
      <c r="F720" s="419">
        <v>41830</v>
      </c>
      <c r="G720" s="34">
        <v>504</v>
      </c>
      <c r="H720" s="243">
        <f t="shared" si="12"/>
        <v>0</v>
      </c>
      <c r="I720" s="121"/>
    </row>
    <row r="721" spans="1:9" x14ac:dyDescent="0.25">
      <c r="A721" s="406"/>
      <c r="B721" s="285" t="s">
        <v>1663</v>
      </c>
      <c r="C721" s="361" t="s">
        <v>3878</v>
      </c>
      <c r="D721" s="58" t="s">
        <v>494</v>
      </c>
      <c r="E721" s="235">
        <v>1410</v>
      </c>
      <c r="F721" s="419">
        <v>41830</v>
      </c>
      <c r="G721" s="34">
        <v>1410</v>
      </c>
      <c r="H721" s="243">
        <f t="shared" si="12"/>
        <v>0</v>
      </c>
      <c r="I721" s="121"/>
    </row>
    <row r="722" spans="1:9" x14ac:dyDescent="0.25">
      <c r="A722" s="406"/>
      <c r="B722" s="285" t="s">
        <v>1664</v>
      </c>
      <c r="C722" s="361" t="s">
        <v>3878</v>
      </c>
      <c r="D722" s="58" t="s">
        <v>39</v>
      </c>
      <c r="E722" s="235">
        <v>3266.4</v>
      </c>
      <c r="F722" s="476" t="s">
        <v>4445</v>
      </c>
      <c r="G722" s="34">
        <v>3266.4</v>
      </c>
      <c r="H722" s="243">
        <f t="shared" si="12"/>
        <v>0</v>
      </c>
      <c r="I722" s="121"/>
    </row>
    <row r="723" spans="1:9" x14ac:dyDescent="0.25">
      <c r="A723" s="406"/>
      <c r="B723" s="285" t="s">
        <v>1665</v>
      </c>
      <c r="C723" s="361" t="s">
        <v>3878</v>
      </c>
      <c r="D723" s="58" t="s">
        <v>8</v>
      </c>
      <c r="E723" s="235">
        <v>2516</v>
      </c>
      <c r="F723" s="419">
        <v>41830</v>
      </c>
      <c r="G723" s="34">
        <v>2516</v>
      </c>
      <c r="H723" s="243">
        <f t="shared" si="12"/>
        <v>0</v>
      </c>
      <c r="I723" s="121"/>
    </row>
    <row r="724" spans="1:9" x14ac:dyDescent="0.25">
      <c r="A724" s="406"/>
      <c r="B724" s="285" t="s">
        <v>1666</v>
      </c>
      <c r="C724" s="361" t="s">
        <v>3878</v>
      </c>
      <c r="D724" s="58" t="s">
        <v>666</v>
      </c>
      <c r="E724" s="235">
        <v>23920</v>
      </c>
      <c r="F724" s="421" t="s">
        <v>4446</v>
      </c>
      <c r="G724" s="34">
        <v>23920</v>
      </c>
      <c r="H724" s="243">
        <f t="shared" si="12"/>
        <v>0</v>
      </c>
      <c r="I724" s="121"/>
    </row>
    <row r="725" spans="1:9" x14ac:dyDescent="0.25">
      <c r="A725" s="406"/>
      <c r="B725" s="285" t="s">
        <v>1667</v>
      </c>
      <c r="C725" s="361" t="s">
        <v>3878</v>
      </c>
      <c r="D725" s="58" t="s">
        <v>152</v>
      </c>
      <c r="E725" s="235">
        <v>6976</v>
      </c>
      <c r="F725" s="419">
        <v>41830</v>
      </c>
      <c r="G725" s="34">
        <v>6976</v>
      </c>
      <c r="H725" s="243">
        <f t="shared" si="12"/>
        <v>0</v>
      </c>
      <c r="I725" s="121"/>
    </row>
    <row r="726" spans="1:9" x14ac:dyDescent="0.25">
      <c r="A726" s="406"/>
      <c r="B726" s="285" t="s">
        <v>1668</v>
      </c>
      <c r="C726" s="361" t="s">
        <v>3878</v>
      </c>
      <c r="D726" s="58" t="s">
        <v>74</v>
      </c>
      <c r="E726" s="235">
        <v>648</v>
      </c>
      <c r="F726" s="419">
        <v>41830</v>
      </c>
      <c r="G726" s="34">
        <v>648</v>
      </c>
      <c r="H726" s="243">
        <f t="shared" si="12"/>
        <v>0</v>
      </c>
      <c r="I726" s="121"/>
    </row>
    <row r="727" spans="1:9" x14ac:dyDescent="0.25">
      <c r="A727" s="406"/>
      <c r="B727" s="285" t="s">
        <v>1669</v>
      </c>
      <c r="C727" s="361" t="s">
        <v>3878</v>
      </c>
      <c r="D727" s="58" t="s">
        <v>666</v>
      </c>
      <c r="E727" s="235">
        <v>353.5</v>
      </c>
      <c r="F727" s="419">
        <v>41830</v>
      </c>
      <c r="G727" s="34">
        <v>353.5</v>
      </c>
      <c r="H727" s="243">
        <f t="shared" si="12"/>
        <v>0</v>
      </c>
      <c r="I727" s="121"/>
    </row>
    <row r="728" spans="1:9" x14ac:dyDescent="0.25">
      <c r="A728" s="406"/>
      <c r="B728" s="285" t="s">
        <v>1670</v>
      </c>
      <c r="C728" s="361" t="s">
        <v>3878</v>
      </c>
      <c r="D728" s="58" t="s">
        <v>269</v>
      </c>
      <c r="E728" s="235">
        <v>4160</v>
      </c>
      <c r="F728" s="425">
        <v>41832</v>
      </c>
      <c r="G728" s="34">
        <v>4160</v>
      </c>
      <c r="H728" s="243">
        <f t="shared" si="12"/>
        <v>0</v>
      </c>
      <c r="I728" s="121" t="s">
        <v>162</v>
      </c>
    </row>
    <row r="729" spans="1:9" x14ac:dyDescent="0.25">
      <c r="A729" s="406"/>
      <c r="B729" s="285" t="s">
        <v>1671</v>
      </c>
      <c r="C729" s="361" t="s">
        <v>3878</v>
      </c>
      <c r="D729" s="58" t="s">
        <v>160</v>
      </c>
      <c r="E729" s="235">
        <v>536.5</v>
      </c>
      <c r="F729" s="426" t="s">
        <v>3879</v>
      </c>
      <c r="G729" s="34">
        <v>536.5</v>
      </c>
      <c r="H729" s="243">
        <f t="shared" si="12"/>
        <v>0</v>
      </c>
      <c r="I729" s="121" t="s">
        <v>162</v>
      </c>
    </row>
    <row r="730" spans="1:9" x14ac:dyDescent="0.25">
      <c r="A730" s="406"/>
      <c r="B730" s="285" t="s">
        <v>1672</v>
      </c>
      <c r="C730" s="361" t="s">
        <v>3878</v>
      </c>
      <c r="D730" s="58" t="s">
        <v>199</v>
      </c>
      <c r="E730" s="235">
        <v>6792</v>
      </c>
      <c r="F730" s="425">
        <v>41832</v>
      </c>
      <c r="G730" s="34">
        <v>6792</v>
      </c>
      <c r="H730" s="243">
        <f t="shared" si="12"/>
        <v>0</v>
      </c>
      <c r="I730" s="121" t="s">
        <v>162</v>
      </c>
    </row>
    <row r="731" spans="1:9" x14ac:dyDescent="0.25">
      <c r="A731" s="406">
        <v>41831</v>
      </c>
      <c r="B731" s="285" t="s">
        <v>1674</v>
      </c>
      <c r="C731" s="361" t="s">
        <v>3878</v>
      </c>
      <c r="D731" s="58" t="s">
        <v>13</v>
      </c>
      <c r="E731" s="364">
        <v>3233</v>
      </c>
      <c r="F731" s="419">
        <v>41831</v>
      </c>
      <c r="G731" s="34">
        <v>3233</v>
      </c>
      <c r="H731" s="243">
        <f t="shared" si="12"/>
        <v>0</v>
      </c>
      <c r="I731" s="121"/>
    </row>
    <row r="732" spans="1:9" x14ac:dyDescent="0.25">
      <c r="A732" s="406"/>
      <c r="B732" s="285" t="s">
        <v>1676</v>
      </c>
      <c r="C732" s="361" t="s">
        <v>3878</v>
      </c>
      <c r="D732" s="58" t="s">
        <v>260</v>
      </c>
      <c r="E732" s="235">
        <v>3744</v>
      </c>
      <c r="F732" s="419">
        <v>41831</v>
      </c>
      <c r="G732" s="34">
        <v>3744</v>
      </c>
      <c r="H732" s="243">
        <f t="shared" si="12"/>
        <v>0</v>
      </c>
      <c r="I732" s="52" t="s">
        <v>3589</v>
      </c>
    </row>
    <row r="733" spans="1:9" x14ac:dyDescent="0.25">
      <c r="A733" s="406"/>
      <c r="B733" s="285" t="s">
        <v>1677</v>
      </c>
      <c r="C733" s="361" t="s">
        <v>3878</v>
      </c>
      <c r="D733" s="58" t="s">
        <v>44</v>
      </c>
      <c r="E733" s="235">
        <v>6480</v>
      </c>
      <c r="F733" s="425">
        <v>41843</v>
      </c>
      <c r="G733" s="34">
        <v>6480</v>
      </c>
      <c r="H733" s="243">
        <f t="shared" si="12"/>
        <v>0</v>
      </c>
      <c r="I733" s="121" t="s">
        <v>217</v>
      </c>
    </row>
    <row r="734" spans="1:9" x14ac:dyDescent="0.25">
      <c r="A734" s="406"/>
      <c r="B734" s="285" t="s">
        <v>1678</v>
      </c>
      <c r="C734" s="361" t="s">
        <v>3878</v>
      </c>
      <c r="D734" s="58" t="s">
        <v>42</v>
      </c>
      <c r="E734" s="235">
        <v>3780</v>
      </c>
      <c r="F734" s="425">
        <v>41843</v>
      </c>
      <c r="G734" s="34">
        <v>3780</v>
      </c>
      <c r="H734" s="243">
        <f t="shared" si="12"/>
        <v>0</v>
      </c>
      <c r="I734" s="121" t="s">
        <v>30</v>
      </c>
    </row>
    <row r="735" spans="1:9" x14ac:dyDescent="0.25">
      <c r="A735" s="406"/>
      <c r="B735" s="285" t="s">
        <v>1679</v>
      </c>
      <c r="C735" s="361" t="s">
        <v>3878</v>
      </c>
      <c r="D735" s="58" t="s">
        <v>43</v>
      </c>
      <c r="E735" s="235">
        <v>3780</v>
      </c>
      <c r="F735" s="425">
        <v>41843</v>
      </c>
      <c r="G735" s="34">
        <v>3780</v>
      </c>
      <c r="H735" s="243">
        <f t="shared" si="12"/>
        <v>0</v>
      </c>
      <c r="I735" s="121" t="s">
        <v>30</v>
      </c>
    </row>
    <row r="736" spans="1:9" x14ac:dyDescent="0.25">
      <c r="A736" s="406"/>
      <c r="B736" s="285" t="s">
        <v>1680</v>
      </c>
      <c r="C736" s="361" t="s">
        <v>3878</v>
      </c>
      <c r="D736" s="58" t="s">
        <v>8</v>
      </c>
      <c r="E736" s="235">
        <v>1165</v>
      </c>
      <c r="F736" s="419">
        <v>41831</v>
      </c>
      <c r="G736" s="34">
        <v>1165</v>
      </c>
      <c r="H736" s="243">
        <f t="shared" si="12"/>
        <v>0</v>
      </c>
      <c r="I736" s="121"/>
    </row>
    <row r="737" spans="1:9" x14ac:dyDescent="0.25">
      <c r="A737" s="406"/>
      <c r="B737" s="285" t="s">
        <v>1681</v>
      </c>
      <c r="C737" s="361" t="s">
        <v>3878</v>
      </c>
      <c r="D737" s="58" t="s">
        <v>8</v>
      </c>
      <c r="E737" s="235">
        <v>5661.5</v>
      </c>
      <c r="F737" s="419">
        <v>41831</v>
      </c>
      <c r="G737" s="34">
        <v>5661.5</v>
      </c>
      <c r="H737" s="243">
        <f t="shared" si="12"/>
        <v>0</v>
      </c>
      <c r="I737" s="52"/>
    </row>
    <row r="738" spans="1:9" x14ac:dyDescent="0.25">
      <c r="A738" s="406"/>
      <c r="B738" s="285" t="s">
        <v>1683</v>
      </c>
      <c r="C738" s="361" t="s">
        <v>3878</v>
      </c>
      <c r="D738" s="58" t="s">
        <v>123</v>
      </c>
      <c r="E738" s="235">
        <v>4629.5</v>
      </c>
      <c r="F738" s="478" t="s">
        <v>4474</v>
      </c>
      <c r="G738" s="34">
        <v>4629.5</v>
      </c>
      <c r="H738" s="243">
        <f t="shared" si="12"/>
        <v>0</v>
      </c>
      <c r="I738" s="121"/>
    </row>
    <row r="739" spans="1:9" x14ac:dyDescent="0.25">
      <c r="A739" s="406"/>
      <c r="B739" s="285" t="s">
        <v>1684</v>
      </c>
      <c r="C739" s="361" t="s">
        <v>3878</v>
      </c>
      <c r="D739" s="58" t="s">
        <v>3881</v>
      </c>
      <c r="E739" s="235">
        <v>1310.5</v>
      </c>
      <c r="F739" s="419">
        <v>41831</v>
      </c>
      <c r="G739" s="34">
        <v>1310.5</v>
      </c>
      <c r="H739" s="243">
        <f t="shared" si="12"/>
        <v>0</v>
      </c>
      <c r="I739" s="121"/>
    </row>
    <row r="740" spans="1:9" x14ac:dyDescent="0.25">
      <c r="A740" s="406"/>
      <c r="B740" s="285" t="s">
        <v>1685</v>
      </c>
      <c r="C740" s="361" t="s">
        <v>3878</v>
      </c>
      <c r="D740" s="58" t="s">
        <v>517</v>
      </c>
      <c r="E740" s="235">
        <v>1123.5</v>
      </c>
      <c r="F740" s="419">
        <v>41831</v>
      </c>
      <c r="G740" s="34">
        <v>1123.5</v>
      </c>
      <c r="H740" s="243">
        <f t="shared" si="12"/>
        <v>0</v>
      </c>
      <c r="I740" s="121"/>
    </row>
    <row r="741" spans="1:9" x14ac:dyDescent="0.25">
      <c r="A741" s="406"/>
      <c r="B741" s="285" t="s">
        <v>1686</v>
      </c>
      <c r="C741" s="361" t="s">
        <v>3878</v>
      </c>
      <c r="D741" s="58" t="s">
        <v>16</v>
      </c>
      <c r="E741" s="235">
        <v>27545</v>
      </c>
      <c r="F741" s="425">
        <v>41844</v>
      </c>
      <c r="G741" s="34">
        <v>27545</v>
      </c>
      <c r="H741" s="243">
        <f t="shared" si="12"/>
        <v>0</v>
      </c>
      <c r="I741" s="121" t="s">
        <v>27</v>
      </c>
    </row>
    <row r="742" spans="1:9" x14ac:dyDescent="0.25">
      <c r="A742" s="406"/>
      <c r="B742" s="285" t="s">
        <v>1687</v>
      </c>
      <c r="C742" s="361" t="s">
        <v>3878</v>
      </c>
      <c r="D742" s="58" t="s">
        <v>123</v>
      </c>
      <c r="E742" s="235">
        <v>8564</v>
      </c>
      <c r="F742" s="478" t="s">
        <v>4531</v>
      </c>
      <c r="G742" s="34">
        <v>8564</v>
      </c>
      <c r="H742" s="243">
        <f t="shared" si="12"/>
        <v>0</v>
      </c>
      <c r="I742" s="121"/>
    </row>
    <row r="743" spans="1:9" x14ac:dyDescent="0.25">
      <c r="A743" s="406"/>
      <c r="B743" s="285" t="s">
        <v>1688</v>
      </c>
      <c r="C743" s="361" t="s">
        <v>3878</v>
      </c>
      <c r="D743" s="58" t="s">
        <v>176</v>
      </c>
      <c r="E743" s="235">
        <v>3791</v>
      </c>
      <c r="F743" s="425">
        <v>41832</v>
      </c>
      <c r="G743" s="34">
        <v>3791</v>
      </c>
      <c r="H743" s="243">
        <f t="shared" si="12"/>
        <v>0</v>
      </c>
      <c r="I743" s="121" t="s">
        <v>65</v>
      </c>
    </row>
    <row r="744" spans="1:9" x14ac:dyDescent="0.25">
      <c r="A744" s="406"/>
      <c r="B744" s="285" t="s">
        <v>1689</v>
      </c>
      <c r="C744" s="361" t="s">
        <v>3878</v>
      </c>
      <c r="D744" s="58" t="s">
        <v>19</v>
      </c>
      <c r="E744" s="235">
        <v>5988</v>
      </c>
      <c r="F744" s="432" t="s">
        <v>4450</v>
      </c>
      <c r="G744" s="34">
        <v>5988</v>
      </c>
      <c r="H744" s="243">
        <f t="shared" si="12"/>
        <v>0</v>
      </c>
      <c r="I744" s="121" t="s">
        <v>217</v>
      </c>
    </row>
    <row r="745" spans="1:9" x14ac:dyDescent="0.25">
      <c r="A745" s="406"/>
      <c r="B745" s="285" t="s">
        <v>1690</v>
      </c>
      <c r="C745" s="361" t="s">
        <v>3878</v>
      </c>
      <c r="D745" s="58" t="s">
        <v>307</v>
      </c>
      <c r="E745" s="235">
        <v>14208</v>
      </c>
      <c r="F745" s="477" t="s">
        <v>4471</v>
      </c>
      <c r="G745" s="34">
        <v>14208</v>
      </c>
      <c r="H745" s="243">
        <f t="shared" si="12"/>
        <v>0</v>
      </c>
      <c r="I745" s="121" t="s">
        <v>65</v>
      </c>
    </row>
    <row r="746" spans="1:9" x14ac:dyDescent="0.25">
      <c r="A746" s="406"/>
      <c r="B746" s="285" t="s">
        <v>1691</v>
      </c>
      <c r="C746" s="361" t="s">
        <v>3878</v>
      </c>
      <c r="D746" s="58" t="s">
        <v>307</v>
      </c>
      <c r="E746" s="235">
        <v>218</v>
      </c>
      <c r="F746" s="425">
        <v>41832</v>
      </c>
      <c r="G746" s="34">
        <v>218</v>
      </c>
      <c r="H746" s="243">
        <f t="shared" si="12"/>
        <v>0</v>
      </c>
      <c r="I746" s="121" t="s">
        <v>65</v>
      </c>
    </row>
    <row r="747" spans="1:9" x14ac:dyDescent="0.25">
      <c r="A747" s="406"/>
      <c r="B747" s="285" t="s">
        <v>1692</v>
      </c>
      <c r="C747" s="361" t="s">
        <v>3878</v>
      </c>
      <c r="D747" s="58" t="s">
        <v>52</v>
      </c>
      <c r="E747" s="235">
        <v>3055.5</v>
      </c>
      <c r="F747" s="419">
        <v>41831</v>
      </c>
      <c r="G747" s="34">
        <v>3055.5</v>
      </c>
      <c r="H747" s="243">
        <f t="shared" si="12"/>
        <v>0</v>
      </c>
      <c r="I747" s="121" t="s">
        <v>217</v>
      </c>
    </row>
    <row r="748" spans="1:9" x14ac:dyDescent="0.25">
      <c r="A748" s="406"/>
      <c r="B748" s="285" t="s">
        <v>1693</v>
      </c>
      <c r="C748" s="361" t="s">
        <v>3878</v>
      </c>
      <c r="D748" s="58" t="s">
        <v>3883</v>
      </c>
      <c r="E748" s="235">
        <v>4015</v>
      </c>
      <c r="F748" s="419">
        <v>41831</v>
      </c>
      <c r="G748" s="34">
        <v>4015</v>
      </c>
      <c r="H748" s="243">
        <f t="shared" si="12"/>
        <v>0</v>
      </c>
      <c r="I748" s="121"/>
    </row>
    <row r="749" spans="1:9" x14ac:dyDescent="0.25">
      <c r="A749" s="406"/>
      <c r="B749" s="285" t="s">
        <v>1694</v>
      </c>
      <c r="C749" s="361" t="s">
        <v>3878</v>
      </c>
      <c r="D749" s="58" t="s">
        <v>36</v>
      </c>
      <c r="E749" s="235">
        <v>28633</v>
      </c>
      <c r="F749" s="426">
        <v>41880</v>
      </c>
      <c r="G749" s="40">
        <v>28633</v>
      </c>
      <c r="H749" s="243">
        <f t="shared" si="12"/>
        <v>0</v>
      </c>
      <c r="I749" s="121" t="s">
        <v>21</v>
      </c>
    </row>
    <row r="750" spans="1:9" x14ac:dyDescent="0.25">
      <c r="A750" s="406"/>
      <c r="B750" s="285" t="s">
        <v>1695</v>
      </c>
      <c r="C750" s="361" t="s">
        <v>3878</v>
      </c>
      <c r="D750" s="58" t="s">
        <v>66</v>
      </c>
      <c r="E750" s="235">
        <v>1788</v>
      </c>
      <c r="F750" s="419">
        <v>41831</v>
      </c>
      <c r="G750" s="34">
        <v>1788</v>
      </c>
      <c r="H750" s="243">
        <f t="shared" si="12"/>
        <v>0</v>
      </c>
      <c r="I750" s="121" t="s">
        <v>217</v>
      </c>
    </row>
    <row r="751" spans="1:9" x14ac:dyDescent="0.25">
      <c r="A751" s="406"/>
      <c r="B751" s="285" t="s">
        <v>1696</v>
      </c>
      <c r="C751" s="361" t="s">
        <v>3878</v>
      </c>
      <c r="D751" s="221" t="s">
        <v>3114</v>
      </c>
      <c r="E751" s="241">
        <v>0</v>
      </c>
      <c r="F751" s="419"/>
      <c r="G751" s="34"/>
      <c r="H751" s="243">
        <f t="shared" si="12"/>
        <v>0</v>
      </c>
      <c r="I751" s="121" t="s">
        <v>3884</v>
      </c>
    </row>
    <row r="752" spans="1:9" x14ac:dyDescent="0.25">
      <c r="A752" s="406"/>
      <c r="B752" s="285" t="s">
        <v>1698</v>
      </c>
      <c r="C752" s="361" t="s">
        <v>3878</v>
      </c>
      <c r="D752" s="58" t="s">
        <v>58</v>
      </c>
      <c r="E752" s="235">
        <v>4072</v>
      </c>
      <c r="F752" s="425">
        <v>41832</v>
      </c>
      <c r="G752" s="34">
        <v>4072</v>
      </c>
      <c r="H752" s="243">
        <f t="shared" si="12"/>
        <v>0</v>
      </c>
      <c r="I752" s="121" t="s">
        <v>30</v>
      </c>
    </row>
    <row r="753" spans="1:9" x14ac:dyDescent="0.25">
      <c r="A753" s="406"/>
      <c r="B753" s="285" t="s">
        <v>1700</v>
      </c>
      <c r="C753" s="361" t="s">
        <v>3878</v>
      </c>
      <c r="D753" s="58" t="s">
        <v>57</v>
      </c>
      <c r="E753" s="235">
        <v>1800</v>
      </c>
      <c r="F753" s="425">
        <v>41832</v>
      </c>
      <c r="G753" s="34">
        <v>1800</v>
      </c>
      <c r="H753" s="243">
        <f t="shared" si="12"/>
        <v>0</v>
      </c>
      <c r="I753" s="121" t="s">
        <v>30</v>
      </c>
    </row>
    <row r="754" spans="1:9" x14ac:dyDescent="0.25">
      <c r="A754" s="406"/>
      <c r="B754" s="285" t="s">
        <v>1701</v>
      </c>
      <c r="C754" s="361" t="s">
        <v>3878</v>
      </c>
      <c r="D754" s="58" t="s">
        <v>34</v>
      </c>
      <c r="E754" s="235">
        <v>2561</v>
      </c>
      <c r="F754" s="425">
        <v>41832</v>
      </c>
      <c r="G754" s="34">
        <v>2561</v>
      </c>
      <c r="H754" s="243">
        <f t="shared" si="12"/>
        <v>0</v>
      </c>
      <c r="I754" s="121" t="s">
        <v>30</v>
      </c>
    </row>
    <row r="755" spans="1:9" x14ac:dyDescent="0.25">
      <c r="A755" s="406"/>
      <c r="B755" s="285" t="s">
        <v>1702</v>
      </c>
      <c r="C755" s="361" t="s">
        <v>3878</v>
      </c>
      <c r="D755" s="58" t="s">
        <v>55</v>
      </c>
      <c r="E755" s="235">
        <v>20743</v>
      </c>
      <c r="F755" s="419">
        <v>41831</v>
      </c>
      <c r="G755" s="34">
        <v>20743</v>
      </c>
      <c r="H755" s="243">
        <f t="shared" si="12"/>
        <v>0</v>
      </c>
      <c r="I755" s="121"/>
    </row>
    <row r="756" spans="1:9" x14ac:dyDescent="0.25">
      <c r="A756" s="406"/>
      <c r="B756" s="285" t="s">
        <v>1704</v>
      </c>
      <c r="C756" s="361" t="s">
        <v>3878</v>
      </c>
      <c r="D756" s="58" t="s">
        <v>129</v>
      </c>
      <c r="E756" s="235">
        <v>2749</v>
      </c>
      <c r="F756" s="419">
        <v>41831</v>
      </c>
      <c r="G756" s="34">
        <v>2749</v>
      </c>
      <c r="H756" s="243">
        <f t="shared" si="12"/>
        <v>0</v>
      </c>
      <c r="I756" s="121"/>
    </row>
    <row r="757" spans="1:9" x14ac:dyDescent="0.25">
      <c r="A757" s="406"/>
      <c r="B757" s="285" t="s">
        <v>1705</v>
      </c>
      <c r="C757" s="361" t="s">
        <v>3878</v>
      </c>
      <c r="D757" s="58" t="s">
        <v>32</v>
      </c>
      <c r="E757" s="235">
        <v>7341</v>
      </c>
      <c r="F757" s="425">
        <v>41832</v>
      </c>
      <c r="G757" s="34">
        <v>7341</v>
      </c>
      <c r="H757" s="243">
        <f t="shared" si="12"/>
        <v>0</v>
      </c>
      <c r="I757" s="121" t="s">
        <v>30</v>
      </c>
    </row>
    <row r="758" spans="1:9" x14ac:dyDescent="0.25">
      <c r="A758" s="406"/>
      <c r="B758" s="285" t="s">
        <v>1706</v>
      </c>
      <c r="C758" s="361" t="s">
        <v>3878</v>
      </c>
      <c r="D758" s="58" t="s">
        <v>29</v>
      </c>
      <c r="E758" s="235">
        <v>4263</v>
      </c>
      <c r="F758" s="425">
        <v>41832</v>
      </c>
      <c r="G758" s="34">
        <v>4263</v>
      </c>
      <c r="H758" s="243">
        <f t="shared" si="12"/>
        <v>0</v>
      </c>
      <c r="I758" s="121" t="s">
        <v>30</v>
      </c>
    </row>
    <row r="759" spans="1:9" x14ac:dyDescent="0.25">
      <c r="A759" s="406"/>
      <c r="B759" s="285" t="s">
        <v>1707</v>
      </c>
      <c r="C759" s="361" t="s">
        <v>3878</v>
      </c>
      <c r="D759" s="58" t="s">
        <v>12</v>
      </c>
      <c r="E759" s="235">
        <v>44840</v>
      </c>
      <c r="F759" s="419">
        <v>41831</v>
      </c>
      <c r="G759" s="34">
        <v>44840</v>
      </c>
      <c r="H759" s="243">
        <f t="shared" si="12"/>
        <v>0</v>
      </c>
      <c r="I759" s="121"/>
    </row>
    <row r="760" spans="1:9" x14ac:dyDescent="0.25">
      <c r="A760" s="406"/>
      <c r="B760" s="285" t="s">
        <v>1708</v>
      </c>
      <c r="C760" s="361" t="s">
        <v>3878</v>
      </c>
      <c r="D760" s="58" t="s">
        <v>188</v>
      </c>
      <c r="E760" s="235">
        <v>10335</v>
      </c>
      <c r="F760" s="425">
        <v>41835</v>
      </c>
      <c r="G760" s="34">
        <v>10335</v>
      </c>
      <c r="H760" s="243">
        <f t="shared" si="12"/>
        <v>0</v>
      </c>
      <c r="I760" s="121"/>
    </row>
    <row r="761" spans="1:9" x14ac:dyDescent="0.25">
      <c r="A761" s="406"/>
      <c r="B761" s="285" t="s">
        <v>1709</v>
      </c>
      <c r="C761" s="361" t="s">
        <v>3878</v>
      </c>
      <c r="D761" s="58" t="s">
        <v>130</v>
      </c>
      <c r="E761" s="235">
        <v>9533</v>
      </c>
      <c r="F761" s="425">
        <v>41832</v>
      </c>
      <c r="G761" s="34">
        <v>9533</v>
      </c>
      <c r="H761" s="243">
        <f t="shared" si="12"/>
        <v>0</v>
      </c>
      <c r="I761" s="121" t="s">
        <v>21</v>
      </c>
    </row>
    <row r="762" spans="1:9" x14ac:dyDescent="0.25">
      <c r="A762" s="406"/>
      <c r="B762" s="285" t="s">
        <v>1710</v>
      </c>
      <c r="C762" s="361" t="s">
        <v>3878</v>
      </c>
      <c r="D762" s="58" t="s">
        <v>41</v>
      </c>
      <c r="E762" s="235">
        <v>32484</v>
      </c>
      <c r="F762" s="419">
        <v>41831</v>
      </c>
      <c r="G762" s="34">
        <v>32484</v>
      </c>
      <c r="H762" s="243">
        <f t="shared" si="12"/>
        <v>0</v>
      </c>
      <c r="I762" s="121"/>
    </row>
    <row r="763" spans="1:9" x14ac:dyDescent="0.25">
      <c r="A763" s="406"/>
      <c r="B763" s="285" t="s">
        <v>1711</v>
      </c>
      <c r="C763" s="361" t="s">
        <v>3878</v>
      </c>
      <c r="D763" s="58" t="s">
        <v>36</v>
      </c>
      <c r="E763" s="235">
        <v>12398</v>
      </c>
      <c r="F763" s="419">
        <v>41831</v>
      </c>
      <c r="G763" s="34">
        <v>12398</v>
      </c>
      <c r="H763" s="243">
        <f t="shared" si="12"/>
        <v>0</v>
      </c>
      <c r="I763" s="121" t="s">
        <v>27</v>
      </c>
    </row>
    <row r="764" spans="1:9" x14ac:dyDescent="0.25">
      <c r="A764" s="406"/>
      <c r="B764" s="285" t="s">
        <v>1712</v>
      </c>
      <c r="C764" s="361" t="s">
        <v>3878</v>
      </c>
      <c r="D764" s="58" t="s">
        <v>189</v>
      </c>
      <c r="E764" s="235">
        <v>39932</v>
      </c>
      <c r="F764" s="426" t="s">
        <v>3885</v>
      </c>
      <c r="G764" s="34">
        <v>39932</v>
      </c>
      <c r="H764" s="243">
        <f t="shared" si="12"/>
        <v>0</v>
      </c>
      <c r="I764" s="121" t="s">
        <v>21</v>
      </c>
    </row>
    <row r="765" spans="1:9" x14ac:dyDescent="0.25">
      <c r="A765" s="406"/>
      <c r="B765" s="285" t="s">
        <v>1713</v>
      </c>
      <c r="C765" s="361" t="s">
        <v>3878</v>
      </c>
      <c r="D765" s="58" t="s">
        <v>59</v>
      </c>
      <c r="E765" s="235">
        <v>22712</v>
      </c>
      <c r="F765" s="426" t="s">
        <v>3886</v>
      </c>
      <c r="G765" s="34">
        <v>22712</v>
      </c>
      <c r="H765" s="243">
        <f t="shared" si="12"/>
        <v>0</v>
      </c>
      <c r="I765" s="121" t="s">
        <v>21</v>
      </c>
    </row>
    <row r="766" spans="1:9" x14ac:dyDescent="0.25">
      <c r="A766" s="406"/>
      <c r="B766" s="285" t="s">
        <v>1715</v>
      </c>
      <c r="C766" s="361" t="s">
        <v>3878</v>
      </c>
      <c r="D766" s="58" t="s">
        <v>106</v>
      </c>
      <c r="E766" s="235">
        <v>8837</v>
      </c>
      <c r="F766" s="425">
        <v>41839</v>
      </c>
      <c r="G766" s="34">
        <v>8837</v>
      </c>
      <c r="H766" s="243">
        <f t="shared" si="12"/>
        <v>0</v>
      </c>
      <c r="I766" s="121"/>
    </row>
    <row r="767" spans="1:9" x14ac:dyDescent="0.25">
      <c r="A767" s="406"/>
      <c r="B767" s="285" t="s">
        <v>1716</v>
      </c>
      <c r="C767" s="361" t="s">
        <v>3878</v>
      </c>
      <c r="D767" s="58" t="s">
        <v>1882</v>
      </c>
      <c r="E767" s="235">
        <v>3921.5</v>
      </c>
      <c r="F767" s="419">
        <v>41831</v>
      </c>
      <c r="G767" s="34">
        <v>3921.5</v>
      </c>
      <c r="H767" s="243">
        <f t="shared" si="12"/>
        <v>0</v>
      </c>
      <c r="I767" s="121"/>
    </row>
    <row r="768" spans="1:9" x14ac:dyDescent="0.25">
      <c r="A768" s="406"/>
      <c r="B768" s="285" t="s">
        <v>1717</v>
      </c>
      <c r="C768" s="361" t="s">
        <v>3878</v>
      </c>
      <c r="D768" s="58" t="s">
        <v>137</v>
      </c>
      <c r="E768" s="235">
        <v>9020</v>
      </c>
      <c r="F768" s="426" t="s">
        <v>4478</v>
      </c>
      <c r="G768" s="34">
        <v>9020</v>
      </c>
      <c r="H768" s="243">
        <f t="shared" si="12"/>
        <v>0</v>
      </c>
      <c r="I768" s="121" t="s">
        <v>21</v>
      </c>
    </row>
    <row r="769" spans="1:9" x14ac:dyDescent="0.25">
      <c r="A769" s="406"/>
      <c r="B769" s="285" t="s">
        <v>1718</v>
      </c>
      <c r="C769" s="361" t="s">
        <v>3878</v>
      </c>
      <c r="D769" s="58" t="s">
        <v>59</v>
      </c>
      <c r="E769" s="235">
        <v>4075</v>
      </c>
      <c r="F769" s="426" t="s">
        <v>3886</v>
      </c>
      <c r="G769" s="34">
        <v>4075</v>
      </c>
      <c r="H769" s="243">
        <f t="shared" si="12"/>
        <v>0</v>
      </c>
      <c r="I769" s="121"/>
    </row>
    <row r="770" spans="1:9" x14ac:dyDescent="0.25">
      <c r="A770" s="406"/>
      <c r="B770" s="285" t="s">
        <v>1719</v>
      </c>
      <c r="C770" s="361" t="s">
        <v>3878</v>
      </c>
      <c r="D770" s="58" t="s">
        <v>3223</v>
      </c>
      <c r="E770" s="235">
        <v>5580</v>
      </c>
      <c r="F770" s="419">
        <v>41831</v>
      </c>
      <c r="G770" s="34">
        <v>5580</v>
      </c>
      <c r="H770" s="243">
        <f t="shared" si="12"/>
        <v>0</v>
      </c>
      <c r="I770" s="121"/>
    </row>
    <row r="771" spans="1:9" x14ac:dyDescent="0.25">
      <c r="A771" s="406"/>
      <c r="B771" s="285" t="s">
        <v>1720</v>
      </c>
      <c r="C771" s="361" t="s">
        <v>3878</v>
      </c>
      <c r="D771" s="58" t="s">
        <v>3318</v>
      </c>
      <c r="E771" s="235">
        <v>10268</v>
      </c>
      <c r="F771" s="425">
        <v>41834</v>
      </c>
      <c r="G771" s="34">
        <v>10268</v>
      </c>
      <c r="H771" s="243">
        <f t="shared" si="12"/>
        <v>0</v>
      </c>
      <c r="I771" s="121" t="s">
        <v>65</v>
      </c>
    </row>
    <row r="772" spans="1:9" x14ac:dyDescent="0.25">
      <c r="A772" s="406"/>
      <c r="B772" s="285" t="s">
        <v>1721</v>
      </c>
      <c r="C772" s="361" t="s">
        <v>3878</v>
      </c>
      <c r="D772" s="58" t="s">
        <v>1611</v>
      </c>
      <c r="E772" s="235">
        <v>3253.5</v>
      </c>
      <c r="F772" s="419">
        <v>41831</v>
      </c>
      <c r="G772" s="34">
        <v>3253.5</v>
      </c>
      <c r="H772" s="243">
        <f t="shared" si="12"/>
        <v>0</v>
      </c>
      <c r="I772" s="121"/>
    </row>
    <row r="773" spans="1:9" x14ac:dyDescent="0.25">
      <c r="A773" s="406"/>
      <c r="B773" s="285" t="s">
        <v>1722</v>
      </c>
      <c r="C773" s="361" t="s">
        <v>3878</v>
      </c>
      <c r="D773" s="58" t="s">
        <v>2599</v>
      </c>
      <c r="E773" s="235">
        <v>491</v>
      </c>
      <c r="F773" s="419">
        <v>41831</v>
      </c>
      <c r="G773" s="34">
        <v>491</v>
      </c>
      <c r="H773" s="243">
        <f t="shared" si="12"/>
        <v>0</v>
      </c>
      <c r="I773" s="121"/>
    </row>
    <row r="774" spans="1:9" x14ac:dyDescent="0.25">
      <c r="A774" s="406"/>
      <c r="B774" s="285" t="s">
        <v>1723</v>
      </c>
      <c r="C774" s="361" t="s">
        <v>3878</v>
      </c>
      <c r="D774" s="58" t="s">
        <v>36</v>
      </c>
      <c r="E774" s="235">
        <v>14173.5</v>
      </c>
      <c r="F774" s="425">
        <v>41832</v>
      </c>
      <c r="G774" s="34">
        <v>14173.5</v>
      </c>
      <c r="H774" s="243">
        <f t="shared" si="12"/>
        <v>0</v>
      </c>
      <c r="I774" s="121" t="s">
        <v>217</v>
      </c>
    </row>
    <row r="775" spans="1:9" x14ac:dyDescent="0.25">
      <c r="A775" s="406"/>
      <c r="B775" s="285" t="s">
        <v>1724</v>
      </c>
      <c r="C775" s="361" t="s">
        <v>3878</v>
      </c>
      <c r="D775" s="58" t="s">
        <v>39</v>
      </c>
      <c r="E775" s="235">
        <v>3352</v>
      </c>
      <c r="F775" s="419">
        <v>41831</v>
      </c>
      <c r="G775" s="34">
        <v>3352</v>
      </c>
      <c r="H775" s="243">
        <f t="shared" ref="H775:H838" si="13">E775-G775</f>
        <v>0</v>
      </c>
      <c r="I775" s="121"/>
    </row>
    <row r="776" spans="1:9" x14ac:dyDescent="0.25">
      <c r="A776" s="406"/>
      <c r="B776" s="285" t="s">
        <v>1725</v>
      </c>
      <c r="C776" s="361" t="s">
        <v>3878</v>
      </c>
      <c r="D776" s="58" t="s">
        <v>133</v>
      </c>
      <c r="E776" s="235">
        <v>32834</v>
      </c>
      <c r="F776" s="420" t="s">
        <v>3887</v>
      </c>
      <c r="G776" s="34">
        <v>32834</v>
      </c>
      <c r="H776" s="243">
        <f t="shared" si="13"/>
        <v>0</v>
      </c>
      <c r="I776" s="121"/>
    </row>
    <row r="777" spans="1:9" x14ac:dyDescent="0.25">
      <c r="A777" s="406"/>
      <c r="B777" s="285" t="s">
        <v>1727</v>
      </c>
      <c r="C777" s="361" t="s">
        <v>3878</v>
      </c>
      <c r="D777" s="221" t="s">
        <v>3114</v>
      </c>
      <c r="E777" s="241">
        <v>0</v>
      </c>
      <c r="F777" s="419"/>
      <c r="G777" s="34"/>
      <c r="H777" s="243">
        <f t="shared" si="13"/>
        <v>0</v>
      </c>
      <c r="I777" s="121" t="s">
        <v>3888</v>
      </c>
    </row>
    <row r="778" spans="1:9" x14ac:dyDescent="0.25">
      <c r="A778" s="406"/>
      <c r="B778" s="285" t="s">
        <v>1728</v>
      </c>
      <c r="C778" s="361" t="s">
        <v>3878</v>
      </c>
      <c r="D778" s="58" t="s">
        <v>508</v>
      </c>
      <c r="E778" s="235">
        <v>1229</v>
      </c>
      <c r="F778" s="419">
        <v>41831</v>
      </c>
      <c r="G778" s="34">
        <v>1229</v>
      </c>
      <c r="H778" s="243">
        <f t="shared" si="13"/>
        <v>0</v>
      </c>
      <c r="I778" s="121"/>
    </row>
    <row r="779" spans="1:9" x14ac:dyDescent="0.25">
      <c r="A779" s="406"/>
      <c r="B779" s="285" t="s">
        <v>1729</v>
      </c>
      <c r="C779" s="361" t="s">
        <v>3878</v>
      </c>
      <c r="D779" s="58" t="s">
        <v>508</v>
      </c>
      <c r="E779" s="235">
        <v>465</v>
      </c>
      <c r="F779" s="419">
        <v>41831</v>
      </c>
      <c r="G779" s="34">
        <v>465</v>
      </c>
      <c r="H779" s="243">
        <f t="shared" si="13"/>
        <v>0</v>
      </c>
      <c r="I779" s="121"/>
    </row>
    <row r="780" spans="1:9" x14ac:dyDescent="0.25">
      <c r="A780" s="406"/>
      <c r="B780" s="285" t="s">
        <v>1730</v>
      </c>
      <c r="C780" s="361" t="s">
        <v>3878</v>
      </c>
      <c r="D780" s="58" t="s">
        <v>349</v>
      </c>
      <c r="E780" s="235">
        <v>5481</v>
      </c>
      <c r="F780" s="477" t="s">
        <v>4468</v>
      </c>
      <c r="G780" s="34">
        <v>5481</v>
      </c>
      <c r="H780" s="243">
        <f t="shared" si="13"/>
        <v>0</v>
      </c>
      <c r="I780" s="121" t="s">
        <v>217</v>
      </c>
    </row>
    <row r="781" spans="1:9" x14ac:dyDescent="0.25">
      <c r="A781" s="406"/>
      <c r="B781" s="285" t="s">
        <v>1731</v>
      </c>
      <c r="C781" s="361" t="s">
        <v>3878</v>
      </c>
      <c r="D781" s="58" t="s">
        <v>78</v>
      </c>
      <c r="E781" s="235">
        <v>3454</v>
      </c>
      <c r="F781" s="425">
        <v>41832</v>
      </c>
      <c r="G781" s="34">
        <v>3454</v>
      </c>
      <c r="H781" s="243">
        <f t="shared" si="13"/>
        <v>0</v>
      </c>
      <c r="I781" s="121" t="s">
        <v>217</v>
      </c>
    </row>
    <row r="782" spans="1:9" ht="23.25" x14ac:dyDescent="0.25">
      <c r="A782" s="406"/>
      <c r="B782" s="285" t="s">
        <v>1732</v>
      </c>
      <c r="C782" s="361" t="s">
        <v>3878</v>
      </c>
      <c r="D782" s="58" t="s">
        <v>28</v>
      </c>
      <c r="E782" s="235">
        <v>25165</v>
      </c>
      <c r="F782" s="472" t="s">
        <v>4453</v>
      </c>
      <c r="G782" s="34">
        <v>25165</v>
      </c>
      <c r="H782" s="243">
        <f t="shared" si="13"/>
        <v>0</v>
      </c>
      <c r="I782" s="121"/>
    </row>
    <row r="783" spans="1:9" x14ac:dyDescent="0.25">
      <c r="A783" s="406"/>
      <c r="B783" s="285" t="s">
        <v>1735</v>
      </c>
      <c r="C783" s="361" t="s">
        <v>3878</v>
      </c>
      <c r="D783" s="58" t="s">
        <v>80</v>
      </c>
      <c r="E783" s="235">
        <v>3242</v>
      </c>
      <c r="F783" s="419">
        <v>41832</v>
      </c>
      <c r="G783" s="34">
        <v>3242</v>
      </c>
      <c r="H783" s="243">
        <f t="shared" si="13"/>
        <v>0</v>
      </c>
      <c r="I783" s="121" t="s">
        <v>217</v>
      </c>
    </row>
    <row r="784" spans="1:9" x14ac:dyDescent="0.25">
      <c r="A784" s="406"/>
      <c r="B784" s="285" t="s">
        <v>1737</v>
      </c>
      <c r="C784" s="361" t="s">
        <v>3878</v>
      </c>
      <c r="D784" s="58" t="s">
        <v>180</v>
      </c>
      <c r="E784" s="235">
        <v>32305</v>
      </c>
      <c r="F784" s="419">
        <v>41831</v>
      </c>
      <c r="G784" s="34">
        <v>32305</v>
      </c>
      <c r="H784" s="243">
        <f t="shared" si="13"/>
        <v>0</v>
      </c>
      <c r="I784" s="121" t="s">
        <v>3589</v>
      </c>
    </row>
    <row r="785" spans="1:9" x14ac:dyDescent="0.25">
      <c r="A785" s="406"/>
      <c r="B785" s="285" t="s">
        <v>1738</v>
      </c>
      <c r="C785" s="361" t="s">
        <v>3878</v>
      </c>
      <c r="D785" s="58" t="s">
        <v>3890</v>
      </c>
      <c r="E785" s="235">
        <v>2359.4</v>
      </c>
      <c r="F785" s="425">
        <v>41832</v>
      </c>
      <c r="G785" s="34">
        <v>2359.4</v>
      </c>
      <c r="H785" s="243">
        <f t="shared" si="13"/>
        <v>0</v>
      </c>
      <c r="I785" s="121" t="s">
        <v>217</v>
      </c>
    </row>
    <row r="786" spans="1:9" x14ac:dyDescent="0.25">
      <c r="A786" s="406"/>
      <c r="B786" s="285" t="s">
        <v>1739</v>
      </c>
      <c r="C786" s="361" t="s">
        <v>3878</v>
      </c>
      <c r="D786" s="58" t="s">
        <v>233</v>
      </c>
      <c r="E786" s="235">
        <v>1742</v>
      </c>
      <c r="F786" s="425">
        <v>41832</v>
      </c>
      <c r="G786" s="34">
        <v>1742</v>
      </c>
      <c r="H786" s="243">
        <f t="shared" si="13"/>
        <v>0</v>
      </c>
      <c r="I786" s="121" t="s">
        <v>217</v>
      </c>
    </row>
    <row r="787" spans="1:9" x14ac:dyDescent="0.25">
      <c r="A787" s="406"/>
      <c r="B787" s="285" t="s">
        <v>1740</v>
      </c>
      <c r="C787" s="361" t="s">
        <v>3878</v>
      </c>
      <c r="D787" s="58" t="s">
        <v>55</v>
      </c>
      <c r="E787" s="235">
        <v>1619</v>
      </c>
      <c r="F787" s="419">
        <v>41831</v>
      </c>
      <c r="G787" s="34">
        <v>1619</v>
      </c>
      <c r="H787" s="243">
        <f t="shared" si="13"/>
        <v>0</v>
      </c>
      <c r="I787" s="121"/>
    </row>
    <row r="788" spans="1:9" x14ac:dyDescent="0.25">
      <c r="A788" s="406"/>
      <c r="B788" s="285" t="s">
        <v>1742</v>
      </c>
      <c r="C788" s="361" t="s">
        <v>3878</v>
      </c>
      <c r="D788" s="58" t="s">
        <v>193</v>
      </c>
      <c r="E788" s="235">
        <v>20670</v>
      </c>
      <c r="F788" s="427" t="s">
        <v>3891</v>
      </c>
      <c r="G788" s="34">
        <v>20670</v>
      </c>
      <c r="H788" s="243">
        <f t="shared" si="13"/>
        <v>0</v>
      </c>
      <c r="I788" s="121" t="s">
        <v>217</v>
      </c>
    </row>
    <row r="789" spans="1:9" x14ac:dyDescent="0.25">
      <c r="A789" s="406"/>
      <c r="B789" s="285" t="s">
        <v>1743</v>
      </c>
      <c r="C789" s="361" t="s">
        <v>3878</v>
      </c>
      <c r="D789" s="58" t="s">
        <v>3387</v>
      </c>
      <c r="E789" s="235">
        <v>5676</v>
      </c>
      <c r="F789" s="425">
        <v>41832</v>
      </c>
      <c r="G789" s="34">
        <v>5676</v>
      </c>
      <c r="H789" s="243">
        <f t="shared" si="13"/>
        <v>0</v>
      </c>
      <c r="I789" s="121" t="s">
        <v>217</v>
      </c>
    </row>
    <row r="790" spans="1:9" x14ac:dyDescent="0.25">
      <c r="A790" s="406"/>
      <c r="B790" s="285" t="s">
        <v>1745</v>
      </c>
      <c r="C790" s="361" t="s">
        <v>3878</v>
      </c>
      <c r="D790" s="58" t="s">
        <v>149</v>
      </c>
      <c r="E790" s="235">
        <v>18330</v>
      </c>
      <c r="F790" s="425">
        <v>41832</v>
      </c>
      <c r="G790" s="34">
        <v>18330</v>
      </c>
      <c r="H790" s="243">
        <f t="shared" si="13"/>
        <v>0</v>
      </c>
      <c r="I790" s="121" t="s">
        <v>27</v>
      </c>
    </row>
    <row r="791" spans="1:9" x14ac:dyDescent="0.25">
      <c r="A791" s="406"/>
      <c r="B791" s="285" t="s">
        <v>1747</v>
      </c>
      <c r="C791" s="361" t="s">
        <v>3878</v>
      </c>
      <c r="D791" s="58" t="s">
        <v>193</v>
      </c>
      <c r="E791" s="235">
        <v>4580</v>
      </c>
      <c r="F791" s="425">
        <v>41832</v>
      </c>
      <c r="G791" s="34">
        <v>4580</v>
      </c>
      <c r="H791" s="243">
        <f t="shared" si="13"/>
        <v>0</v>
      </c>
      <c r="I791" s="121" t="s">
        <v>217</v>
      </c>
    </row>
    <row r="792" spans="1:9" x14ac:dyDescent="0.25">
      <c r="A792" s="406"/>
      <c r="B792" s="285" t="s">
        <v>1748</v>
      </c>
      <c r="C792" s="361" t="s">
        <v>3878</v>
      </c>
      <c r="D792" s="58" t="s">
        <v>136</v>
      </c>
      <c r="E792" s="235">
        <v>4394</v>
      </c>
      <c r="F792" s="419">
        <v>41831</v>
      </c>
      <c r="G792" s="34">
        <v>4394</v>
      </c>
      <c r="H792" s="243">
        <f t="shared" si="13"/>
        <v>0</v>
      </c>
      <c r="I792" s="121"/>
    </row>
    <row r="793" spans="1:9" x14ac:dyDescent="0.25">
      <c r="A793" s="406"/>
      <c r="B793" s="285" t="s">
        <v>1749</v>
      </c>
      <c r="C793" s="361" t="s">
        <v>3878</v>
      </c>
      <c r="D793" s="58" t="s">
        <v>51</v>
      </c>
      <c r="E793" s="235">
        <v>3141.5</v>
      </c>
      <c r="F793" s="425">
        <v>41832</v>
      </c>
      <c r="G793" s="34">
        <v>3141.5</v>
      </c>
      <c r="H793" s="243">
        <f t="shared" si="13"/>
        <v>0</v>
      </c>
      <c r="I793" s="121" t="s">
        <v>217</v>
      </c>
    </row>
    <row r="794" spans="1:9" x14ac:dyDescent="0.25">
      <c r="A794" s="406"/>
      <c r="B794" s="285" t="s">
        <v>1750</v>
      </c>
      <c r="C794" s="361" t="s">
        <v>3878</v>
      </c>
      <c r="D794" s="58" t="s">
        <v>91</v>
      </c>
      <c r="E794" s="235">
        <v>17726</v>
      </c>
      <c r="F794" s="425">
        <v>41832</v>
      </c>
      <c r="G794" s="34">
        <v>17726</v>
      </c>
      <c r="H794" s="243">
        <f t="shared" si="13"/>
        <v>0</v>
      </c>
      <c r="I794" s="121" t="s">
        <v>27</v>
      </c>
    </row>
    <row r="795" spans="1:9" x14ac:dyDescent="0.25">
      <c r="A795" s="406"/>
      <c r="B795" s="285" t="s">
        <v>1752</v>
      </c>
      <c r="C795" s="361" t="s">
        <v>3878</v>
      </c>
      <c r="D795" s="58" t="s">
        <v>101</v>
      </c>
      <c r="E795" s="235">
        <v>51609</v>
      </c>
      <c r="F795" s="426" t="s">
        <v>3892</v>
      </c>
      <c r="G795" s="34">
        <v>51609</v>
      </c>
      <c r="H795" s="243">
        <f t="shared" si="13"/>
        <v>0</v>
      </c>
      <c r="I795" s="121" t="s">
        <v>27</v>
      </c>
    </row>
    <row r="796" spans="1:9" x14ac:dyDescent="0.25">
      <c r="A796" s="406"/>
      <c r="B796" s="285" t="s">
        <v>1754</v>
      </c>
      <c r="C796" s="361" t="s">
        <v>3878</v>
      </c>
      <c r="D796" s="221" t="s">
        <v>3114</v>
      </c>
      <c r="E796" s="241">
        <v>0</v>
      </c>
      <c r="F796" s="419"/>
      <c r="G796" s="34"/>
      <c r="H796" s="243">
        <f t="shared" si="13"/>
        <v>0</v>
      </c>
      <c r="I796" s="121" t="s">
        <v>512</v>
      </c>
    </row>
    <row r="797" spans="1:9" x14ac:dyDescent="0.25">
      <c r="A797" s="413"/>
      <c r="B797" s="285" t="s">
        <v>1756</v>
      </c>
      <c r="C797" s="361" t="s">
        <v>3878</v>
      </c>
      <c r="D797" s="58" t="s">
        <v>245</v>
      </c>
      <c r="E797" s="235">
        <v>16196</v>
      </c>
      <c r="F797" s="425">
        <v>41832</v>
      </c>
      <c r="G797" s="34">
        <v>16196</v>
      </c>
      <c r="H797" s="243">
        <f t="shared" si="13"/>
        <v>0</v>
      </c>
      <c r="I797" s="121" t="s">
        <v>27</v>
      </c>
    </row>
    <row r="798" spans="1:9" x14ac:dyDescent="0.25">
      <c r="A798" s="406"/>
      <c r="B798" s="285" t="s">
        <v>1757</v>
      </c>
      <c r="C798" s="361" t="s">
        <v>3878</v>
      </c>
      <c r="D798" s="58" t="s">
        <v>74</v>
      </c>
      <c r="E798" s="235">
        <v>1715.5</v>
      </c>
      <c r="F798" s="419">
        <v>41831</v>
      </c>
      <c r="G798" s="34">
        <v>1715.5</v>
      </c>
      <c r="H798" s="243">
        <f t="shared" si="13"/>
        <v>0</v>
      </c>
      <c r="I798" s="121"/>
    </row>
    <row r="799" spans="1:9" x14ac:dyDescent="0.25">
      <c r="A799" s="406"/>
      <c r="B799" s="285" t="s">
        <v>1758</v>
      </c>
      <c r="C799" s="361" t="s">
        <v>3878</v>
      </c>
      <c r="D799" s="58" t="s">
        <v>92</v>
      </c>
      <c r="E799" s="235">
        <v>6146.5</v>
      </c>
      <c r="F799" s="425">
        <v>41832</v>
      </c>
      <c r="G799" s="34">
        <v>6146.5</v>
      </c>
      <c r="H799" s="243">
        <f t="shared" si="13"/>
        <v>0</v>
      </c>
      <c r="I799" s="121" t="s">
        <v>27</v>
      </c>
    </row>
    <row r="800" spans="1:9" x14ac:dyDescent="0.25">
      <c r="A800" s="406"/>
      <c r="B800" s="285" t="s">
        <v>1759</v>
      </c>
      <c r="C800" s="361" t="s">
        <v>3878</v>
      </c>
      <c r="D800" s="58" t="s">
        <v>8</v>
      </c>
      <c r="E800" s="235">
        <v>444.5</v>
      </c>
      <c r="F800" s="419">
        <v>41831</v>
      </c>
      <c r="G800" s="34">
        <v>444.5</v>
      </c>
      <c r="H800" s="243">
        <f t="shared" si="13"/>
        <v>0</v>
      </c>
      <c r="I800" s="121"/>
    </row>
    <row r="801" spans="1:9" x14ac:dyDescent="0.25">
      <c r="A801" s="406"/>
      <c r="B801" s="285" t="s">
        <v>1760</v>
      </c>
      <c r="C801" s="361" t="s">
        <v>3878</v>
      </c>
      <c r="D801" s="58" t="s">
        <v>544</v>
      </c>
      <c r="E801" s="235">
        <v>23641.5</v>
      </c>
      <c r="F801" s="425">
        <v>41832</v>
      </c>
      <c r="G801" s="34">
        <v>23641.5</v>
      </c>
      <c r="H801" s="243">
        <f t="shared" si="13"/>
        <v>0</v>
      </c>
      <c r="I801" s="121" t="s">
        <v>27</v>
      </c>
    </row>
    <row r="802" spans="1:9" x14ac:dyDescent="0.25">
      <c r="A802" s="406"/>
      <c r="B802" s="285" t="s">
        <v>1761</v>
      </c>
      <c r="C802" s="361" t="s">
        <v>3878</v>
      </c>
      <c r="D802" s="58" t="s">
        <v>244</v>
      </c>
      <c r="E802" s="235">
        <v>8711</v>
      </c>
      <c r="F802" s="426" t="s">
        <v>4038</v>
      </c>
      <c r="G802" s="40">
        <v>8711</v>
      </c>
      <c r="H802" s="243">
        <f t="shared" si="13"/>
        <v>0</v>
      </c>
      <c r="I802" s="121" t="s">
        <v>27</v>
      </c>
    </row>
    <row r="803" spans="1:9" x14ac:dyDescent="0.25">
      <c r="A803" s="406"/>
      <c r="B803" s="285" t="s">
        <v>1762</v>
      </c>
      <c r="C803" s="361" t="s">
        <v>3878</v>
      </c>
      <c r="D803" s="58" t="s">
        <v>310</v>
      </c>
      <c r="E803" s="235">
        <v>113337</v>
      </c>
      <c r="F803" s="426" t="s">
        <v>4057</v>
      </c>
      <c r="G803" s="40">
        <v>113337</v>
      </c>
      <c r="H803" s="243">
        <f t="shared" si="13"/>
        <v>0</v>
      </c>
      <c r="I803" s="121" t="s">
        <v>27</v>
      </c>
    </row>
    <row r="804" spans="1:9" x14ac:dyDescent="0.25">
      <c r="A804" s="406"/>
      <c r="B804" s="285" t="s">
        <v>1763</v>
      </c>
      <c r="C804" s="361" t="s">
        <v>3878</v>
      </c>
      <c r="D804" s="58" t="s">
        <v>137</v>
      </c>
      <c r="E804" s="235">
        <v>4770</v>
      </c>
      <c r="F804" s="419">
        <v>41831</v>
      </c>
      <c r="G804" s="34">
        <v>4770</v>
      </c>
      <c r="H804" s="243">
        <f t="shared" si="13"/>
        <v>0</v>
      </c>
      <c r="I804" s="121"/>
    </row>
    <row r="805" spans="1:9" x14ac:dyDescent="0.25">
      <c r="A805" s="406"/>
      <c r="B805" s="285" t="s">
        <v>1764</v>
      </c>
      <c r="C805" s="361" t="s">
        <v>3878</v>
      </c>
      <c r="D805" s="58" t="s">
        <v>39</v>
      </c>
      <c r="E805" s="235">
        <v>26947</v>
      </c>
      <c r="F805" s="421" t="s">
        <v>4462</v>
      </c>
      <c r="G805" s="34">
        <v>26947</v>
      </c>
      <c r="H805" s="243">
        <f t="shared" si="13"/>
        <v>0</v>
      </c>
      <c r="I805" s="121"/>
    </row>
    <row r="806" spans="1:9" x14ac:dyDescent="0.25">
      <c r="A806" s="406">
        <v>41832</v>
      </c>
      <c r="B806" s="285" t="s">
        <v>1765</v>
      </c>
      <c r="C806" s="361" t="s">
        <v>3878</v>
      </c>
      <c r="D806" s="58" t="s">
        <v>180</v>
      </c>
      <c r="E806" s="364">
        <v>17073</v>
      </c>
      <c r="F806" s="419">
        <v>41832</v>
      </c>
      <c r="G806" s="34">
        <v>17073</v>
      </c>
      <c r="H806" s="243">
        <f t="shared" si="13"/>
        <v>0</v>
      </c>
      <c r="I806" s="121"/>
    </row>
    <row r="807" spans="1:9" x14ac:dyDescent="0.25">
      <c r="A807" s="406"/>
      <c r="B807" s="285" t="s">
        <v>1766</v>
      </c>
      <c r="C807" s="361" t="s">
        <v>3878</v>
      </c>
      <c r="D807" s="58" t="s">
        <v>8</v>
      </c>
      <c r="E807" s="235">
        <v>1415</v>
      </c>
      <c r="F807" s="419">
        <v>41832</v>
      </c>
      <c r="G807" s="34">
        <v>1415</v>
      </c>
      <c r="H807" s="243">
        <f t="shared" si="13"/>
        <v>0</v>
      </c>
      <c r="I807" s="52"/>
    </row>
    <row r="808" spans="1:9" x14ac:dyDescent="0.25">
      <c r="A808" s="406"/>
      <c r="B808" s="285" t="s">
        <v>1767</v>
      </c>
      <c r="C808" s="361" t="s">
        <v>3878</v>
      </c>
      <c r="D808" s="58" t="s">
        <v>152</v>
      </c>
      <c r="E808" s="235">
        <v>7826</v>
      </c>
      <c r="F808" s="419">
        <v>41832</v>
      </c>
      <c r="G808" s="34">
        <v>7826</v>
      </c>
      <c r="H808" s="243">
        <f t="shared" si="13"/>
        <v>0</v>
      </c>
      <c r="I808" s="121"/>
    </row>
    <row r="809" spans="1:9" x14ac:dyDescent="0.25">
      <c r="A809" s="406"/>
      <c r="B809" s="285" t="s">
        <v>1768</v>
      </c>
      <c r="C809" s="361" t="s">
        <v>3878</v>
      </c>
      <c r="D809" s="58" t="s">
        <v>3893</v>
      </c>
      <c r="E809" s="235">
        <v>32962</v>
      </c>
      <c r="F809" s="419">
        <v>41832</v>
      </c>
      <c r="G809" s="34">
        <v>32962</v>
      </c>
      <c r="H809" s="243">
        <f t="shared" si="13"/>
        <v>0</v>
      </c>
      <c r="I809" s="52" t="s">
        <v>21</v>
      </c>
    </row>
    <row r="810" spans="1:9" x14ac:dyDescent="0.25">
      <c r="A810" s="406"/>
      <c r="B810" s="285" t="s">
        <v>1769</v>
      </c>
      <c r="C810" s="361" t="s">
        <v>3878</v>
      </c>
      <c r="D810" s="58" t="s">
        <v>110</v>
      </c>
      <c r="E810" s="235">
        <v>53185.5</v>
      </c>
      <c r="F810" s="429" t="s">
        <v>3894</v>
      </c>
      <c r="G810" s="34">
        <v>53185.5</v>
      </c>
      <c r="H810" s="243">
        <f t="shared" si="13"/>
        <v>0</v>
      </c>
      <c r="I810" s="121" t="s">
        <v>30</v>
      </c>
    </row>
    <row r="811" spans="1:9" x14ac:dyDescent="0.25">
      <c r="A811" s="406"/>
      <c r="B811" s="285" t="s">
        <v>1770</v>
      </c>
      <c r="C811" s="361" t="s">
        <v>3878</v>
      </c>
      <c r="D811" s="58" t="s">
        <v>147</v>
      </c>
      <c r="E811" s="235">
        <v>36199</v>
      </c>
      <c r="F811" s="429" t="s">
        <v>3895</v>
      </c>
      <c r="G811" s="34">
        <v>35699</v>
      </c>
      <c r="H811" s="243">
        <f t="shared" si="13"/>
        <v>500</v>
      </c>
      <c r="I811" s="121" t="s">
        <v>217</v>
      </c>
    </row>
    <row r="812" spans="1:9" x14ac:dyDescent="0.25">
      <c r="A812" s="406"/>
      <c r="B812" s="285" t="s">
        <v>1771</v>
      </c>
      <c r="C812" s="361" t="s">
        <v>3878</v>
      </c>
      <c r="D812" s="58" t="s">
        <v>434</v>
      </c>
      <c r="E812" s="235">
        <v>4463.5</v>
      </c>
      <c r="F812" s="425">
        <v>41843</v>
      </c>
      <c r="G812" s="34">
        <v>4463.5</v>
      </c>
      <c r="H812" s="243">
        <f t="shared" si="13"/>
        <v>0</v>
      </c>
      <c r="I812" s="121"/>
    </row>
    <row r="813" spans="1:9" x14ac:dyDescent="0.25">
      <c r="A813" s="406"/>
      <c r="B813" s="285" t="s">
        <v>1772</v>
      </c>
      <c r="C813" s="361" t="s">
        <v>3878</v>
      </c>
      <c r="D813" s="58" t="s">
        <v>14</v>
      </c>
      <c r="E813" s="235">
        <v>12536</v>
      </c>
      <c r="F813" s="419">
        <v>41832</v>
      </c>
      <c r="G813" s="34">
        <v>12536</v>
      </c>
      <c r="H813" s="243">
        <f t="shared" si="13"/>
        <v>0</v>
      </c>
      <c r="I813" s="121" t="s">
        <v>30</v>
      </c>
    </row>
    <row r="814" spans="1:9" x14ac:dyDescent="0.25">
      <c r="A814" s="406"/>
      <c r="B814" s="285" t="s">
        <v>1773</v>
      </c>
      <c r="C814" s="361" t="s">
        <v>3878</v>
      </c>
      <c r="D814" s="58" t="s">
        <v>13</v>
      </c>
      <c r="E814" s="235">
        <v>2120</v>
      </c>
      <c r="F814" s="419">
        <v>41832</v>
      </c>
      <c r="G814" s="34">
        <v>2120</v>
      </c>
      <c r="H814" s="243">
        <f t="shared" si="13"/>
        <v>0</v>
      </c>
      <c r="I814" s="121"/>
    </row>
    <row r="815" spans="1:9" x14ac:dyDescent="0.25">
      <c r="A815" s="406"/>
      <c r="B815" s="285" t="s">
        <v>1775</v>
      </c>
      <c r="C815" s="361" t="s">
        <v>3878</v>
      </c>
      <c r="D815" s="58" t="s">
        <v>11</v>
      </c>
      <c r="E815" s="235">
        <v>88943</v>
      </c>
      <c r="F815" s="429" t="s">
        <v>3896</v>
      </c>
      <c r="G815" s="34">
        <v>88943</v>
      </c>
      <c r="H815" s="243">
        <f t="shared" si="13"/>
        <v>0</v>
      </c>
      <c r="I815" s="121"/>
    </row>
    <row r="816" spans="1:9" x14ac:dyDescent="0.25">
      <c r="A816" s="406"/>
      <c r="B816" s="285" t="s">
        <v>1776</v>
      </c>
      <c r="C816" s="361" t="s">
        <v>3878</v>
      </c>
      <c r="D816" s="58" t="s">
        <v>62</v>
      </c>
      <c r="E816" s="235">
        <v>21323.200000000001</v>
      </c>
      <c r="F816" s="477" t="s">
        <v>4472</v>
      </c>
      <c r="G816" s="34">
        <v>21323.200000000001</v>
      </c>
      <c r="H816" s="243">
        <f t="shared" si="13"/>
        <v>0</v>
      </c>
      <c r="I816" s="121" t="s">
        <v>65</v>
      </c>
    </row>
    <row r="817" spans="1:9" x14ac:dyDescent="0.25">
      <c r="A817" s="406"/>
      <c r="B817" s="285" t="s">
        <v>1777</v>
      </c>
      <c r="C817" s="361" t="s">
        <v>3878</v>
      </c>
      <c r="D817" s="58" t="s">
        <v>186</v>
      </c>
      <c r="E817" s="235">
        <v>10900</v>
      </c>
      <c r="F817" s="419">
        <v>41832</v>
      </c>
      <c r="G817" s="34">
        <v>10900</v>
      </c>
      <c r="H817" s="243">
        <f t="shared" si="13"/>
        <v>0</v>
      </c>
      <c r="I817" s="121"/>
    </row>
    <row r="818" spans="1:9" x14ac:dyDescent="0.25">
      <c r="A818" s="406"/>
      <c r="B818" s="285" t="s">
        <v>1778</v>
      </c>
      <c r="C818" s="361" t="s">
        <v>3878</v>
      </c>
      <c r="D818" s="58" t="s">
        <v>25</v>
      </c>
      <c r="E818" s="235">
        <v>12201.5</v>
      </c>
      <c r="F818" s="428"/>
      <c r="G818" s="336"/>
      <c r="H818" s="243">
        <f t="shared" si="13"/>
        <v>12201.5</v>
      </c>
      <c r="I818" s="121" t="s">
        <v>65</v>
      </c>
    </row>
    <row r="819" spans="1:9" x14ac:dyDescent="0.25">
      <c r="A819" s="406"/>
      <c r="B819" s="285" t="s">
        <v>1779</v>
      </c>
      <c r="C819" s="361" t="s">
        <v>3878</v>
      </c>
      <c r="D819" s="58" t="s">
        <v>651</v>
      </c>
      <c r="E819" s="235">
        <v>815</v>
      </c>
      <c r="F819" s="419">
        <v>41832</v>
      </c>
      <c r="G819" s="34">
        <v>815</v>
      </c>
      <c r="H819" s="243">
        <f t="shared" si="13"/>
        <v>0</v>
      </c>
      <c r="I819" s="121"/>
    </row>
    <row r="820" spans="1:9" x14ac:dyDescent="0.25">
      <c r="A820" s="406"/>
      <c r="B820" s="285" t="s">
        <v>1781</v>
      </c>
      <c r="C820" s="361" t="s">
        <v>3878</v>
      </c>
      <c r="D820" s="58" t="s">
        <v>599</v>
      </c>
      <c r="E820" s="235">
        <v>10800</v>
      </c>
      <c r="F820" s="425">
        <v>41843</v>
      </c>
      <c r="G820" s="34">
        <v>10800</v>
      </c>
      <c r="H820" s="243">
        <f t="shared" si="13"/>
        <v>0</v>
      </c>
      <c r="I820" s="121" t="s">
        <v>12</v>
      </c>
    </row>
    <row r="821" spans="1:9" x14ac:dyDescent="0.25">
      <c r="A821" s="406"/>
      <c r="B821" s="285" t="s">
        <v>1783</v>
      </c>
      <c r="C821" s="361" t="s">
        <v>3878</v>
      </c>
      <c r="D821" s="58" t="s">
        <v>46</v>
      </c>
      <c r="E821" s="235">
        <v>3120</v>
      </c>
      <c r="F821" s="419">
        <v>41832</v>
      </c>
      <c r="G821" s="34">
        <v>3120</v>
      </c>
      <c r="H821" s="243">
        <f t="shared" si="13"/>
        <v>0</v>
      </c>
      <c r="I821" s="121" t="s">
        <v>12</v>
      </c>
    </row>
    <row r="822" spans="1:9" x14ac:dyDescent="0.25">
      <c r="A822" s="406"/>
      <c r="B822" s="285" t="s">
        <v>1784</v>
      </c>
      <c r="C822" s="361" t="s">
        <v>3878</v>
      </c>
      <c r="D822" s="58" t="s">
        <v>3897</v>
      </c>
      <c r="E822" s="235">
        <v>7712</v>
      </c>
      <c r="F822" s="419">
        <v>41832</v>
      </c>
      <c r="G822" s="34">
        <v>7712</v>
      </c>
      <c r="H822" s="243">
        <f t="shared" si="13"/>
        <v>0</v>
      </c>
      <c r="I822" s="121"/>
    </row>
    <row r="823" spans="1:9" x14ac:dyDescent="0.25">
      <c r="A823" s="406"/>
      <c r="B823" s="285" t="s">
        <v>1785</v>
      </c>
      <c r="C823" s="361" t="s">
        <v>3878</v>
      </c>
      <c r="D823" s="58" t="s">
        <v>8</v>
      </c>
      <c r="E823" s="235">
        <v>2960</v>
      </c>
      <c r="F823" s="419">
        <v>41832</v>
      </c>
      <c r="G823" s="34">
        <v>2960</v>
      </c>
      <c r="H823" s="243">
        <f t="shared" si="13"/>
        <v>0</v>
      </c>
      <c r="I823" s="121"/>
    </row>
    <row r="824" spans="1:9" x14ac:dyDescent="0.25">
      <c r="A824" s="406"/>
      <c r="B824" s="285" t="s">
        <v>1786</v>
      </c>
      <c r="C824" s="361" t="s">
        <v>3878</v>
      </c>
      <c r="D824" s="58" t="s">
        <v>57</v>
      </c>
      <c r="E824" s="235">
        <v>2080</v>
      </c>
      <c r="F824" s="419">
        <v>41832</v>
      </c>
      <c r="G824" s="34">
        <v>2080</v>
      </c>
      <c r="H824" s="243">
        <f t="shared" si="13"/>
        <v>0</v>
      </c>
      <c r="I824" s="121" t="s">
        <v>30</v>
      </c>
    </row>
    <row r="825" spans="1:9" x14ac:dyDescent="0.25">
      <c r="A825" s="406"/>
      <c r="B825" s="285" t="s">
        <v>1787</v>
      </c>
      <c r="C825" s="361" t="s">
        <v>3878</v>
      </c>
      <c r="D825" s="58" t="s">
        <v>517</v>
      </c>
      <c r="E825" s="235">
        <v>2239</v>
      </c>
      <c r="F825" s="419">
        <v>41832</v>
      </c>
      <c r="G825" s="34">
        <v>2239</v>
      </c>
      <c r="H825" s="243">
        <f t="shared" si="13"/>
        <v>0</v>
      </c>
      <c r="I825" s="121"/>
    </row>
    <row r="826" spans="1:9" x14ac:dyDescent="0.25">
      <c r="A826" s="406"/>
      <c r="B826" s="285" t="s">
        <v>1788</v>
      </c>
      <c r="C826" s="361" t="s">
        <v>3878</v>
      </c>
      <c r="D826" s="58" t="s">
        <v>3223</v>
      </c>
      <c r="E826" s="235">
        <v>10985</v>
      </c>
      <c r="F826" s="420" t="s">
        <v>3898</v>
      </c>
      <c r="G826" s="34">
        <v>10985</v>
      </c>
      <c r="H826" s="243">
        <f t="shared" si="13"/>
        <v>0</v>
      </c>
      <c r="I826" s="121"/>
    </row>
    <row r="827" spans="1:9" x14ac:dyDescent="0.25">
      <c r="A827" s="406"/>
      <c r="B827" s="285" t="s">
        <v>1789</v>
      </c>
      <c r="C827" s="361" t="s">
        <v>3878</v>
      </c>
      <c r="D827" s="58" t="s">
        <v>49</v>
      </c>
      <c r="E827" s="235">
        <v>1319.6</v>
      </c>
      <c r="F827" s="419">
        <v>41832</v>
      </c>
      <c r="G827" s="34">
        <v>1319.6</v>
      </c>
      <c r="H827" s="243">
        <f t="shared" si="13"/>
        <v>0</v>
      </c>
      <c r="I827" s="121"/>
    </row>
    <row r="828" spans="1:9" x14ac:dyDescent="0.25">
      <c r="A828" s="406"/>
      <c r="B828" s="285" t="s">
        <v>1790</v>
      </c>
      <c r="C828" s="361" t="s">
        <v>3878</v>
      </c>
      <c r="D828" s="58" t="s">
        <v>269</v>
      </c>
      <c r="E828" s="235">
        <v>2613</v>
      </c>
      <c r="F828" s="432" t="s">
        <v>4449</v>
      </c>
      <c r="G828" s="34">
        <v>2613</v>
      </c>
      <c r="H828" s="243">
        <f t="shared" si="13"/>
        <v>0</v>
      </c>
      <c r="I828" s="121"/>
    </row>
    <row r="829" spans="1:9" x14ac:dyDescent="0.25">
      <c r="A829" s="406"/>
      <c r="B829" s="285" t="s">
        <v>1791</v>
      </c>
      <c r="C829" s="361" t="s">
        <v>3878</v>
      </c>
      <c r="D829" s="58" t="s">
        <v>3899</v>
      </c>
      <c r="E829" s="235">
        <v>1299</v>
      </c>
      <c r="F829" s="419">
        <v>41832</v>
      </c>
      <c r="G829" s="34">
        <v>1299</v>
      </c>
      <c r="H829" s="243">
        <f t="shared" si="13"/>
        <v>0</v>
      </c>
      <c r="I829" s="121" t="s">
        <v>30</v>
      </c>
    </row>
    <row r="830" spans="1:9" x14ac:dyDescent="0.25">
      <c r="A830" s="406"/>
      <c r="B830" s="285" t="s">
        <v>1792</v>
      </c>
      <c r="C830" s="361" t="s">
        <v>3878</v>
      </c>
      <c r="D830" s="58" t="s">
        <v>307</v>
      </c>
      <c r="E830" s="235">
        <v>8737</v>
      </c>
      <c r="F830" s="421" t="s">
        <v>4470</v>
      </c>
      <c r="G830" s="34">
        <v>8737</v>
      </c>
      <c r="H830" s="243">
        <f t="shared" si="13"/>
        <v>0</v>
      </c>
      <c r="I830" s="121" t="s">
        <v>12</v>
      </c>
    </row>
    <row r="831" spans="1:9" x14ac:dyDescent="0.25">
      <c r="A831" s="406"/>
      <c r="B831" s="285" t="s">
        <v>1793</v>
      </c>
      <c r="C831" s="361" t="s">
        <v>3878</v>
      </c>
      <c r="D831" s="58" t="s">
        <v>3900</v>
      </c>
      <c r="E831" s="235">
        <v>2750</v>
      </c>
      <c r="F831" s="419">
        <v>41832</v>
      </c>
      <c r="G831" s="34">
        <v>2750</v>
      </c>
      <c r="H831" s="243">
        <f t="shared" si="13"/>
        <v>0</v>
      </c>
      <c r="I831" s="121" t="s">
        <v>30</v>
      </c>
    </row>
    <row r="832" spans="1:9" x14ac:dyDescent="0.25">
      <c r="A832" s="406"/>
      <c r="B832" s="285" t="s">
        <v>1794</v>
      </c>
      <c r="C832" s="361" t="s">
        <v>3878</v>
      </c>
      <c r="D832" s="58" t="s">
        <v>22</v>
      </c>
      <c r="E832" s="235">
        <v>2373</v>
      </c>
      <c r="F832" s="432" t="s">
        <v>4451</v>
      </c>
      <c r="G832" s="34">
        <v>2373</v>
      </c>
      <c r="H832" s="243">
        <f t="shared" si="13"/>
        <v>0</v>
      </c>
      <c r="I832" s="121"/>
    </row>
    <row r="833" spans="1:9" x14ac:dyDescent="0.25">
      <c r="A833" s="406"/>
      <c r="B833" s="285" t="s">
        <v>1796</v>
      </c>
      <c r="C833" s="361" t="s">
        <v>3878</v>
      </c>
      <c r="D833" s="58" t="s">
        <v>29</v>
      </c>
      <c r="E833" s="235">
        <v>4553</v>
      </c>
      <c r="F833" s="419">
        <v>41832</v>
      </c>
      <c r="G833" s="34">
        <v>4553</v>
      </c>
      <c r="H833" s="243">
        <f t="shared" si="13"/>
        <v>0</v>
      </c>
      <c r="I833" s="121" t="s">
        <v>30</v>
      </c>
    </row>
    <row r="834" spans="1:9" x14ac:dyDescent="0.25">
      <c r="A834" s="406"/>
      <c r="B834" s="285" t="s">
        <v>1797</v>
      </c>
      <c r="C834" s="361" t="s">
        <v>3878</v>
      </c>
      <c r="D834" s="58" t="s">
        <v>108</v>
      </c>
      <c r="E834" s="235">
        <v>8523</v>
      </c>
      <c r="F834" s="419">
        <v>41832</v>
      </c>
      <c r="G834" s="34">
        <v>8523</v>
      </c>
      <c r="H834" s="243">
        <f t="shared" si="13"/>
        <v>0</v>
      </c>
      <c r="I834" s="121" t="s">
        <v>30</v>
      </c>
    </row>
    <row r="835" spans="1:9" x14ac:dyDescent="0.25">
      <c r="A835" s="406"/>
      <c r="B835" s="285" t="s">
        <v>1798</v>
      </c>
      <c r="C835" s="361" t="s">
        <v>3878</v>
      </c>
      <c r="D835" s="58" t="s">
        <v>358</v>
      </c>
      <c r="E835" s="235">
        <v>1254</v>
      </c>
      <c r="F835" s="419">
        <v>41832</v>
      </c>
      <c r="G835" s="34">
        <v>1254</v>
      </c>
      <c r="H835" s="243">
        <f t="shared" si="13"/>
        <v>0</v>
      </c>
      <c r="I835" s="121" t="s">
        <v>30</v>
      </c>
    </row>
    <row r="836" spans="1:9" x14ac:dyDescent="0.25">
      <c r="A836" s="406"/>
      <c r="B836" s="285" t="s">
        <v>1799</v>
      </c>
      <c r="C836" s="361" t="s">
        <v>3878</v>
      </c>
      <c r="D836" s="58" t="s">
        <v>2582</v>
      </c>
      <c r="E836" s="235">
        <v>1192</v>
      </c>
      <c r="F836" s="432" t="s">
        <v>4452</v>
      </c>
      <c r="G836" s="34">
        <v>1192</v>
      </c>
      <c r="H836" s="243">
        <f t="shared" si="13"/>
        <v>0</v>
      </c>
      <c r="I836" s="121"/>
    </row>
    <row r="837" spans="1:9" x14ac:dyDescent="0.25">
      <c r="A837" s="406"/>
      <c r="B837" s="285" t="s">
        <v>1800</v>
      </c>
      <c r="C837" s="361" t="s">
        <v>3878</v>
      </c>
      <c r="D837" s="58" t="s">
        <v>55</v>
      </c>
      <c r="E837" s="235">
        <v>15968.5</v>
      </c>
      <c r="F837" s="419">
        <v>41832</v>
      </c>
      <c r="G837" s="34">
        <v>15968.5</v>
      </c>
      <c r="H837" s="243">
        <f t="shared" si="13"/>
        <v>0</v>
      </c>
      <c r="I837" s="121"/>
    </row>
    <row r="838" spans="1:9" x14ac:dyDescent="0.25">
      <c r="A838" s="406"/>
      <c r="B838" s="285" t="s">
        <v>1801</v>
      </c>
      <c r="C838" s="361" t="s">
        <v>3878</v>
      </c>
      <c r="D838" s="58" t="s">
        <v>667</v>
      </c>
      <c r="E838" s="235">
        <v>988</v>
      </c>
      <c r="F838" s="419">
        <v>41832</v>
      </c>
      <c r="G838" s="34">
        <v>988</v>
      </c>
      <c r="H838" s="243">
        <f t="shared" si="13"/>
        <v>0</v>
      </c>
      <c r="I838" s="121" t="s">
        <v>12</v>
      </c>
    </row>
    <row r="839" spans="1:9" x14ac:dyDescent="0.25">
      <c r="A839" s="406"/>
      <c r="B839" s="285" t="s">
        <v>1802</v>
      </c>
      <c r="C839" s="361" t="s">
        <v>3878</v>
      </c>
      <c r="D839" s="58" t="s">
        <v>12</v>
      </c>
      <c r="E839" s="235">
        <v>451</v>
      </c>
      <c r="F839" s="419">
        <v>41832</v>
      </c>
      <c r="G839" s="34">
        <v>451</v>
      </c>
      <c r="H839" s="243">
        <f t="shared" ref="H839:H902" si="14">E839-G839</f>
        <v>0</v>
      </c>
      <c r="I839" s="121"/>
    </row>
    <row r="840" spans="1:9" x14ac:dyDescent="0.25">
      <c r="A840" s="406"/>
      <c r="B840" s="285" t="s">
        <v>1803</v>
      </c>
      <c r="C840" s="361" t="s">
        <v>3878</v>
      </c>
      <c r="D840" s="58" t="s">
        <v>32</v>
      </c>
      <c r="E840" s="235">
        <v>7568</v>
      </c>
      <c r="F840" s="419">
        <v>41832</v>
      </c>
      <c r="G840" s="34">
        <v>7568</v>
      </c>
      <c r="H840" s="243">
        <f t="shared" si="14"/>
        <v>0</v>
      </c>
      <c r="I840" s="121" t="s">
        <v>30</v>
      </c>
    </row>
    <row r="841" spans="1:9" x14ac:dyDescent="0.25">
      <c r="A841" s="406"/>
      <c r="B841" s="285" t="s">
        <v>1804</v>
      </c>
      <c r="C841" s="361" t="s">
        <v>3878</v>
      </c>
      <c r="D841" s="58" t="s">
        <v>3387</v>
      </c>
      <c r="E841" s="235">
        <v>8756</v>
      </c>
      <c r="F841" s="419">
        <v>41832</v>
      </c>
      <c r="G841" s="34">
        <v>8756</v>
      </c>
      <c r="H841" s="243">
        <f t="shared" si="14"/>
        <v>0</v>
      </c>
      <c r="I841" s="121" t="s">
        <v>217</v>
      </c>
    </row>
    <row r="842" spans="1:9" x14ac:dyDescent="0.25">
      <c r="A842" s="406"/>
      <c r="B842" s="285" t="s">
        <v>1805</v>
      </c>
      <c r="C842" s="361" t="s">
        <v>3878</v>
      </c>
      <c r="D842" s="58" t="s">
        <v>52</v>
      </c>
      <c r="E842" s="235">
        <v>7537</v>
      </c>
      <c r="F842" s="419">
        <v>41832</v>
      </c>
      <c r="G842" s="34">
        <v>7537</v>
      </c>
      <c r="H842" s="243">
        <f t="shared" si="14"/>
        <v>0</v>
      </c>
      <c r="I842" s="121" t="s">
        <v>12</v>
      </c>
    </row>
    <row r="843" spans="1:9" x14ac:dyDescent="0.25">
      <c r="A843" s="406"/>
      <c r="B843" s="285" t="s">
        <v>1806</v>
      </c>
      <c r="C843" s="361" t="s">
        <v>3878</v>
      </c>
      <c r="D843" s="58" t="s">
        <v>124</v>
      </c>
      <c r="E843" s="235">
        <v>14487.2</v>
      </c>
      <c r="F843" s="419">
        <v>41832</v>
      </c>
      <c r="G843" s="34">
        <v>14487.2</v>
      </c>
      <c r="H843" s="243">
        <f t="shared" si="14"/>
        <v>0</v>
      </c>
      <c r="I843" s="121" t="s">
        <v>30</v>
      </c>
    </row>
    <row r="844" spans="1:9" x14ac:dyDescent="0.25">
      <c r="A844" s="406"/>
      <c r="B844" s="285" t="s">
        <v>1807</v>
      </c>
      <c r="C844" s="361" t="s">
        <v>3878</v>
      </c>
      <c r="D844" s="58" t="s">
        <v>188</v>
      </c>
      <c r="E844" s="235">
        <v>14047</v>
      </c>
      <c r="F844" s="477" t="s">
        <v>4525</v>
      </c>
      <c r="G844" s="34">
        <v>14047</v>
      </c>
      <c r="H844" s="243">
        <f t="shared" si="14"/>
        <v>0</v>
      </c>
      <c r="I844" s="121"/>
    </row>
    <row r="845" spans="1:9" x14ac:dyDescent="0.25">
      <c r="A845" s="406"/>
      <c r="B845" s="285" t="s">
        <v>1808</v>
      </c>
      <c r="C845" s="361" t="s">
        <v>3878</v>
      </c>
      <c r="D845" s="58" t="s">
        <v>105</v>
      </c>
      <c r="E845" s="235">
        <v>3168</v>
      </c>
      <c r="F845" s="419">
        <v>41832</v>
      </c>
      <c r="G845" s="34">
        <v>3168</v>
      </c>
      <c r="H845" s="243">
        <f t="shared" si="14"/>
        <v>0</v>
      </c>
      <c r="I845" s="121"/>
    </row>
    <row r="846" spans="1:9" x14ac:dyDescent="0.25">
      <c r="A846" s="406"/>
      <c r="B846" s="285" t="s">
        <v>1809</v>
      </c>
      <c r="C846" s="361" t="s">
        <v>3878</v>
      </c>
      <c r="D846" s="58" t="s">
        <v>8</v>
      </c>
      <c r="E846" s="235">
        <v>823.5</v>
      </c>
      <c r="F846" s="419">
        <v>41832</v>
      </c>
      <c r="G846" s="34">
        <v>823.5</v>
      </c>
      <c r="H846" s="243">
        <f t="shared" si="14"/>
        <v>0</v>
      </c>
      <c r="I846" s="121"/>
    </row>
    <row r="847" spans="1:9" x14ac:dyDescent="0.25">
      <c r="A847" s="406"/>
      <c r="B847" s="285" t="s">
        <v>1810</v>
      </c>
      <c r="C847" s="361" t="s">
        <v>3878</v>
      </c>
      <c r="D847" s="58" t="s">
        <v>130</v>
      </c>
      <c r="E847" s="235">
        <v>14030</v>
      </c>
      <c r="F847" s="425">
        <v>41835</v>
      </c>
      <c r="G847" s="34">
        <v>14030</v>
      </c>
      <c r="H847" s="243">
        <f t="shared" si="14"/>
        <v>0</v>
      </c>
      <c r="I847" s="121" t="s">
        <v>21</v>
      </c>
    </row>
    <row r="848" spans="1:9" x14ac:dyDescent="0.25">
      <c r="A848" s="406"/>
      <c r="B848" s="285" t="s">
        <v>1811</v>
      </c>
      <c r="C848" s="361" t="s">
        <v>3878</v>
      </c>
      <c r="D848" s="58" t="s">
        <v>1782</v>
      </c>
      <c r="E848" s="235">
        <v>3993</v>
      </c>
      <c r="F848" s="419">
        <v>41832</v>
      </c>
      <c r="G848" s="34">
        <v>3993</v>
      </c>
      <c r="H848" s="243">
        <f t="shared" si="14"/>
        <v>0</v>
      </c>
      <c r="I848" s="121" t="s">
        <v>30</v>
      </c>
    </row>
    <row r="849" spans="1:9" x14ac:dyDescent="0.25">
      <c r="A849" s="406"/>
      <c r="B849" s="285" t="s">
        <v>1812</v>
      </c>
      <c r="C849" s="361" t="s">
        <v>3878</v>
      </c>
      <c r="D849" s="58" t="s">
        <v>11</v>
      </c>
      <c r="E849" s="235">
        <v>62633.599999999999</v>
      </c>
      <c r="F849" s="477" t="s">
        <v>4456</v>
      </c>
      <c r="G849" s="34">
        <v>62633.599999999999</v>
      </c>
      <c r="H849" s="243">
        <f t="shared" si="14"/>
        <v>0</v>
      </c>
      <c r="I849" s="121" t="s">
        <v>65</v>
      </c>
    </row>
    <row r="850" spans="1:9" ht="23.25" x14ac:dyDescent="0.25">
      <c r="A850" s="406"/>
      <c r="B850" s="285" t="s">
        <v>1813</v>
      </c>
      <c r="C850" s="361" t="s">
        <v>3878</v>
      </c>
      <c r="D850" s="58" t="s">
        <v>180</v>
      </c>
      <c r="E850" s="235">
        <v>43221.599999999999</v>
      </c>
      <c r="F850" s="430" t="s">
        <v>3903</v>
      </c>
      <c r="G850" s="34">
        <v>43221.599999999999</v>
      </c>
      <c r="H850" s="243">
        <f t="shared" si="14"/>
        <v>0</v>
      </c>
      <c r="I850" s="121"/>
    </row>
    <row r="851" spans="1:9" x14ac:dyDescent="0.25">
      <c r="A851" s="406"/>
      <c r="B851" s="285" t="s">
        <v>1815</v>
      </c>
      <c r="C851" s="361" t="s">
        <v>3878</v>
      </c>
      <c r="D851" s="58" t="s">
        <v>3121</v>
      </c>
      <c r="E851" s="235">
        <v>12934</v>
      </c>
      <c r="F851" s="425">
        <v>41834</v>
      </c>
      <c r="G851" s="34">
        <v>12934</v>
      </c>
      <c r="H851" s="243">
        <f t="shared" si="14"/>
        <v>0</v>
      </c>
      <c r="I851" s="121" t="s">
        <v>65</v>
      </c>
    </row>
    <row r="852" spans="1:9" x14ac:dyDescent="0.25">
      <c r="A852" s="406"/>
      <c r="B852" s="285" t="s">
        <v>1816</v>
      </c>
      <c r="C852" s="361" t="s">
        <v>3878</v>
      </c>
      <c r="D852" s="58" t="s">
        <v>200</v>
      </c>
      <c r="E852" s="235">
        <v>7389</v>
      </c>
      <c r="F852" s="477" t="s">
        <v>4467</v>
      </c>
      <c r="G852" s="34">
        <v>7389</v>
      </c>
      <c r="H852" s="243">
        <f t="shared" si="14"/>
        <v>0</v>
      </c>
      <c r="I852" s="121"/>
    </row>
    <row r="853" spans="1:9" x14ac:dyDescent="0.25">
      <c r="A853" s="406"/>
      <c r="B853" s="285" t="s">
        <v>1817</v>
      </c>
      <c r="C853" s="361" t="s">
        <v>3878</v>
      </c>
      <c r="D853" s="58" t="s">
        <v>535</v>
      </c>
      <c r="E853" s="235">
        <v>705.5</v>
      </c>
      <c r="F853" s="419">
        <v>41832</v>
      </c>
      <c r="G853" s="34">
        <v>705.5</v>
      </c>
      <c r="H853" s="243">
        <f t="shared" si="14"/>
        <v>0</v>
      </c>
      <c r="I853" s="121"/>
    </row>
    <row r="854" spans="1:9" x14ac:dyDescent="0.25">
      <c r="A854" s="406"/>
      <c r="B854" s="285" t="s">
        <v>1819</v>
      </c>
      <c r="C854" s="361" t="s">
        <v>3878</v>
      </c>
      <c r="D854" s="58" t="s">
        <v>62</v>
      </c>
      <c r="E854" s="235">
        <v>26520.6</v>
      </c>
      <c r="F854" s="425">
        <v>41834</v>
      </c>
      <c r="G854" s="34">
        <v>26520.6</v>
      </c>
      <c r="H854" s="243">
        <f t="shared" si="14"/>
        <v>0</v>
      </c>
      <c r="I854" s="121" t="s">
        <v>65</v>
      </c>
    </row>
    <row r="855" spans="1:9" x14ac:dyDescent="0.25">
      <c r="A855" s="406"/>
      <c r="B855" s="285" t="s">
        <v>1820</v>
      </c>
      <c r="C855" s="361" t="s">
        <v>3878</v>
      </c>
      <c r="D855" s="58" t="s">
        <v>54</v>
      </c>
      <c r="E855" s="235">
        <v>6972</v>
      </c>
      <c r="F855" s="425">
        <v>41841</v>
      </c>
      <c r="G855" s="34">
        <v>6972</v>
      </c>
      <c r="H855" s="243">
        <f t="shared" si="14"/>
        <v>0</v>
      </c>
      <c r="I855" s="121" t="s">
        <v>30</v>
      </c>
    </row>
    <row r="856" spans="1:9" x14ac:dyDescent="0.25">
      <c r="A856" s="406"/>
      <c r="B856" s="285" t="s">
        <v>1821</v>
      </c>
      <c r="C856" s="361" t="s">
        <v>3878</v>
      </c>
      <c r="D856" s="58" t="s">
        <v>3318</v>
      </c>
      <c r="E856" s="235">
        <v>15676</v>
      </c>
      <c r="F856" s="425">
        <v>41834</v>
      </c>
      <c r="G856" s="34">
        <v>15676</v>
      </c>
      <c r="H856" s="243">
        <f t="shared" si="14"/>
        <v>0</v>
      </c>
      <c r="I856" s="121" t="s">
        <v>65</v>
      </c>
    </row>
    <row r="857" spans="1:9" x14ac:dyDescent="0.25">
      <c r="A857" s="406"/>
      <c r="B857" s="285" t="s">
        <v>1823</v>
      </c>
      <c r="C857" s="361" t="s">
        <v>3878</v>
      </c>
      <c r="D857" s="58" t="s">
        <v>64</v>
      </c>
      <c r="E857" s="235">
        <v>16621</v>
      </c>
      <c r="F857" s="419">
        <v>41832</v>
      </c>
      <c r="G857" s="34">
        <v>16621</v>
      </c>
      <c r="H857" s="243">
        <f t="shared" si="14"/>
        <v>0</v>
      </c>
      <c r="I857" s="121" t="s">
        <v>1074</v>
      </c>
    </row>
    <row r="858" spans="1:9" x14ac:dyDescent="0.25">
      <c r="A858" s="406"/>
      <c r="B858" s="285" t="s">
        <v>1825</v>
      </c>
      <c r="C858" s="361" t="s">
        <v>3878</v>
      </c>
      <c r="D858" s="58" t="s">
        <v>250</v>
      </c>
      <c r="E858" s="235">
        <v>40371</v>
      </c>
      <c r="F858" s="419">
        <v>41832</v>
      </c>
      <c r="G858" s="34">
        <v>40371</v>
      </c>
      <c r="H858" s="243">
        <f t="shared" si="14"/>
        <v>0</v>
      </c>
      <c r="I858" s="121"/>
    </row>
    <row r="859" spans="1:9" x14ac:dyDescent="0.25">
      <c r="A859" s="406"/>
      <c r="B859" s="285" t="s">
        <v>1826</v>
      </c>
      <c r="C859" s="361" t="s">
        <v>3878</v>
      </c>
      <c r="D859" s="58" t="s">
        <v>250</v>
      </c>
      <c r="E859" s="235">
        <v>408</v>
      </c>
      <c r="F859" s="419">
        <v>41832</v>
      </c>
      <c r="G859" s="34">
        <v>408</v>
      </c>
      <c r="H859" s="243">
        <f t="shared" si="14"/>
        <v>0</v>
      </c>
      <c r="I859" s="121"/>
    </row>
    <row r="860" spans="1:9" x14ac:dyDescent="0.25">
      <c r="A860" s="406"/>
      <c r="B860" s="285" t="s">
        <v>1827</v>
      </c>
      <c r="C860" s="361" t="s">
        <v>3878</v>
      </c>
      <c r="D860" s="58" t="s">
        <v>8</v>
      </c>
      <c r="E860" s="235">
        <v>1360</v>
      </c>
      <c r="F860" s="419">
        <v>41832</v>
      </c>
      <c r="G860" s="34">
        <v>1360</v>
      </c>
      <c r="H860" s="243">
        <f t="shared" si="14"/>
        <v>0</v>
      </c>
      <c r="I860" s="121"/>
    </row>
    <row r="861" spans="1:9" x14ac:dyDescent="0.25">
      <c r="A861" s="406"/>
      <c r="B861" s="285" t="s">
        <v>1829</v>
      </c>
      <c r="C861" s="361" t="s">
        <v>3878</v>
      </c>
      <c r="D861" s="58" t="s">
        <v>237</v>
      </c>
      <c r="E861" s="235">
        <v>10138.5</v>
      </c>
      <c r="F861" s="425">
        <v>41834</v>
      </c>
      <c r="G861" s="34">
        <v>10138.5</v>
      </c>
      <c r="H861" s="243">
        <f t="shared" si="14"/>
        <v>0</v>
      </c>
      <c r="I861" s="121" t="s">
        <v>21</v>
      </c>
    </row>
    <row r="862" spans="1:9" x14ac:dyDescent="0.25">
      <c r="A862" s="406"/>
      <c r="B862" s="285" t="s">
        <v>1830</v>
      </c>
      <c r="C862" s="361" t="s">
        <v>3878</v>
      </c>
      <c r="D862" s="58" t="s">
        <v>129</v>
      </c>
      <c r="E862" s="235">
        <v>816</v>
      </c>
      <c r="F862" s="419">
        <v>41832</v>
      </c>
      <c r="G862" s="34">
        <v>816</v>
      </c>
      <c r="H862" s="243">
        <f t="shared" si="14"/>
        <v>0</v>
      </c>
      <c r="I862" s="121"/>
    </row>
    <row r="863" spans="1:9" x14ac:dyDescent="0.25">
      <c r="A863" s="406"/>
      <c r="B863" s="285" t="s">
        <v>1831</v>
      </c>
      <c r="C863" s="361" t="s">
        <v>3878</v>
      </c>
      <c r="D863" s="58" t="s">
        <v>16</v>
      </c>
      <c r="E863" s="235">
        <v>215638.25</v>
      </c>
      <c r="F863" s="425">
        <v>41844</v>
      </c>
      <c r="G863" s="34">
        <v>215638.25</v>
      </c>
      <c r="H863" s="243">
        <f t="shared" si="14"/>
        <v>0</v>
      </c>
      <c r="I863" s="121" t="s">
        <v>162</v>
      </c>
    </row>
    <row r="864" spans="1:9" x14ac:dyDescent="0.25">
      <c r="A864" s="405"/>
      <c r="B864" s="285" t="s">
        <v>1833</v>
      </c>
      <c r="C864" s="361" t="s">
        <v>3878</v>
      </c>
      <c r="D864" s="58" t="s">
        <v>51</v>
      </c>
      <c r="E864" s="235">
        <v>2433</v>
      </c>
      <c r="F864" s="432" t="s">
        <v>4460</v>
      </c>
      <c r="G864" s="34">
        <v>2433</v>
      </c>
      <c r="H864" s="243">
        <f t="shared" si="14"/>
        <v>0</v>
      </c>
      <c r="I864" s="121"/>
    </row>
    <row r="865" spans="1:9" x14ac:dyDescent="0.25">
      <c r="A865" s="406"/>
      <c r="B865" s="285" t="s">
        <v>1834</v>
      </c>
      <c r="C865" s="361" t="s">
        <v>3878</v>
      </c>
      <c r="D865" s="58" t="s">
        <v>771</v>
      </c>
      <c r="E865" s="235">
        <v>5398.5</v>
      </c>
      <c r="F865" s="419">
        <v>41832</v>
      </c>
      <c r="G865" s="34">
        <v>5398.5</v>
      </c>
      <c r="H865" s="243">
        <f t="shared" si="14"/>
        <v>0</v>
      </c>
      <c r="I865" s="121"/>
    </row>
    <row r="866" spans="1:9" x14ac:dyDescent="0.25">
      <c r="A866" s="406"/>
      <c r="B866" s="285" t="s">
        <v>1836</v>
      </c>
      <c r="C866" s="361" t="s">
        <v>3878</v>
      </c>
      <c r="D866" s="58" t="s">
        <v>180</v>
      </c>
      <c r="E866" s="235">
        <v>4480</v>
      </c>
      <c r="F866" s="419">
        <v>41832</v>
      </c>
      <c r="G866" s="34">
        <v>4480</v>
      </c>
      <c r="H866" s="243">
        <f t="shared" si="14"/>
        <v>0</v>
      </c>
      <c r="I866" s="121"/>
    </row>
    <row r="867" spans="1:9" x14ac:dyDescent="0.25">
      <c r="A867" s="406"/>
      <c r="B867" s="285" t="s">
        <v>1837</v>
      </c>
      <c r="C867" s="361" t="s">
        <v>3878</v>
      </c>
      <c r="D867" s="58" t="s">
        <v>136</v>
      </c>
      <c r="E867" s="235">
        <v>2786</v>
      </c>
      <c r="F867" s="419">
        <v>41832</v>
      </c>
      <c r="G867" s="34">
        <v>2786</v>
      </c>
      <c r="H867" s="243">
        <f t="shared" si="14"/>
        <v>0</v>
      </c>
      <c r="I867" s="121"/>
    </row>
    <row r="868" spans="1:9" x14ac:dyDescent="0.25">
      <c r="A868" s="406"/>
      <c r="B868" s="285" t="s">
        <v>1838</v>
      </c>
      <c r="C868" s="361" t="s">
        <v>3878</v>
      </c>
      <c r="D868" s="58" t="s">
        <v>373</v>
      </c>
      <c r="E868" s="235">
        <v>40367.25</v>
      </c>
      <c r="F868" s="419">
        <v>41832</v>
      </c>
      <c r="G868" s="34">
        <v>40367.25</v>
      </c>
      <c r="H868" s="243">
        <f t="shared" si="14"/>
        <v>0</v>
      </c>
      <c r="I868" s="121" t="s">
        <v>217</v>
      </c>
    </row>
    <row r="869" spans="1:9" x14ac:dyDescent="0.25">
      <c r="A869" s="406"/>
      <c r="B869" s="285" t="s">
        <v>1839</v>
      </c>
      <c r="C869" s="361" t="s">
        <v>3878</v>
      </c>
      <c r="D869" s="58" t="s">
        <v>36</v>
      </c>
      <c r="E869" s="235">
        <v>12407</v>
      </c>
      <c r="F869" s="419">
        <v>41832</v>
      </c>
      <c r="G869" s="34">
        <v>12407</v>
      </c>
      <c r="H869" s="243">
        <f t="shared" si="14"/>
        <v>0</v>
      </c>
      <c r="I869" s="121" t="s">
        <v>217</v>
      </c>
    </row>
    <row r="870" spans="1:9" x14ac:dyDescent="0.25">
      <c r="A870" s="406"/>
      <c r="B870" s="285" t="s">
        <v>1841</v>
      </c>
      <c r="C870" s="361" t="s">
        <v>3878</v>
      </c>
      <c r="D870" s="58" t="s">
        <v>312</v>
      </c>
      <c r="E870" s="235">
        <v>2861</v>
      </c>
      <c r="F870" s="419">
        <v>41832</v>
      </c>
      <c r="G870" s="34">
        <v>2861</v>
      </c>
      <c r="H870" s="243">
        <f t="shared" si="14"/>
        <v>0</v>
      </c>
      <c r="I870" s="121" t="s">
        <v>1074</v>
      </c>
    </row>
    <row r="871" spans="1:9" x14ac:dyDescent="0.25">
      <c r="A871" s="406"/>
      <c r="B871" s="285" t="s">
        <v>1842</v>
      </c>
      <c r="C871" s="361" t="s">
        <v>3878</v>
      </c>
      <c r="D871" s="58" t="s">
        <v>3387</v>
      </c>
      <c r="E871" s="235">
        <v>4100</v>
      </c>
      <c r="F871" s="419">
        <v>41832</v>
      </c>
      <c r="G871" s="34">
        <v>4100</v>
      </c>
      <c r="H871" s="243">
        <f t="shared" si="14"/>
        <v>0</v>
      </c>
      <c r="I871" s="121" t="s">
        <v>217</v>
      </c>
    </row>
    <row r="872" spans="1:9" ht="34.5" x14ac:dyDescent="0.25">
      <c r="A872" s="406"/>
      <c r="B872" s="285" t="s">
        <v>1843</v>
      </c>
      <c r="C872" s="361" t="s">
        <v>3878</v>
      </c>
      <c r="D872" s="58" t="s">
        <v>133</v>
      </c>
      <c r="E872" s="235">
        <v>59290</v>
      </c>
      <c r="F872" s="472" t="s">
        <v>4481</v>
      </c>
      <c r="G872" s="34">
        <v>59290</v>
      </c>
      <c r="H872" s="243">
        <f t="shared" si="14"/>
        <v>0</v>
      </c>
      <c r="I872" s="121"/>
    </row>
    <row r="873" spans="1:9" x14ac:dyDescent="0.25">
      <c r="A873" s="406"/>
      <c r="B873" s="285" t="s">
        <v>1844</v>
      </c>
      <c r="C873" s="361" t="s">
        <v>3878</v>
      </c>
      <c r="D873" s="58" t="s">
        <v>2137</v>
      </c>
      <c r="E873" s="235">
        <v>200</v>
      </c>
      <c r="F873" s="419">
        <v>41832</v>
      </c>
      <c r="G873" s="34">
        <v>200</v>
      </c>
      <c r="H873" s="243">
        <f t="shared" si="14"/>
        <v>0</v>
      </c>
      <c r="I873" s="121"/>
    </row>
    <row r="874" spans="1:9" x14ac:dyDescent="0.25">
      <c r="A874" s="406"/>
      <c r="B874" s="285" t="s">
        <v>1847</v>
      </c>
      <c r="C874" s="361" t="s">
        <v>3878</v>
      </c>
      <c r="D874" s="58" t="s">
        <v>523</v>
      </c>
      <c r="E874" s="235">
        <v>11797</v>
      </c>
      <c r="F874" s="425">
        <v>41836</v>
      </c>
      <c r="G874" s="34">
        <v>11797</v>
      </c>
      <c r="H874" s="243">
        <f t="shared" si="14"/>
        <v>0</v>
      </c>
      <c r="I874" s="121"/>
    </row>
    <row r="875" spans="1:9" x14ac:dyDescent="0.25">
      <c r="A875" s="406"/>
      <c r="B875" s="285" t="s">
        <v>1848</v>
      </c>
      <c r="C875" s="361" t="s">
        <v>3878</v>
      </c>
      <c r="D875" s="58" t="s">
        <v>108</v>
      </c>
      <c r="E875" s="235">
        <v>8232</v>
      </c>
      <c r="F875" s="419">
        <v>41832</v>
      </c>
      <c r="G875" s="34">
        <v>8232</v>
      </c>
      <c r="H875" s="243">
        <f t="shared" si="14"/>
        <v>0</v>
      </c>
      <c r="I875" s="121"/>
    </row>
    <row r="876" spans="1:9" x14ac:dyDescent="0.25">
      <c r="A876" s="406"/>
      <c r="B876" s="285" t="s">
        <v>1849</v>
      </c>
      <c r="C876" s="361" t="s">
        <v>3878</v>
      </c>
      <c r="D876" s="58" t="s">
        <v>544</v>
      </c>
      <c r="E876" s="235">
        <v>16302</v>
      </c>
      <c r="F876" s="432" t="s">
        <v>4461</v>
      </c>
      <c r="G876" s="34">
        <v>16302</v>
      </c>
      <c r="H876" s="243">
        <f t="shared" si="14"/>
        <v>0</v>
      </c>
      <c r="I876" s="121"/>
    </row>
    <row r="877" spans="1:9" x14ac:dyDescent="0.25">
      <c r="A877" s="406"/>
      <c r="B877" s="285" t="s">
        <v>1850</v>
      </c>
      <c r="C877" s="361" t="s">
        <v>3878</v>
      </c>
      <c r="D877" s="58" t="s">
        <v>110</v>
      </c>
      <c r="E877" s="235">
        <v>52099</v>
      </c>
      <c r="F877" s="425">
        <v>41841</v>
      </c>
      <c r="G877" s="34">
        <v>52099</v>
      </c>
      <c r="H877" s="243">
        <f t="shared" si="14"/>
        <v>0</v>
      </c>
      <c r="I877" s="121" t="s">
        <v>21</v>
      </c>
    </row>
    <row r="878" spans="1:9" x14ac:dyDescent="0.25">
      <c r="A878" s="406"/>
      <c r="B878" s="285" t="s">
        <v>1851</v>
      </c>
      <c r="C878" s="361" t="s">
        <v>3878</v>
      </c>
      <c r="D878" s="58" t="s">
        <v>49</v>
      </c>
      <c r="E878" s="235">
        <v>3767</v>
      </c>
      <c r="F878" s="419">
        <v>41832</v>
      </c>
      <c r="G878" s="34">
        <v>3767</v>
      </c>
      <c r="H878" s="243">
        <f t="shared" si="14"/>
        <v>0</v>
      </c>
      <c r="I878" s="121"/>
    </row>
    <row r="879" spans="1:9" x14ac:dyDescent="0.25">
      <c r="A879" s="406"/>
      <c r="B879" s="285" t="s">
        <v>1853</v>
      </c>
      <c r="C879" s="361" t="s">
        <v>3878</v>
      </c>
      <c r="D879" s="58" t="s">
        <v>524</v>
      </c>
      <c r="E879" s="235">
        <v>410</v>
      </c>
      <c r="F879" s="419">
        <v>41832</v>
      </c>
      <c r="G879" s="34">
        <v>410</v>
      </c>
      <c r="H879" s="243">
        <f t="shared" si="14"/>
        <v>0</v>
      </c>
      <c r="I879" s="121"/>
    </row>
    <row r="880" spans="1:9" x14ac:dyDescent="0.25">
      <c r="A880" s="406"/>
      <c r="B880" s="285" t="s">
        <v>1855</v>
      </c>
      <c r="C880" s="361" t="s">
        <v>3878</v>
      </c>
      <c r="D880" s="58" t="s">
        <v>14</v>
      </c>
      <c r="E880" s="235">
        <v>12350</v>
      </c>
      <c r="F880" s="425">
        <v>41834</v>
      </c>
      <c r="G880" s="34">
        <v>12350</v>
      </c>
      <c r="H880" s="243">
        <f t="shared" si="14"/>
        <v>0</v>
      </c>
      <c r="I880" s="121" t="s">
        <v>21</v>
      </c>
    </row>
    <row r="881" spans="1:9" x14ac:dyDescent="0.25">
      <c r="A881" s="406"/>
      <c r="B881" s="285" t="s">
        <v>1856</v>
      </c>
      <c r="C881" s="361" t="s">
        <v>3878</v>
      </c>
      <c r="D881" s="58" t="s">
        <v>101</v>
      </c>
      <c r="E881" s="235">
        <v>43552</v>
      </c>
      <c r="F881" s="431" t="s">
        <v>4047</v>
      </c>
      <c r="G881" s="40">
        <v>43352</v>
      </c>
      <c r="H881" s="243">
        <f t="shared" si="14"/>
        <v>200</v>
      </c>
      <c r="I881" s="121" t="s">
        <v>12</v>
      </c>
    </row>
    <row r="882" spans="1:9" x14ac:dyDescent="0.25">
      <c r="A882" s="406"/>
      <c r="B882" s="285" t="s">
        <v>1857</v>
      </c>
      <c r="C882" s="361" t="s">
        <v>3878</v>
      </c>
      <c r="D882" s="221" t="s">
        <v>3114</v>
      </c>
      <c r="E882" s="241">
        <v>0</v>
      </c>
      <c r="F882" s="419"/>
      <c r="G882" s="34"/>
      <c r="H882" s="243">
        <f t="shared" si="14"/>
        <v>0</v>
      </c>
      <c r="I882" s="121" t="s">
        <v>512</v>
      </c>
    </row>
    <row r="883" spans="1:9" x14ac:dyDescent="0.25">
      <c r="A883" s="406"/>
      <c r="B883" s="285" t="s">
        <v>1858</v>
      </c>
      <c r="C883" s="361" t="s">
        <v>3878</v>
      </c>
      <c r="D883" s="58" t="s">
        <v>3906</v>
      </c>
      <c r="E883" s="235">
        <v>519</v>
      </c>
      <c r="F883" s="419">
        <v>41832</v>
      </c>
      <c r="G883" s="34">
        <v>519</v>
      </c>
      <c r="H883" s="243">
        <f t="shared" si="14"/>
        <v>0</v>
      </c>
      <c r="I883" s="121"/>
    </row>
    <row r="884" spans="1:9" x14ac:dyDescent="0.25">
      <c r="A884" s="406"/>
      <c r="B884" s="285" t="s">
        <v>1859</v>
      </c>
      <c r="C884" s="361" t="s">
        <v>3878</v>
      </c>
      <c r="D884" s="58" t="s">
        <v>27</v>
      </c>
      <c r="E884" s="235">
        <v>20776</v>
      </c>
      <c r="F884" s="425">
        <v>41834</v>
      </c>
      <c r="G884" s="34">
        <v>20776</v>
      </c>
      <c r="H884" s="243">
        <f t="shared" si="14"/>
        <v>0</v>
      </c>
      <c r="I884" s="121" t="s">
        <v>12</v>
      </c>
    </row>
    <row r="885" spans="1:9" x14ac:dyDescent="0.25">
      <c r="A885" s="406"/>
      <c r="B885" s="285" t="s">
        <v>1860</v>
      </c>
      <c r="C885" s="361" t="s">
        <v>3878</v>
      </c>
      <c r="D885" s="58" t="s">
        <v>78</v>
      </c>
      <c r="E885" s="235">
        <v>10084</v>
      </c>
      <c r="F885" s="425">
        <v>41834</v>
      </c>
      <c r="G885" s="34">
        <v>10084</v>
      </c>
      <c r="H885" s="243">
        <f t="shared" si="14"/>
        <v>0</v>
      </c>
      <c r="I885" s="121" t="s">
        <v>162</v>
      </c>
    </row>
    <row r="886" spans="1:9" x14ac:dyDescent="0.25">
      <c r="A886" s="406"/>
      <c r="B886" s="285" t="s">
        <v>1862</v>
      </c>
      <c r="C886" s="361" t="s">
        <v>3878</v>
      </c>
      <c r="D886" s="58" t="s">
        <v>80</v>
      </c>
      <c r="E886" s="235">
        <v>4334.5</v>
      </c>
      <c r="F886" s="425">
        <v>41834</v>
      </c>
      <c r="G886" s="34">
        <v>4334.5</v>
      </c>
      <c r="H886" s="243">
        <f t="shared" si="14"/>
        <v>0</v>
      </c>
      <c r="I886" s="121" t="s">
        <v>162</v>
      </c>
    </row>
    <row r="887" spans="1:9" x14ac:dyDescent="0.25">
      <c r="A887" s="406"/>
      <c r="B887" s="285" t="s">
        <v>1863</v>
      </c>
      <c r="C887" s="361" t="s">
        <v>3878</v>
      </c>
      <c r="D887" s="58" t="s">
        <v>348</v>
      </c>
      <c r="E887" s="235">
        <v>898</v>
      </c>
      <c r="F887" s="425">
        <v>41834</v>
      </c>
      <c r="G887" s="34">
        <v>898</v>
      </c>
      <c r="H887" s="243">
        <f t="shared" si="14"/>
        <v>0</v>
      </c>
      <c r="I887" s="121" t="s">
        <v>162</v>
      </c>
    </row>
    <row r="888" spans="1:9" x14ac:dyDescent="0.25">
      <c r="A888" s="406"/>
      <c r="B888" s="285" t="s">
        <v>1864</v>
      </c>
      <c r="C888" s="361" t="s">
        <v>3878</v>
      </c>
      <c r="D888" s="58" t="s">
        <v>233</v>
      </c>
      <c r="E888" s="235">
        <v>1536</v>
      </c>
      <c r="F888" s="425">
        <v>41834</v>
      </c>
      <c r="G888" s="34">
        <v>1536</v>
      </c>
      <c r="H888" s="243">
        <f t="shared" si="14"/>
        <v>0</v>
      </c>
      <c r="I888" s="121" t="s">
        <v>162</v>
      </c>
    </row>
    <row r="889" spans="1:9" x14ac:dyDescent="0.25">
      <c r="A889" s="406"/>
      <c r="B889" s="285" t="s">
        <v>1865</v>
      </c>
      <c r="C889" s="361" t="s">
        <v>3878</v>
      </c>
      <c r="D889" s="58" t="s">
        <v>8</v>
      </c>
      <c r="E889" s="235">
        <v>2581</v>
      </c>
      <c r="F889" s="419">
        <v>41832</v>
      </c>
      <c r="G889" s="34">
        <v>2581</v>
      </c>
      <c r="H889" s="243">
        <f t="shared" si="14"/>
        <v>0</v>
      </c>
      <c r="I889" s="121"/>
    </row>
    <row r="890" spans="1:9" x14ac:dyDescent="0.25">
      <c r="A890" s="406"/>
      <c r="B890" s="285" t="s">
        <v>1866</v>
      </c>
      <c r="C890" s="361" t="s">
        <v>3878</v>
      </c>
      <c r="D890" s="214" t="s">
        <v>3527</v>
      </c>
      <c r="E890" s="235">
        <v>1958</v>
      </c>
      <c r="F890" s="421" t="s">
        <v>4463</v>
      </c>
      <c r="G890" s="44">
        <v>1958</v>
      </c>
      <c r="H890" s="243">
        <f t="shared" si="14"/>
        <v>0</v>
      </c>
      <c r="I890" s="214"/>
    </row>
    <row r="891" spans="1:9" x14ac:dyDescent="0.25">
      <c r="A891" s="406">
        <v>41742</v>
      </c>
      <c r="B891" s="285" t="s">
        <v>1867</v>
      </c>
      <c r="C891" s="361" t="s">
        <v>3878</v>
      </c>
      <c r="D891" s="214" t="s">
        <v>136</v>
      </c>
      <c r="E891" s="235">
        <v>1415</v>
      </c>
      <c r="F891" s="419">
        <v>41833</v>
      </c>
      <c r="G891" s="44">
        <v>1415</v>
      </c>
      <c r="H891" s="243">
        <f t="shared" si="14"/>
        <v>0</v>
      </c>
      <c r="I891" s="214"/>
    </row>
    <row r="892" spans="1:9" x14ac:dyDescent="0.25">
      <c r="A892" s="406"/>
      <c r="B892" s="285" t="s">
        <v>1869</v>
      </c>
      <c r="C892" s="361" t="s">
        <v>3878</v>
      </c>
      <c r="D892" s="214" t="s">
        <v>14</v>
      </c>
      <c r="E892" s="235">
        <v>2200</v>
      </c>
      <c r="F892" s="419">
        <v>41834</v>
      </c>
      <c r="G892" s="44">
        <v>2200</v>
      </c>
      <c r="H892" s="243">
        <f t="shared" si="14"/>
        <v>0</v>
      </c>
      <c r="I892" s="214"/>
    </row>
    <row r="893" spans="1:9" x14ac:dyDescent="0.25">
      <c r="A893" s="406"/>
      <c r="B893" s="285" t="s">
        <v>1870</v>
      </c>
      <c r="C893" s="361" t="s">
        <v>3878</v>
      </c>
      <c r="D893" s="214" t="s">
        <v>62</v>
      </c>
      <c r="E893" s="235">
        <v>2554.6</v>
      </c>
      <c r="F893" s="419">
        <v>41834</v>
      </c>
      <c r="G893" s="44">
        <v>2554.6</v>
      </c>
      <c r="H893" s="243">
        <f t="shared" si="14"/>
        <v>0</v>
      </c>
      <c r="I893" s="214"/>
    </row>
    <row r="894" spans="1:9" x14ac:dyDescent="0.25">
      <c r="A894" s="406"/>
      <c r="B894" s="285" t="s">
        <v>1871</v>
      </c>
      <c r="C894" s="361" t="s">
        <v>3878</v>
      </c>
      <c r="D894" s="220" t="s">
        <v>3114</v>
      </c>
      <c r="E894" s="241">
        <v>0</v>
      </c>
      <c r="F894" s="419"/>
      <c r="G894" s="44"/>
      <c r="H894" s="243">
        <f t="shared" si="14"/>
        <v>0</v>
      </c>
      <c r="I894" s="214"/>
    </row>
    <row r="895" spans="1:9" x14ac:dyDescent="0.25">
      <c r="A895" s="406"/>
      <c r="B895" s="285" t="s">
        <v>1872</v>
      </c>
      <c r="C895" s="361" t="s">
        <v>3878</v>
      </c>
      <c r="D895" s="214" t="s">
        <v>3121</v>
      </c>
      <c r="E895" s="235">
        <v>8085</v>
      </c>
      <c r="F895" s="420" t="s">
        <v>3907</v>
      </c>
      <c r="G895" s="44">
        <v>8085</v>
      </c>
      <c r="H895" s="243">
        <f t="shared" si="14"/>
        <v>0</v>
      </c>
      <c r="I895" s="214"/>
    </row>
    <row r="896" spans="1:9" x14ac:dyDescent="0.25">
      <c r="A896" s="406"/>
      <c r="B896" s="285" t="s">
        <v>1873</v>
      </c>
      <c r="C896" s="361" t="s">
        <v>3878</v>
      </c>
      <c r="D896" s="214" t="s">
        <v>11</v>
      </c>
      <c r="E896" s="235">
        <v>21708</v>
      </c>
      <c r="F896" s="419">
        <v>41850</v>
      </c>
      <c r="G896" s="44">
        <v>21708</v>
      </c>
      <c r="H896" s="243">
        <f t="shared" si="14"/>
        <v>0</v>
      </c>
      <c r="I896" s="214"/>
    </row>
    <row r="897" spans="1:9" x14ac:dyDescent="0.25">
      <c r="A897" s="406"/>
      <c r="B897" s="285" t="s">
        <v>1875</v>
      </c>
      <c r="C897" s="361" t="s">
        <v>3878</v>
      </c>
      <c r="D897" s="214" t="s">
        <v>339</v>
      </c>
      <c r="E897" s="235">
        <v>573</v>
      </c>
      <c r="F897" s="419">
        <v>41833</v>
      </c>
      <c r="G897" s="44">
        <v>573</v>
      </c>
      <c r="H897" s="243">
        <f t="shared" si="14"/>
        <v>0</v>
      </c>
      <c r="I897" s="214"/>
    </row>
    <row r="898" spans="1:9" x14ac:dyDescent="0.25">
      <c r="A898" s="406"/>
      <c r="B898" s="285" t="s">
        <v>1876</v>
      </c>
      <c r="C898" s="361" t="s">
        <v>3878</v>
      </c>
      <c r="D898" s="214" t="s">
        <v>123</v>
      </c>
      <c r="E898" s="235">
        <v>5814</v>
      </c>
      <c r="F898" s="432" t="s">
        <v>4547</v>
      </c>
      <c r="G898" s="44">
        <v>5814</v>
      </c>
      <c r="H898" s="243">
        <f t="shared" si="14"/>
        <v>0</v>
      </c>
      <c r="I898" s="214"/>
    </row>
    <row r="899" spans="1:9" x14ac:dyDescent="0.25">
      <c r="A899" s="406"/>
      <c r="B899" s="285" t="s">
        <v>1877</v>
      </c>
      <c r="C899" s="361" t="s">
        <v>3878</v>
      </c>
      <c r="D899" s="214" t="s">
        <v>8</v>
      </c>
      <c r="E899" s="235">
        <v>848</v>
      </c>
      <c r="F899" s="419">
        <v>41833</v>
      </c>
      <c r="G899" s="44">
        <v>848</v>
      </c>
      <c r="H899" s="243">
        <f t="shared" si="14"/>
        <v>0</v>
      </c>
      <c r="I899" s="214"/>
    </row>
    <row r="900" spans="1:9" x14ac:dyDescent="0.25">
      <c r="A900" s="406"/>
      <c r="B900" s="285" t="s">
        <v>1878</v>
      </c>
      <c r="C900" s="361" t="s">
        <v>3878</v>
      </c>
      <c r="D900" s="214" t="s">
        <v>149</v>
      </c>
      <c r="E900" s="235">
        <v>6017</v>
      </c>
      <c r="F900" s="419">
        <v>41833</v>
      </c>
      <c r="G900" s="44">
        <v>6017</v>
      </c>
      <c r="H900" s="243">
        <f t="shared" si="14"/>
        <v>0</v>
      </c>
      <c r="I900" s="214"/>
    </row>
    <row r="901" spans="1:9" x14ac:dyDescent="0.25">
      <c r="A901" s="406"/>
      <c r="B901" s="285" t="s">
        <v>1879</v>
      </c>
      <c r="C901" s="361" t="s">
        <v>3878</v>
      </c>
      <c r="D901" s="214" t="s">
        <v>3121</v>
      </c>
      <c r="E901" s="235">
        <v>7308</v>
      </c>
      <c r="F901" s="419">
        <v>41834</v>
      </c>
      <c r="G901" s="257">
        <v>7308</v>
      </c>
      <c r="H901" s="243">
        <f t="shared" si="14"/>
        <v>0</v>
      </c>
      <c r="I901" s="214"/>
    </row>
    <row r="902" spans="1:9" x14ac:dyDescent="0.25">
      <c r="A902" s="406"/>
      <c r="B902" s="285" t="s">
        <v>1880</v>
      </c>
      <c r="C902" s="361" t="s">
        <v>3878</v>
      </c>
      <c r="D902" s="214" t="s">
        <v>25</v>
      </c>
      <c r="E902" s="235">
        <v>3505</v>
      </c>
      <c r="F902" s="419">
        <v>41834</v>
      </c>
      <c r="G902" s="44">
        <v>3505</v>
      </c>
      <c r="H902" s="243">
        <f t="shared" si="14"/>
        <v>0</v>
      </c>
      <c r="I902" s="214"/>
    </row>
    <row r="903" spans="1:9" x14ac:dyDescent="0.25">
      <c r="A903" s="406"/>
      <c r="B903" s="285" t="s">
        <v>1881</v>
      </c>
      <c r="C903" s="361" t="s">
        <v>3878</v>
      </c>
      <c r="D903" s="214" t="s">
        <v>8</v>
      </c>
      <c r="E903" s="235">
        <v>5768.5</v>
      </c>
      <c r="F903" s="419">
        <v>41833</v>
      </c>
      <c r="G903" s="44">
        <v>5768.5</v>
      </c>
      <c r="H903" s="243">
        <f t="shared" ref="H903:H966" si="15">E903-G903</f>
        <v>0</v>
      </c>
      <c r="I903" s="214"/>
    </row>
    <row r="904" spans="1:9" x14ac:dyDescent="0.25">
      <c r="A904" s="406"/>
      <c r="B904" s="285" t="s">
        <v>1883</v>
      </c>
      <c r="C904" s="361" t="s">
        <v>3878</v>
      </c>
      <c r="D904" s="214" t="s">
        <v>186</v>
      </c>
      <c r="E904" s="235">
        <v>1830.4</v>
      </c>
      <c r="F904" s="419">
        <v>41835</v>
      </c>
      <c r="G904" s="44">
        <v>1830</v>
      </c>
      <c r="H904" s="243">
        <f t="shared" si="15"/>
        <v>0.40000000000009095</v>
      </c>
      <c r="I904" s="214"/>
    </row>
    <row r="905" spans="1:9" x14ac:dyDescent="0.25">
      <c r="A905" s="406"/>
      <c r="B905" s="285" t="s">
        <v>1884</v>
      </c>
      <c r="C905" s="361" t="s">
        <v>3878</v>
      </c>
      <c r="D905" s="214" t="s">
        <v>55</v>
      </c>
      <c r="E905" s="235">
        <v>9248.6</v>
      </c>
      <c r="F905" s="419">
        <v>41833</v>
      </c>
      <c r="G905" s="44">
        <v>9248.6</v>
      </c>
      <c r="H905" s="243">
        <f t="shared" si="15"/>
        <v>0</v>
      </c>
      <c r="I905" s="214"/>
    </row>
    <row r="906" spans="1:9" x14ac:dyDescent="0.25">
      <c r="A906" s="406"/>
      <c r="B906" s="285" t="s">
        <v>1885</v>
      </c>
      <c r="C906" s="361" t="s">
        <v>3878</v>
      </c>
      <c r="D906" s="214" t="s">
        <v>147</v>
      </c>
      <c r="E906" s="235">
        <v>26406</v>
      </c>
      <c r="F906" s="419">
        <v>41836</v>
      </c>
      <c r="G906" s="44">
        <v>26406</v>
      </c>
      <c r="H906" s="243">
        <f t="shared" si="15"/>
        <v>0</v>
      </c>
      <c r="I906" s="214"/>
    </row>
    <row r="907" spans="1:9" x14ac:dyDescent="0.25">
      <c r="A907" s="406"/>
      <c r="B907" s="285" t="s">
        <v>1886</v>
      </c>
      <c r="C907" s="361" t="s">
        <v>3878</v>
      </c>
      <c r="D907" s="214" t="s">
        <v>130</v>
      </c>
      <c r="E907" s="235">
        <v>10441.5</v>
      </c>
      <c r="F907" s="419">
        <v>41835</v>
      </c>
      <c r="G907" s="44">
        <v>10441</v>
      </c>
      <c r="H907" s="243">
        <f t="shared" si="15"/>
        <v>0.5</v>
      </c>
      <c r="I907" s="214"/>
    </row>
    <row r="908" spans="1:9" x14ac:dyDescent="0.25">
      <c r="A908" s="406"/>
      <c r="B908" s="285" t="s">
        <v>1887</v>
      </c>
      <c r="C908" s="361" t="s">
        <v>3878</v>
      </c>
      <c r="D908" s="214" t="s">
        <v>2801</v>
      </c>
      <c r="E908" s="235">
        <v>5115.6000000000004</v>
      </c>
      <c r="F908" s="419">
        <v>41834</v>
      </c>
      <c r="G908" s="44">
        <v>5115.6000000000004</v>
      </c>
      <c r="H908" s="243">
        <f t="shared" si="15"/>
        <v>0</v>
      </c>
      <c r="I908" s="214"/>
    </row>
    <row r="909" spans="1:9" x14ac:dyDescent="0.25">
      <c r="A909" s="406"/>
      <c r="B909" s="285" t="s">
        <v>1889</v>
      </c>
      <c r="C909" s="361" t="s">
        <v>3878</v>
      </c>
      <c r="D909" s="214" t="s">
        <v>29</v>
      </c>
      <c r="E909" s="235">
        <v>4663.5</v>
      </c>
      <c r="F909" s="419">
        <v>41834</v>
      </c>
      <c r="G909" s="44">
        <v>4663.5</v>
      </c>
      <c r="H909" s="243">
        <f t="shared" si="15"/>
        <v>0</v>
      </c>
      <c r="I909" s="214"/>
    </row>
    <row r="910" spans="1:9" x14ac:dyDescent="0.25">
      <c r="A910" s="406"/>
      <c r="B910" s="285" t="s">
        <v>1890</v>
      </c>
      <c r="C910" s="361" t="s">
        <v>3878</v>
      </c>
      <c r="D910" s="214" t="s">
        <v>34</v>
      </c>
      <c r="E910" s="235">
        <v>1749</v>
      </c>
      <c r="F910" s="419">
        <v>41834</v>
      </c>
      <c r="G910" s="44">
        <v>1749</v>
      </c>
      <c r="H910" s="243">
        <f t="shared" si="15"/>
        <v>0</v>
      </c>
      <c r="I910" s="214"/>
    </row>
    <row r="911" spans="1:9" x14ac:dyDescent="0.25">
      <c r="A911" s="406"/>
      <c r="B911" s="285" t="s">
        <v>1892</v>
      </c>
      <c r="C911" s="361" t="s">
        <v>3878</v>
      </c>
      <c r="D911" s="214" t="s">
        <v>188</v>
      </c>
      <c r="E911" s="235">
        <v>9393</v>
      </c>
      <c r="F911" s="421" t="s">
        <v>4493</v>
      </c>
      <c r="G911" s="44">
        <v>9393</v>
      </c>
      <c r="H911" s="243">
        <f t="shared" si="15"/>
        <v>0</v>
      </c>
      <c r="I911" s="214"/>
    </row>
    <row r="912" spans="1:9" x14ac:dyDescent="0.25">
      <c r="A912" s="406"/>
      <c r="B912" s="285" t="s">
        <v>1893</v>
      </c>
      <c r="C912" s="361" t="s">
        <v>3878</v>
      </c>
      <c r="D912" s="214" t="s">
        <v>1782</v>
      </c>
      <c r="E912" s="235">
        <v>1915.2</v>
      </c>
      <c r="F912" s="419">
        <v>41834</v>
      </c>
      <c r="G912" s="44">
        <v>1915.2</v>
      </c>
      <c r="H912" s="243">
        <f t="shared" si="15"/>
        <v>0</v>
      </c>
      <c r="I912" s="214"/>
    </row>
    <row r="913" spans="1:9" x14ac:dyDescent="0.25">
      <c r="A913" s="406"/>
      <c r="B913" s="285" t="s">
        <v>1894</v>
      </c>
      <c r="C913" s="361" t="s">
        <v>3878</v>
      </c>
      <c r="D913" s="214" t="s">
        <v>535</v>
      </c>
      <c r="E913" s="235">
        <v>521</v>
      </c>
      <c r="F913" s="419">
        <v>41833</v>
      </c>
      <c r="G913" s="44">
        <v>521</v>
      </c>
      <c r="H913" s="243">
        <f t="shared" si="15"/>
        <v>0</v>
      </c>
      <c r="I913" s="214"/>
    </row>
    <row r="914" spans="1:9" x14ac:dyDescent="0.25">
      <c r="A914" s="406"/>
      <c r="B914" s="285" t="s">
        <v>1895</v>
      </c>
      <c r="C914" s="361" t="s">
        <v>3878</v>
      </c>
      <c r="D914" s="214" t="s">
        <v>250</v>
      </c>
      <c r="E914" s="235">
        <v>18857</v>
      </c>
      <c r="F914" s="419">
        <v>41833</v>
      </c>
      <c r="G914" s="44">
        <v>18857</v>
      </c>
      <c r="H914" s="243">
        <f t="shared" si="15"/>
        <v>0</v>
      </c>
      <c r="I914" s="214"/>
    </row>
    <row r="915" spans="1:9" x14ac:dyDescent="0.25">
      <c r="A915" s="406"/>
      <c r="B915" s="285" t="s">
        <v>1896</v>
      </c>
      <c r="C915" s="361" t="s">
        <v>3878</v>
      </c>
      <c r="D915" s="214" t="s">
        <v>1882</v>
      </c>
      <c r="E915" s="235">
        <v>5615</v>
      </c>
      <c r="F915" s="419">
        <v>41833</v>
      </c>
      <c r="G915" s="44">
        <v>5615</v>
      </c>
      <c r="H915" s="243">
        <f t="shared" si="15"/>
        <v>0</v>
      </c>
      <c r="I915" s="214"/>
    </row>
    <row r="916" spans="1:9" x14ac:dyDescent="0.25">
      <c r="A916" s="406"/>
      <c r="B916" s="285" t="s">
        <v>1897</v>
      </c>
      <c r="C916" s="361" t="s">
        <v>3878</v>
      </c>
      <c r="D916" s="214" t="s">
        <v>106</v>
      </c>
      <c r="E916" s="235">
        <v>316750</v>
      </c>
      <c r="F916" s="419">
        <v>41839</v>
      </c>
      <c r="G916" s="44">
        <v>316750</v>
      </c>
      <c r="H916" s="243">
        <f t="shared" si="15"/>
        <v>0</v>
      </c>
      <c r="I916" s="214"/>
    </row>
    <row r="917" spans="1:9" x14ac:dyDescent="0.25">
      <c r="A917" s="406"/>
      <c r="B917" s="285" t="s">
        <v>1899</v>
      </c>
      <c r="C917" s="361" t="s">
        <v>3878</v>
      </c>
      <c r="D917" s="214" t="s">
        <v>106</v>
      </c>
      <c r="E917" s="235">
        <v>490602</v>
      </c>
      <c r="F917" s="419">
        <v>41849</v>
      </c>
      <c r="G917" s="44">
        <v>490602</v>
      </c>
      <c r="H917" s="243">
        <f t="shared" si="15"/>
        <v>0</v>
      </c>
      <c r="I917" s="214"/>
    </row>
    <row r="918" spans="1:9" x14ac:dyDescent="0.25">
      <c r="A918" s="406"/>
      <c r="B918" s="285" t="s">
        <v>1900</v>
      </c>
      <c r="C918" s="361" t="s">
        <v>3878</v>
      </c>
      <c r="D918" s="214" t="s">
        <v>260</v>
      </c>
      <c r="E918" s="235">
        <v>2496</v>
      </c>
      <c r="F918" s="419">
        <v>41833</v>
      </c>
      <c r="G918" s="44">
        <v>2496</v>
      </c>
      <c r="H918" s="243">
        <f t="shared" si="15"/>
        <v>0</v>
      </c>
      <c r="I918" s="214"/>
    </row>
    <row r="919" spans="1:9" x14ac:dyDescent="0.25">
      <c r="A919" s="406"/>
      <c r="B919" s="285" t="s">
        <v>1901</v>
      </c>
      <c r="C919" s="361" t="s">
        <v>3878</v>
      </c>
      <c r="D919" s="214" t="s">
        <v>36</v>
      </c>
      <c r="E919" s="235">
        <v>13037</v>
      </c>
      <c r="F919" s="432" t="s">
        <v>4096</v>
      </c>
      <c r="G919" s="245">
        <v>13037</v>
      </c>
      <c r="H919" s="243">
        <f t="shared" si="15"/>
        <v>0</v>
      </c>
      <c r="I919" s="214"/>
    </row>
    <row r="920" spans="1:9" x14ac:dyDescent="0.25">
      <c r="A920" s="406"/>
      <c r="B920" s="285" t="s">
        <v>1902</v>
      </c>
      <c r="C920" s="361" t="s">
        <v>3878</v>
      </c>
      <c r="D920" s="214" t="s">
        <v>52</v>
      </c>
      <c r="E920" s="235">
        <v>1600.5</v>
      </c>
      <c r="F920" s="419">
        <v>41833</v>
      </c>
      <c r="G920" s="44">
        <v>1600.5</v>
      </c>
      <c r="H920" s="243">
        <f t="shared" si="15"/>
        <v>0</v>
      </c>
      <c r="I920" s="214"/>
    </row>
    <row r="921" spans="1:9" x14ac:dyDescent="0.25">
      <c r="A921" s="406"/>
      <c r="B921" s="285" t="s">
        <v>1903</v>
      </c>
      <c r="C921" s="361" t="s">
        <v>3878</v>
      </c>
      <c r="D921" s="214" t="s">
        <v>3908</v>
      </c>
      <c r="E921" s="235">
        <v>3539</v>
      </c>
      <c r="F921" s="420" t="s">
        <v>3909</v>
      </c>
      <c r="G921" s="44">
        <v>3539</v>
      </c>
      <c r="H921" s="243">
        <f t="shared" si="15"/>
        <v>0</v>
      </c>
      <c r="I921" s="20"/>
    </row>
    <row r="922" spans="1:9" x14ac:dyDescent="0.25">
      <c r="A922" s="406"/>
      <c r="B922" s="285" t="s">
        <v>1905</v>
      </c>
      <c r="C922" s="361" t="s">
        <v>3878</v>
      </c>
      <c r="D922" s="214" t="s">
        <v>508</v>
      </c>
      <c r="E922" s="235">
        <v>11155.5</v>
      </c>
      <c r="F922" s="419">
        <v>41833</v>
      </c>
      <c r="G922" s="44">
        <v>11155.5</v>
      </c>
      <c r="H922" s="243">
        <f t="shared" si="15"/>
        <v>0</v>
      </c>
      <c r="I922" s="214"/>
    </row>
    <row r="923" spans="1:9" x14ac:dyDescent="0.25">
      <c r="A923" s="406"/>
      <c r="B923" s="285" t="s">
        <v>1907</v>
      </c>
      <c r="C923" s="361" t="s">
        <v>3878</v>
      </c>
      <c r="D923" s="214" t="s">
        <v>140</v>
      </c>
      <c r="E923" s="235">
        <v>1116</v>
      </c>
      <c r="F923" s="419">
        <v>41833</v>
      </c>
      <c r="G923" s="44">
        <v>1116</v>
      </c>
      <c r="H923" s="243">
        <f t="shared" si="15"/>
        <v>0</v>
      </c>
      <c r="I923" s="214"/>
    </row>
    <row r="924" spans="1:9" x14ac:dyDescent="0.25">
      <c r="A924" s="406"/>
      <c r="B924" s="285" t="s">
        <v>1908</v>
      </c>
      <c r="C924" s="361" t="s">
        <v>3878</v>
      </c>
      <c r="D924" s="214" t="s">
        <v>1611</v>
      </c>
      <c r="E924" s="235">
        <v>3094</v>
      </c>
      <c r="F924" s="419">
        <v>41833</v>
      </c>
      <c r="G924" s="44">
        <v>3094</v>
      </c>
      <c r="H924" s="243">
        <f t="shared" si="15"/>
        <v>0</v>
      </c>
      <c r="I924" s="214"/>
    </row>
    <row r="925" spans="1:9" x14ac:dyDescent="0.25">
      <c r="A925" s="406"/>
      <c r="B925" s="285" t="s">
        <v>1909</v>
      </c>
      <c r="C925" s="361" t="s">
        <v>3878</v>
      </c>
      <c r="D925" s="214" t="s">
        <v>51</v>
      </c>
      <c r="E925" s="235">
        <v>2436</v>
      </c>
      <c r="F925" s="419">
        <v>41833</v>
      </c>
      <c r="G925" s="44">
        <v>2436</v>
      </c>
      <c r="H925" s="243">
        <f t="shared" si="15"/>
        <v>0</v>
      </c>
      <c r="I925" s="214"/>
    </row>
    <row r="926" spans="1:9" x14ac:dyDescent="0.25">
      <c r="A926" s="406"/>
      <c r="B926" s="285" t="s">
        <v>1910</v>
      </c>
      <c r="C926" s="361" t="s">
        <v>3878</v>
      </c>
      <c r="D926" s="214" t="s">
        <v>1033</v>
      </c>
      <c r="E926" s="235">
        <v>10564</v>
      </c>
      <c r="F926" s="419">
        <v>41833</v>
      </c>
      <c r="G926" s="44">
        <v>10564</v>
      </c>
      <c r="H926" s="243">
        <f t="shared" si="15"/>
        <v>0</v>
      </c>
      <c r="I926" s="214"/>
    </row>
    <row r="927" spans="1:9" x14ac:dyDescent="0.25">
      <c r="A927" s="406"/>
      <c r="B927" s="285" t="s">
        <v>1911</v>
      </c>
      <c r="C927" s="361" t="s">
        <v>3878</v>
      </c>
      <c r="D927" s="214" t="s">
        <v>14</v>
      </c>
      <c r="E927" s="235">
        <v>9721</v>
      </c>
      <c r="F927" s="419">
        <v>41834</v>
      </c>
      <c r="G927" s="44">
        <v>9721</v>
      </c>
      <c r="H927" s="243">
        <f t="shared" si="15"/>
        <v>0</v>
      </c>
      <c r="I927" s="214"/>
    </row>
    <row r="928" spans="1:9" x14ac:dyDescent="0.25">
      <c r="A928" s="406"/>
      <c r="B928" s="285" t="s">
        <v>1912</v>
      </c>
      <c r="C928" s="361" t="s">
        <v>3878</v>
      </c>
      <c r="D928" s="214" t="s">
        <v>8</v>
      </c>
      <c r="E928" s="235">
        <v>630</v>
      </c>
      <c r="F928" s="419">
        <v>41833</v>
      </c>
      <c r="G928" s="44">
        <v>630</v>
      </c>
      <c r="H928" s="243">
        <f t="shared" si="15"/>
        <v>0</v>
      </c>
      <c r="I928" s="214"/>
    </row>
    <row r="929" spans="1:9" x14ac:dyDescent="0.25">
      <c r="A929" s="406"/>
      <c r="B929" s="285" t="s">
        <v>1914</v>
      </c>
      <c r="C929" s="361" t="s">
        <v>3878</v>
      </c>
      <c r="D929" s="214" t="s">
        <v>152</v>
      </c>
      <c r="E929" s="235">
        <v>15961</v>
      </c>
      <c r="F929" s="419">
        <v>41833</v>
      </c>
      <c r="G929" s="44">
        <v>15961</v>
      </c>
      <c r="H929" s="243">
        <f t="shared" si="15"/>
        <v>0</v>
      </c>
      <c r="I929" s="214"/>
    </row>
    <row r="930" spans="1:9" x14ac:dyDescent="0.25">
      <c r="A930" s="406"/>
      <c r="B930" s="285" t="s">
        <v>1915</v>
      </c>
      <c r="C930" s="361" t="s">
        <v>3878</v>
      </c>
      <c r="D930" s="214" t="s">
        <v>8</v>
      </c>
      <c r="E930" s="235">
        <v>945</v>
      </c>
      <c r="F930" s="419">
        <v>41833</v>
      </c>
      <c r="G930" s="44">
        <v>945</v>
      </c>
      <c r="H930" s="243">
        <f t="shared" si="15"/>
        <v>0</v>
      </c>
      <c r="I930" s="214"/>
    </row>
    <row r="931" spans="1:9" x14ac:dyDescent="0.25">
      <c r="A931" s="405"/>
      <c r="B931" s="285" t="s">
        <v>1917</v>
      </c>
      <c r="C931" s="361" t="s">
        <v>3878</v>
      </c>
      <c r="D931" s="214" t="s">
        <v>136</v>
      </c>
      <c r="E931" s="235">
        <v>725.5</v>
      </c>
      <c r="F931" s="419">
        <v>41833</v>
      </c>
      <c r="G931" s="44">
        <v>725.5</v>
      </c>
      <c r="H931" s="243">
        <f t="shared" si="15"/>
        <v>0</v>
      </c>
      <c r="I931" s="214"/>
    </row>
    <row r="932" spans="1:9" x14ac:dyDescent="0.25">
      <c r="A932" s="406"/>
      <c r="B932" s="285" t="s">
        <v>1918</v>
      </c>
      <c r="C932" s="361" t="s">
        <v>3878</v>
      </c>
      <c r="D932" s="214" t="s">
        <v>3318</v>
      </c>
      <c r="E932" s="235">
        <v>15148</v>
      </c>
      <c r="F932" s="419">
        <v>41834</v>
      </c>
      <c r="G932" s="44">
        <v>15148</v>
      </c>
      <c r="H932" s="243">
        <f t="shared" si="15"/>
        <v>0</v>
      </c>
      <c r="I932" s="214"/>
    </row>
    <row r="933" spans="1:9" x14ac:dyDescent="0.25">
      <c r="A933" s="406"/>
      <c r="B933" s="285" t="s">
        <v>1920</v>
      </c>
      <c r="C933" s="361" t="s">
        <v>3878</v>
      </c>
      <c r="D933" s="214" t="s">
        <v>13</v>
      </c>
      <c r="E933" s="235">
        <v>2650</v>
      </c>
      <c r="F933" s="419">
        <v>41833</v>
      </c>
      <c r="G933" s="44">
        <v>2650</v>
      </c>
      <c r="H933" s="243">
        <f t="shared" si="15"/>
        <v>0</v>
      </c>
      <c r="I933" s="214"/>
    </row>
    <row r="934" spans="1:9" x14ac:dyDescent="0.25">
      <c r="A934" s="406"/>
      <c r="B934" s="285" t="s">
        <v>1921</v>
      </c>
      <c r="C934" s="361" t="s">
        <v>3878</v>
      </c>
      <c r="D934" s="214" t="s">
        <v>152</v>
      </c>
      <c r="E934" s="235">
        <v>7409</v>
      </c>
      <c r="F934" s="419">
        <v>41833</v>
      </c>
      <c r="G934" s="44">
        <v>7409</v>
      </c>
      <c r="H934" s="243">
        <f t="shared" si="15"/>
        <v>0</v>
      </c>
      <c r="I934" s="58"/>
    </row>
    <row r="935" spans="1:9" x14ac:dyDescent="0.25">
      <c r="A935" s="406">
        <v>41834</v>
      </c>
      <c r="B935" s="285" t="s">
        <v>1922</v>
      </c>
      <c r="C935" s="361" t="s">
        <v>3878</v>
      </c>
      <c r="D935" s="214" t="s">
        <v>115</v>
      </c>
      <c r="E935" s="235">
        <v>156</v>
      </c>
      <c r="F935" s="419">
        <v>41834</v>
      </c>
      <c r="G935" s="44">
        <v>156</v>
      </c>
      <c r="H935" s="243">
        <f t="shared" si="15"/>
        <v>0</v>
      </c>
      <c r="I935" s="385"/>
    </row>
    <row r="936" spans="1:9" x14ac:dyDescent="0.25">
      <c r="A936" s="406"/>
      <c r="B936" s="285" t="s">
        <v>1923</v>
      </c>
      <c r="C936" s="361" t="s">
        <v>3878</v>
      </c>
      <c r="D936" s="214" t="s">
        <v>106</v>
      </c>
      <c r="E936" s="235">
        <v>27217</v>
      </c>
      <c r="F936" s="419">
        <v>41839</v>
      </c>
      <c r="G936" s="44">
        <v>27217</v>
      </c>
      <c r="H936" s="243">
        <f t="shared" si="15"/>
        <v>0</v>
      </c>
      <c r="I936" s="235"/>
    </row>
    <row r="937" spans="1:9" x14ac:dyDescent="0.25">
      <c r="A937" s="406"/>
      <c r="B937" s="285" t="s">
        <v>1924</v>
      </c>
      <c r="C937" s="361" t="s">
        <v>3878</v>
      </c>
      <c r="D937" s="214" t="s">
        <v>25</v>
      </c>
      <c r="E937" s="235">
        <v>8665</v>
      </c>
      <c r="F937" s="419">
        <v>41834</v>
      </c>
      <c r="G937" s="44">
        <v>8665</v>
      </c>
      <c r="H937" s="243">
        <f t="shared" si="15"/>
        <v>0</v>
      </c>
      <c r="I937" s="385"/>
    </row>
    <row r="938" spans="1:9" x14ac:dyDescent="0.25">
      <c r="A938" s="406"/>
      <c r="B938" s="285" t="s">
        <v>1925</v>
      </c>
      <c r="C938" s="361" t="s">
        <v>3878</v>
      </c>
      <c r="D938" s="214" t="s">
        <v>14</v>
      </c>
      <c r="E938" s="235">
        <v>4329</v>
      </c>
      <c r="F938" s="419">
        <v>41834</v>
      </c>
      <c r="G938" s="44">
        <v>4329</v>
      </c>
      <c r="H938" s="243">
        <f t="shared" si="15"/>
        <v>0</v>
      </c>
      <c r="I938" s="385"/>
    </row>
    <row r="939" spans="1:9" x14ac:dyDescent="0.25">
      <c r="A939" s="406"/>
      <c r="B939" s="285" t="s">
        <v>1926</v>
      </c>
      <c r="C939" s="361" t="s">
        <v>3878</v>
      </c>
      <c r="D939" s="214" t="s">
        <v>70</v>
      </c>
      <c r="E939" s="235">
        <v>12697</v>
      </c>
      <c r="F939" s="419">
        <v>41837</v>
      </c>
      <c r="G939" s="44">
        <v>12697</v>
      </c>
      <c r="H939" s="243">
        <f t="shared" si="15"/>
        <v>0</v>
      </c>
      <c r="I939" s="385"/>
    </row>
    <row r="940" spans="1:9" x14ac:dyDescent="0.25">
      <c r="A940" s="406"/>
      <c r="B940" s="285" t="s">
        <v>1927</v>
      </c>
      <c r="C940" s="361" t="s">
        <v>3878</v>
      </c>
      <c r="D940" s="214" t="s">
        <v>44</v>
      </c>
      <c r="E940" s="235">
        <v>5400</v>
      </c>
      <c r="F940" s="419">
        <v>41843</v>
      </c>
      <c r="G940" s="44">
        <v>5400</v>
      </c>
      <c r="H940" s="243">
        <f t="shared" si="15"/>
        <v>0</v>
      </c>
      <c r="I940" s="385" t="s">
        <v>30</v>
      </c>
    </row>
    <row r="941" spans="1:9" x14ac:dyDescent="0.25">
      <c r="A941" s="406"/>
      <c r="B941" s="285" t="s">
        <v>1928</v>
      </c>
      <c r="C941" s="361" t="s">
        <v>3878</v>
      </c>
      <c r="D941" s="214" t="s">
        <v>180</v>
      </c>
      <c r="E941" s="235">
        <v>27021</v>
      </c>
      <c r="F941" s="419">
        <v>41834</v>
      </c>
      <c r="G941" s="44">
        <v>27021</v>
      </c>
      <c r="H941" s="243">
        <f t="shared" si="15"/>
        <v>0</v>
      </c>
      <c r="I941" s="385" t="s">
        <v>27</v>
      </c>
    </row>
    <row r="942" spans="1:9" x14ac:dyDescent="0.25">
      <c r="A942" s="406"/>
      <c r="B942" s="285" t="s">
        <v>1929</v>
      </c>
      <c r="C942" s="361" t="s">
        <v>3878</v>
      </c>
      <c r="D942" s="214" t="s">
        <v>64</v>
      </c>
      <c r="E942" s="235">
        <v>5573</v>
      </c>
      <c r="F942" s="419">
        <v>41834</v>
      </c>
      <c r="G942" s="44">
        <v>5573</v>
      </c>
      <c r="H942" s="243">
        <f t="shared" si="15"/>
        <v>0</v>
      </c>
      <c r="I942" s="385" t="s">
        <v>27</v>
      </c>
    </row>
    <row r="943" spans="1:9" x14ac:dyDescent="0.25">
      <c r="A943" s="406"/>
      <c r="B943" s="285" t="s">
        <v>1930</v>
      </c>
      <c r="C943" s="361" t="s">
        <v>3878</v>
      </c>
      <c r="D943" s="214" t="s">
        <v>42</v>
      </c>
      <c r="E943" s="235">
        <v>2160</v>
      </c>
      <c r="F943" s="419">
        <v>41843</v>
      </c>
      <c r="G943" s="44">
        <v>2160</v>
      </c>
      <c r="H943" s="243">
        <f t="shared" si="15"/>
        <v>0</v>
      </c>
      <c r="I943" s="385" t="s">
        <v>12</v>
      </c>
    </row>
    <row r="944" spans="1:9" x14ac:dyDescent="0.25">
      <c r="A944" s="406"/>
      <c r="B944" s="285" t="s">
        <v>1932</v>
      </c>
      <c r="C944" s="361" t="s">
        <v>3878</v>
      </c>
      <c r="D944" s="214" t="s">
        <v>44</v>
      </c>
      <c r="E944" s="235">
        <v>8100</v>
      </c>
      <c r="F944" s="419">
        <v>41843</v>
      </c>
      <c r="G944" s="44">
        <v>8100</v>
      </c>
      <c r="H944" s="243">
        <f t="shared" si="15"/>
        <v>0</v>
      </c>
      <c r="I944" s="385" t="s">
        <v>12</v>
      </c>
    </row>
    <row r="945" spans="1:9" x14ac:dyDescent="0.25">
      <c r="A945" s="406"/>
      <c r="B945" s="285" t="s">
        <v>1934</v>
      </c>
      <c r="C945" s="361" t="s">
        <v>3878</v>
      </c>
      <c r="D945" s="214" t="s">
        <v>43</v>
      </c>
      <c r="E945" s="235">
        <v>3240</v>
      </c>
      <c r="F945" s="419">
        <v>41843</v>
      </c>
      <c r="G945" s="44">
        <v>3240</v>
      </c>
      <c r="H945" s="243">
        <f t="shared" si="15"/>
        <v>0</v>
      </c>
      <c r="I945" s="385" t="s">
        <v>12</v>
      </c>
    </row>
    <row r="946" spans="1:9" x14ac:dyDescent="0.25">
      <c r="A946" s="406"/>
      <c r="B946" s="285" t="s">
        <v>1935</v>
      </c>
      <c r="C946" s="361" t="s">
        <v>3878</v>
      </c>
      <c r="D946" s="214" t="s">
        <v>42</v>
      </c>
      <c r="E946" s="235">
        <v>3240</v>
      </c>
      <c r="F946" s="419">
        <v>41843</v>
      </c>
      <c r="G946" s="44">
        <v>3240</v>
      </c>
      <c r="H946" s="243">
        <f t="shared" si="15"/>
        <v>0</v>
      </c>
      <c r="I946" s="385" t="s">
        <v>12</v>
      </c>
    </row>
    <row r="947" spans="1:9" x14ac:dyDescent="0.25">
      <c r="A947" s="406"/>
      <c r="B947" s="285" t="s">
        <v>1936</v>
      </c>
      <c r="C947" s="361" t="s">
        <v>3878</v>
      </c>
      <c r="D947" s="214" t="s">
        <v>43</v>
      </c>
      <c r="E947" s="235">
        <v>2700</v>
      </c>
      <c r="F947" s="419">
        <v>41843</v>
      </c>
      <c r="G947" s="44">
        <v>2700</v>
      </c>
      <c r="H947" s="243">
        <f t="shared" si="15"/>
        <v>0</v>
      </c>
      <c r="I947" s="385" t="s">
        <v>12</v>
      </c>
    </row>
    <row r="948" spans="1:9" x14ac:dyDescent="0.25">
      <c r="A948" s="406"/>
      <c r="B948" s="285" t="s">
        <v>1938</v>
      </c>
      <c r="C948" s="361" t="s">
        <v>3878</v>
      </c>
      <c r="D948" s="214" t="s">
        <v>55</v>
      </c>
      <c r="E948" s="235">
        <v>10189.5</v>
      </c>
      <c r="F948" s="419">
        <v>41834</v>
      </c>
      <c r="G948" s="44">
        <v>10189.5</v>
      </c>
      <c r="H948" s="243">
        <f t="shared" si="15"/>
        <v>0</v>
      </c>
      <c r="I948" s="385"/>
    </row>
    <row r="949" spans="1:9" x14ac:dyDescent="0.25">
      <c r="A949" s="406"/>
      <c r="B949" s="285" t="s">
        <v>1939</v>
      </c>
      <c r="C949" s="361" t="s">
        <v>3878</v>
      </c>
      <c r="D949" s="220" t="s">
        <v>3114</v>
      </c>
      <c r="E949" s="241">
        <v>0</v>
      </c>
      <c r="F949" s="419"/>
      <c r="G949" s="44"/>
      <c r="H949" s="243">
        <f t="shared" si="15"/>
        <v>0</v>
      </c>
      <c r="I949" s="385"/>
    </row>
    <row r="950" spans="1:9" x14ac:dyDescent="0.25">
      <c r="A950" s="406"/>
      <c r="B950" s="285" t="s">
        <v>1940</v>
      </c>
      <c r="C950" s="361" t="s">
        <v>3878</v>
      </c>
      <c r="D950" s="214" t="s">
        <v>338</v>
      </c>
      <c r="E950" s="235">
        <v>325</v>
      </c>
      <c r="F950" s="419">
        <v>41834</v>
      </c>
      <c r="G950" s="44">
        <v>325</v>
      </c>
      <c r="H950" s="243">
        <f t="shared" si="15"/>
        <v>0</v>
      </c>
      <c r="I950" s="385" t="s">
        <v>12</v>
      </c>
    </row>
    <row r="951" spans="1:9" x14ac:dyDescent="0.25">
      <c r="A951" s="406"/>
      <c r="B951" s="285" t="s">
        <v>1941</v>
      </c>
      <c r="C951" s="361" t="s">
        <v>3878</v>
      </c>
      <c r="D951" s="214" t="s">
        <v>34</v>
      </c>
      <c r="E951" s="235">
        <v>2134.5</v>
      </c>
      <c r="F951" s="420" t="s">
        <v>4464</v>
      </c>
      <c r="G951" s="44">
        <v>2134.5</v>
      </c>
      <c r="H951" s="243">
        <f t="shared" si="15"/>
        <v>0</v>
      </c>
      <c r="I951" s="385" t="s">
        <v>12</v>
      </c>
    </row>
    <row r="952" spans="1:9" x14ac:dyDescent="0.25">
      <c r="A952" s="406"/>
      <c r="B952" s="285" t="s">
        <v>1942</v>
      </c>
      <c r="C952" s="361" t="s">
        <v>3878</v>
      </c>
      <c r="D952" s="214" t="s">
        <v>57</v>
      </c>
      <c r="E952" s="235">
        <v>1520</v>
      </c>
      <c r="F952" s="419">
        <v>41834</v>
      </c>
      <c r="G952" s="44">
        <v>1520</v>
      </c>
      <c r="H952" s="243">
        <f t="shared" si="15"/>
        <v>0</v>
      </c>
      <c r="I952" s="385" t="s">
        <v>12</v>
      </c>
    </row>
    <row r="953" spans="1:9" x14ac:dyDescent="0.25">
      <c r="A953" s="406"/>
      <c r="B953" s="285" t="s">
        <v>1943</v>
      </c>
      <c r="C953" s="361" t="s">
        <v>3878</v>
      </c>
      <c r="D953" s="214" t="s">
        <v>28</v>
      </c>
      <c r="E953" s="235">
        <v>851</v>
      </c>
      <c r="F953" s="421" t="s">
        <v>4465</v>
      </c>
      <c r="G953" s="44">
        <v>851</v>
      </c>
      <c r="H953" s="243">
        <f t="shared" si="15"/>
        <v>0</v>
      </c>
      <c r="I953" s="385"/>
    </row>
    <row r="954" spans="1:9" x14ac:dyDescent="0.25">
      <c r="A954" s="406"/>
      <c r="B954" s="285" t="s">
        <v>1944</v>
      </c>
      <c r="C954" s="361" t="s">
        <v>3878</v>
      </c>
      <c r="D954" s="214" t="s">
        <v>66</v>
      </c>
      <c r="E954" s="235">
        <v>1740</v>
      </c>
      <c r="F954" s="419">
        <v>41834</v>
      </c>
      <c r="G954" s="44">
        <v>1740</v>
      </c>
      <c r="H954" s="243">
        <f t="shared" si="15"/>
        <v>0</v>
      </c>
      <c r="I954" s="385" t="s">
        <v>30</v>
      </c>
    </row>
    <row r="955" spans="1:9" x14ac:dyDescent="0.25">
      <c r="A955" s="406"/>
      <c r="B955" s="285" t="s">
        <v>1945</v>
      </c>
      <c r="C955" s="361" t="s">
        <v>3878</v>
      </c>
      <c r="D955" s="214" t="s">
        <v>13</v>
      </c>
      <c r="E955" s="235">
        <v>3970</v>
      </c>
      <c r="F955" s="419">
        <v>41834</v>
      </c>
      <c r="G955" s="44">
        <v>3970</v>
      </c>
      <c r="H955" s="243">
        <f t="shared" si="15"/>
        <v>0</v>
      </c>
      <c r="I955" s="385"/>
    </row>
    <row r="956" spans="1:9" x14ac:dyDescent="0.25">
      <c r="A956" s="406"/>
      <c r="B956" s="285" t="s">
        <v>1947</v>
      </c>
      <c r="C956" s="361" t="s">
        <v>3878</v>
      </c>
      <c r="D956" s="214" t="s">
        <v>386</v>
      </c>
      <c r="E956" s="235">
        <v>1728</v>
      </c>
      <c r="F956" s="419">
        <v>41834</v>
      </c>
      <c r="G956" s="44">
        <v>1728</v>
      </c>
      <c r="H956" s="243">
        <f t="shared" si="15"/>
        <v>0</v>
      </c>
      <c r="I956" s="385" t="s">
        <v>30</v>
      </c>
    </row>
    <row r="957" spans="1:9" x14ac:dyDescent="0.25">
      <c r="A957" s="406"/>
      <c r="B957" s="285" t="s">
        <v>1948</v>
      </c>
      <c r="C957" s="361" t="s">
        <v>3878</v>
      </c>
      <c r="D957" s="214" t="s">
        <v>373</v>
      </c>
      <c r="E957" s="235">
        <v>40783.5</v>
      </c>
      <c r="F957" s="419">
        <v>41834</v>
      </c>
      <c r="G957" s="44">
        <v>40783.5</v>
      </c>
      <c r="H957" s="243">
        <f t="shared" si="15"/>
        <v>0</v>
      </c>
      <c r="I957" s="385" t="s">
        <v>12</v>
      </c>
    </row>
    <row r="958" spans="1:9" x14ac:dyDescent="0.25">
      <c r="A958" s="406"/>
      <c r="B958" s="285" t="s">
        <v>1949</v>
      </c>
      <c r="C958" s="361" t="s">
        <v>3878</v>
      </c>
      <c r="D958" s="214" t="s">
        <v>3910</v>
      </c>
      <c r="E958" s="235">
        <v>2475</v>
      </c>
      <c r="F958" s="419">
        <v>41834</v>
      </c>
      <c r="G958" s="44">
        <v>2475</v>
      </c>
      <c r="H958" s="243">
        <f t="shared" si="15"/>
        <v>0</v>
      </c>
      <c r="I958" s="385"/>
    </row>
    <row r="959" spans="1:9" x14ac:dyDescent="0.25">
      <c r="A959" s="406"/>
      <c r="B959" s="285" t="s">
        <v>1950</v>
      </c>
      <c r="C959" s="361" t="s">
        <v>3878</v>
      </c>
      <c r="D959" s="214" t="s">
        <v>189</v>
      </c>
      <c r="E959" s="235">
        <v>40258</v>
      </c>
      <c r="F959" s="421" t="s">
        <v>3911</v>
      </c>
      <c r="G959" s="44">
        <v>40258</v>
      </c>
      <c r="H959" s="243">
        <f t="shared" si="15"/>
        <v>0</v>
      </c>
      <c r="I959" s="385" t="s">
        <v>21</v>
      </c>
    </row>
    <row r="960" spans="1:9" x14ac:dyDescent="0.25">
      <c r="A960" s="406"/>
      <c r="B960" s="285" t="s">
        <v>1952</v>
      </c>
      <c r="C960" s="361" t="s">
        <v>3878</v>
      </c>
      <c r="D960" s="214" t="s">
        <v>237</v>
      </c>
      <c r="E960" s="235">
        <v>10340</v>
      </c>
      <c r="F960" s="419">
        <v>41835</v>
      </c>
      <c r="G960" s="44">
        <v>10340</v>
      </c>
      <c r="H960" s="243">
        <f t="shared" si="15"/>
        <v>0</v>
      </c>
      <c r="I960" s="385" t="s">
        <v>21</v>
      </c>
    </row>
    <row r="961" spans="1:9" x14ac:dyDescent="0.25">
      <c r="A961" s="406"/>
      <c r="B961" s="285" t="s">
        <v>1953</v>
      </c>
      <c r="C961" s="361" t="s">
        <v>3878</v>
      </c>
      <c r="D961" s="214" t="s">
        <v>1782</v>
      </c>
      <c r="E961" s="235">
        <v>1120</v>
      </c>
      <c r="F961" s="419">
        <v>41834</v>
      </c>
      <c r="G961" s="44">
        <v>1120</v>
      </c>
      <c r="H961" s="243">
        <f t="shared" si="15"/>
        <v>0</v>
      </c>
      <c r="I961" s="385" t="s">
        <v>12</v>
      </c>
    </row>
    <row r="962" spans="1:9" x14ac:dyDescent="0.25">
      <c r="A962" s="406"/>
      <c r="B962" s="285" t="s">
        <v>1954</v>
      </c>
      <c r="C962" s="361" t="s">
        <v>3878</v>
      </c>
      <c r="D962" s="214" t="s">
        <v>250</v>
      </c>
      <c r="E962" s="235">
        <v>22161</v>
      </c>
      <c r="F962" s="419">
        <v>41834</v>
      </c>
      <c r="G962" s="44">
        <v>22161</v>
      </c>
      <c r="H962" s="243">
        <f t="shared" si="15"/>
        <v>0</v>
      </c>
      <c r="I962" s="385"/>
    </row>
    <row r="963" spans="1:9" x14ac:dyDescent="0.25">
      <c r="A963" s="406"/>
      <c r="B963" s="285" t="s">
        <v>1955</v>
      </c>
      <c r="C963" s="361" t="s">
        <v>3878</v>
      </c>
      <c r="D963" s="214" t="s">
        <v>29</v>
      </c>
      <c r="E963" s="235">
        <v>3802</v>
      </c>
      <c r="F963" s="419">
        <v>41834</v>
      </c>
      <c r="G963" s="44">
        <v>3802</v>
      </c>
      <c r="H963" s="243">
        <f t="shared" si="15"/>
        <v>0</v>
      </c>
      <c r="I963" s="385" t="s">
        <v>12</v>
      </c>
    </row>
    <row r="964" spans="1:9" x14ac:dyDescent="0.25">
      <c r="A964" s="406"/>
      <c r="B964" s="285" t="s">
        <v>1957</v>
      </c>
      <c r="C964" s="361" t="s">
        <v>3878</v>
      </c>
      <c r="D964" s="214" t="s">
        <v>74</v>
      </c>
      <c r="E964" s="235">
        <v>8763.5</v>
      </c>
      <c r="F964" s="419">
        <v>41834</v>
      </c>
      <c r="G964" s="44">
        <v>8763.5</v>
      </c>
      <c r="H964" s="243">
        <f t="shared" si="15"/>
        <v>0</v>
      </c>
      <c r="I964" s="385"/>
    </row>
    <row r="965" spans="1:9" x14ac:dyDescent="0.25">
      <c r="A965" s="406"/>
      <c r="B965" s="285" t="s">
        <v>1958</v>
      </c>
      <c r="C965" s="361" t="s">
        <v>3878</v>
      </c>
      <c r="D965" s="214" t="s">
        <v>260</v>
      </c>
      <c r="E965" s="235">
        <v>1280</v>
      </c>
      <c r="F965" s="419">
        <v>41834</v>
      </c>
      <c r="G965" s="44">
        <v>1280</v>
      </c>
      <c r="H965" s="243">
        <f t="shared" si="15"/>
        <v>0</v>
      </c>
      <c r="I965" s="385" t="s">
        <v>162</v>
      </c>
    </row>
    <row r="966" spans="1:9" x14ac:dyDescent="0.25">
      <c r="A966" s="406"/>
      <c r="B966" s="285" t="s">
        <v>1959</v>
      </c>
      <c r="C966" s="361" t="s">
        <v>3878</v>
      </c>
      <c r="D966" s="220" t="s">
        <v>3114</v>
      </c>
      <c r="E966" s="241">
        <v>0</v>
      </c>
      <c r="F966" s="419"/>
      <c r="G966" s="44"/>
      <c r="H966" s="243">
        <f t="shared" si="15"/>
        <v>0</v>
      </c>
      <c r="I966" s="385" t="s">
        <v>3912</v>
      </c>
    </row>
    <row r="967" spans="1:9" x14ac:dyDescent="0.25">
      <c r="A967" s="406"/>
      <c r="B967" s="285" t="s">
        <v>1960</v>
      </c>
      <c r="C967" s="361" t="s">
        <v>3878</v>
      </c>
      <c r="D967" s="220" t="s">
        <v>3114</v>
      </c>
      <c r="E967" s="241">
        <v>0</v>
      </c>
      <c r="F967" s="419"/>
      <c r="G967" s="44"/>
      <c r="H967" s="243">
        <f t="shared" ref="H967:H1030" si="16">E967-G967</f>
        <v>0</v>
      </c>
      <c r="I967" s="385" t="s">
        <v>324</v>
      </c>
    </row>
    <row r="968" spans="1:9" x14ac:dyDescent="0.25">
      <c r="A968" s="406"/>
      <c r="B968" s="285" t="s">
        <v>1961</v>
      </c>
      <c r="C968" s="361" t="s">
        <v>3878</v>
      </c>
      <c r="D968" s="214" t="s">
        <v>3318</v>
      </c>
      <c r="E968" s="235">
        <v>8037</v>
      </c>
      <c r="F968" s="419">
        <v>41835</v>
      </c>
      <c r="G968" s="44">
        <v>8037</v>
      </c>
      <c r="H968" s="243">
        <f t="shared" si="16"/>
        <v>0</v>
      </c>
      <c r="I968" s="385" t="s">
        <v>65</v>
      </c>
    </row>
    <row r="969" spans="1:9" x14ac:dyDescent="0.25">
      <c r="A969" s="406"/>
      <c r="B969" s="285" t="s">
        <v>1962</v>
      </c>
      <c r="C969" s="361" t="s">
        <v>3878</v>
      </c>
      <c r="D969" s="214" t="s">
        <v>25</v>
      </c>
      <c r="E969" s="235">
        <v>13501.4</v>
      </c>
      <c r="F969" s="423"/>
      <c r="G969" s="320"/>
      <c r="H969" s="243">
        <f t="shared" si="16"/>
        <v>13501.4</v>
      </c>
      <c r="I969" s="385" t="s">
        <v>65</v>
      </c>
    </row>
    <row r="970" spans="1:9" x14ac:dyDescent="0.25">
      <c r="A970" s="406"/>
      <c r="B970" s="285" t="s">
        <v>1963</v>
      </c>
      <c r="C970" s="361" t="s">
        <v>3878</v>
      </c>
      <c r="D970" s="214" t="s">
        <v>321</v>
      </c>
      <c r="E970" s="235">
        <v>1152.5</v>
      </c>
      <c r="F970" s="419">
        <v>41834</v>
      </c>
      <c r="G970" s="44">
        <v>1152.5</v>
      </c>
      <c r="H970" s="243">
        <f t="shared" si="16"/>
        <v>0</v>
      </c>
      <c r="I970" s="385"/>
    </row>
    <row r="971" spans="1:9" x14ac:dyDescent="0.25">
      <c r="A971" s="406"/>
      <c r="B971" s="285" t="s">
        <v>1964</v>
      </c>
      <c r="C971" s="361" t="s">
        <v>3878</v>
      </c>
      <c r="D971" s="220" t="s">
        <v>3114</v>
      </c>
      <c r="E971" s="241">
        <v>0</v>
      </c>
      <c r="F971" s="419"/>
      <c r="G971" s="44"/>
      <c r="H971" s="243">
        <f t="shared" si="16"/>
        <v>0</v>
      </c>
      <c r="I971" s="385" t="s">
        <v>81</v>
      </c>
    </row>
    <row r="972" spans="1:9" x14ac:dyDescent="0.25">
      <c r="A972" s="406"/>
      <c r="B972" s="285" t="s">
        <v>1965</v>
      </c>
      <c r="C972" s="361" t="s">
        <v>3878</v>
      </c>
      <c r="D972" s="214" t="s">
        <v>130</v>
      </c>
      <c r="E972" s="235">
        <v>8870</v>
      </c>
      <c r="F972" s="419">
        <v>41838</v>
      </c>
      <c r="G972" s="44">
        <v>8870</v>
      </c>
      <c r="H972" s="243">
        <f t="shared" si="16"/>
        <v>0</v>
      </c>
      <c r="I972" s="385" t="s">
        <v>21</v>
      </c>
    </row>
    <row r="973" spans="1:9" x14ac:dyDescent="0.25">
      <c r="A973" s="406"/>
      <c r="B973" s="285" t="s">
        <v>1966</v>
      </c>
      <c r="C973" s="361" t="s">
        <v>3878</v>
      </c>
      <c r="D973" s="214" t="s">
        <v>180</v>
      </c>
      <c r="E973" s="235">
        <v>33002.5</v>
      </c>
      <c r="F973" s="420" t="s">
        <v>3913</v>
      </c>
      <c r="G973" s="44">
        <v>33002.5</v>
      </c>
      <c r="H973" s="243">
        <f t="shared" si="16"/>
        <v>0</v>
      </c>
      <c r="I973" s="385" t="s">
        <v>65</v>
      </c>
    </row>
    <row r="974" spans="1:9" x14ac:dyDescent="0.25">
      <c r="A974" s="406"/>
      <c r="B974" s="285" t="s">
        <v>1967</v>
      </c>
      <c r="C974" s="361" t="s">
        <v>3878</v>
      </c>
      <c r="D974" s="214" t="s">
        <v>129</v>
      </c>
      <c r="E974" s="235">
        <v>1645</v>
      </c>
      <c r="F974" s="419">
        <v>41834</v>
      </c>
      <c r="G974" s="44">
        <v>1645</v>
      </c>
      <c r="H974" s="243">
        <f t="shared" si="16"/>
        <v>0</v>
      </c>
      <c r="I974" s="385"/>
    </row>
    <row r="975" spans="1:9" x14ac:dyDescent="0.25">
      <c r="A975" s="406"/>
      <c r="B975" s="285" t="s">
        <v>1968</v>
      </c>
      <c r="C975" s="361" t="s">
        <v>3878</v>
      </c>
      <c r="D975" s="214" t="s">
        <v>54</v>
      </c>
      <c r="E975" s="235">
        <v>48121.5</v>
      </c>
      <c r="F975" s="419">
        <v>41835</v>
      </c>
      <c r="G975" s="44">
        <v>48121.5</v>
      </c>
      <c r="H975" s="243">
        <f t="shared" si="16"/>
        <v>0</v>
      </c>
      <c r="I975" s="385" t="s">
        <v>21</v>
      </c>
    </row>
    <row r="976" spans="1:9" ht="34.5" x14ac:dyDescent="0.25">
      <c r="A976" s="406"/>
      <c r="B976" s="285" t="s">
        <v>1969</v>
      </c>
      <c r="C976" s="361" t="s">
        <v>3878</v>
      </c>
      <c r="D976" s="214" t="s">
        <v>133</v>
      </c>
      <c r="E976" s="235">
        <v>55680.5</v>
      </c>
      <c r="F976" s="472" t="s">
        <v>4455</v>
      </c>
      <c r="G976" s="44">
        <v>55680.5</v>
      </c>
      <c r="H976" s="243">
        <f t="shared" si="16"/>
        <v>0</v>
      </c>
      <c r="I976" s="385"/>
    </row>
    <row r="977" spans="1:9" x14ac:dyDescent="0.25">
      <c r="A977" s="406"/>
      <c r="B977" s="285" t="s">
        <v>1970</v>
      </c>
      <c r="C977" s="361" t="s">
        <v>3878</v>
      </c>
      <c r="D977" s="214" t="s">
        <v>200</v>
      </c>
      <c r="E977" s="235">
        <v>8943.6</v>
      </c>
      <c r="F977" s="421" t="s">
        <v>4519</v>
      </c>
      <c r="G977" s="44">
        <v>8943.6</v>
      </c>
      <c r="H977" s="243">
        <f t="shared" si="16"/>
        <v>0</v>
      </c>
      <c r="I977" s="385"/>
    </row>
    <row r="978" spans="1:9" ht="34.5" x14ac:dyDescent="0.25">
      <c r="A978" s="406"/>
      <c r="B978" s="285" t="s">
        <v>1972</v>
      </c>
      <c r="C978" s="361" t="s">
        <v>3878</v>
      </c>
      <c r="D978" s="214" t="s">
        <v>255</v>
      </c>
      <c r="E978" s="235">
        <v>6762</v>
      </c>
      <c r="F978" s="475" t="s">
        <v>4488</v>
      </c>
      <c r="G978" s="44">
        <v>6762.8</v>
      </c>
      <c r="H978" s="243">
        <f t="shared" si="16"/>
        <v>-0.8000000000001819</v>
      </c>
      <c r="I978" s="385" t="s">
        <v>21</v>
      </c>
    </row>
    <row r="979" spans="1:9" x14ac:dyDescent="0.25">
      <c r="A979" s="406"/>
      <c r="B979" s="285" t="s">
        <v>1973</v>
      </c>
      <c r="C979" s="361" t="s">
        <v>3878</v>
      </c>
      <c r="D979" s="214" t="s">
        <v>51</v>
      </c>
      <c r="E979" s="235">
        <v>3111</v>
      </c>
      <c r="F979" s="419">
        <v>41834</v>
      </c>
      <c r="G979" s="44">
        <v>3111</v>
      </c>
      <c r="H979" s="243">
        <f t="shared" si="16"/>
        <v>0</v>
      </c>
      <c r="I979" s="385" t="s">
        <v>162</v>
      </c>
    </row>
    <row r="980" spans="1:9" x14ac:dyDescent="0.25">
      <c r="A980" s="406"/>
      <c r="B980" s="285" t="s">
        <v>1974</v>
      </c>
      <c r="C980" s="361" t="s">
        <v>3878</v>
      </c>
      <c r="D980" s="214" t="s">
        <v>2604</v>
      </c>
      <c r="E980" s="235">
        <v>20213.5</v>
      </c>
      <c r="F980" s="419">
        <v>41835</v>
      </c>
      <c r="G980" s="44">
        <v>20213.5</v>
      </c>
      <c r="H980" s="243">
        <f t="shared" si="16"/>
        <v>0</v>
      </c>
      <c r="I980" s="385" t="s">
        <v>30</v>
      </c>
    </row>
    <row r="981" spans="1:9" x14ac:dyDescent="0.25">
      <c r="A981" s="406"/>
      <c r="B981" s="285" t="s">
        <v>1975</v>
      </c>
      <c r="C981" s="361" t="s">
        <v>3878</v>
      </c>
      <c r="D981" s="214" t="s">
        <v>307</v>
      </c>
      <c r="E981" s="235">
        <v>9517.5</v>
      </c>
      <c r="F981" s="421" t="s">
        <v>4489</v>
      </c>
      <c r="G981" s="44">
        <v>9517.5</v>
      </c>
      <c r="H981" s="243">
        <f t="shared" si="16"/>
        <v>0</v>
      </c>
      <c r="I981" s="385" t="s">
        <v>30</v>
      </c>
    </row>
    <row r="982" spans="1:9" x14ac:dyDescent="0.25">
      <c r="A982" s="406"/>
      <c r="B982" s="285" t="s">
        <v>1977</v>
      </c>
      <c r="C982" s="361" t="s">
        <v>3878</v>
      </c>
      <c r="D982" s="214" t="s">
        <v>233</v>
      </c>
      <c r="E982" s="235">
        <v>1066</v>
      </c>
      <c r="F982" s="419">
        <v>41835</v>
      </c>
      <c r="G982" s="44">
        <v>1066</v>
      </c>
      <c r="H982" s="243">
        <f t="shared" si="16"/>
        <v>0</v>
      </c>
      <c r="I982" s="385" t="s">
        <v>30</v>
      </c>
    </row>
    <row r="983" spans="1:9" x14ac:dyDescent="0.25">
      <c r="A983" s="406"/>
      <c r="B983" s="285" t="s">
        <v>1978</v>
      </c>
      <c r="C983" s="361" t="s">
        <v>3878</v>
      </c>
      <c r="D983" s="214" t="s">
        <v>307</v>
      </c>
      <c r="E983" s="235">
        <v>656</v>
      </c>
      <c r="F983" s="421" t="s">
        <v>4516</v>
      </c>
      <c r="G983" s="44">
        <v>656</v>
      </c>
      <c r="H983" s="243">
        <f t="shared" si="16"/>
        <v>0</v>
      </c>
      <c r="I983" s="385" t="s">
        <v>30</v>
      </c>
    </row>
    <row r="984" spans="1:9" x14ac:dyDescent="0.25">
      <c r="A984" s="406"/>
      <c r="B984" s="285" t="s">
        <v>1980</v>
      </c>
      <c r="C984" s="361" t="s">
        <v>3878</v>
      </c>
      <c r="D984" s="214" t="s">
        <v>745</v>
      </c>
      <c r="E984" s="235">
        <v>1429.5</v>
      </c>
      <c r="F984" s="419">
        <v>41835</v>
      </c>
      <c r="G984" s="44">
        <v>1429.5</v>
      </c>
      <c r="H984" s="243">
        <f t="shared" si="16"/>
        <v>0</v>
      </c>
      <c r="I984" s="385" t="s">
        <v>30</v>
      </c>
    </row>
    <row r="985" spans="1:9" x14ac:dyDescent="0.25">
      <c r="A985" s="406"/>
      <c r="B985" s="285" t="s">
        <v>1981</v>
      </c>
      <c r="C985" s="361" t="s">
        <v>3878</v>
      </c>
      <c r="D985" s="214" t="s">
        <v>20</v>
      </c>
      <c r="E985" s="235">
        <v>6127.2</v>
      </c>
      <c r="F985" s="419">
        <v>41835</v>
      </c>
      <c r="G985" s="44">
        <v>6127.2</v>
      </c>
      <c r="H985" s="243">
        <f t="shared" si="16"/>
        <v>0</v>
      </c>
      <c r="I985" s="385" t="s">
        <v>30</v>
      </c>
    </row>
    <row r="986" spans="1:9" x14ac:dyDescent="0.25">
      <c r="A986" s="406"/>
      <c r="B986" s="285" t="s">
        <v>1982</v>
      </c>
      <c r="C986" s="361" t="s">
        <v>3878</v>
      </c>
      <c r="D986" s="214" t="s">
        <v>1611</v>
      </c>
      <c r="E986" s="235">
        <v>2893</v>
      </c>
      <c r="F986" s="419">
        <v>41834</v>
      </c>
      <c r="G986" s="44">
        <v>2893</v>
      </c>
      <c r="H986" s="243">
        <f t="shared" si="16"/>
        <v>0</v>
      </c>
      <c r="I986" s="385"/>
    </row>
    <row r="987" spans="1:9" x14ac:dyDescent="0.25">
      <c r="A987" s="406"/>
      <c r="B987" s="285" t="s">
        <v>1984</v>
      </c>
      <c r="C987" s="361" t="s">
        <v>3878</v>
      </c>
      <c r="D987" s="214" t="s">
        <v>145</v>
      </c>
      <c r="E987" s="235">
        <v>2022</v>
      </c>
      <c r="F987" s="419">
        <v>41835</v>
      </c>
      <c r="G987" s="44">
        <v>2022</v>
      </c>
      <c r="H987" s="243">
        <f t="shared" si="16"/>
        <v>0</v>
      </c>
      <c r="I987" s="385" t="s">
        <v>30</v>
      </c>
    </row>
    <row r="988" spans="1:9" x14ac:dyDescent="0.25">
      <c r="A988" s="406"/>
      <c r="B988" s="285" t="s">
        <v>1985</v>
      </c>
      <c r="C988" s="361" t="s">
        <v>3878</v>
      </c>
      <c r="D988" s="214" t="s">
        <v>8</v>
      </c>
      <c r="E988" s="235">
        <v>871.7</v>
      </c>
      <c r="F988" s="419">
        <v>41834</v>
      </c>
      <c r="G988" s="44">
        <v>871.7</v>
      </c>
      <c r="H988" s="243">
        <f t="shared" si="16"/>
        <v>0</v>
      </c>
      <c r="I988" s="385"/>
    </row>
    <row r="989" spans="1:9" x14ac:dyDescent="0.25">
      <c r="A989" s="406"/>
      <c r="B989" s="285" t="s">
        <v>1986</v>
      </c>
      <c r="C989" s="361" t="s">
        <v>3878</v>
      </c>
      <c r="D989" s="214" t="s">
        <v>136</v>
      </c>
      <c r="E989" s="235">
        <v>716.5</v>
      </c>
      <c r="F989" s="419">
        <v>41834</v>
      </c>
      <c r="G989" s="44">
        <v>716.5</v>
      </c>
      <c r="H989" s="243">
        <f t="shared" si="16"/>
        <v>0</v>
      </c>
      <c r="I989" s="385"/>
    </row>
    <row r="990" spans="1:9" x14ac:dyDescent="0.25">
      <c r="A990" s="406"/>
      <c r="B990" s="285" t="s">
        <v>1987</v>
      </c>
      <c r="C990" s="361" t="s">
        <v>3878</v>
      </c>
      <c r="D990" s="214" t="s">
        <v>74</v>
      </c>
      <c r="E990" s="235">
        <v>1290</v>
      </c>
      <c r="F990" s="419">
        <v>41834</v>
      </c>
      <c r="G990" s="44">
        <v>1290</v>
      </c>
      <c r="H990" s="243">
        <f t="shared" si="16"/>
        <v>0</v>
      </c>
      <c r="I990" s="385"/>
    </row>
    <row r="991" spans="1:9" x14ac:dyDescent="0.25">
      <c r="A991" s="406"/>
      <c r="B991" s="285" t="s">
        <v>1988</v>
      </c>
      <c r="C991" s="361" t="s">
        <v>3878</v>
      </c>
      <c r="D991" s="214" t="s">
        <v>78</v>
      </c>
      <c r="E991" s="235">
        <v>3085.4</v>
      </c>
      <c r="F991" s="419">
        <v>41835</v>
      </c>
      <c r="G991" s="44">
        <v>3085.4</v>
      </c>
      <c r="H991" s="243">
        <f t="shared" si="16"/>
        <v>0</v>
      </c>
      <c r="I991" s="385" t="s">
        <v>30</v>
      </c>
    </row>
    <row r="992" spans="1:9" x14ac:dyDescent="0.25">
      <c r="A992" s="406"/>
      <c r="B992" s="285" t="s">
        <v>1989</v>
      </c>
      <c r="C992" s="361" t="s">
        <v>3878</v>
      </c>
      <c r="D992" s="214" t="s">
        <v>163</v>
      </c>
      <c r="E992" s="235">
        <v>10017.6</v>
      </c>
      <c r="F992" s="421" t="s">
        <v>4466</v>
      </c>
      <c r="G992" s="44">
        <v>10017.6</v>
      </c>
      <c r="H992" s="243">
        <f t="shared" si="16"/>
        <v>0</v>
      </c>
      <c r="I992" s="385"/>
    </row>
    <row r="993" spans="1:9" x14ac:dyDescent="0.25">
      <c r="A993" s="406"/>
      <c r="B993" s="285" t="s">
        <v>1990</v>
      </c>
      <c r="C993" s="361" t="s">
        <v>3878</v>
      </c>
      <c r="D993" s="214" t="s">
        <v>163</v>
      </c>
      <c r="E993" s="235">
        <v>14760.5</v>
      </c>
      <c r="F993" s="432" t="s">
        <v>4482</v>
      </c>
      <c r="G993" s="44">
        <v>14760.5</v>
      </c>
      <c r="H993" s="243">
        <f t="shared" si="16"/>
        <v>0</v>
      </c>
      <c r="I993" s="385" t="s">
        <v>162</v>
      </c>
    </row>
    <row r="994" spans="1:9" x14ac:dyDescent="0.25">
      <c r="A994" s="406"/>
      <c r="B994" s="285" t="s">
        <v>1991</v>
      </c>
      <c r="C994" s="361" t="s">
        <v>3878</v>
      </c>
      <c r="D994" s="214" t="s">
        <v>370</v>
      </c>
      <c r="E994" s="235">
        <v>8155.5</v>
      </c>
      <c r="F994" s="419">
        <v>41836</v>
      </c>
      <c r="G994" s="44">
        <v>8155.5</v>
      </c>
      <c r="H994" s="243">
        <f t="shared" si="16"/>
        <v>0</v>
      </c>
      <c r="I994" s="385"/>
    </row>
    <row r="995" spans="1:9" x14ac:dyDescent="0.25">
      <c r="A995" s="406"/>
      <c r="B995" s="285" t="s">
        <v>1993</v>
      </c>
      <c r="C995" s="361" t="s">
        <v>3878</v>
      </c>
      <c r="D995" s="214" t="s">
        <v>564</v>
      </c>
      <c r="E995" s="235">
        <v>3095.6</v>
      </c>
      <c r="F995" s="419">
        <v>41836</v>
      </c>
      <c r="G995" s="44">
        <v>3095.6</v>
      </c>
      <c r="H995" s="243">
        <f t="shared" si="16"/>
        <v>0</v>
      </c>
      <c r="I995" s="385" t="s">
        <v>162</v>
      </c>
    </row>
    <row r="996" spans="1:9" x14ac:dyDescent="0.25">
      <c r="A996" s="406"/>
      <c r="B996" s="285" t="s">
        <v>1995</v>
      </c>
      <c r="C996" s="361" t="s">
        <v>3878</v>
      </c>
      <c r="D996" s="214" t="s">
        <v>3916</v>
      </c>
      <c r="E996" s="235">
        <v>59287.5</v>
      </c>
      <c r="F996" s="421" t="s">
        <v>4484</v>
      </c>
      <c r="G996" s="44">
        <v>59287.5</v>
      </c>
      <c r="H996" s="243">
        <f t="shared" si="16"/>
        <v>0</v>
      </c>
      <c r="I996" s="385" t="s">
        <v>162</v>
      </c>
    </row>
    <row r="997" spans="1:9" x14ac:dyDescent="0.25">
      <c r="A997" s="405"/>
      <c r="B997" s="285" t="s">
        <v>1996</v>
      </c>
      <c r="C997" s="361" t="s">
        <v>3878</v>
      </c>
      <c r="D997" s="214" t="s">
        <v>269</v>
      </c>
      <c r="E997" s="235">
        <v>4331.5</v>
      </c>
      <c r="F997" s="432" t="s">
        <v>4485</v>
      </c>
      <c r="G997" s="44">
        <v>4331.5</v>
      </c>
      <c r="H997" s="243">
        <f t="shared" si="16"/>
        <v>0</v>
      </c>
      <c r="I997" s="385" t="s">
        <v>162</v>
      </c>
    </row>
    <row r="998" spans="1:9" x14ac:dyDescent="0.25">
      <c r="A998" s="405"/>
      <c r="B998" s="285" t="s">
        <v>1998</v>
      </c>
      <c r="C998" s="361" t="s">
        <v>3878</v>
      </c>
      <c r="D998" s="214" t="s">
        <v>272</v>
      </c>
      <c r="E998" s="235">
        <v>2619.6</v>
      </c>
      <c r="F998" s="421" t="s">
        <v>3917</v>
      </c>
      <c r="G998" s="44">
        <v>2619.6</v>
      </c>
      <c r="H998" s="243">
        <f t="shared" si="16"/>
        <v>0</v>
      </c>
      <c r="I998" s="385" t="s">
        <v>162</v>
      </c>
    </row>
    <row r="999" spans="1:9" x14ac:dyDescent="0.25">
      <c r="A999" s="412"/>
      <c r="B999" s="285" t="s">
        <v>2000</v>
      </c>
      <c r="C999" s="361" t="s">
        <v>3878</v>
      </c>
      <c r="D999" s="214" t="s">
        <v>160</v>
      </c>
      <c r="E999" s="235">
        <v>119413.06</v>
      </c>
      <c r="F999" s="421" t="s">
        <v>3918</v>
      </c>
      <c r="G999" s="44">
        <v>119413.06</v>
      </c>
      <c r="H999" s="243">
        <f t="shared" si="16"/>
        <v>0</v>
      </c>
      <c r="I999" s="385" t="s">
        <v>162</v>
      </c>
    </row>
    <row r="1000" spans="1:9" x14ac:dyDescent="0.25">
      <c r="A1000" s="406"/>
      <c r="B1000" s="285" t="s">
        <v>2001</v>
      </c>
      <c r="C1000" s="361" t="s">
        <v>3878</v>
      </c>
      <c r="D1000" s="214" t="s">
        <v>160</v>
      </c>
      <c r="E1000" s="235">
        <v>72640.160000000003</v>
      </c>
      <c r="F1000" s="421" t="s">
        <v>3919</v>
      </c>
      <c r="G1000" s="44">
        <v>72640.160000000003</v>
      </c>
      <c r="H1000" s="243">
        <f t="shared" si="16"/>
        <v>0</v>
      </c>
      <c r="I1000" s="385" t="s">
        <v>162</v>
      </c>
    </row>
    <row r="1001" spans="1:9" x14ac:dyDescent="0.25">
      <c r="A1001" s="406"/>
      <c r="B1001" s="285" t="s">
        <v>2002</v>
      </c>
      <c r="C1001" s="361" t="s">
        <v>3878</v>
      </c>
      <c r="D1001" s="214" t="s">
        <v>250</v>
      </c>
      <c r="E1001" s="235">
        <v>7728.94</v>
      </c>
      <c r="F1001" s="419">
        <v>41836</v>
      </c>
      <c r="G1001" s="44">
        <v>7728.94</v>
      </c>
      <c r="H1001" s="243">
        <f t="shared" si="16"/>
        <v>0</v>
      </c>
      <c r="I1001" s="385" t="s">
        <v>162</v>
      </c>
    </row>
    <row r="1002" spans="1:9" x14ac:dyDescent="0.25">
      <c r="A1002" s="406"/>
      <c r="B1002" s="285" t="s">
        <v>2004</v>
      </c>
      <c r="C1002" s="361" t="s">
        <v>3878</v>
      </c>
      <c r="D1002" s="214" t="s">
        <v>172</v>
      </c>
      <c r="E1002" s="235">
        <v>7783.6</v>
      </c>
      <c r="F1002" s="419">
        <v>41836</v>
      </c>
      <c r="G1002" s="44">
        <v>7783.6</v>
      </c>
      <c r="H1002" s="243">
        <f t="shared" si="16"/>
        <v>0</v>
      </c>
      <c r="I1002" s="385" t="s">
        <v>162</v>
      </c>
    </row>
    <row r="1003" spans="1:9" x14ac:dyDescent="0.25">
      <c r="A1003" s="406"/>
      <c r="B1003" s="285" t="s">
        <v>2006</v>
      </c>
      <c r="C1003" s="361" t="s">
        <v>3878</v>
      </c>
      <c r="D1003" s="214" t="s">
        <v>168</v>
      </c>
      <c r="E1003" s="235">
        <v>10282</v>
      </c>
      <c r="F1003" s="432" t="s">
        <v>4477</v>
      </c>
      <c r="G1003" s="44">
        <v>10282</v>
      </c>
      <c r="H1003" s="243">
        <f t="shared" si="16"/>
        <v>0</v>
      </c>
      <c r="I1003" s="385" t="s">
        <v>162</v>
      </c>
    </row>
    <row r="1004" spans="1:9" x14ac:dyDescent="0.25">
      <c r="A1004" s="406"/>
      <c r="B1004" s="285" t="s">
        <v>2008</v>
      </c>
      <c r="C1004" s="361" t="s">
        <v>3878</v>
      </c>
      <c r="D1004" s="214" t="s">
        <v>358</v>
      </c>
      <c r="E1004" s="235">
        <v>61909</v>
      </c>
      <c r="F1004" s="419">
        <v>41839</v>
      </c>
      <c r="G1004" s="44">
        <v>61909</v>
      </c>
      <c r="H1004" s="243">
        <f t="shared" si="16"/>
        <v>0</v>
      </c>
      <c r="I1004" s="385" t="s">
        <v>162</v>
      </c>
    </row>
    <row r="1005" spans="1:9" x14ac:dyDescent="0.25">
      <c r="A1005" s="406"/>
      <c r="B1005" s="285" t="s">
        <v>2009</v>
      </c>
      <c r="C1005" s="361" t="s">
        <v>3878</v>
      </c>
      <c r="D1005" s="214" t="s">
        <v>435</v>
      </c>
      <c r="E1005" s="235">
        <v>819.5</v>
      </c>
      <c r="F1005" s="432" t="s">
        <v>4469</v>
      </c>
      <c r="G1005" s="44">
        <v>819.5</v>
      </c>
      <c r="H1005" s="243">
        <f t="shared" si="16"/>
        <v>0</v>
      </c>
      <c r="I1005" s="385"/>
    </row>
    <row r="1006" spans="1:9" x14ac:dyDescent="0.25">
      <c r="A1006" s="406"/>
      <c r="B1006" s="285" t="s">
        <v>2012</v>
      </c>
      <c r="C1006" s="361" t="s">
        <v>3878</v>
      </c>
      <c r="D1006" s="214" t="s">
        <v>523</v>
      </c>
      <c r="E1006" s="235">
        <v>1872</v>
      </c>
      <c r="F1006" s="419">
        <v>41834</v>
      </c>
      <c r="G1006" s="44">
        <v>1872</v>
      </c>
      <c r="H1006" s="243">
        <f t="shared" si="16"/>
        <v>0</v>
      </c>
      <c r="I1006" s="385"/>
    </row>
    <row r="1007" spans="1:9" x14ac:dyDescent="0.25">
      <c r="A1007" s="406"/>
      <c r="B1007" s="285" t="s">
        <v>2014</v>
      </c>
      <c r="C1007" s="361" t="s">
        <v>3878</v>
      </c>
      <c r="D1007" s="214" t="s">
        <v>152</v>
      </c>
      <c r="E1007" s="235">
        <v>7671.2</v>
      </c>
      <c r="F1007" s="419">
        <v>41834</v>
      </c>
      <c r="G1007" s="44">
        <v>7671.2</v>
      </c>
      <c r="H1007" s="243">
        <f t="shared" si="16"/>
        <v>0</v>
      </c>
      <c r="I1007" s="385"/>
    </row>
    <row r="1008" spans="1:9" x14ac:dyDescent="0.25">
      <c r="A1008" s="406">
        <v>41835</v>
      </c>
      <c r="B1008" s="285" t="s">
        <v>2016</v>
      </c>
      <c r="C1008" s="361" t="s">
        <v>3878</v>
      </c>
      <c r="D1008" s="214" t="s">
        <v>2652</v>
      </c>
      <c r="E1008" s="235">
        <v>2758.5</v>
      </c>
      <c r="F1008" s="419">
        <v>41835</v>
      </c>
      <c r="G1008" s="44">
        <v>2758.5</v>
      </c>
      <c r="H1008" s="243">
        <f t="shared" si="16"/>
        <v>0</v>
      </c>
      <c r="I1008" s="214" t="s">
        <v>12</v>
      </c>
    </row>
    <row r="1009" spans="1:9" x14ac:dyDescent="0.25">
      <c r="A1009" s="406"/>
      <c r="B1009" s="285" t="s">
        <v>2017</v>
      </c>
      <c r="C1009" s="361" t="s">
        <v>3878</v>
      </c>
      <c r="D1009" s="214" t="s">
        <v>14</v>
      </c>
      <c r="E1009" s="235">
        <v>9840</v>
      </c>
      <c r="F1009" s="419">
        <v>41835</v>
      </c>
      <c r="G1009" s="44">
        <v>9840</v>
      </c>
      <c r="H1009" s="243">
        <f t="shared" si="16"/>
        <v>0</v>
      </c>
      <c r="I1009" s="214" t="s">
        <v>12</v>
      </c>
    </row>
    <row r="1010" spans="1:9" x14ac:dyDescent="0.25">
      <c r="A1010" s="406"/>
      <c r="B1010" s="285" t="s">
        <v>2018</v>
      </c>
      <c r="C1010" s="361" t="s">
        <v>3878</v>
      </c>
      <c r="D1010" s="214" t="s">
        <v>16</v>
      </c>
      <c r="E1010" s="235">
        <v>11654.5</v>
      </c>
      <c r="F1010" s="419">
        <v>41844</v>
      </c>
      <c r="G1010" s="44">
        <v>11654.5</v>
      </c>
      <c r="H1010" s="243">
        <f t="shared" si="16"/>
        <v>0</v>
      </c>
      <c r="I1010" s="214" t="s">
        <v>12</v>
      </c>
    </row>
    <row r="1011" spans="1:9" x14ac:dyDescent="0.25">
      <c r="A1011" s="406"/>
      <c r="B1011" s="285" t="s">
        <v>2019</v>
      </c>
      <c r="C1011" s="361" t="s">
        <v>3878</v>
      </c>
      <c r="D1011" s="214" t="s">
        <v>16</v>
      </c>
      <c r="E1011" s="235">
        <v>12970</v>
      </c>
      <c r="F1011" s="419">
        <v>41844</v>
      </c>
      <c r="G1011" s="44">
        <v>12970</v>
      </c>
      <c r="H1011" s="243">
        <f t="shared" si="16"/>
        <v>0</v>
      </c>
      <c r="I1011" s="214" t="s">
        <v>12</v>
      </c>
    </row>
    <row r="1012" spans="1:9" x14ac:dyDescent="0.25">
      <c r="A1012" s="406"/>
      <c r="B1012" s="285" t="s">
        <v>2021</v>
      </c>
      <c r="C1012" s="361" t="s">
        <v>3878</v>
      </c>
      <c r="D1012" s="214" t="s">
        <v>3140</v>
      </c>
      <c r="E1012" s="235">
        <v>2409.5</v>
      </c>
      <c r="F1012" s="421" t="s">
        <v>3920</v>
      </c>
      <c r="G1012" s="44">
        <v>2409.5</v>
      </c>
      <c r="H1012" s="243">
        <f t="shared" si="16"/>
        <v>0</v>
      </c>
      <c r="I1012" s="214"/>
    </row>
    <row r="1013" spans="1:9" x14ac:dyDescent="0.25">
      <c r="A1013" s="406"/>
      <c r="B1013" s="285" t="s">
        <v>2022</v>
      </c>
      <c r="C1013" s="361" t="s">
        <v>3878</v>
      </c>
      <c r="D1013" s="214" t="s">
        <v>175</v>
      </c>
      <c r="E1013" s="235">
        <v>20037.88</v>
      </c>
      <c r="F1013" s="421" t="s">
        <v>3921</v>
      </c>
      <c r="G1013" s="44">
        <v>20037.88</v>
      </c>
      <c r="H1013" s="243">
        <f t="shared" si="16"/>
        <v>0</v>
      </c>
      <c r="I1013" s="214" t="s">
        <v>162</v>
      </c>
    </row>
    <row r="1014" spans="1:9" x14ac:dyDescent="0.25">
      <c r="A1014" s="406"/>
      <c r="B1014" s="285" t="s">
        <v>2023</v>
      </c>
      <c r="C1014" s="361" t="s">
        <v>3878</v>
      </c>
      <c r="D1014" s="214" t="s">
        <v>260</v>
      </c>
      <c r="E1014" s="235">
        <v>1872</v>
      </c>
      <c r="F1014" s="419">
        <v>41835</v>
      </c>
      <c r="G1014" s="44">
        <v>1872</v>
      </c>
      <c r="H1014" s="243">
        <f t="shared" si="16"/>
        <v>0</v>
      </c>
      <c r="I1014" s="214" t="s">
        <v>12</v>
      </c>
    </row>
    <row r="1015" spans="1:9" x14ac:dyDescent="0.25">
      <c r="A1015" s="406"/>
      <c r="B1015" s="285" t="s">
        <v>2024</v>
      </c>
      <c r="C1015" s="361" t="s">
        <v>3878</v>
      </c>
      <c r="D1015" s="214" t="s">
        <v>44</v>
      </c>
      <c r="E1015" s="235">
        <v>5940</v>
      </c>
      <c r="F1015" s="419">
        <v>41843</v>
      </c>
      <c r="G1015" s="44">
        <v>5940</v>
      </c>
      <c r="H1015" s="243">
        <f t="shared" si="16"/>
        <v>0</v>
      </c>
      <c r="I1015" s="214" t="s">
        <v>12</v>
      </c>
    </row>
    <row r="1016" spans="1:9" x14ac:dyDescent="0.25">
      <c r="A1016" s="406"/>
      <c r="B1016" s="285" t="s">
        <v>2025</v>
      </c>
      <c r="C1016" s="361" t="s">
        <v>3878</v>
      </c>
      <c r="D1016" s="214" t="s">
        <v>42</v>
      </c>
      <c r="E1016" s="235">
        <v>2160</v>
      </c>
      <c r="F1016" s="419">
        <v>41843</v>
      </c>
      <c r="G1016" s="44">
        <v>2160</v>
      </c>
      <c r="H1016" s="243">
        <f t="shared" si="16"/>
        <v>0</v>
      </c>
      <c r="I1016" s="214" t="s">
        <v>30</v>
      </c>
    </row>
    <row r="1017" spans="1:9" x14ac:dyDescent="0.25">
      <c r="A1017" s="406"/>
      <c r="B1017" s="285" t="s">
        <v>2026</v>
      </c>
      <c r="C1017" s="361" t="s">
        <v>3878</v>
      </c>
      <c r="D1017" s="220" t="s">
        <v>3114</v>
      </c>
      <c r="E1017" s="241">
        <v>0</v>
      </c>
      <c r="F1017" s="419"/>
      <c r="G1017" s="44"/>
      <c r="H1017" s="243">
        <f t="shared" si="16"/>
        <v>0</v>
      </c>
      <c r="I1017" s="214" t="s">
        <v>512</v>
      </c>
    </row>
    <row r="1018" spans="1:9" x14ac:dyDescent="0.25">
      <c r="A1018" s="406"/>
      <c r="B1018" s="285" t="s">
        <v>2028</v>
      </c>
      <c r="C1018" s="361" t="s">
        <v>3878</v>
      </c>
      <c r="D1018" s="214" t="s">
        <v>28</v>
      </c>
      <c r="E1018" s="235">
        <v>6527.5</v>
      </c>
      <c r="F1018" s="419">
        <v>41835</v>
      </c>
      <c r="G1018" s="44">
        <v>6527.5</v>
      </c>
      <c r="H1018" s="243">
        <f t="shared" si="16"/>
        <v>0</v>
      </c>
      <c r="I1018" s="214"/>
    </row>
    <row r="1019" spans="1:9" x14ac:dyDescent="0.25">
      <c r="A1019" s="406"/>
      <c r="B1019" s="285" t="s">
        <v>2029</v>
      </c>
      <c r="C1019" s="361" t="s">
        <v>3878</v>
      </c>
      <c r="D1019" s="214" t="s">
        <v>269</v>
      </c>
      <c r="E1019" s="235">
        <v>3280</v>
      </c>
      <c r="F1019" s="419">
        <v>41835</v>
      </c>
      <c r="G1019" s="44">
        <v>3280</v>
      </c>
      <c r="H1019" s="243">
        <f t="shared" si="16"/>
        <v>0</v>
      </c>
      <c r="I1019" s="214"/>
    </row>
    <row r="1020" spans="1:9" x14ac:dyDescent="0.25">
      <c r="A1020" s="406"/>
      <c r="B1020" s="285" t="s">
        <v>2030</v>
      </c>
      <c r="C1020" s="361" t="s">
        <v>3878</v>
      </c>
      <c r="D1020" s="214" t="s">
        <v>14</v>
      </c>
      <c r="E1020" s="235">
        <v>1680</v>
      </c>
      <c r="F1020" s="419">
        <v>41835</v>
      </c>
      <c r="G1020" s="44">
        <v>1680</v>
      </c>
      <c r="H1020" s="243">
        <f t="shared" si="16"/>
        <v>0</v>
      </c>
      <c r="I1020" s="214"/>
    </row>
    <row r="1021" spans="1:9" x14ac:dyDescent="0.25">
      <c r="A1021" s="406"/>
      <c r="B1021" s="285" t="s">
        <v>2031</v>
      </c>
      <c r="C1021" s="361" t="s">
        <v>3878</v>
      </c>
      <c r="D1021" s="214" t="s">
        <v>123</v>
      </c>
      <c r="E1021" s="235">
        <v>2269</v>
      </c>
      <c r="F1021" s="476" t="s">
        <v>4524</v>
      </c>
      <c r="G1021" s="44">
        <v>2269</v>
      </c>
      <c r="H1021" s="243">
        <f t="shared" si="16"/>
        <v>0</v>
      </c>
      <c r="I1021" s="214"/>
    </row>
    <row r="1022" spans="1:9" x14ac:dyDescent="0.25">
      <c r="A1022" s="406"/>
      <c r="B1022" s="285" t="s">
        <v>2032</v>
      </c>
      <c r="C1022" s="361" t="s">
        <v>3878</v>
      </c>
      <c r="D1022" s="214" t="s">
        <v>59</v>
      </c>
      <c r="E1022" s="235">
        <v>19126</v>
      </c>
      <c r="F1022" s="421" t="s">
        <v>3922</v>
      </c>
      <c r="G1022" s="44">
        <v>19126</v>
      </c>
      <c r="H1022" s="243">
        <f t="shared" si="16"/>
        <v>0</v>
      </c>
      <c r="I1022" s="214"/>
    </row>
    <row r="1023" spans="1:9" x14ac:dyDescent="0.25">
      <c r="A1023" s="406"/>
      <c r="B1023" s="285" t="s">
        <v>2033</v>
      </c>
      <c r="C1023" s="361" t="s">
        <v>3878</v>
      </c>
      <c r="D1023" s="214" t="s">
        <v>54</v>
      </c>
      <c r="E1023" s="235">
        <v>40677</v>
      </c>
      <c r="F1023" s="419">
        <v>41835</v>
      </c>
      <c r="G1023" s="44">
        <v>40677</v>
      </c>
      <c r="H1023" s="243">
        <f t="shared" si="16"/>
        <v>0</v>
      </c>
      <c r="I1023" s="214" t="s">
        <v>30</v>
      </c>
    </row>
    <row r="1024" spans="1:9" x14ac:dyDescent="0.25">
      <c r="A1024" s="406"/>
      <c r="B1024" s="285" t="s">
        <v>2034</v>
      </c>
      <c r="C1024" s="361" t="s">
        <v>3878</v>
      </c>
      <c r="D1024" s="214" t="s">
        <v>371</v>
      </c>
      <c r="E1024" s="235">
        <v>1180</v>
      </c>
      <c r="F1024" s="419">
        <v>41835</v>
      </c>
      <c r="G1024" s="44">
        <v>1180</v>
      </c>
      <c r="H1024" s="243">
        <f t="shared" si="16"/>
        <v>0</v>
      </c>
      <c r="I1024" s="214"/>
    </row>
    <row r="1025" spans="1:9" x14ac:dyDescent="0.25">
      <c r="A1025" s="406"/>
      <c r="B1025" s="285" t="s">
        <v>2036</v>
      </c>
      <c r="C1025" s="361" t="s">
        <v>3878</v>
      </c>
      <c r="D1025" s="214" t="s">
        <v>11</v>
      </c>
      <c r="E1025" s="235">
        <v>38534</v>
      </c>
      <c r="F1025" s="419">
        <v>41850</v>
      </c>
      <c r="G1025" s="44">
        <v>38534</v>
      </c>
      <c r="H1025" s="243">
        <f t="shared" si="16"/>
        <v>0</v>
      </c>
      <c r="I1025" s="214" t="s">
        <v>65</v>
      </c>
    </row>
    <row r="1026" spans="1:9" x14ac:dyDescent="0.25">
      <c r="A1026" s="406"/>
      <c r="B1026" s="285" t="s">
        <v>2037</v>
      </c>
      <c r="C1026" s="361" t="s">
        <v>3878</v>
      </c>
      <c r="D1026" s="214" t="s">
        <v>68</v>
      </c>
      <c r="E1026" s="235">
        <v>140</v>
      </c>
      <c r="F1026" s="419">
        <v>41835</v>
      </c>
      <c r="G1026" s="44">
        <v>140</v>
      </c>
      <c r="H1026" s="243">
        <f t="shared" si="16"/>
        <v>0</v>
      </c>
      <c r="I1026" s="214" t="s">
        <v>65</v>
      </c>
    </row>
    <row r="1027" spans="1:9" x14ac:dyDescent="0.25">
      <c r="A1027" s="406"/>
      <c r="B1027" s="285" t="s">
        <v>2038</v>
      </c>
      <c r="C1027" s="361" t="s">
        <v>3878</v>
      </c>
      <c r="D1027" s="214" t="s">
        <v>3657</v>
      </c>
      <c r="E1027" s="235">
        <v>1685</v>
      </c>
      <c r="F1027" s="419">
        <v>41835</v>
      </c>
      <c r="G1027" s="44">
        <v>1685</v>
      </c>
      <c r="H1027" s="243">
        <f t="shared" si="16"/>
        <v>0</v>
      </c>
      <c r="I1027" s="214" t="s">
        <v>65</v>
      </c>
    </row>
    <row r="1028" spans="1:9" x14ac:dyDescent="0.25">
      <c r="A1028" s="406"/>
      <c r="B1028" s="285" t="s">
        <v>2040</v>
      </c>
      <c r="C1028" s="361" t="s">
        <v>3878</v>
      </c>
      <c r="D1028" s="214" t="s">
        <v>41</v>
      </c>
      <c r="E1028" s="235">
        <v>16491</v>
      </c>
      <c r="F1028" s="419">
        <v>41835</v>
      </c>
      <c r="G1028" s="44">
        <v>16491</v>
      </c>
      <c r="H1028" s="243">
        <f t="shared" si="16"/>
        <v>0</v>
      </c>
      <c r="I1028" s="214"/>
    </row>
    <row r="1029" spans="1:9" x14ac:dyDescent="0.25">
      <c r="A1029" s="406"/>
      <c r="B1029" s="285" t="s">
        <v>2041</v>
      </c>
      <c r="C1029" s="361" t="s">
        <v>3878</v>
      </c>
      <c r="D1029" s="214" t="s">
        <v>8</v>
      </c>
      <c r="E1029" s="235">
        <v>2573</v>
      </c>
      <c r="F1029" s="419">
        <v>41835</v>
      </c>
      <c r="G1029" s="44">
        <v>2573</v>
      </c>
      <c r="H1029" s="243">
        <f t="shared" si="16"/>
        <v>0</v>
      </c>
      <c r="I1029" s="214"/>
    </row>
    <row r="1030" spans="1:9" x14ac:dyDescent="0.25">
      <c r="A1030" s="406"/>
      <c r="B1030" s="285" t="s">
        <v>2042</v>
      </c>
      <c r="C1030" s="361" t="s">
        <v>3878</v>
      </c>
      <c r="D1030" s="214" t="s">
        <v>22</v>
      </c>
      <c r="E1030" s="235">
        <v>1411</v>
      </c>
      <c r="F1030" s="421" t="s">
        <v>4476</v>
      </c>
      <c r="G1030" s="44">
        <v>1411</v>
      </c>
      <c r="H1030" s="243">
        <f t="shared" si="16"/>
        <v>0</v>
      </c>
      <c r="I1030" s="214"/>
    </row>
    <row r="1031" spans="1:9" x14ac:dyDescent="0.25">
      <c r="A1031" s="406"/>
      <c r="B1031" s="285" t="s">
        <v>2043</v>
      </c>
      <c r="C1031" s="361" t="s">
        <v>3878</v>
      </c>
      <c r="D1031" s="214" t="s">
        <v>130</v>
      </c>
      <c r="E1031" s="235">
        <v>4885</v>
      </c>
      <c r="F1031" s="419">
        <v>41838</v>
      </c>
      <c r="G1031" s="44">
        <v>4885</v>
      </c>
      <c r="H1031" s="243">
        <f t="shared" ref="H1031:H1094" si="17">E1031-G1031</f>
        <v>0</v>
      </c>
      <c r="I1031" s="214" t="s">
        <v>21</v>
      </c>
    </row>
    <row r="1032" spans="1:9" x14ac:dyDescent="0.25">
      <c r="A1032" s="406"/>
      <c r="B1032" s="285" t="s">
        <v>2044</v>
      </c>
      <c r="C1032" s="361" t="s">
        <v>3878</v>
      </c>
      <c r="D1032" s="214" t="s">
        <v>245</v>
      </c>
      <c r="E1032" s="235">
        <v>29470</v>
      </c>
      <c r="F1032" s="419">
        <v>41836</v>
      </c>
      <c r="G1032" s="44">
        <v>29470</v>
      </c>
      <c r="H1032" s="243">
        <f t="shared" si="17"/>
        <v>0</v>
      </c>
      <c r="I1032" s="214"/>
    </row>
    <row r="1033" spans="1:9" ht="34.5" x14ac:dyDescent="0.25">
      <c r="A1033" s="406"/>
      <c r="B1033" s="285" t="s">
        <v>2046</v>
      </c>
      <c r="C1033" s="361" t="s">
        <v>3878</v>
      </c>
      <c r="D1033" s="214" t="s">
        <v>149</v>
      </c>
      <c r="E1033" s="235">
        <v>20353</v>
      </c>
      <c r="F1033" s="472" t="s">
        <v>4483</v>
      </c>
      <c r="G1033" s="44">
        <v>20353</v>
      </c>
      <c r="H1033" s="243">
        <f t="shared" si="17"/>
        <v>0</v>
      </c>
      <c r="I1033" s="214" t="s">
        <v>27</v>
      </c>
    </row>
    <row r="1034" spans="1:9" x14ac:dyDescent="0.25">
      <c r="A1034" s="406"/>
      <c r="B1034" s="285" t="s">
        <v>2047</v>
      </c>
      <c r="C1034" s="361" t="s">
        <v>3878</v>
      </c>
      <c r="D1034" s="214" t="s">
        <v>123</v>
      </c>
      <c r="E1034" s="235">
        <v>744</v>
      </c>
      <c r="F1034" s="421" t="s">
        <v>4564</v>
      </c>
      <c r="G1034" s="44">
        <v>744</v>
      </c>
      <c r="H1034" s="243">
        <f t="shared" si="17"/>
        <v>0</v>
      </c>
      <c r="I1034" s="214"/>
    </row>
    <row r="1035" spans="1:9" x14ac:dyDescent="0.25">
      <c r="A1035" s="406"/>
      <c r="B1035" s="285" t="s">
        <v>2048</v>
      </c>
      <c r="C1035" s="361" t="s">
        <v>3878</v>
      </c>
      <c r="D1035" s="214" t="s">
        <v>215</v>
      </c>
      <c r="E1035" s="235">
        <v>3980</v>
      </c>
      <c r="F1035" s="419">
        <v>41835</v>
      </c>
      <c r="G1035" s="44">
        <v>3980</v>
      </c>
      <c r="H1035" s="243">
        <f t="shared" si="17"/>
        <v>0</v>
      </c>
      <c r="I1035" s="214"/>
    </row>
    <row r="1036" spans="1:9" x14ac:dyDescent="0.25">
      <c r="A1036" s="406"/>
      <c r="B1036" s="285" t="s">
        <v>2050</v>
      </c>
      <c r="C1036" s="361" t="s">
        <v>3878</v>
      </c>
      <c r="D1036" s="214" t="s">
        <v>8</v>
      </c>
      <c r="E1036" s="235">
        <v>4662</v>
      </c>
      <c r="F1036" s="419">
        <v>41835</v>
      </c>
      <c r="G1036" s="44">
        <v>4662</v>
      </c>
      <c r="H1036" s="243">
        <f t="shared" si="17"/>
        <v>0</v>
      </c>
      <c r="I1036" s="214"/>
    </row>
    <row r="1037" spans="1:9" x14ac:dyDescent="0.25">
      <c r="A1037" s="406"/>
      <c r="B1037" s="285" t="s">
        <v>2051</v>
      </c>
      <c r="C1037" s="361" t="s">
        <v>3878</v>
      </c>
      <c r="D1037" s="214" t="s">
        <v>101</v>
      </c>
      <c r="E1037" s="235">
        <v>50086</v>
      </c>
      <c r="F1037" s="421" t="s">
        <v>4048</v>
      </c>
      <c r="G1037" s="245">
        <v>50086</v>
      </c>
      <c r="H1037" s="243">
        <f t="shared" si="17"/>
        <v>0</v>
      </c>
      <c r="I1037" s="214" t="s">
        <v>27</v>
      </c>
    </row>
    <row r="1038" spans="1:9" x14ac:dyDescent="0.25">
      <c r="A1038" s="406"/>
      <c r="B1038" s="285" t="s">
        <v>2052</v>
      </c>
      <c r="C1038" s="361" t="s">
        <v>3878</v>
      </c>
      <c r="D1038" s="214" t="s">
        <v>149</v>
      </c>
      <c r="E1038" s="235">
        <v>376</v>
      </c>
      <c r="F1038" s="419">
        <v>41836</v>
      </c>
      <c r="G1038" s="44">
        <v>376</v>
      </c>
      <c r="H1038" s="243">
        <f t="shared" si="17"/>
        <v>0</v>
      </c>
      <c r="I1038" s="214"/>
    </row>
    <row r="1039" spans="1:9" x14ac:dyDescent="0.25">
      <c r="A1039" s="406"/>
      <c r="B1039" s="285" t="s">
        <v>2053</v>
      </c>
      <c r="C1039" s="361" t="s">
        <v>3878</v>
      </c>
      <c r="D1039" s="214" t="s">
        <v>1611</v>
      </c>
      <c r="E1039" s="235">
        <v>5085</v>
      </c>
      <c r="F1039" s="419">
        <v>41835</v>
      </c>
      <c r="G1039" s="44">
        <v>5085</v>
      </c>
      <c r="H1039" s="243">
        <f t="shared" si="17"/>
        <v>0</v>
      </c>
      <c r="I1039" s="214"/>
    </row>
    <row r="1040" spans="1:9" x14ac:dyDescent="0.25">
      <c r="A1040" s="406"/>
      <c r="B1040" s="285" t="s">
        <v>2054</v>
      </c>
      <c r="C1040" s="361" t="s">
        <v>3878</v>
      </c>
      <c r="D1040" s="214" t="s">
        <v>1611</v>
      </c>
      <c r="E1040" s="235">
        <v>544.5</v>
      </c>
      <c r="F1040" s="419">
        <v>41835</v>
      </c>
      <c r="G1040" s="44">
        <v>544.5</v>
      </c>
      <c r="H1040" s="243">
        <f t="shared" si="17"/>
        <v>0</v>
      </c>
      <c r="I1040" s="214"/>
    </row>
    <row r="1041" spans="1:9" x14ac:dyDescent="0.25">
      <c r="A1041" s="406"/>
      <c r="B1041" s="285" t="s">
        <v>2055</v>
      </c>
      <c r="C1041" s="361" t="s">
        <v>3878</v>
      </c>
      <c r="D1041" s="214" t="s">
        <v>3318</v>
      </c>
      <c r="E1041" s="235">
        <v>7091</v>
      </c>
      <c r="F1041" s="419">
        <v>41835</v>
      </c>
      <c r="G1041" s="44">
        <v>7091</v>
      </c>
      <c r="H1041" s="243">
        <f t="shared" si="17"/>
        <v>0</v>
      </c>
      <c r="I1041" s="214" t="s">
        <v>65</v>
      </c>
    </row>
    <row r="1042" spans="1:9" x14ac:dyDescent="0.25">
      <c r="A1042" s="406"/>
      <c r="B1042" s="285" t="s">
        <v>2056</v>
      </c>
      <c r="C1042" s="361" t="s">
        <v>3878</v>
      </c>
      <c r="D1042" s="214" t="s">
        <v>180</v>
      </c>
      <c r="E1042" s="235">
        <v>32890</v>
      </c>
      <c r="F1042" s="420" t="s">
        <v>3924</v>
      </c>
      <c r="G1042" s="44">
        <v>32890</v>
      </c>
      <c r="H1042" s="243">
        <f t="shared" si="17"/>
        <v>0</v>
      </c>
      <c r="I1042" s="214" t="s">
        <v>65</v>
      </c>
    </row>
    <row r="1043" spans="1:9" x14ac:dyDescent="0.25">
      <c r="A1043" s="406"/>
      <c r="B1043" s="285" t="s">
        <v>2057</v>
      </c>
      <c r="C1043" s="361" t="s">
        <v>3878</v>
      </c>
      <c r="D1043" s="214" t="s">
        <v>62</v>
      </c>
      <c r="E1043" s="235">
        <v>9183</v>
      </c>
      <c r="F1043" s="419">
        <v>41838</v>
      </c>
      <c r="G1043" s="44">
        <v>9183</v>
      </c>
      <c r="H1043" s="243">
        <f t="shared" si="17"/>
        <v>0</v>
      </c>
      <c r="I1043" s="214" t="s">
        <v>65</v>
      </c>
    </row>
    <row r="1044" spans="1:9" x14ac:dyDescent="0.25">
      <c r="A1044" s="406"/>
      <c r="B1044" s="285" t="s">
        <v>2058</v>
      </c>
      <c r="C1044" s="361" t="s">
        <v>3878</v>
      </c>
      <c r="D1044" s="214" t="s">
        <v>55</v>
      </c>
      <c r="E1044" s="235">
        <v>3054</v>
      </c>
      <c r="F1044" s="419">
        <v>41835</v>
      </c>
      <c r="G1044" s="44">
        <v>3054</v>
      </c>
      <c r="H1044" s="243">
        <f t="shared" si="17"/>
        <v>0</v>
      </c>
      <c r="I1044" s="214"/>
    </row>
    <row r="1045" spans="1:9" x14ac:dyDescent="0.25">
      <c r="A1045" s="406"/>
      <c r="B1045" s="285" t="s">
        <v>2059</v>
      </c>
      <c r="C1045" s="361" t="s">
        <v>3878</v>
      </c>
      <c r="D1045" s="214" t="s">
        <v>3121</v>
      </c>
      <c r="E1045" s="235">
        <v>12783</v>
      </c>
      <c r="F1045" s="419">
        <v>41835</v>
      </c>
      <c r="G1045" s="44">
        <v>12783</v>
      </c>
      <c r="H1045" s="243">
        <f t="shared" si="17"/>
        <v>0</v>
      </c>
      <c r="I1045" s="214" t="s">
        <v>65</v>
      </c>
    </row>
    <row r="1046" spans="1:9" x14ac:dyDescent="0.25">
      <c r="A1046" s="406"/>
      <c r="B1046" s="285" t="s">
        <v>2060</v>
      </c>
      <c r="C1046" s="361" t="s">
        <v>3878</v>
      </c>
      <c r="D1046" s="214" t="s">
        <v>163</v>
      </c>
      <c r="E1046" s="235">
        <v>3089</v>
      </c>
      <c r="F1046" s="419">
        <v>41835</v>
      </c>
      <c r="G1046" s="44">
        <v>3089</v>
      </c>
      <c r="H1046" s="243">
        <f t="shared" si="17"/>
        <v>0</v>
      </c>
      <c r="I1046" s="214"/>
    </row>
    <row r="1047" spans="1:9" x14ac:dyDescent="0.25">
      <c r="A1047" s="406"/>
      <c r="B1047" s="285" t="s">
        <v>2061</v>
      </c>
      <c r="C1047" s="361" t="s">
        <v>3878</v>
      </c>
      <c r="D1047" s="214" t="s">
        <v>1782</v>
      </c>
      <c r="E1047" s="235">
        <v>1576</v>
      </c>
      <c r="F1047" s="419">
        <v>41835</v>
      </c>
      <c r="G1047" s="44">
        <v>1576</v>
      </c>
      <c r="H1047" s="243">
        <f t="shared" si="17"/>
        <v>0</v>
      </c>
      <c r="I1047" s="214" t="s">
        <v>30</v>
      </c>
    </row>
    <row r="1048" spans="1:9" x14ac:dyDescent="0.25">
      <c r="A1048" s="406"/>
      <c r="B1048" s="285" t="s">
        <v>2062</v>
      </c>
      <c r="C1048" s="361" t="s">
        <v>3878</v>
      </c>
      <c r="D1048" s="214" t="s">
        <v>57</v>
      </c>
      <c r="E1048" s="235">
        <v>1520</v>
      </c>
      <c r="F1048" s="419">
        <v>41835</v>
      </c>
      <c r="G1048" s="44">
        <v>1520</v>
      </c>
      <c r="H1048" s="243">
        <f t="shared" si="17"/>
        <v>0</v>
      </c>
      <c r="I1048" s="214" t="s">
        <v>30</v>
      </c>
    </row>
    <row r="1049" spans="1:9" x14ac:dyDescent="0.25">
      <c r="A1049" s="406"/>
      <c r="B1049" s="285" t="s">
        <v>2063</v>
      </c>
      <c r="C1049" s="361" t="s">
        <v>3878</v>
      </c>
      <c r="D1049" s="214" t="s">
        <v>58</v>
      </c>
      <c r="E1049" s="235">
        <v>945</v>
      </c>
      <c r="F1049" s="419">
        <v>41835</v>
      </c>
      <c r="G1049" s="44">
        <v>945</v>
      </c>
      <c r="H1049" s="243">
        <f t="shared" si="17"/>
        <v>0</v>
      </c>
      <c r="I1049" s="214" t="s">
        <v>30</v>
      </c>
    </row>
    <row r="1050" spans="1:9" x14ac:dyDescent="0.25">
      <c r="A1050" s="406"/>
      <c r="B1050" s="285" t="s">
        <v>2064</v>
      </c>
      <c r="C1050" s="361" t="s">
        <v>3878</v>
      </c>
      <c r="D1050" s="214" t="s">
        <v>34</v>
      </c>
      <c r="E1050" s="235">
        <v>2410</v>
      </c>
      <c r="F1050" s="432" t="s">
        <v>4475</v>
      </c>
      <c r="G1050" s="44">
        <v>2410</v>
      </c>
      <c r="H1050" s="243">
        <f t="shared" si="17"/>
        <v>0</v>
      </c>
      <c r="I1050" s="214" t="s">
        <v>30</v>
      </c>
    </row>
    <row r="1051" spans="1:9" x14ac:dyDescent="0.25">
      <c r="A1051" s="406"/>
      <c r="B1051" s="285" t="s">
        <v>2065</v>
      </c>
      <c r="C1051" s="361" t="s">
        <v>3878</v>
      </c>
      <c r="D1051" s="214" t="s">
        <v>48</v>
      </c>
      <c r="E1051" s="235">
        <v>477.5</v>
      </c>
      <c r="F1051" s="419">
        <v>41835</v>
      </c>
      <c r="G1051" s="44">
        <v>477.5</v>
      </c>
      <c r="H1051" s="243">
        <f t="shared" si="17"/>
        <v>0</v>
      </c>
      <c r="I1051" s="214" t="s">
        <v>12</v>
      </c>
    </row>
    <row r="1052" spans="1:9" x14ac:dyDescent="0.25">
      <c r="A1052" s="406"/>
      <c r="B1052" s="285" t="s">
        <v>2067</v>
      </c>
      <c r="C1052" s="361" t="s">
        <v>3878</v>
      </c>
      <c r="D1052" s="214" t="s">
        <v>24</v>
      </c>
      <c r="E1052" s="235">
        <v>1033</v>
      </c>
      <c r="F1052" s="419">
        <v>41835</v>
      </c>
      <c r="G1052" s="44">
        <v>1033</v>
      </c>
      <c r="H1052" s="243">
        <f t="shared" si="17"/>
        <v>0</v>
      </c>
      <c r="I1052" s="214"/>
    </row>
    <row r="1053" spans="1:9" x14ac:dyDescent="0.25">
      <c r="A1053" s="406"/>
      <c r="B1053" s="285" t="s">
        <v>2069</v>
      </c>
      <c r="C1053" s="361" t="s">
        <v>3878</v>
      </c>
      <c r="D1053" s="214" t="s">
        <v>119</v>
      </c>
      <c r="E1053" s="235">
        <v>3216</v>
      </c>
      <c r="F1053" s="419">
        <v>41835</v>
      </c>
      <c r="G1053" s="44">
        <v>3216</v>
      </c>
      <c r="H1053" s="243">
        <f t="shared" si="17"/>
        <v>0</v>
      </c>
      <c r="I1053" s="214" t="s">
        <v>12</v>
      </c>
    </row>
    <row r="1054" spans="1:9" x14ac:dyDescent="0.25">
      <c r="A1054" s="406"/>
      <c r="B1054" s="285" t="s">
        <v>2070</v>
      </c>
      <c r="C1054" s="361" t="s">
        <v>3878</v>
      </c>
      <c r="D1054" s="214" t="s">
        <v>29</v>
      </c>
      <c r="E1054" s="235">
        <v>5800</v>
      </c>
      <c r="F1054" s="419">
        <v>41835</v>
      </c>
      <c r="G1054" s="44">
        <v>5800</v>
      </c>
      <c r="H1054" s="243">
        <f t="shared" si="17"/>
        <v>0</v>
      </c>
      <c r="I1054" s="214" t="s">
        <v>30</v>
      </c>
    </row>
    <row r="1055" spans="1:9" x14ac:dyDescent="0.25">
      <c r="A1055" s="406"/>
      <c r="B1055" s="285" t="s">
        <v>2071</v>
      </c>
      <c r="C1055" s="361" t="s">
        <v>3878</v>
      </c>
      <c r="D1055" s="214" t="s">
        <v>111</v>
      </c>
      <c r="E1055" s="235">
        <v>3461</v>
      </c>
      <c r="F1055" s="419">
        <v>41835</v>
      </c>
      <c r="G1055" s="44">
        <v>3461</v>
      </c>
      <c r="H1055" s="243">
        <f t="shared" si="17"/>
        <v>0</v>
      </c>
      <c r="I1055" s="214" t="s">
        <v>12</v>
      </c>
    </row>
    <row r="1056" spans="1:9" x14ac:dyDescent="0.25">
      <c r="A1056" s="406"/>
      <c r="B1056" s="285" t="s">
        <v>2072</v>
      </c>
      <c r="C1056" s="361" t="s">
        <v>3878</v>
      </c>
      <c r="D1056" s="214" t="s">
        <v>124</v>
      </c>
      <c r="E1056" s="235">
        <v>8750</v>
      </c>
      <c r="F1056" s="420" t="s">
        <v>3925</v>
      </c>
      <c r="G1056" s="44">
        <v>8750</v>
      </c>
      <c r="H1056" s="243">
        <f t="shared" si="17"/>
        <v>0</v>
      </c>
      <c r="I1056" s="214" t="s">
        <v>30</v>
      </c>
    </row>
    <row r="1057" spans="1:9" x14ac:dyDescent="0.25">
      <c r="A1057" s="406"/>
      <c r="B1057" s="285" t="s">
        <v>2073</v>
      </c>
      <c r="C1057" s="361" t="s">
        <v>3878</v>
      </c>
      <c r="D1057" s="214" t="s">
        <v>2835</v>
      </c>
      <c r="E1057" s="235">
        <v>1911</v>
      </c>
      <c r="F1057" s="419">
        <v>41835</v>
      </c>
      <c r="G1057" s="44">
        <v>1911</v>
      </c>
      <c r="H1057" s="243">
        <f t="shared" si="17"/>
        <v>0</v>
      </c>
      <c r="I1057" s="214" t="s">
        <v>12</v>
      </c>
    </row>
    <row r="1058" spans="1:9" x14ac:dyDescent="0.25">
      <c r="A1058" s="406"/>
      <c r="B1058" s="285" t="s">
        <v>2074</v>
      </c>
      <c r="C1058" s="361" t="s">
        <v>3878</v>
      </c>
      <c r="D1058" s="214" t="s">
        <v>134</v>
      </c>
      <c r="E1058" s="235">
        <v>4908</v>
      </c>
      <c r="F1058" s="419">
        <v>41835</v>
      </c>
      <c r="G1058" s="44">
        <v>4908</v>
      </c>
      <c r="H1058" s="243">
        <f t="shared" si="17"/>
        <v>0</v>
      </c>
      <c r="I1058" s="214" t="s">
        <v>65</v>
      </c>
    </row>
    <row r="1059" spans="1:9" x14ac:dyDescent="0.25">
      <c r="A1059" s="406"/>
      <c r="B1059" s="285" t="s">
        <v>2076</v>
      </c>
      <c r="C1059" s="361" t="s">
        <v>3878</v>
      </c>
      <c r="D1059" s="214" t="s">
        <v>47</v>
      </c>
      <c r="E1059" s="235">
        <v>1264</v>
      </c>
      <c r="F1059" s="419">
        <v>41835</v>
      </c>
      <c r="G1059" s="44">
        <v>1264</v>
      </c>
      <c r="H1059" s="243">
        <f t="shared" si="17"/>
        <v>0</v>
      </c>
      <c r="I1059" s="214" t="s">
        <v>30</v>
      </c>
    </row>
    <row r="1060" spans="1:9" x14ac:dyDescent="0.25">
      <c r="A1060" s="406"/>
      <c r="B1060" s="285" t="s">
        <v>2077</v>
      </c>
      <c r="C1060" s="361" t="s">
        <v>3878</v>
      </c>
      <c r="D1060" s="214" t="s">
        <v>338</v>
      </c>
      <c r="E1060" s="235">
        <v>864</v>
      </c>
      <c r="F1060" s="419">
        <v>41835</v>
      </c>
      <c r="G1060" s="44">
        <v>864</v>
      </c>
      <c r="H1060" s="243">
        <f t="shared" si="17"/>
        <v>0</v>
      </c>
      <c r="I1060" s="214" t="s">
        <v>30</v>
      </c>
    </row>
    <row r="1061" spans="1:9" ht="45.75" x14ac:dyDescent="0.25">
      <c r="A1061" s="406"/>
      <c r="B1061" s="285" t="s">
        <v>2078</v>
      </c>
      <c r="C1061" s="361" t="s">
        <v>3878</v>
      </c>
      <c r="D1061" s="214" t="s">
        <v>110</v>
      </c>
      <c r="E1061" s="235">
        <v>52456</v>
      </c>
      <c r="F1061" s="433" t="s">
        <v>3926</v>
      </c>
      <c r="G1061" s="44">
        <v>52456</v>
      </c>
      <c r="H1061" s="243">
        <f t="shared" si="17"/>
        <v>0</v>
      </c>
      <c r="I1061" s="214" t="s">
        <v>21</v>
      </c>
    </row>
    <row r="1062" spans="1:9" ht="23.25" x14ac:dyDescent="0.25">
      <c r="A1062" s="406"/>
      <c r="B1062" s="285" t="s">
        <v>2081</v>
      </c>
      <c r="C1062" s="361" t="s">
        <v>3878</v>
      </c>
      <c r="D1062" s="214" t="s">
        <v>133</v>
      </c>
      <c r="E1062" s="235">
        <v>30072</v>
      </c>
      <c r="F1062" s="424" t="s">
        <v>3927</v>
      </c>
      <c r="G1062" s="44">
        <v>30072</v>
      </c>
      <c r="H1062" s="243">
        <f t="shared" si="17"/>
        <v>0</v>
      </c>
      <c r="I1062" s="214"/>
    </row>
    <row r="1063" spans="1:9" x14ac:dyDescent="0.25">
      <c r="A1063" s="406"/>
      <c r="B1063" s="285" t="s">
        <v>2082</v>
      </c>
      <c r="C1063" s="361" t="s">
        <v>3878</v>
      </c>
      <c r="D1063" s="214" t="s">
        <v>240</v>
      </c>
      <c r="E1063" s="235">
        <v>58507</v>
      </c>
      <c r="F1063" s="421" t="s">
        <v>4058</v>
      </c>
      <c r="G1063" s="245">
        <v>58507</v>
      </c>
      <c r="H1063" s="243">
        <f t="shared" si="17"/>
        <v>0</v>
      </c>
      <c r="I1063" s="214"/>
    </row>
    <row r="1064" spans="1:9" x14ac:dyDescent="0.25">
      <c r="A1064" s="413"/>
      <c r="B1064" s="285" t="s">
        <v>2083</v>
      </c>
      <c r="C1064" s="361" t="s">
        <v>3878</v>
      </c>
      <c r="D1064" s="214" t="s">
        <v>8</v>
      </c>
      <c r="E1064" s="235">
        <v>1475</v>
      </c>
      <c r="F1064" s="419">
        <v>41835</v>
      </c>
      <c r="G1064" s="44">
        <v>1475</v>
      </c>
      <c r="H1064" s="243">
        <f t="shared" si="17"/>
        <v>0</v>
      </c>
      <c r="I1064" s="214"/>
    </row>
    <row r="1065" spans="1:9" x14ac:dyDescent="0.25">
      <c r="A1065" s="12"/>
      <c r="B1065" s="285" t="s">
        <v>2085</v>
      </c>
      <c r="C1065" s="361" t="s">
        <v>3878</v>
      </c>
      <c r="D1065" s="214" t="s">
        <v>8</v>
      </c>
      <c r="E1065" s="235">
        <v>354</v>
      </c>
      <c r="F1065" s="419">
        <v>41835</v>
      </c>
      <c r="G1065" s="44">
        <v>354</v>
      </c>
      <c r="H1065" s="243">
        <f t="shared" si="17"/>
        <v>0</v>
      </c>
      <c r="I1065" s="214"/>
    </row>
    <row r="1066" spans="1:9" x14ac:dyDescent="0.25">
      <c r="A1066" s="406"/>
      <c r="B1066" s="285" t="s">
        <v>2086</v>
      </c>
      <c r="C1066" s="361" t="s">
        <v>3878</v>
      </c>
      <c r="D1066" s="214" t="s">
        <v>244</v>
      </c>
      <c r="E1066" s="235">
        <v>27322</v>
      </c>
      <c r="F1066" s="421" t="s">
        <v>4041</v>
      </c>
      <c r="G1066" s="245">
        <v>27322</v>
      </c>
      <c r="H1066" s="243">
        <f t="shared" si="17"/>
        <v>0</v>
      </c>
      <c r="I1066" s="214" t="s">
        <v>27</v>
      </c>
    </row>
    <row r="1067" spans="1:9" x14ac:dyDescent="0.25">
      <c r="A1067" s="406"/>
      <c r="B1067" s="285" t="s">
        <v>2087</v>
      </c>
      <c r="C1067" s="361" t="s">
        <v>3878</v>
      </c>
      <c r="D1067" s="214" t="s">
        <v>27</v>
      </c>
      <c r="E1067" s="235">
        <v>11530</v>
      </c>
      <c r="F1067" s="419">
        <v>41839</v>
      </c>
      <c r="G1067" s="44">
        <v>11530</v>
      </c>
      <c r="H1067" s="243">
        <f t="shared" si="17"/>
        <v>0</v>
      </c>
      <c r="I1067" s="214" t="s">
        <v>27</v>
      </c>
    </row>
    <row r="1068" spans="1:9" x14ac:dyDescent="0.25">
      <c r="A1068" s="406"/>
      <c r="B1068" s="285" t="s">
        <v>2088</v>
      </c>
      <c r="C1068" s="361" t="s">
        <v>3878</v>
      </c>
      <c r="D1068" s="214" t="s">
        <v>180</v>
      </c>
      <c r="E1068" s="235">
        <v>1140</v>
      </c>
      <c r="F1068" s="419">
        <v>41835</v>
      </c>
      <c r="G1068" s="44">
        <v>1140</v>
      </c>
      <c r="H1068" s="243">
        <f t="shared" si="17"/>
        <v>0</v>
      </c>
      <c r="I1068" s="214"/>
    </row>
    <row r="1069" spans="1:9" x14ac:dyDescent="0.25">
      <c r="A1069" s="406"/>
      <c r="B1069" s="285" t="s">
        <v>2089</v>
      </c>
      <c r="C1069" s="361" t="s">
        <v>3878</v>
      </c>
      <c r="D1069" s="214" t="s">
        <v>136</v>
      </c>
      <c r="E1069" s="235">
        <v>1265</v>
      </c>
      <c r="F1069" s="419">
        <v>41835</v>
      </c>
      <c r="G1069" s="44">
        <v>1265</v>
      </c>
      <c r="H1069" s="243">
        <f t="shared" si="17"/>
        <v>0</v>
      </c>
      <c r="I1069" s="214"/>
    </row>
    <row r="1070" spans="1:9" x14ac:dyDescent="0.25">
      <c r="A1070" s="406"/>
      <c r="B1070" s="285" t="s">
        <v>2091</v>
      </c>
      <c r="C1070" s="361" t="s">
        <v>3878</v>
      </c>
      <c r="D1070" s="214" t="s">
        <v>3928</v>
      </c>
      <c r="E1070" s="235">
        <v>17859</v>
      </c>
      <c r="F1070" s="419">
        <v>41836</v>
      </c>
      <c r="G1070" s="44">
        <v>17859</v>
      </c>
      <c r="H1070" s="243">
        <f t="shared" si="17"/>
        <v>0</v>
      </c>
      <c r="I1070" s="214" t="s">
        <v>27</v>
      </c>
    </row>
    <row r="1071" spans="1:9" x14ac:dyDescent="0.25">
      <c r="A1071" s="406"/>
      <c r="B1071" s="285" t="s">
        <v>2092</v>
      </c>
      <c r="C1071" s="361" t="s">
        <v>3878</v>
      </c>
      <c r="D1071" s="214" t="s">
        <v>88</v>
      </c>
      <c r="E1071" s="235">
        <v>4142</v>
      </c>
      <c r="F1071" s="419">
        <v>41836</v>
      </c>
      <c r="G1071" s="44">
        <v>4142</v>
      </c>
      <c r="H1071" s="243">
        <f t="shared" si="17"/>
        <v>0</v>
      </c>
      <c r="I1071" s="214"/>
    </row>
    <row r="1072" spans="1:9" x14ac:dyDescent="0.25">
      <c r="A1072" s="406"/>
      <c r="B1072" s="285" t="s">
        <v>2093</v>
      </c>
      <c r="C1072" s="361" t="s">
        <v>3878</v>
      </c>
      <c r="D1072" s="214" t="s">
        <v>75</v>
      </c>
      <c r="E1072" s="235">
        <v>925</v>
      </c>
      <c r="F1072" s="419">
        <v>41836</v>
      </c>
      <c r="G1072" s="44">
        <v>925</v>
      </c>
      <c r="H1072" s="243">
        <f t="shared" si="17"/>
        <v>0</v>
      </c>
      <c r="I1072" s="214" t="s">
        <v>27</v>
      </c>
    </row>
    <row r="1073" spans="1:9" x14ac:dyDescent="0.25">
      <c r="A1073" s="406"/>
      <c r="B1073" s="285" t="s">
        <v>2094</v>
      </c>
      <c r="C1073" s="361" t="s">
        <v>3878</v>
      </c>
      <c r="D1073" s="214" t="s">
        <v>92</v>
      </c>
      <c r="E1073" s="235">
        <v>4292</v>
      </c>
      <c r="F1073" s="419">
        <v>41836</v>
      </c>
      <c r="G1073" s="44">
        <v>4292</v>
      </c>
      <c r="H1073" s="243">
        <f t="shared" si="17"/>
        <v>0</v>
      </c>
      <c r="I1073" s="214" t="s">
        <v>27</v>
      </c>
    </row>
    <row r="1074" spans="1:9" x14ac:dyDescent="0.25">
      <c r="A1074" s="406"/>
      <c r="B1074" s="285" t="s">
        <v>2095</v>
      </c>
      <c r="C1074" s="361" t="s">
        <v>3878</v>
      </c>
      <c r="D1074" s="214" t="s">
        <v>91</v>
      </c>
      <c r="E1074" s="235">
        <v>5440</v>
      </c>
      <c r="F1074" s="419">
        <v>41836</v>
      </c>
      <c r="G1074" s="44">
        <v>5440</v>
      </c>
      <c r="H1074" s="243">
        <f t="shared" si="17"/>
        <v>0</v>
      </c>
      <c r="I1074" s="214" t="s">
        <v>27</v>
      </c>
    </row>
    <row r="1075" spans="1:9" x14ac:dyDescent="0.25">
      <c r="A1075" s="406"/>
      <c r="B1075" s="285" t="s">
        <v>2096</v>
      </c>
      <c r="C1075" s="361" t="s">
        <v>3878</v>
      </c>
      <c r="D1075" s="214" t="s">
        <v>257</v>
      </c>
      <c r="E1075" s="235">
        <v>17738</v>
      </c>
      <c r="F1075" s="419">
        <v>41836</v>
      </c>
      <c r="G1075" s="44">
        <v>17738</v>
      </c>
      <c r="H1075" s="243">
        <f t="shared" si="17"/>
        <v>0</v>
      </c>
      <c r="I1075" s="214" t="s">
        <v>30</v>
      </c>
    </row>
    <row r="1076" spans="1:9" x14ac:dyDescent="0.25">
      <c r="A1076" s="406"/>
      <c r="B1076" s="285" t="s">
        <v>2097</v>
      </c>
      <c r="C1076" s="361" t="s">
        <v>3878</v>
      </c>
      <c r="D1076" s="214" t="s">
        <v>3929</v>
      </c>
      <c r="E1076" s="235">
        <v>8961.5</v>
      </c>
      <c r="F1076" s="421" t="s">
        <v>4516</v>
      </c>
      <c r="G1076" s="44">
        <v>8961.5</v>
      </c>
      <c r="H1076" s="243">
        <f t="shared" si="17"/>
        <v>0</v>
      </c>
      <c r="I1076" s="214" t="s">
        <v>12</v>
      </c>
    </row>
    <row r="1077" spans="1:9" x14ac:dyDescent="0.25">
      <c r="A1077" s="406"/>
      <c r="B1077" s="285" t="s">
        <v>2098</v>
      </c>
      <c r="C1077" s="361" t="s">
        <v>3878</v>
      </c>
      <c r="D1077" s="214" t="s">
        <v>80</v>
      </c>
      <c r="E1077" s="235">
        <v>3223</v>
      </c>
      <c r="F1077" s="419">
        <v>41836</v>
      </c>
      <c r="G1077" s="44">
        <v>3223</v>
      </c>
      <c r="H1077" s="243">
        <f t="shared" si="17"/>
        <v>0</v>
      </c>
      <c r="I1077" s="214" t="s">
        <v>12</v>
      </c>
    </row>
    <row r="1078" spans="1:9" x14ac:dyDescent="0.25">
      <c r="A1078" s="406"/>
      <c r="B1078" s="285" t="s">
        <v>2099</v>
      </c>
      <c r="C1078" s="361" t="s">
        <v>3878</v>
      </c>
      <c r="D1078" s="214" t="s">
        <v>78</v>
      </c>
      <c r="E1078" s="235">
        <v>3326</v>
      </c>
      <c r="F1078" s="419">
        <v>41836</v>
      </c>
      <c r="G1078" s="44">
        <v>3326</v>
      </c>
      <c r="H1078" s="243">
        <f t="shared" si="17"/>
        <v>0</v>
      </c>
      <c r="I1078" s="214" t="s">
        <v>12</v>
      </c>
    </row>
    <row r="1079" spans="1:9" x14ac:dyDescent="0.25">
      <c r="A1079" s="406"/>
      <c r="B1079" s="285" t="s">
        <v>2101</v>
      </c>
      <c r="C1079" s="361" t="s">
        <v>3878</v>
      </c>
      <c r="D1079" s="214" t="s">
        <v>193</v>
      </c>
      <c r="E1079" s="235">
        <v>7549.5</v>
      </c>
      <c r="F1079" s="419">
        <v>41836</v>
      </c>
      <c r="G1079" s="44">
        <v>7549.5</v>
      </c>
      <c r="H1079" s="243">
        <f t="shared" si="17"/>
        <v>0</v>
      </c>
      <c r="I1079" s="214" t="s">
        <v>12</v>
      </c>
    </row>
    <row r="1080" spans="1:9" x14ac:dyDescent="0.25">
      <c r="A1080" s="406"/>
      <c r="B1080" s="285" t="s">
        <v>2102</v>
      </c>
      <c r="C1080" s="361" t="s">
        <v>3878</v>
      </c>
      <c r="D1080" s="214" t="s">
        <v>304</v>
      </c>
      <c r="E1080" s="235">
        <v>17430</v>
      </c>
      <c r="F1080" s="419">
        <v>41836</v>
      </c>
      <c r="G1080" s="44">
        <v>17430</v>
      </c>
      <c r="H1080" s="243">
        <f t="shared" si="17"/>
        <v>0</v>
      </c>
      <c r="I1080" s="214" t="s">
        <v>12</v>
      </c>
    </row>
    <row r="1081" spans="1:9" x14ac:dyDescent="0.25">
      <c r="A1081" s="406"/>
      <c r="B1081" s="285" t="s">
        <v>2104</v>
      </c>
      <c r="C1081" s="361" t="s">
        <v>3878</v>
      </c>
      <c r="D1081" s="214" t="s">
        <v>8</v>
      </c>
      <c r="E1081" s="235">
        <v>634</v>
      </c>
      <c r="F1081" s="419">
        <v>41835</v>
      </c>
      <c r="G1081" s="44">
        <v>634</v>
      </c>
      <c r="H1081" s="243">
        <f t="shared" si="17"/>
        <v>0</v>
      </c>
      <c r="I1081" s="214"/>
    </row>
    <row r="1082" spans="1:9" x14ac:dyDescent="0.25">
      <c r="A1082" s="406"/>
      <c r="B1082" s="285" t="s">
        <v>2106</v>
      </c>
      <c r="C1082" s="361" t="s">
        <v>3878</v>
      </c>
      <c r="D1082" s="214" t="s">
        <v>3169</v>
      </c>
      <c r="E1082" s="235">
        <v>34188</v>
      </c>
      <c r="F1082" s="421">
        <v>41880</v>
      </c>
      <c r="G1082" s="245">
        <v>34188</v>
      </c>
      <c r="H1082" s="243">
        <f t="shared" si="17"/>
        <v>0</v>
      </c>
      <c r="I1082" s="214" t="s">
        <v>21</v>
      </c>
    </row>
    <row r="1083" spans="1:9" x14ac:dyDescent="0.25">
      <c r="A1083" s="406"/>
      <c r="B1083" s="285" t="s">
        <v>2107</v>
      </c>
      <c r="C1083" s="361" t="s">
        <v>3878</v>
      </c>
      <c r="D1083" s="214" t="s">
        <v>1519</v>
      </c>
      <c r="E1083" s="235">
        <v>27149</v>
      </c>
      <c r="F1083" s="419">
        <v>41836</v>
      </c>
      <c r="G1083" s="44">
        <v>27149</v>
      </c>
      <c r="H1083" s="243">
        <f t="shared" si="17"/>
        <v>0</v>
      </c>
      <c r="I1083" s="214" t="s">
        <v>21</v>
      </c>
    </row>
    <row r="1084" spans="1:9" x14ac:dyDescent="0.25">
      <c r="A1084" s="406"/>
      <c r="B1084" s="285" t="s">
        <v>2108</v>
      </c>
      <c r="C1084" s="361" t="s">
        <v>3878</v>
      </c>
      <c r="D1084" s="214" t="s">
        <v>63</v>
      </c>
      <c r="E1084" s="235">
        <v>2926</v>
      </c>
      <c r="F1084" s="419">
        <v>41836</v>
      </c>
      <c r="G1084" s="44">
        <v>2926</v>
      </c>
      <c r="H1084" s="243">
        <f t="shared" si="17"/>
        <v>0</v>
      </c>
      <c r="I1084" s="214" t="s">
        <v>21</v>
      </c>
    </row>
    <row r="1085" spans="1:9" x14ac:dyDescent="0.25">
      <c r="A1085" s="406"/>
      <c r="B1085" s="285" t="s">
        <v>2110</v>
      </c>
      <c r="C1085" s="361" t="s">
        <v>3878</v>
      </c>
      <c r="D1085" s="214" t="s">
        <v>16</v>
      </c>
      <c r="E1085" s="235">
        <v>32242</v>
      </c>
      <c r="F1085" s="419">
        <v>41844</v>
      </c>
      <c r="G1085" s="44">
        <v>32242</v>
      </c>
      <c r="H1085" s="243">
        <f t="shared" si="17"/>
        <v>0</v>
      </c>
      <c r="I1085" s="214" t="s">
        <v>30</v>
      </c>
    </row>
    <row r="1086" spans="1:9" x14ac:dyDescent="0.25">
      <c r="A1086" s="406"/>
      <c r="B1086" s="285" t="s">
        <v>2111</v>
      </c>
      <c r="C1086" s="361" t="s">
        <v>3878</v>
      </c>
      <c r="D1086" s="214" t="s">
        <v>3930</v>
      </c>
      <c r="E1086" s="235">
        <v>3127</v>
      </c>
      <c r="F1086" s="419">
        <v>41836</v>
      </c>
      <c r="G1086" s="44">
        <v>3127</v>
      </c>
      <c r="H1086" s="243">
        <f t="shared" si="17"/>
        <v>0</v>
      </c>
      <c r="I1086" s="214" t="s">
        <v>30</v>
      </c>
    </row>
    <row r="1087" spans="1:9" x14ac:dyDescent="0.25">
      <c r="A1087" s="406"/>
      <c r="B1087" s="285" t="s">
        <v>2113</v>
      </c>
      <c r="C1087" s="361" t="s">
        <v>3878</v>
      </c>
      <c r="D1087" s="214" t="s">
        <v>14</v>
      </c>
      <c r="E1087" s="235">
        <v>11231</v>
      </c>
      <c r="F1087" s="419">
        <v>41836</v>
      </c>
      <c r="G1087" s="44">
        <v>11231</v>
      </c>
      <c r="H1087" s="243">
        <f t="shared" si="17"/>
        <v>0</v>
      </c>
      <c r="I1087" s="214" t="s">
        <v>30</v>
      </c>
    </row>
    <row r="1088" spans="1:9" x14ac:dyDescent="0.25">
      <c r="A1088" s="406"/>
      <c r="B1088" s="285" t="s">
        <v>2114</v>
      </c>
      <c r="C1088" s="361" t="s">
        <v>3878</v>
      </c>
      <c r="D1088" s="20" t="s">
        <v>3931</v>
      </c>
      <c r="E1088" s="239">
        <v>400</v>
      </c>
      <c r="F1088" s="419">
        <v>41835</v>
      </c>
      <c r="G1088" s="44">
        <v>400</v>
      </c>
      <c r="H1088" s="243">
        <f t="shared" si="17"/>
        <v>0</v>
      </c>
      <c r="I1088" s="20"/>
    </row>
    <row r="1089" spans="1:9" x14ac:dyDescent="0.25">
      <c r="A1089" s="406"/>
      <c r="B1089" s="285" t="s">
        <v>2116</v>
      </c>
      <c r="C1089" s="361" t="s">
        <v>3878</v>
      </c>
      <c r="D1089" s="214" t="s">
        <v>18</v>
      </c>
      <c r="E1089" s="235">
        <v>1890</v>
      </c>
      <c r="F1089" s="419">
        <v>41835</v>
      </c>
      <c r="G1089" s="44">
        <v>1890</v>
      </c>
      <c r="H1089" s="243">
        <f t="shared" si="17"/>
        <v>0</v>
      </c>
      <c r="I1089" s="214"/>
    </row>
    <row r="1090" spans="1:9" x14ac:dyDescent="0.25">
      <c r="A1090" s="406"/>
      <c r="B1090" s="285" t="s">
        <v>2119</v>
      </c>
      <c r="C1090" s="361" t="s">
        <v>3878</v>
      </c>
      <c r="D1090" s="214" t="s">
        <v>11</v>
      </c>
      <c r="E1090" s="235">
        <v>27378</v>
      </c>
      <c r="F1090" s="432" t="s">
        <v>4487</v>
      </c>
      <c r="G1090" s="245">
        <v>27378</v>
      </c>
      <c r="H1090" s="243">
        <f t="shared" si="17"/>
        <v>0</v>
      </c>
      <c r="I1090" s="214"/>
    </row>
    <row r="1091" spans="1:9" x14ac:dyDescent="0.25">
      <c r="A1091" s="406"/>
      <c r="B1091" s="285" t="s">
        <v>2121</v>
      </c>
      <c r="C1091" s="361" t="s">
        <v>3878</v>
      </c>
      <c r="D1091" s="214" t="s">
        <v>152</v>
      </c>
      <c r="E1091" s="235">
        <v>7826</v>
      </c>
      <c r="F1091" s="419">
        <v>41835</v>
      </c>
      <c r="G1091" s="44">
        <v>7826</v>
      </c>
      <c r="H1091" s="243">
        <f t="shared" si="17"/>
        <v>0</v>
      </c>
      <c r="I1091" s="214"/>
    </row>
    <row r="1092" spans="1:9" x14ac:dyDescent="0.25">
      <c r="A1092" s="406">
        <v>41836</v>
      </c>
      <c r="B1092" s="285" t="s">
        <v>2122</v>
      </c>
      <c r="C1092" s="361" t="s">
        <v>3878</v>
      </c>
      <c r="D1092" s="214" t="s">
        <v>106</v>
      </c>
      <c r="E1092" s="235">
        <v>173885</v>
      </c>
      <c r="F1092" s="419">
        <v>41839</v>
      </c>
      <c r="G1092" s="44">
        <v>173885</v>
      </c>
      <c r="H1092" s="243">
        <f t="shared" si="17"/>
        <v>0</v>
      </c>
      <c r="I1092" s="214"/>
    </row>
    <row r="1093" spans="1:9" x14ac:dyDescent="0.25">
      <c r="A1093" s="406"/>
      <c r="B1093" s="285" t="s">
        <v>2123</v>
      </c>
      <c r="C1093" s="361" t="s">
        <v>3878</v>
      </c>
      <c r="D1093" s="214" t="s">
        <v>260</v>
      </c>
      <c r="E1093" s="235">
        <v>1872</v>
      </c>
      <c r="F1093" s="419">
        <v>41836</v>
      </c>
      <c r="G1093" s="44">
        <v>1872</v>
      </c>
      <c r="H1093" s="243">
        <f t="shared" si="17"/>
        <v>0</v>
      </c>
      <c r="I1093" s="58" t="s">
        <v>168</v>
      </c>
    </row>
    <row r="1094" spans="1:9" x14ac:dyDescent="0.25">
      <c r="A1094" s="406"/>
      <c r="B1094" s="285" t="s">
        <v>2125</v>
      </c>
      <c r="C1094" s="361" t="s">
        <v>3878</v>
      </c>
      <c r="D1094" s="214" t="s">
        <v>44</v>
      </c>
      <c r="E1094" s="235">
        <v>6480</v>
      </c>
      <c r="F1094" s="419">
        <v>41843</v>
      </c>
      <c r="G1094" s="44">
        <v>6480</v>
      </c>
      <c r="H1094" s="243">
        <f t="shared" si="17"/>
        <v>0</v>
      </c>
      <c r="I1094" s="214" t="s">
        <v>65</v>
      </c>
    </row>
    <row r="1095" spans="1:9" x14ac:dyDescent="0.25">
      <c r="A1095" s="406"/>
      <c r="B1095" s="285" t="s">
        <v>2126</v>
      </c>
      <c r="C1095" s="361" t="s">
        <v>3878</v>
      </c>
      <c r="D1095" s="214" t="s">
        <v>42</v>
      </c>
      <c r="E1095" s="235">
        <v>4320</v>
      </c>
      <c r="F1095" s="419">
        <v>41843</v>
      </c>
      <c r="G1095" s="44">
        <v>4320</v>
      </c>
      <c r="H1095" s="243">
        <f t="shared" ref="H1095:H1158" si="18">E1095-G1095</f>
        <v>0</v>
      </c>
      <c r="I1095" s="214" t="s">
        <v>30</v>
      </c>
    </row>
    <row r="1096" spans="1:9" x14ac:dyDescent="0.25">
      <c r="A1096" s="406"/>
      <c r="B1096" s="285" t="s">
        <v>2127</v>
      </c>
      <c r="C1096" s="361" t="s">
        <v>3878</v>
      </c>
      <c r="D1096" s="214" t="s">
        <v>43</v>
      </c>
      <c r="E1096" s="235">
        <v>3240</v>
      </c>
      <c r="F1096" s="419">
        <v>41843</v>
      </c>
      <c r="G1096" s="44">
        <v>3240</v>
      </c>
      <c r="H1096" s="243">
        <f t="shared" si="18"/>
        <v>0</v>
      </c>
      <c r="I1096" s="214" t="s">
        <v>30</v>
      </c>
    </row>
    <row r="1097" spans="1:9" x14ac:dyDescent="0.25">
      <c r="A1097" s="406"/>
      <c r="B1097" s="285" t="s">
        <v>2128</v>
      </c>
      <c r="C1097" s="361" t="s">
        <v>3878</v>
      </c>
      <c r="D1097" s="214" t="s">
        <v>28</v>
      </c>
      <c r="E1097" s="235">
        <v>14502.5</v>
      </c>
      <c r="F1097" s="421" t="s">
        <v>4492</v>
      </c>
      <c r="G1097" s="44">
        <v>14502.5</v>
      </c>
      <c r="H1097" s="243">
        <f t="shared" si="18"/>
        <v>0</v>
      </c>
      <c r="I1097" s="214"/>
    </row>
    <row r="1098" spans="1:9" ht="34.5" x14ac:dyDescent="0.25">
      <c r="A1098" s="406"/>
      <c r="B1098" s="285" t="s">
        <v>2129</v>
      </c>
      <c r="C1098" s="361" t="s">
        <v>3878</v>
      </c>
      <c r="D1098" s="214" t="s">
        <v>123</v>
      </c>
      <c r="E1098" s="239">
        <v>7537</v>
      </c>
      <c r="F1098" s="472" t="s">
        <v>4532</v>
      </c>
      <c r="G1098" s="44">
        <v>7537</v>
      </c>
      <c r="H1098" s="243">
        <f t="shared" si="18"/>
        <v>0</v>
      </c>
      <c r="I1098" s="214"/>
    </row>
    <row r="1099" spans="1:9" x14ac:dyDescent="0.25">
      <c r="A1099" s="406"/>
      <c r="B1099" s="285" t="s">
        <v>2130</v>
      </c>
      <c r="C1099" s="361" t="s">
        <v>3878</v>
      </c>
      <c r="D1099" s="214" t="s">
        <v>3933</v>
      </c>
      <c r="E1099" s="235">
        <v>4994</v>
      </c>
      <c r="F1099" s="419">
        <v>41836</v>
      </c>
      <c r="G1099" s="44">
        <v>4994</v>
      </c>
      <c r="H1099" s="243">
        <f t="shared" si="18"/>
        <v>0</v>
      </c>
      <c r="I1099" s="214"/>
    </row>
    <row r="1100" spans="1:9" x14ac:dyDescent="0.25">
      <c r="A1100" s="406"/>
      <c r="B1100" s="285" t="s">
        <v>2131</v>
      </c>
      <c r="C1100" s="361" t="s">
        <v>3878</v>
      </c>
      <c r="D1100" s="214" t="s">
        <v>189</v>
      </c>
      <c r="E1100" s="235">
        <v>26204</v>
      </c>
      <c r="F1100" s="421" t="s">
        <v>4522</v>
      </c>
      <c r="G1100" s="44">
        <v>26204</v>
      </c>
      <c r="H1100" s="243">
        <f t="shared" si="18"/>
        <v>0</v>
      </c>
      <c r="I1100" s="214" t="s">
        <v>21</v>
      </c>
    </row>
    <row r="1101" spans="1:9" x14ac:dyDescent="0.25">
      <c r="A1101" s="406"/>
      <c r="B1101" s="285" t="s">
        <v>2132</v>
      </c>
      <c r="C1101" s="361" t="s">
        <v>3878</v>
      </c>
      <c r="D1101" s="214" t="s">
        <v>116</v>
      </c>
      <c r="E1101" s="235">
        <v>2395</v>
      </c>
      <c r="F1101" s="419">
        <v>41836</v>
      </c>
      <c r="G1101" s="44">
        <v>2395</v>
      </c>
      <c r="H1101" s="243">
        <f t="shared" si="18"/>
        <v>0</v>
      </c>
      <c r="I1101" s="214"/>
    </row>
    <row r="1102" spans="1:9" x14ac:dyDescent="0.25">
      <c r="A1102" s="406"/>
      <c r="B1102" s="285" t="s">
        <v>2133</v>
      </c>
      <c r="C1102" s="361" t="s">
        <v>3878</v>
      </c>
      <c r="D1102" s="214" t="s">
        <v>116</v>
      </c>
      <c r="E1102" s="235">
        <v>3371</v>
      </c>
      <c r="F1102" s="419">
        <v>41836</v>
      </c>
      <c r="G1102" s="44">
        <v>3371</v>
      </c>
      <c r="H1102" s="243">
        <f t="shared" si="18"/>
        <v>0</v>
      </c>
      <c r="I1102" s="214"/>
    </row>
    <row r="1103" spans="1:9" x14ac:dyDescent="0.25">
      <c r="A1103" s="406"/>
      <c r="B1103" s="285" t="s">
        <v>2134</v>
      </c>
      <c r="C1103" s="361" t="s">
        <v>3878</v>
      </c>
      <c r="D1103" s="214" t="s">
        <v>250</v>
      </c>
      <c r="E1103" s="235">
        <v>39744</v>
      </c>
      <c r="F1103" s="419">
        <v>41837</v>
      </c>
      <c r="G1103" s="44">
        <v>39744</v>
      </c>
      <c r="H1103" s="243">
        <f t="shared" si="18"/>
        <v>0</v>
      </c>
      <c r="I1103" s="214" t="s">
        <v>30</v>
      </c>
    </row>
    <row r="1104" spans="1:9" x14ac:dyDescent="0.25">
      <c r="A1104" s="406"/>
      <c r="B1104" s="285" t="s">
        <v>2135</v>
      </c>
      <c r="C1104" s="361" t="s">
        <v>3878</v>
      </c>
      <c r="D1104" s="214" t="s">
        <v>14</v>
      </c>
      <c r="E1104" s="235">
        <v>4576</v>
      </c>
      <c r="F1104" s="419">
        <v>41836</v>
      </c>
      <c r="G1104" s="44">
        <v>4576</v>
      </c>
      <c r="H1104" s="243">
        <f t="shared" si="18"/>
        <v>0</v>
      </c>
      <c r="I1104" s="214"/>
    </row>
    <row r="1105" spans="1:9" x14ac:dyDescent="0.25">
      <c r="A1105" s="406"/>
      <c r="B1105" s="285" t="s">
        <v>2136</v>
      </c>
      <c r="C1105" s="361" t="s">
        <v>3878</v>
      </c>
      <c r="D1105" s="214" t="s">
        <v>8</v>
      </c>
      <c r="E1105" s="235">
        <v>870</v>
      </c>
      <c r="F1105" s="419">
        <v>41836</v>
      </c>
      <c r="G1105" s="44">
        <v>870</v>
      </c>
      <c r="H1105" s="243">
        <f t="shared" si="18"/>
        <v>0</v>
      </c>
      <c r="I1105" s="214"/>
    </row>
    <row r="1106" spans="1:9" x14ac:dyDescent="0.25">
      <c r="A1106" s="406"/>
      <c r="B1106" s="285" t="s">
        <v>2138</v>
      </c>
      <c r="C1106" s="361" t="s">
        <v>3878</v>
      </c>
      <c r="D1106" s="214" t="s">
        <v>312</v>
      </c>
      <c r="E1106" s="235">
        <v>13219</v>
      </c>
      <c r="F1106" s="419">
        <v>41836</v>
      </c>
      <c r="G1106" s="44">
        <v>13219</v>
      </c>
      <c r="H1106" s="243">
        <f t="shared" si="18"/>
        <v>0</v>
      </c>
      <c r="I1106" s="214" t="s">
        <v>3934</v>
      </c>
    </row>
    <row r="1107" spans="1:9" x14ac:dyDescent="0.25">
      <c r="A1107" s="406"/>
      <c r="B1107" s="285" t="s">
        <v>2139</v>
      </c>
      <c r="C1107" s="361" t="s">
        <v>3878</v>
      </c>
      <c r="D1107" s="214" t="s">
        <v>55</v>
      </c>
      <c r="E1107" s="235">
        <v>5632</v>
      </c>
      <c r="F1107" s="419">
        <v>41836</v>
      </c>
      <c r="G1107" s="44">
        <v>5632</v>
      </c>
      <c r="H1107" s="243">
        <f t="shared" si="18"/>
        <v>0</v>
      </c>
      <c r="I1107" s="214"/>
    </row>
    <row r="1108" spans="1:9" x14ac:dyDescent="0.25">
      <c r="A1108" s="406"/>
      <c r="B1108" s="285" t="s">
        <v>2140</v>
      </c>
      <c r="C1108" s="361" t="s">
        <v>3878</v>
      </c>
      <c r="D1108" s="214" t="s">
        <v>1697</v>
      </c>
      <c r="E1108" s="235">
        <v>1650</v>
      </c>
      <c r="F1108" s="419">
        <v>41836</v>
      </c>
      <c r="G1108" s="44">
        <v>1650</v>
      </c>
      <c r="H1108" s="243">
        <f t="shared" si="18"/>
        <v>0</v>
      </c>
      <c r="I1108" s="214"/>
    </row>
    <row r="1109" spans="1:9" x14ac:dyDescent="0.25">
      <c r="A1109" s="406"/>
      <c r="B1109" s="285" t="s">
        <v>2141</v>
      </c>
      <c r="C1109" s="361" t="s">
        <v>3878</v>
      </c>
      <c r="D1109" s="214" t="s">
        <v>321</v>
      </c>
      <c r="E1109" s="235">
        <v>1752</v>
      </c>
      <c r="F1109" s="419">
        <v>41836</v>
      </c>
      <c r="G1109" s="44">
        <v>1752</v>
      </c>
      <c r="H1109" s="243">
        <f t="shared" si="18"/>
        <v>0</v>
      </c>
      <c r="I1109" s="214"/>
    </row>
    <row r="1110" spans="1:9" x14ac:dyDescent="0.25">
      <c r="A1110" s="406"/>
      <c r="B1110" s="285" t="s">
        <v>2142</v>
      </c>
      <c r="C1110" s="361" t="s">
        <v>3878</v>
      </c>
      <c r="D1110" s="214" t="s">
        <v>32</v>
      </c>
      <c r="E1110" s="235">
        <v>9610</v>
      </c>
      <c r="F1110" s="419">
        <v>41837</v>
      </c>
      <c r="G1110" s="44">
        <v>9610</v>
      </c>
      <c r="H1110" s="243">
        <f t="shared" si="18"/>
        <v>0</v>
      </c>
      <c r="I1110" s="214" t="s">
        <v>30</v>
      </c>
    </row>
    <row r="1111" spans="1:9" x14ac:dyDescent="0.25">
      <c r="A1111" s="406"/>
      <c r="B1111" s="285" t="s">
        <v>2143</v>
      </c>
      <c r="C1111" s="361" t="s">
        <v>3878</v>
      </c>
      <c r="D1111" s="214" t="s">
        <v>108</v>
      </c>
      <c r="E1111" s="235">
        <v>2806</v>
      </c>
      <c r="F1111" s="419">
        <v>41837</v>
      </c>
      <c r="G1111" s="44">
        <v>2806</v>
      </c>
      <c r="H1111" s="243">
        <f t="shared" si="18"/>
        <v>0</v>
      </c>
      <c r="I1111" s="214" t="s">
        <v>30</v>
      </c>
    </row>
    <row r="1112" spans="1:9" x14ac:dyDescent="0.25">
      <c r="A1112" s="406"/>
      <c r="B1112" s="285" t="s">
        <v>2144</v>
      </c>
      <c r="C1112" s="361" t="s">
        <v>3878</v>
      </c>
      <c r="D1112" s="214" t="s">
        <v>34</v>
      </c>
      <c r="E1112" s="235">
        <v>1960</v>
      </c>
      <c r="F1112" s="421" t="s">
        <v>4491</v>
      </c>
      <c r="G1112" s="44">
        <v>1960</v>
      </c>
      <c r="H1112" s="243">
        <f t="shared" si="18"/>
        <v>0</v>
      </c>
      <c r="I1112" s="214" t="s">
        <v>30</v>
      </c>
    </row>
    <row r="1113" spans="1:9" x14ac:dyDescent="0.25">
      <c r="A1113" s="406"/>
      <c r="B1113" s="285" t="s">
        <v>2145</v>
      </c>
      <c r="C1113" s="361" t="s">
        <v>3878</v>
      </c>
      <c r="D1113" s="214" t="s">
        <v>111</v>
      </c>
      <c r="E1113" s="235">
        <v>6171</v>
      </c>
      <c r="F1113" s="419">
        <v>41836</v>
      </c>
      <c r="G1113" s="44">
        <v>6171</v>
      </c>
      <c r="H1113" s="243">
        <f t="shared" si="18"/>
        <v>0</v>
      </c>
      <c r="I1113" s="214" t="s">
        <v>65</v>
      </c>
    </row>
    <row r="1114" spans="1:9" x14ac:dyDescent="0.25">
      <c r="A1114" s="406"/>
      <c r="B1114" s="285" t="s">
        <v>2146</v>
      </c>
      <c r="C1114" s="361" t="s">
        <v>3878</v>
      </c>
      <c r="D1114" s="214" t="s">
        <v>124</v>
      </c>
      <c r="E1114" s="235">
        <v>5717.5</v>
      </c>
      <c r="F1114" s="419">
        <v>41837</v>
      </c>
      <c r="G1114" s="44">
        <v>5717.5</v>
      </c>
      <c r="H1114" s="243">
        <f t="shared" si="18"/>
        <v>0</v>
      </c>
      <c r="I1114" s="214" t="s">
        <v>30</v>
      </c>
    </row>
    <row r="1115" spans="1:9" x14ac:dyDescent="0.25">
      <c r="A1115" s="406"/>
      <c r="B1115" s="285" t="s">
        <v>2147</v>
      </c>
      <c r="C1115" s="361" t="s">
        <v>3878</v>
      </c>
      <c r="D1115" s="214" t="s">
        <v>57</v>
      </c>
      <c r="E1115" s="235">
        <v>1120</v>
      </c>
      <c r="F1115" s="422" t="s">
        <v>3935</v>
      </c>
      <c r="G1115" s="44">
        <v>1120</v>
      </c>
      <c r="H1115" s="243">
        <f t="shared" si="18"/>
        <v>0</v>
      </c>
      <c r="I1115" s="214" t="s">
        <v>30</v>
      </c>
    </row>
    <row r="1116" spans="1:9" x14ac:dyDescent="0.25">
      <c r="A1116" s="406"/>
      <c r="B1116" s="285" t="s">
        <v>2148</v>
      </c>
      <c r="C1116" s="361" t="s">
        <v>3878</v>
      </c>
      <c r="D1116" s="214" t="s">
        <v>52</v>
      </c>
      <c r="E1116" s="235">
        <v>3345.5</v>
      </c>
      <c r="F1116" s="419">
        <v>41836</v>
      </c>
      <c r="G1116" s="44">
        <v>3345.5</v>
      </c>
      <c r="H1116" s="243">
        <f t="shared" si="18"/>
        <v>0</v>
      </c>
      <c r="I1116" s="214" t="s">
        <v>65</v>
      </c>
    </row>
    <row r="1117" spans="1:9" x14ac:dyDescent="0.25">
      <c r="A1117" s="406"/>
      <c r="B1117" s="285" t="s">
        <v>2149</v>
      </c>
      <c r="C1117" s="361" t="s">
        <v>3878</v>
      </c>
      <c r="D1117" s="214" t="s">
        <v>3936</v>
      </c>
      <c r="E1117" s="235">
        <v>1195</v>
      </c>
      <c r="F1117" s="419">
        <v>41837</v>
      </c>
      <c r="G1117" s="44">
        <v>1195</v>
      </c>
      <c r="H1117" s="243">
        <f t="shared" si="18"/>
        <v>0</v>
      </c>
      <c r="I1117" s="214" t="s">
        <v>30</v>
      </c>
    </row>
    <row r="1118" spans="1:9" x14ac:dyDescent="0.25">
      <c r="A1118" s="406"/>
      <c r="B1118" s="285" t="s">
        <v>2150</v>
      </c>
      <c r="C1118" s="361" t="s">
        <v>3878</v>
      </c>
      <c r="D1118" s="214" t="s">
        <v>16</v>
      </c>
      <c r="E1118" s="235">
        <v>311577.8</v>
      </c>
      <c r="F1118" s="422" t="s">
        <v>3937</v>
      </c>
      <c r="G1118" s="44">
        <v>311577.8</v>
      </c>
      <c r="H1118" s="243">
        <f t="shared" si="18"/>
        <v>0</v>
      </c>
      <c r="I1118" s="214" t="s">
        <v>162</v>
      </c>
    </row>
    <row r="1119" spans="1:9" x14ac:dyDescent="0.25">
      <c r="A1119" s="406"/>
      <c r="B1119" s="285" t="s">
        <v>2151</v>
      </c>
      <c r="C1119" s="361" t="s">
        <v>3878</v>
      </c>
      <c r="D1119" s="214" t="s">
        <v>74</v>
      </c>
      <c r="E1119" s="235">
        <v>3661</v>
      </c>
      <c r="F1119" s="419">
        <v>41836</v>
      </c>
      <c r="G1119" s="44">
        <v>3661</v>
      </c>
      <c r="H1119" s="243">
        <f t="shared" si="18"/>
        <v>0</v>
      </c>
      <c r="I1119" s="214"/>
    </row>
    <row r="1120" spans="1:9" x14ac:dyDescent="0.25">
      <c r="A1120" s="406"/>
      <c r="B1120" s="285" t="s">
        <v>2152</v>
      </c>
      <c r="C1120" s="361" t="s">
        <v>3878</v>
      </c>
      <c r="D1120" s="214" t="s">
        <v>8</v>
      </c>
      <c r="E1120" s="235">
        <v>437</v>
      </c>
      <c r="F1120" s="419">
        <v>41836</v>
      </c>
      <c r="G1120" s="44">
        <v>437</v>
      </c>
      <c r="H1120" s="243">
        <f t="shared" si="18"/>
        <v>0</v>
      </c>
      <c r="I1120" s="214"/>
    </row>
    <row r="1121" spans="1:9" x14ac:dyDescent="0.25">
      <c r="A1121" s="406"/>
      <c r="B1121" s="285" t="s">
        <v>2153</v>
      </c>
      <c r="C1121" s="361" t="s">
        <v>3878</v>
      </c>
      <c r="D1121" s="214" t="s">
        <v>8</v>
      </c>
      <c r="E1121" s="235">
        <v>131.5</v>
      </c>
      <c r="F1121" s="419">
        <v>41836</v>
      </c>
      <c r="G1121" s="44">
        <v>131.5</v>
      </c>
      <c r="H1121" s="243">
        <f t="shared" si="18"/>
        <v>0</v>
      </c>
      <c r="I1121" s="214"/>
    </row>
    <row r="1122" spans="1:9" x14ac:dyDescent="0.25">
      <c r="A1122" s="406"/>
      <c r="B1122" s="285" t="s">
        <v>2154</v>
      </c>
      <c r="C1122" s="361" t="s">
        <v>3878</v>
      </c>
      <c r="D1122" s="214" t="s">
        <v>180</v>
      </c>
      <c r="E1122" s="235">
        <v>29194</v>
      </c>
      <c r="F1122" s="419">
        <v>41843</v>
      </c>
      <c r="G1122" s="44">
        <v>29194</v>
      </c>
      <c r="H1122" s="243">
        <f t="shared" si="18"/>
        <v>0</v>
      </c>
      <c r="I1122" s="214" t="s">
        <v>21</v>
      </c>
    </row>
    <row r="1123" spans="1:9" x14ac:dyDescent="0.25">
      <c r="A1123" s="406"/>
      <c r="B1123" s="285" t="s">
        <v>2155</v>
      </c>
      <c r="C1123" s="361" t="s">
        <v>3878</v>
      </c>
      <c r="D1123" s="214" t="s">
        <v>3486</v>
      </c>
      <c r="E1123" s="235">
        <v>2751</v>
      </c>
      <c r="F1123" s="419">
        <v>41836</v>
      </c>
      <c r="G1123" s="44">
        <v>2751</v>
      </c>
      <c r="H1123" s="243">
        <f t="shared" si="18"/>
        <v>0</v>
      </c>
      <c r="I1123" s="214" t="s">
        <v>21</v>
      </c>
    </row>
    <row r="1124" spans="1:9" x14ac:dyDescent="0.25">
      <c r="A1124" s="406"/>
      <c r="B1124" s="285" t="s">
        <v>2156</v>
      </c>
      <c r="C1124" s="361" t="s">
        <v>3878</v>
      </c>
      <c r="D1124" s="214" t="s">
        <v>508</v>
      </c>
      <c r="E1124" s="235">
        <v>27249.5</v>
      </c>
      <c r="F1124" s="420" t="s">
        <v>3938</v>
      </c>
      <c r="G1124" s="44">
        <v>27249.5</v>
      </c>
      <c r="H1124" s="243">
        <f t="shared" si="18"/>
        <v>0</v>
      </c>
      <c r="I1124" s="214"/>
    </row>
    <row r="1125" spans="1:9" x14ac:dyDescent="0.25">
      <c r="A1125" s="406"/>
      <c r="B1125" s="285" t="s">
        <v>2157</v>
      </c>
      <c r="C1125" s="361" t="s">
        <v>3878</v>
      </c>
      <c r="D1125" s="214" t="s">
        <v>136</v>
      </c>
      <c r="E1125" s="235">
        <v>1544</v>
      </c>
      <c r="F1125" s="419">
        <v>41836</v>
      </c>
      <c r="G1125" s="44">
        <v>1544</v>
      </c>
      <c r="H1125" s="243">
        <f t="shared" si="18"/>
        <v>0</v>
      </c>
      <c r="I1125" s="214"/>
    </row>
    <row r="1126" spans="1:9" x14ac:dyDescent="0.25">
      <c r="A1126" s="406"/>
      <c r="B1126" s="285" t="s">
        <v>2159</v>
      </c>
      <c r="C1126" s="361" t="s">
        <v>3878</v>
      </c>
      <c r="D1126" s="214" t="s">
        <v>8</v>
      </c>
      <c r="E1126" s="235">
        <v>297</v>
      </c>
      <c r="F1126" s="419">
        <v>41836</v>
      </c>
      <c r="G1126" s="44">
        <v>297</v>
      </c>
      <c r="H1126" s="243">
        <f t="shared" si="18"/>
        <v>0</v>
      </c>
      <c r="I1126" s="214"/>
    </row>
    <row r="1127" spans="1:9" x14ac:dyDescent="0.25">
      <c r="A1127" s="406"/>
      <c r="B1127" s="285" t="s">
        <v>2160</v>
      </c>
      <c r="C1127" s="361" t="s">
        <v>3878</v>
      </c>
      <c r="D1127" s="214" t="s">
        <v>163</v>
      </c>
      <c r="E1127" s="235">
        <v>26402.5</v>
      </c>
      <c r="F1127" s="419">
        <v>41836</v>
      </c>
      <c r="G1127" s="44">
        <v>26402.5</v>
      </c>
      <c r="H1127" s="243">
        <f t="shared" si="18"/>
        <v>0</v>
      </c>
      <c r="I1127" s="214"/>
    </row>
    <row r="1128" spans="1:9" x14ac:dyDescent="0.25">
      <c r="A1128" s="406"/>
      <c r="B1128" s="285" t="s">
        <v>2161</v>
      </c>
      <c r="C1128" s="361" t="s">
        <v>3878</v>
      </c>
      <c r="D1128" s="214" t="s">
        <v>106</v>
      </c>
      <c r="E1128" s="235">
        <v>22925.759999999998</v>
      </c>
      <c r="F1128" s="419">
        <v>41839</v>
      </c>
      <c r="G1128" s="44">
        <v>22925.759999999998</v>
      </c>
      <c r="H1128" s="243">
        <f t="shared" si="18"/>
        <v>0</v>
      </c>
      <c r="I1128" s="214"/>
    </row>
    <row r="1129" spans="1:9" x14ac:dyDescent="0.25">
      <c r="A1129" s="406"/>
      <c r="B1129" s="285" t="s">
        <v>2163</v>
      </c>
      <c r="C1129" s="361" t="s">
        <v>3878</v>
      </c>
      <c r="D1129" s="214" t="s">
        <v>1611</v>
      </c>
      <c r="E1129" s="235">
        <v>5168.5</v>
      </c>
      <c r="F1129" s="419">
        <v>41836</v>
      </c>
      <c r="G1129" s="44">
        <v>5168.5</v>
      </c>
      <c r="H1129" s="243">
        <f t="shared" si="18"/>
        <v>0</v>
      </c>
      <c r="I1129" s="214"/>
    </row>
    <row r="1130" spans="1:9" x14ac:dyDescent="0.25">
      <c r="A1130" s="406"/>
      <c r="B1130" s="285" t="s">
        <v>2164</v>
      </c>
      <c r="C1130" s="361" t="s">
        <v>3878</v>
      </c>
      <c r="D1130" s="214" t="s">
        <v>8</v>
      </c>
      <c r="E1130" s="235">
        <v>4573</v>
      </c>
      <c r="F1130" s="419">
        <v>41836</v>
      </c>
      <c r="G1130" s="44">
        <v>4573</v>
      </c>
      <c r="H1130" s="243">
        <f t="shared" si="18"/>
        <v>0</v>
      </c>
      <c r="I1130" s="214"/>
    </row>
    <row r="1131" spans="1:9" x14ac:dyDescent="0.25">
      <c r="A1131" s="413"/>
      <c r="B1131" s="285" t="s">
        <v>2165</v>
      </c>
      <c r="C1131" s="361" t="s">
        <v>3878</v>
      </c>
      <c r="D1131" s="214" t="s">
        <v>330</v>
      </c>
      <c r="E1131" s="235">
        <v>5505</v>
      </c>
      <c r="F1131" s="419">
        <v>41837</v>
      </c>
      <c r="G1131" s="44">
        <v>5505</v>
      </c>
      <c r="H1131" s="243">
        <f t="shared" si="18"/>
        <v>0</v>
      </c>
      <c r="I1131" s="214" t="s">
        <v>27</v>
      </c>
    </row>
    <row r="1132" spans="1:9" x14ac:dyDescent="0.25">
      <c r="A1132" s="406"/>
      <c r="B1132" s="285" t="s">
        <v>2166</v>
      </c>
      <c r="C1132" s="361" t="s">
        <v>3878</v>
      </c>
      <c r="D1132" s="214" t="s">
        <v>60</v>
      </c>
      <c r="E1132" s="235">
        <v>8280.6</v>
      </c>
      <c r="F1132" s="421" t="s">
        <v>4496</v>
      </c>
      <c r="G1132" s="44">
        <v>8280.6</v>
      </c>
      <c r="H1132" s="243">
        <f t="shared" si="18"/>
        <v>0</v>
      </c>
      <c r="I1132" s="214"/>
    </row>
    <row r="1133" spans="1:9" x14ac:dyDescent="0.25">
      <c r="A1133" s="406"/>
      <c r="B1133" s="285" t="s">
        <v>2167</v>
      </c>
      <c r="C1133" s="361" t="s">
        <v>3878</v>
      </c>
      <c r="D1133" s="214" t="s">
        <v>80</v>
      </c>
      <c r="E1133" s="235">
        <v>1892</v>
      </c>
      <c r="F1133" s="419">
        <v>41837</v>
      </c>
      <c r="G1133" s="44">
        <v>1892</v>
      </c>
      <c r="H1133" s="243">
        <f t="shared" si="18"/>
        <v>0</v>
      </c>
      <c r="I1133" s="214" t="s">
        <v>27</v>
      </c>
    </row>
    <row r="1134" spans="1:9" x14ac:dyDescent="0.25">
      <c r="A1134" s="406"/>
      <c r="B1134" s="285" t="s">
        <v>2168</v>
      </c>
      <c r="C1134" s="361" t="s">
        <v>3878</v>
      </c>
      <c r="D1134" s="214" t="s">
        <v>11</v>
      </c>
      <c r="E1134" s="235">
        <v>55674</v>
      </c>
      <c r="F1134" s="419">
        <v>41850</v>
      </c>
      <c r="G1134" s="44">
        <v>55674</v>
      </c>
      <c r="H1134" s="243">
        <f t="shared" si="18"/>
        <v>0</v>
      </c>
      <c r="I1134" s="214"/>
    </row>
    <row r="1135" spans="1:9" x14ac:dyDescent="0.25">
      <c r="A1135" s="406"/>
      <c r="B1135" s="285" t="s">
        <v>2169</v>
      </c>
      <c r="C1135" s="361" t="s">
        <v>3878</v>
      </c>
      <c r="D1135" s="214" t="s">
        <v>180</v>
      </c>
      <c r="E1135" s="235">
        <v>570</v>
      </c>
      <c r="F1135" s="419">
        <v>41836</v>
      </c>
      <c r="G1135" s="44">
        <v>570</v>
      </c>
      <c r="H1135" s="243">
        <f t="shared" si="18"/>
        <v>0</v>
      </c>
      <c r="I1135" s="214"/>
    </row>
    <row r="1136" spans="1:9" x14ac:dyDescent="0.25">
      <c r="A1136" s="406"/>
      <c r="B1136" s="285" t="s">
        <v>2170</v>
      </c>
      <c r="C1136" s="361" t="s">
        <v>3878</v>
      </c>
      <c r="D1136" s="214" t="s">
        <v>11</v>
      </c>
      <c r="E1136" s="235">
        <v>7409</v>
      </c>
      <c r="F1136" s="419">
        <v>41850</v>
      </c>
      <c r="G1136" s="44">
        <v>7409</v>
      </c>
      <c r="H1136" s="243">
        <f t="shared" si="18"/>
        <v>0</v>
      </c>
      <c r="I1136" s="214"/>
    </row>
    <row r="1137" spans="1:9" x14ac:dyDescent="0.25">
      <c r="A1137" s="406"/>
      <c r="B1137" s="285" t="s">
        <v>2171</v>
      </c>
      <c r="C1137" s="361" t="s">
        <v>3878</v>
      </c>
      <c r="D1137" s="214" t="s">
        <v>79</v>
      </c>
      <c r="E1137" s="235">
        <v>5720</v>
      </c>
      <c r="F1137" s="419">
        <v>41837</v>
      </c>
      <c r="G1137" s="44">
        <v>5720</v>
      </c>
      <c r="H1137" s="243">
        <f t="shared" si="18"/>
        <v>0</v>
      </c>
      <c r="I1137" s="214" t="s">
        <v>21</v>
      </c>
    </row>
    <row r="1138" spans="1:9" x14ac:dyDescent="0.25">
      <c r="A1138" s="406"/>
      <c r="B1138" s="285" t="s">
        <v>2172</v>
      </c>
      <c r="C1138" s="361" t="s">
        <v>3878</v>
      </c>
      <c r="D1138" s="214" t="s">
        <v>2604</v>
      </c>
      <c r="E1138" s="235">
        <v>16986</v>
      </c>
      <c r="F1138" s="419">
        <v>41837</v>
      </c>
      <c r="G1138" s="44">
        <v>16986</v>
      </c>
      <c r="H1138" s="243">
        <f t="shared" si="18"/>
        <v>0</v>
      </c>
      <c r="I1138" s="214" t="s">
        <v>27</v>
      </c>
    </row>
    <row r="1139" spans="1:9" x14ac:dyDescent="0.25">
      <c r="A1139" s="406"/>
      <c r="B1139" s="285" t="s">
        <v>2174</v>
      </c>
      <c r="C1139" s="361" t="s">
        <v>3878</v>
      </c>
      <c r="D1139" s="214" t="s">
        <v>307</v>
      </c>
      <c r="E1139" s="235">
        <v>13407.5</v>
      </c>
      <c r="F1139" s="421" t="s">
        <v>4515</v>
      </c>
      <c r="G1139" s="44">
        <v>13407.5</v>
      </c>
      <c r="H1139" s="243">
        <f t="shared" si="18"/>
        <v>0</v>
      </c>
      <c r="I1139" s="214" t="s">
        <v>27</v>
      </c>
    </row>
    <row r="1140" spans="1:9" x14ac:dyDescent="0.25">
      <c r="A1140" s="406"/>
      <c r="B1140" s="285" t="s">
        <v>2176</v>
      </c>
      <c r="C1140" s="361" t="s">
        <v>3878</v>
      </c>
      <c r="D1140" s="214" t="s">
        <v>189</v>
      </c>
      <c r="E1140" s="235">
        <v>10617.6</v>
      </c>
      <c r="F1140" s="421" t="s">
        <v>4521</v>
      </c>
      <c r="G1140" s="44">
        <v>10617.6</v>
      </c>
      <c r="H1140" s="243">
        <f t="shared" si="18"/>
        <v>0</v>
      </c>
      <c r="I1140" s="214" t="s">
        <v>21</v>
      </c>
    </row>
    <row r="1141" spans="1:9" x14ac:dyDescent="0.25">
      <c r="A1141" s="406"/>
      <c r="B1141" s="285" t="s">
        <v>2177</v>
      </c>
      <c r="C1141" s="361" t="s">
        <v>3878</v>
      </c>
      <c r="D1141" s="214" t="s">
        <v>3939</v>
      </c>
      <c r="E1141" s="235">
        <v>4961</v>
      </c>
      <c r="F1141" s="419">
        <v>41836</v>
      </c>
      <c r="G1141" s="44">
        <v>4961</v>
      </c>
      <c r="H1141" s="243">
        <f t="shared" si="18"/>
        <v>0</v>
      </c>
      <c r="I1141" s="214" t="s">
        <v>65</v>
      </c>
    </row>
    <row r="1142" spans="1:9" x14ac:dyDescent="0.25">
      <c r="A1142" s="406"/>
      <c r="B1142" s="285" t="s">
        <v>2178</v>
      </c>
      <c r="C1142" s="361" t="s">
        <v>3878</v>
      </c>
      <c r="D1142" s="214" t="s">
        <v>29</v>
      </c>
      <c r="E1142" s="235">
        <v>5716</v>
      </c>
      <c r="F1142" s="419">
        <v>41837</v>
      </c>
      <c r="G1142" s="44">
        <v>5716</v>
      </c>
      <c r="H1142" s="243">
        <f t="shared" si="18"/>
        <v>0</v>
      </c>
      <c r="I1142" s="214" t="s">
        <v>30</v>
      </c>
    </row>
    <row r="1143" spans="1:9" x14ac:dyDescent="0.25">
      <c r="A1143" s="406"/>
      <c r="B1143" s="285" t="s">
        <v>2180</v>
      </c>
      <c r="C1143" s="361" t="s">
        <v>3878</v>
      </c>
      <c r="D1143" s="214" t="s">
        <v>51</v>
      </c>
      <c r="E1143" s="235">
        <v>2775</v>
      </c>
      <c r="F1143" s="419">
        <v>41836</v>
      </c>
      <c r="G1143" s="44">
        <v>2775</v>
      </c>
      <c r="H1143" s="243">
        <f t="shared" si="18"/>
        <v>0</v>
      </c>
      <c r="I1143" s="214" t="s">
        <v>65</v>
      </c>
    </row>
    <row r="1144" spans="1:9" x14ac:dyDescent="0.25">
      <c r="A1144" s="406"/>
      <c r="B1144" s="285" t="s">
        <v>2181</v>
      </c>
      <c r="C1144" s="361" t="s">
        <v>3878</v>
      </c>
      <c r="D1144" s="214" t="s">
        <v>54</v>
      </c>
      <c r="E1144" s="235">
        <v>1648</v>
      </c>
      <c r="F1144" s="419">
        <v>41837</v>
      </c>
      <c r="G1144" s="44">
        <v>1648</v>
      </c>
      <c r="H1144" s="243">
        <f t="shared" si="18"/>
        <v>0</v>
      </c>
      <c r="I1144" s="214" t="s">
        <v>30</v>
      </c>
    </row>
    <row r="1145" spans="1:9" x14ac:dyDescent="0.25">
      <c r="A1145" s="406"/>
      <c r="B1145" s="285" t="s">
        <v>2182</v>
      </c>
      <c r="C1145" s="361" t="s">
        <v>3878</v>
      </c>
      <c r="D1145" s="214" t="s">
        <v>188</v>
      </c>
      <c r="E1145" s="235">
        <v>7024</v>
      </c>
      <c r="F1145" s="421" t="s">
        <v>4526</v>
      </c>
      <c r="G1145" s="44">
        <v>7024</v>
      </c>
      <c r="H1145" s="243">
        <f t="shared" si="18"/>
        <v>0</v>
      </c>
      <c r="I1145" s="214"/>
    </row>
    <row r="1146" spans="1:9" x14ac:dyDescent="0.25">
      <c r="A1146" s="406"/>
      <c r="B1146" s="285" t="s">
        <v>2184</v>
      </c>
      <c r="C1146" s="361" t="s">
        <v>3878</v>
      </c>
      <c r="D1146" s="214" t="s">
        <v>130</v>
      </c>
      <c r="E1146" s="235">
        <v>5735</v>
      </c>
      <c r="F1146" s="419">
        <v>41843</v>
      </c>
      <c r="G1146" s="44">
        <v>5735</v>
      </c>
      <c r="H1146" s="243">
        <f t="shared" si="18"/>
        <v>0</v>
      </c>
      <c r="I1146" s="214" t="s">
        <v>27</v>
      </c>
    </row>
    <row r="1147" spans="1:9" x14ac:dyDescent="0.25">
      <c r="A1147" s="406"/>
      <c r="B1147" s="285" t="s">
        <v>2185</v>
      </c>
      <c r="C1147" s="361" t="s">
        <v>3878</v>
      </c>
      <c r="D1147" s="214" t="s">
        <v>8</v>
      </c>
      <c r="E1147" s="235">
        <v>426</v>
      </c>
      <c r="F1147" s="419">
        <v>41836</v>
      </c>
      <c r="G1147" s="44">
        <v>426</v>
      </c>
      <c r="H1147" s="243">
        <f t="shared" si="18"/>
        <v>0</v>
      </c>
      <c r="I1147" s="214"/>
    </row>
    <row r="1148" spans="1:9" x14ac:dyDescent="0.25">
      <c r="A1148" s="406"/>
      <c r="B1148" s="285" t="s">
        <v>2186</v>
      </c>
      <c r="C1148" s="361" t="s">
        <v>3878</v>
      </c>
      <c r="D1148" s="214" t="s">
        <v>100</v>
      </c>
      <c r="E1148" s="235">
        <v>7046</v>
      </c>
      <c r="F1148" s="420" t="s">
        <v>3940</v>
      </c>
      <c r="G1148" s="44">
        <v>7046</v>
      </c>
      <c r="H1148" s="243">
        <f t="shared" si="18"/>
        <v>0</v>
      </c>
      <c r="I1148" s="214" t="s">
        <v>27</v>
      </c>
    </row>
    <row r="1149" spans="1:9" x14ac:dyDescent="0.25">
      <c r="A1149" s="406"/>
      <c r="B1149" s="285" t="s">
        <v>2188</v>
      </c>
      <c r="C1149" s="361" t="s">
        <v>3878</v>
      </c>
      <c r="D1149" s="214" t="s">
        <v>89</v>
      </c>
      <c r="E1149" s="235">
        <v>3689</v>
      </c>
      <c r="F1149" s="419">
        <v>41837</v>
      </c>
      <c r="G1149" s="44">
        <v>3689</v>
      </c>
      <c r="H1149" s="243">
        <f t="shared" si="18"/>
        <v>0</v>
      </c>
      <c r="I1149" s="214"/>
    </row>
    <row r="1150" spans="1:9" x14ac:dyDescent="0.25">
      <c r="A1150" s="406"/>
      <c r="B1150" s="285" t="s">
        <v>2189</v>
      </c>
      <c r="C1150" s="361" t="s">
        <v>3878</v>
      </c>
      <c r="D1150" s="214" t="s">
        <v>494</v>
      </c>
      <c r="E1150" s="235">
        <v>1008</v>
      </c>
      <c r="F1150" s="419">
        <v>41836</v>
      </c>
      <c r="G1150" s="44">
        <v>1008</v>
      </c>
      <c r="H1150" s="243">
        <f t="shared" si="18"/>
        <v>0</v>
      </c>
      <c r="I1150" s="214"/>
    </row>
    <row r="1151" spans="1:9" x14ac:dyDescent="0.25">
      <c r="A1151" s="406">
        <v>41837</v>
      </c>
      <c r="B1151" s="285" t="s">
        <v>2190</v>
      </c>
      <c r="C1151" s="361" t="s">
        <v>3878</v>
      </c>
      <c r="D1151" s="214" t="s">
        <v>152</v>
      </c>
      <c r="E1151" s="235">
        <v>6501.6</v>
      </c>
      <c r="F1151" s="419">
        <v>41837</v>
      </c>
      <c r="G1151" s="44">
        <v>6501.6</v>
      </c>
      <c r="H1151" s="243">
        <f t="shared" si="18"/>
        <v>0</v>
      </c>
      <c r="I1151" s="214"/>
    </row>
    <row r="1152" spans="1:9" x14ac:dyDescent="0.25">
      <c r="A1152" s="406"/>
      <c r="B1152" s="285" t="s">
        <v>2191</v>
      </c>
      <c r="C1152" s="361" t="s">
        <v>3878</v>
      </c>
      <c r="D1152" s="214" t="s">
        <v>14</v>
      </c>
      <c r="E1152" s="235">
        <v>9667</v>
      </c>
      <c r="F1152" s="419">
        <v>41837</v>
      </c>
      <c r="G1152" s="44">
        <v>9667</v>
      </c>
      <c r="H1152" s="243">
        <f t="shared" si="18"/>
        <v>0</v>
      </c>
      <c r="I1152" s="58" t="s">
        <v>162</v>
      </c>
    </row>
    <row r="1153" spans="1:9" x14ac:dyDescent="0.25">
      <c r="A1153" s="406"/>
      <c r="B1153" s="285" t="s">
        <v>2192</v>
      </c>
      <c r="C1153" s="361" t="s">
        <v>3878</v>
      </c>
      <c r="D1153" s="214" t="s">
        <v>3318</v>
      </c>
      <c r="E1153" s="235">
        <v>9268.2000000000007</v>
      </c>
      <c r="F1153" s="419">
        <v>41837</v>
      </c>
      <c r="G1153" s="44">
        <v>9268.2000000000007</v>
      </c>
      <c r="H1153" s="243">
        <f t="shared" si="18"/>
        <v>0</v>
      </c>
      <c r="I1153" s="214" t="s">
        <v>65</v>
      </c>
    </row>
    <row r="1154" spans="1:9" x14ac:dyDescent="0.25">
      <c r="A1154" s="406"/>
      <c r="B1154" s="285" t="s">
        <v>2193</v>
      </c>
      <c r="C1154" s="361" t="s">
        <v>3878</v>
      </c>
      <c r="D1154" s="214" t="s">
        <v>25</v>
      </c>
      <c r="E1154" s="235">
        <v>14267.6</v>
      </c>
      <c r="F1154" s="420" t="s">
        <v>3941</v>
      </c>
      <c r="G1154" s="257">
        <v>14267.6</v>
      </c>
      <c r="H1154" s="258">
        <f t="shared" si="18"/>
        <v>0</v>
      </c>
      <c r="I1154" s="214" t="s">
        <v>65</v>
      </c>
    </row>
    <row r="1155" spans="1:9" x14ac:dyDescent="0.25">
      <c r="A1155" s="406"/>
      <c r="B1155" s="285" t="s">
        <v>2194</v>
      </c>
      <c r="C1155" s="361" t="s">
        <v>3878</v>
      </c>
      <c r="D1155" s="214" t="s">
        <v>435</v>
      </c>
      <c r="E1155" s="235">
        <v>5975</v>
      </c>
      <c r="F1155" s="432" t="s">
        <v>4494</v>
      </c>
      <c r="G1155" s="44">
        <v>5975</v>
      </c>
      <c r="H1155" s="243">
        <f t="shared" si="18"/>
        <v>0</v>
      </c>
      <c r="I1155" s="214"/>
    </row>
    <row r="1156" spans="1:9" x14ac:dyDescent="0.25">
      <c r="A1156" s="406"/>
      <c r="B1156" s="285" t="s">
        <v>2195</v>
      </c>
      <c r="C1156" s="361" t="s">
        <v>3878</v>
      </c>
      <c r="D1156" s="214" t="s">
        <v>3942</v>
      </c>
      <c r="E1156" s="235">
        <v>1856</v>
      </c>
      <c r="F1156" s="419">
        <v>41837</v>
      </c>
      <c r="G1156" s="44">
        <v>1856</v>
      </c>
      <c r="H1156" s="243">
        <f t="shared" si="18"/>
        <v>0</v>
      </c>
      <c r="I1156" s="214"/>
    </row>
    <row r="1157" spans="1:9" x14ac:dyDescent="0.25">
      <c r="A1157" s="406"/>
      <c r="B1157" s="285" t="s">
        <v>2196</v>
      </c>
      <c r="C1157" s="361" t="s">
        <v>3878</v>
      </c>
      <c r="D1157" s="214" t="s">
        <v>2741</v>
      </c>
      <c r="E1157" s="235">
        <v>2412</v>
      </c>
      <c r="F1157" s="419">
        <v>41837</v>
      </c>
      <c r="G1157" s="44">
        <v>2412</v>
      </c>
      <c r="H1157" s="243">
        <f t="shared" si="18"/>
        <v>0</v>
      </c>
      <c r="I1157" s="214"/>
    </row>
    <row r="1158" spans="1:9" x14ac:dyDescent="0.25">
      <c r="A1158" s="406"/>
      <c r="B1158" s="285" t="s">
        <v>2197</v>
      </c>
      <c r="C1158" s="361" t="s">
        <v>3878</v>
      </c>
      <c r="D1158" s="214" t="s">
        <v>307</v>
      </c>
      <c r="E1158" s="235">
        <v>8074</v>
      </c>
      <c r="F1158" s="419">
        <v>41837</v>
      </c>
      <c r="G1158" s="44">
        <v>8074</v>
      </c>
      <c r="H1158" s="243">
        <f t="shared" si="18"/>
        <v>0</v>
      </c>
      <c r="I1158" s="58" t="s">
        <v>27</v>
      </c>
    </row>
    <row r="1159" spans="1:9" x14ac:dyDescent="0.25">
      <c r="A1159" s="406"/>
      <c r="B1159" s="285" t="s">
        <v>2198</v>
      </c>
      <c r="C1159" s="361" t="s">
        <v>3878</v>
      </c>
      <c r="D1159" s="214" t="s">
        <v>3943</v>
      </c>
      <c r="E1159" s="235">
        <v>3036</v>
      </c>
      <c r="F1159" s="419">
        <v>41837</v>
      </c>
      <c r="G1159" s="44">
        <v>3036</v>
      </c>
      <c r="H1159" s="243">
        <f t="shared" ref="H1159:H1222" si="19">E1159-G1159</f>
        <v>0</v>
      </c>
      <c r="I1159" s="214"/>
    </row>
    <row r="1160" spans="1:9" x14ac:dyDescent="0.25">
      <c r="A1160" s="406"/>
      <c r="B1160" s="285" t="s">
        <v>2199</v>
      </c>
      <c r="C1160" s="361" t="s">
        <v>3878</v>
      </c>
      <c r="D1160" s="214" t="s">
        <v>8</v>
      </c>
      <c r="E1160" s="235">
        <v>557</v>
      </c>
      <c r="F1160" s="419">
        <v>41837</v>
      </c>
      <c r="G1160" s="44">
        <v>557</v>
      </c>
      <c r="H1160" s="243">
        <f t="shared" si="19"/>
        <v>0</v>
      </c>
      <c r="I1160" s="214"/>
    </row>
    <row r="1161" spans="1:9" x14ac:dyDescent="0.25">
      <c r="A1161" s="406"/>
      <c r="B1161" s="285" t="s">
        <v>2201</v>
      </c>
      <c r="C1161" s="361" t="s">
        <v>3878</v>
      </c>
      <c r="D1161" s="214" t="s">
        <v>2523</v>
      </c>
      <c r="E1161" s="235">
        <v>3089</v>
      </c>
      <c r="F1161" s="419">
        <v>41837</v>
      </c>
      <c r="G1161" s="44">
        <v>3089</v>
      </c>
      <c r="H1161" s="243">
        <f t="shared" si="19"/>
        <v>0</v>
      </c>
      <c r="I1161" s="214"/>
    </row>
    <row r="1162" spans="1:9" x14ac:dyDescent="0.25">
      <c r="A1162" s="406"/>
      <c r="B1162" s="285" t="s">
        <v>2203</v>
      </c>
      <c r="C1162" s="361" t="s">
        <v>3878</v>
      </c>
      <c r="D1162" s="214" t="s">
        <v>3293</v>
      </c>
      <c r="E1162" s="235">
        <v>4110</v>
      </c>
      <c r="F1162" s="421" t="s">
        <v>4495</v>
      </c>
      <c r="G1162" s="44">
        <v>4110</v>
      </c>
      <c r="H1162" s="243">
        <f t="shared" si="19"/>
        <v>0</v>
      </c>
      <c r="I1162" s="214"/>
    </row>
    <row r="1163" spans="1:9" x14ac:dyDescent="0.25">
      <c r="A1163" s="406"/>
      <c r="B1163" s="285" t="s">
        <v>2204</v>
      </c>
      <c r="C1163" s="361" t="s">
        <v>3878</v>
      </c>
      <c r="D1163" s="214" t="s">
        <v>260</v>
      </c>
      <c r="E1163" s="235">
        <v>2496</v>
      </c>
      <c r="F1163" s="419">
        <v>41837</v>
      </c>
      <c r="G1163" s="44">
        <v>2496</v>
      </c>
      <c r="H1163" s="243">
        <f t="shared" si="19"/>
        <v>0</v>
      </c>
      <c r="I1163" s="214" t="s">
        <v>27</v>
      </c>
    </row>
    <row r="1164" spans="1:9" x14ac:dyDescent="0.25">
      <c r="A1164" s="406"/>
      <c r="B1164" s="285" t="s">
        <v>2205</v>
      </c>
      <c r="C1164" s="361" t="s">
        <v>3878</v>
      </c>
      <c r="D1164" s="214" t="s">
        <v>58</v>
      </c>
      <c r="E1164" s="235">
        <v>17657</v>
      </c>
      <c r="F1164" s="419">
        <v>41837</v>
      </c>
      <c r="G1164" s="44">
        <v>17657</v>
      </c>
      <c r="H1164" s="243">
        <f t="shared" si="19"/>
        <v>0</v>
      </c>
      <c r="I1164" s="214" t="s">
        <v>12</v>
      </c>
    </row>
    <row r="1165" spans="1:9" x14ac:dyDescent="0.25">
      <c r="A1165" s="406"/>
      <c r="B1165" s="285" t="s">
        <v>2207</v>
      </c>
      <c r="C1165" s="361" t="s">
        <v>3878</v>
      </c>
      <c r="D1165" s="214" t="s">
        <v>29</v>
      </c>
      <c r="E1165" s="235">
        <v>6148</v>
      </c>
      <c r="F1165" s="419">
        <v>41837</v>
      </c>
      <c r="G1165" s="44">
        <v>6148</v>
      </c>
      <c r="H1165" s="243">
        <f t="shared" si="19"/>
        <v>0</v>
      </c>
      <c r="I1165" s="214" t="s">
        <v>30</v>
      </c>
    </row>
    <row r="1166" spans="1:9" x14ac:dyDescent="0.25">
      <c r="A1166" s="406"/>
      <c r="B1166" s="285" t="s">
        <v>2209</v>
      </c>
      <c r="C1166" s="361" t="s">
        <v>3878</v>
      </c>
      <c r="D1166" s="214" t="s">
        <v>1782</v>
      </c>
      <c r="E1166" s="235">
        <v>1876</v>
      </c>
      <c r="F1166" s="420" t="s">
        <v>3944</v>
      </c>
      <c r="G1166" s="44">
        <v>1876</v>
      </c>
      <c r="H1166" s="243">
        <f t="shared" si="19"/>
        <v>0</v>
      </c>
      <c r="I1166" s="214"/>
    </row>
    <row r="1167" spans="1:9" x14ac:dyDescent="0.25">
      <c r="A1167" s="406"/>
      <c r="B1167" s="285" t="s">
        <v>2210</v>
      </c>
      <c r="C1167" s="361" t="s">
        <v>3878</v>
      </c>
      <c r="D1167" s="214" t="s">
        <v>57</v>
      </c>
      <c r="E1167" s="235">
        <v>1545</v>
      </c>
      <c r="F1167" s="419">
        <v>41837</v>
      </c>
      <c r="G1167" s="44">
        <v>1545</v>
      </c>
      <c r="H1167" s="243">
        <f t="shared" si="19"/>
        <v>0</v>
      </c>
      <c r="I1167" s="214" t="s">
        <v>30</v>
      </c>
    </row>
    <row r="1168" spans="1:9" x14ac:dyDescent="0.25">
      <c r="A1168" s="406"/>
      <c r="B1168" s="285" t="s">
        <v>2211</v>
      </c>
      <c r="C1168" s="361" t="s">
        <v>3878</v>
      </c>
      <c r="D1168" s="214" t="s">
        <v>318</v>
      </c>
      <c r="E1168" s="235">
        <v>3744</v>
      </c>
      <c r="F1168" s="419">
        <v>41837</v>
      </c>
      <c r="G1168" s="44">
        <v>3744</v>
      </c>
      <c r="H1168" s="243">
        <f t="shared" si="19"/>
        <v>0</v>
      </c>
      <c r="I1168" s="214"/>
    </row>
    <row r="1169" spans="1:9" x14ac:dyDescent="0.25">
      <c r="A1169" s="406"/>
      <c r="B1169" s="285" t="s">
        <v>2212</v>
      </c>
      <c r="C1169" s="361" t="s">
        <v>3878</v>
      </c>
      <c r="D1169" s="214" t="s">
        <v>186</v>
      </c>
      <c r="E1169" s="235">
        <v>7790</v>
      </c>
      <c r="F1169" s="419">
        <v>41838</v>
      </c>
      <c r="G1169" s="44">
        <v>7790</v>
      </c>
      <c r="H1169" s="243">
        <f t="shared" si="19"/>
        <v>0</v>
      </c>
      <c r="I1169" s="214"/>
    </row>
    <row r="1170" spans="1:9" x14ac:dyDescent="0.25">
      <c r="A1170" s="406"/>
      <c r="B1170" s="285" t="s">
        <v>2213</v>
      </c>
      <c r="C1170" s="361" t="s">
        <v>3878</v>
      </c>
      <c r="D1170" s="214" t="s">
        <v>8</v>
      </c>
      <c r="E1170" s="235">
        <v>5954</v>
      </c>
      <c r="F1170" s="419">
        <v>41837</v>
      </c>
      <c r="G1170" s="44">
        <v>5954</v>
      </c>
      <c r="H1170" s="243">
        <f t="shared" si="19"/>
        <v>0</v>
      </c>
      <c r="I1170" s="214"/>
    </row>
    <row r="1171" spans="1:9" x14ac:dyDescent="0.25">
      <c r="A1171" s="406"/>
      <c r="B1171" s="285" t="s">
        <v>2214</v>
      </c>
      <c r="C1171" s="361" t="s">
        <v>3878</v>
      </c>
      <c r="D1171" s="214" t="s">
        <v>956</v>
      </c>
      <c r="E1171" s="235">
        <v>5487</v>
      </c>
      <c r="F1171" s="419">
        <v>41837</v>
      </c>
      <c r="G1171" s="44">
        <v>5487</v>
      </c>
      <c r="H1171" s="243">
        <f t="shared" si="19"/>
        <v>0</v>
      </c>
      <c r="I1171" s="214" t="s">
        <v>27</v>
      </c>
    </row>
    <row r="1172" spans="1:9" x14ac:dyDescent="0.25">
      <c r="A1172" s="406"/>
      <c r="B1172" s="285" t="s">
        <v>2215</v>
      </c>
      <c r="C1172" s="361" t="s">
        <v>3878</v>
      </c>
      <c r="D1172" s="214" t="s">
        <v>3119</v>
      </c>
      <c r="E1172" s="235">
        <v>336</v>
      </c>
      <c r="F1172" s="419">
        <v>41837</v>
      </c>
      <c r="G1172" s="44">
        <v>336</v>
      </c>
      <c r="H1172" s="243">
        <f t="shared" si="19"/>
        <v>0</v>
      </c>
      <c r="I1172" s="214" t="s">
        <v>30</v>
      </c>
    </row>
    <row r="1173" spans="1:9" x14ac:dyDescent="0.25">
      <c r="A1173" s="406"/>
      <c r="B1173" s="285" t="s">
        <v>2216</v>
      </c>
      <c r="C1173" s="361" t="s">
        <v>3878</v>
      </c>
      <c r="D1173" s="214" t="s">
        <v>36</v>
      </c>
      <c r="E1173" s="235">
        <v>18183</v>
      </c>
      <c r="F1173" s="419">
        <v>41837</v>
      </c>
      <c r="G1173" s="44">
        <v>18183</v>
      </c>
      <c r="H1173" s="243">
        <f t="shared" si="19"/>
        <v>0</v>
      </c>
      <c r="I1173" s="214" t="s">
        <v>27</v>
      </c>
    </row>
    <row r="1174" spans="1:9" x14ac:dyDescent="0.25">
      <c r="A1174" s="406"/>
      <c r="B1174" s="285" t="s">
        <v>2217</v>
      </c>
      <c r="C1174" s="361" t="s">
        <v>3878</v>
      </c>
      <c r="D1174" s="214" t="s">
        <v>3223</v>
      </c>
      <c r="E1174" s="235">
        <v>2675</v>
      </c>
      <c r="F1174" s="419">
        <v>41837</v>
      </c>
      <c r="G1174" s="44">
        <v>2675</v>
      </c>
      <c r="H1174" s="243">
        <f t="shared" si="19"/>
        <v>0</v>
      </c>
      <c r="I1174" s="214"/>
    </row>
    <row r="1175" spans="1:9" x14ac:dyDescent="0.25">
      <c r="A1175" s="406"/>
      <c r="B1175" s="285" t="s">
        <v>2218</v>
      </c>
      <c r="C1175" s="361" t="s">
        <v>3878</v>
      </c>
      <c r="D1175" s="214" t="s">
        <v>50</v>
      </c>
      <c r="E1175" s="235">
        <v>6808</v>
      </c>
      <c r="F1175" s="432" t="s">
        <v>4527</v>
      </c>
      <c r="G1175" s="44">
        <v>6808</v>
      </c>
      <c r="H1175" s="243">
        <f t="shared" si="19"/>
        <v>0</v>
      </c>
      <c r="I1175" s="214"/>
    </row>
    <row r="1176" spans="1:9" x14ac:dyDescent="0.25">
      <c r="A1176" s="406"/>
      <c r="B1176" s="285" t="s">
        <v>2219</v>
      </c>
      <c r="C1176" s="361" t="s">
        <v>3878</v>
      </c>
      <c r="D1176" s="214" t="s">
        <v>50</v>
      </c>
      <c r="E1176" s="235">
        <v>735</v>
      </c>
      <c r="F1176" s="419">
        <v>41844</v>
      </c>
      <c r="G1176" s="44">
        <v>735</v>
      </c>
      <c r="H1176" s="243">
        <f t="shared" si="19"/>
        <v>0</v>
      </c>
      <c r="I1176" s="20" t="s">
        <v>3945</v>
      </c>
    </row>
    <row r="1177" spans="1:9" x14ac:dyDescent="0.25">
      <c r="A1177" s="406"/>
      <c r="B1177" s="285" t="s">
        <v>2220</v>
      </c>
      <c r="C1177" s="361" t="s">
        <v>3878</v>
      </c>
      <c r="D1177" s="214" t="s">
        <v>152</v>
      </c>
      <c r="E1177" s="235">
        <v>12969</v>
      </c>
      <c r="F1177" s="419">
        <v>41837</v>
      </c>
      <c r="G1177" s="44">
        <v>12969</v>
      </c>
      <c r="H1177" s="243">
        <f t="shared" si="19"/>
        <v>0</v>
      </c>
      <c r="I1177" s="214"/>
    </row>
    <row r="1178" spans="1:9" x14ac:dyDescent="0.25">
      <c r="A1178" s="406"/>
      <c r="B1178" s="285" t="s">
        <v>2221</v>
      </c>
      <c r="C1178" s="361" t="s">
        <v>3878</v>
      </c>
      <c r="D1178" s="214" t="s">
        <v>183</v>
      </c>
      <c r="E1178" s="235">
        <v>44898</v>
      </c>
      <c r="F1178" s="419">
        <v>41839</v>
      </c>
      <c r="G1178" s="44">
        <v>44898</v>
      </c>
      <c r="H1178" s="243">
        <f t="shared" si="19"/>
        <v>0</v>
      </c>
      <c r="I1178" s="214" t="s">
        <v>30</v>
      </c>
    </row>
    <row r="1179" spans="1:9" x14ac:dyDescent="0.25">
      <c r="A1179" s="406"/>
      <c r="B1179" s="285" t="s">
        <v>2222</v>
      </c>
      <c r="C1179" s="361" t="s">
        <v>3878</v>
      </c>
      <c r="D1179" s="214" t="s">
        <v>884</v>
      </c>
      <c r="E1179" s="235">
        <v>37556</v>
      </c>
      <c r="F1179" s="432" t="s">
        <v>4059</v>
      </c>
      <c r="G1179" s="245">
        <v>37556</v>
      </c>
      <c r="H1179" s="243">
        <f t="shared" si="19"/>
        <v>0</v>
      </c>
      <c r="I1179" s="214" t="s">
        <v>21</v>
      </c>
    </row>
    <row r="1180" spans="1:9" x14ac:dyDescent="0.25">
      <c r="A1180" s="406"/>
      <c r="B1180" s="285" t="s">
        <v>2225</v>
      </c>
      <c r="C1180" s="361" t="s">
        <v>3878</v>
      </c>
      <c r="D1180" s="214" t="s">
        <v>22</v>
      </c>
      <c r="E1180" s="235">
        <v>2092</v>
      </c>
      <c r="F1180" s="432" t="s">
        <v>4497</v>
      </c>
      <c r="G1180" s="44">
        <v>2092</v>
      </c>
      <c r="H1180" s="243">
        <f t="shared" si="19"/>
        <v>0</v>
      </c>
      <c r="I1180" s="214"/>
    </row>
    <row r="1181" spans="1:9" x14ac:dyDescent="0.25">
      <c r="A1181" s="406"/>
      <c r="B1181" s="285" t="s">
        <v>2227</v>
      </c>
      <c r="C1181" s="361" t="s">
        <v>3878</v>
      </c>
      <c r="D1181" s="214" t="s">
        <v>55</v>
      </c>
      <c r="E1181" s="235">
        <v>10614</v>
      </c>
      <c r="F1181" s="419">
        <v>41837</v>
      </c>
      <c r="G1181" s="44">
        <v>10614</v>
      </c>
      <c r="H1181" s="243">
        <f t="shared" si="19"/>
        <v>0</v>
      </c>
      <c r="I1181" s="214"/>
    </row>
    <row r="1182" spans="1:9" x14ac:dyDescent="0.25">
      <c r="A1182" s="406"/>
      <c r="B1182" s="285" t="s">
        <v>2228</v>
      </c>
      <c r="C1182" s="361" t="s">
        <v>3878</v>
      </c>
      <c r="D1182" s="214" t="s">
        <v>3946</v>
      </c>
      <c r="E1182" s="235">
        <v>4592</v>
      </c>
      <c r="F1182" s="419">
        <v>41838</v>
      </c>
      <c r="G1182" s="44">
        <v>4592</v>
      </c>
      <c r="H1182" s="243">
        <f t="shared" si="19"/>
        <v>0</v>
      </c>
      <c r="I1182" s="214" t="s">
        <v>65</v>
      </c>
    </row>
    <row r="1183" spans="1:9" x14ac:dyDescent="0.25">
      <c r="A1183" s="406"/>
      <c r="B1183" s="285" t="s">
        <v>2230</v>
      </c>
      <c r="C1183" s="361" t="s">
        <v>3878</v>
      </c>
      <c r="D1183" s="214" t="s">
        <v>123</v>
      </c>
      <c r="E1183" s="235">
        <v>2703</v>
      </c>
      <c r="F1183" s="468" t="s">
        <v>4529</v>
      </c>
      <c r="G1183" s="44">
        <v>2703</v>
      </c>
      <c r="H1183" s="243">
        <f t="shared" si="19"/>
        <v>0</v>
      </c>
      <c r="I1183" s="214"/>
    </row>
    <row r="1184" spans="1:9" x14ac:dyDescent="0.25">
      <c r="A1184" s="406"/>
      <c r="B1184" s="285" t="s">
        <v>2231</v>
      </c>
      <c r="C1184" s="361" t="s">
        <v>3878</v>
      </c>
      <c r="D1184" s="214" t="s">
        <v>237</v>
      </c>
      <c r="E1184" s="235">
        <v>11001</v>
      </c>
      <c r="F1184" s="419">
        <v>41837</v>
      </c>
      <c r="G1184" s="44">
        <v>11001</v>
      </c>
      <c r="H1184" s="243">
        <f t="shared" si="19"/>
        <v>0</v>
      </c>
      <c r="I1184" s="214" t="s">
        <v>21</v>
      </c>
    </row>
    <row r="1185" spans="1:9" x14ac:dyDescent="0.25">
      <c r="A1185" s="406"/>
      <c r="B1185" s="285" t="s">
        <v>2232</v>
      </c>
      <c r="C1185" s="361" t="s">
        <v>3878</v>
      </c>
      <c r="D1185" s="214" t="s">
        <v>1697</v>
      </c>
      <c r="E1185" s="235">
        <v>1925</v>
      </c>
      <c r="F1185" s="419">
        <v>41837</v>
      </c>
      <c r="G1185" s="44">
        <v>1925</v>
      </c>
      <c r="H1185" s="243">
        <f t="shared" si="19"/>
        <v>0</v>
      </c>
      <c r="I1185" s="214"/>
    </row>
    <row r="1186" spans="1:9" x14ac:dyDescent="0.25">
      <c r="A1186" s="406"/>
      <c r="B1186" s="285" t="s">
        <v>2233</v>
      </c>
      <c r="C1186" s="361" t="s">
        <v>3878</v>
      </c>
      <c r="D1186" s="214" t="s">
        <v>180</v>
      </c>
      <c r="E1186" s="235">
        <v>36075</v>
      </c>
      <c r="F1186" s="420" t="s">
        <v>3947</v>
      </c>
      <c r="G1186" s="44">
        <v>36075</v>
      </c>
      <c r="H1186" s="243">
        <f t="shared" si="19"/>
        <v>0</v>
      </c>
      <c r="I1186" s="214" t="s">
        <v>65</v>
      </c>
    </row>
    <row r="1187" spans="1:9" x14ac:dyDescent="0.25">
      <c r="A1187" s="406"/>
      <c r="B1187" s="285" t="s">
        <v>2234</v>
      </c>
      <c r="C1187" s="361" t="s">
        <v>3878</v>
      </c>
      <c r="D1187" s="214" t="s">
        <v>62</v>
      </c>
      <c r="E1187" s="235">
        <v>14625</v>
      </c>
      <c r="F1187" s="419">
        <v>41838</v>
      </c>
      <c r="G1187" s="44">
        <v>14625</v>
      </c>
      <c r="H1187" s="243">
        <f t="shared" si="19"/>
        <v>0</v>
      </c>
      <c r="I1187" s="214" t="s">
        <v>65</v>
      </c>
    </row>
    <row r="1188" spans="1:9" x14ac:dyDescent="0.25">
      <c r="A1188" s="406"/>
      <c r="B1188" s="285" t="s">
        <v>2235</v>
      </c>
      <c r="C1188" s="361" t="s">
        <v>3878</v>
      </c>
      <c r="D1188" s="214" t="s">
        <v>8</v>
      </c>
      <c r="E1188" s="235">
        <v>748</v>
      </c>
      <c r="F1188" s="419">
        <v>41837</v>
      </c>
      <c r="G1188" s="44">
        <v>748</v>
      </c>
      <c r="H1188" s="243">
        <f t="shared" si="19"/>
        <v>0</v>
      </c>
      <c r="I1188" s="214"/>
    </row>
    <row r="1189" spans="1:9" x14ac:dyDescent="0.25">
      <c r="A1189" s="406"/>
      <c r="B1189" s="285" t="s">
        <v>2236</v>
      </c>
      <c r="C1189" s="361" t="s">
        <v>3878</v>
      </c>
      <c r="D1189" s="214" t="s">
        <v>8</v>
      </c>
      <c r="E1189" s="235">
        <v>40</v>
      </c>
      <c r="F1189" s="419">
        <v>41837</v>
      </c>
      <c r="G1189" s="44">
        <v>40</v>
      </c>
      <c r="H1189" s="243">
        <f t="shared" si="19"/>
        <v>0</v>
      </c>
      <c r="I1189" s="214"/>
    </row>
    <row r="1190" spans="1:9" x14ac:dyDescent="0.25">
      <c r="A1190" s="406"/>
      <c r="B1190" s="285" t="s">
        <v>2237</v>
      </c>
      <c r="C1190" s="361" t="s">
        <v>3878</v>
      </c>
      <c r="D1190" s="214" t="s">
        <v>32</v>
      </c>
      <c r="E1190" s="235">
        <v>5313</v>
      </c>
      <c r="F1190" s="419">
        <v>41837</v>
      </c>
      <c r="G1190" s="44">
        <v>5313</v>
      </c>
      <c r="H1190" s="243">
        <f t="shared" si="19"/>
        <v>0</v>
      </c>
      <c r="I1190" s="214" t="s">
        <v>30</v>
      </c>
    </row>
    <row r="1191" spans="1:9" x14ac:dyDescent="0.25">
      <c r="A1191" s="406"/>
      <c r="B1191" s="285" t="s">
        <v>2238</v>
      </c>
      <c r="C1191" s="361" t="s">
        <v>3878</v>
      </c>
      <c r="D1191" s="214" t="s">
        <v>52</v>
      </c>
      <c r="E1191" s="235">
        <v>2665</v>
      </c>
      <c r="F1191" s="419">
        <v>41837</v>
      </c>
      <c r="G1191" s="44">
        <v>2665</v>
      </c>
      <c r="H1191" s="243">
        <f t="shared" si="19"/>
        <v>0</v>
      </c>
      <c r="I1191" s="214" t="s">
        <v>162</v>
      </c>
    </row>
    <row r="1192" spans="1:9" x14ac:dyDescent="0.25">
      <c r="A1192" s="406"/>
      <c r="B1192" s="285" t="s">
        <v>2239</v>
      </c>
      <c r="C1192" s="361" t="s">
        <v>3878</v>
      </c>
      <c r="D1192" s="214" t="s">
        <v>44</v>
      </c>
      <c r="E1192" s="235">
        <v>6600</v>
      </c>
      <c r="F1192" s="419">
        <v>41843</v>
      </c>
      <c r="G1192" s="44">
        <v>6600</v>
      </c>
      <c r="H1192" s="243">
        <f t="shared" si="19"/>
        <v>0</v>
      </c>
      <c r="I1192" s="214" t="s">
        <v>162</v>
      </c>
    </row>
    <row r="1193" spans="1:9" x14ac:dyDescent="0.25">
      <c r="A1193" s="406"/>
      <c r="B1193" s="285" t="s">
        <v>2240</v>
      </c>
      <c r="C1193" s="361" t="s">
        <v>3878</v>
      </c>
      <c r="D1193" s="214" t="s">
        <v>48</v>
      </c>
      <c r="E1193" s="235">
        <v>521</v>
      </c>
      <c r="F1193" s="419">
        <v>41837</v>
      </c>
      <c r="G1193" s="44">
        <v>521</v>
      </c>
      <c r="H1193" s="243">
        <f t="shared" si="19"/>
        <v>0</v>
      </c>
      <c r="I1193" s="214" t="s">
        <v>162</v>
      </c>
    </row>
    <row r="1194" spans="1:9" x14ac:dyDescent="0.25">
      <c r="A1194" s="406"/>
      <c r="B1194" s="285" t="s">
        <v>2242</v>
      </c>
      <c r="C1194" s="361" t="s">
        <v>3878</v>
      </c>
      <c r="D1194" s="214" t="s">
        <v>130</v>
      </c>
      <c r="E1194" s="235">
        <v>8680</v>
      </c>
      <c r="F1194" s="419">
        <v>41843</v>
      </c>
      <c r="G1194" s="44">
        <v>8680</v>
      </c>
      <c r="H1194" s="243">
        <f t="shared" si="19"/>
        <v>0</v>
      </c>
      <c r="I1194" s="214" t="s">
        <v>21</v>
      </c>
    </row>
    <row r="1195" spans="1:9" x14ac:dyDescent="0.25">
      <c r="A1195" s="413"/>
      <c r="B1195" s="285" t="s">
        <v>2243</v>
      </c>
      <c r="C1195" s="361" t="s">
        <v>3878</v>
      </c>
      <c r="D1195" s="214" t="s">
        <v>250</v>
      </c>
      <c r="E1195" s="235">
        <v>16929.5</v>
      </c>
      <c r="F1195" s="420" t="s">
        <v>3948</v>
      </c>
      <c r="G1195" s="44">
        <v>16929.5</v>
      </c>
      <c r="H1195" s="243">
        <f t="shared" si="19"/>
        <v>0</v>
      </c>
      <c r="I1195" s="214" t="s">
        <v>21</v>
      </c>
    </row>
    <row r="1196" spans="1:9" x14ac:dyDescent="0.25">
      <c r="A1196" s="406"/>
      <c r="B1196" s="285" t="s">
        <v>2244</v>
      </c>
      <c r="C1196" s="361" t="s">
        <v>3878</v>
      </c>
      <c r="D1196" s="214" t="s">
        <v>3318</v>
      </c>
      <c r="E1196" s="235">
        <v>10229</v>
      </c>
      <c r="F1196" s="419">
        <v>41808</v>
      </c>
      <c r="G1196" s="44">
        <v>10229</v>
      </c>
      <c r="H1196" s="243">
        <f t="shared" si="19"/>
        <v>0</v>
      </c>
      <c r="I1196" s="214" t="s">
        <v>65</v>
      </c>
    </row>
    <row r="1197" spans="1:9" x14ac:dyDescent="0.25">
      <c r="A1197" s="406"/>
      <c r="B1197" s="285" t="s">
        <v>2245</v>
      </c>
      <c r="C1197" s="361" t="s">
        <v>3878</v>
      </c>
      <c r="D1197" s="214" t="s">
        <v>3121</v>
      </c>
      <c r="E1197" s="235">
        <v>12340.5</v>
      </c>
      <c r="F1197" s="419">
        <v>41838</v>
      </c>
      <c r="G1197" s="44">
        <v>12340.5</v>
      </c>
      <c r="H1197" s="243">
        <f t="shared" si="19"/>
        <v>0</v>
      </c>
      <c r="I1197" s="214" t="s">
        <v>65</v>
      </c>
    </row>
    <row r="1198" spans="1:9" x14ac:dyDescent="0.25">
      <c r="A1198" s="406"/>
      <c r="B1198" s="285" t="s">
        <v>2246</v>
      </c>
      <c r="C1198" s="361" t="s">
        <v>3878</v>
      </c>
      <c r="D1198" s="214" t="s">
        <v>111</v>
      </c>
      <c r="E1198" s="235">
        <v>5731</v>
      </c>
      <c r="F1198" s="419">
        <v>41837</v>
      </c>
      <c r="G1198" s="44">
        <v>5731</v>
      </c>
      <c r="H1198" s="243">
        <f t="shared" si="19"/>
        <v>0</v>
      </c>
      <c r="I1198" s="214" t="s">
        <v>162</v>
      </c>
    </row>
    <row r="1199" spans="1:9" x14ac:dyDescent="0.25">
      <c r="A1199" s="406"/>
      <c r="B1199" s="285" t="s">
        <v>2247</v>
      </c>
      <c r="C1199" s="361" t="s">
        <v>3878</v>
      </c>
      <c r="D1199" s="214" t="s">
        <v>269</v>
      </c>
      <c r="E1199" s="235">
        <v>6205</v>
      </c>
      <c r="F1199" s="419">
        <v>41837</v>
      </c>
      <c r="G1199" s="44">
        <v>6205</v>
      </c>
      <c r="H1199" s="243">
        <f t="shared" si="19"/>
        <v>0</v>
      </c>
      <c r="I1199" s="214"/>
    </row>
    <row r="1200" spans="1:9" x14ac:dyDescent="0.25">
      <c r="A1200" s="406"/>
      <c r="B1200" s="285" t="s">
        <v>2248</v>
      </c>
      <c r="C1200" s="361" t="s">
        <v>3878</v>
      </c>
      <c r="D1200" s="214" t="s">
        <v>11</v>
      </c>
      <c r="E1200" s="235">
        <v>80821</v>
      </c>
      <c r="F1200" s="421">
        <v>41856</v>
      </c>
      <c r="G1200" s="245">
        <v>80821</v>
      </c>
      <c r="H1200" s="243">
        <f t="shared" si="19"/>
        <v>0</v>
      </c>
      <c r="I1200" s="214"/>
    </row>
    <row r="1201" spans="1:9" x14ac:dyDescent="0.25">
      <c r="A1201" s="406"/>
      <c r="B1201" s="285" t="s">
        <v>2249</v>
      </c>
      <c r="C1201" s="361" t="s">
        <v>3878</v>
      </c>
      <c r="D1201" s="214" t="s">
        <v>55</v>
      </c>
      <c r="E1201" s="235">
        <v>460</v>
      </c>
      <c r="F1201" s="419">
        <v>41837</v>
      </c>
      <c r="G1201" s="44">
        <v>460</v>
      </c>
      <c r="H1201" s="243">
        <f t="shared" si="19"/>
        <v>0</v>
      </c>
      <c r="I1201" s="214"/>
    </row>
    <row r="1202" spans="1:9" x14ac:dyDescent="0.25">
      <c r="A1202" s="406"/>
      <c r="B1202" s="285" t="s">
        <v>2250</v>
      </c>
      <c r="C1202" s="361" t="s">
        <v>3878</v>
      </c>
      <c r="D1202" s="214" t="s">
        <v>8</v>
      </c>
      <c r="E1202" s="235">
        <v>905</v>
      </c>
      <c r="F1202" s="419">
        <v>41837</v>
      </c>
      <c r="G1202" s="44">
        <v>905</v>
      </c>
      <c r="H1202" s="243">
        <f t="shared" si="19"/>
        <v>0</v>
      </c>
      <c r="I1202" s="214"/>
    </row>
    <row r="1203" spans="1:9" x14ac:dyDescent="0.25">
      <c r="A1203" s="406"/>
      <c r="B1203" s="285" t="s">
        <v>2251</v>
      </c>
      <c r="C1203" s="361" t="s">
        <v>3878</v>
      </c>
      <c r="D1203" s="214" t="s">
        <v>68</v>
      </c>
      <c r="E1203" s="235">
        <v>140</v>
      </c>
      <c r="F1203" s="419">
        <v>41838</v>
      </c>
      <c r="G1203" s="44">
        <v>140</v>
      </c>
      <c r="H1203" s="243">
        <f t="shared" si="19"/>
        <v>0</v>
      </c>
      <c r="I1203" s="214"/>
    </row>
    <row r="1204" spans="1:9" x14ac:dyDescent="0.25">
      <c r="A1204" s="406"/>
      <c r="B1204" s="285" t="s">
        <v>2252</v>
      </c>
      <c r="C1204" s="361" t="s">
        <v>3878</v>
      </c>
      <c r="D1204" s="214" t="s">
        <v>13</v>
      </c>
      <c r="E1204" s="235">
        <v>3866.5</v>
      </c>
      <c r="F1204" s="419">
        <v>41837</v>
      </c>
      <c r="G1204" s="44">
        <v>3866.5</v>
      </c>
      <c r="H1204" s="243">
        <f t="shared" si="19"/>
        <v>0</v>
      </c>
      <c r="I1204" s="214"/>
    </row>
    <row r="1205" spans="1:9" x14ac:dyDescent="0.25">
      <c r="A1205" s="406"/>
      <c r="B1205" s="285" t="s">
        <v>2253</v>
      </c>
      <c r="C1205" s="361" t="s">
        <v>3878</v>
      </c>
      <c r="D1205" s="214" t="s">
        <v>3527</v>
      </c>
      <c r="E1205" s="235">
        <v>1053</v>
      </c>
      <c r="F1205" s="421" t="s">
        <v>4509</v>
      </c>
      <c r="G1205" s="44">
        <v>1053</v>
      </c>
      <c r="H1205" s="243">
        <f t="shared" si="19"/>
        <v>0</v>
      </c>
      <c r="I1205" s="214"/>
    </row>
    <row r="1206" spans="1:9" x14ac:dyDescent="0.25">
      <c r="A1206" s="406"/>
      <c r="B1206" s="285" t="s">
        <v>2254</v>
      </c>
      <c r="C1206" s="361" t="s">
        <v>3878</v>
      </c>
      <c r="D1206" s="214" t="s">
        <v>8</v>
      </c>
      <c r="E1206" s="235">
        <v>1011.5</v>
      </c>
      <c r="F1206" s="419">
        <v>41837</v>
      </c>
      <c r="G1206" s="44">
        <v>1011.5</v>
      </c>
      <c r="H1206" s="243">
        <f t="shared" si="19"/>
        <v>0</v>
      </c>
      <c r="I1206" s="214"/>
    </row>
    <row r="1207" spans="1:9" x14ac:dyDescent="0.25">
      <c r="A1207" s="406"/>
      <c r="B1207" s="285" t="s">
        <v>2255</v>
      </c>
      <c r="C1207" s="361" t="s">
        <v>3878</v>
      </c>
      <c r="D1207" s="214" t="s">
        <v>3682</v>
      </c>
      <c r="E1207" s="235">
        <v>8653</v>
      </c>
      <c r="F1207" s="419">
        <v>41837</v>
      </c>
      <c r="G1207" s="44">
        <v>8653</v>
      </c>
      <c r="H1207" s="243">
        <f t="shared" si="19"/>
        <v>0</v>
      </c>
      <c r="I1207" s="214"/>
    </row>
    <row r="1208" spans="1:9" x14ac:dyDescent="0.25">
      <c r="A1208" s="406"/>
      <c r="B1208" s="285" t="s">
        <v>2257</v>
      </c>
      <c r="C1208" s="361" t="s">
        <v>3878</v>
      </c>
      <c r="D1208" s="214" t="s">
        <v>51</v>
      </c>
      <c r="E1208" s="235">
        <v>1680</v>
      </c>
      <c r="F1208" s="419">
        <v>41837</v>
      </c>
      <c r="G1208" s="44">
        <v>1680</v>
      </c>
      <c r="H1208" s="243">
        <f t="shared" si="19"/>
        <v>0</v>
      </c>
      <c r="I1208" s="214"/>
    </row>
    <row r="1209" spans="1:9" x14ac:dyDescent="0.25">
      <c r="A1209" s="406"/>
      <c r="B1209" s="285" t="s">
        <v>2258</v>
      </c>
      <c r="C1209" s="361" t="s">
        <v>3878</v>
      </c>
      <c r="D1209" s="214" t="s">
        <v>771</v>
      </c>
      <c r="E1209" s="235">
        <v>3733.5</v>
      </c>
      <c r="F1209" s="419">
        <v>41837</v>
      </c>
      <c r="G1209" s="44">
        <v>3733.5</v>
      </c>
      <c r="H1209" s="243">
        <f t="shared" si="19"/>
        <v>0</v>
      </c>
      <c r="I1209" s="214"/>
    </row>
    <row r="1210" spans="1:9" x14ac:dyDescent="0.25">
      <c r="A1210" s="406"/>
      <c r="B1210" s="285" t="s">
        <v>2259</v>
      </c>
      <c r="C1210" s="361" t="s">
        <v>3878</v>
      </c>
      <c r="D1210" s="214" t="s">
        <v>106</v>
      </c>
      <c r="E1210" s="235">
        <v>3266</v>
      </c>
      <c r="F1210" s="419">
        <v>41839</v>
      </c>
      <c r="G1210" s="44">
        <v>3266</v>
      </c>
      <c r="H1210" s="243">
        <f t="shared" si="19"/>
        <v>0</v>
      </c>
      <c r="I1210" s="214"/>
    </row>
    <row r="1211" spans="1:9" x14ac:dyDescent="0.25">
      <c r="A1211" s="406"/>
      <c r="B1211" s="285" t="s">
        <v>2261</v>
      </c>
      <c r="C1211" s="361" t="s">
        <v>3878</v>
      </c>
      <c r="D1211" s="214" t="s">
        <v>508</v>
      </c>
      <c r="E1211" s="235">
        <v>50646.5</v>
      </c>
      <c r="F1211" s="419">
        <v>41837</v>
      </c>
      <c r="G1211" s="44">
        <v>50646.5</v>
      </c>
      <c r="H1211" s="243">
        <f t="shared" si="19"/>
        <v>0</v>
      </c>
      <c r="I1211" s="214"/>
    </row>
    <row r="1212" spans="1:9" x14ac:dyDescent="0.25">
      <c r="A1212" s="406"/>
      <c r="B1212" s="285" t="s">
        <v>2262</v>
      </c>
      <c r="C1212" s="361" t="s">
        <v>3878</v>
      </c>
      <c r="D1212" s="214" t="s">
        <v>66</v>
      </c>
      <c r="E1212" s="235">
        <v>2025</v>
      </c>
      <c r="F1212" s="419">
        <v>41837</v>
      </c>
      <c r="G1212" s="44">
        <v>2025</v>
      </c>
      <c r="H1212" s="243">
        <f t="shared" si="19"/>
        <v>0</v>
      </c>
      <c r="I1212" s="214"/>
    </row>
    <row r="1213" spans="1:9" x14ac:dyDescent="0.25">
      <c r="A1213" s="406"/>
      <c r="B1213" s="285" t="s">
        <v>2263</v>
      </c>
      <c r="C1213" s="361" t="s">
        <v>3878</v>
      </c>
      <c r="D1213" s="214" t="s">
        <v>80</v>
      </c>
      <c r="E1213" s="235">
        <v>2038</v>
      </c>
      <c r="F1213" s="419">
        <v>41838</v>
      </c>
      <c r="G1213" s="44">
        <v>2038</v>
      </c>
      <c r="H1213" s="243">
        <f t="shared" si="19"/>
        <v>0</v>
      </c>
      <c r="I1213" s="214" t="s">
        <v>21</v>
      </c>
    </row>
    <row r="1214" spans="1:9" x14ac:dyDescent="0.25">
      <c r="A1214" s="406"/>
      <c r="B1214" s="285" t="s">
        <v>2265</v>
      </c>
      <c r="C1214" s="361" t="s">
        <v>3878</v>
      </c>
      <c r="D1214" s="214" t="s">
        <v>3949</v>
      </c>
      <c r="E1214" s="235">
        <v>2905.86</v>
      </c>
      <c r="F1214" s="422" t="s">
        <v>3950</v>
      </c>
      <c r="G1214" s="44">
        <v>2905.86</v>
      </c>
      <c r="H1214" s="243">
        <f t="shared" si="19"/>
        <v>0</v>
      </c>
      <c r="I1214" s="214" t="s">
        <v>21</v>
      </c>
    </row>
    <row r="1215" spans="1:9" x14ac:dyDescent="0.25">
      <c r="A1215" s="406"/>
      <c r="B1215" s="285" t="s">
        <v>2266</v>
      </c>
      <c r="C1215" s="361" t="s">
        <v>3878</v>
      </c>
      <c r="D1215" s="214" t="s">
        <v>348</v>
      </c>
      <c r="E1215" s="235">
        <v>2139</v>
      </c>
      <c r="F1215" s="419">
        <v>41838</v>
      </c>
      <c r="G1215" s="44">
        <v>2139</v>
      </c>
      <c r="H1215" s="243">
        <f t="shared" si="19"/>
        <v>0</v>
      </c>
      <c r="I1215" s="214" t="s">
        <v>21</v>
      </c>
    </row>
    <row r="1216" spans="1:9" x14ac:dyDescent="0.25">
      <c r="A1216" s="406"/>
      <c r="B1216" s="285" t="s">
        <v>2267</v>
      </c>
      <c r="C1216" s="361" t="s">
        <v>3878</v>
      </c>
      <c r="D1216" s="214" t="s">
        <v>3933</v>
      </c>
      <c r="E1216" s="235">
        <v>3816</v>
      </c>
      <c r="F1216" s="419">
        <v>41838</v>
      </c>
      <c r="G1216" s="44">
        <v>3816</v>
      </c>
      <c r="H1216" s="243">
        <f t="shared" si="19"/>
        <v>0</v>
      </c>
      <c r="I1216" s="214" t="s">
        <v>21</v>
      </c>
    </row>
    <row r="1217" spans="1:10" x14ac:dyDescent="0.25">
      <c r="A1217" s="406"/>
      <c r="B1217" s="285" t="s">
        <v>2268</v>
      </c>
      <c r="C1217" s="361" t="s">
        <v>3878</v>
      </c>
      <c r="D1217" s="214" t="s">
        <v>147</v>
      </c>
      <c r="E1217" s="235">
        <v>4746</v>
      </c>
      <c r="F1217" s="419">
        <v>41838</v>
      </c>
      <c r="G1217" s="44">
        <v>4746</v>
      </c>
      <c r="H1217" s="243">
        <f t="shared" si="19"/>
        <v>0</v>
      </c>
      <c r="I1217" s="214" t="s">
        <v>21</v>
      </c>
    </row>
    <row r="1218" spans="1:10" x14ac:dyDescent="0.25">
      <c r="A1218" s="406"/>
      <c r="B1218" s="285" t="s">
        <v>2269</v>
      </c>
      <c r="C1218" s="361" t="s">
        <v>3878</v>
      </c>
      <c r="D1218" s="214" t="s">
        <v>2652</v>
      </c>
      <c r="E1218" s="235">
        <v>2453</v>
      </c>
      <c r="F1218" s="419">
        <v>41838</v>
      </c>
      <c r="G1218" s="44">
        <v>2453</v>
      </c>
      <c r="H1218" s="243">
        <f t="shared" si="19"/>
        <v>0</v>
      </c>
      <c r="I1218" s="214" t="s">
        <v>21</v>
      </c>
    </row>
    <row r="1219" spans="1:10" x14ac:dyDescent="0.25">
      <c r="A1219" s="406"/>
      <c r="B1219" s="285" t="s">
        <v>2270</v>
      </c>
      <c r="C1219" s="361" t="s">
        <v>3878</v>
      </c>
      <c r="D1219" s="214" t="s">
        <v>147</v>
      </c>
      <c r="E1219" s="235">
        <v>792.5</v>
      </c>
      <c r="F1219" s="419">
        <v>41838</v>
      </c>
      <c r="G1219" s="44">
        <v>792.5</v>
      </c>
      <c r="H1219" s="243">
        <f t="shared" si="19"/>
        <v>0</v>
      </c>
      <c r="I1219" s="214" t="s">
        <v>21</v>
      </c>
    </row>
    <row r="1220" spans="1:10" x14ac:dyDescent="0.25">
      <c r="A1220" s="406"/>
      <c r="B1220" s="285" t="s">
        <v>2271</v>
      </c>
      <c r="C1220" s="361" t="s">
        <v>3878</v>
      </c>
      <c r="D1220" s="214" t="s">
        <v>147</v>
      </c>
      <c r="E1220" s="235">
        <v>824.6</v>
      </c>
      <c r="F1220" s="419">
        <v>41838</v>
      </c>
      <c r="G1220" s="44">
        <v>824.6</v>
      </c>
      <c r="H1220" s="243">
        <f t="shared" si="19"/>
        <v>0</v>
      </c>
      <c r="I1220" s="214" t="s">
        <v>21</v>
      </c>
    </row>
    <row r="1221" spans="1:10" x14ac:dyDescent="0.25">
      <c r="A1221" s="406"/>
      <c r="B1221" s="285" t="s">
        <v>2272</v>
      </c>
      <c r="C1221" s="361" t="s">
        <v>3878</v>
      </c>
      <c r="D1221" s="214" t="s">
        <v>147</v>
      </c>
      <c r="E1221" s="235">
        <v>845.5</v>
      </c>
      <c r="F1221" s="419">
        <v>41838</v>
      </c>
      <c r="G1221" s="44">
        <v>845.5</v>
      </c>
      <c r="H1221" s="243">
        <f t="shared" si="19"/>
        <v>0</v>
      </c>
      <c r="I1221" s="214" t="s">
        <v>21</v>
      </c>
    </row>
    <row r="1222" spans="1:10" x14ac:dyDescent="0.25">
      <c r="A1222" s="406"/>
      <c r="B1222" s="285" t="s">
        <v>2273</v>
      </c>
      <c r="C1222" s="361" t="s">
        <v>3878</v>
      </c>
      <c r="D1222" s="214" t="s">
        <v>147</v>
      </c>
      <c r="E1222" s="235">
        <v>840</v>
      </c>
      <c r="F1222" s="419">
        <v>41838</v>
      </c>
      <c r="G1222" s="44">
        <v>840</v>
      </c>
      <c r="H1222" s="243">
        <f t="shared" si="19"/>
        <v>0</v>
      </c>
      <c r="I1222" s="214" t="s">
        <v>21</v>
      </c>
      <c r="J1222" s="24"/>
    </row>
    <row r="1223" spans="1:10" x14ac:dyDescent="0.25">
      <c r="A1223" s="406"/>
      <c r="B1223" s="285" t="s">
        <v>2275</v>
      </c>
      <c r="C1223" s="361" t="s">
        <v>3878</v>
      </c>
      <c r="D1223" s="214" t="s">
        <v>163</v>
      </c>
      <c r="E1223" s="235">
        <v>1690.2</v>
      </c>
      <c r="F1223" s="419">
        <v>41839</v>
      </c>
      <c r="G1223" s="44">
        <v>1690.2</v>
      </c>
      <c r="H1223" s="243">
        <f t="shared" ref="H1223:H1286" si="20">E1223-G1223</f>
        <v>0</v>
      </c>
      <c r="I1223" s="214" t="s">
        <v>162</v>
      </c>
    </row>
    <row r="1224" spans="1:10" x14ac:dyDescent="0.25">
      <c r="A1224" s="406"/>
      <c r="B1224" s="285" t="s">
        <v>2276</v>
      </c>
      <c r="C1224" s="361" t="s">
        <v>3878</v>
      </c>
      <c r="D1224" s="214" t="s">
        <v>160</v>
      </c>
      <c r="E1224" s="235">
        <v>33174.400000000001</v>
      </c>
      <c r="F1224" s="421" t="s">
        <v>3951</v>
      </c>
      <c r="G1224" s="44">
        <v>33174.400000000001</v>
      </c>
      <c r="H1224" s="243">
        <f t="shared" si="20"/>
        <v>0</v>
      </c>
      <c r="I1224" s="214" t="s">
        <v>162</v>
      </c>
    </row>
    <row r="1225" spans="1:10" x14ac:dyDescent="0.25">
      <c r="A1225" s="406"/>
      <c r="B1225" s="285" t="s">
        <v>2278</v>
      </c>
      <c r="C1225" s="361" t="s">
        <v>3878</v>
      </c>
      <c r="D1225" s="214" t="s">
        <v>160</v>
      </c>
      <c r="E1225" s="235">
        <v>163394.07999999999</v>
      </c>
      <c r="F1225" s="434" t="s">
        <v>4523</v>
      </c>
      <c r="G1225" s="44">
        <v>163394.07999999999</v>
      </c>
      <c r="H1225" s="243">
        <f t="shared" si="20"/>
        <v>0</v>
      </c>
      <c r="I1225" s="214" t="s">
        <v>162</v>
      </c>
    </row>
    <row r="1226" spans="1:10" x14ac:dyDescent="0.25">
      <c r="A1226" s="406"/>
      <c r="B1226" s="285" t="s">
        <v>2279</v>
      </c>
      <c r="C1226" s="361" t="s">
        <v>3878</v>
      </c>
      <c r="D1226" s="214" t="s">
        <v>199</v>
      </c>
      <c r="E1226" s="235">
        <v>14022.4</v>
      </c>
      <c r="F1226" s="419">
        <v>41839</v>
      </c>
      <c r="G1226" s="44">
        <v>14022.4</v>
      </c>
      <c r="H1226" s="243">
        <f t="shared" si="20"/>
        <v>0</v>
      </c>
      <c r="I1226" s="214" t="s">
        <v>162</v>
      </c>
    </row>
    <row r="1227" spans="1:10" x14ac:dyDescent="0.25">
      <c r="A1227" s="406"/>
      <c r="B1227" s="285" t="s">
        <v>2280</v>
      </c>
      <c r="C1227" s="361" t="s">
        <v>3878</v>
      </c>
      <c r="D1227" s="214" t="s">
        <v>420</v>
      </c>
      <c r="E1227" s="235">
        <v>3172</v>
      </c>
      <c r="F1227" s="419">
        <v>41839</v>
      </c>
      <c r="G1227" s="44">
        <v>3172</v>
      </c>
      <c r="H1227" s="243">
        <f t="shared" si="20"/>
        <v>0</v>
      </c>
      <c r="I1227" s="214" t="s">
        <v>162</v>
      </c>
    </row>
    <row r="1228" spans="1:10" x14ac:dyDescent="0.25">
      <c r="A1228" s="406"/>
      <c r="B1228" s="285" t="s">
        <v>2281</v>
      </c>
      <c r="C1228" s="361" t="s">
        <v>3878</v>
      </c>
      <c r="D1228" s="214" t="s">
        <v>164</v>
      </c>
      <c r="E1228" s="235">
        <v>3696.5</v>
      </c>
      <c r="F1228" s="421" t="s">
        <v>3953</v>
      </c>
      <c r="G1228" s="44">
        <v>3696.5</v>
      </c>
      <c r="H1228" s="243">
        <f t="shared" si="20"/>
        <v>0</v>
      </c>
      <c r="I1228" s="214" t="s">
        <v>162</v>
      </c>
    </row>
    <row r="1229" spans="1:10" x14ac:dyDescent="0.25">
      <c r="A1229" s="406"/>
      <c r="B1229" s="285" t="s">
        <v>2282</v>
      </c>
      <c r="C1229" s="361" t="s">
        <v>3878</v>
      </c>
      <c r="D1229" s="214" t="s">
        <v>3954</v>
      </c>
      <c r="E1229" s="235">
        <v>21205</v>
      </c>
      <c r="F1229" s="421" t="s">
        <v>3955</v>
      </c>
      <c r="G1229" s="44">
        <v>21205</v>
      </c>
      <c r="H1229" s="243">
        <f t="shared" si="20"/>
        <v>0</v>
      </c>
      <c r="I1229" s="214" t="s">
        <v>162</v>
      </c>
    </row>
    <row r="1230" spans="1:10" x14ac:dyDescent="0.25">
      <c r="A1230" s="406"/>
      <c r="B1230" s="285" t="s">
        <v>2283</v>
      </c>
      <c r="C1230" s="361" t="s">
        <v>3878</v>
      </c>
      <c r="D1230" s="214" t="s">
        <v>2759</v>
      </c>
      <c r="E1230" s="235">
        <v>5213.24</v>
      </c>
      <c r="F1230" s="421" t="s">
        <v>3956</v>
      </c>
      <c r="G1230" s="44">
        <v>5213.24</v>
      </c>
      <c r="H1230" s="243">
        <f t="shared" si="20"/>
        <v>0</v>
      </c>
      <c r="I1230" s="214" t="s">
        <v>162</v>
      </c>
    </row>
    <row r="1231" spans="1:10" x14ac:dyDescent="0.25">
      <c r="A1231" s="406"/>
      <c r="B1231" s="285" t="s">
        <v>2284</v>
      </c>
      <c r="C1231" s="361" t="s">
        <v>3878</v>
      </c>
      <c r="D1231" s="214" t="s">
        <v>358</v>
      </c>
      <c r="E1231" s="235">
        <v>73502</v>
      </c>
      <c r="F1231" s="432" t="s">
        <v>4536</v>
      </c>
      <c r="G1231" s="44">
        <v>73502</v>
      </c>
      <c r="H1231" s="243">
        <f t="shared" si="20"/>
        <v>0</v>
      </c>
      <c r="I1231" s="214" t="s">
        <v>162</v>
      </c>
    </row>
    <row r="1232" spans="1:10" x14ac:dyDescent="0.25">
      <c r="A1232" s="406"/>
      <c r="B1232" s="285" t="s">
        <v>2286</v>
      </c>
      <c r="C1232" s="361" t="s">
        <v>3878</v>
      </c>
      <c r="D1232" s="214" t="s">
        <v>168</v>
      </c>
      <c r="E1232" s="235">
        <v>24436.799999999999</v>
      </c>
      <c r="F1232" s="476" t="s">
        <v>4533</v>
      </c>
      <c r="G1232" s="44">
        <v>24436.799999999999</v>
      </c>
      <c r="H1232" s="243">
        <f t="shared" si="20"/>
        <v>0</v>
      </c>
      <c r="I1232" s="214" t="s">
        <v>162</v>
      </c>
    </row>
    <row r="1233" spans="1:9" x14ac:dyDescent="0.25">
      <c r="A1233" s="406"/>
      <c r="B1233" s="285" t="s">
        <v>2287</v>
      </c>
      <c r="C1233" s="361" t="s">
        <v>3878</v>
      </c>
      <c r="D1233" s="214" t="s">
        <v>250</v>
      </c>
      <c r="E1233" s="235">
        <v>3294</v>
      </c>
      <c r="F1233" s="419">
        <v>41839</v>
      </c>
      <c r="G1233" s="44">
        <v>3294</v>
      </c>
      <c r="H1233" s="243">
        <f t="shared" si="20"/>
        <v>0</v>
      </c>
      <c r="I1233" s="214" t="s">
        <v>162</v>
      </c>
    </row>
    <row r="1234" spans="1:9" x14ac:dyDescent="0.25">
      <c r="A1234" s="406"/>
      <c r="B1234" s="285" t="s">
        <v>2289</v>
      </c>
      <c r="C1234" s="361" t="s">
        <v>3878</v>
      </c>
      <c r="D1234" s="214" t="s">
        <v>163</v>
      </c>
      <c r="E1234" s="235">
        <v>13648.3</v>
      </c>
      <c r="F1234" s="419">
        <v>41839</v>
      </c>
      <c r="G1234" s="44">
        <v>13648.3</v>
      </c>
      <c r="H1234" s="243">
        <f t="shared" si="20"/>
        <v>0</v>
      </c>
      <c r="I1234" s="214" t="s">
        <v>162</v>
      </c>
    </row>
    <row r="1235" spans="1:9" x14ac:dyDescent="0.25">
      <c r="A1235" s="406"/>
      <c r="B1235" s="285" t="s">
        <v>2290</v>
      </c>
      <c r="C1235" s="361" t="s">
        <v>3878</v>
      </c>
      <c r="D1235" s="214" t="s">
        <v>18</v>
      </c>
      <c r="E1235" s="235">
        <v>1389</v>
      </c>
      <c r="F1235" s="419">
        <v>41837</v>
      </c>
      <c r="G1235" s="44">
        <v>1389</v>
      </c>
      <c r="H1235" s="243">
        <f t="shared" si="20"/>
        <v>0</v>
      </c>
      <c r="I1235" s="214"/>
    </row>
    <row r="1236" spans="1:9" x14ac:dyDescent="0.25">
      <c r="A1236" s="406"/>
      <c r="B1236" s="285" t="s">
        <v>2291</v>
      </c>
      <c r="C1236" s="361" t="s">
        <v>3878</v>
      </c>
      <c r="D1236" s="214" t="s">
        <v>100</v>
      </c>
      <c r="E1236" s="235">
        <v>33877</v>
      </c>
      <c r="F1236" s="419">
        <v>41838</v>
      </c>
      <c r="G1236" s="44">
        <v>33877</v>
      </c>
      <c r="H1236" s="243">
        <f t="shared" si="20"/>
        <v>0</v>
      </c>
      <c r="I1236" s="214" t="s">
        <v>27</v>
      </c>
    </row>
    <row r="1237" spans="1:9" x14ac:dyDescent="0.25">
      <c r="A1237" s="406"/>
      <c r="B1237" s="285" t="s">
        <v>2293</v>
      </c>
      <c r="C1237" s="361" t="s">
        <v>3878</v>
      </c>
      <c r="D1237" s="214" t="s">
        <v>88</v>
      </c>
      <c r="E1237" s="235">
        <v>1627.6</v>
      </c>
      <c r="F1237" s="419">
        <v>41838</v>
      </c>
      <c r="G1237" s="44">
        <v>1627.6</v>
      </c>
      <c r="H1237" s="243">
        <f t="shared" si="20"/>
        <v>0</v>
      </c>
      <c r="I1237" s="214" t="s">
        <v>27</v>
      </c>
    </row>
    <row r="1238" spans="1:9" x14ac:dyDescent="0.25">
      <c r="A1238" s="406"/>
      <c r="B1238" s="285" t="s">
        <v>2295</v>
      </c>
      <c r="C1238" s="361" t="s">
        <v>3878</v>
      </c>
      <c r="D1238" s="214" t="s">
        <v>696</v>
      </c>
      <c r="E1238" s="235">
        <v>2137.5</v>
      </c>
      <c r="F1238" s="419">
        <v>41838</v>
      </c>
      <c r="G1238" s="44">
        <v>2137.5</v>
      </c>
      <c r="H1238" s="243">
        <f t="shared" si="20"/>
        <v>0</v>
      </c>
      <c r="I1238" s="214" t="s">
        <v>27</v>
      </c>
    </row>
    <row r="1239" spans="1:9" x14ac:dyDescent="0.25">
      <c r="A1239" s="406"/>
      <c r="B1239" s="285" t="s">
        <v>2296</v>
      </c>
      <c r="C1239" s="361" t="s">
        <v>3878</v>
      </c>
      <c r="D1239" s="214" t="s">
        <v>370</v>
      </c>
      <c r="E1239" s="235">
        <v>6405</v>
      </c>
      <c r="F1239" s="419">
        <v>41839</v>
      </c>
      <c r="G1239" s="44">
        <v>6405</v>
      </c>
      <c r="H1239" s="243">
        <f t="shared" si="20"/>
        <v>0</v>
      </c>
      <c r="I1239" s="214" t="s">
        <v>162</v>
      </c>
    </row>
    <row r="1240" spans="1:9" x14ac:dyDescent="0.25">
      <c r="A1240" s="406"/>
      <c r="B1240" s="285" t="s">
        <v>2298</v>
      </c>
      <c r="C1240" s="361" t="s">
        <v>3878</v>
      </c>
      <c r="D1240" s="214" t="s">
        <v>544</v>
      </c>
      <c r="E1240" s="235">
        <v>18381</v>
      </c>
      <c r="F1240" s="419">
        <v>41838</v>
      </c>
      <c r="G1240" s="44">
        <v>18381</v>
      </c>
      <c r="H1240" s="243">
        <f t="shared" si="20"/>
        <v>0</v>
      </c>
      <c r="I1240" s="214" t="s">
        <v>27</v>
      </c>
    </row>
    <row r="1241" spans="1:9" x14ac:dyDescent="0.25">
      <c r="A1241" s="406"/>
      <c r="B1241" s="285" t="s">
        <v>2300</v>
      </c>
      <c r="C1241" s="361" t="s">
        <v>3878</v>
      </c>
      <c r="D1241" s="214" t="s">
        <v>435</v>
      </c>
      <c r="E1241" s="235">
        <v>532</v>
      </c>
      <c r="F1241" s="419">
        <v>41837</v>
      </c>
      <c r="G1241" s="44">
        <v>532</v>
      </c>
      <c r="H1241" s="243">
        <f t="shared" si="20"/>
        <v>0</v>
      </c>
      <c r="I1241" s="214"/>
    </row>
    <row r="1242" spans="1:9" x14ac:dyDescent="0.25">
      <c r="A1242" s="406"/>
      <c r="B1242" s="285" t="s">
        <v>2301</v>
      </c>
      <c r="C1242" s="361" t="s">
        <v>3878</v>
      </c>
      <c r="D1242" s="214" t="s">
        <v>28</v>
      </c>
      <c r="E1242" s="235">
        <v>7430</v>
      </c>
      <c r="F1242" s="419">
        <v>41837</v>
      </c>
      <c r="G1242" s="44">
        <v>7430</v>
      </c>
      <c r="H1242" s="243">
        <f t="shared" si="20"/>
        <v>0</v>
      </c>
      <c r="I1242" s="214"/>
    </row>
    <row r="1243" spans="1:9" x14ac:dyDescent="0.25">
      <c r="A1243" s="406"/>
      <c r="B1243" s="285" t="s">
        <v>2302</v>
      </c>
      <c r="C1243" s="361" t="s">
        <v>3878</v>
      </c>
      <c r="D1243" s="214" t="s">
        <v>168</v>
      </c>
      <c r="E1243" s="235">
        <v>5161</v>
      </c>
      <c r="F1243" s="419">
        <v>41838</v>
      </c>
      <c r="G1243" s="44">
        <v>5161</v>
      </c>
      <c r="H1243" s="243">
        <f t="shared" si="20"/>
        <v>0</v>
      </c>
      <c r="I1243" s="214" t="s">
        <v>162</v>
      </c>
    </row>
    <row r="1244" spans="1:9" x14ac:dyDescent="0.25">
      <c r="A1244" s="406"/>
      <c r="B1244" s="285" t="s">
        <v>2303</v>
      </c>
      <c r="C1244" s="361" t="s">
        <v>3878</v>
      </c>
      <c r="D1244" s="214" t="s">
        <v>152</v>
      </c>
      <c r="E1244" s="235">
        <v>7606.7</v>
      </c>
      <c r="F1244" s="419">
        <v>41837</v>
      </c>
      <c r="G1244" s="44">
        <v>7606.7</v>
      </c>
      <c r="H1244" s="243">
        <f t="shared" si="20"/>
        <v>0</v>
      </c>
      <c r="I1244" s="214" t="s">
        <v>30</v>
      </c>
    </row>
    <row r="1245" spans="1:9" x14ac:dyDescent="0.25">
      <c r="A1245" s="406"/>
      <c r="B1245" s="285" t="s">
        <v>2305</v>
      </c>
      <c r="C1245" s="361" t="s">
        <v>3878</v>
      </c>
      <c r="D1245" s="214" t="s">
        <v>14</v>
      </c>
      <c r="E1245" s="235">
        <v>14870</v>
      </c>
      <c r="F1245" s="419">
        <v>41838</v>
      </c>
      <c r="G1245" s="44">
        <v>14870</v>
      </c>
      <c r="H1245" s="243">
        <f t="shared" si="20"/>
        <v>0</v>
      </c>
      <c r="I1245" s="214" t="s">
        <v>30</v>
      </c>
    </row>
    <row r="1246" spans="1:9" x14ac:dyDescent="0.25">
      <c r="A1246" s="406"/>
      <c r="B1246" s="285" t="s">
        <v>2306</v>
      </c>
      <c r="C1246" s="361" t="s">
        <v>3878</v>
      </c>
      <c r="D1246" s="214" t="s">
        <v>78</v>
      </c>
      <c r="E1246" s="235">
        <v>5339.5</v>
      </c>
      <c r="F1246" s="419">
        <v>41839</v>
      </c>
      <c r="G1246" s="44">
        <v>5339.5</v>
      </c>
      <c r="H1246" s="243">
        <f t="shared" si="20"/>
        <v>0</v>
      </c>
      <c r="I1246" s="214" t="s">
        <v>30</v>
      </c>
    </row>
    <row r="1247" spans="1:9" x14ac:dyDescent="0.25">
      <c r="A1247" s="406"/>
      <c r="B1247" s="285" t="s">
        <v>2307</v>
      </c>
      <c r="C1247" s="361" t="s">
        <v>3878</v>
      </c>
      <c r="D1247" s="214" t="s">
        <v>560</v>
      </c>
      <c r="E1247" s="235">
        <v>19582</v>
      </c>
      <c r="F1247" s="419">
        <v>41837</v>
      </c>
      <c r="G1247" s="44">
        <v>19582</v>
      </c>
      <c r="H1247" s="243">
        <f t="shared" si="20"/>
        <v>0</v>
      </c>
      <c r="I1247" s="214"/>
    </row>
    <row r="1248" spans="1:9" x14ac:dyDescent="0.25">
      <c r="A1248" s="406">
        <v>41838</v>
      </c>
      <c r="B1248" s="285" t="s">
        <v>2309</v>
      </c>
      <c r="C1248" s="361" t="s">
        <v>3878</v>
      </c>
      <c r="D1248" s="214" t="s">
        <v>8</v>
      </c>
      <c r="E1248" s="235">
        <v>490</v>
      </c>
      <c r="F1248" s="419">
        <v>41838</v>
      </c>
      <c r="G1248" s="44">
        <v>490</v>
      </c>
      <c r="H1248" s="243">
        <f t="shared" si="20"/>
        <v>0</v>
      </c>
      <c r="I1248" s="214"/>
    </row>
    <row r="1249" spans="1:9" x14ac:dyDescent="0.25">
      <c r="A1249" s="406"/>
      <c r="B1249" s="285" t="s">
        <v>2310</v>
      </c>
      <c r="C1249" s="361" t="s">
        <v>3878</v>
      </c>
      <c r="D1249" s="214" t="s">
        <v>502</v>
      </c>
      <c r="E1249" s="235">
        <v>16800</v>
      </c>
      <c r="F1249" s="419">
        <v>41842</v>
      </c>
      <c r="G1249" s="44">
        <v>16800</v>
      </c>
      <c r="H1249" s="243">
        <f t="shared" si="20"/>
        <v>0</v>
      </c>
      <c r="I1249" s="58"/>
    </row>
    <row r="1250" spans="1:9" x14ac:dyDescent="0.25">
      <c r="A1250" s="406"/>
      <c r="B1250" s="285" t="s">
        <v>2311</v>
      </c>
      <c r="C1250" s="361" t="s">
        <v>3878</v>
      </c>
      <c r="D1250" s="214" t="s">
        <v>147</v>
      </c>
      <c r="E1250" s="235">
        <v>7084</v>
      </c>
      <c r="F1250" s="419">
        <v>41841</v>
      </c>
      <c r="G1250" s="44">
        <v>7084</v>
      </c>
      <c r="H1250" s="243">
        <f t="shared" si="20"/>
        <v>0</v>
      </c>
      <c r="I1250" s="214"/>
    </row>
    <row r="1251" spans="1:9" x14ac:dyDescent="0.25">
      <c r="A1251" s="406"/>
      <c r="B1251" s="285" t="s">
        <v>2312</v>
      </c>
      <c r="C1251" s="361" t="s">
        <v>3878</v>
      </c>
      <c r="D1251" s="20" t="s">
        <v>3688</v>
      </c>
      <c r="E1251" s="235">
        <v>69164.5</v>
      </c>
      <c r="F1251" s="432" t="s">
        <v>4049</v>
      </c>
      <c r="G1251" s="245">
        <v>69164.5</v>
      </c>
      <c r="H1251" s="243">
        <f t="shared" si="20"/>
        <v>0</v>
      </c>
      <c r="I1251" s="58"/>
    </row>
    <row r="1252" spans="1:9" x14ac:dyDescent="0.25">
      <c r="A1252" s="406"/>
      <c r="B1252" s="285" t="s">
        <v>2313</v>
      </c>
      <c r="C1252" s="361" t="s">
        <v>3878</v>
      </c>
      <c r="D1252" s="214" t="s">
        <v>106</v>
      </c>
      <c r="E1252" s="235">
        <v>13065.5</v>
      </c>
      <c r="F1252" s="419">
        <v>41849</v>
      </c>
      <c r="G1252" s="44">
        <v>13065.5</v>
      </c>
      <c r="H1252" s="243">
        <f t="shared" si="20"/>
        <v>0</v>
      </c>
      <c r="I1252" s="214" t="s">
        <v>65</v>
      </c>
    </row>
    <row r="1253" spans="1:9" x14ac:dyDescent="0.25">
      <c r="A1253" s="406"/>
      <c r="B1253" s="285" t="s">
        <v>2314</v>
      </c>
      <c r="C1253" s="361" t="s">
        <v>3878</v>
      </c>
      <c r="D1253" s="214" t="s">
        <v>13</v>
      </c>
      <c r="E1253" s="235">
        <v>5192</v>
      </c>
      <c r="F1253" s="419">
        <v>41838</v>
      </c>
      <c r="G1253" s="44">
        <v>5192</v>
      </c>
      <c r="H1253" s="243">
        <f t="shared" si="20"/>
        <v>0</v>
      </c>
      <c r="I1253" s="214"/>
    </row>
    <row r="1254" spans="1:9" x14ac:dyDescent="0.25">
      <c r="A1254" s="406"/>
      <c r="B1254" s="285" t="s">
        <v>2316</v>
      </c>
      <c r="C1254" s="361" t="s">
        <v>3878</v>
      </c>
      <c r="D1254" s="214" t="s">
        <v>260</v>
      </c>
      <c r="E1254" s="235">
        <v>4368</v>
      </c>
      <c r="F1254" s="419">
        <v>41838</v>
      </c>
      <c r="G1254" s="44">
        <v>4368</v>
      </c>
      <c r="H1254" s="243">
        <f t="shared" si="20"/>
        <v>0</v>
      </c>
      <c r="I1254" s="214" t="s">
        <v>65</v>
      </c>
    </row>
    <row r="1255" spans="1:9" x14ac:dyDescent="0.25">
      <c r="A1255" s="406"/>
      <c r="B1255" s="285" t="s">
        <v>2317</v>
      </c>
      <c r="C1255" s="361" t="s">
        <v>3878</v>
      </c>
      <c r="D1255" s="214" t="s">
        <v>44</v>
      </c>
      <c r="E1255" s="235">
        <v>5940</v>
      </c>
      <c r="F1255" s="419">
        <v>41850</v>
      </c>
      <c r="G1255" s="44">
        <v>5940</v>
      </c>
      <c r="H1255" s="243">
        <f t="shared" si="20"/>
        <v>0</v>
      </c>
      <c r="I1255" s="214" t="s">
        <v>65</v>
      </c>
    </row>
    <row r="1256" spans="1:9" x14ac:dyDescent="0.25">
      <c r="A1256" s="406"/>
      <c r="B1256" s="285" t="s">
        <v>2318</v>
      </c>
      <c r="C1256" s="361" t="s">
        <v>3878</v>
      </c>
      <c r="D1256" s="214" t="s">
        <v>43</v>
      </c>
      <c r="E1256" s="235">
        <v>3240</v>
      </c>
      <c r="F1256" s="419">
        <v>41850</v>
      </c>
      <c r="G1256" s="44">
        <v>3240</v>
      </c>
      <c r="H1256" s="243">
        <f t="shared" si="20"/>
        <v>0</v>
      </c>
      <c r="I1256" s="214" t="s">
        <v>30</v>
      </c>
    </row>
    <row r="1257" spans="1:9" x14ac:dyDescent="0.25">
      <c r="A1257" s="406"/>
      <c r="B1257" s="285" t="s">
        <v>2320</v>
      </c>
      <c r="C1257" s="361" t="s">
        <v>3878</v>
      </c>
      <c r="D1257" s="214" t="s">
        <v>42</v>
      </c>
      <c r="E1257" s="235">
        <v>2700</v>
      </c>
      <c r="F1257" s="419">
        <v>41850</v>
      </c>
      <c r="G1257" s="44">
        <v>2700</v>
      </c>
      <c r="H1257" s="243">
        <f t="shared" si="20"/>
        <v>0</v>
      </c>
      <c r="I1257" s="214" t="s">
        <v>30</v>
      </c>
    </row>
    <row r="1258" spans="1:9" x14ac:dyDescent="0.25">
      <c r="A1258" s="406"/>
      <c r="B1258" s="285" t="s">
        <v>2321</v>
      </c>
      <c r="C1258" s="361" t="s">
        <v>3878</v>
      </c>
      <c r="D1258" s="214" t="s">
        <v>3957</v>
      </c>
      <c r="E1258" s="235">
        <v>45126.5</v>
      </c>
      <c r="F1258" s="421" t="s">
        <v>4535</v>
      </c>
      <c r="G1258" s="44">
        <v>45126.5</v>
      </c>
      <c r="H1258" s="243">
        <f t="shared" si="20"/>
        <v>0</v>
      </c>
      <c r="I1258" s="214" t="s">
        <v>21</v>
      </c>
    </row>
    <row r="1259" spans="1:9" x14ac:dyDescent="0.25">
      <c r="A1259" s="406"/>
      <c r="B1259" s="285" t="s">
        <v>2322</v>
      </c>
      <c r="C1259" s="361" t="s">
        <v>3878</v>
      </c>
      <c r="D1259" s="214" t="s">
        <v>41</v>
      </c>
      <c r="E1259" s="235">
        <v>21033</v>
      </c>
      <c r="F1259" s="419">
        <v>41838</v>
      </c>
      <c r="G1259" s="44">
        <v>21033</v>
      </c>
      <c r="H1259" s="243">
        <f t="shared" si="20"/>
        <v>0</v>
      </c>
      <c r="I1259" s="214" t="s">
        <v>21</v>
      </c>
    </row>
    <row r="1260" spans="1:9" x14ac:dyDescent="0.25">
      <c r="A1260" s="406"/>
      <c r="B1260" s="285" t="s">
        <v>2323</v>
      </c>
      <c r="C1260" s="361" t="s">
        <v>3878</v>
      </c>
      <c r="D1260" s="214" t="s">
        <v>186</v>
      </c>
      <c r="E1260" s="235">
        <v>12810</v>
      </c>
      <c r="F1260" s="419">
        <v>41842</v>
      </c>
      <c r="G1260" s="44">
        <v>12810</v>
      </c>
      <c r="H1260" s="243">
        <f t="shared" si="20"/>
        <v>0</v>
      </c>
      <c r="I1260" s="214"/>
    </row>
    <row r="1261" spans="1:9" x14ac:dyDescent="0.25">
      <c r="A1261" s="406"/>
      <c r="B1261" s="285" t="s">
        <v>2324</v>
      </c>
      <c r="C1261" s="361" t="s">
        <v>3878</v>
      </c>
      <c r="D1261" s="214" t="s">
        <v>3958</v>
      </c>
      <c r="E1261" s="235">
        <v>3765</v>
      </c>
      <c r="F1261" s="468" t="s">
        <v>4546</v>
      </c>
      <c r="G1261" s="44">
        <v>3765</v>
      </c>
      <c r="H1261" s="243">
        <f t="shared" si="20"/>
        <v>0</v>
      </c>
      <c r="I1261" s="214"/>
    </row>
    <row r="1262" spans="1:9" x14ac:dyDescent="0.25">
      <c r="A1262" s="406"/>
      <c r="B1262" s="285" t="s">
        <v>2325</v>
      </c>
      <c r="C1262" s="361" t="s">
        <v>3878</v>
      </c>
      <c r="D1262" s="214" t="s">
        <v>14</v>
      </c>
      <c r="E1262" s="235">
        <v>3286.5</v>
      </c>
      <c r="F1262" s="419">
        <v>41838</v>
      </c>
      <c r="G1262" s="44">
        <v>3286.5</v>
      </c>
      <c r="H1262" s="243">
        <f t="shared" si="20"/>
        <v>0</v>
      </c>
      <c r="I1262" s="214" t="s">
        <v>30</v>
      </c>
    </row>
    <row r="1263" spans="1:9" x14ac:dyDescent="0.25">
      <c r="A1263" s="406"/>
      <c r="B1263" s="285" t="s">
        <v>2326</v>
      </c>
      <c r="C1263" s="361" t="s">
        <v>3878</v>
      </c>
      <c r="D1263" s="214" t="s">
        <v>735</v>
      </c>
      <c r="E1263" s="235">
        <v>1346</v>
      </c>
      <c r="F1263" s="419">
        <v>41838</v>
      </c>
      <c r="G1263" s="44">
        <v>1346</v>
      </c>
      <c r="H1263" s="243">
        <f t="shared" si="20"/>
        <v>0</v>
      </c>
      <c r="I1263" s="214"/>
    </row>
    <row r="1264" spans="1:9" x14ac:dyDescent="0.25">
      <c r="A1264" s="406"/>
      <c r="B1264" s="285" t="s">
        <v>2328</v>
      </c>
      <c r="C1264" s="361" t="s">
        <v>3878</v>
      </c>
      <c r="D1264" s="214" t="s">
        <v>52</v>
      </c>
      <c r="E1264" s="235">
        <v>4683</v>
      </c>
      <c r="F1264" s="419">
        <v>41838</v>
      </c>
      <c r="G1264" s="44">
        <v>4683</v>
      </c>
      <c r="H1264" s="243">
        <f t="shared" si="20"/>
        <v>0</v>
      </c>
      <c r="I1264" s="214" t="s">
        <v>65</v>
      </c>
    </row>
    <row r="1265" spans="1:9" x14ac:dyDescent="0.25">
      <c r="A1265" s="406"/>
      <c r="B1265" s="285" t="s">
        <v>2329</v>
      </c>
      <c r="C1265" s="361" t="s">
        <v>3878</v>
      </c>
      <c r="D1265" s="214" t="s">
        <v>74</v>
      </c>
      <c r="E1265" s="235">
        <v>16822</v>
      </c>
      <c r="F1265" s="419">
        <v>41838</v>
      </c>
      <c r="G1265" s="44">
        <v>16822</v>
      </c>
      <c r="H1265" s="243">
        <f t="shared" si="20"/>
        <v>0</v>
      </c>
      <c r="I1265" s="214"/>
    </row>
    <row r="1266" spans="1:9" x14ac:dyDescent="0.25">
      <c r="A1266" s="406"/>
      <c r="B1266" s="285" t="s">
        <v>2330</v>
      </c>
      <c r="C1266" s="361" t="s">
        <v>3878</v>
      </c>
      <c r="D1266" s="214" t="s">
        <v>36</v>
      </c>
      <c r="E1266" s="235">
        <v>8391</v>
      </c>
      <c r="F1266" s="419">
        <v>41838</v>
      </c>
      <c r="G1266" s="44">
        <v>8391</v>
      </c>
      <c r="H1266" s="243">
        <f t="shared" si="20"/>
        <v>0</v>
      </c>
      <c r="I1266" s="214" t="s">
        <v>27</v>
      </c>
    </row>
    <row r="1267" spans="1:9" x14ac:dyDescent="0.25">
      <c r="A1267" s="406"/>
      <c r="B1267" s="285" t="s">
        <v>2331</v>
      </c>
      <c r="C1267" s="361" t="s">
        <v>3878</v>
      </c>
      <c r="D1267" s="214" t="s">
        <v>116</v>
      </c>
      <c r="E1267" s="235">
        <v>6639</v>
      </c>
      <c r="F1267" s="419">
        <v>41838</v>
      </c>
      <c r="G1267" s="44">
        <v>6639</v>
      </c>
      <c r="H1267" s="243">
        <f t="shared" si="20"/>
        <v>0</v>
      </c>
      <c r="I1267" s="214"/>
    </row>
    <row r="1268" spans="1:9" x14ac:dyDescent="0.25">
      <c r="A1268" s="406"/>
      <c r="B1268" s="285" t="s">
        <v>2333</v>
      </c>
      <c r="C1268" s="361" t="s">
        <v>3878</v>
      </c>
      <c r="D1268" s="214" t="s">
        <v>183</v>
      </c>
      <c r="E1268" s="235">
        <v>79998</v>
      </c>
      <c r="F1268" s="419">
        <v>41839</v>
      </c>
      <c r="G1268" s="44">
        <v>79998</v>
      </c>
      <c r="H1268" s="243">
        <f t="shared" si="20"/>
        <v>0</v>
      </c>
      <c r="I1268" s="214" t="s">
        <v>30</v>
      </c>
    </row>
    <row r="1269" spans="1:9" x14ac:dyDescent="0.25">
      <c r="A1269" s="406"/>
      <c r="B1269" s="285" t="s">
        <v>2334</v>
      </c>
      <c r="C1269" s="361" t="s">
        <v>3878</v>
      </c>
      <c r="D1269" s="214" t="s">
        <v>576</v>
      </c>
      <c r="E1269" s="235">
        <v>2127</v>
      </c>
      <c r="F1269" s="419">
        <v>41838</v>
      </c>
      <c r="G1269" s="44">
        <v>2127</v>
      </c>
      <c r="H1269" s="243">
        <f t="shared" si="20"/>
        <v>0</v>
      </c>
      <c r="I1269" s="214" t="s">
        <v>27</v>
      </c>
    </row>
    <row r="1270" spans="1:9" x14ac:dyDescent="0.25">
      <c r="A1270" s="406"/>
      <c r="B1270" s="285" t="s">
        <v>2335</v>
      </c>
      <c r="C1270" s="361" t="s">
        <v>3878</v>
      </c>
      <c r="D1270" s="214" t="s">
        <v>307</v>
      </c>
      <c r="E1270" s="235">
        <v>10230</v>
      </c>
      <c r="F1270" s="421" t="s">
        <v>3959</v>
      </c>
      <c r="G1270" s="44">
        <v>10230</v>
      </c>
      <c r="H1270" s="243">
        <f t="shared" si="20"/>
        <v>0</v>
      </c>
      <c r="I1270" s="214" t="s">
        <v>27</v>
      </c>
    </row>
    <row r="1271" spans="1:9" x14ac:dyDescent="0.25">
      <c r="A1271" s="406"/>
      <c r="B1271" s="285" t="s">
        <v>2336</v>
      </c>
      <c r="C1271" s="361" t="s">
        <v>3878</v>
      </c>
      <c r="D1271" s="214" t="s">
        <v>111</v>
      </c>
      <c r="E1271" s="235">
        <v>5521.5</v>
      </c>
      <c r="F1271" s="419">
        <v>41838</v>
      </c>
      <c r="G1271" s="44">
        <v>5521.5</v>
      </c>
      <c r="H1271" s="243">
        <f t="shared" si="20"/>
        <v>0</v>
      </c>
      <c r="I1271" s="214" t="s">
        <v>65</v>
      </c>
    </row>
    <row r="1272" spans="1:9" x14ac:dyDescent="0.25">
      <c r="A1272" s="406"/>
      <c r="B1272" s="285" t="s">
        <v>2337</v>
      </c>
      <c r="C1272" s="361" t="s">
        <v>3878</v>
      </c>
      <c r="D1272" s="214" t="s">
        <v>55</v>
      </c>
      <c r="E1272" s="235">
        <v>13467</v>
      </c>
      <c r="F1272" s="419">
        <v>41838</v>
      </c>
      <c r="G1272" s="44">
        <v>13467</v>
      </c>
      <c r="H1272" s="243">
        <f t="shared" si="20"/>
        <v>0</v>
      </c>
      <c r="I1272" s="214"/>
    </row>
    <row r="1273" spans="1:9" x14ac:dyDescent="0.25">
      <c r="A1273" s="406"/>
      <c r="B1273" s="285" t="s">
        <v>2338</v>
      </c>
      <c r="C1273" s="361" t="s">
        <v>3878</v>
      </c>
      <c r="D1273" s="214" t="s">
        <v>1697</v>
      </c>
      <c r="E1273" s="235">
        <v>1650</v>
      </c>
      <c r="F1273" s="419">
        <v>41838</v>
      </c>
      <c r="G1273" s="44">
        <v>1650</v>
      </c>
      <c r="H1273" s="243">
        <f t="shared" si="20"/>
        <v>0</v>
      </c>
      <c r="I1273" s="214"/>
    </row>
    <row r="1274" spans="1:9" x14ac:dyDescent="0.25">
      <c r="A1274" s="406"/>
      <c r="B1274" s="285" t="s">
        <v>2339</v>
      </c>
      <c r="C1274" s="361" t="s">
        <v>3878</v>
      </c>
      <c r="D1274" s="214" t="s">
        <v>149</v>
      </c>
      <c r="E1274" s="235">
        <v>20109</v>
      </c>
      <c r="F1274" s="419">
        <v>41838</v>
      </c>
      <c r="G1274" s="44">
        <v>20109</v>
      </c>
      <c r="H1274" s="243">
        <f t="shared" si="20"/>
        <v>0</v>
      </c>
      <c r="I1274" s="214"/>
    </row>
    <row r="1275" spans="1:9" x14ac:dyDescent="0.25">
      <c r="A1275" s="406"/>
      <c r="B1275" s="285" t="s">
        <v>2340</v>
      </c>
      <c r="C1275" s="361" t="s">
        <v>3878</v>
      </c>
      <c r="D1275" s="220" t="s">
        <v>3114</v>
      </c>
      <c r="E1275" s="241">
        <v>0</v>
      </c>
      <c r="F1275" s="419"/>
      <c r="G1275" s="44"/>
      <c r="H1275" s="243">
        <f t="shared" si="20"/>
        <v>0</v>
      </c>
      <c r="I1275" s="214" t="s">
        <v>3960</v>
      </c>
    </row>
    <row r="1276" spans="1:9" x14ac:dyDescent="0.25">
      <c r="A1276" s="406"/>
      <c r="B1276" s="285" t="s">
        <v>2341</v>
      </c>
      <c r="C1276" s="361" t="s">
        <v>3878</v>
      </c>
      <c r="D1276" s="214" t="s">
        <v>29</v>
      </c>
      <c r="E1276" s="235">
        <v>6670</v>
      </c>
      <c r="F1276" s="419">
        <v>41839</v>
      </c>
      <c r="G1276" s="44">
        <v>6670</v>
      </c>
      <c r="H1276" s="243">
        <f t="shared" si="20"/>
        <v>0</v>
      </c>
      <c r="I1276" s="214" t="s">
        <v>30</v>
      </c>
    </row>
    <row r="1277" spans="1:9" x14ac:dyDescent="0.25">
      <c r="A1277" s="406"/>
      <c r="B1277" s="285" t="s">
        <v>2342</v>
      </c>
      <c r="C1277" s="361" t="s">
        <v>3878</v>
      </c>
      <c r="D1277" s="214" t="s">
        <v>19</v>
      </c>
      <c r="E1277" s="235">
        <v>5988.5</v>
      </c>
      <c r="F1277" s="419">
        <v>41838</v>
      </c>
      <c r="G1277" s="44">
        <v>5988.5</v>
      </c>
      <c r="H1277" s="243">
        <f t="shared" si="20"/>
        <v>0</v>
      </c>
      <c r="I1277" s="214" t="s">
        <v>1074</v>
      </c>
    </row>
    <row r="1278" spans="1:9" x14ac:dyDescent="0.25">
      <c r="A1278" s="406"/>
      <c r="B1278" s="285" t="s">
        <v>2344</v>
      </c>
      <c r="C1278" s="361" t="s">
        <v>3878</v>
      </c>
      <c r="D1278" s="214" t="s">
        <v>3121</v>
      </c>
      <c r="E1278" s="235">
        <v>11588</v>
      </c>
      <c r="F1278" s="420" t="s">
        <v>3961</v>
      </c>
      <c r="G1278" s="44">
        <v>11588</v>
      </c>
      <c r="H1278" s="243">
        <f t="shared" si="20"/>
        <v>0</v>
      </c>
      <c r="I1278" s="214" t="s">
        <v>1074</v>
      </c>
    </row>
    <row r="1279" spans="1:9" x14ac:dyDescent="0.25">
      <c r="A1279" s="406"/>
      <c r="B1279" s="285" t="s">
        <v>2345</v>
      </c>
      <c r="C1279" s="361" t="s">
        <v>3878</v>
      </c>
      <c r="D1279" s="214" t="s">
        <v>58</v>
      </c>
      <c r="E1279" s="235">
        <v>13429</v>
      </c>
      <c r="F1279" s="419">
        <v>41839</v>
      </c>
      <c r="G1279" s="56">
        <v>13429</v>
      </c>
      <c r="H1279" s="243">
        <f t="shared" si="20"/>
        <v>0</v>
      </c>
      <c r="I1279" s="214" t="s">
        <v>30</v>
      </c>
    </row>
    <row r="1280" spans="1:9" x14ac:dyDescent="0.25">
      <c r="A1280" s="406"/>
      <c r="B1280" s="285" t="s">
        <v>2346</v>
      </c>
      <c r="C1280" s="361" t="s">
        <v>3878</v>
      </c>
      <c r="D1280" s="214" t="s">
        <v>338</v>
      </c>
      <c r="E1280" s="235">
        <v>886</v>
      </c>
      <c r="F1280" s="419">
        <v>41839</v>
      </c>
      <c r="G1280" s="56">
        <v>886</v>
      </c>
      <c r="H1280" s="243">
        <f t="shared" si="20"/>
        <v>0</v>
      </c>
      <c r="I1280" s="214" t="s">
        <v>30</v>
      </c>
    </row>
    <row r="1281" spans="1:9" x14ac:dyDescent="0.25">
      <c r="A1281" s="406"/>
      <c r="B1281" s="285" t="s">
        <v>2347</v>
      </c>
      <c r="C1281" s="361" t="s">
        <v>3878</v>
      </c>
      <c r="D1281" s="214" t="s">
        <v>449</v>
      </c>
      <c r="E1281" s="235">
        <v>1525</v>
      </c>
      <c r="F1281" s="419">
        <v>41839</v>
      </c>
      <c r="G1281" s="56">
        <v>1525</v>
      </c>
      <c r="H1281" s="243">
        <f t="shared" si="20"/>
        <v>0</v>
      </c>
      <c r="I1281" s="214" t="s">
        <v>30</v>
      </c>
    </row>
    <row r="1282" spans="1:9" x14ac:dyDescent="0.25">
      <c r="A1282" s="406"/>
      <c r="B1282" s="285" t="s">
        <v>2348</v>
      </c>
      <c r="C1282" s="361" t="s">
        <v>3878</v>
      </c>
      <c r="D1282" s="214" t="s">
        <v>29</v>
      </c>
      <c r="E1282" s="235">
        <v>4976</v>
      </c>
      <c r="F1282" s="419">
        <v>41839</v>
      </c>
      <c r="G1282" s="56">
        <v>4976</v>
      </c>
      <c r="H1282" s="243">
        <f t="shared" si="20"/>
        <v>0</v>
      </c>
      <c r="I1282" s="214" t="s">
        <v>30</v>
      </c>
    </row>
    <row r="1283" spans="1:9" x14ac:dyDescent="0.25">
      <c r="A1283" s="406"/>
      <c r="B1283" s="285" t="s">
        <v>2349</v>
      </c>
      <c r="C1283" s="361" t="s">
        <v>3878</v>
      </c>
      <c r="D1283" s="214" t="s">
        <v>32</v>
      </c>
      <c r="E1283" s="235">
        <v>7414</v>
      </c>
      <c r="F1283" s="419">
        <v>41839</v>
      </c>
      <c r="G1283" s="56">
        <v>7414</v>
      </c>
      <c r="H1283" s="243">
        <f t="shared" si="20"/>
        <v>0</v>
      </c>
      <c r="I1283" s="214" t="s">
        <v>30</v>
      </c>
    </row>
    <row r="1284" spans="1:9" x14ac:dyDescent="0.25">
      <c r="A1284" s="406"/>
      <c r="B1284" s="285" t="s">
        <v>2350</v>
      </c>
      <c r="C1284" s="361" t="s">
        <v>3878</v>
      </c>
      <c r="D1284" s="214" t="s">
        <v>287</v>
      </c>
      <c r="E1284" s="235">
        <v>3149</v>
      </c>
      <c r="F1284" s="419">
        <v>41839</v>
      </c>
      <c r="G1284" s="56">
        <v>3149</v>
      </c>
      <c r="H1284" s="243">
        <f t="shared" si="20"/>
        <v>0</v>
      </c>
      <c r="I1284" s="214" t="s">
        <v>30</v>
      </c>
    </row>
    <row r="1285" spans="1:9" x14ac:dyDescent="0.25">
      <c r="A1285" s="406"/>
      <c r="B1285" s="285" t="s">
        <v>2351</v>
      </c>
      <c r="C1285" s="361" t="s">
        <v>3878</v>
      </c>
      <c r="D1285" s="214" t="s">
        <v>3119</v>
      </c>
      <c r="E1285" s="235">
        <v>1847</v>
      </c>
      <c r="F1285" s="419">
        <v>41839</v>
      </c>
      <c r="G1285" s="56">
        <v>1847</v>
      </c>
      <c r="H1285" s="243">
        <f t="shared" si="20"/>
        <v>0</v>
      </c>
      <c r="I1285" s="214" t="s">
        <v>30</v>
      </c>
    </row>
    <row r="1286" spans="1:9" x14ac:dyDescent="0.25">
      <c r="A1286" s="406"/>
      <c r="B1286" s="285" t="s">
        <v>2352</v>
      </c>
      <c r="C1286" s="361" t="s">
        <v>3878</v>
      </c>
      <c r="D1286" s="214" t="s">
        <v>47</v>
      </c>
      <c r="E1286" s="235">
        <v>1102</v>
      </c>
      <c r="F1286" s="419">
        <v>41839</v>
      </c>
      <c r="G1286" s="56">
        <v>1102</v>
      </c>
      <c r="H1286" s="243">
        <f t="shared" si="20"/>
        <v>0</v>
      </c>
      <c r="I1286" s="214" t="s">
        <v>30</v>
      </c>
    </row>
    <row r="1287" spans="1:9" x14ac:dyDescent="0.25">
      <c r="A1287" s="406"/>
      <c r="B1287" s="285" t="s">
        <v>1133</v>
      </c>
      <c r="C1287" s="361" t="s">
        <v>3878</v>
      </c>
      <c r="D1287" s="214" t="s">
        <v>57</v>
      </c>
      <c r="E1287" s="235">
        <v>2115</v>
      </c>
      <c r="F1287" s="419">
        <v>41839</v>
      </c>
      <c r="G1287" s="56">
        <v>2115</v>
      </c>
      <c r="H1287" s="243">
        <f t="shared" ref="H1287:H1350" si="21">E1287-G1287</f>
        <v>0</v>
      </c>
      <c r="I1287" s="214" t="s">
        <v>30</v>
      </c>
    </row>
    <row r="1288" spans="1:9" x14ac:dyDescent="0.25">
      <c r="A1288" s="406"/>
      <c r="B1288" s="285" t="s">
        <v>1134</v>
      </c>
      <c r="C1288" s="361" t="s">
        <v>3878</v>
      </c>
      <c r="D1288" s="214" t="s">
        <v>74</v>
      </c>
      <c r="E1288" s="235">
        <v>2798</v>
      </c>
      <c r="F1288" s="421" t="s">
        <v>4552</v>
      </c>
      <c r="G1288" s="44">
        <v>2798</v>
      </c>
      <c r="H1288" s="243">
        <f t="shared" si="21"/>
        <v>0</v>
      </c>
      <c r="I1288" s="214"/>
    </row>
    <row r="1289" spans="1:9" x14ac:dyDescent="0.25">
      <c r="A1289" s="406"/>
      <c r="B1289" s="285" t="s">
        <v>1135</v>
      </c>
      <c r="C1289" s="361" t="s">
        <v>3878</v>
      </c>
      <c r="D1289" s="214" t="s">
        <v>1782</v>
      </c>
      <c r="E1289" s="235">
        <v>1548</v>
      </c>
      <c r="F1289" s="419">
        <v>41839</v>
      </c>
      <c r="G1289" s="44">
        <v>1548</v>
      </c>
      <c r="H1289" s="243">
        <f t="shared" si="21"/>
        <v>0</v>
      </c>
      <c r="I1289" s="214" t="s">
        <v>30</v>
      </c>
    </row>
    <row r="1290" spans="1:9" x14ac:dyDescent="0.25">
      <c r="A1290" s="406"/>
      <c r="B1290" s="285" t="s">
        <v>1136</v>
      </c>
      <c r="C1290" s="361" t="s">
        <v>3878</v>
      </c>
      <c r="D1290" s="214" t="s">
        <v>124</v>
      </c>
      <c r="E1290" s="235">
        <v>12421</v>
      </c>
      <c r="F1290" s="419">
        <v>41839</v>
      </c>
      <c r="G1290" s="44">
        <v>12421</v>
      </c>
      <c r="H1290" s="243">
        <f t="shared" si="21"/>
        <v>0</v>
      </c>
      <c r="I1290" s="214" t="s">
        <v>30</v>
      </c>
    </row>
    <row r="1291" spans="1:9" x14ac:dyDescent="0.25">
      <c r="A1291" s="406"/>
      <c r="B1291" s="285" t="s">
        <v>1137</v>
      </c>
      <c r="C1291" s="361" t="s">
        <v>3878</v>
      </c>
      <c r="D1291" s="214" t="s">
        <v>108</v>
      </c>
      <c r="E1291" s="235">
        <v>8481</v>
      </c>
      <c r="F1291" s="419">
        <v>41839</v>
      </c>
      <c r="G1291" s="44">
        <v>8481</v>
      </c>
      <c r="H1291" s="243">
        <f t="shared" si="21"/>
        <v>0</v>
      </c>
      <c r="I1291" s="214" t="s">
        <v>30</v>
      </c>
    </row>
    <row r="1292" spans="1:9" x14ac:dyDescent="0.25">
      <c r="A1292" s="406"/>
      <c r="B1292" s="285" t="s">
        <v>1138</v>
      </c>
      <c r="C1292" s="361" t="s">
        <v>3878</v>
      </c>
      <c r="D1292" s="214" t="s">
        <v>130</v>
      </c>
      <c r="E1292" s="235">
        <v>9888</v>
      </c>
      <c r="F1292" s="419">
        <v>41843</v>
      </c>
      <c r="G1292" s="44">
        <v>9888</v>
      </c>
      <c r="H1292" s="243">
        <f t="shared" si="21"/>
        <v>0</v>
      </c>
      <c r="I1292" s="214" t="s">
        <v>21</v>
      </c>
    </row>
    <row r="1293" spans="1:9" x14ac:dyDescent="0.25">
      <c r="A1293" s="406"/>
      <c r="B1293" s="285" t="s">
        <v>1139</v>
      </c>
      <c r="C1293" s="361" t="s">
        <v>3878</v>
      </c>
      <c r="D1293" s="214" t="s">
        <v>41</v>
      </c>
      <c r="E1293" s="235">
        <v>664</v>
      </c>
      <c r="F1293" s="419">
        <v>41838</v>
      </c>
      <c r="G1293" s="44">
        <v>664</v>
      </c>
      <c r="H1293" s="243">
        <f t="shared" si="21"/>
        <v>0</v>
      </c>
      <c r="I1293" s="214"/>
    </row>
    <row r="1294" spans="1:9" x14ac:dyDescent="0.25">
      <c r="A1294" s="406"/>
      <c r="B1294" s="285" t="s">
        <v>1140</v>
      </c>
      <c r="C1294" s="361" t="s">
        <v>3878</v>
      </c>
      <c r="D1294" s="214" t="s">
        <v>237</v>
      </c>
      <c r="E1294" s="235">
        <v>6593</v>
      </c>
      <c r="F1294" s="419">
        <v>41838</v>
      </c>
      <c r="G1294" s="44">
        <v>6593</v>
      </c>
      <c r="H1294" s="243">
        <f t="shared" si="21"/>
        <v>0</v>
      </c>
      <c r="I1294" s="214" t="s">
        <v>21</v>
      </c>
    </row>
    <row r="1295" spans="1:9" x14ac:dyDescent="0.25">
      <c r="A1295" s="406"/>
      <c r="B1295" s="285" t="s">
        <v>1141</v>
      </c>
      <c r="C1295" s="361" t="s">
        <v>3878</v>
      </c>
      <c r="D1295" s="214" t="s">
        <v>321</v>
      </c>
      <c r="E1295" s="235">
        <v>4295</v>
      </c>
      <c r="F1295" s="419">
        <v>41838</v>
      </c>
      <c r="G1295" s="44">
        <v>4295</v>
      </c>
      <c r="H1295" s="243">
        <f t="shared" si="21"/>
        <v>0</v>
      </c>
      <c r="I1295" s="214"/>
    </row>
    <row r="1296" spans="1:9" x14ac:dyDescent="0.25">
      <c r="A1296" s="406"/>
      <c r="B1296" s="285" t="s">
        <v>1142</v>
      </c>
      <c r="C1296" s="361" t="s">
        <v>3878</v>
      </c>
      <c r="D1296" s="214" t="s">
        <v>51</v>
      </c>
      <c r="E1296" s="235">
        <v>2307</v>
      </c>
      <c r="F1296" s="419">
        <v>41838</v>
      </c>
      <c r="G1296" s="44">
        <v>2307</v>
      </c>
      <c r="H1296" s="243">
        <f t="shared" si="21"/>
        <v>0</v>
      </c>
      <c r="I1296" s="214"/>
    </row>
    <row r="1297" spans="1:10" x14ac:dyDescent="0.25">
      <c r="A1297" s="406"/>
      <c r="B1297" s="285" t="s">
        <v>1143</v>
      </c>
      <c r="C1297" s="361" t="s">
        <v>3878</v>
      </c>
      <c r="D1297" s="220" t="s">
        <v>3114</v>
      </c>
      <c r="E1297" s="241">
        <v>0</v>
      </c>
      <c r="F1297" s="419"/>
      <c r="G1297" s="44"/>
      <c r="H1297" s="243">
        <f t="shared" si="21"/>
        <v>0</v>
      </c>
      <c r="I1297" s="214" t="s">
        <v>3962</v>
      </c>
    </row>
    <row r="1298" spans="1:10" x14ac:dyDescent="0.25">
      <c r="A1298" s="406"/>
      <c r="B1298" s="285" t="s">
        <v>1144</v>
      </c>
      <c r="C1298" s="361" t="s">
        <v>3878</v>
      </c>
      <c r="D1298" s="214" t="s">
        <v>240</v>
      </c>
      <c r="E1298" s="235">
        <v>68009</v>
      </c>
      <c r="F1298" s="421" t="s">
        <v>4071</v>
      </c>
      <c r="G1298" s="245">
        <v>68009</v>
      </c>
      <c r="H1298" s="243">
        <f t="shared" si="21"/>
        <v>0</v>
      </c>
      <c r="I1298" s="214" t="s">
        <v>21</v>
      </c>
    </row>
    <row r="1299" spans="1:10" x14ac:dyDescent="0.25">
      <c r="A1299" s="406"/>
      <c r="B1299" s="285" t="s">
        <v>1145</v>
      </c>
      <c r="C1299" s="361" t="s">
        <v>3878</v>
      </c>
      <c r="D1299" s="214" t="s">
        <v>101</v>
      </c>
      <c r="E1299" s="235">
        <v>39291</v>
      </c>
      <c r="F1299" s="421" t="s">
        <v>4050</v>
      </c>
      <c r="G1299" s="245">
        <v>39291</v>
      </c>
      <c r="H1299" s="243">
        <f t="shared" si="21"/>
        <v>0</v>
      </c>
      <c r="I1299" s="214" t="s">
        <v>21</v>
      </c>
    </row>
    <row r="1300" spans="1:10" x14ac:dyDescent="0.25">
      <c r="A1300" s="406"/>
      <c r="B1300" s="285" t="s">
        <v>1146</v>
      </c>
      <c r="C1300" s="361" t="s">
        <v>3878</v>
      </c>
      <c r="D1300" s="214" t="s">
        <v>1611</v>
      </c>
      <c r="E1300" s="235">
        <v>7431</v>
      </c>
      <c r="F1300" s="419">
        <v>41838</v>
      </c>
      <c r="G1300" s="44">
        <v>7431</v>
      </c>
      <c r="H1300" s="243">
        <f t="shared" si="21"/>
        <v>0</v>
      </c>
      <c r="I1300" s="214"/>
    </row>
    <row r="1301" spans="1:10" x14ac:dyDescent="0.25">
      <c r="A1301" s="406"/>
      <c r="B1301" s="285" t="s">
        <v>1147</v>
      </c>
      <c r="C1301" s="361" t="s">
        <v>3878</v>
      </c>
      <c r="D1301" s="214" t="s">
        <v>1611</v>
      </c>
      <c r="E1301" s="235">
        <v>544</v>
      </c>
      <c r="F1301" s="419">
        <v>41838</v>
      </c>
      <c r="G1301" s="44">
        <v>544</v>
      </c>
      <c r="H1301" s="243">
        <f t="shared" si="21"/>
        <v>0</v>
      </c>
      <c r="I1301" s="214"/>
    </row>
    <row r="1302" spans="1:10" x14ac:dyDescent="0.25">
      <c r="A1302" s="406"/>
      <c r="B1302" s="285" t="s">
        <v>1148</v>
      </c>
      <c r="C1302" s="361" t="s">
        <v>3878</v>
      </c>
      <c r="D1302" s="214" t="s">
        <v>16</v>
      </c>
      <c r="E1302" s="235">
        <v>13589</v>
      </c>
      <c r="F1302" s="419">
        <v>41844</v>
      </c>
      <c r="G1302" s="44">
        <v>13589</v>
      </c>
      <c r="H1302" s="243">
        <f t="shared" si="21"/>
        <v>0</v>
      </c>
      <c r="I1302" s="214"/>
    </row>
    <row r="1303" spans="1:10" x14ac:dyDescent="0.25">
      <c r="A1303" s="406"/>
      <c r="B1303" s="285" t="s">
        <v>1149</v>
      </c>
      <c r="C1303" s="361" t="s">
        <v>3878</v>
      </c>
      <c r="D1303" s="214" t="s">
        <v>149</v>
      </c>
      <c r="E1303" s="235">
        <v>13104</v>
      </c>
      <c r="F1303" s="419">
        <v>41839</v>
      </c>
      <c r="G1303" s="44">
        <v>13104</v>
      </c>
      <c r="H1303" s="243">
        <f t="shared" si="21"/>
        <v>0</v>
      </c>
      <c r="I1303" s="214" t="s">
        <v>21</v>
      </c>
      <c r="J1303" s="76"/>
    </row>
    <row r="1304" spans="1:10" x14ac:dyDescent="0.25">
      <c r="A1304" s="406"/>
      <c r="B1304" s="285" t="s">
        <v>1150</v>
      </c>
      <c r="C1304" s="361" t="s">
        <v>3878</v>
      </c>
      <c r="D1304" s="214" t="s">
        <v>244</v>
      </c>
      <c r="E1304" s="235">
        <v>33981</v>
      </c>
      <c r="F1304" s="421" t="s">
        <v>4060</v>
      </c>
      <c r="G1304" s="245">
        <v>33981</v>
      </c>
      <c r="H1304" s="243">
        <f t="shared" si="21"/>
        <v>0</v>
      </c>
      <c r="I1304" s="214" t="s">
        <v>21</v>
      </c>
    </row>
    <row r="1305" spans="1:10" x14ac:dyDescent="0.25">
      <c r="A1305" s="406"/>
      <c r="B1305" s="285" t="s">
        <v>1151</v>
      </c>
      <c r="C1305" s="361" t="s">
        <v>3878</v>
      </c>
      <c r="D1305" s="214" t="s">
        <v>88</v>
      </c>
      <c r="E1305" s="235">
        <v>5257</v>
      </c>
      <c r="F1305" s="419">
        <v>41839</v>
      </c>
      <c r="G1305" s="44">
        <v>5257</v>
      </c>
      <c r="H1305" s="243">
        <f t="shared" si="21"/>
        <v>0</v>
      </c>
      <c r="I1305" s="214" t="s">
        <v>21</v>
      </c>
    </row>
    <row r="1306" spans="1:10" x14ac:dyDescent="0.25">
      <c r="A1306" s="406"/>
      <c r="B1306" s="285" t="s">
        <v>1152</v>
      </c>
      <c r="C1306" s="361" t="s">
        <v>3878</v>
      </c>
      <c r="D1306" s="214" t="s">
        <v>3163</v>
      </c>
      <c r="E1306" s="235">
        <v>588</v>
      </c>
      <c r="F1306" s="419">
        <v>41838</v>
      </c>
      <c r="G1306" s="44">
        <v>588</v>
      </c>
      <c r="H1306" s="243">
        <f t="shared" si="21"/>
        <v>0</v>
      </c>
      <c r="I1306" s="214"/>
    </row>
    <row r="1307" spans="1:10" x14ac:dyDescent="0.25">
      <c r="A1307" s="406"/>
      <c r="B1307" s="285" t="s">
        <v>1153</v>
      </c>
      <c r="C1307" s="361" t="s">
        <v>3878</v>
      </c>
      <c r="D1307" s="214" t="s">
        <v>2523</v>
      </c>
      <c r="E1307" s="235">
        <v>6686</v>
      </c>
      <c r="F1307" s="419">
        <v>41838</v>
      </c>
      <c r="G1307" s="44">
        <v>6686</v>
      </c>
      <c r="H1307" s="243">
        <f t="shared" si="21"/>
        <v>0</v>
      </c>
      <c r="I1307" s="214" t="s">
        <v>1074</v>
      </c>
    </row>
    <row r="1308" spans="1:10" x14ac:dyDescent="0.25">
      <c r="A1308" s="406"/>
      <c r="B1308" s="285" t="s">
        <v>1154</v>
      </c>
      <c r="C1308" s="361" t="s">
        <v>3878</v>
      </c>
      <c r="D1308" s="214" t="s">
        <v>180</v>
      </c>
      <c r="E1308" s="235">
        <v>8792</v>
      </c>
      <c r="F1308" s="419">
        <v>41838</v>
      </c>
      <c r="G1308" s="44">
        <v>8792</v>
      </c>
      <c r="H1308" s="243">
        <f t="shared" si="21"/>
        <v>0</v>
      </c>
      <c r="I1308" s="214" t="s">
        <v>1074</v>
      </c>
    </row>
    <row r="1309" spans="1:10" x14ac:dyDescent="0.25">
      <c r="A1309" s="406"/>
      <c r="B1309" s="285" t="s">
        <v>1155</v>
      </c>
      <c r="C1309" s="361" t="s">
        <v>3878</v>
      </c>
      <c r="D1309" s="214" t="s">
        <v>100</v>
      </c>
      <c r="E1309" s="235">
        <v>12637.5</v>
      </c>
      <c r="F1309" s="419">
        <v>41839</v>
      </c>
      <c r="G1309" s="56">
        <v>12637.5</v>
      </c>
      <c r="H1309" s="243">
        <f t="shared" si="21"/>
        <v>0</v>
      </c>
      <c r="I1309" s="214" t="s">
        <v>21</v>
      </c>
    </row>
    <row r="1310" spans="1:10" x14ac:dyDescent="0.25">
      <c r="A1310" s="406"/>
      <c r="B1310" s="285" t="s">
        <v>1156</v>
      </c>
      <c r="C1310" s="361" t="s">
        <v>3878</v>
      </c>
      <c r="D1310" s="214" t="s">
        <v>62</v>
      </c>
      <c r="E1310" s="235">
        <v>23720</v>
      </c>
      <c r="F1310" s="419">
        <v>41839</v>
      </c>
      <c r="G1310" s="56">
        <v>23720</v>
      </c>
      <c r="H1310" s="243">
        <f t="shared" si="21"/>
        <v>0</v>
      </c>
      <c r="I1310" s="214" t="s">
        <v>65</v>
      </c>
    </row>
    <row r="1311" spans="1:10" x14ac:dyDescent="0.25">
      <c r="A1311" s="406"/>
      <c r="B1311" s="285" t="s">
        <v>1157</v>
      </c>
      <c r="C1311" s="361" t="s">
        <v>3878</v>
      </c>
      <c r="D1311" s="214" t="s">
        <v>1519</v>
      </c>
      <c r="E1311" s="235">
        <v>3910</v>
      </c>
      <c r="F1311" s="419">
        <v>41839</v>
      </c>
      <c r="G1311" s="56">
        <v>3910</v>
      </c>
      <c r="H1311" s="243">
        <f t="shared" si="21"/>
        <v>0</v>
      </c>
      <c r="I1311" s="214" t="s">
        <v>65</v>
      </c>
    </row>
    <row r="1312" spans="1:10" x14ac:dyDescent="0.25">
      <c r="A1312" s="406"/>
      <c r="B1312" s="285" t="s">
        <v>1158</v>
      </c>
      <c r="C1312" s="361" t="s">
        <v>3878</v>
      </c>
      <c r="D1312" s="214" t="s">
        <v>544</v>
      </c>
      <c r="E1312" s="235">
        <v>22385</v>
      </c>
      <c r="F1312" s="419">
        <v>41839</v>
      </c>
      <c r="G1312" s="56">
        <v>22385</v>
      </c>
      <c r="H1312" s="243">
        <f t="shared" si="21"/>
        <v>0</v>
      </c>
      <c r="I1312" s="214" t="s">
        <v>21</v>
      </c>
    </row>
    <row r="1313" spans="1:9" x14ac:dyDescent="0.25">
      <c r="A1313" s="406"/>
      <c r="B1313" s="285" t="s">
        <v>1160</v>
      </c>
      <c r="C1313" s="361" t="s">
        <v>3878</v>
      </c>
      <c r="D1313" s="214" t="s">
        <v>63</v>
      </c>
      <c r="E1313" s="235">
        <v>2865</v>
      </c>
      <c r="F1313" s="419">
        <v>41845</v>
      </c>
      <c r="G1313" s="44">
        <v>2865</v>
      </c>
      <c r="H1313" s="243">
        <f t="shared" si="21"/>
        <v>0</v>
      </c>
      <c r="I1313" s="214" t="s">
        <v>21</v>
      </c>
    </row>
    <row r="1314" spans="1:9" x14ac:dyDescent="0.25">
      <c r="A1314" s="406"/>
      <c r="B1314" s="285" t="s">
        <v>1161</v>
      </c>
      <c r="C1314" s="361" t="s">
        <v>3878</v>
      </c>
      <c r="D1314" s="214" t="s">
        <v>136</v>
      </c>
      <c r="E1314" s="235">
        <v>3207.6</v>
      </c>
      <c r="F1314" s="419">
        <v>41838</v>
      </c>
      <c r="G1314" s="44">
        <v>3207.6</v>
      </c>
      <c r="H1314" s="243">
        <f t="shared" si="21"/>
        <v>0</v>
      </c>
      <c r="I1314" s="214"/>
    </row>
    <row r="1315" spans="1:9" x14ac:dyDescent="0.25">
      <c r="A1315" s="406"/>
      <c r="B1315" s="285" t="s">
        <v>1162</v>
      </c>
      <c r="C1315" s="361" t="s">
        <v>3878</v>
      </c>
      <c r="D1315" s="214" t="s">
        <v>3318</v>
      </c>
      <c r="E1315" s="235">
        <v>14928.5</v>
      </c>
      <c r="F1315" s="419">
        <v>41839</v>
      </c>
      <c r="G1315" s="44">
        <v>14928.5</v>
      </c>
      <c r="H1315" s="243">
        <f t="shared" si="21"/>
        <v>0</v>
      </c>
      <c r="I1315" s="214" t="s">
        <v>65</v>
      </c>
    </row>
    <row r="1316" spans="1:9" x14ac:dyDescent="0.25">
      <c r="A1316" s="406"/>
      <c r="B1316" s="285" t="s">
        <v>1163</v>
      </c>
      <c r="C1316" s="361" t="s">
        <v>3878</v>
      </c>
      <c r="D1316" s="214" t="s">
        <v>11</v>
      </c>
      <c r="E1316" s="235">
        <v>62252</v>
      </c>
      <c r="F1316" s="432" t="s">
        <v>4053</v>
      </c>
      <c r="G1316" s="245">
        <v>62252</v>
      </c>
      <c r="H1316" s="243">
        <f t="shared" si="21"/>
        <v>0</v>
      </c>
      <c r="I1316" s="214" t="s">
        <v>65</v>
      </c>
    </row>
    <row r="1317" spans="1:9" x14ac:dyDescent="0.25">
      <c r="A1317" s="406"/>
      <c r="B1317" s="285" t="s">
        <v>1164</v>
      </c>
      <c r="C1317" s="361" t="s">
        <v>3878</v>
      </c>
      <c r="D1317" s="214" t="s">
        <v>434</v>
      </c>
      <c r="E1317" s="235">
        <v>3194</v>
      </c>
      <c r="F1317" s="421">
        <v>41865</v>
      </c>
      <c r="G1317" s="245">
        <v>3194</v>
      </c>
      <c r="H1317" s="243">
        <f t="shared" si="21"/>
        <v>0</v>
      </c>
      <c r="I1317" s="214" t="s">
        <v>65</v>
      </c>
    </row>
    <row r="1318" spans="1:9" x14ac:dyDescent="0.25">
      <c r="A1318" s="406"/>
      <c r="B1318" s="285" t="s">
        <v>1165</v>
      </c>
      <c r="C1318" s="361" t="s">
        <v>3878</v>
      </c>
      <c r="D1318" s="214" t="s">
        <v>25</v>
      </c>
      <c r="E1318" s="235">
        <v>13742.5</v>
      </c>
      <c r="F1318" s="419">
        <v>41839</v>
      </c>
      <c r="G1318" s="44">
        <v>13742.5</v>
      </c>
      <c r="H1318" s="243">
        <f t="shared" si="21"/>
        <v>0</v>
      </c>
      <c r="I1318" s="214" t="s">
        <v>65</v>
      </c>
    </row>
    <row r="1319" spans="1:9" x14ac:dyDescent="0.25">
      <c r="A1319" s="406"/>
      <c r="B1319" s="285" t="s">
        <v>1167</v>
      </c>
      <c r="C1319" s="361" t="s">
        <v>3878</v>
      </c>
      <c r="D1319" s="214" t="s">
        <v>3963</v>
      </c>
      <c r="E1319" s="235">
        <v>17829</v>
      </c>
      <c r="F1319" s="419">
        <v>41839</v>
      </c>
      <c r="G1319" s="44">
        <v>17829</v>
      </c>
      <c r="H1319" s="243">
        <f t="shared" si="21"/>
        <v>0</v>
      </c>
      <c r="I1319" s="214" t="s">
        <v>21</v>
      </c>
    </row>
    <row r="1320" spans="1:9" x14ac:dyDescent="0.25">
      <c r="A1320" s="406"/>
      <c r="B1320" s="285" t="s">
        <v>1168</v>
      </c>
      <c r="C1320" s="361" t="s">
        <v>3878</v>
      </c>
      <c r="D1320" s="220" t="s">
        <v>3114</v>
      </c>
      <c r="E1320" s="241">
        <v>0</v>
      </c>
      <c r="F1320" s="419"/>
      <c r="G1320" s="44"/>
      <c r="H1320" s="243">
        <f t="shared" si="21"/>
        <v>0</v>
      </c>
      <c r="I1320" s="214" t="s">
        <v>3964</v>
      </c>
    </row>
    <row r="1321" spans="1:9" x14ac:dyDescent="0.25">
      <c r="A1321" s="406"/>
      <c r="B1321" s="285" t="s">
        <v>1170</v>
      </c>
      <c r="C1321" s="361" t="s">
        <v>3878</v>
      </c>
      <c r="D1321" s="214" t="s">
        <v>180</v>
      </c>
      <c r="E1321" s="235">
        <v>18853</v>
      </c>
      <c r="F1321" s="419">
        <v>41838</v>
      </c>
      <c r="G1321" s="44">
        <v>18853</v>
      </c>
      <c r="H1321" s="243">
        <f t="shared" si="21"/>
        <v>0</v>
      </c>
      <c r="I1321" s="214"/>
    </row>
    <row r="1322" spans="1:9" x14ac:dyDescent="0.25">
      <c r="A1322" s="406"/>
      <c r="B1322" s="285" t="s">
        <v>1171</v>
      </c>
      <c r="C1322" s="361" t="s">
        <v>3878</v>
      </c>
      <c r="D1322" s="214" t="s">
        <v>78</v>
      </c>
      <c r="E1322" s="235">
        <v>3116.5</v>
      </c>
      <c r="F1322" s="419">
        <v>41839</v>
      </c>
      <c r="G1322" s="44">
        <v>3116.5</v>
      </c>
      <c r="H1322" s="243">
        <f t="shared" si="21"/>
        <v>0</v>
      </c>
      <c r="I1322" s="214" t="s">
        <v>27</v>
      </c>
    </row>
    <row r="1323" spans="1:9" x14ac:dyDescent="0.25">
      <c r="A1323" s="406"/>
      <c r="B1323" s="285" t="s">
        <v>1172</v>
      </c>
      <c r="C1323" s="361" t="s">
        <v>3878</v>
      </c>
      <c r="D1323" s="214" t="s">
        <v>80</v>
      </c>
      <c r="E1323" s="235">
        <v>4463</v>
      </c>
      <c r="F1323" s="419">
        <v>41839</v>
      </c>
      <c r="G1323" s="44">
        <v>4463</v>
      </c>
      <c r="H1323" s="243">
        <f t="shared" si="21"/>
        <v>0</v>
      </c>
      <c r="I1323" s="214" t="s">
        <v>27</v>
      </c>
    </row>
    <row r="1324" spans="1:9" x14ac:dyDescent="0.25">
      <c r="A1324" s="406"/>
      <c r="B1324" s="285" t="s">
        <v>1173</v>
      </c>
      <c r="C1324" s="361" t="s">
        <v>3878</v>
      </c>
      <c r="D1324" s="214" t="s">
        <v>8</v>
      </c>
      <c r="E1324" s="235">
        <v>347</v>
      </c>
      <c r="F1324" s="419">
        <v>41838</v>
      </c>
      <c r="G1324" s="44">
        <v>347</v>
      </c>
      <c r="H1324" s="243">
        <f t="shared" si="21"/>
        <v>0</v>
      </c>
      <c r="I1324" s="214"/>
    </row>
    <row r="1325" spans="1:9" x14ac:dyDescent="0.25">
      <c r="A1325" s="406"/>
      <c r="B1325" s="285" t="s">
        <v>1174</v>
      </c>
      <c r="C1325" s="361" t="s">
        <v>3878</v>
      </c>
      <c r="D1325" s="220" t="s">
        <v>3114</v>
      </c>
      <c r="E1325" s="241">
        <v>0</v>
      </c>
      <c r="F1325" s="419"/>
      <c r="G1325" s="44"/>
      <c r="H1325" s="243">
        <f t="shared" si="21"/>
        <v>0</v>
      </c>
      <c r="I1325" s="214" t="s">
        <v>3965</v>
      </c>
    </row>
    <row r="1326" spans="1:9" x14ac:dyDescent="0.25">
      <c r="A1326" s="406"/>
      <c r="B1326" s="285" t="s">
        <v>1176</v>
      </c>
      <c r="C1326" s="361" t="s">
        <v>3878</v>
      </c>
      <c r="D1326" s="214" t="s">
        <v>233</v>
      </c>
      <c r="E1326" s="235">
        <v>1158</v>
      </c>
      <c r="F1326" s="419">
        <v>41839</v>
      </c>
      <c r="G1326" s="44">
        <v>1158</v>
      </c>
      <c r="H1326" s="243">
        <f t="shared" si="21"/>
        <v>0</v>
      </c>
      <c r="I1326" s="214" t="s">
        <v>27</v>
      </c>
    </row>
    <row r="1327" spans="1:9" x14ac:dyDescent="0.25">
      <c r="A1327" s="406"/>
      <c r="B1327" s="285" t="s">
        <v>1178</v>
      </c>
      <c r="C1327" s="361" t="s">
        <v>3878</v>
      </c>
      <c r="D1327" s="214" t="s">
        <v>189</v>
      </c>
      <c r="E1327" s="235">
        <v>8915</v>
      </c>
      <c r="F1327" s="421" t="s">
        <v>4567</v>
      </c>
      <c r="G1327" s="44">
        <v>8915</v>
      </c>
      <c r="H1327" s="243">
        <f t="shared" si="21"/>
        <v>0</v>
      </c>
      <c r="I1327" s="214"/>
    </row>
    <row r="1328" spans="1:9" x14ac:dyDescent="0.25">
      <c r="A1328" s="406"/>
      <c r="B1328" s="285" t="s">
        <v>1179</v>
      </c>
      <c r="C1328" s="361" t="s">
        <v>3878</v>
      </c>
      <c r="D1328" s="214" t="s">
        <v>14</v>
      </c>
      <c r="E1328" s="235">
        <v>16294</v>
      </c>
      <c r="F1328" s="419">
        <v>41839</v>
      </c>
      <c r="G1328" s="44">
        <v>16294</v>
      </c>
      <c r="H1328" s="243">
        <f t="shared" si="21"/>
        <v>0</v>
      </c>
      <c r="I1328" s="214" t="s">
        <v>27</v>
      </c>
    </row>
    <row r="1329" spans="1:9" x14ac:dyDescent="0.25">
      <c r="A1329" s="406"/>
      <c r="B1329" s="285" t="s">
        <v>1180</v>
      </c>
      <c r="C1329" s="361" t="s">
        <v>3878</v>
      </c>
      <c r="D1329" s="214" t="s">
        <v>137</v>
      </c>
      <c r="E1329" s="235">
        <v>3925</v>
      </c>
      <c r="F1329" s="468" t="s">
        <v>4553</v>
      </c>
      <c r="G1329" s="44">
        <v>3925</v>
      </c>
      <c r="H1329" s="243">
        <f t="shared" si="21"/>
        <v>0</v>
      </c>
      <c r="I1329" s="214"/>
    </row>
    <row r="1330" spans="1:9" x14ac:dyDescent="0.25">
      <c r="A1330" s="406"/>
      <c r="B1330" s="285" t="s">
        <v>1181</v>
      </c>
      <c r="C1330" s="361" t="s">
        <v>3878</v>
      </c>
      <c r="D1330" s="214" t="s">
        <v>3966</v>
      </c>
      <c r="E1330" s="235">
        <v>5692</v>
      </c>
      <c r="F1330" s="419">
        <v>41839</v>
      </c>
      <c r="G1330" s="44">
        <v>5692</v>
      </c>
      <c r="H1330" s="243">
        <f t="shared" si="21"/>
        <v>0</v>
      </c>
      <c r="I1330" s="214" t="s">
        <v>27</v>
      </c>
    </row>
    <row r="1331" spans="1:9" x14ac:dyDescent="0.25">
      <c r="A1331" s="406"/>
      <c r="B1331" s="285" t="s">
        <v>1182</v>
      </c>
      <c r="C1331" s="361" t="s">
        <v>3878</v>
      </c>
      <c r="D1331" s="214" t="s">
        <v>560</v>
      </c>
      <c r="E1331" s="235">
        <v>14343</v>
      </c>
      <c r="F1331" s="419">
        <v>41839</v>
      </c>
      <c r="G1331" s="44">
        <v>14343</v>
      </c>
      <c r="H1331" s="243">
        <f t="shared" si="21"/>
        <v>0</v>
      </c>
      <c r="I1331" s="214" t="s">
        <v>27</v>
      </c>
    </row>
    <row r="1332" spans="1:9" x14ac:dyDescent="0.25">
      <c r="A1332" s="406">
        <v>41839</v>
      </c>
      <c r="B1332" s="285" t="s">
        <v>1183</v>
      </c>
      <c r="C1332" s="361" t="s">
        <v>3878</v>
      </c>
      <c r="D1332" s="214" t="s">
        <v>180</v>
      </c>
      <c r="E1332" s="235">
        <v>17116</v>
      </c>
      <c r="F1332" s="419">
        <v>41842</v>
      </c>
      <c r="G1332" s="44">
        <v>17116</v>
      </c>
      <c r="H1332" s="243">
        <f t="shared" si="21"/>
        <v>0</v>
      </c>
      <c r="I1332" s="214"/>
    </row>
    <row r="1333" spans="1:9" x14ac:dyDescent="0.25">
      <c r="A1333" s="406"/>
      <c r="B1333" s="285" t="s">
        <v>1184</v>
      </c>
      <c r="C1333" s="361" t="s">
        <v>3878</v>
      </c>
      <c r="D1333" s="214" t="s">
        <v>152</v>
      </c>
      <c r="E1333" s="235">
        <v>8836.5</v>
      </c>
      <c r="F1333" s="419">
        <v>41839</v>
      </c>
      <c r="G1333" s="44">
        <v>8836.5</v>
      </c>
      <c r="H1333" s="243">
        <f t="shared" si="21"/>
        <v>0</v>
      </c>
      <c r="I1333" s="58"/>
    </row>
    <row r="1334" spans="1:9" x14ac:dyDescent="0.25">
      <c r="A1334" s="406"/>
      <c r="B1334" s="285" t="s">
        <v>1185</v>
      </c>
      <c r="C1334" s="361" t="s">
        <v>3878</v>
      </c>
      <c r="D1334" s="214" t="s">
        <v>28</v>
      </c>
      <c r="E1334" s="235">
        <v>19478</v>
      </c>
      <c r="F1334" s="421" t="s">
        <v>4508</v>
      </c>
      <c r="G1334" s="44">
        <v>19478</v>
      </c>
      <c r="H1334" s="243">
        <f t="shared" si="21"/>
        <v>0</v>
      </c>
      <c r="I1334" s="214"/>
    </row>
    <row r="1335" spans="1:9" x14ac:dyDescent="0.25">
      <c r="A1335" s="406"/>
      <c r="B1335" s="285" t="s">
        <v>1186</v>
      </c>
      <c r="C1335" s="361" t="s">
        <v>3878</v>
      </c>
      <c r="D1335" s="214" t="s">
        <v>2557</v>
      </c>
      <c r="E1335" s="235">
        <v>1521.5</v>
      </c>
      <c r="F1335" s="419">
        <v>41839</v>
      </c>
      <c r="G1335" s="44">
        <v>1521.5</v>
      </c>
      <c r="H1335" s="243">
        <f t="shared" si="21"/>
        <v>0</v>
      </c>
      <c r="I1335" s="214"/>
    </row>
    <row r="1336" spans="1:9" x14ac:dyDescent="0.25">
      <c r="A1336" s="406"/>
      <c r="B1336" s="285" t="s">
        <v>1187</v>
      </c>
      <c r="C1336" s="361" t="s">
        <v>3878</v>
      </c>
      <c r="D1336" s="214" t="s">
        <v>16</v>
      </c>
      <c r="E1336" s="235">
        <v>246242.5</v>
      </c>
      <c r="F1336" s="419">
        <v>41844</v>
      </c>
      <c r="G1336" s="44">
        <v>246242.5</v>
      </c>
      <c r="H1336" s="243">
        <f t="shared" si="21"/>
        <v>0</v>
      </c>
      <c r="I1336" s="214"/>
    </row>
    <row r="1337" spans="1:9" x14ac:dyDescent="0.25">
      <c r="A1337" s="406"/>
      <c r="B1337" s="285" t="s">
        <v>1188</v>
      </c>
      <c r="C1337" s="361" t="s">
        <v>3878</v>
      </c>
      <c r="D1337" s="214" t="s">
        <v>186</v>
      </c>
      <c r="E1337" s="235">
        <v>15695</v>
      </c>
      <c r="F1337" s="419">
        <v>41842</v>
      </c>
      <c r="G1337" s="44">
        <v>15695</v>
      </c>
      <c r="H1337" s="243">
        <f t="shared" si="21"/>
        <v>0</v>
      </c>
      <c r="I1337" s="214"/>
    </row>
    <row r="1338" spans="1:9" x14ac:dyDescent="0.25">
      <c r="A1338" s="406"/>
      <c r="B1338" s="285" t="s">
        <v>1189</v>
      </c>
      <c r="C1338" s="361" t="s">
        <v>3878</v>
      </c>
      <c r="D1338" s="214" t="s">
        <v>8</v>
      </c>
      <c r="E1338" s="235">
        <v>6755</v>
      </c>
      <c r="F1338" s="419">
        <v>41839</v>
      </c>
      <c r="G1338" s="44">
        <v>6755</v>
      </c>
      <c r="H1338" s="243">
        <f t="shared" si="21"/>
        <v>0</v>
      </c>
      <c r="I1338" s="214"/>
    </row>
    <row r="1339" spans="1:9" x14ac:dyDescent="0.25">
      <c r="A1339" s="406"/>
      <c r="B1339" s="285" t="s">
        <v>1190</v>
      </c>
      <c r="C1339" s="361" t="s">
        <v>3878</v>
      </c>
      <c r="D1339" s="214" t="s">
        <v>12</v>
      </c>
      <c r="E1339" s="235">
        <v>374</v>
      </c>
      <c r="F1339" s="419">
        <v>41839</v>
      </c>
      <c r="G1339" s="44">
        <v>374</v>
      </c>
      <c r="H1339" s="243">
        <f t="shared" si="21"/>
        <v>0</v>
      </c>
      <c r="I1339" s="214"/>
    </row>
    <row r="1340" spans="1:9" x14ac:dyDescent="0.25">
      <c r="A1340" s="406"/>
      <c r="B1340" s="285" t="s">
        <v>1191</v>
      </c>
      <c r="C1340" s="361" t="s">
        <v>3878</v>
      </c>
      <c r="D1340" s="214" t="s">
        <v>44</v>
      </c>
      <c r="E1340" s="235">
        <v>8100</v>
      </c>
      <c r="F1340" s="419">
        <v>41850</v>
      </c>
      <c r="G1340" s="44">
        <v>8100</v>
      </c>
      <c r="H1340" s="243">
        <f t="shared" si="21"/>
        <v>0</v>
      </c>
      <c r="I1340" s="214" t="s">
        <v>168</v>
      </c>
    </row>
    <row r="1341" spans="1:9" x14ac:dyDescent="0.25">
      <c r="A1341" s="406"/>
      <c r="B1341" s="285" t="s">
        <v>1192</v>
      </c>
      <c r="C1341" s="361" t="s">
        <v>3878</v>
      </c>
      <c r="D1341" s="214" t="s">
        <v>260</v>
      </c>
      <c r="E1341" s="235">
        <v>3840</v>
      </c>
      <c r="F1341" s="419">
        <v>41839</v>
      </c>
      <c r="G1341" s="44">
        <v>3840</v>
      </c>
      <c r="H1341" s="243">
        <f t="shared" si="21"/>
        <v>0</v>
      </c>
      <c r="I1341" s="214" t="s">
        <v>168</v>
      </c>
    </row>
    <row r="1342" spans="1:9" x14ac:dyDescent="0.25">
      <c r="A1342" s="406"/>
      <c r="B1342" s="285" t="s">
        <v>1193</v>
      </c>
      <c r="C1342" s="361" t="s">
        <v>3878</v>
      </c>
      <c r="D1342" s="214" t="s">
        <v>123</v>
      </c>
      <c r="E1342" s="235">
        <v>4768</v>
      </c>
      <c r="F1342" s="432" t="s">
        <v>4513</v>
      </c>
      <c r="G1342" s="44">
        <v>4768</v>
      </c>
      <c r="H1342" s="243">
        <f t="shared" si="21"/>
        <v>0</v>
      </c>
      <c r="I1342" s="214"/>
    </row>
    <row r="1343" spans="1:9" x14ac:dyDescent="0.25">
      <c r="A1343" s="406"/>
      <c r="B1343" s="285" t="s">
        <v>1194</v>
      </c>
      <c r="C1343" s="361" t="s">
        <v>3878</v>
      </c>
      <c r="D1343" s="214" t="s">
        <v>2835</v>
      </c>
      <c r="E1343" s="235">
        <v>2112</v>
      </c>
      <c r="F1343" s="419">
        <v>41839</v>
      </c>
      <c r="G1343" s="44">
        <v>2112</v>
      </c>
      <c r="H1343" s="243">
        <f t="shared" si="21"/>
        <v>0</v>
      </c>
      <c r="I1343" s="214" t="s">
        <v>168</v>
      </c>
    </row>
    <row r="1344" spans="1:9" x14ac:dyDescent="0.25">
      <c r="A1344" s="406"/>
      <c r="B1344" s="285" t="s">
        <v>1195</v>
      </c>
      <c r="C1344" s="361" t="s">
        <v>3878</v>
      </c>
      <c r="D1344" s="214" t="s">
        <v>66</v>
      </c>
      <c r="E1344" s="235">
        <v>1953</v>
      </c>
      <c r="F1344" s="419">
        <v>41839</v>
      </c>
      <c r="G1344" s="44">
        <v>1953</v>
      </c>
      <c r="H1344" s="243">
        <f t="shared" si="21"/>
        <v>0</v>
      </c>
      <c r="I1344" s="214" t="s">
        <v>168</v>
      </c>
    </row>
    <row r="1345" spans="1:9" x14ac:dyDescent="0.25">
      <c r="A1345" s="406"/>
      <c r="B1345" s="285" t="s">
        <v>1196</v>
      </c>
      <c r="C1345" s="361" t="s">
        <v>3878</v>
      </c>
      <c r="D1345" s="214" t="s">
        <v>129</v>
      </c>
      <c r="E1345" s="235">
        <v>270</v>
      </c>
      <c r="F1345" s="419">
        <v>41839</v>
      </c>
      <c r="G1345" s="44">
        <v>270</v>
      </c>
      <c r="H1345" s="243">
        <f t="shared" si="21"/>
        <v>0</v>
      </c>
      <c r="I1345" s="214"/>
    </row>
    <row r="1346" spans="1:9" x14ac:dyDescent="0.25">
      <c r="A1346" s="406"/>
      <c r="B1346" s="285" t="s">
        <v>1197</v>
      </c>
      <c r="C1346" s="361" t="s">
        <v>3878</v>
      </c>
      <c r="D1346" s="214" t="s">
        <v>16</v>
      </c>
      <c r="E1346" s="235">
        <v>12692</v>
      </c>
      <c r="F1346" s="419">
        <v>41844</v>
      </c>
      <c r="G1346" s="44">
        <v>12692</v>
      </c>
      <c r="H1346" s="243">
        <f t="shared" si="21"/>
        <v>0</v>
      </c>
      <c r="I1346" s="214"/>
    </row>
    <row r="1347" spans="1:9" x14ac:dyDescent="0.25">
      <c r="A1347" s="406"/>
      <c r="B1347" s="285" t="s">
        <v>1198</v>
      </c>
      <c r="C1347" s="361" t="s">
        <v>3878</v>
      </c>
      <c r="D1347" s="214" t="s">
        <v>215</v>
      </c>
      <c r="E1347" s="235">
        <v>6166</v>
      </c>
      <c r="F1347" s="419">
        <v>41839</v>
      </c>
      <c r="G1347" s="44">
        <v>6166</v>
      </c>
      <c r="H1347" s="243">
        <f t="shared" si="21"/>
        <v>0</v>
      </c>
      <c r="I1347" s="214"/>
    </row>
    <row r="1348" spans="1:9" x14ac:dyDescent="0.25">
      <c r="A1348" s="406"/>
      <c r="B1348" s="285" t="s">
        <v>1199</v>
      </c>
      <c r="C1348" s="361" t="s">
        <v>3878</v>
      </c>
      <c r="D1348" s="214" t="s">
        <v>106</v>
      </c>
      <c r="E1348" s="235">
        <v>18625</v>
      </c>
      <c r="F1348" s="419">
        <v>41844</v>
      </c>
      <c r="G1348" s="44">
        <v>18625</v>
      </c>
      <c r="H1348" s="243">
        <f t="shared" si="21"/>
        <v>0</v>
      </c>
      <c r="I1348" s="214"/>
    </row>
    <row r="1349" spans="1:9" x14ac:dyDescent="0.25">
      <c r="A1349" s="406"/>
      <c r="B1349" s="285" t="s">
        <v>1200</v>
      </c>
      <c r="C1349" s="361" t="s">
        <v>3878</v>
      </c>
      <c r="D1349" s="214" t="s">
        <v>49</v>
      </c>
      <c r="E1349" s="235">
        <v>2260</v>
      </c>
      <c r="F1349" s="419">
        <v>41839</v>
      </c>
      <c r="G1349" s="44">
        <v>2260</v>
      </c>
      <c r="H1349" s="243">
        <f t="shared" si="21"/>
        <v>0</v>
      </c>
      <c r="I1349" s="214"/>
    </row>
    <row r="1350" spans="1:9" x14ac:dyDescent="0.25">
      <c r="A1350" s="406"/>
      <c r="B1350" s="285" t="s">
        <v>1201</v>
      </c>
      <c r="C1350" s="361" t="s">
        <v>3878</v>
      </c>
      <c r="D1350" s="214" t="s">
        <v>183</v>
      </c>
      <c r="E1350" s="235">
        <v>72991</v>
      </c>
      <c r="F1350" s="419">
        <v>41839</v>
      </c>
      <c r="G1350" s="44">
        <v>72991</v>
      </c>
      <c r="H1350" s="243">
        <f t="shared" si="21"/>
        <v>0</v>
      </c>
      <c r="I1350" s="214" t="s">
        <v>30</v>
      </c>
    </row>
    <row r="1351" spans="1:9" x14ac:dyDescent="0.25">
      <c r="A1351" s="406"/>
      <c r="B1351" s="285" t="s">
        <v>1203</v>
      </c>
      <c r="C1351" s="361" t="s">
        <v>3878</v>
      </c>
      <c r="D1351" s="214" t="s">
        <v>124</v>
      </c>
      <c r="E1351" s="235">
        <v>11410</v>
      </c>
      <c r="F1351" s="419">
        <v>41839</v>
      </c>
      <c r="G1351" s="44">
        <v>11410</v>
      </c>
      <c r="H1351" s="243">
        <f t="shared" ref="H1351:H1414" si="22">E1351-G1351</f>
        <v>0</v>
      </c>
      <c r="I1351" s="214" t="s">
        <v>30</v>
      </c>
    </row>
    <row r="1352" spans="1:9" x14ac:dyDescent="0.25">
      <c r="A1352" s="406"/>
      <c r="B1352" s="285" t="s">
        <v>1204</v>
      </c>
      <c r="C1352" s="361" t="s">
        <v>3878</v>
      </c>
      <c r="D1352" s="214" t="s">
        <v>3967</v>
      </c>
      <c r="E1352" s="235">
        <v>140</v>
      </c>
      <c r="F1352" s="419">
        <v>41839</v>
      </c>
      <c r="G1352" s="44">
        <v>140</v>
      </c>
      <c r="H1352" s="243">
        <f t="shared" si="22"/>
        <v>0</v>
      </c>
      <c r="I1352" s="214"/>
    </row>
    <row r="1353" spans="1:9" x14ac:dyDescent="0.25">
      <c r="A1353" s="406"/>
      <c r="B1353" s="285" t="s">
        <v>1205</v>
      </c>
      <c r="C1353" s="361" t="s">
        <v>3878</v>
      </c>
      <c r="D1353" s="214" t="s">
        <v>287</v>
      </c>
      <c r="E1353" s="235">
        <v>3088</v>
      </c>
      <c r="F1353" s="419">
        <v>41839</v>
      </c>
      <c r="G1353" s="44">
        <v>3088</v>
      </c>
      <c r="H1353" s="243">
        <f t="shared" si="22"/>
        <v>0</v>
      </c>
      <c r="I1353" s="214" t="s">
        <v>30</v>
      </c>
    </row>
    <row r="1354" spans="1:9" x14ac:dyDescent="0.25">
      <c r="A1354" s="406"/>
      <c r="B1354" s="285" t="s">
        <v>1207</v>
      </c>
      <c r="C1354" s="361" t="s">
        <v>3878</v>
      </c>
      <c r="D1354" s="214" t="s">
        <v>47</v>
      </c>
      <c r="E1354" s="235">
        <v>3918</v>
      </c>
      <c r="F1354" s="419">
        <v>41839</v>
      </c>
      <c r="G1354" s="44">
        <v>3918</v>
      </c>
      <c r="H1354" s="243">
        <f t="shared" si="22"/>
        <v>0</v>
      </c>
      <c r="I1354" s="214"/>
    </row>
    <row r="1355" spans="1:9" x14ac:dyDescent="0.25">
      <c r="A1355" s="406"/>
      <c r="B1355" s="285" t="s">
        <v>1209</v>
      </c>
      <c r="C1355" s="361" t="s">
        <v>3878</v>
      </c>
      <c r="D1355" s="214" t="s">
        <v>29</v>
      </c>
      <c r="E1355" s="235">
        <v>5951</v>
      </c>
      <c r="F1355" s="419">
        <v>41839</v>
      </c>
      <c r="G1355" s="44">
        <v>5951</v>
      </c>
      <c r="H1355" s="243">
        <f t="shared" si="22"/>
        <v>0</v>
      </c>
      <c r="I1355" s="214" t="s">
        <v>30</v>
      </c>
    </row>
    <row r="1356" spans="1:9" x14ac:dyDescent="0.25">
      <c r="A1356" s="406"/>
      <c r="B1356" s="285" t="s">
        <v>1210</v>
      </c>
      <c r="C1356" s="361" t="s">
        <v>3878</v>
      </c>
      <c r="D1356" s="214" t="s">
        <v>8</v>
      </c>
      <c r="E1356" s="235">
        <v>5609</v>
      </c>
      <c r="F1356" s="419">
        <v>41839</v>
      </c>
      <c r="G1356" s="44">
        <v>5609</v>
      </c>
      <c r="H1356" s="243">
        <f t="shared" si="22"/>
        <v>0</v>
      </c>
      <c r="I1356" s="214"/>
    </row>
    <row r="1357" spans="1:9" x14ac:dyDescent="0.25">
      <c r="A1357" s="406"/>
      <c r="B1357" s="285" t="s">
        <v>1211</v>
      </c>
      <c r="C1357" s="361" t="s">
        <v>3878</v>
      </c>
      <c r="D1357" s="214" t="s">
        <v>52</v>
      </c>
      <c r="E1357" s="235">
        <v>3224</v>
      </c>
      <c r="F1357" s="419">
        <v>41839</v>
      </c>
      <c r="G1357" s="44">
        <v>3224</v>
      </c>
      <c r="H1357" s="243">
        <f t="shared" si="22"/>
        <v>0</v>
      </c>
      <c r="I1357" s="214" t="s">
        <v>168</v>
      </c>
    </row>
    <row r="1358" spans="1:9" x14ac:dyDescent="0.25">
      <c r="A1358" s="406"/>
      <c r="B1358" s="285" t="s">
        <v>1212</v>
      </c>
      <c r="C1358" s="361" t="s">
        <v>3878</v>
      </c>
      <c r="D1358" s="214" t="s">
        <v>1697</v>
      </c>
      <c r="E1358" s="235">
        <v>2750</v>
      </c>
      <c r="F1358" s="419">
        <v>41839</v>
      </c>
      <c r="G1358" s="44">
        <v>2750</v>
      </c>
      <c r="H1358" s="243">
        <f t="shared" si="22"/>
        <v>0</v>
      </c>
      <c r="I1358" s="214"/>
    </row>
    <row r="1359" spans="1:9" x14ac:dyDescent="0.25">
      <c r="A1359" s="406"/>
      <c r="B1359" s="285" t="s">
        <v>1213</v>
      </c>
      <c r="C1359" s="361" t="s">
        <v>3878</v>
      </c>
      <c r="D1359" s="214" t="s">
        <v>41</v>
      </c>
      <c r="E1359" s="235">
        <v>20061</v>
      </c>
      <c r="F1359" s="419">
        <v>41839</v>
      </c>
      <c r="G1359" s="44">
        <v>20061</v>
      </c>
      <c r="H1359" s="243">
        <f t="shared" si="22"/>
        <v>0</v>
      </c>
      <c r="I1359" s="214"/>
    </row>
    <row r="1360" spans="1:9" x14ac:dyDescent="0.25">
      <c r="A1360" s="406"/>
      <c r="B1360" s="285" t="s">
        <v>1214</v>
      </c>
      <c r="C1360" s="361" t="s">
        <v>3878</v>
      </c>
      <c r="D1360" s="214" t="s">
        <v>186</v>
      </c>
      <c r="E1360" s="235">
        <v>7600</v>
      </c>
      <c r="F1360" s="419">
        <v>41842</v>
      </c>
      <c r="G1360" s="44">
        <v>7600</v>
      </c>
      <c r="H1360" s="243">
        <f t="shared" si="22"/>
        <v>0</v>
      </c>
      <c r="I1360" s="214"/>
    </row>
    <row r="1361" spans="1:9" x14ac:dyDescent="0.25">
      <c r="A1361" s="406"/>
      <c r="B1361" s="285" t="s">
        <v>1215</v>
      </c>
      <c r="C1361" s="361" t="s">
        <v>3878</v>
      </c>
      <c r="D1361" s="214" t="s">
        <v>111</v>
      </c>
      <c r="E1361" s="235">
        <v>5779</v>
      </c>
      <c r="F1361" s="419">
        <v>41839</v>
      </c>
      <c r="G1361" s="44">
        <v>5779</v>
      </c>
      <c r="H1361" s="243">
        <f t="shared" si="22"/>
        <v>0</v>
      </c>
      <c r="I1361" s="214" t="s">
        <v>168</v>
      </c>
    </row>
    <row r="1362" spans="1:9" x14ac:dyDescent="0.25">
      <c r="A1362" s="406"/>
      <c r="B1362" s="285" t="s">
        <v>1216</v>
      </c>
      <c r="C1362" s="361" t="s">
        <v>3878</v>
      </c>
      <c r="D1362" s="214" t="s">
        <v>1782</v>
      </c>
      <c r="E1362" s="235">
        <v>2864</v>
      </c>
      <c r="F1362" s="419">
        <v>41839</v>
      </c>
      <c r="G1362" s="44">
        <v>2864</v>
      </c>
      <c r="H1362" s="243">
        <f t="shared" si="22"/>
        <v>0</v>
      </c>
      <c r="I1362" s="214" t="s">
        <v>30</v>
      </c>
    </row>
    <row r="1363" spans="1:9" x14ac:dyDescent="0.25">
      <c r="A1363" s="406"/>
      <c r="B1363" s="285" t="s">
        <v>1218</v>
      </c>
      <c r="C1363" s="361" t="s">
        <v>3878</v>
      </c>
      <c r="D1363" s="214" t="s">
        <v>57</v>
      </c>
      <c r="E1363" s="235">
        <v>2115</v>
      </c>
      <c r="F1363" s="419">
        <v>41839</v>
      </c>
      <c r="G1363" s="44">
        <v>2115</v>
      </c>
      <c r="H1363" s="243">
        <f t="shared" si="22"/>
        <v>0</v>
      </c>
      <c r="I1363" s="214" t="s">
        <v>30</v>
      </c>
    </row>
    <row r="1364" spans="1:9" x14ac:dyDescent="0.25">
      <c r="A1364" s="406"/>
      <c r="B1364" s="285" t="s">
        <v>1219</v>
      </c>
      <c r="C1364" s="361" t="s">
        <v>3878</v>
      </c>
      <c r="D1364" s="214" t="s">
        <v>269</v>
      </c>
      <c r="E1364" s="235">
        <v>2770</v>
      </c>
      <c r="F1364" s="419">
        <v>41839</v>
      </c>
      <c r="G1364" s="44">
        <v>2770</v>
      </c>
      <c r="H1364" s="243">
        <f t="shared" si="22"/>
        <v>0</v>
      </c>
      <c r="I1364" s="214" t="s">
        <v>30</v>
      </c>
    </row>
    <row r="1365" spans="1:9" x14ac:dyDescent="0.25">
      <c r="A1365" s="406"/>
      <c r="B1365" s="285" t="s">
        <v>1220</v>
      </c>
      <c r="C1365" s="361" t="s">
        <v>3878</v>
      </c>
      <c r="D1365" s="214" t="s">
        <v>130</v>
      </c>
      <c r="E1365" s="235">
        <v>12120</v>
      </c>
      <c r="F1365" s="419">
        <v>41843</v>
      </c>
      <c r="G1365" s="44">
        <v>12120</v>
      </c>
      <c r="H1365" s="243">
        <f t="shared" si="22"/>
        <v>0</v>
      </c>
      <c r="I1365" s="214"/>
    </row>
    <row r="1366" spans="1:9" x14ac:dyDescent="0.25">
      <c r="A1366" s="406"/>
      <c r="B1366" s="285" t="s">
        <v>1221</v>
      </c>
      <c r="C1366" s="361" t="s">
        <v>3878</v>
      </c>
      <c r="D1366" s="214" t="s">
        <v>14</v>
      </c>
      <c r="E1366" s="235">
        <v>3302</v>
      </c>
      <c r="F1366" s="419">
        <v>41839</v>
      </c>
      <c r="G1366" s="44">
        <v>3302</v>
      </c>
      <c r="H1366" s="243">
        <f t="shared" si="22"/>
        <v>0</v>
      </c>
      <c r="I1366" s="214"/>
    </row>
    <row r="1367" spans="1:9" x14ac:dyDescent="0.25">
      <c r="A1367" s="406"/>
      <c r="B1367" s="285" t="s">
        <v>1222</v>
      </c>
      <c r="C1367" s="361" t="s">
        <v>3878</v>
      </c>
      <c r="D1367" s="214" t="s">
        <v>47</v>
      </c>
      <c r="E1367" s="235">
        <v>603</v>
      </c>
      <c r="F1367" s="419">
        <v>41839</v>
      </c>
      <c r="G1367" s="44">
        <v>603</v>
      </c>
      <c r="H1367" s="243">
        <f t="shared" si="22"/>
        <v>0</v>
      </c>
      <c r="I1367" s="214" t="s">
        <v>30</v>
      </c>
    </row>
    <row r="1368" spans="1:9" x14ac:dyDescent="0.25">
      <c r="A1368" s="406"/>
      <c r="B1368" s="285" t="s">
        <v>1224</v>
      </c>
      <c r="C1368" s="361" t="s">
        <v>3878</v>
      </c>
      <c r="D1368" s="214" t="s">
        <v>8</v>
      </c>
      <c r="E1368" s="235">
        <v>284</v>
      </c>
      <c r="F1368" s="419">
        <v>41839</v>
      </c>
      <c r="G1368" s="44">
        <v>284</v>
      </c>
      <c r="H1368" s="243">
        <f t="shared" si="22"/>
        <v>0</v>
      </c>
      <c r="I1368" s="214"/>
    </row>
    <row r="1369" spans="1:9" x14ac:dyDescent="0.25">
      <c r="A1369" s="406"/>
      <c r="B1369" s="285" t="s">
        <v>1225</v>
      </c>
      <c r="C1369" s="361" t="s">
        <v>3878</v>
      </c>
      <c r="D1369" s="214" t="s">
        <v>215</v>
      </c>
      <c r="E1369" s="235">
        <v>3661</v>
      </c>
      <c r="F1369" s="419">
        <v>41839</v>
      </c>
      <c r="G1369" s="44">
        <v>3661</v>
      </c>
      <c r="H1369" s="243">
        <f t="shared" si="22"/>
        <v>0</v>
      </c>
      <c r="I1369" s="214"/>
    </row>
    <row r="1370" spans="1:9" x14ac:dyDescent="0.25">
      <c r="A1370" s="406"/>
      <c r="B1370" s="285" t="s">
        <v>1226</v>
      </c>
      <c r="C1370" s="361" t="s">
        <v>3878</v>
      </c>
      <c r="D1370" s="214" t="s">
        <v>3223</v>
      </c>
      <c r="E1370" s="235">
        <v>1991</v>
      </c>
      <c r="F1370" s="419">
        <v>41839</v>
      </c>
      <c r="G1370" s="44">
        <v>1991</v>
      </c>
      <c r="H1370" s="243">
        <f t="shared" si="22"/>
        <v>0</v>
      </c>
      <c r="I1370" s="214"/>
    </row>
    <row r="1371" spans="1:9" x14ac:dyDescent="0.25">
      <c r="A1371" s="406"/>
      <c r="B1371" s="285" t="s">
        <v>1227</v>
      </c>
      <c r="C1371" s="361" t="s">
        <v>3878</v>
      </c>
      <c r="D1371" s="214" t="s">
        <v>1882</v>
      </c>
      <c r="E1371" s="235">
        <v>8140</v>
      </c>
      <c r="F1371" s="419">
        <v>41839</v>
      </c>
      <c r="G1371" s="44">
        <v>8140</v>
      </c>
      <c r="H1371" s="243">
        <f t="shared" si="22"/>
        <v>0</v>
      </c>
      <c r="I1371" s="214"/>
    </row>
    <row r="1372" spans="1:9" x14ac:dyDescent="0.25">
      <c r="A1372" s="406"/>
      <c r="B1372" s="285" t="s">
        <v>1229</v>
      </c>
      <c r="C1372" s="361" t="s">
        <v>3878</v>
      </c>
      <c r="D1372" s="214" t="s">
        <v>22</v>
      </c>
      <c r="E1372" s="235">
        <v>1724</v>
      </c>
      <c r="F1372" s="421" t="s">
        <v>4507</v>
      </c>
      <c r="G1372" s="44">
        <v>1724</v>
      </c>
      <c r="H1372" s="243">
        <f t="shared" si="22"/>
        <v>0</v>
      </c>
      <c r="I1372" s="214"/>
    </row>
    <row r="1373" spans="1:9" x14ac:dyDescent="0.25">
      <c r="A1373" s="406"/>
      <c r="B1373" s="285" t="s">
        <v>1230</v>
      </c>
      <c r="C1373" s="361" t="s">
        <v>3878</v>
      </c>
      <c r="D1373" s="214" t="s">
        <v>8</v>
      </c>
      <c r="E1373" s="235">
        <v>5250</v>
      </c>
      <c r="F1373" s="419">
        <v>41839</v>
      </c>
      <c r="G1373" s="44">
        <v>5250</v>
      </c>
      <c r="H1373" s="243">
        <f t="shared" si="22"/>
        <v>0</v>
      </c>
      <c r="I1373" s="214"/>
    </row>
    <row r="1374" spans="1:9" x14ac:dyDescent="0.25">
      <c r="A1374" s="406"/>
      <c r="B1374" s="285" t="s">
        <v>1231</v>
      </c>
      <c r="C1374" s="361" t="s">
        <v>3878</v>
      </c>
      <c r="D1374" s="214" t="s">
        <v>8</v>
      </c>
      <c r="E1374" s="235">
        <v>960</v>
      </c>
      <c r="F1374" s="419">
        <v>41839</v>
      </c>
      <c r="G1374" s="44">
        <v>960</v>
      </c>
      <c r="H1374" s="243">
        <f t="shared" si="22"/>
        <v>0</v>
      </c>
      <c r="I1374" s="214"/>
    </row>
    <row r="1375" spans="1:9" x14ac:dyDescent="0.25">
      <c r="A1375" s="406"/>
      <c r="B1375" s="285" t="s">
        <v>1232</v>
      </c>
      <c r="C1375" s="361" t="s">
        <v>3878</v>
      </c>
      <c r="D1375" s="214" t="s">
        <v>269</v>
      </c>
      <c r="E1375" s="235">
        <v>1874.6</v>
      </c>
      <c r="F1375" s="419">
        <v>41839</v>
      </c>
      <c r="G1375" s="44">
        <v>1874.6</v>
      </c>
      <c r="H1375" s="243">
        <f t="shared" si="22"/>
        <v>0</v>
      </c>
      <c r="I1375" s="214"/>
    </row>
    <row r="1376" spans="1:9" x14ac:dyDescent="0.25">
      <c r="A1376" s="406"/>
      <c r="B1376" s="285" t="s">
        <v>1234</v>
      </c>
      <c r="C1376" s="361" t="s">
        <v>3878</v>
      </c>
      <c r="D1376" s="214" t="s">
        <v>62</v>
      </c>
      <c r="E1376" s="235">
        <v>24273.599999999999</v>
      </c>
      <c r="F1376" s="432" t="s">
        <v>3968</v>
      </c>
      <c r="G1376" s="44">
        <v>24273.599999999999</v>
      </c>
      <c r="H1376" s="243">
        <f t="shared" si="22"/>
        <v>0</v>
      </c>
      <c r="I1376" s="214" t="s">
        <v>65</v>
      </c>
    </row>
    <row r="1377" spans="1:9" x14ac:dyDescent="0.25">
      <c r="A1377" s="406"/>
      <c r="B1377" s="285" t="s">
        <v>1235</v>
      </c>
      <c r="C1377" s="361" t="s">
        <v>3878</v>
      </c>
      <c r="D1377" s="214" t="s">
        <v>3121</v>
      </c>
      <c r="E1377" s="235">
        <v>11565.5</v>
      </c>
      <c r="F1377" s="419">
        <v>41840</v>
      </c>
      <c r="G1377" s="44">
        <v>11565.5</v>
      </c>
      <c r="H1377" s="243">
        <f t="shared" si="22"/>
        <v>0</v>
      </c>
      <c r="I1377" s="214" t="s">
        <v>65</v>
      </c>
    </row>
    <row r="1378" spans="1:9" x14ac:dyDescent="0.25">
      <c r="A1378" s="406"/>
      <c r="B1378" s="285" t="s">
        <v>1236</v>
      </c>
      <c r="C1378" s="361" t="s">
        <v>3878</v>
      </c>
      <c r="D1378" s="214" t="s">
        <v>3318</v>
      </c>
      <c r="E1378" s="235">
        <v>13583.5</v>
      </c>
      <c r="F1378" s="419">
        <v>41840</v>
      </c>
      <c r="G1378" s="44">
        <v>13583.5</v>
      </c>
      <c r="H1378" s="243">
        <f t="shared" si="22"/>
        <v>0</v>
      </c>
      <c r="I1378" s="214" t="s">
        <v>65</v>
      </c>
    </row>
    <row r="1379" spans="1:9" x14ac:dyDescent="0.25">
      <c r="A1379" s="406"/>
      <c r="B1379" s="285" t="s">
        <v>1237</v>
      </c>
      <c r="C1379" s="361" t="s">
        <v>3878</v>
      </c>
      <c r="D1379" s="214" t="s">
        <v>11</v>
      </c>
      <c r="E1379" s="235">
        <v>74638.8</v>
      </c>
      <c r="F1379" s="421">
        <v>41856</v>
      </c>
      <c r="G1379" s="245">
        <v>74638.8</v>
      </c>
      <c r="H1379" s="243">
        <f t="shared" si="22"/>
        <v>0</v>
      </c>
      <c r="I1379" s="214" t="s">
        <v>65</v>
      </c>
    </row>
    <row r="1380" spans="1:9" ht="34.5" x14ac:dyDescent="0.25">
      <c r="A1380" s="406"/>
      <c r="B1380" s="285" t="s">
        <v>1238</v>
      </c>
      <c r="C1380" s="361" t="s">
        <v>3878</v>
      </c>
      <c r="D1380" s="214" t="s">
        <v>180</v>
      </c>
      <c r="E1380" s="235">
        <v>34563.199999999997</v>
      </c>
      <c r="F1380" s="435" t="s">
        <v>3969</v>
      </c>
      <c r="G1380" s="44">
        <v>34563.199999999997</v>
      </c>
      <c r="H1380" s="243">
        <f t="shared" si="22"/>
        <v>0</v>
      </c>
      <c r="I1380" s="214" t="s">
        <v>65</v>
      </c>
    </row>
    <row r="1381" spans="1:9" x14ac:dyDescent="0.25">
      <c r="A1381" s="406"/>
      <c r="B1381" s="285" t="s">
        <v>1240</v>
      </c>
      <c r="C1381" s="361" t="s">
        <v>3878</v>
      </c>
      <c r="D1381" s="214" t="s">
        <v>3970</v>
      </c>
      <c r="E1381" s="235">
        <v>3371.5</v>
      </c>
      <c r="F1381" s="419">
        <v>41839</v>
      </c>
      <c r="G1381" s="44">
        <v>3371.5</v>
      </c>
      <c r="H1381" s="243">
        <f t="shared" si="22"/>
        <v>0</v>
      </c>
      <c r="I1381" s="214"/>
    </row>
    <row r="1382" spans="1:9" ht="23.25" x14ac:dyDescent="0.25">
      <c r="A1382" s="406"/>
      <c r="B1382" s="285" t="s">
        <v>1241</v>
      </c>
      <c r="C1382" s="361" t="s">
        <v>3878</v>
      </c>
      <c r="D1382" s="214" t="s">
        <v>68</v>
      </c>
      <c r="E1382" s="235">
        <v>1652</v>
      </c>
      <c r="F1382" s="436" t="s">
        <v>3971</v>
      </c>
      <c r="G1382" s="44">
        <v>1652</v>
      </c>
      <c r="H1382" s="243">
        <f t="shared" si="22"/>
        <v>0</v>
      </c>
      <c r="I1382" s="214" t="s">
        <v>65</v>
      </c>
    </row>
    <row r="1383" spans="1:9" x14ac:dyDescent="0.25">
      <c r="A1383" s="406"/>
      <c r="B1383" s="285" t="s">
        <v>1243</v>
      </c>
      <c r="C1383" s="361" t="s">
        <v>3878</v>
      </c>
      <c r="D1383" s="214" t="s">
        <v>51</v>
      </c>
      <c r="E1383" s="235">
        <v>1179</v>
      </c>
      <c r="F1383" s="419">
        <v>41839</v>
      </c>
      <c r="G1383" s="44">
        <v>1179</v>
      </c>
      <c r="H1383" s="243">
        <f t="shared" si="22"/>
        <v>0</v>
      </c>
      <c r="I1383" s="214"/>
    </row>
    <row r="1384" spans="1:9" x14ac:dyDescent="0.25">
      <c r="A1384" s="406"/>
      <c r="B1384" s="285" t="s">
        <v>1244</v>
      </c>
      <c r="C1384" s="361" t="s">
        <v>3878</v>
      </c>
      <c r="D1384" s="214" t="s">
        <v>250</v>
      </c>
      <c r="E1384" s="235">
        <v>21840</v>
      </c>
      <c r="F1384" s="419">
        <v>41850</v>
      </c>
      <c r="G1384" s="44">
        <v>21840</v>
      </c>
      <c r="H1384" s="243">
        <f t="shared" si="22"/>
        <v>0</v>
      </c>
      <c r="I1384" s="214"/>
    </row>
    <row r="1385" spans="1:9" x14ac:dyDescent="0.25">
      <c r="A1385" s="406"/>
      <c r="B1385" s="285" t="s">
        <v>1246</v>
      </c>
      <c r="C1385" s="361" t="s">
        <v>3878</v>
      </c>
      <c r="D1385" s="214" t="s">
        <v>523</v>
      </c>
      <c r="E1385" s="235">
        <v>8280</v>
      </c>
      <c r="F1385" s="419">
        <v>41843</v>
      </c>
      <c r="G1385" s="44">
        <v>8280</v>
      </c>
      <c r="H1385" s="243">
        <f t="shared" si="22"/>
        <v>0</v>
      </c>
      <c r="I1385" s="214"/>
    </row>
    <row r="1386" spans="1:9" x14ac:dyDescent="0.25">
      <c r="A1386" s="406"/>
      <c r="B1386" s="285" t="s">
        <v>1247</v>
      </c>
      <c r="C1386" s="361" t="s">
        <v>3878</v>
      </c>
      <c r="D1386" s="214" t="s">
        <v>533</v>
      </c>
      <c r="E1386" s="235">
        <v>7658.5</v>
      </c>
      <c r="F1386" s="419">
        <v>41839</v>
      </c>
      <c r="G1386" s="44">
        <v>7658.5</v>
      </c>
      <c r="H1386" s="243">
        <f t="shared" si="22"/>
        <v>0</v>
      </c>
      <c r="I1386" s="214"/>
    </row>
    <row r="1387" spans="1:9" x14ac:dyDescent="0.25">
      <c r="A1387" s="406"/>
      <c r="B1387" s="285" t="s">
        <v>1248</v>
      </c>
      <c r="C1387" s="361" t="s">
        <v>3878</v>
      </c>
      <c r="D1387" s="214" t="s">
        <v>136</v>
      </c>
      <c r="E1387" s="235">
        <v>3179.6</v>
      </c>
      <c r="F1387" s="419">
        <v>41839</v>
      </c>
      <c r="G1387" s="44">
        <v>3179.6</v>
      </c>
      <c r="H1387" s="243">
        <f t="shared" si="22"/>
        <v>0</v>
      </c>
      <c r="I1387" s="214"/>
    </row>
    <row r="1388" spans="1:9" x14ac:dyDescent="0.25">
      <c r="A1388" s="405"/>
      <c r="B1388" s="285" t="s">
        <v>1249</v>
      </c>
      <c r="C1388" s="361" t="s">
        <v>3878</v>
      </c>
      <c r="D1388" s="214" t="s">
        <v>32</v>
      </c>
      <c r="E1388" s="235">
        <v>6186</v>
      </c>
      <c r="F1388" s="419">
        <v>41841</v>
      </c>
      <c r="G1388" s="44">
        <v>6186</v>
      </c>
      <c r="H1388" s="243">
        <f t="shared" si="22"/>
        <v>0</v>
      </c>
      <c r="I1388" s="214" t="s">
        <v>678</v>
      </c>
    </row>
    <row r="1389" spans="1:9" x14ac:dyDescent="0.25">
      <c r="A1389" s="405"/>
      <c r="B1389" s="285" t="s">
        <v>1250</v>
      </c>
      <c r="C1389" s="361" t="s">
        <v>3878</v>
      </c>
      <c r="D1389" s="214" t="s">
        <v>307</v>
      </c>
      <c r="E1389" s="235">
        <v>10670</v>
      </c>
      <c r="F1389" s="421" t="s">
        <v>3972</v>
      </c>
      <c r="G1389" s="44">
        <v>10670</v>
      </c>
      <c r="H1389" s="243">
        <f t="shared" si="22"/>
        <v>0</v>
      </c>
      <c r="I1389" s="214" t="s">
        <v>162</v>
      </c>
    </row>
    <row r="1390" spans="1:9" x14ac:dyDescent="0.25">
      <c r="A1390" s="412"/>
      <c r="B1390" s="285" t="s">
        <v>1251</v>
      </c>
      <c r="C1390" s="361" t="s">
        <v>3878</v>
      </c>
      <c r="D1390" s="214" t="s">
        <v>292</v>
      </c>
      <c r="E1390" s="235">
        <v>2400</v>
      </c>
      <c r="F1390" s="419">
        <v>41841</v>
      </c>
      <c r="G1390" s="44">
        <v>2400</v>
      </c>
      <c r="H1390" s="243">
        <f t="shared" si="22"/>
        <v>0</v>
      </c>
      <c r="I1390" s="214" t="s">
        <v>162</v>
      </c>
    </row>
    <row r="1391" spans="1:9" x14ac:dyDescent="0.25">
      <c r="A1391" s="406"/>
      <c r="B1391" s="285" t="s">
        <v>1252</v>
      </c>
      <c r="C1391" s="361" t="s">
        <v>3878</v>
      </c>
      <c r="D1391" s="214" t="s">
        <v>80</v>
      </c>
      <c r="E1391" s="235">
        <v>2629.2</v>
      </c>
      <c r="F1391" s="419">
        <v>41841</v>
      </c>
      <c r="G1391" s="44">
        <v>2629.2</v>
      </c>
      <c r="H1391" s="243">
        <f t="shared" si="22"/>
        <v>0</v>
      </c>
      <c r="I1391" s="214" t="s">
        <v>162</v>
      </c>
    </row>
    <row r="1392" spans="1:9" x14ac:dyDescent="0.25">
      <c r="A1392" s="406"/>
      <c r="B1392" s="285" t="s">
        <v>1253</v>
      </c>
      <c r="C1392" s="361" t="s">
        <v>3878</v>
      </c>
      <c r="D1392" s="214" t="s">
        <v>78</v>
      </c>
      <c r="E1392" s="235">
        <v>7157</v>
      </c>
      <c r="F1392" s="419">
        <v>41841</v>
      </c>
      <c r="G1392" s="44">
        <v>7157</v>
      </c>
      <c r="H1392" s="243">
        <f t="shared" si="22"/>
        <v>0</v>
      </c>
      <c r="I1392" s="214" t="s">
        <v>162</v>
      </c>
    </row>
    <row r="1393" spans="1:9" x14ac:dyDescent="0.25">
      <c r="A1393" s="406"/>
      <c r="B1393" s="285" t="s">
        <v>1254</v>
      </c>
      <c r="C1393" s="361" t="s">
        <v>3878</v>
      </c>
      <c r="D1393" s="214" t="s">
        <v>36</v>
      </c>
      <c r="E1393" s="235">
        <v>5594.4</v>
      </c>
      <c r="F1393" s="419">
        <v>41841</v>
      </c>
      <c r="G1393" s="44">
        <v>5594.4</v>
      </c>
      <c r="H1393" s="243">
        <f t="shared" si="22"/>
        <v>0</v>
      </c>
      <c r="I1393" s="214" t="s">
        <v>162</v>
      </c>
    </row>
    <row r="1394" spans="1:9" x14ac:dyDescent="0.25">
      <c r="A1394" s="406"/>
      <c r="B1394" s="285" t="s">
        <v>1255</v>
      </c>
      <c r="C1394" s="361" t="s">
        <v>3878</v>
      </c>
      <c r="D1394" s="214" t="s">
        <v>233</v>
      </c>
      <c r="E1394" s="235">
        <v>725</v>
      </c>
      <c r="F1394" s="419">
        <v>41841</v>
      </c>
      <c r="G1394" s="44">
        <v>725</v>
      </c>
      <c r="H1394" s="243">
        <f t="shared" si="22"/>
        <v>0</v>
      </c>
      <c r="I1394" s="214" t="s">
        <v>162</v>
      </c>
    </row>
    <row r="1395" spans="1:9" x14ac:dyDescent="0.25">
      <c r="A1395" s="406"/>
      <c r="B1395" s="285" t="s">
        <v>1256</v>
      </c>
      <c r="C1395" s="361" t="s">
        <v>3878</v>
      </c>
      <c r="D1395" s="214" t="s">
        <v>349</v>
      </c>
      <c r="E1395" s="235">
        <v>3559.6</v>
      </c>
      <c r="F1395" s="419">
        <v>41841</v>
      </c>
      <c r="G1395" s="44">
        <v>3559.6</v>
      </c>
      <c r="H1395" s="243">
        <f t="shared" si="22"/>
        <v>0</v>
      </c>
      <c r="I1395" s="214" t="s">
        <v>162</v>
      </c>
    </row>
    <row r="1396" spans="1:9" x14ac:dyDescent="0.25">
      <c r="A1396" s="406"/>
      <c r="B1396" s="285" t="s">
        <v>1257</v>
      </c>
      <c r="C1396" s="361" t="s">
        <v>3878</v>
      </c>
      <c r="D1396" s="214" t="s">
        <v>54</v>
      </c>
      <c r="E1396" s="235">
        <v>8846.5</v>
      </c>
      <c r="F1396" s="419">
        <v>41839</v>
      </c>
      <c r="G1396" s="44">
        <v>8846.5</v>
      </c>
      <c r="H1396" s="243">
        <f t="shared" si="22"/>
        <v>0</v>
      </c>
      <c r="I1396" s="214"/>
    </row>
    <row r="1397" spans="1:9" x14ac:dyDescent="0.25">
      <c r="A1397" s="406"/>
      <c r="B1397" s="285" t="s">
        <v>1259</v>
      </c>
      <c r="C1397" s="361" t="s">
        <v>3878</v>
      </c>
      <c r="D1397" s="214" t="s">
        <v>186</v>
      </c>
      <c r="E1397" s="235">
        <v>28324.799999999999</v>
      </c>
      <c r="F1397" s="419">
        <v>41842</v>
      </c>
      <c r="G1397" s="44">
        <v>28324.799999999999</v>
      </c>
      <c r="H1397" s="243">
        <f t="shared" si="22"/>
        <v>0</v>
      </c>
      <c r="I1397" s="214"/>
    </row>
    <row r="1398" spans="1:9" x14ac:dyDescent="0.25">
      <c r="A1398" s="406"/>
      <c r="B1398" s="285" t="s">
        <v>1260</v>
      </c>
      <c r="C1398" s="361" t="s">
        <v>3878</v>
      </c>
      <c r="D1398" s="214" t="s">
        <v>39</v>
      </c>
      <c r="E1398" s="235">
        <v>11977</v>
      </c>
      <c r="F1398" s="421" t="s">
        <v>4506</v>
      </c>
      <c r="G1398" s="44">
        <v>11977</v>
      </c>
      <c r="H1398" s="243">
        <f t="shared" si="22"/>
        <v>0</v>
      </c>
      <c r="I1398" s="214"/>
    </row>
    <row r="1399" spans="1:9" x14ac:dyDescent="0.25">
      <c r="A1399" s="406"/>
      <c r="B1399" s="285" t="s">
        <v>1261</v>
      </c>
      <c r="C1399" s="361" t="s">
        <v>3878</v>
      </c>
      <c r="D1399" s="214" t="s">
        <v>3967</v>
      </c>
      <c r="E1399" s="235">
        <v>477.5</v>
      </c>
      <c r="F1399" s="419">
        <v>41839</v>
      </c>
      <c r="G1399" s="44">
        <v>477.5</v>
      </c>
      <c r="H1399" s="243">
        <f t="shared" si="22"/>
        <v>0</v>
      </c>
      <c r="I1399" s="214"/>
    </row>
    <row r="1400" spans="1:9" x14ac:dyDescent="0.25">
      <c r="A1400" s="406"/>
      <c r="B1400" s="285" t="s">
        <v>1262</v>
      </c>
      <c r="C1400" s="361" t="s">
        <v>3878</v>
      </c>
      <c r="D1400" s="214" t="s">
        <v>16</v>
      </c>
      <c r="E1400" s="235">
        <v>8965</v>
      </c>
      <c r="F1400" s="419">
        <v>41840</v>
      </c>
      <c r="G1400" s="44">
        <v>8965</v>
      </c>
      <c r="H1400" s="243">
        <f t="shared" si="22"/>
        <v>0</v>
      </c>
      <c r="I1400" s="214"/>
    </row>
    <row r="1401" spans="1:9" x14ac:dyDescent="0.25">
      <c r="A1401" s="406"/>
      <c r="B1401" s="285" t="s">
        <v>1263</v>
      </c>
      <c r="C1401" s="361" t="s">
        <v>3878</v>
      </c>
      <c r="D1401" s="220" t="s">
        <v>3114</v>
      </c>
      <c r="E1401" s="241">
        <v>0</v>
      </c>
      <c r="F1401" s="419"/>
      <c r="G1401" s="44"/>
      <c r="H1401" s="243">
        <f t="shared" si="22"/>
        <v>0</v>
      </c>
      <c r="I1401" s="214" t="s">
        <v>3973</v>
      </c>
    </row>
    <row r="1402" spans="1:9" x14ac:dyDescent="0.25">
      <c r="A1402" s="406"/>
      <c r="B1402" s="285" t="s">
        <v>1264</v>
      </c>
      <c r="C1402" s="361" t="s">
        <v>3878</v>
      </c>
      <c r="D1402" s="214" t="s">
        <v>14</v>
      </c>
      <c r="E1402" s="235">
        <v>16022.5</v>
      </c>
      <c r="F1402" s="420" t="s">
        <v>3974</v>
      </c>
      <c r="G1402" s="257">
        <v>16022.5</v>
      </c>
      <c r="H1402" s="258">
        <f t="shared" si="22"/>
        <v>0</v>
      </c>
      <c r="I1402" s="214" t="s">
        <v>21</v>
      </c>
    </row>
    <row r="1403" spans="1:9" x14ac:dyDescent="0.25">
      <c r="A1403" s="406"/>
      <c r="B1403" s="285" t="s">
        <v>1265</v>
      </c>
      <c r="C1403" s="361" t="s">
        <v>3878</v>
      </c>
      <c r="D1403" s="214" t="s">
        <v>28</v>
      </c>
      <c r="E1403" s="235">
        <v>4596.6000000000004</v>
      </c>
      <c r="F1403" s="421" t="s">
        <v>4505</v>
      </c>
      <c r="G1403" s="44">
        <v>4596.6000000000004</v>
      </c>
      <c r="H1403" s="243">
        <f t="shared" si="22"/>
        <v>0</v>
      </c>
      <c r="I1403" s="214"/>
    </row>
    <row r="1404" spans="1:9" x14ac:dyDescent="0.25">
      <c r="A1404" s="406"/>
      <c r="B1404" s="285" t="s">
        <v>1266</v>
      </c>
      <c r="C1404" s="361" t="s">
        <v>3878</v>
      </c>
      <c r="D1404" s="214" t="s">
        <v>180</v>
      </c>
      <c r="E1404" s="235">
        <v>13966</v>
      </c>
      <c r="F1404" s="419">
        <v>41839</v>
      </c>
      <c r="G1404" s="44">
        <v>13966</v>
      </c>
      <c r="H1404" s="243">
        <f t="shared" si="22"/>
        <v>0</v>
      </c>
      <c r="I1404" s="214"/>
    </row>
    <row r="1405" spans="1:9" x14ac:dyDescent="0.25">
      <c r="A1405" s="406">
        <v>41840</v>
      </c>
      <c r="B1405" s="285" t="s">
        <v>1267</v>
      </c>
      <c r="C1405" s="361" t="s">
        <v>3878</v>
      </c>
      <c r="D1405" s="214" t="s">
        <v>8</v>
      </c>
      <c r="E1405" s="235">
        <v>170</v>
      </c>
      <c r="F1405" s="419">
        <v>41840</v>
      </c>
      <c r="G1405" s="44">
        <v>170</v>
      </c>
      <c r="H1405" s="243">
        <f t="shared" si="22"/>
        <v>0</v>
      </c>
      <c r="I1405" s="385"/>
    </row>
    <row r="1406" spans="1:9" x14ac:dyDescent="0.25">
      <c r="A1406" s="406"/>
      <c r="B1406" s="285" t="s">
        <v>1268</v>
      </c>
      <c r="C1406" s="361" t="s">
        <v>3878</v>
      </c>
      <c r="D1406" s="214" t="s">
        <v>136</v>
      </c>
      <c r="E1406" s="235">
        <v>439</v>
      </c>
      <c r="F1406" s="419">
        <v>41840</v>
      </c>
      <c r="G1406" s="44">
        <v>439</v>
      </c>
      <c r="H1406" s="243">
        <f t="shared" si="22"/>
        <v>0</v>
      </c>
      <c r="I1406" s="235"/>
    </row>
    <row r="1407" spans="1:9" x14ac:dyDescent="0.25">
      <c r="A1407" s="406"/>
      <c r="B1407" s="285" t="s">
        <v>1269</v>
      </c>
      <c r="C1407" s="361" t="s">
        <v>3878</v>
      </c>
      <c r="D1407" s="214" t="s">
        <v>8</v>
      </c>
      <c r="E1407" s="235">
        <v>1081</v>
      </c>
      <c r="F1407" s="419">
        <v>41840</v>
      </c>
      <c r="G1407" s="44">
        <v>1081</v>
      </c>
      <c r="H1407" s="243">
        <f t="shared" si="22"/>
        <v>0</v>
      </c>
      <c r="I1407" s="385"/>
    </row>
    <row r="1408" spans="1:9" x14ac:dyDescent="0.25">
      <c r="A1408" s="406"/>
      <c r="B1408" s="285" t="s">
        <v>1270</v>
      </c>
      <c r="C1408" s="361" t="s">
        <v>3878</v>
      </c>
      <c r="D1408" s="220" t="s">
        <v>3114</v>
      </c>
      <c r="E1408" s="241">
        <v>0</v>
      </c>
      <c r="F1408" s="419"/>
      <c r="G1408" s="44"/>
      <c r="H1408" s="243">
        <f t="shared" si="22"/>
        <v>0</v>
      </c>
      <c r="I1408" s="385" t="s">
        <v>3975</v>
      </c>
    </row>
    <row r="1409" spans="1:9" x14ac:dyDescent="0.25">
      <c r="A1409" s="406"/>
      <c r="B1409" s="285" t="s">
        <v>1271</v>
      </c>
      <c r="C1409" s="361" t="s">
        <v>3878</v>
      </c>
      <c r="D1409" s="214" t="s">
        <v>339</v>
      </c>
      <c r="E1409" s="235">
        <v>573</v>
      </c>
      <c r="F1409" s="419">
        <v>41840</v>
      </c>
      <c r="G1409" s="44">
        <v>573</v>
      </c>
      <c r="H1409" s="243">
        <f t="shared" si="22"/>
        <v>0</v>
      </c>
      <c r="I1409" s="385"/>
    </row>
    <row r="1410" spans="1:9" x14ac:dyDescent="0.25">
      <c r="A1410" s="406"/>
      <c r="B1410" s="285" t="s">
        <v>1272</v>
      </c>
      <c r="C1410" s="361" t="s">
        <v>3878</v>
      </c>
      <c r="D1410" s="214" t="s">
        <v>3698</v>
      </c>
      <c r="E1410" s="235">
        <v>8243</v>
      </c>
      <c r="F1410" s="432" t="s">
        <v>4557</v>
      </c>
      <c r="G1410" s="44">
        <v>8243</v>
      </c>
      <c r="H1410" s="243">
        <f t="shared" si="22"/>
        <v>0</v>
      </c>
      <c r="I1410" s="235"/>
    </row>
    <row r="1411" spans="1:9" x14ac:dyDescent="0.25">
      <c r="A1411" s="406"/>
      <c r="B1411" s="285" t="s">
        <v>1273</v>
      </c>
      <c r="C1411" s="361" t="s">
        <v>3878</v>
      </c>
      <c r="D1411" s="214" t="s">
        <v>111</v>
      </c>
      <c r="E1411" s="235">
        <v>2878.5</v>
      </c>
      <c r="F1411" s="419">
        <v>41840</v>
      </c>
      <c r="G1411" s="44">
        <v>2878.5</v>
      </c>
      <c r="H1411" s="243">
        <f t="shared" si="22"/>
        <v>0</v>
      </c>
      <c r="I1411" s="385"/>
    </row>
    <row r="1412" spans="1:9" x14ac:dyDescent="0.25">
      <c r="A1412" s="406"/>
      <c r="B1412" s="285" t="s">
        <v>1274</v>
      </c>
      <c r="C1412" s="361" t="s">
        <v>3878</v>
      </c>
      <c r="D1412" s="214" t="s">
        <v>111</v>
      </c>
      <c r="E1412" s="235">
        <v>437</v>
      </c>
      <c r="F1412" s="419">
        <v>41840</v>
      </c>
      <c r="G1412" s="44">
        <v>437</v>
      </c>
      <c r="H1412" s="243">
        <f t="shared" si="22"/>
        <v>0</v>
      </c>
      <c r="I1412" s="385"/>
    </row>
    <row r="1413" spans="1:9" x14ac:dyDescent="0.25">
      <c r="A1413" s="406"/>
      <c r="B1413" s="285" t="s">
        <v>1275</v>
      </c>
      <c r="C1413" s="361" t="s">
        <v>3878</v>
      </c>
      <c r="D1413" s="214" t="s">
        <v>123</v>
      </c>
      <c r="E1413" s="235">
        <v>3064.5</v>
      </c>
      <c r="F1413" s="468" t="s">
        <v>4512</v>
      </c>
      <c r="G1413" s="44">
        <v>3064.5</v>
      </c>
      <c r="H1413" s="243">
        <f t="shared" si="22"/>
        <v>0</v>
      </c>
      <c r="I1413" s="385"/>
    </row>
    <row r="1414" spans="1:9" x14ac:dyDescent="0.25">
      <c r="A1414" s="406"/>
      <c r="B1414" s="285" t="s">
        <v>1276</v>
      </c>
      <c r="C1414" s="361" t="s">
        <v>3878</v>
      </c>
      <c r="D1414" s="214" t="s">
        <v>55</v>
      </c>
      <c r="E1414" s="235">
        <v>11327.5</v>
      </c>
      <c r="F1414" s="419">
        <v>41840</v>
      </c>
      <c r="G1414" s="44">
        <v>11327.5</v>
      </c>
      <c r="H1414" s="243">
        <f t="shared" si="22"/>
        <v>0</v>
      </c>
      <c r="I1414" s="385"/>
    </row>
    <row r="1415" spans="1:9" x14ac:dyDescent="0.25">
      <c r="A1415" s="406"/>
      <c r="B1415" s="285" t="s">
        <v>1277</v>
      </c>
      <c r="C1415" s="361" t="s">
        <v>3878</v>
      </c>
      <c r="D1415" s="214" t="s">
        <v>11</v>
      </c>
      <c r="E1415" s="235">
        <v>7031</v>
      </c>
      <c r="F1415" s="419">
        <v>41850</v>
      </c>
      <c r="G1415" s="44">
        <v>7031</v>
      </c>
      <c r="H1415" s="243">
        <f t="shared" ref="H1415:H1478" si="23">E1415-G1415</f>
        <v>0</v>
      </c>
      <c r="I1415" s="385" t="s">
        <v>65</v>
      </c>
    </row>
    <row r="1416" spans="1:9" x14ac:dyDescent="0.25">
      <c r="A1416" s="406"/>
      <c r="B1416" s="285" t="s">
        <v>1278</v>
      </c>
      <c r="C1416" s="361" t="s">
        <v>3878</v>
      </c>
      <c r="D1416" s="214" t="s">
        <v>34</v>
      </c>
      <c r="E1416" s="235">
        <v>1925.5</v>
      </c>
      <c r="F1416" s="419">
        <v>41841</v>
      </c>
      <c r="G1416" s="44">
        <v>1925.5</v>
      </c>
      <c r="H1416" s="243">
        <f t="shared" si="23"/>
        <v>0</v>
      </c>
      <c r="I1416" s="385" t="s">
        <v>27</v>
      </c>
    </row>
    <row r="1417" spans="1:9" x14ac:dyDescent="0.25">
      <c r="A1417" s="406"/>
      <c r="B1417" s="285" t="s">
        <v>1279</v>
      </c>
      <c r="C1417" s="361" t="s">
        <v>3878</v>
      </c>
      <c r="D1417" s="214" t="s">
        <v>29</v>
      </c>
      <c r="E1417" s="235">
        <v>3607</v>
      </c>
      <c r="F1417" s="419">
        <v>41841</v>
      </c>
      <c r="G1417" s="44">
        <v>3607</v>
      </c>
      <c r="H1417" s="243">
        <f t="shared" si="23"/>
        <v>0</v>
      </c>
      <c r="I1417" s="385" t="s">
        <v>27</v>
      </c>
    </row>
    <row r="1418" spans="1:9" x14ac:dyDescent="0.25">
      <c r="A1418" s="406"/>
      <c r="B1418" s="285" t="s">
        <v>1280</v>
      </c>
      <c r="C1418" s="361" t="s">
        <v>3878</v>
      </c>
      <c r="D1418" s="214" t="s">
        <v>47</v>
      </c>
      <c r="E1418" s="235">
        <v>3770</v>
      </c>
      <c r="F1418" s="419">
        <v>41841</v>
      </c>
      <c r="G1418" s="44">
        <v>3770</v>
      </c>
      <c r="H1418" s="243">
        <f t="shared" si="23"/>
        <v>0</v>
      </c>
      <c r="I1418" s="385" t="s">
        <v>27</v>
      </c>
    </row>
    <row r="1419" spans="1:9" x14ac:dyDescent="0.25">
      <c r="A1419" s="406"/>
      <c r="B1419" s="285" t="s">
        <v>1281</v>
      </c>
      <c r="C1419" s="361" t="s">
        <v>3878</v>
      </c>
      <c r="D1419" s="214" t="s">
        <v>57</v>
      </c>
      <c r="E1419" s="235">
        <v>2115</v>
      </c>
      <c r="F1419" s="419">
        <v>41841</v>
      </c>
      <c r="G1419" s="44">
        <v>2115</v>
      </c>
      <c r="H1419" s="243">
        <f t="shared" si="23"/>
        <v>0</v>
      </c>
      <c r="I1419" s="385" t="s">
        <v>27</v>
      </c>
    </row>
    <row r="1420" spans="1:9" x14ac:dyDescent="0.25">
      <c r="A1420" s="406"/>
      <c r="B1420" s="285" t="s">
        <v>1282</v>
      </c>
      <c r="C1420" s="361" t="s">
        <v>3878</v>
      </c>
      <c r="D1420" s="214" t="s">
        <v>3976</v>
      </c>
      <c r="E1420" s="235">
        <v>3960</v>
      </c>
      <c r="F1420" s="419">
        <v>41841</v>
      </c>
      <c r="G1420" s="44">
        <v>3960</v>
      </c>
      <c r="H1420" s="243">
        <f t="shared" si="23"/>
        <v>0</v>
      </c>
      <c r="I1420" s="385" t="s">
        <v>27</v>
      </c>
    </row>
    <row r="1421" spans="1:9" x14ac:dyDescent="0.25">
      <c r="A1421" s="406"/>
      <c r="B1421" s="285" t="s">
        <v>1283</v>
      </c>
      <c r="C1421" s="361" t="s">
        <v>3878</v>
      </c>
      <c r="D1421" s="214" t="s">
        <v>111</v>
      </c>
      <c r="E1421" s="235">
        <v>4625</v>
      </c>
      <c r="F1421" s="419">
        <v>41840</v>
      </c>
      <c r="G1421" s="44">
        <v>4625</v>
      </c>
      <c r="H1421" s="243">
        <f t="shared" si="23"/>
        <v>0</v>
      </c>
      <c r="I1421" s="385" t="s">
        <v>21</v>
      </c>
    </row>
    <row r="1422" spans="1:9" x14ac:dyDescent="0.25">
      <c r="A1422" s="406"/>
      <c r="B1422" s="285" t="s">
        <v>1285</v>
      </c>
      <c r="C1422" s="361" t="s">
        <v>3878</v>
      </c>
      <c r="D1422" s="214" t="s">
        <v>42</v>
      </c>
      <c r="E1422" s="235">
        <v>1620</v>
      </c>
      <c r="F1422" s="419">
        <v>41850</v>
      </c>
      <c r="G1422" s="44">
        <v>1620</v>
      </c>
      <c r="H1422" s="243">
        <f t="shared" si="23"/>
        <v>0</v>
      </c>
      <c r="I1422" s="385" t="s">
        <v>21</v>
      </c>
    </row>
    <row r="1423" spans="1:9" x14ac:dyDescent="0.25">
      <c r="A1423" s="406"/>
      <c r="B1423" s="285" t="s">
        <v>1286</v>
      </c>
      <c r="C1423" s="361" t="s">
        <v>3878</v>
      </c>
      <c r="D1423" s="214" t="s">
        <v>43</v>
      </c>
      <c r="E1423" s="235">
        <v>1620</v>
      </c>
      <c r="F1423" s="419">
        <v>41850</v>
      </c>
      <c r="G1423" s="44">
        <v>1620</v>
      </c>
      <c r="H1423" s="243">
        <f t="shared" si="23"/>
        <v>0</v>
      </c>
      <c r="I1423" s="385" t="s">
        <v>21</v>
      </c>
    </row>
    <row r="1424" spans="1:9" x14ac:dyDescent="0.25">
      <c r="A1424" s="406"/>
      <c r="B1424" s="285" t="s">
        <v>1287</v>
      </c>
      <c r="C1424" s="361" t="s">
        <v>3878</v>
      </c>
      <c r="D1424" s="214" t="s">
        <v>44</v>
      </c>
      <c r="E1424" s="235">
        <v>8100</v>
      </c>
      <c r="F1424" s="419">
        <v>41850</v>
      </c>
      <c r="G1424" s="44">
        <v>8100</v>
      </c>
      <c r="H1424" s="243">
        <f t="shared" si="23"/>
        <v>0</v>
      </c>
      <c r="I1424" s="385" t="s">
        <v>21</v>
      </c>
    </row>
    <row r="1425" spans="1:9" x14ac:dyDescent="0.25">
      <c r="A1425" s="406"/>
      <c r="B1425" s="285" t="s">
        <v>1288</v>
      </c>
      <c r="C1425" s="361" t="s">
        <v>3878</v>
      </c>
      <c r="D1425" s="214" t="s">
        <v>1782</v>
      </c>
      <c r="E1425" s="235">
        <v>2357</v>
      </c>
      <c r="F1425" s="419">
        <v>41841</v>
      </c>
      <c r="G1425" s="44">
        <v>2357</v>
      </c>
      <c r="H1425" s="243">
        <f t="shared" si="23"/>
        <v>0</v>
      </c>
      <c r="I1425" s="385" t="s">
        <v>27</v>
      </c>
    </row>
    <row r="1426" spans="1:9" x14ac:dyDescent="0.25">
      <c r="A1426" s="406"/>
      <c r="B1426" s="285" t="s">
        <v>1289</v>
      </c>
      <c r="C1426" s="361" t="s">
        <v>3878</v>
      </c>
      <c r="D1426" s="214" t="s">
        <v>3977</v>
      </c>
      <c r="E1426" s="235">
        <v>2348.3200000000002</v>
      </c>
      <c r="F1426" s="419">
        <v>41841</v>
      </c>
      <c r="G1426" s="44">
        <v>2348.3200000000002</v>
      </c>
      <c r="H1426" s="243">
        <f t="shared" si="23"/>
        <v>0</v>
      </c>
      <c r="I1426" s="385" t="s">
        <v>27</v>
      </c>
    </row>
    <row r="1427" spans="1:9" x14ac:dyDescent="0.25">
      <c r="A1427" s="406"/>
      <c r="B1427" s="285" t="s">
        <v>1290</v>
      </c>
      <c r="C1427" s="361" t="s">
        <v>3878</v>
      </c>
      <c r="D1427" s="214" t="s">
        <v>215</v>
      </c>
      <c r="E1427" s="235">
        <v>631</v>
      </c>
      <c r="F1427" s="419">
        <v>41840</v>
      </c>
      <c r="G1427" s="44">
        <v>631</v>
      </c>
      <c r="H1427" s="243">
        <f t="shared" si="23"/>
        <v>0</v>
      </c>
      <c r="I1427" s="385"/>
    </row>
    <row r="1428" spans="1:9" x14ac:dyDescent="0.25">
      <c r="A1428" s="406"/>
      <c r="B1428" s="285" t="s">
        <v>1291</v>
      </c>
      <c r="C1428" s="361" t="s">
        <v>3878</v>
      </c>
      <c r="D1428" s="214" t="s">
        <v>237</v>
      </c>
      <c r="E1428" s="235">
        <v>12640</v>
      </c>
      <c r="F1428" s="419">
        <v>41840</v>
      </c>
      <c r="G1428" s="44">
        <v>12640</v>
      </c>
      <c r="H1428" s="243">
        <f t="shared" si="23"/>
        <v>0</v>
      </c>
      <c r="I1428" s="385" t="s">
        <v>21</v>
      </c>
    </row>
    <row r="1429" spans="1:9" x14ac:dyDescent="0.25">
      <c r="A1429" s="406"/>
      <c r="B1429" s="285" t="s">
        <v>1292</v>
      </c>
      <c r="C1429" s="361" t="s">
        <v>3878</v>
      </c>
      <c r="D1429" s="214" t="s">
        <v>250</v>
      </c>
      <c r="E1429" s="235">
        <v>27086.400000000001</v>
      </c>
      <c r="F1429" s="419">
        <v>41840</v>
      </c>
      <c r="G1429" s="44">
        <v>27086.400000000001</v>
      </c>
      <c r="H1429" s="243">
        <f t="shared" si="23"/>
        <v>0</v>
      </c>
      <c r="I1429" s="385"/>
    </row>
    <row r="1430" spans="1:9" x14ac:dyDescent="0.25">
      <c r="A1430" s="406"/>
      <c r="B1430" s="285" t="s">
        <v>1294</v>
      </c>
      <c r="C1430" s="361" t="s">
        <v>3878</v>
      </c>
      <c r="D1430" s="214" t="s">
        <v>136</v>
      </c>
      <c r="E1430" s="235">
        <v>2851.2</v>
      </c>
      <c r="F1430" s="419">
        <v>41840</v>
      </c>
      <c r="G1430" s="44">
        <v>2851.2</v>
      </c>
      <c r="H1430" s="243">
        <f t="shared" si="23"/>
        <v>0</v>
      </c>
      <c r="I1430" s="385"/>
    </row>
    <row r="1431" spans="1:9" x14ac:dyDescent="0.25">
      <c r="A1431" s="406"/>
      <c r="B1431" s="285" t="s">
        <v>1296</v>
      </c>
      <c r="C1431" s="361" t="s">
        <v>3878</v>
      </c>
      <c r="D1431" s="214" t="s">
        <v>130</v>
      </c>
      <c r="E1431" s="235">
        <v>8482</v>
      </c>
      <c r="F1431" s="419">
        <v>41843</v>
      </c>
      <c r="G1431" s="44">
        <v>8482</v>
      </c>
      <c r="H1431" s="243">
        <f t="shared" si="23"/>
        <v>0</v>
      </c>
      <c r="I1431" s="385"/>
    </row>
    <row r="1432" spans="1:9" x14ac:dyDescent="0.25">
      <c r="A1432" s="406"/>
      <c r="B1432" s="285" t="s">
        <v>1297</v>
      </c>
      <c r="C1432" s="361" t="s">
        <v>3878</v>
      </c>
      <c r="D1432" s="214" t="s">
        <v>106</v>
      </c>
      <c r="E1432" s="235">
        <v>147918</v>
      </c>
      <c r="F1432" s="419">
        <v>41844</v>
      </c>
      <c r="G1432" s="44">
        <v>147918</v>
      </c>
      <c r="H1432" s="243">
        <f t="shared" si="23"/>
        <v>0</v>
      </c>
      <c r="I1432" s="385"/>
    </row>
    <row r="1433" spans="1:9" x14ac:dyDescent="0.25">
      <c r="A1433" s="406"/>
      <c r="B1433" s="285" t="s">
        <v>1299</v>
      </c>
      <c r="C1433" s="361" t="s">
        <v>3878</v>
      </c>
      <c r="D1433" s="214" t="s">
        <v>106</v>
      </c>
      <c r="E1433" s="235">
        <v>201946</v>
      </c>
      <c r="F1433" s="419">
        <v>41844</v>
      </c>
      <c r="G1433" s="44">
        <v>201946</v>
      </c>
      <c r="H1433" s="243">
        <f t="shared" si="23"/>
        <v>0</v>
      </c>
      <c r="I1433" s="385"/>
    </row>
    <row r="1434" spans="1:9" ht="24" customHeight="1" x14ac:dyDescent="0.25">
      <c r="A1434" s="406"/>
      <c r="B1434" s="285" t="s">
        <v>1300</v>
      </c>
      <c r="C1434" s="361" t="s">
        <v>3878</v>
      </c>
      <c r="D1434" s="214" t="s">
        <v>106</v>
      </c>
      <c r="E1434" s="235">
        <v>510870</v>
      </c>
      <c r="F1434" s="437" t="s">
        <v>4070</v>
      </c>
      <c r="G1434" s="245">
        <v>510870</v>
      </c>
      <c r="H1434" s="243">
        <f t="shared" si="23"/>
        <v>0</v>
      </c>
      <c r="I1434" s="385"/>
    </row>
    <row r="1435" spans="1:9" x14ac:dyDescent="0.25">
      <c r="A1435" s="406"/>
      <c r="B1435" s="285" t="s">
        <v>1301</v>
      </c>
      <c r="C1435" s="361" t="s">
        <v>3878</v>
      </c>
      <c r="D1435" s="214" t="s">
        <v>3318</v>
      </c>
      <c r="E1435" s="235">
        <v>13338.5</v>
      </c>
      <c r="F1435" s="419">
        <v>41841</v>
      </c>
      <c r="G1435" s="44">
        <v>13338.5</v>
      </c>
      <c r="H1435" s="243">
        <f t="shared" si="23"/>
        <v>0</v>
      </c>
      <c r="I1435" s="385" t="s">
        <v>65</v>
      </c>
    </row>
    <row r="1436" spans="1:9" x14ac:dyDescent="0.25">
      <c r="A1436" s="406"/>
      <c r="B1436" s="285" t="s">
        <v>1302</v>
      </c>
      <c r="C1436" s="361" t="s">
        <v>3878</v>
      </c>
      <c r="D1436" s="214" t="s">
        <v>8</v>
      </c>
      <c r="E1436" s="235">
        <v>841.6</v>
      </c>
      <c r="F1436" s="419">
        <v>41840</v>
      </c>
      <c r="G1436" s="44">
        <v>841.6</v>
      </c>
      <c r="H1436" s="243">
        <f t="shared" si="23"/>
        <v>0</v>
      </c>
      <c r="I1436" s="385"/>
    </row>
    <row r="1437" spans="1:9" x14ac:dyDescent="0.25">
      <c r="A1437" s="406"/>
      <c r="B1437" s="285" t="s">
        <v>1303</v>
      </c>
      <c r="C1437" s="361" t="s">
        <v>3878</v>
      </c>
      <c r="D1437" s="214" t="s">
        <v>25</v>
      </c>
      <c r="E1437" s="235">
        <v>12232</v>
      </c>
      <c r="F1437" s="419">
        <v>41841</v>
      </c>
      <c r="G1437" s="44">
        <v>12232</v>
      </c>
      <c r="H1437" s="243">
        <f t="shared" si="23"/>
        <v>0</v>
      </c>
      <c r="I1437" s="385" t="s">
        <v>65</v>
      </c>
    </row>
    <row r="1438" spans="1:9" x14ac:dyDescent="0.25">
      <c r="A1438" s="406"/>
      <c r="B1438" s="285" t="s">
        <v>1304</v>
      </c>
      <c r="C1438" s="361" t="s">
        <v>3878</v>
      </c>
      <c r="D1438" s="214" t="s">
        <v>3121</v>
      </c>
      <c r="E1438" s="235">
        <v>1219</v>
      </c>
      <c r="F1438" s="419">
        <v>41841</v>
      </c>
      <c r="G1438" s="44">
        <v>1219</v>
      </c>
      <c r="H1438" s="243">
        <f t="shared" si="23"/>
        <v>0</v>
      </c>
      <c r="I1438" s="385" t="s">
        <v>65</v>
      </c>
    </row>
    <row r="1439" spans="1:9" x14ac:dyDescent="0.25">
      <c r="A1439" s="406"/>
      <c r="B1439" s="285" t="s">
        <v>1305</v>
      </c>
      <c r="C1439" s="361" t="s">
        <v>3878</v>
      </c>
      <c r="D1439" s="214" t="s">
        <v>11</v>
      </c>
      <c r="E1439" s="235">
        <v>6910</v>
      </c>
      <c r="F1439" s="419">
        <v>41850</v>
      </c>
      <c r="G1439" s="44">
        <v>6910</v>
      </c>
      <c r="H1439" s="243">
        <f t="shared" si="23"/>
        <v>0</v>
      </c>
      <c r="I1439" s="385" t="s">
        <v>65</v>
      </c>
    </row>
    <row r="1440" spans="1:9" x14ac:dyDescent="0.25">
      <c r="A1440" s="406"/>
      <c r="B1440" s="285" t="s">
        <v>1307</v>
      </c>
      <c r="C1440" s="361" t="s">
        <v>3878</v>
      </c>
      <c r="D1440" s="214" t="s">
        <v>1882</v>
      </c>
      <c r="E1440" s="235">
        <v>6993</v>
      </c>
      <c r="F1440" s="419">
        <v>41840</v>
      </c>
      <c r="G1440" s="44">
        <v>6993</v>
      </c>
      <c r="H1440" s="243">
        <f t="shared" si="23"/>
        <v>0</v>
      </c>
      <c r="I1440" s="385"/>
    </row>
    <row r="1441" spans="1:9" x14ac:dyDescent="0.25">
      <c r="A1441" s="406"/>
      <c r="B1441" s="285" t="s">
        <v>1308</v>
      </c>
      <c r="C1441" s="361" t="s">
        <v>3878</v>
      </c>
      <c r="D1441" s="214" t="s">
        <v>180</v>
      </c>
      <c r="E1441" s="235">
        <v>12589</v>
      </c>
      <c r="F1441" s="419">
        <v>41841</v>
      </c>
      <c r="G1441" s="44">
        <v>12589</v>
      </c>
      <c r="H1441" s="243">
        <f t="shared" si="23"/>
        <v>0</v>
      </c>
      <c r="I1441" s="385" t="s">
        <v>65</v>
      </c>
    </row>
    <row r="1442" spans="1:9" x14ac:dyDescent="0.25">
      <c r="A1442" s="406"/>
      <c r="B1442" s="285" t="s">
        <v>1309</v>
      </c>
      <c r="C1442" s="361" t="s">
        <v>3878</v>
      </c>
      <c r="D1442" s="214" t="s">
        <v>64</v>
      </c>
      <c r="E1442" s="235">
        <v>8389</v>
      </c>
      <c r="F1442" s="419">
        <v>41841</v>
      </c>
      <c r="G1442" s="44">
        <v>8389</v>
      </c>
      <c r="H1442" s="243">
        <f t="shared" si="23"/>
        <v>0</v>
      </c>
      <c r="I1442" s="385" t="s">
        <v>65</v>
      </c>
    </row>
    <row r="1443" spans="1:9" x14ac:dyDescent="0.25">
      <c r="A1443" s="406"/>
      <c r="B1443" s="285" t="s">
        <v>1311</v>
      </c>
      <c r="C1443" s="361" t="s">
        <v>3878</v>
      </c>
      <c r="D1443" s="214" t="s">
        <v>1033</v>
      </c>
      <c r="E1443" s="235">
        <v>9430.5</v>
      </c>
      <c r="F1443" s="419">
        <v>41840</v>
      </c>
      <c r="G1443" s="44">
        <v>9430.5</v>
      </c>
      <c r="H1443" s="243">
        <f t="shared" si="23"/>
        <v>0</v>
      </c>
      <c r="I1443" s="385"/>
    </row>
    <row r="1444" spans="1:9" x14ac:dyDescent="0.25">
      <c r="A1444" s="406"/>
      <c r="B1444" s="285" t="s">
        <v>1312</v>
      </c>
      <c r="C1444" s="361" t="s">
        <v>3878</v>
      </c>
      <c r="D1444" s="214" t="s">
        <v>321</v>
      </c>
      <c r="E1444" s="235">
        <v>2706</v>
      </c>
      <c r="F1444" s="419">
        <v>41840</v>
      </c>
      <c r="G1444" s="44">
        <v>2706</v>
      </c>
      <c r="H1444" s="243">
        <f t="shared" si="23"/>
        <v>0</v>
      </c>
      <c r="I1444" s="385"/>
    </row>
    <row r="1445" spans="1:9" x14ac:dyDescent="0.25">
      <c r="A1445" s="406"/>
      <c r="B1445" s="285" t="s">
        <v>1313</v>
      </c>
      <c r="C1445" s="361" t="s">
        <v>3878</v>
      </c>
      <c r="D1445" s="214" t="s">
        <v>52</v>
      </c>
      <c r="E1445" s="235">
        <v>4002</v>
      </c>
      <c r="F1445" s="419">
        <v>41841</v>
      </c>
      <c r="G1445" s="44">
        <v>4002</v>
      </c>
      <c r="H1445" s="243">
        <f t="shared" si="23"/>
        <v>0</v>
      </c>
      <c r="I1445" s="386" t="s">
        <v>3945</v>
      </c>
    </row>
    <row r="1446" spans="1:9" x14ac:dyDescent="0.25">
      <c r="A1446" s="406"/>
      <c r="B1446" s="285" t="s">
        <v>1314</v>
      </c>
      <c r="C1446" s="361" t="s">
        <v>3878</v>
      </c>
      <c r="D1446" s="214" t="s">
        <v>51</v>
      </c>
      <c r="E1446" s="235">
        <v>2387.6</v>
      </c>
      <c r="F1446" s="419">
        <v>41840</v>
      </c>
      <c r="G1446" s="44">
        <v>2387.6</v>
      </c>
      <c r="H1446" s="243">
        <f t="shared" si="23"/>
        <v>0</v>
      </c>
      <c r="I1446" s="385"/>
    </row>
    <row r="1447" spans="1:9" x14ac:dyDescent="0.25">
      <c r="A1447" s="406"/>
      <c r="B1447" s="285" t="s">
        <v>1315</v>
      </c>
      <c r="C1447" s="361" t="s">
        <v>3878</v>
      </c>
      <c r="D1447" s="214" t="s">
        <v>8</v>
      </c>
      <c r="E1447" s="235">
        <v>530</v>
      </c>
      <c r="F1447" s="419">
        <v>41840</v>
      </c>
      <c r="G1447" s="44">
        <v>530</v>
      </c>
      <c r="H1447" s="243">
        <f t="shared" si="23"/>
        <v>0</v>
      </c>
      <c r="I1447" s="385"/>
    </row>
    <row r="1448" spans="1:9" x14ac:dyDescent="0.25">
      <c r="A1448" s="406"/>
      <c r="B1448" s="285" t="s">
        <v>1316</v>
      </c>
      <c r="C1448" s="361" t="s">
        <v>3878</v>
      </c>
      <c r="D1448" s="214" t="s">
        <v>3803</v>
      </c>
      <c r="E1448" s="235">
        <v>304.5</v>
      </c>
      <c r="F1448" s="419">
        <v>41840</v>
      </c>
      <c r="G1448" s="44">
        <v>304.5</v>
      </c>
      <c r="H1448" s="243">
        <f t="shared" si="23"/>
        <v>0</v>
      </c>
      <c r="I1448" s="385"/>
    </row>
    <row r="1449" spans="1:9" x14ac:dyDescent="0.25">
      <c r="A1449" s="406"/>
      <c r="B1449" s="285" t="s">
        <v>1318</v>
      </c>
      <c r="C1449" s="361" t="s">
        <v>3878</v>
      </c>
      <c r="D1449" s="214" t="s">
        <v>152</v>
      </c>
      <c r="E1449" s="235">
        <v>8011</v>
      </c>
      <c r="F1449" s="432" t="s">
        <v>4556</v>
      </c>
      <c r="G1449" s="44">
        <v>8011</v>
      </c>
      <c r="H1449" s="243">
        <f t="shared" si="23"/>
        <v>0</v>
      </c>
      <c r="I1449" s="385"/>
    </row>
    <row r="1450" spans="1:9" x14ac:dyDescent="0.25">
      <c r="A1450" s="406">
        <v>41841</v>
      </c>
      <c r="B1450" s="285" t="s">
        <v>1319</v>
      </c>
      <c r="C1450" s="361" t="s">
        <v>3878</v>
      </c>
      <c r="D1450" s="214" t="s">
        <v>250</v>
      </c>
      <c r="E1450" s="235">
        <v>21902</v>
      </c>
      <c r="F1450" s="419">
        <v>41841</v>
      </c>
      <c r="G1450" s="44">
        <v>21902</v>
      </c>
      <c r="H1450" s="243">
        <f t="shared" si="23"/>
        <v>0</v>
      </c>
      <c r="I1450" s="214" t="s">
        <v>3978</v>
      </c>
    </row>
    <row r="1451" spans="1:9" x14ac:dyDescent="0.25">
      <c r="A1451" s="406"/>
      <c r="B1451" s="285" t="s">
        <v>1321</v>
      </c>
      <c r="C1451" s="361" t="s">
        <v>3878</v>
      </c>
      <c r="D1451" s="214" t="s">
        <v>189</v>
      </c>
      <c r="E1451" s="235">
        <v>24322.2</v>
      </c>
      <c r="F1451" s="434" t="s">
        <v>4592</v>
      </c>
      <c r="G1451" s="44">
        <v>24322.2</v>
      </c>
      <c r="H1451" s="243">
        <f t="shared" si="23"/>
        <v>0</v>
      </c>
      <c r="I1451" s="58" t="s">
        <v>3978</v>
      </c>
    </row>
    <row r="1452" spans="1:9" x14ac:dyDescent="0.25">
      <c r="A1452" s="406"/>
      <c r="B1452" s="285" t="s">
        <v>1322</v>
      </c>
      <c r="C1452" s="361" t="s">
        <v>3878</v>
      </c>
      <c r="D1452" s="214" t="s">
        <v>123</v>
      </c>
      <c r="E1452" s="235">
        <v>4921</v>
      </c>
      <c r="F1452" s="432" t="s">
        <v>4511</v>
      </c>
      <c r="G1452" s="44">
        <v>4921</v>
      </c>
      <c r="H1452" s="243">
        <f t="shared" si="23"/>
        <v>0</v>
      </c>
      <c r="I1452" s="214"/>
    </row>
    <row r="1453" spans="1:9" x14ac:dyDescent="0.25">
      <c r="A1453" s="406"/>
      <c r="B1453" s="285" t="s">
        <v>1323</v>
      </c>
      <c r="C1453" s="361" t="s">
        <v>3878</v>
      </c>
      <c r="D1453" s="214" t="s">
        <v>34</v>
      </c>
      <c r="E1453" s="235">
        <v>2360</v>
      </c>
      <c r="F1453" s="419">
        <v>41841</v>
      </c>
      <c r="G1453" s="44">
        <v>2360</v>
      </c>
      <c r="H1453" s="243">
        <f t="shared" si="23"/>
        <v>0</v>
      </c>
      <c r="I1453" s="214" t="s">
        <v>30</v>
      </c>
    </row>
    <row r="1454" spans="1:9" x14ac:dyDescent="0.25">
      <c r="A1454" s="406"/>
      <c r="B1454" s="285" t="s">
        <v>1326</v>
      </c>
      <c r="C1454" s="361" t="s">
        <v>3878</v>
      </c>
      <c r="D1454" s="214" t="s">
        <v>29</v>
      </c>
      <c r="E1454" s="235">
        <v>6612</v>
      </c>
      <c r="F1454" s="419">
        <v>41841</v>
      </c>
      <c r="G1454" s="44">
        <v>6612</v>
      </c>
      <c r="H1454" s="243">
        <f t="shared" si="23"/>
        <v>0</v>
      </c>
      <c r="I1454" s="214" t="s">
        <v>30</v>
      </c>
    </row>
    <row r="1455" spans="1:9" x14ac:dyDescent="0.25">
      <c r="A1455" s="405"/>
      <c r="B1455" s="285" t="s">
        <v>1327</v>
      </c>
      <c r="C1455" s="361" t="s">
        <v>3878</v>
      </c>
      <c r="D1455" s="214" t="s">
        <v>349</v>
      </c>
      <c r="E1455" s="235">
        <v>3646</v>
      </c>
      <c r="F1455" s="419">
        <v>41841</v>
      </c>
      <c r="G1455" s="44">
        <v>3646</v>
      </c>
      <c r="H1455" s="243">
        <f t="shared" si="23"/>
        <v>0</v>
      </c>
      <c r="I1455" s="214"/>
    </row>
    <row r="1456" spans="1:9" x14ac:dyDescent="0.25">
      <c r="A1456" s="406"/>
      <c r="B1456" s="285" t="s">
        <v>1328</v>
      </c>
      <c r="C1456" s="361" t="s">
        <v>3878</v>
      </c>
      <c r="D1456" s="214" t="s">
        <v>42</v>
      </c>
      <c r="E1456" s="235">
        <v>3360</v>
      </c>
      <c r="F1456" s="419">
        <v>41850</v>
      </c>
      <c r="G1456" s="44">
        <v>3360</v>
      </c>
      <c r="H1456" s="243">
        <f t="shared" si="23"/>
        <v>0</v>
      </c>
      <c r="I1456" s="214" t="s">
        <v>30</v>
      </c>
    </row>
    <row r="1457" spans="1:9" x14ac:dyDescent="0.25">
      <c r="A1457" s="406"/>
      <c r="B1457" s="285" t="s">
        <v>1329</v>
      </c>
      <c r="C1457" s="361" t="s">
        <v>3878</v>
      </c>
      <c r="D1457" s="214" t="s">
        <v>43</v>
      </c>
      <c r="E1457" s="235">
        <v>3360</v>
      </c>
      <c r="F1457" s="419">
        <v>41850</v>
      </c>
      <c r="G1457" s="44">
        <v>3360</v>
      </c>
      <c r="H1457" s="243">
        <f t="shared" si="23"/>
        <v>0</v>
      </c>
      <c r="I1457" s="214" t="s">
        <v>30</v>
      </c>
    </row>
    <row r="1458" spans="1:9" x14ac:dyDescent="0.25">
      <c r="A1458" s="406"/>
      <c r="B1458" s="285" t="s">
        <v>1330</v>
      </c>
      <c r="C1458" s="361" t="s">
        <v>3878</v>
      </c>
      <c r="D1458" s="214" t="s">
        <v>44</v>
      </c>
      <c r="E1458" s="235">
        <v>5600</v>
      </c>
      <c r="F1458" s="419">
        <v>41850</v>
      </c>
      <c r="G1458" s="44">
        <v>5600</v>
      </c>
      <c r="H1458" s="243">
        <f t="shared" si="23"/>
        <v>0</v>
      </c>
      <c r="I1458" s="214" t="s">
        <v>21</v>
      </c>
    </row>
    <row r="1459" spans="1:9" x14ac:dyDescent="0.25">
      <c r="A1459" s="406"/>
      <c r="B1459" s="285" t="s">
        <v>1331</v>
      </c>
      <c r="C1459" s="361" t="s">
        <v>3878</v>
      </c>
      <c r="D1459" s="214" t="s">
        <v>66</v>
      </c>
      <c r="E1459" s="235">
        <v>1986</v>
      </c>
      <c r="F1459" s="419">
        <v>41841</v>
      </c>
      <c r="G1459" s="44">
        <v>1986</v>
      </c>
      <c r="H1459" s="243">
        <f t="shared" si="23"/>
        <v>0</v>
      </c>
      <c r="I1459" s="214" t="s">
        <v>21</v>
      </c>
    </row>
    <row r="1460" spans="1:9" x14ac:dyDescent="0.25">
      <c r="A1460" s="406"/>
      <c r="B1460" s="285" t="s">
        <v>1333</v>
      </c>
      <c r="C1460" s="361" t="s">
        <v>3878</v>
      </c>
      <c r="D1460" s="214" t="s">
        <v>176</v>
      </c>
      <c r="E1460" s="235">
        <v>4683</v>
      </c>
      <c r="F1460" s="419">
        <v>41841</v>
      </c>
      <c r="G1460" s="44">
        <v>4683</v>
      </c>
      <c r="H1460" s="243">
        <f t="shared" si="23"/>
        <v>0</v>
      </c>
      <c r="I1460" s="214" t="s">
        <v>27</v>
      </c>
    </row>
    <row r="1461" spans="1:9" x14ac:dyDescent="0.25">
      <c r="A1461" s="406"/>
      <c r="B1461" s="285" t="s">
        <v>1334</v>
      </c>
      <c r="C1461" s="361" t="s">
        <v>3878</v>
      </c>
      <c r="D1461" s="214" t="s">
        <v>32</v>
      </c>
      <c r="E1461" s="235">
        <v>15439</v>
      </c>
      <c r="F1461" s="419">
        <v>41841</v>
      </c>
      <c r="G1461" s="44">
        <v>15439</v>
      </c>
      <c r="H1461" s="243">
        <f t="shared" si="23"/>
        <v>0</v>
      </c>
      <c r="I1461" s="214" t="s">
        <v>30</v>
      </c>
    </row>
    <row r="1462" spans="1:9" x14ac:dyDescent="0.25">
      <c r="A1462" s="406"/>
      <c r="B1462" s="285" t="s">
        <v>1335</v>
      </c>
      <c r="C1462" s="361" t="s">
        <v>3878</v>
      </c>
      <c r="D1462" s="214" t="s">
        <v>130</v>
      </c>
      <c r="E1462" s="235">
        <v>9853.5</v>
      </c>
      <c r="F1462" s="419">
        <v>41843</v>
      </c>
      <c r="G1462" s="44">
        <v>9853.5</v>
      </c>
      <c r="H1462" s="243">
        <f t="shared" si="23"/>
        <v>0</v>
      </c>
      <c r="I1462" s="214" t="s">
        <v>21</v>
      </c>
    </row>
    <row r="1463" spans="1:9" x14ac:dyDescent="0.25">
      <c r="A1463" s="406"/>
      <c r="B1463" s="285" t="s">
        <v>1336</v>
      </c>
      <c r="C1463" s="361" t="s">
        <v>3878</v>
      </c>
      <c r="D1463" s="214" t="s">
        <v>105</v>
      </c>
      <c r="E1463" s="235">
        <v>4169</v>
      </c>
      <c r="F1463" s="419">
        <v>41841</v>
      </c>
      <c r="G1463" s="44">
        <v>4169</v>
      </c>
      <c r="H1463" s="243">
        <f t="shared" si="23"/>
        <v>0</v>
      </c>
      <c r="I1463" s="214"/>
    </row>
    <row r="1464" spans="1:9" x14ac:dyDescent="0.25">
      <c r="A1464" s="406"/>
      <c r="B1464" s="285" t="s">
        <v>1337</v>
      </c>
      <c r="C1464" s="361" t="s">
        <v>3878</v>
      </c>
      <c r="D1464" s="214" t="s">
        <v>2706</v>
      </c>
      <c r="E1464" s="235">
        <v>6853</v>
      </c>
      <c r="F1464" s="419">
        <v>41841</v>
      </c>
      <c r="G1464" s="44">
        <v>6853</v>
      </c>
      <c r="H1464" s="243">
        <f t="shared" si="23"/>
        <v>0</v>
      </c>
      <c r="I1464" s="214" t="s">
        <v>27</v>
      </c>
    </row>
    <row r="1465" spans="1:9" x14ac:dyDescent="0.25">
      <c r="A1465" s="406"/>
      <c r="B1465" s="285" t="s">
        <v>1339</v>
      </c>
      <c r="C1465" s="361" t="s">
        <v>3878</v>
      </c>
      <c r="D1465" s="214" t="s">
        <v>14</v>
      </c>
      <c r="E1465" s="235">
        <v>9118</v>
      </c>
      <c r="F1465" s="419">
        <v>41841</v>
      </c>
      <c r="G1465" s="44">
        <v>9118</v>
      </c>
      <c r="H1465" s="243">
        <f t="shared" si="23"/>
        <v>0</v>
      </c>
      <c r="I1465" s="214"/>
    </row>
    <row r="1466" spans="1:9" x14ac:dyDescent="0.25">
      <c r="A1466" s="406"/>
      <c r="B1466" s="285" t="s">
        <v>1340</v>
      </c>
      <c r="C1466" s="361" t="s">
        <v>3878</v>
      </c>
      <c r="D1466" s="214" t="s">
        <v>47</v>
      </c>
      <c r="E1466" s="235">
        <v>2308</v>
      </c>
      <c r="F1466" s="419">
        <v>41841</v>
      </c>
      <c r="G1466" s="44">
        <v>2308</v>
      </c>
      <c r="H1466" s="243">
        <f t="shared" si="23"/>
        <v>0</v>
      </c>
      <c r="I1466" s="214" t="s">
        <v>30</v>
      </c>
    </row>
    <row r="1467" spans="1:9" x14ac:dyDescent="0.25">
      <c r="A1467" s="406"/>
      <c r="B1467" s="285" t="s">
        <v>1341</v>
      </c>
      <c r="C1467" s="361" t="s">
        <v>3878</v>
      </c>
      <c r="D1467" s="214" t="s">
        <v>1782</v>
      </c>
      <c r="E1467" s="235">
        <v>1254</v>
      </c>
      <c r="F1467" s="419">
        <v>41841</v>
      </c>
      <c r="G1467" s="44">
        <v>1254</v>
      </c>
      <c r="H1467" s="243">
        <f t="shared" si="23"/>
        <v>0</v>
      </c>
      <c r="I1467" s="214" t="s">
        <v>30</v>
      </c>
    </row>
    <row r="1468" spans="1:9" x14ac:dyDescent="0.25">
      <c r="A1468" s="406"/>
      <c r="B1468" s="285" t="s">
        <v>1342</v>
      </c>
      <c r="C1468" s="361" t="s">
        <v>3878</v>
      </c>
      <c r="D1468" s="214" t="s">
        <v>307</v>
      </c>
      <c r="E1468" s="235">
        <v>9240</v>
      </c>
      <c r="F1468" s="419">
        <v>41841</v>
      </c>
      <c r="G1468" s="44">
        <v>9240</v>
      </c>
      <c r="H1468" s="243">
        <f t="shared" si="23"/>
        <v>0</v>
      </c>
      <c r="I1468" s="214" t="s">
        <v>27</v>
      </c>
    </row>
    <row r="1469" spans="1:9" x14ac:dyDescent="0.25">
      <c r="A1469" s="406"/>
      <c r="B1469" s="285" t="s">
        <v>1343</v>
      </c>
      <c r="C1469" s="361" t="s">
        <v>3878</v>
      </c>
      <c r="D1469" s="214" t="s">
        <v>111</v>
      </c>
      <c r="E1469" s="235">
        <v>4320</v>
      </c>
      <c r="F1469" s="419">
        <v>41841</v>
      </c>
      <c r="G1469" s="44">
        <v>4320</v>
      </c>
      <c r="H1469" s="243">
        <f t="shared" si="23"/>
        <v>0</v>
      </c>
      <c r="I1469" s="214" t="s">
        <v>21</v>
      </c>
    </row>
    <row r="1470" spans="1:9" x14ac:dyDescent="0.25">
      <c r="A1470" s="406"/>
      <c r="B1470" s="285" t="s">
        <v>1344</v>
      </c>
      <c r="C1470" s="361" t="s">
        <v>3878</v>
      </c>
      <c r="D1470" s="214" t="s">
        <v>55</v>
      </c>
      <c r="E1470" s="235">
        <v>10788</v>
      </c>
      <c r="F1470" s="419">
        <v>41841</v>
      </c>
      <c r="G1470" s="44">
        <v>10788</v>
      </c>
      <c r="H1470" s="243">
        <f t="shared" si="23"/>
        <v>0</v>
      </c>
      <c r="I1470" s="214"/>
    </row>
    <row r="1471" spans="1:9" x14ac:dyDescent="0.25">
      <c r="A1471" s="406"/>
      <c r="B1471" s="285" t="s">
        <v>1346</v>
      </c>
      <c r="C1471" s="361" t="s">
        <v>3878</v>
      </c>
      <c r="D1471" s="214" t="s">
        <v>96</v>
      </c>
      <c r="E1471" s="235">
        <v>61905</v>
      </c>
      <c r="F1471" s="420" t="s">
        <v>3979</v>
      </c>
      <c r="G1471" s="44">
        <v>61905</v>
      </c>
      <c r="H1471" s="243">
        <f t="shared" si="23"/>
        <v>0</v>
      </c>
      <c r="I1471" s="214" t="s">
        <v>2852</v>
      </c>
    </row>
    <row r="1472" spans="1:9" x14ac:dyDescent="0.25">
      <c r="A1472" s="406"/>
      <c r="B1472" s="285" t="s">
        <v>1347</v>
      </c>
      <c r="C1472" s="361" t="s">
        <v>3878</v>
      </c>
      <c r="D1472" s="214" t="s">
        <v>183</v>
      </c>
      <c r="E1472" s="235">
        <v>45269</v>
      </c>
      <c r="F1472" s="419">
        <v>41842</v>
      </c>
      <c r="G1472" s="44">
        <v>45269</v>
      </c>
      <c r="H1472" s="243">
        <f t="shared" si="23"/>
        <v>0</v>
      </c>
      <c r="I1472" s="214" t="s">
        <v>30</v>
      </c>
    </row>
    <row r="1473" spans="1:9" x14ac:dyDescent="0.25">
      <c r="A1473" s="406"/>
      <c r="B1473" s="285" t="s">
        <v>1349</v>
      </c>
      <c r="C1473" s="361" t="s">
        <v>3878</v>
      </c>
      <c r="D1473" s="214" t="s">
        <v>52</v>
      </c>
      <c r="E1473" s="235">
        <v>281</v>
      </c>
      <c r="F1473" s="419">
        <v>41841</v>
      </c>
      <c r="G1473" s="44">
        <v>281</v>
      </c>
      <c r="H1473" s="243">
        <f t="shared" si="23"/>
        <v>0</v>
      </c>
      <c r="I1473" s="214" t="s">
        <v>21</v>
      </c>
    </row>
    <row r="1474" spans="1:9" x14ac:dyDescent="0.25">
      <c r="A1474" s="406"/>
      <c r="B1474" s="285" t="s">
        <v>1351</v>
      </c>
      <c r="C1474" s="361" t="s">
        <v>3878</v>
      </c>
      <c r="D1474" s="214" t="s">
        <v>3980</v>
      </c>
      <c r="E1474" s="235">
        <v>2783</v>
      </c>
      <c r="F1474" s="419">
        <v>41841</v>
      </c>
      <c r="G1474" s="44">
        <v>2783</v>
      </c>
      <c r="H1474" s="243">
        <f t="shared" si="23"/>
        <v>0</v>
      </c>
      <c r="I1474" s="214"/>
    </row>
    <row r="1475" spans="1:9" x14ac:dyDescent="0.25">
      <c r="A1475" s="406"/>
      <c r="B1475" s="285" t="s">
        <v>1352</v>
      </c>
      <c r="C1475" s="361" t="s">
        <v>3878</v>
      </c>
      <c r="D1475" s="214" t="s">
        <v>83</v>
      </c>
      <c r="E1475" s="235">
        <v>1286</v>
      </c>
      <c r="F1475" s="419">
        <v>41842</v>
      </c>
      <c r="G1475" s="44">
        <v>1286</v>
      </c>
      <c r="H1475" s="243">
        <f t="shared" si="23"/>
        <v>0</v>
      </c>
      <c r="I1475" s="214" t="s">
        <v>21</v>
      </c>
    </row>
    <row r="1476" spans="1:9" x14ac:dyDescent="0.25">
      <c r="A1476" s="406"/>
      <c r="B1476" s="285" t="s">
        <v>1353</v>
      </c>
      <c r="C1476" s="361" t="s">
        <v>3878</v>
      </c>
      <c r="D1476" s="214" t="s">
        <v>50</v>
      </c>
      <c r="E1476" s="235">
        <v>3686</v>
      </c>
      <c r="F1476" s="419">
        <v>41841</v>
      </c>
      <c r="G1476" s="44">
        <v>3686</v>
      </c>
      <c r="H1476" s="243">
        <f t="shared" si="23"/>
        <v>0</v>
      </c>
      <c r="I1476" s="214"/>
    </row>
    <row r="1477" spans="1:9" x14ac:dyDescent="0.25">
      <c r="A1477" s="406"/>
      <c r="B1477" s="285" t="s">
        <v>1355</v>
      </c>
      <c r="C1477" s="361" t="s">
        <v>3878</v>
      </c>
      <c r="D1477" s="214" t="s">
        <v>11</v>
      </c>
      <c r="E1477" s="235">
        <v>35548</v>
      </c>
      <c r="F1477" s="421">
        <v>41862</v>
      </c>
      <c r="G1477" s="245">
        <v>35548</v>
      </c>
      <c r="H1477" s="243">
        <f t="shared" si="23"/>
        <v>0</v>
      </c>
      <c r="I1477" s="214" t="s">
        <v>65</v>
      </c>
    </row>
    <row r="1478" spans="1:9" x14ac:dyDescent="0.25">
      <c r="A1478" s="406"/>
      <c r="B1478" s="285" t="s">
        <v>1356</v>
      </c>
      <c r="C1478" s="361" t="s">
        <v>3878</v>
      </c>
      <c r="D1478" s="214" t="s">
        <v>3318</v>
      </c>
      <c r="E1478" s="235">
        <v>4088</v>
      </c>
      <c r="F1478" s="419">
        <v>41843</v>
      </c>
      <c r="G1478" s="44">
        <v>4088</v>
      </c>
      <c r="H1478" s="243">
        <f t="shared" si="23"/>
        <v>0</v>
      </c>
      <c r="I1478" s="214" t="s">
        <v>65</v>
      </c>
    </row>
    <row r="1479" spans="1:9" x14ac:dyDescent="0.25">
      <c r="A1479" s="406"/>
      <c r="B1479" s="285" t="s">
        <v>1358</v>
      </c>
      <c r="C1479" s="361" t="s">
        <v>3878</v>
      </c>
      <c r="D1479" s="214" t="s">
        <v>16</v>
      </c>
      <c r="E1479" s="235">
        <v>121456.5</v>
      </c>
      <c r="F1479" s="419">
        <v>41844</v>
      </c>
      <c r="G1479" s="44">
        <v>121456.5</v>
      </c>
      <c r="H1479" s="243">
        <f t="shared" ref="H1479:H1542" si="24">E1479-G1479</f>
        <v>0</v>
      </c>
      <c r="I1479" s="214" t="s">
        <v>3981</v>
      </c>
    </row>
    <row r="1480" spans="1:9" x14ac:dyDescent="0.25">
      <c r="A1480" s="406"/>
      <c r="B1480" s="285" t="s">
        <v>1359</v>
      </c>
      <c r="C1480" s="361" t="s">
        <v>3878</v>
      </c>
      <c r="D1480" s="214" t="s">
        <v>188</v>
      </c>
      <c r="E1480" s="235">
        <v>6054</v>
      </c>
      <c r="F1480" s="419">
        <v>41841</v>
      </c>
      <c r="G1480" s="44">
        <v>6054</v>
      </c>
      <c r="H1480" s="243">
        <f t="shared" si="24"/>
        <v>0</v>
      </c>
      <c r="I1480" s="214"/>
    </row>
    <row r="1481" spans="1:9" ht="23.25" x14ac:dyDescent="0.25">
      <c r="A1481" s="406"/>
      <c r="B1481" s="285" t="s">
        <v>1361</v>
      </c>
      <c r="C1481" s="361" t="s">
        <v>3878</v>
      </c>
      <c r="D1481" s="214" t="s">
        <v>180</v>
      </c>
      <c r="E1481" s="235">
        <v>33637</v>
      </c>
      <c r="F1481" s="424" t="s">
        <v>3982</v>
      </c>
      <c r="G1481" s="44">
        <v>33637</v>
      </c>
      <c r="H1481" s="243">
        <f t="shared" si="24"/>
        <v>0</v>
      </c>
      <c r="I1481" s="214" t="s">
        <v>65</v>
      </c>
    </row>
    <row r="1482" spans="1:9" x14ac:dyDescent="0.25">
      <c r="A1482" s="406"/>
      <c r="B1482" s="285" t="s">
        <v>1362</v>
      </c>
      <c r="C1482" s="361" t="s">
        <v>3878</v>
      </c>
      <c r="D1482" s="214" t="s">
        <v>3121</v>
      </c>
      <c r="E1482" s="235">
        <v>8148</v>
      </c>
      <c r="F1482" s="420" t="s">
        <v>3983</v>
      </c>
      <c r="G1482" s="257">
        <v>8148</v>
      </c>
      <c r="H1482" s="258">
        <f t="shared" si="24"/>
        <v>0</v>
      </c>
      <c r="I1482" s="214" t="s">
        <v>65</v>
      </c>
    </row>
    <row r="1483" spans="1:9" x14ac:dyDescent="0.25">
      <c r="A1483" s="406"/>
      <c r="B1483" s="285" t="s">
        <v>1364</v>
      </c>
      <c r="C1483" s="361" t="s">
        <v>3878</v>
      </c>
      <c r="D1483" s="214" t="s">
        <v>321</v>
      </c>
      <c r="E1483" s="235">
        <v>1299</v>
      </c>
      <c r="F1483" s="419">
        <v>41841</v>
      </c>
      <c r="G1483" s="44">
        <v>1299</v>
      </c>
      <c r="H1483" s="243">
        <f t="shared" si="24"/>
        <v>0</v>
      </c>
      <c r="I1483" s="214"/>
    </row>
    <row r="1484" spans="1:9" x14ac:dyDescent="0.25">
      <c r="A1484" s="406"/>
      <c r="B1484" s="285" t="s">
        <v>1365</v>
      </c>
      <c r="C1484" s="361" t="s">
        <v>3878</v>
      </c>
      <c r="D1484" s="214" t="s">
        <v>260</v>
      </c>
      <c r="E1484" s="235">
        <v>3222</v>
      </c>
      <c r="F1484" s="419">
        <v>41841</v>
      </c>
      <c r="G1484" s="44">
        <v>3222</v>
      </c>
      <c r="H1484" s="243">
        <f t="shared" si="24"/>
        <v>0</v>
      </c>
      <c r="I1484" s="214" t="s">
        <v>3978</v>
      </c>
    </row>
    <row r="1485" spans="1:9" x14ac:dyDescent="0.25">
      <c r="A1485" s="406"/>
      <c r="B1485" s="285" t="s">
        <v>1367</v>
      </c>
      <c r="C1485" s="361" t="s">
        <v>3878</v>
      </c>
      <c r="D1485" s="214" t="s">
        <v>1611</v>
      </c>
      <c r="E1485" s="235">
        <v>5676.25</v>
      </c>
      <c r="F1485" s="419">
        <v>41841</v>
      </c>
      <c r="G1485" s="44">
        <v>5676.25</v>
      </c>
      <c r="H1485" s="243">
        <f t="shared" si="24"/>
        <v>0</v>
      </c>
      <c r="I1485" s="214"/>
    </row>
    <row r="1486" spans="1:9" x14ac:dyDescent="0.25">
      <c r="A1486" s="406"/>
      <c r="B1486" s="285" t="s">
        <v>1368</v>
      </c>
      <c r="C1486" s="361" t="s">
        <v>3878</v>
      </c>
      <c r="D1486" s="214" t="s">
        <v>1519</v>
      </c>
      <c r="E1486" s="235">
        <v>14778.5</v>
      </c>
      <c r="F1486" s="419">
        <v>41843</v>
      </c>
      <c r="G1486" s="44">
        <v>14778.5</v>
      </c>
      <c r="H1486" s="243">
        <f t="shared" si="24"/>
        <v>0</v>
      </c>
      <c r="I1486" s="214" t="s">
        <v>65</v>
      </c>
    </row>
    <row r="1487" spans="1:9" x14ac:dyDescent="0.25">
      <c r="A1487" s="406"/>
      <c r="B1487" s="285" t="s">
        <v>1369</v>
      </c>
      <c r="C1487" s="361" t="s">
        <v>3878</v>
      </c>
      <c r="D1487" s="214" t="s">
        <v>412</v>
      </c>
      <c r="E1487" s="235">
        <v>924.15</v>
      </c>
      <c r="F1487" s="419">
        <v>41841</v>
      </c>
      <c r="G1487" s="44">
        <v>924.15</v>
      </c>
      <c r="H1487" s="243">
        <f t="shared" si="24"/>
        <v>0</v>
      </c>
      <c r="I1487" s="214" t="s">
        <v>3978</v>
      </c>
    </row>
    <row r="1488" spans="1:9" ht="23.25" x14ac:dyDescent="0.25">
      <c r="A1488" s="406"/>
      <c r="B1488" s="285" t="s">
        <v>1370</v>
      </c>
      <c r="C1488" s="361" t="s">
        <v>3878</v>
      </c>
      <c r="D1488" s="214" t="s">
        <v>28</v>
      </c>
      <c r="E1488" s="235">
        <v>11316</v>
      </c>
      <c r="F1488" s="472" t="s">
        <v>4504</v>
      </c>
      <c r="G1488" s="44">
        <v>11316</v>
      </c>
      <c r="H1488" s="243">
        <f t="shared" si="24"/>
        <v>0</v>
      </c>
      <c r="I1488" s="214"/>
    </row>
    <row r="1489" spans="1:9" x14ac:dyDescent="0.25">
      <c r="A1489" s="406"/>
      <c r="B1489" s="285" t="s">
        <v>1371</v>
      </c>
      <c r="C1489" s="361" t="s">
        <v>3878</v>
      </c>
      <c r="D1489" s="220" t="s">
        <v>3114</v>
      </c>
      <c r="E1489" s="241">
        <v>0</v>
      </c>
      <c r="F1489" s="419"/>
      <c r="G1489" s="44"/>
      <c r="H1489" s="243">
        <f t="shared" si="24"/>
        <v>0</v>
      </c>
      <c r="I1489" s="214" t="s">
        <v>324</v>
      </c>
    </row>
    <row r="1490" spans="1:9" x14ac:dyDescent="0.25">
      <c r="A1490" s="406"/>
      <c r="B1490" s="285" t="s">
        <v>1373</v>
      </c>
      <c r="C1490" s="361" t="s">
        <v>3878</v>
      </c>
      <c r="D1490" s="214" t="s">
        <v>535</v>
      </c>
      <c r="E1490" s="235">
        <v>230</v>
      </c>
      <c r="F1490" s="419">
        <v>41841</v>
      </c>
      <c r="G1490" s="44">
        <v>230</v>
      </c>
      <c r="H1490" s="243">
        <f t="shared" si="24"/>
        <v>0</v>
      </c>
      <c r="I1490" s="214"/>
    </row>
    <row r="1491" spans="1:9" x14ac:dyDescent="0.25">
      <c r="A1491" s="406"/>
      <c r="B1491" s="285" t="s">
        <v>1374</v>
      </c>
      <c r="C1491" s="361" t="s">
        <v>3878</v>
      </c>
      <c r="D1491" s="214" t="s">
        <v>349</v>
      </c>
      <c r="E1491" s="235">
        <v>236.5</v>
      </c>
      <c r="F1491" s="419">
        <v>41841</v>
      </c>
      <c r="G1491" s="44">
        <v>236.5</v>
      </c>
      <c r="H1491" s="243">
        <f t="shared" si="24"/>
        <v>0</v>
      </c>
      <c r="I1491" s="214"/>
    </row>
    <row r="1492" spans="1:9" x14ac:dyDescent="0.25">
      <c r="A1492" s="406"/>
      <c r="B1492" s="285" t="s">
        <v>1375</v>
      </c>
      <c r="C1492" s="361" t="s">
        <v>3878</v>
      </c>
      <c r="D1492" s="214" t="s">
        <v>3985</v>
      </c>
      <c r="E1492" s="235">
        <v>2548.5</v>
      </c>
      <c r="F1492" s="419">
        <v>41842</v>
      </c>
      <c r="G1492" s="44">
        <v>2548.5</v>
      </c>
      <c r="H1492" s="243">
        <f t="shared" si="24"/>
        <v>0</v>
      </c>
      <c r="I1492" s="214" t="s">
        <v>3978</v>
      </c>
    </row>
    <row r="1493" spans="1:9" x14ac:dyDescent="0.25">
      <c r="A1493" s="406"/>
      <c r="B1493" s="285" t="s">
        <v>1377</v>
      </c>
      <c r="C1493" s="361" t="s">
        <v>3878</v>
      </c>
      <c r="D1493" s="214" t="s">
        <v>560</v>
      </c>
      <c r="E1493" s="235">
        <v>15948.5</v>
      </c>
      <c r="F1493" s="419">
        <v>41842</v>
      </c>
      <c r="G1493" s="44">
        <v>15948.5</v>
      </c>
      <c r="H1493" s="243">
        <f t="shared" si="24"/>
        <v>0</v>
      </c>
      <c r="I1493" s="214" t="s">
        <v>3978</v>
      </c>
    </row>
    <row r="1494" spans="1:9" x14ac:dyDescent="0.25">
      <c r="A1494" s="406"/>
      <c r="B1494" s="285" t="s">
        <v>1378</v>
      </c>
      <c r="C1494" s="361" t="s">
        <v>3878</v>
      </c>
      <c r="D1494" s="214" t="s">
        <v>78</v>
      </c>
      <c r="E1494" s="235">
        <v>3251</v>
      </c>
      <c r="F1494" s="419">
        <v>41842</v>
      </c>
      <c r="G1494" s="44">
        <v>3251</v>
      </c>
      <c r="H1494" s="243">
        <f t="shared" si="24"/>
        <v>0</v>
      </c>
      <c r="I1494" s="214" t="s">
        <v>3978</v>
      </c>
    </row>
    <row r="1495" spans="1:9" x14ac:dyDescent="0.25">
      <c r="A1495" s="406"/>
      <c r="B1495" s="285" t="s">
        <v>1379</v>
      </c>
      <c r="C1495" s="361" t="s">
        <v>3878</v>
      </c>
      <c r="D1495" s="214" t="s">
        <v>3986</v>
      </c>
      <c r="E1495" s="235">
        <v>551.20000000000005</v>
      </c>
      <c r="F1495" s="422" t="s">
        <v>3987</v>
      </c>
      <c r="G1495" s="44">
        <v>551.20000000000005</v>
      </c>
      <c r="H1495" s="243">
        <f t="shared" si="24"/>
        <v>0</v>
      </c>
      <c r="I1495" s="214" t="s">
        <v>3978</v>
      </c>
    </row>
    <row r="1496" spans="1:9" x14ac:dyDescent="0.25">
      <c r="A1496" s="406"/>
      <c r="B1496" s="285" t="s">
        <v>1381</v>
      </c>
      <c r="C1496" s="361" t="s">
        <v>3878</v>
      </c>
      <c r="D1496" s="214" t="s">
        <v>233</v>
      </c>
      <c r="E1496" s="235">
        <v>1546.5</v>
      </c>
      <c r="F1496" s="419">
        <v>41842</v>
      </c>
      <c r="G1496" s="44">
        <v>1546.5</v>
      </c>
      <c r="H1496" s="243">
        <f t="shared" si="24"/>
        <v>0</v>
      </c>
      <c r="I1496" s="214" t="s">
        <v>3978</v>
      </c>
    </row>
    <row r="1497" spans="1:9" x14ac:dyDescent="0.25">
      <c r="A1497" s="406"/>
      <c r="B1497" s="285" t="s">
        <v>1382</v>
      </c>
      <c r="C1497" s="361" t="s">
        <v>3878</v>
      </c>
      <c r="D1497" s="214" t="s">
        <v>51</v>
      </c>
      <c r="E1497" s="235">
        <v>3069</v>
      </c>
      <c r="F1497" s="432" t="s">
        <v>4542</v>
      </c>
      <c r="G1497" s="44">
        <v>3069</v>
      </c>
      <c r="H1497" s="243">
        <f t="shared" si="24"/>
        <v>0</v>
      </c>
      <c r="I1497" s="214" t="s">
        <v>3978</v>
      </c>
    </row>
    <row r="1498" spans="1:9" x14ac:dyDescent="0.25">
      <c r="A1498" s="406"/>
      <c r="B1498" s="285" t="s">
        <v>1383</v>
      </c>
      <c r="C1498" s="361" t="s">
        <v>3878</v>
      </c>
      <c r="D1498" s="214" t="s">
        <v>136</v>
      </c>
      <c r="E1498" s="235">
        <v>903</v>
      </c>
      <c r="F1498" s="419">
        <v>41841</v>
      </c>
      <c r="G1498" s="44">
        <v>903</v>
      </c>
      <c r="H1498" s="243">
        <f t="shared" si="24"/>
        <v>0</v>
      </c>
      <c r="I1498" s="214"/>
    </row>
    <row r="1499" spans="1:9" x14ac:dyDescent="0.25">
      <c r="A1499" s="406"/>
      <c r="B1499" s="285" t="s">
        <v>1385</v>
      </c>
      <c r="C1499" s="361" t="s">
        <v>3878</v>
      </c>
      <c r="D1499" s="214" t="s">
        <v>74</v>
      </c>
      <c r="E1499" s="235">
        <v>564</v>
      </c>
      <c r="F1499" s="419">
        <v>41841</v>
      </c>
      <c r="G1499" s="44">
        <v>564</v>
      </c>
      <c r="H1499" s="243">
        <f t="shared" si="24"/>
        <v>0</v>
      </c>
      <c r="I1499" s="214"/>
    </row>
    <row r="1500" spans="1:9" x14ac:dyDescent="0.25">
      <c r="A1500" s="406"/>
      <c r="B1500" s="285" t="s">
        <v>1387</v>
      </c>
      <c r="C1500" s="361" t="s">
        <v>3878</v>
      </c>
      <c r="D1500" s="214" t="s">
        <v>396</v>
      </c>
      <c r="E1500" s="235">
        <v>478.5</v>
      </c>
      <c r="F1500" s="419">
        <v>41841</v>
      </c>
      <c r="G1500" s="44">
        <v>478.5</v>
      </c>
      <c r="H1500" s="243">
        <f t="shared" si="24"/>
        <v>0</v>
      </c>
      <c r="I1500" s="214"/>
    </row>
    <row r="1501" spans="1:9" x14ac:dyDescent="0.25">
      <c r="A1501" s="406"/>
      <c r="B1501" s="285" t="s">
        <v>1390</v>
      </c>
      <c r="C1501" s="361" t="s">
        <v>3878</v>
      </c>
      <c r="D1501" s="214" t="s">
        <v>358</v>
      </c>
      <c r="E1501" s="235">
        <v>107849.44</v>
      </c>
      <c r="F1501" s="420" t="s">
        <v>4108</v>
      </c>
      <c r="G1501" s="44">
        <v>107849.44</v>
      </c>
      <c r="H1501" s="243">
        <f t="shared" si="24"/>
        <v>0</v>
      </c>
      <c r="I1501" s="214" t="s">
        <v>162</v>
      </c>
    </row>
    <row r="1502" spans="1:9" x14ac:dyDescent="0.25">
      <c r="A1502" s="406"/>
      <c r="B1502" s="285" t="s">
        <v>1391</v>
      </c>
      <c r="C1502" s="361" t="s">
        <v>3878</v>
      </c>
      <c r="D1502" s="214" t="s">
        <v>160</v>
      </c>
      <c r="E1502" s="235">
        <v>62686</v>
      </c>
      <c r="F1502" s="421" t="s">
        <v>3988</v>
      </c>
      <c r="G1502" s="44">
        <v>62686</v>
      </c>
      <c r="H1502" s="243">
        <f t="shared" si="24"/>
        <v>0</v>
      </c>
      <c r="I1502" s="214" t="s">
        <v>162</v>
      </c>
    </row>
    <row r="1503" spans="1:9" x14ac:dyDescent="0.25">
      <c r="A1503" s="406"/>
      <c r="B1503" s="285" t="s">
        <v>1392</v>
      </c>
      <c r="C1503" s="361" t="s">
        <v>3878</v>
      </c>
      <c r="D1503" s="214" t="s">
        <v>564</v>
      </c>
      <c r="E1503" s="235">
        <v>7562</v>
      </c>
      <c r="F1503" s="421" t="s">
        <v>3989</v>
      </c>
      <c r="G1503" s="44">
        <v>7562</v>
      </c>
      <c r="H1503" s="243">
        <f t="shared" si="24"/>
        <v>0</v>
      </c>
      <c r="I1503" s="214" t="s">
        <v>162</v>
      </c>
    </row>
    <row r="1504" spans="1:9" x14ac:dyDescent="0.25">
      <c r="A1504" s="406"/>
      <c r="B1504" s="285" t="s">
        <v>1393</v>
      </c>
      <c r="C1504" s="361" t="s">
        <v>3878</v>
      </c>
      <c r="D1504" s="214" t="s">
        <v>370</v>
      </c>
      <c r="E1504" s="235">
        <v>102066.2</v>
      </c>
      <c r="F1504" s="419">
        <v>41843</v>
      </c>
      <c r="G1504" s="44">
        <v>102066.2</v>
      </c>
      <c r="H1504" s="243">
        <f t="shared" si="24"/>
        <v>0</v>
      </c>
      <c r="I1504" s="214" t="s">
        <v>162</v>
      </c>
    </row>
    <row r="1505" spans="1:9" x14ac:dyDescent="0.25">
      <c r="A1505" s="406"/>
      <c r="B1505" s="285" t="s">
        <v>1395</v>
      </c>
      <c r="C1505" s="361" t="s">
        <v>3878</v>
      </c>
      <c r="D1505" s="214" t="s">
        <v>163</v>
      </c>
      <c r="E1505" s="235">
        <v>13666.54</v>
      </c>
      <c r="F1505" s="419">
        <v>41843</v>
      </c>
      <c r="G1505" s="44">
        <v>13666.54</v>
      </c>
      <c r="H1505" s="243">
        <f t="shared" si="24"/>
        <v>0</v>
      </c>
      <c r="I1505" s="214" t="s">
        <v>162</v>
      </c>
    </row>
    <row r="1506" spans="1:9" x14ac:dyDescent="0.25">
      <c r="A1506" s="406"/>
      <c r="B1506" s="285" t="s">
        <v>1396</v>
      </c>
      <c r="C1506" s="361" t="s">
        <v>3878</v>
      </c>
      <c r="D1506" s="214" t="s">
        <v>199</v>
      </c>
      <c r="E1506" s="235">
        <v>12000.5</v>
      </c>
      <c r="F1506" s="419">
        <v>41843</v>
      </c>
      <c r="G1506" s="44">
        <v>12000.5</v>
      </c>
      <c r="H1506" s="243">
        <f t="shared" si="24"/>
        <v>0</v>
      </c>
      <c r="I1506" s="214" t="s">
        <v>162</v>
      </c>
    </row>
    <row r="1507" spans="1:9" x14ac:dyDescent="0.25">
      <c r="A1507" s="406"/>
      <c r="B1507" s="285" t="s">
        <v>1397</v>
      </c>
      <c r="C1507" s="361" t="s">
        <v>3878</v>
      </c>
      <c r="D1507" s="214" t="s">
        <v>250</v>
      </c>
      <c r="E1507" s="235">
        <v>3997.5</v>
      </c>
      <c r="F1507" s="419">
        <v>41843</v>
      </c>
      <c r="G1507" s="44">
        <v>3997.5</v>
      </c>
      <c r="H1507" s="243">
        <f t="shared" si="24"/>
        <v>0</v>
      </c>
      <c r="I1507" s="214" t="s">
        <v>162</v>
      </c>
    </row>
    <row r="1508" spans="1:9" x14ac:dyDescent="0.25">
      <c r="A1508" s="406"/>
      <c r="B1508" s="285" t="s">
        <v>1398</v>
      </c>
      <c r="C1508" s="361" t="s">
        <v>3878</v>
      </c>
      <c r="D1508" s="214" t="s">
        <v>168</v>
      </c>
      <c r="E1508" s="235">
        <v>9159.5</v>
      </c>
      <c r="F1508" s="419">
        <v>41843</v>
      </c>
      <c r="G1508" s="44">
        <v>9159.5</v>
      </c>
      <c r="H1508" s="243">
        <f t="shared" si="24"/>
        <v>0</v>
      </c>
      <c r="I1508" s="214" t="s">
        <v>162</v>
      </c>
    </row>
    <row r="1509" spans="1:9" x14ac:dyDescent="0.25">
      <c r="A1509" s="406"/>
      <c r="B1509" s="285" t="s">
        <v>1400</v>
      </c>
      <c r="C1509" s="361" t="s">
        <v>3878</v>
      </c>
      <c r="D1509" s="214" t="s">
        <v>3990</v>
      </c>
      <c r="E1509" s="235">
        <v>45823.1</v>
      </c>
      <c r="F1509" s="432" t="s">
        <v>4520</v>
      </c>
      <c r="G1509" s="44">
        <v>45823.1</v>
      </c>
      <c r="H1509" s="243">
        <f t="shared" si="24"/>
        <v>0</v>
      </c>
      <c r="I1509" s="214" t="s">
        <v>162</v>
      </c>
    </row>
    <row r="1510" spans="1:9" x14ac:dyDescent="0.25">
      <c r="A1510" s="406"/>
      <c r="B1510" s="285" t="s">
        <v>1402</v>
      </c>
      <c r="C1510" s="361" t="s">
        <v>3878</v>
      </c>
      <c r="D1510" s="214" t="s">
        <v>272</v>
      </c>
      <c r="E1510" s="235">
        <v>4356</v>
      </c>
      <c r="F1510" s="421" t="s">
        <v>4503</v>
      </c>
      <c r="G1510" s="44">
        <v>4356</v>
      </c>
      <c r="H1510" s="243">
        <f t="shared" si="24"/>
        <v>0</v>
      </c>
      <c r="I1510" s="214" t="s">
        <v>162</v>
      </c>
    </row>
    <row r="1511" spans="1:9" x14ac:dyDescent="0.25">
      <c r="A1511" s="406"/>
      <c r="B1511" s="285" t="s">
        <v>1403</v>
      </c>
      <c r="C1511" s="361" t="s">
        <v>3878</v>
      </c>
      <c r="D1511" s="214" t="s">
        <v>269</v>
      </c>
      <c r="E1511" s="235">
        <v>3223</v>
      </c>
      <c r="F1511" s="419">
        <v>41843</v>
      </c>
      <c r="G1511" s="44">
        <v>3223</v>
      </c>
      <c r="H1511" s="243">
        <f t="shared" si="24"/>
        <v>0</v>
      </c>
      <c r="I1511" s="214" t="s">
        <v>162</v>
      </c>
    </row>
    <row r="1512" spans="1:9" x14ac:dyDescent="0.25">
      <c r="A1512" s="406"/>
      <c r="B1512" s="285" t="s">
        <v>1404</v>
      </c>
      <c r="C1512" s="361" t="s">
        <v>3878</v>
      </c>
      <c r="D1512" s="214" t="s">
        <v>147</v>
      </c>
      <c r="E1512" s="235">
        <v>1348.5</v>
      </c>
      <c r="F1512" s="419">
        <v>41844</v>
      </c>
      <c r="G1512" s="44">
        <v>1348.5</v>
      </c>
      <c r="H1512" s="243">
        <f t="shared" si="24"/>
        <v>0</v>
      </c>
      <c r="I1512" s="214"/>
    </row>
    <row r="1513" spans="1:9" x14ac:dyDescent="0.25">
      <c r="A1513" s="406"/>
      <c r="B1513" s="285" t="s">
        <v>1405</v>
      </c>
      <c r="C1513" s="361" t="s">
        <v>3878</v>
      </c>
      <c r="D1513" s="214" t="s">
        <v>175</v>
      </c>
      <c r="E1513" s="235">
        <v>17884.66</v>
      </c>
      <c r="F1513" s="421" t="s">
        <v>3992</v>
      </c>
      <c r="G1513" s="44">
        <v>17884.66</v>
      </c>
      <c r="H1513" s="243">
        <f t="shared" si="24"/>
        <v>0</v>
      </c>
      <c r="I1513" s="214" t="s">
        <v>162</v>
      </c>
    </row>
    <row r="1514" spans="1:9" x14ac:dyDescent="0.25">
      <c r="A1514" s="406"/>
      <c r="B1514" s="285" t="s">
        <v>1407</v>
      </c>
      <c r="C1514" s="361" t="s">
        <v>3878</v>
      </c>
      <c r="D1514" s="214" t="s">
        <v>169</v>
      </c>
      <c r="E1514" s="235">
        <v>12607.2</v>
      </c>
      <c r="F1514" s="419">
        <v>41843</v>
      </c>
      <c r="G1514" s="44">
        <v>12607.2</v>
      </c>
      <c r="H1514" s="243">
        <f t="shared" si="24"/>
        <v>0</v>
      </c>
      <c r="I1514" s="214" t="s">
        <v>162</v>
      </c>
    </row>
    <row r="1515" spans="1:9" x14ac:dyDescent="0.25">
      <c r="A1515" s="406"/>
      <c r="B1515" s="285" t="s">
        <v>1409</v>
      </c>
      <c r="C1515" s="361" t="s">
        <v>3878</v>
      </c>
      <c r="D1515" s="214" t="s">
        <v>14</v>
      </c>
      <c r="E1515" s="235">
        <v>8180</v>
      </c>
      <c r="F1515" s="419">
        <v>41842</v>
      </c>
      <c r="G1515" s="44">
        <v>8180</v>
      </c>
      <c r="H1515" s="243">
        <f t="shared" si="24"/>
        <v>0</v>
      </c>
      <c r="I1515" s="214" t="s">
        <v>12</v>
      </c>
    </row>
    <row r="1516" spans="1:9" x14ac:dyDescent="0.25">
      <c r="A1516" s="406"/>
      <c r="B1516" s="285" t="s">
        <v>1410</v>
      </c>
      <c r="C1516" s="361" t="s">
        <v>3878</v>
      </c>
      <c r="D1516" s="214" t="s">
        <v>152</v>
      </c>
      <c r="E1516" s="235">
        <v>6360</v>
      </c>
      <c r="F1516" s="419">
        <v>41841</v>
      </c>
      <c r="G1516" s="44">
        <v>6360</v>
      </c>
      <c r="H1516" s="243">
        <f t="shared" si="24"/>
        <v>0</v>
      </c>
      <c r="I1516" s="214"/>
    </row>
    <row r="1517" spans="1:9" x14ac:dyDescent="0.25">
      <c r="A1517" s="406"/>
      <c r="B1517" s="285" t="s">
        <v>1411</v>
      </c>
      <c r="C1517" s="361" t="s">
        <v>3878</v>
      </c>
      <c r="D1517" s="214" t="s">
        <v>260</v>
      </c>
      <c r="E1517" s="235">
        <v>1280</v>
      </c>
      <c r="F1517" s="419">
        <v>41841</v>
      </c>
      <c r="G1517" s="44">
        <v>1280</v>
      </c>
      <c r="H1517" s="243">
        <f t="shared" si="24"/>
        <v>0</v>
      </c>
      <c r="I1517" s="214"/>
    </row>
    <row r="1518" spans="1:9" x14ac:dyDescent="0.25">
      <c r="A1518" s="406"/>
      <c r="B1518" s="285" t="s">
        <v>1413</v>
      </c>
      <c r="C1518" s="361" t="s">
        <v>3878</v>
      </c>
      <c r="D1518" s="214" t="s">
        <v>16</v>
      </c>
      <c r="E1518" s="235">
        <v>20018.400000000001</v>
      </c>
      <c r="F1518" s="419">
        <v>41844</v>
      </c>
      <c r="G1518" s="44">
        <v>20018.400000000001</v>
      </c>
      <c r="H1518" s="243">
        <f t="shared" si="24"/>
        <v>0</v>
      </c>
      <c r="I1518" s="214" t="s">
        <v>27</v>
      </c>
    </row>
    <row r="1519" spans="1:9" x14ac:dyDescent="0.25">
      <c r="A1519" s="406"/>
      <c r="B1519" s="285" t="s">
        <v>1414</v>
      </c>
      <c r="C1519" s="361" t="s">
        <v>3878</v>
      </c>
      <c r="D1519" s="214" t="s">
        <v>3140</v>
      </c>
      <c r="E1519" s="235">
        <v>4953.2</v>
      </c>
      <c r="F1519" s="421" t="s">
        <v>4042</v>
      </c>
      <c r="G1519" s="245">
        <v>4953.2</v>
      </c>
      <c r="H1519" s="243">
        <f t="shared" si="24"/>
        <v>0</v>
      </c>
      <c r="I1519" s="214"/>
    </row>
    <row r="1520" spans="1:9" x14ac:dyDescent="0.25">
      <c r="A1520" s="406"/>
      <c r="B1520" s="285" t="s">
        <v>1415</v>
      </c>
      <c r="C1520" s="361" t="s">
        <v>3878</v>
      </c>
      <c r="D1520" s="214" t="s">
        <v>358</v>
      </c>
      <c r="E1520" s="235">
        <v>2964</v>
      </c>
      <c r="F1520" s="419">
        <v>41843</v>
      </c>
      <c r="G1520" s="44">
        <v>2964</v>
      </c>
      <c r="H1520" s="243">
        <f t="shared" si="24"/>
        <v>0</v>
      </c>
      <c r="I1520" s="214" t="s">
        <v>162</v>
      </c>
    </row>
    <row r="1521" spans="1:9" x14ac:dyDescent="0.25">
      <c r="A1521" s="406">
        <v>41842</v>
      </c>
      <c r="B1521" s="285" t="s">
        <v>1417</v>
      </c>
      <c r="C1521" s="361" t="s">
        <v>3878</v>
      </c>
      <c r="D1521" s="20" t="s">
        <v>44</v>
      </c>
      <c r="E1521" s="239">
        <v>4480</v>
      </c>
      <c r="F1521" s="419">
        <v>41850</v>
      </c>
      <c r="G1521" s="44">
        <v>4480</v>
      </c>
      <c r="H1521" s="243">
        <f t="shared" si="24"/>
        <v>0</v>
      </c>
      <c r="I1521" s="20" t="s">
        <v>3978</v>
      </c>
    </row>
    <row r="1522" spans="1:9" x14ac:dyDescent="0.25">
      <c r="A1522" s="406"/>
      <c r="B1522" s="285" t="s">
        <v>1418</v>
      </c>
      <c r="C1522" s="361" t="s">
        <v>3878</v>
      </c>
      <c r="D1522" s="20" t="s">
        <v>250</v>
      </c>
      <c r="E1522" s="239">
        <v>17395.7</v>
      </c>
      <c r="F1522" s="419">
        <v>41842</v>
      </c>
      <c r="G1522" s="44">
        <v>17395.7</v>
      </c>
      <c r="H1522" s="243">
        <f t="shared" si="24"/>
        <v>0</v>
      </c>
      <c r="I1522" s="18" t="s">
        <v>30</v>
      </c>
    </row>
    <row r="1523" spans="1:9" x14ac:dyDescent="0.25">
      <c r="A1523" s="406"/>
      <c r="B1523" s="285" t="s">
        <v>1419</v>
      </c>
      <c r="C1523" s="361" t="s">
        <v>3878</v>
      </c>
      <c r="D1523" s="20" t="s">
        <v>28</v>
      </c>
      <c r="E1523" s="239">
        <v>502</v>
      </c>
      <c r="F1523" s="421" t="s">
        <v>4502</v>
      </c>
      <c r="G1523" s="44">
        <v>502</v>
      </c>
      <c r="H1523" s="243">
        <f t="shared" si="24"/>
        <v>0</v>
      </c>
      <c r="I1523" s="20"/>
    </row>
    <row r="1524" spans="1:9" x14ac:dyDescent="0.25">
      <c r="A1524" s="406"/>
      <c r="B1524" s="285" t="s">
        <v>1421</v>
      </c>
      <c r="C1524" s="361" t="s">
        <v>3878</v>
      </c>
      <c r="D1524" s="20" t="s">
        <v>260</v>
      </c>
      <c r="E1524" s="239">
        <v>1944</v>
      </c>
      <c r="F1524" s="419">
        <v>41842</v>
      </c>
      <c r="G1524" s="44">
        <v>1944</v>
      </c>
      <c r="H1524" s="243">
        <f t="shared" si="24"/>
        <v>0</v>
      </c>
      <c r="I1524" s="18" t="s">
        <v>3589</v>
      </c>
    </row>
    <row r="1525" spans="1:9" x14ac:dyDescent="0.25">
      <c r="A1525" s="406"/>
      <c r="B1525" s="285" t="s">
        <v>1422</v>
      </c>
      <c r="C1525" s="361" t="s">
        <v>3878</v>
      </c>
      <c r="D1525" s="20" t="s">
        <v>576</v>
      </c>
      <c r="E1525" s="239">
        <v>2049</v>
      </c>
      <c r="F1525" s="419">
        <v>41842</v>
      </c>
      <c r="G1525" s="44">
        <v>2049</v>
      </c>
      <c r="H1525" s="243">
        <f t="shared" si="24"/>
        <v>0</v>
      </c>
      <c r="I1525" s="20" t="s">
        <v>27</v>
      </c>
    </row>
    <row r="1526" spans="1:9" x14ac:dyDescent="0.25">
      <c r="A1526" s="406"/>
      <c r="B1526" s="285" t="s">
        <v>1423</v>
      </c>
      <c r="C1526" s="361" t="s">
        <v>3878</v>
      </c>
      <c r="D1526" s="20" t="s">
        <v>3169</v>
      </c>
      <c r="E1526" s="239">
        <v>20189</v>
      </c>
      <c r="F1526" s="419">
        <v>41842</v>
      </c>
      <c r="G1526" s="44">
        <v>20189</v>
      </c>
      <c r="H1526" s="243">
        <f t="shared" si="24"/>
        <v>0</v>
      </c>
      <c r="I1526" s="20" t="s">
        <v>12</v>
      </c>
    </row>
    <row r="1527" spans="1:9" x14ac:dyDescent="0.25">
      <c r="A1527" s="406"/>
      <c r="B1527" s="285" t="s">
        <v>1425</v>
      </c>
      <c r="C1527" s="361" t="s">
        <v>3878</v>
      </c>
      <c r="D1527" s="20" t="s">
        <v>123</v>
      </c>
      <c r="E1527" s="239">
        <v>5798</v>
      </c>
      <c r="F1527" s="432" t="s">
        <v>4510</v>
      </c>
      <c r="G1527" s="44">
        <v>5798</v>
      </c>
      <c r="H1527" s="243">
        <f t="shared" si="24"/>
        <v>0</v>
      </c>
      <c r="I1527" s="20"/>
    </row>
    <row r="1528" spans="1:9" x14ac:dyDescent="0.25">
      <c r="A1528" s="406"/>
      <c r="B1528" s="285" t="s">
        <v>1426</v>
      </c>
      <c r="C1528" s="361" t="s">
        <v>3878</v>
      </c>
      <c r="D1528" s="20" t="s">
        <v>2604</v>
      </c>
      <c r="E1528" s="239">
        <v>17271</v>
      </c>
      <c r="F1528" s="419">
        <v>41842</v>
      </c>
      <c r="G1528" s="44">
        <v>17271</v>
      </c>
      <c r="H1528" s="243">
        <f t="shared" si="24"/>
        <v>0</v>
      </c>
      <c r="I1528" s="20" t="s">
        <v>27</v>
      </c>
    </row>
    <row r="1529" spans="1:9" x14ac:dyDescent="0.25">
      <c r="A1529" s="406"/>
      <c r="B1529" s="285" t="s">
        <v>1428</v>
      </c>
      <c r="C1529" s="361" t="s">
        <v>3878</v>
      </c>
      <c r="D1529" s="20" t="s">
        <v>55</v>
      </c>
      <c r="E1529" s="239">
        <v>4735</v>
      </c>
      <c r="F1529" s="419">
        <v>41842</v>
      </c>
      <c r="G1529" s="44">
        <v>4735</v>
      </c>
      <c r="H1529" s="243">
        <f t="shared" si="24"/>
        <v>0</v>
      </c>
      <c r="I1529" s="20"/>
    </row>
    <row r="1530" spans="1:9" x14ac:dyDescent="0.25">
      <c r="A1530" s="406"/>
      <c r="B1530" s="285" t="s">
        <v>1429</v>
      </c>
      <c r="C1530" s="361" t="s">
        <v>3878</v>
      </c>
      <c r="D1530" s="20" t="s">
        <v>257</v>
      </c>
      <c r="E1530" s="239">
        <v>13809</v>
      </c>
      <c r="F1530" s="419">
        <v>41842</v>
      </c>
      <c r="G1530" s="44">
        <v>13809</v>
      </c>
      <c r="H1530" s="243">
        <f t="shared" si="24"/>
        <v>0</v>
      </c>
      <c r="I1530" s="20" t="s">
        <v>27</v>
      </c>
    </row>
    <row r="1531" spans="1:9" x14ac:dyDescent="0.25">
      <c r="A1531" s="406"/>
      <c r="B1531" s="285" t="s">
        <v>1430</v>
      </c>
      <c r="C1531" s="361" t="s">
        <v>3878</v>
      </c>
      <c r="D1531" s="20" t="s">
        <v>307</v>
      </c>
      <c r="E1531" s="239">
        <v>9005</v>
      </c>
      <c r="F1531" s="419">
        <v>41842</v>
      </c>
      <c r="G1531" s="44">
        <v>9005</v>
      </c>
      <c r="H1531" s="243">
        <f t="shared" si="24"/>
        <v>0</v>
      </c>
      <c r="I1531" s="20" t="s">
        <v>27</v>
      </c>
    </row>
    <row r="1532" spans="1:9" x14ac:dyDescent="0.25">
      <c r="A1532" s="406"/>
      <c r="B1532" s="285" t="s">
        <v>1431</v>
      </c>
      <c r="C1532" s="361" t="s">
        <v>3878</v>
      </c>
      <c r="D1532" s="20" t="s">
        <v>1697</v>
      </c>
      <c r="E1532" s="239">
        <v>3337</v>
      </c>
      <c r="F1532" s="419">
        <v>41842</v>
      </c>
      <c r="G1532" s="44">
        <v>3337</v>
      </c>
      <c r="H1532" s="243">
        <f t="shared" si="24"/>
        <v>0</v>
      </c>
      <c r="I1532" s="20"/>
    </row>
    <row r="1533" spans="1:9" x14ac:dyDescent="0.25">
      <c r="A1533" s="406"/>
      <c r="B1533" s="285" t="s">
        <v>1432</v>
      </c>
      <c r="C1533" s="361" t="s">
        <v>3878</v>
      </c>
      <c r="D1533" s="20" t="s">
        <v>34</v>
      </c>
      <c r="E1533" s="239">
        <v>1821</v>
      </c>
      <c r="F1533" s="419">
        <v>41842</v>
      </c>
      <c r="G1533" s="44">
        <v>1821</v>
      </c>
      <c r="H1533" s="243">
        <f t="shared" si="24"/>
        <v>0</v>
      </c>
      <c r="I1533" s="20" t="s">
        <v>30</v>
      </c>
    </row>
    <row r="1534" spans="1:9" x14ac:dyDescent="0.25">
      <c r="A1534" s="406"/>
      <c r="B1534" s="285" t="s">
        <v>1433</v>
      </c>
      <c r="C1534" s="361" t="s">
        <v>3878</v>
      </c>
      <c r="D1534" s="20" t="s">
        <v>130</v>
      </c>
      <c r="E1534" s="239">
        <v>6650</v>
      </c>
      <c r="F1534" s="419">
        <v>41844</v>
      </c>
      <c r="G1534" s="44">
        <v>6650</v>
      </c>
      <c r="H1534" s="243">
        <f t="shared" si="24"/>
        <v>0</v>
      </c>
      <c r="I1534" s="20" t="s">
        <v>3978</v>
      </c>
    </row>
    <row r="1535" spans="1:9" x14ac:dyDescent="0.25">
      <c r="A1535" s="406"/>
      <c r="B1535" s="285" t="s">
        <v>1434</v>
      </c>
      <c r="C1535" s="361" t="s">
        <v>3878</v>
      </c>
      <c r="D1535" s="20" t="s">
        <v>1782</v>
      </c>
      <c r="E1535" s="239">
        <v>1120</v>
      </c>
      <c r="F1535" s="419">
        <v>41842</v>
      </c>
      <c r="G1535" s="44">
        <v>1120</v>
      </c>
      <c r="H1535" s="243">
        <f t="shared" si="24"/>
        <v>0</v>
      </c>
      <c r="I1535" s="20" t="s">
        <v>30</v>
      </c>
    </row>
    <row r="1536" spans="1:9" x14ac:dyDescent="0.25">
      <c r="A1536" s="406"/>
      <c r="B1536" s="285" t="s">
        <v>1435</v>
      </c>
      <c r="C1536" s="361" t="s">
        <v>3878</v>
      </c>
      <c r="D1536" s="20" t="s">
        <v>47</v>
      </c>
      <c r="E1536" s="239">
        <v>1554</v>
      </c>
      <c r="F1536" s="419">
        <v>41842</v>
      </c>
      <c r="G1536" s="44">
        <v>1554</v>
      </c>
      <c r="H1536" s="243">
        <f t="shared" si="24"/>
        <v>0</v>
      </c>
      <c r="I1536" s="20" t="s">
        <v>30</v>
      </c>
    </row>
    <row r="1537" spans="1:9" x14ac:dyDescent="0.25">
      <c r="A1537" s="406"/>
      <c r="B1537" s="285" t="s">
        <v>1436</v>
      </c>
      <c r="C1537" s="361" t="s">
        <v>3878</v>
      </c>
      <c r="D1537" s="20" t="s">
        <v>188</v>
      </c>
      <c r="E1537" s="239">
        <v>6719</v>
      </c>
      <c r="F1537" s="420" t="s">
        <v>3993</v>
      </c>
      <c r="G1537" s="44">
        <v>6719</v>
      </c>
      <c r="H1537" s="243">
        <f t="shared" si="24"/>
        <v>0</v>
      </c>
      <c r="I1537" s="20" t="s">
        <v>3945</v>
      </c>
    </row>
    <row r="1538" spans="1:9" x14ac:dyDescent="0.25">
      <c r="A1538" s="406"/>
      <c r="B1538" s="285" t="s">
        <v>1437</v>
      </c>
      <c r="C1538" s="361" t="s">
        <v>3878</v>
      </c>
      <c r="D1538" s="20" t="s">
        <v>29</v>
      </c>
      <c r="E1538" s="239">
        <v>3471</v>
      </c>
      <c r="F1538" s="419">
        <v>41842</v>
      </c>
      <c r="G1538" s="44">
        <v>3471</v>
      </c>
      <c r="H1538" s="243">
        <f t="shared" si="24"/>
        <v>0</v>
      </c>
      <c r="I1538" s="20" t="s">
        <v>30</v>
      </c>
    </row>
    <row r="1539" spans="1:9" x14ac:dyDescent="0.25">
      <c r="A1539" s="406"/>
      <c r="B1539" s="285" t="s">
        <v>1439</v>
      </c>
      <c r="C1539" s="361" t="s">
        <v>3878</v>
      </c>
      <c r="D1539" s="20" t="s">
        <v>119</v>
      </c>
      <c r="E1539" s="239">
        <v>3230.5</v>
      </c>
      <c r="F1539" s="419">
        <v>41842</v>
      </c>
      <c r="G1539" s="44">
        <v>3230.5</v>
      </c>
      <c r="H1539" s="243">
        <f t="shared" si="24"/>
        <v>0</v>
      </c>
      <c r="I1539" s="20" t="s">
        <v>27</v>
      </c>
    </row>
    <row r="1540" spans="1:9" x14ac:dyDescent="0.25">
      <c r="A1540" s="406"/>
      <c r="B1540" s="285" t="s">
        <v>1440</v>
      </c>
      <c r="C1540" s="361" t="s">
        <v>3878</v>
      </c>
      <c r="D1540" s="20" t="s">
        <v>124</v>
      </c>
      <c r="E1540" s="239">
        <v>7089</v>
      </c>
      <c r="F1540" s="419">
        <v>41842</v>
      </c>
      <c r="G1540" s="44">
        <v>7089</v>
      </c>
      <c r="H1540" s="243">
        <f t="shared" si="24"/>
        <v>0</v>
      </c>
      <c r="I1540" s="20" t="s">
        <v>30</v>
      </c>
    </row>
    <row r="1541" spans="1:9" x14ac:dyDescent="0.25">
      <c r="A1541" s="406"/>
      <c r="B1541" s="285" t="s">
        <v>1441</v>
      </c>
      <c r="C1541" s="361" t="s">
        <v>3878</v>
      </c>
      <c r="D1541" s="20" t="s">
        <v>47</v>
      </c>
      <c r="E1541" s="239">
        <v>2553</v>
      </c>
      <c r="F1541" s="419">
        <v>41842</v>
      </c>
      <c r="G1541" s="44">
        <v>2553</v>
      </c>
      <c r="H1541" s="243">
        <f t="shared" si="24"/>
        <v>0</v>
      </c>
      <c r="I1541" s="20" t="s">
        <v>30</v>
      </c>
    </row>
    <row r="1542" spans="1:9" x14ac:dyDescent="0.25">
      <c r="A1542" s="406"/>
      <c r="B1542" s="285" t="s">
        <v>1442</v>
      </c>
      <c r="C1542" s="361" t="s">
        <v>3878</v>
      </c>
      <c r="D1542" s="20" t="s">
        <v>183</v>
      </c>
      <c r="E1542" s="239">
        <v>52387</v>
      </c>
      <c r="F1542" s="419">
        <v>41842</v>
      </c>
      <c r="G1542" s="44">
        <v>52387</v>
      </c>
      <c r="H1542" s="243">
        <f t="shared" si="24"/>
        <v>0</v>
      </c>
      <c r="I1542" s="20" t="s">
        <v>30</v>
      </c>
    </row>
    <row r="1543" spans="1:9" x14ac:dyDescent="0.25">
      <c r="A1543" s="406"/>
      <c r="B1543" s="285" t="s">
        <v>1443</v>
      </c>
      <c r="C1543" s="361" t="s">
        <v>3878</v>
      </c>
      <c r="D1543" s="20" t="s">
        <v>36</v>
      </c>
      <c r="E1543" s="239">
        <v>10817.5</v>
      </c>
      <c r="F1543" s="419">
        <v>41842</v>
      </c>
      <c r="G1543" s="44">
        <v>10817.5</v>
      </c>
      <c r="H1543" s="243">
        <f t="shared" ref="H1543:H1606" si="25">E1543-G1543</f>
        <v>0</v>
      </c>
      <c r="I1543" s="20" t="s">
        <v>27</v>
      </c>
    </row>
    <row r="1544" spans="1:9" x14ac:dyDescent="0.25">
      <c r="A1544" s="406"/>
      <c r="B1544" s="285" t="s">
        <v>1444</v>
      </c>
      <c r="C1544" s="361" t="s">
        <v>3878</v>
      </c>
      <c r="D1544" s="20" t="s">
        <v>338</v>
      </c>
      <c r="E1544" s="239">
        <v>594</v>
      </c>
      <c r="F1544" s="419">
        <v>41842</v>
      </c>
      <c r="G1544" s="44">
        <v>594</v>
      </c>
      <c r="H1544" s="243">
        <f t="shared" si="25"/>
        <v>0</v>
      </c>
      <c r="I1544" s="20" t="s">
        <v>30</v>
      </c>
    </row>
    <row r="1545" spans="1:9" x14ac:dyDescent="0.25">
      <c r="A1545" s="406"/>
      <c r="B1545" s="285" t="s">
        <v>1445</v>
      </c>
      <c r="C1545" s="361" t="s">
        <v>3878</v>
      </c>
      <c r="D1545" s="20" t="s">
        <v>189</v>
      </c>
      <c r="E1545" s="239">
        <v>18867</v>
      </c>
      <c r="F1545" s="419">
        <v>41851</v>
      </c>
      <c r="G1545" s="44">
        <v>18867</v>
      </c>
      <c r="H1545" s="243">
        <f t="shared" si="25"/>
        <v>0</v>
      </c>
      <c r="I1545" s="20" t="s">
        <v>12</v>
      </c>
    </row>
    <row r="1546" spans="1:9" x14ac:dyDescent="0.25">
      <c r="A1546" s="406"/>
      <c r="B1546" s="285" t="s">
        <v>1446</v>
      </c>
      <c r="C1546" s="361" t="s">
        <v>3878</v>
      </c>
      <c r="D1546" s="20" t="s">
        <v>32</v>
      </c>
      <c r="E1546" s="239">
        <v>10332</v>
      </c>
      <c r="F1546" s="419">
        <v>41842</v>
      </c>
      <c r="G1546" s="44">
        <v>10332</v>
      </c>
      <c r="H1546" s="243">
        <f t="shared" si="25"/>
        <v>0</v>
      </c>
      <c r="I1546" s="20" t="s">
        <v>30</v>
      </c>
    </row>
    <row r="1547" spans="1:9" x14ac:dyDescent="0.25">
      <c r="A1547" s="406"/>
      <c r="B1547" s="285" t="s">
        <v>1448</v>
      </c>
      <c r="C1547" s="361" t="s">
        <v>3878</v>
      </c>
      <c r="D1547" s="20" t="s">
        <v>22</v>
      </c>
      <c r="E1547" s="239">
        <v>1949</v>
      </c>
      <c r="F1547" s="421" t="s">
        <v>4501</v>
      </c>
      <c r="G1547" s="44">
        <v>1949</v>
      </c>
      <c r="H1547" s="243">
        <f t="shared" si="25"/>
        <v>0</v>
      </c>
      <c r="I1547" s="20"/>
    </row>
    <row r="1548" spans="1:9" x14ac:dyDescent="0.25">
      <c r="A1548" s="406"/>
      <c r="B1548" s="285" t="s">
        <v>1449</v>
      </c>
      <c r="C1548" s="361" t="s">
        <v>3878</v>
      </c>
      <c r="D1548" s="20" t="s">
        <v>100</v>
      </c>
      <c r="E1548" s="239">
        <v>30427.599999999999</v>
      </c>
      <c r="F1548" s="419">
        <v>41843</v>
      </c>
      <c r="G1548" s="44">
        <v>30427.599999999999</v>
      </c>
      <c r="H1548" s="243">
        <f t="shared" si="25"/>
        <v>0</v>
      </c>
      <c r="I1548" s="20" t="s">
        <v>3978</v>
      </c>
    </row>
    <row r="1549" spans="1:9" x14ac:dyDescent="0.25">
      <c r="A1549" s="406"/>
      <c r="B1549" s="285" t="s">
        <v>1450</v>
      </c>
      <c r="C1549" s="361" t="s">
        <v>3878</v>
      </c>
      <c r="D1549" s="329" t="s">
        <v>3114</v>
      </c>
      <c r="E1549" s="330">
        <v>0</v>
      </c>
      <c r="F1549" s="419"/>
      <c r="G1549" s="44"/>
      <c r="H1549" s="243">
        <f t="shared" si="25"/>
        <v>0</v>
      </c>
      <c r="I1549" s="20" t="s">
        <v>3978</v>
      </c>
    </row>
    <row r="1550" spans="1:9" x14ac:dyDescent="0.25">
      <c r="A1550" s="406"/>
      <c r="B1550" s="285" t="s">
        <v>1451</v>
      </c>
      <c r="C1550" s="361" t="s">
        <v>3878</v>
      </c>
      <c r="D1550" s="20" t="s">
        <v>396</v>
      </c>
      <c r="E1550" s="239">
        <v>468</v>
      </c>
      <c r="F1550" s="419">
        <v>41842</v>
      </c>
      <c r="G1550" s="44">
        <v>468</v>
      </c>
      <c r="H1550" s="243">
        <f t="shared" si="25"/>
        <v>0</v>
      </c>
      <c r="I1550" s="20"/>
    </row>
    <row r="1551" spans="1:9" x14ac:dyDescent="0.25">
      <c r="A1551" s="406"/>
      <c r="B1551" s="285" t="s">
        <v>1452</v>
      </c>
      <c r="C1551" s="361" t="s">
        <v>3878</v>
      </c>
      <c r="D1551" s="20" t="s">
        <v>149</v>
      </c>
      <c r="E1551" s="239">
        <v>6072</v>
      </c>
      <c r="F1551" s="432" t="s">
        <v>4500</v>
      </c>
      <c r="G1551" s="44">
        <v>6072</v>
      </c>
      <c r="H1551" s="243">
        <f t="shared" si="25"/>
        <v>0</v>
      </c>
      <c r="I1551" s="20" t="s">
        <v>3978</v>
      </c>
    </row>
    <row r="1552" spans="1:9" x14ac:dyDescent="0.25">
      <c r="A1552" s="406"/>
      <c r="B1552" s="285" t="s">
        <v>1453</v>
      </c>
      <c r="C1552" s="361" t="s">
        <v>3878</v>
      </c>
      <c r="D1552" s="20" t="s">
        <v>240</v>
      </c>
      <c r="E1552" s="239">
        <v>54484.5</v>
      </c>
      <c r="F1552" s="421" t="s">
        <v>4072</v>
      </c>
      <c r="G1552" s="44">
        <v>54484.5</v>
      </c>
      <c r="H1552" s="243">
        <f t="shared" si="25"/>
        <v>0</v>
      </c>
      <c r="I1552" s="20" t="s">
        <v>3978</v>
      </c>
    </row>
    <row r="1553" spans="1:9" x14ac:dyDescent="0.25">
      <c r="A1553" s="406"/>
      <c r="B1553" s="285" t="s">
        <v>1455</v>
      </c>
      <c r="C1553" s="361" t="s">
        <v>3878</v>
      </c>
      <c r="D1553" s="20" t="s">
        <v>215</v>
      </c>
      <c r="E1553" s="239">
        <v>5858.6</v>
      </c>
      <c r="F1553" s="421" t="s">
        <v>4499</v>
      </c>
      <c r="G1553" s="44">
        <v>5858.6</v>
      </c>
      <c r="H1553" s="243">
        <f t="shared" si="25"/>
        <v>0</v>
      </c>
      <c r="I1553" s="20"/>
    </row>
    <row r="1554" spans="1:9" x14ac:dyDescent="0.25">
      <c r="A1554" s="406"/>
      <c r="B1554" s="285" t="s">
        <v>1457</v>
      </c>
      <c r="C1554" s="361" t="s">
        <v>3878</v>
      </c>
      <c r="D1554" s="20" t="s">
        <v>544</v>
      </c>
      <c r="E1554" s="239">
        <v>11748</v>
      </c>
      <c r="F1554" s="419">
        <v>41843</v>
      </c>
      <c r="G1554" s="44">
        <v>11748</v>
      </c>
      <c r="H1554" s="243">
        <f t="shared" si="25"/>
        <v>0</v>
      </c>
      <c r="I1554" s="20" t="s">
        <v>3978</v>
      </c>
    </row>
    <row r="1555" spans="1:9" x14ac:dyDescent="0.25">
      <c r="A1555" s="406"/>
      <c r="B1555" s="285" t="s">
        <v>1458</v>
      </c>
      <c r="C1555" s="361" t="s">
        <v>3878</v>
      </c>
      <c r="D1555" s="20" t="s">
        <v>74</v>
      </c>
      <c r="E1555" s="239">
        <v>638.5</v>
      </c>
      <c r="F1555" s="419">
        <v>41842</v>
      </c>
      <c r="G1555" s="44">
        <v>638.5</v>
      </c>
      <c r="H1555" s="243">
        <f t="shared" si="25"/>
        <v>0</v>
      </c>
      <c r="I1555" s="20"/>
    </row>
    <row r="1556" spans="1:9" x14ac:dyDescent="0.25">
      <c r="A1556" s="406"/>
      <c r="B1556" s="285" t="s">
        <v>1459</v>
      </c>
      <c r="C1556" s="361" t="s">
        <v>3878</v>
      </c>
      <c r="D1556" s="20" t="s">
        <v>51</v>
      </c>
      <c r="E1556" s="239">
        <v>1194</v>
      </c>
      <c r="F1556" s="476" t="s">
        <v>4540</v>
      </c>
      <c r="G1556" s="44">
        <v>1194</v>
      </c>
      <c r="H1556" s="243">
        <f t="shared" si="25"/>
        <v>0</v>
      </c>
      <c r="I1556" s="20"/>
    </row>
    <row r="1557" spans="1:9" x14ac:dyDescent="0.25">
      <c r="A1557" s="406"/>
      <c r="B1557" s="285" t="s">
        <v>1460</v>
      </c>
      <c r="C1557" s="361" t="s">
        <v>3878</v>
      </c>
      <c r="D1557" s="20" t="s">
        <v>244</v>
      </c>
      <c r="E1557" s="239">
        <v>30531</v>
      </c>
      <c r="F1557" s="421" t="s">
        <v>4064</v>
      </c>
      <c r="G1557" s="245">
        <v>30531</v>
      </c>
      <c r="H1557" s="243">
        <f t="shared" si="25"/>
        <v>0</v>
      </c>
      <c r="I1557" s="20" t="s">
        <v>3978</v>
      </c>
    </row>
    <row r="1558" spans="1:9" x14ac:dyDescent="0.25">
      <c r="A1558" s="406"/>
      <c r="B1558" s="285" t="s">
        <v>1461</v>
      </c>
      <c r="C1558" s="361" t="s">
        <v>3878</v>
      </c>
      <c r="D1558" s="20" t="s">
        <v>92</v>
      </c>
      <c r="E1558" s="239">
        <v>3391.2</v>
      </c>
      <c r="F1558" s="419">
        <v>41843</v>
      </c>
      <c r="G1558" s="44">
        <v>3391.2</v>
      </c>
      <c r="H1558" s="243">
        <f t="shared" si="25"/>
        <v>0</v>
      </c>
      <c r="I1558" s="20" t="s">
        <v>3978</v>
      </c>
    </row>
    <row r="1559" spans="1:9" x14ac:dyDescent="0.25">
      <c r="A1559" s="406"/>
      <c r="B1559" s="285" t="s">
        <v>1462</v>
      </c>
      <c r="C1559" s="361" t="s">
        <v>3878</v>
      </c>
      <c r="D1559" s="20" t="s">
        <v>27</v>
      </c>
      <c r="E1559" s="239">
        <v>26298</v>
      </c>
      <c r="F1559" s="419">
        <v>41843</v>
      </c>
      <c r="G1559" s="44">
        <v>26298</v>
      </c>
      <c r="H1559" s="243">
        <f t="shared" si="25"/>
        <v>0</v>
      </c>
      <c r="I1559" s="20" t="s">
        <v>3978</v>
      </c>
    </row>
    <row r="1560" spans="1:9" x14ac:dyDescent="0.25">
      <c r="A1560" s="406"/>
      <c r="B1560" s="285" t="s">
        <v>1463</v>
      </c>
      <c r="C1560" s="361" t="s">
        <v>3878</v>
      </c>
      <c r="D1560" s="20" t="s">
        <v>101</v>
      </c>
      <c r="E1560" s="239">
        <v>34884</v>
      </c>
      <c r="F1560" s="421" t="s">
        <v>4065</v>
      </c>
      <c r="G1560" s="245">
        <v>34884</v>
      </c>
      <c r="H1560" s="243">
        <f t="shared" si="25"/>
        <v>0</v>
      </c>
      <c r="I1560" s="20" t="s">
        <v>3978</v>
      </c>
    </row>
    <row r="1561" spans="1:9" x14ac:dyDescent="0.25">
      <c r="A1561" s="406"/>
      <c r="B1561" s="285" t="s">
        <v>1464</v>
      </c>
      <c r="C1561" s="361" t="s">
        <v>3878</v>
      </c>
      <c r="D1561" s="20" t="s">
        <v>85</v>
      </c>
      <c r="E1561" s="239">
        <v>14284.5</v>
      </c>
      <c r="F1561" s="419">
        <v>41843</v>
      </c>
      <c r="G1561" s="44">
        <v>14284.5</v>
      </c>
      <c r="H1561" s="243">
        <f t="shared" si="25"/>
        <v>0</v>
      </c>
      <c r="I1561" s="20" t="s">
        <v>3978</v>
      </c>
    </row>
    <row r="1562" spans="1:9" x14ac:dyDescent="0.25">
      <c r="A1562" s="406"/>
      <c r="B1562" s="285" t="s">
        <v>1465</v>
      </c>
      <c r="C1562" s="361" t="s">
        <v>3878</v>
      </c>
      <c r="D1562" s="20" t="s">
        <v>16</v>
      </c>
      <c r="E1562" s="239">
        <v>44246.400000000001</v>
      </c>
      <c r="F1562" s="421">
        <v>41865</v>
      </c>
      <c r="G1562" s="245">
        <v>44246.400000000001</v>
      </c>
      <c r="H1562" s="243">
        <f t="shared" si="25"/>
        <v>0</v>
      </c>
      <c r="I1562" s="20"/>
    </row>
    <row r="1563" spans="1:9" x14ac:dyDescent="0.25">
      <c r="A1563" s="406"/>
      <c r="B1563" s="285" t="s">
        <v>1467</v>
      </c>
      <c r="C1563" s="361" t="s">
        <v>3878</v>
      </c>
      <c r="D1563" s="20" t="s">
        <v>1611</v>
      </c>
      <c r="E1563" s="239">
        <v>2901.5</v>
      </c>
      <c r="F1563" s="419">
        <v>41842</v>
      </c>
      <c r="G1563" s="44">
        <v>2901.5</v>
      </c>
      <c r="H1563" s="243">
        <f t="shared" si="25"/>
        <v>0</v>
      </c>
      <c r="I1563" s="20"/>
    </row>
    <row r="1564" spans="1:9" x14ac:dyDescent="0.25">
      <c r="A1564" s="406"/>
      <c r="B1564" s="285" t="s">
        <v>1469</v>
      </c>
      <c r="C1564" s="361" t="s">
        <v>3878</v>
      </c>
      <c r="D1564" s="20" t="s">
        <v>930</v>
      </c>
      <c r="E1564" s="239">
        <v>23429</v>
      </c>
      <c r="F1564" s="419">
        <v>41843</v>
      </c>
      <c r="G1564" s="44">
        <v>23429</v>
      </c>
      <c r="H1564" s="243">
        <f t="shared" si="25"/>
        <v>0</v>
      </c>
      <c r="I1564" s="20" t="s">
        <v>3994</v>
      </c>
    </row>
    <row r="1565" spans="1:9" x14ac:dyDescent="0.25">
      <c r="A1565" s="406"/>
      <c r="B1565" s="285" t="s">
        <v>1470</v>
      </c>
      <c r="C1565" s="361" t="s">
        <v>3878</v>
      </c>
      <c r="D1565" s="329" t="s">
        <v>3114</v>
      </c>
      <c r="E1565" s="330">
        <v>0</v>
      </c>
      <c r="F1565" s="419"/>
      <c r="G1565" s="44"/>
      <c r="H1565" s="243">
        <f t="shared" si="25"/>
        <v>0</v>
      </c>
      <c r="I1565" s="20" t="s">
        <v>3321</v>
      </c>
    </row>
    <row r="1566" spans="1:9" x14ac:dyDescent="0.25">
      <c r="A1566" s="406"/>
      <c r="B1566" s="285" t="s">
        <v>1471</v>
      </c>
      <c r="C1566" s="361" t="s">
        <v>3878</v>
      </c>
      <c r="D1566" s="20" t="s">
        <v>930</v>
      </c>
      <c r="E1566" s="239">
        <v>996</v>
      </c>
      <c r="F1566" s="419">
        <v>41843</v>
      </c>
      <c r="G1566" s="44">
        <v>996</v>
      </c>
      <c r="H1566" s="243">
        <f t="shared" si="25"/>
        <v>0</v>
      </c>
      <c r="I1566" s="20" t="s">
        <v>65</v>
      </c>
    </row>
    <row r="1567" spans="1:9" x14ac:dyDescent="0.25">
      <c r="A1567" s="406"/>
      <c r="B1567" s="285" t="s">
        <v>1472</v>
      </c>
      <c r="C1567" s="361" t="s">
        <v>3878</v>
      </c>
      <c r="D1567" s="20" t="s">
        <v>3338</v>
      </c>
      <c r="E1567" s="239">
        <v>1628</v>
      </c>
      <c r="F1567" s="419">
        <v>41843</v>
      </c>
      <c r="G1567" s="44">
        <v>1628</v>
      </c>
      <c r="H1567" s="243">
        <f t="shared" si="25"/>
        <v>0</v>
      </c>
      <c r="I1567" s="20" t="s">
        <v>65</v>
      </c>
    </row>
    <row r="1568" spans="1:9" x14ac:dyDescent="0.25">
      <c r="A1568" s="406"/>
      <c r="B1568" s="285" t="s">
        <v>1473</v>
      </c>
      <c r="C1568" s="361" t="s">
        <v>3878</v>
      </c>
      <c r="D1568" s="20" t="s">
        <v>3318</v>
      </c>
      <c r="E1568" s="239">
        <v>7272.5</v>
      </c>
      <c r="F1568" s="419">
        <v>41843</v>
      </c>
      <c r="G1568" s="44">
        <v>7272.5</v>
      </c>
      <c r="H1568" s="243">
        <f t="shared" si="25"/>
        <v>0</v>
      </c>
      <c r="I1568" s="20" t="s">
        <v>65</v>
      </c>
    </row>
    <row r="1569" spans="1:9" x14ac:dyDescent="0.25">
      <c r="A1569" s="406"/>
      <c r="B1569" s="285" t="s">
        <v>1474</v>
      </c>
      <c r="C1569" s="361" t="s">
        <v>3878</v>
      </c>
      <c r="D1569" s="329" t="s">
        <v>3114</v>
      </c>
      <c r="E1569" s="330">
        <v>0</v>
      </c>
      <c r="F1569" s="419"/>
      <c r="G1569" s="44"/>
      <c r="H1569" s="243">
        <f t="shared" si="25"/>
        <v>0</v>
      </c>
      <c r="I1569" s="20" t="s">
        <v>324</v>
      </c>
    </row>
    <row r="1570" spans="1:9" x14ac:dyDescent="0.25">
      <c r="A1570" s="406"/>
      <c r="B1570" s="285" t="s">
        <v>1475</v>
      </c>
      <c r="C1570" s="361" t="s">
        <v>3878</v>
      </c>
      <c r="D1570" s="20" t="s">
        <v>180</v>
      </c>
      <c r="E1570" s="239">
        <v>32563.5</v>
      </c>
      <c r="F1570" s="420" t="s">
        <v>3995</v>
      </c>
      <c r="G1570" s="44">
        <v>32563.5</v>
      </c>
      <c r="H1570" s="243">
        <f t="shared" si="25"/>
        <v>0</v>
      </c>
      <c r="I1570" s="20" t="s">
        <v>65</v>
      </c>
    </row>
    <row r="1571" spans="1:9" x14ac:dyDescent="0.25">
      <c r="A1571" s="406"/>
      <c r="B1571" s="285" t="s">
        <v>1476</v>
      </c>
      <c r="C1571" s="361" t="s">
        <v>3878</v>
      </c>
      <c r="D1571" s="20" t="s">
        <v>11</v>
      </c>
      <c r="E1571" s="239">
        <v>56358.400000000001</v>
      </c>
      <c r="F1571" s="421">
        <v>41862</v>
      </c>
      <c r="G1571" s="245">
        <v>56358.400000000001</v>
      </c>
      <c r="H1571" s="243">
        <f t="shared" si="25"/>
        <v>0</v>
      </c>
      <c r="I1571" s="20" t="s">
        <v>65</v>
      </c>
    </row>
    <row r="1572" spans="1:9" x14ac:dyDescent="0.25">
      <c r="A1572" s="406"/>
      <c r="B1572" s="285" t="s">
        <v>1477</v>
      </c>
      <c r="C1572" s="361" t="s">
        <v>3878</v>
      </c>
      <c r="D1572" s="20" t="s">
        <v>8</v>
      </c>
      <c r="E1572" s="239">
        <v>1437.5</v>
      </c>
      <c r="F1572" s="419">
        <v>41842</v>
      </c>
      <c r="G1572" s="44">
        <v>1437.5</v>
      </c>
      <c r="H1572" s="243">
        <f t="shared" si="25"/>
        <v>0</v>
      </c>
      <c r="I1572" s="20"/>
    </row>
    <row r="1573" spans="1:9" x14ac:dyDescent="0.25">
      <c r="A1573" s="406"/>
      <c r="B1573" s="285" t="s">
        <v>1479</v>
      </c>
      <c r="C1573" s="361" t="s">
        <v>3878</v>
      </c>
      <c r="D1573" s="20" t="s">
        <v>8</v>
      </c>
      <c r="E1573" s="239">
        <v>381</v>
      </c>
      <c r="F1573" s="419">
        <v>41842</v>
      </c>
      <c r="G1573" s="44">
        <v>381</v>
      </c>
      <c r="H1573" s="243">
        <f t="shared" si="25"/>
        <v>0</v>
      </c>
      <c r="I1573" s="20"/>
    </row>
    <row r="1574" spans="1:9" x14ac:dyDescent="0.25">
      <c r="A1574" s="406"/>
      <c r="B1574" s="285" t="s">
        <v>1481</v>
      </c>
      <c r="C1574" s="361" t="s">
        <v>3878</v>
      </c>
      <c r="D1574" s="20" t="s">
        <v>233</v>
      </c>
      <c r="E1574" s="239">
        <v>1643.2</v>
      </c>
      <c r="F1574" s="419">
        <v>41843</v>
      </c>
      <c r="G1574" s="44">
        <v>1643.2</v>
      </c>
      <c r="H1574" s="243">
        <f t="shared" si="25"/>
        <v>0</v>
      </c>
      <c r="I1574" s="20" t="s">
        <v>12</v>
      </c>
    </row>
    <row r="1575" spans="1:9" x14ac:dyDescent="0.25">
      <c r="A1575" s="406"/>
      <c r="B1575" s="285" t="s">
        <v>1482</v>
      </c>
      <c r="C1575" s="361" t="s">
        <v>3878</v>
      </c>
      <c r="D1575" s="20" t="s">
        <v>80</v>
      </c>
      <c r="E1575" s="239">
        <v>2357.6</v>
      </c>
      <c r="F1575" s="419">
        <v>41843</v>
      </c>
      <c r="G1575" s="44">
        <v>2357.6</v>
      </c>
      <c r="H1575" s="243">
        <f t="shared" si="25"/>
        <v>0</v>
      </c>
      <c r="I1575" s="20" t="s">
        <v>12</v>
      </c>
    </row>
    <row r="1576" spans="1:9" x14ac:dyDescent="0.25">
      <c r="A1576" s="406"/>
      <c r="B1576" s="285" t="s">
        <v>1483</v>
      </c>
      <c r="C1576" s="361" t="s">
        <v>3878</v>
      </c>
      <c r="D1576" s="20" t="s">
        <v>300</v>
      </c>
      <c r="E1576" s="239">
        <v>1929</v>
      </c>
      <c r="F1576" s="419">
        <v>41843</v>
      </c>
      <c r="G1576" s="44">
        <v>1929</v>
      </c>
      <c r="H1576" s="243">
        <f t="shared" si="25"/>
        <v>0</v>
      </c>
      <c r="I1576" s="20" t="s">
        <v>12</v>
      </c>
    </row>
    <row r="1577" spans="1:9" x14ac:dyDescent="0.25">
      <c r="A1577" s="406"/>
      <c r="B1577" s="285" t="s">
        <v>1484</v>
      </c>
      <c r="C1577" s="361" t="s">
        <v>3878</v>
      </c>
      <c r="D1577" s="20" t="s">
        <v>20</v>
      </c>
      <c r="E1577" s="239">
        <v>3676.5</v>
      </c>
      <c r="F1577" s="419">
        <v>41843</v>
      </c>
      <c r="G1577" s="44">
        <v>3676.5</v>
      </c>
      <c r="H1577" s="243">
        <f t="shared" si="25"/>
        <v>0</v>
      </c>
      <c r="I1577" s="20" t="s">
        <v>12</v>
      </c>
    </row>
    <row r="1578" spans="1:9" x14ac:dyDescent="0.25">
      <c r="A1578" s="406"/>
      <c r="B1578" s="285" t="s">
        <v>1485</v>
      </c>
      <c r="C1578" s="361" t="s">
        <v>3878</v>
      </c>
      <c r="D1578" s="20" t="s">
        <v>78</v>
      </c>
      <c r="E1578" s="239">
        <v>3192</v>
      </c>
      <c r="F1578" s="419">
        <v>41843</v>
      </c>
      <c r="G1578" s="44">
        <v>3192</v>
      </c>
      <c r="H1578" s="243">
        <f t="shared" si="25"/>
        <v>0</v>
      </c>
      <c r="I1578" s="20" t="s">
        <v>12</v>
      </c>
    </row>
    <row r="1579" spans="1:9" x14ac:dyDescent="0.25">
      <c r="A1579" s="406"/>
      <c r="B1579" s="285" t="s">
        <v>1486</v>
      </c>
      <c r="C1579" s="361" t="s">
        <v>3878</v>
      </c>
      <c r="D1579" s="20" t="s">
        <v>257</v>
      </c>
      <c r="E1579" s="239">
        <v>2378</v>
      </c>
      <c r="F1579" s="419">
        <v>41843</v>
      </c>
      <c r="G1579" s="44">
        <v>2378</v>
      </c>
      <c r="H1579" s="243">
        <f t="shared" si="25"/>
        <v>0</v>
      </c>
      <c r="I1579" s="20" t="s">
        <v>12</v>
      </c>
    </row>
    <row r="1580" spans="1:9" x14ac:dyDescent="0.25">
      <c r="A1580" s="406"/>
      <c r="B1580" s="285" t="s">
        <v>1487</v>
      </c>
      <c r="C1580" s="361" t="s">
        <v>3878</v>
      </c>
      <c r="D1580" s="20" t="s">
        <v>14</v>
      </c>
      <c r="E1580" s="239">
        <v>9480</v>
      </c>
      <c r="F1580" s="419">
        <v>41843</v>
      </c>
      <c r="G1580" s="44">
        <v>9480</v>
      </c>
      <c r="H1580" s="243">
        <f t="shared" si="25"/>
        <v>0</v>
      </c>
      <c r="I1580" s="20" t="s">
        <v>12</v>
      </c>
    </row>
    <row r="1581" spans="1:9" x14ac:dyDescent="0.25">
      <c r="A1581" s="406"/>
      <c r="B1581" s="285" t="s">
        <v>1489</v>
      </c>
      <c r="C1581" s="361" t="s">
        <v>3878</v>
      </c>
      <c r="D1581" s="20" t="s">
        <v>28</v>
      </c>
      <c r="E1581" s="239">
        <v>5538.5</v>
      </c>
      <c r="F1581" s="421" t="s">
        <v>4498</v>
      </c>
      <c r="G1581" s="44">
        <v>5538.5</v>
      </c>
      <c r="H1581" s="243">
        <f t="shared" si="25"/>
        <v>0</v>
      </c>
      <c r="I1581" s="20"/>
    </row>
    <row r="1582" spans="1:9" x14ac:dyDescent="0.25">
      <c r="A1582" s="406"/>
      <c r="B1582" s="285" t="s">
        <v>1491</v>
      </c>
      <c r="C1582" s="361" t="s">
        <v>3878</v>
      </c>
      <c r="D1582" s="20" t="s">
        <v>152</v>
      </c>
      <c r="E1582" s="239">
        <v>8036.5</v>
      </c>
      <c r="F1582" s="432" t="s">
        <v>4555</v>
      </c>
      <c r="G1582" s="44">
        <v>8036.5</v>
      </c>
      <c r="H1582" s="243">
        <f t="shared" si="25"/>
        <v>0</v>
      </c>
      <c r="I1582" s="20"/>
    </row>
    <row r="1583" spans="1:9" x14ac:dyDescent="0.25">
      <c r="A1583" s="406"/>
      <c r="B1583" s="285" t="s">
        <v>1492</v>
      </c>
      <c r="C1583" s="361" t="s">
        <v>3878</v>
      </c>
      <c r="D1583" s="20" t="s">
        <v>8</v>
      </c>
      <c r="E1583" s="239">
        <v>4577</v>
      </c>
      <c r="F1583" s="419">
        <v>41842</v>
      </c>
      <c r="G1583" s="44">
        <v>4577</v>
      </c>
      <c r="H1583" s="243">
        <f t="shared" si="25"/>
        <v>0</v>
      </c>
      <c r="I1583" s="20"/>
    </row>
    <row r="1584" spans="1:9" x14ac:dyDescent="0.25">
      <c r="A1584" s="406">
        <v>41843</v>
      </c>
      <c r="B1584" s="285" t="s">
        <v>1493</v>
      </c>
      <c r="C1584" s="361" t="s">
        <v>3878</v>
      </c>
      <c r="D1584" s="214" t="s">
        <v>371</v>
      </c>
      <c r="E1584" s="235">
        <v>1693.5</v>
      </c>
      <c r="F1584" s="419">
        <v>41843</v>
      </c>
      <c r="G1584" s="44">
        <v>1693.5</v>
      </c>
      <c r="H1584" s="243">
        <f t="shared" si="25"/>
        <v>0</v>
      </c>
      <c r="I1584" s="214"/>
    </row>
    <row r="1585" spans="1:9" x14ac:dyDescent="0.25">
      <c r="A1585" s="406"/>
      <c r="B1585" s="285" t="s">
        <v>1496</v>
      </c>
      <c r="C1585" s="361" t="s">
        <v>3878</v>
      </c>
      <c r="D1585" s="214" t="s">
        <v>16</v>
      </c>
      <c r="E1585" s="235">
        <v>170586</v>
      </c>
      <c r="F1585" s="421">
        <v>41865</v>
      </c>
      <c r="G1585" s="245">
        <v>170586</v>
      </c>
      <c r="H1585" s="243">
        <f t="shared" si="25"/>
        <v>0</v>
      </c>
      <c r="I1585" s="58" t="s">
        <v>65</v>
      </c>
    </row>
    <row r="1586" spans="1:9" x14ac:dyDescent="0.25">
      <c r="A1586" s="406"/>
      <c r="B1586" s="285" t="s">
        <v>1497</v>
      </c>
      <c r="C1586" s="361" t="s">
        <v>3878</v>
      </c>
      <c r="D1586" s="214" t="s">
        <v>106</v>
      </c>
      <c r="E1586" s="235">
        <v>229911.5</v>
      </c>
      <c r="F1586" s="422" t="s">
        <v>4067</v>
      </c>
      <c r="G1586" s="44">
        <v>229911.5</v>
      </c>
      <c r="H1586" s="243">
        <f t="shared" si="25"/>
        <v>0</v>
      </c>
      <c r="I1586" s="214" t="s">
        <v>30</v>
      </c>
    </row>
    <row r="1587" spans="1:9" x14ac:dyDescent="0.25">
      <c r="A1587" s="406"/>
      <c r="B1587" s="285" t="s">
        <v>1498</v>
      </c>
      <c r="C1587" s="361" t="s">
        <v>3878</v>
      </c>
      <c r="D1587" s="214" t="s">
        <v>8</v>
      </c>
      <c r="E1587" s="235">
        <v>544</v>
      </c>
      <c r="F1587" s="419">
        <v>41843</v>
      </c>
      <c r="G1587" s="44">
        <v>544</v>
      </c>
      <c r="H1587" s="243">
        <f t="shared" si="25"/>
        <v>0</v>
      </c>
      <c r="I1587" s="58"/>
    </row>
    <row r="1588" spans="1:9" x14ac:dyDescent="0.25">
      <c r="A1588" s="406"/>
      <c r="B1588" s="285" t="s">
        <v>1499</v>
      </c>
      <c r="C1588" s="361" t="s">
        <v>3878</v>
      </c>
      <c r="D1588" s="214" t="s">
        <v>123</v>
      </c>
      <c r="E1588" s="235">
        <v>5944</v>
      </c>
      <c r="F1588" s="432" t="s">
        <v>4528</v>
      </c>
      <c r="G1588" s="44">
        <v>5944</v>
      </c>
      <c r="H1588" s="243">
        <f t="shared" si="25"/>
        <v>0</v>
      </c>
      <c r="I1588" s="214"/>
    </row>
    <row r="1589" spans="1:9" x14ac:dyDescent="0.25">
      <c r="A1589" s="406"/>
      <c r="B1589" s="285" t="s">
        <v>1500</v>
      </c>
      <c r="C1589" s="361" t="s">
        <v>3878</v>
      </c>
      <c r="D1589" s="214" t="s">
        <v>8</v>
      </c>
      <c r="E1589" s="235">
        <v>638</v>
      </c>
      <c r="F1589" s="419">
        <v>41843</v>
      </c>
      <c r="G1589" s="44">
        <v>638</v>
      </c>
      <c r="H1589" s="243">
        <f t="shared" si="25"/>
        <v>0</v>
      </c>
      <c r="I1589" s="214"/>
    </row>
    <row r="1590" spans="1:9" x14ac:dyDescent="0.25">
      <c r="A1590" s="406"/>
      <c r="B1590" s="285" t="s">
        <v>1502</v>
      </c>
      <c r="C1590" s="361" t="s">
        <v>3878</v>
      </c>
      <c r="D1590" s="214" t="s">
        <v>116</v>
      </c>
      <c r="E1590" s="235">
        <v>5937</v>
      </c>
      <c r="F1590" s="432" t="s">
        <v>4454</v>
      </c>
      <c r="G1590" s="44">
        <v>5937</v>
      </c>
      <c r="H1590" s="243">
        <f t="shared" si="25"/>
        <v>0</v>
      </c>
      <c r="I1590" s="214"/>
    </row>
    <row r="1591" spans="1:9" x14ac:dyDescent="0.25">
      <c r="A1591" s="406"/>
      <c r="B1591" s="285" t="s">
        <v>1503</v>
      </c>
      <c r="C1591" s="361" t="s">
        <v>3878</v>
      </c>
      <c r="D1591" s="214" t="s">
        <v>1697</v>
      </c>
      <c r="E1591" s="235">
        <v>3360</v>
      </c>
      <c r="F1591" s="419">
        <v>41843</v>
      </c>
      <c r="G1591" s="44">
        <v>3360</v>
      </c>
      <c r="H1591" s="243">
        <f t="shared" si="25"/>
        <v>0</v>
      </c>
      <c r="I1591" s="214"/>
    </row>
    <row r="1592" spans="1:9" x14ac:dyDescent="0.25">
      <c r="A1592" s="406"/>
      <c r="B1592" s="285" t="s">
        <v>1505</v>
      </c>
      <c r="C1592" s="361" t="s">
        <v>3878</v>
      </c>
      <c r="D1592" s="214" t="s">
        <v>55</v>
      </c>
      <c r="E1592" s="235">
        <v>6275</v>
      </c>
      <c r="F1592" s="419">
        <v>41843</v>
      </c>
      <c r="G1592" s="44">
        <v>6275</v>
      </c>
      <c r="H1592" s="243">
        <f t="shared" si="25"/>
        <v>0</v>
      </c>
      <c r="I1592" s="214"/>
    </row>
    <row r="1593" spans="1:9" x14ac:dyDescent="0.25">
      <c r="A1593" s="406"/>
      <c r="B1593" s="285" t="s">
        <v>1507</v>
      </c>
      <c r="C1593" s="361" t="s">
        <v>3878</v>
      </c>
      <c r="D1593" s="214" t="s">
        <v>13</v>
      </c>
      <c r="E1593" s="235">
        <v>4059</v>
      </c>
      <c r="F1593" s="419">
        <v>41843</v>
      </c>
      <c r="G1593" s="44">
        <v>4059</v>
      </c>
      <c r="H1593" s="243">
        <f t="shared" si="25"/>
        <v>0</v>
      </c>
      <c r="I1593" s="214"/>
    </row>
    <row r="1594" spans="1:9" x14ac:dyDescent="0.25">
      <c r="A1594" s="406"/>
      <c r="B1594" s="285" t="s">
        <v>1508</v>
      </c>
      <c r="C1594" s="361" t="s">
        <v>3878</v>
      </c>
      <c r="D1594" s="214" t="s">
        <v>62</v>
      </c>
      <c r="E1594" s="235">
        <v>23267</v>
      </c>
      <c r="F1594" s="419">
        <v>41843</v>
      </c>
      <c r="G1594" s="44">
        <v>23267</v>
      </c>
      <c r="H1594" s="243">
        <f t="shared" si="25"/>
        <v>0</v>
      </c>
      <c r="I1594" s="214"/>
    </row>
    <row r="1595" spans="1:9" x14ac:dyDescent="0.25">
      <c r="A1595" s="406"/>
      <c r="B1595" s="285" t="s">
        <v>1510</v>
      </c>
      <c r="C1595" s="361" t="s">
        <v>3878</v>
      </c>
      <c r="D1595" s="214" t="s">
        <v>14</v>
      </c>
      <c r="E1595" s="235">
        <v>1680</v>
      </c>
      <c r="F1595" s="419">
        <v>41843</v>
      </c>
      <c r="G1595" s="44">
        <v>1680</v>
      </c>
      <c r="H1595" s="243">
        <f t="shared" si="25"/>
        <v>0</v>
      </c>
      <c r="I1595" s="214"/>
    </row>
    <row r="1596" spans="1:9" x14ac:dyDescent="0.25">
      <c r="A1596" s="406"/>
      <c r="B1596" s="285" t="s">
        <v>1512</v>
      </c>
      <c r="C1596" s="361" t="s">
        <v>3878</v>
      </c>
      <c r="D1596" s="214" t="s">
        <v>260</v>
      </c>
      <c r="E1596" s="235">
        <v>1944</v>
      </c>
      <c r="F1596" s="419">
        <v>41843</v>
      </c>
      <c r="G1596" s="44">
        <v>1944</v>
      </c>
      <c r="H1596" s="243">
        <f t="shared" si="25"/>
        <v>0</v>
      </c>
      <c r="I1596" s="214" t="s">
        <v>162</v>
      </c>
    </row>
    <row r="1597" spans="1:9" x14ac:dyDescent="0.25">
      <c r="A1597" s="406"/>
      <c r="B1597" s="285" t="s">
        <v>1513</v>
      </c>
      <c r="C1597" s="361" t="s">
        <v>3878</v>
      </c>
      <c r="D1597" s="214" t="s">
        <v>8</v>
      </c>
      <c r="E1597" s="235">
        <v>4826</v>
      </c>
      <c r="F1597" s="419">
        <v>41843</v>
      </c>
      <c r="G1597" s="44">
        <v>4826</v>
      </c>
      <c r="H1597" s="243">
        <f t="shared" si="25"/>
        <v>0</v>
      </c>
      <c r="I1597" s="214"/>
    </row>
    <row r="1598" spans="1:9" x14ac:dyDescent="0.25">
      <c r="A1598" s="406"/>
      <c r="B1598" s="285" t="s">
        <v>1514</v>
      </c>
      <c r="C1598" s="361" t="s">
        <v>3878</v>
      </c>
      <c r="D1598" s="214" t="s">
        <v>44</v>
      </c>
      <c r="E1598" s="235">
        <v>5040</v>
      </c>
      <c r="F1598" s="419">
        <v>41850</v>
      </c>
      <c r="G1598" s="44">
        <v>5040</v>
      </c>
      <c r="H1598" s="243">
        <f t="shared" si="25"/>
        <v>0</v>
      </c>
      <c r="I1598" s="214" t="s">
        <v>162</v>
      </c>
    </row>
    <row r="1599" spans="1:9" x14ac:dyDescent="0.25">
      <c r="A1599" s="406"/>
      <c r="B1599" s="285" t="s">
        <v>1515</v>
      </c>
      <c r="C1599" s="361" t="s">
        <v>3878</v>
      </c>
      <c r="D1599" s="214" t="s">
        <v>215</v>
      </c>
      <c r="E1599" s="235">
        <v>4005</v>
      </c>
      <c r="F1599" s="419">
        <v>41843</v>
      </c>
      <c r="G1599" s="44">
        <v>4005</v>
      </c>
      <c r="H1599" s="243">
        <f t="shared" si="25"/>
        <v>0</v>
      </c>
      <c r="I1599" s="214"/>
    </row>
    <row r="1600" spans="1:9" x14ac:dyDescent="0.25">
      <c r="A1600" s="406"/>
      <c r="B1600" s="285" t="s">
        <v>1516</v>
      </c>
      <c r="C1600" s="361" t="s">
        <v>3878</v>
      </c>
      <c r="D1600" s="214" t="s">
        <v>52</v>
      </c>
      <c r="E1600" s="235">
        <v>2772</v>
      </c>
      <c r="F1600" s="419">
        <v>41843</v>
      </c>
      <c r="G1600" s="44">
        <v>2772</v>
      </c>
      <c r="H1600" s="243">
        <f t="shared" si="25"/>
        <v>0</v>
      </c>
      <c r="I1600" s="214" t="s">
        <v>162</v>
      </c>
    </row>
    <row r="1601" spans="1:9" x14ac:dyDescent="0.25">
      <c r="A1601" s="406"/>
      <c r="B1601" s="285" t="s">
        <v>1518</v>
      </c>
      <c r="C1601" s="361" t="s">
        <v>3878</v>
      </c>
      <c r="D1601" s="214" t="s">
        <v>599</v>
      </c>
      <c r="E1601" s="235">
        <v>168</v>
      </c>
      <c r="F1601" s="419">
        <v>41843</v>
      </c>
      <c r="G1601" s="44">
        <v>168</v>
      </c>
      <c r="H1601" s="243">
        <f t="shared" si="25"/>
        <v>0</v>
      </c>
      <c r="I1601" s="214" t="s">
        <v>162</v>
      </c>
    </row>
    <row r="1602" spans="1:9" x14ac:dyDescent="0.25">
      <c r="A1602" s="406"/>
      <c r="B1602" s="285" t="s">
        <v>1521</v>
      </c>
      <c r="C1602" s="361" t="s">
        <v>3878</v>
      </c>
      <c r="D1602" s="214" t="s">
        <v>111</v>
      </c>
      <c r="E1602" s="235">
        <v>5358</v>
      </c>
      <c r="F1602" s="419">
        <v>41843</v>
      </c>
      <c r="G1602" s="44">
        <v>5358</v>
      </c>
      <c r="H1602" s="243">
        <f t="shared" si="25"/>
        <v>0</v>
      </c>
      <c r="I1602" s="214" t="s">
        <v>162</v>
      </c>
    </row>
    <row r="1603" spans="1:9" x14ac:dyDescent="0.25">
      <c r="A1603" s="406"/>
      <c r="B1603" s="285" t="s">
        <v>1522</v>
      </c>
      <c r="C1603" s="361" t="s">
        <v>3878</v>
      </c>
      <c r="D1603" s="214" t="s">
        <v>51</v>
      </c>
      <c r="E1603" s="235">
        <v>2846</v>
      </c>
      <c r="F1603" s="476" t="s">
        <v>4541</v>
      </c>
      <c r="G1603" s="44">
        <v>2846</v>
      </c>
      <c r="H1603" s="243">
        <f t="shared" si="25"/>
        <v>0</v>
      </c>
      <c r="I1603" s="214" t="s">
        <v>162</v>
      </c>
    </row>
    <row r="1604" spans="1:9" x14ac:dyDescent="0.25">
      <c r="A1604" s="406"/>
      <c r="B1604" s="285" t="s">
        <v>1523</v>
      </c>
      <c r="C1604" s="361" t="s">
        <v>3878</v>
      </c>
      <c r="D1604" s="214" t="s">
        <v>66</v>
      </c>
      <c r="E1604" s="235">
        <v>1908</v>
      </c>
      <c r="F1604" s="419">
        <v>41843</v>
      </c>
      <c r="G1604" s="44">
        <v>1908</v>
      </c>
      <c r="H1604" s="243">
        <f t="shared" si="25"/>
        <v>0</v>
      </c>
      <c r="I1604" s="214" t="s">
        <v>162</v>
      </c>
    </row>
    <row r="1605" spans="1:9" x14ac:dyDescent="0.25">
      <c r="A1605" s="406"/>
      <c r="B1605" s="285" t="s">
        <v>1524</v>
      </c>
      <c r="C1605" s="361" t="s">
        <v>3878</v>
      </c>
      <c r="D1605" s="214" t="s">
        <v>136</v>
      </c>
      <c r="E1605" s="235">
        <v>1456</v>
      </c>
      <c r="F1605" s="419">
        <v>41843</v>
      </c>
      <c r="G1605" s="44">
        <v>1456</v>
      </c>
      <c r="H1605" s="243">
        <f t="shared" si="25"/>
        <v>0</v>
      </c>
      <c r="I1605" s="214"/>
    </row>
    <row r="1606" spans="1:9" x14ac:dyDescent="0.25">
      <c r="A1606" s="406"/>
      <c r="B1606" s="285" t="s">
        <v>1525</v>
      </c>
      <c r="C1606" s="361" t="s">
        <v>3878</v>
      </c>
      <c r="D1606" s="214" t="s">
        <v>88</v>
      </c>
      <c r="E1606" s="235">
        <v>3640</v>
      </c>
      <c r="F1606" s="419">
        <v>41843</v>
      </c>
      <c r="G1606" s="44">
        <v>3660</v>
      </c>
      <c r="H1606" s="243">
        <f t="shared" si="25"/>
        <v>-20</v>
      </c>
      <c r="I1606" s="214"/>
    </row>
    <row r="1607" spans="1:9" x14ac:dyDescent="0.25">
      <c r="A1607" s="406"/>
      <c r="B1607" s="285" t="s">
        <v>1526</v>
      </c>
      <c r="C1607" s="361" t="s">
        <v>3878</v>
      </c>
      <c r="D1607" s="214" t="s">
        <v>92</v>
      </c>
      <c r="E1607" s="235">
        <v>1522</v>
      </c>
      <c r="F1607" s="419">
        <v>41843</v>
      </c>
      <c r="G1607" s="44">
        <v>1522</v>
      </c>
      <c r="H1607" s="243">
        <f t="shared" ref="H1607:H1670" si="26">E1607-G1607</f>
        <v>0</v>
      </c>
      <c r="I1607" s="214"/>
    </row>
    <row r="1608" spans="1:9" x14ac:dyDescent="0.25">
      <c r="A1608" s="406"/>
      <c r="B1608" s="285" t="s">
        <v>1527</v>
      </c>
      <c r="C1608" s="361" t="s">
        <v>3878</v>
      </c>
      <c r="D1608" s="214" t="s">
        <v>78</v>
      </c>
      <c r="E1608" s="235">
        <v>3371</v>
      </c>
      <c r="F1608" s="419">
        <v>41844</v>
      </c>
      <c r="G1608" s="44">
        <v>3371</v>
      </c>
      <c r="H1608" s="243">
        <f t="shared" si="26"/>
        <v>0</v>
      </c>
      <c r="I1608" s="214" t="s">
        <v>12</v>
      </c>
    </row>
    <row r="1609" spans="1:9" x14ac:dyDescent="0.25">
      <c r="A1609" s="406"/>
      <c r="B1609" s="285" t="s">
        <v>1528</v>
      </c>
      <c r="C1609" s="361" t="s">
        <v>3878</v>
      </c>
      <c r="D1609" s="214" t="s">
        <v>560</v>
      </c>
      <c r="E1609" s="235">
        <v>17995.5</v>
      </c>
      <c r="F1609" s="419">
        <v>41844</v>
      </c>
      <c r="G1609" s="44">
        <v>17995.5</v>
      </c>
      <c r="H1609" s="243">
        <f t="shared" si="26"/>
        <v>0</v>
      </c>
      <c r="I1609" s="214" t="s">
        <v>12</v>
      </c>
    </row>
    <row r="1610" spans="1:9" x14ac:dyDescent="0.25">
      <c r="A1610" s="406"/>
      <c r="B1610" s="285" t="s">
        <v>1530</v>
      </c>
      <c r="C1610" s="361" t="s">
        <v>3878</v>
      </c>
      <c r="D1610" s="214" t="s">
        <v>60</v>
      </c>
      <c r="E1610" s="235">
        <v>4173</v>
      </c>
      <c r="F1610" s="421" t="s">
        <v>4514</v>
      </c>
      <c r="G1610" s="44">
        <v>4173</v>
      </c>
      <c r="H1610" s="243">
        <f t="shared" si="26"/>
        <v>0</v>
      </c>
      <c r="I1610" s="214"/>
    </row>
    <row r="1611" spans="1:9" x14ac:dyDescent="0.25">
      <c r="A1611" s="406"/>
      <c r="B1611" s="285" t="s">
        <v>1531</v>
      </c>
      <c r="C1611" s="361" t="s">
        <v>3878</v>
      </c>
      <c r="D1611" s="214" t="s">
        <v>42</v>
      </c>
      <c r="E1611" s="235">
        <v>2240</v>
      </c>
      <c r="F1611" s="419">
        <v>41850</v>
      </c>
      <c r="G1611" s="44">
        <v>2240</v>
      </c>
      <c r="H1611" s="243">
        <f t="shared" si="26"/>
        <v>0</v>
      </c>
      <c r="I1611" s="214" t="s">
        <v>27</v>
      </c>
    </row>
    <row r="1612" spans="1:9" x14ac:dyDescent="0.25">
      <c r="A1612" s="406"/>
      <c r="B1612" s="285" t="s">
        <v>1532</v>
      </c>
      <c r="C1612" s="361" t="s">
        <v>3878</v>
      </c>
      <c r="D1612" s="214" t="s">
        <v>43</v>
      </c>
      <c r="E1612" s="235">
        <v>1680</v>
      </c>
      <c r="F1612" s="419">
        <v>41850</v>
      </c>
      <c r="G1612" s="44">
        <v>1680</v>
      </c>
      <c r="H1612" s="243">
        <f t="shared" si="26"/>
        <v>0</v>
      </c>
      <c r="I1612" s="214" t="s">
        <v>27</v>
      </c>
    </row>
    <row r="1613" spans="1:9" x14ac:dyDescent="0.25">
      <c r="A1613" s="406"/>
      <c r="B1613" s="285" t="s">
        <v>1533</v>
      </c>
      <c r="C1613" s="361" t="s">
        <v>3878</v>
      </c>
      <c r="D1613" s="214" t="s">
        <v>237</v>
      </c>
      <c r="E1613" s="235">
        <v>8009</v>
      </c>
      <c r="F1613" s="419">
        <v>41844</v>
      </c>
      <c r="G1613" s="44">
        <v>8009</v>
      </c>
      <c r="H1613" s="243">
        <f t="shared" si="26"/>
        <v>0</v>
      </c>
      <c r="I1613" s="214" t="s">
        <v>21</v>
      </c>
    </row>
    <row r="1614" spans="1:9" x14ac:dyDescent="0.25">
      <c r="A1614" s="406"/>
      <c r="B1614" s="285" t="s">
        <v>1534</v>
      </c>
      <c r="C1614" s="361" t="s">
        <v>3878</v>
      </c>
      <c r="D1614" s="214" t="s">
        <v>373</v>
      </c>
      <c r="E1614" s="235">
        <v>40173</v>
      </c>
      <c r="F1614" s="419">
        <v>41844</v>
      </c>
      <c r="G1614" s="44">
        <v>40173</v>
      </c>
      <c r="H1614" s="243">
        <f t="shared" si="26"/>
        <v>0</v>
      </c>
      <c r="I1614" s="214" t="s">
        <v>3978</v>
      </c>
    </row>
    <row r="1615" spans="1:9" x14ac:dyDescent="0.25">
      <c r="A1615" s="406"/>
      <c r="B1615" s="285" t="s">
        <v>1535</v>
      </c>
      <c r="C1615" s="361" t="s">
        <v>3878</v>
      </c>
      <c r="D1615" s="214" t="s">
        <v>8</v>
      </c>
      <c r="E1615" s="235">
        <v>1221</v>
      </c>
      <c r="F1615" s="419">
        <v>41843</v>
      </c>
      <c r="G1615" s="44">
        <v>1221</v>
      </c>
      <c r="H1615" s="243">
        <f t="shared" si="26"/>
        <v>0</v>
      </c>
      <c r="I1615" s="214"/>
    </row>
    <row r="1616" spans="1:9" x14ac:dyDescent="0.25">
      <c r="A1616" s="406"/>
      <c r="B1616" s="285" t="s">
        <v>1536</v>
      </c>
      <c r="C1616" s="361" t="s">
        <v>3878</v>
      </c>
      <c r="D1616" s="214" t="s">
        <v>188</v>
      </c>
      <c r="E1616" s="235">
        <v>8070</v>
      </c>
      <c r="F1616" s="419">
        <v>41846</v>
      </c>
      <c r="G1616" s="44">
        <v>8070</v>
      </c>
      <c r="H1616" s="243">
        <f t="shared" si="26"/>
        <v>0</v>
      </c>
      <c r="I1616" s="214" t="s">
        <v>21</v>
      </c>
    </row>
    <row r="1617" spans="1:9" x14ac:dyDescent="0.25">
      <c r="A1617" s="406"/>
      <c r="B1617" s="285" t="s">
        <v>1537</v>
      </c>
      <c r="C1617" s="361" t="s">
        <v>3878</v>
      </c>
      <c r="D1617" s="214" t="s">
        <v>130</v>
      </c>
      <c r="E1617" s="235">
        <v>6275</v>
      </c>
      <c r="F1617" s="419">
        <v>41844</v>
      </c>
      <c r="G1617" s="44">
        <v>6275</v>
      </c>
      <c r="H1617" s="243">
        <f t="shared" si="26"/>
        <v>0</v>
      </c>
      <c r="I1617" s="214" t="s">
        <v>21</v>
      </c>
    </row>
    <row r="1618" spans="1:9" x14ac:dyDescent="0.25">
      <c r="A1618" s="406"/>
      <c r="B1618" s="285" t="s">
        <v>1538</v>
      </c>
      <c r="C1618" s="361" t="s">
        <v>3878</v>
      </c>
      <c r="D1618" s="214" t="s">
        <v>183</v>
      </c>
      <c r="E1618" s="235">
        <v>49919</v>
      </c>
      <c r="F1618" s="419">
        <v>41844</v>
      </c>
      <c r="G1618" s="44">
        <v>49919</v>
      </c>
      <c r="H1618" s="243">
        <f t="shared" si="26"/>
        <v>0</v>
      </c>
      <c r="I1618" s="214" t="s">
        <v>3978</v>
      </c>
    </row>
    <row r="1619" spans="1:9" x14ac:dyDescent="0.25">
      <c r="A1619" s="406"/>
      <c r="B1619" s="285" t="s">
        <v>1539</v>
      </c>
      <c r="C1619" s="361" t="s">
        <v>3878</v>
      </c>
      <c r="D1619" s="214" t="s">
        <v>147</v>
      </c>
      <c r="E1619" s="235">
        <v>1588</v>
      </c>
      <c r="F1619" s="419">
        <v>41844</v>
      </c>
      <c r="G1619" s="44">
        <v>1588</v>
      </c>
      <c r="H1619" s="243">
        <f t="shared" si="26"/>
        <v>0</v>
      </c>
      <c r="I1619" s="214" t="s">
        <v>12</v>
      </c>
    </row>
    <row r="1620" spans="1:9" x14ac:dyDescent="0.25">
      <c r="A1620" s="406"/>
      <c r="B1620" s="285" t="s">
        <v>1541</v>
      </c>
      <c r="C1620" s="361" t="s">
        <v>3878</v>
      </c>
      <c r="D1620" s="214" t="s">
        <v>250</v>
      </c>
      <c r="E1620" s="235">
        <v>7986</v>
      </c>
      <c r="F1620" s="419">
        <v>41843</v>
      </c>
      <c r="G1620" s="44">
        <v>7986</v>
      </c>
      <c r="H1620" s="243">
        <f t="shared" si="26"/>
        <v>0</v>
      </c>
      <c r="I1620" s="214"/>
    </row>
    <row r="1621" spans="1:9" x14ac:dyDescent="0.25">
      <c r="A1621" s="406"/>
      <c r="B1621" s="285" t="s">
        <v>1542</v>
      </c>
      <c r="C1621" s="361" t="s">
        <v>3878</v>
      </c>
      <c r="D1621" s="214" t="s">
        <v>147</v>
      </c>
      <c r="E1621" s="235">
        <v>1625</v>
      </c>
      <c r="F1621" s="419">
        <v>41844</v>
      </c>
      <c r="G1621" s="44">
        <v>1625</v>
      </c>
      <c r="H1621" s="243">
        <f t="shared" si="26"/>
        <v>0</v>
      </c>
      <c r="I1621" s="214" t="s">
        <v>12</v>
      </c>
    </row>
    <row r="1622" spans="1:9" x14ac:dyDescent="0.25">
      <c r="A1622" s="406"/>
      <c r="B1622" s="285" t="s">
        <v>1543</v>
      </c>
      <c r="C1622" s="361" t="s">
        <v>3878</v>
      </c>
      <c r="D1622" s="214" t="s">
        <v>147</v>
      </c>
      <c r="E1622" s="235">
        <v>1639</v>
      </c>
      <c r="F1622" s="419">
        <v>41844</v>
      </c>
      <c r="G1622" s="44">
        <v>1639</v>
      </c>
      <c r="H1622" s="243">
        <f t="shared" si="26"/>
        <v>0</v>
      </c>
      <c r="I1622" s="214" t="s">
        <v>12</v>
      </c>
    </row>
    <row r="1623" spans="1:9" x14ac:dyDescent="0.25">
      <c r="A1623" s="406"/>
      <c r="B1623" s="285" t="s">
        <v>1545</v>
      </c>
      <c r="C1623" s="361" t="s">
        <v>3878</v>
      </c>
      <c r="D1623" s="214" t="s">
        <v>147</v>
      </c>
      <c r="E1623" s="235">
        <v>1558</v>
      </c>
      <c r="F1623" s="419">
        <v>41844</v>
      </c>
      <c r="G1623" s="44">
        <v>1558</v>
      </c>
      <c r="H1623" s="243">
        <f t="shared" si="26"/>
        <v>0</v>
      </c>
      <c r="I1623" s="214" t="s">
        <v>12</v>
      </c>
    </row>
    <row r="1624" spans="1:9" x14ac:dyDescent="0.25">
      <c r="A1624" s="406"/>
      <c r="B1624" s="285" t="s">
        <v>1546</v>
      </c>
      <c r="C1624" s="361" t="s">
        <v>3878</v>
      </c>
      <c r="D1624" s="214" t="s">
        <v>147</v>
      </c>
      <c r="E1624" s="235">
        <v>1587</v>
      </c>
      <c r="F1624" s="419">
        <v>41844</v>
      </c>
      <c r="G1624" s="44">
        <v>1587</v>
      </c>
      <c r="H1624" s="243">
        <f t="shared" si="26"/>
        <v>0</v>
      </c>
      <c r="I1624" s="214" t="s">
        <v>12</v>
      </c>
    </row>
    <row r="1625" spans="1:9" x14ac:dyDescent="0.25">
      <c r="A1625" s="406"/>
      <c r="B1625" s="285" t="s">
        <v>1547</v>
      </c>
      <c r="C1625" s="361" t="s">
        <v>3878</v>
      </c>
      <c r="D1625" s="214" t="s">
        <v>147</v>
      </c>
      <c r="E1625" s="235">
        <v>1497</v>
      </c>
      <c r="F1625" s="419">
        <v>41844</v>
      </c>
      <c r="G1625" s="44">
        <v>1497</v>
      </c>
      <c r="H1625" s="243">
        <f t="shared" si="26"/>
        <v>0</v>
      </c>
      <c r="I1625" s="214" t="s">
        <v>12</v>
      </c>
    </row>
    <row r="1626" spans="1:9" x14ac:dyDescent="0.25">
      <c r="A1626" s="406"/>
      <c r="B1626" s="285" t="s">
        <v>1548</v>
      </c>
      <c r="C1626" s="361" t="s">
        <v>3878</v>
      </c>
      <c r="D1626" s="214" t="s">
        <v>176</v>
      </c>
      <c r="E1626" s="235">
        <v>4250</v>
      </c>
      <c r="F1626" s="419">
        <v>41844</v>
      </c>
      <c r="G1626" s="44">
        <v>4250</v>
      </c>
      <c r="H1626" s="243">
        <f t="shared" si="26"/>
        <v>0</v>
      </c>
      <c r="I1626" s="214" t="s">
        <v>12</v>
      </c>
    </row>
    <row r="1627" spans="1:9" x14ac:dyDescent="0.25">
      <c r="A1627" s="406"/>
      <c r="B1627" s="285" t="s">
        <v>1549</v>
      </c>
      <c r="C1627" s="361" t="s">
        <v>3878</v>
      </c>
      <c r="D1627" s="214" t="s">
        <v>110</v>
      </c>
      <c r="E1627" s="235">
        <v>57101</v>
      </c>
      <c r="F1627" s="421">
        <v>41853</v>
      </c>
      <c r="G1627" s="245">
        <v>57101</v>
      </c>
      <c r="H1627" s="243">
        <f t="shared" si="26"/>
        <v>0</v>
      </c>
      <c r="I1627" s="214" t="s">
        <v>3978</v>
      </c>
    </row>
    <row r="1628" spans="1:9" x14ac:dyDescent="0.25">
      <c r="A1628" s="406"/>
      <c r="B1628" s="285" t="s">
        <v>1550</v>
      </c>
      <c r="C1628" s="361" t="s">
        <v>3878</v>
      </c>
      <c r="D1628" s="214" t="s">
        <v>8</v>
      </c>
      <c r="E1628" s="235">
        <v>1021</v>
      </c>
      <c r="F1628" s="419">
        <v>41843</v>
      </c>
      <c r="G1628" s="44">
        <v>1021</v>
      </c>
      <c r="H1628" s="243">
        <f t="shared" si="26"/>
        <v>0</v>
      </c>
      <c r="I1628" s="214"/>
    </row>
    <row r="1629" spans="1:9" x14ac:dyDescent="0.25">
      <c r="A1629" s="406"/>
      <c r="B1629" s="285" t="s">
        <v>1551</v>
      </c>
      <c r="C1629" s="361" t="s">
        <v>3878</v>
      </c>
      <c r="D1629" s="214" t="s">
        <v>8</v>
      </c>
      <c r="E1629" s="235">
        <v>781</v>
      </c>
      <c r="F1629" s="419">
        <v>41843</v>
      </c>
      <c r="G1629" s="44">
        <v>781</v>
      </c>
      <c r="H1629" s="243">
        <f t="shared" si="26"/>
        <v>0</v>
      </c>
      <c r="I1629" s="214"/>
    </row>
    <row r="1630" spans="1:9" x14ac:dyDescent="0.25">
      <c r="A1630" s="406"/>
      <c r="B1630" s="285" t="s">
        <v>1552</v>
      </c>
      <c r="C1630" s="361" t="s">
        <v>3878</v>
      </c>
      <c r="D1630" s="214" t="s">
        <v>8</v>
      </c>
      <c r="E1630" s="235">
        <v>129</v>
      </c>
      <c r="F1630" s="419">
        <v>41843</v>
      </c>
      <c r="G1630" s="44">
        <v>129</v>
      </c>
      <c r="H1630" s="243">
        <f t="shared" si="26"/>
        <v>0</v>
      </c>
      <c r="I1630" s="214"/>
    </row>
    <row r="1631" spans="1:9" x14ac:dyDescent="0.25">
      <c r="A1631" s="406"/>
      <c r="B1631" s="285" t="s">
        <v>1553</v>
      </c>
      <c r="C1631" s="361" t="s">
        <v>3878</v>
      </c>
      <c r="D1631" s="20" t="s">
        <v>3996</v>
      </c>
      <c r="E1631" s="235">
        <v>20527.5</v>
      </c>
      <c r="F1631" s="421">
        <v>41855</v>
      </c>
      <c r="G1631" s="245">
        <v>20527.5</v>
      </c>
      <c r="H1631" s="243">
        <f t="shared" si="26"/>
        <v>0</v>
      </c>
      <c r="I1631" s="214"/>
    </row>
    <row r="1632" spans="1:9" x14ac:dyDescent="0.25">
      <c r="A1632" s="406"/>
      <c r="B1632" s="285" t="s">
        <v>1554</v>
      </c>
      <c r="C1632" s="361" t="s">
        <v>3878</v>
      </c>
      <c r="D1632" s="214" t="s">
        <v>8</v>
      </c>
      <c r="E1632" s="235">
        <v>235</v>
      </c>
      <c r="F1632" s="419">
        <v>41843</v>
      </c>
      <c r="G1632" s="44">
        <v>235</v>
      </c>
      <c r="H1632" s="243">
        <f t="shared" si="26"/>
        <v>0</v>
      </c>
      <c r="I1632" s="214"/>
    </row>
    <row r="1633" spans="1:9" x14ac:dyDescent="0.25">
      <c r="A1633" s="406"/>
      <c r="B1633" s="285" t="s">
        <v>1555</v>
      </c>
      <c r="C1633" s="361" t="s">
        <v>3878</v>
      </c>
      <c r="D1633" s="214" t="s">
        <v>307</v>
      </c>
      <c r="E1633" s="235">
        <v>10643</v>
      </c>
      <c r="F1633" s="421" t="s">
        <v>3997</v>
      </c>
      <c r="G1633" s="44">
        <v>10643</v>
      </c>
      <c r="H1633" s="243">
        <f t="shared" si="26"/>
        <v>0</v>
      </c>
      <c r="I1633" s="214" t="s">
        <v>12</v>
      </c>
    </row>
    <row r="1634" spans="1:9" x14ac:dyDescent="0.25">
      <c r="A1634" s="406"/>
      <c r="B1634" s="285" t="s">
        <v>1556</v>
      </c>
      <c r="C1634" s="361" t="s">
        <v>3878</v>
      </c>
      <c r="D1634" s="214" t="s">
        <v>1611</v>
      </c>
      <c r="E1634" s="235">
        <v>5289</v>
      </c>
      <c r="F1634" s="419">
        <v>41843</v>
      </c>
      <c r="G1634" s="44">
        <v>5289</v>
      </c>
      <c r="H1634" s="243">
        <f t="shared" si="26"/>
        <v>0</v>
      </c>
      <c r="I1634" s="214"/>
    </row>
    <row r="1635" spans="1:9" x14ac:dyDescent="0.25">
      <c r="A1635" s="406"/>
      <c r="B1635" s="285" t="s">
        <v>1558</v>
      </c>
      <c r="C1635" s="361" t="s">
        <v>3878</v>
      </c>
      <c r="D1635" s="214" t="s">
        <v>2115</v>
      </c>
      <c r="E1635" s="235">
        <v>764</v>
      </c>
      <c r="F1635" s="419">
        <v>41844</v>
      </c>
      <c r="G1635" s="44">
        <v>764</v>
      </c>
      <c r="H1635" s="243">
        <f t="shared" si="26"/>
        <v>0</v>
      </c>
      <c r="I1635" s="214" t="s">
        <v>12</v>
      </c>
    </row>
    <row r="1636" spans="1:9" x14ac:dyDescent="0.25">
      <c r="A1636" s="406"/>
      <c r="B1636" s="285" t="s">
        <v>1559</v>
      </c>
      <c r="C1636" s="361" t="s">
        <v>3878</v>
      </c>
      <c r="D1636" s="214" t="s">
        <v>338</v>
      </c>
      <c r="E1636" s="235">
        <v>522.5</v>
      </c>
      <c r="F1636" s="419">
        <v>41844</v>
      </c>
      <c r="G1636" s="44">
        <v>522.5</v>
      </c>
      <c r="H1636" s="243">
        <f t="shared" si="26"/>
        <v>0</v>
      </c>
      <c r="I1636" s="214" t="s">
        <v>30</v>
      </c>
    </row>
    <row r="1637" spans="1:9" x14ac:dyDescent="0.25">
      <c r="A1637" s="406"/>
      <c r="B1637" s="285" t="s">
        <v>1560</v>
      </c>
      <c r="C1637" s="361" t="s">
        <v>3878</v>
      </c>
      <c r="D1637" s="214" t="s">
        <v>34</v>
      </c>
      <c r="E1637" s="235">
        <v>3822</v>
      </c>
      <c r="F1637" s="419">
        <v>41844</v>
      </c>
      <c r="G1637" s="44">
        <v>3822</v>
      </c>
      <c r="H1637" s="243">
        <f t="shared" si="26"/>
        <v>0</v>
      </c>
      <c r="I1637" s="214" t="s">
        <v>30</v>
      </c>
    </row>
    <row r="1638" spans="1:9" x14ac:dyDescent="0.25">
      <c r="A1638" s="406"/>
      <c r="B1638" s="285" t="s">
        <v>1561</v>
      </c>
      <c r="C1638" s="361" t="s">
        <v>3878</v>
      </c>
      <c r="D1638" s="214" t="s">
        <v>34</v>
      </c>
      <c r="E1638" s="235">
        <v>1983.5</v>
      </c>
      <c r="F1638" s="421" t="s">
        <v>4518</v>
      </c>
      <c r="G1638" s="44">
        <v>1983.5</v>
      </c>
      <c r="H1638" s="243">
        <f t="shared" si="26"/>
        <v>0</v>
      </c>
      <c r="I1638" s="214" t="s">
        <v>30</v>
      </c>
    </row>
    <row r="1639" spans="1:9" x14ac:dyDescent="0.25">
      <c r="A1639" s="406"/>
      <c r="B1639" s="285" t="s">
        <v>1562</v>
      </c>
      <c r="C1639" s="361" t="s">
        <v>3878</v>
      </c>
      <c r="D1639" s="214" t="s">
        <v>307</v>
      </c>
      <c r="E1639" s="235">
        <v>6205</v>
      </c>
      <c r="F1639" s="421" t="s">
        <v>3997</v>
      </c>
      <c r="G1639" s="44">
        <v>6205</v>
      </c>
      <c r="H1639" s="243">
        <f t="shared" si="26"/>
        <v>0</v>
      </c>
      <c r="I1639" s="214" t="s">
        <v>12</v>
      </c>
    </row>
    <row r="1640" spans="1:9" x14ac:dyDescent="0.25">
      <c r="A1640" s="406"/>
      <c r="B1640" s="285" t="s">
        <v>1563</v>
      </c>
      <c r="C1640" s="361" t="s">
        <v>3878</v>
      </c>
      <c r="D1640" s="214" t="s">
        <v>1782</v>
      </c>
      <c r="E1640" s="235">
        <v>1639</v>
      </c>
      <c r="F1640" s="421" t="s">
        <v>4517</v>
      </c>
      <c r="G1640" s="44">
        <v>1639</v>
      </c>
      <c r="H1640" s="243">
        <f t="shared" si="26"/>
        <v>0</v>
      </c>
      <c r="I1640" s="214" t="s">
        <v>30</v>
      </c>
    </row>
    <row r="1641" spans="1:9" x14ac:dyDescent="0.25">
      <c r="A1641" s="406"/>
      <c r="B1641" s="285" t="s">
        <v>1564</v>
      </c>
      <c r="C1641" s="361" t="s">
        <v>3878</v>
      </c>
      <c r="D1641" s="214" t="s">
        <v>80</v>
      </c>
      <c r="E1641" s="235">
        <v>3060</v>
      </c>
      <c r="F1641" s="419">
        <v>41844</v>
      </c>
      <c r="G1641" s="44">
        <v>3060</v>
      </c>
      <c r="H1641" s="243">
        <f t="shared" si="26"/>
        <v>0</v>
      </c>
      <c r="I1641" s="214" t="s">
        <v>12</v>
      </c>
    </row>
    <row r="1642" spans="1:9" x14ac:dyDescent="0.25">
      <c r="A1642" s="406"/>
      <c r="B1642" s="285" t="s">
        <v>1565</v>
      </c>
      <c r="C1642" s="361" t="s">
        <v>3878</v>
      </c>
      <c r="D1642" s="214" t="s">
        <v>57</v>
      </c>
      <c r="E1642" s="235">
        <v>1830</v>
      </c>
      <c r="F1642" s="419">
        <v>41844</v>
      </c>
      <c r="G1642" s="44">
        <v>1830</v>
      </c>
      <c r="H1642" s="243">
        <f t="shared" si="26"/>
        <v>0</v>
      </c>
      <c r="I1642" s="214" t="s">
        <v>30</v>
      </c>
    </row>
    <row r="1643" spans="1:9" x14ac:dyDescent="0.25">
      <c r="A1643" s="406"/>
      <c r="B1643" s="285" t="s">
        <v>1567</v>
      </c>
      <c r="C1643" s="361" t="s">
        <v>3878</v>
      </c>
      <c r="D1643" s="214" t="s">
        <v>237</v>
      </c>
      <c r="E1643" s="235">
        <v>514</v>
      </c>
      <c r="F1643" s="419">
        <v>41843</v>
      </c>
      <c r="G1643" s="44">
        <v>514</v>
      </c>
      <c r="H1643" s="243">
        <f t="shared" si="26"/>
        <v>0</v>
      </c>
      <c r="I1643" s="214"/>
    </row>
    <row r="1644" spans="1:9" x14ac:dyDescent="0.25">
      <c r="A1644" s="405"/>
      <c r="B1644" s="285" t="s">
        <v>1568</v>
      </c>
      <c r="C1644" s="361" t="s">
        <v>3878</v>
      </c>
      <c r="D1644" s="214" t="s">
        <v>2604</v>
      </c>
      <c r="E1644" s="235">
        <v>23153.5</v>
      </c>
      <c r="F1644" s="419">
        <v>41844</v>
      </c>
      <c r="G1644" s="44">
        <v>23153.5</v>
      </c>
      <c r="H1644" s="243">
        <f t="shared" si="26"/>
        <v>0</v>
      </c>
      <c r="I1644" s="214" t="s">
        <v>12</v>
      </c>
    </row>
    <row r="1645" spans="1:9" x14ac:dyDescent="0.25">
      <c r="A1645" s="406"/>
      <c r="B1645" s="285" t="s">
        <v>1569</v>
      </c>
      <c r="C1645" s="361" t="s">
        <v>3878</v>
      </c>
      <c r="D1645" s="214" t="s">
        <v>32</v>
      </c>
      <c r="E1645" s="235">
        <v>9246</v>
      </c>
      <c r="F1645" s="419">
        <v>41844</v>
      </c>
      <c r="G1645" s="44">
        <v>9246</v>
      </c>
      <c r="H1645" s="243">
        <f t="shared" si="26"/>
        <v>0</v>
      </c>
      <c r="I1645" s="214" t="s">
        <v>30</v>
      </c>
    </row>
    <row r="1646" spans="1:9" x14ac:dyDescent="0.25">
      <c r="A1646" s="406"/>
      <c r="B1646" s="285" t="s">
        <v>1570</v>
      </c>
      <c r="C1646" s="361" t="s">
        <v>3878</v>
      </c>
      <c r="D1646" s="214" t="s">
        <v>78</v>
      </c>
      <c r="E1646" s="235">
        <v>672</v>
      </c>
      <c r="F1646" s="419">
        <v>41844</v>
      </c>
      <c r="G1646" s="44">
        <v>672</v>
      </c>
      <c r="H1646" s="243">
        <f t="shared" si="26"/>
        <v>0</v>
      </c>
      <c r="I1646" s="214" t="s">
        <v>12</v>
      </c>
    </row>
    <row r="1647" spans="1:9" x14ac:dyDescent="0.25">
      <c r="A1647" s="406"/>
      <c r="B1647" s="285" t="s">
        <v>1571</v>
      </c>
      <c r="C1647" s="361" t="s">
        <v>3878</v>
      </c>
      <c r="D1647" s="214" t="s">
        <v>32</v>
      </c>
      <c r="E1647" s="235">
        <v>1982</v>
      </c>
      <c r="F1647" s="419">
        <v>41844</v>
      </c>
      <c r="G1647" s="44">
        <v>1982</v>
      </c>
      <c r="H1647" s="243">
        <f t="shared" si="26"/>
        <v>0</v>
      </c>
      <c r="I1647" s="214" t="s">
        <v>30</v>
      </c>
    </row>
    <row r="1648" spans="1:9" x14ac:dyDescent="0.25">
      <c r="A1648" s="406"/>
      <c r="B1648" s="285" t="s">
        <v>1572</v>
      </c>
      <c r="C1648" s="361" t="s">
        <v>3878</v>
      </c>
      <c r="D1648" s="214" t="s">
        <v>189</v>
      </c>
      <c r="E1648" s="235">
        <v>18480</v>
      </c>
      <c r="F1648" s="421" t="s">
        <v>4605</v>
      </c>
      <c r="G1648" s="44">
        <v>18480</v>
      </c>
      <c r="H1648" s="243">
        <f t="shared" si="26"/>
        <v>0</v>
      </c>
      <c r="I1648" s="214" t="s">
        <v>21</v>
      </c>
    </row>
    <row r="1649" spans="1:9" x14ac:dyDescent="0.25">
      <c r="A1649" s="406"/>
      <c r="B1649" s="285" t="s">
        <v>1573</v>
      </c>
      <c r="C1649" s="361" t="s">
        <v>3878</v>
      </c>
      <c r="D1649" s="214" t="s">
        <v>59</v>
      </c>
      <c r="E1649" s="235">
        <v>37959</v>
      </c>
      <c r="F1649" s="421" t="s">
        <v>3998</v>
      </c>
      <c r="G1649" s="44">
        <v>37959</v>
      </c>
      <c r="H1649" s="243">
        <f t="shared" si="26"/>
        <v>0</v>
      </c>
      <c r="I1649" s="214" t="s">
        <v>21</v>
      </c>
    </row>
    <row r="1650" spans="1:9" x14ac:dyDescent="0.25">
      <c r="A1650" s="406"/>
      <c r="B1650" s="285" t="s">
        <v>1574</v>
      </c>
      <c r="C1650" s="361" t="s">
        <v>3878</v>
      </c>
      <c r="D1650" s="214" t="s">
        <v>28</v>
      </c>
      <c r="E1650" s="235">
        <v>3818</v>
      </c>
      <c r="F1650" s="419">
        <v>41843</v>
      </c>
      <c r="G1650" s="44">
        <v>3818</v>
      </c>
      <c r="H1650" s="243">
        <f t="shared" si="26"/>
        <v>0</v>
      </c>
      <c r="I1650" s="214"/>
    </row>
    <row r="1651" spans="1:9" x14ac:dyDescent="0.25">
      <c r="A1651" s="406"/>
      <c r="B1651" s="285" t="s">
        <v>1575</v>
      </c>
      <c r="C1651" s="361" t="s">
        <v>3878</v>
      </c>
      <c r="D1651" s="214" t="s">
        <v>3318</v>
      </c>
      <c r="E1651" s="235">
        <v>8008</v>
      </c>
      <c r="F1651" s="419">
        <v>41844</v>
      </c>
      <c r="G1651" s="44">
        <v>8008</v>
      </c>
      <c r="H1651" s="243">
        <f t="shared" si="26"/>
        <v>0</v>
      </c>
      <c r="I1651" s="214" t="s">
        <v>65</v>
      </c>
    </row>
    <row r="1652" spans="1:9" x14ac:dyDescent="0.25">
      <c r="A1652" s="406"/>
      <c r="B1652" s="285" t="s">
        <v>1577</v>
      </c>
      <c r="C1652" s="361" t="s">
        <v>3878</v>
      </c>
      <c r="D1652" s="214" t="s">
        <v>180</v>
      </c>
      <c r="E1652" s="235">
        <v>38372</v>
      </c>
      <c r="F1652" s="420" t="s">
        <v>3999</v>
      </c>
      <c r="G1652" s="44">
        <v>38372</v>
      </c>
      <c r="H1652" s="243">
        <f t="shared" si="26"/>
        <v>0</v>
      </c>
      <c r="I1652" s="214"/>
    </row>
    <row r="1653" spans="1:9" x14ac:dyDescent="0.25">
      <c r="A1653" s="406"/>
      <c r="B1653" s="285" t="s">
        <v>1578</v>
      </c>
      <c r="C1653" s="361" t="s">
        <v>3878</v>
      </c>
      <c r="D1653" s="214" t="s">
        <v>3486</v>
      </c>
      <c r="E1653" s="235">
        <v>2856.5</v>
      </c>
      <c r="F1653" s="419">
        <v>41844</v>
      </c>
      <c r="G1653" s="44">
        <v>2856.5</v>
      </c>
      <c r="H1653" s="243">
        <f t="shared" si="26"/>
        <v>0</v>
      </c>
      <c r="I1653" s="214" t="s">
        <v>65</v>
      </c>
    </row>
    <row r="1654" spans="1:9" x14ac:dyDescent="0.25">
      <c r="A1654" s="406"/>
      <c r="B1654" s="285" t="s">
        <v>1579</v>
      </c>
      <c r="C1654" s="361" t="s">
        <v>3878</v>
      </c>
      <c r="D1654" s="214" t="s">
        <v>11</v>
      </c>
      <c r="E1654" s="235">
        <v>56157</v>
      </c>
      <c r="F1654" s="421">
        <v>41862</v>
      </c>
      <c r="G1654" s="245">
        <v>56157</v>
      </c>
      <c r="H1654" s="243">
        <f t="shared" si="26"/>
        <v>0</v>
      </c>
      <c r="I1654" s="214" t="s">
        <v>65</v>
      </c>
    </row>
    <row r="1655" spans="1:9" x14ac:dyDescent="0.25">
      <c r="A1655" s="406"/>
      <c r="B1655" s="285" t="s">
        <v>1580</v>
      </c>
      <c r="C1655" s="361" t="s">
        <v>3878</v>
      </c>
      <c r="D1655" s="214" t="s">
        <v>188</v>
      </c>
      <c r="E1655" s="235">
        <v>1072</v>
      </c>
      <c r="F1655" s="419">
        <v>41844</v>
      </c>
      <c r="G1655" s="44">
        <v>1072</v>
      </c>
      <c r="H1655" s="243">
        <f t="shared" si="26"/>
        <v>0</v>
      </c>
      <c r="I1655" s="214" t="s">
        <v>21</v>
      </c>
    </row>
    <row r="1656" spans="1:9" x14ac:dyDescent="0.25">
      <c r="A1656" s="414">
        <v>41844</v>
      </c>
      <c r="B1656" s="285" t="s">
        <v>1581</v>
      </c>
      <c r="C1656" s="361" t="s">
        <v>3878</v>
      </c>
      <c r="D1656" s="214" t="s">
        <v>14</v>
      </c>
      <c r="E1656" s="235">
        <v>12113.5</v>
      </c>
      <c r="F1656" s="419">
        <v>41844</v>
      </c>
      <c r="G1656" s="44">
        <v>12113.5</v>
      </c>
      <c r="H1656" s="243">
        <f t="shared" si="26"/>
        <v>0</v>
      </c>
      <c r="I1656" s="214" t="s">
        <v>2852</v>
      </c>
    </row>
    <row r="1657" spans="1:9" x14ac:dyDescent="0.25">
      <c r="A1657" s="414">
        <v>41844</v>
      </c>
      <c r="B1657" s="285" t="s">
        <v>1582</v>
      </c>
      <c r="C1657" s="361" t="s">
        <v>3878</v>
      </c>
      <c r="D1657" s="214" t="s">
        <v>330</v>
      </c>
      <c r="E1657" s="235">
        <v>6042</v>
      </c>
      <c r="F1657" s="419">
        <v>41844</v>
      </c>
      <c r="G1657" s="44">
        <v>6042</v>
      </c>
      <c r="H1657" s="243">
        <f t="shared" si="26"/>
        <v>0</v>
      </c>
      <c r="I1657" s="58" t="s">
        <v>2852</v>
      </c>
    </row>
    <row r="1658" spans="1:9" x14ac:dyDescent="0.25">
      <c r="A1658" s="414">
        <v>41844</v>
      </c>
      <c r="B1658" s="285" t="s">
        <v>1583</v>
      </c>
      <c r="C1658" s="361" t="s">
        <v>3878</v>
      </c>
      <c r="D1658" s="214" t="s">
        <v>152</v>
      </c>
      <c r="E1658" s="235">
        <v>5760</v>
      </c>
      <c r="F1658" s="432" t="s">
        <v>4554</v>
      </c>
      <c r="G1658" s="44">
        <v>5760</v>
      </c>
      <c r="H1658" s="243">
        <f t="shared" si="26"/>
        <v>0</v>
      </c>
      <c r="I1658" s="214"/>
    </row>
    <row r="1659" spans="1:9" x14ac:dyDescent="0.25">
      <c r="A1659" s="414">
        <v>41844</v>
      </c>
      <c r="B1659" s="285" t="s">
        <v>1584</v>
      </c>
      <c r="C1659" s="361" t="s">
        <v>3878</v>
      </c>
      <c r="D1659" s="214" t="s">
        <v>28</v>
      </c>
      <c r="E1659" s="235">
        <v>3664.5</v>
      </c>
      <c r="F1659" s="421" t="s">
        <v>4543</v>
      </c>
      <c r="G1659" s="44">
        <v>3664.5</v>
      </c>
      <c r="H1659" s="243">
        <f t="shared" si="26"/>
        <v>0</v>
      </c>
      <c r="I1659" s="214"/>
    </row>
    <row r="1660" spans="1:9" x14ac:dyDescent="0.25">
      <c r="A1660" s="414">
        <v>41844</v>
      </c>
      <c r="B1660" s="285" t="s">
        <v>1585</v>
      </c>
      <c r="C1660" s="361" t="s">
        <v>3878</v>
      </c>
      <c r="D1660" s="214" t="s">
        <v>123</v>
      </c>
      <c r="E1660" s="235">
        <v>7898</v>
      </c>
      <c r="F1660" s="468" t="s">
        <v>4566</v>
      </c>
      <c r="G1660" s="44">
        <v>7898</v>
      </c>
      <c r="H1660" s="243">
        <f t="shared" si="26"/>
        <v>0</v>
      </c>
      <c r="I1660" s="214"/>
    </row>
    <row r="1661" spans="1:9" x14ac:dyDescent="0.25">
      <c r="A1661" s="414">
        <v>41844</v>
      </c>
      <c r="B1661" s="285" t="s">
        <v>1586</v>
      </c>
      <c r="C1661" s="361" t="s">
        <v>3878</v>
      </c>
      <c r="D1661" s="214" t="s">
        <v>124</v>
      </c>
      <c r="E1661" s="235">
        <v>12516</v>
      </c>
      <c r="F1661" s="419">
        <v>41844</v>
      </c>
      <c r="G1661" s="44">
        <v>12516</v>
      </c>
      <c r="H1661" s="243">
        <f t="shared" si="26"/>
        <v>0</v>
      </c>
      <c r="I1661" s="214" t="s">
        <v>30</v>
      </c>
    </row>
    <row r="1662" spans="1:9" x14ac:dyDescent="0.25">
      <c r="A1662" s="414">
        <v>41844</v>
      </c>
      <c r="B1662" s="285" t="s">
        <v>1587</v>
      </c>
      <c r="C1662" s="361" t="s">
        <v>3878</v>
      </c>
      <c r="D1662" s="214" t="s">
        <v>250</v>
      </c>
      <c r="E1662" s="235">
        <v>11551</v>
      </c>
      <c r="F1662" s="419">
        <v>41844</v>
      </c>
      <c r="G1662" s="44">
        <v>11551</v>
      </c>
      <c r="H1662" s="243">
        <f t="shared" si="26"/>
        <v>0</v>
      </c>
      <c r="I1662" s="214" t="s">
        <v>30</v>
      </c>
    </row>
    <row r="1663" spans="1:9" x14ac:dyDescent="0.25">
      <c r="A1663" s="414">
        <v>41844</v>
      </c>
      <c r="B1663" s="285" t="s">
        <v>1588</v>
      </c>
      <c r="C1663" s="361" t="s">
        <v>3878</v>
      </c>
      <c r="D1663" s="214" t="s">
        <v>47</v>
      </c>
      <c r="E1663" s="235">
        <v>4488</v>
      </c>
      <c r="F1663" s="419">
        <v>41844</v>
      </c>
      <c r="G1663" s="44">
        <v>4488</v>
      </c>
      <c r="H1663" s="243">
        <f t="shared" si="26"/>
        <v>0</v>
      </c>
      <c r="I1663" s="214" t="s">
        <v>30</v>
      </c>
    </row>
    <row r="1664" spans="1:9" x14ac:dyDescent="0.25">
      <c r="A1664" s="414">
        <v>41844</v>
      </c>
      <c r="B1664" s="285" t="s">
        <v>1590</v>
      </c>
      <c r="C1664" s="361" t="s">
        <v>3878</v>
      </c>
      <c r="D1664" s="214" t="s">
        <v>32</v>
      </c>
      <c r="E1664" s="235">
        <v>10875</v>
      </c>
      <c r="F1664" s="419">
        <v>41844</v>
      </c>
      <c r="G1664" s="44">
        <v>10875</v>
      </c>
      <c r="H1664" s="243">
        <f t="shared" si="26"/>
        <v>0</v>
      </c>
      <c r="I1664" s="214" t="s">
        <v>30</v>
      </c>
    </row>
    <row r="1665" spans="1:9" x14ac:dyDescent="0.25">
      <c r="A1665" s="414">
        <v>41844</v>
      </c>
      <c r="B1665" s="285" t="s">
        <v>1591</v>
      </c>
      <c r="C1665" s="361" t="s">
        <v>3878</v>
      </c>
      <c r="D1665" s="214" t="s">
        <v>3121</v>
      </c>
      <c r="E1665" s="235">
        <v>8275</v>
      </c>
      <c r="F1665" s="420" t="s">
        <v>4000</v>
      </c>
      <c r="G1665" s="44">
        <v>8275</v>
      </c>
      <c r="H1665" s="243">
        <f t="shared" si="26"/>
        <v>0</v>
      </c>
      <c r="I1665" s="214"/>
    </row>
    <row r="1666" spans="1:9" x14ac:dyDescent="0.25">
      <c r="A1666" s="414">
        <v>41844</v>
      </c>
      <c r="B1666" s="285" t="s">
        <v>1593</v>
      </c>
      <c r="C1666" s="361" t="s">
        <v>3878</v>
      </c>
      <c r="D1666" s="214" t="s">
        <v>34</v>
      </c>
      <c r="E1666" s="235">
        <v>2220</v>
      </c>
      <c r="F1666" s="432" t="s">
        <v>4534</v>
      </c>
      <c r="G1666" s="44">
        <v>2220</v>
      </c>
      <c r="H1666" s="243">
        <f t="shared" si="26"/>
        <v>0</v>
      </c>
      <c r="I1666" s="214" t="s">
        <v>30</v>
      </c>
    </row>
    <row r="1667" spans="1:9" x14ac:dyDescent="0.25">
      <c r="A1667" s="414">
        <v>41844</v>
      </c>
      <c r="B1667" s="285" t="s">
        <v>1595</v>
      </c>
      <c r="C1667" s="361" t="s">
        <v>3878</v>
      </c>
      <c r="D1667" s="214" t="s">
        <v>57</v>
      </c>
      <c r="E1667" s="235">
        <v>1260</v>
      </c>
      <c r="F1667" s="419">
        <v>41844</v>
      </c>
      <c r="G1667" s="44">
        <v>1260</v>
      </c>
      <c r="H1667" s="243">
        <f t="shared" si="26"/>
        <v>0</v>
      </c>
      <c r="I1667" s="214" t="s">
        <v>30</v>
      </c>
    </row>
    <row r="1668" spans="1:9" x14ac:dyDescent="0.25">
      <c r="A1668" s="414">
        <v>41844</v>
      </c>
      <c r="B1668" s="285" t="s">
        <v>1596</v>
      </c>
      <c r="C1668" s="361" t="s">
        <v>3878</v>
      </c>
      <c r="D1668" s="214" t="s">
        <v>29</v>
      </c>
      <c r="E1668" s="235">
        <v>4905</v>
      </c>
      <c r="F1668" s="419">
        <v>41844</v>
      </c>
      <c r="G1668" s="44">
        <v>4905</v>
      </c>
      <c r="H1668" s="243">
        <f t="shared" si="26"/>
        <v>0</v>
      </c>
      <c r="I1668" s="214" t="s">
        <v>30</v>
      </c>
    </row>
    <row r="1669" spans="1:9" x14ac:dyDescent="0.25">
      <c r="A1669" s="414">
        <v>41844</v>
      </c>
      <c r="B1669" s="285" t="s">
        <v>1597</v>
      </c>
      <c r="C1669" s="361" t="s">
        <v>3878</v>
      </c>
      <c r="D1669" s="214" t="s">
        <v>111</v>
      </c>
      <c r="E1669" s="235">
        <v>5574.5</v>
      </c>
      <c r="F1669" s="419">
        <v>41844</v>
      </c>
      <c r="G1669" s="44">
        <v>5574.5</v>
      </c>
      <c r="H1669" s="243">
        <f t="shared" si="26"/>
        <v>0</v>
      </c>
      <c r="I1669" s="214" t="s">
        <v>3978</v>
      </c>
    </row>
    <row r="1670" spans="1:9" x14ac:dyDescent="0.25">
      <c r="A1670" s="414">
        <v>41844</v>
      </c>
      <c r="B1670" s="285" t="s">
        <v>1598</v>
      </c>
      <c r="C1670" s="361" t="s">
        <v>3878</v>
      </c>
      <c r="D1670" s="214" t="s">
        <v>409</v>
      </c>
      <c r="E1670" s="235">
        <v>1815.5</v>
      </c>
      <c r="F1670" s="419">
        <v>41844</v>
      </c>
      <c r="G1670" s="44">
        <v>1815.5</v>
      </c>
      <c r="H1670" s="243">
        <f t="shared" si="26"/>
        <v>0</v>
      </c>
      <c r="I1670" s="214"/>
    </row>
    <row r="1671" spans="1:9" x14ac:dyDescent="0.25">
      <c r="A1671" s="414">
        <v>41844</v>
      </c>
      <c r="B1671" s="285" t="s">
        <v>1599</v>
      </c>
      <c r="C1671" s="361" t="s">
        <v>3878</v>
      </c>
      <c r="D1671" s="214" t="s">
        <v>1782</v>
      </c>
      <c r="E1671" s="235">
        <v>1140</v>
      </c>
      <c r="F1671" s="419">
        <v>41844</v>
      </c>
      <c r="G1671" s="44">
        <v>1140</v>
      </c>
      <c r="H1671" s="243">
        <f t="shared" ref="H1671:H1734" si="27">E1671-G1671</f>
        <v>0</v>
      </c>
      <c r="I1671" s="214" t="s">
        <v>30</v>
      </c>
    </row>
    <row r="1672" spans="1:9" x14ac:dyDescent="0.25">
      <c r="A1672" s="414">
        <v>41844</v>
      </c>
      <c r="B1672" s="285" t="s">
        <v>1600</v>
      </c>
      <c r="C1672" s="361" t="s">
        <v>3878</v>
      </c>
      <c r="D1672" s="214" t="s">
        <v>287</v>
      </c>
      <c r="E1672" s="235">
        <v>3054</v>
      </c>
      <c r="F1672" s="432" t="s">
        <v>4530</v>
      </c>
      <c r="G1672" s="44">
        <v>3054</v>
      </c>
      <c r="H1672" s="243">
        <f t="shared" si="27"/>
        <v>0</v>
      </c>
      <c r="I1672" s="214" t="s">
        <v>30</v>
      </c>
    </row>
    <row r="1673" spans="1:9" x14ac:dyDescent="0.25">
      <c r="A1673" s="414">
        <v>41844</v>
      </c>
      <c r="B1673" s="285" t="s">
        <v>1601</v>
      </c>
      <c r="C1673" s="361" t="s">
        <v>3878</v>
      </c>
      <c r="D1673" s="214" t="s">
        <v>1782</v>
      </c>
      <c r="E1673" s="235">
        <v>285</v>
      </c>
      <c r="F1673" s="419">
        <v>41844</v>
      </c>
      <c r="G1673" s="44">
        <v>285</v>
      </c>
      <c r="H1673" s="243">
        <f t="shared" si="27"/>
        <v>0</v>
      </c>
      <c r="I1673" s="214" t="s">
        <v>30</v>
      </c>
    </row>
    <row r="1674" spans="1:9" x14ac:dyDescent="0.25">
      <c r="A1674" s="414">
        <v>41844</v>
      </c>
      <c r="B1674" s="285" t="s">
        <v>1602</v>
      </c>
      <c r="C1674" s="361" t="s">
        <v>3878</v>
      </c>
      <c r="D1674" s="214" t="s">
        <v>260</v>
      </c>
      <c r="E1674" s="235">
        <v>3240</v>
      </c>
      <c r="F1674" s="419">
        <v>41844</v>
      </c>
      <c r="G1674" s="44">
        <v>3240</v>
      </c>
      <c r="H1674" s="243">
        <f t="shared" si="27"/>
        <v>0</v>
      </c>
      <c r="I1674" s="214" t="s">
        <v>3978</v>
      </c>
    </row>
    <row r="1675" spans="1:9" x14ac:dyDescent="0.25">
      <c r="A1675" s="414">
        <v>41844</v>
      </c>
      <c r="B1675" s="285" t="s">
        <v>1603</v>
      </c>
      <c r="C1675" s="361" t="s">
        <v>3878</v>
      </c>
      <c r="D1675" s="214" t="s">
        <v>50</v>
      </c>
      <c r="E1675" s="235">
        <v>6798</v>
      </c>
      <c r="F1675" s="419">
        <v>41844</v>
      </c>
      <c r="G1675" s="44">
        <v>6798</v>
      </c>
      <c r="H1675" s="243">
        <f t="shared" si="27"/>
        <v>0</v>
      </c>
      <c r="I1675" s="214"/>
    </row>
    <row r="1676" spans="1:9" x14ac:dyDescent="0.25">
      <c r="A1676" s="414">
        <v>41844</v>
      </c>
      <c r="B1676" s="285" t="s">
        <v>1605</v>
      </c>
      <c r="C1676" s="361" t="s">
        <v>3878</v>
      </c>
      <c r="D1676" s="214" t="s">
        <v>44</v>
      </c>
      <c r="E1676" s="235">
        <v>5040</v>
      </c>
      <c r="F1676" s="419">
        <v>41850</v>
      </c>
      <c r="G1676" s="44">
        <v>5040</v>
      </c>
      <c r="H1676" s="243">
        <f t="shared" si="27"/>
        <v>0</v>
      </c>
      <c r="I1676" s="214" t="s">
        <v>3978</v>
      </c>
    </row>
    <row r="1677" spans="1:9" x14ac:dyDescent="0.25">
      <c r="A1677" s="414">
        <v>41844</v>
      </c>
      <c r="B1677" s="285" t="s">
        <v>1606</v>
      </c>
      <c r="C1677" s="361" t="s">
        <v>3878</v>
      </c>
      <c r="D1677" s="214" t="s">
        <v>52</v>
      </c>
      <c r="E1677" s="235">
        <v>3652</v>
      </c>
      <c r="F1677" s="419">
        <v>41844</v>
      </c>
      <c r="G1677" s="44">
        <v>3652</v>
      </c>
      <c r="H1677" s="243">
        <f t="shared" si="27"/>
        <v>0</v>
      </c>
      <c r="I1677" s="214" t="s">
        <v>3978</v>
      </c>
    </row>
    <row r="1678" spans="1:9" x14ac:dyDescent="0.25">
      <c r="A1678" s="414">
        <v>41844</v>
      </c>
      <c r="B1678" s="285" t="s">
        <v>1607</v>
      </c>
      <c r="C1678" s="361" t="s">
        <v>3878</v>
      </c>
      <c r="D1678" s="214" t="s">
        <v>66</v>
      </c>
      <c r="E1678" s="235">
        <v>1968</v>
      </c>
      <c r="F1678" s="419">
        <v>41844</v>
      </c>
      <c r="G1678" s="44">
        <v>1968</v>
      </c>
      <c r="H1678" s="243">
        <f t="shared" si="27"/>
        <v>0</v>
      </c>
      <c r="I1678" s="214" t="s">
        <v>30</v>
      </c>
    </row>
    <row r="1679" spans="1:9" x14ac:dyDescent="0.25">
      <c r="A1679" s="414">
        <v>41844</v>
      </c>
      <c r="B1679" s="285" t="s">
        <v>1608</v>
      </c>
      <c r="C1679" s="361" t="s">
        <v>3878</v>
      </c>
      <c r="D1679" s="214" t="s">
        <v>58</v>
      </c>
      <c r="E1679" s="235">
        <v>949</v>
      </c>
      <c r="F1679" s="419">
        <v>41844</v>
      </c>
      <c r="G1679" s="44">
        <v>949</v>
      </c>
      <c r="H1679" s="243">
        <f t="shared" si="27"/>
        <v>0</v>
      </c>
      <c r="I1679" s="214" t="s">
        <v>30</v>
      </c>
    </row>
    <row r="1680" spans="1:9" x14ac:dyDescent="0.25">
      <c r="A1680" s="414">
        <v>41844</v>
      </c>
      <c r="B1680" s="285" t="s">
        <v>1609</v>
      </c>
      <c r="C1680" s="361" t="s">
        <v>3878</v>
      </c>
      <c r="D1680" s="214" t="s">
        <v>55</v>
      </c>
      <c r="E1680" s="235">
        <v>6655</v>
      </c>
      <c r="F1680" s="419">
        <v>41844</v>
      </c>
      <c r="G1680" s="44">
        <v>6655</v>
      </c>
      <c r="H1680" s="243">
        <f t="shared" si="27"/>
        <v>0</v>
      </c>
      <c r="I1680" s="214"/>
    </row>
    <row r="1681" spans="1:9" x14ac:dyDescent="0.25">
      <c r="A1681" s="414">
        <v>41844</v>
      </c>
      <c r="B1681" s="285" t="s">
        <v>1610</v>
      </c>
      <c r="C1681" s="361" t="s">
        <v>3878</v>
      </c>
      <c r="D1681" s="214" t="s">
        <v>13</v>
      </c>
      <c r="E1681" s="235">
        <v>3319</v>
      </c>
      <c r="F1681" s="419">
        <v>41844</v>
      </c>
      <c r="G1681" s="44">
        <v>3319</v>
      </c>
      <c r="H1681" s="243">
        <f t="shared" si="27"/>
        <v>0</v>
      </c>
      <c r="I1681" s="214"/>
    </row>
    <row r="1682" spans="1:9" x14ac:dyDescent="0.25">
      <c r="A1682" s="414">
        <v>41844</v>
      </c>
      <c r="B1682" s="285" t="s">
        <v>1612</v>
      </c>
      <c r="C1682" s="361" t="s">
        <v>3878</v>
      </c>
      <c r="D1682" s="214" t="s">
        <v>1697</v>
      </c>
      <c r="E1682" s="235">
        <v>3461</v>
      </c>
      <c r="F1682" s="419">
        <v>41844</v>
      </c>
      <c r="G1682" s="44">
        <v>3461</v>
      </c>
      <c r="H1682" s="243">
        <f t="shared" si="27"/>
        <v>0</v>
      </c>
      <c r="I1682" s="214"/>
    </row>
    <row r="1683" spans="1:9" x14ac:dyDescent="0.25">
      <c r="A1683" s="414">
        <v>41844</v>
      </c>
      <c r="B1683" s="285" t="s">
        <v>1614</v>
      </c>
      <c r="C1683" s="361" t="s">
        <v>3878</v>
      </c>
      <c r="D1683" s="214" t="s">
        <v>189</v>
      </c>
      <c r="E1683" s="235">
        <v>18823.599999999999</v>
      </c>
      <c r="F1683" s="421" t="s">
        <v>4606</v>
      </c>
      <c r="G1683" s="44">
        <v>18823.599999999999</v>
      </c>
      <c r="H1683" s="243">
        <f t="shared" si="27"/>
        <v>0</v>
      </c>
      <c r="I1683" s="214" t="s">
        <v>21</v>
      </c>
    </row>
    <row r="1684" spans="1:9" x14ac:dyDescent="0.25">
      <c r="A1684" s="414">
        <v>41844</v>
      </c>
      <c r="B1684" s="285" t="s">
        <v>1615</v>
      </c>
      <c r="C1684" s="361" t="s">
        <v>3878</v>
      </c>
      <c r="D1684" s="214" t="s">
        <v>1697</v>
      </c>
      <c r="E1684" s="235">
        <v>996</v>
      </c>
      <c r="F1684" s="419">
        <v>41844</v>
      </c>
      <c r="G1684" s="44">
        <v>996</v>
      </c>
      <c r="H1684" s="243">
        <f t="shared" si="27"/>
        <v>0</v>
      </c>
      <c r="I1684" s="214"/>
    </row>
    <row r="1685" spans="1:9" x14ac:dyDescent="0.25">
      <c r="A1685" s="414">
        <v>41844</v>
      </c>
      <c r="B1685" s="285" t="s">
        <v>1616</v>
      </c>
      <c r="C1685" s="361" t="s">
        <v>3878</v>
      </c>
      <c r="D1685" s="214" t="s">
        <v>18</v>
      </c>
      <c r="E1685" s="235">
        <v>3710</v>
      </c>
      <c r="F1685" s="419">
        <v>41844</v>
      </c>
      <c r="G1685" s="44">
        <v>3710</v>
      </c>
      <c r="H1685" s="243">
        <f t="shared" si="27"/>
        <v>0</v>
      </c>
      <c r="I1685" s="214"/>
    </row>
    <row r="1686" spans="1:9" x14ac:dyDescent="0.25">
      <c r="A1686" s="414">
        <v>41844</v>
      </c>
      <c r="B1686" s="285" t="s">
        <v>1617</v>
      </c>
      <c r="C1686" s="361" t="s">
        <v>3878</v>
      </c>
      <c r="D1686" s="214" t="s">
        <v>12</v>
      </c>
      <c r="E1686" s="235">
        <v>307.5</v>
      </c>
      <c r="F1686" s="419">
        <v>41844</v>
      </c>
      <c r="G1686" s="44">
        <v>307.5</v>
      </c>
      <c r="H1686" s="243">
        <f t="shared" si="27"/>
        <v>0</v>
      </c>
      <c r="I1686" s="214"/>
    </row>
    <row r="1687" spans="1:9" x14ac:dyDescent="0.25">
      <c r="A1687" s="414">
        <v>41844</v>
      </c>
      <c r="B1687" s="285" t="s">
        <v>1618</v>
      </c>
      <c r="C1687" s="361" t="s">
        <v>3878</v>
      </c>
      <c r="D1687" s="214" t="s">
        <v>163</v>
      </c>
      <c r="E1687" s="235">
        <v>3471.5</v>
      </c>
      <c r="F1687" s="419">
        <v>41844</v>
      </c>
      <c r="G1687" s="44">
        <v>3471.5</v>
      </c>
      <c r="H1687" s="243">
        <f t="shared" si="27"/>
        <v>0</v>
      </c>
      <c r="I1687" s="214"/>
    </row>
    <row r="1688" spans="1:9" x14ac:dyDescent="0.25">
      <c r="A1688" s="414">
        <v>41844</v>
      </c>
      <c r="B1688" s="285" t="s">
        <v>1619</v>
      </c>
      <c r="C1688" s="361" t="s">
        <v>3878</v>
      </c>
      <c r="D1688" s="214" t="s">
        <v>3316</v>
      </c>
      <c r="E1688" s="235">
        <v>200</v>
      </c>
      <c r="F1688" s="419">
        <v>41844</v>
      </c>
      <c r="G1688" s="44">
        <v>200</v>
      </c>
      <c r="H1688" s="243">
        <f t="shared" si="27"/>
        <v>0</v>
      </c>
      <c r="I1688" s="214"/>
    </row>
    <row r="1689" spans="1:9" x14ac:dyDescent="0.25">
      <c r="A1689" s="414">
        <v>41844</v>
      </c>
      <c r="B1689" s="285" t="s">
        <v>1621</v>
      </c>
      <c r="C1689" s="361" t="s">
        <v>3878</v>
      </c>
      <c r="D1689" s="214" t="s">
        <v>188</v>
      </c>
      <c r="E1689" s="235">
        <v>11084.1</v>
      </c>
      <c r="F1689" s="419">
        <v>41848</v>
      </c>
      <c r="G1689" s="44">
        <v>11084.1</v>
      </c>
      <c r="H1689" s="243">
        <f t="shared" si="27"/>
        <v>0</v>
      </c>
      <c r="I1689" s="20"/>
    </row>
    <row r="1690" spans="1:9" x14ac:dyDescent="0.25">
      <c r="A1690" s="414">
        <v>41844</v>
      </c>
      <c r="B1690" s="285" t="s">
        <v>1623</v>
      </c>
      <c r="C1690" s="361" t="s">
        <v>3878</v>
      </c>
      <c r="D1690" s="214" t="s">
        <v>80</v>
      </c>
      <c r="E1690" s="235">
        <v>2568</v>
      </c>
      <c r="F1690" s="419">
        <v>41845</v>
      </c>
      <c r="G1690" s="44">
        <v>2568</v>
      </c>
      <c r="H1690" s="243">
        <f t="shared" si="27"/>
        <v>0</v>
      </c>
      <c r="I1690" s="214" t="s">
        <v>27</v>
      </c>
    </row>
    <row r="1691" spans="1:9" ht="15.75" x14ac:dyDescent="0.25">
      <c r="A1691" s="414">
        <v>41844</v>
      </c>
      <c r="B1691" s="389" t="s">
        <v>1624</v>
      </c>
      <c r="C1691" s="228" t="s">
        <v>4001</v>
      </c>
      <c r="D1691" s="214" t="s">
        <v>78</v>
      </c>
      <c r="E1691" s="235">
        <v>3080</v>
      </c>
      <c r="F1691" s="419">
        <v>41845</v>
      </c>
      <c r="G1691" s="44">
        <v>3080</v>
      </c>
      <c r="H1691" s="243">
        <f t="shared" si="27"/>
        <v>0</v>
      </c>
      <c r="I1691" s="214" t="s">
        <v>27</v>
      </c>
    </row>
    <row r="1692" spans="1:9" ht="15.75" x14ac:dyDescent="0.25">
      <c r="A1692" s="414">
        <v>41844</v>
      </c>
      <c r="B1692" s="389" t="s">
        <v>1627</v>
      </c>
      <c r="C1692" s="228" t="s">
        <v>4001</v>
      </c>
      <c r="D1692" s="214" t="s">
        <v>4002</v>
      </c>
      <c r="E1692" s="235">
        <v>340</v>
      </c>
      <c r="F1692" s="419">
        <v>41845</v>
      </c>
      <c r="G1692" s="44">
        <v>340</v>
      </c>
      <c r="H1692" s="243">
        <f t="shared" si="27"/>
        <v>0</v>
      </c>
      <c r="I1692" s="214" t="s">
        <v>27</v>
      </c>
    </row>
    <row r="1693" spans="1:9" ht="15.75" x14ac:dyDescent="0.25">
      <c r="A1693" s="414">
        <v>41844</v>
      </c>
      <c r="B1693" s="389" t="s">
        <v>1628</v>
      </c>
      <c r="C1693" s="228" t="s">
        <v>4001</v>
      </c>
      <c r="D1693" s="214" t="s">
        <v>176</v>
      </c>
      <c r="E1693" s="235">
        <v>3882</v>
      </c>
      <c r="F1693" s="419">
        <v>41844</v>
      </c>
      <c r="G1693" s="44">
        <v>3982</v>
      </c>
      <c r="H1693" s="243">
        <f t="shared" si="27"/>
        <v>-100</v>
      </c>
      <c r="I1693" s="214" t="s">
        <v>162</v>
      </c>
    </row>
    <row r="1694" spans="1:9" ht="15.75" x14ac:dyDescent="0.25">
      <c r="A1694" s="414">
        <v>41844</v>
      </c>
      <c r="B1694" s="389" t="s">
        <v>1629</v>
      </c>
      <c r="C1694" s="228" t="s">
        <v>4001</v>
      </c>
      <c r="D1694" s="214" t="s">
        <v>3636</v>
      </c>
      <c r="E1694" s="235">
        <v>3915</v>
      </c>
      <c r="F1694" s="419">
        <v>41844</v>
      </c>
      <c r="G1694" s="44">
        <v>3915</v>
      </c>
      <c r="H1694" s="243">
        <f t="shared" si="27"/>
        <v>0</v>
      </c>
      <c r="I1694" s="214" t="s">
        <v>2852</v>
      </c>
    </row>
    <row r="1695" spans="1:9" ht="15.75" x14ac:dyDescent="0.25">
      <c r="A1695" s="414">
        <v>41844</v>
      </c>
      <c r="B1695" s="389" t="s">
        <v>1630</v>
      </c>
      <c r="C1695" s="228" t="s">
        <v>4001</v>
      </c>
      <c r="D1695" s="214" t="s">
        <v>68</v>
      </c>
      <c r="E1695" s="235">
        <v>234</v>
      </c>
      <c r="F1695" s="419">
        <v>41844</v>
      </c>
      <c r="G1695" s="44">
        <v>234</v>
      </c>
      <c r="H1695" s="243">
        <f t="shared" si="27"/>
        <v>0</v>
      </c>
      <c r="I1695" s="214"/>
    </row>
    <row r="1696" spans="1:9" ht="15.75" x14ac:dyDescent="0.25">
      <c r="A1696" s="414">
        <v>41844</v>
      </c>
      <c r="B1696" s="389" t="s">
        <v>1632</v>
      </c>
      <c r="C1696" s="228" t="s">
        <v>4001</v>
      </c>
      <c r="D1696" s="214" t="s">
        <v>8</v>
      </c>
      <c r="E1696" s="235">
        <v>710</v>
      </c>
      <c r="F1696" s="419">
        <v>41844</v>
      </c>
      <c r="G1696" s="44">
        <v>710</v>
      </c>
      <c r="H1696" s="243">
        <f t="shared" si="27"/>
        <v>0</v>
      </c>
      <c r="I1696" s="214"/>
    </row>
    <row r="1697" spans="1:9" ht="15.75" x14ac:dyDescent="0.25">
      <c r="A1697" s="414">
        <v>41844</v>
      </c>
      <c r="B1697" s="389" t="s">
        <v>1634</v>
      </c>
      <c r="C1697" s="228" t="s">
        <v>4001</v>
      </c>
      <c r="D1697" s="214" t="s">
        <v>49</v>
      </c>
      <c r="E1697" s="235">
        <v>297</v>
      </c>
      <c r="F1697" s="419">
        <v>41844</v>
      </c>
      <c r="G1697" s="44">
        <v>297</v>
      </c>
      <c r="H1697" s="243">
        <f t="shared" si="27"/>
        <v>0</v>
      </c>
      <c r="I1697" s="214"/>
    </row>
    <row r="1698" spans="1:9" ht="15.75" x14ac:dyDescent="0.25">
      <c r="A1698" s="414">
        <v>41844</v>
      </c>
      <c r="B1698" s="389" t="s">
        <v>1635</v>
      </c>
      <c r="C1698" s="228" t="s">
        <v>4001</v>
      </c>
      <c r="D1698" s="214" t="s">
        <v>130</v>
      </c>
      <c r="E1698" s="235">
        <v>7744</v>
      </c>
      <c r="F1698" s="419">
        <v>41846</v>
      </c>
      <c r="G1698" s="44">
        <v>7744</v>
      </c>
      <c r="H1698" s="243">
        <f t="shared" si="27"/>
        <v>0</v>
      </c>
      <c r="I1698" s="214" t="s">
        <v>21</v>
      </c>
    </row>
    <row r="1699" spans="1:9" ht="15.75" x14ac:dyDescent="0.25">
      <c r="A1699" s="414">
        <v>41844</v>
      </c>
      <c r="B1699" s="389" t="s">
        <v>1636</v>
      </c>
      <c r="C1699" s="228" t="s">
        <v>4001</v>
      </c>
      <c r="D1699" s="214" t="s">
        <v>4003</v>
      </c>
      <c r="E1699" s="235">
        <v>5029</v>
      </c>
      <c r="F1699" s="419">
        <v>41845</v>
      </c>
      <c r="G1699" s="44">
        <v>5029</v>
      </c>
      <c r="H1699" s="243">
        <f t="shared" si="27"/>
        <v>0</v>
      </c>
      <c r="I1699" s="214" t="s">
        <v>27</v>
      </c>
    </row>
    <row r="1700" spans="1:9" ht="15.75" x14ac:dyDescent="0.25">
      <c r="A1700" s="414">
        <v>41844</v>
      </c>
      <c r="B1700" s="389" t="s">
        <v>1637</v>
      </c>
      <c r="C1700" s="228" t="s">
        <v>4001</v>
      </c>
      <c r="D1700" s="20" t="s">
        <v>68</v>
      </c>
      <c r="E1700" s="235">
        <v>240</v>
      </c>
      <c r="F1700" s="419">
        <v>41845</v>
      </c>
      <c r="G1700" s="44">
        <v>240</v>
      </c>
      <c r="H1700" s="243">
        <f t="shared" si="27"/>
        <v>0</v>
      </c>
      <c r="I1700" s="214" t="s">
        <v>65</v>
      </c>
    </row>
    <row r="1701" spans="1:9" ht="15.75" x14ac:dyDescent="0.25">
      <c r="A1701" s="414">
        <v>41844</v>
      </c>
      <c r="B1701" s="389" t="s">
        <v>1639</v>
      </c>
      <c r="C1701" s="228" t="s">
        <v>4001</v>
      </c>
      <c r="D1701" s="214" t="s">
        <v>62</v>
      </c>
      <c r="E1701" s="235">
        <v>16045.6</v>
      </c>
      <c r="F1701" s="419">
        <v>41848</v>
      </c>
      <c r="G1701" s="44">
        <v>16045.6</v>
      </c>
      <c r="H1701" s="243">
        <f t="shared" si="27"/>
        <v>0</v>
      </c>
      <c r="I1701" s="214" t="s">
        <v>65</v>
      </c>
    </row>
    <row r="1702" spans="1:9" ht="15.75" x14ac:dyDescent="0.25">
      <c r="A1702" s="414">
        <v>41844</v>
      </c>
      <c r="B1702" s="389" t="s">
        <v>1641</v>
      </c>
      <c r="C1702" s="228" t="s">
        <v>4001</v>
      </c>
      <c r="D1702" s="220" t="s">
        <v>3114</v>
      </c>
      <c r="E1702" s="241">
        <v>0</v>
      </c>
      <c r="F1702" s="419"/>
      <c r="G1702" s="44"/>
      <c r="H1702" s="243">
        <f t="shared" si="27"/>
        <v>0</v>
      </c>
      <c r="I1702" s="214" t="s">
        <v>4004</v>
      </c>
    </row>
    <row r="1703" spans="1:9" ht="15.75" x14ac:dyDescent="0.25">
      <c r="A1703" s="414">
        <v>41844</v>
      </c>
      <c r="B1703" s="389" t="s">
        <v>1642</v>
      </c>
      <c r="C1703" s="228" t="s">
        <v>4001</v>
      </c>
      <c r="D1703" s="214" t="s">
        <v>22</v>
      </c>
      <c r="E1703" s="235">
        <v>1566</v>
      </c>
      <c r="F1703" s="421" t="s">
        <v>4537</v>
      </c>
      <c r="G1703" s="44">
        <v>1566</v>
      </c>
      <c r="H1703" s="243">
        <f t="shared" si="27"/>
        <v>0</v>
      </c>
      <c r="I1703" s="214"/>
    </row>
    <row r="1704" spans="1:9" ht="15.75" x14ac:dyDescent="0.25">
      <c r="A1704" s="414">
        <v>41844</v>
      </c>
      <c r="B1704" s="389" t="s">
        <v>1643</v>
      </c>
      <c r="C1704" s="228" t="s">
        <v>4001</v>
      </c>
      <c r="D1704" s="214" t="s">
        <v>25</v>
      </c>
      <c r="E1704" s="235">
        <v>12131.6</v>
      </c>
      <c r="F1704" s="419">
        <v>41845</v>
      </c>
      <c r="G1704" s="44">
        <v>12131.6</v>
      </c>
      <c r="H1704" s="243">
        <f t="shared" si="27"/>
        <v>0</v>
      </c>
      <c r="I1704" s="214" t="s">
        <v>65</v>
      </c>
    </row>
    <row r="1705" spans="1:9" ht="15.75" x14ac:dyDescent="0.25">
      <c r="A1705" s="414">
        <v>41844</v>
      </c>
      <c r="B1705" s="389" t="s">
        <v>1644</v>
      </c>
      <c r="C1705" s="228" t="s">
        <v>4001</v>
      </c>
      <c r="D1705" s="214" t="s">
        <v>2925</v>
      </c>
      <c r="E1705" s="235">
        <v>10079</v>
      </c>
      <c r="F1705" s="419">
        <v>41844</v>
      </c>
      <c r="G1705" s="44">
        <v>10079</v>
      </c>
      <c r="H1705" s="243">
        <f t="shared" si="27"/>
        <v>0</v>
      </c>
      <c r="I1705" s="214"/>
    </row>
    <row r="1706" spans="1:9" ht="15.75" x14ac:dyDescent="0.25">
      <c r="A1706" s="414">
        <v>41844</v>
      </c>
      <c r="B1706" s="389" t="s">
        <v>1645</v>
      </c>
      <c r="C1706" s="228" t="s">
        <v>4001</v>
      </c>
      <c r="D1706" s="214" t="s">
        <v>8</v>
      </c>
      <c r="E1706" s="235">
        <v>2777.5</v>
      </c>
      <c r="F1706" s="419">
        <v>41844</v>
      </c>
      <c r="G1706" s="44">
        <v>2777.5</v>
      </c>
      <c r="H1706" s="243">
        <f t="shared" si="27"/>
        <v>0</v>
      </c>
      <c r="I1706" s="214"/>
    </row>
    <row r="1707" spans="1:9" ht="15.75" x14ac:dyDescent="0.25">
      <c r="A1707" s="414">
        <v>41844</v>
      </c>
      <c r="B1707" s="389" t="s">
        <v>1646</v>
      </c>
      <c r="C1707" s="228" t="s">
        <v>4001</v>
      </c>
      <c r="D1707" s="214" t="s">
        <v>3318</v>
      </c>
      <c r="E1707" s="235">
        <v>10733</v>
      </c>
      <c r="F1707" s="419">
        <v>41845</v>
      </c>
      <c r="G1707" s="44">
        <v>10733</v>
      </c>
      <c r="H1707" s="243">
        <f t="shared" si="27"/>
        <v>0</v>
      </c>
      <c r="I1707" s="214" t="s">
        <v>65</v>
      </c>
    </row>
    <row r="1708" spans="1:9" ht="15.75" x14ac:dyDescent="0.25">
      <c r="A1708" s="414">
        <v>41844</v>
      </c>
      <c r="B1708" s="389" t="s">
        <v>1647</v>
      </c>
      <c r="C1708" s="228" t="s">
        <v>4001</v>
      </c>
      <c r="D1708" s="214" t="s">
        <v>1519</v>
      </c>
      <c r="E1708" s="235">
        <v>19997.8</v>
      </c>
      <c r="F1708" s="419">
        <v>41845</v>
      </c>
      <c r="G1708" s="44">
        <v>19997.8</v>
      </c>
      <c r="H1708" s="243">
        <f t="shared" si="27"/>
        <v>0</v>
      </c>
      <c r="I1708" s="214" t="s">
        <v>65</v>
      </c>
    </row>
    <row r="1709" spans="1:9" ht="15.75" x14ac:dyDescent="0.25">
      <c r="A1709" s="414">
        <v>41844</v>
      </c>
      <c r="B1709" s="389" t="s">
        <v>1648</v>
      </c>
      <c r="C1709" s="228" t="s">
        <v>4001</v>
      </c>
      <c r="D1709" s="214" t="s">
        <v>11</v>
      </c>
      <c r="E1709" s="235">
        <v>71948.800000000003</v>
      </c>
      <c r="F1709" s="432" t="s">
        <v>4538</v>
      </c>
      <c r="G1709" s="245">
        <v>71948.800000000003</v>
      </c>
      <c r="H1709" s="243">
        <f t="shared" si="27"/>
        <v>0</v>
      </c>
      <c r="I1709" s="214" t="s">
        <v>65</v>
      </c>
    </row>
    <row r="1710" spans="1:9" ht="15.75" x14ac:dyDescent="0.25">
      <c r="A1710" s="414">
        <v>41844</v>
      </c>
      <c r="B1710" s="389" t="s">
        <v>1649</v>
      </c>
      <c r="C1710" s="228" t="s">
        <v>4001</v>
      </c>
      <c r="D1710" s="214" t="s">
        <v>180</v>
      </c>
      <c r="E1710" s="235">
        <v>28623</v>
      </c>
      <c r="F1710" s="419">
        <v>41849</v>
      </c>
      <c r="G1710" s="44">
        <v>28623</v>
      </c>
      <c r="H1710" s="243">
        <f t="shared" si="27"/>
        <v>0</v>
      </c>
      <c r="I1710" s="214" t="s">
        <v>65</v>
      </c>
    </row>
    <row r="1711" spans="1:9" ht="15.75" x14ac:dyDescent="0.25">
      <c r="A1711" s="414">
        <v>41844</v>
      </c>
      <c r="B1711" s="389" t="s">
        <v>1650</v>
      </c>
      <c r="C1711" s="228" t="s">
        <v>4001</v>
      </c>
      <c r="D1711" s="214" t="s">
        <v>2523</v>
      </c>
      <c r="E1711" s="235">
        <v>1971.5</v>
      </c>
      <c r="F1711" s="419">
        <v>41844</v>
      </c>
      <c r="G1711" s="44">
        <v>1971.5</v>
      </c>
      <c r="H1711" s="243">
        <f t="shared" si="27"/>
        <v>0</v>
      </c>
      <c r="I1711" s="214"/>
    </row>
    <row r="1712" spans="1:9" ht="15.75" x14ac:dyDescent="0.25">
      <c r="A1712" s="414">
        <v>41844</v>
      </c>
      <c r="B1712" s="389" t="s">
        <v>1651</v>
      </c>
      <c r="C1712" s="228" t="s">
        <v>4001</v>
      </c>
      <c r="D1712" s="214" t="s">
        <v>2523</v>
      </c>
      <c r="E1712" s="235">
        <v>718.5</v>
      </c>
      <c r="F1712" s="419">
        <v>41844</v>
      </c>
      <c r="G1712" s="44">
        <v>718.5</v>
      </c>
      <c r="H1712" s="243">
        <f t="shared" si="27"/>
        <v>0</v>
      </c>
      <c r="I1712" s="214"/>
    </row>
    <row r="1713" spans="1:9" ht="15.75" x14ac:dyDescent="0.25">
      <c r="A1713" s="414">
        <v>41844</v>
      </c>
      <c r="B1713" s="389" t="s">
        <v>1652</v>
      </c>
      <c r="C1713" s="228" t="s">
        <v>4001</v>
      </c>
      <c r="D1713" s="214" t="s">
        <v>304</v>
      </c>
      <c r="E1713" s="235">
        <v>22937</v>
      </c>
      <c r="F1713" s="419">
        <v>41845</v>
      </c>
      <c r="G1713" s="44">
        <v>22937</v>
      </c>
      <c r="H1713" s="243">
        <f t="shared" si="27"/>
        <v>0</v>
      </c>
      <c r="I1713" s="214" t="s">
        <v>27</v>
      </c>
    </row>
    <row r="1714" spans="1:9" ht="15.75" x14ac:dyDescent="0.25">
      <c r="A1714" s="414">
        <v>41844</v>
      </c>
      <c r="B1714" s="389" t="s">
        <v>1654</v>
      </c>
      <c r="C1714" s="228" t="s">
        <v>4001</v>
      </c>
      <c r="D1714" s="214" t="s">
        <v>51</v>
      </c>
      <c r="E1714" s="235">
        <v>1801</v>
      </c>
      <c r="F1714" s="421" t="s">
        <v>4539</v>
      </c>
      <c r="G1714" s="44">
        <v>1801</v>
      </c>
      <c r="H1714" s="243">
        <f t="shared" si="27"/>
        <v>0</v>
      </c>
      <c r="I1714" s="214"/>
    </row>
    <row r="1715" spans="1:9" ht="15.75" x14ac:dyDescent="0.25">
      <c r="A1715" s="414">
        <v>41844</v>
      </c>
      <c r="B1715" s="389" t="s">
        <v>1655</v>
      </c>
      <c r="C1715" s="228" t="s">
        <v>4001</v>
      </c>
      <c r="D1715" s="214" t="s">
        <v>20</v>
      </c>
      <c r="E1715" s="235">
        <v>3412</v>
      </c>
      <c r="F1715" s="419">
        <v>41845</v>
      </c>
      <c r="G1715" s="44">
        <v>3412</v>
      </c>
      <c r="H1715" s="243">
        <f t="shared" si="27"/>
        <v>0</v>
      </c>
      <c r="I1715" s="214" t="s">
        <v>27</v>
      </c>
    </row>
    <row r="1716" spans="1:9" ht="15.75" x14ac:dyDescent="0.25">
      <c r="A1716" s="414">
        <v>41844</v>
      </c>
      <c r="B1716" s="389" t="s">
        <v>1656</v>
      </c>
      <c r="C1716" s="228" t="s">
        <v>4001</v>
      </c>
      <c r="D1716" s="214" t="s">
        <v>1611</v>
      </c>
      <c r="E1716" s="235">
        <v>3967</v>
      </c>
      <c r="F1716" s="419">
        <v>41844</v>
      </c>
      <c r="G1716" s="44">
        <v>3967</v>
      </c>
      <c r="H1716" s="243">
        <f t="shared" si="27"/>
        <v>0</v>
      </c>
      <c r="I1716" s="214"/>
    </row>
    <row r="1717" spans="1:9" ht="15.75" x14ac:dyDescent="0.25">
      <c r="A1717" s="414">
        <v>41844</v>
      </c>
      <c r="B1717" s="389" t="s">
        <v>1657</v>
      </c>
      <c r="C1717" s="228" t="s">
        <v>4001</v>
      </c>
      <c r="D1717" s="214" t="s">
        <v>8</v>
      </c>
      <c r="E1717" s="235">
        <v>587</v>
      </c>
      <c r="F1717" s="419">
        <v>41844</v>
      </c>
      <c r="G1717" s="44">
        <v>587</v>
      </c>
      <c r="H1717" s="243">
        <f t="shared" si="27"/>
        <v>0</v>
      </c>
      <c r="I1717" s="214"/>
    </row>
    <row r="1718" spans="1:9" ht="15.75" x14ac:dyDescent="0.25">
      <c r="A1718" s="414">
        <v>41844</v>
      </c>
      <c r="B1718" s="389" t="s">
        <v>1660</v>
      </c>
      <c r="C1718" s="228" t="s">
        <v>4001</v>
      </c>
      <c r="D1718" s="214" t="s">
        <v>312</v>
      </c>
      <c r="E1718" s="235">
        <v>9059.6</v>
      </c>
      <c r="F1718" s="420" t="s">
        <v>4005</v>
      </c>
      <c r="G1718" s="44">
        <v>9059.6</v>
      </c>
      <c r="H1718" s="243">
        <f t="shared" si="27"/>
        <v>0</v>
      </c>
      <c r="I1718" s="214" t="s">
        <v>27</v>
      </c>
    </row>
    <row r="1719" spans="1:9" ht="15.75" x14ac:dyDescent="0.25">
      <c r="A1719" s="414">
        <v>41844</v>
      </c>
      <c r="B1719" s="389" t="s">
        <v>1661</v>
      </c>
      <c r="C1719" s="228" t="s">
        <v>4001</v>
      </c>
      <c r="D1719" s="214" t="s">
        <v>307</v>
      </c>
      <c r="E1719" s="235">
        <v>6084.5</v>
      </c>
      <c r="F1719" s="421" t="s">
        <v>4558</v>
      </c>
      <c r="G1719" s="44">
        <v>6084.5</v>
      </c>
      <c r="H1719" s="243">
        <f t="shared" si="27"/>
        <v>0</v>
      </c>
      <c r="I1719" s="214" t="s">
        <v>27</v>
      </c>
    </row>
    <row r="1720" spans="1:9" ht="15.75" x14ac:dyDescent="0.25">
      <c r="A1720" s="414">
        <v>41844</v>
      </c>
      <c r="B1720" s="389" t="s">
        <v>1662</v>
      </c>
      <c r="C1720" s="228" t="s">
        <v>4001</v>
      </c>
      <c r="D1720" s="214" t="s">
        <v>8</v>
      </c>
      <c r="E1720" s="235">
        <v>1010</v>
      </c>
      <c r="F1720" s="421" t="s">
        <v>4551</v>
      </c>
      <c r="G1720" s="44">
        <v>1010</v>
      </c>
      <c r="H1720" s="243">
        <f t="shared" si="27"/>
        <v>0</v>
      </c>
      <c r="I1720" s="214"/>
    </row>
    <row r="1721" spans="1:9" ht="15.75" x14ac:dyDescent="0.25">
      <c r="A1721" s="414">
        <v>41844</v>
      </c>
      <c r="B1721" s="389" t="s">
        <v>1663</v>
      </c>
      <c r="C1721" s="228" t="s">
        <v>4001</v>
      </c>
      <c r="D1721" s="214" t="s">
        <v>4006</v>
      </c>
      <c r="E1721" s="235">
        <v>40827</v>
      </c>
      <c r="F1721" s="419">
        <v>41845</v>
      </c>
      <c r="G1721" s="44">
        <v>40827</v>
      </c>
      <c r="H1721" s="243">
        <f t="shared" si="27"/>
        <v>0</v>
      </c>
      <c r="I1721" s="214" t="s">
        <v>12</v>
      </c>
    </row>
    <row r="1722" spans="1:9" ht="15.75" x14ac:dyDescent="0.25">
      <c r="A1722" s="414">
        <v>41844</v>
      </c>
      <c r="B1722" s="389" t="s">
        <v>1664</v>
      </c>
      <c r="C1722" s="228" t="s">
        <v>4001</v>
      </c>
      <c r="D1722" s="220" t="s">
        <v>3114</v>
      </c>
      <c r="E1722" s="241">
        <v>0</v>
      </c>
      <c r="F1722" s="419"/>
      <c r="G1722" s="44"/>
      <c r="H1722" s="243">
        <f t="shared" si="27"/>
        <v>0</v>
      </c>
      <c r="I1722" s="214" t="s">
        <v>4007</v>
      </c>
    </row>
    <row r="1723" spans="1:9" ht="15.75" x14ac:dyDescent="0.25">
      <c r="A1723" s="414">
        <v>41844</v>
      </c>
      <c r="B1723" s="389" t="s">
        <v>1665</v>
      </c>
      <c r="C1723" s="228" t="s">
        <v>4001</v>
      </c>
      <c r="D1723" s="214" t="s">
        <v>3184</v>
      </c>
      <c r="E1723" s="235">
        <v>19078</v>
      </c>
      <c r="F1723" s="419">
        <v>41850</v>
      </c>
      <c r="G1723" s="44">
        <v>18078</v>
      </c>
      <c r="H1723" s="243">
        <f t="shared" si="27"/>
        <v>1000</v>
      </c>
      <c r="I1723" s="214" t="s">
        <v>12</v>
      </c>
    </row>
    <row r="1724" spans="1:9" ht="15.75" x14ac:dyDescent="0.25">
      <c r="A1724" s="414">
        <v>41844</v>
      </c>
      <c r="B1724" s="389" t="s">
        <v>1666</v>
      </c>
      <c r="C1724" s="228" t="s">
        <v>4001</v>
      </c>
      <c r="D1724" s="214" t="s">
        <v>91</v>
      </c>
      <c r="E1724" s="235">
        <v>11952</v>
      </c>
      <c r="F1724" s="419">
        <v>41845</v>
      </c>
      <c r="G1724" s="44">
        <v>11952</v>
      </c>
      <c r="H1724" s="243">
        <f t="shared" si="27"/>
        <v>0</v>
      </c>
      <c r="I1724" s="214" t="s">
        <v>12</v>
      </c>
    </row>
    <row r="1725" spans="1:9" ht="15.75" x14ac:dyDescent="0.25">
      <c r="A1725" s="414">
        <v>41844</v>
      </c>
      <c r="B1725" s="389" t="s">
        <v>1667</v>
      </c>
      <c r="C1725" s="228" t="s">
        <v>4001</v>
      </c>
      <c r="D1725" s="214" t="s">
        <v>88</v>
      </c>
      <c r="E1725" s="235">
        <v>3279</v>
      </c>
      <c r="F1725" s="419">
        <v>41845</v>
      </c>
      <c r="G1725" s="44">
        <v>3279</v>
      </c>
      <c r="H1725" s="243">
        <f t="shared" si="27"/>
        <v>0</v>
      </c>
      <c r="I1725" s="214" t="s">
        <v>12</v>
      </c>
    </row>
    <row r="1726" spans="1:9" ht="15.75" x14ac:dyDescent="0.25">
      <c r="A1726" s="414">
        <v>41844</v>
      </c>
      <c r="B1726" s="389" t="s">
        <v>1668</v>
      </c>
      <c r="C1726" s="228" t="s">
        <v>4001</v>
      </c>
      <c r="D1726" s="214" t="s">
        <v>16</v>
      </c>
      <c r="E1726" s="235">
        <v>370576.8</v>
      </c>
      <c r="F1726" s="421">
        <v>41865</v>
      </c>
      <c r="G1726" s="245">
        <v>370576.8</v>
      </c>
      <c r="H1726" s="243">
        <f t="shared" si="27"/>
        <v>0</v>
      </c>
      <c r="I1726" s="214"/>
    </row>
    <row r="1727" spans="1:9" ht="15.75" x14ac:dyDescent="0.25">
      <c r="A1727" s="414">
        <v>41844</v>
      </c>
      <c r="B1727" s="389" t="s">
        <v>1669</v>
      </c>
      <c r="C1727" s="228" t="s">
        <v>4001</v>
      </c>
      <c r="D1727" s="214" t="s">
        <v>240</v>
      </c>
      <c r="E1727" s="235">
        <v>58387.1</v>
      </c>
      <c r="F1727" s="421" t="s">
        <v>4092</v>
      </c>
      <c r="G1727" s="44">
        <v>58387.1</v>
      </c>
      <c r="H1727" s="243">
        <f t="shared" si="27"/>
        <v>0</v>
      </c>
      <c r="I1727" s="214" t="s">
        <v>12</v>
      </c>
    </row>
    <row r="1728" spans="1:9" ht="15.75" x14ac:dyDescent="0.25">
      <c r="A1728" s="414">
        <v>41844</v>
      </c>
      <c r="B1728" s="389" t="s">
        <v>1670</v>
      </c>
      <c r="C1728" s="228" t="s">
        <v>4001</v>
      </c>
      <c r="D1728" s="220" t="s">
        <v>3114</v>
      </c>
      <c r="E1728" s="241">
        <v>0</v>
      </c>
      <c r="F1728" s="419"/>
      <c r="G1728" s="44"/>
      <c r="H1728" s="243">
        <f t="shared" si="27"/>
        <v>0</v>
      </c>
      <c r="I1728" s="214" t="s">
        <v>4008</v>
      </c>
    </row>
    <row r="1729" spans="1:9" ht="15.75" x14ac:dyDescent="0.25">
      <c r="A1729" s="414">
        <v>41844</v>
      </c>
      <c r="B1729" s="389" t="s">
        <v>1671</v>
      </c>
      <c r="C1729" s="228" t="s">
        <v>4001</v>
      </c>
      <c r="D1729" s="214" t="s">
        <v>85</v>
      </c>
      <c r="E1729" s="235">
        <v>5597.4</v>
      </c>
      <c r="F1729" s="419">
        <v>41845</v>
      </c>
      <c r="G1729" s="44">
        <v>5597.4</v>
      </c>
      <c r="H1729" s="243">
        <f t="shared" si="27"/>
        <v>0</v>
      </c>
      <c r="I1729" s="214" t="s">
        <v>12</v>
      </c>
    </row>
    <row r="1730" spans="1:9" ht="15.75" x14ac:dyDescent="0.25">
      <c r="A1730" s="414">
        <v>41844</v>
      </c>
      <c r="B1730" s="389" t="s">
        <v>1672</v>
      </c>
      <c r="C1730" s="228" t="s">
        <v>4001</v>
      </c>
      <c r="D1730" s="214" t="s">
        <v>28</v>
      </c>
      <c r="E1730" s="235">
        <v>9541</v>
      </c>
      <c r="F1730" s="421" t="s">
        <v>4562</v>
      </c>
      <c r="G1730" s="44">
        <v>9541</v>
      </c>
      <c r="H1730" s="243">
        <f t="shared" si="27"/>
        <v>0</v>
      </c>
      <c r="I1730" s="214"/>
    </row>
    <row r="1731" spans="1:9" ht="15.75" x14ac:dyDescent="0.25">
      <c r="A1731" s="414">
        <v>41844</v>
      </c>
      <c r="B1731" s="389" t="s">
        <v>1674</v>
      </c>
      <c r="C1731" s="228" t="s">
        <v>4001</v>
      </c>
      <c r="D1731" s="214" t="s">
        <v>92</v>
      </c>
      <c r="E1731" s="235">
        <v>24957</v>
      </c>
      <c r="F1731" s="419">
        <v>41845</v>
      </c>
      <c r="G1731" s="44">
        <v>24957</v>
      </c>
      <c r="H1731" s="243">
        <f t="shared" si="27"/>
        <v>0</v>
      </c>
      <c r="I1731" s="214" t="s">
        <v>12</v>
      </c>
    </row>
    <row r="1732" spans="1:9" ht="15.75" x14ac:dyDescent="0.25">
      <c r="A1732" s="414">
        <v>41844</v>
      </c>
      <c r="B1732" s="389" t="s">
        <v>1676</v>
      </c>
      <c r="C1732" s="228" t="s">
        <v>4001</v>
      </c>
      <c r="D1732" s="214" t="s">
        <v>1100</v>
      </c>
      <c r="E1732" s="235">
        <v>10851.4</v>
      </c>
      <c r="F1732" s="419">
        <v>41844</v>
      </c>
      <c r="G1732" s="44">
        <v>10851.4</v>
      </c>
      <c r="H1732" s="243">
        <f t="shared" si="27"/>
        <v>0</v>
      </c>
      <c r="I1732" s="214"/>
    </row>
    <row r="1733" spans="1:9" ht="15.75" x14ac:dyDescent="0.25">
      <c r="A1733" s="414">
        <v>41844</v>
      </c>
      <c r="B1733" s="389" t="s">
        <v>1677</v>
      </c>
      <c r="C1733" s="228" t="s">
        <v>4001</v>
      </c>
      <c r="D1733" s="214" t="s">
        <v>101</v>
      </c>
      <c r="E1733" s="235">
        <v>19764</v>
      </c>
      <c r="F1733" s="421" t="s">
        <v>4061</v>
      </c>
      <c r="G1733" s="245">
        <v>19764</v>
      </c>
      <c r="H1733" s="243">
        <f t="shared" si="27"/>
        <v>0</v>
      </c>
      <c r="I1733" s="214" t="s">
        <v>12</v>
      </c>
    </row>
    <row r="1734" spans="1:9" ht="15.75" x14ac:dyDescent="0.25">
      <c r="A1734" s="414">
        <v>41844</v>
      </c>
      <c r="B1734" s="389" t="s">
        <v>1678</v>
      </c>
      <c r="C1734" s="228" t="s">
        <v>4001</v>
      </c>
      <c r="D1734" s="214" t="s">
        <v>520</v>
      </c>
      <c r="E1734" s="235">
        <v>147</v>
      </c>
      <c r="F1734" s="419">
        <v>41844</v>
      </c>
      <c r="G1734" s="44">
        <v>147</v>
      </c>
      <c r="H1734" s="243">
        <f t="shared" si="27"/>
        <v>0</v>
      </c>
      <c r="I1734" s="214"/>
    </row>
    <row r="1735" spans="1:9" ht="15.75" x14ac:dyDescent="0.25">
      <c r="A1735" s="414">
        <v>41844</v>
      </c>
      <c r="B1735" s="389" t="s">
        <v>1679</v>
      </c>
      <c r="C1735" s="228" t="s">
        <v>4001</v>
      </c>
      <c r="D1735" s="214" t="s">
        <v>180</v>
      </c>
      <c r="E1735" s="235">
        <v>11289</v>
      </c>
      <c r="F1735" s="419">
        <v>41844</v>
      </c>
      <c r="G1735" s="44">
        <v>11289</v>
      </c>
      <c r="H1735" s="243">
        <f t="shared" ref="H1735:H1798" si="28">E1735-G1735</f>
        <v>0</v>
      </c>
      <c r="I1735" s="214"/>
    </row>
    <row r="1736" spans="1:9" ht="15.75" x14ac:dyDescent="0.25">
      <c r="A1736" s="414">
        <v>41844</v>
      </c>
      <c r="B1736" s="389" t="s">
        <v>1680</v>
      </c>
      <c r="C1736" s="228" t="s">
        <v>4001</v>
      </c>
      <c r="D1736" s="214" t="s">
        <v>727</v>
      </c>
      <c r="E1736" s="235">
        <v>3617</v>
      </c>
      <c r="F1736" s="419">
        <v>41845</v>
      </c>
      <c r="G1736" s="44">
        <v>3617</v>
      </c>
      <c r="H1736" s="243">
        <f t="shared" si="28"/>
        <v>0</v>
      </c>
      <c r="I1736" s="214"/>
    </row>
    <row r="1737" spans="1:9" ht="15.75" x14ac:dyDescent="0.25">
      <c r="A1737" s="414">
        <v>41844</v>
      </c>
      <c r="B1737" s="389" t="s">
        <v>1681</v>
      </c>
      <c r="C1737" s="228" t="s">
        <v>4001</v>
      </c>
      <c r="D1737" s="214" t="s">
        <v>240</v>
      </c>
      <c r="E1737" s="235">
        <v>33833.800000000003</v>
      </c>
      <c r="F1737" s="421" t="s">
        <v>4074</v>
      </c>
      <c r="G1737" s="245">
        <v>33833.800000000003</v>
      </c>
      <c r="H1737" s="243">
        <f t="shared" si="28"/>
        <v>0</v>
      </c>
      <c r="I1737" s="214" t="s">
        <v>12</v>
      </c>
    </row>
    <row r="1738" spans="1:9" ht="15.75" x14ac:dyDescent="0.25">
      <c r="A1738" s="414">
        <v>41844</v>
      </c>
      <c r="B1738" s="389" t="s">
        <v>1683</v>
      </c>
      <c r="C1738" s="228" t="s">
        <v>4001</v>
      </c>
      <c r="D1738" s="20" t="s">
        <v>12</v>
      </c>
      <c r="E1738" s="239">
        <v>77</v>
      </c>
      <c r="F1738" s="419">
        <v>41845</v>
      </c>
      <c r="G1738" s="44">
        <v>77</v>
      </c>
      <c r="H1738" s="243">
        <f t="shared" si="28"/>
        <v>0</v>
      </c>
      <c r="I1738" s="214" t="s">
        <v>12</v>
      </c>
    </row>
    <row r="1739" spans="1:9" ht="15.75" x14ac:dyDescent="0.25">
      <c r="A1739" s="414">
        <v>41844</v>
      </c>
      <c r="B1739" s="389" t="s">
        <v>1684</v>
      </c>
      <c r="C1739" s="228" t="s">
        <v>4001</v>
      </c>
      <c r="D1739" s="214" t="s">
        <v>8</v>
      </c>
      <c r="E1739" s="235">
        <v>495.6</v>
      </c>
      <c r="F1739" s="419">
        <v>41844</v>
      </c>
      <c r="G1739" s="44">
        <v>495.6</v>
      </c>
      <c r="H1739" s="243">
        <f t="shared" si="28"/>
        <v>0</v>
      </c>
      <c r="I1739" s="214"/>
    </row>
    <row r="1740" spans="1:9" ht="15.75" x14ac:dyDescent="0.25">
      <c r="A1740" s="414">
        <v>41844</v>
      </c>
      <c r="B1740" s="389" t="s">
        <v>1685</v>
      </c>
      <c r="C1740" s="228" t="s">
        <v>4001</v>
      </c>
      <c r="D1740" s="214" t="s">
        <v>106</v>
      </c>
      <c r="E1740" s="235">
        <v>76076</v>
      </c>
      <c r="F1740" s="419">
        <v>41849</v>
      </c>
      <c r="G1740" s="44">
        <v>76076</v>
      </c>
      <c r="H1740" s="243">
        <f t="shared" si="28"/>
        <v>0</v>
      </c>
      <c r="I1740" s="214"/>
    </row>
    <row r="1741" spans="1:9" ht="15.75" x14ac:dyDescent="0.25">
      <c r="A1741" s="414">
        <v>41844</v>
      </c>
      <c r="B1741" s="389" t="s">
        <v>1686</v>
      </c>
      <c r="C1741" s="228" t="s">
        <v>4001</v>
      </c>
      <c r="D1741" s="214" t="s">
        <v>63</v>
      </c>
      <c r="E1741" s="235">
        <v>2372</v>
      </c>
      <c r="F1741" s="419">
        <v>41845</v>
      </c>
      <c r="G1741" s="44">
        <v>2372</v>
      </c>
      <c r="H1741" s="243">
        <f t="shared" si="28"/>
        <v>0</v>
      </c>
      <c r="I1741" s="214" t="s">
        <v>21</v>
      </c>
    </row>
    <row r="1742" spans="1:9" ht="15.75" x14ac:dyDescent="0.25">
      <c r="A1742" s="414">
        <v>41844</v>
      </c>
      <c r="B1742" s="389" t="s">
        <v>1687</v>
      </c>
      <c r="C1742" s="228" t="s">
        <v>4001</v>
      </c>
      <c r="D1742" s="214" t="s">
        <v>106</v>
      </c>
      <c r="E1742" s="235">
        <v>197200</v>
      </c>
      <c r="F1742" s="419">
        <v>41849</v>
      </c>
      <c r="G1742" s="44">
        <v>197200</v>
      </c>
      <c r="H1742" s="243">
        <f t="shared" si="28"/>
        <v>0</v>
      </c>
      <c r="I1742" s="214" t="s">
        <v>21</v>
      </c>
    </row>
    <row r="1743" spans="1:9" ht="15.75" x14ac:dyDescent="0.25">
      <c r="A1743" s="414">
        <v>41844</v>
      </c>
      <c r="B1743" s="389" t="s">
        <v>1688</v>
      </c>
      <c r="C1743" s="228" t="s">
        <v>4001</v>
      </c>
      <c r="D1743" s="214" t="s">
        <v>106</v>
      </c>
      <c r="E1743" s="235">
        <v>269450</v>
      </c>
      <c r="F1743" s="419">
        <v>41847</v>
      </c>
      <c r="G1743" s="44">
        <v>269450</v>
      </c>
      <c r="H1743" s="243">
        <f t="shared" si="28"/>
        <v>0</v>
      </c>
      <c r="I1743" s="214" t="s">
        <v>21</v>
      </c>
    </row>
    <row r="1744" spans="1:9" ht="15.75" x14ac:dyDescent="0.25">
      <c r="A1744" s="414">
        <v>41844</v>
      </c>
      <c r="B1744" s="389" t="s">
        <v>1689</v>
      </c>
      <c r="C1744" s="228" t="s">
        <v>4001</v>
      </c>
      <c r="D1744" s="214" t="s">
        <v>14</v>
      </c>
      <c r="E1744" s="235">
        <v>16266</v>
      </c>
      <c r="F1744" s="419">
        <v>41845</v>
      </c>
      <c r="G1744" s="44">
        <v>16266</v>
      </c>
      <c r="H1744" s="243">
        <f t="shared" si="28"/>
        <v>0</v>
      </c>
      <c r="I1744" s="214" t="s">
        <v>3978</v>
      </c>
    </row>
    <row r="1745" spans="1:12" ht="15.75" x14ac:dyDescent="0.25">
      <c r="A1745" s="414">
        <v>41844</v>
      </c>
      <c r="B1745" s="389" t="s">
        <v>1690</v>
      </c>
      <c r="C1745" s="228" t="s">
        <v>4001</v>
      </c>
      <c r="D1745" s="214" t="s">
        <v>250</v>
      </c>
      <c r="E1745" s="235">
        <v>1064.5</v>
      </c>
      <c r="F1745" s="419">
        <v>41844</v>
      </c>
      <c r="G1745" s="44">
        <v>1064.5</v>
      </c>
      <c r="H1745" s="243">
        <f t="shared" si="28"/>
        <v>0</v>
      </c>
      <c r="I1745" s="214"/>
    </row>
    <row r="1746" spans="1:12" ht="15.75" x14ac:dyDescent="0.25">
      <c r="A1746" s="414">
        <v>41844</v>
      </c>
      <c r="B1746" s="389" t="s">
        <v>1691</v>
      </c>
      <c r="C1746" s="228" t="s">
        <v>4001</v>
      </c>
      <c r="D1746" s="214" t="s">
        <v>250</v>
      </c>
      <c r="E1746" s="235">
        <v>1293</v>
      </c>
      <c r="F1746" s="419">
        <v>41844</v>
      </c>
      <c r="G1746" s="44">
        <v>1293</v>
      </c>
      <c r="H1746" s="243">
        <f t="shared" si="28"/>
        <v>0</v>
      </c>
      <c r="I1746" s="214"/>
    </row>
    <row r="1747" spans="1:12" ht="15.75" x14ac:dyDescent="0.25">
      <c r="A1747" s="406">
        <v>41845</v>
      </c>
      <c r="B1747" s="389" t="s">
        <v>1692</v>
      </c>
      <c r="C1747" s="228" t="s">
        <v>4001</v>
      </c>
      <c r="D1747" s="214" t="s">
        <v>272</v>
      </c>
      <c r="E1747" s="235">
        <v>10797.6</v>
      </c>
      <c r="F1747" s="421" t="s">
        <v>4544</v>
      </c>
      <c r="G1747" s="44">
        <v>10797.6</v>
      </c>
      <c r="H1747" s="243">
        <f t="shared" si="28"/>
        <v>0</v>
      </c>
      <c r="I1747" s="214" t="s">
        <v>162</v>
      </c>
    </row>
    <row r="1748" spans="1:12" ht="15.75" x14ac:dyDescent="0.25">
      <c r="A1748" s="406">
        <v>41845</v>
      </c>
      <c r="B1748" s="389" t="s">
        <v>1693</v>
      </c>
      <c r="C1748" s="228" t="s">
        <v>4001</v>
      </c>
      <c r="D1748" s="214" t="s">
        <v>250</v>
      </c>
      <c r="E1748" s="235">
        <v>3938</v>
      </c>
      <c r="F1748" s="419">
        <v>41846</v>
      </c>
      <c r="G1748" s="44">
        <v>3938</v>
      </c>
      <c r="H1748" s="243">
        <f t="shared" si="28"/>
        <v>0</v>
      </c>
      <c r="I1748" s="58" t="s">
        <v>162</v>
      </c>
    </row>
    <row r="1749" spans="1:12" ht="15.75" x14ac:dyDescent="0.25">
      <c r="A1749" s="406">
        <v>41845</v>
      </c>
      <c r="B1749" s="389" t="s">
        <v>1694</v>
      </c>
      <c r="C1749" s="228" t="s">
        <v>4001</v>
      </c>
      <c r="D1749" s="214" t="s">
        <v>172</v>
      </c>
      <c r="E1749" s="235">
        <v>6032</v>
      </c>
      <c r="F1749" s="419">
        <v>41846</v>
      </c>
      <c r="G1749" s="44">
        <v>6032</v>
      </c>
      <c r="H1749" s="243">
        <f t="shared" si="28"/>
        <v>0</v>
      </c>
      <c r="I1749" s="214" t="s">
        <v>162</v>
      </c>
    </row>
    <row r="1750" spans="1:12" ht="15.75" x14ac:dyDescent="0.25">
      <c r="A1750" s="406">
        <v>41845</v>
      </c>
      <c r="B1750" s="389" t="s">
        <v>1695</v>
      </c>
      <c r="C1750" s="228" t="s">
        <v>4001</v>
      </c>
      <c r="D1750" s="214" t="s">
        <v>606</v>
      </c>
      <c r="E1750" s="235">
        <v>2432</v>
      </c>
      <c r="F1750" s="419">
        <v>41846</v>
      </c>
      <c r="G1750" s="44">
        <v>2432</v>
      </c>
      <c r="H1750" s="243">
        <f t="shared" si="28"/>
        <v>0</v>
      </c>
      <c r="I1750" s="58" t="s">
        <v>162</v>
      </c>
    </row>
    <row r="1751" spans="1:12" ht="15.75" x14ac:dyDescent="0.25">
      <c r="A1751" s="406">
        <v>41845</v>
      </c>
      <c r="B1751" s="389" t="s">
        <v>1696</v>
      </c>
      <c r="C1751" s="228" t="s">
        <v>4001</v>
      </c>
      <c r="D1751" s="214" t="s">
        <v>269</v>
      </c>
      <c r="E1751" s="235">
        <v>8177</v>
      </c>
      <c r="F1751" s="419">
        <v>41846</v>
      </c>
      <c r="G1751" s="44">
        <v>8177</v>
      </c>
      <c r="H1751" s="243">
        <f t="shared" si="28"/>
        <v>0</v>
      </c>
      <c r="I1751" s="58" t="s">
        <v>162</v>
      </c>
    </row>
    <row r="1752" spans="1:12" ht="15.75" x14ac:dyDescent="0.25">
      <c r="A1752" s="406">
        <v>41845</v>
      </c>
      <c r="B1752" s="389" t="s">
        <v>1698</v>
      </c>
      <c r="C1752" s="228" t="s">
        <v>4001</v>
      </c>
      <c r="D1752" s="214" t="s">
        <v>358</v>
      </c>
      <c r="E1752" s="235">
        <v>48218.52</v>
      </c>
      <c r="F1752" s="419">
        <v>41846</v>
      </c>
      <c r="G1752" s="44">
        <v>48218.52</v>
      </c>
      <c r="H1752" s="243">
        <f t="shared" si="28"/>
        <v>0</v>
      </c>
      <c r="I1752" s="214" t="s">
        <v>162</v>
      </c>
    </row>
    <row r="1753" spans="1:12" ht="15.75" x14ac:dyDescent="0.25">
      <c r="A1753" s="406">
        <v>41845</v>
      </c>
      <c r="B1753" s="389" t="s">
        <v>1700</v>
      </c>
      <c r="C1753" s="228" t="s">
        <v>4001</v>
      </c>
      <c r="D1753" s="214" t="s">
        <v>3990</v>
      </c>
      <c r="E1753" s="235">
        <v>7528.4</v>
      </c>
      <c r="F1753" s="421" t="s">
        <v>4588</v>
      </c>
      <c r="G1753" s="44">
        <v>7528.4</v>
      </c>
      <c r="H1753" s="243">
        <f t="shared" si="28"/>
        <v>0</v>
      </c>
      <c r="I1753" s="214" t="s">
        <v>162</v>
      </c>
    </row>
    <row r="1754" spans="1:12" ht="15.75" x14ac:dyDescent="0.25">
      <c r="A1754" s="406">
        <v>41845</v>
      </c>
      <c r="B1754" s="389" t="s">
        <v>1701</v>
      </c>
      <c r="C1754" s="228" t="s">
        <v>4001</v>
      </c>
      <c r="D1754" s="214" t="s">
        <v>163</v>
      </c>
      <c r="E1754" s="235">
        <v>16088.4</v>
      </c>
      <c r="F1754" s="419">
        <v>41846</v>
      </c>
      <c r="G1754" s="44">
        <v>16088.4</v>
      </c>
      <c r="H1754" s="243">
        <f t="shared" si="28"/>
        <v>0</v>
      </c>
      <c r="I1754" s="214" t="s">
        <v>162</v>
      </c>
    </row>
    <row r="1755" spans="1:12" ht="15.75" x14ac:dyDescent="0.25">
      <c r="A1755" s="406">
        <v>41845</v>
      </c>
      <c r="B1755" s="389" t="s">
        <v>1702</v>
      </c>
      <c r="C1755" s="228" t="s">
        <v>4001</v>
      </c>
      <c r="D1755" s="214" t="s">
        <v>160</v>
      </c>
      <c r="E1755" s="235">
        <v>179451.2</v>
      </c>
      <c r="F1755" s="421" t="s">
        <v>4051</v>
      </c>
      <c r="G1755" s="245">
        <v>179451.2</v>
      </c>
      <c r="H1755" s="243">
        <f t="shared" si="28"/>
        <v>0</v>
      </c>
      <c r="I1755" s="214" t="s">
        <v>162</v>
      </c>
    </row>
    <row r="1756" spans="1:12" ht="45.75" x14ac:dyDescent="0.25">
      <c r="A1756" s="406">
        <v>41845</v>
      </c>
      <c r="B1756" s="389" t="s">
        <v>1704</v>
      </c>
      <c r="C1756" s="228" t="s">
        <v>4001</v>
      </c>
      <c r="D1756" s="214" t="s">
        <v>160</v>
      </c>
      <c r="E1756" s="235">
        <v>10386.74</v>
      </c>
      <c r="F1756" s="454" t="s">
        <v>4360</v>
      </c>
      <c r="G1756" s="245">
        <v>10386.74</v>
      </c>
      <c r="H1756" s="243">
        <f t="shared" si="28"/>
        <v>0</v>
      </c>
      <c r="I1756" s="20" t="s">
        <v>162</v>
      </c>
      <c r="J1756" s="28"/>
      <c r="K1756" s="28"/>
      <c r="L1756" s="28"/>
    </row>
    <row r="1757" spans="1:12" ht="15.75" x14ac:dyDescent="0.25">
      <c r="A1757" s="406">
        <v>41845</v>
      </c>
      <c r="B1757" s="389" t="s">
        <v>1705</v>
      </c>
      <c r="C1757" s="228" t="s">
        <v>4001</v>
      </c>
      <c r="D1757" s="214" t="s">
        <v>370</v>
      </c>
      <c r="E1757" s="235">
        <v>7893.6</v>
      </c>
      <c r="F1757" s="419">
        <v>41846</v>
      </c>
      <c r="G1757" s="44">
        <v>7893.6</v>
      </c>
      <c r="H1757" s="243">
        <f t="shared" si="28"/>
        <v>0</v>
      </c>
      <c r="I1757" s="214" t="s">
        <v>162</v>
      </c>
    </row>
    <row r="1758" spans="1:12" ht="15.75" x14ac:dyDescent="0.25">
      <c r="A1758" s="406">
        <v>41845</v>
      </c>
      <c r="B1758" s="389" t="s">
        <v>1706</v>
      </c>
      <c r="C1758" s="228" t="s">
        <v>4001</v>
      </c>
      <c r="D1758" s="214" t="s">
        <v>484</v>
      </c>
      <c r="E1758" s="235">
        <v>4071</v>
      </c>
      <c r="F1758" s="419">
        <v>41845</v>
      </c>
      <c r="G1758" s="44">
        <v>4071</v>
      </c>
      <c r="H1758" s="243">
        <f t="shared" si="28"/>
        <v>0</v>
      </c>
      <c r="I1758" s="214"/>
    </row>
    <row r="1759" spans="1:12" ht="15.75" x14ac:dyDescent="0.25">
      <c r="A1759" s="406">
        <v>41845</v>
      </c>
      <c r="B1759" s="389" t="s">
        <v>1707</v>
      </c>
      <c r="C1759" s="228" t="s">
        <v>4001</v>
      </c>
      <c r="D1759" s="214" t="s">
        <v>484</v>
      </c>
      <c r="E1759" s="235">
        <v>200</v>
      </c>
      <c r="F1759" s="419">
        <v>41845</v>
      </c>
      <c r="G1759" s="44">
        <v>200</v>
      </c>
      <c r="H1759" s="243">
        <f t="shared" si="28"/>
        <v>0</v>
      </c>
      <c r="I1759" s="214"/>
    </row>
    <row r="1760" spans="1:12" ht="15.75" x14ac:dyDescent="0.25">
      <c r="A1760" s="406">
        <v>41845</v>
      </c>
      <c r="B1760" s="389" t="s">
        <v>1708</v>
      </c>
      <c r="C1760" s="228" t="s">
        <v>4001</v>
      </c>
      <c r="D1760" s="214" t="s">
        <v>152</v>
      </c>
      <c r="E1760" s="235">
        <v>7624</v>
      </c>
      <c r="F1760" s="432" t="s">
        <v>4545</v>
      </c>
      <c r="G1760" s="44">
        <v>7624</v>
      </c>
      <c r="H1760" s="243">
        <f t="shared" si="28"/>
        <v>0</v>
      </c>
      <c r="I1760" s="214"/>
    </row>
    <row r="1761" spans="1:9" ht="15.75" x14ac:dyDescent="0.25">
      <c r="A1761" s="406">
        <v>41845</v>
      </c>
      <c r="B1761" s="389" t="s">
        <v>1709</v>
      </c>
      <c r="C1761" s="228" t="s">
        <v>4001</v>
      </c>
      <c r="D1761" s="214" t="s">
        <v>160</v>
      </c>
      <c r="E1761" s="235">
        <v>5060</v>
      </c>
      <c r="F1761" s="421" t="s">
        <v>4090</v>
      </c>
      <c r="G1761" s="44">
        <v>5060</v>
      </c>
      <c r="H1761" s="243">
        <f t="shared" si="28"/>
        <v>0</v>
      </c>
      <c r="I1761" s="214" t="s">
        <v>162</v>
      </c>
    </row>
    <row r="1762" spans="1:9" ht="15.75" x14ac:dyDescent="0.25">
      <c r="A1762" s="406">
        <v>41845</v>
      </c>
      <c r="B1762" s="389" t="s">
        <v>1710</v>
      </c>
      <c r="C1762" s="228" t="s">
        <v>4001</v>
      </c>
      <c r="D1762" s="214" t="s">
        <v>339</v>
      </c>
      <c r="E1762" s="235">
        <v>1013</v>
      </c>
      <c r="F1762" s="419">
        <v>41845</v>
      </c>
      <c r="G1762" s="44">
        <v>1013</v>
      </c>
      <c r="H1762" s="243">
        <f t="shared" si="28"/>
        <v>0</v>
      </c>
      <c r="I1762" s="214"/>
    </row>
    <row r="1763" spans="1:9" ht="15.75" x14ac:dyDescent="0.25">
      <c r="A1763" s="406">
        <v>41845</v>
      </c>
      <c r="B1763" s="389" t="s">
        <v>1711</v>
      </c>
      <c r="C1763" s="228" t="s">
        <v>4001</v>
      </c>
      <c r="D1763" s="214" t="s">
        <v>735</v>
      </c>
      <c r="E1763" s="235">
        <v>1412</v>
      </c>
      <c r="F1763" s="419">
        <v>41845</v>
      </c>
      <c r="G1763" s="44">
        <v>1412</v>
      </c>
      <c r="H1763" s="243">
        <f t="shared" si="28"/>
        <v>0</v>
      </c>
      <c r="I1763" s="214"/>
    </row>
    <row r="1764" spans="1:9" ht="15.75" x14ac:dyDescent="0.25">
      <c r="A1764" s="406">
        <v>41845</v>
      </c>
      <c r="B1764" s="389" t="s">
        <v>1712</v>
      </c>
      <c r="C1764" s="228" t="s">
        <v>4001</v>
      </c>
      <c r="D1764" s="214" t="s">
        <v>123</v>
      </c>
      <c r="E1764" s="235">
        <v>2824.5</v>
      </c>
      <c r="F1764" s="468" t="s">
        <v>4565</v>
      </c>
      <c r="G1764" s="44">
        <v>2824.5</v>
      </c>
      <c r="H1764" s="243">
        <f t="shared" si="28"/>
        <v>0</v>
      </c>
      <c r="I1764" s="214"/>
    </row>
    <row r="1765" spans="1:9" ht="15.75" x14ac:dyDescent="0.25">
      <c r="A1765" s="406">
        <v>41845</v>
      </c>
      <c r="B1765" s="389" t="s">
        <v>1713</v>
      </c>
      <c r="C1765" s="228" t="s">
        <v>4001</v>
      </c>
      <c r="D1765" s="214" t="s">
        <v>50</v>
      </c>
      <c r="E1765" s="235">
        <v>4060</v>
      </c>
      <c r="F1765" s="419">
        <v>41845</v>
      </c>
      <c r="G1765" s="44">
        <v>4060</v>
      </c>
      <c r="H1765" s="243">
        <f t="shared" si="28"/>
        <v>0</v>
      </c>
      <c r="I1765" s="214"/>
    </row>
    <row r="1766" spans="1:9" ht="15.75" x14ac:dyDescent="0.25">
      <c r="A1766" s="406">
        <v>41845</v>
      </c>
      <c r="B1766" s="389" t="s">
        <v>1715</v>
      </c>
      <c r="C1766" s="228" t="s">
        <v>4001</v>
      </c>
      <c r="D1766" s="20" t="s">
        <v>110</v>
      </c>
      <c r="E1766" s="235">
        <v>55175</v>
      </c>
      <c r="F1766" s="421">
        <v>41853</v>
      </c>
      <c r="G1766" s="245">
        <v>55175</v>
      </c>
      <c r="H1766" s="243">
        <f t="shared" si="28"/>
        <v>0</v>
      </c>
      <c r="I1766" s="214" t="s">
        <v>30</v>
      </c>
    </row>
    <row r="1767" spans="1:9" ht="15.75" x14ac:dyDescent="0.25">
      <c r="A1767" s="406">
        <v>41845</v>
      </c>
      <c r="B1767" s="389" t="s">
        <v>1716</v>
      </c>
      <c r="C1767" s="228" t="s">
        <v>4001</v>
      </c>
      <c r="D1767" s="214" t="s">
        <v>111</v>
      </c>
      <c r="E1767" s="235">
        <v>5050</v>
      </c>
      <c r="F1767" s="419">
        <v>41845</v>
      </c>
      <c r="G1767" s="44">
        <v>5050</v>
      </c>
      <c r="H1767" s="243">
        <f t="shared" si="28"/>
        <v>0</v>
      </c>
      <c r="I1767" s="214" t="s">
        <v>27</v>
      </c>
    </row>
    <row r="1768" spans="1:9" ht="15.75" x14ac:dyDescent="0.25">
      <c r="A1768" s="406">
        <v>41845</v>
      </c>
      <c r="B1768" s="389" t="s">
        <v>1717</v>
      </c>
      <c r="C1768" s="228" t="s">
        <v>4001</v>
      </c>
      <c r="D1768" s="214" t="s">
        <v>260</v>
      </c>
      <c r="E1768" s="235">
        <v>4704</v>
      </c>
      <c r="F1768" s="419">
        <v>41845</v>
      </c>
      <c r="G1768" s="44">
        <v>4704</v>
      </c>
      <c r="H1768" s="243">
        <f t="shared" si="28"/>
        <v>0</v>
      </c>
      <c r="I1768" s="214" t="s">
        <v>27</v>
      </c>
    </row>
    <row r="1769" spans="1:9" ht="15.75" x14ac:dyDescent="0.25">
      <c r="A1769" s="406">
        <v>41845</v>
      </c>
      <c r="B1769" s="389" t="s">
        <v>1718</v>
      </c>
      <c r="C1769" s="228" t="s">
        <v>4001</v>
      </c>
      <c r="D1769" s="214" t="s">
        <v>66</v>
      </c>
      <c r="E1769" s="235">
        <v>1905</v>
      </c>
      <c r="F1769" s="419">
        <v>41845</v>
      </c>
      <c r="G1769" s="44">
        <v>1905</v>
      </c>
      <c r="H1769" s="243">
        <f t="shared" si="28"/>
        <v>0</v>
      </c>
      <c r="I1769" s="214" t="s">
        <v>27</v>
      </c>
    </row>
    <row r="1770" spans="1:9" ht="15.75" x14ac:dyDescent="0.25">
      <c r="A1770" s="406">
        <v>41845</v>
      </c>
      <c r="B1770" s="389" t="s">
        <v>1719</v>
      </c>
      <c r="C1770" s="228" t="s">
        <v>4001</v>
      </c>
      <c r="D1770" s="214" t="s">
        <v>47</v>
      </c>
      <c r="E1770" s="235">
        <v>3013</v>
      </c>
      <c r="F1770" s="419">
        <v>41846</v>
      </c>
      <c r="G1770" s="44">
        <v>3013</v>
      </c>
      <c r="H1770" s="243">
        <f t="shared" si="28"/>
        <v>0</v>
      </c>
      <c r="I1770" s="214" t="s">
        <v>30</v>
      </c>
    </row>
    <row r="1771" spans="1:9" ht="15.75" x14ac:dyDescent="0.25">
      <c r="A1771" s="406">
        <v>41845</v>
      </c>
      <c r="B1771" s="389" t="s">
        <v>1720</v>
      </c>
      <c r="C1771" s="228" t="s">
        <v>4001</v>
      </c>
      <c r="D1771" s="214" t="s">
        <v>1697</v>
      </c>
      <c r="E1771" s="235">
        <v>2654.5</v>
      </c>
      <c r="F1771" s="419">
        <v>41845</v>
      </c>
      <c r="G1771" s="44">
        <v>2654.5</v>
      </c>
      <c r="H1771" s="243">
        <f t="shared" si="28"/>
        <v>0</v>
      </c>
      <c r="I1771" s="214"/>
    </row>
    <row r="1772" spans="1:9" ht="15.75" x14ac:dyDescent="0.25">
      <c r="A1772" s="406">
        <v>41845</v>
      </c>
      <c r="B1772" s="389" t="s">
        <v>1721</v>
      </c>
      <c r="C1772" s="228" t="s">
        <v>4001</v>
      </c>
      <c r="D1772" s="214" t="s">
        <v>287</v>
      </c>
      <c r="E1772" s="235">
        <v>2493</v>
      </c>
      <c r="F1772" s="432" t="s">
        <v>4548</v>
      </c>
      <c r="G1772" s="44">
        <v>2493</v>
      </c>
      <c r="H1772" s="243">
        <f t="shared" si="28"/>
        <v>0</v>
      </c>
      <c r="I1772" s="214" t="s">
        <v>30</v>
      </c>
    </row>
    <row r="1773" spans="1:9" ht="15.75" x14ac:dyDescent="0.25">
      <c r="A1773" s="406">
        <v>41845</v>
      </c>
      <c r="B1773" s="389" t="s">
        <v>1722</v>
      </c>
      <c r="C1773" s="228" t="s">
        <v>4001</v>
      </c>
      <c r="D1773" s="214" t="s">
        <v>269</v>
      </c>
      <c r="E1773" s="235">
        <v>2548.5</v>
      </c>
      <c r="F1773" s="432" t="s">
        <v>4549</v>
      </c>
      <c r="G1773" s="44">
        <v>2548.5</v>
      </c>
      <c r="H1773" s="243">
        <f t="shared" si="28"/>
        <v>0</v>
      </c>
      <c r="I1773" s="214" t="s">
        <v>30</v>
      </c>
    </row>
    <row r="1774" spans="1:9" ht="15.75" x14ac:dyDescent="0.25">
      <c r="A1774" s="406">
        <v>41845</v>
      </c>
      <c r="B1774" s="389" t="s">
        <v>1723</v>
      </c>
      <c r="C1774" s="228" t="s">
        <v>4001</v>
      </c>
      <c r="D1774" s="214" t="s">
        <v>29</v>
      </c>
      <c r="E1774" s="235">
        <v>3999</v>
      </c>
      <c r="F1774" s="419">
        <v>41846</v>
      </c>
      <c r="G1774" s="44">
        <v>3999</v>
      </c>
      <c r="H1774" s="243">
        <f t="shared" si="28"/>
        <v>0</v>
      </c>
      <c r="I1774" s="214" t="s">
        <v>30</v>
      </c>
    </row>
    <row r="1775" spans="1:9" ht="15.75" x14ac:dyDescent="0.25">
      <c r="A1775" s="406">
        <v>41845</v>
      </c>
      <c r="B1775" s="389" t="s">
        <v>1724</v>
      </c>
      <c r="C1775" s="228" t="s">
        <v>4001</v>
      </c>
      <c r="D1775" s="214" t="s">
        <v>58</v>
      </c>
      <c r="E1775" s="235">
        <v>2505.4</v>
      </c>
      <c r="F1775" s="419">
        <v>41846</v>
      </c>
      <c r="G1775" s="44">
        <v>2505.4</v>
      </c>
      <c r="H1775" s="243">
        <f t="shared" si="28"/>
        <v>0</v>
      </c>
      <c r="I1775" s="214" t="s">
        <v>30</v>
      </c>
    </row>
    <row r="1776" spans="1:9" ht="15.75" x14ac:dyDescent="0.25">
      <c r="A1776" s="406">
        <v>41845</v>
      </c>
      <c r="B1776" s="389" t="s">
        <v>1725</v>
      </c>
      <c r="C1776" s="228" t="s">
        <v>4001</v>
      </c>
      <c r="D1776" s="214" t="s">
        <v>8</v>
      </c>
      <c r="E1776" s="235">
        <v>1862</v>
      </c>
      <c r="F1776" s="419">
        <v>41845</v>
      </c>
      <c r="G1776" s="44">
        <v>1862</v>
      </c>
      <c r="H1776" s="243">
        <f t="shared" si="28"/>
        <v>0</v>
      </c>
      <c r="I1776" s="214"/>
    </row>
    <row r="1777" spans="1:9" ht="15.75" x14ac:dyDescent="0.25">
      <c r="A1777" s="406">
        <v>41845</v>
      </c>
      <c r="B1777" s="389" t="s">
        <v>1727</v>
      </c>
      <c r="C1777" s="228" t="s">
        <v>4001</v>
      </c>
      <c r="D1777" s="214" t="s">
        <v>338</v>
      </c>
      <c r="E1777" s="235">
        <v>529.1</v>
      </c>
      <c r="F1777" s="419">
        <v>41846</v>
      </c>
      <c r="G1777" s="44">
        <v>529.1</v>
      </c>
      <c r="H1777" s="243">
        <f t="shared" si="28"/>
        <v>0</v>
      </c>
      <c r="I1777" s="214" t="s">
        <v>30</v>
      </c>
    </row>
    <row r="1778" spans="1:9" ht="15.75" x14ac:dyDescent="0.25">
      <c r="A1778" s="406">
        <v>41845</v>
      </c>
      <c r="B1778" s="389" t="s">
        <v>1728</v>
      </c>
      <c r="C1778" s="228" t="s">
        <v>4001</v>
      </c>
      <c r="D1778" s="214" t="s">
        <v>8</v>
      </c>
      <c r="E1778" s="235">
        <v>5985</v>
      </c>
      <c r="F1778" s="419">
        <v>41845</v>
      </c>
      <c r="G1778" s="44">
        <v>5985</v>
      </c>
      <c r="H1778" s="243">
        <f t="shared" si="28"/>
        <v>0</v>
      </c>
      <c r="I1778" s="214"/>
    </row>
    <row r="1779" spans="1:9" ht="15.75" x14ac:dyDescent="0.25">
      <c r="A1779" s="406">
        <v>41845</v>
      </c>
      <c r="B1779" s="389" t="s">
        <v>1729</v>
      </c>
      <c r="C1779" s="228" t="s">
        <v>4001</v>
      </c>
      <c r="D1779" s="214" t="s">
        <v>51</v>
      </c>
      <c r="E1779" s="235">
        <v>2424.6</v>
      </c>
      <c r="F1779" s="468" t="s">
        <v>4571</v>
      </c>
      <c r="G1779" s="44">
        <v>2424.6</v>
      </c>
      <c r="H1779" s="243">
        <f t="shared" si="28"/>
        <v>0</v>
      </c>
      <c r="I1779" s="214" t="s">
        <v>27</v>
      </c>
    </row>
    <row r="1780" spans="1:9" ht="15.75" x14ac:dyDescent="0.25">
      <c r="A1780" s="406">
        <v>41845</v>
      </c>
      <c r="B1780" s="389" t="s">
        <v>1730</v>
      </c>
      <c r="C1780" s="228" t="s">
        <v>4001</v>
      </c>
      <c r="D1780" s="214" t="s">
        <v>44</v>
      </c>
      <c r="E1780" s="235">
        <v>6720</v>
      </c>
      <c r="F1780" s="421">
        <v>41857</v>
      </c>
      <c r="G1780" s="245">
        <v>6720</v>
      </c>
      <c r="H1780" s="243">
        <f t="shared" si="28"/>
        <v>0</v>
      </c>
      <c r="I1780" s="214" t="s">
        <v>27</v>
      </c>
    </row>
    <row r="1781" spans="1:9" ht="15.75" x14ac:dyDescent="0.25">
      <c r="A1781" s="406">
        <v>41845</v>
      </c>
      <c r="B1781" s="389" t="s">
        <v>1731</v>
      </c>
      <c r="C1781" s="228" t="s">
        <v>4001</v>
      </c>
      <c r="D1781" s="214" t="s">
        <v>42</v>
      </c>
      <c r="E1781" s="235">
        <v>3920</v>
      </c>
      <c r="F1781" s="421">
        <v>41857</v>
      </c>
      <c r="G1781" s="245">
        <v>3920</v>
      </c>
      <c r="H1781" s="243">
        <f t="shared" si="28"/>
        <v>0</v>
      </c>
      <c r="I1781" s="214" t="s">
        <v>27</v>
      </c>
    </row>
    <row r="1782" spans="1:9" ht="15.75" x14ac:dyDescent="0.25">
      <c r="A1782" s="406">
        <v>41845</v>
      </c>
      <c r="B1782" s="389" t="s">
        <v>1732</v>
      </c>
      <c r="C1782" s="228" t="s">
        <v>4001</v>
      </c>
      <c r="D1782" s="214" t="s">
        <v>43</v>
      </c>
      <c r="E1782" s="235">
        <v>3360</v>
      </c>
      <c r="F1782" s="421">
        <v>41857</v>
      </c>
      <c r="G1782" s="245">
        <v>3360</v>
      </c>
      <c r="H1782" s="243">
        <f t="shared" si="28"/>
        <v>0</v>
      </c>
      <c r="I1782" s="214" t="s">
        <v>27</v>
      </c>
    </row>
    <row r="1783" spans="1:9" ht="15.75" x14ac:dyDescent="0.25">
      <c r="A1783" s="406">
        <v>41845</v>
      </c>
      <c r="B1783" s="389" t="s">
        <v>1735</v>
      </c>
      <c r="C1783" s="228" t="s">
        <v>4001</v>
      </c>
      <c r="D1783" s="214" t="s">
        <v>57</v>
      </c>
      <c r="E1783" s="235">
        <v>1830</v>
      </c>
      <c r="F1783" s="419">
        <v>41846</v>
      </c>
      <c r="G1783" s="44">
        <v>1830</v>
      </c>
      <c r="H1783" s="243">
        <f t="shared" si="28"/>
        <v>0</v>
      </c>
      <c r="I1783" s="214" t="s">
        <v>30</v>
      </c>
    </row>
    <row r="1784" spans="1:9" ht="15.75" x14ac:dyDescent="0.25">
      <c r="A1784" s="406">
        <v>41845</v>
      </c>
      <c r="B1784" s="389" t="s">
        <v>1737</v>
      </c>
      <c r="C1784" s="228" t="s">
        <v>4001</v>
      </c>
      <c r="D1784" s="20" t="s">
        <v>54</v>
      </c>
      <c r="E1784" s="235">
        <v>10218.15</v>
      </c>
      <c r="F1784" s="419">
        <v>41846</v>
      </c>
      <c r="G1784" s="44">
        <v>10218.15</v>
      </c>
      <c r="H1784" s="243">
        <f t="shared" si="28"/>
        <v>0</v>
      </c>
      <c r="I1784" s="214" t="s">
        <v>30</v>
      </c>
    </row>
    <row r="1785" spans="1:9" ht="15.75" x14ac:dyDescent="0.25">
      <c r="A1785" s="406">
        <v>41845</v>
      </c>
      <c r="B1785" s="389" t="s">
        <v>1738</v>
      </c>
      <c r="C1785" s="228" t="s">
        <v>4001</v>
      </c>
      <c r="D1785" s="214" t="s">
        <v>1782</v>
      </c>
      <c r="E1785" s="235">
        <v>1995</v>
      </c>
      <c r="F1785" s="419">
        <v>41846</v>
      </c>
      <c r="G1785" s="44">
        <v>1995</v>
      </c>
      <c r="H1785" s="243">
        <f t="shared" si="28"/>
        <v>0</v>
      </c>
      <c r="I1785" s="214" t="s">
        <v>30</v>
      </c>
    </row>
    <row r="1786" spans="1:9" ht="15.75" x14ac:dyDescent="0.25">
      <c r="A1786" s="406">
        <v>41845</v>
      </c>
      <c r="B1786" s="389" t="s">
        <v>1739</v>
      </c>
      <c r="C1786" s="228" t="s">
        <v>4001</v>
      </c>
      <c r="D1786" s="214" t="s">
        <v>32</v>
      </c>
      <c r="E1786" s="235">
        <v>9616</v>
      </c>
      <c r="F1786" s="419">
        <v>41846</v>
      </c>
      <c r="G1786" s="44">
        <v>9616</v>
      </c>
      <c r="H1786" s="243">
        <f t="shared" si="28"/>
        <v>0</v>
      </c>
      <c r="I1786" s="214" t="s">
        <v>30</v>
      </c>
    </row>
    <row r="1787" spans="1:9" ht="15.75" x14ac:dyDescent="0.25">
      <c r="A1787" s="406">
        <v>41845</v>
      </c>
      <c r="B1787" s="389" t="s">
        <v>1740</v>
      </c>
      <c r="C1787" s="228" t="s">
        <v>4001</v>
      </c>
      <c r="D1787" s="214" t="s">
        <v>4009</v>
      </c>
      <c r="E1787" s="235">
        <v>2688</v>
      </c>
      <c r="F1787" s="419">
        <v>41845</v>
      </c>
      <c r="G1787" s="44">
        <v>2688</v>
      </c>
      <c r="H1787" s="243">
        <f t="shared" si="28"/>
        <v>0</v>
      </c>
      <c r="I1787" s="214" t="s">
        <v>3978</v>
      </c>
    </row>
    <row r="1788" spans="1:9" ht="15.75" x14ac:dyDescent="0.25">
      <c r="A1788" s="406">
        <v>41845</v>
      </c>
      <c r="B1788" s="389" t="s">
        <v>1742</v>
      </c>
      <c r="C1788" s="228" t="s">
        <v>4001</v>
      </c>
      <c r="D1788" s="214" t="s">
        <v>49</v>
      </c>
      <c r="E1788" s="235">
        <v>868</v>
      </c>
      <c r="F1788" s="419">
        <v>41845</v>
      </c>
      <c r="G1788" s="44">
        <v>868</v>
      </c>
      <c r="H1788" s="243">
        <f t="shared" si="28"/>
        <v>0</v>
      </c>
      <c r="I1788" s="214"/>
    </row>
    <row r="1789" spans="1:9" ht="15.75" x14ac:dyDescent="0.25">
      <c r="A1789" s="406">
        <v>41845</v>
      </c>
      <c r="B1789" s="389" t="s">
        <v>1743</v>
      </c>
      <c r="C1789" s="228" t="s">
        <v>4001</v>
      </c>
      <c r="D1789" s="214" t="s">
        <v>62</v>
      </c>
      <c r="E1789" s="235">
        <v>27429.599999999999</v>
      </c>
      <c r="F1789" s="420" t="s">
        <v>4010</v>
      </c>
      <c r="G1789" s="44">
        <v>27429.599999999999</v>
      </c>
      <c r="H1789" s="243">
        <f t="shared" si="28"/>
        <v>0</v>
      </c>
      <c r="I1789" s="214" t="s">
        <v>65</v>
      </c>
    </row>
    <row r="1790" spans="1:9" ht="15.75" x14ac:dyDescent="0.25">
      <c r="A1790" s="406">
        <v>41845</v>
      </c>
      <c r="B1790" s="389" t="s">
        <v>1745</v>
      </c>
      <c r="C1790" s="228" t="s">
        <v>4001</v>
      </c>
      <c r="D1790" s="214" t="s">
        <v>373</v>
      </c>
      <c r="E1790" s="235">
        <v>37179.08</v>
      </c>
      <c r="F1790" s="419">
        <v>41846</v>
      </c>
      <c r="G1790" s="44">
        <v>37179.08</v>
      </c>
      <c r="H1790" s="243">
        <f t="shared" si="28"/>
        <v>0</v>
      </c>
      <c r="I1790" s="214" t="s">
        <v>12</v>
      </c>
    </row>
    <row r="1791" spans="1:9" ht="15.75" x14ac:dyDescent="0.25">
      <c r="A1791" s="406">
        <v>41845</v>
      </c>
      <c r="B1791" s="389" t="s">
        <v>1747</v>
      </c>
      <c r="C1791" s="228" t="s">
        <v>4001</v>
      </c>
      <c r="D1791" s="214" t="s">
        <v>244</v>
      </c>
      <c r="E1791" s="235">
        <v>16191.5</v>
      </c>
      <c r="F1791" s="421" t="s">
        <v>4040</v>
      </c>
      <c r="G1791" s="245">
        <v>16191.5</v>
      </c>
      <c r="H1791" s="243">
        <f t="shared" si="28"/>
        <v>0</v>
      </c>
      <c r="I1791" s="214" t="s">
        <v>12</v>
      </c>
    </row>
    <row r="1792" spans="1:9" ht="15.75" x14ac:dyDescent="0.25">
      <c r="A1792" s="406">
        <v>41845</v>
      </c>
      <c r="B1792" s="389" t="s">
        <v>1748</v>
      </c>
      <c r="C1792" s="228" t="s">
        <v>4001</v>
      </c>
      <c r="D1792" s="214" t="s">
        <v>3318</v>
      </c>
      <c r="E1792" s="235">
        <v>15246</v>
      </c>
      <c r="F1792" s="419">
        <v>41846</v>
      </c>
      <c r="G1792" s="44">
        <v>15246</v>
      </c>
      <c r="H1792" s="243">
        <f t="shared" si="28"/>
        <v>0</v>
      </c>
      <c r="I1792" s="214" t="s">
        <v>65</v>
      </c>
    </row>
    <row r="1793" spans="1:9" ht="15.75" x14ac:dyDescent="0.25">
      <c r="A1793" s="406">
        <v>41845</v>
      </c>
      <c r="B1793" s="389" t="s">
        <v>1749</v>
      </c>
      <c r="C1793" s="228" t="s">
        <v>4001</v>
      </c>
      <c r="D1793" s="214" t="s">
        <v>2439</v>
      </c>
      <c r="E1793" s="235">
        <v>5712</v>
      </c>
      <c r="F1793" s="419">
        <v>41846</v>
      </c>
      <c r="G1793" s="44">
        <v>5712</v>
      </c>
      <c r="H1793" s="243">
        <f t="shared" si="28"/>
        <v>0</v>
      </c>
      <c r="I1793" s="214" t="s">
        <v>30</v>
      </c>
    </row>
    <row r="1794" spans="1:9" ht="15.75" x14ac:dyDescent="0.25">
      <c r="A1794" s="406">
        <v>41845</v>
      </c>
      <c r="B1794" s="389" t="s">
        <v>1750</v>
      </c>
      <c r="C1794" s="228" t="s">
        <v>4001</v>
      </c>
      <c r="D1794" s="214" t="s">
        <v>3121</v>
      </c>
      <c r="E1794" s="235">
        <v>11906.2</v>
      </c>
      <c r="F1794" s="420" t="s">
        <v>4011</v>
      </c>
      <c r="G1794" s="44">
        <v>11906.2</v>
      </c>
      <c r="H1794" s="243">
        <f t="shared" si="28"/>
        <v>0</v>
      </c>
      <c r="I1794" s="214" t="s">
        <v>65</v>
      </c>
    </row>
    <row r="1795" spans="1:9" ht="15.75" x14ac:dyDescent="0.25">
      <c r="A1795" s="406">
        <v>41845</v>
      </c>
      <c r="B1795" s="389" t="s">
        <v>1752</v>
      </c>
      <c r="C1795" s="228" t="s">
        <v>4001</v>
      </c>
      <c r="D1795" s="214" t="s">
        <v>11</v>
      </c>
      <c r="E1795" s="235">
        <v>71803.600000000006</v>
      </c>
      <c r="F1795" s="421">
        <v>41862</v>
      </c>
      <c r="G1795" s="245">
        <v>71803.600000000006</v>
      </c>
      <c r="H1795" s="243">
        <f t="shared" si="28"/>
        <v>0</v>
      </c>
      <c r="I1795" s="214" t="s">
        <v>65</v>
      </c>
    </row>
    <row r="1796" spans="1:9" ht="15.75" x14ac:dyDescent="0.25">
      <c r="A1796" s="406">
        <v>41845</v>
      </c>
      <c r="B1796" s="389" t="s">
        <v>1754</v>
      </c>
      <c r="C1796" s="228" t="s">
        <v>4001</v>
      </c>
      <c r="D1796" s="214" t="s">
        <v>4009</v>
      </c>
      <c r="E1796" s="235">
        <v>367.5</v>
      </c>
      <c r="F1796" s="419">
        <v>41845</v>
      </c>
      <c r="G1796" s="44">
        <v>367.5</v>
      </c>
      <c r="H1796" s="243">
        <f t="shared" si="28"/>
        <v>0</v>
      </c>
      <c r="I1796" s="214" t="s">
        <v>3978</v>
      </c>
    </row>
    <row r="1797" spans="1:9" ht="15.75" x14ac:dyDescent="0.25">
      <c r="A1797" s="406">
        <v>41845</v>
      </c>
      <c r="B1797" s="389" t="s">
        <v>1756</v>
      </c>
      <c r="C1797" s="228" t="s">
        <v>4001</v>
      </c>
      <c r="D1797" s="214" t="s">
        <v>180</v>
      </c>
      <c r="E1797" s="235">
        <v>23594</v>
      </c>
      <c r="F1797" s="419">
        <v>41849</v>
      </c>
      <c r="G1797" s="44">
        <v>23594</v>
      </c>
      <c r="H1797" s="243">
        <f t="shared" si="28"/>
        <v>0</v>
      </c>
      <c r="I1797" s="214" t="s">
        <v>65</v>
      </c>
    </row>
    <row r="1798" spans="1:9" ht="15.75" x14ac:dyDescent="0.25">
      <c r="A1798" s="406">
        <v>41845</v>
      </c>
      <c r="B1798" s="389" t="s">
        <v>1757</v>
      </c>
      <c r="C1798" s="228" t="s">
        <v>4001</v>
      </c>
      <c r="D1798" s="214" t="s">
        <v>2523</v>
      </c>
      <c r="E1798" s="235">
        <v>6030.6</v>
      </c>
      <c r="F1798" s="419">
        <v>41846</v>
      </c>
      <c r="G1798" s="44">
        <v>6030.6</v>
      </c>
      <c r="H1798" s="243">
        <f t="shared" si="28"/>
        <v>0</v>
      </c>
      <c r="I1798" s="214" t="s">
        <v>65</v>
      </c>
    </row>
    <row r="1799" spans="1:9" ht="15.75" x14ac:dyDescent="0.25">
      <c r="A1799" s="406">
        <v>41845</v>
      </c>
      <c r="B1799" s="389" t="s">
        <v>1758</v>
      </c>
      <c r="C1799" s="228" t="s">
        <v>4001</v>
      </c>
      <c r="D1799" s="214" t="s">
        <v>55</v>
      </c>
      <c r="E1799" s="235">
        <v>9858.6</v>
      </c>
      <c r="F1799" s="419">
        <v>41845</v>
      </c>
      <c r="G1799" s="44">
        <v>9858.6</v>
      </c>
      <c r="H1799" s="243">
        <f t="shared" ref="H1799:H1862" si="29">E1799-G1799</f>
        <v>0</v>
      </c>
      <c r="I1799" s="214"/>
    </row>
    <row r="1800" spans="1:9" ht="15.75" x14ac:dyDescent="0.25">
      <c r="A1800" s="406">
        <v>41845</v>
      </c>
      <c r="B1800" s="389" t="s">
        <v>1759</v>
      </c>
      <c r="C1800" s="228" t="s">
        <v>4001</v>
      </c>
      <c r="D1800" s="214" t="s">
        <v>11</v>
      </c>
      <c r="E1800" s="235">
        <v>2537</v>
      </c>
      <c r="F1800" s="421">
        <v>41862</v>
      </c>
      <c r="G1800" s="245">
        <v>2537</v>
      </c>
      <c r="H1800" s="243">
        <f t="shared" si="29"/>
        <v>0</v>
      </c>
      <c r="I1800" s="214" t="s">
        <v>65</v>
      </c>
    </row>
    <row r="1801" spans="1:9" ht="15.75" x14ac:dyDescent="0.25">
      <c r="A1801" s="406">
        <v>41845</v>
      </c>
      <c r="B1801" s="389" t="s">
        <v>1760</v>
      </c>
      <c r="C1801" s="228" t="s">
        <v>4001</v>
      </c>
      <c r="D1801" s="214" t="s">
        <v>1611</v>
      </c>
      <c r="E1801" s="235">
        <v>4489.5</v>
      </c>
      <c r="F1801" s="419">
        <v>41845</v>
      </c>
      <c r="G1801" s="44">
        <v>4489.5</v>
      </c>
      <c r="H1801" s="243">
        <f t="shared" si="29"/>
        <v>0</v>
      </c>
      <c r="I1801" s="214"/>
    </row>
    <row r="1802" spans="1:9" ht="15.75" x14ac:dyDescent="0.25">
      <c r="A1802" s="406">
        <v>41845</v>
      </c>
      <c r="B1802" s="389" t="s">
        <v>1761</v>
      </c>
      <c r="C1802" s="228" t="s">
        <v>4001</v>
      </c>
      <c r="D1802" s="214" t="s">
        <v>348</v>
      </c>
      <c r="E1802" s="235">
        <v>925.5</v>
      </c>
      <c r="F1802" s="419">
        <v>41846</v>
      </c>
      <c r="G1802" s="44">
        <v>925.5</v>
      </c>
      <c r="H1802" s="243">
        <f t="shared" si="29"/>
        <v>0</v>
      </c>
      <c r="I1802" s="214" t="s">
        <v>12</v>
      </c>
    </row>
    <row r="1803" spans="1:9" ht="15.75" x14ac:dyDescent="0.25">
      <c r="A1803" s="406">
        <v>41845</v>
      </c>
      <c r="B1803" s="389" t="s">
        <v>1762</v>
      </c>
      <c r="C1803" s="228" t="s">
        <v>4001</v>
      </c>
      <c r="D1803" s="214" t="s">
        <v>3949</v>
      </c>
      <c r="E1803" s="235">
        <v>1641.6</v>
      </c>
      <c r="F1803" s="419">
        <v>41846</v>
      </c>
      <c r="G1803" s="56">
        <v>1641.6</v>
      </c>
      <c r="H1803" s="243">
        <f t="shared" si="29"/>
        <v>0</v>
      </c>
      <c r="I1803" s="214" t="s">
        <v>12</v>
      </c>
    </row>
    <row r="1804" spans="1:9" ht="15.75" x14ac:dyDescent="0.25">
      <c r="A1804" s="406">
        <v>41845</v>
      </c>
      <c r="B1804" s="389" t="s">
        <v>1763</v>
      </c>
      <c r="C1804" s="228" t="s">
        <v>4001</v>
      </c>
      <c r="D1804" s="214" t="s">
        <v>887</v>
      </c>
      <c r="E1804" s="235">
        <v>781</v>
      </c>
      <c r="F1804" s="419">
        <v>41846</v>
      </c>
      <c r="G1804" s="56">
        <v>781</v>
      </c>
      <c r="H1804" s="243">
        <f t="shared" si="29"/>
        <v>0</v>
      </c>
      <c r="I1804" s="214" t="s">
        <v>12</v>
      </c>
    </row>
    <row r="1805" spans="1:9" ht="15.75" x14ac:dyDescent="0.25">
      <c r="A1805" s="406">
        <v>41845</v>
      </c>
      <c r="B1805" s="389" t="s">
        <v>1764</v>
      </c>
      <c r="C1805" s="228" t="s">
        <v>4001</v>
      </c>
      <c r="D1805" s="214" t="s">
        <v>250</v>
      </c>
      <c r="E1805" s="235">
        <v>13280.6</v>
      </c>
      <c r="F1805" s="419">
        <v>41846</v>
      </c>
      <c r="G1805" s="56">
        <v>13280.6</v>
      </c>
      <c r="H1805" s="243">
        <f t="shared" si="29"/>
        <v>0</v>
      </c>
      <c r="I1805" s="214" t="s">
        <v>21</v>
      </c>
    </row>
    <row r="1806" spans="1:9" ht="15.75" x14ac:dyDescent="0.25">
      <c r="A1806" s="406">
        <v>41845</v>
      </c>
      <c r="B1806" s="389" t="s">
        <v>1765</v>
      </c>
      <c r="C1806" s="228" t="s">
        <v>4001</v>
      </c>
      <c r="D1806" s="214" t="s">
        <v>237</v>
      </c>
      <c r="E1806" s="235">
        <v>8778</v>
      </c>
      <c r="F1806" s="419">
        <v>41845</v>
      </c>
      <c r="G1806" s="44">
        <v>8778</v>
      </c>
      <c r="H1806" s="243">
        <f t="shared" si="29"/>
        <v>0</v>
      </c>
      <c r="I1806" s="214" t="s">
        <v>21</v>
      </c>
    </row>
    <row r="1807" spans="1:9" ht="15.75" x14ac:dyDescent="0.25">
      <c r="A1807" s="406">
        <v>41845</v>
      </c>
      <c r="B1807" s="389" t="s">
        <v>1766</v>
      </c>
      <c r="C1807" s="228" t="s">
        <v>4001</v>
      </c>
      <c r="D1807" s="214" t="s">
        <v>193</v>
      </c>
      <c r="E1807" s="235">
        <v>5539.2</v>
      </c>
      <c r="F1807" s="419">
        <v>41849</v>
      </c>
      <c r="G1807" s="44">
        <v>5539.2</v>
      </c>
      <c r="H1807" s="243">
        <f t="shared" si="29"/>
        <v>0</v>
      </c>
      <c r="I1807" s="214" t="s">
        <v>12</v>
      </c>
    </row>
    <row r="1808" spans="1:9" ht="15.75" x14ac:dyDescent="0.25">
      <c r="A1808" s="406">
        <v>41845</v>
      </c>
      <c r="B1808" s="389" t="s">
        <v>1767</v>
      </c>
      <c r="C1808" s="228" t="s">
        <v>4001</v>
      </c>
      <c r="D1808" s="214" t="s">
        <v>188</v>
      </c>
      <c r="E1808" s="235">
        <v>12568</v>
      </c>
      <c r="F1808" s="420" t="s">
        <v>4012</v>
      </c>
      <c r="G1808" s="44">
        <v>12568</v>
      </c>
      <c r="H1808" s="243">
        <f t="shared" si="29"/>
        <v>0</v>
      </c>
      <c r="I1808" s="214"/>
    </row>
    <row r="1809" spans="1:9" ht="15.75" x14ac:dyDescent="0.25">
      <c r="A1809" s="406">
        <v>41845</v>
      </c>
      <c r="B1809" s="389" t="s">
        <v>1768</v>
      </c>
      <c r="C1809" s="228" t="s">
        <v>4001</v>
      </c>
      <c r="D1809" s="214" t="s">
        <v>130</v>
      </c>
      <c r="E1809" s="235">
        <v>6604</v>
      </c>
      <c r="F1809" s="420" t="s">
        <v>4013</v>
      </c>
      <c r="G1809" s="44">
        <v>6604</v>
      </c>
      <c r="H1809" s="243">
        <f t="shared" si="29"/>
        <v>0</v>
      </c>
      <c r="I1809" s="214" t="s">
        <v>21</v>
      </c>
    </row>
    <row r="1810" spans="1:9" ht="15.75" x14ac:dyDescent="0.25">
      <c r="A1810" s="406">
        <v>41845</v>
      </c>
      <c r="B1810" s="389" t="s">
        <v>1769</v>
      </c>
      <c r="C1810" s="228" t="s">
        <v>4001</v>
      </c>
      <c r="D1810" s="214" t="s">
        <v>18</v>
      </c>
      <c r="E1810" s="235">
        <v>2037</v>
      </c>
      <c r="F1810" s="419">
        <v>41845</v>
      </c>
      <c r="G1810" s="44">
        <v>2037</v>
      </c>
      <c r="H1810" s="243">
        <f t="shared" si="29"/>
        <v>0</v>
      </c>
      <c r="I1810" s="214"/>
    </row>
    <row r="1811" spans="1:9" ht="15.75" x14ac:dyDescent="0.25">
      <c r="A1811" s="406">
        <v>41845</v>
      </c>
      <c r="B1811" s="389" t="s">
        <v>1770</v>
      </c>
      <c r="C1811" s="228" t="s">
        <v>4001</v>
      </c>
      <c r="D1811" s="214" t="s">
        <v>80</v>
      </c>
      <c r="E1811" s="235">
        <v>2150.5</v>
      </c>
      <c r="F1811" s="419">
        <v>41846</v>
      </c>
      <c r="G1811" s="44">
        <v>2150.5</v>
      </c>
      <c r="H1811" s="243">
        <f t="shared" si="29"/>
        <v>0</v>
      </c>
      <c r="I1811" s="214" t="s">
        <v>12</v>
      </c>
    </row>
    <row r="1812" spans="1:9" ht="15.75" x14ac:dyDescent="0.25">
      <c r="A1812" s="406">
        <v>41845</v>
      </c>
      <c r="B1812" s="389" t="s">
        <v>1771</v>
      </c>
      <c r="C1812" s="228" t="s">
        <v>4001</v>
      </c>
      <c r="D1812" s="214" t="s">
        <v>2112</v>
      </c>
      <c r="E1812" s="235">
        <v>2938.5</v>
      </c>
      <c r="F1812" s="419">
        <v>41846</v>
      </c>
      <c r="G1812" s="44">
        <v>2938.5</v>
      </c>
      <c r="H1812" s="243">
        <f t="shared" si="29"/>
        <v>0</v>
      </c>
      <c r="I1812" s="214"/>
    </row>
    <row r="1813" spans="1:9" ht="15.75" x14ac:dyDescent="0.25">
      <c r="A1813" s="406">
        <v>41845</v>
      </c>
      <c r="B1813" s="389" t="s">
        <v>1772</v>
      </c>
      <c r="C1813" s="228" t="s">
        <v>4001</v>
      </c>
      <c r="D1813" s="214" t="s">
        <v>78</v>
      </c>
      <c r="E1813" s="235">
        <v>4241.5</v>
      </c>
      <c r="F1813" s="419">
        <v>41846</v>
      </c>
      <c r="G1813" s="44">
        <v>4241.5</v>
      </c>
      <c r="H1813" s="243">
        <f t="shared" si="29"/>
        <v>0</v>
      </c>
      <c r="I1813" s="214" t="s">
        <v>12</v>
      </c>
    </row>
    <row r="1814" spans="1:9" ht="15.75" x14ac:dyDescent="0.25">
      <c r="A1814" s="406">
        <v>41845</v>
      </c>
      <c r="B1814" s="389" t="s">
        <v>1773</v>
      </c>
      <c r="C1814" s="228" t="s">
        <v>4001</v>
      </c>
      <c r="D1814" s="214" t="s">
        <v>233</v>
      </c>
      <c r="E1814" s="235">
        <v>1404</v>
      </c>
      <c r="F1814" s="419">
        <v>41846</v>
      </c>
      <c r="G1814" s="44">
        <v>1404</v>
      </c>
      <c r="H1814" s="243">
        <f t="shared" si="29"/>
        <v>0</v>
      </c>
      <c r="I1814" s="214" t="s">
        <v>12</v>
      </c>
    </row>
    <row r="1815" spans="1:9" ht="15.75" x14ac:dyDescent="0.25">
      <c r="A1815" s="406">
        <v>41845</v>
      </c>
      <c r="B1815" s="389" t="s">
        <v>1775</v>
      </c>
      <c r="C1815" s="228" t="s">
        <v>4001</v>
      </c>
      <c r="D1815" s="214" t="s">
        <v>189</v>
      </c>
      <c r="E1815" s="235">
        <v>32172.5</v>
      </c>
      <c r="F1815" s="421" t="s">
        <v>4605</v>
      </c>
      <c r="G1815" s="44">
        <v>32172.5</v>
      </c>
      <c r="H1815" s="243">
        <f t="shared" si="29"/>
        <v>0</v>
      </c>
      <c r="I1815" s="214" t="s">
        <v>21</v>
      </c>
    </row>
    <row r="1816" spans="1:9" ht="15.75" x14ac:dyDescent="0.25">
      <c r="A1816" s="406">
        <v>41845</v>
      </c>
      <c r="B1816" s="389" t="s">
        <v>1776</v>
      </c>
      <c r="C1816" s="228" t="s">
        <v>4001</v>
      </c>
      <c r="D1816" s="214" t="s">
        <v>435</v>
      </c>
      <c r="E1816" s="235">
        <v>497</v>
      </c>
      <c r="F1816" s="419">
        <v>41845</v>
      </c>
      <c r="G1816" s="44">
        <v>497</v>
      </c>
      <c r="H1816" s="243">
        <f t="shared" si="29"/>
        <v>0</v>
      </c>
      <c r="I1816" s="214"/>
    </row>
    <row r="1817" spans="1:9" ht="15.75" x14ac:dyDescent="0.25">
      <c r="A1817" s="406">
        <v>41845</v>
      </c>
      <c r="B1817" s="389" t="s">
        <v>1777</v>
      </c>
      <c r="C1817" s="228" t="s">
        <v>4001</v>
      </c>
      <c r="D1817" s="214" t="s">
        <v>307</v>
      </c>
      <c r="E1817" s="235">
        <v>6350.5</v>
      </c>
      <c r="F1817" s="421" t="s">
        <v>4598</v>
      </c>
      <c r="G1817" s="44">
        <v>6350.5</v>
      </c>
      <c r="H1817" s="243">
        <f t="shared" si="29"/>
        <v>0</v>
      </c>
      <c r="I1817" s="214" t="s">
        <v>12</v>
      </c>
    </row>
    <row r="1818" spans="1:9" ht="15.75" x14ac:dyDescent="0.25">
      <c r="A1818" s="406">
        <v>41845</v>
      </c>
      <c r="B1818" s="389" t="s">
        <v>1778</v>
      </c>
      <c r="C1818" s="228" t="s">
        <v>4001</v>
      </c>
      <c r="D1818" s="214" t="s">
        <v>163</v>
      </c>
      <c r="E1818" s="235">
        <v>1108.2</v>
      </c>
      <c r="F1818" s="419">
        <v>41845</v>
      </c>
      <c r="G1818" s="44">
        <v>1108.2</v>
      </c>
      <c r="H1818" s="243">
        <f t="shared" si="29"/>
        <v>0</v>
      </c>
      <c r="I1818" s="214"/>
    </row>
    <row r="1819" spans="1:9" ht="15.75" x14ac:dyDescent="0.25">
      <c r="A1819" s="406">
        <v>41845</v>
      </c>
      <c r="B1819" s="389" t="s">
        <v>1779</v>
      </c>
      <c r="C1819" s="228" t="s">
        <v>4001</v>
      </c>
      <c r="D1819" s="214" t="s">
        <v>136</v>
      </c>
      <c r="E1819" s="235">
        <v>2705</v>
      </c>
      <c r="F1819" s="419">
        <v>41845</v>
      </c>
      <c r="G1819" s="44">
        <v>2705</v>
      </c>
      <c r="H1819" s="243">
        <f t="shared" si="29"/>
        <v>0</v>
      </c>
      <c r="I1819" s="214"/>
    </row>
    <row r="1820" spans="1:9" ht="15.75" x14ac:dyDescent="0.25">
      <c r="A1820" s="406">
        <v>41845</v>
      </c>
      <c r="B1820" s="389" t="s">
        <v>1781</v>
      </c>
      <c r="C1820" s="228" t="s">
        <v>4001</v>
      </c>
      <c r="D1820" s="214" t="s">
        <v>51</v>
      </c>
      <c r="E1820" s="235">
        <v>1098</v>
      </c>
      <c r="F1820" s="468" t="s">
        <v>4572</v>
      </c>
      <c r="G1820" s="44">
        <v>1098</v>
      </c>
      <c r="H1820" s="243">
        <f t="shared" si="29"/>
        <v>0</v>
      </c>
      <c r="I1820" s="214"/>
    </row>
    <row r="1821" spans="1:9" ht="15.75" x14ac:dyDescent="0.25">
      <c r="A1821" s="406">
        <v>41845</v>
      </c>
      <c r="B1821" s="389" t="s">
        <v>1783</v>
      </c>
      <c r="C1821" s="228" t="s">
        <v>4001</v>
      </c>
      <c r="D1821" s="214" t="s">
        <v>8</v>
      </c>
      <c r="E1821" s="235">
        <v>350</v>
      </c>
      <c r="F1821" s="419">
        <v>41845</v>
      </c>
      <c r="G1821" s="44">
        <v>350</v>
      </c>
      <c r="H1821" s="243">
        <f t="shared" si="29"/>
        <v>0</v>
      </c>
      <c r="I1821" s="214"/>
    </row>
    <row r="1822" spans="1:9" ht="15.75" x14ac:dyDescent="0.25">
      <c r="A1822" s="406">
        <v>41845</v>
      </c>
      <c r="B1822" s="389" t="s">
        <v>1784</v>
      </c>
      <c r="C1822" s="228" t="s">
        <v>4001</v>
      </c>
      <c r="D1822" s="214" t="s">
        <v>1882</v>
      </c>
      <c r="E1822" s="235">
        <v>9086</v>
      </c>
      <c r="F1822" s="419">
        <v>41845</v>
      </c>
      <c r="G1822" s="44">
        <v>9086</v>
      </c>
      <c r="H1822" s="243">
        <f t="shared" si="29"/>
        <v>0</v>
      </c>
      <c r="I1822" s="214"/>
    </row>
    <row r="1823" spans="1:9" ht="15.75" x14ac:dyDescent="0.25">
      <c r="A1823" s="406">
        <v>41845</v>
      </c>
      <c r="B1823" s="389" t="s">
        <v>1785</v>
      </c>
      <c r="C1823" s="228" t="s">
        <v>4001</v>
      </c>
      <c r="D1823" s="214" t="s">
        <v>28</v>
      </c>
      <c r="E1823" s="235">
        <v>16762.5</v>
      </c>
      <c r="F1823" s="421" t="s">
        <v>4561</v>
      </c>
      <c r="G1823" s="44">
        <v>16762.5</v>
      </c>
      <c r="H1823" s="243">
        <f t="shared" si="29"/>
        <v>0</v>
      </c>
      <c r="I1823" s="214"/>
    </row>
    <row r="1824" spans="1:9" ht="15.75" x14ac:dyDescent="0.25">
      <c r="A1824" s="406">
        <v>41845</v>
      </c>
      <c r="B1824" s="389" t="s">
        <v>1786</v>
      </c>
      <c r="C1824" s="228" t="s">
        <v>4001</v>
      </c>
      <c r="D1824" s="214" t="s">
        <v>28</v>
      </c>
      <c r="E1824" s="235">
        <v>1121</v>
      </c>
      <c r="F1824" s="421" t="s">
        <v>4560</v>
      </c>
      <c r="G1824" s="44">
        <v>1121</v>
      </c>
      <c r="H1824" s="243">
        <f t="shared" si="29"/>
        <v>0</v>
      </c>
      <c r="I1824" s="214"/>
    </row>
    <row r="1825" spans="1:9" ht="15.75" x14ac:dyDescent="0.25">
      <c r="A1825" s="406">
        <v>41845</v>
      </c>
      <c r="B1825" s="389" t="s">
        <v>1787</v>
      </c>
      <c r="C1825" s="228" t="s">
        <v>4001</v>
      </c>
      <c r="D1825" s="214" t="s">
        <v>2582</v>
      </c>
      <c r="E1825" s="235">
        <v>857.5</v>
      </c>
      <c r="F1825" s="419">
        <v>41845</v>
      </c>
      <c r="G1825" s="44">
        <v>857.5</v>
      </c>
      <c r="H1825" s="243">
        <f t="shared" si="29"/>
        <v>0</v>
      </c>
      <c r="I1825" s="214" t="s">
        <v>27</v>
      </c>
    </row>
    <row r="1826" spans="1:9" ht="15.75" x14ac:dyDescent="0.25">
      <c r="A1826" s="406">
        <v>41845</v>
      </c>
      <c r="B1826" s="389" t="s">
        <v>1788</v>
      </c>
      <c r="C1826" s="228" t="s">
        <v>4001</v>
      </c>
      <c r="D1826" s="214" t="s">
        <v>74</v>
      </c>
      <c r="E1826" s="235">
        <v>953</v>
      </c>
      <c r="F1826" s="421" t="s">
        <v>4550</v>
      </c>
      <c r="G1826" s="44">
        <v>953</v>
      </c>
      <c r="H1826" s="243">
        <f t="shared" si="29"/>
        <v>0</v>
      </c>
      <c r="I1826" s="214"/>
    </row>
    <row r="1827" spans="1:9" ht="15.75" x14ac:dyDescent="0.25">
      <c r="A1827" s="406">
        <v>41845</v>
      </c>
      <c r="B1827" s="389" t="s">
        <v>1789</v>
      </c>
      <c r="C1827" s="228" t="s">
        <v>4001</v>
      </c>
      <c r="D1827" s="214" t="s">
        <v>180</v>
      </c>
      <c r="E1827" s="235">
        <v>17723.099999999999</v>
      </c>
      <c r="F1827" s="419">
        <v>41845</v>
      </c>
      <c r="G1827" s="44">
        <v>17723.099999999999</v>
      </c>
      <c r="H1827" s="243">
        <f t="shared" si="29"/>
        <v>0</v>
      </c>
      <c r="I1827" s="214"/>
    </row>
    <row r="1828" spans="1:9" ht="15.75" x14ac:dyDescent="0.25">
      <c r="A1828" s="406">
        <v>41845</v>
      </c>
      <c r="B1828" s="389" t="s">
        <v>1790</v>
      </c>
      <c r="C1828" s="228" t="s">
        <v>4001</v>
      </c>
      <c r="D1828" s="214" t="s">
        <v>8</v>
      </c>
      <c r="E1828" s="235">
        <v>245.5</v>
      </c>
      <c r="F1828" s="419">
        <v>41845</v>
      </c>
      <c r="G1828" s="44">
        <v>245.5</v>
      </c>
      <c r="H1828" s="243">
        <f t="shared" si="29"/>
        <v>0</v>
      </c>
      <c r="I1828" s="214"/>
    </row>
    <row r="1829" spans="1:9" ht="15.75" x14ac:dyDescent="0.25">
      <c r="A1829" s="406">
        <v>41845</v>
      </c>
      <c r="B1829" s="389" t="s">
        <v>1791</v>
      </c>
      <c r="C1829" s="228" t="s">
        <v>4001</v>
      </c>
      <c r="D1829" s="214" t="s">
        <v>575</v>
      </c>
      <c r="E1829" s="235">
        <v>4339.5</v>
      </c>
      <c r="F1829" s="419">
        <v>41845</v>
      </c>
      <c r="G1829" s="44">
        <v>4339.5</v>
      </c>
      <c r="H1829" s="243">
        <f t="shared" si="29"/>
        <v>0</v>
      </c>
      <c r="I1829" s="214"/>
    </row>
    <row r="1830" spans="1:9" ht="15.75" x14ac:dyDescent="0.25">
      <c r="A1830" s="406">
        <v>41845</v>
      </c>
      <c r="B1830" s="389" t="s">
        <v>1792</v>
      </c>
      <c r="C1830" s="228" t="s">
        <v>4001</v>
      </c>
      <c r="D1830" s="214" t="s">
        <v>28</v>
      </c>
      <c r="E1830" s="235">
        <v>3201</v>
      </c>
      <c r="F1830" s="421" t="s">
        <v>4559</v>
      </c>
      <c r="G1830" s="44">
        <v>3201</v>
      </c>
      <c r="H1830" s="243">
        <f t="shared" si="29"/>
        <v>0</v>
      </c>
      <c r="I1830" s="214"/>
    </row>
    <row r="1831" spans="1:9" ht="15.75" x14ac:dyDescent="0.25">
      <c r="A1831" s="406">
        <v>41845</v>
      </c>
      <c r="B1831" s="389" t="s">
        <v>1793</v>
      </c>
      <c r="C1831" s="228" t="s">
        <v>4001</v>
      </c>
      <c r="D1831" s="214" t="s">
        <v>396</v>
      </c>
      <c r="E1831" s="235">
        <v>619</v>
      </c>
      <c r="F1831" s="419">
        <v>41845</v>
      </c>
      <c r="G1831" s="44">
        <v>619</v>
      </c>
      <c r="H1831" s="243">
        <f t="shared" si="29"/>
        <v>0</v>
      </c>
      <c r="I1831" s="214"/>
    </row>
    <row r="1832" spans="1:9" ht="15.75" x14ac:dyDescent="0.25">
      <c r="A1832" s="406">
        <v>41845</v>
      </c>
      <c r="B1832" s="389" t="s">
        <v>1794</v>
      </c>
      <c r="C1832" s="228" t="s">
        <v>4001</v>
      </c>
      <c r="D1832" s="214" t="s">
        <v>49</v>
      </c>
      <c r="E1832" s="235">
        <v>286.39999999999998</v>
      </c>
      <c r="F1832" s="419">
        <v>41845</v>
      </c>
      <c r="G1832" s="44">
        <v>286.39999999999998</v>
      </c>
      <c r="H1832" s="243">
        <f t="shared" si="29"/>
        <v>0</v>
      </c>
      <c r="I1832" s="214"/>
    </row>
    <row r="1833" spans="1:9" ht="15.75" x14ac:dyDescent="0.25">
      <c r="A1833" s="406">
        <v>41845</v>
      </c>
      <c r="B1833" s="389" t="s">
        <v>1796</v>
      </c>
      <c r="C1833" s="228" t="s">
        <v>4001</v>
      </c>
      <c r="D1833" s="214" t="s">
        <v>14</v>
      </c>
      <c r="E1833" s="235">
        <v>16827.2</v>
      </c>
      <c r="F1833" s="419">
        <v>41846</v>
      </c>
      <c r="G1833" s="44">
        <v>16827.2</v>
      </c>
      <c r="H1833" s="243">
        <f t="shared" si="29"/>
        <v>0</v>
      </c>
      <c r="I1833" s="214" t="s">
        <v>21</v>
      </c>
    </row>
    <row r="1834" spans="1:9" ht="15.75" x14ac:dyDescent="0.25">
      <c r="A1834" s="406">
        <v>41845</v>
      </c>
      <c r="B1834" s="389" t="s">
        <v>1797</v>
      </c>
      <c r="C1834" s="228" t="s">
        <v>4001</v>
      </c>
      <c r="D1834" s="214" t="s">
        <v>152</v>
      </c>
      <c r="E1834" s="235">
        <v>7671.2</v>
      </c>
      <c r="F1834" s="419">
        <v>41845</v>
      </c>
      <c r="G1834" s="44">
        <v>7671.2</v>
      </c>
      <c r="H1834" s="243">
        <f t="shared" si="29"/>
        <v>0</v>
      </c>
      <c r="I1834" s="214"/>
    </row>
    <row r="1835" spans="1:9" ht="15.75" x14ac:dyDescent="0.25">
      <c r="A1835" s="406">
        <v>41845</v>
      </c>
      <c r="B1835" s="389" t="s">
        <v>1798</v>
      </c>
      <c r="C1835" s="228" t="s">
        <v>4001</v>
      </c>
      <c r="D1835" s="214" t="s">
        <v>152</v>
      </c>
      <c r="E1835" s="235">
        <v>120</v>
      </c>
      <c r="F1835" s="419">
        <v>41845</v>
      </c>
      <c r="G1835" s="44">
        <v>120</v>
      </c>
      <c r="H1835" s="243">
        <f t="shared" si="29"/>
        <v>0</v>
      </c>
      <c r="I1835" s="214"/>
    </row>
    <row r="1836" spans="1:9" ht="15.75" x14ac:dyDescent="0.25">
      <c r="A1836" s="406">
        <v>41846</v>
      </c>
      <c r="B1836" s="389" t="s">
        <v>1799</v>
      </c>
      <c r="C1836" s="228" t="s">
        <v>4001</v>
      </c>
      <c r="D1836" s="214" t="s">
        <v>115</v>
      </c>
      <c r="E1836" s="235">
        <v>680</v>
      </c>
      <c r="F1836" s="419">
        <v>41846</v>
      </c>
      <c r="G1836" s="44">
        <v>680</v>
      </c>
      <c r="H1836" s="243">
        <f t="shared" si="29"/>
        <v>0</v>
      </c>
      <c r="I1836" s="121"/>
    </row>
    <row r="1837" spans="1:9" ht="15.75" x14ac:dyDescent="0.25">
      <c r="A1837" s="414">
        <v>41846</v>
      </c>
      <c r="B1837" s="389" t="s">
        <v>1800</v>
      </c>
      <c r="C1837" s="228" t="s">
        <v>4001</v>
      </c>
      <c r="D1837" s="214" t="s">
        <v>3359</v>
      </c>
      <c r="E1837" s="235">
        <v>1851</v>
      </c>
      <c r="F1837" s="419">
        <v>41846</v>
      </c>
      <c r="G1837" s="44">
        <v>1851</v>
      </c>
      <c r="H1837" s="243">
        <f t="shared" si="29"/>
        <v>0</v>
      </c>
      <c r="I1837" s="121"/>
    </row>
    <row r="1838" spans="1:9" ht="15.75" x14ac:dyDescent="0.25">
      <c r="A1838" s="414">
        <v>41846</v>
      </c>
      <c r="B1838" s="389" t="s">
        <v>1801</v>
      </c>
      <c r="C1838" s="228" t="s">
        <v>4001</v>
      </c>
      <c r="D1838" s="214" t="s">
        <v>735</v>
      </c>
      <c r="E1838" s="235">
        <v>713</v>
      </c>
      <c r="F1838" s="419">
        <v>41846</v>
      </c>
      <c r="G1838" s="44">
        <v>713</v>
      </c>
      <c r="H1838" s="243">
        <f t="shared" si="29"/>
        <v>0</v>
      </c>
      <c r="I1838" s="121"/>
    </row>
    <row r="1839" spans="1:9" ht="15.75" x14ac:dyDescent="0.25">
      <c r="A1839" s="414">
        <v>41846</v>
      </c>
      <c r="B1839" s="389" t="s">
        <v>1802</v>
      </c>
      <c r="C1839" s="228" t="s">
        <v>4001</v>
      </c>
      <c r="D1839" s="214" t="s">
        <v>25</v>
      </c>
      <c r="E1839" s="235">
        <v>9296</v>
      </c>
      <c r="F1839" s="419">
        <v>41846</v>
      </c>
      <c r="G1839" s="44">
        <v>9296</v>
      </c>
      <c r="H1839" s="243">
        <f t="shared" si="29"/>
        <v>0</v>
      </c>
      <c r="I1839" s="121"/>
    </row>
    <row r="1840" spans="1:9" ht="15.75" x14ac:dyDescent="0.25">
      <c r="A1840" s="414">
        <v>41846</v>
      </c>
      <c r="B1840" s="389" t="s">
        <v>1803</v>
      </c>
      <c r="C1840" s="228" t="s">
        <v>4001</v>
      </c>
      <c r="D1840" s="214" t="s">
        <v>8</v>
      </c>
      <c r="E1840" s="235">
        <v>652</v>
      </c>
      <c r="F1840" s="419">
        <v>41846</v>
      </c>
      <c r="G1840" s="44">
        <v>652</v>
      </c>
      <c r="H1840" s="243">
        <f t="shared" si="29"/>
        <v>0</v>
      </c>
      <c r="I1840" s="121"/>
    </row>
    <row r="1841" spans="1:9" ht="15.75" x14ac:dyDescent="0.25">
      <c r="A1841" s="414">
        <v>41846</v>
      </c>
      <c r="B1841" s="389" t="s">
        <v>1804</v>
      </c>
      <c r="C1841" s="228" t="s">
        <v>4001</v>
      </c>
      <c r="D1841" s="214" t="s">
        <v>339</v>
      </c>
      <c r="E1841" s="235">
        <v>187</v>
      </c>
      <c r="F1841" s="419">
        <v>41846</v>
      </c>
      <c r="G1841" s="44">
        <v>187</v>
      </c>
      <c r="H1841" s="243">
        <f t="shared" si="29"/>
        <v>0</v>
      </c>
      <c r="I1841" s="121"/>
    </row>
    <row r="1842" spans="1:9" ht="15.75" x14ac:dyDescent="0.25">
      <c r="A1842" s="414">
        <v>41846</v>
      </c>
      <c r="B1842" s="389" t="s">
        <v>1805</v>
      </c>
      <c r="C1842" s="228" t="s">
        <v>4001</v>
      </c>
      <c r="D1842" s="214" t="s">
        <v>124</v>
      </c>
      <c r="E1842" s="235">
        <v>13819.6</v>
      </c>
      <c r="F1842" s="419">
        <v>41846</v>
      </c>
      <c r="G1842" s="44">
        <v>13819.6</v>
      </c>
      <c r="H1842" s="243">
        <f t="shared" si="29"/>
        <v>0</v>
      </c>
      <c r="I1842" s="121"/>
    </row>
    <row r="1843" spans="1:9" ht="15.75" x14ac:dyDescent="0.25">
      <c r="A1843" s="414">
        <v>41846</v>
      </c>
      <c r="B1843" s="389" t="s">
        <v>1806</v>
      </c>
      <c r="C1843" s="228" t="s">
        <v>4001</v>
      </c>
      <c r="D1843" s="214" t="s">
        <v>373</v>
      </c>
      <c r="E1843" s="235">
        <v>925.5</v>
      </c>
      <c r="F1843" s="419">
        <v>41846</v>
      </c>
      <c r="G1843" s="44">
        <v>925.5</v>
      </c>
      <c r="H1843" s="243">
        <f t="shared" si="29"/>
        <v>0</v>
      </c>
      <c r="I1843" s="121"/>
    </row>
    <row r="1844" spans="1:9" ht="15.75" x14ac:dyDescent="0.25">
      <c r="A1844" s="414">
        <v>41846</v>
      </c>
      <c r="B1844" s="389" t="s">
        <v>1807</v>
      </c>
      <c r="C1844" s="228" t="s">
        <v>4001</v>
      </c>
      <c r="D1844" s="214" t="s">
        <v>34</v>
      </c>
      <c r="E1844" s="235">
        <v>2112</v>
      </c>
      <c r="F1844" s="432" t="s">
        <v>4563</v>
      </c>
      <c r="G1844" s="44">
        <v>2112</v>
      </c>
      <c r="H1844" s="243">
        <f t="shared" si="29"/>
        <v>0</v>
      </c>
      <c r="I1844" s="121"/>
    </row>
    <row r="1845" spans="1:9" ht="15.75" x14ac:dyDescent="0.25">
      <c r="A1845" s="414">
        <v>41846</v>
      </c>
      <c r="B1845" s="389" t="s">
        <v>1808</v>
      </c>
      <c r="C1845" s="228" t="s">
        <v>4001</v>
      </c>
      <c r="D1845" s="214" t="s">
        <v>123</v>
      </c>
      <c r="E1845" s="235">
        <v>6458.5</v>
      </c>
      <c r="F1845" s="476" t="s">
        <v>4579</v>
      </c>
      <c r="G1845" s="44">
        <v>6458.5</v>
      </c>
      <c r="H1845" s="243">
        <f t="shared" si="29"/>
        <v>0</v>
      </c>
      <c r="I1845" s="121"/>
    </row>
    <row r="1846" spans="1:9" ht="15.75" x14ac:dyDescent="0.25">
      <c r="A1846" s="414">
        <v>41846</v>
      </c>
      <c r="B1846" s="389" t="s">
        <v>1809</v>
      </c>
      <c r="C1846" s="228" t="s">
        <v>4001</v>
      </c>
      <c r="D1846" s="214" t="s">
        <v>29</v>
      </c>
      <c r="E1846" s="235">
        <v>6531</v>
      </c>
      <c r="F1846" s="419">
        <v>41846</v>
      </c>
      <c r="G1846" s="44">
        <v>6531</v>
      </c>
      <c r="H1846" s="243">
        <f t="shared" si="29"/>
        <v>0</v>
      </c>
      <c r="I1846" s="121"/>
    </row>
    <row r="1847" spans="1:9" ht="15.75" x14ac:dyDescent="0.25">
      <c r="A1847" s="414">
        <v>41846</v>
      </c>
      <c r="B1847" s="389" t="s">
        <v>1810</v>
      </c>
      <c r="C1847" s="228" t="s">
        <v>4001</v>
      </c>
      <c r="D1847" s="214" t="s">
        <v>47</v>
      </c>
      <c r="E1847" s="235">
        <v>3742</v>
      </c>
      <c r="F1847" s="419">
        <v>41846</v>
      </c>
      <c r="G1847" s="44">
        <v>3742</v>
      </c>
      <c r="H1847" s="243">
        <f t="shared" si="29"/>
        <v>0</v>
      </c>
      <c r="I1847" s="121"/>
    </row>
    <row r="1848" spans="1:9" ht="15.75" x14ac:dyDescent="0.25">
      <c r="A1848" s="414">
        <v>41846</v>
      </c>
      <c r="B1848" s="389" t="s">
        <v>1811</v>
      </c>
      <c r="C1848" s="228" t="s">
        <v>4001</v>
      </c>
      <c r="D1848" s="214" t="s">
        <v>130</v>
      </c>
      <c r="E1848" s="235">
        <v>14257</v>
      </c>
      <c r="F1848" s="419">
        <v>41847</v>
      </c>
      <c r="G1848" s="44">
        <v>14257</v>
      </c>
      <c r="H1848" s="243">
        <f t="shared" si="29"/>
        <v>0</v>
      </c>
      <c r="I1848" s="121"/>
    </row>
    <row r="1849" spans="1:9" ht="15.75" x14ac:dyDescent="0.25">
      <c r="A1849" s="414">
        <v>41846</v>
      </c>
      <c r="B1849" s="389" t="s">
        <v>1812</v>
      </c>
      <c r="C1849" s="228" t="s">
        <v>4001</v>
      </c>
      <c r="D1849" s="214" t="s">
        <v>188</v>
      </c>
      <c r="E1849" s="235">
        <v>7736</v>
      </c>
      <c r="F1849" s="419">
        <v>41851</v>
      </c>
      <c r="G1849" s="44">
        <v>7736</v>
      </c>
      <c r="H1849" s="243">
        <f t="shared" si="29"/>
        <v>0</v>
      </c>
      <c r="I1849" s="121"/>
    </row>
    <row r="1850" spans="1:9" ht="15.75" x14ac:dyDescent="0.25">
      <c r="A1850" s="414">
        <v>41846</v>
      </c>
      <c r="B1850" s="389" t="s">
        <v>1813</v>
      </c>
      <c r="C1850" s="228" t="s">
        <v>4001</v>
      </c>
      <c r="D1850" s="214" t="s">
        <v>287</v>
      </c>
      <c r="E1850" s="235">
        <v>4132</v>
      </c>
      <c r="F1850" s="432" t="s">
        <v>4568</v>
      </c>
      <c r="G1850" s="44">
        <v>4132</v>
      </c>
      <c r="H1850" s="243">
        <f t="shared" si="29"/>
        <v>0</v>
      </c>
      <c r="I1850" s="121"/>
    </row>
    <row r="1851" spans="1:9" ht="15.75" x14ac:dyDescent="0.25">
      <c r="A1851" s="414">
        <v>41846</v>
      </c>
      <c r="B1851" s="389" t="s">
        <v>1815</v>
      </c>
      <c r="C1851" s="228" t="s">
        <v>4001</v>
      </c>
      <c r="D1851" s="214" t="s">
        <v>55</v>
      </c>
      <c r="E1851" s="235">
        <v>9125</v>
      </c>
      <c r="F1851" s="419">
        <v>41846</v>
      </c>
      <c r="G1851" s="44">
        <v>9125</v>
      </c>
      <c r="H1851" s="243">
        <f t="shared" si="29"/>
        <v>0</v>
      </c>
      <c r="I1851" s="121"/>
    </row>
    <row r="1852" spans="1:9" ht="15.75" x14ac:dyDescent="0.25">
      <c r="A1852" s="414">
        <v>41846</v>
      </c>
      <c r="B1852" s="389" t="s">
        <v>1816</v>
      </c>
      <c r="C1852" s="228" t="s">
        <v>4001</v>
      </c>
      <c r="D1852" s="214" t="s">
        <v>260</v>
      </c>
      <c r="E1852" s="235">
        <v>3380</v>
      </c>
      <c r="F1852" s="419">
        <v>41846</v>
      </c>
      <c r="G1852" s="44">
        <v>3380</v>
      </c>
      <c r="H1852" s="243">
        <f t="shared" si="29"/>
        <v>0</v>
      </c>
      <c r="I1852" s="121"/>
    </row>
    <row r="1853" spans="1:9" ht="15.75" x14ac:dyDescent="0.25">
      <c r="A1853" s="414">
        <v>41846</v>
      </c>
      <c r="B1853" s="389" t="s">
        <v>1817</v>
      </c>
      <c r="C1853" s="228" t="s">
        <v>4001</v>
      </c>
      <c r="D1853" s="214" t="s">
        <v>108</v>
      </c>
      <c r="E1853" s="235">
        <v>8243.5</v>
      </c>
      <c r="F1853" s="419">
        <v>41846</v>
      </c>
      <c r="G1853" s="44">
        <v>8243.5</v>
      </c>
      <c r="H1853" s="243">
        <f t="shared" si="29"/>
        <v>0</v>
      </c>
      <c r="I1853" s="121"/>
    </row>
    <row r="1854" spans="1:9" ht="15.75" x14ac:dyDescent="0.25">
      <c r="A1854" s="414">
        <v>41846</v>
      </c>
      <c r="B1854" s="389" t="s">
        <v>1819</v>
      </c>
      <c r="C1854" s="228" t="s">
        <v>4001</v>
      </c>
      <c r="D1854" s="214" t="s">
        <v>3169</v>
      </c>
      <c r="E1854" s="235">
        <v>22948</v>
      </c>
      <c r="F1854" s="421">
        <v>41853</v>
      </c>
      <c r="G1854" s="245">
        <v>22948</v>
      </c>
      <c r="H1854" s="243">
        <f t="shared" si="29"/>
        <v>0</v>
      </c>
      <c r="I1854" s="121"/>
    </row>
    <row r="1855" spans="1:9" ht="15.75" x14ac:dyDescent="0.25">
      <c r="A1855" s="414">
        <v>41846</v>
      </c>
      <c r="B1855" s="389" t="s">
        <v>1820</v>
      </c>
      <c r="C1855" s="228" t="s">
        <v>4001</v>
      </c>
      <c r="D1855" s="214" t="s">
        <v>1782</v>
      </c>
      <c r="E1855" s="235">
        <v>3397</v>
      </c>
      <c r="F1855" s="419">
        <v>41846</v>
      </c>
      <c r="G1855" s="44">
        <v>3397</v>
      </c>
      <c r="H1855" s="243">
        <f t="shared" si="29"/>
        <v>0</v>
      </c>
      <c r="I1855" s="121"/>
    </row>
    <row r="1856" spans="1:9" ht="15.75" x14ac:dyDescent="0.25">
      <c r="A1856" s="414">
        <v>41846</v>
      </c>
      <c r="B1856" s="389" t="s">
        <v>1821</v>
      </c>
      <c r="C1856" s="228" t="s">
        <v>4001</v>
      </c>
      <c r="D1856" s="214" t="s">
        <v>44</v>
      </c>
      <c r="E1856" s="235">
        <v>9520</v>
      </c>
      <c r="F1856" s="421">
        <v>41857</v>
      </c>
      <c r="G1856" s="245">
        <v>9520</v>
      </c>
      <c r="H1856" s="243">
        <f t="shared" si="29"/>
        <v>0</v>
      </c>
      <c r="I1856" s="121"/>
    </row>
    <row r="1857" spans="1:9" ht="15.75" x14ac:dyDescent="0.25">
      <c r="A1857" s="414">
        <v>41846</v>
      </c>
      <c r="B1857" s="389" t="s">
        <v>1823</v>
      </c>
      <c r="C1857" s="228" t="s">
        <v>4001</v>
      </c>
      <c r="D1857" s="214" t="s">
        <v>250</v>
      </c>
      <c r="E1857" s="235">
        <v>23216</v>
      </c>
      <c r="F1857" s="419">
        <v>41846</v>
      </c>
      <c r="G1857" s="44">
        <v>23216</v>
      </c>
      <c r="H1857" s="243">
        <f t="shared" si="29"/>
        <v>0</v>
      </c>
      <c r="I1857" s="121"/>
    </row>
    <row r="1858" spans="1:9" ht="15.75" x14ac:dyDescent="0.25">
      <c r="A1858" s="414">
        <v>41846</v>
      </c>
      <c r="B1858" s="389" t="s">
        <v>1825</v>
      </c>
      <c r="C1858" s="228" t="s">
        <v>4001</v>
      </c>
      <c r="D1858" s="214" t="s">
        <v>189</v>
      </c>
      <c r="E1858" s="235">
        <v>15971</v>
      </c>
      <c r="F1858" s="419">
        <v>41846</v>
      </c>
      <c r="G1858" s="44">
        <v>15971</v>
      </c>
      <c r="H1858" s="243">
        <f t="shared" si="29"/>
        <v>0</v>
      </c>
      <c r="I1858" s="121"/>
    </row>
    <row r="1859" spans="1:9" ht="15.75" x14ac:dyDescent="0.25">
      <c r="A1859" s="414">
        <v>41846</v>
      </c>
      <c r="B1859" s="389" t="s">
        <v>1826</v>
      </c>
      <c r="C1859" s="228" t="s">
        <v>4001</v>
      </c>
      <c r="D1859" s="214" t="s">
        <v>66</v>
      </c>
      <c r="E1859" s="235">
        <v>1932</v>
      </c>
      <c r="F1859" s="419">
        <v>41846</v>
      </c>
      <c r="G1859" s="44">
        <v>1932</v>
      </c>
      <c r="H1859" s="243">
        <f t="shared" si="29"/>
        <v>0</v>
      </c>
      <c r="I1859" s="121"/>
    </row>
    <row r="1860" spans="1:9" ht="15.75" x14ac:dyDescent="0.25">
      <c r="A1860" s="414">
        <v>41846</v>
      </c>
      <c r="B1860" s="389" t="s">
        <v>1827</v>
      </c>
      <c r="C1860" s="228" t="s">
        <v>4001</v>
      </c>
      <c r="D1860" s="214" t="s">
        <v>32</v>
      </c>
      <c r="E1860" s="235">
        <v>9796.5</v>
      </c>
      <c r="F1860" s="419">
        <v>41846</v>
      </c>
      <c r="G1860" s="44">
        <v>9796.5</v>
      </c>
      <c r="H1860" s="243">
        <f t="shared" si="29"/>
        <v>0</v>
      </c>
      <c r="I1860" s="121"/>
    </row>
    <row r="1861" spans="1:9" ht="15.75" x14ac:dyDescent="0.25">
      <c r="A1861" s="414">
        <v>41846</v>
      </c>
      <c r="B1861" s="389" t="s">
        <v>1829</v>
      </c>
      <c r="C1861" s="228" t="s">
        <v>4001</v>
      </c>
      <c r="D1861" s="214" t="s">
        <v>57</v>
      </c>
      <c r="E1861" s="235">
        <v>1140</v>
      </c>
      <c r="F1861" s="419">
        <v>41846</v>
      </c>
      <c r="G1861" s="44">
        <v>1140</v>
      </c>
      <c r="H1861" s="243">
        <f t="shared" si="29"/>
        <v>0</v>
      </c>
      <c r="I1861" s="121"/>
    </row>
    <row r="1862" spans="1:9" ht="15.75" x14ac:dyDescent="0.25">
      <c r="A1862" s="414">
        <v>41846</v>
      </c>
      <c r="B1862" s="389" t="s">
        <v>1830</v>
      </c>
      <c r="C1862" s="228" t="s">
        <v>4001</v>
      </c>
      <c r="D1862" s="214" t="s">
        <v>52</v>
      </c>
      <c r="E1862" s="235">
        <v>4683.5</v>
      </c>
      <c r="F1862" s="419">
        <v>41846</v>
      </c>
      <c r="G1862" s="44">
        <v>4683.5</v>
      </c>
      <c r="H1862" s="243">
        <f t="shared" si="29"/>
        <v>0</v>
      </c>
      <c r="I1862" s="121"/>
    </row>
    <row r="1863" spans="1:9" ht="15.75" x14ac:dyDescent="0.25">
      <c r="A1863" s="414">
        <v>41846</v>
      </c>
      <c r="B1863" s="389" t="s">
        <v>1831</v>
      </c>
      <c r="C1863" s="228" t="s">
        <v>4001</v>
      </c>
      <c r="D1863" s="214" t="s">
        <v>105</v>
      </c>
      <c r="E1863" s="235">
        <v>4004</v>
      </c>
      <c r="F1863" s="419">
        <v>41846</v>
      </c>
      <c r="G1863" s="44">
        <v>4004</v>
      </c>
      <c r="H1863" s="243">
        <f t="shared" ref="H1863:H1926" si="30">E1863-G1863</f>
        <v>0</v>
      </c>
      <c r="I1863" s="121"/>
    </row>
    <row r="1864" spans="1:9" ht="15.75" x14ac:dyDescent="0.25">
      <c r="A1864" s="414">
        <v>41846</v>
      </c>
      <c r="B1864" s="389" t="s">
        <v>1833</v>
      </c>
      <c r="C1864" s="228" t="s">
        <v>4001</v>
      </c>
      <c r="D1864" s="20" t="s">
        <v>183</v>
      </c>
      <c r="E1864" s="235">
        <v>41171</v>
      </c>
      <c r="F1864" s="419">
        <v>41850</v>
      </c>
      <c r="G1864" s="44">
        <v>41171</v>
      </c>
      <c r="H1864" s="243">
        <f t="shared" si="30"/>
        <v>0</v>
      </c>
      <c r="I1864" s="214"/>
    </row>
    <row r="1865" spans="1:9" ht="15.75" x14ac:dyDescent="0.25">
      <c r="A1865" s="414">
        <v>41846</v>
      </c>
      <c r="B1865" s="389" t="s">
        <v>1834</v>
      </c>
      <c r="C1865" s="228" t="s">
        <v>4001</v>
      </c>
      <c r="D1865" s="214" t="s">
        <v>111</v>
      </c>
      <c r="E1865" s="235">
        <v>5244</v>
      </c>
      <c r="F1865" s="419">
        <v>41846</v>
      </c>
      <c r="G1865" s="44">
        <v>5244</v>
      </c>
      <c r="H1865" s="243">
        <f t="shared" si="30"/>
        <v>0</v>
      </c>
      <c r="I1865" s="121"/>
    </row>
    <row r="1866" spans="1:9" ht="15.75" x14ac:dyDescent="0.25">
      <c r="A1866" s="414">
        <v>41846</v>
      </c>
      <c r="B1866" s="389" t="s">
        <v>1836</v>
      </c>
      <c r="C1866" s="228" t="s">
        <v>4001</v>
      </c>
      <c r="D1866" s="214" t="s">
        <v>16</v>
      </c>
      <c r="E1866" s="235">
        <v>92241.2</v>
      </c>
      <c r="F1866" s="421">
        <v>41865</v>
      </c>
      <c r="G1866" s="245">
        <v>92241.2</v>
      </c>
      <c r="H1866" s="243">
        <f t="shared" si="30"/>
        <v>0</v>
      </c>
      <c r="I1866" s="121"/>
    </row>
    <row r="1867" spans="1:9" ht="15.75" x14ac:dyDescent="0.25">
      <c r="A1867" s="414">
        <v>41846</v>
      </c>
      <c r="B1867" s="389" t="s">
        <v>1837</v>
      </c>
      <c r="C1867" s="228" t="s">
        <v>4001</v>
      </c>
      <c r="D1867" s="214" t="s">
        <v>176</v>
      </c>
      <c r="E1867" s="235">
        <v>5913</v>
      </c>
      <c r="F1867" s="419">
        <v>41846</v>
      </c>
      <c r="G1867" s="44">
        <v>5913</v>
      </c>
      <c r="H1867" s="243">
        <f t="shared" si="30"/>
        <v>0</v>
      </c>
      <c r="I1867" s="121"/>
    </row>
    <row r="1868" spans="1:9" ht="15.75" x14ac:dyDescent="0.25">
      <c r="A1868" s="414">
        <v>41846</v>
      </c>
      <c r="B1868" s="389" t="s">
        <v>1838</v>
      </c>
      <c r="C1868" s="228" t="s">
        <v>4001</v>
      </c>
      <c r="D1868" s="214" t="s">
        <v>12</v>
      </c>
      <c r="E1868" s="235">
        <v>201</v>
      </c>
      <c r="F1868" s="419">
        <v>41846</v>
      </c>
      <c r="G1868" s="44">
        <v>201</v>
      </c>
      <c r="H1868" s="243">
        <f t="shared" si="30"/>
        <v>0</v>
      </c>
      <c r="I1868" s="121"/>
    </row>
    <row r="1869" spans="1:9" ht="15.75" x14ac:dyDescent="0.25">
      <c r="A1869" s="414">
        <v>41846</v>
      </c>
      <c r="B1869" s="389" t="s">
        <v>1839</v>
      </c>
      <c r="C1869" s="228" t="s">
        <v>4001</v>
      </c>
      <c r="D1869" s="214" t="s">
        <v>1697</v>
      </c>
      <c r="E1869" s="235">
        <v>2118</v>
      </c>
      <c r="F1869" s="432" t="s">
        <v>4569</v>
      </c>
      <c r="G1869" s="44">
        <v>2118</v>
      </c>
      <c r="H1869" s="243">
        <f t="shared" si="30"/>
        <v>0</v>
      </c>
      <c r="I1869" s="121"/>
    </row>
    <row r="1870" spans="1:9" ht="15.75" x14ac:dyDescent="0.25">
      <c r="A1870" s="414">
        <v>41846</v>
      </c>
      <c r="B1870" s="389" t="s">
        <v>1841</v>
      </c>
      <c r="C1870" s="228" t="s">
        <v>4001</v>
      </c>
      <c r="D1870" s="214" t="s">
        <v>215</v>
      </c>
      <c r="E1870" s="235">
        <v>3627</v>
      </c>
      <c r="F1870" s="419">
        <v>41846</v>
      </c>
      <c r="G1870" s="44">
        <v>3627</v>
      </c>
      <c r="H1870" s="243">
        <f t="shared" si="30"/>
        <v>0</v>
      </c>
      <c r="I1870" s="121"/>
    </row>
    <row r="1871" spans="1:9" ht="15.75" x14ac:dyDescent="0.25">
      <c r="A1871" s="414">
        <v>41846</v>
      </c>
      <c r="B1871" s="389" t="s">
        <v>1842</v>
      </c>
      <c r="C1871" s="228" t="s">
        <v>4001</v>
      </c>
      <c r="D1871" s="214" t="s">
        <v>338</v>
      </c>
      <c r="E1871" s="235">
        <v>694</v>
      </c>
      <c r="F1871" s="419">
        <v>41846</v>
      </c>
      <c r="G1871" s="44">
        <v>694</v>
      </c>
      <c r="H1871" s="243">
        <f t="shared" si="30"/>
        <v>0</v>
      </c>
      <c r="I1871" s="121"/>
    </row>
    <row r="1872" spans="1:9" ht="15.75" x14ac:dyDescent="0.25">
      <c r="A1872" s="414">
        <v>41846</v>
      </c>
      <c r="B1872" s="389" t="s">
        <v>1843</v>
      </c>
      <c r="C1872" s="228" t="s">
        <v>4001</v>
      </c>
      <c r="D1872" s="214" t="s">
        <v>106</v>
      </c>
      <c r="E1872" s="235">
        <v>12900</v>
      </c>
      <c r="F1872" s="421">
        <v>41855</v>
      </c>
      <c r="G1872" s="245">
        <v>12900</v>
      </c>
      <c r="H1872" s="243">
        <f t="shared" si="30"/>
        <v>0</v>
      </c>
      <c r="I1872" s="121"/>
    </row>
    <row r="1873" spans="1:9" ht="15.75" x14ac:dyDescent="0.25">
      <c r="A1873" s="414">
        <v>41846</v>
      </c>
      <c r="B1873" s="389" t="s">
        <v>1844</v>
      </c>
      <c r="C1873" s="228" t="s">
        <v>4001</v>
      </c>
      <c r="D1873" s="214" t="s">
        <v>80</v>
      </c>
      <c r="E1873" s="235">
        <v>2231.5</v>
      </c>
      <c r="F1873" s="419">
        <v>41848</v>
      </c>
      <c r="G1873" s="44">
        <v>2231.5</v>
      </c>
      <c r="H1873" s="243">
        <f t="shared" si="30"/>
        <v>0</v>
      </c>
      <c r="I1873" s="121"/>
    </row>
    <row r="1874" spans="1:9" ht="15.75" x14ac:dyDescent="0.25">
      <c r="A1874" s="414">
        <v>41846</v>
      </c>
      <c r="B1874" s="389" t="s">
        <v>1847</v>
      </c>
      <c r="C1874" s="228" t="s">
        <v>4001</v>
      </c>
      <c r="D1874" s="214" t="s">
        <v>78</v>
      </c>
      <c r="E1874" s="235">
        <v>7311.5</v>
      </c>
      <c r="F1874" s="419">
        <v>41848</v>
      </c>
      <c r="G1874" s="44">
        <v>7311.5</v>
      </c>
      <c r="H1874" s="243">
        <f t="shared" si="30"/>
        <v>0</v>
      </c>
      <c r="I1874" s="121"/>
    </row>
    <row r="1875" spans="1:9" ht="15.75" x14ac:dyDescent="0.25">
      <c r="A1875" s="414">
        <v>41846</v>
      </c>
      <c r="B1875" s="389" t="s">
        <v>1848</v>
      </c>
      <c r="C1875" s="228" t="s">
        <v>4001</v>
      </c>
      <c r="D1875" s="214" t="s">
        <v>307</v>
      </c>
      <c r="E1875" s="235">
        <v>5187</v>
      </c>
      <c r="F1875" s="421" t="s">
        <v>4599</v>
      </c>
      <c r="G1875" s="44">
        <v>5187</v>
      </c>
      <c r="H1875" s="243">
        <f t="shared" si="30"/>
        <v>0</v>
      </c>
      <c r="I1875" s="121"/>
    </row>
    <row r="1876" spans="1:9" ht="15.75" x14ac:dyDescent="0.25">
      <c r="A1876" s="414">
        <v>41846</v>
      </c>
      <c r="B1876" s="389" t="s">
        <v>1849</v>
      </c>
      <c r="C1876" s="228" t="s">
        <v>4001</v>
      </c>
      <c r="D1876" s="214" t="s">
        <v>349</v>
      </c>
      <c r="E1876" s="235">
        <v>6699</v>
      </c>
      <c r="F1876" s="419">
        <v>41848</v>
      </c>
      <c r="G1876" s="44">
        <v>6699</v>
      </c>
      <c r="H1876" s="243">
        <f t="shared" si="30"/>
        <v>0</v>
      </c>
      <c r="I1876" s="121"/>
    </row>
    <row r="1877" spans="1:9" ht="15.75" x14ac:dyDescent="0.25">
      <c r="A1877" s="414">
        <v>41846</v>
      </c>
      <c r="B1877" s="389" t="s">
        <v>1850</v>
      </c>
      <c r="C1877" s="228" t="s">
        <v>4001</v>
      </c>
      <c r="D1877" s="214" t="s">
        <v>99</v>
      </c>
      <c r="E1877" s="235">
        <v>925.5</v>
      </c>
      <c r="F1877" s="419">
        <v>41848</v>
      </c>
      <c r="G1877" s="44">
        <v>925.5</v>
      </c>
      <c r="H1877" s="243">
        <f t="shared" si="30"/>
        <v>0</v>
      </c>
      <c r="I1877" s="121"/>
    </row>
    <row r="1878" spans="1:9" ht="15.75" x14ac:dyDescent="0.25">
      <c r="A1878" s="414">
        <v>41846</v>
      </c>
      <c r="B1878" s="389" t="s">
        <v>1851</v>
      </c>
      <c r="C1878" s="228" t="s">
        <v>4001</v>
      </c>
      <c r="D1878" s="214" t="s">
        <v>771</v>
      </c>
      <c r="E1878" s="235">
        <v>5562</v>
      </c>
      <c r="F1878" s="419">
        <v>41846</v>
      </c>
      <c r="G1878" s="44">
        <v>5562</v>
      </c>
      <c r="H1878" s="243">
        <f t="shared" si="30"/>
        <v>0</v>
      </c>
      <c r="I1878" s="121"/>
    </row>
    <row r="1879" spans="1:9" ht="15.75" x14ac:dyDescent="0.25">
      <c r="A1879" s="414">
        <v>41846</v>
      </c>
      <c r="B1879" s="389" t="s">
        <v>1853</v>
      </c>
      <c r="C1879" s="228" t="s">
        <v>4001</v>
      </c>
      <c r="D1879" s="214" t="s">
        <v>233</v>
      </c>
      <c r="E1879" s="235">
        <v>1113</v>
      </c>
      <c r="F1879" s="419">
        <v>41848</v>
      </c>
      <c r="G1879" s="44">
        <v>1113</v>
      </c>
      <c r="H1879" s="243">
        <f t="shared" si="30"/>
        <v>0</v>
      </c>
      <c r="I1879" s="121"/>
    </row>
    <row r="1880" spans="1:9" ht="15.75" x14ac:dyDescent="0.25">
      <c r="A1880" s="414">
        <v>41846</v>
      </c>
      <c r="B1880" s="389" t="s">
        <v>1855</v>
      </c>
      <c r="C1880" s="228" t="s">
        <v>4001</v>
      </c>
      <c r="D1880" s="214" t="s">
        <v>193</v>
      </c>
      <c r="E1880" s="235">
        <v>16777</v>
      </c>
      <c r="F1880" s="422" t="s">
        <v>4069</v>
      </c>
      <c r="G1880" s="44">
        <v>16777</v>
      </c>
      <c r="H1880" s="243">
        <f t="shared" si="30"/>
        <v>0</v>
      </c>
      <c r="I1880" s="121"/>
    </row>
    <row r="1881" spans="1:9" ht="15.75" x14ac:dyDescent="0.25">
      <c r="A1881" s="414">
        <v>41846</v>
      </c>
      <c r="B1881" s="389" t="s">
        <v>1856</v>
      </c>
      <c r="C1881" s="228" t="s">
        <v>4001</v>
      </c>
      <c r="D1881" s="214" t="s">
        <v>2112</v>
      </c>
      <c r="E1881" s="235">
        <v>16952</v>
      </c>
      <c r="F1881" s="419">
        <v>41848</v>
      </c>
      <c r="G1881" s="44">
        <v>16952</v>
      </c>
      <c r="H1881" s="243">
        <f t="shared" si="30"/>
        <v>0</v>
      </c>
      <c r="I1881" s="121"/>
    </row>
    <row r="1882" spans="1:9" ht="15.75" x14ac:dyDescent="0.25">
      <c r="A1882" s="414">
        <v>41846</v>
      </c>
      <c r="B1882" s="389" t="s">
        <v>1857</v>
      </c>
      <c r="C1882" s="228" t="s">
        <v>4001</v>
      </c>
      <c r="D1882" s="214" t="s">
        <v>435</v>
      </c>
      <c r="E1882" s="235">
        <v>548.1</v>
      </c>
      <c r="F1882" s="421" t="s">
        <v>4570</v>
      </c>
      <c r="G1882" s="44">
        <v>548.1</v>
      </c>
      <c r="H1882" s="243">
        <f t="shared" si="30"/>
        <v>0</v>
      </c>
      <c r="I1882" s="121"/>
    </row>
    <row r="1883" spans="1:9" ht="15.75" x14ac:dyDescent="0.25">
      <c r="A1883" s="414">
        <v>41846</v>
      </c>
      <c r="B1883" s="389" t="s">
        <v>1858</v>
      </c>
      <c r="C1883" s="228" t="s">
        <v>4001</v>
      </c>
      <c r="D1883" s="214" t="s">
        <v>51</v>
      </c>
      <c r="E1883" s="235">
        <v>1740</v>
      </c>
      <c r="F1883" s="421" t="s">
        <v>4573</v>
      </c>
      <c r="G1883" s="44">
        <v>1740</v>
      </c>
      <c r="H1883" s="243">
        <f t="shared" si="30"/>
        <v>0</v>
      </c>
      <c r="I1883" s="121"/>
    </row>
    <row r="1884" spans="1:9" ht="15.75" x14ac:dyDescent="0.25">
      <c r="A1884" s="414">
        <v>41846</v>
      </c>
      <c r="B1884" s="389" t="s">
        <v>1859</v>
      </c>
      <c r="C1884" s="228" t="s">
        <v>4001</v>
      </c>
      <c r="D1884" s="214" t="s">
        <v>560</v>
      </c>
      <c r="E1884" s="235">
        <v>21808</v>
      </c>
      <c r="F1884" s="419">
        <v>41846</v>
      </c>
      <c r="G1884" s="44">
        <v>21808</v>
      </c>
      <c r="H1884" s="243">
        <f t="shared" si="30"/>
        <v>0</v>
      </c>
      <c r="I1884" s="121"/>
    </row>
    <row r="1885" spans="1:9" ht="15.75" x14ac:dyDescent="0.25">
      <c r="A1885" s="414">
        <v>41846</v>
      </c>
      <c r="B1885" s="389" t="s">
        <v>1860</v>
      </c>
      <c r="C1885" s="228" t="s">
        <v>4001</v>
      </c>
      <c r="D1885" s="214" t="s">
        <v>560</v>
      </c>
      <c r="E1885" s="235">
        <v>522</v>
      </c>
      <c r="F1885" s="419">
        <v>41846</v>
      </c>
      <c r="G1885" s="44">
        <v>522</v>
      </c>
      <c r="H1885" s="243">
        <f t="shared" si="30"/>
        <v>0</v>
      </c>
      <c r="I1885" s="121"/>
    </row>
    <row r="1886" spans="1:9" ht="15.75" x14ac:dyDescent="0.25">
      <c r="A1886" s="414">
        <v>41846</v>
      </c>
      <c r="B1886" s="389" t="s">
        <v>1862</v>
      </c>
      <c r="C1886" s="228" t="s">
        <v>4001</v>
      </c>
      <c r="D1886" s="20" t="s">
        <v>930</v>
      </c>
      <c r="E1886" s="235">
        <v>21836</v>
      </c>
      <c r="F1886" s="419">
        <v>41848</v>
      </c>
      <c r="G1886" s="44">
        <v>21836</v>
      </c>
      <c r="H1886" s="243">
        <f t="shared" si="30"/>
        <v>0</v>
      </c>
      <c r="I1886" s="121"/>
    </row>
    <row r="1887" spans="1:9" ht="15.75" x14ac:dyDescent="0.25">
      <c r="A1887" s="414">
        <v>41846</v>
      </c>
      <c r="B1887" s="389" t="s">
        <v>1863</v>
      </c>
      <c r="C1887" s="228" t="s">
        <v>4001</v>
      </c>
      <c r="D1887" s="20" t="s">
        <v>3318</v>
      </c>
      <c r="E1887" s="235">
        <v>14703</v>
      </c>
      <c r="F1887" s="419">
        <v>41848</v>
      </c>
      <c r="G1887" s="44">
        <v>14703</v>
      </c>
      <c r="H1887" s="243">
        <f t="shared" si="30"/>
        <v>0</v>
      </c>
      <c r="I1887" s="121"/>
    </row>
    <row r="1888" spans="1:9" ht="15.75" x14ac:dyDescent="0.25">
      <c r="A1888" s="414">
        <v>41846</v>
      </c>
      <c r="B1888" s="389" t="s">
        <v>1864</v>
      </c>
      <c r="C1888" s="228" t="s">
        <v>4001</v>
      </c>
      <c r="D1888" s="20" t="s">
        <v>11</v>
      </c>
      <c r="E1888" s="235">
        <v>82125.5</v>
      </c>
      <c r="F1888" s="421">
        <v>41868</v>
      </c>
      <c r="G1888" s="245">
        <v>82125.5</v>
      </c>
      <c r="H1888" s="243">
        <f t="shared" si="30"/>
        <v>0</v>
      </c>
      <c r="I1888" s="121"/>
    </row>
    <row r="1889" spans="1:10" ht="15.75" x14ac:dyDescent="0.25">
      <c r="A1889" s="414">
        <v>41846</v>
      </c>
      <c r="B1889" s="389" t="s">
        <v>1865</v>
      </c>
      <c r="C1889" s="228" t="s">
        <v>4001</v>
      </c>
      <c r="D1889" s="20" t="s">
        <v>900</v>
      </c>
      <c r="E1889" s="235">
        <v>22306.2</v>
      </c>
      <c r="F1889" s="420" t="s">
        <v>4014</v>
      </c>
      <c r="G1889" s="44">
        <v>22306.2</v>
      </c>
      <c r="H1889" s="243">
        <f t="shared" si="30"/>
        <v>0</v>
      </c>
      <c r="I1889" s="121"/>
    </row>
    <row r="1890" spans="1:10" ht="15.75" x14ac:dyDescent="0.25">
      <c r="A1890" s="414">
        <v>41846</v>
      </c>
      <c r="B1890" s="389" t="s">
        <v>1866</v>
      </c>
      <c r="C1890" s="228" t="s">
        <v>4001</v>
      </c>
      <c r="D1890" s="20" t="s">
        <v>62</v>
      </c>
      <c r="E1890" s="235">
        <v>28579</v>
      </c>
      <c r="F1890" s="432" t="s">
        <v>4597</v>
      </c>
      <c r="G1890" s="44">
        <v>28579</v>
      </c>
      <c r="H1890" s="243">
        <f t="shared" si="30"/>
        <v>0</v>
      </c>
      <c r="I1890" s="121"/>
    </row>
    <row r="1891" spans="1:10" ht="15.75" x14ac:dyDescent="0.25">
      <c r="A1891" s="414">
        <v>41846</v>
      </c>
      <c r="B1891" s="389" t="s">
        <v>1867</v>
      </c>
      <c r="C1891" s="228" t="s">
        <v>4001</v>
      </c>
      <c r="D1891" s="20" t="s">
        <v>371</v>
      </c>
      <c r="E1891" s="235">
        <v>11570.5</v>
      </c>
      <c r="F1891" s="419">
        <v>41848</v>
      </c>
      <c r="G1891" s="44">
        <v>11570.5</v>
      </c>
      <c r="H1891" s="243">
        <f t="shared" si="30"/>
        <v>0</v>
      </c>
      <c r="I1891" s="121"/>
    </row>
    <row r="1892" spans="1:10" ht="15.75" x14ac:dyDescent="0.25">
      <c r="A1892" s="414">
        <v>41846</v>
      </c>
      <c r="B1892" s="389" t="s">
        <v>1869</v>
      </c>
      <c r="C1892" s="228" t="s">
        <v>4001</v>
      </c>
      <c r="D1892" s="214" t="s">
        <v>136</v>
      </c>
      <c r="E1892" s="235">
        <v>2988</v>
      </c>
      <c r="F1892" s="419">
        <v>41846</v>
      </c>
      <c r="G1892" s="44">
        <v>2988</v>
      </c>
      <c r="H1892" s="243">
        <f t="shared" si="30"/>
        <v>0</v>
      </c>
      <c r="I1892" s="121"/>
      <c r="J1892" s="121"/>
    </row>
    <row r="1893" spans="1:10" ht="15.75" x14ac:dyDescent="0.25">
      <c r="A1893" s="414">
        <v>41846</v>
      </c>
      <c r="B1893" s="389" t="s">
        <v>1870</v>
      </c>
      <c r="C1893" s="228" t="s">
        <v>4001</v>
      </c>
      <c r="D1893" s="214" t="s">
        <v>136</v>
      </c>
      <c r="E1893" s="235">
        <v>585</v>
      </c>
      <c r="F1893" s="419">
        <v>41846</v>
      </c>
      <c r="G1893" s="44">
        <v>585</v>
      </c>
      <c r="H1893" s="243">
        <f t="shared" si="30"/>
        <v>0</v>
      </c>
      <c r="I1893" s="52"/>
      <c r="J1893" s="121"/>
    </row>
    <row r="1894" spans="1:10" ht="15.75" x14ac:dyDescent="0.25">
      <c r="A1894" s="414">
        <v>41846</v>
      </c>
      <c r="B1894" s="389" t="s">
        <v>1871</v>
      </c>
      <c r="C1894" s="228" t="s">
        <v>4001</v>
      </c>
      <c r="D1894" s="214" t="s">
        <v>4015</v>
      </c>
      <c r="E1894" s="235">
        <v>10263.6</v>
      </c>
      <c r="F1894" s="421">
        <v>41856</v>
      </c>
      <c r="G1894" s="245">
        <v>10263.6</v>
      </c>
      <c r="H1894" s="243">
        <f t="shared" si="30"/>
        <v>0</v>
      </c>
      <c r="I1894" s="121"/>
      <c r="J1894" s="121"/>
    </row>
    <row r="1895" spans="1:10" ht="15.75" x14ac:dyDescent="0.25">
      <c r="A1895" s="414">
        <v>41846</v>
      </c>
      <c r="B1895" s="389" t="s">
        <v>1872</v>
      </c>
      <c r="C1895" s="228" t="s">
        <v>4001</v>
      </c>
      <c r="D1895" s="214" t="s">
        <v>523</v>
      </c>
      <c r="E1895" s="235">
        <v>16658</v>
      </c>
      <c r="F1895" s="421">
        <v>41857</v>
      </c>
      <c r="G1895" s="245">
        <v>16658</v>
      </c>
      <c r="H1895" s="243">
        <f t="shared" si="30"/>
        <v>0</v>
      </c>
      <c r="I1895" s="232"/>
      <c r="J1895" s="232"/>
    </row>
    <row r="1896" spans="1:10" ht="15.75" x14ac:dyDescent="0.25">
      <c r="A1896" s="414">
        <v>41846</v>
      </c>
      <c r="B1896" s="389" t="s">
        <v>1873</v>
      </c>
      <c r="C1896" s="228" t="s">
        <v>4001</v>
      </c>
      <c r="D1896" s="214" t="s">
        <v>39</v>
      </c>
      <c r="E1896" s="235">
        <v>8091.8</v>
      </c>
      <c r="F1896" s="432" t="s">
        <v>4950</v>
      </c>
      <c r="G1896" s="245">
        <v>8091.8</v>
      </c>
      <c r="H1896" s="243">
        <f t="shared" si="30"/>
        <v>0</v>
      </c>
      <c r="I1896" s="121"/>
      <c r="J1896" s="121"/>
    </row>
    <row r="1897" spans="1:10" ht="15.75" x14ac:dyDescent="0.25">
      <c r="A1897" s="414">
        <v>41846</v>
      </c>
      <c r="B1897" s="389" t="s">
        <v>1875</v>
      </c>
      <c r="C1897" s="228" t="s">
        <v>4001</v>
      </c>
      <c r="D1897" s="214" t="s">
        <v>18</v>
      </c>
      <c r="E1897" s="235">
        <v>2892</v>
      </c>
      <c r="F1897" s="419">
        <v>41846</v>
      </c>
      <c r="G1897" s="44">
        <v>2892</v>
      </c>
      <c r="H1897" s="243">
        <f t="shared" si="30"/>
        <v>0</v>
      </c>
      <c r="I1897" s="375"/>
      <c r="J1897" s="375"/>
    </row>
    <row r="1898" spans="1:10" ht="15.75" x14ac:dyDescent="0.25">
      <c r="A1898" s="414">
        <v>41846</v>
      </c>
      <c r="B1898" s="389" t="s">
        <v>1876</v>
      </c>
      <c r="C1898" s="228" t="s">
        <v>4001</v>
      </c>
      <c r="D1898" s="214" t="s">
        <v>307</v>
      </c>
      <c r="E1898" s="235">
        <v>2679</v>
      </c>
      <c r="F1898" s="421" t="s">
        <v>4599</v>
      </c>
      <c r="G1898" s="44">
        <v>2679</v>
      </c>
      <c r="H1898" s="243">
        <f t="shared" si="30"/>
        <v>0</v>
      </c>
      <c r="I1898" s="121"/>
      <c r="J1898" s="121"/>
    </row>
    <row r="1899" spans="1:10" ht="15.75" x14ac:dyDescent="0.25">
      <c r="A1899" s="414">
        <v>41846</v>
      </c>
      <c r="B1899" s="389" t="s">
        <v>1877</v>
      </c>
      <c r="C1899" s="228" t="s">
        <v>4001</v>
      </c>
      <c r="D1899" s="214" t="s">
        <v>250</v>
      </c>
      <c r="E1899" s="235">
        <v>16797</v>
      </c>
      <c r="F1899" s="419">
        <v>41848</v>
      </c>
      <c r="G1899" s="44">
        <v>16797</v>
      </c>
      <c r="H1899" s="243">
        <f t="shared" si="30"/>
        <v>0</v>
      </c>
      <c r="I1899" s="121"/>
      <c r="J1899" s="121"/>
    </row>
    <row r="1900" spans="1:10" ht="15.75" x14ac:dyDescent="0.25">
      <c r="A1900" s="414">
        <v>41846</v>
      </c>
      <c r="B1900" s="389" t="s">
        <v>1878</v>
      </c>
      <c r="C1900" s="228" t="s">
        <v>4001</v>
      </c>
      <c r="D1900" s="214" t="s">
        <v>106</v>
      </c>
      <c r="E1900" s="235">
        <v>522210</v>
      </c>
      <c r="F1900" s="421">
        <v>41858</v>
      </c>
      <c r="G1900" s="245">
        <v>522210</v>
      </c>
      <c r="H1900" s="243">
        <f t="shared" si="30"/>
        <v>0</v>
      </c>
      <c r="I1900" s="121"/>
      <c r="J1900" s="121"/>
    </row>
    <row r="1901" spans="1:10" ht="15.75" x14ac:dyDescent="0.25">
      <c r="A1901" s="414">
        <v>41846</v>
      </c>
      <c r="B1901" s="389" t="s">
        <v>1879</v>
      </c>
      <c r="C1901" s="228" t="s">
        <v>4001</v>
      </c>
      <c r="D1901" s="214" t="s">
        <v>101</v>
      </c>
      <c r="E1901" s="235">
        <v>2437</v>
      </c>
      <c r="F1901" s="419">
        <v>41848</v>
      </c>
      <c r="G1901" s="44">
        <v>2437</v>
      </c>
      <c r="H1901" s="243">
        <f t="shared" si="30"/>
        <v>0</v>
      </c>
      <c r="I1901" s="121"/>
      <c r="J1901" s="121"/>
    </row>
    <row r="1902" spans="1:10" ht="15.75" x14ac:dyDescent="0.25">
      <c r="A1902" s="414">
        <v>41846</v>
      </c>
      <c r="B1902" s="389" t="s">
        <v>1880</v>
      </c>
      <c r="C1902" s="228" t="s">
        <v>4001</v>
      </c>
      <c r="D1902" s="214" t="s">
        <v>28</v>
      </c>
      <c r="E1902" s="235">
        <v>4949.5</v>
      </c>
      <c r="F1902" s="421" t="s">
        <v>4575</v>
      </c>
      <c r="G1902" s="44">
        <v>4949.5</v>
      </c>
      <c r="H1902" s="243">
        <f t="shared" si="30"/>
        <v>0</v>
      </c>
      <c r="I1902" s="121"/>
      <c r="J1902" s="121"/>
    </row>
    <row r="1903" spans="1:10" ht="15.75" x14ac:dyDescent="0.25">
      <c r="A1903" s="414">
        <v>41846</v>
      </c>
      <c r="B1903" s="389" t="s">
        <v>1881</v>
      </c>
      <c r="C1903" s="228" t="s">
        <v>4001</v>
      </c>
      <c r="D1903" s="214" t="s">
        <v>14</v>
      </c>
      <c r="E1903" s="235">
        <v>9500</v>
      </c>
      <c r="F1903" s="419">
        <v>41848</v>
      </c>
      <c r="G1903" s="44">
        <v>9500</v>
      </c>
      <c r="H1903" s="243">
        <f t="shared" si="30"/>
        <v>0</v>
      </c>
      <c r="I1903" s="121"/>
      <c r="J1903" s="121"/>
    </row>
    <row r="1904" spans="1:10" ht="15.75" x14ac:dyDescent="0.25">
      <c r="A1904" s="414">
        <v>41846</v>
      </c>
      <c r="B1904" s="389" t="s">
        <v>1883</v>
      </c>
      <c r="C1904" s="228" t="s">
        <v>4001</v>
      </c>
      <c r="D1904" s="214" t="s">
        <v>28</v>
      </c>
      <c r="E1904" s="235">
        <v>1524</v>
      </c>
      <c r="F1904" s="421" t="s">
        <v>4574</v>
      </c>
      <c r="G1904" s="44">
        <v>1524</v>
      </c>
      <c r="H1904" s="243">
        <f t="shared" si="30"/>
        <v>0</v>
      </c>
      <c r="I1904" s="121"/>
      <c r="J1904" s="121"/>
    </row>
    <row r="1905" spans="1:10" ht="15.75" x14ac:dyDescent="0.25">
      <c r="A1905" s="406">
        <v>41847</v>
      </c>
      <c r="B1905" s="389" t="s">
        <v>1884</v>
      </c>
      <c r="C1905" s="228" t="s">
        <v>4001</v>
      </c>
      <c r="D1905" s="220" t="s">
        <v>3114</v>
      </c>
      <c r="E1905" s="241">
        <v>0</v>
      </c>
      <c r="F1905" s="419"/>
      <c r="G1905" s="44"/>
      <c r="H1905" s="243">
        <f t="shared" si="30"/>
        <v>0</v>
      </c>
      <c r="I1905" s="121"/>
      <c r="J1905" s="121"/>
    </row>
    <row r="1906" spans="1:10" ht="15.75" x14ac:dyDescent="0.25">
      <c r="A1906" s="406">
        <v>41847</v>
      </c>
      <c r="B1906" s="389" t="s">
        <v>1885</v>
      </c>
      <c r="C1906" s="228" t="s">
        <v>4001</v>
      </c>
      <c r="D1906" s="214" t="s">
        <v>649</v>
      </c>
      <c r="E1906" s="235">
        <v>4659</v>
      </c>
      <c r="F1906" s="419">
        <v>41847</v>
      </c>
      <c r="G1906" s="44">
        <v>4659</v>
      </c>
      <c r="H1906" s="243">
        <f t="shared" si="30"/>
        <v>0</v>
      </c>
      <c r="I1906" s="121"/>
      <c r="J1906" s="121"/>
    </row>
    <row r="1907" spans="1:10" ht="15.75" x14ac:dyDescent="0.25">
      <c r="A1907" s="406">
        <v>41847</v>
      </c>
      <c r="B1907" s="389" t="s">
        <v>1886</v>
      </c>
      <c r="C1907" s="228" t="s">
        <v>4001</v>
      </c>
      <c r="D1907" s="214" t="s">
        <v>8</v>
      </c>
      <c r="E1907" s="235">
        <v>1106</v>
      </c>
      <c r="F1907" s="419">
        <v>41847</v>
      </c>
      <c r="G1907" s="44">
        <v>1106</v>
      </c>
      <c r="H1907" s="243">
        <f t="shared" si="30"/>
        <v>0</v>
      </c>
      <c r="I1907" s="121"/>
      <c r="J1907" s="121"/>
    </row>
    <row r="1908" spans="1:10" ht="15.75" x14ac:dyDescent="0.25">
      <c r="A1908" s="406">
        <v>41847</v>
      </c>
      <c r="B1908" s="389" t="s">
        <v>1887</v>
      </c>
      <c r="C1908" s="228" t="s">
        <v>4001</v>
      </c>
      <c r="D1908" s="214" t="s">
        <v>8</v>
      </c>
      <c r="E1908" s="235">
        <v>967</v>
      </c>
      <c r="F1908" s="419">
        <v>41847</v>
      </c>
      <c r="G1908" s="44">
        <v>967</v>
      </c>
      <c r="H1908" s="243">
        <f t="shared" si="30"/>
        <v>0</v>
      </c>
      <c r="I1908" s="121"/>
      <c r="J1908" s="121"/>
    </row>
    <row r="1909" spans="1:10" ht="15.75" x14ac:dyDescent="0.25">
      <c r="A1909" s="406">
        <v>41847</v>
      </c>
      <c r="B1909" s="389" t="s">
        <v>1889</v>
      </c>
      <c r="C1909" s="228" t="s">
        <v>4001</v>
      </c>
      <c r="D1909" s="214" t="s">
        <v>100</v>
      </c>
      <c r="E1909" s="235">
        <v>28682</v>
      </c>
      <c r="F1909" s="419">
        <v>41848</v>
      </c>
      <c r="G1909" s="44">
        <v>28682</v>
      </c>
      <c r="H1909" s="243">
        <f t="shared" si="30"/>
        <v>0</v>
      </c>
      <c r="I1909" s="121"/>
      <c r="J1909" s="121"/>
    </row>
    <row r="1910" spans="1:10" ht="15.75" x14ac:dyDescent="0.25">
      <c r="A1910" s="406">
        <v>41847</v>
      </c>
      <c r="B1910" s="389" t="s">
        <v>1890</v>
      </c>
      <c r="C1910" s="228" t="s">
        <v>4001</v>
      </c>
      <c r="D1910" s="214" t="s">
        <v>130</v>
      </c>
      <c r="E1910" s="235">
        <v>9755</v>
      </c>
      <c r="F1910" s="419">
        <v>41848</v>
      </c>
      <c r="G1910" s="44">
        <v>9755</v>
      </c>
      <c r="H1910" s="243">
        <f t="shared" si="30"/>
        <v>0</v>
      </c>
      <c r="I1910" s="121"/>
      <c r="J1910" s="121"/>
    </row>
    <row r="1911" spans="1:10" ht="15.75" x14ac:dyDescent="0.25">
      <c r="A1911" s="406">
        <v>41847</v>
      </c>
      <c r="B1911" s="389" t="s">
        <v>1892</v>
      </c>
      <c r="C1911" s="228" t="s">
        <v>4001</v>
      </c>
      <c r="D1911" s="214" t="s">
        <v>188</v>
      </c>
      <c r="E1911" s="235">
        <v>9252</v>
      </c>
      <c r="F1911" s="421">
        <v>41853</v>
      </c>
      <c r="G1911" s="245">
        <v>9252</v>
      </c>
      <c r="H1911" s="243">
        <f t="shared" si="30"/>
        <v>0</v>
      </c>
      <c r="I1911" s="121"/>
      <c r="J1911" s="121"/>
    </row>
    <row r="1912" spans="1:10" ht="15.75" x14ac:dyDescent="0.25">
      <c r="A1912" s="406">
        <v>41847</v>
      </c>
      <c r="B1912" s="389" t="s">
        <v>1893</v>
      </c>
      <c r="C1912" s="228" t="s">
        <v>4001</v>
      </c>
      <c r="D1912" s="214" t="s">
        <v>599</v>
      </c>
      <c r="E1912" s="235">
        <v>9520</v>
      </c>
      <c r="F1912" s="421">
        <v>41857</v>
      </c>
      <c r="G1912" s="245">
        <v>9520</v>
      </c>
      <c r="H1912" s="243">
        <f t="shared" si="30"/>
        <v>0</v>
      </c>
      <c r="I1912" s="121"/>
      <c r="J1912" s="121"/>
    </row>
    <row r="1913" spans="1:10" ht="15.75" x14ac:dyDescent="0.25">
      <c r="A1913" s="406">
        <v>41847</v>
      </c>
      <c r="B1913" s="389" t="s">
        <v>1894</v>
      </c>
      <c r="C1913" s="228" t="s">
        <v>4001</v>
      </c>
      <c r="D1913" s="214" t="s">
        <v>52</v>
      </c>
      <c r="E1913" s="235">
        <v>3700.5</v>
      </c>
      <c r="F1913" s="419">
        <v>41848</v>
      </c>
      <c r="G1913" s="44">
        <v>3700.5</v>
      </c>
      <c r="H1913" s="243">
        <f t="shared" si="30"/>
        <v>0</v>
      </c>
      <c r="I1913" s="121"/>
      <c r="J1913" s="121"/>
    </row>
    <row r="1914" spans="1:10" ht="15.75" x14ac:dyDescent="0.25">
      <c r="A1914" s="406">
        <v>41847</v>
      </c>
      <c r="B1914" s="389" t="s">
        <v>1895</v>
      </c>
      <c r="C1914" s="228" t="s">
        <v>4001</v>
      </c>
      <c r="D1914" s="214" t="s">
        <v>49</v>
      </c>
      <c r="E1914" s="235">
        <v>1278</v>
      </c>
      <c r="F1914" s="419">
        <v>41847</v>
      </c>
      <c r="G1914" s="44">
        <v>1278</v>
      </c>
      <c r="H1914" s="243">
        <f t="shared" si="30"/>
        <v>0</v>
      </c>
      <c r="I1914" s="121"/>
      <c r="J1914" s="121"/>
    </row>
    <row r="1915" spans="1:10" ht="15.75" x14ac:dyDescent="0.25">
      <c r="A1915" s="406">
        <v>41847</v>
      </c>
      <c r="B1915" s="389" t="s">
        <v>1896</v>
      </c>
      <c r="C1915" s="228" t="s">
        <v>4001</v>
      </c>
      <c r="D1915" s="214" t="s">
        <v>8</v>
      </c>
      <c r="E1915" s="235">
        <v>250</v>
      </c>
      <c r="F1915" s="419">
        <v>41847</v>
      </c>
      <c r="G1915" s="44">
        <v>250</v>
      </c>
      <c r="H1915" s="243">
        <f t="shared" si="30"/>
        <v>0</v>
      </c>
      <c r="I1915" s="121"/>
      <c r="J1915" s="121"/>
    </row>
    <row r="1916" spans="1:10" ht="15.75" x14ac:dyDescent="0.25">
      <c r="A1916" s="406">
        <v>41847</v>
      </c>
      <c r="B1916" s="389" t="s">
        <v>1897</v>
      </c>
      <c r="C1916" s="228" t="s">
        <v>4001</v>
      </c>
      <c r="D1916" s="214" t="s">
        <v>111</v>
      </c>
      <c r="E1916" s="235">
        <v>4491.5</v>
      </c>
      <c r="F1916" s="419">
        <v>41848</v>
      </c>
      <c r="G1916" s="44">
        <v>4491.5</v>
      </c>
      <c r="H1916" s="243">
        <f t="shared" si="30"/>
        <v>0</v>
      </c>
      <c r="I1916" s="121"/>
      <c r="J1916" s="121"/>
    </row>
    <row r="1917" spans="1:10" ht="15.75" x14ac:dyDescent="0.25">
      <c r="A1917" s="406">
        <v>41847</v>
      </c>
      <c r="B1917" s="389" t="s">
        <v>1899</v>
      </c>
      <c r="C1917" s="228" t="s">
        <v>4001</v>
      </c>
      <c r="D1917" s="214" t="s">
        <v>18</v>
      </c>
      <c r="E1917" s="235">
        <v>4778</v>
      </c>
      <c r="F1917" s="419">
        <v>41847</v>
      </c>
      <c r="G1917" s="44">
        <v>4778</v>
      </c>
      <c r="H1917" s="243">
        <f t="shared" si="30"/>
        <v>0</v>
      </c>
      <c r="I1917" s="121"/>
      <c r="J1917" s="121"/>
    </row>
    <row r="1918" spans="1:10" ht="15.75" x14ac:dyDescent="0.25">
      <c r="A1918" s="406">
        <v>41847</v>
      </c>
      <c r="B1918" s="389" t="s">
        <v>1900</v>
      </c>
      <c r="C1918" s="228" t="s">
        <v>4001</v>
      </c>
      <c r="D1918" s="214" t="s">
        <v>85</v>
      </c>
      <c r="E1918" s="235">
        <v>13777</v>
      </c>
      <c r="F1918" s="419">
        <v>41848</v>
      </c>
      <c r="G1918" s="44">
        <v>13777</v>
      </c>
      <c r="H1918" s="243">
        <f t="shared" si="30"/>
        <v>0</v>
      </c>
      <c r="I1918" s="121"/>
      <c r="J1918" s="121"/>
    </row>
    <row r="1919" spans="1:10" ht="15.75" x14ac:dyDescent="0.25">
      <c r="A1919" s="406">
        <v>41847</v>
      </c>
      <c r="B1919" s="389" t="s">
        <v>1901</v>
      </c>
      <c r="C1919" s="228" t="s">
        <v>4001</v>
      </c>
      <c r="D1919" s="214" t="s">
        <v>215</v>
      </c>
      <c r="E1919" s="235">
        <v>372</v>
      </c>
      <c r="F1919" s="419">
        <v>41847</v>
      </c>
      <c r="G1919" s="44">
        <v>372</v>
      </c>
      <c r="H1919" s="243">
        <f t="shared" si="30"/>
        <v>0</v>
      </c>
      <c r="I1919" s="121"/>
      <c r="J1919" s="121"/>
    </row>
    <row r="1920" spans="1:10" ht="15.75" x14ac:dyDescent="0.25">
      <c r="A1920" s="406">
        <v>41847</v>
      </c>
      <c r="B1920" s="389" t="s">
        <v>1902</v>
      </c>
      <c r="C1920" s="228" t="s">
        <v>4001</v>
      </c>
      <c r="D1920" s="214" t="s">
        <v>27</v>
      </c>
      <c r="E1920" s="235">
        <v>49434</v>
      </c>
      <c r="F1920" s="419">
        <v>41848</v>
      </c>
      <c r="G1920" s="44">
        <v>49434</v>
      </c>
      <c r="H1920" s="243">
        <f t="shared" si="30"/>
        <v>0</v>
      </c>
      <c r="I1920" s="121"/>
      <c r="J1920" s="121"/>
    </row>
    <row r="1921" spans="1:10" ht="15.75" x14ac:dyDescent="0.25">
      <c r="A1921" s="406">
        <v>41847</v>
      </c>
      <c r="B1921" s="389" t="s">
        <v>1903</v>
      </c>
      <c r="C1921" s="228" t="s">
        <v>4001</v>
      </c>
      <c r="D1921" s="214" t="s">
        <v>88</v>
      </c>
      <c r="E1921" s="235">
        <v>3172</v>
      </c>
      <c r="F1921" s="419">
        <v>41849</v>
      </c>
      <c r="G1921" s="44">
        <v>3172</v>
      </c>
      <c r="H1921" s="243">
        <f t="shared" si="30"/>
        <v>0</v>
      </c>
      <c r="I1921" s="214"/>
      <c r="J1921" s="121"/>
    </row>
    <row r="1922" spans="1:10" ht="15.75" x14ac:dyDescent="0.25">
      <c r="A1922" s="406">
        <v>41847</v>
      </c>
      <c r="B1922" s="389" t="s">
        <v>1905</v>
      </c>
      <c r="C1922" s="228" t="s">
        <v>4001</v>
      </c>
      <c r="D1922" s="214" t="s">
        <v>8</v>
      </c>
      <c r="E1922" s="235">
        <v>6218</v>
      </c>
      <c r="F1922" s="419">
        <v>41847</v>
      </c>
      <c r="G1922" s="44">
        <v>6218</v>
      </c>
      <c r="H1922" s="243">
        <f t="shared" si="30"/>
        <v>0</v>
      </c>
      <c r="I1922" s="214"/>
      <c r="J1922" s="121"/>
    </row>
    <row r="1923" spans="1:10" ht="15.75" x14ac:dyDescent="0.25">
      <c r="A1923" s="406">
        <v>41847</v>
      </c>
      <c r="B1923" s="389" t="s">
        <v>1907</v>
      </c>
      <c r="C1923" s="228" t="s">
        <v>4001</v>
      </c>
      <c r="D1923" s="214" t="s">
        <v>237</v>
      </c>
      <c r="E1923" s="235">
        <v>13322.25</v>
      </c>
      <c r="F1923" s="419">
        <v>41848</v>
      </c>
      <c r="G1923" s="44">
        <v>13322.25</v>
      </c>
      <c r="H1923" s="243">
        <f t="shared" si="30"/>
        <v>0</v>
      </c>
      <c r="I1923" s="214"/>
      <c r="J1923" s="121"/>
    </row>
    <row r="1924" spans="1:10" ht="15.75" x14ac:dyDescent="0.25">
      <c r="A1924" s="406">
        <v>41847</v>
      </c>
      <c r="B1924" s="389" t="s">
        <v>1908</v>
      </c>
      <c r="C1924" s="228" t="s">
        <v>4001</v>
      </c>
      <c r="D1924" s="214" t="s">
        <v>55</v>
      </c>
      <c r="E1924" s="235">
        <v>6184.2</v>
      </c>
      <c r="F1924" s="419">
        <v>41848</v>
      </c>
      <c r="G1924" s="44">
        <v>6184.2</v>
      </c>
      <c r="H1924" s="243">
        <f t="shared" si="30"/>
        <v>0</v>
      </c>
      <c r="I1924" s="214"/>
      <c r="J1924" s="121"/>
    </row>
    <row r="1925" spans="1:10" ht="15.75" x14ac:dyDescent="0.25">
      <c r="A1925" s="406">
        <v>41847</v>
      </c>
      <c r="B1925" s="389" t="s">
        <v>1909</v>
      </c>
      <c r="C1925" s="228" t="s">
        <v>4001</v>
      </c>
      <c r="D1925" s="214" t="s">
        <v>59</v>
      </c>
      <c r="E1925" s="235">
        <v>2610.6</v>
      </c>
      <c r="F1925" s="421" t="s">
        <v>4583</v>
      </c>
      <c r="G1925" s="44">
        <v>2610.6</v>
      </c>
      <c r="H1925" s="243">
        <f t="shared" si="30"/>
        <v>0</v>
      </c>
      <c r="I1925" s="214"/>
      <c r="J1925" s="121"/>
    </row>
    <row r="1926" spans="1:10" ht="15.75" x14ac:dyDescent="0.25">
      <c r="A1926" s="406">
        <v>41847</v>
      </c>
      <c r="B1926" s="389" t="s">
        <v>1910</v>
      </c>
      <c r="C1926" s="228" t="s">
        <v>4001</v>
      </c>
      <c r="D1926" s="214" t="s">
        <v>3698</v>
      </c>
      <c r="E1926" s="235">
        <v>11138</v>
      </c>
      <c r="F1926" s="476" t="s">
        <v>4576</v>
      </c>
      <c r="G1926" s="44">
        <v>11138</v>
      </c>
      <c r="H1926" s="243">
        <f t="shared" si="30"/>
        <v>0</v>
      </c>
      <c r="I1926" s="214"/>
      <c r="J1926" s="121"/>
    </row>
    <row r="1927" spans="1:10" ht="15.75" x14ac:dyDescent="0.25">
      <c r="A1927" s="406">
        <v>41847</v>
      </c>
      <c r="B1927" s="389" t="s">
        <v>1911</v>
      </c>
      <c r="C1927" s="228" t="s">
        <v>4001</v>
      </c>
      <c r="D1927" s="220" t="s">
        <v>3114</v>
      </c>
      <c r="E1927" s="241">
        <v>0</v>
      </c>
      <c r="F1927" s="419"/>
      <c r="G1927" s="44"/>
      <c r="H1927" s="243">
        <f t="shared" ref="H1927:H1990" si="31">E1927-G1927</f>
        <v>0</v>
      </c>
      <c r="I1927" s="214"/>
      <c r="J1927" s="121"/>
    </row>
    <row r="1928" spans="1:10" ht="15.75" x14ac:dyDescent="0.25">
      <c r="A1928" s="406">
        <v>41847</v>
      </c>
      <c r="B1928" s="389" t="s">
        <v>1912</v>
      </c>
      <c r="C1928" s="228" t="s">
        <v>4001</v>
      </c>
      <c r="D1928" s="214" t="s">
        <v>180</v>
      </c>
      <c r="E1928" s="235">
        <v>33900</v>
      </c>
      <c r="F1928" s="420" t="s">
        <v>4016</v>
      </c>
      <c r="G1928" s="44">
        <v>345200</v>
      </c>
      <c r="H1928" s="243">
        <f t="shared" si="31"/>
        <v>-311300</v>
      </c>
      <c r="I1928" s="214"/>
      <c r="J1928" s="121"/>
    </row>
    <row r="1929" spans="1:10" ht="15.75" x14ac:dyDescent="0.25">
      <c r="A1929" s="406">
        <v>41847</v>
      </c>
      <c r="B1929" s="389" t="s">
        <v>1914</v>
      </c>
      <c r="C1929" s="228" t="s">
        <v>4001</v>
      </c>
      <c r="D1929" s="214" t="s">
        <v>32</v>
      </c>
      <c r="E1929" s="235">
        <v>5869</v>
      </c>
      <c r="F1929" s="419">
        <v>41848</v>
      </c>
      <c r="G1929" s="44">
        <v>5869</v>
      </c>
      <c r="H1929" s="243">
        <f t="shared" si="31"/>
        <v>0</v>
      </c>
      <c r="I1929" s="214"/>
      <c r="J1929" s="121"/>
    </row>
    <row r="1930" spans="1:10" ht="15.75" x14ac:dyDescent="0.25">
      <c r="A1930" s="406">
        <v>41847</v>
      </c>
      <c r="B1930" s="389" t="s">
        <v>1915</v>
      </c>
      <c r="C1930" s="228" t="s">
        <v>4001</v>
      </c>
      <c r="D1930" s="214" t="s">
        <v>176</v>
      </c>
      <c r="E1930" s="235">
        <v>6844.5</v>
      </c>
      <c r="F1930" s="419">
        <v>41848</v>
      </c>
      <c r="G1930" s="44">
        <v>6844.5</v>
      </c>
      <c r="H1930" s="243">
        <f t="shared" si="31"/>
        <v>0</v>
      </c>
      <c r="I1930" s="214"/>
      <c r="J1930" s="121"/>
    </row>
    <row r="1931" spans="1:10" ht="15.75" x14ac:dyDescent="0.25">
      <c r="A1931" s="406">
        <v>41847</v>
      </c>
      <c r="B1931" s="389" t="s">
        <v>1917</v>
      </c>
      <c r="C1931" s="228" t="s">
        <v>4001</v>
      </c>
      <c r="D1931" s="214" t="s">
        <v>74</v>
      </c>
      <c r="E1931" s="235">
        <v>3385.5</v>
      </c>
      <c r="F1931" s="419">
        <v>41847</v>
      </c>
      <c r="G1931" s="44">
        <v>3385.5</v>
      </c>
      <c r="H1931" s="243">
        <f t="shared" si="31"/>
        <v>0</v>
      </c>
      <c r="I1931" s="214"/>
      <c r="J1931" s="121"/>
    </row>
    <row r="1932" spans="1:10" ht="15.75" x14ac:dyDescent="0.25">
      <c r="A1932" s="406">
        <v>41847</v>
      </c>
      <c r="B1932" s="389" t="s">
        <v>1918</v>
      </c>
      <c r="C1932" s="228" t="s">
        <v>4001</v>
      </c>
      <c r="D1932" s="214" t="s">
        <v>1782</v>
      </c>
      <c r="E1932" s="235">
        <v>3101</v>
      </c>
      <c r="F1932" s="419">
        <v>41848</v>
      </c>
      <c r="G1932" s="44">
        <v>3101</v>
      </c>
      <c r="H1932" s="243">
        <f t="shared" si="31"/>
        <v>0</v>
      </c>
      <c r="I1932" s="214"/>
      <c r="J1932" s="121"/>
    </row>
    <row r="1933" spans="1:10" ht="15.75" x14ac:dyDescent="0.25">
      <c r="A1933" s="406">
        <v>41847</v>
      </c>
      <c r="B1933" s="389" t="s">
        <v>1920</v>
      </c>
      <c r="C1933" s="228" t="s">
        <v>4001</v>
      </c>
      <c r="D1933" s="214" t="s">
        <v>47</v>
      </c>
      <c r="E1933" s="235">
        <v>1296</v>
      </c>
      <c r="F1933" s="419">
        <v>41848</v>
      </c>
      <c r="G1933" s="44">
        <v>1296</v>
      </c>
      <c r="H1933" s="243">
        <f t="shared" si="31"/>
        <v>0</v>
      </c>
      <c r="I1933" s="214"/>
      <c r="J1933" s="121"/>
    </row>
    <row r="1934" spans="1:10" ht="15.75" x14ac:dyDescent="0.25">
      <c r="A1934" s="406">
        <v>41847</v>
      </c>
      <c r="B1934" s="389" t="s">
        <v>1921</v>
      </c>
      <c r="C1934" s="228" t="s">
        <v>4001</v>
      </c>
      <c r="D1934" s="214" t="s">
        <v>599</v>
      </c>
      <c r="E1934" s="235">
        <v>3640</v>
      </c>
      <c r="F1934" s="421">
        <v>41857</v>
      </c>
      <c r="G1934" s="245">
        <v>3640</v>
      </c>
      <c r="H1934" s="243">
        <f t="shared" si="31"/>
        <v>0</v>
      </c>
      <c r="I1934" s="214"/>
      <c r="J1934" s="121"/>
    </row>
    <row r="1935" spans="1:10" ht="15.75" x14ac:dyDescent="0.25">
      <c r="A1935" s="406">
        <v>41847</v>
      </c>
      <c r="B1935" s="389" t="s">
        <v>1922</v>
      </c>
      <c r="C1935" s="228" t="s">
        <v>4001</v>
      </c>
      <c r="D1935" s="214" t="s">
        <v>43</v>
      </c>
      <c r="E1935" s="235">
        <v>2240</v>
      </c>
      <c r="F1935" s="421">
        <v>41857</v>
      </c>
      <c r="G1935" s="245">
        <v>2240</v>
      </c>
      <c r="H1935" s="243">
        <f t="shared" si="31"/>
        <v>0</v>
      </c>
      <c r="I1935" s="214"/>
      <c r="J1935" s="121"/>
    </row>
    <row r="1936" spans="1:10" ht="15.75" x14ac:dyDescent="0.25">
      <c r="A1936" s="406">
        <v>41847</v>
      </c>
      <c r="B1936" s="389" t="s">
        <v>1923</v>
      </c>
      <c r="C1936" s="228" t="s">
        <v>4001</v>
      </c>
      <c r="D1936" s="214" t="s">
        <v>4017</v>
      </c>
      <c r="E1936" s="235">
        <v>1184</v>
      </c>
      <c r="F1936" s="419">
        <v>41848</v>
      </c>
      <c r="G1936" s="44">
        <v>1184</v>
      </c>
      <c r="H1936" s="243">
        <f t="shared" si="31"/>
        <v>0</v>
      </c>
      <c r="I1936" s="214"/>
      <c r="J1936" s="121"/>
    </row>
    <row r="1937" spans="1:10" ht="15.75" x14ac:dyDescent="0.25">
      <c r="A1937" s="406">
        <v>41847</v>
      </c>
      <c r="B1937" s="389" t="s">
        <v>1924</v>
      </c>
      <c r="C1937" s="228" t="s">
        <v>4001</v>
      </c>
      <c r="D1937" s="214" t="s">
        <v>29</v>
      </c>
      <c r="E1937" s="235">
        <v>6156</v>
      </c>
      <c r="F1937" s="419">
        <v>41848</v>
      </c>
      <c r="G1937" s="44">
        <v>6156</v>
      </c>
      <c r="H1937" s="243">
        <f t="shared" si="31"/>
        <v>0</v>
      </c>
      <c r="I1937" s="214"/>
      <c r="J1937" s="121"/>
    </row>
    <row r="1938" spans="1:10" ht="15.75" x14ac:dyDescent="0.25">
      <c r="A1938" s="406">
        <v>41847</v>
      </c>
      <c r="B1938" s="389" t="s">
        <v>1925</v>
      </c>
      <c r="C1938" s="228" t="s">
        <v>4001</v>
      </c>
      <c r="D1938" s="220" t="s">
        <v>3114</v>
      </c>
      <c r="E1938" s="241">
        <v>0</v>
      </c>
      <c r="F1938" s="419"/>
      <c r="G1938" s="44"/>
      <c r="H1938" s="243">
        <f t="shared" si="31"/>
        <v>0</v>
      </c>
      <c r="I1938" s="214"/>
      <c r="J1938" s="121"/>
    </row>
    <row r="1939" spans="1:10" ht="15.75" x14ac:dyDescent="0.25">
      <c r="A1939" s="406">
        <v>41847</v>
      </c>
      <c r="B1939" s="389" t="s">
        <v>1926</v>
      </c>
      <c r="C1939" s="228" t="s">
        <v>4001</v>
      </c>
      <c r="D1939" s="214" t="s">
        <v>34</v>
      </c>
      <c r="E1939" s="235">
        <v>2517</v>
      </c>
      <c r="F1939" s="421" t="s">
        <v>4580</v>
      </c>
      <c r="G1939" s="44">
        <v>2517</v>
      </c>
      <c r="H1939" s="243">
        <f t="shared" si="31"/>
        <v>0</v>
      </c>
      <c r="I1939" s="214"/>
      <c r="J1939" s="121"/>
    </row>
    <row r="1940" spans="1:10" ht="15.75" x14ac:dyDescent="0.25">
      <c r="A1940" s="406">
        <v>41847</v>
      </c>
      <c r="B1940" s="389" t="s">
        <v>1927</v>
      </c>
      <c r="C1940" s="228" t="s">
        <v>4001</v>
      </c>
      <c r="D1940" s="20" t="s">
        <v>287</v>
      </c>
      <c r="E1940" s="235">
        <v>3597</v>
      </c>
      <c r="F1940" s="419">
        <v>41848</v>
      </c>
      <c r="G1940" s="44">
        <v>3597</v>
      </c>
      <c r="H1940" s="243">
        <f t="shared" si="31"/>
        <v>0</v>
      </c>
      <c r="I1940" s="214"/>
      <c r="J1940" s="121"/>
    </row>
    <row r="1941" spans="1:10" ht="15.75" x14ac:dyDescent="0.25">
      <c r="A1941" s="406">
        <v>41847</v>
      </c>
      <c r="B1941" s="389" t="s">
        <v>1928</v>
      </c>
      <c r="C1941" s="228" t="s">
        <v>4001</v>
      </c>
      <c r="D1941" s="20" t="s">
        <v>250</v>
      </c>
      <c r="E1941" s="235">
        <v>32560</v>
      </c>
      <c r="F1941" s="419">
        <v>41847</v>
      </c>
      <c r="G1941" s="44">
        <v>32560</v>
      </c>
      <c r="H1941" s="243">
        <f t="shared" si="31"/>
        <v>0</v>
      </c>
      <c r="I1941" s="214"/>
      <c r="J1941" s="121"/>
    </row>
    <row r="1942" spans="1:10" ht="15.75" x14ac:dyDescent="0.25">
      <c r="A1942" s="406">
        <v>41847</v>
      </c>
      <c r="B1942" s="389" t="s">
        <v>1929</v>
      </c>
      <c r="C1942" s="228" t="s">
        <v>4001</v>
      </c>
      <c r="D1942" s="20" t="s">
        <v>123</v>
      </c>
      <c r="E1942" s="235">
        <v>3390</v>
      </c>
      <c r="F1942" s="468" t="s">
        <v>4578</v>
      </c>
      <c r="G1942" s="44">
        <v>3390</v>
      </c>
      <c r="H1942" s="243">
        <f t="shared" si="31"/>
        <v>0</v>
      </c>
      <c r="I1942" s="214"/>
      <c r="J1942" s="121"/>
    </row>
    <row r="1943" spans="1:10" ht="15.75" x14ac:dyDescent="0.25">
      <c r="A1943" s="406">
        <v>41847</v>
      </c>
      <c r="B1943" s="389" t="s">
        <v>1930</v>
      </c>
      <c r="C1943" s="228" t="s">
        <v>4001</v>
      </c>
      <c r="D1943" s="20" t="s">
        <v>8</v>
      </c>
      <c r="E1943" s="235">
        <v>610.5</v>
      </c>
      <c r="F1943" s="419">
        <v>41847</v>
      </c>
      <c r="G1943" s="44">
        <v>610.5</v>
      </c>
      <c r="H1943" s="243">
        <f t="shared" si="31"/>
        <v>0</v>
      </c>
      <c r="I1943" s="214"/>
      <c r="J1943" s="121"/>
    </row>
    <row r="1944" spans="1:10" ht="15.75" x14ac:dyDescent="0.25">
      <c r="A1944" s="406">
        <v>41847</v>
      </c>
      <c r="B1944" s="389" t="s">
        <v>1932</v>
      </c>
      <c r="C1944" s="228" t="s">
        <v>4001</v>
      </c>
      <c r="D1944" s="20" t="s">
        <v>129</v>
      </c>
      <c r="E1944" s="235">
        <v>264</v>
      </c>
      <c r="F1944" s="419">
        <v>41847</v>
      </c>
      <c r="G1944" s="44">
        <v>264</v>
      </c>
      <c r="H1944" s="243">
        <f t="shared" si="31"/>
        <v>0</v>
      </c>
      <c r="I1944" s="214"/>
      <c r="J1944" s="121"/>
    </row>
    <row r="1945" spans="1:10" ht="15.75" x14ac:dyDescent="0.25">
      <c r="A1945" s="406">
        <v>41847</v>
      </c>
      <c r="B1945" s="389" t="s">
        <v>1934</v>
      </c>
      <c r="C1945" s="228" t="s">
        <v>4001</v>
      </c>
      <c r="D1945" s="20" t="s">
        <v>1611</v>
      </c>
      <c r="E1945" s="235">
        <v>3004</v>
      </c>
      <c r="F1945" s="419">
        <v>41847</v>
      </c>
      <c r="G1945" s="44">
        <v>3004</v>
      </c>
      <c r="H1945" s="243">
        <f t="shared" si="31"/>
        <v>0</v>
      </c>
      <c r="I1945" s="214"/>
      <c r="J1945" s="121"/>
    </row>
    <row r="1946" spans="1:10" ht="15.75" x14ac:dyDescent="0.25">
      <c r="A1946" s="406">
        <v>41847</v>
      </c>
      <c r="B1946" s="389" t="s">
        <v>1935</v>
      </c>
      <c r="C1946" s="228" t="s">
        <v>4001</v>
      </c>
      <c r="D1946" s="20" t="s">
        <v>4018</v>
      </c>
      <c r="E1946" s="235">
        <v>301</v>
      </c>
      <c r="F1946" s="419">
        <v>41847</v>
      </c>
      <c r="G1946" s="44">
        <v>301</v>
      </c>
      <c r="H1946" s="243">
        <f t="shared" si="31"/>
        <v>0</v>
      </c>
      <c r="I1946" s="214"/>
      <c r="J1946" s="121"/>
    </row>
    <row r="1947" spans="1:10" ht="15.75" x14ac:dyDescent="0.25">
      <c r="A1947" s="406">
        <v>41847</v>
      </c>
      <c r="B1947" s="389" t="s">
        <v>1936</v>
      </c>
      <c r="C1947" s="228" t="s">
        <v>4001</v>
      </c>
      <c r="D1947" s="20" t="s">
        <v>8</v>
      </c>
      <c r="E1947" s="235">
        <v>1140</v>
      </c>
      <c r="F1947" s="419">
        <v>41847</v>
      </c>
      <c r="G1947" s="44">
        <v>1140</v>
      </c>
      <c r="H1947" s="243">
        <f t="shared" si="31"/>
        <v>0</v>
      </c>
      <c r="I1947" s="214"/>
      <c r="J1947" s="121"/>
    </row>
    <row r="1948" spans="1:10" ht="15.75" x14ac:dyDescent="0.25">
      <c r="A1948" s="406">
        <v>41847</v>
      </c>
      <c r="B1948" s="389" t="s">
        <v>1938</v>
      </c>
      <c r="C1948" s="228" t="s">
        <v>4001</v>
      </c>
      <c r="D1948" s="20" t="s">
        <v>260</v>
      </c>
      <c r="E1948" s="235">
        <v>1386</v>
      </c>
      <c r="F1948" s="419">
        <v>41847</v>
      </c>
      <c r="G1948" s="44">
        <v>1386</v>
      </c>
      <c r="H1948" s="243">
        <f t="shared" si="31"/>
        <v>0</v>
      </c>
      <c r="I1948" s="214"/>
      <c r="J1948" s="121"/>
    </row>
    <row r="1949" spans="1:10" ht="15.75" x14ac:dyDescent="0.25">
      <c r="A1949" s="406">
        <v>41847</v>
      </c>
      <c r="B1949" s="389" t="s">
        <v>1939</v>
      </c>
      <c r="C1949" s="228" t="s">
        <v>4001</v>
      </c>
      <c r="D1949" s="20" t="s">
        <v>3318</v>
      </c>
      <c r="E1949" s="235">
        <v>14367</v>
      </c>
      <c r="F1949" s="419">
        <v>41848</v>
      </c>
      <c r="G1949" s="44">
        <v>14367</v>
      </c>
      <c r="H1949" s="243">
        <f t="shared" si="31"/>
        <v>0</v>
      </c>
      <c r="I1949" s="214"/>
      <c r="J1949" s="121"/>
    </row>
    <row r="1950" spans="1:10" ht="15.75" x14ac:dyDescent="0.25">
      <c r="A1950" s="406">
        <v>41847</v>
      </c>
      <c r="B1950" s="389" t="s">
        <v>1940</v>
      </c>
      <c r="C1950" s="228" t="s">
        <v>4001</v>
      </c>
      <c r="D1950" s="20" t="s">
        <v>3121</v>
      </c>
      <c r="E1950" s="235">
        <v>10020</v>
      </c>
      <c r="F1950" s="420" t="s">
        <v>4019</v>
      </c>
      <c r="G1950" s="44">
        <v>10020</v>
      </c>
      <c r="H1950" s="243">
        <f t="shared" si="31"/>
        <v>0</v>
      </c>
      <c r="I1950" s="214"/>
      <c r="J1950" s="121"/>
    </row>
    <row r="1951" spans="1:10" ht="15.75" x14ac:dyDescent="0.25">
      <c r="A1951" s="406">
        <v>41847</v>
      </c>
      <c r="B1951" s="389" t="s">
        <v>1941</v>
      </c>
      <c r="C1951" s="228" t="s">
        <v>4001</v>
      </c>
      <c r="D1951" s="20" t="s">
        <v>51</v>
      </c>
      <c r="E1951" s="235">
        <v>1851</v>
      </c>
      <c r="F1951" s="419">
        <v>41847</v>
      </c>
      <c r="G1951" s="44">
        <v>1851</v>
      </c>
      <c r="H1951" s="243">
        <f t="shared" si="31"/>
        <v>0</v>
      </c>
      <c r="I1951" s="214"/>
      <c r="J1951" s="121"/>
    </row>
    <row r="1952" spans="1:10" ht="15.75" x14ac:dyDescent="0.25">
      <c r="A1952" s="406">
        <v>41847</v>
      </c>
      <c r="B1952" s="389" t="s">
        <v>1942</v>
      </c>
      <c r="C1952" s="228" t="s">
        <v>4001</v>
      </c>
      <c r="D1952" s="20" t="s">
        <v>11</v>
      </c>
      <c r="E1952" s="235">
        <v>61572</v>
      </c>
      <c r="F1952" s="432" t="s">
        <v>4097</v>
      </c>
      <c r="G1952" s="245">
        <v>61572</v>
      </c>
      <c r="H1952" s="243">
        <f t="shared" si="31"/>
        <v>0</v>
      </c>
      <c r="I1952" s="214"/>
      <c r="J1952" s="121"/>
    </row>
    <row r="1953" spans="1:10" ht="15.75" x14ac:dyDescent="0.25">
      <c r="A1953" s="406">
        <v>41847</v>
      </c>
      <c r="B1953" s="389" t="s">
        <v>1943</v>
      </c>
      <c r="C1953" s="228" t="s">
        <v>4001</v>
      </c>
      <c r="D1953" s="20" t="s">
        <v>4020</v>
      </c>
      <c r="E1953" s="235">
        <v>553</v>
      </c>
      <c r="F1953" s="419">
        <v>41847</v>
      </c>
      <c r="G1953" s="44">
        <v>553</v>
      </c>
      <c r="H1953" s="243">
        <f t="shared" si="31"/>
        <v>0</v>
      </c>
      <c r="I1953" s="214"/>
      <c r="J1953" s="121"/>
    </row>
    <row r="1954" spans="1:10" ht="15.75" x14ac:dyDescent="0.25">
      <c r="A1954" s="406">
        <v>41847</v>
      </c>
      <c r="B1954" s="389" t="s">
        <v>1944</v>
      </c>
      <c r="C1954" s="228" t="s">
        <v>4001</v>
      </c>
      <c r="D1954" s="214" t="s">
        <v>28</v>
      </c>
      <c r="E1954" s="235">
        <v>1701.5</v>
      </c>
      <c r="F1954" s="421" t="s">
        <v>4577</v>
      </c>
      <c r="G1954" s="44">
        <v>1701.5</v>
      </c>
      <c r="H1954" s="243">
        <f t="shared" si="31"/>
        <v>0</v>
      </c>
      <c r="I1954" s="214"/>
      <c r="J1954" s="121"/>
    </row>
    <row r="1955" spans="1:10" ht="15.75" x14ac:dyDescent="0.25">
      <c r="A1955" s="406">
        <v>41847</v>
      </c>
      <c r="B1955" s="389" t="s">
        <v>1945</v>
      </c>
      <c r="C1955" s="228" t="s">
        <v>4001</v>
      </c>
      <c r="D1955" s="214" t="s">
        <v>133</v>
      </c>
      <c r="E1955" s="235">
        <v>20720</v>
      </c>
      <c r="F1955" s="419">
        <v>41847</v>
      </c>
      <c r="G1955" s="44">
        <v>20720</v>
      </c>
      <c r="H1955" s="243">
        <f t="shared" si="31"/>
        <v>0</v>
      </c>
      <c r="I1955" s="214"/>
      <c r="J1955" s="121"/>
    </row>
    <row r="1956" spans="1:10" ht="15.75" x14ac:dyDescent="0.25">
      <c r="A1956" s="406">
        <v>41847</v>
      </c>
      <c r="B1956" s="389" t="s">
        <v>1947</v>
      </c>
      <c r="C1956" s="228" t="s">
        <v>4001</v>
      </c>
      <c r="D1956" s="214" t="s">
        <v>180</v>
      </c>
      <c r="E1956" s="235">
        <v>1450</v>
      </c>
      <c r="F1956" s="419">
        <v>41847</v>
      </c>
      <c r="G1956" s="44">
        <v>1450</v>
      </c>
      <c r="H1956" s="243">
        <f t="shared" si="31"/>
        <v>0</v>
      </c>
      <c r="I1956" s="214"/>
      <c r="J1956" s="121"/>
    </row>
    <row r="1957" spans="1:10" ht="15.75" x14ac:dyDescent="0.25">
      <c r="A1957" s="406">
        <v>41847</v>
      </c>
      <c r="B1957" s="389" t="s">
        <v>1948</v>
      </c>
      <c r="C1957" s="228" t="s">
        <v>4001</v>
      </c>
      <c r="D1957" s="214" t="s">
        <v>14</v>
      </c>
      <c r="E1957" s="235">
        <v>6984</v>
      </c>
      <c r="F1957" s="419">
        <v>41849</v>
      </c>
      <c r="G1957" s="44">
        <v>6984</v>
      </c>
      <c r="H1957" s="243">
        <f t="shared" si="31"/>
        <v>0</v>
      </c>
      <c r="I1957" s="214"/>
      <c r="J1957" s="121"/>
    </row>
    <row r="1958" spans="1:10" ht="15.75" x14ac:dyDescent="0.25">
      <c r="A1958" s="406">
        <v>41847</v>
      </c>
      <c r="B1958" s="389" t="s">
        <v>1949</v>
      </c>
      <c r="C1958" s="228" t="s">
        <v>4001</v>
      </c>
      <c r="D1958" s="214" t="s">
        <v>1033</v>
      </c>
      <c r="E1958" s="235">
        <v>11648</v>
      </c>
      <c r="F1958" s="419">
        <v>41847</v>
      </c>
      <c r="G1958" s="44">
        <v>11648</v>
      </c>
      <c r="H1958" s="243">
        <f t="shared" si="31"/>
        <v>0</v>
      </c>
      <c r="I1958" s="214"/>
      <c r="J1958" s="121"/>
    </row>
    <row r="1959" spans="1:10" ht="15.75" x14ac:dyDescent="0.25">
      <c r="A1959" s="406">
        <v>41847</v>
      </c>
      <c r="B1959" s="389" t="s">
        <v>1950</v>
      </c>
      <c r="C1959" s="228" t="s">
        <v>4001</v>
      </c>
      <c r="D1959" s="214" t="s">
        <v>8</v>
      </c>
      <c r="E1959" s="235">
        <v>696</v>
      </c>
      <c r="F1959" s="419">
        <v>41847</v>
      </c>
      <c r="G1959" s="44">
        <v>696</v>
      </c>
      <c r="H1959" s="243">
        <f t="shared" si="31"/>
        <v>0</v>
      </c>
      <c r="I1959" s="214"/>
      <c r="J1959" s="121"/>
    </row>
    <row r="1960" spans="1:10" ht="15.75" x14ac:dyDescent="0.25">
      <c r="A1960" s="406">
        <v>41847</v>
      </c>
      <c r="B1960" s="389" t="s">
        <v>1952</v>
      </c>
      <c r="C1960" s="228" t="s">
        <v>4001</v>
      </c>
      <c r="D1960" s="214" t="s">
        <v>18</v>
      </c>
      <c r="E1960" s="235">
        <v>2927.5</v>
      </c>
      <c r="F1960" s="419">
        <v>41847</v>
      </c>
      <c r="G1960" s="44">
        <v>2927.5</v>
      </c>
      <c r="H1960" s="243">
        <f t="shared" si="31"/>
        <v>0</v>
      </c>
      <c r="I1960" s="214"/>
      <c r="J1960" s="121"/>
    </row>
    <row r="1961" spans="1:10" ht="15.75" x14ac:dyDescent="0.25">
      <c r="A1961" s="414">
        <v>41848</v>
      </c>
      <c r="B1961" s="389" t="s">
        <v>1953</v>
      </c>
      <c r="C1961" s="228" t="s">
        <v>4001</v>
      </c>
      <c r="D1961" s="214" t="s">
        <v>152</v>
      </c>
      <c r="E1961" s="235">
        <v>8432.5</v>
      </c>
      <c r="F1961" s="419">
        <v>41848</v>
      </c>
      <c r="G1961" s="44">
        <v>8432.5</v>
      </c>
      <c r="H1961" s="243">
        <f t="shared" si="31"/>
        <v>0</v>
      </c>
      <c r="I1961" s="214"/>
      <c r="J1961" s="121"/>
    </row>
    <row r="1962" spans="1:10" ht="15.75" x14ac:dyDescent="0.25">
      <c r="A1962" s="414">
        <v>41848</v>
      </c>
      <c r="B1962" s="389" t="s">
        <v>1954</v>
      </c>
      <c r="C1962" s="228" t="s">
        <v>4001</v>
      </c>
      <c r="D1962" s="214" t="s">
        <v>106</v>
      </c>
      <c r="E1962" s="235">
        <v>4547.5</v>
      </c>
      <c r="F1962" s="421">
        <v>41855</v>
      </c>
      <c r="G1962" s="245">
        <v>4547.5</v>
      </c>
      <c r="H1962" s="243">
        <f t="shared" si="31"/>
        <v>0</v>
      </c>
      <c r="I1962" s="58" t="s">
        <v>65</v>
      </c>
      <c r="J1962" s="121"/>
    </row>
    <row r="1963" spans="1:10" ht="15.75" x14ac:dyDescent="0.25">
      <c r="A1963" s="414">
        <v>41848</v>
      </c>
      <c r="B1963" s="389" t="s">
        <v>1955</v>
      </c>
      <c r="C1963" s="228" t="s">
        <v>4001</v>
      </c>
      <c r="D1963" s="214" t="s">
        <v>96</v>
      </c>
      <c r="E1963" s="235">
        <v>62554</v>
      </c>
      <c r="F1963" s="419">
        <v>41848</v>
      </c>
      <c r="G1963" s="44">
        <v>62554</v>
      </c>
      <c r="H1963" s="243">
        <f t="shared" si="31"/>
        <v>0</v>
      </c>
      <c r="I1963" s="214" t="s">
        <v>27</v>
      </c>
    </row>
    <row r="1964" spans="1:10" ht="15.75" x14ac:dyDescent="0.25">
      <c r="A1964" s="414">
        <v>41848</v>
      </c>
      <c r="B1964" s="389" t="s">
        <v>1957</v>
      </c>
      <c r="C1964" s="228" t="s">
        <v>4001</v>
      </c>
      <c r="D1964" s="214" t="s">
        <v>269</v>
      </c>
      <c r="E1964" s="235">
        <v>1560</v>
      </c>
      <c r="F1964" s="419">
        <v>41848</v>
      </c>
      <c r="G1964" s="44">
        <v>1560</v>
      </c>
      <c r="H1964" s="243">
        <f t="shared" si="31"/>
        <v>0</v>
      </c>
      <c r="I1964" s="214"/>
    </row>
    <row r="1965" spans="1:10" ht="15.75" x14ac:dyDescent="0.25">
      <c r="A1965" s="414">
        <v>41848</v>
      </c>
      <c r="B1965" s="389" t="s">
        <v>1958</v>
      </c>
      <c r="C1965" s="228" t="s">
        <v>4001</v>
      </c>
      <c r="D1965" s="214" t="s">
        <v>28</v>
      </c>
      <c r="E1965" s="235">
        <v>8731</v>
      </c>
      <c r="F1965" s="421" t="s">
        <v>4581</v>
      </c>
      <c r="G1965" s="44">
        <v>8731</v>
      </c>
      <c r="H1965" s="243">
        <f t="shared" si="31"/>
        <v>0</v>
      </c>
      <c r="I1965" s="214"/>
    </row>
    <row r="1966" spans="1:10" ht="15.75" x14ac:dyDescent="0.25">
      <c r="A1966" s="414">
        <v>41848</v>
      </c>
      <c r="B1966" s="389" t="s">
        <v>1959</v>
      </c>
      <c r="C1966" s="228" t="s">
        <v>4001</v>
      </c>
      <c r="D1966" s="214" t="s">
        <v>32</v>
      </c>
      <c r="E1966" s="235">
        <v>6314.5</v>
      </c>
      <c r="F1966" s="419">
        <v>41848</v>
      </c>
      <c r="G1966" s="44">
        <v>6314.5</v>
      </c>
      <c r="H1966" s="243">
        <f t="shared" si="31"/>
        <v>0</v>
      </c>
      <c r="I1966" s="214" t="s">
        <v>12</v>
      </c>
    </row>
    <row r="1967" spans="1:10" ht="15.75" x14ac:dyDescent="0.25">
      <c r="A1967" s="414">
        <v>41848</v>
      </c>
      <c r="B1967" s="389" t="s">
        <v>1960</v>
      </c>
      <c r="C1967" s="228" t="s">
        <v>4001</v>
      </c>
      <c r="D1967" s="214" t="s">
        <v>43</v>
      </c>
      <c r="E1967" s="235">
        <v>3360</v>
      </c>
      <c r="F1967" s="421">
        <v>41857</v>
      </c>
      <c r="G1967" s="245">
        <v>3360</v>
      </c>
      <c r="H1967" s="243">
        <f t="shared" si="31"/>
        <v>0</v>
      </c>
      <c r="I1967" s="214" t="s">
        <v>12</v>
      </c>
    </row>
    <row r="1968" spans="1:10" ht="15.75" x14ac:dyDescent="0.25">
      <c r="A1968" s="414">
        <v>41848</v>
      </c>
      <c r="B1968" s="389" t="s">
        <v>1961</v>
      </c>
      <c r="C1968" s="228" t="s">
        <v>4001</v>
      </c>
      <c r="D1968" s="214" t="s">
        <v>373</v>
      </c>
      <c r="E1968" s="235">
        <v>42733.5</v>
      </c>
      <c r="F1968" s="419">
        <v>41848</v>
      </c>
      <c r="G1968" s="44">
        <v>42733.5</v>
      </c>
      <c r="H1968" s="243">
        <f t="shared" si="31"/>
        <v>0</v>
      </c>
      <c r="I1968" s="214" t="s">
        <v>12</v>
      </c>
    </row>
    <row r="1969" spans="1:9" ht="15.75" x14ac:dyDescent="0.25">
      <c r="A1969" s="414">
        <v>41848</v>
      </c>
      <c r="B1969" s="389" t="s">
        <v>1962</v>
      </c>
      <c r="C1969" s="228" t="s">
        <v>4001</v>
      </c>
      <c r="D1969" s="214" t="s">
        <v>34</v>
      </c>
      <c r="E1969" s="235">
        <v>1833</v>
      </c>
      <c r="F1969" s="419">
        <v>41848</v>
      </c>
      <c r="G1969" s="44">
        <v>1833</v>
      </c>
      <c r="H1969" s="243">
        <f t="shared" si="31"/>
        <v>0</v>
      </c>
      <c r="I1969" s="214" t="s">
        <v>12</v>
      </c>
    </row>
    <row r="1970" spans="1:9" ht="15.75" x14ac:dyDescent="0.25">
      <c r="A1970" s="414">
        <v>41848</v>
      </c>
      <c r="B1970" s="389" t="s">
        <v>1963</v>
      </c>
      <c r="C1970" s="228" t="s">
        <v>4001</v>
      </c>
      <c r="D1970" s="214" t="s">
        <v>42</v>
      </c>
      <c r="E1970" s="235">
        <v>3360</v>
      </c>
      <c r="F1970" s="421">
        <v>41857</v>
      </c>
      <c r="G1970" s="245">
        <v>3360</v>
      </c>
      <c r="H1970" s="243">
        <f t="shared" si="31"/>
        <v>0</v>
      </c>
      <c r="I1970" s="214" t="s">
        <v>12</v>
      </c>
    </row>
    <row r="1971" spans="1:9" ht="15.75" x14ac:dyDescent="0.25">
      <c r="A1971" s="414">
        <v>41848</v>
      </c>
      <c r="B1971" s="389" t="s">
        <v>1964</v>
      </c>
      <c r="C1971" s="228" t="s">
        <v>4001</v>
      </c>
      <c r="D1971" s="214" t="s">
        <v>44</v>
      </c>
      <c r="E1971" s="235">
        <v>5040</v>
      </c>
      <c r="F1971" s="421">
        <v>41857</v>
      </c>
      <c r="G1971" s="245">
        <v>5040</v>
      </c>
      <c r="H1971" s="243">
        <f t="shared" si="31"/>
        <v>0</v>
      </c>
      <c r="I1971" s="214" t="s">
        <v>3978</v>
      </c>
    </row>
    <row r="1972" spans="1:9" ht="15.75" x14ac:dyDescent="0.25">
      <c r="A1972" s="414">
        <v>41848</v>
      </c>
      <c r="B1972" s="389" t="s">
        <v>1965</v>
      </c>
      <c r="C1972" s="228" t="s">
        <v>4001</v>
      </c>
      <c r="D1972" s="214" t="s">
        <v>57</v>
      </c>
      <c r="E1972" s="235">
        <v>1545</v>
      </c>
      <c r="F1972" s="419">
        <v>41848</v>
      </c>
      <c r="G1972" s="44">
        <v>1545</v>
      </c>
      <c r="H1972" s="243">
        <f t="shared" si="31"/>
        <v>0</v>
      </c>
      <c r="I1972" s="214" t="s">
        <v>12</v>
      </c>
    </row>
    <row r="1973" spans="1:9" ht="15.75" x14ac:dyDescent="0.25">
      <c r="A1973" s="414">
        <v>41848</v>
      </c>
      <c r="B1973" s="389" t="s">
        <v>1966</v>
      </c>
      <c r="C1973" s="228" t="s">
        <v>4001</v>
      </c>
      <c r="D1973" s="214" t="s">
        <v>123</v>
      </c>
      <c r="E1973" s="235">
        <v>3487.5</v>
      </c>
      <c r="F1973" s="476" t="s">
        <v>4600</v>
      </c>
      <c r="G1973" s="44">
        <v>3487.5</v>
      </c>
      <c r="H1973" s="243">
        <f t="shared" si="31"/>
        <v>0</v>
      </c>
      <c r="I1973" s="214"/>
    </row>
    <row r="1974" spans="1:9" ht="15.75" x14ac:dyDescent="0.25">
      <c r="A1974" s="414">
        <v>41848</v>
      </c>
      <c r="B1974" s="389" t="s">
        <v>1967</v>
      </c>
      <c r="C1974" s="228" t="s">
        <v>4001</v>
      </c>
      <c r="D1974" s="214" t="s">
        <v>338</v>
      </c>
      <c r="E1974" s="235">
        <v>494</v>
      </c>
      <c r="F1974" s="419">
        <v>41848</v>
      </c>
      <c r="G1974" s="44">
        <v>494</v>
      </c>
      <c r="H1974" s="243">
        <f t="shared" si="31"/>
        <v>0</v>
      </c>
      <c r="I1974" s="214" t="s">
        <v>12</v>
      </c>
    </row>
    <row r="1975" spans="1:9" ht="15.75" x14ac:dyDescent="0.25">
      <c r="A1975" s="414">
        <v>41848</v>
      </c>
      <c r="B1975" s="389" t="s">
        <v>1968</v>
      </c>
      <c r="C1975" s="228" t="s">
        <v>4001</v>
      </c>
      <c r="D1975" s="214" t="s">
        <v>116</v>
      </c>
      <c r="E1975" s="235">
        <v>1736</v>
      </c>
      <c r="F1975" s="419">
        <v>41848</v>
      </c>
      <c r="G1975" s="44">
        <v>1736</v>
      </c>
      <c r="H1975" s="243">
        <f t="shared" si="31"/>
        <v>0</v>
      </c>
      <c r="I1975" s="214"/>
    </row>
    <row r="1976" spans="1:9" ht="15.75" x14ac:dyDescent="0.25">
      <c r="A1976" s="414">
        <v>41848</v>
      </c>
      <c r="B1976" s="389" t="s">
        <v>1969</v>
      </c>
      <c r="C1976" s="228" t="s">
        <v>4001</v>
      </c>
      <c r="D1976" s="214" t="s">
        <v>2909</v>
      </c>
      <c r="E1976" s="235">
        <v>1064</v>
      </c>
      <c r="F1976" s="419">
        <v>41848</v>
      </c>
      <c r="G1976" s="44">
        <v>1064</v>
      </c>
      <c r="H1976" s="243">
        <f t="shared" si="31"/>
        <v>0</v>
      </c>
      <c r="I1976" s="214"/>
    </row>
    <row r="1977" spans="1:9" ht="15.75" x14ac:dyDescent="0.25">
      <c r="A1977" s="414">
        <v>41848</v>
      </c>
      <c r="B1977" s="389" t="s">
        <v>1970</v>
      </c>
      <c r="C1977" s="228" t="s">
        <v>4001</v>
      </c>
      <c r="D1977" s="214" t="s">
        <v>29</v>
      </c>
      <c r="E1977" s="235">
        <v>5004</v>
      </c>
      <c r="F1977" s="419">
        <v>41848</v>
      </c>
      <c r="G1977" s="44">
        <v>5004</v>
      </c>
      <c r="H1977" s="243">
        <f t="shared" si="31"/>
        <v>0</v>
      </c>
      <c r="I1977" s="214" t="s">
        <v>12</v>
      </c>
    </row>
    <row r="1978" spans="1:9" ht="15.75" x14ac:dyDescent="0.25">
      <c r="A1978" s="414">
        <v>41848</v>
      </c>
      <c r="B1978" s="389" t="s">
        <v>1972</v>
      </c>
      <c r="C1978" s="228" t="s">
        <v>4001</v>
      </c>
      <c r="D1978" s="20" t="s">
        <v>307</v>
      </c>
      <c r="E1978" s="235">
        <v>8082.5</v>
      </c>
      <c r="F1978" s="419">
        <v>41851</v>
      </c>
      <c r="G1978" s="44">
        <v>8082.5</v>
      </c>
      <c r="H1978" s="243">
        <f t="shared" si="31"/>
        <v>0</v>
      </c>
      <c r="I1978" s="214" t="s">
        <v>65</v>
      </c>
    </row>
    <row r="1979" spans="1:9" ht="15.75" x14ac:dyDescent="0.25">
      <c r="A1979" s="414">
        <v>41848</v>
      </c>
      <c r="B1979" s="389" t="s">
        <v>1973</v>
      </c>
      <c r="C1979" s="228" t="s">
        <v>4001</v>
      </c>
      <c r="D1979" s="214" t="s">
        <v>66</v>
      </c>
      <c r="E1979" s="235">
        <v>1554</v>
      </c>
      <c r="F1979" s="419">
        <v>41848</v>
      </c>
      <c r="G1979" s="44">
        <v>1554</v>
      </c>
      <c r="H1979" s="243">
        <f t="shared" si="31"/>
        <v>0</v>
      </c>
      <c r="I1979" s="214" t="s">
        <v>12</v>
      </c>
    </row>
    <row r="1980" spans="1:9" ht="15.75" x14ac:dyDescent="0.25">
      <c r="A1980" s="414">
        <v>41848</v>
      </c>
      <c r="B1980" s="389" t="s">
        <v>1974</v>
      </c>
      <c r="C1980" s="228" t="s">
        <v>4001</v>
      </c>
      <c r="D1980" s="214" t="s">
        <v>51</v>
      </c>
      <c r="E1980" s="235">
        <v>3052.5</v>
      </c>
      <c r="F1980" s="419">
        <v>41848</v>
      </c>
      <c r="G1980" s="44">
        <v>3052.5</v>
      </c>
      <c r="H1980" s="243">
        <f t="shared" si="31"/>
        <v>0</v>
      </c>
      <c r="I1980" s="214" t="s">
        <v>3978</v>
      </c>
    </row>
    <row r="1981" spans="1:9" ht="15.75" x14ac:dyDescent="0.25">
      <c r="A1981" s="414">
        <v>41848</v>
      </c>
      <c r="B1981" s="389" t="s">
        <v>1975</v>
      </c>
      <c r="C1981" s="228" t="s">
        <v>4001</v>
      </c>
      <c r="D1981" s="214" t="s">
        <v>47</v>
      </c>
      <c r="E1981" s="235">
        <v>5184</v>
      </c>
      <c r="F1981" s="419">
        <v>41848</v>
      </c>
      <c r="G1981" s="44">
        <v>5184</v>
      </c>
      <c r="H1981" s="243">
        <f t="shared" si="31"/>
        <v>0</v>
      </c>
      <c r="I1981" s="214" t="s">
        <v>12</v>
      </c>
    </row>
    <row r="1982" spans="1:9" ht="15.75" x14ac:dyDescent="0.25">
      <c r="A1982" s="414">
        <v>41848</v>
      </c>
      <c r="B1982" s="389" t="s">
        <v>1977</v>
      </c>
      <c r="C1982" s="228" t="s">
        <v>4001</v>
      </c>
      <c r="D1982" s="214" t="s">
        <v>111</v>
      </c>
      <c r="E1982" s="235">
        <v>5002.5</v>
      </c>
      <c r="F1982" s="419">
        <v>41848</v>
      </c>
      <c r="G1982" s="44">
        <v>5002.5</v>
      </c>
      <c r="H1982" s="243">
        <f t="shared" si="31"/>
        <v>0</v>
      </c>
      <c r="I1982" s="214" t="s">
        <v>3978</v>
      </c>
    </row>
    <row r="1983" spans="1:9" ht="15.75" x14ac:dyDescent="0.25">
      <c r="A1983" s="414">
        <v>41848</v>
      </c>
      <c r="B1983" s="389" t="s">
        <v>1978</v>
      </c>
      <c r="C1983" s="228" t="s">
        <v>4001</v>
      </c>
      <c r="D1983" s="214" t="s">
        <v>66</v>
      </c>
      <c r="E1983" s="235">
        <v>2004</v>
      </c>
      <c r="F1983" s="419">
        <v>41848</v>
      </c>
      <c r="G1983" s="44">
        <v>2004</v>
      </c>
      <c r="H1983" s="243">
        <f t="shared" si="31"/>
        <v>0</v>
      </c>
      <c r="I1983" s="214" t="s">
        <v>3978</v>
      </c>
    </row>
    <row r="1984" spans="1:9" ht="15.75" x14ac:dyDescent="0.25">
      <c r="A1984" s="414">
        <v>41848</v>
      </c>
      <c r="B1984" s="389" t="s">
        <v>1980</v>
      </c>
      <c r="C1984" s="228" t="s">
        <v>4001</v>
      </c>
      <c r="D1984" s="214" t="s">
        <v>52</v>
      </c>
      <c r="E1984" s="235">
        <v>2962.7</v>
      </c>
      <c r="F1984" s="419">
        <v>41848</v>
      </c>
      <c r="G1984" s="44">
        <v>2962.7</v>
      </c>
      <c r="H1984" s="243">
        <f t="shared" si="31"/>
        <v>0</v>
      </c>
      <c r="I1984" s="214" t="s">
        <v>3978</v>
      </c>
    </row>
    <row r="1985" spans="1:9" ht="15.75" x14ac:dyDescent="0.25">
      <c r="A1985" s="414">
        <v>41848</v>
      </c>
      <c r="B1985" s="389" t="s">
        <v>1981</v>
      </c>
      <c r="C1985" s="228" t="s">
        <v>4001</v>
      </c>
      <c r="D1985" s="214" t="s">
        <v>1782</v>
      </c>
      <c r="E1985" s="235">
        <v>1345.2</v>
      </c>
      <c r="F1985" s="419">
        <v>41848</v>
      </c>
      <c r="G1985" s="44">
        <v>1345.2</v>
      </c>
      <c r="H1985" s="243">
        <f t="shared" si="31"/>
        <v>0</v>
      </c>
      <c r="I1985" s="214" t="s">
        <v>12</v>
      </c>
    </row>
    <row r="1986" spans="1:9" ht="15.75" x14ac:dyDescent="0.25">
      <c r="A1986" s="414">
        <v>41848</v>
      </c>
      <c r="B1986" s="389" t="s">
        <v>1982</v>
      </c>
      <c r="C1986" s="228" t="s">
        <v>4001</v>
      </c>
      <c r="D1986" s="214" t="s">
        <v>55</v>
      </c>
      <c r="E1986" s="235">
        <v>8370.5</v>
      </c>
      <c r="F1986" s="419">
        <v>41848</v>
      </c>
      <c r="G1986" s="44">
        <v>8370.5</v>
      </c>
      <c r="H1986" s="243">
        <f t="shared" si="31"/>
        <v>0</v>
      </c>
      <c r="I1986" s="214"/>
    </row>
    <row r="1987" spans="1:9" ht="15.75" x14ac:dyDescent="0.25">
      <c r="A1987" s="414">
        <v>41848</v>
      </c>
      <c r="B1987" s="389" t="s">
        <v>1984</v>
      </c>
      <c r="C1987" s="228" t="s">
        <v>4001</v>
      </c>
      <c r="D1987" s="214" t="s">
        <v>1697</v>
      </c>
      <c r="E1987" s="235">
        <v>4446</v>
      </c>
      <c r="F1987" s="419">
        <v>41848</v>
      </c>
      <c r="G1987" s="44">
        <v>4446</v>
      </c>
      <c r="H1987" s="243">
        <f t="shared" si="31"/>
        <v>0</v>
      </c>
      <c r="I1987" s="214"/>
    </row>
    <row r="1988" spans="1:9" ht="15.75" x14ac:dyDescent="0.25">
      <c r="A1988" s="414">
        <v>41848</v>
      </c>
      <c r="B1988" s="389" t="s">
        <v>1985</v>
      </c>
      <c r="C1988" s="228" t="s">
        <v>4001</v>
      </c>
      <c r="D1988" s="214" t="s">
        <v>2523</v>
      </c>
      <c r="E1988" s="235">
        <v>1200</v>
      </c>
      <c r="F1988" s="419">
        <v>41848</v>
      </c>
      <c r="G1988" s="44">
        <v>1200</v>
      </c>
      <c r="H1988" s="243">
        <f t="shared" si="31"/>
        <v>0</v>
      </c>
      <c r="I1988" s="214"/>
    </row>
    <row r="1989" spans="1:9" ht="15.75" x14ac:dyDescent="0.25">
      <c r="A1989" s="414">
        <v>41848</v>
      </c>
      <c r="B1989" s="389" t="s">
        <v>1986</v>
      </c>
      <c r="C1989" s="228" t="s">
        <v>4001</v>
      </c>
      <c r="D1989" s="214" t="s">
        <v>62</v>
      </c>
      <c r="E1989" s="235">
        <v>958.4</v>
      </c>
      <c r="F1989" s="419">
        <v>41848</v>
      </c>
      <c r="G1989" s="44">
        <v>958.4</v>
      </c>
      <c r="H1989" s="243">
        <f t="shared" si="31"/>
        <v>0</v>
      </c>
      <c r="I1989" s="214"/>
    </row>
    <row r="1990" spans="1:9" ht="15.75" x14ac:dyDescent="0.25">
      <c r="A1990" s="414">
        <v>41848</v>
      </c>
      <c r="B1990" s="389" t="s">
        <v>1987</v>
      </c>
      <c r="C1990" s="228" t="s">
        <v>4001</v>
      </c>
      <c r="D1990" s="214" t="s">
        <v>250</v>
      </c>
      <c r="E1990" s="235">
        <v>23334.5</v>
      </c>
      <c r="F1990" s="419">
        <v>41848</v>
      </c>
      <c r="G1990" s="44">
        <v>23334.5</v>
      </c>
      <c r="H1990" s="243">
        <f t="shared" si="31"/>
        <v>0</v>
      </c>
      <c r="I1990" s="214"/>
    </row>
    <row r="1991" spans="1:9" ht="15.75" x14ac:dyDescent="0.25">
      <c r="A1991" s="414">
        <v>41848</v>
      </c>
      <c r="B1991" s="389" t="s">
        <v>1988</v>
      </c>
      <c r="C1991" s="228" t="s">
        <v>4001</v>
      </c>
      <c r="D1991" s="214" t="s">
        <v>13</v>
      </c>
      <c r="E1991" s="235">
        <v>3035</v>
      </c>
      <c r="F1991" s="419">
        <v>41848</v>
      </c>
      <c r="G1991" s="44">
        <v>3035</v>
      </c>
      <c r="H1991" s="243">
        <f t="shared" ref="H1991:H2054" si="32">E1991-G1991</f>
        <v>0</v>
      </c>
      <c r="I1991" s="214"/>
    </row>
    <row r="1992" spans="1:9" ht="15.75" x14ac:dyDescent="0.25">
      <c r="A1992" s="414">
        <v>41848</v>
      </c>
      <c r="B1992" s="389" t="s">
        <v>1989</v>
      </c>
      <c r="C1992" s="228" t="s">
        <v>4001</v>
      </c>
      <c r="D1992" s="214" t="s">
        <v>130</v>
      </c>
      <c r="E1992" s="235">
        <v>10263</v>
      </c>
      <c r="F1992" s="419">
        <v>41851</v>
      </c>
      <c r="G1992" s="44">
        <v>10263</v>
      </c>
      <c r="H1992" s="243">
        <f t="shared" si="32"/>
        <v>0</v>
      </c>
      <c r="I1992" s="214" t="s">
        <v>21</v>
      </c>
    </row>
    <row r="1993" spans="1:9" ht="15.75" x14ac:dyDescent="0.25">
      <c r="A1993" s="414">
        <v>41848</v>
      </c>
      <c r="B1993" s="389" t="s">
        <v>1990</v>
      </c>
      <c r="C1993" s="228" t="s">
        <v>4001</v>
      </c>
      <c r="D1993" s="214" t="s">
        <v>22</v>
      </c>
      <c r="E1993" s="235">
        <v>2262</v>
      </c>
      <c r="F1993" s="432" t="s">
        <v>4582</v>
      </c>
      <c r="G1993" s="44">
        <v>2262</v>
      </c>
      <c r="H1993" s="243">
        <f t="shared" si="32"/>
        <v>0</v>
      </c>
      <c r="I1993" s="214"/>
    </row>
    <row r="1994" spans="1:9" ht="15.75" x14ac:dyDescent="0.25">
      <c r="A1994" s="414">
        <v>41848</v>
      </c>
      <c r="B1994" s="389" t="s">
        <v>1991</v>
      </c>
      <c r="C1994" s="228" t="s">
        <v>4001</v>
      </c>
      <c r="D1994" s="214" t="s">
        <v>237</v>
      </c>
      <c r="E1994" s="235">
        <v>8325</v>
      </c>
      <c r="F1994" s="419">
        <v>41848</v>
      </c>
      <c r="G1994" s="44">
        <v>8325</v>
      </c>
      <c r="H1994" s="243">
        <f t="shared" si="32"/>
        <v>0</v>
      </c>
      <c r="I1994" s="214" t="s">
        <v>21</v>
      </c>
    </row>
    <row r="1995" spans="1:9" ht="15.75" x14ac:dyDescent="0.25">
      <c r="A1995" s="414">
        <v>41848</v>
      </c>
      <c r="B1995" s="389" t="s">
        <v>1993</v>
      </c>
      <c r="C1995" s="228" t="s">
        <v>4001</v>
      </c>
      <c r="D1995" s="214" t="s">
        <v>16</v>
      </c>
      <c r="E1995" s="235">
        <v>77153</v>
      </c>
      <c r="F1995" s="421">
        <v>41865</v>
      </c>
      <c r="G1995" s="245">
        <v>77153</v>
      </c>
      <c r="H1995" s="243">
        <f t="shared" si="32"/>
        <v>0</v>
      </c>
      <c r="I1995" s="214"/>
    </row>
    <row r="1996" spans="1:9" ht="15.75" x14ac:dyDescent="0.25">
      <c r="A1996" s="414">
        <v>41848</v>
      </c>
      <c r="B1996" s="389" t="s">
        <v>1995</v>
      </c>
      <c r="C1996" s="228" t="s">
        <v>4001</v>
      </c>
      <c r="D1996" s="214" t="s">
        <v>188</v>
      </c>
      <c r="E1996" s="235">
        <v>3133</v>
      </c>
      <c r="F1996" s="419">
        <v>41848</v>
      </c>
      <c r="G1996" s="44">
        <v>3133</v>
      </c>
      <c r="H1996" s="243">
        <f t="shared" si="32"/>
        <v>0</v>
      </c>
      <c r="I1996" s="214" t="s">
        <v>21</v>
      </c>
    </row>
    <row r="1997" spans="1:9" ht="15.75" x14ac:dyDescent="0.25">
      <c r="A1997" s="414">
        <v>41848</v>
      </c>
      <c r="B1997" s="389" t="s">
        <v>1996</v>
      </c>
      <c r="C1997" s="228" t="s">
        <v>4001</v>
      </c>
      <c r="D1997" s="214" t="s">
        <v>59</v>
      </c>
      <c r="E1997" s="235">
        <v>22101</v>
      </c>
      <c r="F1997" s="421" t="s">
        <v>4583</v>
      </c>
      <c r="G1997" s="44">
        <v>22101</v>
      </c>
      <c r="H1997" s="243">
        <f t="shared" si="32"/>
        <v>0</v>
      </c>
      <c r="I1997" s="214" t="s">
        <v>21</v>
      </c>
    </row>
    <row r="1998" spans="1:9" ht="15.75" x14ac:dyDescent="0.25">
      <c r="A1998" s="414">
        <v>41848</v>
      </c>
      <c r="B1998" s="389" t="s">
        <v>1998</v>
      </c>
      <c r="C1998" s="228" t="s">
        <v>4001</v>
      </c>
      <c r="D1998" s="214" t="s">
        <v>74</v>
      </c>
      <c r="E1998" s="235">
        <v>4439.3999999999996</v>
      </c>
      <c r="F1998" s="419">
        <v>41848</v>
      </c>
      <c r="G1998" s="44">
        <v>4439.3999999999996</v>
      </c>
      <c r="H1998" s="243">
        <f t="shared" si="32"/>
        <v>0</v>
      </c>
      <c r="I1998" s="214"/>
    </row>
    <row r="1999" spans="1:9" ht="15.75" x14ac:dyDescent="0.25">
      <c r="A1999" s="414">
        <v>41848</v>
      </c>
      <c r="B1999" s="389" t="s">
        <v>2000</v>
      </c>
      <c r="C1999" s="228" t="s">
        <v>4001</v>
      </c>
      <c r="D1999" s="20" t="s">
        <v>4021</v>
      </c>
      <c r="E1999" s="235">
        <v>13953.5</v>
      </c>
      <c r="F1999" s="421">
        <v>41856</v>
      </c>
      <c r="G1999" s="245">
        <v>13953.5</v>
      </c>
      <c r="H1999" s="243">
        <f t="shared" si="32"/>
        <v>0</v>
      </c>
      <c r="I1999" s="214" t="s">
        <v>21</v>
      </c>
    </row>
    <row r="2000" spans="1:9" ht="15.75" x14ac:dyDescent="0.25">
      <c r="A2000" s="414">
        <v>41848</v>
      </c>
      <c r="B2000" s="389" t="s">
        <v>2001</v>
      </c>
      <c r="C2000" s="228" t="s">
        <v>4001</v>
      </c>
      <c r="D2000" s="214" t="s">
        <v>1611</v>
      </c>
      <c r="E2000" s="235">
        <v>3152</v>
      </c>
      <c r="F2000" s="419">
        <v>41848</v>
      </c>
      <c r="G2000" s="44">
        <v>3152</v>
      </c>
      <c r="H2000" s="243">
        <f t="shared" si="32"/>
        <v>0</v>
      </c>
      <c r="I2000" s="214"/>
    </row>
    <row r="2001" spans="1:9" ht="15.75" x14ac:dyDescent="0.25">
      <c r="A2001" s="414">
        <v>41848</v>
      </c>
      <c r="B2001" s="389" t="s">
        <v>2002</v>
      </c>
      <c r="C2001" s="228" t="s">
        <v>4001</v>
      </c>
      <c r="D2001" s="214" t="s">
        <v>260</v>
      </c>
      <c r="E2001" s="235">
        <v>1944</v>
      </c>
      <c r="F2001" s="419">
        <v>41849</v>
      </c>
      <c r="G2001" s="44">
        <v>1944</v>
      </c>
      <c r="H2001" s="243">
        <f t="shared" si="32"/>
        <v>0</v>
      </c>
      <c r="I2001" s="214" t="s">
        <v>3978</v>
      </c>
    </row>
    <row r="2002" spans="1:9" ht="15.75" x14ac:dyDescent="0.25">
      <c r="A2002" s="414">
        <v>41848</v>
      </c>
      <c r="B2002" s="389" t="s">
        <v>2004</v>
      </c>
      <c r="C2002" s="228" t="s">
        <v>4001</v>
      </c>
      <c r="D2002" s="214" t="s">
        <v>4022</v>
      </c>
      <c r="E2002" s="235">
        <v>7888</v>
      </c>
      <c r="F2002" s="419">
        <v>41849</v>
      </c>
      <c r="G2002" s="44">
        <v>7888</v>
      </c>
      <c r="H2002" s="243">
        <f t="shared" si="32"/>
        <v>0</v>
      </c>
      <c r="I2002" s="214" t="s">
        <v>3978</v>
      </c>
    </row>
    <row r="2003" spans="1:9" ht="15.75" x14ac:dyDescent="0.25">
      <c r="A2003" s="414">
        <v>41848</v>
      </c>
      <c r="B2003" s="389" t="s">
        <v>2006</v>
      </c>
      <c r="C2003" s="228" t="s">
        <v>4001</v>
      </c>
      <c r="D2003" s="214" t="s">
        <v>4023</v>
      </c>
      <c r="E2003" s="235">
        <v>1533.5</v>
      </c>
      <c r="F2003" s="419">
        <v>41849</v>
      </c>
      <c r="G2003" s="44">
        <v>1533.5</v>
      </c>
      <c r="H2003" s="243">
        <f t="shared" si="32"/>
        <v>0</v>
      </c>
      <c r="I2003" s="214" t="s">
        <v>3978</v>
      </c>
    </row>
    <row r="2004" spans="1:9" ht="15.75" x14ac:dyDescent="0.25">
      <c r="A2004" s="414">
        <v>41848</v>
      </c>
      <c r="B2004" s="389" t="s">
        <v>2008</v>
      </c>
      <c r="C2004" s="228" t="s">
        <v>4001</v>
      </c>
      <c r="D2004" s="214" t="s">
        <v>233</v>
      </c>
      <c r="E2004" s="235">
        <v>832</v>
      </c>
      <c r="F2004" s="419">
        <v>41849</v>
      </c>
      <c r="G2004" s="44">
        <v>832</v>
      </c>
      <c r="H2004" s="243">
        <f t="shared" si="32"/>
        <v>0</v>
      </c>
      <c r="I2004" s="214" t="s">
        <v>3978</v>
      </c>
    </row>
    <row r="2005" spans="1:9" ht="15.75" x14ac:dyDescent="0.25">
      <c r="A2005" s="414">
        <v>41848</v>
      </c>
      <c r="B2005" s="389" t="s">
        <v>2009</v>
      </c>
      <c r="C2005" s="228" t="s">
        <v>4001</v>
      </c>
      <c r="D2005" s="20" t="s">
        <v>2604</v>
      </c>
      <c r="E2005" s="235">
        <v>11941.6</v>
      </c>
      <c r="F2005" s="419">
        <v>41849</v>
      </c>
      <c r="G2005" s="44">
        <v>11941.6</v>
      </c>
      <c r="H2005" s="243">
        <f t="shared" si="32"/>
        <v>0</v>
      </c>
      <c r="I2005" s="214" t="s">
        <v>3978</v>
      </c>
    </row>
    <row r="2006" spans="1:9" ht="15.75" x14ac:dyDescent="0.25">
      <c r="A2006" s="414">
        <v>41848</v>
      </c>
      <c r="B2006" s="389" t="s">
        <v>2012</v>
      </c>
      <c r="C2006" s="228" t="s">
        <v>4001</v>
      </c>
      <c r="D2006" s="214" t="s">
        <v>4024</v>
      </c>
      <c r="E2006" s="235">
        <v>2196.5</v>
      </c>
      <c r="F2006" s="468" t="s">
        <v>4595</v>
      </c>
      <c r="G2006" s="44">
        <v>2196.5</v>
      </c>
      <c r="H2006" s="243">
        <f t="shared" si="32"/>
        <v>0</v>
      </c>
      <c r="I2006" s="214"/>
    </row>
    <row r="2007" spans="1:9" ht="15.75" x14ac:dyDescent="0.25">
      <c r="A2007" s="414">
        <v>41848</v>
      </c>
      <c r="B2007" s="389" t="s">
        <v>2014</v>
      </c>
      <c r="C2007" s="228" t="s">
        <v>4001</v>
      </c>
      <c r="D2007" s="214" t="s">
        <v>80</v>
      </c>
      <c r="E2007" s="235">
        <v>2324</v>
      </c>
      <c r="F2007" s="419">
        <v>41849</v>
      </c>
      <c r="G2007" s="44">
        <v>2324</v>
      </c>
      <c r="H2007" s="243">
        <f t="shared" si="32"/>
        <v>0</v>
      </c>
      <c r="I2007" s="214" t="s">
        <v>3978</v>
      </c>
    </row>
    <row r="2008" spans="1:9" ht="15.75" x14ac:dyDescent="0.25">
      <c r="A2008" s="414">
        <v>41848</v>
      </c>
      <c r="B2008" s="389" t="s">
        <v>2016</v>
      </c>
      <c r="C2008" s="228" t="s">
        <v>4001</v>
      </c>
      <c r="D2008" s="214" t="s">
        <v>78</v>
      </c>
      <c r="E2008" s="235">
        <v>2867.2</v>
      </c>
      <c r="F2008" s="419">
        <v>41849</v>
      </c>
      <c r="G2008" s="44">
        <v>2867.2</v>
      </c>
      <c r="H2008" s="243">
        <f t="shared" si="32"/>
        <v>0</v>
      </c>
      <c r="I2008" s="214" t="s">
        <v>3978</v>
      </c>
    </row>
    <row r="2009" spans="1:9" ht="15.75" x14ac:dyDescent="0.25">
      <c r="A2009" s="414">
        <v>41848</v>
      </c>
      <c r="B2009" s="389" t="s">
        <v>2017</v>
      </c>
      <c r="C2009" s="228" t="s">
        <v>4001</v>
      </c>
      <c r="D2009" s="214" t="s">
        <v>8</v>
      </c>
      <c r="E2009" s="235">
        <v>620.5</v>
      </c>
      <c r="F2009" s="419">
        <v>41848</v>
      </c>
      <c r="G2009" s="44">
        <v>620.5</v>
      </c>
      <c r="H2009" s="243">
        <f t="shared" si="32"/>
        <v>0</v>
      </c>
      <c r="I2009" s="214"/>
    </row>
    <row r="2010" spans="1:9" ht="15.75" x14ac:dyDescent="0.25">
      <c r="A2010" s="414">
        <v>41848</v>
      </c>
      <c r="B2010" s="389" t="s">
        <v>2018</v>
      </c>
      <c r="C2010" s="228" t="s">
        <v>4001</v>
      </c>
      <c r="D2010" s="214" t="s">
        <v>462</v>
      </c>
      <c r="E2010" s="235">
        <v>1260</v>
      </c>
      <c r="F2010" s="419">
        <v>41849</v>
      </c>
      <c r="G2010" s="44">
        <v>1260</v>
      </c>
      <c r="H2010" s="243">
        <f t="shared" si="32"/>
        <v>0</v>
      </c>
      <c r="I2010" s="214" t="s">
        <v>65</v>
      </c>
    </row>
    <row r="2011" spans="1:9" ht="15.75" x14ac:dyDescent="0.25">
      <c r="A2011" s="414">
        <v>41848</v>
      </c>
      <c r="B2011" s="389" t="s">
        <v>2019</v>
      </c>
      <c r="C2011" s="228" t="s">
        <v>4001</v>
      </c>
      <c r="D2011" s="214" t="s">
        <v>25</v>
      </c>
      <c r="E2011" s="235">
        <v>10443</v>
      </c>
      <c r="F2011" s="419">
        <v>41849</v>
      </c>
      <c r="G2011" s="44">
        <v>10443</v>
      </c>
      <c r="H2011" s="243">
        <f t="shared" si="32"/>
        <v>0</v>
      </c>
      <c r="I2011" s="214" t="s">
        <v>65</v>
      </c>
    </row>
    <row r="2012" spans="1:9" ht="15.75" x14ac:dyDescent="0.25">
      <c r="A2012" s="414">
        <v>41848</v>
      </c>
      <c r="B2012" s="389" t="s">
        <v>2021</v>
      </c>
      <c r="C2012" s="228" t="s">
        <v>4001</v>
      </c>
      <c r="D2012" s="220" t="s">
        <v>3114</v>
      </c>
      <c r="E2012" s="241">
        <v>0</v>
      </c>
      <c r="F2012" s="419"/>
      <c r="G2012" s="44"/>
      <c r="H2012" s="243">
        <f t="shared" si="32"/>
        <v>0</v>
      </c>
      <c r="I2012" s="214" t="s">
        <v>324</v>
      </c>
    </row>
    <row r="2013" spans="1:9" ht="15.75" x14ac:dyDescent="0.25">
      <c r="A2013" s="414">
        <v>41848</v>
      </c>
      <c r="B2013" s="389" t="s">
        <v>2022</v>
      </c>
      <c r="C2013" s="228" t="s">
        <v>4001</v>
      </c>
      <c r="D2013" s="214" t="s">
        <v>3121</v>
      </c>
      <c r="E2013" s="235">
        <v>342</v>
      </c>
      <c r="F2013" s="420" t="s">
        <v>4025</v>
      </c>
      <c r="G2013" s="44">
        <v>342</v>
      </c>
      <c r="H2013" s="243">
        <f t="shared" si="32"/>
        <v>0</v>
      </c>
      <c r="I2013" s="214" t="s">
        <v>65</v>
      </c>
    </row>
    <row r="2014" spans="1:9" ht="15.75" x14ac:dyDescent="0.25">
      <c r="A2014" s="414">
        <v>41848</v>
      </c>
      <c r="B2014" s="389" t="s">
        <v>2023</v>
      </c>
      <c r="C2014" s="228" t="s">
        <v>4001</v>
      </c>
      <c r="D2014" s="214" t="s">
        <v>180</v>
      </c>
      <c r="E2014" s="235">
        <v>38508</v>
      </c>
      <c r="F2014" s="432" t="s">
        <v>4044</v>
      </c>
      <c r="G2014" s="245">
        <v>38508</v>
      </c>
      <c r="H2014" s="243">
        <f t="shared" si="32"/>
        <v>0</v>
      </c>
      <c r="I2014" s="214" t="s">
        <v>65</v>
      </c>
    </row>
    <row r="2015" spans="1:9" ht="15.75" x14ac:dyDescent="0.25">
      <c r="A2015" s="414">
        <v>41848</v>
      </c>
      <c r="B2015" s="389" t="s">
        <v>2024</v>
      </c>
      <c r="C2015" s="228" t="s">
        <v>4001</v>
      </c>
      <c r="D2015" s="214" t="s">
        <v>3657</v>
      </c>
      <c r="E2015" s="235">
        <v>1632.5</v>
      </c>
      <c r="F2015" s="419">
        <v>41849</v>
      </c>
      <c r="G2015" s="44">
        <v>1632.5</v>
      </c>
      <c r="H2015" s="243">
        <f t="shared" si="32"/>
        <v>0</v>
      </c>
      <c r="I2015" s="214" t="s">
        <v>65</v>
      </c>
    </row>
    <row r="2016" spans="1:9" ht="15.75" x14ac:dyDescent="0.25">
      <c r="A2016" s="414">
        <v>41848</v>
      </c>
      <c r="B2016" s="389" t="s">
        <v>2025</v>
      </c>
      <c r="C2016" s="228" t="s">
        <v>4001</v>
      </c>
      <c r="D2016" s="214" t="s">
        <v>28</v>
      </c>
      <c r="E2016" s="235">
        <v>7980</v>
      </c>
      <c r="F2016" s="419">
        <v>41848</v>
      </c>
      <c r="G2016" s="44">
        <v>7980</v>
      </c>
      <c r="H2016" s="243">
        <f t="shared" si="32"/>
        <v>0</v>
      </c>
      <c r="I2016" s="214"/>
    </row>
    <row r="2017" spans="1:9" ht="15.75" x14ac:dyDescent="0.25">
      <c r="A2017" s="414">
        <v>41848</v>
      </c>
      <c r="B2017" s="389" t="s">
        <v>2026</v>
      </c>
      <c r="C2017" s="228" t="s">
        <v>4001</v>
      </c>
      <c r="D2017" s="214" t="s">
        <v>3140</v>
      </c>
      <c r="E2017" s="235">
        <v>4210</v>
      </c>
      <c r="F2017" s="421" t="s">
        <v>4043</v>
      </c>
      <c r="G2017" s="245">
        <v>4210</v>
      </c>
      <c r="H2017" s="243">
        <f t="shared" si="32"/>
        <v>0</v>
      </c>
      <c r="I2017" s="214"/>
    </row>
    <row r="2018" spans="1:9" ht="15.75" x14ac:dyDescent="0.25">
      <c r="A2018" s="414">
        <v>41848</v>
      </c>
      <c r="B2018" s="389" t="s">
        <v>2028</v>
      </c>
      <c r="C2018" s="228" t="s">
        <v>4001</v>
      </c>
      <c r="D2018" s="214" t="s">
        <v>8</v>
      </c>
      <c r="E2018" s="235">
        <v>309.5</v>
      </c>
      <c r="F2018" s="419">
        <v>41848</v>
      </c>
      <c r="G2018" s="44">
        <v>309.5</v>
      </c>
      <c r="H2018" s="243">
        <f t="shared" si="32"/>
        <v>0</v>
      </c>
      <c r="I2018" s="214"/>
    </row>
    <row r="2019" spans="1:9" ht="15.75" x14ac:dyDescent="0.25">
      <c r="A2019" s="414">
        <v>41848</v>
      </c>
      <c r="B2019" s="389" t="s">
        <v>2029</v>
      </c>
      <c r="C2019" s="228" t="s">
        <v>4001</v>
      </c>
      <c r="D2019" s="214" t="s">
        <v>3612</v>
      </c>
      <c r="E2019" s="235">
        <v>17945.2</v>
      </c>
      <c r="F2019" s="419">
        <v>41848</v>
      </c>
      <c r="G2019" s="44">
        <v>17945.2</v>
      </c>
      <c r="H2019" s="243">
        <f t="shared" si="32"/>
        <v>0</v>
      </c>
      <c r="I2019" s="214"/>
    </row>
    <row r="2020" spans="1:9" ht="15.75" x14ac:dyDescent="0.25">
      <c r="A2020" s="414">
        <v>41848</v>
      </c>
      <c r="B2020" s="389" t="s">
        <v>2030</v>
      </c>
      <c r="C2020" s="228" t="s">
        <v>4001</v>
      </c>
      <c r="D2020" s="214" t="s">
        <v>396</v>
      </c>
      <c r="E2020" s="235">
        <v>608.5</v>
      </c>
      <c r="F2020" s="419">
        <v>41848</v>
      </c>
      <c r="G2020" s="44">
        <v>608.5</v>
      </c>
      <c r="H2020" s="243">
        <f t="shared" si="32"/>
        <v>0</v>
      </c>
      <c r="I2020" s="214"/>
    </row>
    <row r="2021" spans="1:9" ht="15.75" x14ac:dyDescent="0.25">
      <c r="A2021" s="414">
        <v>41848</v>
      </c>
      <c r="B2021" s="389" t="s">
        <v>2031</v>
      </c>
      <c r="C2021" s="228" t="s">
        <v>4001</v>
      </c>
      <c r="D2021" s="214" t="s">
        <v>152</v>
      </c>
      <c r="E2021" s="235">
        <v>7129.5</v>
      </c>
      <c r="F2021" s="419">
        <v>41848</v>
      </c>
      <c r="G2021" s="44">
        <v>7129.5</v>
      </c>
      <c r="H2021" s="243">
        <f t="shared" si="32"/>
        <v>0</v>
      </c>
      <c r="I2021" s="214"/>
    </row>
    <row r="2022" spans="1:9" ht="15.75" x14ac:dyDescent="0.25">
      <c r="A2022" s="406">
        <v>41849</v>
      </c>
      <c r="B2022" s="389" t="s">
        <v>2032</v>
      </c>
      <c r="C2022" s="228" t="s">
        <v>4001</v>
      </c>
      <c r="D2022" s="20" t="s">
        <v>434</v>
      </c>
      <c r="E2022" s="239">
        <v>4848.5</v>
      </c>
      <c r="F2022" s="421">
        <v>41865</v>
      </c>
      <c r="G2022" s="245">
        <v>4848.5</v>
      </c>
      <c r="H2022" s="243">
        <f t="shared" si="32"/>
        <v>0</v>
      </c>
      <c r="I2022" s="20"/>
    </row>
    <row r="2023" spans="1:9" ht="15.75" x14ac:dyDescent="0.25">
      <c r="A2023" s="406">
        <v>41849</v>
      </c>
      <c r="B2023" s="389" t="s">
        <v>2033</v>
      </c>
      <c r="C2023" s="228" t="s">
        <v>4001</v>
      </c>
      <c r="D2023" s="20" t="s">
        <v>19</v>
      </c>
      <c r="E2023" s="239">
        <v>71380</v>
      </c>
      <c r="F2023" s="419">
        <v>41851</v>
      </c>
      <c r="G2023" s="44">
        <v>71380</v>
      </c>
      <c r="H2023" s="243">
        <f t="shared" si="32"/>
        <v>0</v>
      </c>
      <c r="I2023" s="18" t="s">
        <v>12</v>
      </c>
    </row>
    <row r="2024" spans="1:9" ht="15.75" x14ac:dyDescent="0.25">
      <c r="A2024" s="406">
        <v>41849</v>
      </c>
      <c r="B2024" s="389" t="s">
        <v>2034</v>
      </c>
      <c r="C2024" s="228" t="s">
        <v>4001</v>
      </c>
      <c r="D2024" s="329" t="s">
        <v>3114</v>
      </c>
      <c r="E2024" s="330">
        <v>0</v>
      </c>
      <c r="F2024" s="419"/>
      <c r="G2024" s="44"/>
      <c r="H2024" s="243">
        <f t="shared" si="32"/>
        <v>0</v>
      </c>
      <c r="I2024" s="20" t="s">
        <v>4026</v>
      </c>
    </row>
    <row r="2025" spans="1:9" ht="15.75" x14ac:dyDescent="0.25">
      <c r="A2025" s="406">
        <v>41849</v>
      </c>
      <c r="B2025" s="389" t="s">
        <v>2036</v>
      </c>
      <c r="C2025" s="228" t="s">
        <v>4001</v>
      </c>
      <c r="D2025" s="20" t="s">
        <v>14</v>
      </c>
      <c r="E2025" s="239">
        <v>10280</v>
      </c>
      <c r="F2025" s="419">
        <v>41849</v>
      </c>
      <c r="G2025" s="44">
        <v>10280</v>
      </c>
      <c r="H2025" s="243">
        <f t="shared" si="32"/>
        <v>0</v>
      </c>
      <c r="I2025" s="18" t="s">
        <v>12</v>
      </c>
    </row>
    <row r="2026" spans="1:9" ht="15.75" x14ac:dyDescent="0.25">
      <c r="A2026" s="406">
        <v>41849</v>
      </c>
      <c r="B2026" s="389" t="s">
        <v>2037</v>
      </c>
      <c r="C2026" s="228" t="s">
        <v>4001</v>
      </c>
      <c r="D2026" s="20" t="s">
        <v>3563</v>
      </c>
      <c r="E2026" s="239">
        <v>45150</v>
      </c>
      <c r="F2026" s="421" t="s">
        <v>4585</v>
      </c>
      <c r="G2026" s="44">
        <v>45150</v>
      </c>
      <c r="H2026" s="243">
        <f t="shared" si="32"/>
        <v>0</v>
      </c>
      <c r="I2026" s="20"/>
    </row>
    <row r="2027" spans="1:9" ht="15.75" x14ac:dyDescent="0.25">
      <c r="A2027" s="406">
        <v>41849</v>
      </c>
      <c r="B2027" s="389" t="s">
        <v>2038</v>
      </c>
      <c r="C2027" s="228" t="s">
        <v>4001</v>
      </c>
      <c r="D2027" s="20" t="s">
        <v>3169</v>
      </c>
      <c r="E2027" s="239">
        <v>17248</v>
      </c>
      <c r="F2027" s="419">
        <v>41849</v>
      </c>
      <c r="G2027" s="44">
        <v>17248</v>
      </c>
      <c r="H2027" s="243">
        <f t="shared" si="32"/>
        <v>0</v>
      </c>
      <c r="I2027" s="20" t="s">
        <v>21</v>
      </c>
    </row>
    <row r="2028" spans="1:9" ht="15.75" x14ac:dyDescent="0.25">
      <c r="A2028" s="406">
        <v>41849</v>
      </c>
      <c r="B2028" s="389" t="s">
        <v>2040</v>
      </c>
      <c r="C2028" s="228" t="s">
        <v>4001</v>
      </c>
      <c r="D2028" s="20" t="s">
        <v>23</v>
      </c>
      <c r="E2028" s="239">
        <v>869</v>
      </c>
      <c r="F2028" s="419">
        <v>41849</v>
      </c>
      <c r="G2028" s="44">
        <v>869</v>
      </c>
      <c r="H2028" s="243">
        <f t="shared" si="32"/>
        <v>0</v>
      </c>
      <c r="I2028" s="20"/>
    </row>
    <row r="2029" spans="1:9" ht="15.75" x14ac:dyDescent="0.25">
      <c r="A2029" s="406">
        <v>41849</v>
      </c>
      <c r="B2029" s="389" t="s">
        <v>2041</v>
      </c>
      <c r="C2029" s="228" t="s">
        <v>4001</v>
      </c>
      <c r="D2029" s="20" t="s">
        <v>44</v>
      </c>
      <c r="E2029" s="239">
        <v>5600</v>
      </c>
      <c r="F2029" s="421">
        <v>41850</v>
      </c>
      <c r="G2029" s="245">
        <v>5600</v>
      </c>
      <c r="H2029" s="243">
        <f t="shared" si="32"/>
        <v>0</v>
      </c>
      <c r="I2029" s="20" t="s">
        <v>12</v>
      </c>
    </row>
    <row r="2030" spans="1:9" ht="15.75" x14ac:dyDescent="0.25">
      <c r="A2030" s="406">
        <v>41849</v>
      </c>
      <c r="B2030" s="389" t="s">
        <v>2042</v>
      </c>
      <c r="C2030" s="228" t="s">
        <v>4001</v>
      </c>
      <c r="D2030" s="20" t="s">
        <v>260</v>
      </c>
      <c r="E2030" s="239">
        <v>2028</v>
      </c>
      <c r="F2030" s="419">
        <v>41849</v>
      </c>
      <c r="G2030" s="44">
        <v>2028</v>
      </c>
      <c r="H2030" s="243">
        <f t="shared" si="32"/>
        <v>0</v>
      </c>
      <c r="I2030" s="20" t="s">
        <v>12</v>
      </c>
    </row>
    <row r="2031" spans="1:9" ht="15.75" x14ac:dyDescent="0.25">
      <c r="A2031" s="406">
        <v>41849</v>
      </c>
      <c r="B2031" s="389" t="s">
        <v>2043</v>
      </c>
      <c r="C2031" s="228" t="s">
        <v>4001</v>
      </c>
      <c r="D2031" s="20" t="s">
        <v>149</v>
      </c>
      <c r="E2031" s="239">
        <v>16503</v>
      </c>
      <c r="F2031" s="421">
        <v>41855</v>
      </c>
      <c r="G2031" s="245">
        <v>16503</v>
      </c>
      <c r="H2031" s="243">
        <f t="shared" si="32"/>
        <v>0</v>
      </c>
      <c r="I2031" s="20" t="s">
        <v>27</v>
      </c>
    </row>
    <row r="2032" spans="1:9" ht="15.75" x14ac:dyDescent="0.25">
      <c r="A2032" s="406">
        <v>41849</v>
      </c>
      <c r="B2032" s="389" t="s">
        <v>2044</v>
      </c>
      <c r="C2032" s="228" t="s">
        <v>4001</v>
      </c>
      <c r="D2032" s="20" t="s">
        <v>92</v>
      </c>
      <c r="E2032" s="239">
        <v>4379</v>
      </c>
      <c r="F2032" s="419">
        <v>41850</v>
      </c>
      <c r="G2032" s="44">
        <v>4379</v>
      </c>
      <c r="H2032" s="243">
        <f t="shared" si="32"/>
        <v>0</v>
      </c>
      <c r="I2032" s="20" t="s">
        <v>27</v>
      </c>
    </row>
    <row r="2033" spans="1:9" ht="15.75" x14ac:dyDescent="0.25">
      <c r="A2033" s="406">
        <v>41849</v>
      </c>
      <c r="B2033" s="389" t="s">
        <v>2046</v>
      </c>
      <c r="C2033" s="228" t="s">
        <v>4001</v>
      </c>
      <c r="D2033" s="20" t="s">
        <v>245</v>
      </c>
      <c r="E2033" s="239">
        <v>17899</v>
      </c>
      <c r="F2033" s="419">
        <v>41850</v>
      </c>
      <c r="G2033" s="44">
        <v>17899</v>
      </c>
      <c r="H2033" s="243">
        <f t="shared" si="32"/>
        <v>0</v>
      </c>
      <c r="I2033" s="20" t="s">
        <v>27</v>
      </c>
    </row>
    <row r="2034" spans="1:9" ht="15.75" x14ac:dyDescent="0.25">
      <c r="A2034" s="406">
        <v>41849</v>
      </c>
      <c r="B2034" s="389" t="s">
        <v>2047</v>
      </c>
      <c r="C2034" s="228" t="s">
        <v>4001</v>
      </c>
      <c r="D2034" s="20" t="s">
        <v>85</v>
      </c>
      <c r="E2034" s="239">
        <v>8701</v>
      </c>
      <c r="F2034" s="419">
        <v>41850</v>
      </c>
      <c r="G2034" s="44">
        <v>8701</v>
      </c>
      <c r="H2034" s="243">
        <f t="shared" si="32"/>
        <v>0</v>
      </c>
      <c r="I2034" s="20" t="s">
        <v>27</v>
      </c>
    </row>
    <row r="2035" spans="1:9" ht="15.75" x14ac:dyDescent="0.25">
      <c r="A2035" s="406">
        <v>41849</v>
      </c>
      <c r="B2035" s="389" t="s">
        <v>2048</v>
      </c>
      <c r="C2035" s="228" t="s">
        <v>4001</v>
      </c>
      <c r="D2035" s="20" t="s">
        <v>101</v>
      </c>
      <c r="E2035" s="239">
        <v>27993</v>
      </c>
      <c r="F2035" s="421" t="s">
        <v>4093</v>
      </c>
      <c r="G2035" s="44">
        <v>27993</v>
      </c>
      <c r="H2035" s="243">
        <f t="shared" si="32"/>
        <v>0</v>
      </c>
      <c r="I2035" s="20" t="s">
        <v>27</v>
      </c>
    </row>
    <row r="2036" spans="1:9" ht="15.75" x14ac:dyDescent="0.25">
      <c r="A2036" s="406">
        <v>41849</v>
      </c>
      <c r="B2036" s="389" t="s">
        <v>2050</v>
      </c>
      <c r="C2036" s="228" t="s">
        <v>4001</v>
      </c>
      <c r="D2036" s="20" t="s">
        <v>244</v>
      </c>
      <c r="E2036" s="239">
        <v>28517</v>
      </c>
      <c r="F2036" s="421" t="s">
        <v>4094</v>
      </c>
      <c r="G2036" s="44">
        <v>28517</v>
      </c>
      <c r="H2036" s="243">
        <f t="shared" si="32"/>
        <v>0</v>
      </c>
      <c r="I2036" s="20" t="s">
        <v>27</v>
      </c>
    </row>
    <row r="2037" spans="1:9" ht="15.75" x14ac:dyDescent="0.25">
      <c r="A2037" s="406">
        <v>41849</v>
      </c>
      <c r="B2037" s="389" t="s">
        <v>2051</v>
      </c>
      <c r="C2037" s="228" t="s">
        <v>4001</v>
      </c>
      <c r="D2037" s="20" t="s">
        <v>240</v>
      </c>
      <c r="E2037" s="239">
        <v>57867</v>
      </c>
      <c r="F2037" s="421" t="s">
        <v>4098</v>
      </c>
      <c r="G2037" s="245">
        <v>57867</v>
      </c>
      <c r="H2037" s="243">
        <f t="shared" si="32"/>
        <v>0</v>
      </c>
      <c r="I2037" s="20" t="s">
        <v>27</v>
      </c>
    </row>
    <row r="2038" spans="1:9" ht="15.75" x14ac:dyDescent="0.25">
      <c r="A2038" s="406">
        <v>41849</v>
      </c>
      <c r="B2038" s="389" t="s">
        <v>2052</v>
      </c>
      <c r="C2038" s="228" t="s">
        <v>4001</v>
      </c>
      <c r="D2038" s="20" t="s">
        <v>111</v>
      </c>
      <c r="E2038" s="239">
        <v>4994</v>
      </c>
      <c r="F2038" s="419">
        <v>41849</v>
      </c>
      <c r="G2038" s="44">
        <v>4994</v>
      </c>
      <c r="H2038" s="243">
        <f t="shared" si="32"/>
        <v>0</v>
      </c>
      <c r="I2038" s="20" t="s">
        <v>12</v>
      </c>
    </row>
    <row r="2039" spans="1:9" ht="15.75" x14ac:dyDescent="0.25">
      <c r="A2039" s="406">
        <v>41849</v>
      </c>
      <c r="B2039" s="389" t="s">
        <v>2053</v>
      </c>
      <c r="C2039" s="228" t="s">
        <v>4001</v>
      </c>
      <c r="D2039" s="20" t="s">
        <v>330</v>
      </c>
      <c r="E2039" s="239">
        <v>6571.5</v>
      </c>
      <c r="F2039" s="419">
        <v>41849</v>
      </c>
      <c r="G2039" s="44">
        <v>6571.5</v>
      </c>
      <c r="H2039" s="243">
        <f t="shared" si="32"/>
        <v>0</v>
      </c>
      <c r="I2039" s="20" t="s">
        <v>12</v>
      </c>
    </row>
    <row r="2040" spans="1:9" ht="15.75" x14ac:dyDescent="0.25">
      <c r="A2040" s="406">
        <v>41849</v>
      </c>
      <c r="B2040" s="389" t="s">
        <v>2054</v>
      </c>
      <c r="C2040" s="228" t="s">
        <v>4001</v>
      </c>
      <c r="D2040" s="20" t="s">
        <v>245</v>
      </c>
      <c r="E2040" s="239">
        <v>6020.5</v>
      </c>
      <c r="F2040" s="419">
        <v>41850</v>
      </c>
      <c r="G2040" s="44">
        <v>6020.5</v>
      </c>
      <c r="H2040" s="243">
        <f t="shared" si="32"/>
        <v>0</v>
      </c>
      <c r="I2040" s="20" t="s">
        <v>27</v>
      </c>
    </row>
    <row r="2041" spans="1:9" ht="15.75" x14ac:dyDescent="0.25">
      <c r="A2041" s="406">
        <v>41849</v>
      </c>
      <c r="B2041" s="389" t="s">
        <v>2055</v>
      </c>
      <c r="C2041" s="228" t="s">
        <v>4001</v>
      </c>
      <c r="D2041" s="20" t="s">
        <v>88</v>
      </c>
      <c r="E2041" s="239">
        <v>3032</v>
      </c>
      <c r="F2041" s="419">
        <v>41850</v>
      </c>
      <c r="G2041" s="44">
        <v>3032</v>
      </c>
      <c r="H2041" s="243">
        <f t="shared" si="32"/>
        <v>0</v>
      </c>
      <c r="I2041" s="20" t="s">
        <v>27</v>
      </c>
    </row>
    <row r="2042" spans="1:9" ht="15.75" x14ac:dyDescent="0.25">
      <c r="A2042" s="406">
        <v>41849</v>
      </c>
      <c r="B2042" s="389" t="s">
        <v>2056</v>
      </c>
      <c r="C2042" s="228" t="s">
        <v>4001</v>
      </c>
      <c r="D2042" s="20" t="s">
        <v>57</v>
      </c>
      <c r="E2042" s="239">
        <v>1260</v>
      </c>
      <c r="F2042" s="419">
        <v>41849</v>
      </c>
      <c r="G2042" s="44">
        <v>1260</v>
      </c>
      <c r="H2042" s="243">
        <f t="shared" si="32"/>
        <v>0</v>
      </c>
      <c r="I2042" s="20" t="s">
        <v>30</v>
      </c>
    </row>
    <row r="2043" spans="1:9" ht="15.75" x14ac:dyDescent="0.25">
      <c r="A2043" s="406">
        <v>41849</v>
      </c>
      <c r="B2043" s="389" t="s">
        <v>2057</v>
      </c>
      <c r="C2043" s="228" t="s">
        <v>4001</v>
      </c>
      <c r="D2043" s="20" t="s">
        <v>32</v>
      </c>
      <c r="E2043" s="239">
        <v>8219</v>
      </c>
      <c r="F2043" s="419">
        <v>41849</v>
      </c>
      <c r="G2043" s="44">
        <v>8219</v>
      </c>
      <c r="H2043" s="243">
        <f t="shared" si="32"/>
        <v>0</v>
      </c>
      <c r="I2043" s="20" t="s">
        <v>30</v>
      </c>
    </row>
    <row r="2044" spans="1:9" ht="15.75" x14ac:dyDescent="0.25">
      <c r="A2044" s="406">
        <v>41849</v>
      </c>
      <c r="B2044" s="389" t="s">
        <v>2058</v>
      </c>
      <c r="C2044" s="228" t="s">
        <v>4001</v>
      </c>
      <c r="D2044" s="20" t="s">
        <v>36</v>
      </c>
      <c r="E2044" s="239">
        <v>8325</v>
      </c>
      <c r="F2044" s="419">
        <v>41849</v>
      </c>
      <c r="G2044" s="44">
        <v>8325</v>
      </c>
      <c r="H2044" s="243">
        <f t="shared" si="32"/>
        <v>0</v>
      </c>
      <c r="I2044" s="20" t="s">
        <v>12</v>
      </c>
    </row>
    <row r="2045" spans="1:9" ht="15.75" x14ac:dyDescent="0.25">
      <c r="A2045" s="406">
        <v>41849</v>
      </c>
      <c r="B2045" s="389" t="s">
        <v>2059</v>
      </c>
      <c r="C2045" s="228" t="s">
        <v>4001</v>
      </c>
      <c r="D2045" s="20" t="s">
        <v>52</v>
      </c>
      <c r="E2045" s="239">
        <v>3071</v>
      </c>
      <c r="F2045" s="419">
        <v>41849</v>
      </c>
      <c r="G2045" s="44">
        <v>3071</v>
      </c>
      <c r="H2045" s="243">
        <f t="shared" si="32"/>
        <v>0</v>
      </c>
      <c r="I2045" s="20" t="s">
        <v>12</v>
      </c>
    </row>
    <row r="2046" spans="1:9" ht="15.75" x14ac:dyDescent="0.25">
      <c r="A2046" s="406">
        <v>41849</v>
      </c>
      <c r="B2046" s="389" t="s">
        <v>2060</v>
      </c>
      <c r="C2046" s="228" t="s">
        <v>4001</v>
      </c>
      <c r="D2046" s="20" t="s">
        <v>54</v>
      </c>
      <c r="E2046" s="239">
        <v>9217.5</v>
      </c>
      <c r="F2046" s="419">
        <v>41849</v>
      </c>
      <c r="G2046" s="44">
        <v>9217.5</v>
      </c>
      <c r="H2046" s="243">
        <f t="shared" si="32"/>
        <v>0</v>
      </c>
      <c r="I2046" s="20" t="s">
        <v>30</v>
      </c>
    </row>
    <row r="2047" spans="1:9" ht="15.75" x14ac:dyDescent="0.25">
      <c r="A2047" s="406">
        <v>41849</v>
      </c>
      <c r="B2047" s="389" t="s">
        <v>2061</v>
      </c>
      <c r="C2047" s="228" t="s">
        <v>4001</v>
      </c>
      <c r="D2047" s="20" t="s">
        <v>124</v>
      </c>
      <c r="E2047" s="239">
        <v>7097.5</v>
      </c>
      <c r="F2047" s="419">
        <v>41849</v>
      </c>
      <c r="G2047" s="44">
        <v>7097.5</v>
      </c>
      <c r="H2047" s="243">
        <f t="shared" si="32"/>
        <v>0</v>
      </c>
      <c r="I2047" s="20" t="s">
        <v>30</v>
      </c>
    </row>
    <row r="2048" spans="1:9" ht="15.75" x14ac:dyDescent="0.25">
      <c r="A2048" s="406">
        <v>41849</v>
      </c>
      <c r="B2048" s="389" t="s">
        <v>2062</v>
      </c>
      <c r="C2048" s="228" t="s">
        <v>4001</v>
      </c>
      <c r="D2048" s="20" t="s">
        <v>55</v>
      </c>
      <c r="E2048" s="239">
        <v>500</v>
      </c>
      <c r="F2048" s="419">
        <v>41849</v>
      </c>
      <c r="G2048" s="44">
        <v>500</v>
      </c>
      <c r="H2048" s="243">
        <f t="shared" si="32"/>
        <v>0</v>
      </c>
      <c r="I2048" s="20"/>
    </row>
    <row r="2049" spans="1:11" ht="15.75" x14ac:dyDescent="0.25">
      <c r="A2049" s="406">
        <v>41849</v>
      </c>
      <c r="B2049" s="389" t="s">
        <v>2063</v>
      </c>
      <c r="C2049" s="228" t="s">
        <v>4001</v>
      </c>
      <c r="D2049" s="20" t="s">
        <v>130</v>
      </c>
      <c r="E2049" s="239">
        <v>4934</v>
      </c>
      <c r="F2049" s="419">
        <v>41850</v>
      </c>
      <c r="G2049" s="44">
        <v>4934</v>
      </c>
      <c r="H2049" s="243">
        <f t="shared" si="32"/>
        <v>0</v>
      </c>
      <c r="I2049" s="20" t="s">
        <v>21</v>
      </c>
    </row>
    <row r="2050" spans="1:11" ht="15.75" x14ac:dyDescent="0.25">
      <c r="A2050" s="406">
        <v>41849</v>
      </c>
      <c r="B2050" s="389" t="s">
        <v>2064</v>
      </c>
      <c r="C2050" s="228" t="s">
        <v>4001</v>
      </c>
      <c r="D2050" s="20" t="s">
        <v>29</v>
      </c>
      <c r="E2050" s="239">
        <v>4827</v>
      </c>
      <c r="F2050" s="419">
        <v>41849</v>
      </c>
      <c r="G2050" s="44">
        <v>4827</v>
      </c>
      <c r="H2050" s="243">
        <f t="shared" si="32"/>
        <v>0</v>
      </c>
      <c r="I2050" s="20" t="s">
        <v>30</v>
      </c>
    </row>
    <row r="2051" spans="1:11" ht="15.75" x14ac:dyDescent="0.25">
      <c r="A2051" s="406">
        <v>41849</v>
      </c>
      <c r="B2051" s="389" t="s">
        <v>2065</v>
      </c>
      <c r="C2051" s="228" t="s">
        <v>4001</v>
      </c>
      <c r="D2051" s="20" t="s">
        <v>58</v>
      </c>
      <c r="E2051" s="239">
        <v>1338</v>
      </c>
      <c r="F2051" s="419">
        <v>41849</v>
      </c>
      <c r="G2051" s="44">
        <v>1338</v>
      </c>
      <c r="H2051" s="243">
        <f t="shared" si="32"/>
        <v>0</v>
      </c>
      <c r="I2051" s="20" t="s">
        <v>30</v>
      </c>
    </row>
    <row r="2052" spans="1:11" ht="15.75" x14ac:dyDescent="0.25">
      <c r="A2052" s="406">
        <v>41849</v>
      </c>
      <c r="B2052" s="389" t="s">
        <v>2067</v>
      </c>
      <c r="C2052" s="228" t="s">
        <v>4001</v>
      </c>
      <c r="D2052" s="20" t="s">
        <v>1697</v>
      </c>
      <c r="E2052" s="239">
        <v>3762</v>
      </c>
      <c r="F2052" s="419">
        <v>41849</v>
      </c>
      <c r="G2052" s="44">
        <v>3762</v>
      </c>
      <c r="H2052" s="243">
        <f t="shared" si="32"/>
        <v>0</v>
      </c>
      <c r="I2052" s="20"/>
    </row>
    <row r="2053" spans="1:11" ht="15.75" x14ac:dyDescent="0.25">
      <c r="A2053" s="406">
        <v>41849</v>
      </c>
      <c r="B2053" s="389" t="s">
        <v>2069</v>
      </c>
      <c r="C2053" s="228" t="s">
        <v>4001</v>
      </c>
      <c r="D2053" s="20" t="s">
        <v>4006</v>
      </c>
      <c r="E2053" s="239">
        <v>67127</v>
      </c>
      <c r="F2053" s="422" t="s">
        <v>4027</v>
      </c>
      <c r="G2053" s="327">
        <v>42817</v>
      </c>
      <c r="H2053" s="328">
        <f t="shared" si="32"/>
        <v>24310</v>
      </c>
      <c r="I2053" s="20" t="s">
        <v>27</v>
      </c>
      <c r="J2053" s="114" t="s">
        <v>4028</v>
      </c>
      <c r="K2053" s="114"/>
    </row>
    <row r="2054" spans="1:11" ht="15.75" x14ac:dyDescent="0.25">
      <c r="A2054" s="406">
        <v>41849</v>
      </c>
      <c r="B2054" s="389" t="s">
        <v>2070</v>
      </c>
      <c r="C2054" s="228" t="s">
        <v>4001</v>
      </c>
      <c r="D2054" s="20" t="s">
        <v>307</v>
      </c>
      <c r="E2054" s="239">
        <v>9330</v>
      </c>
      <c r="F2054" s="419">
        <v>41850</v>
      </c>
      <c r="G2054" s="44">
        <v>9330</v>
      </c>
      <c r="H2054" s="243">
        <f t="shared" si="32"/>
        <v>0</v>
      </c>
      <c r="I2054" s="20" t="s">
        <v>3978</v>
      </c>
    </row>
    <row r="2055" spans="1:11" ht="15.75" x14ac:dyDescent="0.25">
      <c r="A2055" s="406">
        <v>41849</v>
      </c>
      <c r="B2055" s="389" t="s">
        <v>2071</v>
      </c>
      <c r="C2055" s="228" t="s">
        <v>4001</v>
      </c>
      <c r="D2055" s="20" t="s">
        <v>34</v>
      </c>
      <c r="E2055" s="239">
        <v>1668</v>
      </c>
      <c r="F2055" s="421" t="s">
        <v>4590</v>
      </c>
      <c r="G2055" s="44">
        <v>1668</v>
      </c>
      <c r="H2055" s="243">
        <f t="shared" ref="H2055:H2118" si="33">E2055-G2055</f>
        <v>0</v>
      </c>
      <c r="I2055" s="20"/>
    </row>
    <row r="2056" spans="1:11" ht="15.75" x14ac:dyDescent="0.25">
      <c r="A2056" s="406">
        <v>41849</v>
      </c>
      <c r="B2056" s="389" t="s">
        <v>2072</v>
      </c>
      <c r="C2056" s="228" t="s">
        <v>4001</v>
      </c>
      <c r="D2056" s="20" t="s">
        <v>176</v>
      </c>
      <c r="E2056" s="239">
        <v>6378</v>
      </c>
      <c r="F2056" s="419">
        <v>41850</v>
      </c>
      <c r="G2056" s="44">
        <v>6378</v>
      </c>
      <c r="H2056" s="243">
        <f t="shared" si="33"/>
        <v>0</v>
      </c>
      <c r="I2056" s="20" t="s">
        <v>3978</v>
      </c>
    </row>
    <row r="2057" spans="1:11" ht="15.75" x14ac:dyDescent="0.25">
      <c r="A2057" s="406">
        <v>41849</v>
      </c>
      <c r="B2057" s="389" t="s">
        <v>2073</v>
      </c>
      <c r="C2057" s="228" t="s">
        <v>4001</v>
      </c>
      <c r="D2057" s="20" t="s">
        <v>8</v>
      </c>
      <c r="E2057" s="239">
        <v>771</v>
      </c>
      <c r="F2057" s="419">
        <v>41849</v>
      </c>
      <c r="G2057" s="44">
        <v>771</v>
      </c>
      <c r="H2057" s="243">
        <f t="shared" si="33"/>
        <v>0</v>
      </c>
      <c r="I2057" s="20"/>
    </row>
    <row r="2058" spans="1:11" ht="15.75" x14ac:dyDescent="0.25">
      <c r="A2058" s="406">
        <v>41849</v>
      </c>
      <c r="B2058" s="389" t="s">
        <v>2074</v>
      </c>
      <c r="C2058" s="228" t="s">
        <v>4001</v>
      </c>
      <c r="D2058" s="20" t="s">
        <v>257</v>
      </c>
      <c r="E2058" s="239">
        <v>17291</v>
      </c>
      <c r="F2058" s="419">
        <v>41850</v>
      </c>
      <c r="G2058" s="44">
        <v>17291</v>
      </c>
      <c r="H2058" s="243">
        <f t="shared" si="33"/>
        <v>0</v>
      </c>
      <c r="I2058" s="20" t="s">
        <v>3978</v>
      </c>
    </row>
    <row r="2059" spans="1:11" ht="15.75" x14ac:dyDescent="0.25">
      <c r="A2059" s="406">
        <v>41849</v>
      </c>
      <c r="B2059" s="389" t="s">
        <v>2076</v>
      </c>
      <c r="C2059" s="228" t="s">
        <v>4001</v>
      </c>
      <c r="D2059" s="20" t="s">
        <v>74</v>
      </c>
      <c r="E2059" s="239">
        <v>2907</v>
      </c>
      <c r="F2059" s="419">
        <v>41849</v>
      </c>
      <c r="G2059" s="44">
        <v>2907</v>
      </c>
      <c r="H2059" s="243">
        <f t="shared" si="33"/>
        <v>0</v>
      </c>
      <c r="I2059" s="20"/>
    </row>
    <row r="2060" spans="1:11" ht="15.75" x14ac:dyDescent="0.25">
      <c r="A2060" s="406">
        <v>41849</v>
      </c>
      <c r="B2060" s="389" t="s">
        <v>2077</v>
      </c>
      <c r="C2060" s="228" t="s">
        <v>4001</v>
      </c>
      <c r="D2060" s="20" t="s">
        <v>36</v>
      </c>
      <c r="E2060" s="239">
        <v>16744</v>
      </c>
      <c r="F2060" s="419">
        <v>41850</v>
      </c>
      <c r="G2060" s="44">
        <v>16744</v>
      </c>
      <c r="H2060" s="243">
        <f t="shared" si="33"/>
        <v>0</v>
      </c>
      <c r="I2060" s="20" t="s">
        <v>3978</v>
      </c>
    </row>
    <row r="2061" spans="1:11" ht="15.75" x14ac:dyDescent="0.25">
      <c r="A2061" s="406">
        <v>41849</v>
      </c>
      <c r="B2061" s="389" t="s">
        <v>2078</v>
      </c>
      <c r="C2061" s="228" t="s">
        <v>4001</v>
      </c>
      <c r="D2061" s="20" t="s">
        <v>250</v>
      </c>
      <c r="E2061" s="239">
        <v>28369</v>
      </c>
      <c r="F2061" s="419">
        <v>41849</v>
      </c>
      <c r="G2061" s="44">
        <v>28369</v>
      </c>
      <c r="H2061" s="243">
        <f t="shared" si="33"/>
        <v>0</v>
      </c>
      <c r="I2061" s="20"/>
    </row>
    <row r="2062" spans="1:11" ht="15.75" x14ac:dyDescent="0.25">
      <c r="A2062" s="406">
        <v>41849</v>
      </c>
      <c r="B2062" s="389" t="s">
        <v>2081</v>
      </c>
      <c r="C2062" s="228" t="s">
        <v>4001</v>
      </c>
      <c r="D2062" s="20" t="s">
        <v>250</v>
      </c>
      <c r="E2062" s="239">
        <v>296</v>
      </c>
      <c r="F2062" s="419">
        <v>41849</v>
      </c>
      <c r="G2062" s="44">
        <v>296</v>
      </c>
      <c r="H2062" s="243">
        <f t="shared" si="33"/>
        <v>0</v>
      </c>
      <c r="I2062" s="20"/>
    </row>
    <row r="2063" spans="1:11" ht="15.75" x14ac:dyDescent="0.25">
      <c r="A2063" s="406">
        <v>41849</v>
      </c>
      <c r="B2063" s="389" t="s">
        <v>2082</v>
      </c>
      <c r="C2063" s="228" t="s">
        <v>4001</v>
      </c>
      <c r="D2063" s="20" t="s">
        <v>76</v>
      </c>
      <c r="E2063" s="239">
        <v>5367</v>
      </c>
      <c r="F2063" s="419">
        <v>41850</v>
      </c>
      <c r="G2063" s="44">
        <v>5367</v>
      </c>
      <c r="H2063" s="243">
        <f t="shared" si="33"/>
        <v>0</v>
      </c>
      <c r="I2063" s="20" t="s">
        <v>3978</v>
      </c>
    </row>
    <row r="2064" spans="1:11" ht="15.75" x14ac:dyDescent="0.25">
      <c r="A2064" s="406">
        <v>41849</v>
      </c>
      <c r="B2064" s="389" t="s">
        <v>2083</v>
      </c>
      <c r="C2064" s="228" t="s">
        <v>4001</v>
      </c>
      <c r="D2064" s="20" t="s">
        <v>27</v>
      </c>
      <c r="E2064" s="239">
        <v>11952</v>
      </c>
      <c r="F2064" s="421">
        <v>41857</v>
      </c>
      <c r="G2064" s="245">
        <v>11952</v>
      </c>
      <c r="H2064" s="243">
        <f t="shared" si="33"/>
        <v>0</v>
      </c>
      <c r="I2064" s="20" t="s">
        <v>27</v>
      </c>
    </row>
    <row r="2065" spans="1:9" ht="15.75" x14ac:dyDescent="0.25">
      <c r="A2065" s="406">
        <v>41849</v>
      </c>
      <c r="B2065" s="389" t="s">
        <v>2085</v>
      </c>
      <c r="C2065" s="228" t="s">
        <v>4001</v>
      </c>
      <c r="D2065" s="20" t="s">
        <v>4029</v>
      </c>
      <c r="E2065" s="239">
        <v>5756</v>
      </c>
      <c r="F2065" s="419">
        <v>41849</v>
      </c>
      <c r="G2065" s="44">
        <v>5756</v>
      </c>
      <c r="H2065" s="243">
        <f t="shared" si="33"/>
        <v>0</v>
      </c>
      <c r="I2065" s="20"/>
    </row>
    <row r="2066" spans="1:9" ht="15.75" x14ac:dyDescent="0.25">
      <c r="A2066" s="406">
        <v>41849</v>
      </c>
      <c r="B2066" s="389" t="s">
        <v>2086</v>
      </c>
      <c r="C2066" s="228" t="s">
        <v>4001</v>
      </c>
      <c r="D2066" s="20" t="s">
        <v>136</v>
      </c>
      <c r="E2066" s="239">
        <v>1401.8</v>
      </c>
      <c r="F2066" s="419">
        <v>41849</v>
      </c>
      <c r="G2066" s="44">
        <v>1401.8</v>
      </c>
      <c r="H2066" s="243">
        <f t="shared" si="33"/>
        <v>0</v>
      </c>
      <c r="I2066" s="20"/>
    </row>
    <row r="2067" spans="1:9" ht="15.75" x14ac:dyDescent="0.25">
      <c r="A2067" s="406">
        <v>41849</v>
      </c>
      <c r="B2067" s="389" t="s">
        <v>2087</v>
      </c>
      <c r="C2067" s="228" t="s">
        <v>4001</v>
      </c>
      <c r="D2067" s="20" t="s">
        <v>106</v>
      </c>
      <c r="E2067" s="239">
        <v>91860</v>
      </c>
      <c r="F2067" s="421">
        <v>41855</v>
      </c>
      <c r="G2067" s="245">
        <v>91860</v>
      </c>
      <c r="H2067" s="243">
        <f t="shared" si="33"/>
        <v>0</v>
      </c>
      <c r="I2067" s="20"/>
    </row>
    <row r="2068" spans="1:9" ht="15.75" x14ac:dyDescent="0.25">
      <c r="A2068" s="406">
        <v>41849</v>
      </c>
      <c r="B2068" s="389" t="s">
        <v>2088</v>
      </c>
      <c r="C2068" s="228" t="s">
        <v>4001</v>
      </c>
      <c r="D2068" s="20" t="s">
        <v>549</v>
      </c>
      <c r="E2068" s="239">
        <v>51595.9</v>
      </c>
      <c r="F2068" s="422" t="s">
        <v>4030</v>
      </c>
      <c r="G2068" s="44">
        <v>51595.9</v>
      </c>
      <c r="H2068" s="243">
        <f t="shared" si="33"/>
        <v>0</v>
      </c>
      <c r="I2068" s="20" t="s">
        <v>65</v>
      </c>
    </row>
    <row r="2069" spans="1:9" ht="15.75" x14ac:dyDescent="0.25">
      <c r="A2069" s="406">
        <v>41849</v>
      </c>
      <c r="B2069" s="389" t="s">
        <v>2089</v>
      </c>
      <c r="C2069" s="228" t="s">
        <v>4001</v>
      </c>
      <c r="D2069" s="20" t="s">
        <v>250</v>
      </c>
      <c r="E2069" s="239">
        <v>22785.200000000001</v>
      </c>
      <c r="F2069" s="434" t="s">
        <v>4055</v>
      </c>
      <c r="G2069" s="245">
        <v>22785.200000000001</v>
      </c>
      <c r="H2069" s="243">
        <f t="shared" si="33"/>
        <v>0</v>
      </c>
      <c r="I2069" s="20" t="s">
        <v>65</v>
      </c>
    </row>
    <row r="2070" spans="1:9" ht="15.75" x14ac:dyDescent="0.25">
      <c r="A2070" s="406">
        <v>41849</v>
      </c>
      <c r="B2070" s="389" t="s">
        <v>2091</v>
      </c>
      <c r="C2070" s="228" t="s">
        <v>4001</v>
      </c>
      <c r="D2070" s="20" t="s">
        <v>106</v>
      </c>
      <c r="E2070" s="239">
        <v>161680</v>
      </c>
      <c r="F2070" s="421">
        <v>41855</v>
      </c>
      <c r="G2070" s="245">
        <v>161680</v>
      </c>
      <c r="H2070" s="243">
        <f t="shared" si="33"/>
        <v>0</v>
      </c>
      <c r="I2070" s="20"/>
    </row>
    <row r="2071" spans="1:9" ht="15.75" x14ac:dyDescent="0.25">
      <c r="A2071" s="406">
        <v>41849</v>
      </c>
      <c r="B2071" s="389" t="s">
        <v>2092</v>
      </c>
      <c r="C2071" s="228" t="s">
        <v>4001</v>
      </c>
      <c r="D2071" s="20" t="s">
        <v>215</v>
      </c>
      <c r="E2071" s="239">
        <v>3698</v>
      </c>
      <c r="F2071" s="419">
        <v>41849</v>
      </c>
      <c r="G2071" s="44">
        <v>3698</v>
      </c>
      <c r="H2071" s="243">
        <f t="shared" si="33"/>
        <v>0</v>
      </c>
      <c r="I2071" s="20"/>
    </row>
    <row r="2072" spans="1:9" ht="15.75" x14ac:dyDescent="0.25">
      <c r="A2072" s="406">
        <v>41849</v>
      </c>
      <c r="B2072" s="389" t="s">
        <v>2093</v>
      </c>
      <c r="C2072" s="228" t="s">
        <v>4001</v>
      </c>
      <c r="D2072" s="20" t="s">
        <v>16</v>
      </c>
      <c r="E2072" s="239">
        <v>152634.79999999999</v>
      </c>
      <c r="F2072" s="421">
        <v>41865</v>
      </c>
      <c r="G2072" s="245">
        <v>152634.79999999999</v>
      </c>
      <c r="H2072" s="243">
        <f t="shared" si="33"/>
        <v>0</v>
      </c>
      <c r="I2072" s="20"/>
    </row>
    <row r="2073" spans="1:9" ht="15.75" x14ac:dyDescent="0.25">
      <c r="A2073" s="406">
        <v>41849</v>
      </c>
      <c r="B2073" s="389" t="s">
        <v>2094</v>
      </c>
      <c r="C2073" s="228" t="s">
        <v>4001</v>
      </c>
      <c r="D2073" s="20" t="s">
        <v>1611</v>
      </c>
      <c r="E2073" s="239">
        <v>4060.2</v>
      </c>
      <c r="F2073" s="419">
        <v>41849</v>
      </c>
      <c r="G2073" s="44">
        <v>4060.2</v>
      </c>
      <c r="H2073" s="243">
        <f t="shared" si="33"/>
        <v>0</v>
      </c>
      <c r="I2073" s="20"/>
    </row>
    <row r="2074" spans="1:9" ht="15.75" x14ac:dyDescent="0.25">
      <c r="A2074" s="406">
        <v>41849</v>
      </c>
      <c r="B2074" s="389" t="s">
        <v>2095</v>
      </c>
      <c r="C2074" s="228" t="s">
        <v>4001</v>
      </c>
      <c r="D2074" s="20" t="s">
        <v>396</v>
      </c>
      <c r="E2074" s="239">
        <v>559</v>
      </c>
      <c r="F2074" s="419">
        <v>41849</v>
      </c>
      <c r="G2074" s="44">
        <v>559</v>
      </c>
      <c r="H2074" s="243">
        <f t="shared" si="33"/>
        <v>0</v>
      </c>
      <c r="I2074" s="20"/>
    </row>
    <row r="2075" spans="1:9" ht="15.75" x14ac:dyDescent="0.25">
      <c r="A2075" s="406">
        <v>41849</v>
      </c>
      <c r="B2075" s="389" t="s">
        <v>2096</v>
      </c>
      <c r="C2075" s="228" t="s">
        <v>4001</v>
      </c>
      <c r="D2075" s="20" t="s">
        <v>215</v>
      </c>
      <c r="E2075" s="239">
        <v>5549</v>
      </c>
      <c r="F2075" s="421" t="s">
        <v>4584</v>
      </c>
      <c r="G2075" s="44">
        <v>5549</v>
      </c>
      <c r="H2075" s="243">
        <f t="shared" si="33"/>
        <v>0</v>
      </c>
      <c r="I2075" s="20"/>
    </row>
    <row r="2076" spans="1:9" ht="15.75" x14ac:dyDescent="0.25">
      <c r="A2076" s="406">
        <v>41849</v>
      </c>
      <c r="B2076" s="389" t="s">
        <v>2097</v>
      </c>
      <c r="C2076" s="228" t="s">
        <v>4001</v>
      </c>
      <c r="D2076" s="20" t="s">
        <v>215</v>
      </c>
      <c r="E2076" s="239">
        <v>319</v>
      </c>
      <c r="F2076" s="421" t="s">
        <v>4584</v>
      </c>
      <c r="G2076" s="44">
        <v>319</v>
      </c>
      <c r="H2076" s="243">
        <f t="shared" si="33"/>
        <v>0</v>
      </c>
      <c r="I2076" s="20"/>
    </row>
    <row r="2077" spans="1:9" ht="15.75" x14ac:dyDescent="0.25">
      <c r="A2077" s="406">
        <v>41849</v>
      </c>
      <c r="B2077" s="389" t="s">
        <v>2098</v>
      </c>
      <c r="C2077" s="228" t="s">
        <v>4001</v>
      </c>
      <c r="D2077" s="20" t="s">
        <v>180</v>
      </c>
      <c r="E2077" s="239">
        <v>24540</v>
      </c>
      <c r="F2077" s="432" t="s">
        <v>4056</v>
      </c>
      <c r="G2077" s="245">
        <v>24540</v>
      </c>
      <c r="H2077" s="243">
        <f t="shared" si="33"/>
        <v>0</v>
      </c>
      <c r="I2077" s="20" t="s">
        <v>21</v>
      </c>
    </row>
    <row r="2078" spans="1:9" ht="15.75" x14ac:dyDescent="0.25">
      <c r="A2078" s="406">
        <v>41849</v>
      </c>
      <c r="B2078" s="389" t="s">
        <v>2099</v>
      </c>
      <c r="C2078" s="228" t="s">
        <v>4001</v>
      </c>
      <c r="D2078" s="20" t="s">
        <v>3121</v>
      </c>
      <c r="E2078" s="239">
        <v>8321.5</v>
      </c>
      <c r="F2078" s="419">
        <v>41849</v>
      </c>
      <c r="G2078" s="44">
        <v>8321.5</v>
      </c>
      <c r="H2078" s="243">
        <f t="shared" si="33"/>
        <v>0</v>
      </c>
      <c r="I2078" s="20" t="s">
        <v>21</v>
      </c>
    </row>
    <row r="2079" spans="1:9" ht="15.75" x14ac:dyDescent="0.25">
      <c r="A2079" s="406">
        <v>41849</v>
      </c>
      <c r="B2079" s="389" t="s">
        <v>2101</v>
      </c>
      <c r="C2079" s="228" t="s">
        <v>4001</v>
      </c>
      <c r="D2079" s="20" t="s">
        <v>51</v>
      </c>
      <c r="E2079" s="239">
        <v>1272</v>
      </c>
      <c r="F2079" s="419">
        <v>41849</v>
      </c>
      <c r="G2079" s="44">
        <v>1272</v>
      </c>
      <c r="H2079" s="243">
        <f t="shared" si="33"/>
        <v>0</v>
      </c>
      <c r="I2079" s="20"/>
    </row>
    <row r="2080" spans="1:9" ht="15.75" x14ac:dyDescent="0.25">
      <c r="A2080" s="406">
        <v>41849</v>
      </c>
      <c r="B2080" s="389" t="s">
        <v>2102</v>
      </c>
      <c r="C2080" s="228" t="s">
        <v>4001</v>
      </c>
      <c r="D2080" s="20" t="s">
        <v>25</v>
      </c>
      <c r="E2080" s="239">
        <v>6997.1</v>
      </c>
      <c r="F2080" s="419">
        <v>41849</v>
      </c>
      <c r="G2080" s="44">
        <v>6997.1</v>
      </c>
      <c r="H2080" s="243">
        <f t="shared" si="33"/>
        <v>0</v>
      </c>
      <c r="I2080" s="20" t="s">
        <v>21</v>
      </c>
    </row>
    <row r="2081" spans="1:9" ht="15.75" x14ac:dyDescent="0.25">
      <c r="A2081" s="406">
        <v>41849</v>
      </c>
      <c r="B2081" s="389" t="s">
        <v>2104</v>
      </c>
      <c r="C2081" s="228" t="s">
        <v>4001</v>
      </c>
      <c r="D2081" s="20" t="s">
        <v>2427</v>
      </c>
      <c r="E2081" s="239">
        <v>17939.5</v>
      </c>
      <c r="F2081" s="419">
        <v>41849</v>
      </c>
      <c r="G2081" s="44">
        <v>17939.5</v>
      </c>
      <c r="H2081" s="243">
        <f t="shared" si="33"/>
        <v>0</v>
      </c>
      <c r="I2081" s="20" t="s">
        <v>21</v>
      </c>
    </row>
    <row r="2082" spans="1:9" ht="15.75" x14ac:dyDescent="0.25">
      <c r="A2082" s="406">
        <v>41849</v>
      </c>
      <c r="B2082" s="389" t="s">
        <v>2106</v>
      </c>
      <c r="C2082" s="228" t="s">
        <v>4001</v>
      </c>
      <c r="D2082" s="20" t="s">
        <v>74</v>
      </c>
      <c r="E2082" s="239">
        <v>829.5</v>
      </c>
      <c r="F2082" s="419">
        <v>41849</v>
      </c>
      <c r="G2082" s="44">
        <v>829.5</v>
      </c>
      <c r="H2082" s="243">
        <f t="shared" si="33"/>
        <v>0</v>
      </c>
      <c r="I2082" s="20"/>
    </row>
    <row r="2083" spans="1:9" ht="15.75" x14ac:dyDescent="0.25">
      <c r="A2083" s="406">
        <v>41849</v>
      </c>
      <c r="B2083" s="389" t="s">
        <v>2107</v>
      </c>
      <c r="C2083" s="228" t="s">
        <v>4001</v>
      </c>
      <c r="D2083" s="20" t="s">
        <v>63</v>
      </c>
      <c r="E2083" s="239">
        <v>2833.5</v>
      </c>
      <c r="F2083" s="419">
        <v>41849</v>
      </c>
      <c r="G2083" s="44">
        <v>2833.5</v>
      </c>
      <c r="H2083" s="243">
        <f t="shared" si="33"/>
        <v>0</v>
      </c>
      <c r="I2083" s="20" t="s">
        <v>21</v>
      </c>
    </row>
    <row r="2084" spans="1:9" ht="15.75" x14ac:dyDescent="0.25">
      <c r="A2084" s="406">
        <v>41849</v>
      </c>
      <c r="B2084" s="389" t="s">
        <v>2108</v>
      </c>
      <c r="C2084" s="228" t="s">
        <v>4001</v>
      </c>
      <c r="D2084" s="20" t="s">
        <v>250</v>
      </c>
      <c r="E2084" s="239">
        <v>13897.5</v>
      </c>
      <c r="F2084" s="419">
        <v>41849</v>
      </c>
      <c r="G2084" s="44">
        <v>13897.5</v>
      </c>
      <c r="H2084" s="243">
        <f t="shared" si="33"/>
        <v>0</v>
      </c>
      <c r="I2084" s="20" t="s">
        <v>105</v>
      </c>
    </row>
    <row r="2085" spans="1:9" ht="15.75" x14ac:dyDescent="0.25">
      <c r="A2085" s="406">
        <v>41849</v>
      </c>
      <c r="B2085" s="389" t="s">
        <v>2110</v>
      </c>
      <c r="C2085" s="228" t="s">
        <v>4001</v>
      </c>
      <c r="D2085" s="20" t="s">
        <v>233</v>
      </c>
      <c r="E2085" s="239">
        <v>1269</v>
      </c>
      <c r="F2085" s="419">
        <v>41850</v>
      </c>
      <c r="G2085" s="44">
        <v>1269</v>
      </c>
      <c r="H2085" s="243">
        <f t="shared" si="33"/>
        <v>0</v>
      </c>
      <c r="I2085" s="20" t="s">
        <v>12</v>
      </c>
    </row>
    <row r="2086" spans="1:9" ht="15.75" x14ac:dyDescent="0.25">
      <c r="A2086" s="406">
        <v>41849</v>
      </c>
      <c r="B2086" s="389" t="s">
        <v>2111</v>
      </c>
      <c r="C2086" s="228" t="s">
        <v>4001</v>
      </c>
      <c r="D2086" s="20" t="s">
        <v>99</v>
      </c>
      <c r="E2086" s="239">
        <v>1778.5</v>
      </c>
      <c r="F2086" s="419">
        <v>41850</v>
      </c>
      <c r="G2086" s="44">
        <v>1778.5</v>
      </c>
      <c r="H2086" s="243">
        <f t="shared" si="33"/>
        <v>0</v>
      </c>
      <c r="I2086" s="20" t="s">
        <v>12</v>
      </c>
    </row>
    <row r="2087" spans="1:9" ht="15.75" x14ac:dyDescent="0.25">
      <c r="A2087" s="406">
        <v>41849</v>
      </c>
      <c r="B2087" s="389" t="s">
        <v>2113</v>
      </c>
      <c r="C2087" s="228" t="s">
        <v>4001</v>
      </c>
      <c r="D2087" s="20" t="s">
        <v>80</v>
      </c>
      <c r="E2087" s="239">
        <v>2576.5</v>
      </c>
      <c r="F2087" s="419">
        <v>41850</v>
      </c>
      <c r="G2087" s="44">
        <v>2576.5</v>
      </c>
      <c r="H2087" s="243">
        <f t="shared" si="33"/>
        <v>0</v>
      </c>
      <c r="I2087" s="20" t="s">
        <v>12</v>
      </c>
    </row>
    <row r="2088" spans="1:9" ht="15.75" x14ac:dyDescent="0.25">
      <c r="A2088" s="406">
        <v>41849</v>
      </c>
      <c r="B2088" s="389" t="s">
        <v>2114</v>
      </c>
      <c r="C2088" s="228" t="s">
        <v>4001</v>
      </c>
      <c r="D2088" s="20" t="s">
        <v>2112</v>
      </c>
      <c r="E2088" s="239">
        <v>23612</v>
      </c>
      <c r="F2088" s="419">
        <v>41850</v>
      </c>
      <c r="G2088" s="44">
        <v>23612</v>
      </c>
      <c r="H2088" s="243">
        <f t="shared" si="33"/>
        <v>0</v>
      </c>
      <c r="I2088" s="20" t="s">
        <v>12</v>
      </c>
    </row>
    <row r="2089" spans="1:9" ht="15.75" x14ac:dyDescent="0.25">
      <c r="A2089" s="406">
        <v>41849</v>
      </c>
      <c r="B2089" s="389" t="s">
        <v>2116</v>
      </c>
      <c r="C2089" s="228" t="s">
        <v>4001</v>
      </c>
      <c r="D2089" s="20" t="s">
        <v>78</v>
      </c>
      <c r="E2089" s="239">
        <v>3044</v>
      </c>
      <c r="F2089" s="419">
        <v>41850</v>
      </c>
      <c r="G2089" s="44">
        <v>3044</v>
      </c>
      <c r="H2089" s="243">
        <f t="shared" si="33"/>
        <v>0</v>
      </c>
      <c r="I2089" s="20" t="s">
        <v>12</v>
      </c>
    </row>
    <row r="2090" spans="1:9" ht="15.75" x14ac:dyDescent="0.25">
      <c r="A2090" s="406">
        <v>41849</v>
      </c>
      <c r="B2090" s="389" t="s">
        <v>2119</v>
      </c>
      <c r="C2090" s="228" t="s">
        <v>4001</v>
      </c>
      <c r="D2090" s="20" t="s">
        <v>20</v>
      </c>
      <c r="E2090" s="239">
        <v>6007</v>
      </c>
      <c r="F2090" s="419">
        <v>41850</v>
      </c>
      <c r="G2090" s="44">
        <v>6007</v>
      </c>
      <c r="H2090" s="243">
        <f t="shared" si="33"/>
        <v>0</v>
      </c>
      <c r="I2090" s="20" t="s">
        <v>12</v>
      </c>
    </row>
    <row r="2091" spans="1:9" ht="15.75" x14ac:dyDescent="0.25">
      <c r="A2091" s="406">
        <v>41849</v>
      </c>
      <c r="B2091" s="389" t="s">
        <v>2121</v>
      </c>
      <c r="C2091" s="228" t="s">
        <v>4001</v>
      </c>
      <c r="D2091" s="20" t="s">
        <v>14</v>
      </c>
      <c r="E2091" s="239">
        <v>10077</v>
      </c>
      <c r="F2091" s="419">
        <v>41850</v>
      </c>
      <c r="G2091" s="44">
        <v>10077</v>
      </c>
      <c r="H2091" s="243">
        <f t="shared" si="33"/>
        <v>0</v>
      </c>
      <c r="I2091" s="20" t="s">
        <v>12</v>
      </c>
    </row>
    <row r="2092" spans="1:9" ht="15.75" x14ac:dyDescent="0.25">
      <c r="A2092" s="406">
        <v>41849</v>
      </c>
      <c r="B2092" s="389" t="s">
        <v>2122</v>
      </c>
      <c r="C2092" s="228" t="s">
        <v>4001</v>
      </c>
      <c r="D2092" s="20" t="s">
        <v>175</v>
      </c>
      <c r="E2092" s="239">
        <v>22389.91</v>
      </c>
      <c r="F2092" s="421" t="s">
        <v>4031</v>
      </c>
      <c r="G2092" s="44">
        <v>22389.91</v>
      </c>
      <c r="H2092" s="243">
        <f t="shared" si="33"/>
        <v>0</v>
      </c>
      <c r="I2092" s="20" t="s">
        <v>162</v>
      </c>
    </row>
    <row r="2093" spans="1:9" ht="15.75" x14ac:dyDescent="0.25">
      <c r="A2093" s="406">
        <v>41849</v>
      </c>
      <c r="B2093" s="389" t="s">
        <v>2123</v>
      </c>
      <c r="C2093" s="228" t="s">
        <v>4001</v>
      </c>
      <c r="D2093" s="20" t="s">
        <v>199</v>
      </c>
      <c r="E2093" s="239">
        <v>9652.4</v>
      </c>
      <c r="F2093" s="419">
        <v>41851</v>
      </c>
      <c r="G2093" s="44">
        <v>9652.4</v>
      </c>
      <c r="H2093" s="243">
        <f t="shared" si="33"/>
        <v>0</v>
      </c>
      <c r="I2093" s="20" t="s">
        <v>162</v>
      </c>
    </row>
    <row r="2094" spans="1:9" ht="15.75" x14ac:dyDescent="0.25">
      <c r="A2094" s="406">
        <v>41849</v>
      </c>
      <c r="B2094" s="389" t="s">
        <v>2125</v>
      </c>
      <c r="C2094" s="228" t="s">
        <v>4001</v>
      </c>
      <c r="D2094" s="20" t="s">
        <v>160</v>
      </c>
      <c r="E2094" s="239">
        <v>147595.74</v>
      </c>
      <c r="F2094" s="421" t="s">
        <v>4032</v>
      </c>
      <c r="G2094" s="44">
        <v>147595.74</v>
      </c>
      <c r="H2094" s="243">
        <f t="shared" si="33"/>
        <v>0</v>
      </c>
      <c r="I2094" s="20" t="s">
        <v>162</v>
      </c>
    </row>
    <row r="2095" spans="1:9" ht="15.75" x14ac:dyDescent="0.25">
      <c r="A2095" s="406">
        <v>41849</v>
      </c>
      <c r="B2095" s="389" t="s">
        <v>2126</v>
      </c>
      <c r="C2095" s="228" t="s">
        <v>4001</v>
      </c>
      <c r="D2095" s="20" t="s">
        <v>564</v>
      </c>
      <c r="E2095" s="239">
        <v>5802</v>
      </c>
      <c r="F2095" s="419">
        <v>41851</v>
      </c>
      <c r="G2095" s="44">
        <v>5802</v>
      </c>
      <c r="H2095" s="243">
        <f t="shared" si="33"/>
        <v>0</v>
      </c>
      <c r="I2095" s="20" t="s">
        <v>162</v>
      </c>
    </row>
    <row r="2096" spans="1:9" ht="15.75" x14ac:dyDescent="0.25">
      <c r="A2096" s="406">
        <v>41849</v>
      </c>
      <c r="B2096" s="389" t="s">
        <v>2127</v>
      </c>
      <c r="C2096" s="228" t="s">
        <v>4001</v>
      </c>
      <c r="D2096" s="20" t="s">
        <v>168</v>
      </c>
      <c r="E2096" s="239">
        <v>34083.599999999999</v>
      </c>
      <c r="F2096" s="419">
        <v>41851</v>
      </c>
      <c r="G2096" s="44">
        <v>34083.599999999999</v>
      </c>
      <c r="H2096" s="243">
        <f t="shared" si="33"/>
        <v>0</v>
      </c>
      <c r="I2096" s="20" t="s">
        <v>162</v>
      </c>
    </row>
    <row r="2097" spans="1:10" ht="15.75" x14ac:dyDescent="0.25">
      <c r="A2097" s="406">
        <v>41849</v>
      </c>
      <c r="B2097" s="389" t="s">
        <v>2128</v>
      </c>
      <c r="C2097" s="228" t="s">
        <v>4001</v>
      </c>
      <c r="D2097" s="20" t="s">
        <v>420</v>
      </c>
      <c r="E2097" s="239">
        <v>6303.5</v>
      </c>
      <c r="F2097" s="419">
        <v>41851</v>
      </c>
      <c r="G2097" s="44">
        <v>6303.5</v>
      </c>
      <c r="H2097" s="243">
        <f t="shared" si="33"/>
        <v>0</v>
      </c>
      <c r="I2097" s="20" t="s">
        <v>162</v>
      </c>
    </row>
    <row r="2098" spans="1:10" ht="15.75" x14ac:dyDescent="0.25">
      <c r="A2098" s="406">
        <v>41849</v>
      </c>
      <c r="B2098" s="389" t="s">
        <v>2129</v>
      </c>
      <c r="C2098" s="228" t="s">
        <v>4001</v>
      </c>
      <c r="D2098" s="20" t="s">
        <v>178</v>
      </c>
      <c r="E2098" s="239">
        <v>44404.06</v>
      </c>
      <c r="F2098" s="422" t="s">
        <v>4033</v>
      </c>
      <c r="G2098" s="44">
        <v>44404.06</v>
      </c>
      <c r="H2098" s="243">
        <f t="shared" si="33"/>
        <v>0</v>
      </c>
      <c r="I2098" s="20" t="s">
        <v>162</v>
      </c>
    </row>
    <row r="2099" spans="1:10" ht="15.75" x14ac:dyDescent="0.25">
      <c r="A2099" s="406">
        <v>41849</v>
      </c>
      <c r="B2099" s="389" t="s">
        <v>2130</v>
      </c>
      <c r="C2099" s="228" t="s">
        <v>4001</v>
      </c>
      <c r="D2099" s="20" t="s">
        <v>4063</v>
      </c>
      <c r="E2099" s="239">
        <v>3073.5</v>
      </c>
      <c r="F2099" s="421" t="s">
        <v>4062</v>
      </c>
      <c r="G2099" s="245">
        <v>3073.5</v>
      </c>
      <c r="H2099" s="243">
        <f t="shared" si="33"/>
        <v>0</v>
      </c>
      <c r="I2099" s="20" t="s">
        <v>162</v>
      </c>
    </row>
    <row r="2100" spans="1:10" ht="15.75" x14ac:dyDescent="0.25">
      <c r="A2100" s="406">
        <v>41849</v>
      </c>
      <c r="B2100" s="389" t="s">
        <v>2131</v>
      </c>
      <c r="C2100" s="228" t="s">
        <v>4001</v>
      </c>
      <c r="D2100" s="20" t="s">
        <v>358</v>
      </c>
      <c r="E2100" s="239">
        <v>23327.25</v>
      </c>
      <c r="F2100" s="419">
        <v>41851</v>
      </c>
      <c r="G2100" s="44">
        <v>23327.25</v>
      </c>
      <c r="H2100" s="243">
        <f t="shared" si="33"/>
        <v>0</v>
      </c>
      <c r="I2100" s="20" t="s">
        <v>162</v>
      </c>
    </row>
    <row r="2101" spans="1:10" ht="15.75" x14ac:dyDescent="0.25">
      <c r="A2101" s="406">
        <v>41849</v>
      </c>
      <c r="B2101" s="389" t="s">
        <v>2132</v>
      </c>
      <c r="C2101" s="228" t="s">
        <v>4001</v>
      </c>
      <c r="D2101" s="20" t="s">
        <v>3954</v>
      </c>
      <c r="E2101" s="239">
        <v>11906.2</v>
      </c>
      <c r="F2101" s="421" t="s">
        <v>4034</v>
      </c>
      <c r="G2101" s="44">
        <v>11906.2</v>
      </c>
      <c r="H2101" s="243">
        <f t="shared" si="33"/>
        <v>0</v>
      </c>
      <c r="I2101" s="20" t="s">
        <v>162</v>
      </c>
      <c r="J2101" s="1"/>
    </row>
    <row r="2102" spans="1:10" ht="15.75" x14ac:dyDescent="0.25">
      <c r="A2102" s="406">
        <v>41849</v>
      </c>
      <c r="B2102" s="389" t="s">
        <v>2133</v>
      </c>
      <c r="C2102" s="228" t="s">
        <v>4001</v>
      </c>
      <c r="D2102" s="20" t="s">
        <v>163</v>
      </c>
      <c r="E2102" s="239">
        <v>6966</v>
      </c>
      <c r="F2102" s="419">
        <v>41851</v>
      </c>
      <c r="G2102" s="44">
        <v>6966</v>
      </c>
      <c r="H2102" s="243">
        <f t="shared" si="33"/>
        <v>0</v>
      </c>
      <c r="I2102" s="20" t="s">
        <v>162</v>
      </c>
      <c r="J2102" s="1"/>
    </row>
    <row r="2103" spans="1:10" ht="15.75" x14ac:dyDescent="0.25">
      <c r="A2103" s="406">
        <v>41849</v>
      </c>
      <c r="B2103" s="389" t="s">
        <v>2134</v>
      </c>
      <c r="C2103" s="228" t="s">
        <v>4001</v>
      </c>
      <c r="D2103" s="20" t="s">
        <v>28</v>
      </c>
      <c r="E2103" s="239">
        <v>3980</v>
      </c>
      <c r="F2103" s="421" t="s">
        <v>4594</v>
      </c>
      <c r="G2103" s="44">
        <v>3980</v>
      </c>
      <c r="H2103" s="243">
        <f t="shared" si="33"/>
        <v>0</v>
      </c>
      <c r="I2103" s="20"/>
      <c r="J2103" s="1"/>
    </row>
    <row r="2104" spans="1:10" ht="15.75" x14ac:dyDescent="0.25">
      <c r="A2104" s="406">
        <v>41849</v>
      </c>
      <c r="B2104" s="389" t="s">
        <v>2135</v>
      </c>
      <c r="C2104" s="228" t="s">
        <v>4001</v>
      </c>
      <c r="D2104" s="20" t="s">
        <v>152</v>
      </c>
      <c r="E2104" s="239">
        <v>6235</v>
      </c>
      <c r="F2104" s="419">
        <v>41849</v>
      </c>
      <c r="G2104" s="44">
        <v>6235</v>
      </c>
      <c r="H2104" s="243">
        <f t="shared" si="33"/>
        <v>0</v>
      </c>
      <c r="I2104" s="20"/>
      <c r="J2104" s="1"/>
    </row>
    <row r="2105" spans="1:10" ht="15.75" x14ac:dyDescent="0.25">
      <c r="A2105" s="414">
        <v>41850</v>
      </c>
      <c r="B2105" s="389" t="s">
        <v>2136</v>
      </c>
      <c r="C2105" s="228" t="s">
        <v>4001</v>
      </c>
      <c r="D2105" s="214" t="s">
        <v>435</v>
      </c>
      <c r="E2105" s="235">
        <v>3152.5</v>
      </c>
      <c r="F2105" s="468" t="s">
        <v>4587</v>
      </c>
      <c r="G2105" s="44">
        <v>3152.5</v>
      </c>
      <c r="H2105" s="243">
        <f t="shared" si="33"/>
        <v>0</v>
      </c>
      <c r="I2105" s="214"/>
      <c r="J2105" s="1"/>
    </row>
    <row r="2106" spans="1:10" ht="15.75" x14ac:dyDescent="0.25">
      <c r="A2106" s="414">
        <v>41850</v>
      </c>
      <c r="B2106" s="389" t="s">
        <v>2138</v>
      </c>
      <c r="C2106" s="228" t="s">
        <v>4001</v>
      </c>
      <c r="D2106" s="214" t="s">
        <v>269</v>
      </c>
      <c r="E2106" s="235">
        <v>3581</v>
      </c>
      <c r="F2106" s="419">
        <v>41850</v>
      </c>
      <c r="G2106" s="44">
        <v>3581</v>
      </c>
      <c r="H2106" s="243">
        <f t="shared" si="33"/>
        <v>0</v>
      </c>
      <c r="I2106" s="58"/>
      <c r="J2106" s="1"/>
    </row>
    <row r="2107" spans="1:10" ht="15.75" x14ac:dyDescent="0.25">
      <c r="A2107" s="414">
        <v>41850</v>
      </c>
      <c r="B2107" s="389" t="s">
        <v>2139</v>
      </c>
      <c r="C2107" s="228" t="s">
        <v>4001</v>
      </c>
      <c r="D2107" s="214" t="s">
        <v>36</v>
      </c>
      <c r="E2107" s="235">
        <v>6578</v>
      </c>
      <c r="F2107" s="419">
        <v>41850</v>
      </c>
      <c r="G2107" s="44">
        <v>6578</v>
      </c>
      <c r="H2107" s="243">
        <f t="shared" si="33"/>
        <v>0</v>
      </c>
      <c r="I2107" s="214"/>
      <c r="J2107" s="1"/>
    </row>
    <row r="2108" spans="1:10" ht="15.75" x14ac:dyDescent="0.25">
      <c r="A2108" s="414">
        <v>41850</v>
      </c>
      <c r="B2108" s="389" t="s">
        <v>2140</v>
      </c>
      <c r="C2108" s="228" t="s">
        <v>4001</v>
      </c>
      <c r="D2108" s="214" t="s">
        <v>123</v>
      </c>
      <c r="E2108" s="235">
        <v>2615</v>
      </c>
      <c r="F2108" s="432" t="s">
        <v>4601</v>
      </c>
      <c r="G2108" s="44">
        <v>2615</v>
      </c>
      <c r="H2108" s="243">
        <f t="shared" si="33"/>
        <v>0</v>
      </c>
      <c r="I2108" s="214"/>
      <c r="J2108" s="1"/>
    </row>
    <row r="2109" spans="1:10" ht="15.75" x14ac:dyDescent="0.25">
      <c r="A2109" s="414">
        <v>41850</v>
      </c>
      <c r="B2109" s="389" t="s">
        <v>2141</v>
      </c>
      <c r="C2109" s="228" t="s">
        <v>4001</v>
      </c>
      <c r="D2109" s="214" t="s">
        <v>11</v>
      </c>
      <c r="E2109" s="235">
        <v>59325</v>
      </c>
      <c r="F2109" s="421">
        <v>41869</v>
      </c>
      <c r="G2109" s="245">
        <v>59325</v>
      </c>
      <c r="H2109" s="243">
        <f t="shared" si="33"/>
        <v>0</v>
      </c>
      <c r="I2109" s="214" t="s">
        <v>65</v>
      </c>
      <c r="J2109" s="1"/>
    </row>
    <row r="2110" spans="1:10" ht="15.75" x14ac:dyDescent="0.25">
      <c r="A2110" s="414">
        <v>41850</v>
      </c>
      <c r="B2110" s="389" t="s">
        <v>2142</v>
      </c>
      <c r="C2110" s="228" t="s">
        <v>4001</v>
      </c>
      <c r="D2110" s="214" t="s">
        <v>58</v>
      </c>
      <c r="E2110" s="235">
        <v>1702</v>
      </c>
      <c r="F2110" s="419">
        <v>41850</v>
      </c>
      <c r="G2110" s="44">
        <v>1702</v>
      </c>
      <c r="H2110" s="243">
        <f t="shared" si="33"/>
        <v>0</v>
      </c>
      <c r="I2110" s="214" t="s">
        <v>30</v>
      </c>
      <c r="J2110" s="1"/>
    </row>
    <row r="2111" spans="1:10" ht="15.75" x14ac:dyDescent="0.25">
      <c r="A2111" s="414">
        <v>41850</v>
      </c>
      <c r="B2111" s="389" t="s">
        <v>2143</v>
      </c>
      <c r="C2111" s="228" t="s">
        <v>4001</v>
      </c>
      <c r="D2111" s="214" t="s">
        <v>8</v>
      </c>
      <c r="E2111" s="235">
        <v>850.5</v>
      </c>
      <c r="F2111" s="419">
        <v>41850</v>
      </c>
      <c r="G2111" s="44">
        <v>850.5</v>
      </c>
      <c r="H2111" s="243">
        <f t="shared" si="33"/>
        <v>0</v>
      </c>
      <c r="I2111" s="214"/>
      <c r="J2111" s="1"/>
    </row>
    <row r="2112" spans="1:10" ht="15.75" x14ac:dyDescent="0.25">
      <c r="A2112" s="414">
        <v>41850</v>
      </c>
      <c r="B2112" s="389" t="s">
        <v>2144</v>
      </c>
      <c r="C2112" s="228" t="s">
        <v>4001</v>
      </c>
      <c r="D2112" s="214" t="s">
        <v>260</v>
      </c>
      <c r="E2112" s="235">
        <v>2728</v>
      </c>
      <c r="F2112" s="419">
        <v>41850</v>
      </c>
      <c r="G2112" s="44">
        <v>2728</v>
      </c>
      <c r="H2112" s="243">
        <f t="shared" si="33"/>
        <v>0</v>
      </c>
      <c r="I2112" s="214" t="s">
        <v>3978</v>
      </c>
      <c r="J2112" s="1"/>
    </row>
    <row r="2113" spans="1:10" ht="15.75" x14ac:dyDescent="0.25">
      <c r="A2113" s="414">
        <v>41850</v>
      </c>
      <c r="B2113" s="389" t="s">
        <v>2145</v>
      </c>
      <c r="C2113" s="228" t="s">
        <v>4001</v>
      </c>
      <c r="D2113" s="214" t="s">
        <v>116</v>
      </c>
      <c r="E2113" s="235">
        <v>4584</v>
      </c>
      <c r="F2113" s="419">
        <v>41850</v>
      </c>
      <c r="G2113" s="44">
        <v>4584</v>
      </c>
      <c r="H2113" s="243">
        <f t="shared" si="33"/>
        <v>0</v>
      </c>
      <c r="I2113" s="214"/>
      <c r="J2113" s="1"/>
    </row>
    <row r="2114" spans="1:10" ht="15.75" x14ac:dyDescent="0.25">
      <c r="A2114" s="414">
        <v>41850</v>
      </c>
      <c r="B2114" s="389" t="s">
        <v>2146</v>
      </c>
      <c r="C2114" s="228" t="s">
        <v>4001</v>
      </c>
      <c r="D2114" s="214" t="s">
        <v>116</v>
      </c>
      <c r="E2114" s="235">
        <v>364</v>
      </c>
      <c r="F2114" s="419">
        <v>41850</v>
      </c>
      <c r="G2114" s="44">
        <v>364</v>
      </c>
      <c r="H2114" s="243">
        <f t="shared" si="33"/>
        <v>0</v>
      </c>
      <c r="I2114" s="214"/>
      <c r="J2114" s="1"/>
    </row>
    <row r="2115" spans="1:10" ht="15.75" x14ac:dyDescent="0.25">
      <c r="A2115" s="414">
        <v>41850</v>
      </c>
      <c r="B2115" s="389" t="s">
        <v>2147</v>
      </c>
      <c r="C2115" s="228" t="s">
        <v>4001</v>
      </c>
      <c r="D2115" s="214" t="s">
        <v>52</v>
      </c>
      <c r="E2115" s="235">
        <v>3248</v>
      </c>
      <c r="F2115" s="419">
        <v>41850</v>
      </c>
      <c r="G2115" s="44">
        <v>3248</v>
      </c>
      <c r="H2115" s="243">
        <f t="shared" si="33"/>
        <v>0</v>
      </c>
      <c r="I2115" s="214" t="s">
        <v>3978</v>
      </c>
      <c r="J2115" s="1"/>
    </row>
    <row r="2116" spans="1:10" ht="15.75" x14ac:dyDescent="0.25">
      <c r="A2116" s="414">
        <v>41850</v>
      </c>
      <c r="B2116" s="389" t="s">
        <v>2148</v>
      </c>
      <c r="C2116" s="228" t="s">
        <v>4001</v>
      </c>
      <c r="D2116" s="214" t="s">
        <v>111</v>
      </c>
      <c r="E2116" s="235">
        <v>4698</v>
      </c>
      <c r="F2116" s="419">
        <v>41850</v>
      </c>
      <c r="G2116" s="44">
        <v>4698</v>
      </c>
      <c r="H2116" s="243">
        <f t="shared" si="33"/>
        <v>0</v>
      </c>
      <c r="I2116" s="214" t="s">
        <v>3978</v>
      </c>
      <c r="J2116" s="1"/>
    </row>
    <row r="2117" spans="1:10" ht="15.75" x14ac:dyDescent="0.25">
      <c r="A2117" s="414">
        <v>41850</v>
      </c>
      <c r="B2117" s="389" t="s">
        <v>2149</v>
      </c>
      <c r="C2117" s="228" t="s">
        <v>4001</v>
      </c>
      <c r="D2117" s="214" t="s">
        <v>44</v>
      </c>
      <c r="E2117" s="235">
        <v>5700</v>
      </c>
      <c r="F2117" s="421">
        <v>41857</v>
      </c>
      <c r="G2117" s="245">
        <v>5700</v>
      </c>
      <c r="H2117" s="243">
        <f t="shared" si="33"/>
        <v>0</v>
      </c>
      <c r="I2117" s="214" t="s">
        <v>3978</v>
      </c>
      <c r="J2117" s="1"/>
    </row>
    <row r="2118" spans="1:10" ht="15.75" x14ac:dyDescent="0.25">
      <c r="A2118" s="414">
        <v>41850</v>
      </c>
      <c r="B2118" s="389" t="s">
        <v>2150</v>
      </c>
      <c r="C2118" s="228" t="s">
        <v>4001</v>
      </c>
      <c r="D2118" s="214" t="s">
        <v>42</v>
      </c>
      <c r="E2118" s="235">
        <v>3360</v>
      </c>
      <c r="F2118" s="421">
        <v>41857</v>
      </c>
      <c r="G2118" s="245">
        <v>3360</v>
      </c>
      <c r="H2118" s="243">
        <f t="shared" si="33"/>
        <v>0</v>
      </c>
      <c r="I2118" s="214" t="s">
        <v>30</v>
      </c>
      <c r="J2118" s="1"/>
    </row>
    <row r="2119" spans="1:10" ht="15.75" x14ac:dyDescent="0.25">
      <c r="A2119" s="414">
        <v>41850</v>
      </c>
      <c r="B2119" s="389" t="s">
        <v>2151</v>
      </c>
      <c r="C2119" s="228" t="s">
        <v>4001</v>
      </c>
      <c r="D2119" s="214" t="s">
        <v>43</v>
      </c>
      <c r="E2119" s="235">
        <v>3920</v>
      </c>
      <c r="F2119" s="421">
        <v>41857</v>
      </c>
      <c r="G2119" s="245">
        <v>3920</v>
      </c>
      <c r="H2119" s="243">
        <f t="shared" ref="H2119:H2252" si="34">E2119-G2119</f>
        <v>0</v>
      </c>
      <c r="I2119" s="214" t="s">
        <v>30</v>
      </c>
      <c r="J2119" s="1"/>
    </row>
    <row r="2120" spans="1:10" ht="15.75" x14ac:dyDescent="0.25">
      <c r="A2120" s="414">
        <v>41850</v>
      </c>
      <c r="B2120" s="389" t="s">
        <v>2152</v>
      </c>
      <c r="C2120" s="228" t="s">
        <v>4001</v>
      </c>
      <c r="D2120" s="214" t="s">
        <v>66</v>
      </c>
      <c r="E2120" s="235">
        <v>2022</v>
      </c>
      <c r="F2120" s="419">
        <v>41850</v>
      </c>
      <c r="G2120" s="44">
        <v>2022</v>
      </c>
      <c r="H2120" s="243">
        <f t="shared" si="34"/>
        <v>0</v>
      </c>
      <c r="I2120" s="214" t="s">
        <v>3978</v>
      </c>
      <c r="J2120" s="1"/>
    </row>
    <row r="2121" spans="1:10" ht="15.75" x14ac:dyDescent="0.25">
      <c r="A2121" s="414">
        <v>41850</v>
      </c>
      <c r="B2121" s="389" t="s">
        <v>2153</v>
      </c>
      <c r="C2121" s="228" t="s">
        <v>4001</v>
      </c>
      <c r="D2121" s="214" t="s">
        <v>2835</v>
      </c>
      <c r="E2121" s="235">
        <v>2337</v>
      </c>
      <c r="F2121" s="419">
        <v>41851</v>
      </c>
      <c r="G2121" s="44">
        <v>2337</v>
      </c>
      <c r="H2121" s="243">
        <f t="shared" si="34"/>
        <v>0</v>
      </c>
      <c r="I2121" s="214" t="s">
        <v>30</v>
      </c>
      <c r="J2121" s="1"/>
    </row>
    <row r="2122" spans="1:10" ht="15.75" x14ac:dyDescent="0.25">
      <c r="A2122" s="414">
        <v>41850</v>
      </c>
      <c r="B2122" s="389" t="s">
        <v>2154</v>
      </c>
      <c r="C2122" s="228" t="s">
        <v>4001</v>
      </c>
      <c r="D2122" s="214" t="s">
        <v>51</v>
      </c>
      <c r="E2122" s="235">
        <v>928</v>
      </c>
      <c r="F2122" s="419">
        <v>41850</v>
      </c>
      <c r="G2122" s="44">
        <v>928</v>
      </c>
      <c r="H2122" s="243">
        <f t="shared" si="34"/>
        <v>0</v>
      </c>
      <c r="I2122" s="214"/>
      <c r="J2122" s="1"/>
    </row>
    <row r="2123" spans="1:10" ht="15.75" x14ac:dyDescent="0.25">
      <c r="A2123" s="414">
        <v>41850</v>
      </c>
      <c r="B2123" s="389" t="s">
        <v>2155</v>
      </c>
      <c r="C2123" s="228" t="s">
        <v>4001</v>
      </c>
      <c r="D2123" s="214" t="s">
        <v>57</v>
      </c>
      <c r="E2123" s="235">
        <v>1260</v>
      </c>
      <c r="F2123" s="419">
        <v>41850</v>
      </c>
      <c r="G2123" s="44">
        <v>1260</v>
      </c>
      <c r="H2123" s="243">
        <f t="shared" si="34"/>
        <v>0</v>
      </c>
      <c r="I2123" s="214" t="s">
        <v>30</v>
      </c>
      <c r="J2123" s="1"/>
    </row>
    <row r="2124" spans="1:10" ht="15.75" x14ac:dyDescent="0.25">
      <c r="A2124" s="414">
        <v>41850</v>
      </c>
      <c r="B2124" s="389" t="s">
        <v>2156</v>
      </c>
      <c r="C2124" s="228" t="s">
        <v>4001</v>
      </c>
      <c r="D2124" s="214" t="s">
        <v>287</v>
      </c>
      <c r="E2124" s="235">
        <v>2649</v>
      </c>
      <c r="F2124" s="432" t="s">
        <v>4589</v>
      </c>
      <c r="G2124" s="44">
        <v>2649</v>
      </c>
      <c r="H2124" s="243">
        <f t="shared" si="34"/>
        <v>0</v>
      </c>
      <c r="I2124" s="214"/>
      <c r="J2124" s="1"/>
    </row>
    <row r="2125" spans="1:10" ht="15.75" x14ac:dyDescent="0.25">
      <c r="A2125" s="414">
        <v>41850</v>
      </c>
      <c r="B2125" s="389" t="s">
        <v>2157</v>
      </c>
      <c r="C2125" s="228" t="s">
        <v>4001</v>
      </c>
      <c r="D2125" s="214" t="s">
        <v>490</v>
      </c>
      <c r="E2125" s="235">
        <v>1248</v>
      </c>
      <c r="F2125" s="419">
        <v>41850</v>
      </c>
      <c r="G2125" s="44">
        <v>1248</v>
      </c>
      <c r="H2125" s="243">
        <f t="shared" si="34"/>
        <v>0</v>
      </c>
      <c r="I2125" s="214" t="s">
        <v>30</v>
      </c>
      <c r="J2125" s="1"/>
    </row>
    <row r="2126" spans="1:10" ht="15.75" x14ac:dyDescent="0.25">
      <c r="A2126" s="414">
        <v>41850</v>
      </c>
      <c r="B2126" s="389" t="s">
        <v>2159</v>
      </c>
      <c r="C2126" s="228" t="s">
        <v>4001</v>
      </c>
      <c r="D2126" s="214" t="s">
        <v>29</v>
      </c>
      <c r="E2126" s="235">
        <v>5097</v>
      </c>
      <c r="F2126" s="419">
        <v>41850</v>
      </c>
      <c r="G2126" s="44">
        <v>5097</v>
      </c>
      <c r="H2126" s="243">
        <f t="shared" si="34"/>
        <v>0</v>
      </c>
      <c r="I2126" s="214" t="s">
        <v>30</v>
      </c>
      <c r="J2126" s="1"/>
    </row>
    <row r="2127" spans="1:10" ht="15.75" x14ac:dyDescent="0.25">
      <c r="A2127" s="414">
        <v>41850</v>
      </c>
      <c r="B2127" s="389" t="s">
        <v>2160</v>
      </c>
      <c r="C2127" s="228" t="s">
        <v>4001</v>
      </c>
      <c r="D2127" s="214" t="s">
        <v>66</v>
      </c>
      <c r="E2127" s="235">
        <v>1539</v>
      </c>
      <c r="F2127" s="419">
        <v>41850</v>
      </c>
      <c r="G2127" s="44">
        <v>1539</v>
      </c>
      <c r="H2127" s="243">
        <f t="shared" si="34"/>
        <v>0</v>
      </c>
      <c r="I2127" s="214" t="s">
        <v>27</v>
      </c>
      <c r="J2127" s="1"/>
    </row>
    <row r="2128" spans="1:10" ht="15.75" x14ac:dyDescent="0.25">
      <c r="A2128" s="414">
        <v>41850</v>
      </c>
      <c r="B2128" s="389" t="s">
        <v>2161</v>
      </c>
      <c r="C2128" s="228" t="s">
        <v>4001</v>
      </c>
      <c r="D2128" s="214" t="s">
        <v>188</v>
      </c>
      <c r="E2128" s="235">
        <v>7609</v>
      </c>
      <c r="F2128" s="421">
        <v>41853</v>
      </c>
      <c r="G2128" s="245">
        <v>7608</v>
      </c>
      <c r="H2128" s="243">
        <f t="shared" si="34"/>
        <v>1</v>
      </c>
      <c r="I2128" s="214" t="s">
        <v>21</v>
      </c>
      <c r="J2128" s="1"/>
    </row>
    <row r="2129" spans="1:10" ht="15.75" x14ac:dyDescent="0.25">
      <c r="A2129" s="414">
        <v>41850</v>
      </c>
      <c r="B2129" s="389" t="s">
        <v>2163</v>
      </c>
      <c r="C2129" s="228" t="s">
        <v>4001</v>
      </c>
      <c r="D2129" s="214" t="s">
        <v>130</v>
      </c>
      <c r="E2129" s="235">
        <v>5910</v>
      </c>
      <c r="F2129" s="419">
        <v>41851</v>
      </c>
      <c r="G2129" s="44">
        <v>5910</v>
      </c>
      <c r="H2129" s="243">
        <f t="shared" si="34"/>
        <v>0</v>
      </c>
      <c r="I2129" s="214" t="s">
        <v>21</v>
      </c>
      <c r="J2129" s="1"/>
    </row>
    <row r="2130" spans="1:10" ht="15.75" x14ac:dyDescent="0.25">
      <c r="A2130" s="414">
        <v>41850</v>
      </c>
      <c r="B2130" s="389" t="s">
        <v>2164</v>
      </c>
      <c r="C2130" s="228" t="s">
        <v>4001</v>
      </c>
      <c r="D2130" s="214" t="s">
        <v>34</v>
      </c>
      <c r="E2130" s="235">
        <v>2454</v>
      </c>
      <c r="F2130" s="432" t="s">
        <v>4591</v>
      </c>
      <c r="G2130" s="44">
        <v>2454</v>
      </c>
      <c r="H2130" s="243">
        <f t="shared" si="34"/>
        <v>0</v>
      </c>
      <c r="I2130" s="214" t="s">
        <v>30</v>
      </c>
      <c r="J2130" s="1"/>
    </row>
    <row r="2131" spans="1:10" ht="15.75" x14ac:dyDescent="0.25">
      <c r="A2131" s="414">
        <v>41850</v>
      </c>
      <c r="B2131" s="389" t="s">
        <v>2165</v>
      </c>
      <c r="C2131" s="228" t="s">
        <v>4001</v>
      </c>
      <c r="D2131" s="214" t="s">
        <v>32</v>
      </c>
      <c r="E2131" s="235">
        <v>11640</v>
      </c>
      <c r="F2131" s="419">
        <v>41850</v>
      </c>
      <c r="G2131" s="44">
        <v>11640</v>
      </c>
      <c r="H2131" s="243">
        <f t="shared" si="34"/>
        <v>0</v>
      </c>
      <c r="I2131" s="214" t="s">
        <v>30</v>
      </c>
      <c r="J2131" s="1"/>
    </row>
    <row r="2132" spans="1:10" ht="15.75" x14ac:dyDescent="0.25">
      <c r="A2132" s="414">
        <v>41850</v>
      </c>
      <c r="B2132" s="389" t="s">
        <v>2166</v>
      </c>
      <c r="C2132" s="228" t="s">
        <v>4001</v>
      </c>
      <c r="D2132" s="214" t="s">
        <v>163</v>
      </c>
      <c r="E2132" s="235">
        <v>9114</v>
      </c>
      <c r="F2132" s="419">
        <v>41851</v>
      </c>
      <c r="G2132" s="44">
        <v>9114</v>
      </c>
      <c r="H2132" s="243">
        <f t="shared" si="34"/>
        <v>0</v>
      </c>
      <c r="I2132" s="214" t="s">
        <v>21</v>
      </c>
      <c r="J2132" s="1"/>
    </row>
    <row r="2133" spans="1:10" ht="15.75" x14ac:dyDescent="0.25">
      <c r="A2133" s="414">
        <v>41850</v>
      </c>
      <c r="B2133" s="389" t="s">
        <v>2167</v>
      </c>
      <c r="C2133" s="228" t="s">
        <v>4001</v>
      </c>
      <c r="D2133" s="214" t="s">
        <v>8</v>
      </c>
      <c r="E2133" s="235">
        <v>4611</v>
      </c>
      <c r="F2133" s="419">
        <v>41850</v>
      </c>
      <c r="G2133" s="44">
        <v>4611</v>
      </c>
      <c r="H2133" s="243">
        <f t="shared" si="34"/>
        <v>0</v>
      </c>
      <c r="I2133" s="214"/>
      <c r="J2133" s="1"/>
    </row>
    <row r="2134" spans="1:10" ht="15.75" x14ac:dyDescent="0.25">
      <c r="A2134" s="414">
        <v>41850</v>
      </c>
      <c r="B2134" s="389" t="s">
        <v>2168</v>
      </c>
      <c r="C2134" s="228" t="s">
        <v>4001</v>
      </c>
      <c r="D2134" s="214" t="s">
        <v>176</v>
      </c>
      <c r="E2134" s="235">
        <v>3853</v>
      </c>
      <c r="F2134" s="419">
        <v>41850</v>
      </c>
      <c r="G2134" s="44">
        <v>3853</v>
      </c>
      <c r="H2134" s="243">
        <f t="shared" si="34"/>
        <v>0</v>
      </c>
      <c r="I2134" s="214" t="s">
        <v>27</v>
      </c>
      <c r="J2134" s="1"/>
    </row>
    <row r="2135" spans="1:10" ht="15.75" x14ac:dyDescent="0.25">
      <c r="A2135" s="414">
        <v>41850</v>
      </c>
      <c r="B2135" s="389" t="s">
        <v>2169</v>
      </c>
      <c r="C2135" s="228" t="s">
        <v>4001</v>
      </c>
      <c r="D2135" s="214" t="s">
        <v>1782</v>
      </c>
      <c r="E2135" s="235">
        <v>1909.5</v>
      </c>
      <c r="F2135" s="419">
        <v>41850</v>
      </c>
      <c r="G2135" s="44">
        <v>1909.5</v>
      </c>
      <c r="H2135" s="243">
        <f t="shared" si="34"/>
        <v>0</v>
      </c>
      <c r="I2135" s="214" t="s">
        <v>30</v>
      </c>
      <c r="J2135" s="1"/>
    </row>
    <row r="2136" spans="1:10" ht="15.75" x14ac:dyDescent="0.25">
      <c r="A2136" s="414">
        <v>41850</v>
      </c>
      <c r="B2136" s="389" t="s">
        <v>2170</v>
      </c>
      <c r="C2136" s="228" t="s">
        <v>4001</v>
      </c>
      <c r="D2136" s="214" t="s">
        <v>189</v>
      </c>
      <c r="E2136" s="235">
        <v>12061</v>
      </c>
      <c r="F2136" s="421">
        <v>41858</v>
      </c>
      <c r="G2136" s="245">
        <v>12061</v>
      </c>
      <c r="H2136" s="243">
        <f t="shared" si="34"/>
        <v>0</v>
      </c>
      <c r="I2136" s="214" t="s">
        <v>21</v>
      </c>
      <c r="J2136" s="1"/>
    </row>
    <row r="2137" spans="1:10" ht="15.75" x14ac:dyDescent="0.25">
      <c r="A2137" s="414">
        <v>41850</v>
      </c>
      <c r="B2137" s="389" t="s">
        <v>2171</v>
      </c>
      <c r="C2137" s="228" t="s">
        <v>4001</v>
      </c>
      <c r="D2137" s="214" t="s">
        <v>1697</v>
      </c>
      <c r="E2137" s="235">
        <v>2719</v>
      </c>
      <c r="F2137" s="419">
        <v>41850</v>
      </c>
      <c r="G2137" s="44">
        <v>2719</v>
      </c>
      <c r="H2137" s="243">
        <f t="shared" si="34"/>
        <v>0</v>
      </c>
      <c r="I2137" s="214"/>
      <c r="J2137" s="1"/>
    </row>
    <row r="2138" spans="1:10" ht="15.75" x14ac:dyDescent="0.25">
      <c r="A2138" s="414">
        <v>41850</v>
      </c>
      <c r="B2138" s="389" t="s">
        <v>2172</v>
      </c>
      <c r="C2138" s="228" t="s">
        <v>4001</v>
      </c>
      <c r="D2138" s="214" t="s">
        <v>55</v>
      </c>
      <c r="E2138" s="235">
        <v>1906</v>
      </c>
      <c r="F2138" s="419">
        <v>41850</v>
      </c>
      <c r="G2138" s="44">
        <v>1906</v>
      </c>
      <c r="H2138" s="243">
        <f t="shared" si="34"/>
        <v>0</v>
      </c>
      <c r="I2138" s="214"/>
      <c r="J2138" s="1"/>
    </row>
    <row r="2139" spans="1:10" ht="15.75" x14ac:dyDescent="0.25">
      <c r="A2139" s="414">
        <v>41850</v>
      </c>
      <c r="B2139" s="389" t="s">
        <v>2174</v>
      </c>
      <c r="C2139" s="228" t="s">
        <v>4001</v>
      </c>
      <c r="D2139" s="214" t="s">
        <v>130</v>
      </c>
      <c r="E2139" s="235">
        <v>2448</v>
      </c>
      <c r="F2139" s="419">
        <v>41851</v>
      </c>
      <c r="G2139" s="44">
        <v>2448</v>
      </c>
      <c r="H2139" s="243">
        <f t="shared" si="34"/>
        <v>0</v>
      </c>
      <c r="I2139" s="214" t="s">
        <v>21</v>
      </c>
      <c r="J2139" s="1"/>
    </row>
    <row r="2140" spans="1:10" ht="15.75" x14ac:dyDescent="0.25">
      <c r="A2140" s="414">
        <v>41850</v>
      </c>
      <c r="B2140" s="389" t="s">
        <v>2176</v>
      </c>
      <c r="C2140" s="228" t="s">
        <v>4001</v>
      </c>
      <c r="D2140" s="214" t="s">
        <v>16</v>
      </c>
      <c r="E2140" s="235">
        <v>11341</v>
      </c>
      <c r="F2140" s="421">
        <v>41865</v>
      </c>
      <c r="G2140" s="245">
        <v>11341</v>
      </c>
      <c r="H2140" s="243">
        <f t="shared" si="34"/>
        <v>0</v>
      </c>
      <c r="I2140" s="214"/>
      <c r="J2140" s="1"/>
    </row>
    <row r="2141" spans="1:10" ht="15.75" x14ac:dyDescent="0.25">
      <c r="A2141" s="414">
        <v>41850</v>
      </c>
      <c r="B2141" s="389" t="s">
        <v>2177</v>
      </c>
      <c r="C2141" s="228" t="s">
        <v>4001</v>
      </c>
      <c r="D2141" s="214" t="s">
        <v>62</v>
      </c>
      <c r="E2141" s="235">
        <v>21789</v>
      </c>
      <c r="F2141" s="419">
        <v>41850</v>
      </c>
      <c r="G2141" s="44">
        <v>21789</v>
      </c>
      <c r="H2141" s="243">
        <f t="shared" si="34"/>
        <v>0</v>
      </c>
      <c r="I2141" s="214"/>
      <c r="J2141" s="1"/>
    </row>
    <row r="2142" spans="1:10" ht="15.75" x14ac:dyDescent="0.25">
      <c r="A2142" s="414">
        <v>41850</v>
      </c>
      <c r="B2142" s="389" t="s">
        <v>2178</v>
      </c>
      <c r="C2142" s="228" t="s">
        <v>4001</v>
      </c>
      <c r="D2142" s="214" t="s">
        <v>250</v>
      </c>
      <c r="E2142" s="235">
        <v>27280</v>
      </c>
      <c r="F2142" s="419">
        <v>41850</v>
      </c>
      <c r="G2142" s="44">
        <v>27280</v>
      </c>
      <c r="H2142" s="243">
        <f t="shared" si="34"/>
        <v>0</v>
      </c>
      <c r="I2142" s="214"/>
      <c r="J2142" s="1"/>
    </row>
    <row r="2143" spans="1:10" ht="15.75" x14ac:dyDescent="0.25">
      <c r="A2143" s="414">
        <v>41850</v>
      </c>
      <c r="B2143" s="389" t="s">
        <v>2180</v>
      </c>
      <c r="C2143" s="228" t="s">
        <v>4001</v>
      </c>
      <c r="D2143" s="214" t="s">
        <v>1611</v>
      </c>
      <c r="E2143" s="235">
        <v>3407</v>
      </c>
      <c r="F2143" s="419">
        <v>41850</v>
      </c>
      <c r="G2143" s="44">
        <v>3407</v>
      </c>
      <c r="H2143" s="243">
        <f t="shared" si="34"/>
        <v>0</v>
      </c>
      <c r="I2143" s="214"/>
      <c r="J2143" s="1"/>
    </row>
    <row r="2144" spans="1:10" ht="15.75" x14ac:dyDescent="0.25">
      <c r="A2144" s="414">
        <v>41850</v>
      </c>
      <c r="B2144" s="389" t="s">
        <v>2181</v>
      </c>
      <c r="C2144" s="228" t="s">
        <v>4001</v>
      </c>
      <c r="D2144" s="214" t="s">
        <v>649</v>
      </c>
      <c r="E2144" s="235">
        <v>1281.5</v>
      </c>
      <c r="F2144" s="419">
        <v>41850</v>
      </c>
      <c r="G2144" s="44">
        <v>1281.5</v>
      </c>
      <c r="H2144" s="243">
        <f t="shared" si="34"/>
        <v>0</v>
      </c>
      <c r="I2144" s="214"/>
      <c r="J2144" s="1"/>
    </row>
    <row r="2145" spans="1:10" ht="15.75" x14ac:dyDescent="0.25">
      <c r="A2145" s="414">
        <v>41850</v>
      </c>
      <c r="B2145" s="389" t="s">
        <v>2182</v>
      </c>
      <c r="C2145" s="228" t="s">
        <v>4001</v>
      </c>
      <c r="D2145" s="214" t="s">
        <v>60</v>
      </c>
      <c r="E2145" s="235">
        <v>1848</v>
      </c>
      <c r="F2145" s="421" t="s">
        <v>4593</v>
      </c>
      <c r="G2145" s="245">
        <v>1848</v>
      </c>
      <c r="H2145" s="243">
        <f t="shared" si="34"/>
        <v>0</v>
      </c>
      <c r="I2145" s="214"/>
      <c r="J2145" s="1"/>
    </row>
    <row r="2146" spans="1:10" ht="15.75" x14ac:dyDescent="0.25">
      <c r="A2146" s="414">
        <v>41850</v>
      </c>
      <c r="B2146" s="389" t="s">
        <v>2184</v>
      </c>
      <c r="C2146" s="228" t="s">
        <v>4001</v>
      </c>
      <c r="D2146" s="214" t="s">
        <v>136</v>
      </c>
      <c r="E2146" s="235">
        <v>886</v>
      </c>
      <c r="F2146" s="419">
        <v>41850</v>
      </c>
      <c r="G2146" s="44">
        <v>886</v>
      </c>
      <c r="H2146" s="243">
        <f t="shared" si="34"/>
        <v>0</v>
      </c>
      <c r="I2146" s="214"/>
      <c r="J2146" s="1"/>
    </row>
    <row r="2147" spans="1:10" ht="15.75" x14ac:dyDescent="0.25">
      <c r="A2147" s="414">
        <v>41850</v>
      </c>
      <c r="B2147" s="389" t="s">
        <v>2185</v>
      </c>
      <c r="C2147" s="228" t="s">
        <v>4001</v>
      </c>
      <c r="D2147" s="214" t="s">
        <v>8</v>
      </c>
      <c r="E2147" s="235">
        <v>444</v>
      </c>
      <c r="F2147" s="419">
        <v>41850</v>
      </c>
      <c r="G2147" s="44">
        <v>444</v>
      </c>
      <c r="H2147" s="243">
        <f t="shared" si="34"/>
        <v>0</v>
      </c>
      <c r="I2147" s="214"/>
      <c r="J2147" s="1"/>
    </row>
    <row r="2148" spans="1:10" ht="15.75" x14ac:dyDescent="0.25">
      <c r="A2148" s="414">
        <v>41850</v>
      </c>
      <c r="B2148" s="389" t="s">
        <v>2186</v>
      </c>
      <c r="C2148" s="228" t="s">
        <v>4001</v>
      </c>
      <c r="D2148" s="214" t="s">
        <v>133</v>
      </c>
      <c r="E2148" s="235">
        <v>28145</v>
      </c>
      <c r="F2148" s="419">
        <v>41850</v>
      </c>
      <c r="G2148" s="44">
        <v>28145</v>
      </c>
      <c r="H2148" s="243">
        <f t="shared" si="34"/>
        <v>0</v>
      </c>
      <c r="I2148" s="214"/>
      <c r="J2148" s="1"/>
    </row>
    <row r="2149" spans="1:10" ht="15.75" x14ac:dyDescent="0.25">
      <c r="A2149" s="414">
        <v>41850</v>
      </c>
      <c r="B2149" s="389" t="s">
        <v>2188</v>
      </c>
      <c r="C2149" s="228" t="s">
        <v>4001</v>
      </c>
      <c r="D2149" s="214" t="s">
        <v>2604</v>
      </c>
      <c r="E2149" s="235">
        <v>24284</v>
      </c>
      <c r="F2149" s="419">
        <v>41851</v>
      </c>
      <c r="G2149" s="44">
        <v>24284</v>
      </c>
      <c r="H2149" s="243">
        <f t="shared" si="34"/>
        <v>0</v>
      </c>
      <c r="I2149" s="214" t="s">
        <v>27</v>
      </c>
      <c r="J2149" s="1"/>
    </row>
    <row r="2150" spans="1:10" ht="15.75" x14ac:dyDescent="0.25">
      <c r="A2150" s="414">
        <v>41850</v>
      </c>
      <c r="B2150" s="389" t="s">
        <v>2189</v>
      </c>
      <c r="C2150" s="228" t="s">
        <v>4001</v>
      </c>
      <c r="D2150" s="214" t="s">
        <v>163</v>
      </c>
      <c r="E2150" s="235">
        <v>7157</v>
      </c>
      <c r="F2150" s="419">
        <v>41851</v>
      </c>
      <c r="G2150" s="44">
        <v>7157</v>
      </c>
      <c r="H2150" s="243">
        <f t="shared" si="34"/>
        <v>0</v>
      </c>
      <c r="I2150" s="214" t="s">
        <v>21</v>
      </c>
      <c r="J2150" s="1"/>
    </row>
    <row r="2151" spans="1:10" ht="15.75" x14ac:dyDescent="0.25">
      <c r="A2151" s="414">
        <v>41850</v>
      </c>
      <c r="B2151" s="389" t="s">
        <v>2190</v>
      </c>
      <c r="C2151" s="228" t="s">
        <v>4001</v>
      </c>
      <c r="D2151" s="214" t="s">
        <v>233</v>
      </c>
      <c r="E2151" s="235">
        <v>716.5</v>
      </c>
      <c r="F2151" s="419">
        <v>41851</v>
      </c>
      <c r="G2151" s="44">
        <v>716.5</v>
      </c>
      <c r="H2151" s="243">
        <f t="shared" si="34"/>
        <v>0</v>
      </c>
      <c r="I2151" s="214" t="s">
        <v>27</v>
      </c>
      <c r="J2151" s="1"/>
    </row>
    <row r="2152" spans="1:10" ht="15.75" x14ac:dyDescent="0.25">
      <c r="A2152" s="414">
        <v>41850</v>
      </c>
      <c r="B2152" s="389" t="s">
        <v>2191</v>
      </c>
      <c r="C2152" s="228" t="s">
        <v>4001</v>
      </c>
      <c r="D2152" s="214" t="s">
        <v>79</v>
      </c>
      <c r="E2152" s="235">
        <v>15904</v>
      </c>
      <c r="F2152" s="421">
        <v>41853</v>
      </c>
      <c r="G2152" s="245">
        <v>15904</v>
      </c>
      <c r="H2152" s="243">
        <f t="shared" si="34"/>
        <v>0</v>
      </c>
      <c r="I2152" s="214" t="s">
        <v>21</v>
      </c>
      <c r="J2152" s="1"/>
    </row>
    <row r="2153" spans="1:10" ht="15.75" x14ac:dyDescent="0.25">
      <c r="A2153" s="414">
        <v>41850</v>
      </c>
      <c r="B2153" s="389" t="s">
        <v>2192</v>
      </c>
      <c r="C2153" s="228" t="s">
        <v>4001</v>
      </c>
      <c r="D2153" s="214" t="s">
        <v>887</v>
      </c>
      <c r="E2153" s="235">
        <v>834</v>
      </c>
      <c r="F2153" s="419">
        <v>41851</v>
      </c>
      <c r="G2153" s="44">
        <v>834</v>
      </c>
      <c r="H2153" s="243">
        <f t="shared" si="34"/>
        <v>0</v>
      </c>
      <c r="I2153" s="214" t="s">
        <v>27</v>
      </c>
      <c r="J2153" s="1"/>
    </row>
    <row r="2154" spans="1:10" ht="15.75" x14ac:dyDescent="0.25">
      <c r="A2154" s="414">
        <v>41850</v>
      </c>
      <c r="B2154" s="389" t="s">
        <v>2193</v>
      </c>
      <c r="C2154" s="228" t="s">
        <v>4001</v>
      </c>
      <c r="D2154" s="214" t="s">
        <v>3949</v>
      </c>
      <c r="E2154" s="235">
        <v>1736</v>
      </c>
      <c r="F2154" s="419">
        <v>41851</v>
      </c>
      <c r="G2154" s="44">
        <v>1736</v>
      </c>
      <c r="H2154" s="243">
        <f t="shared" si="34"/>
        <v>0</v>
      </c>
      <c r="I2154" s="214" t="s">
        <v>27</v>
      </c>
      <c r="J2154" s="1"/>
    </row>
    <row r="2155" spans="1:10" ht="15.75" x14ac:dyDescent="0.25">
      <c r="A2155" s="414">
        <v>41850</v>
      </c>
      <c r="B2155" s="389" t="s">
        <v>2194</v>
      </c>
      <c r="C2155" s="228" t="s">
        <v>4001</v>
      </c>
      <c r="D2155" s="214" t="s">
        <v>560</v>
      </c>
      <c r="E2155" s="235">
        <v>1772</v>
      </c>
      <c r="F2155" s="419">
        <v>41851</v>
      </c>
      <c r="G2155" s="44">
        <v>1772</v>
      </c>
      <c r="H2155" s="243">
        <f t="shared" si="34"/>
        <v>0</v>
      </c>
      <c r="I2155" s="214" t="s">
        <v>27</v>
      </c>
      <c r="J2155" s="1"/>
    </row>
    <row r="2156" spans="1:10" ht="15.75" x14ac:dyDescent="0.25">
      <c r="A2156" s="414">
        <v>41850</v>
      </c>
      <c r="B2156" s="389" t="s">
        <v>2195</v>
      </c>
      <c r="C2156" s="228" t="s">
        <v>4001</v>
      </c>
      <c r="D2156" s="214" t="s">
        <v>18</v>
      </c>
      <c r="E2156" s="235">
        <v>590</v>
      </c>
      <c r="F2156" s="419">
        <v>41850</v>
      </c>
      <c r="G2156" s="44">
        <v>590</v>
      </c>
      <c r="H2156" s="243">
        <f t="shared" si="34"/>
        <v>0</v>
      </c>
      <c r="I2156" s="214"/>
      <c r="J2156" s="1"/>
    </row>
    <row r="2157" spans="1:10" ht="15.75" x14ac:dyDescent="0.25">
      <c r="A2157" s="414">
        <v>41850</v>
      </c>
      <c r="B2157" s="389" t="s">
        <v>2196</v>
      </c>
      <c r="C2157" s="228" t="s">
        <v>4001</v>
      </c>
      <c r="D2157" s="214" t="s">
        <v>260</v>
      </c>
      <c r="E2157" s="235">
        <v>1214</v>
      </c>
      <c r="F2157" s="419">
        <v>41851</v>
      </c>
      <c r="G2157" s="44">
        <v>1214</v>
      </c>
      <c r="H2157" s="243">
        <f t="shared" si="34"/>
        <v>0</v>
      </c>
      <c r="I2157" s="214" t="s">
        <v>27</v>
      </c>
      <c r="J2157" s="1"/>
    </row>
    <row r="2158" spans="1:10" ht="15.75" x14ac:dyDescent="0.25">
      <c r="A2158" s="414">
        <v>41850</v>
      </c>
      <c r="B2158" s="389" t="s">
        <v>2197</v>
      </c>
      <c r="C2158" s="228" t="s">
        <v>4001</v>
      </c>
      <c r="D2158" s="214" t="s">
        <v>78</v>
      </c>
      <c r="E2158" s="235">
        <v>3555</v>
      </c>
      <c r="F2158" s="419">
        <v>41851</v>
      </c>
      <c r="G2158" s="44">
        <v>3555</v>
      </c>
      <c r="H2158" s="243">
        <f t="shared" si="34"/>
        <v>0</v>
      </c>
      <c r="I2158" s="214" t="s">
        <v>27</v>
      </c>
      <c r="J2158" s="1"/>
    </row>
    <row r="2159" spans="1:10" ht="15.75" x14ac:dyDescent="0.25">
      <c r="A2159" s="414">
        <v>41850</v>
      </c>
      <c r="B2159" s="389" t="s">
        <v>2198</v>
      </c>
      <c r="C2159" s="228" t="s">
        <v>4001</v>
      </c>
      <c r="D2159" s="214" t="s">
        <v>80</v>
      </c>
      <c r="E2159" s="235">
        <v>2186</v>
      </c>
      <c r="F2159" s="419">
        <v>41851</v>
      </c>
      <c r="G2159" s="44">
        <v>2186</v>
      </c>
      <c r="H2159" s="243">
        <f t="shared" si="34"/>
        <v>0</v>
      </c>
      <c r="I2159" s="214" t="s">
        <v>27</v>
      </c>
      <c r="J2159" s="1"/>
    </row>
    <row r="2160" spans="1:10" ht="15.75" x14ac:dyDescent="0.25">
      <c r="A2160" s="414">
        <v>41850</v>
      </c>
      <c r="B2160" s="389" t="s">
        <v>2199</v>
      </c>
      <c r="C2160" s="228" t="s">
        <v>4001</v>
      </c>
      <c r="D2160" s="214" t="s">
        <v>180</v>
      </c>
      <c r="E2160" s="235">
        <v>26459</v>
      </c>
      <c r="F2160" s="432" t="s">
        <v>4114</v>
      </c>
      <c r="G2160" s="245">
        <v>26459</v>
      </c>
      <c r="H2160" s="243">
        <f t="shared" si="34"/>
        <v>0</v>
      </c>
      <c r="I2160" s="214" t="s">
        <v>65</v>
      </c>
      <c r="J2160" s="1"/>
    </row>
    <row r="2161" spans="1:10" ht="15.75" x14ac:dyDescent="0.25">
      <c r="A2161" s="414">
        <v>41850</v>
      </c>
      <c r="B2161" s="389" t="s">
        <v>2201</v>
      </c>
      <c r="C2161" s="228" t="s">
        <v>4001</v>
      </c>
      <c r="D2161" s="214" t="s">
        <v>435</v>
      </c>
      <c r="E2161" s="235">
        <v>6662</v>
      </c>
      <c r="F2161" s="476" t="s">
        <v>4596</v>
      </c>
      <c r="G2161" s="44">
        <v>6662</v>
      </c>
      <c r="H2161" s="243">
        <f t="shared" si="34"/>
        <v>0</v>
      </c>
      <c r="I2161" s="214"/>
      <c r="J2161" s="1"/>
    </row>
    <row r="2162" spans="1:10" ht="15.75" x14ac:dyDescent="0.25">
      <c r="A2162" s="414">
        <v>41850</v>
      </c>
      <c r="B2162" s="389" t="s">
        <v>2203</v>
      </c>
      <c r="C2162" s="228" t="s">
        <v>4001</v>
      </c>
      <c r="D2162" s="214" t="s">
        <v>649</v>
      </c>
      <c r="E2162" s="235">
        <v>21659</v>
      </c>
      <c r="F2162" s="419">
        <v>41851</v>
      </c>
      <c r="G2162" s="44">
        <v>21659</v>
      </c>
      <c r="H2162" s="243">
        <f t="shared" si="34"/>
        <v>0</v>
      </c>
      <c r="I2162" s="214" t="s">
        <v>65</v>
      </c>
      <c r="J2162" s="1"/>
    </row>
    <row r="2163" spans="1:10" ht="15.75" x14ac:dyDescent="0.25">
      <c r="A2163" s="414">
        <v>41850</v>
      </c>
      <c r="B2163" s="389" t="s">
        <v>2204</v>
      </c>
      <c r="C2163" s="228" t="s">
        <v>4001</v>
      </c>
      <c r="D2163" s="214" t="s">
        <v>3486</v>
      </c>
      <c r="E2163" s="235">
        <v>2991.5</v>
      </c>
      <c r="F2163" s="419">
        <v>41851</v>
      </c>
      <c r="G2163" s="44">
        <v>2991.5</v>
      </c>
      <c r="H2163" s="243">
        <f t="shared" si="34"/>
        <v>0</v>
      </c>
      <c r="I2163" s="214" t="s">
        <v>65</v>
      </c>
      <c r="J2163" s="1"/>
    </row>
    <row r="2164" spans="1:10" ht="15.75" x14ac:dyDescent="0.25">
      <c r="A2164" s="414">
        <v>41850</v>
      </c>
      <c r="B2164" s="389" t="s">
        <v>2205</v>
      </c>
      <c r="C2164" s="228" t="s">
        <v>4001</v>
      </c>
      <c r="D2164" s="214" t="s">
        <v>3482</v>
      </c>
      <c r="E2164" s="235">
        <v>4194</v>
      </c>
      <c r="F2164" s="419">
        <v>41850</v>
      </c>
      <c r="G2164" s="44">
        <v>4194</v>
      </c>
      <c r="H2164" s="243">
        <f t="shared" si="34"/>
        <v>0</v>
      </c>
      <c r="I2164" s="214"/>
      <c r="J2164" s="1"/>
    </row>
    <row r="2165" spans="1:10" ht="15.75" x14ac:dyDescent="0.25">
      <c r="A2165" s="414">
        <v>41850</v>
      </c>
      <c r="B2165" s="389" t="s">
        <v>2207</v>
      </c>
      <c r="C2165" s="228" t="s">
        <v>4001</v>
      </c>
      <c r="D2165" s="214" t="s">
        <v>16</v>
      </c>
      <c r="E2165" s="235">
        <v>14333</v>
      </c>
      <c r="F2165" s="421">
        <v>41865</v>
      </c>
      <c r="G2165" s="245">
        <v>14333</v>
      </c>
      <c r="H2165" s="243">
        <f t="shared" si="34"/>
        <v>0</v>
      </c>
      <c r="I2165" s="214" t="s">
        <v>3978</v>
      </c>
      <c r="J2165" s="1"/>
    </row>
    <row r="2166" spans="1:10" ht="15.75" x14ac:dyDescent="0.25">
      <c r="A2166" s="414">
        <v>41850</v>
      </c>
      <c r="B2166" s="389" t="s">
        <v>2209</v>
      </c>
      <c r="C2166" s="228" t="s">
        <v>4001</v>
      </c>
      <c r="D2166" s="214" t="s">
        <v>152</v>
      </c>
      <c r="E2166" s="235">
        <v>5706</v>
      </c>
      <c r="F2166" s="419">
        <v>41850</v>
      </c>
      <c r="G2166" s="44">
        <v>5706</v>
      </c>
      <c r="H2166" s="243">
        <f t="shared" si="34"/>
        <v>0</v>
      </c>
      <c r="I2166" s="214"/>
      <c r="J2166" s="1"/>
    </row>
    <row r="2167" spans="1:10" ht="15.75" x14ac:dyDescent="0.25">
      <c r="A2167" s="414">
        <v>41850</v>
      </c>
      <c r="B2167" s="389" t="s">
        <v>2210</v>
      </c>
      <c r="C2167" s="228" t="s">
        <v>4001</v>
      </c>
      <c r="D2167" s="214" t="s">
        <v>110</v>
      </c>
      <c r="E2167" s="235">
        <v>54268</v>
      </c>
      <c r="F2167" s="434" t="s">
        <v>4045</v>
      </c>
      <c r="G2167" s="245">
        <v>54268</v>
      </c>
      <c r="H2167" s="243">
        <f t="shared" si="34"/>
        <v>0</v>
      </c>
      <c r="I2167" s="214" t="s">
        <v>30</v>
      </c>
      <c r="J2167" s="1"/>
    </row>
    <row r="2168" spans="1:10" ht="15.75" x14ac:dyDescent="0.25">
      <c r="A2168" s="406">
        <v>41851</v>
      </c>
      <c r="B2168" s="389" t="s">
        <v>2211</v>
      </c>
      <c r="C2168" s="228" t="s">
        <v>4001</v>
      </c>
      <c r="D2168" s="20" t="s">
        <v>4035</v>
      </c>
      <c r="E2168" s="239">
        <v>23486.5</v>
      </c>
      <c r="F2168" s="419">
        <v>41851</v>
      </c>
      <c r="G2168" s="44">
        <v>23486.5</v>
      </c>
      <c r="H2168" s="243">
        <f t="shared" si="34"/>
        <v>0</v>
      </c>
      <c r="I2168" s="20"/>
      <c r="J2168" s="1"/>
    </row>
    <row r="2169" spans="1:10" ht="15.75" x14ac:dyDescent="0.25">
      <c r="A2169" s="406">
        <v>41851</v>
      </c>
      <c r="B2169" s="389" t="s">
        <v>2212</v>
      </c>
      <c r="C2169" s="228" t="s">
        <v>4001</v>
      </c>
      <c r="D2169" s="20" t="s">
        <v>106</v>
      </c>
      <c r="E2169" s="239">
        <v>172334</v>
      </c>
      <c r="F2169" s="421">
        <v>41855</v>
      </c>
      <c r="G2169" s="245">
        <v>172334</v>
      </c>
      <c r="H2169" s="243">
        <f t="shared" si="34"/>
        <v>0</v>
      </c>
      <c r="I2169" s="18"/>
      <c r="J2169" s="1"/>
    </row>
    <row r="2170" spans="1:10" ht="15.75" x14ac:dyDescent="0.25">
      <c r="A2170" s="406">
        <v>41851</v>
      </c>
      <c r="B2170" s="389" t="s">
        <v>2213</v>
      </c>
      <c r="C2170" s="228" t="s">
        <v>4001</v>
      </c>
      <c r="D2170" s="20" t="s">
        <v>250</v>
      </c>
      <c r="E2170" s="239">
        <v>31961</v>
      </c>
      <c r="F2170" s="419">
        <v>41851</v>
      </c>
      <c r="G2170" s="44">
        <v>31961</v>
      </c>
      <c r="H2170" s="243">
        <f t="shared" si="34"/>
        <v>0</v>
      </c>
      <c r="I2170" s="20" t="s">
        <v>30</v>
      </c>
      <c r="J2170" s="1"/>
    </row>
    <row r="2171" spans="1:10" ht="15.75" x14ac:dyDescent="0.25">
      <c r="A2171" s="406">
        <v>41851</v>
      </c>
      <c r="B2171" s="389" t="s">
        <v>2214</v>
      </c>
      <c r="C2171" s="228" t="s">
        <v>4001</v>
      </c>
      <c r="D2171" s="20" t="s">
        <v>28</v>
      </c>
      <c r="E2171" s="239">
        <v>13430</v>
      </c>
      <c r="F2171" s="419">
        <v>41851</v>
      </c>
      <c r="G2171" s="44">
        <v>13430</v>
      </c>
      <c r="H2171" s="243">
        <f t="shared" si="34"/>
        <v>0</v>
      </c>
      <c r="I2171" s="20"/>
      <c r="J2171" s="1"/>
    </row>
    <row r="2172" spans="1:10" ht="15.75" x14ac:dyDescent="0.25">
      <c r="A2172" s="406">
        <v>41851</v>
      </c>
      <c r="B2172" s="389" t="s">
        <v>2215</v>
      </c>
      <c r="C2172" s="228" t="s">
        <v>4001</v>
      </c>
      <c r="D2172" s="20" t="s">
        <v>269</v>
      </c>
      <c r="E2172" s="239">
        <v>4877</v>
      </c>
      <c r="F2172" s="419">
        <v>41851</v>
      </c>
      <c r="G2172" s="44">
        <v>4877</v>
      </c>
      <c r="H2172" s="243">
        <f t="shared" si="34"/>
        <v>0</v>
      </c>
      <c r="I2172" s="20"/>
      <c r="J2172" s="1"/>
    </row>
    <row r="2173" spans="1:10" ht="15.75" x14ac:dyDescent="0.25">
      <c r="A2173" s="406">
        <v>41851</v>
      </c>
      <c r="B2173" s="389" t="s">
        <v>2216</v>
      </c>
      <c r="C2173" s="228" t="s">
        <v>4001</v>
      </c>
      <c r="D2173" s="20" t="s">
        <v>123</v>
      </c>
      <c r="E2173" s="239">
        <v>4024</v>
      </c>
      <c r="F2173" s="421">
        <v>41852</v>
      </c>
      <c r="G2173" s="245">
        <v>4024</v>
      </c>
      <c r="H2173" s="243">
        <f t="shared" si="34"/>
        <v>0</v>
      </c>
      <c r="I2173" s="20"/>
      <c r="J2173" s="1"/>
    </row>
    <row r="2174" spans="1:10" ht="15.75" x14ac:dyDescent="0.25">
      <c r="A2174" s="406">
        <v>41851</v>
      </c>
      <c r="B2174" s="389" t="s">
        <v>2217</v>
      </c>
      <c r="C2174" s="228" t="s">
        <v>4001</v>
      </c>
      <c r="D2174" s="20" t="s">
        <v>3121</v>
      </c>
      <c r="E2174" s="239">
        <v>11253</v>
      </c>
      <c r="F2174" s="432" t="s">
        <v>4046</v>
      </c>
      <c r="G2174" s="245">
        <v>11253</v>
      </c>
      <c r="H2174" s="243">
        <f t="shared" si="34"/>
        <v>0</v>
      </c>
      <c r="I2174" s="20"/>
      <c r="J2174" s="1"/>
    </row>
    <row r="2175" spans="1:10" ht="15.75" x14ac:dyDescent="0.25">
      <c r="A2175" s="406">
        <v>41851</v>
      </c>
      <c r="B2175" s="389" t="s">
        <v>2218</v>
      </c>
      <c r="C2175" s="228" t="s">
        <v>4001</v>
      </c>
      <c r="D2175" s="20" t="s">
        <v>307</v>
      </c>
      <c r="E2175" s="239">
        <v>5346.5</v>
      </c>
      <c r="F2175" s="419">
        <v>41851</v>
      </c>
      <c r="G2175" s="44">
        <v>5346.5</v>
      </c>
      <c r="H2175" s="243">
        <f t="shared" si="34"/>
        <v>0</v>
      </c>
      <c r="I2175" s="20" t="s">
        <v>3978</v>
      </c>
      <c r="J2175" s="1"/>
    </row>
    <row r="2176" spans="1:10" ht="15.75" x14ac:dyDescent="0.25">
      <c r="A2176" s="406">
        <v>41851</v>
      </c>
      <c r="B2176" s="389" t="s">
        <v>2219</v>
      </c>
      <c r="C2176" s="228" t="s">
        <v>4001</v>
      </c>
      <c r="D2176" s="20" t="s">
        <v>318</v>
      </c>
      <c r="E2176" s="239">
        <v>5276</v>
      </c>
      <c r="F2176" s="419">
        <v>41851</v>
      </c>
      <c r="G2176" s="44">
        <v>5276</v>
      </c>
      <c r="H2176" s="243">
        <f t="shared" si="34"/>
        <v>0</v>
      </c>
      <c r="I2176" s="20"/>
      <c r="J2176" s="1"/>
    </row>
    <row r="2177" spans="1:10" ht="15.75" x14ac:dyDescent="0.25">
      <c r="A2177" s="406">
        <v>41851</v>
      </c>
      <c r="B2177" s="389" t="s">
        <v>2220</v>
      </c>
      <c r="C2177" s="228" t="s">
        <v>4001</v>
      </c>
      <c r="D2177" s="20" t="s">
        <v>8</v>
      </c>
      <c r="E2177" s="239">
        <v>5838</v>
      </c>
      <c r="F2177" s="419">
        <v>41851</v>
      </c>
      <c r="G2177" s="44">
        <v>5838</v>
      </c>
      <c r="H2177" s="243">
        <f t="shared" si="34"/>
        <v>0</v>
      </c>
      <c r="I2177" s="20"/>
      <c r="J2177" s="1"/>
    </row>
    <row r="2178" spans="1:10" ht="15.75" x14ac:dyDescent="0.25">
      <c r="A2178" s="406">
        <v>41851</v>
      </c>
      <c r="B2178" s="389" t="s">
        <v>2221</v>
      </c>
      <c r="C2178" s="228" t="s">
        <v>4001</v>
      </c>
      <c r="D2178" s="20" t="s">
        <v>50</v>
      </c>
      <c r="E2178" s="239">
        <v>8241</v>
      </c>
      <c r="F2178" s="419">
        <v>41851</v>
      </c>
      <c r="G2178" s="44">
        <v>8241</v>
      </c>
      <c r="H2178" s="243">
        <f t="shared" si="34"/>
        <v>0</v>
      </c>
      <c r="I2178" s="20"/>
      <c r="J2178" s="1"/>
    </row>
    <row r="2179" spans="1:10" ht="15.75" x14ac:dyDescent="0.25">
      <c r="A2179" s="406">
        <v>41851</v>
      </c>
      <c r="B2179" s="389" t="s">
        <v>2222</v>
      </c>
      <c r="C2179" s="228" t="s">
        <v>4001</v>
      </c>
      <c r="D2179" s="20" t="s">
        <v>1697</v>
      </c>
      <c r="E2179" s="239">
        <v>2297</v>
      </c>
      <c r="F2179" s="419">
        <v>41851</v>
      </c>
      <c r="G2179" s="44">
        <v>2297</v>
      </c>
      <c r="H2179" s="243">
        <f t="shared" si="34"/>
        <v>0</v>
      </c>
      <c r="I2179" s="20"/>
      <c r="J2179" s="1"/>
    </row>
    <row r="2180" spans="1:10" ht="15.75" x14ac:dyDescent="0.25">
      <c r="A2180" s="406">
        <v>41851</v>
      </c>
      <c r="B2180" s="389" t="s">
        <v>2225</v>
      </c>
      <c r="C2180" s="228" t="s">
        <v>4001</v>
      </c>
      <c r="D2180" s="20" t="s">
        <v>55</v>
      </c>
      <c r="E2180" s="239">
        <v>694</v>
      </c>
      <c r="F2180" s="419">
        <v>41851</v>
      </c>
      <c r="G2180" s="44">
        <v>694</v>
      </c>
      <c r="H2180" s="243">
        <f t="shared" si="34"/>
        <v>0</v>
      </c>
      <c r="I2180" s="20"/>
      <c r="J2180" s="1"/>
    </row>
    <row r="2181" spans="1:10" ht="15.75" x14ac:dyDescent="0.25">
      <c r="A2181" s="406">
        <v>41851</v>
      </c>
      <c r="B2181" s="389" t="s">
        <v>2227</v>
      </c>
      <c r="C2181" s="228" t="s">
        <v>4001</v>
      </c>
      <c r="D2181" s="20" t="s">
        <v>250</v>
      </c>
      <c r="E2181" s="239">
        <v>9875</v>
      </c>
      <c r="F2181" s="419">
        <v>41851</v>
      </c>
      <c r="G2181" s="44">
        <v>9875</v>
      </c>
      <c r="H2181" s="243">
        <f t="shared" si="34"/>
        <v>0</v>
      </c>
      <c r="I2181" s="20" t="s">
        <v>30</v>
      </c>
      <c r="J2181" s="1"/>
    </row>
    <row r="2182" spans="1:10" ht="15.75" x14ac:dyDescent="0.25">
      <c r="A2182" s="406">
        <v>41851</v>
      </c>
      <c r="B2182" s="389" t="s">
        <v>2228</v>
      </c>
      <c r="C2182" s="228" t="s">
        <v>4001</v>
      </c>
      <c r="D2182" s="20" t="s">
        <v>312</v>
      </c>
      <c r="E2182" s="239">
        <v>6829</v>
      </c>
      <c r="F2182" s="419">
        <v>41851</v>
      </c>
      <c r="G2182" s="44">
        <v>6829</v>
      </c>
      <c r="H2182" s="243">
        <f t="shared" si="34"/>
        <v>0</v>
      </c>
      <c r="I2182" s="20" t="s">
        <v>65</v>
      </c>
      <c r="J2182" s="1"/>
    </row>
    <row r="2183" spans="1:10" ht="15.75" x14ac:dyDescent="0.25">
      <c r="A2183" s="406">
        <v>41851</v>
      </c>
      <c r="B2183" s="389" t="s">
        <v>2230</v>
      </c>
      <c r="C2183" s="228" t="s">
        <v>4001</v>
      </c>
      <c r="D2183" s="20" t="s">
        <v>124</v>
      </c>
      <c r="E2183" s="239">
        <v>10485</v>
      </c>
      <c r="F2183" s="419">
        <v>41851</v>
      </c>
      <c r="G2183" s="44">
        <v>10485</v>
      </c>
      <c r="H2183" s="243">
        <f t="shared" si="34"/>
        <v>0</v>
      </c>
      <c r="I2183" s="20" t="s">
        <v>30</v>
      </c>
      <c r="J2183" s="1"/>
    </row>
    <row r="2184" spans="1:10" ht="15.75" x14ac:dyDescent="0.25">
      <c r="A2184" s="406">
        <v>41851</v>
      </c>
      <c r="B2184" s="389" t="s">
        <v>2231</v>
      </c>
      <c r="C2184" s="228" t="s">
        <v>4001</v>
      </c>
      <c r="D2184" s="20" t="s">
        <v>34</v>
      </c>
      <c r="E2184" s="239">
        <v>1794</v>
      </c>
      <c r="F2184" s="421" t="s">
        <v>4603</v>
      </c>
      <c r="G2184" s="44">
        <v>1794</v>
      </c>
      <c r="H2184" s="243">
        <f t="shared" si="34"/>
        <v>0</v>
      </c>
      <c r="I2184" s="20" t="s">
        <v>30</v>
      </c>
      <c r="J2184" s="1"/>
    </row>
    <row r="2185" spans="1:10" ht="15.75" x14ac:dyDescent="0.25">
      <c r="A2185" s="406">
        <v>41851</v>
      </c>
      <c r="B2185" s="389" t="s">
        <v>2232</v>
      </c>
      <c r="C2185" s="228" t="s">
        <v>4001</v>
      </c>
      <c r="D2185" s="20" t="s">
        <v>287</v>
      </c>
      <c r="E2185" s="239">
        <v>2592</v>
      </c>
      <c r="F2185" s="432" t="s">
        <v>4602</v>
      </c>
      <c r="G2185" s="44">
        <v>2592</v>
      </c>
      <c r="H2185" s="243">
        <f t="shared" si="34"/>
        <v>0</v>
      </c>
      <c r="I2185" s="20" t="s">
        <v>30</v>
      </c>
      <c r="J2185" s="1"/>
    </row>
    <row r="2186" spans="1:10" ht="15.75" x14ac:dyDescent="0.25">
      <c r="A2186" s="406">
        <v>41851</v>
      </c>
      <c r="B2186" s="389" t="s">
        <v>2233</v>
      </c>
      <c r="C2186" s="228" t="s">
        <v>4001</v>
      </c>
      <c r="D2186" s="20" t="s">
        <v>29</v>
      </c>
      <c r="E2186" s="239">
        <v>4860</v>
      </c>
      <c r="F2186" s="419">
        <v>41851</v>
      </c>
      <c r="G2186" s="44">
        <v>4860</v>
      </c>
      <c r="H2186" s="243">
        <f t="shared" si="34"/>
        <v>0</v>
      </c>
      <c r="I2186" s="20" t="s">
        <v>30</v>
      </c>
      <c r="J2186" s="1"/>
    </row>
    <row r="2187" spans="1:10" ht="15.75" x14ac:dyDescent="0.25">
      <c r="A2187" s="406">
        <v>41851</v>
      </c>
      <c r="B2187" s="389" t="s">
        <v>2234</v>
      </c>
      <c r="C2187" s="228" t="s">
        <v>4001</v>
      </c>
      <c r="D2187" s="20" t="s">
        <v>1782</v>
      </c>
      <c r="E2187" s="239">
        <v>1764</v>
      </c>
      <c r="F2187" s="476" t="s">
        <v>4612</v>
      </c>
      <c r="G2187" s="44">
        <v>1764</v>
      </c>
      <c r="H2187" s="243">
        <f t="shared" si="34"/>
        <v>0</v>
      </c>
      <c r="I2187" s="20" t="s">
        <v>30</v>
      </c>
      <c r="J2187" s="1"/>
    </row>
    <row r="2188" spans="1:10" ht="15.75" x14ac:dyDescent="0.25">
      <c r="A2188" s="406">
        <v>41851</v>
      </c>
      <c r="B2188" s="389" t="s">
        <v>2235</v>
      </c>
      <c r="C2188" s="228" t="s">
        <v>4001</v>
      </c>
      <c r="D2188" s="20" t="s">
        <v>18</v>
      </c>
      <c r="E2188" s="239">
        <v>678</v>
      </c>
      <c r="F2188" s="419">
        <v>41851</v>
      </c>
      <c r="G2188" s="44">
        <v>678</v>
      </c>
      <c r="H2188" s="243">
        <f t="shared" si="34"/>
        <v>0</v>
      </c>
      <c r="I2188" s="20" t="s">
        <v>30</v>
      </c>
      <c r="J2188" s="1"/>
    </row>
    <row r="2189" spans="1:10" ht="15.75" x14ac:dyDescent="0.25">
      <c r="A2189" s="406">
        <v>41851</v>
      </c>
      <c r="B2189" s="389" t="s">
        <v>2236</v>
      </c>
      <c r="C2189" s="228" t="s">
        <v>4001</v>
      </c>
      <c r="D2189" s="20" t="s">
        <v>58</v>
      </c>
      <c r="E2189" s="239">
        <v>1041.5</v>
      </c>
      <c r="F2189" s="419">
        <v>41851</v>
      </c>
      <c r="G2189" s="44">
        <v>1041.5</v>
      </c>
      <c r="H2189" s="243">
        <f t="shared" si="34"/>
        <v>0</v>
      </c>
      <c r="I2189" s="20" t="s">
        <v>30</v>
      </c>
      <c r="J2189" s="1"/>
    </row>
    <row r="2190" spans="1:10" ht="15.75" x14ac:dyDescent="0.25">
      <c r="A2190" s="406">
        <v>41851</v>
      </c>
      <c r="B2190" s="389" t="s">
        <v>2237</v>
      </c>
      <c r="C2190" s="228" t="s">
        <v>4001</v>
      </c>
      <c r="D2190" s="20" t="s">
        <v>32</v>
      </c>
      <c r="E2190" s="239">
        <v>12797</v>
      </c>
      <c r="F2190" s="419">
        <v>41851</v>
      </c>
      <c r="G2190" s="44">
        <v>12797</v>
      </c>
      <c r="H2190" s="243">
        <f t="shared" si="34"/>
        <v>0</v>
      </c>
      <c r="I2190" s="20" t="s">
        <v>30</v>
      </c>
      <c r="J2190" s="1"/>
    </row>
    <row r="2191" spans="1:10" ht="15.75" x14ac:dyDescent="0.25">
      <c r="A2191" s="406">
        <v>41851</v>
      </c>
      <c r="B2191" s="389" t="s">
        <v>2238</v>
      </c>
      <c r="C2191" s="228" t="s">
        <v>4001</v>
      </c>
      <c r="D2191" s="20" t="s">
        <v>12</v>
      </c>
      <c r="E2191" s="239">
        <v>21798</v>
      </c>
      <c r="F2191" s="432" t="s">
        <v>4604</v>
      </c>
      <c r="G2191" s="44">
        <v>21798</v>
      </c>
      <c r="H2191" s="243">
        <f t="shared" si="34"/>
        <v>0</v>
      </c>
      <c r="I2191" s="20"/>
      <c r="J2191" s="1"/>
    </row>
    <row r="2192" spans="1:10" ht="15.75" x14ac:dyDescent="0.25">
      <c r="A2192" s="406">
        <v>41851</v>
      </c>
      <c r="B2192" s="389" t="s">
        <v>2239</v>
      </c>
      <c r="C2192" s="228" t="s">
        <v>4001</v>
      </c>
      <c r="D2192" s="20" t="s">
        <v>188</v>
      </c>
      <c r="E2192" s="239">
        <v>8016</v>
      </c>
      <c r="F2192" s="421">
        <v>41855</v>
      </c>
      <c r="G2192" s="245">
        <v>8016</v>
      </c>
      <c r="H2192" s="243">
        <f t="shared" si="34"/>
        <v>0</v>
      </c>
      <c r="I2192" s="20"/>
      <c r="J2192" s="1"/>
    </row>
    <row r="2193" spans="1:10" ht="15.75" x14ac:dyDescent="0.25">
      <c r="A2193" s="406">
        <v>41851</v>
      </c>
      <c r="B2193" s="389" t="s">
        <v>2240</v>
      </c>
      <c r="C2193" s="228" t="s">
        <v>4001</v>
      </c>
      <c r="D2193" s="20" t="s">
        <v>4036</v>
      </c>
      <c r="E2193" s="239">
        <v>1016</v>
      </c>
      <c r="F2193" s="419">
        <v>41851</v>
      </c>
      <c r="G2193" s="44">
        <v>1016</v>
      </c>
      <c r="H2193" s="243">
        <f t="shared" si="34"/>
        <v>0</v>
      </c>
      <c r="I2193" s="20" t="s">
        <v>30</v>
      </c>
      <c r="J2193" s="1"/>
    </row>
    <row r="2194" spans="1:10" ht="15.75" x14ac:dyDescent="0.25">
      <c r="A2194" s="406">
        <v>41851</v>
      </c>
      <c r="B2194" s="389" t="s">
        <v>2242</v>
      </c>
      <c r="C2194" s="228" t="s">
        <v>4001</v>
      </c>
      <c r="D2194" s="20" t="s">
        <v>4037</v>
      </c>
      <c r="E2194" s="239">
        <v>1624</v>
      </c>
      <c r="F2194" s="419">
        <v>41851</v>
      </c>
      <c r="G2194" s="44">
        <v>1624</v>
      </c>
      <c r="H2194" s="243">
        <f t="shared" si="34"/>
        <v>0</v>
      </c>
      <c r="I2194" s="20" t="s">
        <v>30</v>
      </c>
      <c r="J2194" s="1"/>
    </row>
    <row r="2195" spans="1:10" ht="15.75" x14ac:dyDescent="0.25">
      <c r="A2195" s="406">
        <v>41851</v>
      </c>
      <c r="B2195" s="389" t="s">
        <v>2243</v>
      </c>
      <c r="C2195" s="228" t="s">
        <v>4001</v>
      </c>
      <c r="D2195" s="20" t="s">
        <v>111</v>
      </c>
      <c r="E2195" s="239">
        <v>5579.5</v>
      </c>
      <c r="F2195" s="419" t="s">
        <v>4610</v>
      </c>
      <c r="G2195" s="44">
        <v>5579.5</v>
      </c>
      <c r="H2195" s="243">
        <f t="shared" si="34"/>
        <v>0</v>
      </c>
      <c r="I2195" s="20" t="s">
        <v>12</v>
      </c>
      <c r="J2195" s="1"/>
    </row>
    <row r="2196" spans="1:10" ht="15.75" x14ac:dyDescent="0.25">
      <c r="A2196" s="406">
        <v>41851</v>
      </c>
      <c r="B2196" s="389" t="s">
        <v>2244</v>
      </c>
      <c r="C2196" s="228" t="s">
        <v>4001</v>
      </c>
      <c r="D2196" s="20" t="s">
        <v>52</v>
      </c>
      <c r="E2196" s="239">
        <v>677</v>
      </c>
      <c r="F2196" s="419">
        <v>41851</v>
      </c>
      <c r="G2196" s="44">
        <v>677</v>
      </c>
      <c r="H2196" s="243">
        <f t="shared" si="34"/>
        <v>0</v>
      </c>
      <c r="I2196" s="20" t="s">
        <v>12</v>
      </c>
      <c r="J2196" s="1"/>
    </row>
    <row r="2197" spans="1:10" ht="15.75" x14ac:dyDescent="0.25">
      <c r="A2197" s="406">
        <v>41851</v>
      </c>
      <c r="B2197" s="389" t="s">
        <v>2245</v>
      </c>
      <c r="C2197" s="228" t="s">
        <v>4001</v>
      </c>
      <c r="D2197" s="20" t="s">
        <v>771</v>
      </c>
      <c r="E2197" s="239">
        <v>3563</v>
      </c>
      <c r="F2197" s="419">
        <v>41851</v>
      </c>
      <c r="G2197" s="44">
        <v>3563</v>
      </c>
      <c r="H2197" s="243">
        <f t="shared" si="34"/>
        <v>0</v>
      </c>
      <c r="I2197" s="20" t="s">
        <v>12</v>
      </c>
      <c r="J2197" s="1"/>
    </row>
    <row r="2198" spans="1:10" ht="15.75" x14ac:dyDescent="0.25">
      <c r="A2198" s="406">
        <v>41851</v>
      </c>
      <c r="B2198" s="389" t="s">
        <v>2246</v>
      </c>
      <c r="C2198" s="228" t="s">
        <v>4001</v>
      </c>
      <c r="D2198" s="20" t="s">
        <v>183</v>
      </c>
      <c r="E2198" s="239">
        <v>16225.5</v>
      </c>
      <c r="F2198" s="421">
        <v>41852</v>
      </c>
      <c r="G2198" s="245">
        <v>16225.5</v>
      </c>
      <c r="H2198" s="243">
        <f t="shared" si="34"/>
        <v>0</v>
      </c>
      <c r="I2198" s="20" t="s">
        <v>30</v>
      </c>
      <c r="J2198" s="1"/>
    </row>
    <row r="2199" spans="1:10" ht="15.75" x14ac:dyDescent="0.25">
      <c r="A2199" s="406">
        <v>41851</v>
      </c>
      <c r="B2199" s="389" t="s">
        <v>2247</v>
      </c>
      <c r="C2199" s="228" t="s">
        <v>4001</v>
      </c>
      <c r="D2199" s="20" t="s">
        <v>130</v>
      </c>
      <c r="E2199" s="239">
        <v>9202</v>
      </c>
      <c r="F2199" s="421">
        <v>41855</v>
      </c>
      <c r="G2199" s="245">
        <v>9202</v>
      </c>
      <c r="H2199" s="243">
        <f t="shared" si="34"/>
        <v>0</v>
      </c>
      <c r="I2199" s="20" t="s">
        <v>21</v>
      </c>
      <c r="J2199" s="1"/>
    </row>
    <row r="2200" spans="1:10" ht="15.75" x14ac:dyDescent="0.25">
      <c r="A2200" s="406">
        <v>41851</v>
      </c>
      <c r="B2200" s="389" t="s">
        <v>2248</v>
      </c>
      <c r="C2200" s="228" t="s">
        <v>4001</v>
      </c>
      <c r="D2200" s="20" t="s">
        <v>260</v>
      </c>
      <c r="E2200" s="239">
        <v>2728</v>
      </c>
      <c r="F2200" s="419">
        <v>41851</v>
      </c>
      <c r="G2200" s="257">
        <v>2728</v>
      </c>
      <c r="H2200" s="243">
        <f t="shared" si="34"/>
        <v>0</v>
      </c>
      <c r="I2200" s="20" t="s">
        <v>12</v>
      </c>
      <c r="J2200" s="1"/>
    </row>
    <row r="2201" spans="1:10" ht="15.75" x14ac:dyDescent="0.25">
      <c r="A2201" s="406">
        <v>41851</v>
      </c>
      <c r="B2201" s="389" t="s">
        <v>2249</v>
      </c>
      <c r="C2201" s="228" t="s">
        <v>4001</v>
      </c>
      <c r="D2201" s="20" t="s">
        <v>237</v>
      </c>
      <c r="E2201" s="239">
        <v>9376</v>
      </c>
      <c r="F2201" s="419">
        <v>41851</v>
      </c>
      <c r="G2201" s="257">
        <v>9376</v>
      </c>
      <c r="H2201" s="243">
        <f t="shared" si="34"/>
        <v>0</v>
      </c>
      <c r="I2201" s="20" t="s">
        <v>21</v>
      </c>
      <c r="J2201" s="1"/>
    </row>
    <row r="2202" spans="1:10" ht="15.75" x14ac:dyDescent="0.25">
      <c r="A2202" s="406">
        <v>41851</v>
      </c>
      <c r="B2202" s="389" t="s">
        <v>2250</v>
      </c>
      <c r="C2202" s="228" t="s">
        <v>4001</v>
      </c>
      <c r="D2202" s="20" t="s">
        <v>1033</v>
      </c>
      <c r="E2202" s="239">
        <v>7307</v>
      </c>
      <c r="F2202" s="419">
        <v>41851</v>
      </c>
      <c r="G2202" s="257">
        <v>7307</v>
      </c>
      <c r="H2202" s="243">
        <f t="shared" si="34"/>
        <v>0</v>
      </c>
      <c r="I2202" s="20"/>
      <c r="J2202" s="1"/>
    </row>
    <row r="2203" spans="1:10" ht="15.75" x14ac:dyDescent="0.25">
      <c r="A2203" s="406">
        <v>41851</v>
      </c>
      <c r="B2203" s="389" t="s">
        <v>2251</v>
      </c>
      <c r="C2203" s="228" t="s">
        <v>4001</v>
      </c>
      <c r="D2203" s="20" t="s">
        <v>304</v>
      </c>
      <c r="E2203" s="239">
        <v>2925</v>
      </c>
      <c r="F2203" s="421">
        <v>41852</v>
      </c>
      <c r="G2203" s="245">
        <v>2925</v>
      </c>
      <c r="H2203" s="243">
        <f t="shared" si="34"/>
        <v>0</v>
      </c>
      <c r="I2203" s="20" t="s">
        <v>3978</v>
      </c>
      <c r="J2203" s="1"/>
    </row>
    <row r="2204" spans="1:10" ht="15.75" x14ac:dyDescent="0.25">
      <c r="A2204" s="406">
        <v>41851</v>
      </c>
      <c r="B2204" s="389" t="s">
        <v>2252</v>
      </c>
      <c r="C2204" s="228" t="s">
        <v>4001</v>
      </c>
      <c r="D2204" s="20" t="s">
        <v>771</v>
      </c>
      <c r="E2204" s="239">
        <v>4591</v>
      </c>
      <c r="F2204" s="419">
        <v>41851</v>
      </c>
      <c r="G2204" s="44">
        <v>4591</v>
      </c>
      <c r="H2204" s="243">
        <f t="shared" si="34"/>
        <v>0</v>
      </c>
      <c r="I2204" s="20"/>
      <c r="J2204" s="1"/>
    </row>
    <row r="2205" spans="1:10" ht="15.75" x14ac:dyDescent="0.25">
      <c r="A2205" s="406">
        <v>41851</v>
      </c>
      <c r="B2205" s="389" t="s">
        <v>2253</v>
      </c>
      <c r="C2205" s="228" t="s">
        <v>4001</v>
      </c>
      <c r="D2205" s="20" t="s">
        <v>59</v>
      </c>
      <c r="E2205" s="239">
        <v>2387</v>
      </c>
      <c r="F2205" s="421">
        <v>41853</v>
      </c>
      <c r="G2205" s="245">
        <v>2387</v>
      </c>
      <c r="H2205" s="243">
        <f t="shared" si="34"/>
        <v>0</v>
      </c>
      <c r="I2205" s="20" t="s">
        <v>21</v>
      </c>
      <c r="J2205" s="1"/>
    </row>
    <row r="2206" spans="1:10" ht="15.75" x14ac:dyDescent="0.25">
      <c r="A2206" s="406">
        <v>41851</v>
      </c>
      <c r="B2206" s="389" t="s">
        <v>2254</v>
      </c>
      <c r="C2206" s="228" t="s">
        <v>4001</v>
      </c>
      <c r="D2206" s="20" t="s">
        <v>44</v>
      </c>
      <c r="E2206" s="239">
        <v>7280</v>
      </c>
      <c r="F2206" s="421">
        <v>41857</v>
      </c>
      <c r="G2206" s="245">
        <v>7280</v>
      </c>
      <c r="H2206" s="243">
        <f t="shared" si="34"/>
        <v>0</v>
      </c>
      <c r="I2206" s="20" t="s">
        <v>12</v>
      </c>
      <c r="J2206" s="1"/>
    </row>
    <row r="2207" spans="1:10" ht="15.75" x14ac:dyDescent="0.25">
      <c r="A2207" s="406">
        <v>41851</v>
      </c>
      <c r="B2207" s="389" t="s">
        <v>2255</v>
      </c>
      <c r="C2207" s="228" t="s">
        <v>4001</v>
      </c>
      <c r="D2207" s="20" t="s">
        <v>3682</v>
      </c>
      <c r="E2207" s="239">
        <v>10107</v>
      </c>
      <c r="F2207" s="419">
        <v>41851</v>
      </c>
      <c r="G2207" s="44">
        <v>10107</v>
      </c>
      <c r="H2207" s="243">
        <f t="shared" si="34"/>
        <v>0</v>
      </c>
      <c r="I2207" s="20"/>
      <c r="J2207" s="1"/>
    </row>
    <row r="2208" spans="1:10" ht="15.75" x14ac:dyDescent="0.25">
      <c r="A2208" s="406">
        <v>41851</v>
      </c>
      <c r="B2208" s="389" t="s">
        <v>2257</v>
      </c>
      <c r="C2208" s="228" t="s">
        <v>4001</v>
      </c>
      <c r="D2208" s="20" t="s">
        <v>80</v>
      </c>
      <c r="E2208" s="239">
        <v>2722</v>
      </c>
      <c r="F2208" s="421" t="s">
        <v>4609</v>
      </c>
      <c r="G2208" s="245">
        <v>2722</v>
      </c>
      <c r="H2208" s="243">
        <f t="shared" si="34"/>
        <v>0</v>
      </c>
      <c r="I2208" s="20" t="s">
        <v>3978</v>
      </c>
      <c r="J2208" s="1"/>
    </row>
    <row r="2209" spans="1:10" ht="15.75" x14ac:dyDescent="0.25">
      <c r="A2209" s="406">
        <v>41851</v>
      </c>
      <c r="B2209" s="389" t="s">
        <v>2258</v>
      </c>
      <c r="C2209" s="228" t="s">
        <v>4001</v>
      </c>
      <c r="D2209" s="20" t="s">
        <v>176</v>
      </c>
      <c r="E2209" s="239">
        <v>3716.5</v>
      </c>
      <c r="F2209" s="421">
        <v>41852</v>
      </c>
      <c r="G2209" s="245">
        <v>3716.5</v>
      </c>
      <c r="H2209" s="243">
        <f t="shared" si="34"/>
        <v>0</v>
      </c>
      <c r="I2209" s="20" t="s">
        <v>3978</v>
      </c>
      <c r="J2209" s="1"/>
    </row>
    <row r="2210" spans="1:10" ht="15.75" x14ac:dyDescent="0.25">
      <c r="A2210" s="406">
        <v>41851</v>
      </c>
      <c r="B2210" s="389" t="s">
        <v>2259</v>
      </c>
      <c r="C2210" s="228" t="s">
        <v>4001</v>
      </c>
      <c r="D2210" s="20" t="s">
        <v>99</v>
      </c>
      <c r="E2210" s="239">
        <v>2776.3</v>
      </c>
      <c r="F2210" s="421">
        <v>41852</v>
      </c>
      <c r="G2210" s="245">
        <v>2776</v>
      </c>
      <c r="H2210" s="243">
        <f t="shared" si="34"/>
        <v>0.3000000000001819</v>
      </c>
      <c r="I2210" s="20" t="s">
        <v>3978</v>
      </c>
      <c r="J2210" s="1"/>
    </row>
    <row r="2211" spans="1:10" ht="15.75" x14ac:dyDescent="0.25">
      <c r="A2211" s="406">
        <v>41851</v>
      </c>
      <c r="B2211" s="389" t="s">
        <v>2261</v>
      </c>
      <c r="C2211" s="228" t="s">
        <v>4001</v>
      </c>
      <c r="D2211" s="20" t="s">
        <v>78</v>
      </c>
      <c r="E2211" s="239">
        <v>3375</v>
      </c>
      <c r="F2211" s="421">
        <v>41852</v>
      </c>
      <c r="G2211" s="245">
        <v>3375</v>
      </c>
      <c r="H2211" s="243">
        <f t="shared" si="34"/>
        <v>0</v>
      </c>
      <c r="I2211" s="20" t="s">
        <v>3978</v>
      </c>
      <c r="J2211" s="1"/>
    </row>
    <row r="2212" spans="1:10" ht="15.75" x14ac:dyDescent="0.25">
      <c r="A2212" s="406">
        <v>41851</v>
      </c>
      <c r="B2212" s="389" t="s">
        <v>2262</v>
      </c>
      <c r="C2212" s="228" t="s">
        <v>4001</v>
      </c>
      <c r="D2212" s="20" t="s">
        <v>3682</v>
      </c>
      <c r="E2212" s="239">
        <v>181.5</v>
      </c>
      <c r="F2212" s="419">
        <v>41851</v>
      </c>
      <c r="G2212" s="44">
        <v>181.5</v>
      </c>
      <c r="H2212" s="243">
        <f t="shared" si="34"/>
        <v>0</v>
      </c>
      <c r="I2212" s="20"/>
      <c r="J2212" s="1"/>
    </row>
    <row r="2213" spans="1:10" ht="15.75" x14ac:dyDescent="0.25">
      <c r="A2213" s="406">
        <v>41851</v>
      </c>
      <c r="B2213" s="389" t="s">
        <v>2263</v>
      </c>
      <c r="C2213" s="228" t="s">
        <v>4001</v>
      </c>
      <c r="D2213" s="20" t="s">
        <v>19</v>
      </c>
      <c r="E2213" s="239">
        <v>12342.5</v>
      </c>
      <c r="F2213" s="419">
        <v>41851</v>
      </c>
      <c r="G2213" s="44">
        <v>12342.5</v>
      </c>
      <c r="H2213" s="243">
        <f t="shared" si="34"/>
        <v>0</v>
      </c>
      <c r="I2213" s="20" t="s">
        <v>162</v>
      </c>
      <c r="J2213" s="1"/>
    </row>
    <row r="2214" spans="1:10" ht="15.75" x14ac:dyDescent="0.25">
      <c r="A2214" s="406">
        <v>41851</v>
      </c>
      <c r="B2214" s="389" t="s">
        <v>2265</v>
      </c>
      <c r="C2214" s="228" t="s">
        <v>4001</v>
      </c>
      <c r="D2214" s="20" t="s">
        <v>106</v>
      </c>
      <c r="E2214" s="239">
        <v>84154.2</v>
      </c>
      <c r="F2214" s="421">
        <v>41855</v>
      </c>
      <c r="G2214" s="245">
        <v>84154.2</v>
      </c>
      <c r="H2214" s="243">
        <f t="shared" si="34"/>
        <v>0</v>
      </c>
      <c r="I2214" s="20" t="s">
        <v>27</v>
      </c>
      <c r="J2214" s="1"/>
    </row>
    <row r="2215" spans="1:10" ht="15.75" x14ac:dyDescent="0.25">
      <c r="A2215" s="406">
        <v>41851</v>
      </c>
      <c r="B2215" s="389" t="s">
        <v>2266</v>
      </c>
      <c r="C2215" s="228" t="s">
        <v>4001</v>
      </c>
      <c r="D2215" s="20" t="s">
        <v>508</v>
      </c>
      <c r="E2215" s="239">
        <v>28470.5</v>
      </c>
      <c r="F2215" s="421" t="s">
        <v>4607</v>
      </c>
      <c r="G2215" s="44">
        <v>28470.5</v>
      </c>
      <c r="H2215" s="243">
        <f t="shared" si="34"/>
        <v>0</v>
      </c>
      <c r="I2215" s="20"/>
      <c r="J2215" s="1"/>
    </row>
    <row r="2216" spans="1:10" ht="15.75" x14ac:dyDescent="0.25">
      <c r="A2216" s="406">
        <v>41851</v>
      </c>
      <c r="B2216" s="389" t="s">
        <v>2267</v>
      </c>
      <c r="C2216" s="228" t="s">
        <v>4001</v>
      </c>
      <c r="D2216" s="20" t="s">
        <v>51</v>
      </c>
      <c r="E2216" s="239">
        <v>3583.2</v>
      </c>
      <c r="F2216" s="419">
        <v>41851</v>
      </c>
      <c r="G2216" s="44">
        <v>3583.2</v>
      </c>
      <c r="H2216" s="243">
        <f t="shared" si="34"/>
        <v>0</v>
      </c>
      <c r="I2216" s="20" t="s">
        <v>30</v>
      </c>
      <c r="J2216" s="1"/>
    </row>
    <row r="2217" spans="1:10" ht="15.75" x14ac:dyDescent="0.25">
      <c r="A2217" s="406">
        <v>41851</v>
      </c>
      <c r="B2217" s="389" t="s">
        <v>2268</v>
      </c>
      <c r="C2217" s="228" t="s">
        <v>4001</v>
      </c>
      <c r="D2217" s="20" t="s">
        <v>260</v>
      </c>
      <c r="E2217" s="239">
        <v>700</v>
      </c>
      <c r="F2217" s="421">
        <v>41852</v>
      </c>
      <c r="G2217" s="245">
        <v>700</v>
      </c>
      <c r="H2217" s="243">
        <f t="shared" si="34"/>
        <v>0</v>
      </c>
      <c r="I2217" s="20" t="s">
        <v>27</v>
      </c>
      <c r="J2217" s="1"/>
    </row>
    <row r="2218" spans="1:10" ht="15.75" x14ac:dyDescent="0.25">
      <c r="A2218" s="406">
        <v>41851</v>
      </c>
      <c r="B2218" s="389" t="s">
        <v>2269</v>
      </c>
      <c r="C2218" s="228" t="s">
        <v>4001</v>
      </c>
      <c r="D2218" s="20" t="s">
        <v>727</v>
      </c>
      <c r="E2218" s="239">
        <v>4500</v>
      </c>
      <c r="F2218" s="421">
        <v>41854</v>
      </c>
      <c r="G2218" s="245">
        <v>4500</v>
      </c>
      <c r="H2218" s="243">
        <f t="shared" si="34"/>
        <v>0</v>
      </c>
      <c r="I2218" s="20"/>
      <c r="J2218" s="1"/>
    </row>
    <row r="2219" spans="1:10" ht="15.75" x14ac:dyDescent="0.25">
      <c r="A2219" s="406">
        <v>41851</v>
      </c>
      <c r="B2219" s="389" t="s">
        <v>2270</v>
      </c>
      <c r="C2219" s="228" t="s">
        <v>4001</v>
      </c>
      <c r="D2219" s="20" t="s">
        <v>11</v>
      </c>
      <c r="E2219" s="239">
        <v>81059</v>
      </c>
      <c r="F2219" s="421">
        <v>41869</v>
      </c>
      <c r="G2219" s="245">
        <v>81059</v>
      </c>
      <c r="H2219" s="243">
        <f t="shared" si="34"/>
        <v>0</v>
      </c>
      <c r="I2219" s="20" t="s">
        <v>65</v>
      </c>
      <c r="J2219" s="1"/>
    </row>
    <row r="2220" spans="1:10" ht="15.75" x14ac:dyDescent="0.25">
      <c r="A2220" s="406">
        <v>41851</v>
      </c>
      <c r="B2220" s="389" t="s">
        <v>2271</v>
      </c>
      <c r="C2220" s="228" t="s">
        <v>4001</v>
      </c>
      <c r="D2220" s="20" t="s">
        <v>66</v>
      </c>
      <c r="E2220" s="239">
        <v>1860</v>
      </c>
      <c r="F2220" s="419">
        <v>41851</v>
      </c>
      <c r="G2220" s="44">
        <v>1860</v>
      </c>
      <c r="H2220" s="243">
        <f t="shared" si="34"/>
        <v>0</v>
      </c>
      <c r="I2220" s="20"/>
      <c r="J2220" s="1"/>
    </row>
    <row r="2221" spans="1:10" ht="15.75" x14ac:dyDescent="0.25">
      <c r="A2221" s="406">
        <v>41851</v>
      </c>
      <c r="B2221" s="389" t="s">
        <v>2272</v>
      </c>
      <c r="C2221" s="228" t="s">
        <v>4001</v>
      </c>
      <c r="D2221" s="20" t="s">
        <v>435</v>
      </c>
      <c r="E2221" s="239">
        <v>4209.6000000000004</v>
      </c>
      <c r="F2221" s="432" t="s">
        <v>4608</v>
      </c>
      <c r="G2221" s="44">
        <v>4209.6000000000004</v>
      </c>
      <c r="H2221" s="243">
        <f t="shared" si="34"/>
        <v>0</v>
      </c>
      <c r="I2221" s="20"/>
      <c r="J2221" s="1"/>
    </row>
    <row r="2222" spans="1:10" ht="15.75" x14ac:dyDescent="0.25">
      <c r="A2222" s="406">
        <v>41851</v>
      </c>
      <c r="B2222" s="389" t="s">
        <v>2273</v>
      </c>
      <c r="C2222" s="228" t="s">
        <v>4001</v>
      </c>
      <c r="D2222" s="20" t="s">
        <v>8</v>
      </c>
      <c r="E2222" s="239">
        <v>2106</v>
      </c>
      <c r="F2222" s="419">
        <v>41851</v>
      </c>
      <c r="G2222" s="44">
        <v>2106</v>
      </c>
      <c r="H2222" s="243">
        <f t="shared" si="34"/>
        <v>0</v>
      </c>
      <c r="I2222" s="20"/>
      <c r="J2222" s="1"/>
    </row>
    <row r="2223" spans="1:10" ht="15.75" x14ac:dyDescent="0.25">
      <c r="A2223" s="406">
        <v>41851</v>
      </c>
      <c r="B2223" s="389" t="s">
        <v>2275</v>
      </c>
      <c r="C2223" s="228" t="s">
        <v>4001</v>
      </c>
      <c r="D2223" s="20" t="s">
        <v>123</v>
      </c>
      <c r="E2223" s="239">
        <v>400</v>
      </c>
      <c r="F2223" s="419">
        <v>41851</v>
      </c>
      <c r="G2223" s="44">
        <v>400</v>
      </c>
      <c r="H2223" s="243">
        <f t="shared" si="34"/>
        <v>0</v>
      </c>
      <c r="I2223" s="20"/>
      <c r="J2223" s="1"/>
    </row>
    <row r="2224" spans="1:10" ht="34.5" x14ac:dyDescent="0.25">
      <c r="A2224" s="406">
        <v>41851</v>
      </c>
      <c r="B2224" s="389" t="s">
        <v>2276</v>
      </c>
      <c r="C2224" s="228" t="s">
        <v>4001</v>
      </c>
      <c r="D2224" s="20" t="s">
        <v>180</v>
      </c>
      <c r="E2224" s="239">
        <v>25830.5</v>
      </c>
      <c r="F2224" s="472" t="s">
        <v>4613</v>
      </c>
      <c r="G2224" s="245">
        <v>25830.5</v>
      </c>
      <c r="H2224" s="243">
        <f t="shared" si="34"/>
        <v>0</v>
      </c>
      <c r="I2224" s="20" t="s">
        <v>12</v>
      </c>
      <c r="J2224" s="1"/>
    </row>
    <row r="2225" spans="1:10" ht="15.75" x14ac:dyDescent="0.25">
      <c r="A2225" s="406">
        <v>41851</v>
      </c>
      <c r="B2225" s="389" t="s">
        <v>2278</v>
      </c>
      <c r="C2225" s="228" t="s">
        <v>4001</v>
      </c>
      <c r="D2225" s="20" t="s">
        <v>16</v>
      </c>
      <c r="E2225" s="239">
        <v>255058.5</v>
      </c>
      <c r="F2225" s="421">
        <v>41865</v>
      </c>
      <c r="G2225" s="245">
        <v>255058.5</v>
      </c>
      <c r="H2225" s="243">
        <f t="shared" si="34"/>
        <v>0</v>
      </c>
      <c r="I2225" s="20"/>
      <c r="J2225" s="1"/>
    </row>
    <row r="2226" spans="1:10" ht="15.75" x14ac:dyDescent="0.25">
      <c r="A2226" s="406">
        <v>41851</v>
      </c>
      <c r="B2226" s="389" t="s">
        <v>2279</v>
      </c>
      <c r="C2226" s="228" t="s">
        <v>4001</v>
      </c>
      <c r="D2226" s="20" t="s">
        <v>649</v>
      </c>
      <c r="E2226" s="239">
        <v>8580</v>
      </c>
      <c r="F2226" s="421">
        <v>41852</v>
      </c>
      <c r="G2226" s="245">
        <v>8580</v>
      </c>
      <c r="H2226" s="243">
        <f t="shared" si="34"/>
        <v>0</v>
      </c>
      <c r="I2226" s="20" t="s">
        <v>12</v>
      </c>
      <c r="J2226" s="1"/>
    </row>
    <row r="2227" spans="1:10" ht="15.75" x14ac:dyDescent="0.25">
      <c r="A2227" s="406">
        <v>41851</v>
      </c>
      <c r="B2227" s="389" t="s">
        <v>2280</v>
      </c>
      <c r="C2227" s="228" t="s">
        <v>4001</v>
      </c>
      <c r="D2227" s="20" t="s">
        <v>396</v>
      </c>
      <c r="E2227" s="239">
        <v>7774</v>
      </c>
      <c r="F2227" s="419">
        <v>41851</v>
      </c>
      <c r="G2227" s="44">
        <v>7774</v>
      </c>
      <c r="H2227" s="243">
        <f t="shared" si="34"/>
        <v>0</v>
      </c>
      <c r="I2227" s="20"/>
      <c r="J2227" s="1"/>
    </row>
    <row r="2228" spans="1:10" ht="15.75" x14ac:dyDescent="0.25">
      <c r="A2228" s="406">
        <v>41851</v>
      </c>
      <c r="B2228" s="389" t="s">
        <v>2281</v>
      </c>
      <c r="C2228" s="228" t="s">
        <v>4001</v>
      </c>
      <c r="D2228" s="20" t="s">
        <v>62</v>
      </c>
      <c r="E2228" s="239">
        <v>14364</v>
      </c>
      <c r="F2228" s="421">
        <v>41854</v>
      </c>
      <c r="G2228" s="245">
        <v>14364</v>
      </c>
      <c r="H2228" s="243">
        <f t="shared" si="34"/>
        <v>0</v>
      </c>
      <c r="I2228" s="20" t="s">
        <v>12</v>
      </c>
      <c r="J2228" s="1"/>
    </row>
    <row r="2229" spans="1:10" ht="15.75" x14ac:dyDescent="0.25">
      <c r="A2229" s="406">
        <v>41851</v>
      </c>
      <c r="B2229" s="389" t="s">
        <v>2282</v>
      </c>
      <c r="C2229" s="228" t="s">
        <v>4001</v>
      </c>
      <c r="D2229" s="20" t="s">
        <v>11</v>
      </c>
      <c r="E2229" s="239">
        <v>9268.2000000000007</v>
      </c>
      <c r="F2229" s="421">
        <v>41869</v>
      </c>
      <c r="G2229" s="245">
        <v>9268</v>
      </c>
      <c r="H2229" s="243">
        <f t="shared" si="34"/>
        <v>0.2000000000007276</v>
      </c>
      <c r="I2229" s="20" t="s">
        <v>12</v>
      </c>
      <c r="J2229" s="1"/>
    </row>
    <row r="2230" spans="1:10" ht="15.75" x14ac:dyDescent="0.25">
      <c r="A2230" s="406">
        <v>41851</v>
      </c>
      <c r="B2230" s="389" t="s">
        <v>2283</v>
      </c>
      <c r="C2230" s="228" t="s">
        <v>4001</v>
      </c>
      <c r="D2230" s="20" t="s">
        <v>28</v>
      </c>
      <c r="E2230" s="239">
        <v>7774</v>
      </c>
      <c r="F2230" s="419">
        <v>41851</v>
      </c>
      <c r="G2230" s="44">
        <v>7774</v>
      </c>
      <c r="H2230" s="243">
        <f t="shared" si="34"/>
        <v>0</v>
      </c>
      <c r="I2230" s="20"/>
      <c r="J2230" s="1"/>
    </row>
    <row r="2231" spans="1:10" ht="15.75" x14ac:dyDescent="0.25">
      <c r="A2231" s="406">
        <v>41851</v>
      </c>
      <c r="B2231" s="389" t="s">
        <v>2284</v>
      </c>
      <c r="C2231" s="228" t="s">
        <v>4001</v>
      </c>
      <c r="D2231" s="20" t="s">
        <v>18</v>
      </c>
      <c r="E2231" s="239">
        <v>1066</v>
      </c>
      <c r="F2231" s="419">
        <v>41851</v>
      </c>
      <c r="G2231" s="44">
        <v>1066</v>
      </c>
      <c r="H2231" s="243">
        <f t="shared" si="34"/>
        <v>0</v>
      </c>
      <c r="I2231" s="20"/>
      <c r="J2231" s="1"/>
    </row>
    <row r="2232" spans="1:10" ht="15.75" x14ac:dyDescent="0.25">
      <c r="A2232" s="406">
        <v>41851</v>
      </c>
      <c r="B2232" s="389" t="s">
        <v>2286</v>
      </c>
      <c r="C2232" s="228" t="s">
        <v>4001</v>
      </c>
      <c r="D2232" s="20" t="s">
        <v>74</v>
      </c>
      <c r="E2232" s="239">
        <v>1981.5</v>
      </c>
      <c r="F2232" s="419">
        <v>41851</v>
      </c>
      <c r="G2232" s="44">
        <v>1981.5</v>
      </c>
      <c r="H2232" s="243">
        <f t="shared" si="34"/>
        <v>0</v>
      </c>
      <c r="I2232" s="20"/>
      <c r="J2232" s="1"/>
    </row>
    <row r="2233" spans="1:10" ht="15.75" x14ac:dyDescent="0.25">
      <c r="A2233" s="406">
        <v>41851</v>
      </c>
      <c r="B2233" s="389" t="s">
        <v>2287</v>
      </c>
      <c r="C2233" s="228" t="s">
        <v>4001</v>
      </c>
      <c r="D2233" s="20" t="s">
        <v>14</v>
      </c>
      <c r="E2233" s="239">
        <v>13668</v>
      </c>
      <c r="F2233" s="421">
        <v>41852</v>
      </c>
      <c r="G2233" s="245">
        <v>13668</v>
      </c>
      <c r="H2233" s="243">
        <f t="shared" si="34"/>
        <v>0</v>
      </c>
      <c r="I2233" s="20" t="s">
        <v>21</v>
      </c>
      <c r="J2233" s="1"/>
    </row>
    <row r="2234" spans="1:10" ht="15.75" x14ac:dyDescent="0.25">
      <c r="A2234" s="406">
        <v>41851</v>
      </c>
      <c r="B2234" s="389" t="s">
        <v>2289</v>
      </c>
      <c r="C2234" s="228" t="s">
        <v>4001</v>
      </c>
      <c r="D2234" s="20" t="s">
        <v>8</v>
      </c>
      <c r="E2234" s="239">
        <v>532</v>
      </c>
      <c r="F2234" s="419">
        <v>41851</v>
      </c>
      <c r="G2234" s="44">
        <v>532</v>
      </c>
      <c r="H2234" s="243">
        <f t="shared" si="34"/>
        <v>0</v>
      </c>
      <c r="I2234" s="20"/>
      <c r="J2234" s="1"/>
    </row>
    <row r="2235" spans="1:10" ht="15.75" x14ac:dyDescent="0.25">
      <c r="A2235" s="406">
        <v>41851</v>
      </c>
      <c r="B2235" s="389" t="s">
        <v>2290</v>
      </c>
      <c r="C2235" s="228" t="s">
        <v>4001</v>
      </c>
      <c r="D2235" s="20" t="s">
        <v>2719</v>
      </c>
      <c r="E2235" s="239">
        <v>12813</v>
      </c>
      <c r="F2235" s="421">
        <v>41852</v>
      </c>
      <c r="G2235" s="245">
        <v>12813</v>
      </c>
      <c r="H2235" s="243">
        <f t="shared" si="34"/>
        <v>0</v>
      </c>
      <c r="I2235" s="20" t="s">
        <v>21</v>
      </c>
      <c r="J2235" s="1"/>
    </row>
    <row r="2236" spans="1:10" ht="15.75" x14ac:dyDescent="0.25">
      <c r="A2236" s="406">
        <v>41851</v>
      </c>
      <c r="B2236" s="389" t="s">
        <v>2291</v>
      </c>
      <c r="C2236" s="228" t="s">
        <v>4001</v>
      </c>
      <c r="D2236" s="20" t="s">
        <v>152</v>
      </c>
      <c r="E2236" s="239">
        <v>6935.5</v>
      </c>
      <c r="F2236" s="419">
        <v>41851</v>
      </c>
      <c r="G2236" s="44">
        <v>6935.5</v>
      </c>
      <c r="H2236" s="243">
        <f t="shared" si="34"/>
        <v>0</v>
      </c>
      <c r="I2236" s="20"/>
      <c r="J2236" s="1"/>
    </row>
    <row r="2237" spans="1:10" ht="15.75" x14ac:dyDescent="0.25">
      <c r="A2237" s="406">
        <v>41851</v>
      </c>
      <c r="B2237" s="389" t="s">
        <v>2293</v>
      </c>
      <c r="C2237" s="228" t="s">
        <v>4001</v>
      </c>
      <c r="D2237" s="20" t="s">
        <v>484</v>
      </c>
      <c r="E2237" s="239">
        <v>1078.5</v>
      </c>
      <c r="F2237" s="419">
        <v>41851</v>
      </c>
      <c r="G2237" s="44">
        <v>1078.5</v>
      </c>
      <c r="H2237" s="243">
        <f t="shared" si="34"/>
        <v>0</v>
      </c>
      <c r="I2237" s="20"/>
      <c r="J2237" s="1"/>
    </row>
    <row r="2238" spans="1:10" ht="15.75" x14ac:dyDescent="0.25">
      <c r="A2238" s="406">
        <v>41851</v>
      </c>
      <c r="B2238" s="389" t="s">
        <v>2295</v>
      </c>
      <c r="C2238" s="228" t="s">
        <v>4001</v>
      </c>
      <c r="D2238" s="20" t="s">
        <v>553</v>
      </c>
      <c r="E2238" s="239">
        <v>11452</v>
      </c>
      <c r="F2238" s="421">
        <v>41855</v>
      </c>
      <c r="G2238" s="245">
        <v>11452</v>
      </c>
      <c r="H2238" s="243">
        <f t="shared" si="34"/>
        <v>0</v>
      </c>
      <c r="I2238" s="20" t="s">
        <v>162</v>
      </c>
      <c r="J2238" s="1"/>
    </row>
    <row r="2239" spans="1:10" ht="15.75" x14ac:dyDescent="0.25">
      <c r="A2239" s="406">
        <v>41851</v>
      </c>
      <c r="B2239" s="389" t="s">
        <v>2296</v>
      </c>
      <c r="C2239" s="228" t="s">
        <v>4001</v>
      </c>
      <c r="D2239" s="20" t="s">
        <v>250</v>
      </c>
      <c r="E2239" s="239">
        <v>1279.3399999999999</v>
      </c>
      <c r="F2239" s="421">
        <v>41855</v>
      </c>
      <c r="G2239" s="245">
        <v>1279.3399999999999</v>
      </c>
      <c r="H2239" s="243">
        <f t="shared" si="34"/>
        <v>0</v>
      </c>
      <c r="I2239" s="20" t="s">
        <v>162</v>
      </c>
      <c r="J2239" s="1"/>
    </row>
    <row r="2240" spans="1:10" ht="15.75" x14ac:dyDescent="0.25">
      <c r="A2240" s="406">
        <v>41851</v>
      </c>
      <c r="B2240" s="389" t="s">
        <v>2298</v>
      </c>
      <c r="C2240" s="228" t="s">
        <v>4001</v>
      </c>
      <c r="D2240" s="20" t="s">
        <v>3954</v>
      </c>
      <c r="E2240" s="239">
        <v>27639</v>
      </c>
      <c r="F2240" s="421" t="s">
        <v>4611</v>
      </c>
      <c r="G2240" s="245">
        <v>27639</v>
      </c>
      <c r="H2240" s="243">
        <f t="shared" si="34"/>
        <v>0</v>
      </c>
      <c r="I2240" s="20" t="s">
        <v>162</v>
      </c>
      <c r="J2240" s="1"/>
    </row>
    <row r="2241" spans="1:10" ht="15.75" x14ac:dyDescent="0.25">
      <c r="A2241" s="406">
        <v>41851</v>
      </c>
      <c r="B2241" s="389" t="s">
        <v>2300</v>
      </c>
      <c r="C2241" s="228" t="s">
        <v>4001</v>
      </c>
      <c r="D2241" s="20" t="s">
        <v>160</v>
      </c>
      <c r="E2241" s="239">
        <v>211457.59</v>
      </c>
      <c r="F2241" s="421" t="s">
        <v>4052</v>
      </c>
      <c r="G2241" s="245">
        <v>211457.59</v>
      </c>
      <c r="H2241" s="243">
        <f t="shared" si="34"/>
        <v>0</v>
      </c>
      <c r="I2241" s="20" t="s">
        <v>162</v>
      </c>
      <c r="J2241" s="1"/>
    </row>
    <row r="2242" spans="1:10" ht="15.75" x14ac:dyDescent="0.25">
      <c r="A2242" s="406">
        <v>41851</v>
      </c>
      <c r="B2242" s="389" t="s">
        <v>2301</v>
      </c>
      <c r="C2242" s="228" t="s">
        <v>4001</v>
      </c>
      <c r="D2242" s="20" t="s">
        <v>160</v>
      </c>
      <c r="E2242" s="239">
        <v>78411.360000000001</v>
      </c>
      <c r="F2242" s="421" t="s">
        <v>4052</v>
      </c>
      <c r="G2242" s="245">
        <v>78411.360000000001</v>
      </c>
      <c r="H2242" s="243">
        <f t="shared" si="34"/>
        <v>0</v>
      </c>
      <c r="I2242" s="20" t="s">
        <v>162</v>
      </c>
      <c r="J2242" s="1"/>
    </row>
    <row r="2243" spans="1:10" ht="15.75" x14ac:dyDescent="0.25">
      <c r="A2243" s="406">
        <v>41851</v>
      </c>
      <c r="B2243" s="389" t="s">
        <v>2302</v>
      </c>
      <c r="C2243" s="228" t="s">
        <v>4001</v>
      </c>
      <c r="D2243" s="20" t="s">
        <v>163</v>
      </c>
      <c r="E2243" s="239">
        <v>2537.1999999999998</v>
      </c>
      <c r="F2243" s="421">
        <v>41855</v>
      </c>
      <c r="G2243" s="245">
        <v>2537.1999999999998</v>
      </c>
      <c r="H2243" s="243">
        <f t="shared" si="34"/>
        <v>0</v>
      </c>
      <c r="I2243" s="20" t="s">
        <v>162</v>
      </c>
      <c r="J2243" s="1"/>
    </row>
    <row r="2244" spans="1:10" ht="15.75" x14ac:dyDescent="0.25">
      <c r="A2244" s="406">
        <v>41851</v>
      </c>
      <c r="B2244" s="389" t="s">
        <v>2303</v>
      </c>
      <c r="C2244" s="228" t="s">
        <v>4001</v>
      </c>
      <c r="D2244" s="20" t="s">
        <v>358</v>
      </c>
      <c r="E2244" s="239">
        <v>28824.25</v>
      </c>
      <c r="F2244" s="421">
        <v>41855</v>
      </c>
      <c r="G2244" s="245">
        <v>28824.25</v>
      </c>
      <c r="H2244" s="243">
        <f t="shared" si="34"/>
        <v>0</v>
      </c>
      <c r="I2244" s="20" t="s">
        <v>162</v>
      </c>
      <c r="J2244" s="1"/>
    </row>
    <row r="2245" spans="1:10" ht="15.75" x14ac:dyDescent="0.25">
      <c r="A2245" s="406">
        <v>41851</v>
      </c>
      <c r="B2245" s="389" t="s">
        <v>2305</v>
      </c>
      <c r="C2245" s="228" t="s">
        <v>4001</v>
      </c>
      <c r="D2245" s="329" t="s">
        <v>3114</v>
      </c>
      <c r="E2245" s="330">
        <v>0</v>
      </c>
      <c r="F2245" s="419"/>
      <c r="G2245" s="44"/>
      <c r="H2245" s="243">
        <f t="shared" si="34"/>
        <v>0</v>
      </c>
      <c r="I2245" s="20" t="s">
        <v>324</v>
      </c>
      <c r="J2245" s="1"/>
    </row>
    <row r="2246" spans="1:10" ht="15.75" x14ac:dyDescent="0.25">
      <c r="A2246" s="406">
        <v>41851</v>
      </c>
      <c r="B2246" s="389" t="s">
        <v>2306</v>
      </c>
      <c r="C2246" s="228" t="s">
        <v>4001</v>
      </c>
      <c r="D2246" s="20" t="s">
        <v>269</v>
      </c>
      <c r="E2246" s="239">
        <v>11160.5</v>
      </c>
      <c r="F2246" s="419">
        <v>41851</v>
      </c>
      <c r="G2246" s="44">
        <v>11160.5</v>
      </c>
      <c r="H2246" s="243">
        <f t="shared" si="34"/>
        <v>0</v>
      </c>
      <c r="I2246" s="20"/>
      <c r="J2246" s="1"/>
    </row>
    <row r="2247" spans="1:10" ht="15.75" x14ac:dyDescent="0.25">
      <c r="A2247" s="406">
        <v>41851</v>
      </c>
      <c r="B2247" s="389" t="s">
        <v>2307</v>
      </c>
      <c r="C2247" s="228" t="s">
        <v>4001</v>
      </c>
      <c r="D2247" s="20" t="s">
        <v>434</v>
      </c>
      <c r="E2247" s="239">
        <v>3735.2</v>
      </c>
      <c r="F2247" s="421">
        <v>41865</v>
      </c>
      <c r="G2247" s="245">
        <v>3735.2</v>
      </c>
      <c r="H2247" s="243">
        <f t="shared" si="34"/>
        <v>0</v>
      </c>
      <c r="I2247" s="20"/>
      <c r="J2247" s="1"/>
    </row>
    <row r="2248" spans="1:10" ht="15.75" x14ac:dyDescent="0.25">
      <c r="A2248" s="406">
        <v>41851</v>
      </c>
      <c r="B2248" s="389" t="s">
        <v>2309</v>
      </c>
      <c r="C2248" s="228" t="s">
        <v>4001</v>
      </c>
      <c r="D2248" s="20" t="s">
        <v>199</v>
      </c>
      <c r="E2248" s="239">
        <v>6000.5</v>
      </c>
      <c r="F2248" s="421">
        <v>41855</v>
      </c>
      <c r="G2248" s="245">
        <v>6000.5</v>
      </c>
      <c r="H2248" s="243">
        <f t="shared" si="34"/>
        <v>0</v>
      </c>
      <c r="I2248" s="20" t="s">
        <v>162</v>
      </c>
      <c r="J2248" s="1"/>
    </row>
    <row r="2249" spans="1:10" ht="15.75" x14ac:dyDescent="0.25">
      <c r="A2249" s="406"/>
      <c r="B2249" s="389"/>
      <c r="C2249" s="228"/>
      <c r="D2249" s="20" t="s">
        <v>1906</v>
      </c>
      <c r="E2249" s="390"/>
      <c r="F2249" s="419"/>
      <c r="G2249" s="44"/>
      <c r="H2249" s="243">
        <f t="shared" si="34"/>
        <v>0</v>
      </c>
      <c r="I2249" s="214"/>
      <c r="J2249" s="1"/>
    </row>
    <row r="2250" spans="1:10" x14ac:dyDescent="0.25">
      <c r="A2250" s="406"/>
      <c r="B2250" s="212"/>
      <c r="C2250" s="217"/>
      <c r="D2250" s="33" t="s">
        <v>1906</v>
      </c>
      <c r="E2250" s="225"/>
      <c r="F2250" s="419"/>
      <c r="G2250" s="34"/>
      <c r="H2250" s="86">
        <f t="shared" si="34"/>
        <v>0</v>
      </c>
    </row>
    <row r="2251" spans="1:10" ht="15.75" x14ac:dyDescent="0.25">
      <c r="A2251" s="406"/>
      <c r="B2251" s="212"/>
      <c r="C2251" s="224"/>
      <c r="D2251" s="297" t="s">
        <v>1906</v>
      </c>
      <c r="E2251" s="391"/>
      <c r="F2251" s="31"/>
      <c r="G2251" s="36"/>
      <c r="H2251" s="86">
        <f t="shared" si="34"/>
        <v>0</v>
      </c>
    </row>
    <row r="2252" spans="1:10" ht="15.75" x14ac:dyDescent="0.25">
      <c r="A2252" s="406"/>
      <c r="B2252" s="212"/>
      <c r="C2252" s="224"/>
      <c r="D2252" s="297"/>
      <c r="E2252" s="391"/>
      <c r="F2252" s="31"/>
      <c r="G2252" s="36"/>
      <c r="H2252" s="86">
        <f t="shared" si="34"/>
        <v>0</v>
      </c>
    </row>
    <row r="2253" spans="1:10" ht="15.75" thickBot="1" x14ac:dyDescent="0.3">
      <c r="D2253" s="300"/>
      <c r="E2253" s="302"/>
      <c r="F2253" s="439"/>
      <c r="G2253" s="302"/>
      <c r="H2253" s="392"/>
    </row>
    <row r="2254" spans="1:10" ht="15.75" thickTop="1" x14ac:dyDescent="0.25">
      <c r="A2254" s="416"/>
      <c r="B2254" s="305"/>
      <c r="C2254" s="306"/>
      <c r="D2254" s="127"/>
      <c r="E2254" s="309">
        <f>SUM(E4:E2253)</f>
        <v>31128223.419999994</v>
      </c>
      <c r="F2254" s="440"/>
      <c r="G2254" s="309">
        <f>SUM(G4:G2252)</f>
        <v>31375759.119999997</v>
      </c>
      <c r="H2254" s="393"/>
    </row>
    <row r="2255" spans="1:10" ht="15.75" thickBot="1" x14ac:dyDescent="0.3">
      <c r="A2255" s="416"/>
      <c r="B2255" s="305"/>
      <c r="C2255" s="306"/>
      <c r="D2255" s="127"/>
      <c r="E2255" s="312"/>
      <c r="F2255" s="440"/>
      <c r="G2255" s="312"/>
      <c r="H2255" s="393"/>
    </row>
    <row r="2256" spans="1:10" x14ac:dyDescent="0.25">
      <c r="A2256" s="416"/>
      <c r="B2256" s="305"/>
      <c r="C2256" s="306"/>
      <c r="D2256" s="127"/>
      <c r="E2256" s="313"/>
      <c r="F2256" s="440"/>
      <c r="G2256" s="313"/>
      <c r="H2256" s="393"/>
    </row>
    <row r="2257" spans="1:9" ht="31.5" x14ac:dyDescent="0.25">
      <c r="A2257" s="416"/>
      <c r="B2257" s="305"/>
      <c r="C2257" s="306"/>
      <c r="D2257" s="28"/>
      <c r="E2257" s="394" t="s">
        <v>748</v>
      </c>
      <c r="F2257" s="440"/>
      <c r="G2257" s="315" t="s">
        <v>749</v>
      </c>
      <c r="H2257" s="393"/>
    </row>
    <row r="2258" spans="1:9" x14ac:dyDescent="0.25">
      <c r="A2258" s="416"/>
      <c r="B2258" s="305"/>
      <c r="C2258" s="306"/>
      <c r="D2258" s="127"/>
      <c r="E2258" s="313"/>
      <c r="F2258" s="440"/>
      <c r="G2258" s="313"/>
      <c r="H2258" s="393"/>
      <c r="I2258" s="21"/>
    </row>
    <row r="2259" spans="1:9" x14ac:dyDescent="0.25">
      <c r="A2259" s="416"/>
      <c r="B2259" s="305"/>
      <c r="C2259" s="306"/>
      <c r="D2259" s="127"/>
      <c r="E2259" s="313"/>
      <c r="F2259" s="440"/>
      <c r="G2259" s="313"/>
      <c r="H2259" s="393"/>
      <c r="I2259" s="21"/>
    </row>
    <row r="2260" spans="1:9" x14ac:dyDescent="0.25">
      <c r="A2260" s="416"/>
      <c r="B2260" s="305"/>
      <c r="C2260" s="306"/>
      <c r="D2260" s="127"/>
      <c r="E2260" s="313"/>
      <c r="F2260" s="440"/>
      <c r="G2260" s="313"/>
      <c r="H2260" s="393"/>
      <c r="I2260" s="21"/>
    </row>
    <row r="2261" spans="1:9" ht="21" x14ac:dyDescent="0.35">
      <c r="A2261" s="416"/>
      <c r="B2261" s="305"/>
      <c r="C2261" s="306"/>
      <c r="D2261" s="127"/>
      <c r="E2261" s="643">
        <f>E2254-G2254</f>
        <v>-247535.70000000298</v>
      </c>
      <c r="F2261" s="644"/>
      <c r="G2261" s="644"/>
      <c r="H2261" s="393"/>
      <c r="I2261" s="21"/>
    </row>
    <row r="2262" spans="1:9" x14ac:dyDescent="0.25">
      <c r="A2262" s="416"/>
      <c r="B2262" s="305"/>
      <c r="C2262" s="306"/>
      <c r="D2262" s="127"/>
      <c r="E2262" s="313"/>
      <c r="F2262" s="440"/>
      <c r="G2262" s="313"/>
      <c r="H2262" s="393"/>
      <c r="I2262" s="21"/>
    </row>
    <row r="2263" spans="1:9" ht="18.75" x14ac:dyDescent="0.3">
      <c r="A2263" s="416"/>
      <c r="B2263" s="305"/>
      <c r="C2263" s="306"/>
      <c r="D2263" s="127"/>
      <c r="E2263" s="656" t="s">
        <v>2577</v>
      </c>
      <c r="F2263" s="656"/>
      <c r="G2263" s="656"/>
      <c r="H2263" s="393"/>
      <c r="I2263" s="21"/>
    </row>
    <row r="2264" spans="1:9" x14ac:dyDescent="0.25">
      <c r="A2264" s="416"/>
      <c r="B2264" s="305"/>
      <c r="C2264" s="306"/>
      <c r="D2264" s="127"/>
      <c r="E2264" s="313"/>
      <c r="F2264" s="440"/>
      <c r="G2264" s="313"/>
      <c r="H2264" s="393"/>
      <c r="I2264" s="21"/>
    </row>
    <row r="2265" spans="1:9" x14ac:dyDescent="0.25">
      <c r="A2265" s="416"/>
      <c r="B2265" s="305"/>
      <c r="C2265" s="306"/>
      <c r="D2265" s="127"/>
      <c r="E2265" s="313"/>
      <c r="F2265" s="440"/>
      <c r="G2265" s="313"/>
      <c r="H2265" s="393"/>
      <c r="I2265" s="21"/>
    </row>
    <row r="2266" spans="1:9" x14ac:dyDescent="0.25">
      <c r="A2266" s="416"/>
      <c r="B2266" s="305"/>
      <c r="C2266" s="306"/>
      <c r="D2266" s="127"/>
      <c r="E2266" s="313"/>
      <c r="F2266" s="440"/>
      <c r="G2266" s="313"/>
      <c r="H2266" s="393"/>
      <c r="I2266" s="21"/>
    </row>
  </sheetData>
  <mergeCells count="3">
    <mergeCell ref="A1:F1"/>
    <mergeCell ref="E2261:G2261"/>
    <mergeCell ref="E2263:G226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307"/>
  <sheetViews>
    <sheetView topLeftCell="A1807" workbookViewId="0">
      <selection activeCell="D1822" sqref="D1822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317" customWidth="1"/>
    <col min="6" max="6" width="22" style="441" customWidth="1"/>
    <col min="7" max="7" width="26.7109375" style="317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655" t="s">
        <v>4116</v>
      </c>
      <c r="B1" s="655"/>
      <c r="C1" s="655"/>
      <c r="D1" s="655"/>
      <c r="E1" s="655"/>
      <c r="F1" s="655"/>
      <c r="G1" s="201"/>
      <c r="H1" s="378"/>
    </row>
    <row r="2" spans="1:9" ht="35.25" thickBot="1" x14ac:dyDescent="0.35">
      <c r="A2" s="203" t="s">
        <v>1</v>
      </c>
      <c r="B2" s="204" t="s">
        <v>2</v>
      </c>
      <c r="C2" s="205"/>
      <c r="D2" s="206" t="s">
        <v>1132</v>
      </c>
      <c r="E2" s="379" t="s">
        <v>4</v>
      </c>
      <c r="F2" s="417" t="s">
        <v>5</v>
      </c>
      <c r="G2" s="455" t="s">
        <v>6</v>
      </c>
      <c r="H2" s="380" t="s">
        <v>7</v>
      </c>
    </row>
    <row r="3" spans="1:9" ht="15.75" thickTop="1" x14ac:dyDescent="0.25">
      <c r="A3" s="211">
        <v>41852</v>
      </c>
      <c r="B3" s="212" t="s">
        <v>2310</v>
      </c>
      <c r="C3" s="363" t="s">
        <v>4001</v>
      </c>
      <c r="D3" s="214" t="s">
        <v>4117</v>
      </c>
      <c r="E3" s="235">
        <v>7540</v>
      </c>
      <c r="F3" s="419">
        <v>41866</v>
      </c>
      <c r="G3" s="44">
        <v>7540</v>
      </c>
      <c r="H3" s="291">
        <f>E3-G3</f>
        <v>0</v>
      </c>
      <c r="I3" s="214" t="s">
        <v>12</v>
      </c>
    </row>
    <row r="4" spans="1:9" x14ac:dyDescent="0.25">
      <c r="A4" s="211">
        <v>41852</v>
      </c>
      <c r="B4" s="217" t="s">
        <v>2311</v>
      </c>
      <c r="C4" s="363" t="s">
        <v>4001</v>
      </c>
      <c r="D4" s="214" t="s">
        <v>42</v>
      </c>
      <c r="E4" s="235">
        <v>4640</v>
      </c>
      <c r="F4" s="419">
        <v>41866</v>
      </c>
      <c r="G4" s="44">
        <v>4640</v>
      </c>
      <c r="H4" s="86">
        <f>E4-G4</f>
        <v>0</v>
      </c>
      <c r="I4" s="58" t="s">
        <v>30</v>
      </c>
    </row>
    <row r="5" spans="1:9" x14ac:dyDescent="0.25">
      <c r="A5" s="211">
        <v>41852</v>
      </c>
      <c r="B5" s="217" t="s">
        <v>4118</v>
      </c>
      <c r="C5" s="363" t="s">
        <v>4001</v>
      </c>
      <c r="D5" s="214" t="s">
        <v>43</v>
      </c>
      <c r="E5" s="235">
        <v>2900</v>
      </c>
      <c r="F5" s="419">
        <v>41866</v>
      </c>
      <c r="G5" s="44">
        <v>2900</v>
      </c>
      <c r="H5" s="86">
        <f t="shared" ref="H5:H68" si="0">E5-G5</f>
        <v>0</v>
      </c>
      <c r="I5" s="214" t="s">
        <v>30</v>
      </c>
    </row>
    <row r="6" spans="1:9" x14ac:dyDescent="0.25">
      <c r="A6" s="211">
        <v>41852</v>
      </c>
      <c r="B6" s="217" t="s">
        <v>2313</v>
      </c>
      <c r="C6" s="363" t="s">
        <v>4001</v>
      </c>
      <c r="D6" s="214" t="s">
        <v>260</v>
      </c>
      <c r="E6" s="235">
        <v>4732</v>
      </c>
      <c r="F6" s="419">
        <v>41853</v>
      </c>
      <c r="G6" s="44">
        <v>4732</v>
      </c>
      <c r="H6" s="86">
        <f t="shared" si="0"/>
        <v>0</v>
      </c>
      <c r="I6" s="214"/>
    </row>
    <row r="7" spans="1:9" x14ac:dyDescent="0.25">
      <c r="A7" s="211">
        <v>41852</v>
      </c>
      <c r="B7" s="217" t="s">
        <v>2314</v>
      </c>
      <c r="C7" s="363" t="s">
        <v>4001</v>
      </c>
      <c r="D7" s="214" t="s">
        <v>250</v>
      </c>
      <c r="E7" s="235">
        <v>46538</v>
      </c>
      <c r="F7" s="419">
        <v>41852</v>
      </c>
      <c r="G7" s="44">
        <v>46538</v>
      </c>
      <c r="H7" s="86">
        <f t="shared" si="0"/>
        <v>0</v>
      </c>
      <c r="I7" s="214" t="s">
        <v>3978</v>
      </c>
    </row>
    <row r="8" spans="1:9" x14ac:dyDescent="0.25">
      <c r="A8" s="211">
        <v>41852</v>
      </c>
      <c r="B8" s="217" t="s">
        <v>2316</v>
      </c>
      <c r="C8" s="363" t="s">
        <v>4001</v>
      </c>
      <c r="D8" s="214" t="s">
        <v>147</v>
      </c>
      <c r="E8" s="235">
        <v>178821</v>
      </c>
      <c r="F8" s="419">
        <v>41857</v>
      </c>
      <c r="G8" s="44">
        <v>178821</v>
      </c>
      <c r="H8" s="86">
        <f t="shared" si="0"/>
        <v>0</v>
      </c>
      <c r="I8" s="214" t="s">
        <v>30</v>
      </c>
    </row>
    <row r="9" spans="1:9" x14ac:dyDescent="0.25">
      <c r="A9" s="211">
        <v>41852</v>
      </c>
      <c r="B9" s="217" t="s">
        <v>2317</v>
      </c>
      <c r="C9" s="363" t="s">
        <v>4001</v>
      </c>
      <c r="D9" s="214" t="s">
        <v>19</v>
      </c>
      <c r="E9" s="235">
        <v>5988</v>
      </c>
      <c r="F9" s="419">
        <v>41852</v>
      </c>
      <c r="G9" s="44">
        <v>5988</v>
      </c>
      <c r="H9" s="86">
        <f t="shared" si="0"/>
        <v>0</v>
      </c>
      <c r="I9" s="214" t="s">
        <v>65</v>
      </c>
    </row>
    <row r="10" spans="1:9" x14ac:dyDescent="0.25">
      <c r="A10" s="211">
        <v>41852</v>
      </c>
      <c r="B10" s="217" t="s">
        <v>2318</v>
      </c>
      <c r="C10" s="363" t="s">
        <v>4001</v>
      </c>
      <c r="D10" s="214" t="s">
        <v>371</v>
      </c>
      <c r="E10" s="235">
        <v>6248</v>
      </c>
      <c r="F10" s="419">
        <v>41852</v>
      </c>
      <c r="G10" s="44">
        <v>6248</v>
      </c>
      <c r="H10" s="86">
        <f t="shared" si="0"/>
        <v>0</v>
      </c>
      <c r="I10" s="214"/>
    </row>
    <row r="11" spans="1:9" x14ac:dyDescent="0.25">
      <c r="A11" s="211">
        <v>41852</v>
      </c>
      <c r="B11" s="217" t="s">
        <v>2320</v>
      </c>
      <c r="C11" s="363" t="s">
        <v>4001</v>
      </c>
      <c r="D11" s="214" t="s">
        <v>371</v>
      </c>
      <c r="E11" s="235">
        <v>377</v>
      </c>
      <c r="F11" s="419">
        <v>41852</v>
      </c>
      <c r="G11" s="44">
        <v>377</v>
      </c>
      <c r="H11" s="86">
        <f t="shared" si="0"/>
        <v>0</v>
      </c>
      <c r="I11" s="214"/>
    </row>
    <row r="12" spans="1:9" x14ac:dyDescent="0.25">
      <c r="A12" s="211">
        <v>41852</v>
      </c>
      <c r="B12" s="217" t="s">
        <v>2321</v>
      </c>
      <c r="C12" s="363" t="s">
        <v>4001</v>
      </c>
      <c r="D12" s="214" t="s">
        <v>123</v>
      </c>
      <c r="E12" s="235">
        <v>2990</v>
      </c>
      <c r="F12" s="419">
        <v>41854</v>
      </c>
      <c r="G12" s="44">
        <v>2990</v>
      </c>
      <c r="H12" s="86">
        <f t="shared" si="0"/>
        <v>0</v>
      </c>
      <c r="I12" s="214"/>
    </row>
    <row r="13" spans="1:9" x14ac:dyDescent="0.25">
      <c r="A13" s="211">
        <v>41852</v>
      </c>
      <c r="B13" s="217" t="s">
        <v>2322</v>
      </c>
      <c r="C13" s="363" t="s">
        <v>4001</v>
      </c>
      <c r="D13" s="214" t="s">
        <v>517</v>
      </c>
      <c r="E13" s="235">
        <v>1120</v>
      </c>
      <c r="F13" s="419">
        <v>41852</v>
      </c>
      <c r="G13" s="44">
        <v>1120</v>
      </c>
      <c r="H13" s="86">
        <f t="shared" si="0"/>
        <v>0</v>
      </c>
      <c r="I13" s="214"/>
    </row>
    <row r="14" spans="1:9" x14ac:dyDescent="0.25">
      <c r="A14" s="211">
        <v>41852</v>
      </c>
      <c r="B14" s="217" t="s">
        <v>2323</v>
      </c>
      <c r="C14" s="363" t="s">
        <v>4001</v>
      </c>
      <c r="D14" s="214" t="s">
        <v>8</v>
      </c>
      <c r="E14" s="235">
        <v>205</v>
      </c>
      <c r="F14" s="419">
        <v>41852</v>
      </c>
      <c r="G14" s="44">
        <v>205</v>
      </c>
      <c r="H14" s="86">
        <f t="shared" si="0"/>
        <v>0</v>
      </c>
      <c r="I14" s="214"/>
    </row>
    <row r="15" spans="1:9" x14ac:dyDescent="0.25">
      <c r="A15" s="211">
        <v>41852</v>
      </c>
      <c r="B15" s="217" t="s">
        <v>2324</v>
      </c>
      <c r="C15" s="363" t="s">
        <v>4001</v>
      </c>
      <c r="D15" s="214" t="s">
        <v>116</v>
      </c>
      <c r="E15" s="235">
        <v>4238</v>
      </c>
      <c r="F15" s="419">
        <v>41852</v>
      </c>
      <c r="G15" s="44">
        <v>4238</v>
      </c>
      <c r="H15" s="86">
        <f t="shared" si="0"/>
        <v>0</v>
      </c>
      <c r="I15" s="214"/>
    </row>
    <row r="16" spans="1:9" x14ac:dyDescent="0.25">
      <c r="A16" s="211">
        <v>41852</v>
      </c>
      <c r="B16" s="217" t="s">
        <v>2325</v>
      </c>
      <c r="C16" s="363" t="s">
        <v>4001</v>
      </c>
      <c r="D16" s="214" t="s">
        <v>16</v>
      </c>
      <c r="E16" s="235">
        <v>266139</v>
      </c>
      <c r="F16" s="419">
        <v>41865</v>
      </c>
      <c r="G16" s="44">
        <v>266139</v>
      </c>
      <c r="H16" s="86">
        <f t="shared" si="0"/>
        <v>0</v>
      </c>
      <c r="I16" s="214" t="s">
        <v>27</v>
      </c>
    </row>
    <row r="17" spans="1:9" x14ac:dyDescent="0.25">
      <c r="A17" s="211">
        <v>41852</v>
      </c>
      <c r="B17" s="217" t="s">
        <v>2326</v>
      </c>
      <c r="C17" s="363" t="s">
        <v>4001</v>
      </c>
      <c r="D17" s="214" t="s">
        <v>133</v>
      </c>
      <c r="E17" s="235">
        <v>2589</v>
      </c>
      <c r="F17" s="419">
        <v>41852</v>
      </c>
      <c r="G17" s="44">
        <v>2589</v>
      </c>
      <c r="H17" s="86">
        <f t="shared" si="0"/>
        <v>0</v>
      </c>
      <c r="I17" s="214"/>
    </row>
    <row r="18" spans="1:9" x14ac:dyDescent="0.25">
      <c r="A18" s="211">
        <v>41852</v>
      </c>
      <c r="B18" s="217" t="s">
        <v>2328</v>
      </c>
      <c r="C18" s="363" t="s">
        <v>4001</v>
      </c>
      <c r="D18" s="214" t="s">
        <v>105</v>
      </c>
      <c r="E18" s="235">
        <v>3830</v>
      </c>
      <c r="F18" s="419">
        <v>41852</v>
      </c>
      <c r="G18" s="44">
        <v>3830</v>
      </c>
      <c r="H18" s="86">
        <f t="shared" si="0"/>
        <v>0</v>
      </c>
      <c r="I18" s="214"/>
    </row>
    <row r="19" spans="1:9" x14ac:dyDescent="0.25">
      <c r="A19" s="211">
        <v>41852</v>
      </c>
      <c r="B19" s="217" t="s">
        <v>2329</v>
      </c>
      <c r="C19" s="363" t="s">
        <v>4001</v>
      </c>
      <c r="D19" s="214" t="s">
        <v>189</v>
      </c>
      <c r="E19" s="235">
        <v>20800</v>
      </c>
      <c r="F19" s="419">
        <v>41867</v>
      </c>
      <c r="G19" s="44">
        <v>20800</v>
      </c>
      <c r="H19" s="86">
        <f t="shared" si="0"/>
        <v>0</v>
      </c>
      <c r="I19" s="214" t="s">
        <v>21</v>
      </c>
    </row>
    <row r="20" spans="1:9" x14ac:dyDescent="0.25">
      <c r="A20" s="211">
        <v>41852</v>
      </c>
      <c r="B20" s="217" t="s">
        <v>2330</v>
      </c>
      <c r="C20" s="363" t="s">
        <v>4001</v>
      </c>
      <c r="D20" s="214" t="s">
        <v>52</v>
      </c>
      <c r="E20" s="235">
        <v>3857</v>
      </c>
      <c r="F20" s="419">
        <v>41852</v>
      </c>
      <c r="G20" s="44">
        <v>3857</v>
      </c>
      <c r="H20" s="86">
        <f t="shared" si="0"/>
        <v>0</v>
      </c>
      <c r="I20" s="214" t="s">
        <v>12</v>
      </c>
    </row>
    <row r="21" spans="1:9" x14ac:dyDescent="0.25">
      <c r="A21" s="211">
        <v>41852</v>
      </c>
      <c r="B21" s="217" t="s">
        <v>2331</v>
      </c>
      <c r="C21" s="363" t="s">
        <v>4001</v>
      </c>
      <c r="D21" s="214" t="s">
        <v>2835</v>
      </c>
      <c r="E21" s="235">
        <v>2677</v>
      </c>
      <c r="F21" s="419">
        <v>41852</v>
      </c>
      <c r="G21" s="44">
        <v>2677</v>
      </c>
      <c r="H21" s="86">
        <f t="shared" si="0"/>
        <v>0</v>
      </c>
      <c r="I21" s="214" t="s">
        <v>12</v>
      </c>
    </row>
    <row r="22" spans="1:9" x14ac:dyDescent="0.25">
      <c r="A22" s="211">
        <v>41852</v>
      </c>
      <c r="B22" s="217" t="s">
        <v>2333</v>
      </c>
      <c r="C22" s="363" t="s">
        <v>4001</v>
      </c>
      <c r="D22" s="214" t="s">
        <v>111</v>
      </c>
      <c r="E22" s="235">
        <v>5173.5</v>
      </c>
      <c r="F22" s="419">
        <v>41852</v>
      </c>
      <c r="G22" s="44">
        <v>5173.5</v>
      </c>
      <c r="H22" s="86">
        <f t="shared" si="0"/>
        <v>0</v>
      </c>
      <c r="I22" s="214" t="s">
        <v>12</v>
      </c>
    </row>
    <row r="23" spans="1:9" x14ac:dyDescent="0.25">
      <c r="A23" s="211">
        <v>41852</v>
      </c>
      <c r="B23" s="217" t="s">
        <v>2334</v>
      </c>
      <c r="C23" s="363" t="s">
        <v>4001</v>
      </c>
      <c r="D23" s="214" t="s">
        <v>1611</v>
      </c>
      <c r="E23" s="235">
        <v>6196</v>
      </c>
      <c r="F23" s="419">
        <v>41852</v>
      </c>
      <c r="G23" s="44">
        <v>6196</v>
      </c>
      <c r="H23" s="86">
        <f t="shared" si="0"/>
        <v>0</v>
      </c>
      <c r="I23" s="214"/>
    </row>
    <row r="24" spans="1:9" x14ac:dyDescent="0.25">
      <c r="A24" s="211">
        <v>41852</v>
      </c>
      <c r="B24" s="217" t="s">
        <v>2335</v>
      </c>
      <c r="C24" s="363" t="s">
        <v>4001</v>
      </c>
      <c r="D24" s="214" t="s">
        <v>478</v>
      </c>
      <c r="E24" s="235">
        <v>20160</v>
      </c>
      <c r="F24" s="419">
        <v>41852</v>
      </c>
      <c r="G24" s="44">
        <v>20160</v>
      </c>
      <c r="H24" s="86">
        <f t="shared" si="0"/>
        <v>0</v>
      </c>
      <c r="I24" s="214" t="s">
        <v>21</v>
      </c>
    </row>
    <row r="25" spans="1:9" x14ac:dyDescent="0.25">
      <c r="A25" s="211">
        <v>41852</v>
      </c>
      <c r="B25" s="217" t="s">
        <v>2336</v>
      </c>
      <c r="C25" s="363" t="s">
        <v>4001</v>
      </c>
      <c r="D25" s="214" t="s">
        <v>188</v>
      </c>
      <c r="E25" s="235">
        <v>8912.5</v>
      </c>
      <c r="F25" s="419">
        <v>41856</v>
      </c>
      <c r="G25" s="44">
        <v>8912.5</v>
      </c>
      <c r="H25" s="86">
        <f t="shared" si="0"/>
        <v>0</v>
      </c>
      <c r="I25" s="214"/>
    </row>
    <row r="26" spans="1:9" x14ac:dyDescent="0.25">
      <c r="A26" s="211">
        <v>41852</v>
      </c>
      <c r="B26" s="217" t="s">
        <v>2337</v>
      </c>
      <c r="C26" s="363" t="s">
        <v>4001</v>
      </c>
      <c r="D26" s="214" t="s">
        <v>130</v>
      </c>
      <c r="E26" s="235">
        <v>4900</v>
      </c>
      <c r="F26" s="419">
        <v>41852</v>
      </c>
      <c r="G26" s="44">
        <v>4900</v>
      </c>
      <c r="H26" s="86">
        <f t="shared" si="0"/>
        <v>0</v>
      </c>
      <c r="I26" s="214" t="s">
        <v>21</v>
      </c>
    </row>
    <row r="27" spans="1:9" x14ac:dyDescent="0.25">
      <c r="A27" s="211">
        <v>41852</v>
      </c>
      <c r="B27" s="217" t="s">
        <v>2338</v>
      </c>
      <c r="C27" s="363" t="s">
        <v>4001</v>
      </c>
      <c r="D27" s="214" t="s">
        <v>649</v>
      </c>
      <c r="E27" s="235">
        <v>1371</v>
      </c>
      <c r="F27" s="419">
        <v>41852</v>
      </c>
      <c r="G27" s="44">
        <v>1371</v>
      </c>
      <c r="H27" s="86">
        <f t="shared" si="0"/>
        <v>0</v>
      </c>
      <c r="I27" s="214"/>
    </row>
    <row r="28" spans="1:9" x14ac:dyDescent="0.25">
      <c r="A28" s="211">
        <v>41852</v>
      </c>
      <c r="B28" s="217" t="s">
        <v>2339</v>
      </c>
      <c r="C28" s="363" t="s">
        <v>4001</v>
      </c>
      <c r="D28" s="214" t="s">
        <v>12</v>
      </c>
      <c r="E28" s="235">
        <v>40711</v>
      </c>
      <c r="F28" s="419">
        <v>41852</v>
      </c>
      <c r="G28" s="44">
        <v>40711</v>
      </c>
      <c r="H28" s="86">
        <f t="shared" si="0"/>
        <v>0</v>
      </c>
      <c r="I28" s="214"/>
    </row>
    <row r="29" spans="1:9" x14ac:dyDescent="0.25">
      <c r="A29" s="211">
        <v>41852</v>
      </c>
      <c r="B29" s="217" t="s">
        <v>2340</v>
      </c>
      <c r="C29" s="363" t="s">
        <v>4001</v>
      </c>
      <c r="D29" s="214" t="s">
        <v>32</v>
      </c>
      <c r="E29" s="235">
        <v>13953.5</v>
      </c>
      <c r="F29" s="419">
        <v>41853</v>
      </c>
      <c r="G29" s="44">
        <v>13953.5</v>
      </c>
      <c r="H29" s="86">
        <f t="shared" si="0"/>
        <v>0</v>
      </c>
      <c r="I29" s="214" t="s">
        <v>30</v>
      </c>
    </row>
    <row r="30" spans="1:9" x14ac:dyDescent="0.25">
      <c r="A30" s="211">
        <v>41852</v>
      </c>
      <c r="B30" s="217" t="s">
        <v>2341</v>
      </c>
      <c r="C30" s="363" t="s">
        <v>4001</v>
      </c>
      <c r="D30" s="214" t="s">
        <v>29</v>
      </c>
      <c r="E30" s="235">
        <v>9002.5</v>
      </c>
      <c r="F30" s="419">
        <v>41853</v>
      </c>
      <c r="G30" s="44">
        <v>9002.5</v>
      </c>
      <c r="H30" s="86">
        <f t="shared" si="0"/>
        <v>0</v>
      </c>
      <c r="I30" s="214" t="s">
        <v>30</v>
      </c>
    </row>
    <row r="31" spans="1:9" x14ac:dyDescent="0.25">
      <c r="A31" s="211">
        <v>41852</v>
      </c>
      <c r="B31" s="217" t="s">
        <v>2342</v>
      </c>
      <c r="C31" s="363" t="s">
        <v>4001</v>
      </c>
      <c r="D31" s="214" t="s">
        <v>62</v>
      </c>
      <c r="E31" s="235">
        <v>22427</v>
      </c>
      <c r="F31" s="419">
        <v>41854</v>
      </c>
      <c r="G31" s="44">
        <v>22427</v>
      </c>
      <c r="H31" s="86">
        <f t="shared" si="0"/>
        <v>0</v>
      </c>
      <c r="I31" s="214" t="s">
        <v>30</v>
      </c>
    </row>
    <row r="32" spans="1:9" x14ac:dyDescent="0.25">
      <c r="A32" s="211">
        <v>41852</v>
      </c>
      <c r="B32" s="217" t="s">
        <v>2344</v>
      </c>
      <c r="C32" s="363" t="s">
        <v>4001</v>
      </c>
      <c r="D32" s="214" t="s">
        <v>287</v>
      </c>
      <c r="E32" s="235">
        <v>3227</v>
      </c>
      <c r="F32" s="419">
        <v>41853</v>
      </c>
      <c r="G32" s="44">
        <v>3227</v>
      </c>
      <c r="H32" s="86">
        <f t="shared" si="0"/>
        <v>0</v>
      </c>
      <c r="I32" s="214" t="s">
        <v>30</v>
      </c>
    </row>
    <row r="33" spans="1:9" x14ac:dyDescent="0.25">
      <c r="A33" s="211">
        <v>41852</v>
      </c>
      <c r="B33" s="217" t="s">
        <v>2345</v>
      </c>
      <c r="C33" s="363" t="s">
        <v>4001</v>
      </c>
      <c r="D33" s="214" t="s">
        <v>930</v>
      </c>
      <c r="E33" s="235">
        <v>25508.5</v>
      </c>
      <c r="F33" s="419">
        <v>41853</v>
      </c>
      <c r="G33" s="44">
        <v>25508.5</v>
      </c>
      <c r="H33" s="86">
        <f t="shared" si="0"/>
        <v>0</v>
      </c>
      <c r="I33" s="214" t="s">
        <v>65</v>
      </c>
    </row>
    <row r="34" spans="1:9" x14ac:dyDescent="0.25">
      <c r="A34" s="211">
        <v>41852</v>
      </c>
      <c r="B34" s="217" t="s">
        <v>2346</v>
      </c>
      <c r="C34" s="363" t="s">
        <v>4001</v>
      </c>
      <c r="D34" s="214" t="s">
        <v>34</v>
      </c>
      <c r="E34" s="235">
        <v>2573</v>
      </c>
      <c r="F34" s="419">
        <v>41853</v>
      </c>
      <c r="G34" s="44">
        <v>2573</v>
      </c>
      <c r="H34" s="86">
        <f t="shared" si="0"/>
        <v>0</v>
      </c>
      <c r="I34" s="214" t="s">
        <v>30</v>
      </c>
    </row>
    <row r="35" spans="1:9" x14ac:dyDescent="0.25">
      <c r="A35" s="211">
        <v>41852</v>
      </c>
      <c r="B35" s="217" t="s">
        <v>2347</v>
      </c>
      <c r="C35" s="363" t="s">
        <v>4001</v>
      </c>
      <c r="D35" s="214" t="s">
        <v>338</v>
      </c>
      <c r="E35" s="235">
        <v>556</v>
      </c>
      <c r="F35" s="419">
        <v>41853</v>
      </c>
      <c r="G35" s="44">
        <v>556</v>
      </c>
      <c r="H35" s="86">
        <f t="shared" si="0"/>
        <v>0</v>
      </c>
      <c r="I35" s="214" t="s">
        <v>30</v>
      </c>
    </row>
    <row r="36" spans="1:9" x14ac:dyDescent="0.25">
      <c r="A36" s="211">
        <v>41852</v>
      </c>
      <c r="B36" s="217" t="s">
        <v>2348</v>
      </c>
      <c r="C36" s="363" t="s">
        <v>4001</v>
      </c>
      <c r="D36" s="214" t="s">
        <v>54</v>
      </c>
      <c r="E36" s="235">
        <v>8328</v>
      </c>
      <c r="F36" s="419">
        <v>41852</v>
      </c>
      <c r="G36" s="44">
        <v>8328</v>
      </c>
      <c r="H36" s="86">
        <f t="shared" si="0"/>
        <v>0</v>
      </c>
      <c r="I36" s="214" t="s">
        <v>30</v>
      </c>
    </row>
    <row r="37" spans="1:9" x14ac:dyDescent="0.25">
      <c r="A37" s="211">
        <v>41852</v>
      </c>
      <c r="B37" s="217" t="s">
        <v>2349</v>
      </c>
      <c r="C37" s="363" t="s">
        <v>4001</v>
      </c>
      <c r="D37" s="214" t="s">
        <v>57</v>
      </c>
      <c r="E37" s="235">
        <v>2440</v>
      </c>
      <c r="F37" s="419">
        <v>41853</v>
      </c>
      <c r="G37" s="44">
        <v>2440</v>
      </c>
      <c r="H37" s="86">
        <f t="shared" si="0"/>
        <v>0</v>
      </c>
      <c r="I37" s="214" t="s">
        <v>30</v>
      </c>
    </row>
    <row r="38" spans="1:9" x14ac:dyDescent="0.25">
      <c r="A38" s="211">
        <v>41852</v>
      </c>
      <c r="B38" s="217" t="s">
        <v>2350</v>
      </c>
      <c r="C38" s="363" t="s">
        <v>4001</v>
      </c>
      <c r="D38" s="214" t="s">
        <v>47</v>
      </c>
      <c r="E38" s="235">
        <v>3210</v>
      </c>
      <c r="F38" s="419">
        <v>41853</v>
      </c>
      <c r="G38" s="44">
        <v>3210</v>
      </c>
      <c r="H38" s="86">
        <f t="shared" si="0"/>
        <v>0</v>
      </c>
      <c r="I38" s="214" t="s">
        <v>30</v>
      </c>
    </row>
    <row r="39" spans="1:9" x14ac:dyDescent="0.25">
      <c r="A39" s="211">
        <v>41852</v>
      </c>
      <c r="B39" s="217" t="s">
        <v>2351</v>
      </c>
      <c r="C39" s="363" t="s">
        <v>4001</v>
      </c>
      <c r="D39" s="214" t="s">
        <v>1389</v>
      </c>
      <c r="E39" s="235">
        <v>6099</v>
      </c>
      <c r="F39" s="419">
        <v>41853</v>
      </c>
      <c r="G39" s="44">
        <v>6099</v>
      </c>
      <c r="H39" s="86">
        <f t="shared" si="0"/>
        <v>0</v>
      </c>
      <c r="I39" s="214" t="s">
        <v>30</v>
      </c>
    </row>
    <row r="40" spans="1:9" x14ac:dyDescent="0.25">
      <c r="A40" s="211">
        <v>41852</v>
      </c>
      <c r="B40" s="217" t="s">
        <v>2352</v>
      </c>
      <c r="C40" s="363" t="s">
        <v>4001</v>
      </c>
      <c r="D40" s="214" t="s">
        <v>3121</v>
      </c>
      <c r="E40" s="235">
        <v>12200</v>
      </c>
      <c r="F40" s="420" t="s">
        <v>4119</v>
      </c>
      <c r="G40" s="44">
        <v>12200</v>
      </c>
      <c r="H40" s="86">
        <f t="shared" si="0"/>
        <v>0</v>
      </c>
      <c r="I40" s="214" t="s">
        <v>65</v>
      </c>
    </row>
    <row r="41" spans="1:9" x14ac:dyDescent="0.25">
      <c r="A41" s="211">
        <v>41852</v>
      </c>
      <c r="B41" s="217" t="s">
        <v>1133</v>
      </c>
      <c r="C41" s="363" t="s">
        <v>4001</v>
      </c>
      <c r="D41" s="214" t="s">
        <v>25</v>
      </c>
      <c r="E41" s="235">
        <v>5058.5</v>
      </c>
      <c r="F41" s="419">
        <v>41853</v>
      </c>
      <c r="G41" s="44">
        <v>5058.5</v>
      </c>
      <c r="H41" s="86">
        <f t="shared" si="0"/>
        <v>0</v>
      </c>
      <c r="I41" s="214" t="s">
        <v>65</v>
      </c>
    </row>
    <row r="42" spans="1:9" x14ac:dyDescent="0.25">
      <c r="A42" s="211">
        <v>41852</v>
      </c>
      <c r="B42" s="217" t="s">
        <v>1134</v>
      </c>
      <c r="C42" s="363" t="s">
        <v>4001</v>
      </c>
      <c r="D42" s="214" t="s">
        <v>649</v>
      </c>
      <c r="E42" s="235">
        <v>5556</v>
      </c>
      <c r="F42" s="419">
        <v>41853</v>
      </c>
      <c r="G42" s="44">
        <v>5556</v>
      </c>
      <c r="H42" s="86">
        <f t="shared" si="0"/>
        <v>0</v>
      </c>
      <c r="I42" s="214" t="s">
        <v>65</v>
      </c>
    </row>
    <row r="43" spans="1:9" x14ac:dyDescent="0.25">
      <c r="A43" s="211">
        <v>41852</v>
      </c>
      <c r="B43" s="217" t="s">
        <v>1135</v>
      </c>
      <c r="C43" s="363" t="s">
        <v>4001</v>
      </c>
      <c r="D43" s="214" t="s">
        <v>1782</v>
      </c>
      <c r="E43" s="235">
        <v>2146</v>
      </c>
      <c r="F43" s="419">
        <v>41853</v>
      </c>
      <c r="G43" s="44">
        <v>2146</v>
      </c>
      <c r="H43" s="86">
        <f t="shared" si="0"/>
        <v>0</v>
      </c>
      <c r="I43" s="214" t="s">
        <v>30</v>
      </c>
    </row>
    <row r="44" spans="1:9" x14ac:dyDescent="0.25">
      <c r="A44" s="211">
        <v>41852</v>
      </c>
      <c r="B44" s="217" t="s">
        <v>1136</v>
      </c>
      <c r="C44" s="363" t="s">
        <v>4001</v>
      </c>
      <c r="D44" s="214" t="s">
        <v>180</v>
      </c>
      <c r="E44" s="235">
        <v>35199.4</v>
      </c>
      <c r="F44" s="504" t="s">
        <v>4919</v>
      </c>
      <c r="G44" s="503">
        <f>3000+2500+2500</f>
        <v>8000</v>
      </c>
      <c r="H44" s="284">
        <f t="shared" si="0"/>
        <v>27199.4</v>
      </c>
      <c r="I44" s="214" t="s">
        <v>65</v>
      </c>
    </row>
    <row r="45" spans="1:9" x14ac:dyDescent="0.25">
      <c r="A45" s="211">
        <v>41852</v>
      </c>
      <c r="B45" s="217" t="s">
        <v>1137</v>
      </c>
      <c r="C45" s="363" t="s">
        <v>4001</v>
      </c>
      <c r="D45" s="214" t="s">
        <v>51</v>
      </c>
      <c r="E45" s="235">
        <v>2311</v>
      </c>
      <c r="F45" s="419">
        <v>41852</v>
      </c>
      <c r="G45" s="44">
        <v>2311</v>
      </c>
      <c r="H45" s="86">
        <f t="shared" si="0"/>
        <v>0</v>
      </c>
      <c r="I45" s="214"/>
    </row>
    <row r="46" spans="1:9" x14ac:dyDescent="0.25">
      <c r="A46" s="211">
        <v>41852</v>
      </c>
      <c r="B46" s="217" t="s">
        <v>1138</v>
      </c>
      <c r="C46" s="363" t="s">
        <v>4001</v>
      </c>
      <c r="D46" s="214" t="s">
        <v>136</v>
      </c>
      <c r="E46" s="235">
        <v>2867.5</v>
      </c>
      <c r="F46" s="419">
        <v>41852</v>
      </c>
      <c r="G46" s="44">
        <v>2867.5</v>
      </c>
      <c r="H46" s="86">
        <f t="shared" si="0"/>
        <v>0</v>
      </c>
      <c r="I46" s="214"/>
    </row>
    <row r="47" spans="1:9" x14ac:dyDescent="0.25">
      <c r="A47" s="211">
        <v>41852</v>
      </c>
      <c r="B47" s="217" t="s">
        <v>1139</v>
      </c>
      <c r="C47" s="363" t="s">
        <v>4001</v>
      </c>
      <c r="D47" s="214" t="s">
        <v>8</v>
      </c>
      <c r="E47" s="235">
        <v>10467</v>
      </c>
      <c r="F47" s="419">
        <v>41852</v>
      </c>
      <c r="G47" s="44">
        <v>10467</v>
      </c>
      <c r="H47" s="86">
        <f t="shared" si="0"/>
        <v>0</v>
      </c>
      <c r="I47" s="214"/>
    </row>
    <row r="48" spans="1:9" x14ac:dyDescent="0.25">
      <c r="A48" s="211">
        <v>41852</v>
      </c>
      <c r="B48" s="217" t="s">
        <v>1140</v>
      </c>
      <c r="C48" s="363" t="s">
        <v>4001</v>
      </c>
      <c r="D48" s="214" t="s">
        <v>36</v>
      </c>
      <c r="E48" s="235">
        <v>11507.44</v>
      </c>
      <c r="F48" s="422" t="s">
        <v>4120</v>
      </c>
      <c r="G48" s="44">
        <v>11507.44</v>
      </c>
      <c r="H48" s="86">
        <f t="shared" si="0"/>
        <v>0</v>
      </c>
      <c r="I48" s="214" t="s">
        <v>3978</v>
      </c>
    </row>
    <row r="49" spans="1:9" x14ac:dyDescent="0.25">
      <c r="A49" s="211">
        <v>41852</v>
      </c>
      <c r="B49" s="217" t="s">
        <v>1141</v>
      </c>
      <c r="C49" s="363" t="s">
        <v>4001</v>
      </c>
      <c r="D49" s="214" t="s">
        <v>2934</v>
      </c>
      <c r="E49" s="235">
        <v>2408</v>
      </c>
      <c r="F49" s="419">
        <v>41852</v>
      </c>
      <c r="G49" s="44">
        <v>2408</v>
      </c>
      <c r="H49" s="86">
        <f t="shared" si="0"/>
        <v>0</v>
      </c>
      <c r="I49" s="214"/>
    </row>
    <row r="50" spans="1:9" x14ac:dyDescent="0.25">
      <c r="A50" s="211">
        <v>41852</v>
      </c>
      <c r="B50" s="217" t="s">
        <v>1142</v>
      </c>
      <c r="C50" s="363" t="s">
        <v>4001</v>
      </c>
      <c r="D50" s="214" t="s">
        <v>233</v>
      </c>
      <c r="E50" s="235">
        <v>1502</v>
      </c>
      <c r="F50" s="419">
        <v>41853</v>
      </c>
      <c r="G50" s="44">
        <v>1502</v>
      </c>
      <c r="H50" s="86">
        <f t="shared" si="0"/>
        <v>0</v>
      </c>
      <c r="I50" s="214" t="s">
        <v>3978</v>
      </c>
    </row>
    <row r="51" spans="1:9" x14ac:dyDescent="0.25">
      <c r="A51" s="211">
        <v>41852</v>
      </c>
      <c r="B51" s="217" t="s">
        <v>1143</v>
      </c>
      <c r="C51" s="363" t="s">
        <v>4001</v>
      </c>
      <c r="D51" s="214" t="s">
        <v>8</v>
      </c>
      <c r="E51" s="235">
        <v>640</v>
      </c>
      <c r="F51" s="419">
        <v>41852</v>
      </c>
      <c r="G51" s="44">
        <v>640</v>
      </c>
      <c r="H51" s="86">
        <f t="shared" si="0"/>
        <v>0</v>
      </c>
      <c r="I51" s="214"/>
    </row>
    <row r="52" spans="1:9" x14ac:dyDescent="0.25">
      <c r="A52" s="211">
        <v>41852</v>
      </c>
      <c r="B52" s="217" t="s">
        <v>1144</v>
      </c>
      <c r="C52" s="363" t="s">
        <v>4001</v>
      </c>
      <c r="D52" s="214" t="s">
        <v>78</v>
      </c>
      <c r="E52" s="235">
        <v>5743</v>
      </c>
      <c r="F52" s="419">
        <v>41853</v>
      </c>
      <c r="G52" s="44">
        <v>5743</v>
      </c>
      <c r="H52" s="86">
        <f t="shared" si="0"/>
        <v>0</v>
      </c>
      <c r="I52" s="214" t="s">
        <v>3978</v>
      </c>
    </row>
    <row r="53" spans="1:9" x14ac:dyDescent="0.25">
      <c r="A53" s="211">
        <v>41852</v>
      </c>
      <c r="B53" s="217" t="s">
        <v>1145</v>
      </c>
      <c r="C53" s="363" t="s">
        <v>4001</v>
      </c>
      <c r="D53" s="214" t="s">
        <v>39</v>
      </c>
      <c r="E53" s="235">
        <v>10620</v>
      </c>
      <c r="F53" s="419">
        <v>41860</v>
      </c>
      <c r="G53" s="44">
        <v>10620</v>
      </c>
      <c r="H53" s="86">
        <f t="shared" si="0"/>
        <v>0</v>
      </c>
      <c r="I53" s="214"/>
    </row>
    <row r="54" spans="1:9" x14ac:dyDescent="0.25">
      <c r="A54" s="211">
        <v>41852</v>
      </c>
      <c r="B54" s="217" t="s">
        <v>1146</v>
      </c>
      <c r="C54" s="363" t="s">
        <v>4001</v>
      </c>
      <c r="D54" s="214" t="s">
        <v>80</v>
      </c>
      <c r="E54" s="235">
        <v>3150</v>
      </c>
      <c r="F54" s="419">
        <v>41853</v>
      </c>
      <c r="G54" s="44">
        <v>3150</v>
      </c>
      <c r="H54" s="86">
        <f t="shared" si="0"/>
        <v>0</v>
      </c>
      <c r="I54" s="214" t="s">
        <v>3978</v>
      </c>
    </row>
    <row r="55" spans="1:9" x14ac:dyDescent="0.25">
      <c r="A55" s="211">
        <v>41852</v>
      </c>
      <c r="B55" s="217" t="s">
        <v>1147</v>
      </c>
      <c r="C55" s="363" t="s">
        <v>4001</v>
      </c>
      <c r="D55" s="214" t="s">
        <v>330</v>
      </c>
      <c r="E55" s="235">
        <v>3689.2</v>
      </c>
      <c r="F55" s="419">
        <v>41853</v>
      </c>
      <c r="G55" s="44">
        <v>3689.2</v>
      </c>
      <c r="H55" s="86">
        <f t="shared" si="0"/>
        <v>0</v>
      </c>
      <c r="I55" s="214" t="s">
        <v>3978</v>
      </c>
    </row>
    <row r="56" spans="1:9" x14ac:dyDescent="0.25">
      <c r="A56" s="211">
        <v>41852</v>
      </c>
      <c r="B56" s="217" t="s">
        <v>1148</v>
      </c>
      <c r="C56" s="363" t="s">
        <v>4001</v>
      </c>
      <c r="D56" s="214" t="s">
        <v>508</v>
      </c>
      <c r="E56" s="235">
        <v>29499</v>
      </c>
      <c r="F56" s="419">
        <v>41852</v>
      </c>
      <c r="G56" s="44">
        <v>29499</v>
      </c>
      <c r="H56" s="86">
        <f t="shared" si="0"/>
        <v>0</v>
      </c>
      <c r="I56" s="214"/>
    </row>
    <row r="57" spans="1:9" x14ac:dyDescent="0.25">
      <c r="A57" s="211">
        <v>41852</v>
      </c>
      <c r="B57" s="217" t="s">
        <v>1149</v>
      </c>
      <c r="C57" s="363" t="s">
        <v>4001</v>
      </c>
      <c r="D57" s="214" t="s">
        <v>307</v>
      </c>
      <c r="E57" s="235">
        <v>7706</v>
      </c>
      <c r="F57" s="419">
        <v>41853</v>
      </c>
      <c r="G57" s="44">
        <v>7706</v>
      </c>
      <c r="H57" s="86">
        <f t="shared" si="0"/>
        <v>0</v>
      </c>
      <c r="I57" s="214" t="s">
        <v>45</v>
      </c>
    </row>
    <row r="58" spans="1:9" x14ac:dyDescent="0.25">
      <c r="A58" s="211">
        <v>41852</v>
      </c>
      <c r="B58" s="217" t="s">
        <v>1150</v>
      </c>
      <c r="C58" s="363" t="s">
        <v>4001</v>
      </c>
      <c r="D58" s="214" t="s">
        <v>348</v>
      </c>
      <c r="E58" s="235">
        <v>925</v>
      </c>
      <c r="F58" s="419">
        <v>41853</v>
      </c>
      <c r="G58" s="44">
        <v>925</v>
      </c>
      <c r="H58" s="86">
        <f t="shared" si="0"/>
        <v>0</v>
      </c>
      <c r="I58" s="214" t="s">
        <v>3978</v>
      </c>
    </row>
    <row r="59" spans="1:9" x14ac:dyDescent="0.25">
      <c r="A59" s="211">
        <v>41852</v>
      </c>
      <c r="B59" s="217" t="s">
        <v>1151</v>
      </c>
      <c r="C59" s="363" t="s">
        <v>4001</v>
      </c>
      <c r="D59" s="214" t="s">
        <v>2934</v>
      </c>
      <c r="E59" s="235">
        <v>537</v>
      </c>
      <c r="F59" s="419">
        <v>41852</v>
      </c>
      <c r="G59" s="44">
        <v>537</v>
      </c>
      <c r="H59" s="86">
        <f t="shared" si="0"/>
        <v>0</v>
      </c>
      <c r="I59" s="214"/>
    </row>
    <row r="60" spans="1:9" x14ac:dyDescent="0.25">
      <c r="A60" s="211">
        <v>41852</v>
      </c>
      <c r="B60" s="217" t="s">
        <v>1152</v>
      </c>
      <c r="C60" s="363" t="s">
        <v>4001</v>
      </c>
      <c r="D60" s="214" t="s">
        <v>176</v>
      </c>
      <c r="E60" s="235">
        <v>6030</v>
      </c>
      <c r="F60" s="419">
        <v>41853</v>
      </c>
      <c r="G60" s="44">
        <v>6030</v>
      </c>
      <c r="H60" s="86">
        <f t="shared" si="0"/>
        <v>0</v>
      </c>
      <c r="I60" s="214" t="s">
        <v>3978</v>
      </c>
    </row>
    <row r="61" spans="1:9" x14ac:dyDescent="0.25">
      <c r="A61" s="211">
        <v>41852</v>
      </c>
      <c r="B61" s="217" t="s">
        <v>1153</v>
      </c>
      <c r="C61" s="363" t="s">
        <v>4001</v>
      </c>
      <c r="D61" s="214" t="s">
        <v>560</v>
      </c>
      <c r="E61" s="235">
        <v>14467</v>
      </c>
      <c r="F61" s="420" t="s">
        <v>4121</v>
      </c>
      <c r="G61" s="44">
        <v>14467</v>
      </c>
      <c r="H61" s="86">
        <f t="shared" si="0"/>
        <v>0</v>
      </c>
      <c r="I61" s="214" t="s">
        <v>3978</v>
      </c>
    </row>
    <row r="62" spans="1:9" x14ac:dyDescent="0.25">
      <c r="A62" s="211">
        <v>41852</v>
      </c>
      <c r="B62" s="217" t="s">
        <v>1154</v>
      </c>
      <c r="C62" s="363" t="s">
        <v>4001</v>
      </c>
      <c r="D62" s="214" t="s">
        <v>3293</v>
      </c>
      <c r="E62" s="235">
        <v>12733</v>
      </c>
      <c r="F62" s="419">
        <v>41852</v>
      </c>
      <c r="G62" s="44">
        <v>12733</v>
      </c>
      <c r="H62" s="86">
        <f t="shared" si="0"/>
        <v>0</v>
      </c>
      <c r="I62" s="214"/>
    </row>
    <row r="63" spans="1:9" x14ac:dyDescent="0.25">
      <c r="A63" s="211">
        <v>41852</v>
      </c>
      <c r="B63" s="217" t="s">
        <v>1155</v>
      </c>
      <c r="C63" s="363" t="s">
        <v>4001</v>
      </c>
      <c r="D63" s="214" t="s">
        <v>508</v>
      </c>
      <c r="E63" s="235">
        <v>10846</v>
      </c>
      <c r="F63" s="419">
        <v>41852</v>
      </c>
      <c r="G63" s="44">
        <v>10846</v>
      </c>
      <c r="H63" s="86">
        <f t="shared" si="0"/>
        <v>0</v>
      </c>
      <c r="I63" s="214"/>
    </row>
    <row r="64" spans="1:9" x14ac:dyDescent="0.25">
      <c r="A64" s="211">
        <v>41852</v>
      </c>
      <c r="B64" s="217" t="s">
        <v>1156</v>
      </c>
      <c r="C64" s="363" t="s">
        <v>4001</v>
      </c>
      <c r="D64" s="214" t="s">
        <v>79</v>
      </c>
      <c r="E64" s="235">
        <v>18065.599999999999</v>
      </c>
      <c r="F64" s="422" t="s">
        <v>4122</v>
      </c>
      <c r="G64" s="44">
        <v>18065.599999999999</v>
      </c>
      <c r="H64" s="86">
        <f t="shared" si="0"/>
        <v>0</v>
      </c>
      <c r="I64" s="214" t="s">
        <v>12</v>
      </c>
    </row>
    <row r="65" spans="1:9" x14ac:dyDescent="0.25">
      <c r="A65" s="211">
        <v>41852</v>
      </c>
      <c r="B65" s="217" t="s">
        <v>1157</v>
      </c>
      <c r="C65" s="363" t="s">
        <v>4001</v>
      </c>
      <c r="D65" s="214" t="s">
        <v>4123</v>
      </c>
      <c r="E65" s="235">
        <v>921</v>
      </c>
      <c r="F65" s="419">
        <v>41853</v>
      </c>
      <c r="G65" s="44">
        <v>921</v>
      </c>
      <c r="H65" s="86">
        <f t="shared" si="0"/>
        <v>0</v>
      </c>
      <c r="I65" s="214" t="s">
        <v>12</v>
      </c>
    </row>
    <row r="66" spans="1:9" x14ac:dyDescent="0.25">
      <c r="A66" s="211">
        <v>41852</v>
      </c>
      <c r="B66" s="217" t="s">
        <v>1158</v>
      </c>
      <c r="C66" s="363" t="s">
        <v>4001</v>
      </c>
      <c r="D66" s="214" t="s">
        <v>14</v>
      </c>
      <c r="E66" s="235">
        <v>16495</v>
      </c>
      <c r="F66" s="420" t="s">
        <v>4124</v>
      </c>
      <c r="G66" s="44">
        <v>16495</v>
      </c>
      <c r="H66" s="86">
        <f t="shared" si="0"/>
        <v>0</v>
      </c>
      <c r="I66" s="214" t="s">
        <v>12</v>
      </c>
    </row>
    <row r="67" spans="1:9" x14ac:dyDescent="0.25">
      <c r="A67" s="211">
        <v>41852</v>
      </c>
      <c r="B67" s="217" t="s">
        <v>1160</v>
      </c>
      <c r="C67" s="363" t="s">
        <v>4001</v>
      </c>
      <c r="D67" s="214" t="s">
        <v>49</v>
      </c>
      <c r="E67" s="235">
        <v>492</v>
      </c>
      <c r="F67" s="419">
        <v>41852</v>
      </c>
      <c r="G67" s="44">
        <v>492</v>
      </c>
      <c r="H67" s="243">
        <f t="shared" si="0"/>
        <v>0</v>
      </c>
      <c r="I67" s="214"/>
    </row>
    <row r="68" spans="1:9" x14ac:dyDescent="0.25">
      <c r="A68" s="211">
        <v>41852</v>
      </c>
      <c r="B68" s="217" t="s">
        <v>1161</v>
      </c>
      <c r="C68" s="363" t="s">
        <v>4001</v>
      </c>
      <c r="D68" s="214" t="s">
        <v>28</v>
      </c>
      <c r="E68" s="235">
        <v>1243</v>
      </c>
      <c r="F68" s="419">
        <v>41852</v>
      </c>
      <c r="G68" s="44">
        <v>1243</v>
      </c>
      <c r="H68" s="86">
        <f t="shared" si="0"/>
        <v>0</v>
      </c>
      <c r="I68" s="214"/>
    </row>
    <row r="69" spans="1:9" x14ac:dyDescent="0.25">
      <c r="A69" s="211">
        <v>41852</v>
      </c>
      <c r="B69" s="217" t="s">
        <v>1162</v>
      </c>
      <c r="C69" s="363" t="s">
        <v>4001</v>
      </c>
      <c r="D69" s="214" t="s">
        <v>18</v>
      </c>
      <c r="E69" s="235">
        <v>1762</v>
      </c>
      <c r="F69" s="419">
        <v>41852</v>
      </c>
      <c r="G69" s="44">
        <v>1762</v>
      </c>
      <c r="H69" s="226">
        <f t="shared" ref="H69" si="1">E69-G69</f>
        <v>0</v>
      </c>
      <c r="I69" s="214"/>
    </row>
    <row r="70" spans="1:9" x14ac:dyDescent="0.25">
      <c r="A70" s="211">
        <v>41852</v>
      </c>
      <c r="B70" s="217" t="s">
        <v>1163</v>
      </c>
      <c r="C70" s="363" t="s">
        <v>4001</v>
      </c>
      <c r="D70" s="214" t="s">
        <v>74</v>
      </c>
      <c r="E70" s="235">
        <v>1454</v>
      </c>
      <c r="F70" s="419">
        <v>41852</v>
      </c>
      <c r="G70" s="44">
        <v>1454</v>
      </c>
      <c r="H70" s="86">
        <f>E70-G70</f>
        <v>0</v>
      </c>
      <c r="I70" s="214"/>
    </row>
    <row r="71" spans="1:9" x14ac:dyDescent="0.25">
      <c r="A71" s="211">
        <v>41852</v>
      </c>
      <c r="B71" s="217" t="s">
        <v>1164</v>
      </c>
      <c r="C71" s="363" t="s">
        <v>4001</v>
      </c>
      <c r="D71" s="214" t="s">
        <v>74</v>
      </c>
      <c r="E71" s="235">
        <v>40</v>
      </c>
      <c r="F71" s="419">
        <v>41852</v>
      </c>
      <c r="G71" s="44">
        <v>40</v>
      </c>
      <c r="H71" s="86">
        <f>E71-G71</f>
        <v>0</v>
      </c>
      <c r="I71" s="214"/>
    </row>
    <row r="72" spans="1:9" x14ac:dyDescent="0.25">
      <c r="A72" s="211">
        <v>41852</v>
      </c>
      <c r="B72" s="217" t="s">
        <v>1165</v>
      </c>
      <c r="C72" s="363" t="s">
        <v>4001</v>
      </c>
      <c r="D72" s="214" t="s">
        <v>63</v>
      </c>
      <c r="E72" s="235">
        <v>2592</v>
      </c>
      <c r="F72" s="419">
        <v>41853</v>
      </c>
      <c r="G72" s="44">
        <v>2592</v>
      </c>
      <c r="H72" s="86">
        <f t="shared" ref="H72:H132" si="2">E72-G72</f>
        <v>0</v>
      </c>
      <c r="I72" s="214" t="s">
        <v>21</v>
      </c>
    </row>
    <row r="73" spans="1:9" x14ac:dyDescent="0.25">
      <c r="A73" s="211">
        <v>41852</v>
      </c>
      <c r="B73" s="217" t="s">
        <v>1167</v>
      </c>
      <c r="C73" s="363" t="s">
        <v>4001</v>
      </c>
      <c r="D73" s="214" t="s">
        <v>152</v>
      </c>
      <c r="E73" s="235">
        <v>7026</v>
      </c>
      <c r="F73" s="419">
        <v>41852</v>
      </c>
      <c r="G73" s="44">
        <v>7026</v>
      </c>
      <c r="H73" s="86">
        <f t="shared" si="2"/>
        <v>0</v>
      </c>
      <c r="I73" s="214"/>
    </row>
    <row r="74" spans="1:9" x14ac:dyDescent="0.25">
      <c r="A74" s="211">
        <v>41852</v>
      </c>
      <c r="B74" s="217" t="s">
        <v>1168</v>
      </c>
      <c r="C74" s="363" t="s">
        <v>4001</v>
      </c>
      <c r="D74" s="214" t="s">
        <v>137</v>
      </c>
      <c r="E74" s="235">
        <v>10085</v>
      </c>
      <c r="F74" s="419">
        <v>41852</v>
      </c>
      <c r="G74" s="44">
        <v>10085</v>
      </c>
      <c r="H74" s="86">
        <f t="shared" si="2"/>
        <v>0</v>
      </c>
      <c r="I74" s="214"/>
    </row>
    <row r="75" spans="1:9" x14ac:dyDescent="0.25">
      <c r="A75" s="456">
        <v>41853</v>
      </c>
      <c r="B75" s="217" t="s">
        <v>1170</v>
      </c>
      <c r="C75" s="363" t="s">
        <v>4001</v>
      </c>
      <c r="D75" s="20" t="s">
        <v>100</v>
      </c>
      <c r="E75" s="239">
        <v>17664.5</v>
      </c>
      <c r="F75" s="419">
        <v>41853</v>
      </c>
      <c r="G75" s="44">
        <v>17664.5</v>
      </c>
      <c r="H75" s="86">
        <f t="shared" si="2"/>
        <v>0</v>
      </c>
      <c r="I75" s="20" t="s">
        <v>27</v>
      </c>
    </row>
    <row r="76" spans="1:9" x14ac:dyDescent="0.25">
      <c r="A76" s="456">
        <v>41853</v>
      </c>
      <c r="B76" s="217" t="s">
        <v>1171</v>
      </c>
      <c r="C76" s="363" t="s">
        <v>4001</v>
      </c>
      <c r="D76" s="20" t="s">
        <v>250</v>
      </c>
      <c r="E76" s="239">
        <v>42686</v>
      </c>
      <c r="F76" s="419">
        <v>41853</v>
      </c>
      <c r="G76" s="44">
        <v>42686</v>
      </c>
      <c r="H76" s="86">
        <f t="shared" si="2"/>
        <v>0</v>
      </c>
      <c r="I76" s="18" t="s">
        <v>3978</v>
      </c>
    </row>
    <row r="77" spans="1:9" x14ac:dyDescent="0.25">
      <c r="A77" s="456">
        <v>41853</v>
      </c>
      <c r="B77" s="217" t="s">
        <v>1172</v>
      </c>
      <c r="C77" s="363" t="s">
        <v>4001</v>
      </c>
      <c r="D77" s="20" t="s">
        <v>101</v>
      </c>
      <c r="E77" s="239">
        <v>58738.5</v>
      </c>
      <c r="F77" s="421" t="s">
        <v>4125</v>
      </c>
      <c r="G77" s="44">
        <v>58738.5</v>
      </c>
      <c r="H77" s="86">
        <f t="shared" si="2"/>
        <v>0</v>
      </c>
      <c r="I77" s="20" t="s">
        <v>27</v>
      </c>
    </row>
    <row r="78" spans="1:9" x14ac:dyDescent="0.25">
      <c r="A78" s="456">
        <v>41853</v>
      </c>
      <c r="B78" s="217" t="s">
        <v>1173</v>
      </c>
      <c r="C78" s="363" t="s">
        <v>4001</v>
      </c>
      <c r="D78" s="20" t="s">
        <v>44</v>
      </c>
      <c r="E78" s="239">
        <v>11600</v>
      </c>
      <c r="F78" s="419">
        <v>41866</v>
      </c>
      <c r="G78" s="44">
        <v>11600</v>
      </c>
      <c r="H78" s="86">
        <f t="shared" si="2"/>
        <v>0</v>
      </c>
      <c r="I78" s="20" t="s">
        <v>30</v>
      </c>
    </row>
    <row r="79" spans="1:9" x14ac:dyDescent="0.25">
      <c r="A79" s="456">
        <v>41853</v>
      </c>
      <c r="B79" s="217" t="s">
        <v>1174</v>
      </c>
      <c r="C79" s="363" t="s">
        <v>4001</v>
      </c>
      <c r="D79" s="20" t="s">
        <v>544</v>
      </c>
      <c r="E79" s="239">
        <v>2940</v>
      </c>
      <c r="F79" s="419">
        <v>41855</v>
      </c>
      <c r="G79" s="44">
        <v>2940</v>
      </c>
      <c r="H79" s="86">
        <f t="shared" si="2"/>
        <v>0</v>
      </c>
      <c r="I79" s="18" t="s">
        <v>27</v>
      </c>
    </row>
    <row r="80" spans="1:9" x14ac:dyDescent="0.25">
      <c r="A80" s="456">
        <v>41853</v>
      </c>
      <c r="B80" s="217" t="s">
        <v>1176</v>
      </c>
      <c r="C80" s="363" t="s">
        <v>4001</v>
      </c>
      <c r="D80" s="20" t="s">
        <v>108</v>
      </c>
      <c r="E80" s="239">
        <v>7182.5</v>
      </c>
      <c r="F80" s="419">
        <v>41853</v>
      </c>
      <c r="G80" s="44">
        <v>7182.5</v>
      </c>
      <c r="H80" s="86">
        <f t="shared" si="2"/>
        <v>0</v>
      </c>
      <c r="I80" s="20"/>
    </row>
    <row r="81" spans="1:9" x14ac:dyDescent="0.25">
      <c r="A81" s="456">
        <v>41853</v>
      </c>
      <c r="B81" s="217" t="s">
        <v>1178</v>
      </c>
      <c r="C81" s="363" t="s">
        <v>4001</v>
      </c>
      <c r="D81" s="457" t="s">
        <v>240</v>
      </c>
      <c r="E81" s="239">
        <v>70792</v>
      </c>
      <c r="F81" s="421" t="s">
        <v>4126</v>
      </c>
      <c r="G81" s="44">
        <v>70792</v>
      </c>
      <c r="H81" s="86">
        <f t="shared" si="2"/>
        <v>0</v>
      </c>
      <c r="I81" s="20" t="s">
        <v>27</v>
      </c>
    </row>
    <row r="82" spans="1:9" x14ac:dyDescent="0.25">
      <c r="A82" s="456">
        <v>41853</v>
      </c>
      <c r="B82" s="217" t="s">
        <v>1179</v>
      </c>
      <c r="C82" s="363" t="s">
        <v>4001</v>
      </c>
      <c r="D82" s="20" t="s">
        <v>149</v>
      </c>
      <c r="E82" s="239">
        <v>17002.5</v>
      </c>
      <c r="F82" s="419">
        <v>41857</v>
      </c>
      <c r="G82" s="44">
        <v>17002.5</v>
      </c>
      <c r="H82" s="86">
        <f t="shared" si="2"/>
        <v>0</v>
      </c>
      <c r="I82" s="20" t="s">
        <v>27</v>
      </c>
    </row>
    <row r="83" spans="1:9" x14ac:dyDescent="0.25">
      <c r="A83" s="456">
        <v>41853</v>
      </c>
      <c r="B83" s="217" t="s">
        <v>1180</v>
      </c>
      <c r="C83" s="363" t="s">
        <v>4001</v>
      </c>
      <c r="D83" s="20" t="s">
        <v>85</v>
      </c>
      <c r="E83" s="239">
        <v>5916</v>
      </c>
      <c r="F83" s="419">
        <v>41855</v>
      </c>
      <c r="G83" s="44">
        <v>5916</v>
      </c>
      <c r="H83" s="86">
        <f t="shared" si="2"/>
        <v>0</v>
      </c>
      <c r="I83" s="20" t="s">
        <v>27</v>
      </c>
    </row>
    <row r="84" spans="1:9" x14ac:dyDescent="0.25">
      <c r="A84" s="456">
        <v>41853</v>
      </c>
      <c r="B84" s="217" t="s">
        <v>1181</v>
      </c>
      <c r="C84" s="363" t="s">
        <v>4001</v>
      </c>
      <c r="D84" s="20" t="s">
        <v>92</v>
      </c>
      <c r="E84" s="239">
        <v>9647</v>
      </c>
      <c r="F84" s="419">
        <v>41855</v>
      </c>
      <c r="G84" s="44">
        <v>9647</v>
      </c>
      <c r="H84" s="86">
        <f t="shared" si="2"/>
        <v>0</v>
      </c>
      <c r="I84" s="20" t="s">
        <v>27</v>
      </c>
    </row>
    <row r="85" spans="1:9" x14ac:dyDescent="0.25">
      <c r="A85" s="456">
        <v>41853</v>
      </c>
      <c r="B85" s="217" t="s">
        <v>1182</v>
      </c>
      <c r="C85" s="363" t="s">
        <v>4001</v>
      </c>
      <c r="D85" s="20" t="s">
        <v>269</v>
      </c>
      <c r="E85" s="239">
        <v>2645</v>
      </c>
      <c r="F85" s="419">
        <v>41853</v>
      </c>
      <c r="G85" s="44">
        <v>2645</v>
      </c>
      <c r="H85" s="86">
        <f t="shared" si="2"/>
        <v>0</v>
      </c>
      <c r="I85" s="20"/>
    </row>
    <row r="86" spans="1:9" x14ac:dyDescent="0.25">
      <c r="A86" s="456">
        <v>41853</v>
      </c>
      <c r="B86" s="217" t="s">
        <v>1183</v>
      </c>
      <c r="C86" s="363" t="s">
        <v>4001</v>
      </c>
      <c r="D86" s="20" t="s">
        <v>106</v>
      </c>
      <c r="E86" s="239">
        <v>33621.199999999997</v>
      </c>
      <c r="F86" s="419">
        <v>41862</v>
      </c>
      <c r="G86" s="44">
        <v>33621.199999999997</v>
      </c>
      <c r="H86" s="86">
        <f t="shared" si="2"/>
        <v>0</v>
      </c>
      <c r="I86" s="20" t="s">
        <v>21</v>
      </c>
    </row>
    <row r="87" spans="1:9" x14ac:dyDescent="0.25">
      <c r="A87" s="456">
        <v>41853</v>
      </c>
      <c r="B87" s="217" t="s">
        <v>1184</v>
      </c>
      <c r="C87" s="363" t="s">
        <v>4001</v>
      </c>
      <c r="D87" s="20" t="s">
        <v>3169</v>
      </c>
      <c r="E87" s="239">
        <v>20721</v>
      </c>
      <c r="F87" s="419">
        <v>41856</v>
      </c>
      <c r="G87" s="257">
        <v>20721</v>
      </c>
      <c r="H87" s="86">
        <f t="shared" si="2"/>
        <v>0</v>
      </c>
      <c r="I87" s="20" t="s">
        <v>3978</v>
      </c>
    </row>
    <row r="88" spans="1:9" x14ac:dyDescent="0.25">
      <c r="A88" s="456">
        <v>41853</v>
      </c>
      <c r="B88" s="217" t="s">
        <v>1185</v>
      </c>
      <c r="C88" s="363" t="s">
        <v>4001</v>
      </c>
      <c r="D88" s="20" t="s">
        <v>34</v>
      </c>
      <c r="E88" s="239">
        <v>3187</v>
      </c>
      <c r="F88" s="419">
        <v>41854</v>
      </c>
      <c r="G88" s="44">
        <v>3187</v>
      </c>
      <c r="H88" s="86">
        <f t="shared" si="2"/>
        <v>0</v>
      </c>
      <c r="I88" s="20" t="s">
        <v>30</v>
      </c>
    </row>
    <row r="89" spans="1:9" x14ac:dyDescent="0.25">
      <c r="A89" s="456">
        <v>41853</v>
      </c>
      <c r="B89" s="217" t="s">
        <v>1186</v>
      </c>
      <c r="C89" s="363" t="s">
        <v>4001</v>
      </c>
      <c r="D89" s="20" t="s">
        <v>508</v>
      </c>
      <c r="E89" s="239">
        <v>1619</v>
      </c>
      <c r="F89" s="419">
        <v>41853</v>
      </c>
      <c r="G89" s="44">
        <v>1619</v>
      </c>
      <c r="H89" s="86">
        <f t="shared" si="2"/>
        <v>0</v>
      </c>
      <c r="I89" s="20"/>
    </row>
    <row r="90" spans="1:9" x14ac:dyDescent="0.25">
      <c r="A90" s="456">
        <v>41853</v>
      </c>
      <c r="B90" s="217" t="s">
        <v>1187</v>
      </c>
      <c r="C90" s="363" t="s">
        <v>4001</v>
      </c>
      <c r="D90" s="20" t="s">
        <v>19</v>
      </c>
      <c r="E90" s="239">
        <v>16109</v>
      </c>
      <c r="F90" s="419">
        <v>41853</v>
      </c>
      <c r="G90" s="44">
        <v>16109</v>
      </c>
      <c r="H90" s="86">
        <f t="shared" si="2"/>
        <v>0</v>
      </c>
      <c r="I90" s="20" t="s">
        <v>12</v>
      </c>
    </row>
    <row r="91" spans="1:9" x14ac:dyDescent="0.25">
      <c r="A91" s="456">
        <v>41853</v>
      </c>
      <c r="B91" s="217" t="s">
        <v>1188</v>
      </c>
      <c r="C91" s="363" t="s">
        <v>4001</v>
      </c>
      <c r="D91" s="20" t="s">
        <v>244</v>
      </c>
      <c r="E91" s="239">
        <v>34316</v>
      </c>
      <c r="F91" s="421" t="s">
        <v>4127</v>
      </c>
      <c r="G91" s="44">
        <v>34316</v>
      </c>
      <c r="H91" s="86">
        <f t="shared" si="2"/>
        <v>0</v>
      </c>
      <c r="I91" s="20" t="s">
        <v>27</v>
      </c>
    </row>
    <row r="92" spans="1:9" x14ac:dyDescent="0.25">
      <c r="A92" s="456">
        <v>41853</v>
      </c>
      <c r="B92" s="217" t="s">
        <v>1189</v>
      </c>
      <c r="C92" s="363" t="s">
        <v>4001</v>
      </c>
      <c r="D92" s="20" t="s">
        <v>8</v>
      </c>
      <c r="E92" s="239">
        <v>1851</v>
      </c>
      <c r="F92" s="419">
        <v>41853</v>
      </c>
      <c r="G92" s="44">
        <v>1851</v>
      </c>
      <c r="H92" s="86">
        <f t="shared" si="2"/>
        <v>0</v>
      </c>
      <c r="I92" s="20"/>
    </row>
    <row r="93" spans="1:9" x14ac:dyDescent="0.25">
      <c r="A93" s="456">
        <v>41853</v>
      </c>
      <c r="B93" s="217" t="s">
        <v>1190</v>
      </c>
      <c r="C93" s="363" t="s">
        <v>4001</v>
      </c>
      <c r="D93" s="20" t="s">
        <v>149</v>
      </c>
      <c r="E93" s="239">
        <v>6448</v>
      </c>
      <c r="F93" s="419">
        <v>41855</v>
      </c>
      <c r="G93" s="44">
        <v>6448</v>
      </c>
      <c r="H93" s="86">
        <f t="shared" si="2"/>
        <v>0</v>
      </c>
      <c r="I93" s="20" t="s">
        <v>27</v>
      </c>
    </row>
    <row r="94" spans="1:9" x14ac:dyDescent="0.25">
      <c r="A94" s="456">
        <v>41853</v>
      </c>
      <c r="B94" s="217" t="s">
        <v>1191</v>
      </c>
      <c r="C94" s="363" t="s">
        <v>4001</v>
      </c>
      <c r="D94" s="20" t="s">
        <v>215</v>
      </c>
      <c r="E94" s="239">
        <v>3537.5</v>
      </c>
      <c r="F94" s="419">
        <v>41853</v>
      </c>
      <c r="G94" s="44">
        <v>3537.5</v>
      </c>
      <c r="H94" s="86">
        <f t="shared" si="2"/>
        <v>0</v>
      </c>
      <c r="I94" s="20"/>
    </row>
    <row r="95" spans="1:9" x14ac:dyDescent="0.25">
      <c r="A95" s="456">
        <v>41853</v>
      </c>
      <c r="B95" s="217" t="s">
        <v>1192</v>
      </c>
      <c r="C95" s="363" t="s">
        <v>4001</v>
      </c>
      <c r="D95" s="20" t="s">
        <v>237</v>
      </c>
      <c r="E95" s="239">
        <v>11456.7</v>
      </c>
      <c r="F95" s="419">
        <v>41853</v>
      </c>
      <c r="G95" s="44">
        <v>11456.7</v>
      </c>
      <c r="H95" s="86">
        <f t="shared" si="2"/>
        <v>0</v>
      </c>
      <c r="I95" s="20" t="s">
        <v>21</v>
      </c>
    </row>
    <row r="96" spans="1:9" x14ac:dyDescent="0.25">
      <c r="A96" s="456">
        <v>41853</v>
      </c>
      <c r="B96" s="217" t="s">
        <v>1193</v>
      </c>
      <c r="C96" s="363" t="s">
        <v>4001</v>
      </c>
      <c r="D96" s="20" t="s">
        <v>70</v>
      </c>
      <c r="E96" s="239">
        <v>7150</v>
      </c>
      <c r="F96" s="419">
        <v>41855</v>
      </c>
      <c r="G96" s="44">
        <v>7150</v>
      </c>
      <c r="H96" s="86">
        <f t="shared" si="2"/>
        <v>0</v>
      </c>
      <c r="I96" s="20"/>
    </row>
    <row r="97" spans="1:9" x14ac:dyDescent="0.25">
      <c r="A97" s="456">
        <v>41853</v>
      </c>
      <c r="B97" s="217" t="s">
        <v>1194</v>
      </c>
      <c r="C97" s="363" t="s">
        <v>4001</v>
      </c>
      <c r="D97" s="20" t="s">
        <v>756</v>
      </c>
      <c r="E97" s="239">
        <v>3208.5</v>
      </c>
      <c r="F97" s="419">
        <v>41853</v>
      </c>
      <c r="G97" s="44">
        <v>3208.5</v>
      </c>
      <c r="H97" s="86">
        <f t="shared" si="2"/>
        <v>0</v>
      </c>
      <c r="I97" s="20"/>
    </row>
    <row r="98" spans="1:9" x14ac:dyDescent="0.25">
      <c r="A98" s="456">
        <v>41853</v>
      </c>
      <c r="B98" s="217" t="s">
        <v>1195</v>
      </c>
      <c r="C98" s="363" t="s">
        <v>4001</v>
      </c>
      <c r="D98" s="20" t="s">
        <v>130</v>
      </c>
      <c r="E98" s="239">
        <v>15266</v>
      </c>
      <c r="F98" s="419">
        <v>41854</v>
      </c>
      <c r="G98" s="44">
        <v>15266</v>
      </c>
      <c r="H98" s="86">
        <f t="shared" si="2"/>
        <v>0</v>
      </c>
      <c r="I98" s="20" t="s">
        <v>21</v>
      </c>
    </row>
    <row r="99" spans="1:9" x14ac:dyDescent="0.25">
      <c r="A99" s="456">
        <v>41853</v>
      </c>
      <c r="B99" s="217" t="s">
        <v>1196</v>
      </c>
      <c r="C99" s="363" t="s">
        <v>4001</v>
      </c>
      <c r="D99" s="20" t="s">
        <v>36</v>
      </c>
      <c r="E99" s="239">
        <v>3797</v>
      </c>
      <c r="F99" s="419">
        <v>41853</v>
      </c>
      <c r="G99" s="44">
        <v>3797</v>
      </c>
      <c r="H99" s="86">
        <f t="shared" si="2"/>
        <v>0</v>
      </c>
      <c r="I99" s="20"/>
    </row>
    <row r="100" spans="1:9" x14ac:dyDescent="0.25">
      <c r="A100" s="456">
        <v>41853</v>
      </c>
      <c r="B100" s="217" t="s">
        <v>1197</v>
      </c>
      <c r="C100" s="363" t="s">
        <v>4001</v>
      </c>
      <c r="D100" s="20" t="s">
        <v>108</v>
      </c>
      <c r="E100" s="239">
        <v>576</v>
      </c>
      <c r="F100" s="419">
        <v>41853</v>
      </c>
      <c r="G100" s="44">
        <v>576</v>
      </c>
      <c r="H100" s="86">
        <f t="shared" si="2"/>
        <v>0</v>
      </c>
      <c r="I100" s="20"/>
    </row>
    <row r="101" spans="1:9" x14ac:dyDescent="0.25">
      <c r="A101" s="456">
        <v>41853</v>
      </c>
      <c r="B101" s="217" t="s">
        <v>1198</v>
      </c>
      <c r="C101" s="363" t="s">
        <v>4001</v>
      </c>
      <c r="D101" s="20" t="s">
        <v>59</v>
      </c>
      <c r="E101" s="239">
        <v>31397</v>
      </c>
      <c r="F101" s="419">
        <v>41853</v>
      </c>
      <c r="G101" s="44">
        <v>31397</v>
      </c>
      <c r="H101" s="86">
        <f t="shared" si="2"/>
        <v>0</v>
      </c>
      <c r="I101" s="20" t="s">
        <v>21</v>
      </c>
    </row>
    <row r="102" spans="1:9" x14ac:dyDescent="0.25">
      <c r="A102" s="456">
        <v>41853</v>
      </c>
      <c r="B102" s="217" t="s">
        <v>1199</v>
      </c>
      <c r="C102" s="363" t="s">
        <v>4001</v>
      </c>
      <c r="D102" s="20" t="s">
        <v>13</v>
      </c>
      <c r="E102" s="239">
        <v>7341.5</v>
      </c>
      <c r="F102" s="419">
        <v>41853</v>
      </c>
      <c r="G102" s="44">
        <v>7341.5</v>
      </c>
      <c r="H102" s="86">
        <f t="shared" si="2"/>
        <v>0</v>
      </c>
      <c r="I102" s="20"/>
    </row>
    <row r="103" spans="1:9" x14ac:dyDescent="0.25">
      <c r="A103" s="456">
        <v>41853</v>
      </c>
      <c r="B103" s="217" t="s">
        <v>1200</v>
      </c>
      <c r="C103" s="363" t="s">
        <v>4001</v>
      </c>
      <c r="D103" s="20" t="s">
        <v>8</v>
      </c>
      <c r="E103" s="239">
        <v>5706</v>
      </c>
      <c r="F103" s="419">
        <v>41853</v>
      </c>
      <c r="G103" s="44">
        <v>5706</v>
      </c>
      <c r="H103" s="86">
        <f t="shared" si="2"/>
        <v>0</v>
      </c>
      <c r="I103" s="20"/>
    </row>
    <row r="104" spans="1:9" x14ac:dyDescent="0.25">
      <c r="A104" s="456">
        <v>41853</v>
      </c>
      <c r="B104" s="217" t="s">
        <v>1201</v>
      </c>
      <c r="C104" s="363" t="s">
        <v>4001</v>
      </c>
      <c r="D104" s="329" t="s">
        <v>3114</v>
      </c>
      <c r="E104" s="330">
        <v>0</v>
      </c>
      <c r="F104" s="419"/>
      <c r="G104" s="44"/>
      <c r="H104" s="86">
        <f t="shared" si="2"/>
        <v>0</v>
      </c>
      <c r="I104" s="20" t="s">
        <v>4128</v>
      </c>
    </row>
    <row r="105" spans="1:9" x14ac:dyDescent="0.25">
      <c r="A105" s="456">
        <v>41853</v>
      </c>
      <c r="B105" s="217" t="s">
        <v>1203</v>
      </c>
      <c r="C105" s="363" t="s">
        <v>4001</v>
      </c>
      <c r="D105" s="20" t="s">
        <v>8</v>
      </c>
      <c r="E105" s="239">
        <v>4039</v>
      </c>
      <c r="F105" s="419">
        <v>41853</v>
      </c>
      <c r="G105" s="44">
        <v>4039</v>
      </c>
      <c r="H105" s="86">
        <f t="shared" si="2"/>
        <v>0</v>
      </c>
      <c r="I105" s="20"/>
    </row>
    <row r="106" spans="1:9" x14ac:dyDescent="0.25">
      <c r="A106" s="456">
        <v>41853</v>
      </c>
      <c r="B106" s="217" t="s">
        <v>1204</v>
      </c>
      <c r="C106" s="363" t="s">
        <v>4001</v>
      </c>
      <c r="D106" s="20" t="s">
        <v>307</v>
      </c>
      <c r="E106" s="239">
        <v>9416.5</v>
      </c>
      <c r="F106" s="419">
        <v>41855</v>
      </c>
      <c r="G106" s="44">
        <v>9416.5</v>
      </c>
      <c r="H106" s="86">
        <f t="shared" si="2"/>
        <v>0</v>
      </c>
      <c r="I106" s="20" t="s">
        <v>65</v>
      </c>
    </row>
    <row r="107" spans="1:9" x14ac:dyDescent="0.25">
      <c r="A107" s="456">
        <v>41853</v>
      </c>
      <c r="B107" s="217" t="s">
        <v>1205</v>
      </c>
      <c r="C107" s="363" t="s">
        <v>4001</v>
      </c>
      <c r="D107" s="20" t="s">
        <v>1697</v>
      </c>
      <c r="E107" s="239">
        <v>4013</v>
      </c>
      <c r="F107" s="419">
        <v>41853</v>
      </c>
      <c r="G107" s="44">
        <v>4013</v>
      </c>
      <c r="H107" s="86">
        <f t="shared" si="2"/>
        <v>0</v>
      </c>
      <c r="I107" s="20"/>
    </row>
    <row r="108" spans="1:9" x14ac:dyDescent="0.25">
      <c r="A108" s="456">
        <v>41853</v>
      </c>
      <c r="B108" s="217" t="s">
        <v>1207</v>
      </c>
      <c r="C108" s="363" t="s">
        <v>4001</v>
      </c>
      <c r="D108" s="20" t="s">
        <v>123</v>
      </c>
      <c r="E108" s="239">
        <v>2297</v>
      </c>
      <c r="F108" s="419">
        <v>41853</v>
      </c>
      <c r="G108" s="44">
        <v>2297</v>
      </c>
      <c r="H108" s="86">
        <f t="shared" si="2"/>
        <v>0</v>
      </c>
      <c r="I108" s="20"/>
    </row>
    <row r="109" spans="1:9" x14ac:dyDescent="0.25">
      <c r="A109" s="456">
        <v>41853</v>
      </c>
      <c r="B109" s="217" t="s">
        <v>1209</v>
      </c>
      <c r="C109" s="363" t="s">
        <v>4001</v>
      </c>
      <c r="D109" s="20" t="s">
        <v>188</v>
      </c>
      <c r="E109" s="239">
        <v>12063.6</v>
      </c>
      <c r="F109" s="419">
        <v>41859</v>
      </c>
      <c r="G109" s="44">
        <v>12063.6</v>
      </c>
      <c r="H109" s="86">
        <f t="shared" si="2"/>
        <v>0</v>
      </c>
      <c r="I109" s="20" t="s">
        <v>21</v>
      </c>
    </row>
    <row r="110" spans="1:9" x14ac:dyDescent="0.25">
      <c r="A110" s="456">
        <v>41853</v>
      </c>
      <c r="B110" s="217" t="s">
        <v>1210</v>
      </c>
      <c r="C110" s="363" t="s">
        <v>4001</v>
      </c>
      <c r="D110" s="20" t="s">
        <v>176</v>
      </c>
      <c r="E110" s="239">
        <v>8830</v>
      </c>
      <c r="F110" s="419">
        <v>41854</v>
      </c>
      <c r="G110" s="44">
        <v>8830</v>
      </c>
      <c r="H110" s="86">
        <f t="shared" si="2"/>
        <v>0</v>
      </c>
      <c r="I110" s="20" t="s">
        <v>65</v>
      </c>
    </row>
    <row r="111" spans="1:9" x14ac:dyDescent="0.25">
      <c r="A111" s="456">
        <v>41853</v>
      </c>
      <c r="B111" s="217" t="s">
        <v>1211</v>
      </c>
      <c r="C111" s="363" t="s">
        <v>4001</v>
      </c>
      <c r="D111" s="20" t="s">
        <v>55</v>
      </c>
      <c r="E111" s="239">
        <v>1596</v>
      </c>
      <c r="F111" s="419">
        <v>41853</v>
      </c>
      <c r="G111" s="44">
        <v>1596</v>
      </c>
      <c r="H111" s="86">
        <f t="shared" si="2"/>
        <v>0</v>
      </c>
      <c r="I111" s="20"/>
    </row>
    <row r="112" spans="1:9" x14ac:dyDescent="0.25">
      <c r="A112" s="456">
        <v>41853</v>
      </c>
      <c r="B112" s="217" t="s">
        <v>1212</v>
      </c>
      <c r="C112" s="363" t="s">
        <v>4001</v>
      </c>
      <c r="D112" s="20" t="s">
        <v>36</v>
      </c>
      <c r="E112" s="239">
        <v>5530</v>
      </c>
      <c r="F112" s="419">
        <v>41854</v>
      </c>
      <c r="G112" s="44">
        <v>5530</v>
      </c>
      <c r="H112" s="86">
        <f t="shared" si="2"/>
        <v>0</v>
      </c>
      <c r="I112" s="20" t="s">
        <v>65</v>
      </c>
    </row>
    <row r="113" spans="1:9" x14ac:dyDescent="0.25">
      <c r="A113" s="456">
        <v>41853</v>
      </c>
      <c r="B113" s="217" t="s">
        <v>1213</v>
      </c>
      <c r="C113" s="363" t="s">
        <v>4001</v>
      </c>
      <c r="D113" s="20" t="s">
        <v>147</v>
      </c>
      <c r="E113" s="239">
        <v>397</v>
      </c>
      <c r="F113" s="419">
        <v>41854</v>
      </c>
      <c r="G113" s="44">
        <v>397</v>
      </c>
      <c r="H113" s="86">
        <f t="shared" si="2"/>
        <v>0</v>
      </c>
      <c r="I113" s="20" t="s">
        <v>65</v>
      </c>
    </row>
    <row r="114" spans="1:9" x14ac:dyDescent="0.25">
      <c r="A114" s="456">
        <v>41853</v>
      </c>
      <c r="B114" s="217" t="s">
        <v>1214</v>
      </c>
      <c r="C114" s="363" t="s">
        <v>4001</v>
      </c>
      <c r="D114" s="20" t="s">
        <v>373</v>
      </c>
      <c r="E114" s="239">
        <v>44213</v>
      </c>
      <c r="F114" s="419">
        <v>41854</v>
      </c>
      <c r="G114" s="44">
        <v>44213</v>
      </c>
      <c r="H114" s="86">
        <f t="shared" si="2"/>
        <v>0</v>
      </c>
      <c r="I114" s="20" t="s">
        <v>30</v>
      </c>
    </row>
    <row r="115" spans="1:9" x14ac:dyDescent="0.25">
      <c r="A115" s="456">
        <v>41853</v>
      </c>
      <c r="B115" s="217" t="s">
        <v>1215</v>
      </c>
      <c r="C115" s="363" t="s">
        <v>4001</v>
      </c>
      <c r="D115" s="20" t="s">
        <v>66</v>
      </c>
      <c r="E115" s="239">
        <v>2214</v>
      </c>
      <c r="F115" s="419">
        <v>41854</v>
      </c>
      <c r="G115" s="44">
        <v>2214</v>
      </c>
      <c r="H115" s="86">
        <f t="shared" si="2"/>
        <v>0</v>
      </c>
      <c r="I115" s="20" t="s">
        <v>65</v>
      </c>
    </row>
    <row r="116" spans="1:9" x14ac:dyDescent="0.25">
      <c r="A116" s="456">
        <v>41853</v>
      </c>
      <c r="B116" s="217" t="s">
        <v>1216</v>
      </c>
      <c r="C116" s="363" t="s">
        <v>4001</v>
      </c>
      <c r="D116" s="20" t="s">
        <v>29</v>
      </c>
      <c r="E116" s="239">
        <v>9222.5</v>
      </c>
      <c r="F116" s="419">
        <v>41854</v>
      </c>
      <c r="G116" s="44">
        <v>9222.5</v>
      </c>
      <c r="H116" s="86">
        <f t="shared" si="2"/>
        <v>0</v>
      </c>
      <c r="I116" s="20" t="s">
        <v>30</v>
      </c>
    </row>
    <row r="117" spans="1:9" x14ac:dyDescent="0.25">
      <c r="A117" s="456">
        <v>41853</v>
      </c>
      <c r="B117" s="217" t="s">
        <v>1218</v>
      </c>
      <c r="C117" s="363" t="s">
        <v>4001</v>
      </c>
      <c r="D117" s="20" t="s">
        <v>8</v>
      </c>
      <c r="E117" s="239">
        <v>720</v>
      </c>
      <c r="F117" s="419">
        <v>41853</v>
      </c>
      <c r="G117" s="44">
        <v>720</v>
      </c>
      <c r="H117" s="86">
        <f t="shared" si="2"/>
        <v>0</v>
      </c>
      <c r="I117" s="20"/>
    </row>
    <row r="118" spans="1:9" x14ac:dyDescent="0.25">
      <c r="A118" s="456">
        <v>41853</v>
      </c>
      <c r="B118" s="217" t="s">
        <v>1219</v>
      </c>
      <c r="C118" s="363" t="s">
        <v>4001</v>
      </c>
      <c r="D118" s="20" t="s">
        <v>57</v>
      </c>
      <c r="E118" s="239">
        <v>2320</v>
      </c>
      <c r="F118" s="419">
        <v>41854</v>
      </c>
      <c r="G118" s="44">
        <v>2320</v>
      </c>
      <c r="H118" s="86">
        <f t="shared" si="2"/>
        <v>0</v>
      </c>
      <c r="I118" s="20" t="s">
        <v>30</v>
      </c>
    </row>
    <row r="119" spans="1:9" x14ac:dyDescent="0.25">
      <c r="A119" s="456">
        <v>41853</v>
      </c>
      <c r="B119" s="217" t="s">
        <v>1220</v>
      </c>
      <c r="C119" s="363" t="s">
        <v>4001</v>
      </c>
      <c r="D119" s="20" t="s">
        <v>111</v>
      </c>
      <c r="E119" s="239">
        <v>6136</v>
      </c>
      <c r="F119" s="419">
        <v>41854</v>
      </c>
      <c r="G119" s="44">
        <v>6136</v>
      </c>
      <c r="H119" s="86">
        <f t="shared" si="2"/>
        <v>0</v>
      </c>
      <c r="I119" s="20" t="s">
        <v>65</v>
      </c>
    </row>
    <row r="120" spans="1:9" x14ac:dyDescent="0.25">
      <c r="A120" s="456">
        <v>41853</v>
      </c>
      <c r="B120" s="217" t="s">
        <v>1221</v>
      </c>
      <c r="C120" s="363" t="s">
        <v>4001</v>
      </c>
      <c r="D120" s="20" t="s">
        <v>52</v>
      </c>
      <c r="E120" s="239">
        <v>4222.3999999999996</v>
      </c>
      <c r="F120" s="419">
        <v>41854</v>
      </c>
      <c r="G120" s="44">
        <v>4222.3999999999996</v>
      </c>
      <c r="H120" s="86">
        <f t="shared" si="2"/>
        <v>0</v>
      </c>
      <c r="I120" s="20" t="s">
        <v>65</v>
      </c>
    </row>
    <row r="121" spans="1:9" x14ac:dyDescent="0.25">
      <c r="A121" s="456">
        <v>41853</v>
      </c>
      <c r="B121" s="217" t="s">
        <v>1222</v>
      </c>
      <c r="C121" s="363" t="s">
        <v>4001</v>
      </c>
      <c r="D121" s="20" t="s">
        <v>260</v>
      </c>
      <c r="E121" s="239">
        <v>4135.6000000000004</v>
      </c>
      <c r="F121" s="419">
        <v>41854</v>
      </c>
      <c r="G121" s="44">
        <v>4135.6000000000004</v>
      </c>
      <c r="H121" s="86">
        <f t="shared" si="2"/>
        <v>0</v>
      </c>
      <c r="I121" s="20" t="s">
        <v>65</v>
      </c>
    </row>
    <row r="122" spans="1:9" x14ac:dyDescent="0.25">
      <c r="A122" s="456">
        <v>41853</v>
      </c>
      <c r="B122" s="217" t="s">
        <v>1224</v>
      </c>
      <c r="C122" s="363" t="s">
        <v>4001</v>
      </c>
      <c r="D122" s="20" t="s">
        <v>124</v>
      </c>
      <c r="E122" s="239">
        <v>13467.6</v>
      </c>
      <c r="F122" s="419">
        <v>41854</v>
      </c>
      <c r="G122" s="44">
        <v>13467.6</v>
      </c>
      <c r="H122" s="86">
        <f t="shared" si="2"/>
        <v>0</v>
      </c>
      <c r="I122" s="20" t="s">
        <v>30</v>
      </c>
    </row>
    <row r="123" spans="1:9" x14ac:dyDescent="0.25">
      <c r="A123" s="456">
        <v>41853</v>
      </c>
      <c r="B123" s="217" t="s">
        <v>1225</v>
      </c>
      <c r="C123" s="363" t="s">
        <v>4001</v>
      </c>
      <c r="D123" s="20" t="s">
        <v>2173</v>
      </c>
      <c r="E123" s="239">
        <v>1227.5999999999999</v>
      </c>
      <c r="F123" s="419">
        <v>41854</v>
      </c>
      <c r="G123" s="44">
        <v>1227.5999999999999</v>
      </c>
      <c r="H123" s="86">
        <f t="shared" si="2"/>
        <v>0</v>
      </c>
      <c r="I123" s="20" t="s">
        <v>30</v>
      </c>
    </row>
    <row r="124" spans="1:9" x14ac:dyDescent="0.25">
      <c r="A124" s="456">
        <v>41853</v>
      </c>
      <c r="B124" s="217" t="s">
        <v>1226</v>
      </c>
      <c r="C124" s="363" t="s">
        <v>4001</v>
      </c>
      <c r="D124" s="20" t="s">
        <v>771</v>
      </c>
      <c r="E124" s="239">
        <v>6891</v>
      </c>
      <c r="F124" s="419">
        <v>41853</v>
      </c>
      <c r="G124" s="44">
        <v>6891</v>
      </c>
      <c r="H124" s="86">
        <f t="shared" si="2"/>
        <v>0</v>
      </c>
      <c r="I124" s="20"/>
    </row>
    <row r="125" spans="1:9" x14ac:dyDescent="0.25">
      <c r="A125" s="456">
        <v>41853</v>
      </c>
      <c r="B125" s="217" t="s">
        <v>1227</v>
      </c>
      <c r="C125" s="363" t="s">
        <v>4001</v>
      </c>
      <c r="D125" s="20" t="s">
        <v>1782</v>
      </c>
      <c r="E125" s="239">
        <v>3583.6</v>
      </c>
      <c r="F125" s="419">
        <v>41854</v>
      </c>
      <c r="G125" s="44">
        <v>3583.6</v>
      </c>
      <c r="H125" s="86">
        <f t="shared" si="2"/>
        <v>0</v>
      </c>
      <c r="I125" s="20" t="s">
        <v>30</v>
      </c>
    </row>
    <row r="126" spans="1:9" x14ac:dyDescent="0.25">
      <c r="A126" s="456">
        <v>41853</v>
      </c>
      <c r="B126" s="217" t="s">
        <v>1229</v>
      </c>
      <c r="C126" s="363" t="s">
        <v>4001</v>
      </c>
      <c r="D126" s="20" t="s">
        <v>287</v>
      </c>
      <c r="E126" s="239">
        <v>4470.2</v>
      </c>
      <c r="F126" s="419">
        <v>41854</v>
      </c>
      <c r="G126" s="44">
        <v>4470.2</v>
      </c>
      <c r="H126" s="86">
        <f t="shared" si="2"/>
        <v>0</v>
      </c>
      <c r="I126" s="20" t="s">
        <v>30</v>
      </c>
    </row>
    <row r="127" spans="1:9" x14ac:dyDescent="0.25">
      <c r="A127" s="456">
        <v>41853</v>
      </c>
      <c r="B127" s="217" t="s">
        <v>1230</v>
      </c>
      <c r="C127" s="363" t="s">
        <v>4001</v>
      </c>
      <c r="D127" s="20" t="s">
        <v>29</v>
      </c>
      <c r="E127" s="239">
        <v>2185.5</v>
      </c>
      <c r="F127" s="419">
        <v>41854</v>
      </c>
      <c r="G127" s="44">
        <v>2185.5</v>
      </c>
      <c r="H127" s="86">
        <f t="shared" si="2"/>
        <v>0</v>
      </c>
      <c r="I127" s="20" t="s">
        <v>30</v>
      </c>
    </row>
    <row r="128" spans="1:9" x14ac:dyDescent="0.25">
      <c r="A128" s="456">
        <v>41853</v>
      </c>
      <c r="B128" s="217" t="s">
        <v>1231</v>
      </c>
      <c r="C128" s="363" t="s">
        <v>4001</v>
      </c>
      <c r="D128" s="20" t="s">
        <v>78</v>
      </c>
      <c r="E128" s="239">
        <v>8510.5</v>
      </c>
      <c r="F128" s="419">
        <v>41854</v>
      </c>
      <c r="G128" s="44">
        <v>8510.5</v>
      </c>
      <c r="H128" s="86">
        <f t="shared" si="2"/>
        <v>0</v>
      </c>
      <c r="I128" s="20" t="s">
        <v>65</v>
      </c>
    </row>
    <row r="129" spans="1:9" x14ac:dyDescent="0.25">
      <c r="A129" s="456">
        <v>41853</v>
      </c>
      <c r="B129" s="217" t="s">
        <v>1232</v>
      </c>
      <c r="C129" s="363" t="s">
        <v>4001</v>
      </c>
      <c r="D129" s="20" t="s">
        <v>32</v>
      </c>
      <c r="E129" s="239">
        <v>6979.2</v>
      </c>
      <c r="F129" s="419">
        <v>41854</v>
      </c>
      <c r="G129" s="44">
        <v>6979.2</v>
      </c>
      <c r="H129" s="86">
        <f t="shared" si="2"/>
        <v>0</v>
      </c>
      <c r="I129" s="20"/>
    </row>
    <row r="130" spans="1:9" x14ac:dyDescent="0.25">
      <c r="A130" s="456">
        <v>41853</v>
      </c>
      <c r="B130" s="217" t="s">
        <v>1234</v>
      </c>
      <c r="C130" s="363" t="s">
        <v>4001</v>
      </c>
      <c r="D130" s="20" t="s">
        <v>80</v>
      </c>
      <c r="E130" s="239">
        <v>2726</v>
      </c>
      <c r="F130" s="419">
        <v>41854</v>
      </c>
      <c r="G130" s="44">
        <v>2726</v>
      </c>
      <c r="H130" s="86">
        <f t="shared" si="2"/>
        <v>0</v>
      </c>
      <c r="I130" s="20" t="s">
        <v>65</v>
      </c>
    </row>
    <row r="131" spans="1:9" x14ac:dyDescent="0.25">
      <c r="A131" s="456">
        <v>41853</v>
      </c>
      <c r="B131" s="217" t="s">
        <v>1235</v>
      </c>
      <c r="C131" s="363" t="s">
        <v>4001</v>
      </c>
      <c r="D131" s="20" t="s">
        <v>349</v>
      </c>
      <c r="E131" s="239">
        <v>5972.1</v>
      </c>
      <c r="F131" s="419">
        <v>41854</v>
      </c>
      <c r="G131" s="44">
        <v>5972.1</v>
      </c>
      <c r="H131" s="86">
        <f t="shared" si="2"/>
        <v>0</v>
      </c>
      <c r="I131" s="20" t="s">
        <v>65</v>
      </c>
    </row>
    <row r="132" spans="1:9" x14ac:dyDescent="0.25">
      <c r="A132" s="456">
        <v>41853</v>
      </c>
      <c r="B132" s="217" t="s">
        <v>1236</v>
      </c>
      <c r="C132" s="363" t="s">
        <v>4001</v>
      </c>
      <c r="D132" s="20" t="s">
        <v>49</v>
      </c>
      <c r="E132" s="239">
        <v>1652</v>
      </c>
      <c r="F132" s="419">
        <v>41853</v>
      </c>
      <c r="G132" s="44">
        <v>1652</v>
      </c>
      <c r="H132" s="226">
        <f t="shared" si="2"/>
        <v>0</v>
      </c>
      <c r="I132" s="20"/>
    </row>
    <row r="133" spans="1:9" x14ac:dyDescent="0.25">
      <c r="A133" s="456">
        <v>41853</v>
      </c>
      <c r="B133" s="217" t="s">
        <v>1237</v>
      </c>
      <c r="C133" s="363" t="s">
        <v>4001</v>
      </c>
      <c r="D133" s="20" t="s">
        <v>49</v>
      </c>
      <c r="E133" s="239">
        <v>433</v>
      </c>
      <c r="F133" s="419">
        <v>41853</v>
      </c>
      <c r="G133" s="44">
        <v>433</v>
      </c>
      <c r="H133" s="86">
        <f>E133-G133</f>
        <v>0</v>
      </c>
      <c r="I133" s="20"/>
    </row>
    <row r="134" spans="1:9" x14ac:dyDescent="0.25">
      <c r="A134" s="456">
        <v>41853</v>
      </c>
      <c r="B134" s="217" t="s">
        <v>1238</v>
      </c>
      <c r="C134" s="363" t="s">
        <v>4001</v>
      </c>
      <c r="D134" s="20" t="s">
        <v>4129</v>
      </c>
      <c r="E134" s="239">
        <v>1593</v>
      </c>
      <c r="F134" s="419">
        <v>41853</v>
      </c>
      <c r="G134" s="44">
        <v>1593</v>
      </c>
      <c r="H134" s="86">
        <f>E134-G134</f>
        <v>0</v>
      </c>
      <c r="I134" s="20" t="s">
        <v>3978</v>
      </c>
    </row>
    <row r="135" spans="1:9" x14ac:dyDescent="0.25">
      <c r="A135" s="456">
        <v>41853</v>
      </c>
      <c r="B135" s="217" t="s">
        <v>1240</v>
      </c>
      <c r="C135" s="363" t="s">
        <v>4001</v>
      </c>
      <c r="D135" s="20" t="s">
        <v>233</v>
      </c>
      <c r="E135" s="239">
        <v>1159.5999999999999</v>
      </c>
      <c r="F135" s="419">
        <v>41854</v>
      </c>
      <c r="G135" s="44">
        <v>1159.5999999999999</v>
      </c>
      <c r="H135" s="86">
        <f t="shared" ref="H135:H198" si="3">E135-G135</f>
        <v>0</v>
      </c>
      <c r="I135" s="20" t="s">
        <v>65</v>
      </c>
    </row>
    <row r="136" spans="1:9" x14ac:dyDescent="0.25">
      <c r="A136" s="456">
        <v>41853</v>
      </c>
      <c r="B136" s="217" t="s">
        <v>1241</v>
      </c>
      <c r="C136" s="363" t="s">
        <v>4001</v>
      </c>
      <c r="D136" s="20" t="s">
        <v>351</v>
      </c>
      <c r="E136" s="239">
        <v>2910.42</v>
      </c>
      <c r="F136" s="419">
        <v>41854</v>
      </c>
      <c r="G136" s="44">
        <v>2910.42</v>
      </c>
      <c r="H136" s="86">
        <f t="shared" si="3"/>
        <v>0</v>
      </c>
      <c r="I136" s="20" t="s">
        <v>65</v>
      </c>
    </row>
    <row r="137" spans="1:9" x14ac:dyDescent="0.25">
      <c r="A137" s="456">
        <v>41853</v>
      </c>
      <c r="B137" s="217" t="s">
        <v>1243</v>
      </c>
      <c r="C137" s="363" t="s">
        <v>4001</v>
      </c>
      <c r="D137" s="20" t="s">
        <v>690</v>
      </c>
      <c r="E137" s="239">
        <v>8057</v>
      </c>
      <c r="F137" s="419">
        <v>41854</v>
      </c>
      <c r="G137" s="44">
        <v>8057</v>
      </c>
      <c r="H137" s="86">
        <f t="shared" si="3"/>
        <v>0</v>
      </c>
      <c r="I137" s="20" t="s">
        <v>65</v>
      </c>
    </row>
    <row r="138" spans="1:9" x14ac:dyDescent="0.25">
      <c r="A138" s="456">
        <v>41853</v>
      </c>
      <c r="B138" s="217" t="s">
        <v>1244</v>
      </c>
      <c r="C138" s="363" t="s">
        <v>4001</v>
      </c>
      <c r="D138" s="20" t="s">
        <v>435</v>
      </c>
      <c r="E138" s="239">
        <v>6640</v>
      </c>
      <c r="F138" s="419">
        <v>41853</v>
      </c>
      <c r="G138" s="44">
        <v>6640</v>
      </c>
      <c r="H138" s="86">
        <f t="shared" si="3"/>
        <v>0</v>
      </c>
      <c r="I138" s="20"/>
    </row>
    <row r="139" spans="1:9" x14ac:dyDescent="0.25">
      <c r="A139" s="456">
        <v>41853</v>
      </c>
      <c r="B139" s="217" t="s">
        <v>1246</v>
      </c>
      <c r="C139" s="363" t="s">
        <v>4001</v>
      </c>
      <c r="D139" s="20" t="s">
        <v>435</v>
      </c>
      <c r="E139" s="239">
        <v>565.5</v>
      </c>
      <c r="F139" s="419">
        <v>41853</v>
      </c>
      <c r="G139" s="44">
        <v>565.5</v>
      </c>
      <c r="H139" s="86">
        <f t="shared" si="3"/>
        <v>0</v>
      </c>
      <c r="I139" s="20"/>
    </row>
    <row r="140" spans="1:9" x14ac:dyDescent="0.25">
      <c r="A140" s="456">
        <v>41853</v>
      </c>
      <c r="B140" s="217" t="s">
        <v>1247</v>
      </c>
      <c r="C140" s="363" t="s">
        <v>4001</v>
      </c>
      <c r="D140" s="20" t="s">
        <v>106</v>
      </c>
      <c r="E140" s="239">
        <v>5172</v>
      </c>
      <c r="F140" s="419">
        <v>41859</v>
      </c>
      <c r="G140" s="44">
        <v>5172</v>
      </c>
      <c r="H140" s="86">
        <f t="shared" si="3"/>
        <v>0</v>
      </c>
      <c r="I140" s="20"/>
    </row>
    <row r="141" spans="1:9" x14ac:dyDescent="0.25">
      <c r="A141" s="456">
        <v>41853</v>
      </c>
      <c r="B141" s="217" t="s">
        <v>1248</v>
      </c>
      <c r="C141" s="363" t="s">
        <v>4001</v>
      </c>
      <c r="D141" s="20" t="s">
        <v>51</v>
      </c>
      <c r="E141" s="239">
        <v>3289.5</v>
      </c>
      <c r="F141" s="419">
        <v>41853</v>
      </c>
      <c r="G141" s="44">
        <v>3289.58</v>
      </c>
      <c r="H141" s="86">
        <f t="shared" si="3"/>
        <v>-7.999999999992724E-2</v>
      </c>
      <c r="I141" s="20"/>
    </row>
    <row r="142" spans="1:9" x14ac:dyDescent="0.25">
      <c r="A142" s="456">
        <v>41853</v>
      </c>
      <c r="B142" s="217" t="s">
        <v>1249</v>
      </c>
      <c r="C142" s="363" t="s">
        <v>4001</v>
      </c>
      <c r="D142" s="329" t="s">
        <v>3114</v>
      </c>
      <c r="E142" s="330">
        <v>0</v>
      </c>
      <c r="F142" s="419"/>
      <c r="G142" s="44"/>
      <c r="H142" s="86">
        <f t="shared" si="3"/>
        <v>0</v>
      </c>
      <c r="I142" s="20" t="s">
        <v>81</v>
      </c>
    </row>
    <row r="143" spans="1:9" x14ac:dyDescent="0.25">
      <c r="A143" s="456">
        <v>41853</v>
      </c>
      <c r="B143" s="217" t="s">
        <v>1250</v>
      </c>
      <c r="C143" s="363" t="s">
        <v>4001</v>
      </c>
      <c r="D143" s="20" t="s">
        <v>136</v>
      </c>
      <c r="E143" s="239">
        <v>3469</v>
      </c>
      <c r="F143" s="419">
        <v>41853</v>
      </c>
      <c r="G143" s="44">
        <v>3469</v>
      </c>
      <c r="H143" s="86">
        <f t="shared" si="3"/>
        <v>0</v>
      </c>
      <c r="I143" s="20"/>
    </row>
    <row r="144" spans="1:9" x14ac:dyDescent="0.25">
      <c r="A144" s="456">
        <v>41853</v>
      </c>
      <c r="B144" s="217" t="s">
        <v>1251</v>
      </c>
      <c r="C144" s="363" t="s">
        <v>4001</v>
      </c>
      <c r="D144" s="20" t="s">
        <v>16</v>
      </c>
      <c r="E144" s="239">
        <v>82282.5</v>
      </c>
      <c r="F144" s="419">
        <v>41865</v>
      </c>
      <c r="G144" s="44">
        <v>82282.5</v>
      </c>
      <c r="H144" s="86">
        <f t="shared" si="3"/>
        <v>0</v>
      </c>
      <c r="I144" s="20" t="s">
        <v>12</v>
      </c>
    </row>
    <row r="145" spans="1:9" x14ac:dyDescent="0.25">
      <c r="A145" s="456">
        <v>41853</v>
      </c>
      <c r="B145" s="217" t="s">
        <v>1252</v>
      </c>
      <c r="C145" s="363" t="s">
        <v>4001</v>
      </c>
      <c r="D145" s="20" t="s">
        <v>8</v>
      </c>
      <c r="E145" s="239">
        <v>1542</v>
      </c>
      <c r="F145" s="419">
        <v>41853</v>
      </c>
      <c r="G145" s="44">
        <v>1542</v>
      </c>
      <c r="H145" s="86">
        <f t="shared" si="3"/>
        <v>0</v>
      </c>
      <c r="I145" s="20"/>
    </row>
    <row r="146" spans="1:9" x14ac:dyDescent="0.25">
      <c r="A146" s="456">
        <v>41853</v>
      </c>
      <c r="B146" s="217" t="s">
        <v>1253</v>
      </c>
      <c r="C146" s="363" t="s">
        <v>4001</v>
      </c>
      <c r="D146" s="20" t="s">
        <v>250</v>
      </c>
      <c r="E146" s="239">
        <v>13113</v>
      </c>
      <c r="F146" s="419">
        <v>41853</v>
      </c>
      <c r="G146" s="44">
        <v>13113</v>
      </c>
      <c r="H146" s="86">
        <f t="shared" si="3"/>
        <v>0</v>
      </c>
      <c r="I146" s="20"/>
    </row>
    <row r="147" spans="1:9" x14ac:dyDescent="0.25">
      <c r="A147" s="456">
        <v>41853</v>
      </c>
      <c r="B147" s="217" t="s">
        <v>1254</v>
      </c>
      <c r="C147" s="363" t="s">
        <v>4001</v>
      </c>
      <c r="D147" s="20" t="s">
        <v>62</v>
      </c>
      <c r="E147" s="239">
        <v>23343.5</v>
      </c>
      <c r="F147" s="419">
        <v>41854</v>
      </c>
      <c r="G147" s="44">
        <v>23343.5</v>
      </c>
      <c r="H147" s="86">
        <f t="shared" si="3"/>
        <v>0</v>
      </c>
      <c r="I147" s="20" t="s">
        <v>3978</v>
      </c>
    </row>
    <row r="148" spans="1:9" x14ac:dyDescent="0.25">
      <c r="A148" s="456">
        <v>41853</v>
      </c>
      <c r="B148" s="217" t="s">
        <v>1255</v>
      </c>
      <c r="C148" s="363" t="s">
        <v>4001</v>
      </c>
      <c r="D148" s="329" t="s">
        <v>3114</v>
      </c>
      <c r="E148" s="330">
        <v>0</v>
      </c>
      <c r="F148" s="419"/>
      <c r="G148" s="44"/>
      <c r="H148" s="86">
        <f t="shared" si="3"/>
        <v>0</v>
      </c>
      <c r="I148" s="20" t="s">
        <v>324</v>
      </c>
    </row>
    <row r="149" spans="1:9" x14ac:dyDescent="0.25">
      <c r="A149" s="456">
        <v>41853</v>
      </c>
      <c r="B149" s="217" t="s">
        <v>1256</v>
      </c>
      <c r="C149" s="363" t="s">
        <v>4001</v>
      </c>
      <c r="D149" s="20" t="s">
        <v>14</v>
      </c>
      <c r="E149" s="239">
        <v>16750</v>
      </c>
      <c r="F149" s="419">
        <v>41854</v>
      </c>
      <c r="G149" s="44">
        <v>16750</v>
      </c>
      <c r="H149" s="86">
        <f t="shared" si="3"/>
        <v>0</v>
      </c>
      <c r="I149" s="20" t="s">
        <v>12</v>
      </c>
    </row>
    <row r="150" spans="1:9" x14ac:dyDescent="0.25">
      <c r="A150" s="456">
        <v>41853</v>
      </c>
      <c r="B150" s="217" t="s">
        <v>1257</v>
      </c>
      <c r="C150" s="363" t="s">
        <v>4001</v>
      </c>
      <c r="D150" s="20" t="s">
        <v>8</v>
      </c>
      <c r="E150" s="239">
        <v>242</v>
      </c>
      <c r="F150" s="419">
        <v>41853</v>
      </c>
      <c r="G150" s="44">
        <v>242</v>
      </c>
      <c r="H150" s="86">
        <f t="shared" si="3"/>
        <v>0</v>
      </c>
      <c r="I150" s="20"/>
    </row>
    <row r="151" spans="1:9" x14ac:dyDescent="0.25">
      <c r="A151" s="456">
        <v>41853</v>
      </c>
      <c r="B151" s="217" t="s">
        <v>1259</v>
      </c>
      <c r="C151" s="363" t="s">
        <v>4001</v>
      </c>
      <c r="D151" s="20" t="s">
        <v>110</v>
      </c>
      <c r="E151" s="239">
        <v>119190</v>
      </c>
      <c r="F151" s="419">
        <v>41859</v>
      </c>
      <c r="G151" s="44">
        <v>119190</v>
      </c>
      <c r="H151" s="86">
        <f t="shared" si="3"/>
        <v>0</v>
      </c>
      <c r="I151" s="20" t="s">
        <v>12</v>
      </c>
    </row>
    <row r="152" spans="1:9" x14ac:dyDescent="0.25">
      <c r="A152" s="456">
        <v>41853</v>
      </c>
      <c r="B152" s="217" t="s">
        <v>1260</v>
      </c>
      <c r="C152" s="363" t="s">
        <v>4001</v>
      </c>
      <c r="D152" s="20" t="s">
        <v>180</v>
      </c>
      <c r="E152" s="239">
        <v>17782.5</v>
      </c>
      <c r="F152" s="419">
        <v>41854</v>
      </c>
      <c r="G152" s="44">
        <v>17782.5</v>
      </c>
      <c r="H152" s="86">
        <f t="shared" si="3"/>
        <v>0</v>
      </c>
      <c r="I152" s="20" t="s">
        <v>3978</v>
      </c>
    </row>
    <row r="153" spans="1:9" x14ac:dyDescent="0.25">
      <c r="A153" s="456">
        <v>41853</v>
      </c>
      <c r="B153" s="217" t="s">
        <v>1261</v>
      </c>
      <c r="C153" s="363" t="s">
        <v>4001</v>
      </c>
      <c r="D153" s="20" t="s">
        <v>396</v>
      </c>
      <c r="E153" s="239">
        <v>377</v>
      </c>
      <c r="F153" s="419">
        <v>41853</v>
      </c>
      <c r="G153" s="44">
        <v>377</v>
      </c>
      <c r="H153" s="86">
        <f t="shared" si="3"/>
        <v>0</v>
      </c>
      <c r="I153" s="20"/>
    </row>
    <row r="154" spans="1:9" x14ac:dyDescent="0.25">
      <c r="A154" s="456">
        <v>41853</v>
      </c>
      <c r="B154" s="217" t="s">
        <v>1262</v>
      </c>
      <c r="C154" s="363" t="s">
        <v>4001</v>
      </c>
      <c r="D154" s="20" t="s">
        <v>8</v>
      </c>
      <c r="E154" s="239">
        <v>509</v>
      </c>
      <c r="F154" s="419">
        <v>41853</v>
      </c>
      <c r="G154" s="44">
        <v>509</v>
      </c>
      <c r="H154" s="86">
        <f t="shared" si="3"/>
        <v>0</v>
      </c>
      <c r="I154" s="20"/>
    </row>
    <row r="155" spans="1:9" x14ac:dyDescent="0.25">
      <c r="A155" s="456">
        <v>41853</v>
      </c>
      <c r="B155" s="217" t="s">
        <v>1263</v>
      </c>
      <c r="C155" s="363" t="s">
        <v>4001</v>
      </c>
      <c r="D155" s="20" t="s">
        <v>25</v>
      </c>
      <c r="E155" s="239">
        <v>5034.5</v>
      </c>
      <c r="F155" s="419">
        <v>41854</v>
      </c>
      <c r="G155" s="44">
        <v>5034.5</v>
      </c>
      <c r="H155" s="86">
        <f t="shared" si="3"/>
        <v>0</v>
      </c>
      <c r="I155" s="20" t="s">
        <v>3978</v>
      </c>
    </row>
    <row r="156" spans="1:9" s="28" customFormat="1" x14ac:dyDescent="0.25">
      <c r="A156" s="456">
        <v>41853</v>
      </c>
      <c r="B156" s="217" t="s">
        <v>1264</v>
      </c>
      <c r="C156" s="363" t="s">
        <v>4001</v>
      </c>
      <c r="D156" s="20" t="s">
        <v>28</v>
      </c>
      <c r="E156" s="239">
        <v>6188.7</v>
      </c>
      <c r="F156" s="419">
        <v>41853</v>
      </c>
      <c r="G156" s="44">
        <v>6188.7</v>
      </c>
      <c r="H156" s="86">
        <f t="shared" si="3"/>
        <v>0</v>
      </c>
      <c r="I156" s="20"/>
    </row>
    <row r="157" spans="1:9" s="28" customFormat="1" x14ac:dyDescent="0.25">
      <c r="A157" s="456">
        <v>41853</v>
      </c>
      <c r="B157" s="217" t="s">
        <v>1265</v>
      </c>
      <c r="C157" s="363" t="s">
        <v>4001</v>
      </c>
      <c r="D157" s="20" t="s">
        <v>3121</v>
      </c>
      <c r="E157" s="239">
        <v>9250.4</v>
      </c>
      <c r="F157" s="419">
        <v>41854</v>
      </c>
      <c r="G157" s="44">
        <v>9250.5</v>
      </c>
      <c r="H157" s="86">
        <f t="shared" si="3"/>
        <v>-0.1000000000003638</v>
      </c>
      <c r="I157" s="20" t="s">
        <v>3978</v>
      </c>
    </row>
    <row r="158" spans="1:9" s="28" customFormat="1" x14ac:dyDescent="0.25">
      <c r="A158" s="456">
        <v>41853</v>
      </c>
      <c r="B158" s="217" t="s">
        <v>1266</v>
      </c>
      <c r="C158" s="363" t="s">
        <v>4001</v>
      </c>
      <c r="D158" s="20" t="s">
        <v>28</v>
      </c>
      <c r="E158" s="239">
        <v>1083.5</v>
      </c>
      <c r="F158" s="419">
        <v>41853</v>
      </c>
      <c r="G158" s="44">
        <v>1083.5</v>
      </c>
      <c r="H158" s="86">
        <f t="shared" si="3"/>
        <v>0</v>
      </c>
      <c r="I158" s="20"/>
    </row>
    <row r="159" spans="1:9" s="28" customFormat="1" x14ac:dyDescent="0.25">
      <c r="A159" s="456">
        <v>41853</v>
      </c>
      <c r="B159" s="217" t="s">
        <v>1267</v>
      </c>
      <c r="C159" s="363" t="s">
        <v>4001</v>
      </c>
      <c r="D159" s="20" t="s">
        <v>8</v>
      </c>
      <c r="E159" s="239">
        <v>2899</v>
      </c>
      <c r="F159" s="419">
        <v>41853</v>
      </c>
      <c r="G159" s="44">
        <v>2899</v>
      </c>
      <c r="H159" s="86">
        <f t="shared" si="3"/>
        <v>0</v>
      </c>
      <c r="I159" s="20"/>
    </row>
    <row r="160" spans="1:9" s="28" customFormat="1" x14ac:dyDescent="0.25">
      <c r="A160" s="456">
        <v>41853</v>
      </c>
      <c r="B160" s="217" t="s">
        <v>1268</v>
      </c>
      <c r="C160" s="363" t="s">
        <v>4001</v>
      </c>
      <c r="D160" s="20" t="s">
        <v>180</v>
      </c>
      <c r="E160" s="239">
        <v>29842</v>
      </c>
      <c r="F160" s="419">
        <v>41853</v>
      </c>
      <c r="G160" s="44">
        <v>29842</v>
      </c>
      <c r="H160" s="86">
        <f t="shared" si="3"/>
        <v>0</v>
      </c>
      <c r="I160" s="20"/>
    </row>
    <row r="161" spans="1:9" s="28" customFormat="1" x14ac:dyDescent="0.25">
      <c r="A161" s="456">
        <v>41853</v>
      </c>
      <c r="B161" s="217" t="s">
        <v>1269</v>
      </c>
      <c r="C161" s="363" t="s">
        <v>4001</v>
      </c>
      <c r="D161" s="20" t="s">
        <v>18</v>
      </c>
      <c r="E161" s="239">
        <v>1063.5</v>
      </c>
      <c r="F161" s="419">
        <v>41853</v>
      </c>
      <c r="G161" s="44">
        <v>1063.5</v>
      </c>
      <c r="H161" s="86">
        <f t="shared" si="3"/>
        <v>0</v>
      </c>
      <c r="I161" s="20"/>
    </row>
    <row r="162" spans="1:9" s="28" customFormat="1" x14ac:dyDescent="0.25">
      <c r="A162" s="216">
        <v>41854</v>
      </c>
      <c r="B162" s="217" t="s">
        <v>1270</v>
      </c>
      <c r="C162" s="363" t="s">
        <v>4001</v>
      </c>
      <c r="D162" s="20" t="s">
        <v>666</v>
      </c>
      <c r="E162" s="239">
        <v>31479</v>
      </c>
      <c r="F162" s="419">
        <v>41854</v>
      </c>
      <c r="G162" s="44">
        <v>31479</v>
      </c>
      <c r="H162" s="86">
        <f t="shared" si="3"/>
        <v>0</v>
      </c>
      <c r="I162" s="20" t="s">
        <v>21</v>
      </c>
    </row>
    <row r="163" spans="1:9" s="28" customFormat="1" x14ac:dyDescent="0.25">
      <c r="A163" s="216">
        <v>41854</v>
      </c>
      <c r="B163" s="217" t="s">
        <v>1271</v>
      </c>
      <c r="C163" s="363" t="s">
        <v>4001</v>
      </c>
      <c r="D163" s="20" t="s">
        <v>147</v>
      </c>
      <c r="E163" s="239">
        <v>59481.3</v>
      </c>
      <c r="F163" s="419">
        <v>41857</v>
      </c>
      <c r="G163" s="44">
        <v>59481.3</v>
      </c>
      <c r="H163" s="86">
        <f t="shared" si="3"/>
        <v>0</v>
      </c>
      <c r="I163" s="18"/>
    </row>
    <row r="164" spans="1:9" s="28" customFormat="1" x14ac:dyDescent="0.25">
      <c r="A164" s="216">
        <v>41854</v>
      </c>
      <c r="B164" s="217" t="s">
        <v>1272</v>
      </c>
      <c r="C164" s="363" t="s">
        <v>4001</v>
      </c>
      <c r="D164" s="20" t="s">
        <v>136</v>
      </c>
      <c r="E164" s="239">
        <v>2873</v>
      </c>
      <c r="F164" s="419">
        <v>41854</v>
      </c>
      <c r="G164" s="44">
        <v>2873</v>
      </c>
      <c r="H164" s="86">
        <f t="shared" si="3"/>
        <v>0</v>
      </c>
      <c r="I164" s="20"/>
    </row>
    <row r="165" spans="1:9" s="28" customFormat="1" x14ac:dyDescent="0.25">
      <c r="A165" s="216">
        <v>41854</v>
      </c>
      <c r="B165" s="217" t="s">
        <v>1273</v>
      </c>
      <c r="C165" s="363" t="s">
        <v>4001</v>
      </c>
      <c r="D165" s="20" t="s">
        <v>735</v>
      </c>
      <c r="E165" s="239">
        <v>138</v>
      </c>
      <c r="F165" s="419">
        <v>41854</v>
      </c>
      <c r="G165" s="44">
        <v>138</v>
      </c>
      <c r="H165" s="86">
        <f t="shared" si="3"/>
        <v>0</v>
      </c>
      <c r="I165" s="18"/>
    </row>
    <row r="166" spans="1:9" s="28" customFormat="1" x14ac:dyDescent="0.25">
      <c r="A166" s="216">
        <v>41854</v>
      </c>
      <c r="B166" s="217" t="s">
        <v>1274</v>
      </c>
      <c r="C166" s="363" t="s">
        <v>4001</v>
      </c>
      <c r="D166" s="20" t="s">
        <v>517</v>
      </c>
      <c r="E166" s="239">
        <v>2626</v>
      </c>
      <c r="F166" s="419">
        <v>41854</v>
      </c>
      <c r="G166" s="44">
        <v>2626</v>
      </c>
      <c r="H166" s="86">
        <f t="shared" si="3"/>
        <v>0</v>
      </c>
      <c r="I166" s="20"/>
    </row>
    <row r="167" spans="1:9" x14ac:dyDescent="0.25">
      <c r="A167" s="216">
        <v>41854</v>
      </c>
      <c r="B167" s="217" t="s">
        <v>1275</v>
      </c>
      <c r="C167" s="363" t="s">
        <v>4001</v>
      </c>
      <c r="D167" s="20" t="s">
        <v>8</v>
      </c>
      <c r="E167" s="239">
        <v>438.5</v>
      </c>
      <c r="F167" s="419">
        <v>41854</v>
      </c>
      <c r="G167" s="44">
        <v>438.5</v>
      </c>
      <c r="H167" s="86">
        <f t="shared" si="3"/>
        <v>0</v>
      </c>
      <c r="I167" s="18"/>
    </row>
    <row r="168" spans="1:9" x14ac:dyDescent="0.25">
      <c r="A168" s="216">
        <v>41854</v>
      </c>
      <c r="B168" s="217" t="s">
        <v>1276</v>
      </c>
      <c r="C168" s="363" t="s">
        <v>4001</v>
      </c>
      <c r="D168" s="20" t="s">
        <v>8</v>
      </c>
      <c r="E168" s="239">
        <v>1065</v>
      </c>
      <c r="F168" s="419">
        <v>41854</v>
      </c>
      <c r="G168" s="44">
        <v>1065</v>
      </c>
      <c r="H168" s="86">
        <f t="shared" si="3"/>
        <v>0</v>
      </c>
      <c r="I168" s="20"/>
    </row>
    <row r="169" spans="1:9" x14ac:dyDescent="0.25">
      <c r="A169" s="216">
        <v>41854</v>
      </c>
      <c r="B169" s="217" t="s">
        <v>1277</v>
      </c>
      <c r="C169" s="363" t="s">
        <v>4001</v>
      </c>
      <c r="D169" s="20" t="s">
        <v>696</v>
      </c>
      <c r="E169" s="239">
        <v>38487</v>
      </c>
      <c r="F169" s="419">
        <v>41855</v>
      </c>
      <c r="G169" s="44">
        <v>38487</v>
      </c>
      <c r="H169" s="86">
        <f t="shared" si="3"/>
        <v>0</v>
      </c>
      <c r="I169" s="20" t="s">
        <v>21</v>
      </c>
    </row>
    <row r="170" spans="1:9" x14ac:dyDescent="0.25">
      <c r="A170" s="216">
        <v>41854</v>
      </c>
      <c r="B170" s="217" t="s">
        <v>1278</v>
      </c>
      <c r="C170" s="363" t="s">
        <v>4001</v>
      </c>
      <c r="D170" s="20" t="s">
        <v>123</v>
      </c>
      <c r="E170" s="239">
        <v>8440</v>
      </c>
      <c r="F170" s="419">
        <v>41856</v>
      </c>
      <c r="G170" s="44">
        <v>8440</v>
      </c>
      <c r="H170" s="86">
        <f t="shared" si="3"/>
        <v>0</v>
      </c>
      <c r="I170" s="20"/>
    </row>
    <row r="171" spans="1:9" x14ac:dyDescent="0.25">
      <c r="A171" s="216">
        <v>41854</v>
      </c>
      <c r="B171" s="217" t="s">
        <v>1279</v>
      </c>
      <c r="C171" s="363" t="s">
        <v>4001</v>
      </c>
      <c r="D171" s="20" t="s">
        <v>136</v>
      </c>
      <c r="E171" s="239">
        <v>841</v>
      </c>
      <c r="F171" s="419">
        <v>41854</v>
      </c>
      <c r="G171" s="44">
        <v>841</v>
      </c>
      <c r="H171" s="86">
        <f t="shared" si="3"/>
        <v>0</v>
      </c>
      <c r="I171" s="20"/>
    </row>
    <row r="172" spans="1:9" x14ac:dyDescent="0.25">
      <c r="A172" s="216">
        <v>41854</v>
      </c>
      <c r="B172" s="217" t="s">
        <v>1280</v>
      </c>
      <c r="C172" s="363" t="s">
        <v>4001</v>
      </c>
      <c r="D172" s="20" t="s">
        <v>130</v>
      </c>
      <c r="E172" s="239">
        <v>10189.5</v>
      </c>
      <c r="F172" s="419">
        <v>41855</v>
      </c>
      <c r="G172" s="44">
        <v>10189.5</v>
      </c>
      <c r="H172" s="86">
        <f t="shared" si="3"/>
        <v>0</v>
      </c>
      <c r="I172" s="20" t="s">
        <v>21</v>
      </c>
    </row>
    <row r="173" spans="1:9" x14ac:dyDescent="0.25">
      <c r="A173" s="216">
        <v>41854</v>
      </c>
      <c r="B173" s="217" t="s">
        <v>1281</v>
      </c>
      <c r="C173" s="363" t="s">
        <v>4001</v>
      </c>
      <c r="D173" s="20" t="s">
        <v>188</v>
      </c>
      <c r="E173" s="239">
        <v>12441.6</v>
      </c>
      <c r="F173" s="419">
        <v>41855</v>
      </c>
      <c r="G173" s="44">
        <v>12441.6</v>
      </c>
      <c r="H173" s="86">
        <f t="shared" si="3"/>
        <v>0</v>
      </c>
      <c r="I173" s="20" t="s">
        <v>21</v>
      </c>
    </row>
    <row r="174" spans="1:9" x14ac:dyDescent="0.25">
      <c r="A174" s="216">
        <v>41854</v>
      </c>
      <c r="B174" s="217" t="s">
        <v>1282</v>
      </c>
      <c r="C174" s="363" t="s">
        <v>4001</v>
      </c>
      <c r="D174" s="20" t="s">
        <v>44</v>
      </c>
      <c r="E174" s="239">
        <v>10440</v>
      </c>
      <c r="F174" s="419">
        <v>41866</v>
      </c>
      <c r="G174" s="44">
        <v>10440</v>
      </c>
      <c r="H174" s="86">
        <f t="shared" si="3"/>
        <v>0</v>
      </c>
      <c r="I174" s="20" t="s">
        <v>12</v>
      </c>
    </row>
    <row r="175" spans="1:9" x14ac:dyDescent="0.25">
      <c r="A175" s="216">
        <v>41854</v>
      </c>
      <c r="B175" s="217" t="s">
        <v>1283</v>
      </c>
      <c r="C175" s="363" t="s">
        <v>4001</v>
      </c>
      <c r="D175" s="20" t="s">
        <v>34</v>
      </c>
      <c r="E175" s="239">
        <v>2319</v>
      </c>
      <c r="F175" s="419">
        <v>41855</v>
      </c>
      <c r="G175" s="44">
        <v>2319</v>
      </c>
      <c r="H175" s="86">
        <f t="shared" si="3"/>
        <v>0</v>
      </c>
      <c r="I175" s="20" t="s">
        <v>12</v>
      </c>
    </row>
    <row r="176" spans="1:9" x14ac:dyDescent="0.25">
      <c r="A176" s="216">
        <v>41854</v>
      </c>
      <c r="B176" s="217" t="s">
        <v>1285</v>
      </c>
      <c r="C176" s="363" t="s">
        <v>4001</v>
      </c>
      <c r="D176" s="20" t="s">
        <v>287</v>
      </c>
      <c r="E176" s="239">
        <v>3025.6</v>
      </c>
      <c r="F176" s="419">
        <v>41855</v>
      </c>
      <c r="G176" s="44">
        <v>3025.6</v>
      </c>
      <c r="H176" s="86">
        <f t="shared" si="3"/>
        <v>0</v>
      </c>
      <c r="I176" s="20" t="s">
        <v>12</v>
      </c>
    </row>
    <row r="177" spans="1:9" x14ac:dyDescent="0.25">
      <c r="A177" s="216">
        <v>41854</v>
      </c>
      <c r="B177" s="217" t="s">
        <v>1286</v>
      </c>
      <c r="C177" s="363" t="s">
        <v>4001</v>
      </c>
      <c r="D177" s="20" t="s">
        <v>29</v>
      </c>
      <c r="E177" s="239">
        <v>6113.2</v>
      </c>
      <c r="F177" s="419">
        <v>41855</v>
      </c>
      <c r="G177" s="44">
        <v>6113.2</v>
      </c>
      <c r="H177" s="86">
        <f t="shared" si="3"/>
        <v>0</v>
      </c>
      <c r="I177" s="20" t="s">
        <v>12</v>
      </c>
    </row>
    <row r="178" spans="1:9" x14ac:dyDescent="0.25">
      <c r="A178" s="216">
        <v>41854</v>
      </c>
      <c r="B178" s="217" t="s">
        <v>1287</v>
      </c>
      <c r="C178" s="363" t="s">
        <v>4001</v>
      </c>
      <c r="D178" s="20" t="s">
        <v>111</v>
      </c>
      <c r="E178" s="239">
        <v>4389.6000000000004</v>
      </c>
      <c r="F178" s="419">
        <v>41855</v>
      </c>
      <c r="G178" s="44">
        <v>4389.6000000000004</v>
      </c>
      <c r="H178" s="86">
        <f t="shared" si="3"/>
        <v>0</v>
      </c>
      <c r="I178" s="20" t="s">
        <v>12</v>
      </c>
    </row>
    <row r="179" spans="1:9" x14ac:dyDescent="0.25">
      <c r="A179" s="216">
        <v>41854</v>
      </c>
      <c r="B179" s="217" t="s">
        <v>1288</v>
      </c>
      <c r="C179" s="363" t="s">
        <v>4001</v>
      </c>
      <c r="D179" s="20" t="s">
        <v>55</v>
      </c>
      <c r="E179" s="239">
        <v>13522</v>
      </c>
      <c r="F179" s="420" t="s">
        <v>4130</v>
      </c>
      <c r="G179" s="44">
        <v>13522</v>
      </c>
      <c r="H179" s="86">
        <f t="shared" si="3"/>
        <v>0</v>
      </c>
      <c r="I179" s="20"/>
    </row>
    <row r="180" spans="1:9" x14ac:dyDescent="0.25">
      <c r="A180" s="216">
        <v>41854</v>
      </c>
      <c r="B180" s="217" t="s">
        <v>1289</v>
      </c>
      <c r="C180" s="363" t="s">
        <v>4001</v>
      </c>
      <c r="D180" s="20" t="s">
        <v>43</v>
      </c>
      <c r="E180" s="239">
        <v>1740</v>
      </c>
      <c r="F180" s="419">
        <v>41857</v>
      </c>
      <c r="G180" s="44">
        <v>1740</v>
      </c>
      <c r="H180" s="86">
        <f t="shared" si="3"/>
        <v>0</v>
      </c>
      <c r="I180" s="20" t="s">
        <v>12</v>
      </c>
    </row>
    <row r="181" spans="1:9" x14ac:dyDescent="0.25">
      <c r="A181" s="216">
        <v>41854</v>
      </c>
      <c r="B181" s="217" t="s">
        <v>1290</v>
      </c>
      <c r="C181" s="363" t="s">
        <v>4001</v>
      </c>
      <c r="D181" s="20" t="s">
        <v>42</v>
      </c>
      <c r="E181" s="239">
        <v>2900</v>
      </c>
      <c r="F181" s="419">
        <v>41866</v>
      </c>
      <c r="G181" s="44">
        <v>2900</v>
      </c>
      <c r="H181" s="86">
        <f t="shared" si="3"/>
        <v>0</v>
      </c>
      <c r="I181" s="20" t="s">
        <v>12</v>
      </c>
    </row>
    <row r="182" spans="1:9" x14ac:dyDescent="0.25">
      <c r="A182" s="216">
        <v>41854</v>
      </c>
      <c r="B182" s="217" t="s">
        <v>1291</v>
      </c>
      <c r="C182" s="363" t="s">
        <v>4001</v>
      </c>
      <c r="D182" s="20" t="s">
        <v>1782</v>
      </c>
      <c r="E182" s="239">
        <v>3059</v>
      </c>
      <c r="F182" s="419">
        <v>41855</v>
      </c>
      <c r="G182" s="44">
        <v>3059</v>
      </c>
      <c r="H182" s="86">
        <f t="shared" si="3"/>
        <v>0</v>
      </c>
      <c r="I182" s="20" t="s">
        <v>12</v>
      </c>
    </row>
    <row r="183" spans="1:9" x14ac:dyDescent="0.25">
      <c r="A183" s="216">
        <v>41854</v>
      </c>
      <c r="B183" s="217" t="s">
        <v>1292</v>
      </c>
      <c r="C183" s="363" t="s">
        <v>4001</v>
      </c>
      <c r="D183" s="20" t="s">
        <v>176</v>
      </c>
      <c r="E183" s="239">
        <v>5485</v>
      </c>
      <c r="F183" s="419">
        <v>41855</v>
      </c>
      <c r="G183" s="44">
        <v>5485</v>
      </c>
      <c r="H183" s="86">
        <f t="shared" si="3"/>
        <v>0</v>
      </c>
      <c r="I183" s="20" t="s">
        <v>12</v>
      </c>
    </row>
    <row r="184" spans="1:9" x14ac:dyDescent="0.25">
      <c r="A184" s="216">
        <v>41854</v>
      </c>
      <c r="B184" s="217" t="s">
        <v>1294</v>
      </c>
      <c r="C184" s="363" t="s">
        <v>4001</v>
      </c>
      <c r="D184" s="20" t="s">
        <v>250</v>
      </c>
      <c r="E184" s="239">
        <v>30050</v>
      </c>
      <c r="F184" s="419">
        <v>41854</v>
      </c>
      <c r="G184" s="44">
        <v>30050</v>
      </c>
      <c r="H184" s="86">
        <f t="shared" si="3"/>
        <v>0</v>
      </c>
      <c r="I184" s="20"/>
    </row>
    <row r="185" spans="1:9" x14ac:dyDescent="0.25">
      <c r="A185" s="216">
        <v>41854</v>
      </c>
      <c r="B185" s="217" t="s">
        <v>1296</v>
      </c>
      <c r="C185" s="363" t="s">
        <v>4001</v>
      </c>
      <c r="D185" s="20" t="s">
        <v>250</v>
      </c>
      <c r="E185" s="239">
        <v>475</v>
      </c>
      <c r="F185" s="419">
        <v>41854</v>
      </c>
      <c r="G185" s="44">
        <v>475</v>
      </c>
      <c r="H185" s="86">
        <f t="shared" si="3"/>
        <v>0</v>
      </c>
      <c r="I185" s="20"/>
    </row>
    <row r="186" spans="1:9" x14ac:dyDescent="0.25">
      <c r="A186" s="216">
        <v>41854</v>
      </c>
      <c r="B186" s="217" t="s">
        <v>1297</v>
      </c>
      <c r="C186" s="363" t="s">
        <v>4001</v>
      </c>
      <c r="D186" s="20" t="s">
        <v>136</v>
      </c>
      <c r="E186" s="239">
        <v>1696</v>
      </c>
      <c r="F186" s="419">
        <v>41854</v>
      </c>
      <c r="G186" s="44">
        <v>1696</v>
      </c>
      <c r="H186" s="86">
        <f t="shared" si="3"/>
        <v>0</v>
      </c>
      <c r="I186" s="20"/>
    </row>
    <row r="187" spans="1:9" x14ac:dyDescent="0.25">
      <c r="A187" s="216">
        <v>41854</v>
      </c>
      <c r="B187" s="217" t="s">
        <v>1299</v>
      </c>
      <c r="C187" s="363" t="s">
        <v>4001</v>
      </c>
      <c r="D187" s="20" t="s">
        <v>133</v>
      </c>
      <c r="E187" s="239">
        <v>17858</v>
      </c>
      <c r="F187" s="419">
        <v>41854</v>
      </c>
      <c r="G187" s="44">
        <v>17858</v>
      </c>
      <c r="H187" s="86">
        <f t="shared" si="3"/>
        <v>0</v>
      </c>
      <c r="I187" s="20"/>
    </row>
    <row r="188" spans="1:9" x14ac:dyDescent="0.25">
      <c r="A188" s="216">
        <v>41854</v>
      </c>
      <c r="B188" s="217" t="s">
        <v>1300</v>
      </c>
      <c r="C188" s="363" t="s">
        <v>4001</v>
      </c>
      <c r="D188" s="20" t="s">
        <v>65</v>
      </c>
      <c r="E188" s="239">
        <v>1262</v>
      </c>
      <c r="F188" s="419">
        <v>41854</v>
      </c>
      <c r="G188" s="44">
        <v>1262</v>
      </c>
      <c r="H188" s="86">
        <f t="shared" si="3"/>
        <v>0</v>
      </c>
      <c r="I188" s="20"/>
    </row>
    <row r="189" spans="1:9" x14ac:dyDescent="0.25">
      <c r="A189" s="216">
        <v>41854</v>
      </c>
      <c r="B189" s="217" t="s">
        <v>1301</v>
      </c>
      <c r="C189" s="363" t="s">
        <v>4001</v>
      </c>
      <c r="D189" s="20" t="s">
        <v>51</v>
      </c>
      <c r="E189" s="239">
        <v>2184</v>
      </c>
      <c r="F189" s="419">
        <v>41854</v>
      </c>
      <c r="G189" s="44">
        <v>2184</v>
      </c>
      <c r="H189" s="86">
        <f t="shared" si="3"/>
        <v>0</v>
      </c>
      <c r="I189" s="20"/>
    </row>
    <row r="190" spans="1:9" x14ac:dyDescent="0.25">
      <c r="A190" s="216">
        <v>41854</v>
      </c>
      <c r="B190" s="217" t="s">
        <v>1302</v>
      </c>
      <c r="C190" s="363" t="s">
        <v>4001</v>
      </c>
      <c r="D190" s="20" t="s">
        <v>25</v>
      </c>
      <c r="E190" s="239">
        <v>21090.5</v>
      </c>
      <c r="F190" s="422" t="s">
        <v>4131</v>
      </c>
      <c r="G190" s="44">
        <v>21090.5</v>
      </c>
      <c r="H190" s="86">
        <f t="shared" si="3"/>
        <v>0</v>
      </c>
      <c r="I190" s="20" t="s">
        <v>65</v>
      </c>
    </row>
    <row r="191" spans="1:9" x14ac:dyDescent="0.25">
      <c r="A191" s="216">
        <v>41854</v>
      </c>
      <c r="B191" s="217" t="s">
        <v>1303</v>
      </c>
      <c r="C191" s="363" t="s">
        <v>4001</v>
      </c>
      <c r="D191" s="20" t="s">
        <v>11</v>
      </c>
      <c r="E191" s="239">
        <v>32143.200000000001</v>
      </c>
      <c r="F191" s="419">
        <v>41869</v>
      </c>
      <c r="G191" s="44">
        <v>32143.200000000001</v>
      </c>
      <c r="H191" s="86">
        <f t="shared" si="3"/>
        <v>0</v>
      </c>
      <c r="I191" s="20" t="s">
        <v>65</v>
      </c>
    </row>
    <row r="192" spans="1:9" x14ac:dyDescent="0.25">
      <c r="A192" s="216">
        <v>41854</v>
      </c>
      <c r="B192" s="217" t="s">
        <v>1304</v>
      </c>
      <c r="C192" s="363" t="s">
        <v>4001</v>
      </c>
      <c r="D192" s="20" t="s">
        <v>3121</v>
      </c>
      <c r="E192" s="239">
        <v>9748</v>
      </c>
      <c r="F192" s="419">
        <v>41855</v>
      </c>
      <c r="G192" s="44">
        <v>9748</v>
      </c>
      <c r="H192" s="86">
        <f t="shared" si="3"/>
        <v>0</v>
      </c>
      <c r="I192" s="20" t="s">
        <v>65</v>
      </c>
    </row>
    <row r="193" spans="1:9" x14ac:dyDescent="0.25">
      <c r="A193" s="216">
        <v>41854</v>
      </c>
      <c r="B193" s="217" t="s">
        <v>1305</v>
      </c>
      <c r="C193" s="363" t="s">
        <v>4001</v>
      </c>
      <c r="D193" s="20" t="s">
        <v>180</v>
      </c>
      <c r="E193" s="239">
        <v>24407</v>
      </c>
      <c r="F193" s="419">
        <v>41855</v>
      </c>
      <c r="G193" s="44">
        <v>24407</v>
      </c>
      <c r="H193" s="86">
        <f t="shared" si="3"/>
        <v>0</v>
      </c>
      <c r="I193" s="20" t="s">
        <v>65</v>
      </c>
    </row>
    <row r="194" spans="1:9" x14ac:dyDescent="0.25">
      <c r="A194" s="216">
        <v>41854</v>
      </c>
      <c r="B194" s="217" t="s">
        <v>1307</v>
      </c>
      <c r="C194" s="363" t="s">
        <v>4001</v>
      </c>
      <c r="D194" s="20" t="s">
        <v>115</v>
      </c>
      <c r="E194" s="239">
        <v>187</v>
      </c>
      <c r="F194" s="419">
        <v>41854</v>
      </c>
      <c r="G194" s="44">
        <v>187</v>
      </c>
      <c r="H194" s="86">
        <f t="shared" si="3"/>
        <v>0</v>
      </c>
      <c r="I194" s="20"/>
    </row>
    <row r="195" spans="1:9" x14ac:dyDescent="0.25">
      <c r="A195" s="216">
        <v>41854</v>
      </c>
      <c r="B195" s="217" t="s">
        <v>1308</v>
      </c>
      <c r="C195" s="363" t="s">
        <v>4001</v>
      </c>
      <c r="D195" s="20" t="s">
        <v>269</v>
      </c>
      <c r="E195" s="239">
        <v>727</v>
      </c>
      <c r="F195" s="419">
        <v>41854</v>
      </c>
      <c r="G195" s="44">
        <v>727</v>
      </c>
      <c r="H195" s="86">
        <f t="shared" si="3"/>
        <v>0</v>
      </c>
      <c r="I195" s="20"/>
    </row>
    <row r="196" spans="1:9" x14ac:dyDescent="0.25">
      <c r="A196" s="216">
        <v>41854</v>
      </c>
      <c r="B196" s="217" t="s">
        <v>1309</v>
      </c>
      <c r="C196" s="363" t="s">
        <v>4001</v>
      </c>
      <c r="D196" s="20" t="s">
        <v>28</v>
      </c>
      <c r="E196" s="239">
        <v>1382</v>
      </c>
      <c r="F196" s="419">
        <v>41854</v>
      </c>
      <c r="G196" s="44">
        <v>1382</v>
      </c>
      <c r="H196" s="86">
        <f t="shared" si="3"/>
        <v>0</v>
      </c>
      <c r="I196" s="20"/>
    </row>
    <row r="197" spans="1:9" x14ac:dyDescent="0.25">
      <c r="A197" s="216">
        <v>41854</v>
      </c>
      <c r="B197" s="217" t="s">
        <v>1311</v>
      </c>
      <c r="C197" s="363" t="s">
        <v>4001</v>
      </c>
      <c r="D197" s="20" t="s">
        <v>1033</v>
      </c>
      <c r="E197" s="239">
        <v>11331.6</v>
      </c>
      <c r="F197" s="419">
        <v>41854</v>
      </c>
      <c r="G197" s="44">
        <v>11331.6</v>
      </c>
      <c r="H197" s="86">
        <f t="shared" si="3"/>
        <v>0</v>
      </c>
      <c r="I197" s="20"/>
    </row>
    <row r="198" spans="1:9" x14ac:dyDescent="0.25">
      <c r="A198" s="216">
        <v>41854</v>
      </c>
      <c r="B198" s="217" t="s">
        <v>1312</v>
      </c>
      <c r="C198" s="363" t="s">
        <v>4001</v>
      </c>
      <c r="D198" s="20" t="s">
        <v>18</v>
      </c>
      <c r="E198" s="239">
        <v>1922</v>
      </c>
      <c r="F198" s="419">
        <v>41854</v>
      </c>
      <c r="G198" s="44">
        <v>1922</v>
      </c>
      <c r="H198" s="86">
        <f t="shared" si="3"/>
        <v>0</v>
      </c>
      <c r="I198" s="20"/>
    </row>
    <row r="199" spans="1:9" x14ac:dyDescent="0.25">
      <c r="A199" s="216">
        <v>41854</v>
      </c>
      <c r="B199" s="217" t="s">
        <v>1313</v>
      </c>
      <c r="C199" s="363" t="s">
        <v>4001</v>
      </c>
      <c r="D199" s="20" t="s">
        <v>36</v>
      </c>
      <c r="E199" s="239">
        <v>9829</v>
      </c>
      <c r="F199" s="419">
        <v>41854</v>
      </c>
      <c r="G199" s="44">
        <v>9829</v>
      </c>
      <c r="H199" s="86">
        <f t="shared" ref="H199:H262" si="4">E199-G199</f>
        <v>0</v>
      </c>
      <c r="I199" s="20"/>
    </row>
    <row r="200" spans="1:9" x14ac:dyDescent="0.25">
      <c r="A200" s="216">
        <v>41854</v>
      </c>
      <c r="B200" s="217" t="s">
        <v>1314</v>
      </c>
      <c r="C200" s="363" t="s">
        <v>4001</v>
      </c>
      <c r="D200" s="20" t="s">
        <v>152</v>
      </c>
      <c r="E200" s="239">
        <v>7624</v>
      </c>
      <c r="F200" s="419">
        <v>41854</v>
      </c>
      <c r="G200" s="44">
        <v>7624</v>
      </c>
      <c r="H200" s="86">
        <f t="shared" si="4"/>
        <v>0</v>
      </c>
      <c r="I200" s="20"/>
    </row>
    <row r="201" spans="1:9" x14ac:dyDescent="0.25">
      <c r="A201" s="456">
        <v>41855</v>
      </c>
      <c r="B201" s="217" t="s">
        <v>1315</v>
      </c>
      <c r="C201" s="363" t="s">
        <v>4001</v>
      </c>
      <c r="D201" s="20" t="s">
        <v>52</v>
      </c>
      <c r="E201" s="239">
        <v>4933</v>
      </c>
      <c r="F201" s="419">
        <v>41855</v>
      </c>
      <c r="G201" s="44">
        <v>4933</v>
      </c>
      <c r="H201" s="86">
        <f t="shared" si="4"/>
        <v>0</v>
      </c>
      <c r="I201" s="20" t="s">
        <v>21</v>
      </c>
    </row>
    <row r="202" spans="1:9" x14ac:dyDescent="0.25">
      <c r="A202" s="456">
        <v>41855</v>
      </c>
      <c r="B202" s="217" t="s">
        <v>1316</v>
      </c>
      <c r="C202" s="363" t="s">
        <v>4001</v>
      </c>
      <c r="D202" s="20" t="s">
        <v>19</v>
      </c>
      <c r="E202" s="239">
        <v>19373</v>
      </c>
      <c r="F202" s="419">
        <v>41855</v>
      </c>
      <c r="G202" s="44">
        <v>19373</v>
      </c>
      <c r="H202" s="86">
        <f t="shared" si="4"/>
        <v>0</v>
      </c>
      <c r="I202" s="18" t="s">
        <v>12</v>
      </c>
    </row>
    <row r="203" spans="1:9" x14ac:dyDescent="0.25">
      <c r="A203" s="456">
        <v>41855</v>
      </c>
      <c r="B203" s="217" t="s">
        <v>1318</v>
      </c>
      <c r="C203" s="363" t="s">
        <v>4001</v>
      </c>
      <c r="D203" s="20" t="s">
        <v>25</v>
      </c>
      <c r="E203" s="239">
        <v>2308</v>
      </c>
      <c r="F203" s="419">
        <v>41855</v>
      </c>
      <c r="G203" s="44">
        <v>2308</v>
      </c>
      <c r="H203" s="86">
        <f t="shared" si="4"/>
        <v>0</v>
      </c>
      <c r="I203" s="20"/>
    </row>
    <row r="204" spans="1:9" x14ac:dyDescent="0.25">
      <c r="A204" s="456">
        <v>41855</v>
      </c>
      <c r="B204" s="217" t="s">
        <v>1319</v>
      </c>
      <c r="C204" s="363" t="s">
        <v>4001</v>
      </c>
      <c r="D204" s="20" t="s">
        <v>28</v>
      </c>
      <c r="E204" s="239">
        <v>10788</v>
      </c>
      <c r="F204" s="419">
        <v>41855</v>
      </c>
      <c r="G204" s="44">
        <v>10788</v>
      </c>
      <c r="H204" s="86">
        <f t="shared" si="4"/>
        <v>0</v>
      </c>
      <c r="I204" s="18"/>
    </row>
    <row r="205" spans="1:9" x14ac:dyDescent="0.25">
      <c r="A205" s="456">
        <v>41855</v>
      </c>
      <c r="B205" s="217" t="s">
        <v>1321</v>
      </c>
      <c r="C205" s="363" t="s">
        <v>4001</v>
      </c>
      <c r="D205" s="20" t="s">
        <v>212</v>
      </c>
      <c r="E205" s="239">
        <v>2336.6999999999998</v>
      </c>
      <c r="F205" s="419">
        <v>41855</v>
      </c>
      <c r="G205" s="44">
        <v>2336.6999999999998</v>
      </c>
      <c r="H205" s="243">
        <f t="shared" si="4"/>
        <v>0</v>
      </c>
      <c r="I205" s="20"/>
    </row>
    <row r="206" spans="1:9" x14ac:dyDescent="0.25">
      <c r="A206" s="456">
        <v>41855</v>
      </c>
      <c r="B206" s="217" t="s">
        <v>1322</v>
      </c>
      <c r="C206" s="363" t="s">
        <v>4001</v>
      </c>
      <c r="D206" s="20" t="s">
        <v>269</v>
      </c>
      <c r="E206" s="239">
        <v>3468</v>
      </c>
      <c r="F206" s="419">
        <v>41855</v>
      </c>
      <c r="G206" s="44">
        <v>3468</v>
      </c>
      <c r="H206" s="243">
        <f t="shared" si="4"/>
        <v>0</v>
      </c>
      <c r="I206" s="20"/>
    </row>
    <row r="207" spans="1:9" x14ac:dyDescent="0.25">
      <c r="A207" s="456">
        <v>41855</v>
      </c>
      <c r="B207" s="217" t="s">
        <v>1323</v>
      </c>
      <c r="C207" s="363" t="s">
        <v>4001</v>
      </c>
      <c r="D207" s="20" t="s">
        <v>123</v>
      </c>
      <c r="E207" s="239">
        <v>4515</v>
      </c>
      <c r="F207" s="419">
        <v>41855</v>
      </c>
      <c r="G207" s="44">
        <v>4515</v>
      </c>
      <c r="H207" s="243">
        <f t="shared" si="4"/>
        <v>0</v>
      </c>
      <c r="I207" s="20"/>
    </row>
    <row r="208" spans="1:9" x14ac:dyDescent="0.25">
      <c r="A208" s="456">
        <v>41855</v>
      </c>
      <c r="B208" s="217" t="s">
        <v>1326</v>
      </c>
      <c r="C208" s="363" t="s">
        <v>4001</v>
      </c>
      <c r="D208" s="329" t="s">
        <v>3114</v>
      </c>
      <c r="E208" s="330">
        <v>0</v>
      </c>
      <c r="F208" s="419"/>
      <c r="G208" s="44"/>
      <c r="H208" s="243">
        <f t="shared" si="4"/>
        <v>0</v>
      </c>
      <c r="I208" s="20" t="s">
        <v>324</v>
      </c>
    </row>
    <row r="209" spans="1:9" x14ac:dyDescent="0.25">
      <c r="A209" s="456">
        <v>41855</v>
      </c>
      <c r="B209" s="217" t="s">
        <v>1327</v>
      </c>
      <c r="C209" s="363" t="s">
        <v>4001</v>
      </c>
      <c r="D209" s="20" t="s">
        <v>19</v>
      </c>
      <c r="E209" s="239">
        <v>3630</v>
      </c>
      <c r="F209" s="419">
        <v>41855</v>
      </c>
      <c r="G209" s="44">
        <v>3630</v>
      </c>
      <c r="H209" s="243">
        <f t="shared" si="4"/>
        <v>0</v>
      </c>
      <c r="I209" s="20" t="s">
        <v>12</v>
      </c>
    </row>
    <row r="210" spans="1:9" x14ac:dyDescent="0.25">
      <c r="A210" s="456">
        <v>41855</v>
      </c>
      <c r="B210" s="217" t="s">
        <v>1328</v>
      </c>
      <c r="C210" s="363" t="s">
        <v>4001</v>
      </c>
      <c r="D210" s="20" t="s">
        <v>96</v>
      </c>
      <c r="E210" s="239">
        <v>46340</v>
      </c>
      <c r="F210" s="419">
        <v>41863</v>
      </c>
      <c r="G210" s="44">
        <v>46340</v>
      </c>
      <c r="H210" s="243">
        <f t="shared" si="4"/>
        <v>0</v>
      </c>
      <c r="I210" s="20" t="s">
        <v>27</v>
      </c>
    </row>
    <row r="211" spans="1:9" x14ac:dyDescent="0.25">
      <c r="A211" s="456">
        <v>41855</v>
      </c>
      <c r="B211" s="217" t="s">
        <v>1329</v>
      </c>
      <c r="C211" s="363" t="s">
        <v>4001</v>
      </c>
      <c r="D211" s="20" t="s">
        <v>8</v>
      </c>
      <c r="E211" s="239">
        <v>462</v>
      </c>
      <c r="F211" s="419">
        <v>41855</v>
      </c>
      <c r="G211" s="44">
        <v>462</v>
      </c>
      <c r="H211" s="243">
        <f t="shared" si="4"/>
        <v>0</v>
      </c>
      <c r="I211" s="20"/>
    </row>
    <row r="212" spans="1:9" x14ac:dyDescent="0.25">
      <c r="A212" s="456">
        <v>41855</v>
      </c>
      <c r="B212" s="217" t="s">
        <v>1330</v>
      </c>
      <c r="C212" s="363" t="s">
        <v>4001</v>
      </c>
      <c r="D212" s="20" t="s">
        <v>8</v>
      </c>
      <c r="E212" s="239">
        <v>6192</v>
      </c>
      <c r="F212" s="419">
        <v>41855</v>
      </c>
      <c r="G212" s="44">
        <v>6192</v>
      </c>
      <c r="H212" s="243">
        <f t="shared" si="4"/>
        <v>0</v>
      </c>
      <c r="I212" s="20"/>
    </row>
    <row r="213" spans="1:9" x14ac:dyDescent="0.25">
      <c r="A213" s="456">
        <v>41855</v>
      </c>
      <c r="B213" s="217" t="s">
        <v>1331</v>
      </c>
      <c r="C213" s="363" t="s">
        <v>4001</v>
      </c>
      <c r="D213" s="20" t="s">
        <v>74</v>
      </c>
      <c r="E213" s="239">
        <v>7318</v>
      </c>
      <c r="F213" s="419">
        <v>41855</v>
      </c>
      <c r="G213" s="44">
        <v>7318</v>
      </c>
      <c r="H213" s="243">
        <f t="shared" si="4"/>
        <v>0</v>
      </c>
      <c r="I213" s="20"/>
    </row>
    <row r="214" spans="1:9" x14ac:dyDescent="0.25">
      <c r="A214" s="456">
        <v>41855</v>
      </c>
      <c r="B214" s="217" t="s">
        <v>1333</v>
      </c>
      <c r="C214" s="363" t="s">
        <v>4001</v>
      </c>
      <c r="D214" s="20" t="s">
        <v>3169</v>
      </c>
      <c r="E214" s="239">
        <v>35241</v>
      </c>
      <c r="F214" s="419">
        <v>41880</v>
      </c>
      <c r="G214" s="44">
        <v>35241</v>
      </c>
      <c r="H214" s="243">
        <f t="shared" si="4"/>
        <v>0</v>
      </c>
      <c r="I214" s="20" t="s">
        <v>21</v>
      </c>
    </row>
    <row r="215" spans="1:9" x14ac:dyDescent="0.25">
      <c r="A215" s="456">
        <v>41855</v>
      </c>
      <c r="B215" s="217" t="s">
        <v>1334</v>
      </c>
      <c r="C215" s="363" t="s">
        <v>4001</v>
      </c>
      <c r="D215" s="20" t="s">
        <v>189</v>
      </c>
      <c r="E215" s="239">
        <v>31498</v>
      </c>
      <c r="F215" s="419">
        <v>41862</v>
      </c>
      <c r="G215" s="44">
        <v>31498</v>
      </c>
      <c r="H215" s="243">
        <f t="shared" si="4"/>
        <v>0</v>
      </c>
      <c r="I215" s="20" t="s">
        <v>21</v>
      </c>
    </row>
    <row r="216" spans="1:9" x14ac:dyDescent="0.25">
      <c r="A216" s="456">
        <v>41855</v>
      </c>
      <c r="B216" s="217" t="s">
        <v>1335</v>
      </c>
      <c r="C216" s="363" t="s">
        <v>4001</v>
      </c>
      <c r="D216" s="20" t="s">
        <v>478</v>
      </c>
      <c r="E216" s="239">
        <v>46212.4</v>
      </c>
      <c r="F216" s="422" t="s">
        <v>4132</v>
      </c>
      <c r="G216" s="44">
        <v>46212.4</v>
      </c>
      <c r="H216" s="243">
        <f t="shared" si="4"/>
        <v>0</v>
      </c>
      <c r="I216" s="20" t="s">
        <v>27</v>
      </c>
    </row>
    <row r="217" spans="1:9" x14ac:dyDescent="0.25">
      <c r="A217" s="456">
        <v>41855</v>
      </c>
      <c r="B217" s="217" t="s">
        <v>1336</v>
      </c>
      <c r="C217" s="363" t="s">
        <v>4001</v>
      </c>
      <c r="D217" s="20" t="s">
        <v>237</v>
      </c>
      <c r="E217" s="239">
        <v>13624</v>
      </c>
      <c r="F217" s="419">
        <v>41855</v>
      </c>
      <c r="G217" s="44">
        <v>13624</v>
      </c>
      <c r="H217" s="243">
        <f t="shared" si="4"/>
        <v>0</v>
      </c>
      <c r="I217" s="20" t="s">
        <v>21</v>
      </c>
    </row>
    <row r="218" spans="1:9" x14ac:dyDescent="0.25">
      <c r="A218" s="456">
        <v>41855</v>
      </c>
      <c r="B218" s="217" t="s">
        <v>1337</v>
      </c>
      <c r="C218" s="363" t="s">
        <v>4001</v>
      </c>
      <c r="D218" s="20" t="s">
        <v>666</v>
      </c>
      <c r="E218" s="239">
        <v>23801</v>
      </c>
      <c r="F218" s="419">
        <v>41856</v>
      </c>
      <c r="G218" s="44">
        <v>23801</v>
      </c>
      <c r="H218" s="243">
        <f t="shared" si="4"/>
        <v>0</v>
      </c>
      <c r="I218" s="20" t="s">
        <v>27</v>
      </c>
    </row>
    <row r="219" spans="1:9" x14ac:dyDescent="0.25">
      <c r="A219" s="456">
        <v>41855</v>
      </c>
      <c r="B219" s="217" t="s">
        <v>1339</v>
      </c>
      <c r="C219" s="363" t="s">
        <v>4001</v>
      </c>
      <c r="D219" s="20" t="s">
        <v>188</v>
      </c>
      <c r="E219" s="239">
        <v>7877</v>
      </c>
      <c r="F219" s="419">
        <v>41858</v>
      </c>
      <c r="G219" s="44">
        <v>7877</v>
      </c>
      <c r="H219" s="243">
        <f t="shared" si="4"/>
        <v>0</v>
      </c>
      <c r="I219" s="20" t="s">
        <v>21</v>
      </c>
    </row>
    <row r="220" spans="1:9" x14ac:dyDescent="0.25">
      <c r="A220" s="456">
        <v>41855</v>
      </c>
      <c r="B220" s="217" t="s">
        <v>1340</v>
      </c>
      <c r="C220" s="363" t="s">
        <v>4001</v>
      </c>
      <c r="D220" s="20" t="s">
        <v>130</v>
      </c>
      <c r="E220" s="239">
        <v>4114</v>
      </c>
      <c r="F220" s="419">
        <v>41855</v>
      </c>
      <c r="G220" s="44">
        <v>4114</v>
      </c>
      <c r="H220" s="243">
        <f t="shared" si="4"/>
        <v>0</v>
      </c>
      <c r="I220" s="20"/>
    </row>
    <row r="221" spans="1:9" x14ac:dyDescent="0.25">
      <c r="A221" s="456">
        <v>41855</v>
      </c>
      <c r="B221" s="217" t="s">
        <v>1341</v>
      </c>
      <c r="C221" s="363" t="s">
        <v>4001</v>
      </c>
      <c r="D221" s="20" t="s">
        <v>55</v>
      </c>
      <c r="E221" s="239">
        <v>1445.6</v>
      </c>
      <c r="F221" s="419">
        <v>41855</v>
      </c>
      <c r="G221" s="44">
        <v>1445.6</v>
      </c>
      <c r="H221" s="243">
        <f t="shared" si="4"/>
        <v>0</v>
      </c>
      <c r="I221" s="20"/>
    </row>
    <row r="222" spans="1:9" x14ac:dyDescent="0.25">
      <c r="A222" s="456">
        <v>41855</v>
      </c>
      <c r="B222" s="217" t="s">
        <v>1342</v>
      </c>
      <c r="C222" s="363" t="s">
        <v>4001</v>
      </c>
      <c r="D222" s="20" t="s">
        <v>8</v>
      </c>
      <c r="E222" s="239">
        <v>4438.6000000000004</v>
      </c>
      <c r="F222" s="419">
        <v>41855</v>
      </c>
      <c r="G222" s="44">
        <v>4438.6000000000004</v>
      </c>
      <c r="H222" s="243">
        <f t="shared" si="4"/>
        <v>0</v>
      </c>
      <c r="I222" s="20"/>
    </row>
    <row r="223" spans="1:9" x14ac:dyDescent="0.25">
      <c r="A223" s="456">
        <v>41855</v>
      </c>
      <c r="B223" s="217" t="s">
        <v>1343</v>
      </c>
      <c r="C223" s="363" t="s">
        <v>4001</v>
      </c>
      <c r="D223" s="20" t="s">
        <v>55</v>
      </c>
      <c r="E223" s="239">
        <v>6424</v>
      </c>
      <c r="F223" s="419">
        <v>41856</v>
      </c>
      <c r="G223" s="44">
        <v>6424</v>
      </c>
      <c r="H223" s="243">
        <f t="shared" si="4"/>
        <v>0</v>
      </c>
      <c r="I223" s="20"/>
    </row>
    <row r="224" spans="1:9" x14ac:dyDescent="0.25">
      <c r="A224" s="456">
        <v>41855</v>
      </c>
      <c r="B224" s="217" t="s">
        <v>1344</v>
      </c>
      <c r="C224" s="363" t="s">
        <v>4001</v>
      </c>
      <c r="D224" s="20" t="s">
        <v>44</v>
      </c>
      <c r="E224" s="239">
        <v>5220</v>
      </c>
      <c r="F224" s="419">
        <v>41866</v>
      </c>
      <c r="G224" s="44">
        <v>5220</v>
      </c>
      <c r="H224" s="243">
        <f t="shared" si="4"/>
        <v>0</v>
      </c>
      <c r="I224" s="20" t="s">
        <v>12</v>
      </c>
    </row>
    <row r="225" spans="1:9" x14ac:dyDescent="0.25">
      <c r="A225" s="456">
        <v>41855</v>
      </c>
      <c r="B225" s="217" t="s">
        <v>1346</v>
      </c>
      <c r="C225" s="363" t="s">
        <v>4001</v>
      </c>
      <c r="D225" s="20" t="s">
        <v>42</v>
      </c>
      <c r="E225" s="239">
        <v>3480</v>
      </c>
      <c r="F225" s="419">
        <v>41866</v>
      </c>
      <c r="G225" s="44">
        <v>3480</v>
      </c>
      <c r="H225" s="243">
        <f t="shared" si="4"/>
        <v>0</v>
      </c>
      <c r="I225" s="20" t="s">
        <v>12</v>
      </c>
    </row>
    <row r="226" spans="1:9" x14ac:dyDescent="0.25">
      <c r="A226" s="456">
        <v>41855</v>
      </c>
      <c r="B226" s="217" t="s">
        <v>1347</v>
      </c>
      <c r="C226" s="363" t="s">
        <v>4001</v>
      </c>
      <c r="D226" s="20" t="s">
        <v>43</v>
      </c>
      <c r="E226" s="239">
        <v>2900</v>
      </c>
      <c r="F226" s="419">
        <v>41866</v>
      </c>
      <c r="G226" s="44">
        <v>2900</v>
      </c>
      <c r="H226" s="243">
        <f t="shared" si="4"/>
        <v>0</v>
      </c>
      <c r="I226" s="20" t="s">
        <v>12</v>
      </c>
    </row>
    <row r="227" spans="1:9" x14ac:dyDescent="0.25">
      <c r="A227" s="456">
        <v>41855</v>
      </c>
      <c r="B227" s="217" t="s">
        <v>1349</v>
      </c>
      <c r="C227" s="363" t="s">
        <v>4001</v>
      </c>
      <c r="D227" s="20" t="s">
        <v>260</v>
      </c>
      <c r="E227" s="239">
        <v>3400</v>
      </c>
      <c r="F227" s="419">
        <v>41855</v>
      </c>
      <c r="G227" s="44">
        <v>3400</v>
      </c>
      <c r="H227" s="243">
        <f t="shared" si="4"/>
        <v>0</v>
      </c>
      <c r="I227" s="20" t="s">
        <v>12</v>
      </c>
    </row>
    <row r="228" spans="1:9" x14ac:dyDescent="0.25">
      <c r="A228" s="456">
        <v>41855</v>
      </c>
      <c r="B228" s="217" t="s">
        <v>1351</v>
      </c>
      <c r="C228" s="363" t="s">
        <v>4001</v>
      </c>
      <c r="D228" s="20" t="s">
        <v>52</v>
      </c>
      <c r="E228" s="239">
        <v>264</v>
      </c>
      <c r="F228" s="419">
        <v>41855</v>
      </c>
      <c r="G228" s="44">
        <v>264</v>
      </c>
      <c r="H228" s="243">
        <f t="shared" si="4"/>
        <v>0</v>
      </c>
      <c r="I228" s="20" t="s">
        <v>12</v>
      </c>
    </row>
    <row r="229" spans="1:9" x14ac:dyDescent="0.25">
      <c r="A229" s="456">
        <v>41855</v>
      </c>
      <c r="B229" s="217" t="s">
        <v>1352</v>
      </c>
      <c r="C229" s="363" t="s">
        <v>4001</v>
      </c>
      <c r="D229" s="20" t="s">
        <v>250</v>
      </c>
      <c r="E229" s="239">
        <v>27877</v>
      </c>
      <c r="F229" s="419">
        <v>41855</v>
      </c>
      <c r="G229" s="44">
        <v>27877</v>
      </c>
      <c r="H229" s="243">
        <f t="shared" si="4"/>
        <v>0</v>
      </c>
      <c r="I229" s="20"/>
    </row>
    <row r="230" spans="1:9" x14ac:dyDescent="0.25">
      <c r="A230" s="456">
        <v>41855</v>
      </c>
      <c r="B230" s="217" t="s">
        <v>1353</v>
      </c>
      <c r="C230" s="363" t="s">
        <v>4001</v>
      </c>
      <c r="D230" s="20" t="s">
        <v>564</v>
      </c>
      <c r="E230" s="239">
        <v>3717</v>
      </c>
      <c r="F230" s="419">
        <v>41855</v>
      </c>
      <c r="G230" s="44">
        <v>3717</v>
      </c>
      <c r="H230" s="243">
        <f t="shared" si="4"/>
        <v>0</v>
      </c>
      <c r="I230" s="20"/>
    </row>
    <row r="231" spans="1:9" x14ac:dyDescent="0.25">
      <c r="A231" s="456">
        <v>41855</v>
      </c>
      <c r="B231" s="217" t="s">
        <v>1355</v>
      </c>
      <c r="C231" s="363" t="s">
        <v>4001</v>
      </c>
      <c r="D231" s="20" t="s">
        <v>215</v>
      </c>
      <c r="E231" s="239">
        <v>520</v>
      </c>
      <c r="F231" s="419">
        <v>41855</v>
      </c>
      <c r="G231" s="44">
        <v>520</v>
      </c>
      <c r="H231" s="243">
        <f t="shared" si="4"/>
        <v>0</v>
      </c>
      <c r="I231" s="20"/>
    </row>
    <row r="232" spans="1:9" x14ac:dyDescent="0.25">
      <c r="A232" s="456">
        <v>41855</v>
      </c>
      <c r="B232" s="217" t="s">
        <v>1356</v>
      </c>
      <c r="C232" s="363" t="s">
        <v>4001</v>
      </c>
      <c r="D232" s="20" t="s">
        <v>66</v>
      </c>
      <c r="E232" s="239">
        <v>1869</v>
      </c>
      <c r="F232" s="419">
        <v>41855</v>
      </c>
      <c r="G232" s="44">
        <v>1869</v>
      </c>
      <c r="H232" s="243">
        <f t="shared" si="4"/>
        <v>0</v>
      </c>
      <c r="I232" s="20" t="s">
        <v>12</v>
      </c>
    </row>
    <row r="233" spans="1:9" x14ac:dyDescent="0.25">
      <c r="A233" s="456">
        <v>41855</v>
      </c>
      <c r="B233" s="217" t="s">
        <v>1358</v>
      </c>
      <c r="C233" s="363" t="s">
        <v>4001</v>
      </c>
      <c r="D233" s="20" t="s">
        <v>215</v>
      </c>
      <c r="E233" s="239">
        <v>40</v>
      </c>
      <c r="F233" s="419">
        <v>41855</v>
      </c>
      <c r="G233" s="44">
        <v>40</v>
      </c>
      <c r="H233" s="243">
        <f t="shared" si="4"/>
        <v>0</v>
      </c>
      <c r="I233" s="20"/>
    </row>
    <row r="234" spans="1:9" x14ac:dyDescent="0.25">
      <c r="A234" s="456">
        <v>41855</v>
      </c>
      <c r="B234" s="217" t="s">
        <v>1359</v>
      </c>
      <c r="C234" s="363" t="s">
        <v>4001</v>
      </c>
      <c r="D234" s="20" t="s">
        <v>1611</v>
      </c>
      <c r="E234" s="239">
        <v>2542</v>
      </c>
      <c r="F234" s="419">
        <v>41855</v>
      </c>
      <c r="G234" s="44">
        <v>2542</v>
      </c>
      <c r="H234" s="243">
        <f t="shared" si="4"/>
        <v>0</v>
      </c>
      <c r="I234" s="20" t="s">
        <v>12</v>
      </c>
    </row>
    <row r="235" spans="1:9" x14ac:dyDescent="0.25">
      <c r="A235" s="456">
        <v>41855</v>
      </c>
      <c r="B235" s="217" t="s">
        <v>1361</v>
      </c>
      <c r="C235" s="363" t="s">
        <v>4001</v>
      </c>
      <c r="D235" s="20" t="s">
        <v>111</v>
      </c>
      <c r="E235" s="239">
        <v>3888</v>
      </c>
      <c r="F235" s="419">
        <v>41855</v>
      </c>
      <c r="G235" s="44">
        <v>3888</v>
      </c>
      <c r="H235" s="243">
        <f t="shared" si="4"/>
        <v>0</v>
      </c>
      <c r="I235" s="20" t="s">
        <v>12</v>
      </c>
    </row>
    <row r="236" spans="1:9" x14ac:dyDescent="0.25">
      <c r="A236" s="456">
        <v>41855</v>
      </c>
      <c r="B236" s="217" t="s">
        <v>1362</v>
      </c>
      <c r="C236" s="363" t="s">
        <v>4001</v>
      </c>
      <c r="D236" s="20" t="s">
        <v>51</v>
      </c>
      <c r="E236" s="239">
        <v>2789</v>
      </c>
      <c r="F236" s="419">
        <v>41855</v>
      </c>
      <c r="G236" s="44">
        <v>2789</v>
      </c>
      <c r="H236" s="243">
        <f t="shared" si="4"/>
        <v>0</v>
      </c>
      <c r="I236" s="20" t="s">
        <v>12</v>
      </c>
    </row>
    <row r="237" spans="1:9" x14ac:dyDescent="0.25">
      <c r="A237" s="456">
        <v>41855</v>
      </c>
      <c r="B237" s="217" t="s">
        <v>1364</v>
      </c>
      <c r="C237" s="363" t="s">
        <v>4001</v>
      </c>
      <c r="D237" s="20" t="s">
        <v>304</v>
      </c>
      <c r="E237" s="239">
        <v>23830</v>
      </c>
      <c r="F237" s="419">
        <v>41856</v>
      </c>
      <c r="G237" s="44">
        <v>23830</v>
      </c>
      <c r="H237" s="243">
        <f t="shared" si="4"/>
        <v>0</v>
      </c>
      <c r="I237" s="20" t="s">
        <v>30</v>
      </c>
    </row>
    <row r="238" spans="1:9" x14ac:dyDescent="0.25">
      <c r="A238" s="456">
        <v>41855</v>
      </c>
      <c r="B238" s="217" t="s">
        <v>1365</v>
      </c>
      <c r="C238" s="363" t="s">
        <v>4001</v>
      </c>
      <c r="D238" s="20" t="s">
        <v>2567</v>
      </c>
      <c r="E238" s="239">
        <v>530.5</v>
      </c>
      <c r="F238" s="419">
        <v>41856</v>
      </c>
      <c r="G238" s="44">
        <v>530.5</v>
      </c>
      <c r="H238" s="243">
        <f t="shared" si="4"/>
        <v>0</v>
      </c>
      <c r="I238" s="20" t="s">
        <v>30</v>
      </c>
    </row>
    <row r="239" spans="1:9" x14ac:dyDescent="0.25">
      <c r="A239" s="456">
        <v>41855</v>
      </c>
      <c r="B239" s="217" t="s">
        <v>1367</v>
      </c>
      <c r="C239" s="363" t="s">
        <v>4001</v>
      </c>
      <c r="D239" s="20" t="s">
        <v>176</v>
      </c>
      <c r="E239" s="239">
        <v>5170.1499999999996</v>
      </c>
      <c r="F239" s="419">
        <v>41856</v>
      </c>
      <c r="G239" s="44">
        <v>5170.1499999999996</v>
      </c>
      <c r="H239" s="243">
        <f t="shared" si="4"/>
        <v>0</v>
      </c>
      <c r="I239" s="20" t="s">
        <v>30</v>
      </c>
    </row>
    <row r="240" spans="1:9" x14ac:dyDescent="0.25">
      <c r="A240" s="456">
        <v>41855</v>
      </c>
      <c r="B240" s="217" t="s">
        <v>1368</v>
      </c>
      <c r="C240" s="363" t="s">
        <v>4001</v>
      </c>
      <c r="D240" s="20" t="s">
        <v>78</v>
      </c>
      <c r="E240" s="239">
        <v>3300</v>
      </c>
      <c r="F240" s="419">
        <v>41856</v>
      </c>
      <c r="G240" s="44">
        <v>3300</v>
      </c>
      <c r="H240" s="243">
        <f t="shared" si="4"/>
        <v>0</v>
      </c>
      <c r="I240" s="20" t="s">
        <v>30</v>
      </c>
    </row>
    <row r="241" spans="1:9" x14ac:dyDescent="0.25">
      <c r="A241" s="456">
        <v>41855</v>
      </c>
      <c r="B241" s="217" t="s">
        <v>1369</v>
      </c>
      <c r="C241" s="363" t="s">
        <v>4001</v>
      </c>
      <c r="D241" s="20" t="s">
        <v>80</v>
      </c>
      <c r="E241" s="239">
        <v>2302.5</v>
      </c>
      <c r="F241" s="419">
        <v>41856</v>
      </c>
      <c r="G241" s="44">
        <v>2302.5</v>
      </c>
      <c r="H241" s="243">
        <f t="shared" si="4"/>
        <v>0</v>
      </c>
      <c r="I241" s="20" t="s">
        <v>30</v>
      </c>
    </row>
    <row r="242" spans="1:9" x14ac:dyDescent="0.25">
      <c r="A242" s="456">
        <v>41855</v>
      </c>
      <c r="B242" s="217" t="s">
        <v>1370</v>
      </c>
      <c r="C242" s="363" t="s">
        <v>4001</v>
      </c>
      <c r="D242" s="20" t="s">
        <v>54</v>
      </c>
      <c r="E242" s="239">
        <v>10171</v>
      </c>
      <c r="F242" s="419">
        <v>41858</v>
      </c>
      <c r="G242" s="44">
        <v>10171</v>
      </c>
      <c r="H242" s="243">
        <f t="shared" si="4"/>
        <v>0</v>
      </c>
      <c r="I242" s="20" t="s">
        <v>30</v>
      </c>
    </row>
    <row r="243" spans="1:9" x14ac:dyDescent="0.25">
      <c r="A243" s="456">
        <v>41855</v>
      </c>
      <c r="B243" s="217" t="s">
        <v>1371</v>
      </c>
      <c r="C243" s="363" t="s">
        <v>4001</v>
      </c>
      <c r="D243" s="20" t="s">
        <v>349</v>
      </c>
      <c r="E243" s="239">
        <v>734.5</v>
      </c>
      <c r="F243" s="419">
        <v>41856</v>
      </c>
      <c r="G243" s="44">
        <v>734.5</v>
      </c>
      <c r="H243" s="243">
        <f t="shared" si="4"/>
        <v>0</v>
      </c>
      <c r="I243" s="20" t="s">
        <v>30</v>
      </c>
    </row>
    <row r="244" spans="1:9" x14ac:dyDescent="0.25">
      <c r="A244" s="456">
        <v>41855</v>
      </c>
      <c r="B244" s="217" t="s">
        <v>1373</v>
      </c>
      <c r="C244" s="363" t="s">
        <v>4001</v>
      </c>
      <c r="D244" s="20" t="s">
        <v>1782</v>
      </c>
      <c r="E244" s="239">
        <v>1593</v>
      </c>
      <c r="F244" s="419">
        <v>41856</v>
      </c>
      <c r="G244" s="44">
        <v>1593</v>
      </c>
      <c r="H244" s="243">
        <f t="shared" si="4"/>
        <v>0</v>
      </c>
      <c r="I244" s="20" t="s">
        <v>30</v>
      </c>
    </row>
    <row r="245" spans="1:9" x14ac:dyDescent="0.25">
      <c r="A245" s="456">
        <v>41855</v>
      </c>
      <c r="B245" s="217" t="s">
        <v>1374</v>
      </c>
      <c r="C245" s="363" t="s">
        <v>4001</v>
      </c>
      <c r="D245" s="20" t="s">
        <v>57</v>
      </c>
      <c r="E245" s="239">
        <v>1160</v>
      </c>
      <c r="F245" s="419">
        <v>41856</v>
      </c>
      <c r="G245" s="44">
        <v>1160</v>
      </c>
      <c r="H245" s="243">
        <f t="shared" si="4"/>
        <v>0</v>
      </c>
      <c r="I245" s="20" t="s">
        <v>30</v>
      </c>
    </row>
    <row r="246" spans="1:9" x14ac:dyDescent="0.25">
      <c r="A246" s="456">
        <v>41855</v>
      </c>
      <c r="B246" s="217" t="s">
        <v>1375</v>
      </c>
      <c r="C246" s="363" t="s">
        <v>4001</v>
      </c>
      <c r="D246" s="20" t="s">
        <v>307</v>
      </c>
      <c r="E246" s="239">
        <v>6988.2</v>
      </c>
      <c r="F246" s="419">
        <v>41856</v>
      </c>
      <c r="G246" s="44">
        <v>6988.2</v>
      </c>
      <c r="H246" s="243">
        <f t="shared" si="4"/>
        <v>0</v>
      </c>
      <c r="I246" s="20" t="s">
        <v>30</v>
      </c>
    </row>
    <row r="247" spans="1:9" x14ac:dyDescent="0.25">
      <c r="A247" s="456">
        <v>41855</v>
      </c>
      <c r="B247" s="217" t="s">
        <v>1377</v>
      </c>
      <c r="C247" s="363" t="s">
        <v>4001</v>
      </c>
      <c r="D247" s="20" t="s">
        <v>338</v>
      </c>
      <c r="E247" s="239">
        <v>767</v>
      </c>
      <c r="F247" s="419">
        <v>41856</v>
      </c>
      <c r="G247" s="44">
        <v>767</v>
      </c>
      <c r="H247" s="243">
        <f t="shared" si="4"/>
        <v>0</v>
      </c>
      <c r="I247" s="20" t="s">
        <v>30</v>
      </c>
    </row>
    <row r="248" spans="1:9" x14ac:dyDescent="0.25">
      <c r="A248" s="456">
        <v>41855</v>
      </c>
      <c r="B248" s="217" t="s">
        <v>1378</v>
      </c>
      <c r="C248" s="363" t="s">
        <v>4001</v>
      </c>
      <c r="D248" s="20" t="s">
        <v>32</v>
      </c>
      <c r="E248" s="239">
        <v>9945.6</v>
      </c>
      <c r="F248" s="419">
        <v>41856</v>
      </c>
      <c r="G248" s="44">
        <v>9945.6</v>
      </c>
      <c r="H248" s="243">
        <f t="shared" si="4"/>
        <v>0</v>
      </c>
      <c r="I248" s="20" t="s">
        <v>30</v>
      </c>
    </row>
    <row r="249" spans="1:9" x14ac:dyDescent="0.25">
      <c r="A249" s="456">
        <v>41855</v>
      </c>
      <c r="B249" s="217" t="s">
        <v>1379</v>
      </c>
      <c r="C249" s="363" t="s">
        <v>4001</v>
      </c>
      <c r="D249" s="20" t="s">
        <v>99</v>
      </c>
      <c r="E249" s="239">
        <v>1296</v>
      </c>
      <c r="F249" s="419">
        <v>41856</v>
      </c>
      <c r="G249" s="44">
        <v>1296</v>
      </c>
      <c r="H249" s="243">
        <f t="shared" si="4"/>
        <v>0</v>
      </c>
      <c r="I249" s="20" t="s">
        <v>30</v>
      </c>
    </row>
    <row r="250" spans="1:9" x14ac:dyDescent="0.25">
      <c r="A250" s="456">
        <v>41855</v>
      </c>
      <c r="B250" s="217" t="s">
        <v>1381</v>
      </c>
      <c r="C250" s="363" t="s">
        <v>4001</v>
      </c>
      <c r="D250" s="20" t="s">
        <v>58</v>
      </c>
      <c r="E250" s="239">
        <v>490.5</v>
      </c>
      <c r="F250" s="419">
        <v>41856</v>
      </c>
      <c r="G250" s="44">
        <v>490.5</v>
      </c>
      <c r="H250" s="243">
        <f t="shared" si="4"/>
        <v>0</v>
      </c>
      <c r="I250" s="20" t="s">
        <v>30</v>
      </c>
    </row>
    <row r="251" spans="1:9" x14ac:dyDescent="0.25">
      <c r="A251" s="456">
        <v>41855</v>
      </c>
      <c r="B251" s="217" t="s">
        <v>1382</v>
      </c>
      <c r="C251" s="363" t="s">
        <v>4001</v>
      </c>
      <c r="D251" s="20" t="s">
        <v>179</v>
      </c>
      <c r="E251" s="239">
        <v>21211</v>
      </c>
      <c r="F251" s="419">
        <v>41862</v>
      </c>
      <c r="G251" s="44">
        <v>21211</v>
      </c>
      <c r="H251" s="243">
        <f t="shared" si="4"/>
        <v>0</v>
      </c>
      <c r="I251" s="20" t="s">
        <v>4133</v>
      </c>
    </row>
    <row r="252" spans="1:9" x14ac:dyDescent="0.25">
      <c r="A252" s="456">
        <v>41855</v>
      </c>
      <c r="B252" s="217" t="s">
        <v>1383</v>
      </c>
      <c r="C252" s="363" t="s">
        <v>4001</v>
      </c>
      <c r="D252" s="20" t="s">
        <v>250</v>
      </c>
      <c r="E252" s="239">
        <v>13986</v>
      </c>
      <c r="F252" s="419">
        <v>41859</v>
      </c>
      <c r="G252" s="44">
        <v>13986</v>
      </c>
      <c r="H252" s="243">
        <f t="shared" si="4"/>
        <v>0</v>
      </c>
      <c r="I252" s="20" t="s">
        <v>27</v>
      </c>
    </row>
    <row r="253" spans="1:9" x14ac:dyDescent="0.25">
      <c r="A253" s="456">
        <v>41855</v>
      </c>
      <c r="B253" s="217" t="s">
        <v>1385</v>
      </c>
      <c r="C253" s="363" t="s">
        <v>4001</v>
      </c>
      <c r="D253" s="20" t="s">
        <v>96</v>
      </c>
      <c r="E253" s="239">
        <v>17421</v>
      </c>
      <c r="F253" s="419">
        <v>41863</v>
      </c>
      <c r="G253" s="44">
        <v>17421</v>
      </c>
      <c r="H253" s="243">
        <f t="shared" si="4"/>
        <v>0</v>
      </c>
      <c r="I253" s="20" t="s">
        <v>27</v>
      </c>
    </row>
    <row r="254" spans="1:9" x14ac:dyDescent="0.25">
      <c r="A254" s="456">
        <v>41855</v>
      </c>
      <c r="B254" s="217" t="s">
        <v>1387</v>
      </c>
      <c r="C254" s="363" t="s">
        <v>4001</v>
      </c>
      <c r="D254" s="20" t="s">
        <v>233</v>
      </c>
      <c r="E254" s="239">
        <v>920.4</v>
      </c>
      <c r="F254" s="419">
        <v>41856</v>
      </c>
      <c r="G254" s="44">
        <v>920.4</v>
      </c>
      <c r="H254" s="243">
        <f t="shared" si="4"/>
        <v>0</v>
      </c>
      <c r="I254" s="20" t="s">
        <v>30</v>
      </c>
    </row>
    <row r="255" spans="1:9" x14ac:dyDescent="0.25">
      <c r="A255" s="456">
        <v>41855</v>
      </c>
      <c r="B255" s="217" t="s">
        <v>1390</v>
      </c>
      <c r="C255" s="363" t="s">
        <v>4001</v>
      </c>
      <c r="D255" s="20" t="s">
        <v>690</v>
      </c>
      <c r="E255" s="239">
        <v>7908.3</v>
      </c>
      <c r="F255" s="419">
        <v>41856</v>
      </c>
      <c r="G255" s="44">
        <v>7908.3</v>
      </c>
      <c r="H255" s="243">
        <f t="shared" si="4"/>
        <v>0</v>
      </c>
      <c r="I255" s="20" t="s">
        <v>30</v>
      </c>
    </row>
    <row r="256" spans="1:9" x14ac:dyDescent="0.25">
      <c r="A256" s="456">
        <v>41855</v>
      </c>
      <c r="B256" s="217" t="s">
        <v>1391</v>
      </c>
      <c r="C256" s="363" t="s">
        <v>4001</v>
      </c>
      <c r="D256" s="20" t="s">
        <v>34</v>
      </c>
      <c r="E256" s="239">
        <v>2474</v>
      </c>
      <c r="F256" s="419">
        <v>41856</v>
      </c>
      <c r="G256" s="44">
        <v>2474</v>
      </c>
      <c r="H256" s="243">
        <f t="shared" si="4"/>
        <v>0</v>
      </c>
      <c r="I256" s="20" t="s">
        <v>30</v>
      </c>
    </row>
    <row r="257" spans="1:9" x14ac:dyDescent="0.25">
      <c r="A257" s="456">
        <v>41855</v>
      </c>
      <c r="B257" s="217" t="s">
        <v>1392</v>
      </c>
      <c r="C257" s="363" t="s">
        <v>4001</v>
      </c>
      <c r="D257" s="20" t="s">
        <v>29</v>
      </c>
      <c r="E257" s="239">
        <v>8556</v>
      </c>
      <c r="F257" s="432" t="s">
        <v>4586</v>
      </c>
      <c r="G257" s="44">
        <v>8556</v>
      </c>
      <c r="H257" s="243">
        <f t="shared" si="4"/>
        <v>0</v>
      </c>
      <c r="I257" s="20" t="s">
        <v>30</v>
      </c>
    </row>
    <row r="258" spans="1:9" x14ac:dyDescent="0.25">
      <c r="A258" s="456">
        <v>41855</v>
      </c>
      <c r="B258" s="217" t="s">
        <v>1393</v>
      </c>
      <c r="C258" s="363" t="s">
        <v>4001</v>
      </c>
      <c r="D258" s="20" t="s">
        <v>215</v>
      </c>
      <c r="E258" s="239">
        <v>4449.2</v>
      </c>
      <c r="F258" s="419">
        <v>41855</v>
      </c>
      <c r="G258" s="44">
        <v>4449.2</v>
      </c>
      <c r="H258" s="243">
        <f t="shared" si="4"/>
        <v>0</v>
      </c>
      <c r="I258" s="20"/>
    </row>
    <row r="259" spans="1:9" x14ac:dyDescent="0.25">
      <c r="A259" s="456">
        <v>41855</v>
      </c>
      <c r="B259" s="217" t="s">
        <v>1395</v>
      </c>
      <c r="C259" s="363" t="s">
        <v>4001</v>
      </c>
      <c r="D259" s="20" t="s">
        <v>215</v>
      </c>
      <c r="E259" s="239">
        <v>1935</v>
      </c>
      <c r="F259" s="419">
        <v>41855</v>
      </c>
      <c r="G259" s="44">
        <v>1935</v>
      </c>
      <c r="H259" s="243">
        <f t="shared" si="4"/>
        <v>0</v>
      </c>
      <c r="I259" s="20"/>
    </row>
    <row r="260" spans="1:9" x14ac:dyDescent="0.25">
      <c r="A260" s="456">
        <v>41855</v>
      </c>
      <c r="B260" s="217" t="s">
        <v>1396</v>
      </c>
      <c r="C260" s="363" t="s">
        <v>4001</v>
      </c>
      <c r="D260" s="20" t="s">
        <v>51</v>
      </c>
      <c r="E260" s="239">
        <v>702</v>
      </c>
      <c r="F260" s="419">
        <v>41855</v>
      </c>
      <c r="G260" s="44">
        <v>702</v>
      </c>
      <c r="H260" s="243">
        <f t="shared" si="4"/>
        <v>0</v>
      </c>
      <c r="I260" s="20"/>
    </row>
    <row r="261" spans="1:9" x14ac:dyDescent="0.25">
      <c r="A261" s="456">
        <v>41855</v>
      </c>
      <c r="B261" s="217" t="s">
        <v>1397</v>
      </c>
      <c r="C261" s="363" t="s">
        <v>4001</v>
      </c>
      <c r="D261" s="20" t="s">
        <v>39</v>
      </c>
      <c r="E261" s="239">
        <v>35831.519999999997</v>
      </c>
      <c r="F261" s="419">
        <v>41860</v>
      </c>
      <c r="G261" s="44">
        <v>35831.521000000001</v>
      </c>
      <c r="H261" s="243">
        <f t="shared" si="4"/>
        <v>-1.0000000038417056E-3</v>
      </c>
      <c r="I261" s="20"/>
    </row>
    <row r="262" spans="1:9" x14ac:dyDescent="0.25">
      <c r="A262" s="456">
        <v>41855</v>
      </c>
      <c r="B262" s="217" t="s">
        <v>1398</v>
      </c>
      <c r="C262" s="363" t="s">
        <v>4001</v>
      </c>
      <c r="D262" s="329" t="s">
        <v>3114</v>
      </c>
      <c r="E262" s="330">
        <v>0</v>
      </c>
      <c r="F262" s="419"/>
      <c r="G262" s="44"/>
      <c r="H262" s="243">
        <f t="shared" si="4"/>
        <v>0</v>
      </c>
      <c r="I262" s="20" t="s">
        <v>4134</v>
      </c>
    </row>
    <row r="263" spans="1:9" x14ac:dyDescent="0.25">
      <c r="A263" s="456">
        <v>41855</v>
      </c>
      <c r="B263" s="217" t="s">
        <v>1400</v>
      </c>
      <c r="C263" s="363" t="s">
        <v>4001</v>
      </c>
      <c r="D263" s="20" t="s">
        <v>39</v>
      </c>
      <c r="E263" s="239">
        <v>127091.5</v>
      </c>
      <c r="F263" s="421" t="s">
        <v>4135</v>
      </c>
      <c r="G263" s="44">
        <v>127091.5</v>
      </c>
      <c r="H263" s="243">
        <f t="shared" ref="H263:H326" si="5">E263-G263</f>
        <v>0</v>
      </c>
      <c r="I263" s="20"/>
    </row>
    <row r="264" spans="1:9" x14ac:dyDescent="0.25">
      <c r="A264" s="456">
        <v>41855</v>
      </c>
      <c r="B264" s="217" t="s">
        <v>1402</v>
      </c>
      <c r="C264" s="363" t="s">
        <v>4001</v>
      </c>
      <c r="D264" s="20" t="s">
        <v>8</v>
      </c>
      <c r="E264" s="239">
        <v>812.5</v>
      </c>
      <c r="F264" s="419">
        <v>41855</v>
      </c>
      <c r="G264" s="44">
        <v>812.5</v>
      </c>
      <c r="H264" s="243">
        <f t="shared" si="5"/>
        <v>0</v>
      </c>
      <c r="I264" s="20"/>
    </row>
    <row r="265" spans="1:9" x14ac:dyDescent="0.25">
      <c r="A265" s="456">
        <v>41855</v>
      </c>
      <c r="B265" s="217" t="s">
        <v>1403</v>
      </c>
      <c r="C265" s="363" t="s">
        <v>4001</v>
      </c>
      <c r="D265" s="20" t="s">
        <v>115</v>
      </c>
      <c r="E265" s="239">
        <v>117.6</v>
      </c>
      <c r="F265" s="419">
        <v>41855</v>
      </c>
      <c r="G265" s="44">
        <v>117.6</v>
      </c>
      <c r="H265" s="243">
        <f t="shared" si="5"/>
        <v>0</v>
      </c>
      <c r="I265" s="20"/>
    </row>
    <row r="266" spans="1:9" x14ac:dyDescent="0.25">
      <c r="A266" s="456">
        <v>41855</v>
      </c>
      <c r="B266" s="217" t="s">
        <v>1404</v>
      </c>
      <c r="C266" s="363" t="s">
        <v>4001</v>
      </c>
      <c r="D266" s="20" t="s">
        <v>508</v>
      </c>
      <c r="E266" s="239">
        <v>29464</v>
      </c>
      <c r="F266" s="419">
        <v>41855</v>
      </c>
      <c r="G266" s="44">
        <v>29464</v>
      </c>
      <c r="H266" s="243">
        <f t="shared" si="5"/>
        <v>0</v>
      </c>
      <c r="I266" s="20"/>
    </row>
    <row r="267" spans="1:9" x14ac:dyDescent="0.25">
      <c r="A267" s="456">
        <v>41855</v>
      </c>
      <c r="B267" s="217" t="s">
        <v>1405</v>
      </c>
      <c r="C267" s="363" t="s">
        <v>4001</v>
      </c>
      <c r="D267" s="20" t="s">
        <v>666</v>
      </c>
      <c r="E267" s="239">
        <v>6576</v>
      </c>
      <c r="F267" s="419">
        <v>41855</v>
      </c>
      <c r="G267" s="44">
        <v>6576</v>
      </c>
      <c r="H267" s="243">
        <f t="shared" si="5"/>
        <v>0</v>
      </c>
      <c r="I267" s="20"/>
    </row>
    <row r="268" spans="1:9" x14ac:dyDescent="0.25">
      <c r="A268" s="456">
        <v>41855</v>
      </c>
      <c r="B268" s="217" t="s">
        <v>1407</v>
      </c>
      <c r="C268" s="363" t="s">
        <v>4001</v>
      </c>
      <c r="D268" s="20" t="s">
        <v>435</v>
      </c>
      <c r="E268" s="239">
        <v>3022.5</v>
      </c>
      <c r="F268" s="419">
        <v>41855</v>
      </c>
      <c r="G268" s="44">
        <v>3022.5</v>
      </c>
      <c r="H268" s="243">
        <f t="shared" si="5"/>
        <v>0</v>
      </c>
      <c r="I268" s="20"/>
    </row>
    <row r="269" spans="1:9" x14ac:dyDescent="0.25">
      <c r="A269" s="456">
        <v>41855</v>
      </c>
      <c r="B269" s="217" t="s">
        <v>1409</v>
      </c>
      <c r="C269" s="363" t="s">
        <v>4001</v>
      </c>
      <c r="D269" s="20" t="s">
        <v>107</v>
      </c>
      <c r="E269" s="239">
        <v>75076.649999999994</v>
      </c>
      <c r="F269" s="419">
        <v>41855</v>
      </c>
      <c r="G269" s="44">
        <v>75076.649999999994</v>
      </c>
      <c r="H269" s="243">
        <f t="shared" si="5"/>
        <v>0</v>
      </c>
      <c r="I269" s="20"/>
    </row>
    <row r="270" spans="1:9" x14ac:dyDescent="0.25">
      <c r="A270" s="456">
        <v>41855</v>
      </c>
      <c r="B270" s="217" t="s">
        <v>1410</v>
      </c>
      <c r="C270" s="363" t="s">
        <v>4001</v>
      </c>
      <c r="D270" s="20" t="s">
        <v>11</v>
      </c>
      <c r="E270" s="239">
        <v>39009.599999999999</v>
      </c>
      <c r="F270" s="419">
        <v>41881</v>
      </c>
      <c r="G270" s="44">
        <v>39009.599999999999</v>
      </c>
      <c r="H270" s="243">
        <f t="shared" si="5"/>
        <v>0</v>
      </c>
      <c r="I270" s="20" t="s">
        <v>65</v>
      </c>
    </row>
    <row r="271" spans="1:9" x14ac:dyDescent="0.25">
      <c r="A271" s="456">
        <v>41855</v>
      </c>
      <c r="B271" s="217" t="s">
        <v>1411</v>
      </c>
      <c r="C271" s="363" t="s">
        <v>4001</v>
      </c>
      <c r="D271" s="20" t="s">
        <v>180</v>
      </c>
      <c r="E271" s="239">
        <v>25813.1</v>
      </c>
      <c r="F271" s="432" t="s">
        <v>4364</v>
      </c>
      <c r="G271" s="44">
        <v>25813.1</v>
      </c>
      <c r="H271" s="243">
        <f t="shared" si="5"/>
        <v>0</v>
      </c>
      <c r="I271" s="20" t="s">
        <v>65</v>
      </c>
    </row>
    <row r="272" spans="1:9" x14ac:dyDescent="0.25">
      <c r="A272" s="456">
        <v>41855</v>
      </c>
      <c r="B272" s="217" t="s">
        <v>1413</v>
      </c>
      <c r="C272" s="363" t="s">
        <v>4001</v>
      </c>
      <c r="D272" s="20" t="s">
        <v>3657</v>
      </c>
      <c r="E272" s="239">
        <v>1608</v>
      </c>
      <c r="F272" s="419">
        <v>41856</v>
      </c>
      <c r="G272" s="44">
        <v>1608</v>
      </c>
      <c r="H272" s="243">
        <f t="shared" si="5"/>
        <v>0</v>
      </c>
      <c r="I272" s="20" t="s">
        <v>65</v>
      </c>
    </row>
    <row r="273" spans="1:11" x14ac:dyDescent="0.25">
      <c r="A273" s="456">
        <v>41855</v>
      </c>
      <c r="B273" s="217" t="s">
        <v>1414</v>
      </c>
      <c r="C273" s="363" t="s">
        <v>4001</v>
      </c>
      <c r="D273" s="20" t="s">
        <v>25</v>
      </c>
      <c r="E273" s="239">
        <v>12460</v>
      </c>
      <c r="F273" s="419">
        <v>41856</v>
      </c>
      <c r="G273" s="44">
        <v>12460</v>
      </c>
      <c r="H273" s="243">
        <f t="shared" si="5"/>
        <v>0</v>
      </c>
      <c r="I273" s="20" t="s">
        <v>65</v>
      </c>
    </row>
    <row r="274" spans="1:11" x14ac:dyDescent="0.25">
      <c r="A274" s="456">
        <v>41855</v>
      </c>
      <c r="B274" s="217" t="s">
        <v>1415</v>
      </c>
      <c r="C274" s="363" t="s">
        <v>4001</v>
      </c>
      <c r="D274" s="20" t="s">
        <v>3121</v>
      </c>
      <c r="E274" s="239">
        <v>6014</v>
      </c>
      <c r="F274" s="419">
        <v>41856</v>
      </c>
      <c r="G274" s="44">
        <v>6014</v>
      </c>
      <c r="H274" s="243">
        <f t="shared" si="5"/>
        <v>0</v>
      </c>
      <c r="I274" s="20" t="s">
        <v>65</v>
      </c>
    </row>
    <row r="275" spans="1:11" x14ac:dyDescent="0.25">
      <c r="A275" s="456">
        <v>41855</v>
      </c>
      <c r="B275" s="217" t="s">
        <v>1417</v>
      </c>
      <c r="C275" s="363" t="s">
        <v>4001</v>
      </c>
      <c r="D275" s="20" t="s">
        <v>136</v>
      </c>
      <c r="E275" s="239">
        <v>1176</v>
      </c>
      <c r="F275" s="419">
        <v>41855</v>
      </c>
      <c r="G275" s="44">
        <v>1176</v>
      </c>
      <c r="H275" s="243">
        <f t="shared" si="5"/>
        <v>0</v>
      </c>
      <c r="I275" s="20"/>
    </row>
    <row r="276" spans="1:11" x14ac:dyDescent="0.25">
      <c r="A276" s="456">
        <v>41855</v>
      </c>
      <c r="B276" s="217" t="s">
        <v>1418</v>
      </c>
      <c r="C276" s="363" t="s">
        <v>4001</v>
      </c>
      <c r="D276" s="20" t="s">
        <v>18</v>
      </c>
      <c r="E276" s="239">
        <v>1647</v>
      </c>
      <c r="F276" s="419">
        <v>41855</v>
      </c>
      <c r="G276" s="44">
        <v>1647</v>
      </c>
      <c r="H276" s="243">
        <f t="shared" si="5"/>
        <v>0</v>
      </c>
      <c r="I276" s="20"/>
    </row>
    <row r="277" spans="1:11" x14ac:dyDescent="0.25">
      <c r="A277" s="456">
        <v>41855</v>
      </c>
      <c r="B277" s="217" t="s">
        <v>1419</v>
      </c>
      <c r="C277" s="363" t="s">
        <v>4001</v>
      </c>
      <c r="D277" s="20" t="s">
        <v>3140</v>
      </c>
      <c r="E277" s="239">
        <v>8434.2999999999993</v>
      </c>
      <c r="F277" s="421" t="s">
        <v>4136</v>
      </c>
      <c r="G277" s="44">
        <v>8434.2999999999993</v>
      </c>
      <c r="H277" s="243">
        <f t="shared" si="5"/>
        <v>0</v>
      </c>
      <c r="I277" s="20"/>
    </row>
    <row r="278" spans="1:11" x14ac:dyDescent="0.25">
      <c r="A278" s="456">
        <v>41855</v>
      </c>
      <c r="B278" s="217" t="s">
        <v>1421</v>
      </c>
      <c r="C278" s="363" t="s">
        <v>4001</v>
      </c>
      <c r="D278" s="20" t="s">
        <v>1033</v>
      </c>
      <c r="E278" s="239">
        <v>39603.599999999999</v>
      </c>
      <c r="F278" s="419">
        <v>41855</v>
      </c>
      <c r="G278" s="44">
        <v>39603.599999999999</v>
      </c>
      <c r="H278" s="243">
        <f t="shared" si="5"/>
        <v>0</v>
      </c>
      <c r="I278" s="20"/>
    </row>
    <row r="279" spans="1:11" x14ac:dyDescent="0.25">
      <c r="A279" s="456">
        <v>41855</v>
      </c>
      <c r="B279" s="217" t="s">
        <v>1422</v>
      </c>
      <c r="C279" s="363" t="s">
        <v>4001</v>
      </c>
      <c r="D279" s="20" t="s">
        <v>160</v>
      </c>
      <c r="E279" s="239">
        <v>93455.62</v>
      </c>
      <c r="F279" s="421" t="s">
        <v>4137</v>
      </c>
      <c r="G279" s="44">
        <v>93455.679999999993</v>
      </c>
      <c r="H279" s="243">
        <f t="shared" si="5"/>
        <v>-5.9999999997671694E-2</v>
      </c>
      <c r="I279" s="20" t="s">
        <v>162</v>
      </c>
    </row>
    <row r="280" spans="1:11" x14ac:dyDescent="0.25">
      <c r="A280" s="456">
        <v>41855</v>
      </c>
      <c r="B280" s="217" t="s">
        <v>1423</v>
      </c>
      <c r="C280" s="363" t="s">
        <v>4001</v>
      </c>
      <c r="D280" s="20" t="s">
        <v>666</v>
      </c>
      <c r="E280" s="239">
        <v>5231.5</v>
      </c>
      <c r="F280" s="419">
        <v>41858</v>
      </c>
      <c r="G280" s="44">
        <v>5231.5</v>
      </c>
      <c r="H280" s="243">
        <f t="shared" si="5"/>
        <v>0</v>
      </c>
      <c r="I280" s="20" t="s">
        <v>162</v>
      </c>
    </row>
    <row r="281" spans="1:11" x14ac:dyDescent="0.25">
      <c r="A281" s="456">
        <v>41855</v>
      </c>
      <c r="B281" s="217" t="s">
        <v>1425</v>
      </c>
      <c r="C281" s="363" t="s">
        <v>4001</v>
      </c>
      <c r="D281" s="20" t="s">
        <v>135</v>
      </c>
      <c r="E281" s="239">
        <v>13696.5</v>
      </c>
      <c r="F281" s="419">
        <v>41858</v>
      </c>
      <c r="G281" s="44">
        <v>13696.5</v>
      </c>
      <c r="H281" s="243">
        <f t="shared" si="5"/>
        <v>0</v>
      </c>
      <c r="I281" s="20" t="s">
        <v>162</v>
      </c>
    </row>
    <row r="282" spans="1:11" x14ac:dyDescent="0.25">
      <c r="A282" s="456">
        <v>41855</v>
      </c>
      <c r="B282" s="217" t="s">
        <v>1426</v>
      </c>
      <c r="C282" s="363" t="s">
        <v>4001</v>
      </c>
      <c r="D282" s="20" t="s">
        <v>164</v>
      </c>
      <c r="E282" s="239">
        <v>8310</v>
      </c>
      <c r="F282" s="421" t="s">
        <v>4138</v>
      </c>
      <c r="G282" s="44">
        <v>8310</v>
      </c>
      <c r="H282" s="243">
        <f t="shared" si="5"/>
        <v>0</v>
      </c>
      <c r="I282" s="20" t="s">
        <v>162</v>
      </c>
    </row>
    <row r="283" spans="1:11" x14ac:dyDescent="0.25">
      <c r="A283" s="456">
        <v>41855</v>
      </c>
      <c r="B283" s="217" t="s">
        <v>1428</v>
      </c>
      <c r="C283" s="363" t="s">
        <v>4001</v>
      </c>
      <c r="D283" s="20" t="s">
        <v>545</v>
      </c>
      <c r="E283" s="239">
        <v>5414</v>
      </c>
      <c r="F283" s="421" t="s">
        <v>4139</v>
      </c>
      <c r="G283" s="44">
        <v>5414</v>
      </c>
      <c r="H283" s="243">
        <f t="shared" si="5"/>
        <v>0</v>
      </c>
      <c r="I283" s="20" t="s">
        <v>162</v>
      </c>
    </row>
    <row r="284" spans="1:11" ht="34.5" x14ac:dyDescent="0.25">
      <c r="A284" s="456">
        <v>41855</v>
      </c>
      <c r="B284" s="217" t="s">
        <v>1429</v>
      </c>
      <c r="C284" s="363" t="s">
        <v>4001</v>
      </c>
      <c r="D284" s="20" t="s">
        <v>3954</v>
      </c>
      <c r="E284" s="239">
        <v>36488</v>
      </c>
      <c r="F284" s="471" t="s">
        <v>4361</v>
      </c>
      <c r="G284" s="44">
        <v>36488</v>
      </c>
      <c r="H284" s="243">
        <f t="shared" si="5"/>
        <v>0</v>
      </c>
      <c r="I284" s="20" t="s">
        <v>162</v>
      </c>
      <c r="J284" s="28"/>
      <c r="K284" s="28"/>
    </row>
    <row r="285" spans="1:11" x14ac:dyDescent="0.25">
      <c r="A285" s="456">
        <v>41855</v>
      </c>
      <c r="B285" s="217" t="s">
        <v>1430</v>
      </c>
      <c r="C285" s="363" t="s">
        <v>4001</v>
      </c>
      <c r="D285" s="20" t="s">
        <v>370</v>
      </c>
      <c r="E285" s="239">
        <v>62330.1</v>
      </c>
      <c r="F285" s="419">
        <v>41858</v>
      </c>
      <c r="G285" s="44">
        <v>62330.1</v>
      </c>
      <c r="H285" s="243">
        <f t="shared" si="5"/>
        <v>0</v>
      </c>
      <c r="I285" s="20" t="s">
        <v>162</v>
      </c>
    </row>
    <row r="286" spans="1:11" x14ac:dyDescent="0.25">
      <c r="A286" s="456">
        <v>41855</v>
      </c>
      <c r="B286" s="217" t="s">
        <v>1431</v>
      </c>
      <c r="C286" s="363" t="s">
        <v>4001</v>
      </c>
      <c r="D286" s="329" t="s">
        <v>3114</v>
      </c>
      <c r="E286" s="330">
        <v>0</v>
      </c>
      <c r="F286" s="419"/>
      <c r="G286" s="44"/>
      <c r="H286" s="243">
        <f t="shared" si="5"/>
        <v>0</v>
      </c>
      <c r="I286" s="20" t="s">
        <v>324</v>
      </c>
    </row>
    <row r="287" spans="1:11" x14ac:dyDescent="0.25">
      <c r="A287" s="456">
        <v>41855</v>
      </c>
      <c r="B287" s="217" t="s">
        <v>1432</v>
      </c>
      <c r="C287" s="363" t="s">
        <v>4001</v>
      </c>
      <c r="D287" s="20" t="s">
        <v>168</v>
      </c>
      <c r="E287" s="239">
        <v>16382</v>
      </c>
      <c r="F287" s="419">
        <v>41858</v>
      </c>
      <c r="G287" s="44">
        <v>16382</v>
      </c>
      <c r="H287" s="243">
        <f t="shared" si="5"/>
        <v>0</v>
      </c>
      <c r="I287" s="20" t="s">
        <v>162</v>
      </c>
    </row>
    <row r="288" spans="1:11" x14ac:dyDescent="0.25">
      <c r="A288" s="456">
        <v>41855</v>
      </c>
      <c r="B288" s="217" t="s">
        <v>1433</v>
      </c>
      <c r="C288" s="363" t="s">
        <v>4001</v>
      </c>
      <c r="D288" s="20" t="s">
        <v>269</v>
      </c>
      <c r="E288" s="239">
        <v>7241</v>
      </c>
      <c r="F288" s="419">
        <v>41858</v>
      </c>
      <c r="G288" s="44">
        <v>7241</v>
      </c>
      <c r="H288" s="243">
        <f t="shared" si="5"/>
        <v>0</v>
      </c>
      <c r="I288" s="20" t="s">
        <v>162</v>
      </c>
    </row>
    <row r="289" spans="1:9" x14ac:dyDescent="0.25">
      <c r="A289" s="456">
        <v>41855</v>
      </c>
      <c r="B289" s="217" t="s">
        <v>1434</v>
      </c>
      <c r="C289" s="363" t="s">
        <v>4001</v>
      </c>
      <c r="D289" s="20" t="s">
        <v>175</v>
      </c>
      <c r="E289" s="239">
        <v>28919</v>
      </c>
      <c r="F289" s="421" t="s">
        <v>4140</v>
      </c>
      <c r="G289" s="44">
        <v>28919</v>
      </c>
      <c r="H289" s="243">
        <f t="shared" si="5"/>
        <v>0</v>
      </c>
      <c r="I289" s="20" t="s">
        <v>162</v>
      </c>
    </row>
    <row r="290" spans="1:9" x14ac:dyDescent="0.25">
      <c r="A290" s="456">
        <v>41855</v>
      </c>
      <c r="B290" s="217" t="s">
        <v>1435</v>
      </c>
      <c r="C290" s="363" t="s">
        <v>4001</v>
      </c>
      <c r="D290" s="20" t="s">
        <v>175</v>
      </c>
      <c r="E290" s="239">
        <v>13183.35</v>
      </c>
      <c r="F290" s="421" t="s">
        <v>4140</v>
      </c>
      <c r="G290" s="44">
        <v>13183.35</v>
      </c>
      <c r="H290" s="243">
        <f t="shared" si="5"/>
        <v>0</v>
      </c>
      <c r="I290" s="20" t="s">
        <v>162</v>
      </c>
    </row>
    <row r="291" spans="1:9" x14ac:dyDescent="0.25">
      <c r="A291" s="456">
        <v>41855</v>
      </c>
      <c r="B291" s="217" t="s">
        <v>1436</v>
      </c>
      <c r="C291" s="363" t="s">
        <v>4001</v>
      </c>
      <c r="D291" s="20" t="s">
        <v>8</v>
      </c>
      <c r="E291" s="239">
        <v>1190</v>
      </c>
      <c r="F291" s="419">
        <v>41855</v>
      </c>
      <c r="G291" s="44">
        <v>1190</v>
      </c>
      <c r="H291" s="243">
        <f t="shared" si="5"/>
        <v>0</v>
      </c>
      <c r="I291" s="20"/>
    </row>
    <row r="292" spans="1:9" x14ac:dyDescent="0.25">
      <c r="A292" s="456">
        <v>41855</v>
      </c>
      <c r="B292" s="217" t="s">
        <v>1437</v>
      </c>
      <c r="C292" s="363" t="s">
        <v>4001</v>
      </c>
      <c r="D292" s="20" t="s">
        <v>4141</v>
      </c>
      <c r="E292" s="239">
        <v>2610.6</v>
      </c>
      <c r="F292" s="419">
        <v>41858</v>
      </c>
      <c r="G292" s="44">
        <v>2610.6</v>
      </c>
      <c r="H292" s="243">
        <f t="shared" si="5"/>
        <v>0</v>
      </c>
      <c r="I292" s="20" t="s">
        <v>162</v>
      </c>
    </row>
    <row r="293" spans="1:9" x14ac:dyDescent="0.25">
      <c r="A293" s="456">
        <v>41855</v>
      </c>
      <c r="B293" s="217" t="s">
        <v>1439</v>
      </c>
      <c r="C293" s="363" t="s">
        <v>4001</v>
      </c>
      <c r="D293" s="20" t="s">
        <v>180</v>
      </c>
      <c r="E293" s="239">
        <v>16261.55</v>
      </c>
      <c r="F293" s="419">
        <v>41855</v>
      </c>
      <c r="G293" s="44">
        <v>16261.55</v>
      </c>
      <c r="H293" s="243">
        <f t="shared" si="5"/>
        <v>0</v>
      </c>
      <c r="I293" s="20"/>
    </row>
    <row r="294" spans="1:9" x14ac:dyDescent="0.25">
      <c r="A294" s="456">
        <v>41855</v>
      </c>
      <c r="B294" s="217" t="s">
        <v>1440</v>
      </c>
      <c r="C294" s="363" t="s">
        <v>4001</v>
      </c>
      <c r="D294" s="20" t="s">
        <v>4142</v>
      </c>
      <c r="E294" s="239">
        <v>11172</v>
      </c>
      <c r="F294" s="419">
        <v>41855</v>
      </c>
      <c r="G294" s="44">
        <v>11172</v>
      </c>
      <c r="H294" s="243">
        <f t="shared" si="5"/>
        <v>0</v>
      </c>
      <c r="I294" s="20"/>
    </row>
    <row r="295" spans="1:9" x14ac:dyDescent="0.25">
      <c r="A295" s="456">
        <v>41855</v>
      </c>
      <c r="B295" s="217" t="s">
        <v>1441</v>
      </c>
      <c r="C295" s="363" t="s">
        <v>4001</v>
      </c>
      <c r="D295" s="20" t="s">
        <v>14</v>
      </c>
      <c r="E295" s="239">
        <v>10050</v>
      </c>
      <c r="F295" s="420" t="s">
        <v>4143</v>
      </c>
      <c r="G295" s="44">
        <v>10050</v>
      </c>
      <c r="H295" s="243">
        <f t="shared" si="5"/>
        <v>0</v>
      </c>
      <c r="I295" s="20"/>
    </row>
    <row r="296" spans="1:9" x14ac:dyDescent="0.25">
      <c r="A296" s="456">
        <v>41855</v>
      </c>
      <c r="B296" s="217" t="s">
        <v>1442</v>
      </c>
      <c r="C296" s="363" t="s">
        <v>4001</v>
      </c>
      <c r="D296" s="20" t="s">
        <v>44</v>
      </c>
      <c r="E296" s="239">
        <v>5800</v>
      </c>
      <c r="F296" s="419">
        <v>41866</v>
      </c>
      <c r="G296" s="44">
        <v>5800</v>
      </c>
      <c r="H296" s="243">
        <f t="shared" si="5"/>
        <v>0</v>
      </c>
      <c r="I296" s="20"/>
    </row>
    <row r="297" spans="1:9" x14ac:dyDescent="0.25">
      <c r="A297" s="456">
        <v>41855</v>
      </c>
      <c r="B297" s="217" t="s">
        <v>1443</v>
      </c>
      <c r="C297" s="363" t="s">
        <v>4001</v>
      </c>
      <c r="D297" s="20" t="s">
        <v>152</v>
      </c>
      <c r="E297" s="239">
        <v>120</v>
      </c>
      <c r="F297" s="419">
        <v>41855</v>
      </c>
      <c r="G297" s="44">
        <v>120</v>
      </c>
      <c r="H297" s="243">
        <f t="shared" si="5"/>
        <v>0</v>
      </c>
      <c r="I297" s="20"/>
    </row>
    <row r="298" spans="1:9" x14ac:dyDescent="0.25">
      <c r="A298" s="456">
        <v>41855</v>
      </c>
      <c r="B298" s="217" t="s">
        <v>1444</v>
      </c>
      <c r="C298" s="363" t="s">
        <v>4001</v>
      </c>
      <c r="D298" s="20" t="s">
        <v>152</v>
      </c>
      <c r="E298" s="239">
        <v>6691</v>
      </c>
      <c r="F298" s="419">
        <v>41855</v>
      </c>
      <c r="G298" s="44">
        <v>6691</v>
      </c>
      <c r="H298" s="243">
        <f t="shared" si="5"/>
        <v>0</v>
      </c>
      <c r="I298" s="20"/>
    </row>
    <row r="299" spans="1:9" x14ac:dyDescent="0.25">
      <c r="A299" s="456">
        <v>41855</v>
      </c>
      <c r="B299" s="217" t="s">
        <v>1445</v>
      </c>
      <c r="C299" s="363" t="s">
        <v>4001</v>
      </c>
      <c r="D299" s="20" t="s">
        <v>435</v>
      </c>
      <c r="E299" s="239">
        <v>22245.599999999999</v>
      </c>
      <c r="F299" s="419">
        <v>41855</v>
      </c>
      <c r="G299" s="44">
        <v>22245.599999999999</v>
      </c>
      <c r="H299" s="243">
        <f t="shared" si="5"/>
        <v>0</v>
      </c>
      <c r="I299" s="20"/>
    </row>
    <row r="300" spans="1:9" x14ac:dyDescent="0.25">
      <c r="A300" s="456">
        <v>41855</v>
      </c>
      <c r="B300" s="217" t="s">
        <v>1446</v>
      </c>
      <c r="C300" s="363" t="s">
        <v>4001</v>
      </c>
      <c r="D300" s="20" t="s">
        <v>435</v>
      </c>
      <c r="E300" s="239">
        <v>3445</v>
      </c>
      <c r="F300" s="419">
        <v>41855</v>
      </c>
      <c r="G300" s="44">
        <v>3445</v>
      </c>
      <c r="H300" s="243">
        <f t="shared" si="5"/>
        <v>0</v>
      </c>
      <c r="I300" s="20"/>
    </row>
    <row r="301" spans="1:9" x14ac:dyDescent="0.25">
      <c r="A301" s="216">
        <v>41856</v>
      </c>
      <c r="B301" s="217" t="s">
        <v>1448</v>
      </c>
      <c r="C301" s="363" t="s">
        <v>4001</v>
      </c>
      <c r="D301" s="214" t="s">
        <v>3527</v>
      </c>
      <c r="E301" s="235">
        <v>2181.5</v>
      </c>
      <c r="F301" s="419">
        <v>41856</v>
      </c>
      <c r="G301" s="44">
        <v>2181.5</v>
      </c>
      <c r="H301" s="243">
        <f t="shared" si="5"/>
        <v>0</v>
      </c>
      <c r="I301" s="214"/>
    </row>
    <row r="302" spans="1:9" x14ac:dyDescent="0.25">
      <c r="A302" s="216">
        <v>41856</v>
      </c>
      <c r="B302" s="217" t="s">
        <v>1449</v>
      </c>
      <c r="C302" s="363" t="s">
        <v>4001</v>
      </c>
      <c r="D302" s="214" t="s">
        <v>147</v>
      </c>
      <c r="E302" s="235">
        <v>16953.599999999999</v>
      </c>
      <c r="F302" s="419">
        <v>41858</v>
      </c>
      <c r="G302" s="44">
        <v>16953.599999999999</v>
      </c>
      <c r="H302" s="243">
        <f t="shared" si="5"/>
        <v>0</v>
      </c>
      <c r="I302" s="58" t="s">
        <v>162</v>
      </c>
    </row>
    <row r="303" spans="1:9" x14ac:dyDescent="0.25">
      <c r="A303" s="216">
        <v>41856</v>
      </c>
      <c r="B303" s="217" t="s">
        <v>1450</v>
      </c>
      <c r="C303" s="363" t="s">
        <v>4001</v>
      </c>
      <c r="D303" s="214" t="s">
        <v>106</v>
      </c>
      <c r="E303" s="235">
        <v>439650</v>
      </c>
      <c r="F303" s="419">
        <v>41866</v>
      </c>
      <c r="G303" s="44">
        <v>439650</v>
      </c>
      <c r="H303" s="243">
        <f t="shared" si="5"/>
        <v>0</v>
      </c>
      <c r="I303" s="214"/>
    </row>
    <row r="304" spans="1:9" x14ac:dyDescent="0.25">
      <c r="A304" s="216">
        <v>41856</v>
      </c>
      <c r="B304" s="217" t="s">
        <v>1451</v>
      </c>
      <c r="C304" s="363" t="s">
        <v>4001</v>
      </c>
      <c r="D304" s="214" t="s">
        <v>106</v>
      </c>
      <c r="E304" s="235">
        <v>127458</v>
      </c>
      <c r="F304" s="419">
        <v>41862</v>
      </c>
      <c r="G304" s="44">
        <v>127458</v>
      </c>
      <c r="H304" s="243">
        <f t="shared" si="5"/>
        <v>0</v>
      </c>
      <c r="I304" s="58"/>
    </row>
    <row r="305" spans="1:9" x14ac:dyDescent="0.25">
      <c r="A305" s="216">
        <v>41856</v>
      </c>
      <c r="B305" s="217" t="s">
        <v>1452</v>
      </c>
      <c r="C305" s="363" t="s">
        <v>4001</v>
      </c>
      <c r="D305" s="214" t="s">
        <v>18</v>
      </c>
      <c r="E305" s="235">
        <v>2024</v>
      </c>
      <c r="F305" s="419">
        <v>41856</v>
      </c>
      <c r="G305" s="44">
        <v>2024</v>
      </c>
      <c r="H305" s="243">
        <f t="shared" si="5"/>
        <v>0</v>
      </c>
      <c r="I305" s="214"/>
    </row>
    <row r="306" spans="1:9" x14ac:dyDescent="0.25">
      <c r="A306" s="216">
        <v>41856</v>
      </c>
      <c r="B306" s="217" t="s">
        <v>1453</v>
      </c>
      <c r="C306" s="363" t="s">
        <v>4001</v>
      </c>
      <c r="D306" s="214" t="s">
        <v>106</v>
      </c>
      <c r="E306" s="235">
        <v>113922.15</v>
      </c>
      <c r="F306" s="419">
        <v>41862</v>
      </c>
      <c r="G306" s="44">
        <v>113922.15</v>
      </c>
      <c r="H306" s="243">
        <f t="shared" si="5"/>
        <v>0</v>
      </c>
      <c r="I306" s="214"/>
    </row>
    <row r="307" spans="1:9" x14ac:dyDescent="0.25">
      <c r="A307" s="216">
        <v>41856</v>
      </c>
      <c r="B307" s="217" t="s">
        <v>1455</v>
      </c>
      <c r="C307" s="363" t="s">
        <v>4001</v>
      </c>
      <c r="D307" s="214" t="s">
        <v>16</v>
      </c>
      <c r="E307" s="235">
        <v>144743.5</v>
      </c>
      <c r="F307" s="419">
        <v>41865</v>
      </c>
      <c r="G307" s="44">
        <v>144743.5</v>
      </c>
      <c r="H307" s="243">
        <f t="shared" si="5"/>
        <v>0</v>
      </c>
      <c r="I307" s="214"/>
    </row>
    <row r="308" spans="1:9" x14ac:dyDescent="0.25">
      <c r="A308" s="216">
        <v>41856</v>
      </c>
      <c r="B308" s="217" t="s">
        <v>1457</v>
      </c>
      <c r="C308" s="363" t="s">
        <v>4001</v>
      </c>
      <c r="D308" s="214" t="s">
        <v>735</v>
      </c>
      <c r="E308" s="235">
        <v>1773.5</v>
      </c>
      <c r="F308" s="419">
        <v>41856</v>
      </c>
      <c r="G308" s="44">
        <v>1773.5</v>
      </c>
      <c r="H308" s="243">
        <f t="shared" si="5"/>
        <v>0</v>
      </c>
      <c r="I308" s="214"/>
    </row>
    <row r="309" spans="1:9" x14ac:dyDescent="0.25">
      <c r="A309" s="216">
        <v>41856</v>
      </c>
      <c r="B309" s="217" t="s">
        <v>1458</v>
      </c>
      <c r="C309" s="363" t="s">
        <v>4001</v>
      </c>
      <c r="D309" s="214" t="s">
        <v>123</v>
      </c>
      <c r="E309" s="235">
        <v>3602</v>
      </c>
      <c r="F309" s="419">
        <v>41857</v>
      </c>
      <c r="G309" s="44">
        <v>3602</v>
      </c>
      <c r="H309" s="243">
        <f t="shared" si="5"/>
        <v>0</v>
      </c>
      <c r="I309" s="214"/>
    </row>
    <row r="310" spans="1:9" x14ac:dyDescent="0.25">
      <c r="A310" s="216">
        <v>41856</v>
      </c>
      <c r="B310" s="217" t="s">
        <v>1459</v>
      </c>
      <c r="C310" s="363" t="s">
        <v>4001</v>
      </c>
      <c r="D310" s="214" t="s">
        <v>4015</v>
      </c>
      <c r="E310" s="235">
        <v>19816</v>
      </c>
      <c r="F310" s="419">
        <v>41859</v>
      </c>
      <c r="G310" s="44">
        <v>19816</v>
      </c>
      <c r="H310" s="243">
        <f t="shared" si="5"/>
        <v>0</v>
      </c>
      <c r="I310" s="214"/>
    </row>
    <row r="311" spans="1:9" x14ac:dyDescent="0.25">
      <c r="A311" s="216">
        <v>41856</v>
      </c>
      <c r="B311" s="217" t="s">
        <v>1460</v>
      </c>
      <c r="C311" s="363" t="s">
        <v>4001</v>
      </c>
      <c r="D311" s="214" t="s">
        <v>19</v>
      </c>
      <c r="E311" s="235">
        <v>23000</v>
      </c>
      <c r="F311" s="422" t="s">
        <v>4144</v>
      </c>
      <c r="G311" s="44">
        <v>23000</v>
      </c>
      <c r="H311" s="243">
        <f t="shared" si="5"/>
        <v>0</v>
      </c>
      <c r="I311" s="214"/>
    </row>
    <row r="312" spans="1:9" x14ac:dyDescent="0.25">
      <c r="A312" s="216">
        <v>41856</v>
      </c>
      <c r="B312" s="217" t="s">
        <v>1461</v>
      </c>
      <c r="C312" s="363" t="s">
        <v>4001</v>
      </c>
      <c r="D312" s="214" t="s">
        <v>106</v>
      </c>
      <c r="E312" s="235">
        <v>5000</v>
      </c>
      <c r="F312" s="419">
        <v>41859</v>
      </c>
      <c r="G312" s="44">
        <v>5000</v>
      </c>
      <c r="H312" s="243">
        <f t="shared" si="5"/>
        <v>0</v>
      </c>
      <c r="I312" s="214"/>
    </row>
    <row r="313" spans="1:9" x14ac:dyDescent="0.25">
      <c r="A313" s="216">
        <v>41856</v>
      </c>
      <c r="B313" s="217" t="s">
        <v>1462</v>
      </c>
      <c r="C313" s="363" t="s">
        <v>4001</v>
      </c>
      <c r="D313" s="214" t="s">
        <v>2173</v>
      </c>
      <c r="E313" s="235">
        <v>3330</v>
      </c>
      <c r="F313" s="419">
        <v>41856</v>
      </c>
      <c r="G313" s="44">
        <v>3330</v>
      </c>
      <c r="H313" s="243">
        <f t="shared" si="5"/>
        <v>0</v>
      </c>
      <c r="I313" s="214"/>
    </row>
    <row r="314" spans="1:9" x14ac:dyDescent="0.25">
      <c r="A314" s="216">
        <v>41856</v>
      </c>
      <c r="B314" s="217" t="s">
        <v>1463</v>
      </c>
      <c r="C314" s="363" t="s">
        <v>4001</v>
      </c>
      <c r="D314" s="214" t="s">
        <v>55</v>
      </c>
      <c r="E314" s="235">
        <v>1824</v>
      </c>
      <c r="F314" s="419">
        <v>41856</v>
      </c>
      <c r="G314" s="44">
        <v>1824</v>
      </c>
      <c r="H314" s="243">
        <f t="shared" si="5"/>
        <v>0</v>
      </c>
      <c r="I314" s="214"/>
    </row>
    <row r="315" spans="1:9" x14ac:dyDescent="0.25">
      <c r="A315" s="216">
        <v>41856</v>
      </c>
      <c r="B315" s="217" t="s">
        <v>1464</v>
      </c>
      <c r="C315" s="363" t="s">
        <v>4001</v>
      </c>
      <c r="D315" s="214" t="s">
        <v>250</v>
      </c>
      <c r="E315" s="235">
        <v>29622.5</v>
      </c>
      <c r="F315" s="419">
        <v>41856</v>
      </c>
      <c r="G315" s="44">
        <v>29622.5</v>
      </c>
      <c r="H315" s="243">
        <f t="shared" si="5"/>
        <v>0</v>
      </c>
      <c r="I315" s="214"/>
    </row>
    <row r="316" spans="1:9" x14ac:dyDescent="0.25">
      <c r="A316" s="216">
        <v>41856</v>
      </c>
      <c r="B316" s="217" t="s">
        <v>1465</v>
      </c>
      <c r="C316" s="363" t="s">
        <v>4001</v>
      </c>
      <c r="D316" s="214" t="s">
        <v>12</v>
      </c>
      <c r="E316" s="235">
        <v>332.5</v>
      </c>
      <c r="F316" s="419">
        <v>41856</v>
      </c>
      <c r="G316" s="44">
        <v>332.5</v>
      </c>
      <c r="H316" s="243">
        <f t="shared" si="5"/>
        <v>0</v>
      </c>
      <c r="I316" s="214"/>
    </row>
    <row r="317" spans="1:9" x14ac:dyDescent="0.25">
      <c r="A317" s="216">
        <v>41856</v>
      </c>
      <c r="B317" s="217" t="s">
        <v>1467</v>
      </c>
      <c r="C317" s="363" t="s">
        <v>4001</v>
      </c>
      <c r="D317" s="214" t="s">
        <v>696</v>
      </c>
      <c r="E317" s="235">
        <v>37638.5</v>
      </c>
      <c r="F317" s="419">
        <v>41856</v>
      </c>
      <c r="G317" s="44">
        <v>37638.5</v>
      </c>
      <c r="H317" s="243">
        <f t="shared" si="5"/>
        <v>0</v>
      </c>
      <c r="I317" s="214" t="s">
        <v>12</v>
      </c>
    </row>
    <row r="318" spans="1:9" x14ac:dyDescent="0.25">
      <c r="A318" s="216">
        <v>41856</v>
      </c>
      <c r="B318" s="217" t="s">
        <v>1469</v>
      </c>
      <c r="C318" s="363" t="s">
        <v>4001</v>
      </c>
      <c r="D318" s="214" t="s">
        <v>16</v>
      </c>
      <c r="E318" s="235">
        <v>3004</v>
      </c>
      <c r="F318" s="419">
        <v>41865</v>
      </c>
      <c r="G318" s="44">
        <v>3004</v>
      </c>
      <c r="H318" s="243">
        <f t="shared" si="5"/>
        <v>0</v>
      </c>
      <c r="I318" s="214"/>
    </row>
    <row r="319" spans="1:9" x14ac:dyDescent="0.25">
      <c r="A319" s="216">
        <v>41856</v>
      </c>
      <c r="B319" s="217" t="s">
        <v>1470</v>
      </c>
      <c r="C319" s="363" t="s">
        <v>4001</v>
      </c>
      <c r="D319" s="214" t="s">
        <v>57</v>
      </c>
      <c r="E319" s="235">
        <v>1500</v>
      </c>
      <c r="F319" s="419">
        <v>41857</v>
      </c>
      <c r="G319" s="44">
        <v>1500</v>
      </c>
      <c r="H319" s="243">
        <f t="shared" si="5"/>
        <v>0</v>
      </c>
      <c r="I319" s="214" t="s">
        <v>30</v>
      </c>
    </row>
    <row r="320" spans="1:9" x14ac:dyDescent="0.25">
      <c r="A320" s="216">
        <v>41856</v>
      </c>
      <c r="B320" s="217" t="s">
        <v>1471</v>
      </c>
      <c r="C320" s="363" t="s">
        <v>4001</v>
      </c>
      <c r="D320" s="214" t="s">
        <v>1782</v>
      </c>
      <c r="E320" s="235">
        <v>1534</v>
      </c>
      <c r="F320" s="419">
        <v>41857</v>
      </c>
      <c r="G320" s="44">
        <v>1534</v>
      </c>
      <c r="H320" s="243">
        <f t="shared" si="5"/>
        <v>0</v>
      </c>
      <c r="I320" s="214" t="s">
        <v>30</v>
      </c>
    </row>
    <row r="321" spans="1:9" x14ac:dyDescent="0.25">
      <c r="A321" s="216">
        <v>41856</v>
      </c>
      <c r="B321" s="217" t="s">
        <v>1472</v>
      </c>
      <c r="C321" s="363" t="s">
        <v>4001</v>
      </c>
      <c r="D321" s="214" t="s">
        <v>373</v>
      </c>
      <c r="E321" s="235">
        <v>925</v>
      </c>
      <c r="F321" s="419">
        <v>41857</v>
      </c>
      <c r="G321" s="44">
        <v>925</v>
      </c>
      <c r="H321" s="243">
        <f t="shared" si="5"/>
        <v>0</v>
      </c>
      <c r="I321" s="214" t="s">
        <v>30</v>
      </c>
    </row>
    <row r="322" spans="1:9" x14ac:dyDescent="0.25">
      <c r="A322" s="216">
        <v>41856</v>
      </c>
      <c r="B322" s="217" t="s">
        <v>1473</v>
      </c>
      <c r="C322" s="363" t="s">
        <v>4001</v>
      </c>
      <c r="D322" s="214" t="s">
        <v>147</v>
      </c>
      <c r="E322" s="235">
        <v>8315</v>
      </c>
      <c r="F322" s="419">
        <v>41857</v>
      </c>
      <c r="G322" s="44">
        <v>8315</v>
      </c>
      <c r="H322" s="243">
        <f t="shared" si="5"/>
        <v>0</v>
      </c>
      <c r="I322" s="214" t="s">
        <v>3978</v>
      </c>
    </row>
    <row r="323" spans="1:9" x14ac:dyDescent="0.25">
      <c r="A323" s="216">
        <v>41856</v>
      </c>
      <c r="B323" s="217" t="s">
        <v>1474</v>
      </c>
      <c r="C323" s="363" t="s">
        <v>4001</v>
      </c>
      <c r="D323" s="214" t="s">
        <v>52</v>
      </c>
      <c r="E323" s="235">
        <v>4166</v>
      </c>
      <c r="F323" s="419">
        <v>41856</v>
      </c>
      <c r="G323" s="44">
        <v>4166</v>
      </c>
      <c r="H323" s="243">
        <f t="shared" si="5"/>
        <v>0</v>
      </c>
      <c r="I323" s="214" t="s">
        <v>12</v>
      </c>
    </row>
    <row r="324" spans="1:9" x14ac:dyDescent="0.25">
      <c r="A324" s="216">
        <v>41856</v>
      </c>
      <c r="B324" s="217" t="s">
        <v>1475</v>
      </c>
      <c r="C324" s="363" t="s">
        <v>4001</v>
      </c>
      <c r="D324" s="214" t="s">
        <v>111</v>
      </c>
      <c r="E324" s="235">
        <v>4386</v>
      </c>
      <c r="F324" s="419">
        <v>41856</v>
      </c>
      <c r="G324" s="44">
        <v>4386</v>
      </c>
      <c r="H324" s="243">
        <f t="shared" si="5"/>
        <v>0</v>
      </c>
      <c r="I324" s="214" t="s">
        <v>12</v>
      </c>
    </row>
    <row r="325" spans="1:9" x14ac:dyDescent="0.25">
      <c r="A325" s="216">
        <v>41856</v>
      </c>
      <c r="B325" s="217" t="s">
        <v>1476</v>
      </c>
      <c r="C325" s="363" t="s">
        <v>4001</v>
      </c>
      <c r="D325" s="214" t="s">
        <v>215</v>
      </c>
      <c r="E325" s="235">
        <v>4269</v>
      </c>
      <c r="F325" s="419">
        <v>41856</v>
      </c>
      <c r="G325" s="44">
        <v>4269</v>
      </c>
      <c r="H325" s="243">
        <f t="shared" si="5"/>
        <v>0</v>
      </c>
      <c r="I325" s="214"/>
    </row>
    <row r="326" spans="1:9" x14ac:dyDescent="0.25">
      <c r="A326" s="216">
        <v>41856</v>
      </c>
      <c r="B326" s="217" t="s">
        <v>1477</v>
      </c>
      <c r="C326" s="363" t="s">
        <v>4001</v>
      </c>
      <c r="D326" s="214" t="s">
        <v>260</v>
      </c>
      <c r="E326" s="235">
        <v>2040</v>
      </c>
      <c r="F326" s="419">
        <v>41856</v>
      </c>
      <c r="G326" s="44">
        <v>2040</v>
      </c>
      <c r="H326" s="243">
        <f t="shared" si="5"/>
        <v>0</v>
      </c>
      <c r="I326" s="214" t="s">
        <v>12</v>
      </c>
    </row>
    <row r="327" spans="1:9" x14ac:dyDescent="0.25">
      <c r="A327" s="216">
        <v>41856</v>
      </c>
      <c r="B327" s="217" t="s">
        <v>1479</v>
      </c>
      <c r="C327" s="363" t="s">
        <v>4001</v>
      </c>
      <c r="D327" s="214" t="s">
        <v>560</v>
      </c>
      <c r="E327" s="235">
        <v>13309.5</v>
      </c>
      <c r="F327" s="419">
        <v>41857</v>
      </c>
      <c r="G327" s="44">
        <v>13309.5</v>
      </c>
      <c r="H327" s="243">
        <f t="shared" ref="H327:H390" si="6">E327-G327</f>
        <v>0</v>
      </c>
      <c r="I327" s="214" t="s">
        <v>3978</v>
      </c>
    </row>
    <row r="328" spans="1:9" x14ac:dyDescent="0.25">
      <c r="A328" s="216">
        <v>41856</v>
      </c>
      <c r="B328" s="217" t="s">
        <v>1481</v>
      </c>
      <c r="C328" s="363" t="s">
        <v>4001</v>
      </c>
      <c r="D328" s="214" t="s">
        <v>32</v>
      </c>
      <c r="E328" s="235">
        <v>17787</v>
      </c>
      <c r="F328" s="419">
        <v>41857</v>
      </c>
      <c r="G328" s="44">
        <v>17787</v>
      </c>
      <c r="H328" s="243">
        <f t="shared" si="6"/>
        <v>0</v>
      </c>
      <c r="I328" s="214" t="s">
        <v>30</v>
      </c>
    </row>
    <row r="329" spans="1:9" x14ac:dyDescent="0.25">
      <c r="A329" s="216">
        <v>41856</v>
      </c>
      <c r="B329" s="217" t="s">
        <v>1482</v>
      </c>
      <c r="C329" s="363" t="s">
        <v>4001</v>
      </c>
      <c r="D329" s="214" t="s">
        <v>189</v>
      </c>
      <c r="E329" s="235">
        <v>14528</v>
      </c>
      <c r="F329" s="421" t="s">
        <v>4145</v>
      </c>
      <c r="G329" s="44">
        <v>14528</v>
      </c>
      <c r="H329" s="243">
        <f t="shared" si="6"/>
        <v>0</v>
      </c>
      <c r="I329" s="214" t="s">
        <v>21</v>
      </c>
    </row>
    <row r="330" spans="1:9" x14ac:dyDescent="0.25">
      <c r="A330" s="216">
        <v>41856</v>
      </c>
      <c r="B330" s="217" t="s">
        <v>1483</v>
      </c>
      <c r="C330" s="363" t="s">
        <v>4001</v>
      </c>
      <c r="D330" s="214" t="s">
        <v>130</v>
      </c>
      <c r="E330" s="235">
        <v>7881</v>
      </c>
      <c r="F330" s="419">
        <v>41858</v>
      </c>
      <c r="G330" s="44">
        <v>7881</v>
      </c>
      <c r="H330" s="243">
        <f t="shared" si="6"/>
        <v>0</v>
      </c>
      <c r="I330" s="214" t="s">
        <v>21</v>
      </c>
    </row>
    <row r="331" spans="1:9" x14ac:dyDescent="0.25">
      <c r="A331" s="216">
        <v>41856</v>
      </c>
      <c r="B331" s="217" t="s">
        <v>1484</v>
      </c>
      <c r="C331" s="363" t="s">
        <v>4001</v>
      </c>
      <c r="D331" s="214" t="s">
        <v>188</v>
      </c>
      <c r="E331" s="235">
        <v>346</v>
      </c>
      <c r="F331" s="419">
        <v>41858</v>
      </c>
      <c r="G331" s="44">
        <v>346</v>
      </c>
      <c r="H331" s="243">
        <f t="shared" si="6"/>
        <v>0</v>
      </c>
      <c r="I331" s="214" t="s">
        <v>21</v>
      </c>
    </row>
    <row r="332" spans="1:9" x14ac:dyDescent="0.25">
      <c r="A332" s="216">
        <v>41856</v>
      </c>
      <c r="B332" s="217" t="s">
        <v>1485</v>
      </c>
      <c r="C332" s="363" t="s">
        <v>4001</v>
      </c>
      <c r="D332" s="214" t="s">
        <v>292</v>
      </c>
      <c r="E332" s="235">
        <v>2731</v>
      </c>
      <c r="F332" s="419">
        <v>41857</v>
      </c>
      <c r="G332" s="44">
        <v>2731</v>
      </c>
      <c r="H332" s="243">
        <f t="shared" si="6"/>
        <v>0</v>
      </c>
      <c r="I332" s="214" t="s">
        <v>30</v>
      </c>
    </row>
    <row r="333" spans="1:9" x14ac:dyDescent="0.25">
      <c r="A333" s="216">
        <v>41856</v>
      </c>
      <c r="B333" s="217" t="s">
        <v>1486</v>
      </c>
      <c r="C333" s="363" t="s">
        <v>4001</v>
      </c>
      <c r="D333" s="214" t="s">
        <v>248</v>
      </c>
      <c r="E333" s="235">
        <v>588.5</v>
      </c>
      <c r="F333" s="419">
        <v>41856</v>
      </c>
      <c r="G333" s="44">
        <v>588.5</v>
      </c>
      <c r="H333" s="243">
        <f t="shared" si="6"/>
        <v>0</v>
      </c>
      <c r="I333" s="214" t="s">
        <v>12</v>
      </c>
    </row>
    <row r="334" spans="1:9" x14ac:dyDescent="0.25">
      <c r="A334" s="216">
        <v>41856</v>
      </c>
      <c r="B334" s="217" t="s">
        <v>1487</v>
      </c>
      <c r="C334" s="363" t="s">
        <v>4001</v>
      </c>
      <c r="D334" s="214" t="s">
        <v>287</v>
      </c>
      <c r="E334" s="235">
        <v>3788</v>
      </c>
      <c r="F334" s="419">
        <v>41857</v>
      </c>
      <c r="G334" s="44">
        <v>3788</v>
      </c>
      <c r="H334" s="243">
        <f t="shared" si="6"/>
        <v>0</v>
      </c>
      <c r="I334" s="214" t="s">
        <v>30</v>
      </c>
    </row>
    <row r="335" spans="1:9" x14ac:dyDescent="0.25">
      <c r="A335" s="216">
        <v>41856</v>
      </c>
      <c r="B335" s="217" t="s">
        <v>1489</v>
      </c>
      <c r="C335" s="363" t="s">
        <v>4001</v>
      </c>
      <c r="D335" s="214" t="s">
        <v>4146</v>
      </c>
      <c r="E335" s="235">
        <v>2480</v>
      </c>
      <c r="F335" s="419">
        <v>41857</v>
      </c>
      <c r="G335" s="44">
        <v>2480</v>
      </c>
      <c r="H335" s="243">
        <f t="shared" si="6"/>
        <v>0</v>
      </c>
      <c r="I335" s="214" t="s">
        <v>30</v>
      </c>
    </row>
    <row r="336" spans="1:9" x14ac:dyDescent="0.25">
      <c r="A336" s="216">
        <v>41856</v>
      </c>
      <c r="B336" s="217" t="s">
        <v>1491</v>
      </c>
      <c r="C336" s="363" t="s">
        <v>4001</v>
      </c>
      <c r="D336" s="214" t="s">
        <v>29</v>
      </c>
      <c r="E336" s="235">
        <v>5509</v>
      </c>
      <c r="F336" s="419">
        <v>41857</v>
      </c>
      <c r="G336" s="44">
        <v>5509</v>
      </c>
      <c r="H336" s="243">
        <f t="shared" si="6"/>
        <v>0</v>
      </c>
      <c r="I336" s="214" t="s">
        <v>30</v>
      </c>
    </row>
    <row r="337" spans="1:9" x14ac:dyDescent="0.25">
      <c r="A337" s="216">
        <v>41856</v>
      </c>
      <c r="B337" s="217" t="s">
        <v>1492</v>
      </c>
      <c r="C337" s="363" t="s">
        <v>4001</v>
      </c>
      <c r="D337" s="214" t="s">
        <v>257</v>
      </c>
      <c r="E337" s="235">
        <v>16334</v>
      </c>
      <c r="F337" s="419">
        <v>41857</v>
      </c>
      <c r="G337" s="44">
        <v>16334</v>
      </c>
      <c r="H337" s="243">
        <f t="shared" si="6"/>
        <v>0</v>
      </c>
      <c r="I337" s="214" t="s">
        <v>3978</v>
      </c>
    </row>
    <row r="338" spans="1:9" x14ac:dyDescent="0.25">
      <c r="A338" s="216">
        <v>41856</v>
      </c>
      <c r="B338" s="217" t="s">
        <v>1493</v>
      </c>
      <c r="C338" s="363" t="s">
        <v>4001</v>
      </c>
      <c r="D338" s="214" t="s">
        <v>250</v>
      </c>
      <c r="E338" s="235">
        <v>10822.5</v>
      </c>
      <c r="F338" s="419">
        <v>41857</v>
      </c>
      <c r="G338" s="44">
        <v>10822.5</v>
      </c>
      <c r="H338" s="243">
        <f t="shared" si="6"/>
        <v>0</v>
      </c>
      <c r="I338" s="214" t="s">
        <v>30</v>
      </c>
    </row>
    <row r="339" spans="1:9" x14ac:dyDescent="0.25">
      <c r="A339" s="216">
        <v>41856</v>
      </c>
      <c r="B339" s="217" t="s">
        <v>1496</v>
      </c>
      <c r="C339" s="363" t="s">
        <v>4001</v>
      </c>
      <c r="D339" s="458" t="s">
        <v>4147</v>
      </c>
      <c r="E339" s="241">
        <v>0</v>
      </c>
      <c r="F339" s="459" t="s">
        <v>4148</v>
      </c>
      <c r="G339" s="44"/>
      <c r="H339" s="243">
        <f t="shared" si="6"/>
        <v>0</v>
      </c>
      <c r="I339" s="214" t="s">
        <v>3978</v>
      </c>
    </row>
    <row r="340" spans="1:9" x14ac:dyDescent="0.25">
      <c r="A340" s="216">
        <v>41856</v>
      </c>
      <c r="B340" s="217" t="s">
        <v>1497</v>
      </c>
      <c r="C340" s="363" t="s">
        <v>4001</v>
      </c>
      <c r="D340" s="214" t="s">
        <v>307</v>
      </c>
      <c r="E340" s="235">
        <v>5871</v>
      </c>
      <c r="F340" s="421" t="s">
        <v>4149</v>
      </c>
      <c r="G340" s="44">
        <v>5871</v>
      </c>
      <c r="H340" s="243">
        <f t="shared" si="6"/>
        <v>0</v>
      </c>
      <c r="I340" s="214" t="s">
        <v>3978</v>
      </c>
    </row>
    <row r="341" spans="1:9" x14ac:dyDescent="0.25">
      <c r="A341" s="216">
        <v>41856</v>
      </c>
      <c r="B341" s="217" t="s">
        <v>1498</v>
      </c>
      <c r="C341" s="363" t="s">
        <v>4001</v>
      </c>
      <c r="D341" s="329" t="s">
        <v>3114</v>
      </c>
      <c r="E341" s="330">
        <v>0</v>
      </c>
      <c r="F341" s="419"/>
      <c r="G341" s="44"/>
      <c r="H341" s="243">
        <f t="shared" si="6"/>
        <v>0</v>
      </c>
      <c r="I341" s="20"/>
    </row>
    <row r="342" spans="1:9" x14ac:dyDescent="0.25">
      <c r="A342" s="216">
        <v>41856</v>
      </c>
      <c r="B342" s="217" t="s">
        <v>1499</v>
      </c>
      <c r="C342" s="363" t="s">
        <v>4001</v>
      </c>
      <c r="D342" s="214" t="s">
        <v>80</v>
      </c>
      <c r="E342" s="235">
        <v>2175.5</v>
      </c>
      <c r="F342" s="419">
        <v>41857</v>
      </c>
      <c r="G342" s="44">
        <v>2175.5</v>
      </c>
      <c r="H342" s="243">
        <f t="shared" si="6"/>
        <v>0</v>
      </c>
      <c r="I342" s="214" t="s">
        <v>3978</v>
      </c>
    </row>
    <row r="343" spans="1:9" x14ac:dyDescent="0.25">
      <c r="A343" s="216">
        <v>41856</v>
      </c>
      <c r="B343" s="217" t="s">
        <v>1500</v>
      </c>
      <c r="C343" s="363" t="s">
        <v>4001</v>
      </c>
      <c r="D343" s="214" t="s">
        <v>47</v>
      </c>
      <c r="E343" s="235">
        <v>40</v>
      </c>
      <c r="F343" s="419">
        <v>41857</v>
      </c>
      <c r="G343" s="44">
        <v>40</v>
      </c>
      <c r="H343" s="243">
        <f t="shared" si="6"/>
        <v>0</v>
      </c>
      <c r="I343" s="214" t="s">
        <v>30</v>
      </c>
    </row>
    <row r="344" spans="1:9" x14ac:dyDescent="0.25">
      <c r="A344" s="216">
        <v>41856</v>
      </c>
      <c r="B344" s="217" t="s">
        <v>1502</v>
      </c>
      <c r="C344" s="363" t="s">
        <v>4001</v>
      </c>
      <c r="D344" s="214" t="s">
        <v>304</v>
      </c>
      <c r="E344" s="235">
        <v>23789</v>
      </c>
      <c r="F344" s="419">
        <v>41857</v>
      </c>
      <c r="G344" s="44">
        <v>23789</v>
      </c>
      <c r="H344" s="243">
        <f t="shared" si="6"/>
        <v>0</v>
      </c>
      <c r="I344" s="214" t="s">
        <v>3978</v>
      </c>
    </row>
    <row r="345" spans="1:9" x14ac:dyDescent="0.25">
      <c r="A345" s="216">
        <v>41856</v>
      </c>
      <c r="B345" s="217" t="s">
        <v>1503</v>
      </c>
      <c r="C345" s="363" t="s">
        <v>4001</v>
      </c>
      <c r="D345" s="214" t="s">
        <v>11</v>
      </c>
      <c r="E345" s="235">
        <v>50044</v>
      </c>
      <c r="F345" s="419">
        <v>41881</v>
      </c>
      <c r="G345" s="44">
        <v>50044</v>
      </c>
      <c r="H345" s="243">
        <f t="shared" si="6"/>
        <v>0</v>
      </c>
      <c r="I345" s="214" t="s">
        <v>65</v>
      </c>
    </row>
    <row r="346" spans="1:9" x14ac:dyDescent="0.25">
      <c r="A346" s="216">
        <v>41856</v>
      </c>
      <c r="B346" s="217" t="s">
        <v>1505</v>
      </c>
      <c r="C346" s="363" t="s">
        <v>4001</v>
      </c>
      <c r="D346" s="214" t="s">
        <v>115</v>
      </c>
      <c r="E346" s="235">
        <v>125</v>
      </c>
      <c r="F346" s="419">
        <v>41856</v>
      </c>
      <c r="G346" s="44">
        <v>125</v>
      </c>
      <c r="H346" s="243">
        <f t="shared" si="6"/>
        <v>0</v>
      </c>
      <c r="I346" s="214"/>
    </row>
    <row r="347" spans="1:9" x14ac:dyDescent="0.25">
      <c r="A347" s="216">
        <v>41856</v>
      </c>
      <c r="B347" s="217" t="s">
        <v>1507</v>
      </c>
      <c r="C347" s="363" t="s">
        <v>4001</v>
      </c>
      <c r="D347" s="214" t="s">
        <v>435</v>
      </c>
      <c r="E347" s="235">
        <v>2901.6</v>
      </c>
      <c r="F347" s="419">
        <v>41856</v>
      </c>
      <c r="G347" s="44">
        <v>2901.6</v>
      </c>
      <c r="H347" s="243">
        <f t="shared" si="6"/>
        <v>0</v>
      </c>
      <c r="I347" s="214"/>
    </row>
    <row r="348" spans="1:9" x14ac:dyDescent="0.25">
      <c r="A348" s="216">
        <v>41856</v>
      </c>
      <c r="B348" s="217" t="s">
        <v>1508</v>
      </c>
      <c r="C348" s="363" t="s">
        <v>4001</v>
      </c>
      <c r="D348" s="214" t="s">
        <v>176</v>
      </c>
      <c r="E348" s="235">
        <v>10111</v>
      </c>
      <c r="F348" s="419">
        <v>41857</v>
      </c>
      <c r="G348" s="44">
        <v>10111</v>
      </c>
      <c r="H348" s="243">
        <f t="shared" si="6"/>
        <v>0</v>
      </c>
      <c r="I348" s="214" t="s">
        <v>3978</v>
      </c>
    </row>
    <row r="349" spans="1:9" x14ac:dyDescent="0.25">
      <c r="A349" s="216">
        <v>41856</v>
      </c>
      <c r="B349" s="217" t="s">
        <v>1510</v>
      </c>
      <c r="C349" s="363" t="s">
        <v>4001</v>
      </c>
      <c r="D349" s="214" t="s">
        <v>233</v>
      </c>
      <c r="E349" s="235">
        <v>616.20000000000005</v>
      </c>
      <c r="F349" s="419">
        <v>41857</v>
      </c>
      <c r="G349" s="44">
        <v>616.20000000000005</v>
      </c>
      <c r="H349" s="243">
        <f t="shared" si="6"/>
        <v>0</v>
      </c>
      <c r="I349" s="214" t="s">
        <v>3978</v>
      </c>
    </row>
    <row r="350" spans="1:9" x14ac:dyDescent="0.25">
      <c r="A350" s="216">
        <v>41856</v>
      </c>
      <c r="B350" s="217" t="s">
        <v>1512</v>
      </c>
      <c r="C350" s="363" t="s">
        <v>4001</v>
      </c>
      <c r="D350" s="214" t="s">
        <v>930</v>
      </c>
      <c r="E350" s="235">
        <v>25842.5</v>
      </c>
      <c r="F350" s="419">
        <v>41857</v>
      </c>
      <c r="G350" s="44">
        <v>25842.5</v>
      </c>
      <c r="H350" s="243">
        <f t="shared" si="6"/>
        <v>0</v>
      </c>
      <c r="I350" s="214" t="s">
        <v>65</v>
      </c>
    </row>
    <row r="351" spans="1:9" x14ac:dyDescent="0.25">
      <c r="A351" s="216">
        <v>41856</v>
      </c>
      <c r="B351" s="217" t="s">
        <v>1513</v>
      </c>
      <c r="C351" s="363" t="s">
        <v>4001</v>
      </c>
      <c r="D351" s="214" t="s">
        <v>435</v>
      </c>
      <c r="E351" s="235">
        <v>166.5</v>
      </c>
      <c r="F351" s="419">
        <v>41856</v>
      </c>
      <c r="G351" s="44">
        <v>166.5</v>
      </c>
      <c r="H351" s="243">
        <f t="shared" si="6"/>
        <v>0</v>
      </c>
      <c r="I351" s="214"/>
    </row>
    <row r="352" spans="1:9" x14ac:dyDescent="0.25">
      <c r="A352" s="216">
        <v>41856</v>
      </c>
      <c r="B352" s="217" t="s">
        <v>1514</v>
      </c>
      <c r="C352" s="363" t="s">
        <v>4001</v>
      </c>
      <c r="D352" s="20" t="s">
        <v>180</v>
      </c>
      <c r="E352" s="239">
        <v>19128</v>
      </c>
      <c r="F352" s="419">
        <v>41857</v>
      </c>
      <c r="G352" s="44">
        <v>19128</v>
      </c>
      <c r="H352" s="243">
        <f t="shared" si="6"/>
        <v>0</v>
      </c>
      <c r="I352" s="20" t="s">
        <v>65</v>
      </c>
    </row>
    <row r="353" spans="1:9" x14ac:dyDescent="0.25">
      <c r="A353" s="216">
        <v>41856</v>
      </c>
      <c r="B353" s="217" t="s">
        <v>1515</v>
      </c>
      <c r="C353" s="363" t="s">
        <v>4001</v>
      </c>
      <c r="D353" s="214" t="s">
        <v>136</v>
      </c>
      <c r="E353" s="235">
        <v>1256.5</v>
      </c>
      <c r="F353" s="419">
        <v>41856</v>
      </c>
      <c r="G353" s="44">
        <v>1256.5</v>
      </c>
      <c r="H353" s="243">
        <f t="shared" si="6"/>
        <v>0</v>
      </c>
      <c r="I353" s="214"/>
    </row>
    <row r="354" spans="1:9" x14ac:dyDescent="0.25">
      <c r="A354" s="216">
        <v>41856</v>
      </c>
      <c r="B354" s="217" t="s">
        <v>1516</v>
      </c>
      <c r="C354" s="363" t="s">
        <v>4001</v>
      </c>
      <c r="D354" s="214" t="s">
        <v>1611</v>
      </c>
      <c r="E354" s="235">
        <v>3280.4</v>
      </c>
      <c r="F354" s="419">
        <v>41856</v>
      </c>
      <c r="G354" s="44">
        <v>3280.4</v>
      </c>
      <c r="H354" s="243">
        <f t="shared" si="6"/>
        <v>0</v>
      </c>
      <c r="I354" s="214"/>
    </row>
    <row r="355" spans="1:9" x14ac:dyDescent="0.25">
      <c r="A355" s="216">
        <v>41856</v>
      </c>
      <c r="B355" s="217" t="s">
        <v>1518</v>
      </c>
      <c r="C355" s="363" t="s">
        <v>4001</v>
      </c>
      <c r="D355" s="214" t="s">
        <v>3121</v>
      </c>
      <c r="E355" s="235">
        <v>6287</v>
      </c>
      <c r="F355" s="419">
        <v>41857</v>
      </c>
      <c r="G355" s="44">
        <v>6287</v>
      </c>
      <c r="H355" s="243">
        <f t="shared" si="6"/>
        <v>0</v>
      </c>
      <c r="I355" s="214" t="s">
        <v>65</v>
      </c>
    </row>
    <row r="356" spans="1:9" x14ac:dyDescent="0.25">
      <c r="A356" s="216">
        <v>41856</v>
      </c>
      <c r="B356" s="217" t="s">
        <v>1521</v>
      </c>
      <c r="C356" s="363" t="s">
        <v>4001</v>
      </c>
      <c r="D356" s="214" t="s">
        <v>508</v>
      </c>
      <c r="E356" s="235">
        <v>29162.5</v>
      </c>
      <c r="F356" s="419">
        <v>41856</v>
      </c>
      <c r="G356" s="44">
        <v>29162.5</v>
      </c>
      <c r="H356" s="243">
        <f t="shared" si="6"/>
        <v>0</v>
      </c>
      <c r="I356" s="214"/>
    </row>
    <row r="357" spans="1:9" x14ac:dyDescent="0.25">
      <c r="A357" s="216">
        <v>41856</v>
      </c>
      <c r="B357" s="217" t="s">
        <v>1522</v>
      </c>
      <c r="C357" s="363" t="s">
        <v>4001</v>
      </c>
      <c r="D357" s="214" t="s">
        <v>8</v>
      </c>
      <c r="E357" s="235">
        <v>2195</v>
      </c>
      <c r="F357" s="419">
        <v>41856</v>
      </c>
      <c r="G357" s="44">
        <v>2195</v>
      </c>
      <c r="H357" s="243">
        <f t="shared" si="6"/>
        <v>0</v>
      </c>
      <c r="I357" s="214"/>
    </row>
    <row r="358" spans="1:9" x14ac:dyDescent="0.25">
      <c r="A358" s="216">
        <v>41856</v>
      </c>
      <c r="B358" s="217" t="s">
        <v>1523</v>
      </c>
      <c r="C358" s="363" t="s">
        <v>4001</v>
      </c>
      <c r="D358" s="214" t="s">
        <v>51</v>
      </c>
      <c r="E358" s="235">
        <v>1200</v>
      </c>
      <c r="F358" s="419">
        <v>41856</v>
      </c>
      <c r="G358" s="44">
        <v>1200</v>
      </c>
      <c r="H358" s="243">
        <f t="shared" si="6"/>
        <v>0</v>
      </c>
      <c r="I358" s="214"/>
    </row>
    <row r="359" spans="1:9" x14ac:dyDescent="0.25">
      <c r="A359" s="216">
        <v>41856</v>
      </c>
      <c r="B359" s="217" t="s">
        <v>1524</v>
      </c>
      <c r="C359" s="363" t="s">
        <v>4001</v>
      </c>
      <c r="D359" s="20" t="s">
        <v>240</v>
      </c>
      <c r="E359" s="235">
        <v>57522.2</v>
      </c>
      <c r="F359" s="421" t="s">
        <v>4150</v>
      </c>
      <c r="G359" s="44">
        <v>57522.2</v>
      </c>
      <c r="H359" s="243">
        <f t="shared" si="6"/>
        <v>0</v>
      </c>
      <c r="I359" s="214" t="s">
        <v>27</v>
      </c>
    </row>
    <row r="360" spans="1:9" x14ac:dyDescent="0.25">
      <c r="A360" s="216">
        <v>41856</v>
      </c>
      <c r="B360" s="217" t="s">
        <v>1525</v>
      </c>
      <c r="C360" s="363" t="s">
        <v>4001</v>
      </c>
      <c r="D360" s="214" t="s">
        <v>8</v>
      </c>
      <c r="E360" s="235">
        <v>2505</v>
      </c>
      <c r="F360" s="419">
        <v>41856</v>
      </c>
      <c r="G360" s="44">
        <v>2505</v>
      </c>
      <c r="H360" s="243">
        <f t="shared" si="6"/>
        <v>0</v>
      </c>
      <c r="I360" s="214"/>
    </row>
    <row r="361" spans="1:9" x14ac:dyDescent="0.25">
      <c r="A361" s="216">
        <v>41856</v>
      </c>
      <c r="B361" s="217" t="s">
        <v>1526</v>
      </c>
      <c r="C361" s="363" t="s">
        <v>4001</v>
      </c>
      <c r="D361" s="20" t="s">
        <v>244</v>
      </c>
      <c r="E361" s="235">
        <v>27078.5</v>
      </c>
      <c r="F361" s="421" t="s">
        <v>4151</v>
      </c>
      <c r="G361" s="44">
        <v>27078.5</v>
      </c>
      <c r="H361" s="243">
        <f t="shared" si="6"/>
        <v>0</v>
      </c>
      <c r="I361" s="214" t="s">
        <v>27</v>
      </c>
    </row>
    <row r="362" spans="1:9" x14ac:dyDescent="0.25">
      <c r="A362" s="216">
        <v>41856</v>
      </c>
      <c r="B362" s="217" t="s">
        <v>1527</v>
      </c>
      <c r="C362" s="363" t="s">
        <v>4001</v>
      </c>
      <c r="D362" s="20" t="s">
        <v>101</v>
      </c>
      <c r="E362" s="235">
        <v>45252.55</v>
      </c>
      <c r="F362" s="421" t="s">
        <v>4152</v>
      </c>
      <c r="G362" s="44">
        <v>45252.55</v>
      </c>
      <c r="H362" s="243">
        <f t="shared" si="6"/>
        <v>0</v>
      </c>
      <c r="I362" s="214" t="s">
        <v>27</v>
      </c>
    </row>
    <row r="363" spans="1:9" x14ac:dyDescent="0.25">
      <c r="A363" s="216">
        <v>41856</v>
      </c>
      <c r="B363" s="217" t="s">
        <v>1528</v>
      </c>
      <c r="C363" s="363" t="s">
        <v>4001</v>
      </c>
      <c r="D363" s="214" t="s">
        <v>27</v>
      </c>
      <c r="E363" s="235">
        <v>626</v>
      </c>
      <c r="F363" s="419">
        <v>41857</v>
      </c>
      <c r="G363" s="44">
        <v>626</v>
      </c>
      <c r="H363" s="243">
        <f t="shared" si="6"/>
        <v>0</v>
      </c>
      <c r="I363" s="214" t="s">
        <v>27</v>
      </c>
    </row>
    <row r="364" spans="1:9" x14ac:dyDescent="0.25">
      <c r="A364" s="216">
        <v>41856</v>
      </c>
      <c r="B364" s="217" t="s">
        <v>1530</v>
      </c>
      <c r="C364" s="363" t="s">
        <v>4001</v>
      </c>
      <c r="D364" s="214" t="s">
        <v>99</v>
      </c>
      <c r="E364" s="235">
        <v>926</v>
      </c>
      <c r="F364" s="419">
        <v>41857</v>
      </c>
      <c r="G364" s="44">
        <v>926</v>
      </c>
      <c r="H364" s="243">
        <f t="shared" si="6"/>
        <v>0</v>
      </c>
      <c r="I364" s="214" t="s">
        <v>27</v>
      </c>
    </row>
    <row r="365" spans="1:9" x14ac:dyDescent="0.25">
      <c r="A365" s="216">
        <v>41856</v>
      </c>
      <c r="B365" s="217" t="s">
        <v>1531</v>
      </c>
      <c r="C365" s="363" t="s">
        <v>4001</v>
      </c>
      <c r="D365" s="214" t="s">
        <v>245</v>
      </c>
      <c r="E365" s="235">
        <v>33132.5</v>
      </c>
      <c r="F365" s="419">
        <v>41857</v>
      </c>
      <c r="G365" s="44">
        <v>33132.5</v>
      </c>
      <c r="H365" s="243">
        <f t="shared" si="6"/>
        <v>0</v>
      </c>
      <c r="I365" s="214" t="s">
        <v>27</v>
      </c>
    </row>
    <row r="366" spans="1:9" x14ac:dyDescent="0.25">
      <c r="A366" s="216">
        <v>41856</v>
      </c>
      <c r="B366" s="217" t="s">
        <v>1532</v>
      </c>
      <c r="C366" s="363" t="s">
        <v>4001</v>
      </c>
      <c r="D366" s="214" t="s">
        <v>149</v>
      </c>
      <c r="E366" s="235">
        <v>17580</v>
      </c>
      <c r="F366" s="419">
        <v>41860</v>
      </c>
      <c r="G366" s="44">
        <v>17580</v>
      </c>
      <c r="H366" s="243">
        <f t="shared" si="6"/>
        <v>0</v>
      </c>
      <c r="I366" s="214" t="s">
        <v>27</v>
      </c>
    </row>
    <row r="367" spans="1:9" x14ac:dyDescent="0.25">
      <c r="A367" s="216">
        <v>41856</v>
      </c>
      <c r="B367" s="217" t="s">
        <v>1533</v>
      </c>
      <c r="C367" s="363" t="s">
        <v>4001</v>
      </c>
      <c r="D367" s="214" t="s">
        <v>28</v>
      </c>
      <c r="E367" s="235">
        <v>8955</v>
      </c>
      <c r="F367" s="419">
        <v>41856</v>
      </c>
      <c r="G367" s="44">
        <v>8955</v>
      </c>
      <c r="H367" s="243">
        <f t="shared" si="6"/>
        <v>0</v>
      </c>
      <c r="I367" s="214"/>
    </row>
    <row r="368" spans="1:9" x14ac:dyDescent="0.25">
      <c r="A368" s="216">
        <v>41856</v>
      </c>
      <c r="B368" s="217" t="s">
        <v>1534</v>
      </c>
      <c r="C368" s="363" t="s">
        <v>4001</v>
      </c>
      <c r="D368" s="214" t="s">
        <v>92</v>
      </c>
      <c r="E368" s="235">
        <v>6547.2</v>
      </c>
      <c r="F368" s="419">
        <v>41857</v>
      </c>
      <c r="G368" s="44">
        <v>6547.2</v>
      </c>
      <c r="H368" s="243">
        <f t="shared" si="6"/>
        <v>0</v>
      </c>
      <c r="I368" s="214" t="s">
        <v>27</v>
      </c>
    </row>
    <row r="369" spans="1:9" x14ac:dyDescent="0.25">
      <c r="A369" s="216">
        <v>41856</v>
      </c>
      <c r="B369" s="217" t="s">
        <v>1535</v>
      </c>
      <c r="C369" s="363" t="s">
        <v>4001</v>
      </c>
      <c r="D369" s="220" t="s">
        <v>4153</v>
      </c>
      <c r="E369" s="241">
        <v>0</v>
      </c>
      <c r="F369" s="459" t="s">
        <v>4148</v>
      </c>
      <c r="G369" s="44"/>
      <c r="H369" s="243">
        <f t="shared" si="6"/>
        <v>0</v>
      </c>
      <c r="I369" s="214" t="s">
        <v>27</v>
      </c>
    </row>
    <row r="370" spans="1:9" x14ac:dyDescent="0.25">
      <c r="A370" s="216">
        <v>41856</v>
      </c>
      <c r="B370" s="217" t="s">
        <v>1536</v>
      </c>
      <c r="C370" s="363" t="s">
        <v>4001</v>
      </c>
      <c r="D370" s="214" t="s">
        <v>884</v>
      </c>
      <c r="E370" s="235">
        <v>37943.040000000001</v>
      </c>
      <c r="F370" s="419">
        <v>41882</v>
      </c>
      <c r="G370" s="44">
        <v>37943.040000000001</v>
      </c>
      <c r="H370" s="243">
        <f t="shared" si="6"/>
        <v>0</v>
      </c>
      <c r="I370" s="214" t="s">
        <v>21</v>
      </c>
    </row>
    <row r="371" spans="1:9" x14ac:dyDescent="0.25">
      <c r="A371" s="216">
        <v>41856</v>
      </c>
      <c r="B371" s="217" t="s">
        <v>1537</v>
      </c>
      <c r="C371" s="363" t="s">
        <v>4001</v>
      </c>
      <c r="D371" s="20" t="s">
        <v>180</v>
      </c>
      <c r="E371" s="239">
        <v>3706.6</v>
      </c>
      <c r="F371" s="419">
        <v>41856</v>
      </c>
      <c r="G371" s="44">
        <v>3706.6</v>
      </c>
      <c r="H371" s="243">
        <f t="shared" si="6"/>
        <v>0</v>
      </c>
      <c r="I371" s="20"/>
    </row>
    <row r="372" spans="1:9" x14ac:dyDescent="0.25">
      <c r="A372" s="216">
        <v>41856</v>
      </c>
      <c r="B372" s="217" t="s">
        <v>1538</v>
      </c>
      <c r="C372" s="363" t="s">
        <v>4001</v>
      </c>
      <c r="D372" s="214" t="s">
        <v>74</v>
      </c>
      <c r="E372" s="235">
        <v>60</v>
      </c>
      <c r="F372" s="419">
        <v>41856</v>
      </c>
      <c r="G372" s="44">
        <v>60</v>
      </c>
      <c r="H372" s="243">
        <f t="shared" si="6"/>
        <v>0</v>
      </c>
      <c r="I372" s="214"/>
    </row>
    <row r="373" spans="1:9" x14ac:dyDescent="0.25">
      <c r="A373" s="216">
        <v>41856</v>
      </c>
      <c r="B373" s="217" t="s">
        <v>1539</v>
      </c>
      <c r="C373" s="363" t="s">
        <v>4001</v>
      </c>
      <c r="D373" s="214" t="s">
        <v>152</v>
      </c>
      <c r="E373" s="235">
        <v>7839</v>
      </c>
      <c r="F373" s="419">
        <v>41856</v>
      </c>
      <c r="G373" s="44">
        <v>7839</v>
      </c>
      <c r="H373" s="243">
        <f t="shared" si="6"/>
        <v>0</v>
      </c>
      <c r="I373" s="214"/>
    </row>
    <row r="374" spans="1:9" x14ac:dyDescent="0.25">
      <c r="A374" s="216">
        <v>41856</v>
      </c>
      <c r="B374" s="217" t="s">
        <v>1541</v>
      </c>
      <c r="C374" s="363" t="s">
        <v>4001</v>
      </c>
      <c r="D374" s="214" t="s">
        <v>74</v>
      </c>
      <c r="E374" s="235">
        <v>81</v>
      </c>
      <c r="F374" s="419">
        <v>41856</v>
      </c>
      <c r="G374" s="44">
        <v>81</v>
      </c>
      <c r="H374" s="243">
        <f t="shared" si="6"/>
        <v>0</v>
      </c>
      <c r="I374" s="214"/>
    </row>
    <row r="375" spans="1:9" x14ac:dyDescent="0.25">
      <c r="A375" s="456">
        <v>41857</v>
      </c>
      <c r="B375" s="217" t="s">
        <v>1542</v>
      </c>
      <c r="C375" s="363" t="s">
        <v>4001</v>
      </c>
      <c r="D375" s="20" t="s">
        <v>14</v>
      </c>
      <c r="E375" s="239">
        <v>9956</v>
      </c>
      <c r="F375" s="420" t="s">
        <v>4154</v>
      </c>
      <c r="G375" s="44">
        <v>9956</v>
      </c>
      <c r="H375" s="243">
        <f t="shared" si="6"/>
        <v>0</v>
      </c>
      <c r="I375" s="20" t="s">
        <v>12</v>
      </c>
    </row>
    <row r="376" spans="1:9" x14ac:dyDescent="0.25">
      <c r="A376" s="456">
        <v>41857</v>
      </c>
      <c r="B376" s="217" t="s">
        <v>1543</v>
      </c>
      <c r="C376" s="363" t="s">
        <v>4001</v>
      </c>
      <c r="D376" s="214" t="s">
        <v>269</v>
      </c>
      <c r="E376" s="235">
        <v>7217.5</v>
      </c>
      <c r="F376" s="419">
        <v>41857</v>
      </c>
      <c r="G376" s="44">
        <v>7217.5</v>
      </c>
      <c r="H376" s="243">
        <f t="shared" si="6"/>
        <v>0</v>
      </c>
      <c r="I376" s="58"/>
    </row>
    <row r="377" spans="1:9" x14ac:dyDescent="0.25">
      <c r="A377" s="456">
        <v>41857</v>
      </c>
      <c r="B377" s="217" t="s">
        <v>1545</v>
      </c>
      <c r="C377" s="363" t="s">
        <v>4001</v>
      </c>
      <c r="D377" s="214" t="s">
        <v>351</v>
      </c>
      <c r="E377" s="235">
        <v>1422</v>
      </c>
      <c r="F377" s="419">
        <v>41857</v>
      </c>
      <c r="G377" s="44">
        <v>1422</v>
      </c>
      <c r="H377" s="243">
        <f t="shared" si="6"/>
        <v>0</v>
      </c>
      <c r="I377" s="214"/>
    </row>
    <row r="378" spans="1:9" x14ac:dyDescent="0.25">
      <c r="A378" s="456">
        <v>41857</v>
      </c>
      <c r="B378" s="217" t="s">
        <v>1546</v>
      </c>
      <c r="C378" s="363" t="s">
        <v>4001</v>
      </c>
      <c r="D378" s="214" t="s">
        <v>260</v>
      </c>
      <c r="E378" s="235">
        <v>2040</v>
      </c>
      <c r="F378" s="419">
        <v>41857</v>
      </c>
      <c r="G378" s="44">
        <v>2040</v>
      </c>
      <c r="H378" s="243">
        <f t="shared" si="6"/>
        <v>0</v>
      </c>
      <c r="I378" s="58" t="s">
        <v>1074</v>
      </c>
    </row>
    <row r="379" spans="1:9" x14ac:dyDescent="0.25">
      <c r="A379" s="456">
        <v>41857</v>
      </c>
      <c r="B379" s="217" t="s">
        <v>1547</v>
      </c>
      <c r="C379" s="363" t="s">
        <v>4001</v>
      </c>
      <c r="D379" s="214" t="s">
        <v>44</v>
      </c>
      <c r="E379" s="235">
        <v>6960</v>
      </c>
      <c r="F379" s="419">
        <v>41866</v>
      </c>
      <c r="G379" s="44">
        <v>6960</v>
      </c>
      <c r="H379" s="243">
        <f t="shared" si="6"/>
        <v>0</v>
      </c>
      <c r="I379" s="214" t="s">
        <v>3978</v>
      </c>
    </row>
    <row r="380" spans="1:9" x14ac:dyDescent="0.25">
      <c r="A380" s="456">
        <v>41857</v>
      </c>
      <c r="B380" s="217" t="s">
        <v>1548</v>
      </c>
      <c r="C380" s="363" t="s">
        <v>4001</v>
      </c>
      <c r="D380" s="214" t="s">
        <v>42</v>
      </c>
      <c r="E380" s="235">
        <v>3480</v>
      </c>
      <c r="F380" s="419">
        <v>41866</v>
      </c>
      <c r="G380" s="44">
        <v>3480</v>
      </c>
      <c r="H380" s="243">
        <f t="shared" si="6"/>
        <v>0</v>
      </c>
      <c r="I380" s="214" t="s">
        <v>30</v>
      </c>
    </row>
    <row r="381" spans="1:9" x14ac:dyDescent="0.25">
      <c r="A381" s="456">
        <v>41857</v>
      </c>
      <c r="B381" s="217" t="s">
        <v>1549</v>
      </c>
      <c r="C381" s="363" t="s">
        <v>4001</v>
      </c>
      <c r="D381" s="214" t="s">
        <v>123</v>
      </c>
      <c r="E381" s="235">
        <v>10458</v>
      </c>
      <c r="F381" s="419">
        <v>41860</v>
      </c>
      <c r="G381" s="44">
        <v>10458</v>
      </c>
      <c r="H381" s="243">
        <f t="shared" si="6"/>
        <v>0</v>
      </c>
      <c r="I381" s="214"/>
    </row>
    <row r="382" spans="1:9" x14ac:dyDescent="0.25">
      <c r="A382" s="456">
        <v>41857</v>
      </c>
      <c r="B382" s="217" t="s">
        <v>1550</v>
      </c>
      <c r="C382" s="363" t="s">
        <v>4001</v>
      </c>
      <c r="D382" s="214" t="s">
        <v>116</v>
      </c>
      <c r="E382" s="235">
        <v>7041</v>
      </c>
      <c r="F382" s="419">
        <v>41857</v>
      </c>
      <c r="G382" s="44">
        <v>7041</v>
      </c>
      <c r="H382" s="243">
        <f t="shared" si="6"/>
        <v>0</v>
      </c>
      <c r="I382" s="214"/>
    </row>
    <row r="383" spans="1:9" x14ac:dyDescent="0.25">
      <c r="A383" s="456">
        <v>41857</v>
      </c>
      <c r="B383" s="217" t="s">
        <v>1551</v>
      </c>
      <c r="C383" s="363" t="s">
        <v>4001</v>
      </c>
      <c r="D383" s="214" t="s">
        <v>57</v>
      </c>
      <c r="E383" s="235">
        <v>1800</v>
      </c>
      <c r="F383" s="419">
        <v>41858</v>
      </c>
      <c r="G383" s="44">
        <v>1800</v>
      </c>
      <c r="H383" s="243">
        <f t="shared" si="6"/>
        <v>0</v>
      </c>
      <c r="I383" s="214" t="s">
        <v>30</v>
      </c>
    </row>
    <row r="384" spans="1:9" x14ac:dyDescent="0.25">
      <c r="A384" s="456">
        <v>41857</v>
      </c>
      <c r="B384" s="217" t="s">
        <v>1552</v>
      </c>
      <c r="C384" s="363" t="s">
        <v>4001</v>
      </c>
      <c r="D384" s="214" t="s">
        <v>189</v>
      </c>
      <c r="E384" s="235">
        <v>2274</v>
      </c>
      <c r="F384" s="419">
        <v>41877</v>
      </c>
      <c r="G384" s="44">
        <v>2274</v>
      </c>
      <c r="H384" s="243">
        <f t="shared" si="6"/>
        <v>0</v>
      </c>
      <c r="I384" s="214"/>
    </row>
    <row r="385" spans="1:9" x14ac:dyDescent="0.25">
      <c r="A385" s="456">
        <v>41857</v>
      </c>
      <c r="B385" s="217" t="s">
        <v>1553</v>
      </c>
      <c r="C385" s="363" t="s">
        <v>4001</v>
      </c>
      <c r="D385" s="214" t="s">
        <v>250</v>
      </c>
      <c r="E385" s="235">
        <v>24336</v>
      </c>
      <c r="F385" s="419">
        <v>41857</v>
      </c>
      <c r="G385" s="44">
        <v>24336</v>
      </c>
      <c r="H385" s="243">
        <f t="shared" si="6"/>
        <v>0</v>
      </c>
      <c r="I385" s="214" t="s">
        <v>21</v>
      </c>
    </row>
    <row r="386" spans="1:9" x14ac:dyDescent="0.25">
      <c r="A386" s="456">
        <v>41857</v>
      </c>
      <c r="B386" s="217" t="s">
        <v>1554</v>
      </c>
      <c r="C386" s="363" t="s">
        <v>4001</v>
      </c>
      <c r="D386" s="214" t="s">
        <v>4155</v>
      </c>
      <c r="E386" s="235">
        <v>8077</v>
      </c>
      <c r="F386" s="419">
        <v>41857</v>
      </c>
      <c r="G386" s="44">
        <v>8077</v>
      </c>
      <c r="H386" s="243">
        <f t="shared" si="6"/>
        <v>0</v>
      </c>
      <c r="I386" s="214"/>
    </row>
    <row r="387" spans="1:9" x14ac:dyDescent="0.25">
      <c r="A387" s="456">
        <v>41857</v>
      </c>
      <c r="B387" s="217" t="s">
        <v>1555</v>
      </c>
      <c r="C387" s="363" t="s">
        <v>4001</v>
      </c>
      <c r="D387" s="214" t="s">
        <v>32</v>
      </c>
      <c r="E387" s="235">
        <v>17044</v>
      </c>
      <c r="F387" s="419">
        <v>41858</v>
      </c>
      <c r="G387" s="44">
        <v>17044</v>
      </c>
      <c r="H387" s="243">
        <f t="shared" si="6"/>
        <v>0</v>
      </c>
      <c r="I387" s="214" t="s">
        <v>30</v>
      </c>
    </row>
    <row r="388" spans="1:9" x14ac:dyDescent="0.25">
      <c r="A388" s="456">
        <v>41857</v>
      </c>
      <c r="B388" s="217" t="s">
        <v>1556</v>
      </c>
      <c r="C388" s="363" t="s">
        <v>4001</v>
      </c>
      <c r="D388" s="214" t="s">
        <v>39</v>
      </c>
      <c r="E388" s="235">
        <v>24225</v>
      </c>
      <c r="F388" s="421" t="s">
        <v>4370</v>
      </c>
      <c r="G388" s="245">
        <v>24225</v>
      </c>
      <c r="H388" s="243">
        <f t="shared" si="6"/>
        <v>0</v>
      </c>
      <c r="I388" s="214"/>
    </row>
    <row r="389" spans="1:9" x14ac:dyDescent="0.25">
      <c r="A389" s="456">
        <v>41857</v>
      </c>
      <c r="B389" s="217" t="s">
        <v>1558</v>
      </c>
      <c r="C389" s="363" t="s">
        <v>4001</v>
      </c>
      <c r="D389" s="214" t="s">
        <v>28</v>
      </c>
      <c r="E389" s="235">
        <v>4158</v>
      </c>
      <c r="F389" s="419">
        <v>41857</v>
      </c>
      <c r="G389" s="44">
        <v>4158</v>
      </c>
      <c r="H389" s="243">
        <f t="shared" si="6"/>
        <v>0</v>
      </c>
      <c r="I389" s="214"/>
    </row>
    <row r="390" spans="1:9" x14ac:dyDescent="0.25">
      <c r="A390" s="456">
        <v>41857</v>
      </c>
      <c r="B390" s="217" t="s">
        <v>1559</v>
      </c>
      <c r="C390" s="363" t="s">
        <v>4001</v>
      </c>
      <c r="D390" s="214" t="s">
        <v>183</v>
      </c>
      <c r="E390" s="235">
        <v>6860</v>
      </c>
      <c r="F390" s="419">
        <v>41858</v>
      </c>
      <c r="G390" s="44">
        <v>6860</v>
      </c>
      <c r="H390" s="243">
        <f t="shared" si="6"/>
        <v>0</v>
      </c>
      <c r="I390" s="214" t="s">
        <v>30</v>
      </c>
    </row>
    <row r="391" spans="1:9" x14ac:dyDescent="0.25">
      <c r="A391" s="456">
        <v>41857</v>
      </c>
      <c r="B391" s="217" t="s">
        <v>1560</v>
      </c>
      <c r="C391" s="363" t="s">
        <v>4001</v>
      </c>
      <c r="D391" s="214" t="s">
        <v>16</v>
      </c>
      <c r="E391" s="235">
        <v>312380</v>
      </c>
      <c r="F391" s="419">
        <v>41865</v>
      </c>
      <c r="G391" s="44">
        <v>312380</v>
      </c>
      <c r="H391" s="243">
        <f t="shared" ref="H391:H454" si="7">E391-G391</f>
        <v>0</v>
      </c>
      <c r="I391" s="214"/>
    </row>
    <row r="392" spans="1:9" x14ac:dyDescent="0.25">
      <c r="A392" s="456">
        <v>41857</v>
      </c>
      <c r="B392" s="217" t="s">
        <v>1561</v>
      </c>
      <c r="C392" s="363" t="s">
        <v>4001</v>
      </c>
      <c r="D392" s="214" t="s">
        <v>1782</v>
      </c>
      <c r="E392" s="235">
        <v>1320</v>
      </c>
      <c r="F392" s="419">
        <v>41858</v>
      </c>
      <c r="G392" s="44">
        <v>1320</v>
      </c>
      <c r="H392" s="243">
        <f t="shared" si="7"/>
        <v>0</v>
      </c>
      <c r="I392" s="214" t="s">
        <v>30</v>
      </c>
    </row>
    <row r="393" spans="1:9" x14ac:dyDescent="0.25">
      <c r="A393" s="456">
        <v>41857</v>
      </c>
      <c r="B393" s="217" t="s">
        <v>1562</v>
      </c>
      <c r="C393" s="363" t="s">
        <v>4001</v>
      </c>
      <c r="D393" s="214" t="s">
        <v>8</v>
      </c>
      <c r="E393" s="235">
        <v>276.5</v>
      </c>
      <c r="F393" s="419">
        <v>41857</v>
      </c>
      <c r="G393" s="44">
        <v>276.5</v>
      </c>
      <c r="H393" s="243">
        <f t="shared" si="7"/>
        <v>0</v>
      </c>
      <c r="I393" s="214"/>
    </row>
    <row r="394" spans="1:9" x14ac:dyDescent="0.25">
      <c r="A394" s="456">
        <v>41857</v>
      </c>
      <c r="B394" s="217" t="s">
        <v>1563</v>
      </c>
      <c r="C394" s="363" t="s">
        <v>4001</v>
      </c>
      <c r="D394" s="214" t="s">
        <v>34</v>
      </c>
      <c r="E394" s="235">
        <v>2502</v>
      </c>
      <c r="F394" s="419">
        <v>41858</v>
      </c>
      <c r="G394" s="44">
        <v>2502</v>
      </c>
      <c r="H394" s="243">
        <f t="shared" si="7"/>
        <v>0</v>
      </c>
      <c r="I394" s="214" t="s">
        <v>30</v>
      </c>
    </row>
    <row r="395" spans="1:9" x14ac:dyDescent="0.25">
      <c r="A395" s="456">
        <v>41857</v>
      </c>
      <c r="B395" s="217" t="s">
        <v>1564</v>
      </c>
      <c r="C395" s="363" t="s">
        <v>4001</v>
      </c>
      <c r="D395" s="214" t="s">
        <v>373</v>
      </c>
      <c r="E395" s="235">
        <v>4136</v>
      </c>
      <c r="F395" s="419">
        <v>41858</v>
      </c>
      <c r="G395" s="44">
        <v>4136</v>
      </c>
      <c r="H395" s="243">
        <f t="shared" si="7"/>
        <v>0</v>
      </c>
      <c r="I395" s="214" t="s">
        <v>30</v>
      </c>
    </row>
    <row r="396" spans="1:9" x14ac:dyDescent="0.25">
      <c r="A396" s="456">
        <v>41857</v>
      </c>
      <c r="B396" s="217" t="s">
        <v>1565</v>
      </c>
      <c r="C396" s="363" t="s">
        <v>4001</v>
      </c>
      <c r="D396" s="214" t="s">
        <v>52</v>
      </c>
      <c r="E396" s="235">
        <v>3181</v>
      </c>
      <c r="F396" s="419">
        <v>41857</v>
      </c>
      <c r="G396" s="44">
        <v>3181</v>
      </c>
      <c r="H396" s="243">
        <f t="shared" si="7"/>
        <v>0</v>
      </c>
      <c r="I396" s="214" t="s">
        <v>3978</v>
      </c>
    </row>
    <row r="397" spans="1:9" x14ac:dyDescent="0.25">
      <c r="A397" s="456">
        <v>41857</v>
      </c>
      <c r="B397" s="217" t="s">
        <v>1567</v>
      </c>
      <c r="C397" s="363" t="s">
        <v>4001</v>
      </c>
      <c r="D397" s="214" t="s">
        <v>66</v>
      </c>
      <c r="E397" s="235">
        <v>1758</v>
      </c>
      <c r="F397" s="419">
        <v>41857</v>
      </c>
      <c r="G397" s="44">
        <v>1758</v>
      </c>
      <c r="H397" s="243">
        <f t="shared" si="7"/>
        <v>0</v>
      </c>
      <c r="I397" s="214" t="s">
        <v>3978</v>
      </c>
    </row>
    <row r="398" spans="1:9" x14ac:dyDescent="0.25">
      <c r="A398" s="456">
        <v>41857</v>
      </c>
      <c r="B398" s="217" t="s">
        <v>1568</v>
      </c>
      <c r="C398" s="363" t="s">
        <v>4001</v>
      </c>
      <c r="D398" s="214" t="s">
        <v>62</v>
      </c>
      <c r="E398" s="235">
        <v>19978</v>
      </c>
      <c r="F398" s="419">
        <v>41857</v>
      </c>
      <c r="G398" s="44">
        <v>19978</v>
      </c>
      <c r="H398" s="243">
        <f t="shared" si="7"/>
        <v>0</v>
      </c>
      <c r="I398" s="214"/>
    </row>
    <row r="399" spans="1:9" x14ac:dyDescent="0.25">
      <c r="A399" s="456">
        <v>41857</v>
      </c>
      <c r="B399" s="217" t="s">
        <v>1569</v>
      </c>
      <c r="C399" s="363" t="s">
        <v>4001</v>
      </c>
      <c r="D399" s="214" t="s">
        <v>2835</v>
      </c>
      <c r="E399" s="235">
        <v>1643</v>
      </c>
      <c r="F399" s="419">
        <v>41857</v>
      </c>
      <c r="G399" s="44">
        <v>1643</v>
      </c>
      <c r="H399" s="243">
        <f t="shared" si="7"/>
        <v>0</v>
      </c>
      <c r="I399" s="214" t="s">
        <v>3978</v>
      </c>
    </row>
    <row r="400" spans="1:9" x14ac:dyDescent="0.25">
      <c r="A400" s="456">
        <v>41857</v>
      </c>
      <c r="B400" s="217" t="s">
        <v>1570</v>
      </c>
      <c r="C400" s="363" t="s">
        <v>4001</v>
      </c>
      <c r="D400" s="214" t="s">
        <v>111</v>
      </c>
      <c r="E400" s="235">
        <v>3621</v>
      </c>
      <c r="F400" s="419">
        <v>41857</v>
      </c>
      <c r="G400" s="44">
        <v>3621</v>
      </c>
      <c r="H400" s="243">
        <f t="shared" si="7"/>
        <v>0</v>
      </c>
      <c r="I400" s="214" t="s">
        <v>3978</v>
      </c>
    </row>
    <row r="401" spans="1:9" x14ac:dyDescent="0.25">
      <c r="A401" s="456">
        <v>41857</v>
      </c>
      <c r="B401" s="217" t="s">
        <v>1571</v>
      </c>
      <c r="C401" s="363" t="s">
        <v>4001</v>
      </c>
      <c r="D401" s="214" t="s">
        <v>29</v>
      </c>
      <c r="E401" s="235">
        <v>4684</v>
      </c>
      <c r="F401" s="419">
        <v>41858</v>
      </c>
      <c r="G401" s="44">
        <v>4684</v>
      </c>
      <c r="H401" s="243">
        <f t="shared" si="7"/>
        <v>0</v>
      </c>
      <c r="I401" s="214" t="s">
        <v>30</v>
      </c>
    </row>
    <row r="402" spans="1:9" x14ac:dyDescent="0.25">
      <c r="A402" s="456">
        <v>41857</v>
      </c>
      <c r="B402" s="217" t="s">
        <v>1572</v>
      </c>
      <c r="C402" s="363" t="s">
        <v>4001</v>
      </c>
      <c r="D402" s="214" t="s">
        <v>136</v>
      </c>
      <c r="E402" s="235">
        <v>162</v>
      </c>
      <c r="F402" s="419">
        <v>41857</v>
      </c>
      <c r="G402" s="44">
        <v>162</v>
      </c>
      <c r="H402" s="243">
        <f t="shared" si="7"/>
        <v>0</v>
      </c>
      <c r="I402" s="214"/>
    </row>
    <row r="403" spans="1:9" x14ac:dyDescent="0.25">
      <c r="A403" s="456">
        <v>41857</v>
      </c>
      <c r="B403" s="217" t="s">
        <v>1573</v>
      </c>
      <c r="C403" s="363" t="s">
        <v>4001</v>
      </c>
      <c r="D403" s="214" t="s">
        <v>237</v>
      </c>
      <c r="E403" s="235">
        <v>11995</v>
      </c>
      <c r="F403" s="419">
        <v>41857</v>
      </c>
      <c r="G403" s="44">
        <v>11995</v>
      </c>
      <c r="H403" s="243">
        <f t="shared" si="7"/>
        <v>0</v>
      </c>
      <c r="I403" s="214" t="s">
        <v>21</v>
      </c>
    </row>
    <row r="404" spans="1:9" x14ac:dyDescent="0.25">
      <c r="A404" s="456">
        <v>41857</v>
      </c>
      <c r="B404" s="217" t="s">
        <v>1574</v>
      </c>
      <c r="C404" s="363" t="s">
        <v>4001</v>
      </c>
      <c r="D404" s="214" t="s">
        <v>130</v>
      </c>
      <c r="E404" s="235">
        <v>6844</v>
      </c>
      <c r="F404" s="419">
        <v>41858</v>
      </c>
      <c r="G404" s="44">
        <v>6844</v>
      </c>
      <c r="H404" s="243">
        <f t="shared" si="7"/>
        <v>0</v>
      </c>
      <c r="I404" s="214" t="s">
        <v>21</v>
      </c>
    </row>
    <row r="405" spans="1:9" x14ac:dyDescent="0.25">
      <c r="A405" s="456">
        <v>41857</v>
      </c>
      <c r="B405" s="217" t="s">
        <v>1575</v>
      </c>
      <c r="C405" s="363" t="s">
        <v>4001</v>
      </c>
      <c r="D405" s="214" t="s">
        <v>60</v>
      </c>
      <c r="E405" s="235">
        <v>3497</v>
      </c>
      <c r="F405" s="421" t="s">
        <v>4156</v>
      </c>
      <c r="G405" s="44">
        <v>3497</v>
      </c>
      <c r="H405" s="243">
        <f t="shared" si="7"/>
        <v>0</v>
      </c>
      <c r="I405" s="214"/>
    </row>
    <row r="406" spans="1:9" x14ac:dyDescent="0.25">
      <c r="A406" s="456">
        <v>41857</v>
      </c>
      <c r="B406" s="217" t="s">
        <v>1577</v>
      </c>
      <c r="C406" s="363" t="s">
        <v>4001</v>
      </c>
      <c r="D406" s="214" t="s">
        <v>1611</v>
      </c>
      <c r="E406" s="235">
        <v>5798</v>
      </c>
      <c r="F406" s="419">
        <v>41857</v>
      </c>
      <c r="G406" s="44">
        <v>5798</v>
      </c>
      <c r="H406" s="243">
        <f t="shared" si="7"/>
        <v>0</v>
      </c>
      <c r="I406" s="214"/>
    </row>
    <row r="407" spans="1:9" x14ac:dyDescent="0.25">
      <c r="A407" s="456">
        <v>41857</v>
      </c>
      <c r="B407" s="217" t="s">
        <v>1578</v>
      </c>
      <c r="C407" s="363" t="s">
        <v>4001</v>
      </c>
      <c r="D407" s="214" t="s">
        <v>106</v>
      </c>
      <c r="E407" s="235">
        <v>167754</v>
      </c>
      <c r="F407" s="419">
        <v>41862</v>
      </c>
      <c r="G407" s="44">
        <v>167754</v>
      </c>
      <c r="H407" s="243">
        <f t="shared" si="7"/>
        <v>0</v>
      </c>
      <c r="I407" s="214"/>
    </row>
    <row r="408" spans="1:9" x14ac:dyDescent="0.25">
      <c r="A408" s="456">
        <v>41857</v>
      </c>
      <c r="B408" s="217" t="s">
        <v>1579</v>
      </c>
      <c r="C408" s="363" t="s">
        <v>4001</v>
      </c>
      <c r="D408" s="214" t="s">
        <v>163</v>
      </c>
      <c r="E408" s="235">
        <v>777</v>
      </c>
      <c r="F408" s="419">
        <v>41857</v>
      </c>
      <c r="G408" s="44">
        <v>777</v>
      </c>
      <c r="H408" s="243">
        <f t="shared" si="7"/>
        <v>0</v>
      </c>
      <c r="I408" s="214"/>
    </row>
    <row r="409" spans="1:9" x14ac:dyDescent="0.25">
      <c r="A409" s="456">
        <v>41857</v>
      </c>
      <c r="B409" s="217" t="s">
        <v>1580</v>
      </c>
      <c r="C409" s="363" t="s">
        <v>4001</v>
      </c>
      <c r="D409" s="214" t="s">
        <v>35</v>
      </c>
      <c r="E409" s="235">
        <v>16161.5</v>
      </c>
      <c r="F409" s="419">
        <v>41857</v>
      </c>
      <c r="G409" s="44">
        <v>16161.5</v>
      </c>
      <c r="H409" s="243">
        <f t="shared" si="7"/>
        <v>0</v>
      </c>
      <c r="I409" s="214"/>
    </row>
    <row r="410" spans="1:9" x14ac:dyDescent="0.25">
      <c r="A410" s="456">
        <v>41857</v>
      </c>
      <c r="B410" s="217" t="s">
        <v>1581</v>
      </c>
      <c r="C410" s="363" t="s">
        <v>4001</v>
      </c>
      <c r="D410" s="214" t="s">
        <v>49</v>
      </c>
      <c r="E410" s="235">
        <v>1325.5</v>
      </c>
      <c r="F410" s="419">
        <v>41857</v>
      </c>
      <c r="G410" s="44">
        <v>1325.5</v>
      </c>
      <c r="H410" s="243">
        <f t="shared" si="7"/>
        <v>0</v>
      </c>
      <c r="I410" s="214"/>
    </row>
    <row r="411" spans="1:9" x14ac:dyDescent="0.25">
      <c r="A411" s="456">
        <v>41857</v>
      </c>
      <c r="B411" s="217" t="s">
        <v>1582</v>
      </c>
      <c r="C411" s="363" t="s">
        <v>4001</v>
      </c>
      <c r="D411" s="214" t="s">
        <v>180</v>
      </c>
      <c r="E411" s="235">
        <v>23027.7</v>
      </c>
      <c r="F411" s="422" t="s">
        <v>4157</v>
      </c>
      <c r="G411" s="44">
        <v>23027.7</v>
      </c>
      <c r="H411" s="243">
        <f t="shared" si="7"/>
        <v>0</v>
      </c>
      <c r="I411" s="214" t="s">
        <v>27</v>
      </c>
    </row>
    <row r="412" spans="1:9" x14ac:dyDescent="0.25">
      <c r="A412" s="456">
        <v>41857</v>
      </c>
      <c r="B412" s="217" t="s">
        <v>1583</v>
      </c>
      <c r="C412" s="363" t="s">
        <v>4001</v>
      </c>
      <c r="D412" s="214" t="s">
        <v>25</v>
      </c>
      <c r="E412" s="235">
        <v>5764.5</v>
      </c>
      <c r="F412" s="419">
        <v>41858</v>
      </c>
      <c r="G412" s="44">
        <v>5764.5</v>
      </c>
      <c r="H412" s="243">
        <f t="shared" si="7"/>
        <v>0</v>
      </c>
      <c r="I412" s="214" t="s">
        <v>27</v>
      </c>
    </row>
    <row r="413" spans="1:9" x14ac:dyDescent="0.25">
      <c r="A413" s="456">
        <v>41857</v>
      </c>
      <c r="B413" s="217" t="s">
        <v>1584</v>
      </c>
      <c r="C413" s="363" t="s">
        <v>4001</v>
      </c>
      <c r="D413" s="214" t="s">
        <v>3121</v>
      </c>
      <c r="E413" s="235">
        <v>6063</v>
      </c>
      <c r="F413" s="419">
        <v>41858</v>
      </c>
      <c r="G413" s="44">
        <v>6063</v>
      </c>
      <c r="H413" s="243">
        <f t="shared" si="7"/>
        <v>0</v>
      </c>
      <c r="I413" s="214" t="s">
        <v>27</v>
      </c>
    </row>
    <row r="414" spans="1:9" x14ac:dyDescent="0.25">
      <c r="A414" s="456">
        <v>41857</v>
      </c>
      <c r="B414" s="217" t="s">
        <v>1585</v>
      </c>
      <c r="C414" s="363" t="s">
        <v>4001</v>
      </c>
      <c r="D414" s="214" t="s">
        <v>3486</v>
      </c>
      <c r="E414" s="235">
        <v>2937.5</v>
      </c>
      <c r="F414" s="419">
        <v>41858</v>
      </c>
      <c r="G414" s="44">
        <v>2937</v>
      </c>
      <c r="H414" s="243">
        <f t="shared" si="7"/>
        <v>0.5</v>
      </c>
      <c r="I414" s="214" t="s">
        <v>27</v>
      </c>
    </row>
    <row r="415" spans="1:9" x14ac:dyDescent="0.25">
      <c r="A415" s="456">
        <v>41857</v>
      </c>
      <c r="B415" s="217" t="s">
        <v>1586</v>
      </c>
      <c r="C415" s="363" t="s">
        <v>4001</v>
      </c>
      <c r="D415" s="220" t="s">
        <v>3114</v>
      </c>
      <c r="E415" s="241">
        <v>0</v>
      </c>
      <c r="F415" s="419"/>
      <c r="G415" s="44"/>
      <c r="H415" s="243">
        <f t="shared" si="7"/>
        <v>0</v>
      </c>
      <c r="I415" s="460" t="s">
        <v>4158</v>
      </c>
    </row>
    <row r="416" spans="1:9" x14ac:dyDescent="0.25">
      <c r="A416" s="456">
        <v>41857</v>
      </c>
      <c r="B416" s="217" t="s">
        <v>1587</v>
      </c>
      <c r="C416" s="363" t="s">
        <v>4001</v>
      </c>
      <c r="D416" s="214" t="s">
        <v>8</v>
      </c>
      <c r="E416" s="235">
        <v>582</v>
      </c>
      <c r="F416" s="419">
        <v>41857</v>
      </c>
      <c r="G416" s="44">
        <v>582</v>
      </c>
      <c r="H416" s="243">
        <f t="shared" si="7"/>
        <v>0</v>
      </c>
      <c r="I416" s="214"/>
    </row>
    <row r="417" spans="1:9" x14ac:dyDescent="0.25">
      <c r="A417" s="456">
        <v>41857</v>
      </c>
      <c r="B417" s="217" t="s">
        <v>1588</v>
      </c>
      <c r="C417" s="363" t="s">
        <v>4001</v>
      </c>
      <c r="D417" s="214" t="s">
        <v>8</v>
      </c>
      <c r="E417" s="235">
        <v>1689.7</v>
      </c>
      <c r="F417" s="419">
        <v>41857</v>
      </c>
      <c r="G417" s="44">
        <v>1689.7</v>
      </c>
      <c r="H417" s="243">
        <f t="shared" si="7"/>
        <v>0</v>
      </c>
      <c r="I417" s="214"/>
    </row>
    <row r="418" spans="1:9" x14ac:dyDescent="0.25">
      <c r="A418" s="456">
        <v>41857</v>
      </c>
      <c r="B418" s="217" t="s">
        <v>1590</v>
      </c>
      <c r="C418" s="363" t="s">
        <v>4001</v>
      </c>
      <c r="D418" s="214" t="s">
        <v>8</v>
      </c>
      <c r="E418" s="235">
        <v>11411.4</v>
      </c>
      <c r="F418" s="419">
        <v>41857</v>
      </c>
      <c r="G418" s="44">
        <v>11411.4</v>
      </c>
      <c r="H418" s="243">
        <f t="shared" si="7"/>
        <v>0</v>
      </c>
      <c r="I418" s="214"/>
    </row>
    <row r="419" spans="1:9" x14ac:dyDescent="0.25">
      <c r="A419" s="456">
        <v>41857</v>
      </c>
      <c r="B419" s="217" t="s">
        <v>1591</v>
      </c>
      <c r="C419" s="363" t="s">
        <v>4001</v>
      </c>
      <c r="D419" s="214" t="s">
        <v>8</v>
      </c>
      <c r="E419" s="235">
        <v>4368</v>
      </c>
      <c r="F419" s="419">
        <v>41857</v>
      </c>
      <c r="G419" s="44">
        <v>4368</v>
      </c>
      <c r="H419" s="243">
        <f t="shared" si="7"/>
        <v>0</v>
      </c>
      <c r="I419" s="214"/>
    </row>
    <row r="420" spans="1:9" x14ac:dyDescent="0.25">
      <c r="A420" s="456">
        <v>41857</v>
      </c>
      <c r="B420" s="217" t="s">
        <v>1593</v>
      </c>
      <c r="C420" s="363" t="s">
        <v>4001</v>
      </c>
      <c r="D420" s="214" t="s">
        <v>59</v>
      </c>
      <c r="E420" s="235">
        <v>29664.15</v>
      </c>
      <c r="F420" s="434" t="s">
        <v>4159</v>
      </c>
      <c r="G420" s="44">
        <v>29664.15</v>
      </c>
      <c r="H420" s="243">
        <f t="shared" si="7"/>
        <v>0</v>
      </c>
      <c r="I420" s="214" t="s">
        <v>21</v>
      </c>
    </row>
    <row r="421" spans="1:9" x14ac:dyDescent="0.25">
      <c r="A421" s="456">
        <v>41857</v>
      </c>
      <c r="B421" s="217" t="s">
        <v>1595</v>
      </c>
      <c r="C421" s="363" t="s">
        <v>4001</v>
      </c>
      <c r="D421" s="214" t="s">
        <v>79</v>
      </c>
      <c r="E421" s="235">
        <v>10673.6</v>
      </c>
      <c r="F421" s="422" t="s">
        <v>4160</v>
      </c>
      <c r="G421" s="44">
        <v>10673.6</v>
      </c>
      <c r="H421" s="243">
        <f t="shared" si="7"/>
        <v>0</v>
      </c>
      <c r="I421" s="214" t="s">
        <v>21</v>
      </c>
    </row>
    <row r="422" spans="1:9" x14ac:dyDescent="0.25">
      <c r="A422" s="456">
        <v>41857</v>
      </c>
      <c r="B422" s="217" t="s">
        <v>1596</v>
      </c>
      <c r="C422" s="363" t="s">
        <v>4001</v>
      </c>
      <c r="D422" s="214" t="s">
        <v>43</v>
      </c>
      <c r="E422" s="235">
        <v>2320</v>
      </c>
      <c r="F422" s="419">
        <v>41866</v>
      </c>
      <c r="G422" s="44">
        <v>2320</v>
      </c>
      <c r="H422" s="243">
        <f t="shared" si="7"/>
        <v>0</v>
      </c>
      <c r="I422" s="214" t="s">
        <v>30</v>
      </c>
    </row>
    <row r="423" spans="1:9" x14ac:dyDescent="0.25">
      <c r="A423" s="456">
        <v>41857</v>
      </c>
      <c r="B423" s="217" t="s">
        <v>1597</v>
      </c>
      <c r="C423" s="363" t="s">
        <v>4001</v>
      </c>
      <c r="D423" s="214" t="s">
        <v>304</v>
      </c>
      <c r="E423" s="235">
        <v>19710</v>
      </c>
      <c r="F423" s="419">
        <v>41858</v>
      </c>
      <c r="G423" s="44">
        <v>19710</v>
      </c>
      <c r="H423" s="243">
        <f t="shared" si="7"/>
        <v>0</v>
      </c>
      <c r="I423" s="214" t="s">
        <v>3978</v>
      </c>
    </row>
    <row r="424" spans="1:9" x14ac:dyDescent="0.25">
      <c r="A424" s="456">
        <v>41857</v>
      </c>
      <c r="B424" s="217" t="s">
        <v>1598</v>
      </c>
      <c r="C424" s="363" t="s">
        <v>4001</v>
      </c>
      <c r="D424" s="214" t="s">
        <v>233</v>
      </c>
      <c r="E424" s="235">
        <v>875</v>
      </c>
      <c r="F424" s="419">
        <v>41858</v>
      </c>
      <c r="G424" s="44">
        <v>875</v>
      </c>
      <c r="H424" s="243">
        <f t="shared" si="7"/>
        <v>0</v>
      </c>
      <c r="I424" s="214" t="s">
        <v>3978</v>
      </c>
    </row>
    <row r="425" spans="1:9" x14ac:dyDescent="0.25">
      <c r="A425" s="456">
        <v>41857</v>
      </c>
      <c r="B425" s="217" t="s">
        <v>1599</v>
      </c>
      <c r="C425" s="363" t="s">
        <v>4001</v>
      </c>
      <c r="D425" s="214" t="s">
        <v>28</v>
      </c>
      <c r="E425" s="235">
        <v>8291</v>
      </c>
      <c r="F425" s="419">
        <v>41857</v>
      </c>
      <c r="G425" s="44">
        <v>8291</v>
      </c>
      <c r="H425" s="243">
        <f t="shared" si="7"/>
        <v>0</v>
      </c>
      <c r="I425" s="214"/>
    </row>
    <row r="426" spans="1:9" x14ac:dyDescent="0.25">
      <c r="A426" s="456">
        <v>41857</v>
      </c>
      <c r="B426" s="217" t="s">
        <v>1600</v>
      </c>
      <c r="C426" s="363" t="s">
        <v>4001</v>
      </c>
      <c r="D426" s="214" t="s">
        <v>80</v>
      </c>
      <c r="E426" s="235">
        <v>3009</v>
      </c>
      <c r="F426" s="419">
        <v>41858</v>
      </c>
      <c r="G426" s="44">
        <v>3009</v>
      </c>
      <c r="H426" s="243">
        <f t="shared" si="7"/>
        <v>0</v>
      </c>
      <c r="I426" s="214" t="s">
        <v>3978</v>
      </c>
    </row>
    <row r="427" spans="1:9" x14ac:dyDescent="0.25">
      <c r="A427" s="456">
        <v>41857</v>
      </c>
      <c r="B427" s="217" t="s">
        <v>1601</v>
      </c>
      <c r="C427" s="363" t="s">
        <v>4001</v>
      </c>
      <c r="D427" s="214" t="s">
        <v>307</v>
      </c>
      <c r="E427" s="235">
        <v>5563</v>
      </c>
      <c r="F427" s="419">
        <v>41858</v>
      </c>
      <c r="G427" s="44">
        <v>5563</v>
      </c>
      <c r="H427" s="243">
        <f t="shared" si="7"/>
        <v>0</v>
      </c>
      <c r="I427" s="214" t="s">
        <v>3978</v>
      </c>
    </row>
    <row r="428" spans="1:9" x14ac:dyDescent="0.25">
      <c r="A428" s="456">
        <v>41857</v>
      </c>
      <c r="B428" s="217" t="s">
        <v>1602</v>
      </c>
      <c r="C428" s="363" t="s">
        <v>4001</v>
      </c>
      <c r="D428" s="214" t="s">
        <v>4161</v>
      </c>
      <c r="E428" s="235">
        <v>854.5</v>
      </c>
      <c r="F428" s="419">
        <v>41858</v>
      </c>
      <c r="G428" s="44">
        <v>854.5</v>
      </c>
      <c r="H428" s="243">
        <f t="shared" si="7"/>
        <v>0</v>
      </c>
      <c r="I428" s="214" t="s">
        <v>3978</v>
      </c>
    </row>
    <row r="429" spans="1:9" x14ac:dyDescent="0.25">
      <c r="A429" s="456">
        <v>41857</v>
      </c>
      <c r="B429" s="217" t="s">
        <v>1603</v>
      </c>
      <c r="C429" s="363" t="s">
        <v>4001</v>
      </c>
      <c r="D429" s="214" t="s">
        <v>51</v>
      </c>
      <c r="E429" s="235">
        <v>2901</v>
      </c>
      <c r="F429" s="419">
        <v>41858</v>
      </c>
      <c r="G429" s="44">
        <v>2901</v>
      </c>
      <c r="H429" s="243">
        <f t="shared" si="7"/>
        <v>0</v>
      </c>
      <c r="I429" s="214" t="s">
        <v>3978</v>
      </c>
    </row>
    <row r="430" spans="1:9" x14ac:dyDescent="0.25">
      <c r="A430" s="456">
        <v>41857</v>
      </c>
      <c r="B430" s="217" t="s">
        <v>1605</v>
      </c>
      <c r="C430" s="363" t="s">
        <v>4001</v>
      </c>
      <c r="D430" s="214" t="s">
        <v>189</v>
      </c>
      <c r="E430" s="235">
        <v>9145</v>
      </c>
      <c r="F430" s="419">
        <v>41869</v>
      </c>
      <c r="G430" s="44">
        <v>9145</v>
      </c>
      <c r="H430" s="258">
        <f t="shared" si="7"/>
        <v>0</v>
      </c>
      <c r="I430" s="214" t="s">
        <v>21</v>
      </c>
    </row>
    <row r="431" spans="1:9" x14ac:dyDescent="0.25">
      <c r="A431" s="456">
        <v>41857</v>
      </c>
      <c r="B431" s="217" t="s">
        <v>1606</v>
      </c>
      <c r="C431" s="363" t="s">
        <v>4001</v>
      </c>
      <c r="D431" s="214" t="s">
        <v>180</v>
      </c>
      <c r="E431" s="235">
        <v>12059</v>
      </c>
      <c r="F431" s="419">
        <v>41857</v>
      </c>
      <c r="G431" s="44">
        <v>12059</v>
      </c>
      <c r="H431" s="243">
        <f t="shared" si="7"/>
        <v>0</v>
      </c>
      <c r="I431" s="214"/>
    </row>
    <row r="432" spans="1:9" x14ac:dyDescent="0.25">
      <c r="A432" s="456">
        <v>41857</v>
      </c>
      <c r="B432" s="217" t="s">
        <v>1607</v>
      </c>
      <c r="C432" s="363" t="s">
        <v>4001</v>
      </c>
      <c r="D432" s="214" t="s">
        <v>19</v>
      </c>
      <c r="E432" s="235">
        <v>61793</v>
      </c>
      <c r="F432" s="420" t="s">
        <v>4162</v>
      </c>
      <c r="G432" s="44">
        <v>61793</v>
      </c>
      <c r="H432" s="243">
        <f t="shared" si="7"/>
        <v>0</v>
      </c>
      <c r="I432" s="214"/>
    </row>
    <row r="433" spans="1:9" x14ac:dyDescent="0.25">
      <c r="A433" s="456">
        <v>41857</v>
      </c>
      <c r="B433" s="217" t="s">
        <v>1608</v>
      </c>
      <c r="C433" s="363" t="s">
        <v>4001</v>
      </c>
      <c r="D433" s="214" t="s">
        <v>44</v>
      </c>
      <c r="E433" s="235">
        <v>5800</v>
      </c>
      <c r="F433" s="419">
        <v>41866</v>
      </c>
      <c r="G433" s="44">
        <v>5800</v>
      </c>
      <c r="H433" s="243">
        <f t="shared" si="7"/>
        <v>0</v>
      </c>
      <c r="I433" s="214" t="s">
        <v>65</v>
      </c>
    </row>
    <row r="434" spans="1:9" x14ac:dyDescent="0.25">
      <c r="A434" s="456">
        <v>41857</v>
      </c>
      <c r="B434" s="217" t="s">
        <v>1609</v>
      </c>
      <c r="C434" s="363" t="s">
        <v>4001</v>
      </c>
      <c r="D434" s="214" t="s">
        <v>330</v>
      </c>
      <c r="E434" s="235">
        <v>5600</v>
      </c>
      <c r="F434" s="419">
        <v>41858</v>
      </c>
      <c r="G434" s="44">
        <v>5600</v>
      </c>
      <c r="H434" s="243">
        <f t="shared" si="7"/>
        <v>0</v>
      </c>
      <c r="I434" s="214" t="s">
        <v>65</v>
      </c>
    </row>
    <row r="435" spans="1:9" x14ac:dyDescent="0.25">
      <c r="A435" s="456">
        <v>41857</v>
      </c>
      <c r="B435" s="217" t="s">
        <v>1610</v>
      </c>
      <c r="C435" s="363" t="s">
        <v>4001</v>
      </c>
      <c r="D435" s="20" t="s">
        <v>152</v>
      </c>
      <c r="E435" s="235">
        <v>5706</v>
      </c>
      <c r="F435" s="419">
        <v>41857</v>
      </c>
      <c r="G435" s="44">
        <v>5706</v>
      </c>
      <c r="H435" s="243">
        <f t="shared" si="7"/>
        <v>0</v>
      </c>
      <c r="I435" s="214"/>
    </row>
    <row r="436" spans="1:9" x14ac:dyDescent="0.25">
      <c r="A436" s="456">
        <v>41857</v>
      </c>
      <c r="B436" s="217" t="s">
        <v>1612</v>
      </c>
      <c r="C436" s="363" t="s">
        <v>4001</v>
      </c>
      <c r="D436" s="214" t="s">
        <v>152</v>
      </c>
      <c r="E436" s="235">
        <v>922</v>
      </c>
      <c r="F436" s="419">
        <v>41857</v>
      </c>
      <c r="G436" s="44">
        <v>922</v>
      </c>
      <c r="H436" s="243">
        <f t="shared" si="7"/>
        <v>0</v>
      </c>
      <c r="I436" s="214"/>
    </row>
    <row r="437" spans="1:9" x14ac:dyDescent="0.25">
      <c r="A437" s="216">
        <v>41858</v>
      </c>
      <c r="B437" s="217" t="s">
        <v>1614</v>
      </c>
      <c r="C437" s="363" t="s">
        <v>4001</v>
      </c>
      <c r="D437" s="20" t="s">
        <v>137</v>
      </c>
      <c r="E437" s="239">
        <v>14387</v>
      </c>
      <c r="F437" s="419">
        <v>41858</v>
      </c>
      <c r="G437" s="44">
        <v>14387</v>
      </c>
      <c r="H437" s="243">
        <f t="shared" si="7"/>
        <v>0</v>
      </c>
      <c r="I437" s="20"/>
    </row>
    <row r="438" spans="1:9" x14ac:dyDescent="0.25">
      <c r="A438" s="216">
        <v>41858</v>
      </c>
      <c r="B438" s="217" t="s">
        <v>1615</v>
      </c>
      <c r="C438" s="363" t="s">
        <v>4001</v>
      </c>
      <c r="D438" s="20" t="s">
        <v>3617</v>
      </c>
      <c r="E438" s="239">
        <v>41622</v>
      </c>
      <c r="F438" s="419">
        <v>41881</v>
      </c>
      <c r="G438" s="44">
        <v>41622</v>
      </c>
      <c r="H438" s="243">
        <f t="shared" si="7"/>
        <v>0</v>
      </c>
      <c r="I438" s="18" t="s">
        <v>4163</v>
      </c>
    </row>
    <row r="439" spans="1:9" x14ac:dyDescent="0.25">
      <c r="A439" s="216">
        <v>41858</v>
      </c>
      <c r="B439" s="217" t="s">
        <v>1616</v>
      </c>
      <c r="C439" s="363" t="s">
        <v>4001</v>
      </c>
      <c r="D439" s="20" t="s">
        <v>269</v>
      </c>
      <c r="E439" s="239">
        <v>7881.5</v>
      </c>
      <c r="F439" s="419">
        <v>41858</v>
      </c>
      <c r="G439" s="44">
        <v>7881.5</v>
      </c>
      <c r="H439" s="243">
        <f t="shared" si="7"/>
        <v>0</v>
      </c>
      <c r="I439" s="20"/>
    </row>
    <row r="440" spans="1:9" x14ac:dyDescent="0.25">
      <c r="A440" s="216">
        <v>41858</v>
      </c>
      <c r="B440" s="217" t="s">
        <v>1617</v>
      </c>
      <c r="C440" s="363" t="s">
        <v>4001</v>
      </c>
      <c r="D440" s="20" t="s">
        <v>3316</v>
      </c>
      <c r="E440" s="239">
        <v>378</v>
      </c>
      <c r="F440" s="419">
        <v>41858</v>
      </c>
      <c r="G440" s="44">
        <v>378</v>
      </c>
      <c r="H440" s="243">
        <f t="shared" si="7"/>
        <v>0</v>
      </c>
      <c r="I440" s="18"/>
    </row>
    <row r="441" spans="1:9" x14ac:dyDescent="0.25">
      <c r="A441" s="216">
        <v>41858</v>
      </c>
      <c r="B441" s="217" t="s">
        <v>1618</v>
      </c>
      <c r="C441" s="363" t="s">
        <v>4001</v>
      </c>
      <c r="D441" s="20" t="s">
        <v>269</v>
      </c>
      <c r="E441" s="239">
        <v>3369</v>
      </c>
      <c r="F441" s="419">
        <v>41858</v>
      </c>
      <c r="G441" s="44">
        <v>3369</v>
      </c>
      <c r="H441" s="243">
        <f t="shared" si="7"/>
        <v>0</v>
      </c>
      <c r="I441" s="20"/>
    </row>
    <row r="442" spans="1:9" x14ac:dyDescent="0.25">
      <c r="A442" s="216">
        <v>41858</v>
      </c>
      <c r="B442" s="217" t="s">
        <v>1619</v>
      </c>
      <c r="C442" s="363" t="s">
        <v>4001</v>
      </c>
      <c r="D442" s="20" t="s">
        <v>250</v>
      </c>
      <c r="E442" s="239">
        <v>29402</v>
      </c>
      <c r="F442" s="419">
        <v>41858</v>
      </c>
      <c r="G442" s="44">
        <v>29402</v>
      </c>
      <c r="H442" s="243">
        <f t="shared" si="7"/>
        <v>0</v>
      </c>
      <c r="I442" s="20" t="s">
        <v>21</v>
      </c>
    </row>
    <row r="443" spans="1:9" x14ac:dyDescent="0.25">
      <c r="A443" s="216">
        <v>41858</v>
      </c>
      <c r="B443" s="217" t="s">
        <v>1621</v>
      </c>
      <c r="C443" s="363" t="s">
        <v>4001</v>
      </c>
      <c r="D443" s="20" t="s">
        <v>11</v>
      </c>
      <c r="E443" s="239">
        <v>65820.5</v>
      </c>
      <c r="F443" s="419">
        <v>41881</v>
      </c>
      <c r="G443" s="44">
        <v>65820.5</v>
      </c>
      <c r="H443" s="243">
        <f t="shared" si="7"/>
        <v>0</v>
      </c>
      <c r="I443" s="20" t="s">
        <v>65</v>
      </c>
    </row>
    <row r="444" spans="1:9" x14ac:dyDescent="0.25">
      <c r="A444" s="216">
        <v>41858</v>
      </c>
      <c r="B444" s="217" t="s">
        <v>1623</v>
      </c>
      <c r="C444" s="363" t="s">
        <v>4001</v>
      </c>
      <c r="D444" s="20" t="s">
        <v>23</v>
      </c>
      <c r="E444" s="239">
        <v>471</v>
      </c>
      <c r="F444" s="419">
        <v>41858</v>
      </c>
      <c r="G444" s="44">
        <v>471</v>
      </c>
      <c r="H444" s="243">
        <f t="shared" si="7"/>
        <v>0</v>
      </c>
      <c r="I444" s="20"/>
    </row>
    <row r="445" spans="1:9" x14ac:dyDescent="0.25">
      <c r="A445" s="216">
        <v>41858</v>
      </c>
      <c r="B445" s="285" t="s">
        <v>1624</v>
      </c>
      <c r="C445" s="361" t="s">
        <v>4164</v>
      </c>
      <c r="D445" s="20" t="s">
        <v>478</v>
      </c>
      <c r="E445" s="239">
        <v>24110</v>
      </c>
      <c r="F445" s="419">
        <v>41859</v>
      </c>
      <c r="G445" s="44">
        <v>24110</v>
      </c>
      <c r="H445" s="243">
        <f t="shared" si="7"/>
        <v>0</v>
      </c>
      <c r="I445" s="20" t="s">
        <v>12</v>
      </c>
    </row>
    <row r="446" spans="1:9" x14ac:dyDescent="0.25">
      <c r="A446" s="216">
        <v>41858</v>
      </c>
      <c r="B446" s="285" t="s">
        <v>1627</v>
      </c>
      <c r="C446" s="361" t="s">
        <v>4164</v>
      </c>
      <c r="D446" s="20" t="s">
        <v>13</v>
      </c>
      <c r="E446" s="239">
        <v>3611</v>
      </c>
      <c r="F446" s="419">
        <v>41858</v>
      </c>
      <c r="G446" s="44">
        <v>3611</v>
      </c>
      <c r="H446" s="243">
        <f t="shared" si="7"/>
        <v>0</v>
      </c>
      <c r="I446" s="20"/>
    </row>
    <row r="447" spans="1:9" ht="45.75" x14ac:dyDescent="0.25">
      <c r="A447" s="216">
        <v>41858</v>
      </c>
      <c r="B447" s="285" t="s">
        <v>1628</v>
      </c>
      <c r="C447" s="361" t="s">
        <v>4164</v>
      </c>
      <c r="D447" s="20" t="s">
        <v>250</v>
      </c>
      <c r="E447" s="239">
        <v>30956.799999999999</v>
      </c>
      <c r="F447" s="472" t="s">
        <v>4416</v>
      </c>
      <c r="G447" s="245">
        <f>10024+20932.8</f>
        <v>30956.799999999999</v>
      </c>
      <c r="H447" s="243">
        <f t="shared" si="7"/>
        <v>0</v>
      </c>
      <c r="I447" s="20" t="s">
        <v>12</v>
      </c>
    </row>
    <row r="448" spans="1:9" x14ac:dyDescent="0.25">
      <c r="A448" s="216">
        <v>41858</v>
      </c>
      <c r="B448" s="285" t="s">
        <v>1629</v>
      </c>
      <c r="C448" s="361" t="s">
        <v>4164</v>
      </c>
      <c r="D448" s="20" t="s">
        <v>123</v>
      </c>
      <c r="E448" s="239">
        <v>5474</v>
      </c>
      <c r="F448" s="419">
        <v>41858</v>
      </c>
      <c r="G448" s="44">
        <v>5475</v>
      </c>
      <c r="H448" s="243">
        <f t="shared" si="7"/>
        <v>-1</v>
      </c>
      <c r="I448" s="20"/>
    </row>
    <row r="449" spans="1:9" x14ac:dyDescent="0.25">
      <c r="A449" s="216">
        <v>41858</v>
      </c>
      <c r="B449" s="285" t="s">
        <v>1630</v>
      </c>
      <c r="C449" s="361" t="s">
        <v>4164</v>
      </c>
      <c r="D449" s="20" t="s">
        <v>2435</v>
      </c>
      <c r="E449" s="239">
        <v>5586.6</v>
      </c>
      <c r="F449" s="419">
        <v>41858</v>
      </c>
      <c r="G449" s="44">
        <v>5586.6</v>
      </c>
      <c r="H449" s="243">
        <f t="shared" si="7"/>
        <v>0</v>
      </c>
      <c r="I449" s="20"/>
    </row>
    <row r="450" spans="1:9" x14ac:dyDescent="0.25">
      <c r="A450" s="216">
        <v>41858</v>
      </c>
      <c r="B450" s="285" t="s">
        <v>1632</v>
      </c>
      <c r="C450" s="361" t="s">
        <v>4164</v>
      </c>
      <c r="D450" s="20" t="s">
        <v>14</v>
      </c>
      <c r="E450" s="239">
        <v>10050</v>
      </c>
      <c r="F450" s="419">
        <v>41859</v>
      </c>
      <c r="G450" s="44">
        <v>10050</v>
      </c>
      <c r="H450" s="243">
        <f t="shared" si="7"/>
        <v>0</v>
      </c>
      <c r="I450" s="20" t="s">
        <v>162</v>
      </c>
    </row>
    <row r="451" spans="1:9" x14ac:dyDescent="0.25">
      <c r="A451" s="216">
        <v>41858</v>
      </c>
      <c r="B451" s="285" t="s">
        <v>1634</v>
      </c>
      <c r="C451" s="361" t="s">
        <v>4164</v>
      </c>
      <c r="D451" s="20" t="s">
        <v>50</v>
      </c>
      <c r="E451" s="239">
        <v>8038</v>
      </c>
      <c r="F451" s="419">
        <v>41858</v>
      </c>
      <c r="G451" s="44">
        <v>8038</v>
      </c>
      <c r="H451" s="243">
        <f t="shared" si="7"/>
        <v>0</v>
      </c>
      <c r="I451" s="20"/>
    </row>
    <row r="452" spans="1:9" x14ac:dyDescent="0.25">
      <c r="A452" s="216">
        <v>41858</v>
      </c>
      <c r="B452" s="285" t="s">
        <v>1635</v>
      </c>
      <c r="C452" s="361" t="s">
        <v>4164</v>
      </c>
      <c r="D452" s="20" t="s">
        <v>722</v>
      </c>
      <c r="E452" s="239">
        <v>3150</v>
      </c>
      <c r="F452" s="419">
        <v>41881</v>
      </c>
      <c r="G452" s="44">
        <v>3150</v>
      </c>
      <c r="H452" s="243">
        <f t="shared" si="7"/>
        <v>0</v>
      </c>
      <c r="I452" s="20"/>
    </row>
    <row r="453" spans="1:9" x14ac:dyDescent="0.25">
      <c r="A453" s="216">
        <v>41858</v>
      </c>
      <c r="B453" s="285" t="s">
        <v>1636</v>
      </c>
      <c r="C453" s="361" t="s">
        <v>4164</v>
      </c>
      <c r="D453" s="20" t="s">
        <v>260</v>
      </c>
      <c r="E453" s="239">
        <v>3400</v>
      </c>
      <c r="F453" s="419">
        <v>41858</v>
      </c>
      <c r="G453" s="44">
        <v>3400</v>
      </c>
      <c r="H453" s="243">
        <f t="shared" si="7"/>
        <v>0</v>
      </c>
      <c r="I453" s="20" t="s">
        <v>21</v>
      </c>
    </row>
    <row r="454" spans="1:9" x14ac:dyDescent="0.25">
      <c r="A454" s="216">
        <v>41858</v>
      </c>
      <c r="B454" s="285" t="s">
        <v>1637</v>
      </c>
      <c r="C454" s="361" t="s">
        <v>4164</v>
      </c>
      <c r="D454" s="20" t="s">
        <v>111</v>
      </c>
      <c r="E454" s="239">
        <v>4896</v>
      </c>
      <c r="F454" s="419">
        <v>41858</v>
      </c>
      <c r="G454" s="44">
        <v>4896</v>
      </c>
      <c r="H454" s="243">
        <f t="shared" si="7"/>
        <v>0</v>
      </c>
      <c r="I454" s="20" t="s">
        <v>21</v>
      </c>
    </row>
    <row r="455" spans="1:9" x14ac:dyDescent="0.25">
      <c r="A455" s="216">
        <v>41858</v>
      </c>
      <c r="B455" s="285" t="s">
        <v>1639</v>
      </c>
      <c r="C455" s="361" t="s">
        <v>4164</v>
      </c>
      <c r="D455" s="20" t="s">
        <v>80</v>
      </c>
      <c r="E455" s="239">
        <v>2220</v>
      </c>
      <c r="F455" s="419">
        <v>41859</v>
      </c>
      <c r="G455" s="44">
        <v>2220</v>
      </c>
      <c r="H455" s="243">
        <f t="shared" ref="H455:H518" si="8">E455-G455</f>
        <v>0</v>
      </c>
      <c r="I455" s="20" t="s">
        <v>30</v>
      </c>
    </row>
    <row r="456" spans="1:9" x14ac:dyDescent="0.25">
      <c r="A456" s="216">
        <v>41858</v>
      </c>
      <c r="B456" s="285" t="s">
        <v>1641</v>
      </c>
      <c r="C456" s="361" t="s">
        <v>4164</v>
      </c>
      <c r="D456" s="20" t="s">
        <v>78</v>
      </c>
      <c r="E456" s="239">
        <v>4602</v>
      </c>
      <c r="F456" s="419">
        <v>41859</v>
      </c>
      <c r="G456" s="44">
        <v>4602</v>
      </c>
      <c r="H456" s="243">
        <f t="shared" si="8"/>
        <v>0</v>
      </c>
      <c r="I456" s="20" t="s">
        <v>30</v>
      </c>
    </row>
    <row r="457" spans="1:9" x14ac:dyDescent="0.25">
      <c r="A457" s="216">
        <v>41858</v>
      </c>
      <c r="B457" s="285" t="s">
        <v>1642</v>
      </c>
      <c r="C457" s="361" t="s">
        <v>4164</v>
      </c>
      <c r="D457" s="20" t="s">
        <v>176</v>
      </c>
      <c r="E457" s="239">
        <v>3590.15</v>
      </c>
      <c r="F457" s="419">
        <v>41859</v>
      </c>
      <c r="G457" s="44">
        <v>3590.15</v>
      </c>
      <c r="H457" s="243">
        <f t="shared" si="8"/>
        <v>0</v>
      </c>
      <c r="I457" s="20" t="s">
        <v>30</v>
      </c>
    </row>
    <row r="458" spans="1:9" x14ac:dyDescent="0.25">
      <c r="A458" s="216">
        <v>41858</v>
      </c>
      <c r="B458" s="285" t="s">
        <v>1643</v>
      </c>
      <c r="C458" s="361" t="s">
        <v>4164</v>
      </c>
      <c r="D458" s="20" t="s">
        <v>307</v>
      </c>
      <c r="E458" s="239">
        <v>6407</v>
      </c>
      <c r="F458" s="419">
        <v>41859</v>
      </c>
      <c r="G458" s="44">
        <v>6407</v>
      </c>
      <c r="H458" s="243">
        <f t="shared" si="8"/>
        <v>0</v>
      </c>
      <c r="I458" s="20" t="s">
        <v>30</v>
      </c>
    </row>
    <row r="459" spans="1:9" x14ac:dyDescent="0.25">
      <c r="A459" s="216">
        <v>41858</v>
      </c>
      <c r="B459" s="285" t="s">
        <v>1644</v>
      </c>
      <c r="C459" s="361" t="s">
        <v>4164</v>
      </c>
      <c r="D459" s="20" t="s">
        <v>560</v>
      </c>
      <c r="E459" s="239">
        <v>13549</v>
      </c>
      <c r="F459" s="419">
        <v>41861</v>
      </c>
      <c r="G459" s="44">
        <v>13549</v>
      </c>
      <c r="H459" s="243">
        <f t="shared" si="8"/>
        <v>0</v>
      </c>
      <c r="I459" s="20" t="s">
        <v>30</v>
      </c>
    </row>
    <row r="460" spans="1:9" x14ac:dyDescent="0.25">
      <c r="A460" s="216">
        <v>41858</v>
      </c>
      <c r="B460" s="285" t="s">
        <v>1645</v>
      </c>
      <c r="C460" s="361" t="s">
        <v>4164</v>
      </c>
      <c r="D460" s="20" t="s">
        <v>690</v>
      </c>
      <c r="E460" s="239">
        <v>6393.6</v>
      </c>
      <c r="F460" s="419">
        <v>41859</v>
      </c>
      <c r="G460" s="44">
        <v>6393.6</v>
      </c>
      <c r="H460" s="243">
        <f t="shared" si="8"/>
        <v>0</v>
      </c>
      <c r="I460" s="20" t="s">
        <v>30</v>
      </c>
    </row>
    <row r="461" spans="1:9" x14ac:dyDescent="0.25">
      <c r="A461" s="216">
        <v>41858</v>
      </c>
      <c r="B461" s="285" t="s">
        <v>1646</v>
      </c>
      <c r="C461" s="361" t="s">
        <v>4164</v>
      </c>
      <c r="D461" s="20" t="s">
        <v>233</v>
      </c>
      <c r="E461" s="239">
        <v>1050.5</v>
      </c>
      <c r="F461" s="419">
        <v>41859</v>
      </c>
      <c r="G461" s="44">
        <v>1050.5</v>
      </c>
      <c r="H461" s="243">
        <f t="shared" si="8"/>
        <v>0</v>
      </c>
      <c r="I461" s="20" t="s">
        <v>30</v>
      </c>
    </row>
    <row r="462" spans="1:9" x14ac:dyDescent="0.25">
      <c r="A462" s="216">
        <v>41858</v>
      </c>
      <c r="B462" s="285" t="s">
        <v>1647</v>
      </c>
      <c r="C462" s="361" t="s">
        <v>4164</v>
      </c>
      <c r="D462" s="20" t="s">
        <v>124</v>
      </c>
      <c r="E462" s="239">
        <v>11553.6</v>
      </c>
      <c r="F462" s="419">
        <v>41859</v>
      </c>
      <c r="G462" s="44">
        <v>11553.6</v>
      </c>
      <c r="H462" s="243">
        <f t="shared" si="8"/>
        <v>0</v>
      </c>
      <c r="I462" s="20" t="s">
        <v>30</v>
      </c>
    </row>
    <row r="463" spans="1:9" x14ac:dyDescent="0.25">
      <c r="A463" s="216">
        <v>41858</v>
      </c>
      <c r="B463" s="285" t="s">
        <v>1648</v>
      </c>
      <c r="C463" s="361" t="s">
        <v>4164</v>
      </c>
      <c r="D463" s="20" t="s">
        <v>57</v>
      </c>
      <c r="E463" s="239">
        <v>1500</v>
      </c>
      <c r="F463" s="419">
        <v>41859</v>
      </c>
      <c r="G463" s="44">
        <v>1500</v>
      </c>
      <c r="H463" s="243">
        <f t="shared" si="8"/>
        <v>0</v>
      </c>
      <c r="I463" s="20" t="s">
        <v>30</v>
      </c>
    </row>
    <row r="464" spans="1:9" x14ac:dyDescent="0.25">
      <c r="A464" s="216">
        <v>41858</v>
      </c>
      <c r="B464" s="285" t="s">
        <v>1649</v>
      </c>
      <c r="C464" s="361" t="s">
        <v>4164</v>
      </c>
      <c r="D464" s="20" t="s">
        <v>32</v>
      </c>
      <c r="E464" s="239">
        <v>11535</v>
      </c>
      <c r="F464" s="419">
        <v>41859</v>
      </c>
      <c r="G464" s="44">
        <v>11535</v>
      </c>
      <c r="H464" s="243">
        <f t="shared" si="8"/>
        <v>0</v>
      </c>
      <c r="I464" s="20" t="s">
        <v>30</v>
      </c>
    </row>
    <row r="465" spans="1:9" x14ac:dyDescent="0.25">
      <c r="A465" s="216">
        <v>41858</v>
      </c>
      <c r="B465" s="285" t="s">
        <v>1650</v>
      </c>
      <c r="C465" s="361" t="s">
        <v>4164</v>
      </c>
      <c r="D465" s="20" t="s">
        <v>1782</v>
      </c>
      <c r="E465" s="239">
        <v>1500</v>
      </c>
      <c r="F465" s="419">
        <v>41859</v>
      </c>
      <c r="G465" s="44">
        <v>1500</v>
      </c>
      <c r="H465" s="243">
        <f t="shared" si="8"/>
        <v>0</v>
      </c>
      <c r="I465" s="20" t="s">
        <v>30</v>
      </c>
    </row>
    <row r="466" spans="1:9" x14ac:dyDescent="0.25">
      <c r="A466" s="216">
        <v>41858</v>
      </c>
      <c r="B466" s="285" t="s">
        <v>1651</v>
      </c>
      <c r="C466" s="361" t="s">
        <v>4164</v>
      </c>
      <c r="D466" s="20" t="s">
        <v>269</v>
      </c>
      <c r="E466" s="239">
        <v>2303.5</v>
      </c>
      <c r="F466" s="419">
        <v>41859</v>
      </c>
      <c r="G466" s="44">
        <v>2303.5</v>
      </c>
      <c r="H466" s="243">
        <f t="shared" si="8"/>
        <v>0</v>
      </c>
      <c r="I466" s="20" t="s">
        <v>30</v>
      </c>
    </row>
    <row r="467" spans="1:9" x14ac:dyDescent="0.25">
      <c r="A467" s="216">
        <v>41858</v>
      </c>
      <c r="B467" s="285" t="s">
        <v>1652</v>
      </c>
      <c r="C467" s="361" t="s">
        <v>4164</v>
      </c>
      <c r="D467" s="20" t="s">
        <v>29</v>
      </c>
      <c r="E467" s="239">
        <v>5301</v>
      </c>
      <c r="F467" s="419">
        <v>41859</v>
      </c>
      <c r="G467" s="44">
        <v>5301</v>
      </c>
      <c r="H467" s="243">
        <f t="shared" si="8"/>
        <v>0</v>
      </c>
      <c r="I467" s="20" t="s">
        <v>30</v>
      </c>
    </row>
    <row r="468" spans="1:9" x14ac:dyDescent="0.25">
      <c r="A468" s="216">
        <v>41858</v>
      </c>
      <c r="B468" s="285" t="s">
        <v>1654</v>
      </c>
      <c r="C468" s="361" t="s">
        <v>4164</v>
      </c>
      <c r="D468" s="329" t="s">
        <v>3114</v>
      </c>
      <c r="E468" s="330">
        <v>0</v>
      </c>
      <c r="F468" s="419"/>
      <c r="G468" s="44"/>
      <c r="H468" s="243">
        <f t="shared" si="8"/>
        <v>0</v>
      </c>
      <c r="I468" s="20"/>
    </row>
    <row r="469" spans="1:9" x14ac:dyDescent="0.25">
      <c r="A469" s="216">
        <v>41858</v>
      </c>
      <c r="B469" s="285" t="s">
        <v>1655</v>
      </c>
      <c r="C469" s="361" t="s">
        <v>4164</v>
      </c>
      <c r="D469" s="20" t="s">
        <v>106</v>
      </c>
      <c r="E469" s="239">
        <v>7938</v>
      </c>
      <c r="F469" s="419">
        <v>41862</v>
      </c>
      <c r="G469" s="44">
        <v>7938</v>
      </c>
      <c r="H469" s="243">
        <f t="shared" si="8"/>
        <v>0</v>
      </c>
      <c r="I469" s="20"/>
    </row>
    <row r="470" spans="1:9" x14ac:dyDescent="0.25">
      <c r="A470" s="216">
        <v>41858</v>
      </c>
      <c r="B470" s="285" t="s">
        <v>1656</v>
      </c>
      <c r="C470" s="361" t="s">
        <v>4164</v>
      </c>
      <c r="D470" s="20" t="s">
        <v>374</v>
      </c>
      <c r="E470" s="239">
        <v>8088</v>
      </c>
      <c r="F470" s="419">
        <v>41858</v>
      </c>
      <c r="G470" s="44">
        <v>8088</v>
      </c>
      <c r="H470" s="243">
        <f t="shared" si="8"/>
        <v>0</v>
      </c>
      <c r="I470" s="20"/>
    </row>
    <row r="471" spans="1:9" x14ac:dyDescent="0.25">
      <c r="A471" s="216">
        <v>41858</v>
      </c>
      <c r="B471" s="285" t="s">
        <v>1657</v>
      </c>
      <c r="C471" s="361" t="s">
        <v>4164</v>
      </c>
      <c r="D471" s="20" t="s">
        <v>374</v>
      </c>
      <c r="E471" s="239">
        <v>4284</v>
      </c>
      <c r="F471" s="419">
        <v>41858</v>
      </c>
      <c r="G471" s="44">
        <v>4284</v>
      </c>
      <c r="H471" s="243">
        <f t="shared" si="8"/>
        <v>0</v>
      </c>
      <c r="I471" s="20"/>
    </row>
    <row r="472" spans="1:9" x14ac:dyDescent="0.25">
      <c r="A472" s="216">
        <v>41858</v>
      </c>
      <c r="B472" s="285" t="s">
        <v>1660</v>
      </c>
      <c r="C472" s="361" t="s">
        <v>4164</v>
      </c>
      <c r="D472" s="20" t="s">
        <v>250</v>
      </c>
      <c r="E472" s="239">
        <v>11227.5</v>
      </c>
      <c r="F472" s="419">
        <v>41858</v>
      </c>
      <c r="G472" s="44">
        <v>11227.5</v>
      </c>
      <c r="H472" s="243">
        <f t="shared" si="8"/>
        <v>0</v>
      </c>
      <c r="I472" s="20"/>
    </row>
    <row r="473" spans="1:9" x14ac:dyDescent="0.25">
      <c r="A473" s="216">
        <v>41858</v>
      </c>
      <c r="B473" s="285" t="s">
        <v>1661</v>
      </c>
      <c r="C473" s="361" t="s">
        <v>4164</v>
      </c>
      <c r="D473" s="20" t="s">
        <v>250</v>
      </c>
      <c r="E473" s="239">
        <v>603</v>
      </c>
      <c r="F473" s="419">
        <v>41858</v>
      </c>
      <c r="G473" s="44">
        <v>603</v>
      </c>
      <c r="H473" s="243">
        <f t="shared" si="8"/>
        <v>0</v>
      </c>
      <c r="I473" s="20"/>
    </row>
    <row r="474" spans="1:9" x14ac:dyDescent="0.25">
      <c r="A474" s="216">
        <v>41858</v>
      </c>
      <c r="B474" s="285" t="s">
        <v>1662</v>
      </c>
      <c r="C474" s="361" t="s">
        <v>4164</v>
      </c>
      <c r="D474" s="20" t="s">
        <v>312</v>
      </c>
      <c r="E474" s="239">
        <v>6000</v>
      </c>
      <c r="F474" s="419">
        <v>41858</v>
      </c>
      <c r="G474" s="44">
        <v>6000</v>
      </c>
      <c r="H474" s="243">
        <f t="shared" si="8"/>
        <v>0</v>
      </c>
      <c r="I474" s="20" t="s">
        <v>21</v>
      </c>
    </row>
    <row r="475" spans="1:9" x14ac:dyDescent="0.25">
      <c r="A475" s="216">
        <v>41858</v>
      </c>
      <c r="B475" s="285" t="s">
        <v>1663</v>
      </c>
      <c r="C475" s="361" t="s">
        <v>4164</v>
      </c>
      <c r="D475" s="20" t="s">
        <v>66</v>
      </c>
      <c r="E475" s="239">
        <v>1843.2</v>
      </c>
      <c r="F475" s="419">
        <v>41858</v>
      </c>
      <c r="G475" s="44">
        <v>1843.2</v>
      </c>
      <c r="H475" s="243">
        <f t="shared" si="8"/>
        <v>0</v>
      </c>
      <c r="I475" s="20" t="s">
        <v>21</v>
      </c>
    </row>
    <row r="476" spans="1:9" x14ac:dyDescent="0.25">
      <c r="A476" s="216">
        <v>41858</v>
      </c>
      <c r="B476" s="285" t="s">
        <v>1664</v>
      </c>
      <c r="C476" s="361" t="s">
        <v>4164</v>
      </c>
      <c r="D476" s="20" t="s">
        <v>188</v>
      </c>
      <c r="E476" s="239">
        <v>9062.5</v>
      </c>
      <c r="F476" s="419">
        <v>41862</v>
      </c>
      <c r="G476" s="44">
        <v>9062.5</v>
      </c>
      <c r="H476" s="243">
        <f t="shared" si="8"/>
        <v>0</v>
      </c>
      <c r="I476" s="20"/>
    </row>
    <row r="477" spans="1:9" x14ac:dyDescent="0.25">
      <c r="A477" s="216">
        <v>41858</v>
      </c>
      <c r="B477" s="285" t="s">
        <v>1665</v>
      </c>
      <c r="C477" s="361" t="s">
        <v>4164</v>
      </c>
      <c r="D477" s="20" t="s">
        <v>55</v>
      </c>
      <c r="E477" s="239">
        <v>6005.5</v>
      </c>
      <c r="F477" s="419">
        <v>41858</v>
      </c>
      <c r="G477" s="44">
        <v>6005.5</v>
      </c>
      <c r="H477" s="243">
        <f t="shared" si="8"/>
        <v>0</v>
      </c>
      <c r="I477" s="20"/>
    </row>
    <row r="478" spans="1:9" x14ac:dyDescent="0.25">
      <c r="A478" s="216">
        <v>41858</v>
      </c>
      <c r="B478" s="285" t="s">
        <v>1666</v>
      </c>
      <c r="C478" s="361" t="s">
        <v>4164</v>
      </c>
      <c r="D478" s="20" t="s">
        <v>130</v>
      </c>
      <c r="E478" s="239">
        <v>9957</v>
      </c>
      <c r="F478" s="420" t="s">
        <v>4165</v>
      </c>
      <c r="G478" s="44">
        <v>9957</v>
      </c>
      <c r="H478" s="243">
        <f t="shared" si="8"/>
        <v>0</v>
      </c>
      <c r="I478" s="20"/>
    </row>
    <row r="479" spans="1:9" x14ac:dyDescent="0.25">
      <c r="A479" s="216">
        <v>41858</v>
      </c>
      <c r="B479" s="285" t="s">
        <v>1667</v>
      </c>
      <c r="C479" s="361" t="s">
        <v>4164</v>
      </c>
      <c r="D479" s="20" t="s">
        <v>287</v>
      </c>
      <c r="E479" s="239">
        <v>2108</v>
      </c>
      <c r="F479" s="419">
        <v>41859</v>
      </c>
      <c r="G479" s="44">
        <v>2108</v>
      </c>
      <c r="H479" s="243">
        <f t="shared" si="8"/>
        <v>0</v>
      </c>
      <c r="I479" s="20" t="s">
        <v>30</v>
      </c>
    </row>
    <row r="480" spans="1:9" x14ac:dyDescent="0.25">
      <c r="A480" s="216">
        <v>41858</v>
      </c>
      <c r="B480" s="285" t="s">
        <v>1668</v>
      </c>
      <c r="C480" s="361" t="s">
        <v>4164</v>
      </c>
      <c r="D480" s="20" t="s">
        <v>188</v>
      </c>
      <c r="E480" s="239">
        <v>5214</v>
      </c>
      <c r="F480" s="419">
        <v>41859</v>
      </c>
      <c r="G480" s="44">
        <v>5214</v>
      </c>
      <c r="H480" s="243">
        <f t="shared" si="8"/>
        <v>0</v>
      </c>
      <c r="I480" s="20"/>
    </row>
    <row r="481" spans="1:9" x14ac:dyDescent="0.25">
      <c r="A481" s="216">
        <v>41858</v>
      </c>
      <c r="B481" s="285" t="s">
        <v>1669</v>
      </c>
      <c r="C481" s="361" t="s">
        <v>4164</v>
      </c>
      <c r="D481" s="20" t="s">
        <v>22</v>
      </c>
      <c r="E481" s="239">
        <v>1804</v>
      </c>
      <c r="F481" s="419">
        <v>41858</v>
      </c>
      <c r="G481" s="44">
        <v>1804</v>
      </c>
      <c r="H481" s="243">
        <f t="shared" si="8"/>
        <v>0</v>
      </c>
      <c r="I481" s="20"/>
    </row>
    <row r="482" spans="1:9" x14ac:dyDescent="0.25">
      <c r="A482" s="216">
        <v>41858</v>
      </c>
      <c r="B482" s="285" t="s">
        <v>1670</v>
      </c>
      <c r="C482" s="361" t="s">
        <v>4164</v>
      </c>
      <c r="D482" s="20" t="s">
        <v>189</v>
      </c>
      <c r="E482" s="239">
        <v>24061.599999999999</v>
      </c>
      <c r="F482" s="419">
        <v>41869</v>
      </c>
      <c r="G482" s="44">
        <v>24061.599999999999</v>
      </c>
      <c r="H482" s="243">
        <f t="shared" si="8"/>
        <v>0</v>
      </c>
      <c r="I482" s="20" t="s">
        <v>21</v>
      </c>
    </row>
    <row r="483" spans="1:9" x14ac:dyDescent="0.25">
      <c r="A483" s="216">
        <v>41858</v>
      </c>
      <c r="B483" s="285" t="s">
        <v>1671</v>
      </c>
      <c r="C483" s="361" t="s">
        <v>4164</v>
      </c>
      <c r="D483" s="20" t="s">
        <v>396</v>
      </c>
      <c r="E483" s="239">
        <v>743.6</v>
      </c>
      <c r="F483" s="419">
        <v>41858</v>
      </c>
      <c r="G483" s="44">
        <v>743.6</v>
      </c>
      <c r="H483" s="243">
        <f t="shared" si="8"/>
        <v>0</v>
      </c>
      <c r="I483" s="20"/>
    </row>
    <row r="484" spans="1:9" x14ac:dyDescent="0.25">
      <c r="A484" s="216">
        <v>41858</v>
      </c>
      <c r="B484" s="285" t="s">
        <v>1672</v>
      </c>
      <c r="C484" s="361" t="s">
        <v>4164</v>
      </c>
      <c r="D484" s="20" t="s">
        <v>8</v>
      </c>
      <c r="E484" s="239">
        <v>3957.5</v>
      </c>
      <c r="F484" s="419">
        <v>41858</v>
      </c>
      <c r="G484" s="44">
        <v>3957.5</v>
      </c>
      <c r="H484" s="243">
        <f t="shared" si="8"/>
        <v>0</v>
      </c>
      <c r="I484" s="20"/>
    </row>
    <row r="485" spans="1:9" x14ac:dyDescent="0.25">
      <c r="A485" s="216">
        <v>41858</v>
      </c>
      <c r="B485" s="285" t="s">
        <v>1674</v>
      </c>
      <c r="C485" s="361" t="s">
        <v>4164</v>
      </c>
      <c r="D485" s="20" t="s">
        <v>130</v>
      </c>
      <c r="E485" s="239">
        <v>1166</v>
      </c>
      <c r="F485" s="419">
        <v>41858</v>
      </c>
      <c r="G485" s="44">
        <v>1166</v>
      </c>
      <c r="H485" s="243">
        <f t="shared" si="8"/>
        <v>0</v>
      </c>
      <c r="I485" s="20" t="s">
        <v>21</v>
      </c>
    </row>
    <row r="486" spans="1:9" x14ac:dyDescent="0.25">
      <c r="A486" s="216">
        <v>41858</v>
      </c>
      <c r="B486" s="285" t="s">
        <v>1676</v>
      </c>
      <c r="C486" s="361" t="s">
        <v>4164</v>
      </c>
      <c r="D486" s="20" t="s">
        <v>508</v>
      </c>
      <c r="E486" s="239">
        <v>29807</v>
      </c>
      <c r="F486" s="419">
        <v>41858</v>
      </c>
      <c r="G486" s="44">
        <v>29807</v>
      </c>
      <c r="H486" s="243">
        <f t="shared" si="8"/>
        <v>0</v>
      </c>
      <c r="I486" s="20"/>
    </row>
    <row r="487" spans="1:9" x14ac:dyDescent="0.25">
      <c r="A487" s="216">
        <v>41858</v>
      </c>
      <c r="B487" s="285" t="s">
        <v>1677</v>
      </c>
      <c r="C487" s="361" t="s">
        <v>4164</v>
      </c>
      <c r="D487" s="20" t="s">
        <v>2925</v>
      </c>
      <c r="E487" s="239">
        <v>12454</v>
      </c>
      <c r="F487" s="419">
        <v>41858</v>
      </c>
      <c r="G487" s="44">
        <v>12454</v>
      </c>
      <c r="H487" s="243">
        <f t="shared" si="8"/>
        <v>0</v>
      </c>
      <c r="I487" s="20"/>
    </row>
    <row r="488" spans="1:9" x14ac:dyDescent="0.25">
      <c r="A488" s="216">
        <v>41858</v>
      </c>
      <c r="B488" s="285" t="s">
        <v>1678</v>
      </c>
      <c r="C488" s="361" t="s">
        <v>4164</v>
      </c>
      <c r="D488" s="20" t="s">
        <v>1611</v>
      </c>
      <c r="E488" s="239">
        <v>4465</v>
      </c>
      <c r="F488" s="419">
        <v>41858</v>
      </c>
      <c r="G488" s="44">
        <v>4465</v>
      </c>
      <c r="H488" s="243">
        <f t="shared" si="8"/>
        <v>0</v>
      </c>
      <c r="I488" s="20"/>
    </row>
    <row r="489" spans="1:9" x14ac:dyDescent="0.25">
      <c r="A489" s="216">
        <v>41858</v>
      </c>
      <c r="B489" s="285" t="s">
        <v>1679</v>
      </c>
      <c r="C489" s="361" t="s">
        <v>4164</v>
      </c>
      <c r="D489" s="20" t="s">
        <v>51</v>
      </c>
      <c r="E489" s="239">
        <v>1305</v>
      </c>
      <c r="F489" s="419">
        <v>41858</v>
      </c>
      <c r="G489" s="44">
        <v>1305</v>
      </c>
      <c r="H489" s="243">
        <f t="shared" si="8"/>
        <v>0</v>
      </c>
      <c r="I489" s="20"/>
    </row>
    <row r="490" spans="1:9" x14ac:dyDescent="0.25">
      <c r="A490" s="216">
        <v>41858</v>
      </c>
      <c r="B490" s="285" t="s">
        <v>1680</v>
      </c>
      <c r="C490" s="361" t="s">
        <v>4164</v>
      </c>
      <c r="D490" s="20" t="s">
        <v>4166</v>
      </c>
      <c r="E490" s="239">
        <v>671</v>
      </c>
      <c r="F490" s="419">
        <v>41858</v>
      </c>
      <c r="G490" s="44">
        <v>671</v>
      </c>
      <c r="H490" s="243">
        <f t="shared" si="8"/>
        <v>0</v>
      </c>
      <c r="I490" s="20"/>
    </row>
    <row r="491" spans="1:9" x14ac:dyDescent="0.25">
      <c r="A491" s="216">
        <v>41858</v>
      </c>
      <c r="B491" s="285" t="s">
        <v>1681</v>
      </c>
      <c r="C491" s="361" t="s">
        <v>4164</v>
      </c>
      <c r="D491" s="20" t="s">
        <v>3954</v>
      </c>
      <c r="E491" s="239">
        <v>68506</v>
      </c>
      <c r="F491" s="421" t="s">
        <v>4167</v>
      </c>
      <c r="G491" s="44">
        <v>68506</v>
      </c>
      <c r="H491" s="243">
        <f t="shared" si="8"/>
        <v>0</v>
      </c>
      <c r="I491" s="20" t="s">
        <v>162</v>
      </c>
    </row>
    <row r="492" spans="1:9" x14ac:dyDescent="0.25">
      <c r="A492" s="216">
        <v>41858</v>
      </c>
      <c r="B492" s="285" t="s">
        <v>1683</v>
      </c>
      <c r="C492" s="361" t="s">
        <v>4164</v>
      </c>
      <c r="D492" s="20" t="s">
        <v>160</v>
      </c>
      <c r="E492" s="239">
        <v>5060</v>
      </c>
      <c r="F492" s="469" t="s">
        <v>4358</v>
      </c>
      <c r="G492" s="44">
        <v>5060</v>
      </c>
      <c r="H492" s="243">
        <f t="shared" si="8"/>
        <v>0</v>
      </c>
      <c r="I492" s="20" t="s">
        <v>162</v>
      </c>
    </row>
    <row r="493" spans="1:9" x14ac:dyDescent="0.25">
      <c r="A493" s="216">
        <v>41858</v>
      </c>
      <c r="B493" s="285" t="s">
        <v>1684</v>
      </c>
      <c r="C493" s="361" t="s">
        <v>4164</v>
      </c>
      <c r="D493" s="20" t="s">
        <v>199</v>
      </c>
      <c r="E493" s="239">
        <v>1690</v>
      </c>
      <c r="F493" s="419">
        <v>41860</v>
      </c>
      <c r="G493" s="44">
        <v>1690</v>
      </c>
      <c r="H493" s="243">
        <f t="shared" si="8"/>
        <v>0</v>
      </c>
      <c r="I493" s="20"/>
    </row>
    <row r="494" spans="1:9" x14ac:dyDescent="0.25">
      <c r="A494" s="216">
        <v>41858</v>
      </c>
      <c r="B494" s="285" t="s">
        <v>1685</v>
      </c>
      <c r="C494" s="361" t="s">
        <v>4164</v>
      </c>
      <c r="D494" s="20" t="s">
        <v>135</v>
      </c>
      <c r="E494" s="239">
        <v>11591.6</v>
      </c>
      <c r="F494" s="419">
        <v>41860</v>
      </c>
      <c r="G494" s="44">
        <v>11591.6</v>
      </c>
      <c r="H494" s="243">
        <f t="shared" si="8"/>
        <v>0</v>
      </c>
      <c r="I494" s="20" t="s">
        <v>162</v>
      </c>
    </row>
    <row r="495" spans="1:9" x14ac:dyDescent="0.25">
      <c r="A495" s="216">
        <v>41858</v>
      </c>
      <c r="B495" s="285" t="s">
        <v>1686</v>
      </c>
      <c r="C495" s="361" t="s">
        <v>4164</v>
      </c>
      <c r="D495" s="20" t="s">
        <v>370</v>
      </c>
      <c r="E495" s="239">
        <v>3938.4</v>
      </c>
      <c r="F495" s="419">
        <v>41860</v>
      </c>
      <c r="G495" s="44">
        <v>3938.4</v>
      </c>
      <c r="H495" s="243">
        <f t="shared" si="8"/>
        <v>0</v>
      </c>
      <c r="I495" s="20" t="s">
        <v>162</v>
      </c>
    </row>
    <row r="496" spans="1:9" x14ac:dyDescent="0.25">
      <c r="A496" s="216">
        <v>41858</v>
      </c>
      <c r="B496" s="285" t="s">
        <v>1687</v>
      </c>
      <c r="C496" s="361" t="s">
        <v>4164</v>
      </c>
      <c r="D496" s="20" t="s">
        <v>420</v>
      </c>
      <c r="E496" s="239">
        <v>9789.1</v>
      </c>
      <c r="F496" s="419">
        <v>41860</v>
      </c>
      <c r="G496" s="44">
        <v>9789.1</v>
      </c>
      <c r="H496" s="243">
        <f t="shared" si="8"/>
        <v>0</v>
      </c>
      <c r="I496" s="20" t="s">
        <v>162</v>
      </c>
    </row>
    <row r="497" spans="1:9" x14ac:dyDescent="0.25">
      <c r="A497" s="216">
        <v>41858</v>
      </c>
      <c r="B497" s="285" t="s">
        <v>1688</v>
      </c>
      <c r="C497" s="361" t="s">
        <v>4164</v>
      </c>
      <c r="D497" s="20" t="s">
        <v>3954</v>
      </c>
      <c r="E497" s="239">
        <v>2662</v>
      </c>
      <c r="F497" s="470" t="s">
        <v>4359</v>
      </c>
      <c r="G497" s="44">
        <v>2662</v>
      </c>
      <c r="H497" s="243">
        <f t="shared" si="8"/>
        <v>0</v>
      </c>
      <c r="I497" s="20" t="s">
        <v>162</v>
      </c>
    </row>
    <row r="498" spans="1:9" x14ac:dyDescent="0.25">
      <c r="A498" s="216">
        <v>41858</v>
      </c>
      <c r="B498" s="285" t="s">
        <v>1689</v>
      </c>
      <c r="C498" s="361" t="s">
        <v>4164</v>
      </c>
      <c r="D498" s="20" t="s">
        <v>168</v>
      </c>
      <c r="E498" s="239">
        <v>28159.3</v>
      </c>
      <c r="F498" s="419">
        <v>41860</v>
      </c>
      <c r="G498" s="44">
        <v>28159.3</v>
      </c>
      <c r="H498" s="243">
        <f t="shared" si="8"/>
        <v>0</v>
      </c>
      <c r="I498" s="20" t="s">
        <v>162</v>
      </c>
    </row>
    <row r="499" spans="1:9" x14ac:dyDescent="0.25">
      <c r="A499" s="216">
        <v>41858</v>
      </c>
      <c r="B499" s="285" t="s">
        <v>1690</v>
      </c>
      <c r="C499" s="361" t="s">
        <v>4164</v>
      </c>
      <c r="D499" s="20" t="s">
        <v>163</v>
      </c>
      <c r="E499" s="239">
        <v>1392</v>
      </c>
      <c r="F499" s="419">
        <v>41860</v>
      </c>
      <c r="G499" s="44">
        <v>1392</v>
      </c>
      <c r="H499" s="243">
        <f t="shared" si="8"/>
        <v>0</v>
      </c>
      <c r="I499" s="20" t="s">
        <v>162</v>
      </c>
    </row>
    <row r="500" spans="1:9" x14ac:dyDescent="0.25">
      <c r="A500" s="216">
        <v>41858</v>
      </c>
      <c r="B500" s="285" t="s">
        <v>1691</v>
      </c>
      <c r="C500" s="361" t="s">
        <v>4164</v>
      </c>
      <c r="D500" s="20" t="s">
        <v>160</v>
      </c>
      <c r="E500" s="239">
        <v>205117.58</v>
      </c>
      <c r="F500" s="421" t="s">
        <v>4168</v>
      </c>
      <c r="G500" s="44">
        <v>205117.58</v>
      </c>
      <c r="H500" s="243">
        <f t="shared" si="8"/>
        <v>0</v>
      </c>
      <c r="I500" s="20" t="s">
        <v>162</v>
      </c>
    </row>
    <row r="501" spans="1:9" x14ac:dyDescent="0.25">
      <c r="A501" s="216">
        <v>41858</v>
      </c>
      <c r="B501" s="285" t="s">
        <v>1692</v>
      </c>
      <c r="C501" s="361" t="s">
        <v>4164</v>
      </c>
      <c r="D501" s="20" t="s">
        <v>160</v>
      </c>
      <c r="E501" s="239">
        <v>18325.5</v>
      </c>
      <c r="F501" s="421" t="s">
        <v>4168</v>
      </c>
      <c r="G501" s="44">
        <v>18325.5</v>
      </c>
      <c r="H501" s="243">
        <f t="shared" si="8"/>
        <v>0</v>
      </c>
      <c r="I501" s="20" t="s">
        <v>162</v>
      </c>
    </row>
    <row r="502" spans="1:9" x14ac:dyDescent="0.25">
      <c r="A502" s="216">
        <v>41858</v>
      </c>
      <c r="B502" s="285" t="s">
        <v>1693</v>
      </c>
      <c r="C502" s="361" t="s">
        <v>4164</v>
      </c>
      <c r="D502" s="20" t="s">
        <v>333</v>
      </c>
      <c r="E502" s="239">
        <v>1124</v>
      </c>
      <c r="F502" s="419">
        <v>41858</v>
      </c>
      <c r="G502" s="44">
        <v>1124</v>
      </c>
      <c r="H502" s="243">
        <f t="shared" si="8"/>
        <v>0</v>
      </c>
      <c r="I502" s="20"/>
    </row>
    <row r="503" spans="1:9" x14ac:dyDescent="0.25">
      <c r="A503" s="216">
        <v>41858</v>
      </c>
      <c r="B503" s="285" t="s">
        <v>1694</v>
      </c>
      <c r="C503" s="361" t="s">
        <v>4164</v>
      </c>
      <c r="D503" s="20" t="s">
        <v>62</v>
      </c>
      <c r="E503" s="239">
        <v>11795.2</v>
      </c>
      <c r="F503" s="419">
        <v>41859</v>
      </c>
      <c r="G503" s="44">
        <v>11795.2</v>
      </c>
      <c r="H503" s="243">
        <f t="shared" si="8"/>
        <v>0</v>
      </c>
      <c r="I503" s="20" t="s">
        <v>65</v>
      </c>
    </row>
    <row r="504" spans="1:9" x14ac:dyDescent="0.25">
      <c r="A504" s="216">
        <v>41858</v>
      </c>
      <c r="B504" s="285" t="s">
        <v>1695</v>
      </c>
      <c r="C504" s="361" t="s">
        <v>4164</v>
      </c>
      <c r="D504" s="20" t="s">
        <v>180</v>
      </c>
      <c r="E504" s="239">
        <v>21523</v>
      </c>
      <c r="F504" s="419">
        <v>41859</v>
      </c>
      <c r="G504" s="44">
        <v>21523</v>
      </c>
      <c r="H504" s="243">
        <f t="shared" si="8"/>
        <v>0</v>
      </c>
      <c r="I504" s="20" t="s">
        <v>65</v>
      </c>
    </row>
    <row r="505" spans="1:9" x14ac:dyDescent="0.25">
      <c r="A505" s="216">
        <v>41858</v>
      </c>
      <c r="B505" s="285" t="s">
        <v>1696</v>
      </c>
      <c r="C505" s="361" t="s">
        <v>4164</v>
      </c>
      <c r="D505" s="20" t="s">
        <v>3121</v>
      </c>
      <c r="E505" s="239">
        <v>14106</v>
      </c>
      <c r="F505" s="419">
        <v>41859</v>
      </c>
      <c r="G505" s="44">
        <v>14106</v>
      </c>
      <c r="H505" s="243">
        <f t="shared" si="8"/>
        <v>0</v>
      </c>
      <c r="I505" s="20" t="s">
        <v>65</v>
      </c>
    </row>
    <row r="506" spans="1:9" x14ac:dyDescent="0.25">
      <c r="A506" s="216">
        <v>41858</v>
      </c>
      <c r="B506" s="285" t="s">
        <v>1698</v>
      </c>
      <c r="C506" s="361" t="s">
        <v>4164</v>
      </c>
      <c r="D506" s="20" t="s">
        <v>333</v>
      </c>
      <c r="E506" s="239">
        <v>577</v>
      </c>
      <c r="F506" s="419">
        <v>41858</v>
      </c>
      <c r="G506" s="44">
        <v>577</v>
      </c>
      <c r="H506" s="243">
        <f t="shared" si="8"/>
        <v>0</v>
      </c>
      <c r="I506" s="20"/>
    </row>
    <row r="507" spans="1:9" x14ac:dyDescent="0.25">
      <c r="A507" s="216">
        <v>41858</v>
      </c>
      <c r="B507" s="285" t="s">
        <v>1700</v>
      </c>
      <c r="C507" s="361" t="s">
        <v>4164</v>
      </c>
      <c r="D507" s="20" t="s">
        <v>4063</v>
      </c>
      <c r="E507" s="239">
        <v>26460.2</v>
      </c>
      <c r="F507" s="421" t="s">
        <v>4169</v>
      </c>
      <c r="G507" s="44">
        <v>26460.2</v>
      </c>
      <c r="H507" s="243">
        <f t="shared" si="8"/>
        <v>0</v>
      </c>
      <c r="I507" s="20" t="s">
        <v>162</v>
      </c>
    </row>
    <row r="508" spans="1:9" x14ac:dyDescent="0.25">
      <c r="A508" s="216">
        <v>41858</v>
      </c>
      <c r="B508" s="285" t="s">
        <v>1701</v>
      </c>
      <c r="C508" s="361" t="s">
        <v>4164</v>
      </c>
      <c r="D508" s="20" t="s">
        <v>180</v>
      </c>
      <c r="E508" s="239">
        <v>14578</v>
      </c>
      <c r="F508" s="419">
        <v>41858</v>
      </c>
      <c r="G508" s="44">
        <v>14578</v>
      </c>
      <c r="H508" s="243">
        <f t="shared" si="8"/>
        <v>0</v>
      </c>
      <c r="I508" s="20"/>
    </row>
    <row r="509" spans="1:9" x14ac:dyDescent="0.25">
      <c r="A509" s="216">
        <v>41858</v>
      </c>
      <c r="B509" s="285" t="s">
        <v>1702</v>
      </c>
      <c r="C509" s="361" t="s">
        <v>4164</v>
      </c>
      <c r="D509" s="20" t="s">
        <v>8</v>
      </c>
      <c r="E509" s="239">
        <v>498.5</v>
      </c>
      <c r="F509" s="419">
        <v>41858</v>
      </c>
      <c r="G509" s="44">
        <v>498.5</v>
      </c>
      <c r="H509" s="243">
        <f t="shared" si="8"/>
        <v>0</v>
      </c>
      <c r="I509" s="20"/>
    </row>
    <row r="510" spans="1:9" x14ac:dyDescent="0.25">
      <c r="A510" s="216">
        <v>41858</v>
      </c>
      <c r="B510" s="285" t="s">
        <v>1704</v>
      </c>
      <c r="C510" s="361" t="s">
        <v>4164</v>
      </c>
      <c r="D510" s="20" t="s">
        <v>39</v>
      </c>
      <c r="E510" s="239">
        <v>54040.5</v>
      </c>
      <c r="F510" s="421" t="s">
        <v>4170</v>
      </c>
      <c r="G510" s="44">
        <v>54040.5</v>
      </c>
      <c r="H510" s="243">
        <f t="shared" si="8"/>
        <v>0</v>
      </c>
      <c r="I510" s="20" t="s">
        <v>27</v>
      </c>
    </row>
    <row r="511" spans="1:9" x14ac:dyDescent="0.25">
      <c r="A511" s="216">
        <v>41858</v>
      </c>
      <c r="B511" s="285" t="s">
        <v>1705</v>
      </c>
      <c r="C511" s="361" t="s">
        <v>4164</v>
      </c>
      <c r="D511" s="20" t="s">
        <v>160</v>
      </c>
      <c r="E511" s="239">
        <v>1841.5</v>
      </c>
      <c r="F511" s="421" t="s">
        <v>4168</v>
      </c>
      <c r="G511" s="44">
        <v>1841.5</v>
      </c>
      <c r="H511" s="243">
        <f t="shared" si="8"/>
        <v>0</v>
      </c>
      <c r="I511" s="20" t="s">
        <v>162</v>
      </c>
    </row>
    <row r="512" spans="1:9" x14ac:dyDescent="0.25">
      <c r="A512" s="216">
        <v>41858</v>
      </c>
      <c r="B512" s="285" t="s">
        <v>1706</v>
      </c>
      <c r="C512" s="361" t="s">
        <v>4164</v>
      </c>
      <c r="D512" s="20" t="s">
        <v>11</v>
      </c>
      <c r="E512" s="239">
        <v>31081.200000000001</v>
      </c>
      <c r="F512" s="419">
        <v>41881</v>
      </c>
      <c r="G512" s="44">
        <v>31081.200000000001</v>
      </c>
      <c r="H512" s="243">
        <f t="shared" si="8"/>
        <v>0</v>
      </c>
      <c r="I512" s="20" t="s">
        <v>65</v>
      </c>
    </row>
    <row r="513" spans="1:9" x14ac:dyDescent="0.25">
      <c r="A513" s="456">
        <v>41859</v>
      </c>
      <c r="B513" s="285" t="s">
        <v>1707</v>
      </c>
      <c r="C513" s="361" t="s">
        <v>4164</v>
      </c>
      <c r="D513" s="214" t="s">
        <v>152</v>
      </c>
      <c r="E513" s="235">
        <v>7589</v>
      </c>
      <c r="F513" s="419">
        <v>41859</v>
      </c>
      <c r="G513" s="44">
        <v>7589</v>
      </c>
      <c r="H513" s="243">
        <f t="shared" si="8"/>
        <v>0</v>
      </c>
      <c r="I513" s="214"/>
    </row>
    <row r="514" spans="1:9" x14ac:dyDescent="0.25">
      <c r="A514" s="456">
        <v>41859</v>
      </c>
      <c r="B514" s="285" t="s">
        <v>1708</v>
      </c>
      <c r="C514" s="361" t="s">
        <v>4164</v>
      </c>
      <c r="D514" s="214" t="s">
        <v>44</v>
      </c>
      <c r="E514" s="235">
        <v>6960</v>
      </c>
      <c r="F514" s="419">
        <v>41871</v>
      </c>
      <c r="G514" s="44">
        <v>6960</v>
      </c>
      <c r="H514" s="243">
        <f t="shared" si="8"/>
        <v>0</v>
      </c>
      <c r="I514" s="58" t="s">
        <v>12</v>
      </c>
    </row>
    <row r="515" spans="1:9" x14ac:dyDescent="0.25">
      <c r="A515" s="456">
        <v>41859</v>
      </c>
      <c r="B515" s="285" t="s">
        <v>1709</v>
      </c>
      <c r="C515" s="361" t="s">
        <v>4164</v>
      </c>
      <c r="D515" s="214" t="s">
        <v>14</v>
      </c>
      <c r="E515" s="235">
        <v>10050</v>
      </c>
      <c r="F515" s="419">
        <v>41860</v>
      </c>
      <c r="G515" s="44">
        <v>10050</v>
      </c>
      <c r="H515" s="243">
        <f t="shared" si="8"/>
        <v>0</v>
      </c>
      <c r="I515" s="58" t="s">
        <v>21</v>
      </c>
    </row>
    <row r="516" spans="1:9" x14ac:dyDescent="0.25">
      <c r="A516" s="456">
        <v>41859</v>
      </c>
      <c r="B516" s="285" t="s">
        <v>1710</v>
      </c>
      <c r="C516" s="361" t="s">
        <v>4164</v>
      </c>
      <c r="D516" s="214" t="s">
        <v>63</v>
      </c>
      <c r="E516" s="235">
        <v>2658</v>
      </c>
      <c r="F516" s="419">
        <v>41859</v>
      </c>
      <c r="G516" s="44">
        <v>2658</v>
      </c>
      <c r="H516" s="243">
        <f t="shared" si="8"/>
        <v>0</v>
      </c>
      <c r="I516" s="214" t="s">
        <v>21</v>
      </c>
    </row>
    <row r="517" spans="1:9" x14ac:dyDescent="0.25">
      <c r="A517" s="456">
        <v>41859</v>
      </c>
      <c r="B517" s="285" t="s">
        <v>1711</v>
      </c>
      <c r="C517" s="361" t="s">
        <v>4164</v>
      </c>
      <c r="D517" s="214" t="s">
        <v>269</v>
      </c>
      <c r="E517" s="235">
        <v>5016</v>
      </c>
      <c r="F517" s="419">
        <v>41859</v>
      </c>
      <c r="G517" s="44">
        <v>5016</v>
      </c>
      <c r="H517" s="243">
        <f t="shared" si="8"/>
        <v>0</v>
      </c>
      <c r="I517" s="214"/>
    </row>
    <row r="518" spans="1:9" x14ac:dyDescent="0.25">
      <c r="A518" s="456">
        <v>41859</v>
      </c>
      <c r="B518" s="285" t="s">
        <v>1712</v>
      </c>
      <c r="C518" s="361" t="s">
        <v>4164</v>
      </c>
      <c r="D518" s="214" t="s">
        <v>4015</v>
      </c>
      <c r="E518" s="235">
        <v>45626</v>
      </c>
      <c r="F518" s="419">
        <v>41860</v>
      </c>
      <c r="G518" s="44">
        <v>45626</v>
      </c>
      <c r="H518" s="243">
        <f t="shared" si="8"/>
        <v>0</v>
      </c>
      <c r="I518" s="214"/>
    </row>
    <row r="519" spans="1:9" x14ac:dyDescent="0.25">
      <c r="A519" s="456">
        <v>41859</v>
      </c>
      <c r="B519" s="285" t="s">
        <v>1713</v>
      </c>
      <c r="C519" s="361" t="s">
        <v>4164</v>
      </c>
      <c r="D519" s="214" t="s">
        <v>19</v>
      </c>
      <c r="E519" s="235">
        <v>15260</v>
      </c>
      <c r="F519" s="419">
        <v>41859</v>
      </c>
      <c r="G519" s="44">
        <v>15260</v>
      </c>
      <c r="H519" s="243">
        <f t="shared" ref="H519:H582" si="9">E519-G519</f>
        <v>0</v>
      </c>
      <c r="I519" s="214"/>
    </row>
    <row r="520" spans="1:9" x14ac:dyDescent="0.25">
      <c r="A520" s="456">
        <v>41859</v>
      </c>
      <c r="B520" s="285" t="s">
        <v>1715</v>
      </c>
      <c r="C520" s="361" t="s">
        <v>4164</v>
      </c>
      <c r="D520" s="214" t="s">
        <v>649</v>
      </c>
      <c r="E520" s="235">
        <v>6159</v>
      </c>
      <c r="F520" s="419">
        <v>41859</v>
      </c>
      <c r="G520" s="44">
        <v>6159</v>
      </c>
      <c r="H520" s="243">
        <f t="shared" si="9"/>
        <v>0</v>
      </c>
      <c r="I520" s="214"/>
    </row>
    <row r="521" spans="1:9" x14ac:dyDescent="0.25">
      <c r="A521" s="456">
        <v>41859</v>
      </c>
      <c r="B521" s="285" t="s">
        <v>1716</v>
      </c>
      <c r="C521" s="361" t="s">
        <v>4164</v>
      </c>
      <c r="D521" s="214" t="s">
        <v>8</v>
      </c>
      <c r="E521" s="235">
        <v>1343</v>
      </c>
      <c r="F521" s="419">
        <v>41859</v>
      </c>
      <c r="G521" s="44">
        <v>1343</v>
      </c>
      <c r="H521" s="243">
        <f t="shared" si="9"/>
        <v>0</v>
      </c>
      <c r="I521" s="214"/>
    </row>
    <row r="522" spans="1:9" x14ac:dyDescent="0.25">
      <c r="A522" s="456">
        <v>41859</v>
      </c>
      <c r="B522" s="285" t="s">
        <v>1717</v>
      </c>
      <c r="C522" s="361" t="s">
        <v>4164</v>
      </c>
      <c r="D522" s="214" t="s">
        <v>8</v>
      </c>
      <c r="E522" s="235">
        <v>174</v>
      </c>
      <c r="F522" s="419">
        <v>41859</v>
      </c>
      <c r="G522" s="44">
        <v>174</v>
      </c>
      <c r="H522" s="243">
        <f t="shared" si="9"/>
        <v>0</v>
      </c>
      <c r="I522" s="214"/>
    </row>
    <row r="523" spans="1:9" x14ac:dyDescent="0.25">
      <c r="A523" s="456">
        <v>41859</v>
      </c>
      <c r="B523" s="285" t="s">
        <v>1718</v>
      </c>
      <c r="C523" s="361" t="s">
        <v>4164</v>
      </c>
      <c r="D523" s="214" t="s">
        <v>13</v>
      </c>
      <c r="E523" s="235">
        <v>4932</v>
      </c>
      <c r="F523" s="419">
        <v>41859</v>
      </c>
      <c r="G523" s="44">
        <v>4932</v>
      </c>
      <c r="H523" s="243">
        <f t="shared" si="9"/>
        <v>0</v>
      </c>
      <c r="I523" s="214"/>
    </row>
    <row r="524" spans="1:9" x14ac:dyDescent="0.25">
      <c r="A524" s="456">
        <v>41859</v>
      </c>
      <c r="B524" s="285" t="s">
        <v>1719</v>
      </c>
      <c r="C524" s="361" t="s">
        <v>4164</v>
      </c>
      <c r="D524" s="214" t="s">
        <v>116</v>
      </c>
      <c r="E524" s="235">
        <v>2875</v>
      </c>
      <c r="F524" s="419">
        <v>41859</v>
      </c>
      <c r="G524" s="44">
        <v>2875</v>
      </c>
      <c r="H524" s="243">
        <f t="shared" si="9"/>
        <v>0</v>
      </c>
      <c r="I524" s="214"/>
    </row>
    <row r="525" spans="1:9" x14ac:dyDescent="0.25">
      <c r="A525" s="456">
        <v>41859</v>
      </c>
      <c r="B525" s="285" t="s">
        <v>1720</v>
      </c>
      <c r="C525" s="361" t="s">
        <v>4164</v>
      </c>
      <c r="D525" s="214" t="s">
        <v>8</v>
      </c>
      <c r="E525" s="235">
        <v>6221.5</v>
      </c>
      <c r="F525" s="419">
        <v>41859</v>
      </c>
      <c r="G525" s="44">
        <v>6221.5</v>
      </c>
      <c r="H525" s="243">
        <f t="shared" si="9"/>
        <v>0</v>
      </c>
      <c r="I525" s="214"/>
    </row>
    <row r="526" spans="1:9" x14ac:dyDescent="0.25">
      <c r="A526" s="456">
        <v>41859</v>
      </c>
      <c r="B526" s="285" t="s">
        <v>1721</v>
      </c>
      <c r="C526" s="361" t="s">
        <v>4164</v>
      </c>
      <c r="D526" s="214" t="s">
        <v>55</v>
      </c>
      <c r="E526" s="235">
        <v>446</v>
      </c>
      <c r="F526" s="419">
        <v>41859</v>
      </c>
      <c r="G526" s="44">
        <v>446</v>
      </c>
      <c r="H526" s="243">
        <f t="shared" si="9"/>
        <v>0</v>
      </c>
      <c r="I526" s="214"/>
    </row>
    <row r="527" spans="1:9" x14ac:dyDescent="0.25">
      <c r="A527" s="456">
        <v>41859</v>
      </c>
      <c r="B527" s="285" t="s">
        <v>1722</v>
      </c>
      <c r="C527" s="361" t="s">
        <v>4164</v>
      </c>
      <c r="D527" s="214" t="s">
        <v>123</v>
      </c>
      <c r="E527" s="235">
        <v>1732</v>
      </c>
      <c r="F527" s="419">
        <v>41859</v>
      </c>
      <c r="G527" s="44">
        <v>1732</v>
      </c>
      <c r="H527" s="243">
        <f t="shared" si="9"/>
        <v>0</v>
      </c>
      <c r="I527" s="214"/>
    </row>
    <row r="528" spans="1:9" x14ac:dyDescent="0.25">
      <c r="A528" s="456">
        <v>41859</v>
      </c>
      <c r="B528" s="285" t="s">
        <v>1723</v>
      </c>
      <c r="C528" s="361" t="s">
        <v>4164</v>
      </c>
      <c r="D528" s="214" t="s">
        <v>250</v>
      </c>
      <c r="E528" s="235">
        <v>29465</v>
      </c>
      <c r="F528" s="419">
        <v>41859</v>
      </c>
      <c r="G528" s="44">
        <v>29465</v>
      </c>
      <c r="H528" s="243">
        <f t="shared" si="9"/>
        <v>0</v>
      </c>
      <c r="I528" s="214" t="s">
        <v>3978</v>
      </c>
    </row>
    <row r="529" spans="1:9" x14ac:dyDescent="0.25">
      <c r="A529" s="456">
        <v>41859</v>
      </c>
      <c r="B529" s="285" t="s">
        <v>1724</v>
      </c>
      <c r="C529" s="361" t="s">
        <v>4164</v>
      </c>
      <c r="D529" s="220" t="s">
        <v>3114</v>
      </c>
      <c r="E529" s="241">
        <v>0</v>
      </c>
      <c r="F529" s="419"/>
      <c r="G529" s="44"/>
      <c r="H529" s="243">
        <f t="shared" si="9"/>
        <v>0</v>
      </c>
      <c r="I529" s="214" t="s">
        <v>324</v>
      </c>
    </row>
    <row r="530" spans="1:9" x14ac:dyDescent="0.25">
      <c r="A530" s="456">
        <v>41859</v>
      </c>
      <c r="B530" s="285" t="s">
        <v>1725</v>
      </c>
      <c r="C530" s="361" t="s">
        <v>4164</v>
      </c>
      <c r="D530" s="214" t="s">
        <v>14</v>
      </c>
      <c r="E530" s="235">
        <v>3296</v>
      </c>
      <c r="F530" s="419">
        <v>41859</v>
      </c>
      <c r="G530" s="44">
        <v>3296</v>
      </c>
      <c r="H530" s="243">
        <f t="shared" si="9"/>
        <v>0</v>
      </c>
      <c r="I530" s="214"/>
    </row>
    <row r="531" spans="1:9" x14ac:dyDescent="0.25">
      <c r="A531" s="456">
        <v>41859</v>
      </c>
      <c r="B531" s="285" t="s">
        <v>1727</v>
      </c>
      <c r="C531" s="361" t="s">
        <v>4164</v>
      </c>
      <c r="D531" s="214" t="s">
        <v>260</v>
      </c>
      <c r="E531" s="235">
        <v>4740</v>
      </c>
      <c r="F531" s="419">
        <v>41859</v>
      </c>
      <c r="G531" s="44">
        <v>4740</v>
      </c>
      <c r="H531" s="243">
        <f t="shared" si="9"/>
        <v>0</v>
      </c>
      <c r="I531" s="214" t="s">
        <v>65</v>
      </c>
    </row>
    <row r="532" spans="1:9" x14ac:dyDescent="0.25">
      <c r="A532" s="456">
        <v>41859</v>
      </c>
      <c r="B532" s="285" t="s">
        <v>1728</v>
      </c>
      <c r="C532" s="361" t="s">
        <v>4164</v>
      </c>
      <c r="D532" s="214" t="s">
        <v>8</v>
      </c>
      <c r="E532" s="235">
        <v>5644</v>
      </c>
      <c r="F532" s="419">
        <v>41859</v>
      </c>
      <c r="G532" s="44">
        <v>5644</v>
      </c>
      <c r="H532" s="243">
        <f t="shared" si="9"/>
        <v>0</v>
      </c>
      <c r="I532" s="214"/>
    </row>
    <row r="533" spans="1:9" x14ac:dyDescent="0.25">
      <c r="A533" s="456">
        <v>41859</v>
      </c>
      <c r="B533" s="285" t="s">
        <v>1729</v>
      </c>
      <c r="C533" s="361" t="s">
        <v>4164</v>
      </c>
      <c r="D533" s="214" t="s">
        <v>8</v>
      </c>
      <c r="E533" s="235">
        <v>371</v>
      </c>
      <c r="F533" s="419">
        <v>41859</v>
      </c>
      <c r="G533" s="44">
        <v>371</v>
      </c>
      <c r="H533" s="243">
        <f t="shared" si="9"/>
        <v>0</v>
      </c>
      <c r="I533" s="214"/>
    </row>
    <row r="534" spans="1:9" x14ac:dyDescent="0.25">
      <c r="A534" s="456">
        <v>41859</v>
      </c>
      <c r="B534" s="285" t="s">
        <v>1730</v>
      </c>
      <c r="C534" s="361" t="s">
        <v>4164</v>
      </c>
      <c r="D534" s="214" t="s">
        <v>147</v>
      </c>
      <c r="E534" s="235">
        <v>111060</v>
      </c>
      <c r="F534" s="419">
        <v>41862</v>
      </c>
      <c r="G534" s="44">
        <v>111060</v>
      </c>
      <c r="H534" s="243">
        <f t="shared" si="9"/>
        <v>0</v>
      </c>
      <c r="I534" s="214" t="s">
        <v>12</v>
      </c>
    </row>
    <row r="535" spans="1:9" x14ac:dyDescent="0.25">
      <c r="A535" s="456">
        <v>41859</v>
      </c>
      <c r="B535" s="285" t="s">
        <v>1731</v>
      </c>
      <c r="C535" s="361" t="s">
        <v>4164</v>
      </c>
      <c r="D535" s="214" t="s">
        <v>8</v>
      </c>
      <c r="E535" s="235">
        <v>228</v>
      </c>
      <c r="F535" s="419">
        <v>41859</v>
      </c>
      <c r="G535" s="44">
        <v>228</v>
      </c>
      <c r="H535" s="243">
        <f t="shared" si="9"/>
        <v>0</v>
      </c>
      <c r="I535" s="214"/>
    </row>
    <row r="536" spans="1:9" x14ac:dyDescent="0.25">
      <c r="A536" s="456">
        <v>41859</v>
      </c>
      <c r="B536" s="285" t="s">
        <v>1732</v>
      </c>
      <c r="C536" s="361" t="s">
        <v>4164</v>
      </c>
      <c r="D536" s="214" t="s">
        <v>3293</v>
      </c>
      <c r="E536" s="235">
        <v>11921.65</v>
      </c>
      <c r="F536" s="419">
        <v>41859</v>
      </c>
      <c r="G536" s="44">
        <v>11921.65</v>
      </c>
      <c r="H536" s="243">
        <f t="shared" si="9"/>
        <v>0</v>
      </c>
      <c r="I536" s="214"/>
    </row>
    <row r="537" spans="1:9" x14ac:dyDescent="0.25">
      <c r="A537" s="456">
        <v>41859</v>
      </c>
      <c r="B537" s="285" t="s">
        <v>1735</v>
      </c>
      <c r="C537" s="361" t="s">
        <v>4164</v>
      </c>
      <c r="D537" s="214" t="s">
        <v>52</v>
      </c>
      <c r="E537" s="235">
        <v>3396</v>
      </c>
      <c r="F537" s="419">
        <v>41859</v>
      </c>
      <c r="G537" s="44">
        <v>3396</v>
      </c>
      <c r="H537" s="243">
        <f t="shared" si="9"/>
        <v>0</v>
      </c>
      <c r="I537" s="214" t="s">
        <v>65</v>
      </c>
    </row>
    <row r="538" spans="1:9" x14ac:dyDescent="0.25">
      <c r="A538" s="456">
        <v>41859</v>
      </c>
      <c r="B538" s="285" t="s">
        <v>1737</v>
      </c>
      <c r="C538" s="361" t="s">
        <v>4164</v>
      </c>
      <c r="D538" s="214" t="s">
        <v>55</v>
      </c>
      <c r="E538" s="235">
        <v>10014</v>
      </c>
      <c r="F538" s="419">
        <v>41859</v>
      </c>
      <c r="G538" s="44">
        <v>10014</v>
      </c>
      <c r="H538" s="243">
        <f t="shared" si="9"/>
        <v>0</v>
      </c>
      <c r="I538" s="214"/>
    </row>
    <row r="539" spans="1:9" x14ac:dyDescent="0.25">
      <c r="A539" s="456">
        <v>41859</v>
      </c>
      <c r="B539" s="285" t="s">
        <v>1738</v>
      </c>
      <c r="C539" s="361" t="s">
        <v>4164</v>
      </c>
      <c r="D539" s="214" t="s">
        <v>14</v>
      </c>
      <c r="E539" s="235">
        <v>2680</v>
      </c>
      <c r="F539" s="419">
        <v>41859</v>
      </c>
      <c r="G539" s="44">
        <v>2680</v>
      </c>
      <c r="H539" s="243">
        <f t="shared" si="9"/>
        <v>0</v>
      </c>
      <c r="I539" s="214"/>
    </row>
    <row r="540" spans="1:9" x14ac:dyDescent="0.25">
      <c r="A540" s="456">
        <v>41859</v>
      </c>
      <c r="B540" s="285" t="s">
        <v>1739</v>
      </c>
      <c r="C540" s="361" t="s">
        <v>4164</v>
      </c>
      <c r="D540" s="214" t="s">
        <v>34</v>
      </c>
      <c r="E540" s="235">
        <v>2337</v>
      </c>
      <c r="F540" s="419">
        <v>41859</v>
      </c>
      <c r="G540" s="44">
        <v>2337</v>
      </c>
      <c r="H540" s="243">
        <f t="shared" si="9"/>
        <v>0</v>
      </c>
      <c r="I540" s="214" t="s">
        <v>30</v>
      </c>
    </row>
    <row r="541" spans="1:9" x14ac:dyDescent="0.25">
      <c r="A541" s="456">
        <v>41859</v>
      </c>
      <c r="B541" s="285" t="s">
        <v>1740</v>
      </c>
      <c r="C541" s="361" t="s">
        <v>4164</v>
      </c>
      <c r="D541" s="214" t="s">
        <v>287</v>
      </c>
      <c r="E541" s="235">
        <v>2650</v>
      </c>
      <c r="F541" s="419">
        <v>41859</v>
      </c>
      <c r="G541" s="44">
        <v>2650</v>
      </c>
      <c r="H541" s="243">
        <f t="shared" si="9"/>
        <v>0</v>
      </c>
      <c r="I541" s="214" t="s">
        <v>30</v>
      </c>
    </row>
    <row r="542" spans="1:9" x14ac:dyDescent="0.25">
      <c r="A542" s="456">
        <v>41859</v>
      </c>
      <c r="B542" s="285" t="s">
        <v>1742</v>
      </c>
      <c r="C542" s="361" t="s">
        <v>4164</v>
      </c>
      <c r="D542" s="214" t="s">
        <v>66</v>
      </c>
      <c r="E542" s="235">
        <v>2470</v>
      </c>
      <c r="F542" s="419">
        <v>41859</v>
      </c>
      <c r="G542" s="44">
        <v>2470</v>
      </c>
      <c r="H542" s="243">
        <f t="shared" si="9"/>
        <v>0</v>
      </c>
      <c r="I542" s="214" t="s">
        <v>65</v>
      </c>
    </row>
    <row r="543" spans="1:9" x14ac:dyDescent="0.25">
      <c r="A543" s="456">
        <v>41859</v>
      </c>
      <c r="B543" s="285" t="s">
        <v>1743</v>
      </c>
      <c r="C543" s="361" t="s">
        <v>4164</v>
      </c>
      <c r="D543" s="214" t="s">
        <v>111</v>
      </c>
      <c r="E543" s="235">
        <v>4248</v>
      </c>
      <c r="F543" s="419">
        <v>41859</v>
      </c>
      <c r="G543" s="44">
        <v>4248</v>
      </c>
      <c r="H543" s="243">
        <f t="shared" si="9"/>
        <v>0</v>
      </c>
      <c r="I543" s="214" t="s">
        <v>65</v>
      </c>
    </row>
    <row r="544" spans="1:9" x14ac:dyDescent="0.25">
      <c r="A544" s="456">
        <v>41859</v>
      </c>
      <c r="B544" s="285" t="s">
        <v>1745</v>
      </c>
      <c r="C544" s="361" t="s">
        <v>4164</v>
      </c>
      <c r="D544" s="214" t="s">
        <v>29</v>
      </c>
      <c r="E544" s="235">
        <v>4495</v>
      </c>
      <c r="F544" s="419">
        <v>41859</v>
      </c>
      <c r="G544" s="44">
        <v>4495</v>
      </c>
      <c r="H544" s="243">
        <f t="shared" si="9"/>
        <v>0</v>
      </c>
      <c r="I544" s="214" t="s">
        <v>30</v>
      </c>
    </row>
    <row r="545" spans="1:9" x14ac:dyDescent="0.25">
      <c r="A545" s="456">
        <v>41859</v>
      </c>
      <c r="B545" s="285" t="s">
        <v>1747</v>
      </c>
      <c r="C545" s="361" t="s">
        <v>4164</v>
      </c>
      <c r="D545" s="214" t="s">
        <v>316</v>
      </c>
      <c r="E545" s="235">
        <v>300</v>
      </c>
      <c r="F545" s="419">
        <v>41859</v>
      </c>
      <c r="G545" s="44">
        <v>300</v>
      </c>
      <c r="H545" s="243">
        <f t="shared" si="9"/>
        <v>0</v>
      </c>
      <c r="I545" s="214" t="s">
        <v>30</v>
      </c>
    </row>
    <row r="546" spans="1:9" x14ac:dyDescent="0.25">
      <c r="A546" s="456">
        <v>41859</v>
      </c>
      <c r="B546" s="285" t="s">
        <v>1748</v>
      </c>
      <c r="C546" s="361" t="s">
        <v>4164</v>
      </c>
      <c r="D546" s="214" t="s">
        <v>28</v>
      </c>
      <c r="E546" s="235">
        <v>4280</v>
      </c>
      <c r="F546" s="419">
        <v>41859</v>
      </c>
      <c r="G546" s="44">
        <v>4280</v>
      </c>
      <c r="H546" s="243">
        <f t="shared" si="9"/>
        <v>0</v>
      </c>
      <c r="I546" s="214"/>
    </row>
    <row r="547" spans="1:9" x14ac:dyDescent="0.25">
      <c r="A547" s="456">
        <v>41859</v>
      </c>
      <c r="B547" s="285" t="s">
        <v>1749</v>
      </c>
      <c r="C547" s="361" t="s">
        <v>4164</v>
      </c>
      <c r="D547" s="214" t="s">
        <v>43</v>
      </c>
      <c r="E547" s="235">
        <v>2900</v>
      </c>
      <c r="F547" s="420" t="s">
        <v>4171</v>
      </c>
      <c r="G547" s="44">
        <v>2900</v>
      </c>
      <c r="H547" s="243">
        <f t="shared" si="9"/>
        <v>0</v>
      </c>
      <c r="I547" s="214" t="s">
        <v>30</v>
      </c>
    </row>
    <row r="548" spans="1:9" x14ac:dyDescent="0.25">
      <c r="A548" s="456">
        <v>41859</v>
      </c>
      <c r="B548" s="285" t="s">
        <v>1750</v>
      </c>
      <c r="C548" s="361" t="s">
        <v>4164</v>
      </c>
      <c r="D548" s="214" t="s">
        <v>42</v>
      </c>
      <c r="E548" s="235">
        <v>4060</v>
      </c>
      <c r="F548" s="419">
        <v>41871</v>
      </c>
      <c r="G548" s="44">
        <v>4060</v>
      </c>
      <c r="H548" s="243">
        <f t="shared" si="9"/>
        <v>0</v>
      </c>
      <c r="I548" s="214" t="s">
        <v>30</v>
      </c>
    </row>
    <row r="549" spans="1:9" x14ac:dyDescent="0.25">
      <c r="A549" s="456">
        <v>41859</v>
      </c>
      <c r="B549" s="285" t="s">
        <v>1752</v>
      </c>
      <c r="C549" s="361" t="s">
        <v>4164</v>
      </c>
      <c r="D549" s="214" t="s">
        <v>338</v>
      </c>
      <c r="E549" s="235">
        <v>550</v>
      </c>
      <c r="F549" s="419">
        <v>41859</v>
      </c>
      <c r="G549" s="44">
        <v>550</v>
      </c>
      <c r="H549" s="243">
        <f t="shared" si="9"/>
        <v>0</v>
      </c>
      <c r="I549" s="214" t="s">
        <v>30</v>
      </c>
    </row>
    <row r="550" spans="1:9" x14ac:dyDescent="0.25">
      <c r="A550" s="456">
        <v>41859</v>
      </c>
      <c r="B550" s="285" t="s">
        <v>1754</v>
      </c>
      <c r="C550" s="361" t="s">
        <v>4164</v>
      </c>
      <c r="D550" s="214" t="s">
        <v>106</v>
      </c>
      <c r="E550" s="235">
        <v>15491.3</v>
      </c>
      <c r="F550" s="419">
        <v>41862</v>
      </c>
      <c r="G550" s="44">
        <v>15491.3</v>
      </c>
      <c r="H550" s="243">
        <f t="shared" si="9"/>
        <v>0</v>
      </c>
      <c r="I550" s="214"/>
    </row>
    <row r="551" spans="1:9" x14ac:dyDescent="0.25">
      <c r="A551" s="456">
        <v>41859</v>
      </c>
      <c r="B551" s="285" t="s">
        <v>1756</v>
      </c>
      <c r="C551" s="361" t="s">
        <v>4164</v>
      </c>
      <c r="D551" s="214" t="s">
        <v>8</v>
      </c>
      <c r="E551" s="235">
        <v>4658.2</v>
      </c>
      <c r="F551" s="419">
        <v>41859</v>
      </c>
      <c r="G551" s="44">
        <v>4658.2</v>
      </c>
      <c r="H551" s="243">
        <f t="shared" si="9"/>
        <v>0</v>
      </c>
      <c r="I551" s="214"/>
    </row>
    <row r="552" spans="1:9" x14ac:dyDescent="0.25">
      <c r="A552" s="456">
        <v>41859</v>
      </c>
      <c r="B552" s="285" t="s">
        <v>1757</v>
      </c>
      <c r="C552" s="361" t="s">
        <v>4164</v>
      </c>
      <c r="D552" s="214" t="s">
        <v>8</v>
      </c>
      <c r="E552" s="235">
        <v>251</v>
      </c>
      <c r="F552" s="419">
        <v>41859</v>
      </c>
      <c r="G552" s="44">
        <v>251</v>
      </c>
      <c r="H552" s="243">
        <f t="shared" si="9"/>
        <v>0</v>
      </c>
      <c r="I552" s="214"/>
    </row>
    <row r="553" spans="1:9" x14ac:dyDescent="0.25">
      <c r="A553" s="456">
        <v>41859</v>
      </c>
      <c r="B553" s="285" t="s">
        <v>1758</v>
      </c>
      <c r="C553" s="361" t="s">
        <v>4164</v>
      </c>
      <c r="D553" s="214" t="s">
        <v>58</v>
      </c>
      <c r="E553" s="235">
        <v>1333.56</v>
      </c>
      <c r="F553" s="419">
        <v>41859</v>
      </c>
      <c r="G553" s="44">
        <v>1333.56</v>
      </c>
      <c r="H553" s="243">
        <f t="shared" si="9"/>
        <v>0</v>
      </c>
      <c r="I553" s="214" t="s">
        <v>30</v>
      </c>
    </row>
    <row r="554" spans="1:9" x14ac:dyDescent="0.25">
      <c r="A554" s="456">
        <v>41859</v>
      </c>
      <c r="B554" s="285" t="s">
        <v>1759</v>
      </c>
      <c r="C554" s="361" t="s">
        <v>4164</v>
      </c>
      <c r="D554" s="214" t="s">
        <v>2173</v>
      </c>
      <c r="E554" s="235">
        <v>1231</v>
      </c>
      <c r="F554" s="419">
        <v>41859</v>
      </c>
      <c r="G554" s="44">
        <v>1231</v>
      </c>
      <c r="H554" s="243">
        <f t="shared" si="9"/>
        <v>0</v>
      </c>
      <c r="I554" s="214" t="s">
        <v>30</v>
      </c>
    </row>
    <row r="555" spans="1:9" x14ac:dyDescent="0.25">
      <c r="A555" s="456">
        <v>41859</v>
      </c>
      <c r="B555" s="285" t="s">
        <v>1760</v>
      </c>
      <c r="C555" s="361" t="s">
        <v>4164</v>
      </c>
      <c r="D555" s="214" t="s">
        <v>57</v>
      </c>
      <c r="E555" s="235">
        <v>2100</v>
      </c>
      <c r="F555" s="419">
        <v>41859</v>
      </c>
      <c r="G555" s="44">
        <v>2100</v>
      </c>
      <c r="H555" s="243">
        <f t="shared" si="9"/>
        <v>0</v>
      </c>
      <c r="I555" s="214" t="s">
        <v>30</v>
      </c>
    </row>
    <row r="556" spans="1:9" x14ac:dyDescent="0.25">
      <c r="A556" s="456">
        <v>41859</v>
      </c>
      <c r="B556" s="285" t="s">
        <v>1761</v>
      </c>
      <c r="C556" s="361" t="s">
        <v>4164</v>
      </c>
      <c r="D556" s="214" t="s">
        <v>1782</v>
      </c>
      <c r="E556" s="235">
        <v>1800</v>
      </c>
      <c r="F556" s="419">
        <v>41859</v>
      </c>
      <c r="G556" s="44">
        <v>1800</v>
      </c>
      <c r="H556" s="243">
        <f t="shared" si="9"/>
        <v>0</v>
      </c>
      <c r="I556" s="214" t="s">
        <v>30</v>
      </c>
    </row>
    <row r="557" spans="1:9" x14ac:dyDescent="0.25">
      <c r="A557" s="456">
        <v>41859</v>
      </c>
      <c r="B557" s="285" t="s">
        <v>1762</v>
      </c>
      <c r="C557" s="361" t="s">
        <v>4164</v>
      </c>
      <c r="D557" s="214" t="s">
        <v>188</v>
      </c>
      <c r="E557" s="235">
        <v>6283.4</v>
      </c>
      <c r="F557" s="419">
        <v>41860</v>
      </c>
      <c r="G557" s="44">
        <v>6283.4</v>
      </c>
      <c r="H557" s="243">
        <f t="shared" si="9"/>
        <v>0</v>
      </c>
      <c r="I557" s="214"/>
    </row>
    <row r="558" spans="1:9" x14ac:dyDescent="0.25">
      <c r="A558" s="456">
        <v>41859</v>
      </c>
      <c r="B558" s="285" t="s">
        <v>1763</v>
      </c>
      <c r="C558" s="361" t="s">
        <v>4164</v>
      </c>
      <c r="D558" s="214" t="s">
        <v>183</v>
      </c>
      <c r="E558" s="235">
        <v>12836</v>
      </c>
      <c r="F558" s="419">
        <v>41859</v>
      </c>
      <c r="G558" s="44">
        <v>12836</v>
      </c>
      <c r="H558" s="243">
        <f t="shared" si="9"/>
        <v>0</v>
      </c>
      <c r="I558" s="214" t="s">
        <v>30</v>
      </c>
    </row>
    <row r="559" spans="1:9" x14ac:dyDescent="0.25">
      <c r="A559" s="456">
        <v>41859</v>
      </c>
      <c r="B559" s="285" t="s">
        <v>1764</v>
      </c>
      <c r="C559" s="361" t="s">
        <v>4164</v>
      </c>
      <c r="D559" s="214" t="s">
        <v>2523</v>
      </c>
      <c r="E559" s="235">
        <v>1701</v>
      </c>
      <c r="F559" s="419">
        <v>41859</v>
      </c>
      <c r="G559" s="44">
        <v>1701</v>
      </c>
      <c r="H559" s="243">
        <f t="shared" si="9"/>
        <v>0</v>
      </c>
      <c r="I559" s="214"/>
    </row>
    <row r="560" spans="1:9" x14ac:dyDescent="0.25">
      <c r="A560" s="456">
        <v>41859</v>
      </c>
      <c r="B560" s="285" t="s">
        <v>1765</v>
      </c>
      <c r="C560" s="361" t="s">
        <v>4164</v>
      </c>
      <c r="D560" s="214" t="s">
        <v>2523</v>
      </c>
      <c r="E560" s="235">
        <v>762</v>
      </c>
      <c r="F560" s="419">
        <v>41859</v>
      </c>
      <c r="G560" s="44">
        <v>762</v>
      </c>
      <c r="H560" s="243">
        <f t="shared" si="9"/>
        <v>0</v>
      </c>
      <c r="I560" s="214"/>
    </row>
    <row r="561" spans="1:9" x14ac:dyDescent="0.25">
      <c r="A561" s="456">
        <v>41859</v>
      </c>
      <c r="B561" s="285" t="s">
        <v>1766</v>
      </c>
      <c r="C561" s="361" t="s">
        <v>4164</v>
      </c>
      <c r="D561" s="214" t="s">
        <v>87</v>
      </c>
      <c r="E561" s="235">
        <v>6100</v>
      </c>
      <c r="F561" s="419">
        <v>41860</v>
      </c>
      <c r="G561" s="44">
        <v>6100</v>
      </c>
      <c r="H561" s="243">
        <f t="shared" si="9"/>
        <v>0</v>
      </c>
      <c r="I561" s="214" t="s">
        <v>12</v>
      </c>
    </row>
    <row r="562" spans="1:9" x14ac:dyDescent="0.25">
      <c r="A562" s="456">
        <v>41859</v>
      </c>
      <c r="B562" s="285" t="s">
        <v>1767</v>
      </c>
      <c r="C562" s="361" t="s">
        <v>4164</v>
      </c>
      <c r="D562" s="214" t="s">
        <v>189</v>
      </c>
      <c r="E562" s="235">
        <v>12931</v>
      </c>
      <c r="F562" s="419">
        <v>41869</v>
      </c>
      <c r="G562" s="327">
        <v>12031</v>
      </c>
      <c r="H562" s="328">
        <f t="shared" si="9"/>
        <v>900</v>
      </c>
      <c r="I562" s="214" t="s">
        <v>21</v>
      </c>
    </row>
    <row r="563" spans="1:9" x14ac:dyDescent="0.25">
      <c r="A563" s="456">
        <v>41859</v>
      </c>
      <c r="B563" s="285" t="s">
        <v>1768</v>
      </c>
      <c r="C563" s="361" t="s">
        <v>4164</v>
      </c>
      <c r="D563" s="214" t="s">
        <v>147</v>
      </c>
      <c r="E563" s="235">
        <v>712.5</v>
      </c>
      <c r="F563" s="419">
        <v>41860</v>
      </c>
      <c r="G563" s="44">
        <v>712.5</v>
      </c>
      <c r="H563" s="243">
        <f t="shared" si="9"/>
        <v>0</v>
      </c>
      <c r="I563" s="214" t="s">
        <v>12</v>
      </c>
    </row>
    <row r="564" spans="1:9" x14ac:dyDescent="0.25">
      <c r="A564" s="456">
        <v>41859</v>
      </c>
      <c r="B564" s="285" t="s">
        <v>1769</v>
      </c>
      <c r="C564" s="361" t="s">
        <v>4164</v>
      </c>
      <c r="D564" s="214" t="s">
        <v>147</v>
      </c>
      <c r="E564" s="235">
        <v>855</v>
      </c>
      <c r="F564" s="419">
        <v>41860</v>
      </c>
      <c r="G564" s="44">
        <v>855</v>
      </c>
      <c r="H564" s="243">
        <f t="shared" si="9"/>
        <v>0</v>
      </c>
      <c r="I564" s="214" t="s">
        <v>12</v>
      </c>
    </row>
    <row r="565" spans="1:9" x14ac:dyDescent="0.25">
      <c r="A565" s="456">
        <v>41859</v>
      </c>
      <c r="B565" s="285" t="s">
        <v>1770</v>
      </c>
      <c r="C565" s="361" t="s">
        <v>4164</v>
      </c>
      <c r="D565" s="214" t="s">
        <v>76</v>
      </c>
      <c r="E565" s="235">
        <v>4378</v>
      </c>
      <c r="F565" s="419">
        <v>41860</v>
      </c>
      <c r="G565" s="44">
        <v>4378</v>
      </c>
      <c r="H565" s="243">
        <f t="shared" si="9"/>
        <v>0</v>
      </c>
      <c r="I565" s="214" t="s">
        <v>12</v>
      </c>
    </row>
    <row r="566" spans="1:9" x14ac:dyDescent="0.25">
      <c r="A566" s="456">
        <v>41859</v>
      </c>
      <c r="B566" s="285" t="s">
        <v>1771</v>
      </c>
      <c r="C566" s="361" t="s">
        <v>4164</v>
      </c>
      <c r="D566" s="214" t="s">
        <v>147</v>
      </c>
      <c r="E566" s="235">
        <v>570</v>
      </c>
      <c r="F566" s="419">
        <v>41860</v>
      </c>
      <c r="G566" s="44">
        <v>570</v>
      </c>
      <c r="H566" s="243">
        <f t="shared" si="9"/>
        <v>0</v>
      </c>
      <c r="I566" s="214" t="s">
        <v>12</v>
      </c>
    </row>
    <row r="567" spans="1:9" x14ac:dyDescent="0.25">
      <c r="A567" s="456">
        <v>41859</v>
      </c>
      <c r="B567" s="285" t="s">
        <v>1772</v>
      </c>
      <c r="C567" s="361" t="s">
        <v>4164</v>
      </c>
      <c r="D567" s="214" t="s">
        <v>147</v>
      </c>
      <c r="E567" s="235">
        <v>855</v>
      </c>
      <c r="F567" s="419">
        <v>41860</v>
      </c>
      <c r="G567" s="44">
        <v>855</v>
      </c>
      <c r="H567" s="243">
        <f t="shared" si="9"/>
        <v>0</v>
      </c>
      <c r="I567" s="214" t="s">
        <v>12</v>
      </c>
    </row>
    <row r="568" spans="1:9" x14ac:dyDescent="0.25">
      <c r="A568" s="456">
        <v>41859</v>
      </c>
      <c r="B568" s="285" t="s">
        <v>1773</v>
      </c>
      <c r="C568" s="361" t="s">
        <v>4164</v>
      </c>
      <c r="D568" s="214" t="s">
        <v>130</v>
      </c>
      <c r="E568" s="235">
        <v>7176</v>
      </c>
      <c r="F568" s="419">
        <v>41862</v>
      </c>
      <c r="G568" s="44">
        <v>7176</v>
      </c>
      <c r="H568" s="243">
        <f t="shared" si="9"/>
        <v>0</v>
      </c>
      <c r="I568" s="214" t="s">
        <v>21</v>
      </c>
    </row>
    <row r="569" spans="1:9" x14ac:dyDescent="0.25">
      <c r="A569" s="456">
        <v>41859</v>
      </c>
      <c r="B569" s="285" t="s">
        <v>1775</v>
      </c>
      <c r="C569" s="361" t="s">
        <v>4164</v>
      </c>
      <c r="D569" s="214" t="s">
        <v>147</v>
      </c>
      <c r="E569" s="235">
        <v>1140</v>
      </c>
      <c r="F569" s="419">
        <v>41860</v>
      </c>
      <c r="G569" s="44">
        <v>1140</v>
      </c>
      <c r="H569" s="243">
        <f t="shared" si="9"/>
        <v>0</v>
      </c>
      <c r="I569" s="214" t="s">
        <v>12</v>
      </c>
    </row>
    <row r="570" spans="1:9" x14ac:dyDescent="0.25">
      <c r="A570" s="456">
        <v>41859</v>
      </c>
      <c r="B570" s="285" t="s">
        <v>1776</v>
      </c>
      <c r="C570" s="361" t="s">
        <v>4164</v>
      </c>
      <c r="D570" s="214" t="s">
        <v>147</v>
      </c>
      <c r="E570" s="235">
        <v>1282.5</v>
      </c>
      <c r="F570" s="419">
        <v>41860</v>
      </c>
      <c r="G570" s="44">
        <v>1282.5</v>
      </c>
      <c r="H570" s="243">
        <f t="shared" si="9"/>
        <v>0</v>
      </c>
      <c r="I570" s="214" t="s">
        <v>12</v>
      </c>
    </row>
    <row r="571" spans="1:9" x14ac:dyDescent="0.25">
      <c r="A571" s="456">
        <v>41859</v>
      </c>
      <c r="B571" s="285" t="s">
        <v>1777</v>
      </c>
      <c r="C571" s="361" t="s">
        <v>4164</v>
      </c>
      <c r="D571" s="214" t="s">
        <v>147</v>
      </c>
      <c r="E571" s="235">
        <v>997.5</v>
      </c>
      <c r="F571" s="419">
        <v>41860</v>
      </c>
      <c r="G571" s="44">
        <v>997.5</v>
      </c>
      <c r="H571" s="243">
        <f t="shared" si="9"/>
        <v>0</v>
      </c>
      <c r="I571" s="214" t="s">
        <v>12</v>
      </c>
    </row>
    <row r="572" spans="1:9" x14ac:dyDescent="0.25">
      <c r="A572" s="456">
        <v>41859</v>
      </c>
      <c r="B572" s="285" t="s">
        <v>1778</v>
      </c>
      <c r="C572" s="361" t="s">
        <v>4164</v>
      </c>
      <c r="D572" s="214" t="s">
        <v>147</v>
      </c>
      <c r="E572" s="235">
        <v>1140</v>
      </c>
      <c r="F572" s="419">
        <v>41860</v>
      </c>
      <c r="G572" s="44">
        <v>1140</v>
      </c>
      <c r="H572" s="243">
        <f t="shared" si="9"/>
        <v>0</v>
      </c>
      <c r="I572" s="214" t="s">
        <v>12</v>
      </c>
    </row>
    <row r="573" spans="1:9" x14ac:dyDescent="0.25">
      <c r="A573" s="456">
        <v>41859</v>
      </c>
      <c r="B573" s="285" t="s">
        <v>1779</v>
      </c>
      <c r="C573" s="361" t="s">
        <v>4164</v>
      </c>
      <c r="D573" s="214" t="s">
        <v>147</v>
      </c>
      <c r="E573" s="235">
        <v>855</v>
      </c>
      <c r="F573" s="419">
        <v>41860</v>
      </c>
      <c r="G573" s="44">
        <v>855</v>
      </c>
      <c r="H573" s="243">
        <f t="shared" si="9"/>
        <v>0</v>
      </c>
      <c r="I573" s="214" t="s">
        <v>12</v>
      </c>
    </row>
    <row r="574" spans="1:9" x14ac:dyDescent="0.25">
      <c r="A574" s="456">
        <v>41859</v>
      </c>
      <c r="B574" s="285" t="s">
        <v>1781</v>
      </c>
      <c r="C574" s="361" t="s">
        <v>4164</v>
      </c>
      <c r="D574" s="214" t="s">
        <v>147</v>
      </c>
      <c r="E574" s="235">
        <v>849.5</v>
      </c>
      <c r="F574" s="419">
        <v>41860</v>
      </c>
      <c r="G574" s="44">
        <v>849.5</v>
      </c>
      <c r="H574" s="243">
        <f t="shared" si="9"/>
        <v>0</v>
      </c>
      <c r="I574" s="214" t="s">
        <v>12</v>
      </c>
    </row>
    <row r="575" spans="1:9" x14ac:dyDescent="0.25">
      <c r="A575" s="456">
        <v>41859</v>
      </c>
      <c r="B575" s="285" t="s">
        <v>1783</v>
      </c>
      <c r="C575" s="361" t="s">
        <v>4164</v>
      </c>
      <c r="D575" s="214" t="s">
        <v>147</v>
      </c>
      <c r="E575" s="235">
        <v>849.5</v>
      </c>
      <c r="F575" s="419">
        <v>41860</v>
      </c>
      <c r="G575" s="44">
        <v>849.5</v>
      </c>
      <c r="H575" s="243">
        <f t="shared" si="9"/>
        <v>0</v>
      </c>
      <c r="I575" s="214" t="s">
        <v>12</v>
      </c>
    </row>
    <row r="576" spans="1:9" x14ac:dyDescent="0.25">
      <c r="A576" s="456">
        <v>41859</v>
      </c>
      <c r="B576" s="285" t="s">
        <v>1784</v>
      </c>
      <c r="C576" s="361" t="s">
        <v>4164</v>
      </c>
      <c r="D576" s="214" t="s">
        <v>176</v>
      </c>
      <c r="E576" s="235">
        <v>11210</v>
      </c>
      <c r="F576" s="419">
        <v>41860</v>
      </c>
      <c r="G576" s="44">
        <v>11210</v>
      </c>
      <c r="H576" s="243">
        <f t="shared" si="9"/>
        <v>0</v>
      </c>
      <c r="I576" s="214" t="s">
        <v>12</v>
      </c>
    </row>
    <row r="577" spans="1:9" x14ac:dyDescent="0.25">
      <c r="A577" s="456">
        <v>41859</v>
      </c>
      <c r="B577" s="285" t="s">
        <v>1785</v>
      </c>
      <c r="C577" s="361" t="s">
        <v>4164</v>
      </c>
      <c r="D577" s="214" t="s">
        <v>1611</v>
      </c>
      <c r="E577" s="235">
        <v>5594</v>
      </c>
      <c r="F577" s="419">
        <v>41859</v>
      </c>
      <c r="G577" s="44">
        <v>5594</v>
      </c>
      <c r="H577" s="243">
        <f t="shared" si="9"/>
        <v>0</v>
      </c>
      <c r="I577" s="214" t="s">
        <v>4172</v>
      </c>
    </row>
    <row r="578" spans="1:9" x14ac:dyDescent="0.25">
      <c r="A578" s="456">
        <v>41859</v>
      </c>
      <c r="B578" s="285" t="s">
        <v>1786</v>
      </c>
      <c r="C578" s="361" t="s">
        <v>4164</v>
      </c>
      <c r="D578" s="214" t="s">
        <v>16</v>
      </c>
      <c r="E578" s="235">
        <v>226574.8</v>
      </c>
      <c r="F578" s="419">
        <v>41865</v>
      </c>
      <c r="G578" s="44">
        <v>226574.8</v>
      </c>
      <c r="H578" s="243">
        <f t="shared" si="9"/>
        <v>0</v>
      </c>
      <c r="I578" s="214"/>
    </row>
    <row r="579" spans="1:9" x14ac:dyDescent="0.25">
      <c r="A579" s="456">
        <v>41859</v>
      </c>
      <c r="B579" s="285" t="s">
        <v>1787</v>
      </c>
      <c r="C579" s="361" t="s">
        <v>4164</v>
      </c>
      <c r="D579" s="214" t="s">
        <v>3121</v>
      </c>
      <c r="E579" s="235">
        <v>11858</v>
      </c>
      <c r="F579" s="420" t="s">
        <v>4173</v>
      </c>
      <c r="G579" s="44">
        <v>11858</v>
      </c>
      <c r="H579" s="243">
        <f t="shared" si="9"/>
        <v>0</v>
      </c>
      <c r="I579" s="214" t="s">
        <v>27</v>
      </c>
    </row>
    <row r="580" spans="1:9" x14ac:dyDescent="0.25">
      <c r="A580" s="456">
        <v>41859</v>
      </c>
      <c r="B580" s="285" t="s">
        <v>1788</v>
      </c>
      <c r="C580" s="361" t="s">
        <v>4164</v>
      </c>
      <c r="D580" s="214" t="s">
        <v>25</v>
      </c>
      <c r="E580" s="235">
        <v>8567</v>
      </c>
      <c r="F580" s="422" t="s">
        <v>4174</v>
      </c>
      <c r="G580" s="44">
        <v>8567</v>
      </c>
      <c r="H580" s="243">
        <f t="shared" si="9"/>
        <v>0</v>
      </c>
      <c r="I580" s="214" t="s">
        <v>27</v>
      </c>
    </row>
    <row r="581" spans="1:9" x14ac:dyDescent="0.25">
      <c r="A581" s="456">
        <v>41859</v>
      </c>
      <c r="B581" s="285" t="s">
        <v>1789</v>
      </c>
      <c r="C581" s="361" t="s">
        <v>4164</v>
      </c>
      <c r="D581" s="214" t="s">
        <v>3119</v>
      </c>
      <c r="E581" s="235">
        <v>5400.4</v>
      </c>
      <c r="F581" s="419">
        <v>41865</v>
      </c>
      <c r="G581" s="44">
        <v>5400.4</v>
      </c>
      <c r="H581" s="243">
        <f t="shared" si="9"/>
        <v>0</v>
      </c>
      <c r="I581" s="214"/>
    </row>
    <row r="582" spans="1:9" x14ac:dyDescent="0.25">
      <c r="A582" s="456">
        <v>41859</v>
      </c>
      <c r="B582" s="285" t="s">
        <v>1790</v>
      </c>
      <c r="C582" s="361" t="s">
        <v>4164</v>
      </c>
      <c r="D582" s="220" t="s">
        <v>3114</v>
      </c>
      <c r="E582" s="241">
        <v>0</v>
      </c>
      <c r="F582" s="419"/>
      <c r="G582" s="44"/>
      <c r="H582" s="243">
        <f t="shared" si="9"/>
        <v>0</v>
      </c>
      <c r="I582" s="214" t="s">
        <v>512</v>
      </c>
    </row>
    <row r="583" spans="1:9" x14ac:dyDescent="0.25">
      <c r="A583" s="456">
        <v>41859</v>
      </c>
      <c r="B583" s="285" t="s">
        <v>1791</v>
      </c>
      <c r="C583" s="361" t="s">
        <v>4164</v>
      </c>
      <c r="D583" s="214" t="s">
        <v>180</v>
      </c>
      <c r="E583" s="235">
        <v>16496</v>
      </c>
      <c r="F583" s="419">
        <v>41860</v>
      </c>
      <c r="G583" s="44">
        <v>16496</v>
      </c>
      <c r="H583" s="243">
        <f t="shared" ref="H583:H646" si="10">E583-G583</f>
        <v>0</v>
      </c>
      <c r="I583" s="214" t="s">
        <v>27</v>
      </c>
    </row>
    <row r="584" spans="1:9" x14ac:dyDescent="0.25">
      <c r="A584" s="456">
        <v>41859</v>
      </c>
      <c r="B584" s="285" t="s">
        <v>1792</v>
      </c>
      <c r="C584" s="361" t="s">
        <v>4164</v>
      </c>
      <c r="D584" s="214" t="s">
        <v>250</v>
      </c>
      <c r="E584" s="235">
        <v>24891.3</v>
      </c>
      <c r="F584" s="419">
        <v>41859</v>
      </c>
      <c r="G584" s="44">
        <v>24891.3</v>
      </c>
      <c r="H584" s="243">
        <f t="shared" si="10"/>
        <v>0</v>
      </c>
      <c r="I584" s="214"/>
    </row>
    <row r="585" spans="1:9" x14ac:dyDescent="0.25">
      <c r="A585" s="456">
        <v>41859</v>
      </c>
      <c r="B585" s="285" t="s">
        <v>1793</v>
      </c>
      <c r="C585" s="361" t="s">
        <v>4164</v>
      </c>
      <c r="D585" s="214" t="s">
        <v>51</v>
      </c>
      <c r="E585" s="235">
        <v>3270</v>
      </c>
      <c r="F585" s="420" t="s">
        <v>4175</v>
      </c>
      <c r="G585" s="44">
        <v>3270</v>
      </c>
      <c r="H585" s="243">
        <f t="shared" si="10"/>
        <v>0</v>
      </c>
      <c r="I585" s="214"/>
    </row>
    <row r="586" spans="1:9" x14ac:dyDescent="0.25">
      <c r="A586" s="456">
        <v>41859</v>
      </c>
      <c r="B586" s="285" t="s">
        <v>1794</v>
      </c>
      <c r="C586" s="361" t="s">
        <v>4164</v>
      </c>
      <c r="D586" s="214" t="s">
        <v>62</v>
      </c>
      <c r="E586" s="235">
        <v>32574</v>
      </c>
      <c r="F586" s="419">
        <v>41860</v>
      </c>
      <c r="G586" s="44">
        <v>32574</v>
      </c>
      <c r="H586" s="243">
        <f t="shared" si="10"/>
        <v>0</v>
      </c>
      <c r="I586" s="214" t="s">
        <v>27</v>
      </c>
    </row>
    <row r="587" spans="1:9" x14ac:dyDescent="0.25">
      <c r="A587" s="456">
        <v>41859</v>
      </c>
      <c r="B587" s="285" t="s">
        <v>1796</v>
      </c>
      <c r="C587" s="361" t="s">
        <v>4164</v>
      </c>
      <c r="D587" s="214" t="s">
        <v>508</v>
      </c>
      <c r="E587" s="235">
        <v>26680</v>
      </c>
      <c r="F587" s="419">
        <v>41859</v>
      </c>
      <c r="G587" s="44">
        <v>26680</v>
      </c>
      <c r="H587" s="243">
        <f t="shared" si="10"/>
        <v>0</v>
      </c>
      <c r="I587" s="214"/>
    </row>
    <row r="588" spans="1:9" x14ac:dyDescent="0.25">
      <c r="A588" s="456">
        <v>41859</v>
      </c>
      <c r="B588" s="285" t="s">
        <v>1797</v>
      </c>
      <c r="C588" s="361" t="s">
        <v>4164</v>
      </c>
      <c r="D588" s="214" t="s">
        <v>2523</v>
      </c>
      <c r="E588" s="235">
        <v>7787</v>
      </c>
      <c r="F588" s="419">
        <v>41860</v>
      </c>
      <c r="G588" s="44">
        <v>7787</v>
      </c>
      <c r="H588" s="243">
        <f t="shared" si="10"/>
        <v>0</v>
      </c>
      <c r="I588" s="214" t="s">
        <v>27</v>
      </c>
    </row>
    <row r="589" spans="1:9" x14ac:dyDescent="0.25">
      <c r="A589" s="456">
        <v>41859</v>
      </c>
      <c r="B589" s="285" t="s">
        <v>1798</v>
      </c>
      <c r="C589" s="361" t="s">
        <v>4164</v>
      </c>
      <c r="D589" s="214" t="s">
        <v>240</v>
      </c>
      <c r="E589" s="235">
        <v>130729.4</v>
      </c>
      <c r="F589" s="421" t="s">
        <v>4176</v>
      </c>
      <c r="G589" s="44">
        <v>130729.4</v>
      </c>
      <c r="H589" s="243">
        <f t="shared" si="10"/>
        <v>0</v>
      </c>
      <c r="I589" s="214" t="s">
        <v>3978</v>
      </c>
    </row>
    <row r="590" spans="1:9" x14ac:dyDescent="0.25">
      <c r="A590" s="456">
        <v>41859</v>
      </c>
      <c r="B590" s="285" t="s">
        <v>1799</v>
      </c>
      <c r="C590" s="361" t="s">
        <v>4164</v>
      </c>
      <c r="D590" s="214" t="s">
        <v>988</v>
      </c>
      <c r="E590" s="235">
        <v>5581.5</v>
      </c>
      <c r="F590" s="419">
        <v>41859</v>
      </c>
      <c r="G590" s="44">
        <v>5581.5</v>
      </c>
      <c r="H590" s="243">
        <f t="shared" si="10"/>
        <v>0</v>
      </c>
      <c r="I590" s="214"/>
    </row>
    <row r="591" spans="1:9" x14ac:dyDescent="0.25">
      <c r="A591" s="456">
        <v>41859</v>
      </c>
      <c r="B591" s="285" t="s">
        <v>1800</v>
      </c>
      <c r="C591" s="361" t="s">
        <v>4164</v>
      </c>
      <c r="D591" s="214" t="s">
        <v>245</v>
      </c>
      <c r="E591" s="235">
        <v>40378.6</v>
      </c>
      <c r="F591" s="419">
        <v>41860</v>
      </c>
      <c r="G591" s="44">
        <v>40378.6</v>
      </c>
      <c r="H591" s="243">
        <f t="shared" si="10"/>
        <v>0</v>
      </c>
      <c r="I591" s="214" t="s">
        <v>3978</v>
      </c>
    </row>
    <row r="592" spans="1:9" x14ac:dyDescent="0.25">
      <c r="A592" s="456">
        <v>41859</v>
      </c>
      <c r="B592" s="285" t="s">
        <v>1801</v>
      </c>
      <c r="C592" s="361" t="s">
        <v>4164</v>
      </c>
      <c r="D592" s="214" t="s">
        <v>149</v>
      </c>
      <c r="E592" s="235">
        <v>23286.2</v>
      </c>
      <c r="F592" s="419">
        <v>41864</v>
      </c>
      <c r="G592" s="44">
        <v>23286.2</v>
      </c>
      <c r="H592" s="243">
        <f t="shared" si="10"/>
        <v>0</v>
      </c>
      <c r="I592" s="214" t="s">
        <v>3978</v>
      </c>
    </row>
    <row r="593" spans="1:9" x14ac:dyDescent="0.25">
      <c r="A593" s="456">
        <v>41859</v>
      </c>
      <c r="B593" s="285" t="s">
        <v>1802</v>
      </c>
      <c r="C593" s="361" t="s">
        <v>4164</v>
      </c>
      <c r="D593" s="214" t="s">
        <v>91</v>
      </c>
      <c r="E593" s="235">
        <v>6150.5</v>
      </c>
      <c r="F593" s="419">
        <v>41860</v>
      </c>
      <c r="G593" s="44">
        <v>6150.5</v>
      </c>
      <c r="H593" s="243">
        <f t="shared" si="10"/>
        <v>0</v>
      </c>
      <c r="I593" s="214" t="s">
        <v>3978</v>
      </c>
    </row>
    <row r="594" spans="1:9" x14ac:dyDescent="0.25">
      <c r="A594" s="456">
        <v>41859</v>
      </c>
      <c r="B594" s="285" t="s">
        <v>1803</v>
      </c>
      <c r="C594" s="361" t="s">
        <v>4164</v>
      </c>
      <c r="D594" s="214" t="s">
        <v>92</v>
      </c>
      <c r="E594" s="235">
        <v>9399.2000000000007</v>
      </c>
      <c r="F594" s="419">
        <v>41860</v>
      </c>
      <c r="G594" s="44">
        <v>9399.2000000000007</v>
      </c>
      <c r="H594" s="243">
        <f t="shared" si="10"/>
        <v>0</v>
      </c>
      <c r="I594" s="214" t="s">
        <v>3978</v>
      </c>
    </row>
    <row r="595" spans="1:9" x14ac:dyDescent="0.25">
      <c r="A595" s="456">
        <v>41859</v>
      </c>
      <c r="B595" s="285" t="s">
        <v>1804</v>
      </c>
      <c r="C595" s="361" t="s">
        <v>4164</v>
      </c>
      <c r="D595" s="214" t="s">
        <v>4177</v>
      </c>
      <c r="E595" s="235">
        <v>149.6</v>
      </c>
      <c r="F595" s="419">
        <v>41859</v>
      </c>
      <c r="G595" s="44">
        <v>149.6</v>
      </c>
      <c r="H595" s="243">
        <f t="shared" si="10"/>
        <v>0</v>
      </c>
      <c r="I595" s="214"/>
    </row>
    <row r="596" spans="1:9" x14ac:dyDescent="0.25">
      <c r="A596" s="456">
        <v>41859</v>
      </c>
      <c r="B596" s="285" t="s">
        <v>1805</v>
      </c>
      <c r="C596" s="361" t="s">
        <v>4164</v>
      </c>
      <c r="D596" s="214" t="s">
        <v>136</v>
      </c>
      <c r="E596" s="235">
        <v>2630</v>
      </c>
      <c r="F596" s="419">
        <v>41859</v>
      </c>
      <c r="G596" s="44">
        <v>2630</v>
      </c>
      <c r="H596" s="243">
        <f t="shared" si="10"/>
        <v>0</v>
      </c>
      <c r="I596" s="214"/>
    </row>
    <row r="597" spans="1:9" x14ac:dyDescent="0.25">
      <c r="A597" s="456">
        <v>41859</v>
      </c>
      <c r="B597" s="285" t="s">
        <v>1806</v>
      </c>
      <c r="C597" s="361" t="s">
        <v>4164</v>
      </c>
      <c r="D597" s="214" t="s">
        <v>244</v>
      </c>
      <c r="E597" s="235">
        <v>30141.5</v>
      </c>
      <c r="F597" s="421" t="s">
        <v>4178</v>
      </c>
      <c r="G597" s="44">
        <v>30141.5</v>
      </c>
      <c r="H597" s="243">
        <f t="shared" si="10"/>
        <v>0</v>
      </c>
      <c r="I597" s="214" t="s">
        <v>217</v>
      </c>
    </row>
    <row r="598" spans="1:9" x14ac:dyDescent="0.25">
      <c r="A598" s="456">
        <v>41859</v>
      </c>
      <c r="B598" s="285" t="s">
        <v>1807</v>
      </c>
      <c r="C598" s="361" t="s">
        <v>4164</v>
      </c>
      <c r="D598" s="214" t="s">
        <v>101</v>
      </c>
      <c r="E598" s="235">
        <v>122741</v>
      </c>
      <c r="F598" s="421" t="s">
        <v>4179</v>
      </c>
      <c r="G598" s="44">
        <v>122741</v>
      </c>
      <c r="H598" s="243">
        <f t="shared" si="10"/>
        <v>0</v>
      </c>
      <c r="I598" s="214" t="s">
        <v>217</v>
      </c>
    </row>
    <row r="599" spans="1:9" x14ac:dyDescent="0.25">
      <c r="A599" s="456">
        <v>41859</v>
      </c>
      <c r="B599" s="285" t="s">
        <v>1808</v>
      </c>
      <c r="C599" s="361" t="s">
        <v>4164</v>
      </c>
      <c r="D599" s="220" t="s">
        <v>4180</v>
      </c>
      <c r="E599" s="241">
        <v>0</v>
      </c>
      <c r="F599" s="459" t="s">
        <v>4181</v>
      </c>
      <c r="G599" s="44"/>
      <c r="H599" s="243">
        <f t="shared" si="10"/>
        <v>0</v>
      </c>
      <c r="I599" s="214" t="s">
        <v>217</v>
      </c>
    </row>
    <row r="600" spans="1:9" x14ac:dyDescent="0.25">
      <c r="A600" s="456">
        <v>41859</v>
      </c>
      <c r="B600" s="285" t="s">
        <v>1809</v>
      </c>
      <c r="C600" s="361" t="s">
        <v>4164</v>
      </c>
      <c r="D600" s="214" t="s">
        <v>2586</v>
      </c>
      <c r="E600" s="235">
        <v>10565</v>
      </c>
      <c r="F600" s="419">
        <v>41859</v>
      </c>
      <c r="G600" s="44">
        <v>10565</v>
      </c>
      <c r="H600" s="243">
        <f t="shared" si="10"/>
        <v>0</v>
      </c>
      <c r="I600" s="214"/>
    </row>
    <row r="601" spans="1:9" x14ac:dyDescent="0.25">
      <c r="A601" s="456">
        <v>41859</v>
      </c>
      <c r="B601" s="285" t="s">
        <v>1810</v>
      </c>
      <c r="C601" s="361" t="s">
        <v>4164</v>
      </c>
      <c r="D601" s="214" t="s">
        <v>2586</v>
      </c>
      <c r="E601" s="235">
        <v>646.79999999999995</v>
      </c>
      <c r="F601" s="419">
        <v>41859</v>
      </c>
      <c r="G601" s="44">
        <v>646.79999999999995</v>
      </c>
      <c r="H601" s="243">
        <f t="shared" si="10"/>
        <v>0</v>
      </c>
      <c r="I601" s="214"/>
    </row>
    <row r="602" spans="1:9" x14ac:dyDescent="0.25">
      <c r="A602" s="456">
        <v>41859</v>
      </c>
      <c r="B602" s="285" t="s">
        <v>1811</v>
      </c>
      <c r="C602" s="361" t="s">
        <v>4164</v>
      </c>
      <c r="D602" s="214" t="s">
        <v>110</v>
      </c>
      <c r="E602" s="235">
        <v>57837.7</v>
      </c>
      <c r="F602" s="422" t="s">
        <v>4182</v>
      </c>
      <c r="G602" s="44">
        <v>57837.7</v>
      </c>
      <c r="H602" s="243">
        <f t="shared" si="10"/>
        <v>0</v>
      </c>
      <c r="I602" s="214" t="s">
        <v>21</v>
      </c>
    </row>
    <row r="603" spans="1:9" x14ac:dyDescent="0.25">
      <c r="A603" s="456">
        <v>41859</v>
      </c>
      <c r="B603" s="285" t="s">
        <v>1812</v>
      </c>
      <c r="C603" s="361" t="s">
        <v>4164</v>
      </c>
      <c r="D603" s="214" t="s">
        <v>348</v>
      </c>
      <c r="E603" s="235">
        <v>1034.5</v>
      </c>
      <c r="F603" s="419">
        <v>41860</v>
      </c>
      <c r="G603" s="44">
        <v>1034.5</v>
      </c>
      <c r="H603" s="243">
        <f t="shared" si="10"/>
        <v>0</v>
      </c>
      <c r="I603" s="214" t="s">
        <v>21</v>
      </c>
    </row>
    <row r="604" spans="1:9" x14ac:dyDescent="0.25">
      <c r="A604" s="456">
        <v>41859</v>
      </c>
      <c r="B604" s="285" t="s">
        <v>1813</v>
      </c>
      <c r="C604" s="361" t="s">
        <v>4164</v>
      </c>
      <c r="D604" s="214" t="s">
        <v>498</v>
      </c>
      <c r="E604" s="235">
        <v>1308</v>
      </c>
      <c r="F604" s="419">
        <v>41860</v>
      </c>
      <c r="G604" s="44">
        <v>1308</v>
      </c>
      <c r="H604" s="243">
        <f t="shared" si="10"/>
        <v>0</v>
      </c>
      <c r="I604" s="214" t="s">
        <v>21</v>
      </c>
    </row>
    <row r="605" spans="1:9" x14ac:dyDescent="0.25">
      <c r="A605" s="456">
        <v>41859</v>
      </c>
      <c r="B605" s="285" t="s">
        <v>1815</v>
      </c>
      <c r="C605" s="361" t="s">
        <v>4164</v>
      </c>
      <c r="D605" s="214" t="s">
        <v>78</v>
      </c>
      <c r="E605" s="235">
        <v>4031</v>
      </c>
      <c r="F605" s="419">
        <v>41860</v>
      </c>
      <c r="G605" s="44">
        <v>4031</v>
      </c>
      <c r="H605" s="243">
        <f t="shared" si="10"/>
        <v>0</v>
      </c>
      <c r="I605" s="214" t="s">
        <v>21</v>
      </c>
    </row>
    <row r="606" spans="1:9" x14ac:dyDescent="0.25">
      <c r="A606" s="456">
        <v>41859</v>
      </c>
      <c r="B606" s="285" t="s">
        <v>1816</v>
      </c>
      <c r="C606" s="361" t="s">
        <v>4164</v>
      </c>
      <c r="D606" s="214" t="s">
        <v>233</v>
      </c>
      <c r="E606" s="235">
        <v>1305.5</v>
      </c>
      <c r="F606" s="419">
        <v>41860</v>
      </c>
      <c r="G606" s="44">
        <v>1305.5</v>
      </c>
      <c r="H606" s="243">
        <f t="shared" si="10"/>
        <v>0</v>
      </c>
      <c r="I606" s="214" t="s">
        <v>21</v>
      </c>
    </row>
    <row r="607" spans="1:9" x14ac:dyDescent="0.25">
      <c r="A607" s="456">
        <v>41859</v>
      </c>
      <c r="B607" s="285" t="s">
        <v>1817</v>
      </c>
      <c r="C607" s="361" t="s">
        <v>4164</v>
      </c>
      <c r="D607" s="214" t="s">
        <v>80</v>
      </c>
      <c r="E607" s="235">
        <v>2484</v>
      </c>
      <c r="F607" s="419">
        <v>41860</v>
      </c>
      <c r="G607" s="44">
        <v>2484</v>
      </c>
      <c r="H607" s="243">
        <f t="shared" si="10"/>
        <v>0</v>
      </c>
      <c r="I607" s="214" t="s">
        <v>21</v>
      </c>
    </row>
    <row r="608" spans="1:9" x14ac:dyDescent="0.25">
      <c r="A608" s="456">
        <v>41859</v>
      </c>
      <c r="B608" s="285" t="s">
        <v>1819</v>
      </c>
      <c r="C608" s="361" t="s">
        <v>4164</v>
      </c>
      <c r="D608" s="214" t="s">
        <v>11</v>
      </c>
      <c r="E608" s="235">
        <v>48108.6</v>
      </c>
      <c r="F608" s="419">
        <v>41881</v>
      </c>
      <c r="G608" s="44">
        <v>48108.6</v>
      </c>
      <c r="H608" s="243">
        <f t="shared" si="10"/>
        <v>0</v>
      </c>
      <c r="I608" s="214"/>
    </row>
    <row r="609" spans="1:9" x14ac:dyDescent="0.25">
      <c r="A609" s="456">
        <v>41859</v>
      </c>
      <c r="B609" s="285" t="s">
        <v>1820</v>
      </c>
      <c r="C609" s="361" t="s">
        <v>4164</v>
      </c>
      <c r="D609" s="214" t="s">
        <v>473</v>
      </c>
      <c r="E609" s="235">
        <v>6691.5</v>
      </c>
      <c r="F609" s="419">
        <v>41859</v>
      </c>
      <c r="G609" s="44">
        <v>6691.5</v>
      </c>
      <c r="H609" s="243">
        <f t="shared" si="10"/>
        <v>0</v>
      </c>
      <c r="I609" s="214"/>
    </row>
    <row r="610" spans="1:9" x14ac:dyDescent="0.25">
      <c r="A610" s="456">
        <v>41859</v>
      </c>
      <c r="B610" s="285" t="s">
        <v>1821</v>
      </c>
      <c r="C610" s="361" t="s">
        <v>4164</v>
      </c>
      <c r="D610" s="214" t="s">
        <v>74</v>
      </c>
      <c r="E610" s="235">
        <v>2071.5</v>
      </c>
      <c r="F610" s="419">
        <v>41859</v>
      </c>
      <c r="G610" s="44">
        <v>2071.5</v>
      </c>
      <c r="H610" s="243">
        <f t="shared" si="10"/>
        <v>0</v>
      </c>
      <c r="I610" s="214"/>
    </row>
    <row r="611" spans="1:9" x14ac:dyDescent="0.25">
      <c r="A611" s="456">
        <v>41859</v>
      </c>
      <c r="B611" s="285" t="s">
        <v>1823</v>
      </c>
      <c r="C611" s="361" t="s">
        <v>4164</v>
      </c>
      <c r="D611" s="214" t="s">
        <v>3527</v>
      </c>
      <c r="E611" s="235">
        <v>2166</v>
      </c>
      <c r="F611" s="419">
        <v>41859</v>
      </c>
      <c r="G611" s="44">
        <v>2166</v>
      </c>
      <c r="H611" s="243">
        <f t="shared" si="10"/>
        <v>0</v>
      </c>
      <c r="I611" s="214"/>
    </row>
    <row r="612" spans="1:9" x14ac:dyDescent="0.25">
      <c r="A612" s="456">
        <v>41859</v>
      </c>
      <c r="B612" s="285" t="s">
        <v>1825</v>
      </c>
      <c r="C612" s="361" t="s">
        <v>4164</v>
      </c>
      <c r="D612" s="214" t="s">
        <v>490</v>
      </c>
      <c r="E612" s="235">
        <v>1134.5999999999999</v>
      </c>
      <c r="F612" s="419">
        <v>41862</v>
      </c>
      <c r="G612" s="44">
        <v>1134.5999999999999</v>
      </c>
      <c r="H612" s="243">
        <f t="shared" si="10"/>
        <v>0</v>
      </c>
      <c r="I612" s="214" t="s">
        <v>30</v>
      </c>
    </row>
    <row r="613" spans="1:9" x14ac:dyDescent="0.25">
      <c r="A613" s="456">
        <v>41859</v>
      </c>
      <c r="B613" s="285" t="s">
        <v>1826</v>
      </c>
      <c r="C613" s="361" t="s">
        <v>4164</v>
      </c>
      <c r="D613" s="214" t="s">
        <v>180</v>
      </c>
      <c r="E613" s="235">
        <v>16402</v>
      </c>
      <c r="F613" s="419">
        <v>41859</v>
      </c>
      <c r="G613" s="44">
        <v>16402</v>
      </c>
      <c r="H613" s="243">
        <f t="shared" si="10"/>
        <v>0</v>
      </c>
      <c r="I613" s="214"/>
    </row>
    <row r="614" spans="1:9" x14ac:dyDescent="0.25">
      <c r="A614" s="456">
        <v>41859</v>
      </c>
      <c r="B614" s="285" t="s">
        <v>1827</v>
      </c>
      <c r="C614" s="361" t="s">
        <v>4164</v>
      </c>
      <c r="D614" s="214" t="s">
        <v>19</v>
      </c>
      <c r="E614" s="235">
        <v>67878.8</v>
      </c>
      <c r="F614" s="420" t="s">
        <v>4408</v>
      </c>
      <c r="G614" s="44">
        <v>67878.8</v>
      </c>
      <c r="H614" s="243">
        <f t="shared" si="10"/>
        <v>0</v>
      </c>
      <c r="I614" s="214" t="s">
        <v>30</v>
      </c>
    </row>
    <row r="615" spans="1:9" x14ac:dyDescent="0.25">
      <c r="A615" s="456">
        <v>41859</v>
      </c>
      <c r="B615" s="285" t="s">
        <v>1829</v>
      </c>
      <c r="C615" s="361" t="s">
        <v>4164</v>
      </c>
      <c r="D615" s="214" t="s">
        <v>152</v>
      </c>
      <c r="E615" s="235">
        <v>8169.6</v>
      </c>
      <c r="F615" s="419">
        <v>41859</v>
      </c>
      <c r="G615" s="44">
        <v>8169.6</v>
      </c>
      <c r="H615" s="243">
        <f t="shared" si="10"/>
        <v>0</v>
      </c>
      <c r="I615" s="214"/>
    </row>
    <row r="616" spans="1:9" x14ac:dyDescent="0.25">
      <c r="A616" s="456">
        <v>41859</v>
      </c>
      <c r="B616" s="285" t="s">
        <v>1830</v>
      </c>
      <c r="C616" s="361" t="s">
        <v>4164</v>
      </c>
      <c r="D616" s="214" t="s">
        <v>14</v>
      </c>
      <c r="E616" s="235">
        <v>16050</v>
      </c>
      <c r="F616" s="419">
        <v>41861</v>
      </c>
      <c r="G616" s="44">
        <v>16050</v>
      </c>
      <c r="H616" s="243">
        <f t="shared" si="10"/>
        <v>0</v>
      </c>
      <c r="I616" s="214" t="s">
        <v>30</v>
      </c>
    </row>
    <row r="617" spans="1:9" x14ac:dyDescent="0.25">
      <c r="A617" s="456">
        <v>41859</v>
      </c>
      <c r="B617" s="285" t="s">
        <v>1831</v>
      </c>
      <c r="C617" s="361" t="s">
        <v>4164</v>
      </c>
      <c r="D617" s="214" t="s">
        <v>44</v>
      </c>
      <c r="E617" s="235">
        <v>9860</v>
      </c>
      <c r="F617" s="419">
        <v>41871</v>
      </c>
      <c r="G617" s="44">
        <v>9860</v>
      </c>
      <c r="H617" s="243">
        <f t="shared" si="10"/>
        <v>0</v>
      </c>
      <c r="I617" s="214" t="s">
        <v>12</v>
      </c>
    </row>
    <row r="618" spans="1:9" x14ac:dyDescent="0.25">
      <c r="A618" s="216">
        <v>41860</v>
      </c>
      <c r="B618" s="285" t="s">
        <v>1833</v>
      </c>
      <c r="C618" s="361" t="s">
        <v>4164</v>
      </c>
      <c r="D618" s="20" t="s">
        <v>106</v>
      </c>
      <c r="E618" s="239">
        <v>13065.5</v>
      </c>
      <c r="F618" s="419">
        <v>41866</v>
      </c>
      <c r="G618" s="44">
        <v>13065.5</v>
      </c>
      <c r="H618" s="243">
        <f t="shared" si="10"/>
        <v>0</v>
      </c>
      <c r="I618" s="20" t="s">
        <v>12</v>
      </c>
    </row>
    <row r="619" spans="1:9" x14ac:dyDescent="0.25">
      <c r="A619" s="216">
        <v>41860</v>
      </c>
      <c r="B619" s="285" t="s">
        <v>1834</v>
      </c>
      <c r="C619" s="361" t="s">
        <v>4164</v>
      </c>
      <c r="D619" s="20" t="s">
        <v>4015</v>
      </c>
      <c r="E619" s="239">
        <v>18509.5</v>
      </c>
      <c r="F619" s="419">
        <v>41861</v>
      </c>
      <c r="G619" s="44">
        <v>18509.5</v>
      </c>
      <c r="H619" s="243">
        <f t="shared" si="10"/>
        <v>0</v>
      </c>
      <c r="I619" s="20" t="s">
        <v>12</v>
      </c>
    </row>
    <row r="620" spans="1:9" x14ac:dyDescent="0.25">
      <c r="A620" s="216">
        <v>41860</v>
      </c>
      <c r="B620" s="285" t="s">
        <v>1836</v>
      </c>
      <c r="C620" s="361" t="s">
        <v>4164</v>
      </c>
      <c r="D620" s="329" t="s">
        <v>3114</v>
      </c>
      <c r="E620" s="330">
        <v>0</v>
      </c>
      <c r="F620" s="419"/>
      <c r="G620" s="44"/>
      <c r="H620" s="243">
        <f t="shared" si="10"/>
        <v>0</v>
      </c>
      <c r="I620" s="20" t="s">
        <v>3533</v>
      </c>
    </row>
    <row r="621" spans="1:9" x14ac:dyDescent="0.25">
      <c r="A621" s="216">
        <v>41860</v>
      </c>
      <c r="B621" s="285" t="s">
        <v>1837</v>
      </c>
      <c r="C621" s="361" t="s">
        <v>4164</v>
      </c>
      <c r="D621" s="20" t="s">
        <v>28</v>
      </c>
      <c r="E621" s="239">
        <v>5050</v>
      </c>
      <c r="F621" s="419">
        <v>41860</v>
      </c>
      <c r="G621" s="44">
        <v>5050</v>
      </c>
      <c r="H621" s="243">
        <f t="shared" si="10"/>
        <v>0</v>
      </c>
      <c r="I621" s="20"/>
    </row>
    <row r="622" spans="1:9" x14ac:dyDescent="0.25">
      <c r="A622" s="216">
        <v>41860</v>
      </c>
      <c r="B622" s="285" t="s">
        <v>1838</v>
      </c>
      <c r="C622" s="361" t="s">
        <v>4164</v>
      </c>
      <c r="D622" s="20" t="s">
        <v>250</v>
      </c>
      <c r="E622" s="239">
        <v>29975</v>
      </c>
      <c r="F622" s="419">
        <v>41860</v>
      </c>
      <c r="G622" s="44">
        <v>29975</v>
      </c>
      <c r="H622" s="243">
        <f t="shared" si="10"/>
        <v>0</v>
      </c>
      <c r="I622" s="20" t="s">
        <v>30</v>
      </c>
    </row>
    <row r="623" spans="1:9" x14ac:dyDescent="0.25">
      <c r="A623" s="216">
        <v>41860</v>
      </c>
      <c r="B623" s="285" t="s">
        <v>1839</v>
      </c>
      <c r="C623" s="361" t="s">
        <v>4164</v>
      </c>
      <c r="D623" s="20" t="s">
        <v>13</v>
      </c>
      <c r="E623" s="239">
        <v>10030</v>
      </c>
      <c r="F623" s="419">
        <v>41860</v>
      </c>
      <c r="G623" s="44">
        <v>10030</v>
      </c>
      <c r="H623" s="243">
        <f t="shared" si="10"/>
        <v>0</v>
      </c>
      <c r="I623" s="20"/>
    </row>
    <row r="624" spans="1:9" x14ac:dyDescent="0.25">
      <c r="A624" s="216">
        <v>41860</v>
      </c>
      <c r="B624" s="285" t="s">
        <v>1841</v>
      </c>
      <c r="C624" s="361" t="s">
        <v>4164</v>
      </c>
      <c r="D624" s="20" t="s">
        <v>16</v>
      </c>
      <c r="E624" s="239">
        <v>190982.8</v>
      </c>
      <c r="F624" s="419">
        <v>41872</v>
      </c>
      <c r="G624" s="44">
        <v>190982.8</v>
      </c>
      <c r="H624" s="243">
        <f t="shared" si="10"/>
        <v>0</v>
      </c>
      <c r="I624" s="20" t="s">
        <v>65</v>
      </c>
    </row>
    <row r="625" spans="1:9" x14ac:dyDescent="0.25">
      <c r="A625" s="216">
        <v>41860</v>
      </c>
      <c r="B625" s="285" t="s">
        <v>1842</v>
      </c>
      <c r="C625" s="361" t="s">
        <v>4164</v>
      </c>
      <c r="D625" s="20" t="s">
        <v>374</v>
      </c>
      <c r="E625" s="239">
        <v>9701.5</v>
      </c>
      <c r="F625" s="419">
        <v>41860</v>
      </c>
      <c r="G625" s="44">
        <v>9701.5</v>
      </c>
      <c r="H625" s="243">
        <f t="shared" si="10"/>
        <v>0</v>
      </c>
      <c r="I625" s="20"/>
    </row>
    <row r="626" spans="1:9" x14ac:dyDescent="0.25">
      <c r="A626" s="216">
        <v>41860</v>
      </c>
      <c r="B626" s="285" t="s">
        <v>1843</v>
      </c>
      <c r="C626" s="361" t="s">
        <v>4164</v>
      </c>
      <c r="D626" s="20" t="s">
        <v>260</v>
      </c>
      <c r="E626" s="239">
        <v>3400</v>
      </c>
      <c r="F626" s="419">
        <v>41860</v>
      </c>
      <c r="G626" s="44">
        <v>3400</v>
      </c>
      <c r="H626" s="243">
        <f t="shared" si="10"/>
        <v>0</v>
      </c>
      <c r="I626" s="20" t="s">
        <v>12</v>
      </c>
    </row>
    <row r="627" spans="1:9" x14ac:dyDescent="0.25">
      <c r="A627" s="216">
        <v>41860</v>
      </c>
      <c r="B627" s="285" t="s">
        <v>1844</v>
      </c>
      <c r="C627" s="361" t="s">
        <v>4164</v>
      </c>
      <c r="D627" s="20" t="s">
        <v>123</v>
      </c>
      <c r="E627" s="239">
        <v>7433</v>
      </c>
      <c r="F627" s="419">
        <v>41864</v>
      </c>
      <c r="G627" s="44">
        <v>7433</v>
      </c>
      <c r="H627" s="243">
        <f t="shared" si="10"/>
        <v>0</v>
      </c>
      <c r="I627" s="20"/>
    </row>
    <row r="628" spans="1:9" x14ac:dyDescent="0.25">
      <c r="A628" s="216">
        <v>41860</v>
      </c>
      <c r="B628" s="285" t="s">
        <v>1847</v>
      </c>
      <c r="C628" s="361" t="s">
        <v>4164</v>
      </c>
      <c r="D628" s="20" t="s">
        <v>55</v>
      </c>
      <c r="E628" s="239">
        <v>10132</v>
      </c>
      <c r="F628" s="419">
        <v>41860</v>
      </c>
      <c r="G628" s="44">
        <v>10132</v>
      </c>
      <c r="H628" s="243">
        <f t="shared" si="10"/>
        <v>0</v>
      </c>
      <c r="I628" s="20"/>
    </row>
    <row r="629" spans="1:9" x14ac:dyDescent="0.25">
      <c r="A629" s="216">
        <v>41860</v>
      </c>
      <c r="B629" s="285" t="s">
        <v>1848</v>
      </c>
      <c r="C629" s="361" t="s">
        <v>4164</v>
      </c>
      <c r="D629" s="20" t="s">
        <v>180</v>
      </c>
      <c r="E629" s="239">
        <v>24095.5</v>
      </c>
      <c r="F629" s="419">
        <v>41860</v>
      </c>
      <c r="G629" s="44">
        <v>24095.5</v>
      </c>
      <c r="H629" s="243">
        <f t="shared" si="10"/>
        <v>0</v>
      </c>
      <c r="I629" s="20" t="s">
        <v>2852</v>
      </c>
    </row>
    <row r="630" spans="1:9" x14ac:dyDescent="0.25">
      <c r="A630" s="216">
        <v>41860</v>
      </c>
      <c r="B630" s="285" t="s">
        <v>1849</v>
      </c>
      <c r="C630" s="361" t="s">
        <v>4164</v>
      </c>
      <c r="D630" s="20" t="s">
        <v>52</v>
      </c>
      <c r="E630" s="239">
        <v>2754</v>
      </c>
      <c r="F630" s="419">
        <v>41860</v>
      </c>
      <c r="G630" s="44">
        <v>2754</v>
      </c>
      <c r="H630" s="243">
        <f t="shared" si="10"/>
        <v>0</v>
      </c>
      <c r="I630" s="20" t="s">
        <v>12</v>
      </c>
    </row>
    <row r="631" spans="1:9" x14ac:dyDescent="0.25">
      <c r="A631" s="216">
        <v>41860</v>
      </c>
      <c r="B631" s="285" t="s">
        <v>1850</v>
      </c>
      <c r="C631" s="361" t="s">
        <v>4164</v>
      </c>
      <c r="D631" s="329" t="s">
        <v>3114</v>
      </c>
      <c r="E631" s="330">
        <v>0</v>
      </c>
      <c r="F631" s="419"/>
      <c r="G631" s="44"/>
      <c r="H631" s="243">
        <f t="shared" si="10"/>
        <v>0</v>
      </c>
      <c r="I631" s="20" t="s">
        <v>4183</v>
      </c>
    </row>
    <row r="632" spans="1:9" x14ac:dyDescent="0.25">
      <c r="A632" s="216">
        <v>41860</v>
      </c>
      <c r="B632" s="285" t="s">
        <v>1851</v>
      </c>
      <c r="C632" s="361" t="s">
        <v>4164</v>
      </c>
      <c r="D632" s="20" t="s">
        <v>111</v>
      </c>
      <c r="E632" s="239">
        <v>5552</v>
      </c>
      <c r="F632" s="419">
        <v>41860</v>
      </c>
      <c r="G632" s="44">
        <v>5552</v>
      </c>
      <c r="H632" s="243">
        <f t="shared" si="10"/>
        <v>0</v>
      </c>
      <c r="I632" s="20" t="s">
        <v>12</v>
      </c>
    </row>
    <row r="633" spans="1:9" x14ac:dyDescent="0.25">
      <c r="A633" s="216">
        <v>41860</v>
      </c>
      <c r="B633" s="285" t="s">
        <v>1853</v>
      </c>
      <c r="C633" s="361" t="s">
        <v>4164</v>
      </c>
      <c r="D633" s="20" t="s">
        <v>535</v>
      </c>
      <c r="E633" s="239">
        <v>2785.5</v>
      </c>
      <c r="F633" s="419">
        <v>41860</v>
      </c>
      <c r="G633" s="44">
        <v>2785.5</v>
      </c>
      <c r="H633" s="243">
        <f t="shared" si="10"/>
        <v>0</v>
      </c>
      <c r="I633" s="20"/>
    </row>
    <row r="634" spans="1:9" x14ac:dyDescent="0.25">
      <c r="A634" s="216">
        <v>41860</v>
      </c>
      <c r="B634" s="285" t="s">
        <v>1855</v>
      </c>
      <c r="C634" s="361" t="s">
        <v>4164</v>
      </c>
      <c r="D634" s="20" t="s">
        <v>188</v>
      </c>
      <c r="E634" s="239">
        <v>21346</v>
      </c>
      <c r="F634" s="420" t="s">
        <v>4184</v>
      </c>
      <c r="G634" s="44">
        <v>21346</v>
      </c>
      <c r="H634" s="243">
        <f t="shared" si="10"/>
        <v>0</v>
      </c>
      <c r="I634" s="20" t="s">
        <v>3945</v>
      </c>
    </row>
    <row r="635" spans="1:9" x14ac:dyDescent="0.25">
      <c r="A635" s="216">
        <v>41860</v>
      </c>
      <c r="B635" s="285" t="s">
        <v>1856</v>
      </c>
      <c r="C635" s="361" t="s">
        <v>4164</v>
      </c>
      <c r="D635" s="20" t="s">
        <v>8</v>
      </c>
      <c r="E635" s="239">
        <v>769.6</v>
      </c>
      <c r="F635" s="419">
        <v>41860</v>
      </c>
      <c r="G635" s="44">
        <v>769.6</v>
      </c>
      <c r="H635" s="243">
        <f t="shared" si="10"/>
        <v>0</v>
      </c>
      <c r="I635" s="20"/>
    </row>
    <row r="636" spans="1:9" x14ac:dyDescent="0.25">
      <c r="A636" s="216">
        <v>41860</v>
      </c>
      <c r="B636" s="285" t="s">
        <v>1857</v>
      </c>
      <c r="C636" s="361" t="s">
        <v>4164</v>
      </c>
      <c r="D636" s="20" t="s">
        <v>8</v>
      </c>
      <c r="E636" s="239">
        <v>4098.5</v>
      </c>
      <c r="F636" s="419">
        <v>41860</v>
      </c>
      <c r="G636" s="44">
        <v>4098.5</v>
      </c>
      <c r="H636" s="243">
        <f t="shared" si="10"/>
        <v>0</v>
      </c>
      <c r="I636" s="20"/>
    </row>
    <row r="637" spans="1:9" x14ac:dyDescent="0.25">
      <c r="A637" s="216">
        <v>41860</v>
      </c>
      <c r="B637" s="285" t="s">
        <v>1858</v>
      </c>
      <c r="C637" s="361" t="s">
        <v>4164</v>
      </c>
      <c r="D637" s="20" t="s">
        <v>250</v>
      </c>
      <c r="E637" s="239">
        <v>8767</v>
      </c>
      <c r="F637" s="419">
        <v>41860</v>
      </c>
      <c r="G637" s="44">
        <v>8767</v>
      </c>
      <c r="H637" s="243">
        <f t="shared" si="10"/>
        <v>0</v>
      </c>
      <c r="I637" s="20"/>
    </row>
    <row r="638" spans="1:9" x14ac:dyDescent="0.25">
      <c r="A638" s="216">
        <v>41860</v>
      </c>
      <c r="B638" s="285" t="s">
        <v>1859</v>
      </c>
      <c r="C638" s="361" t="s">
        <v>4164</v>
      </c>
      <c r="D638" s="20" t="s">
        <v>8</v>
      </c>
      <c r="E638" s="239">
        <v>505</v>
      </c>
      <c r="F638" s="419">
        <v>41860</v>
      </c>
      <c r="G638" s="44">
        <v>505</v>
      </c>
      <c r="H638" s="243">
        <f t="shared" si="10"/>
        <v>0</v>
      </c>
      <c r="I638" s="20"/>
    </row>
    <row r="639" spans="1:9" x14ac:dyDescent="0.25">
      <c r="A639" s="216">
        <v>41860</v>
      </c>
      <c r="B639" s="285" t="s">
        <v>1860</v>
      </c>
      <c r="C639" s="361" t="s">
        <v>4164</v>
      </c>
      <c r="D639" s="20" t="s">
        <v>237</v>
      </c>
      <c r="E639" s="239">
        <v>10616</v>
      </c>
      <c r="F639" s="419">
        <v>41860</v>
      </c>
      <c r="G639" s="44">
        <v>10616</v>
      </c>
      <c r="H639" s="243">
        <f t="shared" si="10"/>
        <v>0</v>
      </c>
      <c r="I639" s="20" t="s">
        <v>21</v>
      </c>
    </row>
    <row r="640" spans="1:9" x14ac:dyDescent="0.25">
      <c r="A640" s="216">
        <v>41860</v>
      </c>
      <c r="B640" s="285" t="s">
        <v>1862</v>
      </c>
      <c r="C640" s="361" t="s">
        <v>4164</v>
      </c>
      <c r="D640" s="20" t="s">
        <v>130</v>
      </c>
      <c r="E640" s="239">
        <v>12592</v>
      </c>
      <c r="F640" s="420" t="s">
        <v>4185</v>
      </c>
      <c r="G640" s="44">
        <v>12592</v>
      </c>
      <c r="H640" s="243">
        <f t="shared" si="10"/>
        <v>0</v>
      </c>
      <c r="I640" s="20" t="s">
        <v>21</v>
      </c>
    </row>
    <row r="641" spans="1:9" x14ac:dyDescent="0.25">
      <c r="A641" s="216">
        <v>41860</v>
      </c>
      <c r="B641" s="285" t="s">
        <v>1863</v>
      </c>
      <c r="C641" s="361" t="s">
        <v>4164</v>
      </c>
      <c r="D641" s="20" t="s">
        <v>373</v>
      </c>
      <c r="E641" s="239">
        <v>5241.5</v>
      </c>
      <c r="F641" s="419">
        <v>41862</v>
      </c>
      <c r="G641" s="44">
        <v>5241.5</v>
      </c>
      <c r="H641" s="243">
        <f t="shared" si="10"/>
        <v>0</v>
      </c>
      <c r="I641" s="20" t="s">
        <v>30</v>
      </c>
    </row>
    <row r="642" spans="1:9" x14ac:dyDescent="0.25">
      <c r="A642" s="216">
        <v>41860</v>
      </c>
      <c r="B642" s="285" t="s">
        <v>1864</v>
      </c>
      <c r="C642" s="361" t="s">
        <v>4164</v>
      </c>
      <c r="D642" s="20" t="s">
        <v>34</v>
      </c>
      <c r="E642" s="239">
        <v>2715</v>
      </c>
      <c r="F642" s="419">
        <v>41862</v>
      </c>
      <c r="G642" s="44">
        <v>2715</v>
      </c>
      <c r="H642" s="243">
        <f t="shared" si="10"/>
        <v>0</v>
      </c>
      <c r="I642" s="20" t="s">
        <v>30</v>
      </c>
    </row>
    <row r="643" spans="1:9" x14ac:dyDescent="0.25">
      <c r="A643" s="216">
        <v>41860</v>
      </c>
      <c r="B643" s="285" t="s">
        <v>1865</v>
      </c>
      <c r="C643" s="361" t="s">
        <v>4164</v>
      </c>
      <c r="D643" s="20" t="s">
        <v>8</v>
      </c>
      <c r="E643" s="239">
        <v>1061</v>
      </c>
      <c r="F643" s="419">
        <v>41860</v>
      </c>
      <c r="G643" s="44">
        <v>1061</v>
      </c>
      <c r="H643" s="243">
        <f t="shared" si="10"/>
        <v>0</v>
      </c>
      <c r="I643" s="20"/>
    </row>
    <row r="644" spans="1:9" x14ac:dyDescent="0.25">
      <c r="A644" s="216">
        <v>41860</v>
      </c>
      <c r="B644" s="285" t="s">
        <v>1866</v>
      </c>
      <c r="C644" s="361" t="s">
        <v>4164</v>
      </c>
      <c r="D644" s="20" t="s">
        <v>287</v>
      </c>
      <c r="E644" s="239">
        <v>3952</v>
      </c>
      <c r="F644" s="419">
        <v>41862</v>
      </c>
      <c r="G644" s="44">
        <v>3952</v>
      </c>
      <c r="H644" s="243">
        <f t="shared" si="10"/>
        <v>0</v>
      </c>
      <c r="I644" s="20" t="s">
        <v>30</v>
      </c>
    </row>
    <row r="645" spans="1:9" x14ac:dyDescent="0.25">
      <c r="A645" s="216">
        <v>41860</v>
      </c>
      <c r="B645" s="285" t="s">
        <v>1867</v>
      </c>
      <c r="C645" s="361" t="s">
        <v>4164</v>
      </c>
      <c r="D645" s="20" t="s">
        <v>74</v>
      </c>
      <c r="E645" s="239">
        <v>8306</v>
      </c>
      <c r="F645" s="419">
        <v>41860</v>
      </c>
      <c r="G645" s="44">
        <v>8306</v>
      </c>
      <c r="H645" s="243">
        <f t="shared" si="10"/>
        <v>0</v>
      </c>
      <c r="I645" s="20"/>
    </row>
    <row r="646" spans="1:9" x14ac:dyDescent="0.25">
      <c r="A646" s="216">
        <v>41860</v>
      </c>
      <c r="B646" s="285" t="s">
        <v>1869</v>
      </c>
      <c r="C646" s="361" t="s">
        <v>4164</v>
      </c>
      <c r="D646" s="20" t="s">
        <v>29</v>
      </c>
      <c r="E646" s="239">
        <v>4923</v>
      </c>
      <c r="F646" s="419">
        <v>41862</v>
      </c>
      <c r="G646" s="44">
        <v>4923</v>
      </c>
      <c r="H646" s="243">
        <f t="shared" si="10"/>
        <v>0</v>
      </c>
      <c r="I646" s="20" t="s">
        <v>30</v>
      </c>
    </row>
    <row r="647" spans="1:9" x14ac:dyDescent="0.25">
      <c r="A647" s="216">
        <v>41860</v>
      </c>
      <c r="B647" s="285" t="s">
        <v>1870</v>
      </c>
      <c r="C647" s="361" t="s">
        <v>4164</v>
      </c>
      <c r="D647" s="20" t="s">
        <v>250</v>
      </c>
      <c r="E647" s="239">
        <v>12876</v>
      </c>
      <c r="F647" s="419">
        <v>41860</v>
      </c>
      <c r="G647" s="44">
        <v>12876</v>
      </c>
      <c r="H647" s="243">
        <f t="shared" ref="H647:H710" si="11">E647-G647</f>
        <v>0</v>
      </c>
      <c r="I647" s="20"/>
    </row>
    <row r="648" spans="1:9" x14ac:dyDescent="0.25">
      <c r="A648" s="216">
        <v>41860</v>
      </c>
      <c r="B648" s="285" t="s">
        <v>1871</v>
      </c>
      <c r="C648" s="361" t="s">
        <v>4164</v>
      </c>
      <c r="D648" s="20" t="s">
        <v>57</v>
      </c>
      <c r="E648" s="239">
        <v>2100</v>
      </c>
      <c r="F648" s="419">
        <v>41862</v>
      </c>
      <c r="G648" s="44">
        <v>2100</v>
      </c>
      <c r="H648" s="243">
        <f t="shared" si="11"/>
        <v>0</v>
      </c>
      <c r="I648" s="20" t="s">
        <v>30</v>
      </c>
    </row>
    <row r="649" spans="1:9" x14ac:dyDescent="0.25">
      <c r="A649" s="216">
        <v>41860</v>
      </c>
      <c r="B649" s="285" t="s">
        <v>1872</v>
      </c>
      <c r="C649" s="361" t="s">
        <v>4164</v>
      </c>
      <c r="D649" s="20" t="s">
        <v>1782</v>
      </c>
      <c r="E649" s="239">
        <v>3841</v>
      </c>
      <c r="F649" s="419">
        <v>41862</v>
      </c>
      <c r="G649" s="44">
        <v>3841</v>
      </c>
      <c r="H649" s="243">
        <f t="shared" si="11"/>
        <v>0</v>
      </c>
      <c r="I649" s="20" t="s">
        <v>30</v>
      </c>
    </row>
    <row r="650" spans="1:9" x14ac:dyDescent="0.25">
      <c r="A650" s="216">
        <v>41860</v>
      </c>
      <c r="B650" s="285" t="s">
        <v>1873</v>
      </c>
      <c r="C650" s="361" t="s">
        <v>4164</v>
      </c>
      <c r="D650" s="20" t="s">
        <v>136</v>
      </c>
      <c r="E650" s="239">
        <v>1531</v>
      </c>
      <c r="F650" s="419">
        <v>41860</v>
      </c>
      <c r="G650" s="44">
        <v>1531</v>
      </c>
      <c r="H650" s="243">
        <f t="shared" si="11"/>
        <v>0</v>
      </c>
      <c r="I650" s="20"/>
    </row>
    <row r="651" spans="1:9" x14ac:dyDescent="0.25">
      <c r="A651" s="216">
        <v>41860</v>
      </c>
      <c r="B651" s="285" t="s">
        <v>1875</v>
      </c>
      <c r="C651" s="361" t="s">
        <v>4164</v>
      </c>
      <c r="D651" s="20" t="s">
        <v>1611</v>
      </c>
      <c r="E651" s="239">
        <v>3378</v>
      </c>
      <c r="F651" s="419">
        <v>41860</v>
      </c>
      <c r="G651" s="44">
        <v>3378</v>
      </c>
      <c r="H651" s="243">
        <f t="shared" si="11"/>
        <v>0</v>
      </c>
      <c r="I651" s="20"/>
    </row>
    <row r="652" spans="1:9" x14ac:dyDescent="0.25">
      <c r="A652" s="216">
        <v>41860</v>
      </c>
      <c r="B652" s="285" t="s">
        <v>1876</v>
      </c>
      <c r="C652" s="361" t="s">
        <v>4164</v>
      </c>
      <c r="D652" s="20" t="s">
        <v>49</v>
      </c>
      <c r="E652" s="239">
        <v>873</v>
      </c>
      <c r="F652" s="419">
        <v>41860</v>
      </c>
      <c r="G652" s="44">
        <v>873</v>
      </c>
      <c r="H652" s="243">
        <f t="shared" si="11"/>
        <v>0</v>
      </c>
      <c r="I652" s="20"/>
    </row>
    <row r="653" spans="1:9" x14ac:dyDescent="0.25">
      <c r="A653" s="216">
        <v>41860</v>
      </c>
      <c r="B653" s="285" t="s">
        <v>1877</v>
      </c>
      <c r="C653" s="361" t="s">
        <v>4164</v>
      </c>
      <c r="D653" s="20" t="s">
        <v>124</v>
      </c>
      <c r="E653" s="239">
        <v>11710</v>
      </c>
      <c r="F653" s="419">
        <v>41862</v>
      </c>
      <c r="G653" s="44">
        <v>11710</v>
      </c>
      <c r="H653" s="243">
        <f t="shared" si="11"/>
        <v>0</v>
      </c>
      <c r="I653" s="20" t="s">
        <v>30</v>
      </c>
    </row>
    <row r="654" spans="1:9" x14ac:dyDescent="0.25">
      <c r="A654" s="216">
        <v>41860</v>
      </c>
      <c r="B654" s="285" t="s">
        <v>1878</v>
      </c>
      <c r="C654" s="361" t="s">
        <v>4164</v>
      </c>
      <c r="D654" s="20" t="s">
        <v>87</v>
      </c>
      <c r="E654" s="239">
        <v>7275</v>
      </c>
      <c r="F654" s="419">
        <v>41862</v>
      </c>
      <c r="G654" s="44">
        <v>7275</v>
      </c>
      <c r="H654" s="243">
        <f t="shared" si="11"/>
        <v>0</v>
      </c>
      <c r="I654" s="20" t="s">
        <v>30</v>
      </c>
    </row>
    <row r="655" spans="1:9" x14ac:dyDescent="0.25">
      <c r="A655" s="216">
        <v>41860</v>
      </c>
      <c r="B655" s="285" t="s">
        <v>1879</v>
      </c>
      <c r="C655" s="361" t="s">
        <v>4164</v>
      </c>
      <c r="D655" s="20" t="s">
        <v>147</v>
      </c>
      <c r="E655" s="239">
        <v>16309</v>
      </c>
      <c r="F655" s="419">
        <v>41862</v>
      </c>
      <c r="G655" s="44">
        <v>16309</v>
      </c>
      <c r="H655" s="243">
        <f t="shared" si="11"/>
        <v>0</v>
      </c>
      <c r="I655" s="20"/>
    </row>
    <row r="656" spans="1:9" x14ac:dyDescent="0.25">
      <c r="A656" s="216">
        <v>41860</v>
      </c>
      <c r="B656" s="285" t="s">
        <v>1880</v>
      </c>
      <c r="C656" s="361" t="s">
        <v>4164</v>
      </c>
      <c r="D656" s="20" t="s">
        <v>176</v>
      </c>
      <c r="E656" s="239">
        <v>3592</v>
      </c>
      <c r="F656" s="422" t="s">
        <v>4186</v>
      </c>
      <c r="G656" s="44">
        <v>3592</v>
      </c>
      <c r="H656" s="243">
        <f t="shared" si="11"/>
        <v>0</v>
      </c>
      <c r="I656" s="20" t="s">
        <v>30</v>
      </c>
    </row>
    <row r="657" spans="1:9" x14ac:dyDescent="0.25">
      <c r="A657" s="216">
        <v>41860</v>
      </c>
      <c r="B657" s="285" t="s">
        <v>1881</v>
      </c>
      <c r="C657" s="361" t="s">
        <v>4164</v>
      </c>
      <c r="D657" s="20" t="s">
        <v>107</v>
      </c>
      <c r="E657" s="239">
        <v>23649</v>
      </c>
      <c r="F657" s="419">
        <v>41860</v>
      </c>
      <c r="G657" s="44">
        <v>23649</v>
      </c>
      <c r="H657" s="243">
        <f t="shared" si="11"/>
        <v>0</v>
      </c>
      <c r="I657" s="20"/>
    </row>
    <row r="658" spans="1:9" x14ac:dyDescent="0.25">
      <c r="A658" s="216">
        <v>41860</v>
      </c>
      <c r="B658" s="285" t="s">
        <v>1883</v>
      </c>
      <c r="C658" s="361" t="s">
        <v>4164</v>
      </c>
      <c r="D658" s="20" t="s">
        <v>8</v>
      </c>
      <c r="E658" s="239">
        <v>356</v>
      </c>
      <c r="F658" s="419">
        <v>41860</v>
      </c>
      <c r="G658" s="44">
        <v>356</v>
      </c>
      <c r="H658" s="243">
        <f t="shared" si="11"/>
        <v>0</v>
      </c>
      <c r="I658" s="20"/>
    </row>
    <row r="659" spans="1:9" x14ac:dyDescent="0.25">
      <c r="A659" s="216">
        <v>41860</v>
      </c>
      <c r="B659" s="285" t="s">
        <v>1884</v>
      </c>
      <c r="C659" s="361" t="s">
        <v>4164</v>
      </c>
      <c r="D659" s="20" t="s">
        <v>51</v>
      </c>
      <c r="E659" s="239">
        <v>2329</v>
      </c>
      <c r="F659" s="419">
        <v>41860</v>
      </c>
      <c r="G659" s="44">
        <v>2329</v>
      </c>
      <c r="H659" s="243">
        <f t="shared" si="11"/>
        <v>0</v>
      </c>
      <c r="I659" s="20"/>
    </row>
    <row r="660" spans="1:9" x14ac:dyDescent="0.25">
      <c r="A660" s="216">
        <v>41860</v>
      </c>
      <c r="B660" s="285" t="s">
        <v>1885</v>
      </c>
      <c r="C660" s="361" t="s">
        <v>4164</v>
      </c>
      <c r="D660" s="20" t="s">
        <v>3318</v>
      </c>
      <c r="E660" s="239">
        <v>16375</v>
      </c>
      <c r="F660" s="419">
        <v>41861</v>
      </c>
      <c r="G660" s="44">
        <v>16375</v>
      </c>
      <c r="H660" s="243">
        <f t="shared" si="11"/>
        <v>0</v>
      </c>
      <c r="I660" s="20" t="s">
        <v>217</v>
      </c>
    </row>
    <row r="661" spans="1:9" x14ac:dyDescent="0.25">
      <c r="A661" s="216">
        <v>41860</v>
      </c>
      <c r="B661" s="285" t="s">
        <v>1886</v>
      </c>
      <c r="C661" s="361" t="s">
        <v>4164</v>
      </c>
      <c r="D661" s="20" t="s">
        <v>25</v>
      </c>
      <c r="E661" s="239">
        <v>6018</v>
      </c>
      <c r="F661" s="419">
        <v>41861</v>
      </c>
      <c r="G661" s="44">
        <v>6018</v>
      </c>
      <c r="H661" s="243">
        <f t="shared" si="11"/>
        <v>0</v>
      </c>
      <c r="I661" s="20" t="s">
        <v>217</v>
      </c>
    </row>
    <row r="662" spans="1:9" x14ac:dyDescent="0.25">
      <c r="A662" s="216">
        <v>41860</v>
      </c>
      <c r="B662" s="285" t="s">
        <v>1887</v>
      </c>
      <c r="C662" s="361" t="s">
        <v>4164</v>
      </c>
      <c r="D662" s="20" t="s">
        <v>18</v>
      </c>
      <c r="E662" s="239">
        <v>4096</v>
      </c>
      <c r="F662" s="419">
        <v>41860</v>
      </c>
      <c r="G662" s="44">
        <v>4096</v>
      </c>
      <c r="H662" s="243">
        <f t="shared" si="11"/>
        <v>0</v>
      </c>
      <c r="I662" s="20"/>
    </row>
    <row r="663" spans="1:9" x14ac:dyDescent="0.25">
      <c r="A663" s="216">
        <v>41860</v>
      </c>
      <c r="B663" s="285" t="s">
        <v>1889</v>
      </c>
      <c r="C663" s="361" t="s">
        <v>4164</v>
      </c>
      <c r="D663" s="20" t="s">
        <v>16</v>
      </c>
      <c r="E663" s="239">
        <v>6104</v>
      </c>
      <c r="F663" s="419">
        <v>41872</v>
      </c>
      <c r="G663" s="44">
        <v>6104</v>
      </c>
      <c r="H663" s="243">
        <f t="shared" si="11"/>
        <v>0</v>
      </c>
      <c r="I663" s="20" t="s">
        <v>12</v>
      </c>
    </row>
    <row r="664" spans="1:9" x14ac:dyDescent="0.25">
      <c r="A664" s="216">
        <v>41860</v>
      </c>
      <c r="B664" s="285" t="s">
        <v>1890</v>
      </c>
      <c r="C664" s="361" t="s">
        <v>4164</v>
      </c>
      <c r="D664" s="20" t="s">
        <v>62</v>
      </c>
      <c r="E664" s="239">
        <v>32074</v>
      </c>
      <c r="F664" s="419">
        <v>41861</v>
      </c>
      <c r="G664" s="44">
        <v>32074</v>
      </c>
      <c r="H664" s="243">
        <f t="shared" si="11"/>
        <v>0</v>
      </c>
      <c r="I664" s="20" t="s">
        <v>217</v>
      </c>
    </row>
    <row r="665" spans="1:9" x14ac:dyDescent="0.25">
      <c r="A665" s="216">
        <v>41860</v>
      </c>
      <c r="B665" s="285" t="s">
        <v>1892</v>
      </c>
      <c r="C665" s="361" t="s">
        <v>4164</v>
      </c>
      <c r="D665" s="20" t="s">
        <v>560</v>
      </c>
      <c r="E665" s="239">
        <v>14062.2</v>
      </c>
      <c r="F665" s="419">
        <v>41861</v>
      </c>
      <c r="G665" s="44">
        <v>14062.2</v>
      </c>
      <c r="H665" s="243">
        <f t="shared" si="11"/>
        <v>0</v>
      </c>
      <c r="I665" s="20" t="s">
        <v>12</v>
      </c>
    </row>
    <row r="666" spans="1:9" x14ac:dyDescent="0.25">
      <c r="A666" s="216">
        <v>41860</v>
      </c>
      <c r="B666" s="285" t="s">
        <v>1893</v>
      </c>
      <c r="C666" s="361" t="s">
        <v>4164</v>
      </c>
      <c r="D666" s="20" t="s">
        <v>523</v>
      </c>
      <c r="E666" s="239">
        <v>19472.939999999999</v>
      </c>
      <c r="F666" s="419">
        <v>41868</v>
      </c>
      <c r="G666" s="44">
        <v>19472.939999999999</v>
      </c>
      <c r="H666" s="243">
        <f t="shared" si="11"/>
        <v>0</v>
      </c>
      <c r="I666" s="20" t="s">
        <v>3945</v>
      </c>
    </row>
    <row r="667" spans="1:9" x14ac:dyDescent="0.25">
      <c r="A667" s="216">
        <v>41860</v>
      </c>
      <c r="B667" s="285" t="s">
        <v>1894</v>
      </c>
      <c r="C667" s="361" t="s">
        <v>4164</v>
      </c>
      <c r="D667" s="20" t="s">
        <v>3121</v>
      </c>
      <c r="E667" s="239">
        <v>3429</v>
      </c>
      <c r="F667" s="419">
        <v>41861</v>
      </c>
      <c r="G667" s="44">
        <v>3429</v>
      </c>
      <c r="H667" s="243">
        <f t="shared" si="11"/>
        <v>0</v>
      </c>
      <c r="I667" s="20" t="s">
        <v>217</v>
      </c>
    </row>
    <row r="668" spans="1:9" x14ac:dyDescent="0.25">
      <c r="A668" s="216">
        <v>41860</v>
      </c>
      <c r="B668" s="285" t="s">
        <v>1895</v>
      </c>
      <c r="C668" s="361" t="s">
        <v>4164</v>
      </c>
      <c r="D668" s="20" t="s">
        <v>78</v>
      </c>
      <c r="E668" s="239">
        <v>7867</v>
      </c>
      <c r="F668" s="419">
        <v>41861</v>
      </c>
      <c r="G668" s="44">
        <v>7867</v>
      </c>
      <c r="H668" s="243">
        <f t="shared" si="11"/>
        <v>0</v>
      </c>
      <c r="I668" s="20" t="s">
        <v>12</v>
      </c>
    </row>
    <row r="669" spans="1:9" x14ac:dyDescent="0.25">
      <c r="A669" s="216">
        <v>41860</v>
      </c>
      <c r="B669" s="285" t="s">
        <v>1896</v>
      </c>
      <c r="C669" s="361" t="s">
        <v>4164</v>
      </c>
      <c r="D669" s="20" t="s">
        <v>80</v>
      </c>
      <c r="E669" s="239">
        <v>2457</v>
      </c>
      <c r="F669" s="419">
        <v>41861</v>
      </c>
      <c r="G669" s="44">
        <v>2457</v>
      </c>
      <c r="H669" s="243">
        <f t="shared" si="11"/>
        <v>0</v>
      </c>
      <c r="I669" s="20" t="s">
        <v>12</v>
      </c>
    </row>
    <row r="670" spans="1:9" x14ac:dyDescent="0.25">
      <c r="A670" s="216">
        <v>41860</v>
      </c>
      <c r="B670" s="285" t="s">
        <v>1897</v>
      </c>
      <c r="C670" s="361" t="s">
        <v>4164</v>
      </c>
      <c r="D670" s="20" t="s">
        <v>349</v>
      </c>
      <c r="E670" s="239">
        <v>7331.2</v>
      </c>
      <c r="F670" s="419">
        <v>41861</v>
      </c>
      <c r="G670" s="44">
        <v>7331.2</v>
      </c>
      <c r="H670" s="243">
        <f t="shared" si="11"/>
        <v>0</v>
      </c>
      <c r="I670" s="20" t="s">
        <v>12</v>
      </c>
    </row>
    <row r="671" spans="1:9" x14ac:dyDescent="0.25">
      <c r="A671" s="216">
        <v>41860</v>
      </c>
      <c r="B671" s="285" t="s">
        <v>1899</v>
      </c>
      <c r="C671" s="361" t="s">
        <v>4164</v>
      </c>
      <c r="D671" s="20" t="s">
        <v>193</v>
      </c>
      <c r="E671" s="239">
        <v>19091.599999999999</v>
      </c>
      <c r="F671" s="419" t="s">
        <v>4187</v>
      </c>
      <c r="G671" s="44">
        <v>19091.599999999999</v>
      </c>
      <c r="H671" s="243">
        <f t="shared" si="11"/>
        <v>0</v>
      </c>
      <c r="I671" s="20" t="s">
        <v>12</v>
      </c>
    </row>
    <row r="672" spans="1:9" x14ac:dyDescent="0.25">
      <c r="A672" s="216">
        <v>41860</v>
      </c>
      <c r="B672" s="285" t="s">
        <v>1900</v>
      </c>
      <c r="C672" s="361" t="s">
        <v>4164</v>
      </c>
      <c r="D672" s="329" t="s">
        <v>3114</v>
      </c>
      <c r="E672" s="330">
        <v>0</v>
      </c>
      <c r="F672" s="419"/>
      <c r="G672" s="44"/>
      <c r="H672" s="243">
        <f t="shared" si="11"/>
        <v>0</v>
      </c>
      <c r="I672" s="20" t="s">
        <v>4188</v>
      </c>
    </row>
    <row r="673" spans="1:9" x14ac:dyDescent="0.25">
      <c r="A673" s="216">
        <v>41860</v>
      </c>
      <c r="B673" s="285" t="s">
        <v>1901</v>
      </c>
      <c r="C673" s="361" t="s">
        <v>4164</v>
      </c>
      <c r="D673" s="20" t="s">
        <v>136</v>
      </c>
      <c r="E673" s="239">
        <v>2608.1999999999998</v>
      </c>
      <c r="F673" s="419">
        <v>41860</v>
      </c>
      <c r="G673" s="44">
        <v>2608.1999999999998</v>
      </c>
      <c r="H673" s="243">
        <f t="shared" si="11"/>
        <v>0</v>
      </c>
      <c r="I673" s="20"/>
    </row>
    <row r="674" spans="1:9" x14ac:dyDescent="0.25">
      <c r="A674" s="216">
        <v>41860</v>
      </c>
      <c r="B674" s="285" t="s">
        <v>1902</v>
      </c>
      <c r="C674" s="361" t="s">
        <v>4164</v>
      </c>
      <c r="D674" s="20" t="s">
        <v>233</v>
      </c>
      <c r="E674" s="239">
        <v>1040</v>
      </c>
      <c r="F674" s="419">
        <v>41861</v>
      </c>
      <c r="G674" s="44">
        <v>1040</v>
      </c>
      <c r="H674" s="243">
        <f t="shared" si="11"/>
        <v>0</v>
      </c>
      <c r="I674" s="20" t="s">
        <v>12</v>
      </c>
    </row>
    <row r="675" spans="1:9" x14ac:dyDescent="0.25">
      <c r="A675" s="216">
        <v>41860</v>
      </c>
      <c r="B675" s="285" t="s">
        <v>1903</v>
      </c>
      <c r="C675" s="361" t="s">
        <v>4164</v>
      </c>
      <c r="D675" s="20" t="s">
        <v>2508</v>
      </c>
      <c r="E675" s="239">
        <v>8789</v>
      </c>
      <c r="F675" s="419">
        <v>41860</v>
      </c>
      <c r="G675" s="44">
        <v>8789</v>
      </c>
      <c r="H675" s="243">
        <f t="shared" si="11"/>
        <v>0</v>
      </c>
      <c r="I675" s="20"/>
    </row>
    <row r="676" spans="1:9" x14ac:dyDescent="0.25">
      <c r="A676" s="216">
        <v>41860</v>
      </c>
      <c r="B676" s="285" t="s">
        <v>1905</v>
      </c>
      <c r="C676" s="361" t="s">
        <v>4164</v>
      </c>
      <c r="D676" s="20" t="s">
        <v>14</v>
      </c>
      <c r="E676" s="239">
        <v>15606</v>
      </c>
      <c r="F676" s="419">
        <v>41861</v>
      </c>
      <c r="G676" s="327">
        <v>9106</v>
      </c>
      <c r="H676" s="328">
        <f t="shared" si="11"/>
        <v>6500</v>
      </c>
      <c r="I676" s="20" t="s">
        <v>12</v>
      </c>
    </row>
    <row r="677" spans="1:9" x14ac:dyDescent="0.25">
      <c r="A677" s="216">
        <v>41860</v>
      </c>
      <c r="B677" s="285" t="s">
        <v>1907</v>
      </c>
      <c r="C677" s="361" t="s">
        <v>4164</v>
      </c>
      <c r="D677" s="20" t="s">
        <v>136</v>
      </c>
      <c r="E677" s="239">
        <v>2990</v>
      </c>
      <c r="F677" s="419">
        <v>41860</v>
      </c>
      <c r="G677" s="44">
        <v>2990</v>
      </c>
      <c r="H677" s="243">
        <f t="shared" si="11"/>
        <v>0</v>
      </c>
      <c r="I677" s="20"/>
    </row>
    <row r="678" spans="1:9" x14ac:dyDescent="0.25">
      <c r="A678" s="216">
        <v>41860</v>
      </c>
      <c r="B678" s="285" t="s">
        <v>1908</v>
      </c>
      <c r="C678" s="361" t="s">
        <v>4164</v>
      </c>
      <c r="D678" s="20" t="s">
        <v>912</v>
      </c>
      <c r="E678" s="239">
        <v>24580</v>
      </c>
      <c r="F678" s="419">
        <v>41860</v>
      </c>
      <c r="G678" s="44">
        <v>24580</v>
      </c>
      <c r="H678" s="243">
        <f t="shared" si="11"/>
        <v>0</v>
      </c>
      <c r="I678" s="20"/>
    </row>
    <row r="679" spans="1:9" x14ac:dyDescent="0.25">
      <c r="A679" s="216">
        <v>41860</v>
      </c>
      <c r="B679" s="285" t="s">
        <v>1909</v>
      </c>
      <c r="C679" s="361" t="s">
        <v>4164</v>
      </c>
      <c r="D679" s="20" t="s">
        <v>129</v>
      </c>
      <c r="E679" s="239">
        <v>648</v>
      </c>
      <c r="F679" s="419">
        <v>41860</v>
      </c>
      <c r="G679" s="44">
        <v>648</v>
      </c>
      <c r="H679" s="243">
        <f t="shared" si="11"/>
        <v>0</v>
      </c>
      <c r="I679" s="20"/>
    </row>
    <row r="680" spans="1:9" x14ac:dyDescent="0.25">
      <c r="A680" s="216">
        <v>41860</v>
      </c>
      <c r="B680" s="285" t="s">
        <v>1910</v>
      </c>
      <c r="C680" s="361" t="s">
        <v>4164</v>
      </c>
      <c r="D680" s="20" t="s">
        <v>28</v>
      </c>
      <c r="E680" s="239">
        <v>1474.5</v>
      </c>
      <c r="F680" s="419">
        <v>41860</v>
      </c>
      <c r="G680" s="44">
        <v>1474.5</v>
      </c>
      <c r="H680" s="243">
        <f t="shared" si="11"/>
        <v>0</v>
      </c>
      <c r="I680" s="20"/>
    </row>
    <row r="681" spans="1:9" x14ac:dyDescent="0.25">
      <c r="A681" s="216">
        <v>41860</v>
      </c>
      <c r="B681" s="285" t="s">
        <v>1911</v>
      </c>
      <c r="C681" s="361" t="s">
        <v>4164</v>
      </c>
      <c r="D681" s="20" t="s">
        <v>1611</v>
      </c>
      <c r="E681" s="239">
        <v>300</v>
      </c>
      <c r="F681" s="419">
        <v>41860</v>
      </c>
      <c r="G681" s="44">
        <v>300</v>
      </c>
      <c r="H681" s="243">
        <f t="shared" si="11"/>
        <v>0</v>
      </c>
      <c r="I681" s="20"/>
    </row>
    <row r="682" spans="1:9" x14ac:dyDescent="0.25">
      <c r="A682" s="216">
        <v>41860</v>
      </c>
      <c r="B682" s="285" t="s">
        <v>1912</v>
      </c>
      <c r="C682" s="361" t="s">
        <v>4164</v>
      </c>
      <c r="D682" s="20" t="s">
        <v>1611</v>
      </c>
      <c r="E682" s="239">
        <v>300</v>
      </c>
      <c r="F682" s="419">
        <v>41860</v>
      </c>
      <c r="G682" s="44">
        <v>300</v>
      </c>
      <c r="H682" s="243">
        <f t="shared" si="11"/>
        <v>0</v>
      </c>
      <c r="I682" s="20"/>
    </row>
    <row r="683" spans="1:9" x14ac:dyDescent="0.25">
      <c r="A683" s="456">
        <v>41861</v>
      </c>
      <c r="B683" s="285" t="s">
        <v>1914</v>
      </c>
      <c r="C683" s="361" t="s">
        <v>4164</v>
      </c>
      <c r="D683" s="214" t="s">
        <v>108</v>
      </c>
      <c r="E683" s="235">
        <v>6364.5</v>
      </c>
      <c r="F683" s="422" t="s">
        <v>4189</v>
      </c>
      <c r="G683" s="44">
        <v>6364.5</v>
      </c>
      <c r="H683" s="243">
        <f t="shared" si="11"/>
        <v>0</v>
      </c>
      <c r="I683" s="214" t="s">
        <v>27</v>
      </c>
    </row>
    <row r="684" spans="1:9" x14ac:dyDescent="0.25">
      <c r="A684" s="456">
        <v>41861</v>
      </c>
      <c r="B684" s="285" t="s">
        <v>1915</v>
      </c>
      <c r="C684" s="361" t="s">
        <v>4164</v>
      </c>
      <c r="D684" s="214" t="s">
        <v>14</v>
      </c>
      <c r="E684" s="235">
        <v>2240</v>
      </c>
      <c r="F684" s="422" t="s">
        <v>4190</v>
      </c>
      <c r="G684" s="44">
        <v>2240</v>
      </c>
      <c r="H684" s="243">
        <f t="shared" si="11"/>
        <v>0</v>
      </c>
      <c r="I684" s="214" t="s">
        <v>65</v>
      </c>
    </row>
    <row r="685" spans="1:9" x14ac:dyDescent="0.25">
      <c r="A685" s="456">
        <v>41861</v>
      </c>
      <c r="B685" s="285" t="s">
        <v>1917</v>
      </c>
      <c r="C685" s="361" t="s">
        <v>4164</v>
      </c>
      <c r="D685" s="214" t="s">
        <v>8</v>
      </c>
      <c r="E685" s="235">
        <v>956</v>
      </c>
      <c r="F685" s="419">
        <v>41861</v>
      </c>
      <c r="G685" s="44">
        <v>956</v>
      </c>
      <c r="H685" s="243">
        <f t="shared" si="11"/>
        <v>0</v>
      </c>
      <c r="I685" s="214"/>
    </row>
    <row r="686" spans="1:9" x14ac:dyDescent="0.25">
      <c r="A686" s="456">
        <v>41861</v>
      </c>
      <c r="B686" s="285" t="s">
        <v>1918</v>
      </c>
      <c r="C686" s="361" t="s">
        <v>4164</v>
      </c>
      <c r="D686" s="214" t="s">
        <v>508</v>
      </c>
      <c r="E686" s="235">
        <v>1359</v>
      </c>
      <c r="F686" s="419">
        <v>41861</v>
      </c>
      <c r="G686" s="44">
        <v>1359</v>
      </c>
      <c r="H686" s="243">
        <f t="shared" si="11"/>
        <v>0</v>
      </c>
      <c r="I686" s="214"/>
    </row>
    <row r="687" spans="1:9" x14ac:dyDescent="0.25">
      <c r="A687" s="456">
        <v>41861</v>
      </c>
      <c r="B687" s="285" t="s">
        <v>1920</v>
      </c>
      <c r="C687" s="361" t="s">
        <v>4164</v>
      </c>
      <c r="D687" s="214" t="s">
        <v>116</v>
      </c>
      <c r="E687" s="235">
        <v>1061.5</v>
      </c>
      <c r="F687" s="419">
        <v>41861</v>
      </c>
      <c r="G687" s="44">
        <v>1061.5</v>
      </c>
      <c r="H687" s="243">
        <f t="shared" si="11"/>
        <v>0</v>
      </c>
      <c r="I687" s="214"/>
    </row>
    <row r="688" spans="1:9" x14ac:dyDescent="0.25">
      <c r="A688" s="456">
        <v>41861</v>
      </c>
      <c r="B688" s="285" t="s">
        <v>1921</v>
      </c>
      <c r="C688" s="361" t="s">
        <v>4164</v>
      </c>
      <c r="D688" s="214" t="s">
        <v>8</v>
      </c>
      <c r="E688" s="235">
        <v>939.5</v>
      </c>
      <c r="F688" s="419">
        <v>41861</v>
      </c>
      <c r="G688" s="44">
        <v>939.5</v>
      </c>
      <c r="H688" s="243">
        <f t="shared" si="11"/>
        <v>0</v>
      </c>
      <c r="I688" s="214"/>
    </row>
    <row r="689" spans="1:9" x14ac:dyDescent="0.25">
      <c r="A689" s="456">
        <v>41861</v>
      </c>
      <c r="B689" s="285" t="s">
        <v>1922</v>
      </c>
      <c r="C689" s="361" t="s">
        <v>4164</v>
      </c>
      <c r="D689" s="214" t="s">
        <v>29</v>
      </c>
      <c r="E689" s="235">
        <v>4761.5</v>
      </c>
      <c r="F689" s="419">
        <v>41862</v>
      </c>
      <c r="G689" s="44">
        <v>4761.5</v>
      </c>
      <c r="H689" s="243">
        <f t="shared" si="11"/>
        <v>0</v>
      </c>
      <c r="I689" s="214" t="s">
        <v>27</v>
      </c>
    </row>
    <row r="690" spans="1:9" x14ac:dyDescent="0.25">
      <c r="A690" s="456">
        <v>41861</v>
      </c>
      <c r="B690" s="285" t="s">
        <v>1923</v>
      </c>
      <c r="C690" s="361" t="s">
        <v>4164</v>
      </c>
      <c r="D690" s="214" t="s">
        <v>44</v>
      </c>
      <c r="E690" s="235">
        <v>9280</v>
      </c>
      <c r="F690" s="419">
        <v>41871</v>
      </c>
      <c r="G690" s="44">
        <v>9280</v>
      </c>
      <c r="H690" s="243">
        <f t="shared" si="11"/>
        <v>0</v>
      </c>
      <c r="I690" s="214" t="s">
        <v>21</v>
      </c>
    </row>
    <row r="691" spans="1:9" x14ac:dyDescent="0.25">
      <c r="A691" s="456">
        <v>41861</v>
      </c>
      <c r="B691" s="285" t="s">
        <v>1924</v>
      </c>
      <c r="C691" s="361" t="s">
        <v>4164</v>
      </c>
      <c r="D691" s="214" t="s">
        <v>8</v>
      </c>
      <c r="E691" s="235">
        <v>112</v>
      </c>
      <c r="F691" s="419">
        <v>41861</v>
      </c>
      <c r="G691" s="44">
        <v>112</v>
      </c>
      <c r="H691" s="243">
        <f t="shared" si="11"/>
        <v>0</v>
      </c>
      <c r="I691" s="214"/>
    </row>
    <row r="692" spans="1:9" x14ac:dyDescent="0.25">
      <c r="A692" s="456">
        <v>41861</v>
      </c>
      <c r="B692" s="285" t="s">
        <v>1925</v>
      </c>
      <c r="C692" s="361" t="s">
        <v>4164</v>
      </c>
      <c r="D692" s="214" t="s">
        <v>43</v>
      </c>
      <c r="E692" s="235">
        <v>1160</v>
      </c>
      <c r="F692" s="419">
        <v>41871</v>
      </c>
      <c r="G692" s="44">
        <v>1160</v>
      </c>
      <c r="H692" s="243">
        <f t="shared" si="11"/>
        <v>0</v>
      </c>
      <c r="I692" s="214" t="s">
        <v>27</v>
      </c>
    </row>
    <row r="693" spans="1:9" x14ac:dyDescent="0.25">
      <c r="A693" s="456">
        <v>41861</v>
      </c>
      <c r="B693" s="285" t="s">
        <v>1926</v>
      </c>
      <c r="C693" s="361" t="s">
        <v>4164</v>
      </c>
      <c r="D693" s="214" t="s">
        <v>42</v>
      </c>
      <c r="E693" s="235">
        <v>2320</v>
      </c>
      <c r="F693" s="419">
        <v>41871</v>
      </c>
      <c r="G693" s="44">
        <v>2320</v>
      </c>
      <c r="H693" s="243">
        <f t="shared" si="11"/>
        <v>0</v>
      </c>
      <c r="I693" s="214" t="s">
        <v>27</v>
      </c>
    </row>
    <row r="694" spans="1:9" x14ac:dyDescent="0.25">
      <c r="A694" s="456">
        <v>41861</v>
      </c>
      <c r="B694" s="285" t="s">
        <v>1927</v>
      </c>
      <c r="C694" s="361" t="s">
        <v>4164</v>
      </c>
      <c r="D694" s="214" t="s">
        <v>147</v>
      </c>
      <c r="E694" s="235">
        <v>7664</v>
      </c>
      <c r="F694" s="419">
        <v>41865</v>
      </c>
      <c r="G694" s="44">
        <v>7664</v>
      </c>
      <c r="H694" s="243">
        <f t="shared" si="11"/>
        <v>0</v>
      </c>
      <c r="I694" s="214" t="s">
        <v>27</v>
      </c>
    </row>
    <row r="695" spans="1:9" x14ac:dyDescent="0.25">
      <c r="A695" s="456">
        <v>41861</v>
      </c>
      <c r="B695" s="285" t="s">
        <v>1928</v>
      </c>
      <c r="C695" s="361" t="s">
        <v>4164</v>
      </c>
      <c r="D695" s="214" t="s">
        <v>3121</v>
      </c>
      <c r="E695" s="235">
        <v>7860</v>
      </c>
      <c r="F695" s="419">
        <v>41861</v>
      </c>
      <c r="G695" s="44">
        <v>7860</v>
      </c>
      <c r="H695" s="243">
        <f t="shared" si="11"/>
        <v>0</v>
      </c>
      <c r="I695" s="214"/>
    </row>
    <row r="696" spans="1:9" x14ac:dyDescent="0.25">
      <c r="A696" s="456">
        <v>41861</v>
      </c>
      <c r="B696" s="285" t="s">
        <v>1929</v>
      </c>
      <c r="C696" s="361" t="s">
        <v>4164</v>
      </c>
      <c r="D696" s="214" t="s">
        <v>449</v>
      </c>
      <c r="E696" s="235">
        <v>955</v>
      </c>
      <c r="F696" s="419">
        <v>41862</v>
      </c>
      <c r="G696" s="44">
        <v>955</v>
      </c>
      <c r="H696" s="243">
        <f t="shared" si="11"/>
        <v>0</v>
      </c>
      <c r="I696" s="214" t="s">
        <v>27</v>
      </c>
    </row>
    <row r="697" spans="1:9" x14ac:dyDescent="0.25">
      <c r="A697" s="456">
        <v>41861</v>
      </c>
      <c r="B697" s="285" t="s">
        <v>1930</v>
      </c>
      <c r="C697" s="361" t="s">
        <v>4164</v>
      </c>
      <c r="D697" s="214" t="s">
        <v>287</v>
      </c>
      <c r="E697" s="235">
        <v>3032</v>
      </c>
      <c r="F697" s="419">
        <v>41862</v>
      </c>
      <c r="G697" s="44">
        <v>3032</v>
      </c>
      <c r="H697" s="243">
        <f t="shared" si="11"/>
        <v>0</v>
      </c>
      <c r="I697" s="214" t="s">
        <v>27</v>
      </c>
    </row>
    <row r="698" spans="1:9" x14ac:dyDescent="0.25">
      <c r="A698" s="456">
        <v>41861</v>
      </c>
      <c r="B698" s="285" t="s">
        <v>1932</v>
      </c>
      <c r="C698" s="361" t="s">
        <v>4164</v>
      </c>
      <c r="D698" s="214" t="s">
        <v>34</v>
      </c>
      <c r="E698" s="235">
        <v>2644</v>
      </c>
      <c r="F698" s="419">
        <v>41862</v>
      </c>
      <c r="G698" s="44">
        <v>2644</v>
      </c>
      <c r="H698" s="243">
        <f t="shared" si="11"/>
        <v>0</v>
      </c>
      <c r="I698" s="214" t="s">
        <v>27</v>
      </c>
    </row>
    <row r="699" spans="1:9" x14ac:dyDescent="0.25">
      <c r="A699" s="456">
        <v>41861</v>
      </c>
      <c r="B699" s="285" t="s">
        <v>1934</v>
      </c>
      <c r="C699" s="361" t="s">
        <v>4164</v>
      </c>
      <c r="D699" s="214" t="s">
        <v>321</v>
      </c>
      <c r="E699" s="235">
        <v>1474</v>
      </c>
      <c r="F699" s="419">
        <v>41861</v>
      </c>
      <c r="G699" s="44">
        <v>1474</v>
      </c>
      <c r="H699" s="243">
        <f t="shared" si="11"/>
        <v>0</v>
      </c>
      <c r="I699" s="214"/>
    </row>
    <row r="700" spans="1:9" x14ac:dyDescent="0.25">
      <c r="A700" s="456">
        <v>41861</v>
      </c>
      <c r="B700" s="285" t="s">
        <v>1935</v>
      </c>
      <c r="C700" s="361" t="s">
        <v>4164</v>
      </c>
      <c r="D700" s="214" t="s">
        <v>52</v>
      </c>
      <c r="E700" s="235">
        <v>4116</v>
      </c>
      <c r="F700" s="419">
        <v>41861</v>
      </c>
      <c r="G700" s="44">
        <v>4116</v>
      </c>
      <c r="H700" s="243">
        <f t="shared" si="11"/>
        <v>0</v>
      </c>
      <c r="I700" s="214" t="s">
        <v>21</v>
      </c>
    </row>
    <row r="701" spans="1:9" x14ac:dyDescent="0.25">
      <c r="A701" s="456">
        <v>41861</v>
      </c>
      <c r="B701" s="285" t="s">
        <v>1936</v>
      </c>
      <c r="C701" s="361" t="s">
        <v>4164</v>
      </c>
      <c r="D701" s="214" t="s">
        <v>13</v>
      </c>
      <c r="E701" s="235">
        <v>9440</v>
      </c>
      <c r="F701" s="419">
        <v>41861</v>
      </c>
      <c r="G701" s="44">
        <v>9440</v>
      </c>
      <c r="H701" s="243">
        <f t="shared" si="11"/>
        <v>0</v>
      </c>
      <c r="I701" s="214"/>
    </row>
    <row r="702" spans="1:9" x14ac:dyDescent="0.25">
      <c r="A702" s="456">
        <v>41861</v>
      </c>
      <c r="B702" s="285" t="s">
        <v>1938</v>
      </c>
      <c r="C702" s="361" t="s">
        <v>4164</v>
      </c>
      <c r="D702" s="214" t="s">
        <v>123</v>
      </c>
      <c r="E702" s="235">
        <v>3994.5</v>
      </c>
      <c r="F702" s="419">
        <v>41861</v>
      </c>
      <c r="G702" s="44">
        <v>3994.5</v>
      </c>
      <c r="H702" s="243">
        <f t="shared" si="11"/>
        <v>0</v>
      </c>
      <c r="I702" s="214"/>
    </row>
    <row r="703" spans="1:9" x14ac:dyDescent="0.25">
      <c r="A703" s="456">
        <v>41861</v>
      </c>
      <c r="B703" s="285" t="s">
        <v>1939</v>
      </c>
      <c r="C703" s="361" t="s">
        <v>4164</v>
      </c>
      <c r="D703" s="220" t="s">
        <v>3114</v>
      </c>
      <c r="E703" s="241">
        <v>0</v>
      </c>
      <c r="F703" s="419"/>
      <c r="G703" s="44"/>
      <c r="H703" s="243">
        <f t="shared" si="11"/>
        <v>0</v>
      </c>
      <c r="I703" s="214" t="s">
        <v>4191</v>
      </c>
    </row>
    <row r="704" spans="1:9" x14ac:dyDescent="0.25">
      <c r="A704" s="456">
        <v>41861</v>
      </c>
      <c r="B704" s="285" t="s">
        <v>1940</v>
      </c>
      <c r="C704" s="361" t="s">
        <v>4164</v>
      </c>
      <c r="D704" s="214" t="s">
        <v>130</v>
      </c>
      <c r="E704" s="235">
        <v>13104</v>
      </c>
      <c r="F704" s="419">
        <v>41864</v>
      </c>
      <c r="G704" s="44">
        <v>13104</v>
      </c>
      <c r="H704" s="243">
        <f t="shared" si="11"/>
        <v>0</v>
      </c>
      <c r="I704" s="214" t="s">
        <v>21</v>
      </c>
    </row>
    <row r="705" spans="1:9" x14ac:dyDescent="0.25">
      <c r="A705" s="456">
        <v>41861</v>
      </c>
      <c r="B705" s="285" t="s">
        <v>1941</v>
      </c>
      <c r="C705" s="361" t="s">
        <v>4164</v>
      </c>
      <c r="D705" s="214" t="s">
        <v>180</v>
      </c>
      <c r="E705" s="235">
        <v>17977</v>
      </c>
      <c r="F705" s="419">
        <v>41861</v>
      </c>
      <c r="G705" s="44">
        <v>17977</v>
      </c>
      <c r="H705" s="243">
        <f t="shared" si="11"/>
        <v>0</v>
      </c>
      <c r="I705" s="214" t="s">
        <v>12</v>
      </c>
    </row>
    <row r="706" spans="1:9" x14ac:dyDescent="0.25">
      <c r="A706" s="456">
        <v>41861</v>
      </c>
      <c r="B706" s="285" t="s">
        <v>1942</v>
      </c>
      <c r="C706" s="361" t="s">
        <v>4164</v>
      </c>
      <c r="D706" s="214" t="s">
        <v>8</v>
      </c>
      <c r="E706" s="235">
        <v>5997</v>
      </c>
      <c r="F706" s="419">
        <v>41861</v>
      </c>
      <c r="G706" s="44">
        <v>5997</v>
      </c>
      <c r="H706" s="243">
        <f t="shared" si="11"/>
        <v>0</v>
      </c>
      <c r="I706" s="214"/>
    </row>
    <row r="707" spans="1:9" x14ac:dyDescent="0.25">
      <c r="A707" s="456">
        <v>41861</v>
      </c>
      <c r="B707" s="285" t="s">
        <v>1943</v>
      </c>
      <c r="C707" s="361" t="s">
        <v>4164</v>
      </c>
      <c r="D707" s="214" t="s">
        <v>18</v>
      </c>
      <c r="E707" s="235">
        <v>3204</v>
      </c>
      <c r="F707" s="419">
        <v>41861</v>
      </c>
      <c r="G707" s="44">
        <v>3204</v>
      </c>
      <c r="H707" s="243">
        <f t="shared" si="11"/>
        <v>0</v>
      </c>
      <c r="I707" s="214"/>
    </row>
    <row r="708" spans="1:9" x14ac:dyDescent="0.25">
      <c r="A708" s="456">
        <v>41861</v>
      </c>
      <c r="B708" s="285" t="s">
        <v>1944</v>
      </c>
      <c r="C708" s="361" t="s">
        <v>4164</v>
      </c>
      <c r="D708" s="214" t="s">
        <v>111</v>
      </c>
      <c r="E708" s="235">
        <v>4566.5</v>
      </c>
      <c r="F708" s="419">
        <v>41861</v>
      </c>
      <c r="G708" s="44">
        <v>4566.5</v>
      </c>
      <c r="H708" s="243">
        <f t="shared" si="11"/>
        <v>0</v>
      </c>
      <c r="I708" s="214" t="s">
        <v>4192</v>
      </c>
    </row>
    <row r="709" spans="1:9" x14ac:dyDescent="0.25">
      <c r="A709" s="456">
        <v>41861</v>
      </c>
      <c r="B709" s="285" t="s">
        <v>1945</v>
      </c>
      <c r="C709" s="361" t="s">
        <v>4164</v>
      </c>
      <c r="D709" s="214" t="s">
        <v>3318</v>
      </c>
      <c r="E709" s="235">
        <v>14325</v>
      </c>
      <c r="F709" s="419">
        <v>41861</v>
      </c>
      <c r="G709" s="44">
        <v>14325</v>
      </c>
      <c r="H709" s="243">
        <f t="shared" si="11"/>
        <v>0</v>
      </c>
      <c r="I709" s="214" t="s">
        <v>12</v>
      </c>
    </row>
    <row r="710" spans="1:9" x14ac:dyDescent="0.25">
      <c r="A710" s="456">
        <v>41861</v>
      </c>
      <c r="B710" s="285" t="s">
        <v>1947</v>
      </c>
      <c r="C710" s="361" t="s">
        <v>4164</v>
      </c>
      <c r="D710" s="214" t="s">
        <v>55</v>
      </c>
      <c r="E710" s="235">
        <v>8666</v>
      </c>
      <c r="F710" s="419">
        <v>41861</v>
      </c>
      <c r="G710" s="44">
        <v>8666</v>
      </c>
      <c r="H710" s="243">
        <f t="shared" si="11"/>
        <v>0</v>
      </c>
      <c r="I710" s="214"/>
    </row>
    <row r="711" spans="1:9" x14ac:dyDescent="0.25">
      <c r="A711" s="456">
        <v>41861</v>
      </c>
      <c r="B711" s="285" t="s">
        <v>1948</v>
      </c>
      <c r="C711" s="361" t="s">
        <v>4164</v>
      </c>
      <c r="D711" s="214" t="s">
        <v>250</v>
      </c>
      <c r="E711" s="235">
        <v>24839</v>
      </c>
      <c r="F711" s="419">
        <v>41861</v>
      </c>
      <c r="G711" s="44">
        <v>24839</v>
      </c>
      <c r="H711" s="243">
        <f t="shared" ref="H711:H774" si="12">E711-G711</f>
        <v>0</v>
      </c>
      <c r="I711" s="214"/>
    </row>
    <row r="712" spans="1:9" x14ac:dyDescent="0.25">
      <c r="A712" s="456">
        <v>41861</v>
      </c>
      <c r="B712" s="285" t="s">
        <v>1949</v>
      </c>
      <c r="C712" s="361" t="s">
        <v>4164</v>
      </c>
      <c r="D712" s="214" t="s">
        <v>508</v>
      </c>
      <c r="E712" s="235">
        <v>24107</v>
      </c>
      <c r="F712" s="419">
        <v>41861</v>
      </c>
      <c r="G712" s="44">
        <v>24107</v>
      </c>
      <c r="H712" s="243">
        <f t="shared" si="12"/>
        <v>0</v>
      </c>
      <c r="I712" s="214"/>
    </row>
    <row r="713" spans="1:9" x14ac:dyDescent="0.25">
      <c r="A713" s="456">
        <v>41861</v>
      </c>
      <c r="B713" s="285" t="s">
        <v>1950</v>
      </c>
      <c r="C713" s="361" t="s">
        <v>4164</v>
      </c>
      <c r="D713" s="214" t="s">
        <v>8</v>
      </c>
      <c r="E713" s="235">
        <v>1139.2</v>
      </c>
      <c r="F713" s="419">
        <v>41861</v>
      </c>
      <c r="G713" s="44">
        <v>1139.2</v>
      </c>
      <c r="H713" s="243">
        <f t="shared" si="12"/>
        <v>0</v>
      </c>
      <c r="I713" s="214"/>
    </row>
    <row r="714" spans="1:9" x14ac:dyDescent="0.25">
      <c r="A714" s="456">
        <v>41861</v>
      </c>
      <c r="B714" s="285" t="s">
        <v>1952</v>
      </c>
      <c r="C714" s="361" t="s">
        <v>4164</v>
      </c>
      <c r="D714" s="214" t="s">
        <v>19</v>
      </c>
      <c r="E714" s="235">
        <v>4140</v>
      </c>
      <c r="F714" s="419">
        <v>41861</v>
      </c>
      <c r="G714" s="44">
        <v>4140</v>
      </c>
      <c r="H714" s="243">
        <f t="shared" si="12"/>
        <v>0</v>
      </c>
      <c r="I714" s="214"/>
    </row>
    <row r="715" spans="1:9" x14ac:dyDescent="0.25">
      <c r="A715" s="456">
        <v>41861</v>
      </c>
      <c r="B715" s="285" t="s">
        <v>1953</v>
      </c>
      <c r="C715" s="361" t="s">
        <v>4164</v>
      </c>
      <c r="D715" s="214" t="s">
        <v>22</v>
      </c>
      <c r="E715" s="235">
        <v>2415</v>
      </c>
      <c r="F715" s="419">
        <v>41861</v>
      </c>
      <c r="G715" s="44">
        <v>2415</v>
      </c>
      <c r="H715" s="243">
        <f t="shared" si="12"/>
        <v>0</v>
      </c>
      <c r="I715" s="214"/>
    </row>
    <row r="716" spans="1:9" x14ac:dyDescent="0.25">
      <c r="A716" s="456">
        <v>41861</v>
      </c>
      <c r="B716" s="285" t="s">
        <v>1954</v>
      </c>
      <c r="C716" s="361" t="s">
        <v>4164</v>
      </c>
      <c r="D716" s="214" t="s">
        <v>4193</v>
      </c>
      <c r="E716" s="235">
        <v>4825</v>
      </c>
      <c r="F716" s="419">
        <v>41861</v>
      </c>
      <c r="G716" s="44">
        <v>4825</v>
      </c>
      <c r="H716" s="243">
        <f t="shared" si="12"/>
        <v>0</v>
      </c>
      <c r="I716" s="214"/>
    </row>
    <row r="717" spans="1:9" x14ac:dyDescent="0.25">
      <c r="A717" s="456">
        <v>41861</v>
      </c>
      <c r="B717" s="285" t="s">
        <v>1955</v>
      </c>
      <c r="C717" s="361" t="s">
        <v>4164</v>
      </c>
      <c r="D717" s="214" t="s">
        <v>65</v>
      </c>
      <c r="E717" s="235">
        <v>1159</v>
      </c>
      <c r="F717" s="419">
        <v>41861</v>
      </c>
      <c r="G717" s="44">
        <v>1159</v>
      </c>
      <c r="H717" s="243">
        <f t="shared" si="12"/>
        <v>0</v>
      </c>
      <c r="I717" s="214"/>
    </row>
    <row r="718" spans="1:9" x14ac:dyDescent="0.25">
      <c r="A718" s="456">
        <v>41861</v>
      </c>
      <c r="B718" s="285" t="s">
        <v>1957</v>
      </c>
      <c r="C718" s="361" t="s">
        <v>4164</v>
      </c>
      <c r="D718" s="214" t="s">
        <v>51</v>
      </c>
      <c r="E718" s="235">
        <v>2538</v>
      </c>
      <c r="F718" s="419">
        <v>41861</v>
      </c>
      <c r="G718" s="44">
        <v>2538</v>
      </c>
      <c r="H718" s="243">
        <f t="shared" si="12"/>
        <v>0</v>
      </c>
      <c r="I718" s="214"/>
    </row>
    <row r="719" spans="1:9" x14ac:dyDescent="0.25">
      <c r="A719" s="456">
        <v>41861</v>
      </c>
      <c r="B719" s="285" t="s">
        <v>1958</v>
      </c>
      <c r="C719" s="361" t="s">
        <v>4164</v>
      </c>
      <c r="D719" s="214" t="s">
        <v>188</v>
      </c>
      <c r="E719" s="235">
        <v>7356.5</v>
      </c>
      <c r="F719" s="419">
        <v>41862</v>
      </c>
      <c r="G719" s="44">
        <v>7356.5</v>
      </c>
      <c r="H719" s="243">
        <f t="shared" si="12"/>
        <v>0</v>
      </c>
      <c r="I719" s="214" t="s">
        <v>21</v>
      </c>
    </row>
    <row r="720" spans="1:9" x14ac:dyDescent="0.25">
      <c r="A720" s="456">
        <v>41861</v>
      </c>
      <c r="B720" s="285" t="s">
        <v>1959</v>
      </c>
      <c r="C720" s="361" t="s">
        <v>4164</v>
      </c>
      <c r="D720" s="214" t="s">
        <v>152</v>
      </c>
      <c r="E720" s="235">
        <v>7073.5</v>
      </c>
      <c r="F720" s="419">
        <v>41861</v>
      </c>
      <c r="G720" s="44">
        <v>7073.5</v>
      </c>
      <c r="H720" s="243">
        <f t="shared" si="12"/>
        <v>0</v>
      </c>
      <c r="I720" s="214"/>
    </row>
    <row r="721" spans="1:9" x14ac:dyDescent="0.25">
      <c r="A721" s="456">
        <v>41861</v>
      </c>
      <c r="B721" s="285" t="s">
        <v>1960</v>
      </c>
      <c r="C721" s="361" t="s">
        <v>4164</v>
      </c>
      <c r="D721" s="214" t="s">
        <v>180</v>
      </c>
      <c r="E721" s="235">
        <v>17877</v>
      </c>
      <c r="F721" s="419">
        <v>41861</v>
      </c>
      <c r="G721" s="44">
        <v>17877</v>
      </c>
      <c r="H721" s="243">
        <f t="shared" si="12"/>
        <v>0</v>
      </c>
      <c r="I721" s="214"/>
    </row>
    <row r="722" spans="1:9" x14ac:dyDescent="0.25">
      <c r="A722" s="456">
        <v>41861</v>
      </c>
      <c r="B722" s="285" t="s">
        <v>1961</v>
      </c>
      <c r="C722" s="361" t="s">
        <v>4164</v>
      </c>
      <c r="D722" s="214" t="s">
        <v>269</v>
      </c>
      <c r="E722" s="235">
        <v>868</v>
      </c>
      <c r="F722" s="419">
        <v>41861</v>
      </c>
      <c r="G722" s="44">
        <v>868</v>
      </c>
      <c r="H722" s="243">
        <f t="shared" si="12"/>
        <v>0</v>
      </c>
      <c r="I722" s="214"/>
    </row>
    <row r="723" spans="1:9" x14ac:dyDescent="0.25">
      <c r="A723" s="456">
        <v>41861</v>
      </c>
      <c r="B723" s="285" t="s">
        <v>1962</v>
      </c>
      <c r="C723" s="361" t="s">
        <v>4164</v>
      </c>
      <c r="D723" s="214" t="s">
        <v>988</v>
      </c>
      <c r="E723" s="235">
        <v>5369</v>
      </c>
      <c r="F723" s="419">
        <v>41861</v>
      </c>
      <c r="G723" s="44">
        <v>5369</v>
      </c>
      <c r="H723" s="243">
        <f t="shared" si="12"/>
        <v>0</v>
      </c>
      <c r="I723" s="214"/>
    </row>
    <row r="724" spans="1:9" x14ac:dyDescent="0.25">
      <c r="A724" s="216">
        <v>41862</v>
      </c>
      <c r="B724" s="285" t="s">
        <v>1963</v>
      </c>
      <c r="C724" s="361" t="s">
        <v>4164</v>
      </c>
      <c r="D724" s="214" t="s">
        <v>28</v>
      </c>
      <c r="E724" s="235">
        <v>2249</v>
      </c>
      <c r="F724" s="419">
        <v>41862</v>
      </c>
      <c r="G724" s="44">
        <v>2249</v>
      </c>
      <c r="H724" s="243">
        <f t="shared" si="12"/>
        <v>0</v>
      </c>
      <c r="I724" s="214"/>
    </row>
    <row r="725" spans="1:9" x14ac:dyDescent="0.25">
      <c r="A725" s="216">
        <v>41862</v>
      </c>
      <c r="B725" s="285" t="s">
        <v>1964</v>
      </c>
      <c r="C725" s="361" t="s">
        <v>4164</v>
      </c>
      <c r="D725" s="214" t="s">
        <v>374</v>
      </c>
      <c r="E725" s="235">
        <v>27592</v>
      </c>
      <c r="F725" s="419">
        <v>41862</v>
      </c>
      <c r="G725" s="44">
        <v>27592</v>
      </c>
      <c r="H725" s="243">
        <f t="shared" si="12"/>
        <v>0</v>
      </c>
      <c r="I725" s="214"/>
    </row>
    <row r="726" spans="1:9" x14ac:dyDescent="0.25">
      <c r="A726" s="216">
        <v>41862</v>
      </c>
      <c r="B726" s="285" t="s">
        <v>1965</v>
      </c>
      <c r="C726" s="361" t="s">
        <v>4164</v>
      </c>
      <c r="D726" s="214" t="s">
        <v>16</v>
      </c>
      <c r="E726" s="235">
        <v>265515.8</v>
      </c>
      <c r="F726" s="419">
        <v>41872</v>
      </c>
      <c r="G726" s="44">
        <v>265515.8</v>
      </c>
      <c r="H726" s="243">
        <f t="shared" si="12"/>
        <v>0</v>
      </c>
      <c r="I726" s="214" t="s">
        <v>16</v>
      </c>
    </row>
    <row r="727" spans="1:9" x14ac:dyDescent="0.25">
      <c r="A727" s="216">
        <v>41862</v>
      </c>
      <c r="B727" s="285" t="s">
        <v>1966</v>
      </c>
      <c r="C727" s="361" t="s">
        <v>4164</v>
      </c>
      <c r="D727" s="214" t="s">
        <v>106</v>
      </c>
      <c r="E727" s="235">
        <v>21624</v>
      </c>
      <c r="F727" s="419">
        <v>41866</v>
      </c>
      <c r="G727" s="44">
        <v>21624</v>
      </c>
      <c r="H727" s="243">
        <f t="shared" si="12"/>
        <v>0</v>
      </c>
      <c r="I727" s="214" t="s">
        <v>21</v>
      </c>
    </row>
    <row r="728" spans="1:9" x14ac:dyDescent="0.25">
      <c r="A728" s="216">
        <v>41862</v>
      </c>
      <c r="B728" s="285" t="s">
        <v>1967</v>
      </c>
      <c r="C728" s="361" t="s">
        <v>4164</v>
      </c>
      <c r="D728" s="214" t="s">
        <v>2435</v>
      </c>
      <c r="E728" s="235">
        <v>998.4</v>
      </c>
      <c r="F728" s="419">
        <v>41865</v>
      </c>
      <c r="G728" s="44">
        <v>998.4</v>
      </c>
      <c r="H728" s="243">
        <f t="shared" si="12"/>
        <v>0</v>
      </c>
      <c r="I728" s="214"/>
    </row>
    <row r="729" spans="1:9" x14ac:dyDescent="0.25">
      <c r="A729" s="216">
        <v>41862</v>
      </c>
      <c r="B729" s="285" t="s">
        <v>1968</v>
      </c>
      <c r="C729" s="361" t="s">
        <v>4164</v>
      </c>
      <c r="D729" s="214" t="s">
        <v>14</v>
      </c>
      <c r="E729" s="235">
        <v>2010</v>
      </c>
      <c r="F729" s="419">
        <v>41862</v>
      </c>
      <c r="G729" s="44">
        <v>2010</v>
      </c>
      <c r="H729" s="243">
        <f t="shared" si="12"/>
        <v>0</v>
      </c>
      <c r="I729" s="214"/>
    </row>
    <row r="730" spans="1:9" x14ac:dyDescent="0.25">
      <c r="A730" s="216">
        <v>41862</v>
      </c>
      <c r="B730" s="285" t="s">
        <v>1969</v>
      </c>
      <c r="C730" s="361" t="s">
        <v>4164</v>
      </c>
      <c r="D730" s="214" t="s">
        <v>535</v>
      </c>
      <c r="E730" s="235">
        <v>4737.6000000000004</v>
      </c>
      <c r="F730" s="419">
        <v>41862</v>
      </c>
      <c r="G730" s="44">
        <v>4737.6000000000004</v>
      </c>
      <c r="H730" s="243">
        <f t="shared" si="12"/>
        <v>0</v>
      </c>
      <c r="I730" s="214"/>
    </row>
    <row r="731" spans="1:9" x14ac:dyDescent="0.25">
      <c r="A731" s="216">
        <v>41862</v>
      </c>
      <c r="B731" s="285" t="s">
        <v>1970</v>
      </c>
      <c r="C731" s="361" t="s">
        <v>4164</v>
      </c>
      <c r="D731" s="214" t="s">
        <v>42</v>
      </c>
      <c r="E731" s="235">
        <v>3480</v>
      </c>
      <c r="F731" s="419">
        <v>41881</v>
      </c>
      <c r="G731" s="44">
        <v>3480</v>
      </c>
      <c r="H731" s="243">
        <f t="shared" si="12"/>
        <v>0</v>
      </c>
      <c r="I731" s="214" t="s">
        <v>30</v>
      </c>
    </row>
    <row r="732" spans="1:9" x14ac:dyDescent="0.25">
      <c r="A732" s="216">
        <v>41862</v>
      </c>
      <c r="B732" s="285" t="s">
        <v>1972</v>
      </c>
      <c r="C732" s="361" t="s">
        <v>4164</v>
      </c>
      <c r="D732" s="214" t="s">
        <v>44</v>
      </c>
      <c r="E732" s="235">
        <v>6380</v>
      </c>
      <c r="F732" s="419">
        <v>41871</v>
      </c>
      <c r="G732" s="44">
        <v>6380</v>
      </c>
      <c r="H732" s="243">
        <f t="shared" si="12"/>
        <v>0</v>
      </c>
      <c r="I732" s="121" t="s">
        <v>30</v>
      </c>
    </row>
    <row r="733" spans="1:9" x14ac:dyDescent="0.25">
      <c r="A733" s="216">
        <v>41862</v>
      </c>
      <c r="B733" s="285" t="s">
        <v>1973</v>
      </c>
      <c r="C733" s="361" t="s">
        <v>4164</v>
      </c>
      <c r="D733" s="214" t="s">
        <v>13</v>
      </c>
      <c r="E733" s="235">
        <v>4130</v>
      </c>
      <c r="F733" s="419">
        <v>41862</v>
      </c>
      <c r="G733" s="44">
        <v>4130</v>
      </c>
      <c r="H733" s="243">
        <f t="shared" si="12"/>
        <v>0</v>
      </c>
      <c r="I733" s="121"/>
    </row>
    <row r="734" spans="1:9" x14ac:dyDescent="0.25">
      <c r="A734" s="216">
        <v>41862</v>
      </c>
      <c r="B734" s="285" t="s">
        <v>1974</v>
      </c>
      <c r="C734" s="361" t="s">
        <v>4164</v>
      </c>
      <c r="D734" s="214" t="s">
        <v>43</v>
      </c>
      <c r="E734" s="235">
        <v>3480</v>
      </c>
      <c r="F734" s="419">
        <v>41871</v>
      </c>
      <c r="G734" s="44">
        <v>3480</v>
      </c>
      <c r="H734" s="243">
        <f t="shared" si="12"/>
        <v>0</v>
      </c>
      <c r="I734" s="121" t="s">
        <v>30</v>
      </c>
    </row>
    <row r="735" spans="1:9" x14ac:dyDescent="0.25">
      <c r="A735" s="216">
        <v>41862</v>
      </c>
      <c r="B735" s="285" t="s">
        <v>1975</v>
      </c>
      <c r="C735" s="361" t="s">
        <v>4164</v>
      </c>
      <c r="D735" s="214" t="s">
        <v>57</v>
      </c>
      <c r="E735" s="235">
        <v>1500</v>
      </c>
      <c r="F735" s="419">
        <v>41862</v>
      </c>
      <c r="G735" s="44">
        <v>1500</v>
      </c>
      <c r="H735" s="243">
        <f t="shared" si="12"/>
        <v>0</v>
      </c>
      <c r="I735" s="121" t="s">
        <v>30</v>
      </c>
    </row>
    <row r="736" spans="1:9" x14ac:dyDescent="0.25">
      <c r="A736" s="216">
        <v>41862</v>
      </c>
      <c r="B736" s="285" t="s">
        <v>1977</v>
      </c>
      <c r="C736" s="361" t="s">
        <v>4164</v>
      </c>
      <c r="D736" s="214" t="s">
        <v>55</v>
      </c>
      <c r="E736" s="235">
        <v>7146.5</v>
      </c>
      <c r="F736" s="419">
        <v>41862</v>
      </c>
      <c r="G736" s="44">
        <v>7146.5</v>
      </c>
      <c r="H736" s="243">
        <f t="shared" si="12"/>
        <v>0</v>
      </c>
      <c r="I736" s="121"/>
    </row>
    <row r="737" spans="1:9" x14ac:dyDescent="0.25">
      <c r="A737" s="216">
        <v>41862</v>
      </c>
      <c r="B737" s="285" t="s">
        <v>1978</v>
      </c>
      <c r="C737" s="361" t="s">
        <v>4164</v>
      </c>
      <c r="D737" s="214" t="s">
        <v>96</v>
      </c>
      <c r="E737" s="235">
        <v>70663</v>
      </c>
      <c r="F737" s="419">
        <v>41863</v>
      </c>
      <c r="G737" s="44">
        <v>70663</v>
      </c>
      <c r="H737" s="243">
        <f t="shared" si="12"/>
        <v>0</v>
      </c>
      <c r="I737" s="121" t="s">
        <v>162</v>
      </c>
    </row>
    <row r="738" spans="1:9" x14ac:dyDescent="0.25">
      <c r="A738" s="216">
        <v>41862</v>
      </c>
      <c r="B738" s="285" t="s">
        <v>1980</v>
      </c>
      <c r="C738" s="361" t="s">
        <v>4164</v>
      </c>
      <c r="D738" s="214" t="s">
        <v>396</v>
      </c>
      <c r="E738" s="235">
        <v>575.5</v>
      </c>
      <c r="F738" s="419">
        <v>41862</v>
      </c>
      <c r="G738" s="44">
        <v>575.5</v>
      </c>
      <c r="H738" s="243">
        <f t="shared" si="12"/>
        <v>0</v>
      </c>
      <c r="I738" s="121"/>
    </row>
    <row r="739" spans="1:9" x14ac:dyDescent="0.25">
      <c r="A739" s="216">
        <v>41862</v>
      </c>
      <c r="B739" s="285" t="s">
        <v>1981</v>
      </c>
      <c r="C739" s="361" t="s">
        <v>4164</v>
      </c>
      <c r="D739" s="214" t="s">
        <v>51</v>
      </c>
      <c r="E739" s="235">
        <v>3572.8</v>
      </c>
      <c r="F739" s="419">
        <v>41862</v>
      </c>
      <c r="G739" s="44">
        <v>3572.8</v>
      </c>
      <c r="H739" s="243">
        <f t="shared" si="12"/>
        <v>0</v>
      </c>
      <c r="I739" s="121" t="s">
        <v>217</v>
      </c>
    </row>
    <row r="740" spans="1:9" x14ac:dyDescent="0.25">
      <c r="A740" s="216">
        <v>41862</v>
      </c>
      <c r="B740" s="285" t="s">
        <v>1982</v>
      </c>
      <c r="C740" s="361" t="s">
        <v>4164</v>
      </c>
      <c r="D740" s="214" t="s">
        <v>52</v>
      </c>
      <c r="E740" s="235">
        <v>2697</v>
      </c>
      <c r="F740" s="419">
        <v>41862</v>
      </c>
      <c r="G740" s="44">
        <v>2697</v>
      </c>
      <c r="H740" s="243">
        <f t="shared" si="12"/>
        <v>0</v>
      </c>
      <c r="I740" s="121" t="s">
        <v>217</v>
      </c>
    </row>
    <row r="741" spans="1:9" x14ac:dyDescent="0.25">
      <c r="A741" s="216">
        <v>41862</v>
      </c>
      <c r="B741" s="285" t="s">
        <v>1984</v>
      </c>
      <c r="C741" s="361" t="s">
        <v>4164</v>
      </c>
      <c r="D741" s="214" t="s">
        <v>136</v>
      </c>
      <c r="E741" s="235">
        <v>1678</v>
      </c>
      <c r="F741" s="419">
        <v>41862</v>
      </c>
      <c r="G741" s="44">
        <v>1678</v>
      </c>
      <c r="H741" s="243">
        <f t="shared" si="12"/>
        <v>0</v>
      </c>
      <c r="I741" s="121"/>
    </row>
    <row r="742" spans="1:9" x14ac:dyDescent="0.25">
      <c r="A742" s="216">
        <v>41862</v>
      </c>
      <c r="B742" s="285" t="s">
        <v>1985</v>
      </c>
      <c r="C742" s="361" t="s">
        <v>4164</v>
      </c>
      <c r="D742" s="214" t="s">
        <v>3881</v>
      </c>
      <c r="E742" s="235">
        <v>892.1</v>
      </c>
      <c r="F742" s="419">
        <v>41862</v>
      </c>
      <c r="G742" s="44">
        <v>892.1</v>
      </c>
      <c r="H742" s="243">
        <f t="shared" si="12"/>
        <v>0</v>
      </c>
      <c r="I742" s="121"/>
    </row>
    <row r="743" spans="1:9" x14ac:dyDescent="0.25">
      <c r="A743" s="216">
        <v>41862</v>
      </c>
      <c r="B743" s="285" t="s">
        <v>1986</v>
      </c>
      <c r="C743" s="361" t="s">
        <v>4164</v>
      </c>
      <c r="D743" s="214" t="s">
        <v>2586</v>
      </c>
      <c r="E743" s="235">
        <v>7686.5</v>
      </c>
      <c r="F743" s="419">
        <v>41862</v>
      </c>
      <c r="G743" s="44">
        <v>7686.5</v>
      </c>
      <c r="H743" s="243">
        <f t="shared" si="12"/>
        <v>0</v>
      </c>
      <c r="I743" s="121"/>
    </row>
    <row r="744" spans="1:9" x14ac:dyDescent="0.25">
      <c r="A744" s="216">
        <v>41862</v>
      </c>
      <c r="B744" s="285" t="s">
        <v>1987</v>
      </c>
      <c r="C744" s="361" t="s">
        <v>4164</v>
      </c>
      <c r="D744" s="214" t="s">
        <v>66</v>
      </c>
      <c r="E744" s="235">
        <v>1884.8</v>
      </c>
      <c r="F744" s="419">
        <v>41862</v>
      </c>
      <c r="G744" s="44">
        <v>1884.8</v>
      </c>
      <c r="H744" s="243">
        <f t="shared" si="12"/>
        <v>0</v>
      </c>
      <c r="I744" s="121" t="s">
        <v>217</v>
      </c>
    </row>
    <row r="745" spans="1:9" x14ac:dyDescent="0.25">
      <c r="A745" s="216">
        <v>41862</v>
      </c>
      <c r="B745" s="285" t="s">
        <v>1988</v>
      </c>
      <c r="C745" s="361" t="s">
        <v>4164</v>
      </c>
      <c r="D745" s="214" t="s">
        <v>123</v>
      </c>
      <c r="E745" s="235">
        <v>3046</v>
      </c>
      <c r="F745" s="419">
        <v>41863</v>
      </c>
      <c r="G745" s="44">
        <v>3046</v>
      </c>
      <c r="H745" s="243">
        <f t="shared" si="12"/>
        <v>0</v>
      </c>
      <c r="I745" s="121"/>
    </row>
    <row r="746" spans="1:9" x14ac:dyDescent="0.25">
      <c r="A746" s="216">
        <v>41862</v>
      </c>
      <c r="B746" s="285" t="s">
        <v>1989</v>
      </c>
      <c r="C746" s="361" t="s">
        <v>4164</v>
      </c>
      <c r="D746" s="214" t="s">
        <v>260</v>
      </c>
      <c r="E746" s="235">
        <v>2720</v>
      </c>
      <c r="F746" s="419">
        <v>41862</v>
      </c>
      <c r="G746" s="44">
        <v>2720</v>
      </c>
      <c r="H746" s="243">
        <f t="shared" si="12"/>
        <v>0</v>
      </c>
      <c r="I746" s="121" t="s">
        <v>217</v>
      </c>
    </row>
    <row r="747" spans="1:9" x14ac:dyDescent="0.25">
      <c r="A747" s="216">
        <v>41862</v>
      </c>
      <c r="B747" s="285" t="s">
        <v>1990</v>
      </c>
      <c r="C747" s="361" t="s">
        <v>4164</v>
      </c>
      <c r="D747" s="214" t="s">
        <v>287</v>
      </c>
      <c r="E747" s="235">
        <v>2607</v>
      </c>
      <c r="F747" s="419">
        <v>41862</v>
      </c>
      <c r="G747" s="44">
        <v>2607</v>
      </c>
      <c r="H747" s="243">
        <f t="shared" si="12"/>
        <v>0</v>
      </c>
      <c r="I747" s="121" t="s">
        <v>30</v>
      </c>
    </row>
    <row r="748" spans="1:9" x14ac:dyDescent="0.25">
      <c r="A748" s="216">
        <v>41862</v>
      </c>
      <c r="B748" s="285" t="s">
        <v>1991</v>
      </c>
      <c r="C748" s="361" t="s">
        <v>4164</v>
      </c>
      <c r="D748" s="214" t="s">
        <v>34</v>
      </c>
      <c r="E748" s="235">
        <v>2126.5</v>
      </c>
      <c r="F748" s="419">
        <v>41862</v>
      </c>
      <c r="G748" s="44">
        <v>2126.5</v>
      </c>
      <c r="H748" s="243">
        <f t="shared" si="12"/>
        <v>0</v>
      </c>
      <c r="I748" s="121" t="s">
        <v>30</v>
      </c>
    </row>
    <row r="749" spans="1:9" x14ac:dyDescent="0.25">
      <c r="A749" s="216">
        <v>41862</v>
      </c>
      <c r="B749" s="285" t="s">
        <v>1993</v>
      </c>
      <c r="C749" s="361" t="s">
        <v>4164</v>
      </c>
      <c r="D749" s="214" t="s">
        <v>29</v>
      </c>
      <c r="E749" s="235">
        <v>5223.5</v>
      </c>
      <c r="F749" s="419">
        <v>41862</v>
      </c>
      <c r="G749" s="44">
        <v>5223.5</v>
      </c>
      <c r="H749" s="243">
        <f t="shared" si="12"/>
        <v>0</v>
      </c>
      <c r="I749" s="121" t="s">
        <v>30</v>
      </c>
    </row>
    <row r="750" spans="1:9" x14ac:dyDescent="0.25">
      <c r="A750" s="216">
        <v>41862</v>
      </c>
      <c r="B750" s="285" t="s">
        <v>1995</v>
      </c>
      <c r="C750" s="361" t="s">
        <v>4164</v>
      </c>
      <c r="D750" s="214" t="s">
        <v>11</v>
      </c>
      <c r="E750" s="235">
        <v>38691</v>
      </c>
      <c r="F750" s="419">
        <v>41881</v>
      </c>
      <c r="G750" s="44">
        <v>38691</v>
      </c>
      <c r="H750" s="243">
        <f t="shared" si="12"/>
        <v>0</v>
      </c>
      <c r="I750" s="121" t="s">
        <v>65</v>
      </c>
    </row>
    <row r="751" spans="1:9" x14ac:dyDescent="0.25">
      <c r="A751" s="216">
        <v>41862</v>
      </c>
      <c r="B751" s="285" t="s">
        <v>1996</v>
      </c>
      <c r="C751" s="361" t="s">
        <v>4164</v>
      </c>
      <c r="D751" s="214" t="s">
        <v>58</v>
      </c>
      <c r="E751" s="235">
        <v>632</v>
      </c>
      <c r="F751" s="419">
        <v>41862</v>
      </c>
      <c r="G751" s="44">
        <v>632</v>
      </c>
      <c r="H751" s="243">
        <f t="shared" si="12"/>
        <v>0</v>
      </c>
      <c r="I751" s="121" t="s">
        <v>30</v>
      </c>
    </row>
    <row r="752" spans="1:9" x14ac:dyDescent="0.25">
      <c r="A752" s="216">
        <v>41862</v>
      </c>
      <c r="B752" s="285" t="s">
        <v>1998</v>
      </c>
      <c r="C752" s="361" t="s">
        <v>4164</v>
      </c>
      <c r="D752" s="214" t="s">
        <v>1782</v>
      </c>
      <c r="E752" s="235">
        <v>1608</v>
      </c>
      <c r="F752" s="419">
        <v>41862</v>
      </c>
      <c r="G752" s="44">
        <v>1608</v>
      </c>
      <c r="H752" s="243">
        <f t="shared" si="12"/>
        <v>0</v>
      </c>
      <c r="I752" s="121" t="s">
        <v>30</v>
      </c>
    </row>
    <row r="753" spans="1:9" x14ac:dyDescent="0.25">
      <c r="A753" s="216">
        <v>41862</v>
      </c>
      <c r="B753" s="285" t="s">
        <v>2000</v>
      </c>
      <c r="C753" s="361" t="s">
        <v>4164</v>
      </c>
      <c r="D753" s="220" t="s">
        <v>3114</v>
      </c>
      <c r="E753" s="241">
        <v>0</v>
      </c>
      <c r="F753" s="419"/>
      <c r="G753" s="44"/>
      <c r="H753" s="243">
        <f t="shared" si="12"/>
        <v>0</v>
      </c>
      <c r="I753" s="121" t="s">
        <v>4194</v>
      </c>
    </row>
    <row r="754" spans="1:9" x14ac:dyDescent="0.25">
      <c r="A754" s="216">
        <v>41862</v>
      </c>
      <c r="B754" s="285" t="s">
        <v>2001</v>
      </c>
      <c r="C754" s="361" t="s">
        <v>4164</v>
      </c>
      <c r="D754" s="214" t="s">
        <v>66</v>
      </c>
      <c r="E754" s="235">
        <v>1866.2</v>
      </c>
      <c r="F754" s="419">
        <v>41862</v>
      </c>
      <c r="G754" s="44">
        <v>1866.2</v>
      </c>
      <c r="H754" s="243">
        <f t="shared" si="12"/>
        <v>0</v>
      </c>
      <c r="I754" s="121"/>
    </row>
    <row r="755" spans="1:9" x14ac:dyDescent="0.25">
      <c r="A755" s="216">
        <v>41862</v>
      </c>
      <c r="B755" s="285" t="s">
        <v>2002</v>
      </c>
      <c r="C755" s="361" t="s">
        <v>4164</v>
      </c>
      <c r="D755" s="214" t="s">
        <v>250</v>
      </c>
      <c r="E755" s="235">
        <v>28690.6</v>
      </c>
      <c r="F755" s="419">
        <v>41862</v>
      </c>
      <c r="G755" s="44">
        <v>28690.6</v>
      </c>
      <c r="H755" s="243">
        <f t="shared" si="12"/>
        <v>0</v>
      </c>
      <c r="I755" s="121"/>
    </row>
    <row r="756" spans="1:9" x14ac:dyDescent="0.25">
      <c r="A756" s="216">
        <v>41862</v>
      </c>
      <c r="B756" s="285" t="s">
        <v>2004</v>
      </c>
      <c r="C756" s="361" t="s">
        <v>4164</v>
      </c>
      <c r="D756" s="214" t="s">
        <v>163</v>
      </c>
      <c r="E756" s="235">
        <v>4356</v>
      </c>
      <c r="F756" s="419">
        <v>41862</v>
      </c>
      <c r="G756" s="44">
        <v>4356</v>
      </c>
      <c r="H756" s="243">
        <f t="shared" si="12"/>
        <v>0</v>
      </c>
      <c r="I756" s="121"/>
    </row>
    <row r="757" spans="1:9" x14ac:dyDescent="0.25">
      <c r="A757" s="216">
        <v>41862</v>
      </c>
      <c r="B757" s="285" t="s">
        <v>2006</v>
      </c>
      <c r="C757" s="361" t="s">
        <v>4164</v>
      </c>
      <c r="D757" s="214" t="s">
        <v>533</v>
      </c>
      <c r="E757" s="235">
        <v>547</v>
      </c>
      <c r="F757" s="419">
        <v>41862</v>
      </c>
      <c r="G757" s="44">
        <v>547</v>
      </c>
      <c r="H757" s="243">
        <f t="shared" si="12"/>
        <v>0</v>
      </c>
      <c r="I757" s="121"/>
    </row>
    <row r="758" spans="1:9" x14ac:dyDescent="0.25">
      <c r="A758" s="216">
        <v>41862</v>
      </c>
      <c r="B758" s="285" t="s">
        <v>2008</v>
      </c>
      <c r="C758" s="361" t="s">
        <v>4164</v>
      </c>
      <c r="D758" s="214" t="s">
        <v>479</v>
      </c>
      <c r="E758" s="235">
        <v>109161</v>
      </c>
      <c r="F758" s="419">
        <v>41863</v>
      </c>
      <c r="G758" s="44">
        <v>109161</v>
      </c>
      <c r="H758" s="243">
        <f t="shared" si="12"/>
        <v>0</v>
      </c>
      <c r="I758" s="121" t="s">
        <v>162</v>
      </c>
    </row>
    <row r="759" spans="1:9" x14ac:dyDescent="0.25">
      <c r="A759" s="216">
        <v>41862</v>
      </c>
      <c r="B759" s="285" t="s">
        <v>2009</v>
      </c>
      <c r="C759" s="361" t="s">
        <v>4164</v>
      </c>
      <c r="D759" s="214" t="s">
        <v>8</v>
      </c>
      <c r="E759" s="235">
        <v>687</v>
      </c>
      <c r="F759" s="419">
        <v>41862</v>
      </c>
      <c r="G759" s="44">
        <v>687</v>
      </c>
      <c r="H759" s="243">
        <f t="shared" si="12"/>
        <v>0</v>
      </c>
      <c r="I759" s="121"/>
    </row>
    <row r="760" spans="1:9" x14ac:dyDescent="0.25">
      <c r="A760" s="216">
        <v>41862</v>
      </c>
      <c r="B760" s="285" t="s">
        <v>2012</v>
      </c>
      <c r="C760" s="361" t="s">
        <v>4164</v>
      </c>
      <c r="D760" s="214" t="s">
        <v>1611</v>
      </c>
      <c r="E760" s="235">
        <v>2943</v>
      </c>
      <c r="F760" s="419">
        <v>41862</v>
      </c>
      <c r="G760" s="44">
        <v>2943</v>
      </c>
      <c r="H760" s="243">
        <f t="shared" si="12"/>
        <v>0</v>
      </c>
      <c r="I760" s="121"/>
    </row>
    <row r="761" spans="1:9" x14ac:dyDescent="0.25">
      <c r="A761" s="216">
        <v>41862</v>
      </c>
      <c r="B761" s="285" t="s">
        <v>2014</v>
      </c>
      <c r="C761" s="361" t="s">
        <v>4164</v>
      </c>
      <c r="D761" s="214" t="s">
        <v>179</v>
      </c>
      <c r="E761" s="235">
        <v>9888</v>
      </c>
      <c r="F761" s="419">
        <v>41862</v>
      </c>
      <c r="G761" s="44">
        <v>9888</v>
      </c>
      <c r="H761" s="243">
        <f t="shared" si="12"/>
        <v>0</v>
      </c>
      <c r="I761" s="121"/>
    </row>
    <row r="762" spans="1:9" x14ac:dyDescent="0.25">
      <c r="A762" s="216">
        <v>41862</v>
      </c>
      <c r="B762" s="285" t="s">
        <v>2016</v>
      </c>
      <c r="C762" s="361" t="s">
        <v>4164</v>
      </c>
      <c r="D762" s="214" t="s">
        <v>189</v>
      </c>
      <c r="E762" s="235">
        <v>13440</v>
      </c>
      <c r="F762" s="419">
        <v>41877</v>
      </c>
      <c r="G762" s="44">
        <v>13440</v>
      </c>
      <c r="H762" s="243">
        <f t="shared" si="12"/>
        <v>0</v>
      </c>
      <c r="I762" s="121" t="s">
        <v>21</v>
      </c>
    </row>
    <row r="763" spans="1:9" x14ac:dyDescent="0.25">
      <c r="A763" s="216">
        <v>41862</v>
      </c>
      <c r="B763" s="285" t="s">
        <v>2017</v>
      </c>
      <c r="C763" s="361" t="s">
        <v>4164</v>
      </c>
      <c r="D763" s="214" t="s">
        <v>188</v>
      </c>
      <c r="E763" s="235">
        <v>2536.4</v>
      </c>
      <c r="F763" s="419">
        <v>41863</v>
      </c>
      <c r="G763" s="44">
        <v>2536.4</v>
      </c>
      <c r="H763" s="243">
        <f t="shared" si="12"/>
        <v>0</v>
      </c>
      <c r="I763" s="121" t="s">
        <v>21</v>
      </c>
    </row>
    <row r="764" spans="1:9" x14ac:dyDescent="0.25">
      <c r="A764" s="216">
        <v>41862</v>
      </c>
      <c r="B764" s="285" t="s">
        <v>2018</v>
      </c>
      <c r="C764" s="361" t="s">
        <v>4164</v>
      </c>
      <c r="D764" s="214" t="s">
        <v>237</v>
      </c>
      <c r="E764" s="235">
        <v>10670</v>
      </c>
      <c r="F764" s="419">
        <v>41862</v>
      </c>
      <c r="G764" s="44">
        <v>10670</v>
      </c>
      <c r="H764" s="243">
        <f t="shared" si="12"/>
        <v>0</v>
      </c>
      <c r="I764" s="121" t="s">
        <v>21</v>
      </c>
    </row>
    <row r="765" spans="1:9" x14ac:dyDescent="0.25">
      <c r="A765" s="216">
        <v>41862</v>
      </c>
      <c r="B765" s="285" t="s">
        <v>2019</v>
      </c>
      <c r="C765" s="361" t="s">
        <v>4164</v>
      </c>
      <c r="D765" s="214" t="s">
        <v>130</v>
      </c>
      <c r="E765" s="235">
        <v>6634</v>
      </c>
      <c r="F765" s="419">
        <v>41864</v>
      </c>
      <c r="G765" s="34">
        <v>6634</v>
      </c>
      <c r="H765" s="243">
        <f t="shared" si="12"/>
        <v>0</v>
      </c>
      <c r="I765" s="121" t="s">
        <v>3172</v>
      </c>
    </row>
    <row r="766" spans="1:9" x14ac:dyDescent="0.25">
      <c r="A766" s="216">
        <v>41862</v>
      </c>
      <c r="B766" s="285" t="s">
        <v>2021</v>
      </c>
      <c r="C766" s="361" t="s">
        <v>4164</v>
      </c>
      <c r="D766" s="214" t="s">
        <v>188</v>
      </c>
      <c r="E766" s="235">
        <v>382</v>
      </c>
      <c r="F766" s="419">
        <v>41863</v>
      </c>
      <c r="G766" s="34">
        <v>382</v>
      </c>
      <c r="H766" s="243">
        <f t="shared" si="12"/>
        <v>0</v>
      </c>
      <c r="I766" s="121" t="s">
        <v>21</v>
      </c>
    </row>
    <row r="767" spans="1:9" x14ac:dyDescent="0.25">
      <c r="A767" s="216">
        <v>41862</v>
      </c>
      <c r="B767" s="285" t="s">
        <v>2022</v>
      </c>
      <c r="C767" s="361" t="s">
        <v>4164</v>
      </c>
      <c r="D767" s="214" t="s">
        <v>78</v>
      </c>
      <c r="E767" s="235">
        <v>2868</v>
      </c>
      <c r="F767" s="419">
        <v>41863</v>
      </c>
      <c r="G767" s="34">
        <v>2868</v>
      </c>
      <c r="H767" s="243">
        <f t="shared" si="12"/>
        <v>0</v>
      </c>
      <c r="I767" s="121" t="s">
        <v>217</v>
      </c>
    </row>
    <row r="768" spans="1:9" x14ac:dyDescent="0.25">
      <c r="A768" s="216">
        <v>41862</v>
      </c>
      <c r="B768" s="285" t="s">
        <v>2023</v>
      </c>
      <c r="C768" s="361" t="s">
        <v>4164</v>
      </c>
      <c r="D768" s="214" t="s">
        <v>348</v>
      </c>
      <c r="E768" s="235">
        <v>762</v>
      </c>
      <c r="F768" s="419">
        <v>41863</v>
      </c>
      <c r="G768" s="34">
        <v>762</v>
      </c>
      <c r="H768" s="243">
        <f t="shared" si="12"/>
        <v>0</v>
      </c>
      <c r="I768" s="121" t="s">
        <v>217</v>
      </c>
    </row>
    <row r="769" spans="1:9" x14ac:dyDescent="0.25">
      <c r="A769" s="216">
        <v>41862</v>
      </c>
      <c r="B769" s="285" t="s">
        <v>2024</v>
      </c>
      <c r="C769" s="361" t="s">
        <v>4164</v>
      </c>
      <c r="D769" s="214" t="s">
        <v>304</v>
      </c>
      <c r="E769" s="235">
        <v>19901.5</v>
      </c>
      <c r="F769" s="419">
        <v>41863</v>
      </c>
      <c r="G769" s="34">
        <v>19901.5</v>
      </c>
      <c r="H769" s="243">
        <f t="shared" si="12"/>
        <v>0</v>
      </c>
      <c r="I769" s="121" t="s">
        <v>217</v>
      </c>
    </row>
    <row r="770" spans="1:9" x14ac:dyDescent="0.25">
      <c r="A770" s="216">
        <v>41862</v>
      </c>
      <c r="B770" s="285" t="s">
        <v>2025</v>
      </c>
      <c r="C770" s="361" t="s">
        <v>4164</v>
      </c>
      <c r="D770" s="214" t="s">
        <v>233</v>
      </c>
      <c r="E770" s="235">
        <v>931</v>
      </c>
      <c r="F770" s="419">
        <v>41863</v>
      </c>
      <c r="G770" s="34">
        <v>931</v>
      </c>
      <c r="H770" s="243">
        <f t="shared" si="12"/>
        <v>0</v>
      </c>
      <c r="I770" s="121" t="s">
        <v>217</v>
      </c>
    </row>
    <row r="771" spans="1:9" x14ac:dyDescent="0.25">
      <c r="A771" s="216">
        <v>41862</v>
      </c>
      <c r="B771" s="285" t="s">
        <v>2026</v>
      </c>
      <c r="C771" s="361" t="s">
        <v>4164</v>
      </c>
      <c r="D771" s="214" t="s">
        <v>80</v>
      </c>
      <c r="E771" s="235">
        <v>2124</v>
      </c>
      <c r="F771" s="419">
        <v>41863</v>
      </c>
      <c r="G771" s="34">
        <v>2124</v>
      </c>
      <c r="H771" s="243">
        <f t="shared" si="12"/>
        <v>0</v>
      </c>
      <c r="I771" s="121" t="s">
        <v>217</v>
      </c>
    </row>
    <row r="772" spans="1:9" x14ac:dyDescent="0.25">
      <c r="A772" s="216">
        <v>41862</v>
      </c>
      <c r="B772" s="285" t="s">
        <v>2028</v>
      </c>
      <c r="C772" s="361" t="s">
        <v>4164</v>
      </c>
      <c r="D772" s="214" t="s">
        <v>3225</v>
      </c>
      <c r="E772" s="235">
        <v>1020</v>
      </c>
      <c r="F772" s="419">
        <v>41863</v>
      </c>
      <c r="G772" s="34">
        <v>1020</v>
      </c>
      <c r="H772" s="243">
        <f t="shared" si="12"/>
        <v>0</v>
      </c>
      <c r="I772" s="121" t="s">
        <v>217</v>
      </c>
    </row>
    <row r="773" spans="1:9" x14ac:dyDescent="0.25">
      <c r="A773" s="216">
        <v>41862</v>
      </c>
      <c r="B773" s="285" t="s">
        <v>2029</v>
      </c>
      <c r="C773" s="361" t="s">
        <v>4164</v>
      </c>
      <c r="D773" s="214" t="s">
        <v>193</v>
      </c>
      <c r="E773" s="235">
        <v>2988</v>
      </c>
      <c r="F773" s="419">
        <v>41863</v>
      </c>
      <c r="G773" s="34">
        <v>2988</v>
      </c>
      <c r="H773" s="243">
        <f t="shared" si="12"/>
        <v>0</v>
      </c>
      <c r="I773" s="121" t="s">
        <v>217</v>
      </c>
    </row>
    <row r="774" spans="1:9" x14ac:dyDescent="0.25">
      <c r="A774" s="216">
        <v>41862</v>
      </c>
      <c r="B774" s="285" t="s">
        <v>2030</v>
      </c>
      <c r="C774" s="361" t="s">
        <v>4164</v>
      </c>
      <c r="D774" s="214" t="s">
        <v>374</v>
      </c>
      <c r="E774" s="235">
        <v>9766</v>
      </c>
      <c r="F774" s="419">
        <v>41862</v>
      </c>
      <c r="G774" s="34">
        <v>9766</v>
      </c>
      <c r="H774" s="243">
        <f t="shared" si="12"/>
        <v>0</v>
      </c>
      <c r="I774" s="121"/>
    </row>
    <row r="775" spans="1:9" x14ac:dyDescent="0.25">
      <c r="A775" s="216">
        <v>41862</v>
      </c>
      <c r="B775" s="285" t="s">
        <v>2031</v>
      </c>
      <c r="C775" s="361" t="s">
        <v>4164</v>
      </c>
      <c r="D775" s="214" t="s">
        <v>4195</v>
      </c>
      <c r="E775" s="235">
        <v>9496</v>
      </c>
      <c r="F775" s="419">
        <v>41862</v>
      </c>
      <c r="G775" s="34">
        <v>9496</v>
      </c>
      <c r="H775" s="243">
        <f t="shared" ref="H775:H838" si="13">E775-G775</f>
        <v>0</v>
      </c>
      <c r="I775" s="121"/>
    </row>
    <row r="776" spans="1:9" x14ac:dyDescent="0.25">
      <c r="A776" s="216">
        <v>41862</v>
      </c>
      <c r="B776" s="285" t="s">
        <v>2032</v>
      </c>
      <c r="C776" s="361" t="s">
        <v>4164</v>
      </c>
      <c r="D776" s="214" t="s">
        <v>930</v>
      </c>
      <c r="E776" s="235">
        <v>26205</v>
      </c>
      <c r="F776" s="419">
        <v>41863</v>
      </c>
      <c r="G776" s="34">
        <v>26205</v>
      </c>
      <c r="H776" s="243">
        <f t="shared" si="13"/>
        <v>0</v>
      </c>
      <c r="I776" s="121" t="s">
        <v>27</v>
      </c>
    </row>
    <row r="777" spans="1:9" x14ac:dyDescent="0.25">
      <c r="A777" s="216">
        <v>41862</v>
      </c>
      <c r="B777" s="285" t="s">
        <v>2033</v>
      </c>
      <c r="C777" s="361" t="s">
        <v>4164</v>
      </c>
      <c r="D777" s="214" t="s">
        <v>3140</v>
      </c>
      <c r="E777" s="235">
        <v>5039.3</v>
      </c>
      <c r="F777" s="421" t="s">
        <v>4196</v>
      </c>
      <c r="G777" s="34">
        <v>5039.3</v>
      </c>
      <c r="H777" s="243">
        <f t="shared" si="13"/>
        <v>0</v>
      </c>
      <c r="I777" s="121"/>
    </row>
    <row r="778" spans="1:9" x14ac:dyDescent="0.25">
      <c r="A778" s="216">
        <v>41862</v>
      </c>
      <c r="B778" s="285" t="s">
        <v>2034</v>
      </c>
      <c r="C778" s="361" t="s">
        <v>4164</v>
      </c>
      <c r="D778" s="214" t="s">
        <v>68</v>
      </c>
      <c r="E778" s="235">
        <v>150</v>
      </c>
      <c r="F778" s="419">
        <v>41863</v>
      </c>
      <c r="G778" s="34">
        <v>150</v>
      </c>
      <c r="H778" s="243">
        <f t="shared" si="13"/>
        <v>0</v>
      </c>
      <c r="I778" s="121" t="s">
        <v>27</v>
      </c>
    </row>
    <row r="779" spans="1:9" x14ac:dyDescent="0.25">
      <c r="A779" s="216">
        <v>41862</v>
      </c>
      <c r="B779" s="285" t="s">
        <v>2036</v>
      </c>
      <c r="C779" s="361" t="s">
        <v>4164</v>
      </c>
      <c r="D779" s="214" t="s">
        <v>74</v>
      </c>
      <c r="E779" s="235">
        <v>8103</v>
      </c>
      <c r="F779" s="419">
        <v>41862</v>
      </c>
      <c r="G779" s="34">
        <v>8103</v>
      </c>
      <c r="H779" s="243">
        <f t="shared" si="13"/>
        <v>0</v>
      </c>
      <c r="I779" s="121"/>
    </row>
    <row r="780" spans="1:9" x14ac:dyDescent="0.25">
      <c r="A780" s="216">
        <v>41862</v>
      </c>
      <c r="B780" s="285" t="s">
        <v>2037</v>
      </c>
      <c r="C780" s="361" t="s">
        <v>4164</v>
      </c>
      <c r="D780" s="214" t="s">
        <v>74</v>
      </c>
      <c r="E780" s="235">
        <v>1406.25</v>
      </c>
      <c r="F780" s="419">
        <v>41862</v>
      </c>
      <c r="G780" s="34">
        <v>1406.25</v>
      </c>
      <c r="H780" s="243">
        <f t="shared" si="13"/>
        <v>0</v>
      </c>
      <c r="I780" s="121"/>
    </row>
    <row r="781" spans="1:9" x14ac:dyDescent="0.25">
      <c r="A781" s="216">
        <v>41862</v>
      </c>
      <c r="B781" s="285" t="s">
        <v>2038</v>
      </c>
      <c r="C781" s="361" t="s">
        <v>4164</v>
      </c>
      <c r="D781" s="214" t="s">
        <v>70</v>
      </c>
      <c r="E781" s="235">
        <v>13847</v>
      </c>
      <c r="F781" s="419">
        <v>41862</v>
      </c>
      <c r="G781" s="34">
        <v>13847</v>
      </c>
      <c r="H781" s="243">
        <f t="shared" si="13"/>
        <v>0</v>
      </c>
      <c r="I781" s="121"/>
    </row>
    <row r="782" spans="1:9" x14ac:dyDescent="0.25">
      <c r="A782" s="216">
        <v>41862</v>
      </c>
      <c r="B782" s="285" t="s">
        <v>2040</v>
      </c>
      <c r="C782" s="361" t="s">
        <v>4164</v>
      </c>
      <c r="D782" s="214" t="s">
        <v>180</v>
      </c>
      <c r="E782" s="235">
        <v>27252.6</v>
      </c>
      <c r="F782" s="419">
        <v>41863</v>
      </c>
      <c r="G782" s="34">
        <v>27252.6</v>
      </c>
      <c r="H782" s="243">
        <f t="shared" si="13"/>
        <v>0</v>
      </c>
      <c r="I782" s="121" t="s">
        <v>12</v>
      </c>
    </row>
    <row r="783" spans="1:9" x14ac:dyDescent="0.25">
      <c r="A783" s="216">
        <v>41862</v>
      </c>
      <c r="B783" s="285" t="s">
        <v>2041</v>
      </c>
      <c r="C783" s="361" t="s">
        <v>4164</v>
      </c>
      <c r="D783" s="214" t="s">
        <v>3318</v>
      </c>
      <c r="E783" s="235">
        <v>6060.15</v>
      </c>
      <c r="F783" s="419">
        <v>41863</v>
      </c>
      <c r="G783" s="34">
        <v>6060.15</v>
      </c>
      <c r="H783" s="243">
        <f t="shared" si="13"/>
        <v>0</v>
      </c>
      <c r="I783" s="121" t="s">
        <v>12</v>
      </c>
    </row>
    <row r="784" spans="1:9" x14ac:dyDescent="0.25">
      <c r="A784" s="216">
        <v>41862</v>
      </c>
      <c r="B784" s="285" t="s">
        <v>2042</v>
      </c>
      <c r="C784" s="361" t="s">
        <v>4164</v>
      </c>
      <c r="D784" s="214" t="s">
        <v>3657</v>
      </c>
      <c r="E784" s="235">
        <v>1617</v>
      </c>
      <c r="F784" s="419">
        <v>41863</v>
      </c>
      <c r="G784" s="34">
        <v>1617</v>
      </c>
      <c r="H784" s="243">
        <f t="shared" si="13"/>
        <v>0</v>
      </c>
      <c r="I784" s="121" t="s">
        <v>12</v>
      </c>
    </row>
    <row r="785" spans="1:9" x14ac:dyDescent="0.25">
      <c r="A785" s="216">
        <v>41862</v>
      </c>
      <c r="B785" s="285" t="s">
        <v>2043</v>
      </c>
      <c r="C785" s="361" t="s">
        <v>4164</v>
      </c>
      <c r="D785" s="214" t="s">
        <v>3121</v>
      </c>
      <c r="E785" s="235">
        <v>12151.7</v>
      </c>
      <c r="F785" s="419">
        <v>41863</v>
      </c>
      <c r="G785" s="34">
        <v>12151.7</v>
      </c>
      <c r="H785" s="243">
        <f t="shared" si="13"/>
        <v>0</v>
      </c>
      <c r="I785" s="121" t="s">
        <v>12</v>
      </c>
    </row>
    <row r="786" spans="1:9" x14ac:dyDescent="0.25">
      <c r="A786" s="216">
        <v>41862</v>
      </c>
      <c r="B786" s="285" t="s">
        <v>2044</v>
      </c>
      <c r="C786" s="361" t="s">
        <v>4164</v>
      </c>
      <c r="D786" s="214" t="s">
        <v>2427</v>
      </c>
      <c r="E786" s="235">
        <v>14585.1</v>
      </c>
      <c r="F786" s="419">
        <v>41863</v>
      </c>
      <c r="G786" s="34">
        <v>14585.1</v>
      </c>
      <c r="H786" s="243">
        <f t="shared" si="13"/>
        <v>0</v>
      </c>
      <c r="I786" s="121"/>
    </row>
    <row r="787" spans="1:9" x14ac:dyDescent="0.25">
      <c r="A787" s="216">
        <v>41862</v>
      </c>
      <c r="B787" s="285" t="s">
        <v>2046</v>
      </c>
      <c r="C787" s="361" t="s">
        <v>4164</v>
      </c>
      <c r="D787" s="214" t="s">
        <v>44</v>
      </c>
      <c r="E787" s="235">
        <v>5800</v>
      </c>
      <c r="F787" s="419">
        <v>41871</v>
      </c>
      <c r="G787" s="34">
        <v>5800</v>
      </c>
      <c r="H787" s="243">
        <f t="shared" si="13"/>
        <v>0</v>
      </c>
      <c r="I787" s="121" t="s">
        <v>21</v>
      </c>
    </row>
    <row r="788" spans="1:9" x14ac:dyDescent="0.25">
      <c r="A788" s="216">
        <v>41862</v>
      </c>
      <c r="B788" s="285" t="s">
        <v>2047</v>
      </c>
      <c r="C788" s="361" t="s">
        <v>4164</v>
      </c>
      <c r="D788" s="214" t="s">
        <v>152</v>
      </c>
      <c r="E788" s="235">
        <v>7589.5</v>
      </c>
      <c r="F788" s="419">
        <v>41862</v>
      </c>
      <c r="G788" s="34">
        <v>7589.5</v>
      </c>
      <c r="H788" s="243">
        <f t="shared" si="13"/>
        <v>0</v>
      </c>
      <c r="I788" s="121"/>
    </row>
    <row r="789" spans="1:9" x14ac:dyDescent="0.25">
      <c r="A789" s="216">
        <v>41862</v>
      </c>
      <c r="B789" s="285" t="s">
        <v>2048</v>
      </c>
      <c r="C789" s="361" t="s">
        <v>4164</v>
      </c>
      <c r="D789" s="214" t="s">
        <v>358</v>
      </c>
      <c r="E789" s="235">
        <v>11723.5</v>
      </c>
      <c r="F789" s="419">
        <v>41864</v>
      </c>
      <c r="G789" s="34">
        <v>11723.5</v>
      </c>
      <c r="H789" s="243">
        <f t="shared" si="13"/>
        <v>0</v>
      </c>
      <c r="I789" s="121" t="s">
        <v>162</v>
      </c>
    </row>
    <row r="790" spans="1:9" x14ac:dyDescent="0.25">
      <c r="A790" s="216">
        <v>41862</v>
      </c>
      <c r="B790" s="285" t="s">
        <v>2050</v>
      </c>
      <c r="C790" s="361" t="s">
        <v>4164</v>
      </c>
      <c r="D790" s="214" t="s">
        <v>1037</v>
      </c>
      <c r="E790" s="235">
        <v>6933.6</v>
      </c>
      <c r="F790" s="422" t="s">
        <v>4197</v>
      </c>
      <c r="G790" s="34">
        <v>6933.6</v>
      </c>
      <c r="H790" s="243">
        <f t="shared" si="13"/>
        <v>0</v>
      </c>
      <c r="I790" s="121" t="s">
        <v>162</v>
      </c>
    </row>
    <row r="791" spans="1:9" x14ac:dyDescent="0.25">
      <c r="A791" s="216">
        <v>41862</v>
      </c>
      <c r="B791" s="285" t="s">
        <v>2051</v>
      </c>
      <c r="C791" s="361" t="s">
        <v>4164</v>
      </c>
      <c r="D791" s="214" t="s">
        <v>4198</v>
      </c>
      <c r="E791" s="235">
        <v>12727</v>
      </c>
      <c r="F791" s="419">
        <v>41864</v>
      </c>
      <c r="G791" s="34">
        <v>12727</v>
      </c>
      <c r="H791" s="243">
        <f t="shared" si="13"/>
        <v>0</v>
      </c>
      <c r="I791" s="121" t="s">
        <v>162</v>
      </c>
    </row>
    <row r="792" spans="1:9" x14ac:dyDescent="0.25">
      <c r="A792" s="216">
        <v>41862</v>
      </c>
      <c r="B792" s="285" t="s">
        <v>2052</v>
      </c>
      <c r="C792" s="361" t="s">
        <v>4164</v>
      </c>
      <c r="D792" s="214" t="s">
        <v>160</v>
      </c>
      <c r="E792" s="235">
        <v>114961.59</v>
      </c>
      <c r="F792" s="461" t="s">
        <v>4199</v>
      </c>
      <c r="G792" s="34">
        <v>114961.59</v>
      </c>
      <c r="H792" s="243">
        <f t="shared" si="13"/>
        <v>0</v>
      </c>
      <c r="I792" s="121" t="s">
        <v>162</v>
      </c>
    </row>
    <row r="793" spans="1:9" x14ac:dyDescent="0.25">
      <c r="A793" s="216">
        <v>41862</v>
      </c>
      <c r="B793" s="285" t="s">
        <v>2053</v>
      </c>
      <c r="C793" s="361" t="s">
        <v>4164</v>
      </c>
      <c r="D793" s="214" t="s">
        <v>160</v>
      </c>
      <c r="E793" s="235">
        <v>6456</v>
      </c>
      <c r="F793" s="419">
        <v>41865</v>
      </c>
      <c r="G793" s="34">
        <v>6456</v>
      </c>
      <c r="H793" s="243">
        <f t="shared" si="13"/>
        <v>0</v>
      </c>
      <c r="I793" s="121" t="s">
        <v>162</v>
      </c>
    </row>
    <row r="794" spans="1:9" x14ac:dyDescent="0.25">
      <c r="A794" s="216">
        <v>41862</v>
      </c>
      <c r="B794" s="285" t="s">
        <v>2054</v>
      </c>
      <c r="C794" s="361" t="s">
        <v>4164</v>
      </c>
      <c r="D794" s="214" t="s">
        <v>175</v>
      </c>
      <c r="E794" s="235">
        <v>15371.74</v>
      </c>
      <c r="F794" s="434" t="s">
        <v>4200</v>
      </c>
      <c r="G794" s="34">
        <v>15371.74</v>
      </c>
      <c r="H794" s="243">
        <f t="shared" si="13"/>
        <v>0</v>
      </c>
      <c r="I794" s="121" t="s">
        <v>162</v>
      </c>
    </row>
    <row r="795" spans="1:9" x14ac:dyDescent="0.25">
      <c r="A795" s="216">
        <v>41862</v>
      </c>
      <c r="B795" s="285" t="s">
        <v>2055</v>
      </c>
      <c r="C795" s="361" t="s">
        <v>4164</v>
      </c>
      <c r="D795" s="214" t="s">
        <v>553</v>
      </c>
      <c r="E795" s="235">
        <v>2711.5</v>
      </c>
      <c r="F795" s="419">
        <v>41864</v>
      </c>
      <c r="G795" s="34">
        <v>2711.5</v>
      </c>
      <c r="H795" s="243">
        <f t="shared" si="13"/>
        <v>0</v>
      </c>
      <c r="I795" s="121" t="s">
        <v>162</v>
      </c>
    </row>
    <row r="796" spans="1:9" x14ac:dyDescent="0.25">
      <c r="A796" s="216">
        <v>41862</v>
      </c>
      <c r="B796" s="285" t="s">
        <v>2056</v>
      </c>
      <c r="C796" s="361" t="s">
        <v>4164</v>
      </c>
      <c r="D796" s="214" t="s">
        <v>4201</v>
      </c>
      <c r="E796" s="235">
        <v>22409.200000000001</v>
      </c>
      <c r="F796" s="421" t="s">
        <v>4202</v>
      </c>
      <c r="G796" s="34">
        <v>22409.200000000001</v>
      </c>
      <c r="H796" s="243">
        <f t="shared" si="13"/>
        <v>0</v>
      </c>
      <c r="I796" s="121" t="s">
        <v>162</v>
      </c>
    </row>
    <row r="797" spans="1:9" x14ac:dyDescent="0.25">
      <c r="A797" s="216">
        <v>41862</v>
      </c>
      <c r="B797" s="285" t="s">
        <v>2057</v>
      </c>
      <c r="C797" s="361" t="s">
        <v>4164</v>
      </c>
      <c r="D797" s="214" t="s">
        <v>4203</v>
      </c>
      <c r="E797" s="235">
        <v>7135</v>
      </c>
      <c r="F797" s="419">
        <v>41864</v>
      </c>
      <c r="G797" s="34">
        <v>7135</v>
      </c>
      <c r="H797" s="243">
        <f t="shared" si="13"/>
        <v>0</v>
      </c>
      <c r="I797" s="121" t="s">
        <v>162</v>
      </c>
    </row>
    <row r="798" spans="1:9" x14ac:dyDescent="0.25">
      <c r="A798" s="216">
        <v>41862</v>
      </c>
      <c r="B798" s="285" t="s">
        <v>2058</v>
      </c>
      <c r="C798" s="361" t="s">
        <v>4164</v>
      </c>
      <c r="D798" s="214" t="s">
        <v>168</v>
      </c>
      <c r="E798" s="235">
        <v>19250</v>
      </c>
      <c r="F798" s="419">
        <v>41864</v>
      </c>
      <c r="G798" s="34">
        <v>19250</v>
      </c>
      <c r="H798" s="243">
        <f t="shared" si="13"/>
        <v>0</v>
      </c>
      <c r="I798" s="121" t="s">
        <v>162</v>
      </c>
    </row>
    <row r="799" spans="1:9" x14ac:dyDescent="0.25">
      <c r="A799" s="216">
        <v>41862</v>
      </c>
      <c r="B799" s="285" t="s">
        <v>2059</v>
      </c>
      <c r="C799" s="361" t="s">
        <v>4164</v>
      </c>
      <c r="D799" s="214" t="s">
        <v>147</v>
      </c>
      <c r="E799" s="235">
        <v>2257.1999999999998</v>
      </c>
      <c r="F799" s="419">
        <v>41864</v>
      </c>
      <c r="G799" s="34">
        <v>2257.1999999999998</v>
      </c>
      <c r="H799" s="243">
        <f t="shared" si="13"/>
        <v>0</v>
      </c>
      <c r="I799" s="121" t="s">
        <v>162</v>
      </c>
    </row>
    <row r="800" spans="1:9" x14ac:dyDescent="0.25">
      <c r="A800" s="216">
        <v>41862</v>
      </c>
      <c r="B800" s="285" t="s">
        <v>2060</v>
      </c>
      <c r="C800" s="361" t="s">
        <v>4164</v>
      </c>
      <c r="D800" s="214" t="s">
        <v>370</v>
      </c>
      <c r="E800" s="235">
        <v>3207.6</v>
      </c>
      <c r="F800" s="419">
        <v>41864</v>
      </c>
      <c r="G800" s="34">
        <v>3207.6</v>
      </c>
      <c r="H800" s="243">
        <f t="shared" si="13"/>
        <v>0</v>
      </c>
      <c r="I800" s="121" t="s">
        <v>162</v>
      </c>
    </row>
    <row r="801" spans="1:9" x14ac:dyDescent="0.25">
      <c r="A801" s="216">
        <v>41862</v>
      </c>
      <c r="B801" s="285" t="s">
        <v>2061</v>
      </c>
      <c r="C801" s="361" t="s">
        <v>4164</v>
      </c>
      <c r="D801" s="214" t="s">
        <v>3954</v>
      </c>
      <c r="E801" s="235">
        <v>88416</v>
      </c>
      <c r="F801" s="420" t="s">
        <v>4204</v>
      </c>
      <c r="G801" s="34">
        <v>88416</v>
      </c>
      <c r="H801" s="243">
        <f t="shared" si="13"/>
        <v>0</v>
      </c>
      <c r="I801" s="121" t="s">
        <v>162</v>
      </c>
    </row>
    <row r="802" spans="1:9" x14ac:dyDescent="0.25">
      <c r="A802" s="216">
        <v>41862</v>
      </c>
      <c r="B802" s="285" t="s">
        <v>2062</v>
      </c>
      <c r="C802" s="361" t="s">
        <v>4164</v>
      </c>
      <c r="D802" s="214" t="s">
        <v>14</v>
      </c>
      <c r="E802" s="235">
        <v>9503.5</v>
      </c>
      <c r="F802" s="419">
        <v>41862</v>
      </c>
      <c r="G802" s="34">
        <v>9503.5</v>
      </c>
      <c r="H802" s="243">
        <f t="shared" si="13"/>
        <v>0</v>
      </c>
      <c r="I802" s="121"/>
    </row>
    <row r="803" spans="1:9" x14ac:dyDescent="0.25">
      <c r="A803" s="216">
        <v>41863</v>
      </c>
      <c r="B803" s="285" t="s">
        <v>2063</v>
      </c>
      <c r="C803" s="361" t="s">
        <v>4164</v>
      </c>
      <c r="D803" s="20" t="s">
        <v>240</v>
      </c>
      <c r="E803" s="267">
        <v>57209</v>
      </c>
      <c r="F803" s="421" t="s">
        <v>4205</v>
      </c>
      <c r="G803" s="34">
        <v>57209</v>
      </c>
      <c r="H803" s="243">
        <f t="shared" si="13"/>
        <v>0</v>
      </c>
      <c r="I803" s="32"/>
    </row>
    <row r="804" spans="1:9" x14ac:dyDescent="0.25">
      <c r="A804" s="216">
        <v>41863</v>
      </c>
      <c r="B804" s="285" t="s">
        <v>2064</v>
      </c>
      <c r="C804" s="361" t="s">
        <v>4164</v>
      </c>
      <c r="D804" s="20" t="s">
        <v>244</v>
      </c>
      <c r="E804" s="239">
        <v>29163</v>
      </c>
      <c r="F804" s="421" t="s">
        <v>4206</v>
      </c>
      <c r="G804" s="34">
        <v>29163</v>
      </c>
      <c r="H804" s="243">
        <f t="shared" si="13"/>
        <v>0</v>
      </c>
      <c r="I804" s="32" t="s">
        <v>27</v>
      </c>
    </row>
    <row r="805" spans="1:9" x14ac:dyDescent="0.25">
      <c r="A805" s="216">
        <v>41863</v>
      </c>
      <c r="B805" s="285" t="s">
        <v>2065</v>
      </c>
      <c r="C805" s="361" t="s">
        <v>4164</v>
      </c>
      <c r="D805" s="20" t="s">
        <v>101</v>
      </c>
      <c r="E805" s="239">
        <v>41068</v>
      </c>
      <c r="F805" s="421" t="s">
        <v>4207</v>
      </c>
      <c r="G805" s="34">
        <v>41068</v>
      </c>
      <c r="H805" s="243">
        <f t="shared" si="13"/>
        <v>0</v>
      </c>
      <c r="I805" s="32" t="s">
        <v>27</v>
      </c>
    </row>
    <row r="806" spans="1:9" x14ac:dyDescent="0.25">
      <c r="A806" s="216">
        <v>41863</v>
      </c>
      <c r="B806" s="285" t="s">
        <v>2067</v>
      </c>
      <c r="C806" s="361" t="s">
        <v>4164</v>
      </c>
      <c r="D806" s="20" t="s">
        <v>245</v>
      </c>
      <c r="E806" s="239">
        <v>21657</v>
      </c>
      <c r="F806" s="419">
        <v>41864</v>
      </c>
      <c r="G806" s="34">
        <v>21657</v>
      </c>
      <c r="H806" s="243">
        <f t="shared" si="13"/>
        <v>0</v>
      </c>
      <c r="I806" s="32" t="s">
        <v>27</v>
      </c>
    </row>
    <row r="807" spans="1:9" x14ac:dyDescent="0.25">
      <c r="A807" s="216">
        <v>41863</v>
      </c>
      <c r="B807" s="285" t="s">
        <v>2069</v>
      </c>
      <c r="C807" s="361" t="s">
        <v>4164</v>
      </c>
      <c r="D807" s="20" t="s">
        <v>149</v>
      </c>
      <c r="E807" s="239">
        <v>16177.5</v>
      </c>
      <c r="F807" s="419">
        <v>41867</v>
      </c>
      <c r="G807" s="34">
        <v>16177.5</v>
      </c>
      <c r="H807" s="243">
        <f t="shared" si="13"/>
        <v>0</v>
      </c>
      <c r="I807" s="32" t="s">
        <v>27</v>
      </c>
    </row>
    <row r="808" spans="1:9" x14ac:dyDescent="0.25">
      <c r="A808" s="216">
        <v>41863</v>
      </c>
      <c r="B808" s="285" t="s">
        <v>2070</v>
      </c>
      <c r="C808" s="361" t="s">
        <v>4164</v>
      </c>
      <c r="D808" s="20" t="s">
        <v>88</v>
      </c>
      <c r="E808" s="239">
        <v>3282</v>
      </c>
      <c r="F808" s="419">
        <v>41864</v>
      </c>
      <c r="G808" s="34">
        <v>3282</v>
      </c>
      <c r="H808" s="243">
        <f t="shared" si="13"/>
        <v>0</v>
      </c>
      <c r="I808" s="32" t="s">
        <v>27</v>
      </c>
    </row>
    <row r="809" spans="1:9" x14ac:dyDescent="0.25">
      <c r="A809" s="216">
        <v>41863</v>
      </c>
      <c r="B809" s="285" t="s">
        <v>2071</v>
      </c>
      <c r="C809" s="361" t="s">
        <v>4164</v>
      </c>
      <c r="D809" s="20" t="s">
        <v>92</v>
      </c>
      <c r="E809" s="239">
        <v>8068</v>
      </c>
      <c r="F809" s="419">
        <v>41864</v>
      </c>
      <c r="G809" s="34">
        <v>8068</v>
      </c>
      <c r="H809" s="243">
        <f t="shared" si="13"/>
        <v>0</v>
      </c>
      <c r="I809" s="32" t="s">
        <v>27</v>
      </c>
    </row>
    <row r="810" spans="1:9" x14ac:dyDescent="0.25">
      <c r="A810" s="216">
        <v>41863</v>
      </c>
      <c r="B810" s="285" t="s">
        <v>2072</v>
      </c>
      <c r="C810" s="361" t="s">
        <v>4164</v>
      </c>
      <c r="D810" s="20" t="s">
        <v>99</v>
      </c>
      <c r="E810" s="239">
        <v>1061.5</v>
      </c>
      <c r="F810" s="419">
        <v>41864</v>
      </c>
      <c r="G810" s="34">
        <v>1061.5</v>
      </c>
      <c r="H810" s="243">
        <f t="shared" si="13"/>
        <v>0</v>
      </c>
      <c r="I810" s="32" t="s">
        <v>27</v>
      </c>
    </row>
    <row r="811" spans="1:9" x14ac:dyDescent="0.25">
      <c r="A811" s="216">
        <v>41863</v>
      </c>
      <c r="B811" s="285" t="s">
        <v>2073</v>
      </c>
      <c r="C811" s="361" t="s">
        <v>4164</v>
      </c>
      <c r="D811" s="20" t="s">
        <v>91</v>
      </c>
      <c r="E811" s="239">
        <v>8881.5</v>
      </c>
      <c r="F811" s="419">
        <v>41864</v>
      </c>
      <c r="G811" s="34">
        <v>8881.5</v>
      </c>
      <c r="H811" s="243">
        <f t="shared" si="13"/>
        <v>0</v>
      </c>
      <c r="I811" s="32" t="s">
        <v>27</v>
      </c>
    </row>
    <row r="812" spans="1:9" x14ac:dyDescent="0.25">
      <c r="A812" s="216">
        <v>41863</v>
      </c>
      <c r="B812" s="285" t="s">
        <v>2074</v>
      </c>
      <c r="C812" s="361" t="s">
        <v>4164</v>
      </c>
      <c r="D812" s="20" t="s">
        <v>27</v>
      </c>
      <c r="E812" s="239">
        <v>6055</v>
      </c>
      <c r="F812" s="419">
        <v>41864</v>
      </c>
      <c r="G812" s="34">
        <v>6055</v>
      </c>
      <c r="H812" s="243">
        <f t="shared" si="13"/>
        <v>0</v>
      </c>
      <c r="I812" s="32" t="s">
        <v>27</v>
      </c>
    </row>
    <row r="813" spans="1:9" x14ac:dyDescent="0.25">
      <c r="A813" s="216">
        <v>41863</v>
      </c>
      <c r="B813" s="285" t="s">
        <v>2076</v>
      </c>
      <c r="C813" s="361" t="s">
        <v>4164</v>
      </c>
      <c r="D813" s="20" t="s">
        <v>3293</v>
      </c>
      <c r="E813" s="239">
        <v>7327.5</v>
      </c>
      <c r="F813" s="419">
        <v>41863</v>
      </c>
      <c r="G813" s="34">
        <v>7327.5</v>
      </c>
      <c r="H813" s="243">
        <f t="shared" si="13"/>
        <v>0</v>
      </c>
      <c r="I813" s="32" t="s">
        <v>27</v>
      </c>
    </row>
    <row r="814" spans="1:9" x14ac:dyDescent="0.25">
      <c r="A814" s="216">
        <v>41863</v>
      </c>
      <c r="B814" s="285" t="s">
        <v>2077</v>
      </c>
      <c r="C814" s="361" t="s">
        <v>4164</v>
      </c>
      <c r="D814" s="20" t="s">
        <v>62</v>
      </c>
      <c r="E814" s="239">
        <v>7928</v>
      </c>
      <c r="F814" s="419">
        <v>41863</v>
      </c>
      <c r="G814" s="34">
        <v>7928</v>
      </c>
      <c r="H814" s="243">
        <f t="shared" si="13"/>
        <v>0</v>
      </c>
      <c r="I814" s="32"/>
    </row>
    <row r="815" spans="1:9" x14ac:dyDescent="0.25">
      <c r="A815" s="216">
        <v>41863</v>
      </c>
      <c r="B815" s="285" t="s">
        <v>2078</v>
      </c>
      <c r="C815" s="361" t="s">
        <v>4164</v>
      </c>
      <c r="D815" s="20" t="s">
        <v>55</v>
      </c>
      <c r="E815" s="239">
        <v>267</v>
      </c>
      <c r="F815" s="419">
        <v>41863</v>
      </c>
      <c r="G815" s="34">
        <v>267</v>
      </c>
      <c r="H815" s="243">
        <f t="shared" si="13"/>
        <v>0</v>
      </c>
      <c r="I815" s="32" t="s">
        <v>217</v>
      </c>
    </row>
    <row r="816" spans="1:9" x14ac:dyDescent="0.25">
      <c r="A816" s="216">
        <v>41863</v>
      </c>
      <c r="B816" s="285" t="s">
        <v>2081</v>
      </c>
      <c r="C816" s="361" t="s">
        <v>4164</v>
      </c>
      <c r="D816" s="20" t="s">
        <v>57</v>
      </c>
      <c r="E816" s="239">
        <v>1200</v>
      </c>
      <c r="F816" s="419">
        <v>41864</v>
      </c>
      <c r="G816" s="34">
        <v>1200</v>
      </c>
      <c r="H816" s="243">
        <f t="shared" si="13"/>
        <v>0</v>
      </c>
      <c r="I816" s="32"/>
    </row>
    <row r="817" spans="1:9" x14ac:dyDescent="0.25">
      <c r="A817" s="216">
        <v>41863</v>
      </c>
      <c r="B817" s="285" t="s">
        <v>2082</v>
      </c>
      <c r="C817" s="361" t="s">
        <v>4164</v>
      </c>
      <c r="D817" s="20" t="s">
        <v>508</v>
      </c>
      <c r="E817" s="239">
        <v>670</v>
      </c>
      <c r="F817" s="419">
        <v>41863</v>
      </c>
      <c r="G817" s="34">
        <v>670</v>
      </c>
      <c r="H817" s="243">
        <f t="shared" si="13"/>
        <v>0</v>
      </c>
      <c r="I817" s="32" t="s">
        <v>30</v>
      </c>
    </row>
    <row r="818" spans="1:9" x14ac:dyDescent="0.25">
      <c r="A818" s="216">
        <v>41863</v>
      </c>
      <c r="B818" s="285" t="s">
        <v>2083</v>
      </c>
      <c r="C818" s="361" t="s">
        <v>4164</v>
      </c>
      <c r="D818" s="20" t="s">
        <v>180</v>
      </c>
      <c r="E818" s="239">
        <v>23034.5</v>
      </c>
      <c r="F818" s="419">
        <v>41863</v>
      </c>
      <c r="G818" s="34">
        <v>23034.5</v>
      </c>
      <c r="H818" s="243">
        <f t="shared" si="13"/>
        <v>0</v>
      </c>
      <c r="I818" s="32"/>
    </row>
    <row r="819" spans="1:9" x14ac:dyDescent="0.25">
      <c r="A819" s="216">
        <v>41863</v>
      </c>
      <c r="B819" s="285" t="s">
        <v>2085</v>
      </c>
      <c r="C819" s="361" t="s">
        <v>4164</v>
      </c>
      <c r="D819" s="20" t="s">
        <v>13</v>
      </c>
      <c r="E819" s="239">
        <v>4060</v>
      </c>
      <c r="F819" s="419">
        <v>41863</v>
      </c>
      <c r="G819" s="34">
        <v>4060</v>
      </c>
      <c r="H819" s="243">
        <f t="shared" si="13"/>
        <v>0</v>
      </c>
      <c r="I819" s="32" t="s">
        <v>217</v>
      </c>
    </row>
    <row r="820" spans="1:9" x14ac:dyDescent="0.25">
      <c r="A820" s="216">
        <v>41863</v>
      </c>
      <c r="B820" s="285" t="s">
        <v>2086</v>
      </c>
      <c r="C820" s="361" t="s">
        <v>4164</v>
      </c>
      <c r="D820" s="20" t="s">
        <v>124</v>
      </c>
      <c r="E820" s="239">
        <v>7041.9</v>
      </c>
      <c r="F820" s="419">
        <v>41864</v>
      </c>
      <c r="G820" s="34">
        <v>7041.9</v>
      </c>
      <c r="H820" s="243">
        <f t="shared" si="13"/>
        <v>0</v>
      </c>
      <c r="I820" s="32"/>
    </row>
    <row r="821" spans="1:9" x14ac:dyDescent="0.25">
      <c r="A821" s="216">
        <v>41863</v>
      </c>
      <c r="B821" s="285" t="s">
        <v>2087</v>
      </c>
      <c r="C821" s="361" t="s">
        <v>4164</v>
      </c>
      <c r="D821" s="20" t="s">
        <v>287</v>
      </c>
      <c r="E821" s="239">
        <v>2257</v>
      </c>
      <c r="F821" s="419">
        <v>41864</v>
      </c>
      <c r="G821" s="34">
        <v>2257</v>
      </c>
      <c r="H821" s="243">
        <f t="shared" si="13"/>
        <v>0</v>
      </c>
      <c r="I821" s="32" t="s">
        <v>30</v>
      </c>
    </row>
    <row r="822" spans="1:9" x14ac:dyDescent="0.25">
      <c r="A822" s="216">
        <v>41863</v>
      </c>
      <c r="B822" s="285" t="s">
        <v>2088</v>
      </c>
      <c r="C822" s="361" t="s">
        <v>4164</v>
      </c>
      <c r="D822" s="20" t="s">
        <v>29</v>
      </c>
      <c r="E822" s="239">
        <v>5013</v>
      </c>
      <c r="F822" s="419">
        <v>41864</v>
      </c>
      <c r="G822" s="34">
        <v>5013</v>
      </c>
      <c r="H822" s="243">
        <f t="shared" si="13"/>
        <v>0</v>
      </c>
      <c r="I822" s="32" t="s">
        <v>30</v>
      </c>
    </row>
    <row r="823" spans="1:9" x14ac:dyDescent="0.25">
      <c r="A823" s="216">
        <v>41863</v>
      </c>
      <c r="B823" s="285" t="s">
        <v>2089</v>
      </c>
      <c r="C823" s="361" t="s">
        <v>4164</v>
      </c>
      <c r="D823" s="20" t="s">
        <v>137</v>
      </c>
      <c r="E823" s="239">
        <v>936</v>
      </c>
      <c r="F823" s="419">
        <v>41864</v>
      </c>
      <c r="G823" s="34">
        <v>936</v>
      </c>
      <c r="H823" s="243">
        <f t="shared" si="13"/>
        <v>0</v>
      </c>
      <c r="I823" s="32" t="s">
        <v>30</v>
      </c>
    </row>
    <row r="824" spans="1:9" x14ac:dyDescent="0.25">
      <c r="A824" s="216">
        <v>41863</v>
      </c>
      <c r="B824" s="285" t="s">
        <v>2091</v>
      </c>
      <c r="C824" s="361" t="s">
        <v>4164</v>
      </c>
      <c r="D824" s="20" t="s">
        <v>123</v>
      </c>
      <c r="E824" s="239">
        <v>4165</v>
      </c>
      <c r="F824" s="419">
        <v>41863</v>
      </c>
      <c r="G824" s="34">
        <v>4165</v>
      </c>
      <c r="H824" s="243">
        <f t="shared" si="13"/>
        <v>0</v>
      </c>
      <c r="I824" s="32" t="s">
        <v>30</v>
      </c>
    </row>
    <row r="825" spans="1:9" x14ac:dyDescent="0.25">
      <c r="A825" s="216">
        <v>41863</v>
      </c>
      <c r="B825" s="285" t="s">
        <v>2092</v>
      </c>
      <c r="C825" s="361" t="s">
        <v>4164</v>
      </c>
      <c r="D825" s="20" t="s">
        <v>183</v>
      </c>
      <c r="E825" s="239">
        <v>16841</v>
      </c>
      <c r="F825" s="419">
        <v>41864</v>
      </c>
      <c r="G825" s="34">
        <v>16841</v>
      </c>
      <c r="H825" s="243">
        <f t="shared" si="13"/>
        <v>0</v>
      </c>
      <c r="I825" s="32"/>
    </row>
    <row r="826" spans="1:9" x14ac:dyDescent="0.25">
      <c r="A826" s="216">
        <v>41863</v>
      </c>
      <c r="B826" s="285" t="s">
        <v>2093</v>
      </c>
      <c r="C826" s="361" t="s">
        <v>4164</v>
      </c>
      <c r="D826" s="20" t="s">
        <v>8</v>
      </c>
      <c r="E826" s="239">
        <v>451</v>
      </c>
      <c r="F826" s="419">
        <v>41863</v>
      </c>
      <c r="G826" s="34">
        <v>451</v>
      </c>
      <c r="H826" s="243">
        <f t="shared" si="13"/>
        <v>0</v>
      </c>
      <c r="I826" s="32" t="s">
        <v>30</v>
      </c>
    </row>
    <row r="827" spans="1:9" x14ac:dyDescent="0.25">
      <c r="A827" s="216">
        <v>41863</v>
      </c>
      <c r="B827" s="285" t="s">
        <v>2094</v>
      </c>
      <c r="C827" s="361" t="s">
        <v>4164</v>
      </c>
      <c r="D827" s="20" t="s">
        <v>338</v>
      </c>
      <c r="E827" s="239">
        <v>675</v>
      </c>
      <c r="F827" s="419">
        <v>41864</v>
      </c>
      <c r="G827" s="34">
        <v>675</v>
      </c>
      <c r="H827" s="243">
        <f t="shared" si="13"/>
        <v>0</v>
      </c>
      <c r="I827" s="32"/>
    </row>
    <row r="828" spans="1:9" x14ac:dyDescent="0.25">
      <c r="A828" s="216">
        <v>41863</v>
      </c>
      <c r="B828" s="285" t="s">
        <v>2095</v>
      </c>
      <c r="C828" s="361" t="s">
        <v>4164</v>
      </c>
      <c r="D828" s="20" t="s">
        <v>34</v>
      </c>
      <c r="E828" s="239">
        <v>1934</v>
      </c>
      <c r="F828" s="419">
        <v>41864</v>
      </c>
      <c r="G828" s="34">
        <v>1934</v>
      </c>
      <c r="H828" s="243">
        <f t="shared" si="13"/>
        <v>0</v>
      </c>
      <c r="I828" s="32" t="s">
        <v>30</v>
      </c>
    </row>
    <row r="829" spans="1:9" x14ac:dyDescent="0.25">
      <c r="A829" s="216">
        <v>41863</v>
      </c>
      <c r="B829" s="285" t="s">
        <v>2096</v>
      </c>
      <c r="C829" s="361" t="s">
        <v>4164</v>
      </c>
      <c r="D829" s="20" t="s">
        <v>137</v>
      </c>
      <c r="E829" s="239">
        <v>1125</v>
      </c>
      <c r="F829" s="419">
        <v>41864</v>
      </c>
      <c r="G829" s="34">
        <v>1125</v>
      </c>
      <c r="H829" s="243">
        <f t="shared" si="13"/>
        <v>0</v>
      </c>
      <c r="I829" s="32" t="s">
        <v>30</v>
      </c>
    </row>
    <row r="830" spans="1:9" x14ac:dyDescent="0.25">
      <c r="A830" s="216">
        <v>41863</v>
      </c>
      <c r="B830" s="285" t="s">
        <v>2097</v>
      </c>
      <c r="C830" s="361" t="s">
        <v>4164</v>
      </c>
      <c r="D830" s="20" t="s">
        <v>74</v>
      </c>
      <c r="E830" s="239">
        <v>80</v>
      </c>
      <c r="F830" s="419">
        <v>41863</v>
      </c>
      <c r="G830" s="34">
        <v>80</v>
      </c>
      <c r="H830" s="243">
        <f t="shared" si="13"/>
        <v>0</v>
      </c>
      <c r="I830" s="32" t="s">
        <v>30</v>
      </c>
    </row>
    <row r="831" spans="1:9" x14ac:dyDescent="0.25">
      <c r="A831" s="216">
        <v>41863</v>
      </c>
      <c r="B831" s="285" t="s">
        <v>2098</v>
      </c>
      <c r="C831" s="361" t="s">
        <v>4164</v>
      </c>
      <c r="D831" s="20" t="s">
        <v>1782</v>
      </c>
      <c r="E831" s="239">
        <v>1200</v>
      </c>
      <c r="F831" s="419">
        <v>41864</v>
      </c>
      <c r="G831" s="34">
        <v>1200</v>
      </c>
      <c r="H831" s="243">
        <f t="shared" si="13"/>
        <v>0</v>
      </c>
      <c r="I831" s="32"/>
    </row>
    <row r="832" spans="1:9" x14ac:dyDescent="0.25">
      <c r="A832" s="216">
        <v>41863</v>
      </c>
      <c r="B832" s="285" t="s">
        <v>2099</v>
      </c>
      <c r="C832" s="361" t="s">
        <v>4164</v>
      </c>
      <c r="D832" s="20" t="s">
        <v>32</v>
      </c>
      <c r="E832" s="239">
        <v>9239</v>
      </c>
      <c r="F832" s="419">
        <v>41864</v>
      </c>
      <c r="G832" s="34">
        <v>9239</v>
      </c>
      <c r="H832" s="243">
        <f t="shared" si="13"/>
        <v>0</v>
      </c>
      <c r="I832" s="32" t="s">
        <v>30</v>
      </c>
    </row>
    <row r="833" spans="1:9" x14ac:dyDescent="0.25">
      <c r="A833" s="216">
        <v>41863</v>
      </c>
      <c r="B833" s="285" t="s">
        <v>2101</v>
      </c>
      <c r="C833" s="361" t="s">
        <v>4164</v>
      </c>
      <c r="D833" s="20" t="s">
        <v>260</v>
      </c>
      <c r="E833" s="239">
        <v>4022</v>
      </c>
      <c r="F833" s="419">
        <v>41864</v>
      </c>
      <c r="G833" s="34">
        <v>4022</v>
      </c>
      <c r="H833" s="243">
        <f t="shared" si="13"/>
        <v>0</v>
      </c>
      <c r="I833" s="32" t="s">
        <v>30</v>
      </c>
    </row>
    <row r="834" spans="1:9" x14ac:dyDescent="0.25">
      <c r="A834" s="216">
        <v>41863</v>
      </c>
      <c r="B834" s="285" t="s">
        <v>2102</v>
      </c>
      <c r="C834" s="361" t="s">
        <v>4164</v>
      </c>
      <c r="D834" s="20" t="s">
        <v>250</v>
      </c>
      <c r="E834" s="239">
        <v>32877</v>
      </c>
      <c r="F834" s="419">
        <v>41863</v>
      </c>
      <c r="G834" s="34">
        <v>32877</v>
      </c>
      <c r="H834" s="243">
        <f t="shared" si="13"/>
        <v>0</v>
      </c>
      <c r="I834" s="32" t="s">
        <v>30</v>
      </c>
    </row>
    <row r="835" spans="1:9" x14ac:dyDescent="0.25">
      <c r="A835" s="216">
        <v>41863</v>
      </c>
      <c r="B835" s="285" t="s">
        <v>2104</v>
      </c>
      <c r="C835" s="361" t="s">
        <v>4164</v>
      </c>
      <c r="D835" s="20" t="s">
        <v>36</v>
      </c>
      <c r="E835" s="239">
        <v>8209.85</v>
      </c>
      <c r="F835" s="422" t="s">
        <v>4208</v>
      </c>
      <c r="G835" s="34">
        <v>8209.85</v>
      </c>
      <c r="H835" s="243">
        <f t="shared" si="13"/>
        <v>0</v>
      </c>
      <c r="I835" s="32"/>
    </row>
    <row r="836" spans="1:9" x14ac:dyDescent="0.25">
      <c r="A836" s="216">
        <v>41863</v>
      </c>
      <c r="B836" s="285" t="s">
        <v>2106</v>
      </c>
      <c r="C836" s="361" t="s">
        <v>4164</v>
      </c>
      <c r="D836" s="20" t="s">
        <v>257</v>
      </c>
      <c r="E836" s="239">
        <v>18365</v>
      </c>
      <c r="F836" s="419">
        <v>41864</v>
      </c>
      <c r="G836" s="34">
        <v>18365</v>
      </c>
      <c r="H836" s="243">
        <f t="shared" si="13"/>
        <v>0</v>
      </c>
      <c r="I836" s="32" t="s">
        <v>65</v>
      </c>
    </row>
    <row r="837" spans="1:9" x14ac:dyDescent="0.25">
      <c r="A837" s="216">
        <v>41863</v>
      </c>
      <c r="B837" s="285" t="s">
        <v>2107</v>
      </c>
      <c r="C837" s="361" t="s">
        <v>4164</v>
      </c>
      <c r="D837" s="20" t="s">
        <v>130</v>
      </c>
      <c r="E837" s="239">
        <v>5376.5</v>
      </c>
      <c r="F837" s="419">
        <v>41864</v>
      </c>
      <c r="G837" s="34">
        <v>5376.5</v>
      </c>
      <c r="H837" s="243">
        <f t="shared" si="13"/>
        <v>0</v>
      </c>
      <c r="I837" s="32" t="s">
        <v>65</v>
      </c>
    </row>
    <row r="838" spans="1:9" x14ac:dyDescent="0.25">
      <c r="A838" s="216">
        <v>41863</v>
      </c>
      <c r="B838" s="285" t="s">
        <v>2108</v>
      </c>
      <c r="C838" s="361" t="s">
        <v>4164</v>
      </c>
      <c r="D838" s="20" t="s">
        <v>52</v>
      </c>
      <c r="E838" s="239">
        <v>3151</v>
      </c>
      <c r="F838" s="419">
        <v>41863</v>
      </c>
      <c r="G838" s="34">
        <v>3151</v>
      </c>
      <c r="H838" s="243">
        <f t="shared" si="13"/>
        <v>0</v>
      </c>
      <c r="I838" s="32" t="s">
        <v>21</v>
      </c>
    </row>
    <row r="839" spans="1:9" x14ac:dyDescent="0.25">
      <c r="A839" s="216">
        <v>41863</v>
      </c>
      <c r="B839" s="285" t="s">
        <v>2110</v>
      </c>
      <c r="C839" s="361" t="s">
        <v>4164</v>
      </c>
      <c r="D839" s="20" t="s">
        <v>22</v>
      </c>
      <c r="E839" s="239">
        <v>1841</v>
      </c>
      <c r="F839" s="419">
        <v>41863</v>
      </c>
      <c r="G839" s="34">
        <v>1841</v>
      </c>
      <c r="H839" s="243">
        <f t="shared" ref="H839:H902" si="14">E839-G839</f>
        <v>0</v>
      </c>
      <c r="I839" s="32" t="s">
        <v>21</v>
      </c>
    </row>
    <row r="840" spans="1:9" x14ac:dyDescent="0.25">
      <c r="A840" s="216">
        <v>41863</v>
      </c>
      <c r="B840" s="285" t="s">
        <v>2111</v>
      </c>
      <c r="C840" s="361" t="s">
        <v>4164</v>
      </c>
      <c r="D840" s="20" t="s">
        <v>188</v>
      </c>
      <c r="E840" s="239">
        <v>6177</v>
      </c>
      <c r="F840" s="419">
        <v>41864</v>
      </c>
      <c r="G840" s="44">
        <v>6177</v>
      </c>
      <c r="H840" s="243">
        <f t="shared" si="14"/>
        <v>0</v>
      </c>
      <c r="I840" s="32"/>
    </row>
    <row r="841" spans="1:9" x14ac:dyDescent="0.25">
      <c r="A841" s="216">
        <v>41863</v>
      </c>
      <c r="B841" s="285" t="s">
        <v>2113</v>
      </c>
      <c r="C841" s="361" t="s">
        <v>4164</v>
      </c>
      <c r="D841" s="20" t="s">
        <v>80</v>
      </c>
      <c r="E841" s="239">
        <v>2604</v>
      </c>
      <c r="F841" s="419">
        <v>41864</v>
      </c>
      <c r="G841" s="44">
        <v>2604</v>
      </c>
      <c r="H841" s="243">
        <f t="shared" si="14"/>
        <v>0</v>
      </c>
      <c r="I841" s="32" t="s">
        <v>21</v>
      </c>
    </row>
    <row r="842" spans="1:9" x14ac:dyDescent="0.25">
      <c r="A842" s="216">
        <v>41863</v>
      </c>
      <c r="B842" s="285" t="s">
        <v>2114</v>
      </c>
      <c r="C842" s="361" t="s">
        <v>4164</v>
      </c>
      <c r="D842" s="20" t="s">
        <v>78</v>
      </c>
      <c r="E842" s="239">
        <v>3120</v>
      </c>
      <c r="F842" s="419">
        <v>41864</v>
      </c>
      <c r="G842" s="44">
        <v>3120</v>
      </c>
      <c r="H842" s="243">
        <f t="shared" si="14"/>
        <v>0</v>
      </c>
      <c r="I842" s="32" t="s">
        <v>65</v>
      </c>
    </row>
    <row r="843" spans="1:9" x14ac:dyDescent="0.25">
      <c r="A843" s="216">
        <v>41863</v>
      </c>
      <c r="B843" s="285" t="s">
        <v>2116</v>
      </c>
      <c r="C843" s="361" t="s">
        <v>4164</v>
      </c>
      <c r="D843" s="20" t="s">
        <v>560</v>
      </c>
      <c r="E843" s="239">
        <v>1016</v>
      </c>
      <c r="F843" s="419">
        <v>41864</v>
      </c>
      <c r="G843" s="44">
        <v>1016</v>
      </c>
      <c r="H843" s="243">
        <f t="shared" si="14"/>
        <v>0</v>
      </c>
      <c r="I843" s="32"/>
    </row>
    <row r="844" spans="1:9" x14ac:dyDescent="0.25">
      <c r="A844" s="216">
        <v>41863</v>
      </c>
      <c r="B844" s="285" t="s">
        <v>2119</v>
      </c>
      <c r="C844" s="361" t="s">
        <v>4164</v>
      </c>
      <c r="D844" s="20" t="s">
        <v>59</v>
      </c>
      <c r="E844" s="239">
        <v>25311</v>
      </c>
      <c r="F844" s="419">
        <v>41863</v>
      </c>
      <c r="G844" s="34">
        <v>25311</v>
      </c>
      <c r="H844" s="243">
        <f t="shared" si="14"/>
        <v>0</v>
      </c>
      <c r="I844" s="32" t="s">
        <v>65</v>
      </c>
    </row>
    <row r="845" spans="1:9" x14ac:dyDescent="0.25">
      <c r="A845" s="216">
        <v>41863</v>
      </c>
      <c r="B845" s="285" t="s">
        <v>2121</v>
      </c>
      <c r="C845" s="361" t="s">
        <v>4164</v>
      </c>
      <c r="D845" s="20" t="s">
        <v>59</v>
      </c>
      <c r="E845" s="239">
        <v>1344</v>
      </c>
      <c r="F845" s="419">
        <v>41863</v>
      </c>
      <c r="G845" s="34">
        <v>1344</v>
      </c>
      <c r="H845" s="243">
        <f t="shared" si="14"/>
        <v>0</v>
      </c>
      <c r="I845" s="32" t="s">
        <v>21</v>
      </c>
    </row>
    <row r="846" spans="1:9" x14ac:dyDescent="0.25">
      <c r="A846" s="216">
        <v>41863</v>
      </c>
      <c r="B846" s="285" t="s">
        <v>2122</v>
      </c>
      <c r="C846" s="361" t="s">
        <v>4164</v>
      </c>
      <c r="D846" s="20" t="s">
        <v>396</v>
      </c>
      <c r="E846" s="239">
        <v>563</v>
      </c>
      <c r="F846" s="419">
        <v>41863</v>
      </c>
      <c r="G846" s="34">
        <v>563</v>
      </c>
      <c r="H846" s="243">
        <f t="shared" si="14"/>
        <v>0</v>
      </c>
      <c r="I846" s="32" t="s">
        <v>21</v>
      </c>
    </row>
    <row r="847" spans="1:9" x14ac:dyDescent="0.25">
      <c r="A847" s="216">
        <v>41863</v>
      </c>
      <c r="B847" s="285" t="s">
        <v>2123</v>
      </c>
      <c r="C847" s="361" t="s">
        <v>4164</v>
      </c>
      <c r="D847" s="20" t="s">
        <v>136</v>
      </c>
      <c r="E847" s="239">
        <v>1734.5</v>
      </c>
      <c r="F847" s="419">
        <v>41863</v>
      </c>
      <c r="G847" s="34">
        <v>1734.5</v>
      </c>
      <c r="H847" s="243">
        <f t="shared" si="14"/>
        <v>0</v>
      </c>
      <c r="I847" s="32"/>
    </row>
    <row r="848" spans="1:9" x14ac:dyDescent="0.25">
      <c r="A848" s="216">
        <v>41863</v>
      </c>
      <c r="B848" s="285" t="s">
        <v>2125</v>
      </c>
      <c r="C848" s="361" t="s">
        <v>4164</v>
      </c>
      <c r="D848" s="20" t="s">
        <v>215</v>
      </c>
      <c r="E848" s="239">
        <v>5989.5</v>
      </c>
      <c r="F848" s="419">
        <v>41863</v>
      </c>
      <c r="G848" s="34">
        <v>5989.5</v>
      </c>
      <c r="H848" s="243">
        <f t="shared" si="14"/>
        <v>0</v>
      </c>
      <c r="I848" s="32"/>
    </row>
    <row r="849" spans="1:9" x14ac:dyDescent="0.25">
      <c r="A849" s="216">
        <v>41863</v>
      </c>
      <c r="B849" s="285" t="s">
        <v>2126</v>
      </c>
      <c r="C849" s="361" t="s">
        <v>4164</v>
      </c>
      <c r="D849" s="20" t="s">
        <v>8</v>
      </c>
      <c r="E849" s="239">
        <v>1341.5</v>
      </c>
      <c r="F849" s="419">
        <v>41863</v>
      </c>
      <c r="G849" s="34">
        <v>1341.5</v>
      </c>
      <c r="H849" s="243">
        <f t="shared" si="14"/>
        <v>0</v>
      </c>
      <c r="I849" s="32"/>
    </row>
    <row r="850" spans="1:9" x14ac:dyDescent="0.25">
      <c r="A850" s="216">
        <v>41863</v>
      </c>
      <c r="B850" s="285" t="s">
        <v>2127</v>
      </c>
      <c r="C850" s="361" t="s">
        <v>4164</v>
      </c>
      <c r="D850" s="20" t="s">
        <v>1611</v>
      </c>
      <c r="E850" s="239">
        <v>4800.5</v>
      </c>
      <c r="F850" s="419">
        <v>41863</v>
      </c>
      <c r="G850" s="34">
        <v>4800.5</v>
      </c>
      <c r="H850" s="243">
        <f t="shared" si="14"/>
        <v>0</v>
      </c>
      <c r="I850" s="32"/>
    </row>
    <row r="851" spans="1:9" x14ac:dyDescent="0.25">
      <c r="A851" s="216">
        <v>41863</v>
      </c>
      <c r="B851" s="285" t="s">
        <v>2128</v>
      </c>
      <c r="C851" s="361" t="s">
        <v>4164</v>
      </c>
      <c r="D851" s="20" t="s">
        <v>2112</v>
      </c>
      <c r="E851" s="239">
        <v>23859.599999999999</v>
      </c>
      <c r="F851" s="419">
        <v>41864</v>
      </c>
      <c r="G851" s="34">
        <v>23859.599999999999</v>
      </c>
      <c r="H851" s="243">
        <f t="shared" si="14"/>
        <v>0</v>
      </c>
      <c r="I851" s="32"/>
    </row>
    <row r="852" spans="1:9" x14ac:dyDescent="0.25">
      <c r="A852" s="216">
        <v>41863</v>
      </c>
      <c r="B852" s="285" t="s">
        <v>2129</v>
      </c>
      <c r="C852" s="361" t="s">
        <v>4164</v>
      </c>
      <c r="D852" s="20" t="s">
        <v>508</v>
      </c>
      <c r="E852" s="239">
        <v>29557</v>
      </c>
      <c r="F852" s="419">
        <v>41863</v>
      </c>
      <c r="G852" s="34">
        <v>29557</v>
      </c>
      <c r="H852" s="243">
        <f t="shared" si="14"/>
        <v>0</v>
      </c>
      <c r="I852" s="32"/>
    </row>
    <row r="853" spans="1:9" x14ac:dyDescent="0.25">
      <c r="A853" s="216">
        <v>41863</v>
      </c>
      <c r="B853" s="285" t="s">
        <v>2130</v>
      </c>
      <c r="C853" s="361" t="s">
        <v>4164</v>
      </c>
      <c r="D853" s="20" t="s">
        <v>51</v>
      </c>
      <c r="E853" s="239">
        <v>1677</v>
      </c>
      <c r="F853" s="419">
        <v>41863</v>
      </c>
      <c r="G853" s="34">
        <v>1677</v>
      </c>
      <c r="H853" s="243">
        <f t="shared" si="14"/>
        <v>0</v>
      </c>
      <c r="I853" s="32"/>
    </row>
    <row r="854" spans="1:9" x14ac:dyDescent="0.25">
      <c r="A854" s="216">
        <v>41863</v>
      </c>
      <c r="B854" s="285" t="s">
        <v>2131</v>
      </c>
      <c r="C854" s="361" t="s">
        <v>4164</v>
      </c>
      <c r="D854" s="20" t="s">
        <v>4209</v>
      </c>
      <c r="E854" s="239">
        <v>3216</v>
      </c>
      <c r="F854" s="419">
        <v>41863</v>
      </c>
      <c r="G854" s="34">
        <v>3216</v>
      </c>
      <c r="H854" s="243">
        <f t="shared" si="14"/>
        <v>0</v>
      </c>
      <c r="I854" s="32"/>
    </row>
    <row r="855" spans="1:9" x14ac:dyDescent="0.25">
      <c r="A855" s="216">
        <v>41863</v>
      </c>
      <c r="B855" s="285" t="s">
        <v>2132</v>
      </c>
      <c r="C855" s="361" t="s">
        <v>4164</v>
      </c>
      <c r="D855" s="20" t="s">
        <v>4209</v>
      </c>
      <c r="E855" s="239">
        <v>469</v>
      </c>
      <c r="F855" s="419">
        <v>41863</v>
      </c>
      <c r="G855" s="34">
        <v>469</v>
      </c>
      <c r="H855" s="243">
        <f t="shared" si="14"/>
        <v>0</v>
      </c>
      <c r="I855" s="32"/>
    </row>
    <row r="856" spans="1:9" x14ac:dyDescent="0.25">
      <c r="A856" s="216">
        <v>41863</v>
      </c>
      <c r="B856" s="285" t="s">
        <v>2133</v>
      </c>
      <c r="C856" s="361" t="s">
        <v>4164</v>
      </c>
      <c r="D856" s="20" t="s">
        <v>435</v>
      </c>
      <c r="E856" s="239">
        <v>2350</v>
      </c>
      <c r="F856" s="419">
        <v>41863</v>
      </c>
      <c r="G856" s="44">
        <v>2350</v>
      </c>
      <c r="H856" s="243">
        <f t="shared" si="14"/>
        <v>0</v>
      </c>
      <c r="I856" s="32"/>
    </row>
    <row r="857" spans="1:9" x14ac:dyDescent="0.25">
      <c r="A857" s="216">
        <v>41863</v>
      </c>
      <c r="B857" s="285" t="s">
        <v>2134</v>
      </c>
      <c r="C857" s="361" t="s">
        <v>4164</v>
      </c>
      <c r="D857" s="20" t="s">
        <v>4210</v>
      </c>
      <c r="E857" s="239">
        <v>3582</v>
      </c>
      <c r="F857" s="419">
        <v>41863</v>
      </c>
      <c r="G857" s="44">
        <v>3582</v>
      </c>
      <c r="H857" s="243">
        <f t="shared" si="14"/>
        <v>0</v>
      </c>
      <c r="I857" s="20"/>
    </row>
    <row r="858" spans="1:9" x14ac:dyDescent="0.25">
      <c r="A858" s="216">
        <v>41863</v>
      </c>
      <c r="B858" s="285" t="s">
        <v>2135</v>
      </c>
      <c r="C858" s="361" t="s">
        <v>4164</v>
      </c>
      <c r="D858" s="20" t="s">
        <v>44</v>
      </c>
      <c r="E858" s="239">
        <v>2900</v>
      </c>
      <c r="F858" s="419">
        <v>41871</v>
      </c>
      <c r="G858" s="44">
        <v>2900</v>
      </c>
      <c r="H858" s="243">
        <f t="shared" si="14"/>
        <v>0</v>
      </c>
      <c r="I858" s="20"/>
    </row>
    <row r="859" spans="1:9" x14ac:dyDescent="0.25">
      <c r="A859" s="216">
        <v>41863</v>
      </c>
      <c r="B859" s="285" t="s">
        <v>2136</v>
      </c>
      <c r="C859" s="361" t="s">
        <v>4164</v>
      </c>
      <c r="D859" s="20" t="s">
        <v>18</v>
      </c>
      <c r="E859" s="239">
        <v>377.5</v>
      </c>
      <c r="F859" s="419">
        <v>41863</v>
      </c>
      <c r="G859" s="44">
        <v>377.5</v>
      </c>
      <c r="H859" s="243">
        <f t="shared" si="14"/>
        <v>0</v>
      </c>
      <c r="I859" s="20" t="s">
        <v>21</v>
      </c>
    </row>
    <row r="860" spans="1:9" x14ac:dyDescent="0.25">
      <c r="A860" s="216">
        <v>41863</v>
      </c>
      <c r="B860" s="285" t="s">
        <v>2138</v>
      </c>
      <c r="C860" s="361" t="s">
        <v>4164</v>
      </c>
      <c r="D860" s="20" t="s">
        <v>3121</v>
      </c>
      <c r="E860" s="267">
        <v>10076.1</v>
      </c>
      <c r="F860" s="419">
        <v>41864</v>
      </c>
      <c r="G860" s="34">
        <v>10076.1</v>
      </c>
      <c r="H860" s="243">
        <f t="shared" si="14"/>
        <v>0</v>
      </c>
      <c r="I860" s="20" t="s">
        <v>217</v>
      </c>
    </row>
    <row r="861" spans="1:9" x14ac:dyDescent="0.25">
      <c r="A861" s="216">
        <v>41864</v>
      </c>
      <c r="B861" s="285" t="s">
        <v>2139</v>
      </c>
      <c r="C861" s="361" t="s">
        <v>4164</v>
      </c>
      <c r="D861" s="20" t="s">
        <v>152</v>
      </c>
      <c r="E861" s="239">
        <v>7699.6</v>
      </c>
      <c r="F861" s="419">
        <v>41864</v>
      </c>
      <c r="G861" s="44">
        <v>7699.6</v>
      </c>
      <c r="H861" s="243">
        <f t="shared" si="14"/>
        <v>0</v>
      </c>
      <c r="I861" s="20"/>
    </row>
    <row r="862" spans="1:9" x14ac:dyDescent="0.25">
      <c r="A862" s="216">
        <v>41864</v>
      </c>
      <c r="B862" s="285" t="s">
        <v>2140</v>
      </c>
      <c r="C862" s="361" t="s">
        <v>4164</v>
      </c>
      <c r="D862" s="20" t="s">
        <v>3372</v>
      </c>
      <c r="E862" s="239">
        <v>2720</v>
      </c>
      <c r="F862" s="419">
        <v>41864</v>
      </c>
      <c r="G862" s="44">
        <v>2720</v>
      </c>
      <c r="H862" s="243">
        <f t="shared" si="14"/>
        <v>0</v>
      </c>
      <c r="I862" s="18" t="s">
        <v>3589</v>
      </c>
    </row>
    <row r="863" spans="1:9" x14ac:dyDescent="0.25">
      <c r="A863" s="216">
        <v>41864</v>
      </c>
      <c r="B863" s="285" t="s">
        <v>2141</v>
      </c>
      <c r="C863" s="361" t="s">
        <v>4164</v>
      </c>
      <c r="D863" s="20" t="s">
        <v>269</v>
      </c>
      <c r="E863" s="239">
        <v>3624</v>
      </c>
      <c r="F863" s="419">
        <v>41864</v>
      </c>
      <c r="G863" s="44">
        <v>3624</v>
      </c>
      <c r="H863" s="243">
        <f t="shared" si="14"/>
        <v>0</v>
      </c>
      <c r="I863" s="20"/>
    </row>
    <row r="864" spans="1:9" x14ac:dyDescent="0.25">
      <c r="A864" s="216">
        <v>41864</v>
      </c>
      <c r="B864" s="285" t="s">
        <v>2142</v>
      </c>
      <c r="C864" s="361" t="s">
        <v>4164</v>
      </c>
      <c r="D864" s="20" t="s">
        <v>13</v>
      </c>
      <c r="E864" s="239">
        <v>4350</v>
      </c>
      <c r="F864" s="419">
        <v>41864</v>
      </c>
      <c r="G864" s="44">
        <v>4350</v>
      </c>
      <c r="H864" s="243">
        <f t="shared" si="14"/>
        <v>0</v>
      </c>
      <c r="I864" s="20"/>
    </row>
    <row r="865" spans="1:9" x14ac:dyDescent="0.25">
      <c r="A865" s="216">
        <v>41864</v>
      </c>
      <c r="B865" s="285" t="s">
        <v>2143</v>
      </c>
      <c r="C865" s="361" t="s">
        <v>4164</v>
      </c>
      <c r="D865" s="20" t="s">
        <v>123</v>
      </c>
      <c r="E865" s="239">
        <v>4629</v>
      </c>
      <c r="F865" s="419">
        <v>41866</v>
      </c>
      <c r="G865" s="44">
        <v>4629</v>
      </c>
      <c r="H865" s="243">
        <f t="shared" si="14"/>
        <v>0</v>
      </c>
      <c r="I865" s="18" t="s">
        <v>3945</v>
      </c>
    </row>
    <row r="866" spans="1:9" x14ac:dyDescent="0.25">
      <c r="A866" s="216">
        <v>41864</v>
      </c>
      <c r="B866" s="285" t="s">
        <v>2144</v>
      </c>
      <c r="C866" s="361" t="s">
        <v>4164</v>
      </c>
      <c r="D866" s="20" t="s">
        <v>478</v>
      </c>
      <c r="E866" s="239">
        <v>27612</v>
      </c>
      <c r="F866" s="422" t="s">
        <v>4211</v>
      </c>
      <c r="G866" s="44">
        <v>27612</v>
      </c>
      <c r="H866" s="243">
        <f t="shared" si="14"/>
        <v>0</v>
      </c>
      <c r="I866" s="20" t="s">
        <v>27</v>
      </c>
    </row>
    <row r="867" spans="1:9" x14ac:dyDescent="0.25">
      <c r="A867" s="216">
        <v>41864</v>
      </c>
      <c r="B867" s="285" t="s">
        <v>2145</v>
      </c>
      <c r="C867" s="361" t="s">
        <v>4164</v>
      </c>
      <c r="D867" s="20" t="s">
        <v>8</v>
      </c>
      <c r="E867" s="239">
        <v>417</v>
      </c>
      <c r="F867" s="419">
        <v>41864</v>
      </c>
      <c r="G867" s="44">
        <v>417</v>
      </c>
      <c r="H867" s="243">
        <f t="shared" si="14"/>
        <v>0</v>
      </c>
      <c r="I867" s="20"/>
    </row>
    <row r="868" spans="1:9" x14ac:dyDescent="0.25">
      <c r="A868" s="216">
        <v>41864</v>
      </c>
      <c r="B868" s="285" t="s">
        <v>2146</v>
      </c>
      <c r="C868" s="361" t="s">
        <v>4164</v>
      </c>
      <c r="D868" s="20" t="s">
        <v>116</v>
      </c>
      <c r="E868" s="239">
        <v>5678</v>
      </c>
      <c r="F868" s="419">
        <v>41864</v>
      </c>
      <c r="G868" s="44">
        <v>5678</v>
      </c>
      <c r="H868" s="243">
        <f t="shared" si="14"/>
        <v>0</v>
      </c>
      <c r="I868" s="20"/>
    </row>
    <row r="869" spans="1:9" x14ac:dyDescent="0.25">
      <c r="A869" s="216">
        <v>41864</v>
      </c>
      <c r="B869" s="285" t="s">
        <v>2147</v>
      </c>
      <c r="C869" s="361" t="s">
        <v>4164</v>
      </c>
      <c r="D869" s="20" t="s">
        <v>233</v>
      </c>
      <c r="E869" s="239">
        <v>1371</v>
      </c>
      <c r="F869" s="419">
        <v>41864</v>
      </c>
      <c r="G869" s="44">
        <v>1371</v>
      </c>
      <c r="H869" s="243">
        <f t="shared" si="14"/>
        <v>0</v>
      </c>
      <c r="I869" s="20"/>
    </row>
    <row r="870" spans="1:9" x14ac:dyDescent="0.25">
      <c r="A870" s="216">
        <v>41864</v>
      </c>
      <c r="B870" s="285" t="s">
        <v>2148</v>
      </c>
      <c r="C870" s="361" t="s">
        <v>4164</v>
      </c>
      <c r="D870" s="20" t="s">
        <v>233</v>
      </c>
      <c r="E870" s="239">
        <v>240</v>
      </c>
      <c r="F870" s="419">
        <v>41864</v>
      </c>
      <c r="G870" s="44">
        <v>240</v>
      </c>
      <c r="H870" s="243">
        <f t="shared" si="14"/>
        <v>0</v>
      </c>
      <c r="I870" s="20"/>
    </row>
    <row r="871" spans="1:9" x14ac:dyDescent="0.25">
      <c r="A871" s="216">
        <v>41864</v>
      </c>
      <c r="B871" s="285" t="s">
        <v>2149</v>
      </c>
      <c r="C871" s="361" t="s">
        <v>4164</v>
      </c>
      <c r="D871" s="20" t="s">
        <v>250</v>
      </c>
      <c r="E871" s="239">
        <v>23176</v>
      </c>
      <c r="F871" s="419">
        <v>41864</v>
      </c>
      <c r="G871" s="44">
        <v>23176</v>
      </c>
      <c r="H871" s="243">
        <f t="shared" si="14"/>
        <v>0</v>
      </c>
      <c r="I871" s="20" t="s">
        <v>21</v>
      </c>
    </row>
    <row r="872" spans="1:9" x14ac:dyDescent="0.25">
      <c r="A872" s="216">
        <v>41864</v>
      </c>
      <c r="B872" s="285" t="s">
        <v>2150</v>
      </c>
      <c r="C872" s="361" t="s">
        <v>4164</v>
      </c>
      <c r="D872" s="20" t="s">
        <v>2508</v>
      </c>
      <c r="E872" s="239">
        <v>7535</v>
      </c>
      <c r="F872" s="419">
        <v>41864</v>
      </c>
      <c r="G872" s="44">
        <v>7535</v>
      </c>
      <c r="H872" s="243">
        <f t="shared" si="14"/>
        <v>0</v>
      </c>
      <c r="I872" s="20"/>
    </row>
    <row r="873" spans="1:9" x14ac:dyDescent="0.25">
      <c r="A873" s="216">
        <v>41864</v>
      </c>
      <c r="B873" s="285" t="s">
        <v>2151</v>
      </c>
      <c r="C873" s="361" t="s">
        <v>4164</v>
      </c>
      <c r="D873" s="20" t="s">
        <v>55</v>
      </c>
      <c r="E873" s="239">
        <v>7581</v>
      </c>
      <c r="F873" s="419">
        <v>41864</v>
      </c>
      <c r="G873" s="44">
        <v>7581</v>
      </c>
      <c r="H873" s="243">
        <f t="shared" si="14"/>
        <v>0</v>
      </c>
      <c r="I873" s="20"/>
    </row>
    <row r="874" spans="1:9" x14ac:dyDescent="0.25">
      <c r="A874" s="216">
        <v>41864</v>
      </c>
      <c r="B874" s="285" t="s">
        <v>2152</v>
      </c>
      <c r="C874" s="361" t="s">
        <v>4164</v>
      </c>
      <c r="D874" s="20" t="s">
        <v>12</v>
      </c>
      <c r="E874" s="239">
        <v>22705</v>
      </c>
      <c r="F874" s="419">
        <v>41864</v>
      </c>
      <c r="G874" s="44">
        <v>22705</v>
      </c>
      <c r="H874" s="243">
        <f t="shared" si="14"/>
        <v>0</v>
      </c>
      <c r="I874" s="20"/>
    </row>
    <row r="875" spans="1:9" x14ac:dyDescent="0.25">
      <c r="A875" s="216">
        <v>41864</v>
      </c>
      <c r="B875" s="285" t="s">
        <v>2153</v>
      </c>
      <c r="C875" s="361" t="s">
        <v>4164</v>
      </c>
      <c r="D875" s="20" t="s">
        <v>43</v>
      </c>
      <c r="E875" s="239">
        <v>2900</v>
      </c>
      <c r="F875" s="419">
        <v>41871</v>
      </c>
      <c r="G875" s="44">
        <v>2900</v>
      </c>
      <c r="H875" s="243">
        <f t="shared" si="14"/>
        <v>0</v>
      </c>
      <c r="I875" s="20" t="s">
        <v>21</v>
      </c>
    </row>
    <row r="876" spans="1:9" x14ac:dyDescent="0.25">
      <c r="A876" s="216">
        <v>41864</v>
      </c>
      <c r="B876" s="285" t="s">
        <v>2154</v>
      </c>
      <c r="C876" s="361" t="s">
        <v>4164</v>
      </c>
      <c r="D876" s="20" t="s">
        <v>42</v>
      </c>
      <c r="E876" s="239">
        <v>3480</v>
      </c>
      <c r="F876" s="419">
        <v>41881</v>
      </c>
      <c r="G876" s="34">
        <v>3480</v>
      </c>
      <c r="H876" s="243">
        <f t="shared" si="14"/>
        <v>0</v>
      </c>
      <c r="I876" s="32" t="s">
        <v>30</v>
      </c>
    </row>
    <row r="877" spans="1:9" x14ac:dyDescent="0.25">
      <c r="A877" s="216">
        <v>41864</v>
      </c>
      <c r="B877" s="285" t="s">
        <v>2155</v>
      </c>
      <c r="C877" s="361" t="s">
        <v>4164</v>
      </c>
      <c r="D877" s="20" t="s">
        <v>147</v>
      </c>
      <c r="E877" s="239">
        <v>20168.5</v>
      </c>
      <c r="F877" s="419">
        <v>41865</v>
      </c>
      <c r="G877" s="34">
        <v>20168.5</v>
      </c>
      <c r="H877" s="243">
        <f t="shared" si="14"/>
        <v>0</v>
      </c>
      <c r="I877" s="32" t="s">
        <v>30</v>
      </c>
    </row>
    <row r="878" spans="1:9" x14ac:dyDescent="0.25">
      <c r="A878" s="216">
        <v>41864</v>
      </c>
      <c r="B878" s="285" t="s">
        <v>2156</v>
      </c>
      <c r="C878" s="361" t="s">
        <v>4164</v>
      </c>
      <c r="D878" s="20" t="s">
        <v>28</v>
      </c>
      <c r="E878" s="239">
        <v>3155</v>
      </c>
      <c r="F878" s="419">
        <v>41864</v>
      </c>
      <c r="G878" s="34">
        <v>3155</v>
      </c>
      <c r="H878" s="243">
        <f t="shared" si="14"/>
        <v>0</v>
      </c>
      <c r="I878" s="32"/>
    </row>
    <row r="879" spans="1:9" x14ac:dyDescent="0.25">
      <c r="A879" s="216">
        <v>41864</v>
      </c>
      <c r="B879" s="285" t="s">
        <v>2157</v>
      </c>
      <c r="C879" s="361" t="s">
        <v>4164</v>
      </c>
      <c r="D879" s="20" t="s">
        <v>189</v>
      </c>
      <c r="E879" s="239">
        <v>12787</v>
      </c>
      <c r="F879" s="419">
        <v>41877</v>
      </c>
      <c r="G879" s="34">
        <v>12787</v>
      </c>
      <c r="H879" s="243">
        <f t="shared" si="14"/>
        <v>0</v>
      </c>
      <c r="I879" s="32" t="s">
        <v>21</v>
      </c>
    </row>
    <row r="880" spans="1:9" x14ac:dyDescent="0.25">
      <c r="A880" s="216">
        <v>41864</v>
      </c>
      <c r="B880" s="285" t="s">
        <v>2159</v>
      </c>
      <c r="C880" s="361" t="s">
        <v>4164</v>
      </c>
      <c r="D880" s="20" t="s">
        <v>130</v>
      </c>
      <c r="E880" s="239">
        <v>10307</v>
      </c>
      <c r="F880" s="419">
        <v>41867</v>
      </c>
      <c r="G880" s="34">
        <v>10307</v>
      </c>
      <c r="H880" s="243">
        <f t="shared" si="14"/>
        <v>0</v>
      </c>
      <c r="I880" s="32" t="s">
        <v>21</v>
      </c>
    </row>
    <row r="881" spans="1:9" x14ac:dyDescent="0.25">
      <c r="A881" s="216">
        <v>41864</v>
      </c>
      <c r="B881" s="285" t="s">
        <v>2160</v>
      </c>
      <c r="C881" s="361" t="s">
        <v>4164</v>
      </c>
      <c r="D881" s="20" t="s">
        <v>34</v>
      </c>
      <c r="E881" s="239">
        <v>2068</v>
      </c>
      <c r="F881" s="419">
        <v>41865</v>
      </c>
      <c r="G881" s="34">
        <v>2068</v>
      </c>
      <c r="H881" s="243">
        <f t="shared" si="14"/>
        <v>0</v>
      </c>
      <c r="I881" s="32" t="s">
        <v>30</v>
      </c>
    </row>
    <row r="882" spans="1:9" x14ac:dyDescent="0.25">
      <c r="A882" s="216">
        <v>41864</v>
      </c>
      <c r="B882" s="285" t="s">
        <v>2161</v>
      </c>
      <c r="C882" s="361" t="s">
        <v>4164</v>
      </c>
      <c r="D882" s="20" t="s">
        <v>66</v>
      </c>
      <c r="E882" s="239">
        <v>2224</v>
      </c>
      <c r="F882" s="419">
        <v>41864</v>
      </c>
      <c r="G882" s="34">
        <v>2224</v>
      </c>
      <c r="H882" s="243">
        <f t="shared" si="14"/>
        <v>0</v>
      </c>
      <c r="I882" s="32" t="s">
        <v>21</v>
      </c>
    </row>
    <row r="883" spans="1:9" x14ac:dyDescent="0.25">
      <c r="A883" s="216">
        <v>41864</v>
      </c>
      <c r="B883" s="285" t="s">
        <v>2163</v>
      </c>
      <c r="C883" s="361" t="s">
        <v>4164</v>
      </c>
      <c r="D883" s="20" t="s">
        <v>29</v>
      </c>
      <c r="E883" s="239">
        <v>4362</v>
      </c>
      <c r="F883" s="419">
        <v>41865</v>
      </c>
      <c r="G883" s="34">
        <v>4362</v>
      </c>
      <c r="H883" s="243">
        <f t="shared" si="14"/>
        <v>0</v>
      </c>
      <c r="I883" s="32" t="s">
        <v>30</v>
      </c>
    </row>
    <row r="884" spans="1:9" x14ac:dyDescent="0.25">
      <c r="A884" s="216">
        <v>41864</v>
      </c>
      <c r="B884" s="285" t="s">
        <v>2164</v>
      </c>
      <c r="C884" s="361" t="s">
        <v>4164</v>
      </c>
      <c r="D884" s="329" t="s">
        <v>3114</v>
      </c>
      <c r="E884" s="330">
        <v>0</v>
      </c>
      <c r="F884" s="419"/>
      <c r="G884" s="34"/>
      <c r="H884" s="243">
        <f t="shared" si="14"/>
        <v>0</v>
      </c>
      <c r="I884" s="32"/>
    </row>
    <row r="885" spans="1:9" x14ac:dyDescent="0.25">
      <c r="A885" s="216">
        <v>41864</v>
      </c>
      <c r="B885" s="285" t="s">
        <v>2165</v>
      </c>
      <c r="C885" s="361" t="s">
        <v>4164</v>
      </c>
      <c r="D885" s="20" t="s">
        <v>3618</v>
      </c>
      <c r="E885" s="239">
        <v>46452</v>
      </c>
      <c r="F885" s="419">
        <v>41864</v>
      </c>
      <c r="G885" s="34">
        <v>46452</v>
      </c>
      <c r="H885" s="243">
        <f t="shared" si="14"/>
        <v>0</v>
      </c>
      <c r="I885" s="32"/>
    </row>
    <row r="886" spans="1:9" x14ac:dyDescent="0.25">
      <c r="A886" s="216">
        <v>41864</v>
      </c>
      <c r="B886" s="285" t="s">
        <v>2166</v>
      </c>
      <c r="C886" s="361" t="s">
        <v>4164</v>
      </c>
      <c r="D886" s="20" t="s">
        <v>52</v>
      </c>
      <c r="E886" s="239">
        <v>3132</v>
      </c>
      <c r="F886" s="419">
        <v>41864</v>
      </c>
      <c r="G886" s="34">
        <v>3132</v>
      </c>
      <c r="H886" s="243">
        <f t="shared" si="14"/>
        <v>0</v>
      </c>
      <c r="I886" s="32" t="s">
        <v>21</v>
      </c>
    </row>
    <row r="887" spans="1:9" x14ac:dyDescent="0.25">
      <c r="A887" s="216">
        <v>41864</v>
      </c>
      <c r="B887" s="285" t="s">
        <v>2167</v>
      </c>
      <c r="C887" s="361" t="s">
        <v>4164</v>
      </c>
      <c r="D887" s="20" t="s">
        <v>3486</v>
      </c>
      <c r="E887" s="239">
        <v>2819</v>
      </c>
      <c r="F887" s="419">
        <v>41864</v>
      </c>
      <c r="G887" s="34">
        <v>2819</v>
      </c>
      <c r="H887" s="243">
        <f t="shared" si="14"/>
        <v>0</v>
      </c>
      <c r="I887" s="32" t="s">
        <v>217</v>
      </c>
    </row>
    <row r="888" spans="1:9" x14ac:dyDescent="0.25">
      <c r="A888" s="216">
        <v>41864</v>
      </c>
      <c r="B888" s="285" t="s">
        <v>2168</v>
      </c>
      <c r="C888" s="361" t="s">
        <v>4164</v>
      </c>
      <c r="D888" s="20" t="s">
        <v>51</v>
      </c>
      <c r="E888" s="239">
        <v>3136</v>
      </c>
      <c r="F888" s="419">
        <v>41864</v>
      </c>
      <c r="G888" s="34">
        <v>3136</v>
      </c>
      <c r="H888" s="243">
        <f t="shared" si="14"/>
        <v>0</v>
      </c>
      <c r="I888" s="32" t="s">
        <v>21</v>
      </c>
    </row>
    <row r="889" spans="1:9" x14ac:dyDescent="0.25">
      <c r="A889" s="216">
        <v>41864</v>
      </c>
      <c r="B889" s="285" t="s">
        <v>2169</v>
      </c>
      <c r="C889" s="361" t="s">
        <v>4164</v>
      </c>
      <c r="D889" s="20" t="s">
        <v>2523</v>
      </c>
      <c r="E889" s="239">
        <v>4706</v>
      </c>
      <c r="F889" s="419">
        <v>41864</v>
      </c>
      <c r="G889" s="34">
        <v>4706</v>
      </c>
      <c r="H889" s="243">
        <f t="shared" si="14"/>
        <v>0</v>
      </c>
      <c r="I889" s="32" t="s">
        <v>217</v>
      </c>
    </row>
    <row r="890" spans="1:9" x14ac:dyDescent="0.25">
      <c r="A890" s="216">
        <v>41864</v>
      </c>
      <c r="B890" s="285" t="s">
        <v>2170</v>
      </c>
      <c r="C890" s="361" t="s">
        <v>4164</v>
      </c>
      <c r="D890" s="20" t="s">
        <v>11</v>
      </c>
      <c r="E890" s="239">
        <v>40701</v>
      </c>
      <c r="F890" s="419">
        <v>41881</v>
      </c>
      <c r="G890" s="34">
        <v>40701</v>
      </c>
      <c r="H890" s="243">
        <f t="shared" si="14"/>
        <v>0</v>
      </c>
      <c r="I890" s="32" t="s">
        <v>217</v>
      </c>
    </row>
    <row r="891" spans="1:9" x14ac:dyDescent="0.25">
      <c r="A891" s="216">
        <v>41864</v>
      </c>
      <c r="B891" s="285" t="s">
        <v>2171</v>
      </c>
      <c r="C891" s="361" t="s">
        <v>4164</v>
      </c>
      <c r="D891" s="20" t="s">
        <v>163</v>
      </c>
      <c r="E891" s="239">
        <v>2948</v>
      </c>
      <c r="F891" s="419">
        <v>41864</v>
      </c>
      <c r="G891" s="34">
        <v>2948</v>
      </c>
      <c r="H891" s="243">
        <f t="shared" si="14"/>
        <v>0</v>
      </c>
      <c r="I891" s="32"/>
    </row>
    <row r="892" spans="1:9" x14ac:dyDescent="0.25">
      <c r="A892" s="216">
        <v>41864</v>
      </c>
      <c r="B892" s="285" t="s">
        <v>2172</v>
      </c>
      <c r="C892" s="361" t="s">
        <v>4164</v>
      </c>
      <c r="D892" s="20" t="s">
        <v>183</v>
      </c>
      <c r="E892" s="239">
        <v>15672</v>
      </c>
      <c r="F892" s="419">
        <v>41866</v>
      </c>
      <c r="G892" s="34">
        <v>15672</v>
      </c>
      <c r="H892" s="243">
        <f t="shared" si="14"/>
        <v>0</v>
      </c>
      <c r="I892" s="32" t="s">
        <v>30</v>
      </c>
    </row>
    <row r="893" spans="1:9" x14ac:dyDescent="0.25">
      <c r="A893" s="216">
        <v>41864</v>
      </c>
      <c r="B893" s="285" t="s">
        <v>2174</v>
      </c>
      <c r="C893" s="361" t="s">
        <v>4164</v>
      </c>
      <c r="D893" s="20" t="s">
        <v>32</v>
      </c>
      <c r="E893" s="239">
        <v>9402</v>
      </c>
      <c r="F893" s="419">
        <v>41865</v>
      </c>
      <c r="G893" s="34">
        <v>9402</v>
      </c>
      <c r="H893" s="243">
        <f t="shared" si="14"/>
        <v>0</v>
      </c>
      <c r="I893" s="32" t="s">
        <v>30</v>
      </c>
    </row>
    <row r="894" spans="1:9" x14ac:dyDescent="0.25">
      <c r="A894" s="216">
        <v>41864</v>
      </c>
      <c r="B894" s="285" t="s">
        <v>2176</v>
      </c>
      <c r="C894" s="361" t="s">
        <v>4164</v>
      </c>
      <c r="D894" s="20" t="s">
        <v>233</v>
      </c>
      <c r="E894" s="239">
        <v>998</v>
      </c>
      <c r="F894" s="419">
        <v>41865</v>
      </c>
      <c r="G894" s="34">
        <v>998</v>
      </c>
      <c r="H894" s="243">
        <f t="shared" si="14"/>
        <v>0</v>
      </c>
      <c r="I894" s="32" t="s">
        <v>30</v>
      </c>
    </row>
    <row r="895" spans="1:9" x14ac:dyDescent="0.25">
      <c r="A895" s="216">
        <v>41864</v>
      </c>
      <c r="B895" s="285" t="s">
        <v>2177</v>
      </c>
      <c r="C895" s="361" t="s">
        <v>4164</v>
      </c>
      <c r="D895" s="329" t="s">
        <v>3114</v>
      </c>
      <c r="E895" s="330">
        <v>0</v>
      </c>
      <c r="F895" s="419"/>
      <c r="G895" s="34"/>
      <c r="H895" s="243">
        <f t="shared" si="14"/>
        <v>0</v>
      </c>
      <c r="I895" s="32" t="s">
        <v>4212</v>
      </c>
    </row>
    <row r="896" spans="1:9" x14ac:dyDescent="0.25">
      <c r="A896" s="216">
        <v>41864</v>
      </c>
      <c r="B896" s="285" t="s">
        <v>2178</v>
      </c>
      <c r="C896" s="361" t="s">
        <v>4164</v>
      </c>
      <c r="D896" s="20" t="s">
        <v>78</v>
      </c>
      <c r="E896" s="239">
        <v>3549</v>
      </c>
      <c r="F896" s="419">
        <v>41865</v>
      </c>
      <c r="G896" s="34">
        <v>3549</v>
      </c>
      <c r="H896" s="243">
        <f t="shared" si="14"/>
        <v>0</v>
      </c>
      <c r="I896" s="32" t="s">
        <v>30</v>
      </c>
    </row>
    <row r="897" spans="1:9" x14ac:dyDescent="0.25">
      <c r="A897" s="216">
        <v>41864</v>
      </c>
      <c r="B897" s="285" t="s">
        <v>2180</v>
      </c>
      <c r="C897" s="361" t="s">
        <v>4164</v>
      </c>
      <c r="D897" s="20" t="s">
        <v>250</v>
      </c>
      <c r="E897" s="239">
        <v>5757</v>
      </c>
      <c r="F897" s="419">
        <v>41864</v>
      </c>
      <c r="G897" s="34">
        <v>5757</v>
      </c>
      <c r="H897" s="243">
        <f t="shared" si="14"/>
        <v>0</v>
      </c>
      <c r="I897" s="32"/>
    </row>
    <row r="898" spans="1:9" x14ac:dyDescent="0.25">
      <c r="A898" s="216">
        <v>41864</v>
      </c>
      <c r="B898" s="285" t="s">
        <v>2181</v>
      </c>
      <c r="C898" s="361" t="s">
        <v>4164</v>
      </c>
      <c r="D898" s="20" t="s">
        <v>8</v>
      </c>
      <c r="E898" s="239">
        <v>3075</v>
      </c>
      <c r="F898" s="419">
        <v>41864</v>
      </c>
      <c r="G898" s="34">
        <v>3075</v>
      </c>
      <c r="H898" s="243">
        <f t="shared" si="14"/>
        <v>0</v>
      </c>
      <c r="I898" s="32"/>
    </row>
    <row r="899" spans="1:9" x14ac:dyDescent="0.25">
      <c r="A899" s="216">
        <v>41864</v>
      </c>
      <c r="B899" s="285" t="s">
        <v>2182</v>
      </c>
      <c r="C899" s="361" t="s">
        <v>4164</v>
      </c>
      <c r="D899" s="20" t="s">
        <v>1519</v>
      </c>
      <c r="E899" s="239">
        <v>22909</v>
      </c>
      <c r="F899" s="419">
        <v>41864</v>
      </c>
      <c r="G899" s="34">
        <v>22909</v>
      </c>
      <c r="H899" s="243">
        <f t="shared" si="14"/>
        <v>0</v>
      </c>
      <c r="I899" s="32" t="s">
        <v>217</v>
      </c>
    </row>
    <row r="900" spans="1:9" x14ac:dyDescent="0.25">
      <c r="A900" s="216">
        <v>41864</v>
      </c>
      <c r="B900" s="285" t="s">
        <v>2184</v>
      </c>
      <c r="C900" s="361" t="s">
        <v>4164</v>
      </c>
      <c r="D900" s="20" t="s">
        <v>434</v>
      </c>
      <c r="E900" s="239">
        <v>4427</v>
      </c>
      <c r="F900" s="419">
        <v>41865</v>
      </c>
      <c r="G900" s="34">
        <v>4427</v>
      </c>
      <c r="H900" s="243">
        <f t="shared" si="14"/>
        <v>0</v>
      </c>
      <c r="I900" s="32" t="s">
        <v>217</v>
      </c>
    </row>
    <row r="901" spans="1:9" x14ac:dyDescent="0.25">
      <c r="A901" s="216">
        <v>41864</v>
      </c>
      <c r="B901" s="285" t="s">
        <v>2185</v>
      </c>
      <c r="C901" s="361" t="s">
        <v>4164</v>
      </c>
      <c r="D901" s="20" t="s">
        <v>111</v>
      </c>
      <c r="E901" s="239">
        <v>4289</v>
      </c>
      <c r="F901" s="419">
        <v>41864</v>
      </c>
      <c r="G901" s="34">
        <v>4289</v>
      </c>
      <c r="H901" s="243">
        <f t="shared" si="14"/>
        <v>0</v>
      </c>
      <c r="I901" s="32"/>
    </row>
    <row r="902" spans="1:9" x14ac:dyDescent="0.25">
      <c r="A902" s="216">
        <v>41864</v>
      </c>
      <c r="B902" s="285" t="s">
        <v>2186</v>
      </c>
      <c r="C902" s="361" t="s">
        <v>4164</v>
      </c>
      <c r="D902" s="20" t="s">
        <v>188</v>
      </c>
      <c r="E902" s="239">
        <v>4743</v>
      </c>
      <c r="F902" s="419">
        <v>41865</v>
      </c>
      <c r="G902" s="34">
        <v>4743</v>
      </c>
      <c r="H902" s="243">
        <f t="shared" si="14"/>
        <v>0</v>
      </c>
      <c r="I902" s="32" t="s">
        <v>3945</v>
      </c>
    </row>
    <row r="903" spans="1:9" x14ac:dyDescent="0.25">
      <c r="A903" s="216">
        <v>41864</v>
      </c>
      <c r="B903" s="285" t="s">
        <v>2188</v>
      </c>
      <c r="C903" s="361" t="s">
        <v>4164</v>
      </c>
      <c r="D903" s="20" t="s">
        <v>14</v>
      </c>
      <c r="E903" s="239">
        <v>4284</v>
      </c>
      <c r="F903" s="419">
        <v>41864</v>
      </c>
      <c r="G903" s="34">
        <v>4284</v>
      </c>
      <c r="H903" s="243">
        <f t="shared" ref="H903:H966" si="15">E903-G903</f>
        <v>0</v>
      </c>
      <c r="I903" s="32"/>
    </row>
    <row r="904" spans="1:9" x14ac:dyDescent="0.25">
      <c r="A904" s="216">
        <v>41864</v>
      </c>
      <c r="B904" s="285" t="s">
        <v>2189</v>
      </c>
      <c r="C904" s="361" t="s">
        <v>4164</v>
      </c>
      <c r="D904" s="20" t="s">
        <v>8</v>
      </c>
      <c r="E904" s="239">
        <v>465</v>
      </c>
      <c r="F904" s="419">
        <v>41864</v>
      </c>
      <c r="G904" s="34">
        <v>465</v>
      </c>
      <c r="H904" s="243">
        <f t="shared" si="15"/>
        <v>0</v>
      </c>
      <c r="I904" s="32"/>
    </row>
    <row r="905" spans="1:9" x14ac:dyDescent="0.25">
      <c r="A905" s="216">
        <v>41864</v>
      </c>
      <c r="B905" s="285" t="s">
        <v>2190</v>
      </c>
      <c r="C905" s="361" t="s">
        <v>4164</v>
      </c>
      <c r="D905" s="20" t="s">
        <v>1611</v>
      </c>
      <c r="E905" s="239">
        <v>2938</v>
      </c>
      <c r="F905" s="419">
        <v>41864</v>
      </c>
      <c r="G905" s="34">
        <v>2938</v>
      </c>
      <c r="H905" s="243">
        <f t="shared" si="15"/>
        <v>0</v>
      </c>
      <c r="I905" s="32"/>
    </row>
    <row r="906" spans="1:9" x14ac:dyDescent="0.25">
      <c r="A906" s="216">
        <v>41864</v>
      </c>
      <c r="B906" s="285" t="s">
        <v>2191</v>
      </c>
      <c r="C906" s="361" t="s">
        <v>4164</v>
      </c>
      <c r="D906" s="20" t="s">
        <v>3293</v>
      </c>
      <c r="E906" s="239">
        <v>8944.5</v>
      </c>
      <c r="F906" s="419">
        <v>41864</v>
      </c>
      <c r="G906" s="34">
        <v>8944.5</v>
      </c>
      <c r="H906" s="243">
        <f t="shared" si="15"/>
        <v>0</v>
      </c>
      <c r="I906" s="32"/>
    </row>
    <row r="907" spans="1:9" x14ac:dyDescent="0.25">
      <c r="A907" s="216">
        <v>41864</v>
      </c>
      <c r="B907" s="285" t="s">
        <v>2192</v>
      </c>
      <c r="C907" s="361" t="s">
        <v>4164</v>
      </c>
      <c r="D907" s="20" t="s">
        <v>756</v>
      </c>
      <c r="E907" s="239">
        <v>1960</v>
      </c>
      <c r="F907" s="419">
        <v>41864</v>
      </c>
      <c r="G907" s="34">
        <v>1960</v>
      </c>
      <c r="H907" s="243">
        <f t="shared" si="15"/>
        <v>0</v>
      </c>
      <c r="I907" s="32"/>
    </row>
    <row r="908" spans="1:9" x14ac:dyDescent="0.25">
      <c r="A908" s="216">
        <v>41864</v>
      </c>
      <c r="B908" s="285" t="s">
        <v>2193</v>
      </c>
      <c r="C908" s="361" t="s">
        <v>4164</v>
      </c>
      <c r="D908" s="20" t="s">
        <v>136</v>
      </c>
      <c r="E908" s="239">
        <v>560</v>
      </c>
      <c r="F908" s="419">
        <v>41864</v>
      </c>
      <c r="G908" s="34">
        <v>560</v>
      </c>
      <c r="H908" s="243">
        <f t="shared" si="15"/>
        <v>0</v>
      </c>
      <c r="I908" s="32"/>
    </row>
    <row r="909" spans="1:9" x14ac:dyDescent="0.25">
      <c r="A909" s="216">
        <v>41864</v>
      </c>
      <c r="B909" s="285" t="s">
        <v>2194</v>
      </c>
      <c r="C909" s="361" t="s">
        <v>4164</v>
      </c>
      <c r="D909" s="20" t="s">
        <v>4213</v>
      </c>
      <c r="E909" s="239">
        <v>1185</v>
      </c>
      <c r="F909" s="419">
        <v>41864</v>
      </c>
      <c r="G909" s="34">
        <v>1185</v>
      </c>
      <c r="H909" s="243">
        <f t="shared" si="15"/>
        <v>0</v>
      </c>
      <c r="I909" s="32"/>
    </row>
    <row r="910" spans="1:9" x14ac:dyDescent="0.25">
      <c r="A910" s="216">
        <v>41864</v>
      </c>
      <c r="B910" s="285" t="s">
        <v>2195</v>
      </c>
      <c r="C910" s="361" t="s">
        <v>4164</v>
      </c>
      <c r="D910" s="20" t="s">
        <v>304</v>
      </c>
      <c r="E910" s="239">
        <v>23641</v>
      </c>
      <c r="F910" s="419">
        <v>41865</v>
      </c>
      <c r="G910" s="34">
        <v>23641</v>
      </c>
      <c r="H910" s="243">
        <f t="shared" si="15"/>
        <v>0</v>
      </c>
      <c r="I910" s="32" t="s">
        <v>2852</v>
      </c>
    </row>
    <row r="911" spans="1:9" x14ac:dyDescent="0.25">
      <c r="A911" s="216">
        <v>41864</v>
      </c>
      <c r="B911" s="285" t="s">
        <v>2196</v>
      </c>
      <c r="C911" s="361" t="s">
        <v>4164</v>
      </c>
      <c r="D911" s="20" t="s">
        <v>66</v>
      </c>
      <c r="E911" s="239">
        <v>1709</v>
      </c>
      <c r="F911" s="419">
        <v>41865</v>
      </c>
      <c r="G911" s="34">
        <v>1709</v>
      </c>
      <c r="H911" s="243">
        <f t="shared" si="15"/>
        <v>0</v>
      </c>
      <c r="I911" s="32" t="s">
        <v>162</v>
      </c>
    </row>
    <row r="912" spans="1:9" x14ac:dyDescent="0.25">
      <c r="A912" s="216">
        <v>41864</v>
      </c>
      <c r="B912" s="285" t="s">
        <v>2197</v>
      </c>
      <c r="C912" s="361" t="s">
        <v>4164</v>
      </c>
      <c r="D912" s="20" t="s">
        <v>66</v>
      </c>
      <c r="E912" s="239">
        <v>1696</v>
      </c>
      <c r="F912" s="419">
        <v>41865</v>
      </c>
      <c r="G912" s="34">
        <v>1696</v>
      </c>
      <c r="H912" s="243">
        <f t="shared" si="15"/>
        <v>0</v>
      </c>
      <c r="I912" s="32" t="s">
        <v>162</v>
      </c>
    </row>
    <row r="913" spans="1:9" x14ac:dyDescent="0.25">
      <c r="A913" s="216">
        <v>41864</v>
      </c>
      <c r="B913" s="285" t="s">
        <v>2198</v>
      </c>
      <c r="C913" s="361" t="s">
        <v>4164</v>
      </c>
      <c r="D913" s="20" t="s">
        <v>16</v>
      </c>
      <c r="E913" s="239">
        <v>57259</v>
      </c>
      <c r="F913" s="422" t="s">
        <v>4214</v>
      </c>
      <c r="G913" s="34">
        <v>57259</v>
      </c>
      <c r="H913" s="243">
        <f t="shared" si="15"/>
        <v>0</v>
      </c>
      <c r="I913" s="32" t="s">
        <v>2852</v>
      </c>
    </row>
    <row r="914" spans="1:9" x14ac:dyDescent="0.25">
      <c r="A914" s="216">
        <v>41864</v>
      </c>
      <c r="B914" s="285" t="s">
        <v>2199</v>
      </c>
      <c r="C914" s="361" t="s">
        <v>4164</v>
      </c>
      <c r="D914" s="20" t="s">
        <v>137</v>
      </c>
      <c r="E914" s="239">
        <v>2686</v>
      </c>
      <c r="F914" s="419">
        <v>41864</v>
      </c>
      <c r="G914" s="34">
        <v>2686</v>
      </c>
      <c r="H914" s="243">
        <f t="shared" si="15"/>
        <v>0</v>
      </c>
      <c r="I914" s="32"/>
    </row>
    <row r="915" spans="1:9" x14ac:dyDescent="0.25">
      <c r="A915" s="216">
        <v>41864</v>
      </c>
      <c r="B915" s="285" t="s">
        <v>2201</v>
      </c>
      <c r="C915" s="361" t="s">
        <v>4164</v>
      </c>
      <c r="D915" s="20" t="s">
        <v>50</v>
      </c>
      <c r="E915" s="239">
        <v>8484</v>
      </c>
      <c r="F915" s="419">
        <v>41864</v>
      </c>
      <c r="G915" s="34">
        <v>8484</v>
      </c>
      <c r="H915" s="243">
        <f t="shared" si="15"/>
        <v>0</v>
      </c>
      <c r="I915" s="32"/>
    </row>
    <row r="916" spans="1:9" x14ac:dyDescent="0.25">
      <c r="A916" s="216">
        <v>41864</v>
      </c>
      <c r="B916" s="285" t="s">
        <v>2203</v>
      </c>
      <c r="C916" s="361" t="s">
        <v>4164</v>
      </c>
      <c r="D916" s="329" t="s">
        <v>3114</v>
      </c>
      <c r="E916" s="330">
        <v>0</v>
      </c>
      <c r="F916" s="419"/>
      <c r="G916" s="34"/>
      <c r="H916" s="243">
        <f t="shared" si="15"/>
        <v>0</v>
      </c>
      <c r="I916" s="32" t="s">
        <v>4215</v>
      </c>
    </row>
    <row r="917" spans="1:9" x14ac:dyDescent="0.25">
      <c r="A917" s="216">
        <v>41864</v>
      </c>
      <c r="B917" s="285" t="s">
        <v>2204</v>
      </c>
      <c r="C917" s="361" t="s">
        <v>4164</v>
      </c>
      <c r="D917" s="20" t="s">
        <v>50</v>
      </c>
      <c r="E917" s="239">
        <v>1102</v>
      </c>
      <c r="F917" s="419">
        <v>41879</v>
      </c>
      <c r="G917" s="34">
        <v>1102</v>
      </c>
      <c r="H917" s="243">
        <f t="shared" si="15"/>
        <v>0</v>
      </c>
      <c r="I917" s="32" t="s">
        <v>3945</v>
      </c>
    </row>
    <row r="918" spans="1:9" x14ac:dyDescent="0.25">
      <c r="A918" s="216">
        <v>41864</v>
      </c>
      <c r="B918" s="285" t="s">
        <v>2205</v>
      </c>
      <c r="C918" s="361" t="s">
        <v>4164</v>
      </c>
      <c r="D918" s="20" t="s">
        <v>3527</v>
      </c>
      <c r="E918" s="239">
        <v>1747.5</v>
      </c>
      <c r="F918" s="419">
        <v>41864</v>
      </c>
      <c r="G918" s="34">
        <v>1747.5</v>
      </c>
      <c r="H918" s="243">
        <f t="shared" si="15"/>
        <v>0</v>
      </c>
      <c r="I918" s="32"/>
    </row>
    <row r="919" spans="1:9" x14ac:dyDescent="0.25">
      <c r="A919" s="216">
        <v>41864</v>
      </c>
      <c r="B919" s="285" t="s">
        <v>2207</v>
      </c>
      <c r="C919" s="361" t="s">
        <v>4164</v>
      </c>
      <c r="D919" s="20" t="s">
        <v>44</v>
      </c>
      <c r="E919" s="239">
        <v>4480</v>
      </c>
      <c r="F919" s="419">
        <v>41871</v>
      </c>
      <c r="G919" s="34">
        <v>4480</v>
      </c>
      <c r="H919" s="243">
        <f t="shared" si="15"/>
        <v>0</v>
      </c>
      <c r="I919" s="32" t="s">
        <v>65</v>
      </c>
    </row>
    <row r="920" spans="1:9" x14ac:dyDescent="0.25">
      <c r="A920" s="216">
        <v>41864</v>
      </c>
      <c r="B920" s="285" t="s">
        <v>2209</v>
      </c>
      <c r="C920" s="361" t="s">
        <v>4164</v>
      </c>
      <c r="D920" s="20" t="s">
        <v>189</v>
      </c>
      <c r="E920" s="239">
        <v>11696</v>
      </c>
      <c r="F920" s="419">
        <v>41877</v>
      </c>
      <c r="G920" s="34">
        <v>11696</v>
      </c>
      <c r="H920" s="243">
        <f t="shared" si="15"/>
        <v>0</v>
      </c>
      <c r="I920" s="32" t="s">
        <v>65</v>
      </c>
    </row>
    <row r="921" spans="1:9" x14ac:dyDescent="0.25">
      <c r="A921" s="216">
        <v>41864</v>
      </c>
      <c r="B921" s="285" t="s">
        <v>2210</v>
      </c>
      <c r="C921" s="361" t="s">
        <v>4164</v>
      </c>
      <c r="D921" s="20" t="s">
        <v>8</v>
      </c>
      <c r="E921" s="239">
        <v>52</v>
      </c>
      <c r="F921" s="419">
        <v>41864</v>
      </c>
      <c r="G921" s="34">
        <v>52</v>
      </c>
      <c r="H921" s="243">
        <f t="shared" si="15"/>
        <v>0</v>
      </c>
      <c r="I921" s="32"/>
    </row>
    <row r="922" spans="1:9" x14ac:dyDescent="0.25">
      <c r="A922" s="216">
        <v>41865</v>
      </c>
      <c r="B922" s="285" t="s">
        <v>2211</v>
      </c>
      <c r="C922" s="361" t="s">
        <v>4164</v>
      </c>
      <c r="D922" s="214" t="s">
        <v>4216</v>
      </c>
      <c r="E922" s="364">
        <v>7697</v>
      </c>
      <c r="F922" s="419">
        <v>41865</v>
      </c>
      <c r="G922" s="34">
        <v>7697</v>
      </c>
      <c r="H922" s="243">
        <f t="shared" si="15"/>
        <v>0</v>
      </c>
      <c r="I922" s="121"/>
    </row>
    <row r="923" spans="1:9" x14ac:dyDescent="0.25">
      <c r="A923" s="216">
        <v>41865</v>
      </c>
      <c r="B923" s="285" t="s">
        <v>2212</v>
      </c>
      <c r="C923" s="361" t="s">
        <v>4164</v>
      </c>
      <c r="D923" s="214" t="s">
        <v>152</v>
      </c>
      <c r="E923" s="235">
        <v>80</v>
      </c>
      <c r="F923" s="419">
        <v>41865</v>
      </c>
      <c r="G923" s="34">
        <v>80</v>
      </c>
      <c r="H923" s="243">
        <f t="shared" si="15"/>
        <v>0</v>
      </c>
      <c r="I923" s="121"/>
    </row>
    <row r="924" spans="1:9" x14ac:dyDescent="0.25">
      <c r="A924" s="216">
        <v>41865</v>
      </c>
      <c r="B924" s="285" t="s">
        <v>2213</v>
      </c>
      <c r="C924" s="361" t="s">
        <v>4164</v>
      </c>
      <c r="D924" s="214" t="s">
        <v>330</v>
      </c>
      <c r="E924" s="235">
        <v>6367</v>
      </c>
      <c r="F924" s="419">
        <v>41865</v>
      </c>
      <c r="G924" s="34">
        <v>6367</v>
      </c>
      <c r="H924" s="243">
        <f t="shared" si="15"/>
        <v>0</v>
      </c>
      <c r="I924" s="121" t="s">
        <v>21</v>
      </c>
    </row>
    <row r="925" spans="1:9" x14ac:dyDescent="0.25">
      <c r="A925" s="216">
        <v>41865</v>
      </c>
      <c r="B925" s="285" t="s">
        <v>2214</v>
      </c>
      <c r="C925" s="361" t="s">
        <v>4164</v>
      </c>
      <c r="D925" s="214" t="s">
        <v>106</v>
      </c>
      <c r="E925" s="235">
        <v>74147</v>
      </c>
      <c r="F925" s="421">
        <v>41891</v>
      </c>
      <c r="G925" s="40">
        <v>74147</v>
      </c>
      <c r="H925" s="243">
        <f t="shared" si="15"/>
        <v>0</v>
      </c>
      <c r="I925" s="121" t="s">
        <v>27</v>
      </c>
    </row>
    <row r="926" spans="1:9" x14ac:dyDescent="0.25">
      <c r="A926" s="216">
        <v>41865</v>
      </c>
      <c r="B926" s="285" t="s">
        <v>2215</v>
      </c>
      <c r="C926" s="361" t="s">
        <v>4164</v>
      </c>
      <c r="D926" s="214" t="s">
        <v>106</v>
      </c>
      <c r="E926" s="235">
        <v>277205</v>
      </c>
      <c r="F926" s="419">
        <v>41867</v>
      </c>
      <c r="G926" s="34">
        <v>277205</v>
      </c>
      <c r="H926" s="243">
        <f t="shared" si="15"/>
        <v>0</v>
      </c>
      <c r="I926" s="121" t="s">
        <v>27</v>
      </c>
    </row>
    <row r="927" spans="1:9" x14ac:dyDescent="0.25">
      <c r="A927" s="216">
        <v>41865</v>
      </c>
      <c r="B927" s="285" t="s">
        <v>2216</v>
      </c>
      <c r="C927" s="361" t="s">
        <v>4164</v>
      </c>
      <c r="D927" s="214" t="s">
        <v>106</v>
      </c>
      <c r="E927" s="235">
        <v>562239</v>
      </c>
      <c r="F927" s="419">
        <v>41881</v>
      </c>
      <c r="G927" s="34">
        <v>562239</v>
      </c>
      <c r="H927" s="243">
        <f t="shared" si="15"/>
        <v>0</v>
      </c>
      <c r="I927" s="121" t="s">
        <v>27</v>
      </c>
    </row>
    <row r="928" spans="1:9" x14ac:dyDescent="0.25">
      <c r="A928" s="216">
        <v>41865</v>
      </c>
      <c r="B928" s="285" t="s">
        <v>2217</v>
      </c>
      <c r="C928" s="361" t="s">
        <v>4164</v>
      </c>
      <c r="D928" s="214" t="s">
        <v>106</v>
      </c>
      <c r="E928" s="235">
        <v>347140</v>
      </c>
      <c r="F928" s="419">
        <v>41870</v>
      </c>
      <c r="G928" s="44">
        <v>347140</v>
      </c>
      <c r="H928" s="243">
        <f t="shared" si="15"/>
        <v>0</v>
      </c>
      <c r="I928" s="214" t="s">
        <v>27</v>
      </c>
    </row>
    <row r="929" spans="1:9" x14ac:dyDescent="0.25">
      <c r="A929" s="216">
        <v>41865</v>
      </c>
      <c r="B929" s="285" t="s">
        <v>2218</v>
      </c>
      <c r="C929" s="361" t="s">
        <v>4164</v>
      </c>
      <c r="D929" s="214" t="s">
        <v>106</v>
      </c>
      <c r="E929" s="235">
        <v>97570</v>
      </c>
      <c r="F929" s="419">
        <v>41867</v>
      </c>
      <c r="G929" s="44">
        <v>97570</v>
      </c>
      <c r="H929" s="243">
        <f t="shared" si="15"/>
        <v>0</v>
      </c>
      <c r="I929" s="214" t="s">
        <v>27</v>
      </c>
    </row>
    <row r="930" spans="1:9" x14ac:dyDescent="0.25">
      <c r="A930" s="216">
        <v>41865</v>
      </c>
      <c r="B930" s="285" t="s">
        <v>2219</v>
      </c>
      <c r="C930" s="361" t="s">
        <v>4164</v>
      </c>
      <c r="D930" s="214" t="s">
        <v>250</v>
      </c>
      <c r="E930" s="235">
        <v>28178</v>
      </c>
      <c r="F930" s="419">
        <v>41865</v>
      </c>
      <c r="G930" s="44">
        <v>28178</v>
      </c>
      <c r="H930" s="243">
        <f t="shared" si="15"/>
        <v>0</v>
      </c>
      <c r="I930" s="214" t="s">
        <v>30</v>
      </c>
    </row>
    <row r="931" spans="1:9" x14ac:dyDescent="0.25">
      <c r="A931" s="216">
        <v>41865</v>
      </c>
      <c r="B931" s="285" t="s">
        <v>2220</v>
      </c>
      <c r="C931" s="361" t="s">
        <v>4164</v>
      </c>
      <c r="D931" s="220" t="s">
        <v>3114</v>
      </c>
      <c r="E931" s="241">
        <v>0</v>
      </c>
      <c r="F931" s="419"/>
      <c r="G931" s="44"/>
      <c r="H931" s="243">
        <f t="shared" si="15"/>
        <v>0</v>
      </c>
      <c r="I931" s="214" t="s">
        <v>4217</v>
      </c>
    </row>
    <row r="932" spans="1:9" x14ac:dyDescent="0.25">
      <c r="A932" s="216">
        <v>41865</v>
      </c>
      <c r="B932" s="285" t="s">
        <v>2221</v>
      </c>
      <c r="C932" s="361" t="s">
        <v>4164</v>
      </c>
      <c r="D932" s="214" t="s">
        <v>50</v>
      </c>
      <c r="E932" s="235">
        <v>5155.5</v>
      </c>
      <c r="F932" s="419">
        <v>41865</v>
      </c>
      <c r="G932" s="44">
        <v>5155.5</v>
      </c>
      <c r="H932" s="243">
        <f t="shared" si="15"/>
        <v>0</v>
      </c>
      <c r="I932" s="214"/>
    </row>
    <row r="933" spans="1:9" x14ac:dyDescent="0.25">
      <c r="A933" s="216">
        <v>41865</v>
      </c>
      <c r="B933" s="285" t="s">
        <v>2222</v>
      </c>
      <c r="C933" s="361" t="s">
        <v>4164</v>
      </c>
      <c r="D933" s="214" t="s">
        <v>318</v>
      </c>
      <c r="E933" s="235">
        <v>2035.5</v>
      </c>
      <c r="F933" s="419">
        <v>41865</v>
      </c>
      <c r="G933" s="44">
        <v>2035.5</v>
      </c>
      <c r="H933" s="243">
        <f t="shared" si="15"/>
        <v>0</v>
      </c>
      <c r="I933" s="214"/>
    </row>
    <row r="934" spans="1:9" x14ac:dyDescent="0.25">
      <c r="A934" s="216">
        <v>41865</v>
      </c>
      <c r="B934" s="285" t="s">
        <v>2225</v>
      </c>
      <c r="C934" s="361" t="s">
        <v>4164</v>
      </c>
      <c r="D934" s="214" t="s">
        <v>13</v>
      </c>
      <c r="E934" s="235">
        <v>4640</v>
      </c>
      <c r="F934" s="419">
        <v>41865</v>
      </c>
      <c r="G934" s="44">
        <v>4640</v>
      </c>
      <c r="H934" s="243">
        <f t="shared" si="15"/>
        <v>0</v>
      </c>
      <c r="I934" s="214"/>
    </row>
    <row r="935" spans="1:9" x14ac:dyDescent="0.25">
      <c r="A935" s="216">
        <v>41865</v>
      </c>
      <c r="B935" s="285" t="s">
        <v>2227</v>
      </c>
      <c r="C935" s="361" t="s">
        <v>4164</v>
      </c>
      <c r="D935" s="214" t="s">
        <v>123</v>
      </c>
      <c r="E935" s="235">
        <v>4275.6000000000004</v>
      </c>
      <c r="F935" s="419">
        <v>41865</v>
      </c>
      <c r="G935" s="44">
        <v>4275.6000000000004</v>
      </c>
      <c r="H935" s="243">
        <f t="shared" si="15"/>
        <v>0</v>
      </c>
      <c r="I935" s="214"/>
    </row>
    <row r="936" spans="1:9" x14ac:dyDescent="0.25">
      <c r="A936" s="216">
        <v>41865</v>
      </c>
      <c r="B936" s="285" t="s">
        <v>2228</v>
      </c>
      <c r="C936" s="361" t="s">
        <v>4164</v>
      </c>
      <c r="D936" s="214" t="s">
        <v>250</v>
      </c>
      <c r="E936" s="235">
        <v>11692.5</v>
      </c>
      <c r="F936" s="419">
        <v>41865</v>
      </c>
      <c r="G936" s="44">
        <v>11692.5</v>
      </c>
      <c r="H936" s="243">
        <f t="shared" si="15"/>
        <v>0</v>
      </c>
      <c r="I936" s="214"/>
    </row>
    <row r="937" spans="1:9" x14ac:dyDescent="0.25">
      <c r="A937" s="216">
        <v>41865</v>
      </c>
      <c r="B937" s="285" t="s">
        <v>2230</v>
      </c>
      <c r="C937" s="361" t="s">
        <v>4164</v>
      </c>
      <c r="D937" s="214" t="s">
        <v>374</v>
      </c>
      <c r="E937" s="235">
        <v>9576</v>
      </c>
      <c r="F937" s="419">
        <v>41865</v>
      </c>
      <c r="G937" s="44">
        <v>9576</v>
      </c>
      <c r="H937" s="243">
        <f t="shared" si="15"/>
        <v>0</v>
      </c>
      <c r="I937" s="214"/>
    </row>
    <row r="938" spans="1:9" x14ac:dyDescent="0.25">
      <c r="A938" s="216">
        <v>41865</v>
      </c>
      <c r="B938" s="285" t="s">
        <v>2231</v>
      </c>
      <c r="C938" s="361" t="s">
        <v>4164</v>
      </c>
      <c r="D938" s="214" t="s">
        <v>216</v>
      </c>
      <c r="E938" s="235">
        <v>4092.5</v>
      </c>
      <c r="F938" s="419">
        <v>41865</v>
      </c>
      <c r="G938" s="44">
        <v>4092.5</v>
      </c>
      <c r="H938" s="243">
        <f t="shared" si="15"/>
        <v>0</v>
      </c>
      <c r="I938" s="214"/>
    </row>
    <row r="939" spans="1:9" x14ac:dyDescent="0.25">
      <c r="A939" s="216">
        <v>41865</v>
      </c>
      <c r="B939" s="285" t="s">
        <v>2232</v>
      </c>
      <c r="C939" s="361" t="s">
        <v>4164</v>
      </c>
      <c r="D939" s="214" t="s">
        <v>374</v>
      </c>
      <c r="E939" s="235">
        <v>6000.5</v>
      </c>
      <c r="F939" s="419">
        <v>41865</v>
      </c>
      <c r="G939" s="44">
        <v>6000.5</v>
      </c>
      <c r="H939" s="243">
        <f t="shared" si="15"/>
        <v>0</v>
      </c>
      <c r="I939" s="214"/>
    </row>
    <row r="940" spans="1:9" x14ac:dyDescent="0.25">
      <c r="A940" s="216">
        <v>41865</v>
      </c>
      <c r="B940" s="285" t="s">
        <v>2233</v>
      </c>
      <c r="C940" s="361" t="s">
        <v>4164</v>
      </c>
      <c r="D940" s="214" t="s">
        <v>8</v>
      </c>
      <c r="E940" s="235">
        <v>5984.5</v>
      </c>
      <c r="F940" s="419">
        <v>41865</v>
      </c>
      <c r="G940" s="44">
        <v>5984.5</v>
      </c>
      <c r="H940" s="243">
        <f t="shared" si="15"/>
        <v>0</v>
      </c>
      <c r="I940" s="214"/>
    </row>
    <row r="941" spans="1:9" x14ac:dyDescent="0.25">
      <c r="A941" s="216">
        <v>41865</v>
      </c>
      <c r="B941" s="285" t="s">
        <v>2234</v>
      </c>
      <c r="C941" s="361" t="s">
        <v>4164</v>
      </c>
      <c r="D941" s="214" t="s">
        <v>55</v>
      </c>
      <c r="E941" s="235">
        <v>7408.5</v>
      </c>
      <c r="F941" s="419">
        <v>41865</v>
      </c>
      <c r="G941" s="44">
        <v>7408.5</v>
      </c>
      <c r="H941" s="243">
        <f t="shared" si="15"/>
        <v>0</v>
      </c>
      <c r="I941" s="214"/>
    </row>
    <row r="942" spans="1:9" x14ac:dyDescent="0.25">
      <c r="A942" s="216">
        <v>41865</v>
      </c>
      <c r="B942" s="285" t="s">
        <v>2235</v>
      </c>
      <c r="C942" s="361" t="s">
        <v>4164</v>
      </c>
      <c r="D942" s="214" t="s">
        <v>87</v>
      </c>
      <c r="E942" s="235">
        <v>7075.28</v>
      </c>
      <c r="F942" s="422" t="s">
        <v>4218</v>
      </c>
      <c r="G942" s="44">
        <v>7075.28</v>
      </c>
      <c r="H942" s="243">
        <f t="shared" si="15"/>
        <v>0</v>
      </c>
      <c r="I942" s="214" t="s">
        <v>217</v>
      </c>
    </row>
    <row r="943" spans="1:9" x14ac:dyDescent="0.25">
      <c r="A943" s="216">
        <v>41865</v>
      </c>
      <c r="B943" s="285" t="s">
        <v>2236</v>
      </c>
      <c r="C943" s="361" t="s">
        <v>4164</v>
      </c>
      <c r="D943" s="214" t="s">
        <v>233</v>
      </c>
      <c r="E943" s="235">
        <v>1681.6</v>
      </c>
      <c r="F943" s="419">
        <v>41866</v>
      </c>
      <c r="G943" s="44">
        <v>1681.6</v>
      </c>
      <c r="H943" s="243">
        <f t="shared" si="15"/>
        <v>0</v>
      </c>
      <c r="I943" s="214" t="s">
        <v>217</v>
      </c>
    </row>
    <row r="944" spans="1:9" x14ac:dyDescent="0.25">
      <c r="A944" s="216">
        <v>41865</v>
      </c>
      <c r="B944" s="285" t="s">
        <v>2237</v>
      </c>
      <c r="C944" s="361" t="s">
        <v>4164</v>
      </c>
      <c r="D944" s="214" t="s">
        <v>956</v>
      </c>
      <c r="E944" s="235">
        <v>5152</v>
      </c>
      <c r="F944" s="419">
        <v>41866</v>
      </c>
      <c r="G944" s="44">
        <v>5152</v>
      </c>
      <c r="H944" s="243">
        <f t="shared" si="15"/>
        <v>0</v>
      </c>
      <c r="I944" s="214" t="s">
        <v>217</v>
      </c>
    </row>
    <row r="945" spans="1:9" x14ac:dyDescent="0.25">
      <c r="A945" s="216">
        <v>41865</v>
      </c>
      <c r="B945" s="285" t="s">
        <v>2238</v>
      </c>
      <c r="C945" s="361" t="s">
        <v>4164</v>
      </c>
      <c r="D945" s="214" t="s">
        <v>80</v>
      </c>
      <c r="E945" s="235">
        <v>2532</v>
      </c>
      <c r="F945" s="419">
        <v>41866</v>
      </c>
      <c r="G945" s="44">
        <v>2532</v>
      </c>
      <c r="H945" s="243">
        <f t="shared" si="15"/>
        <v>0</v>
      </c>
      <c r="I945" s="214" t="s">
        <v>217</v>
      </c>
    </row>
    <row r="946" spans="1:9" x14ac:dyDescent="0.25">
      <c r="A946" s="216">
        <v>41865</v>
      </c>
      <c r="B946" s="285" t="s">
        <v>2239</v>
      </c>
      <c r="C946" s="361" t="s">
        <v>4164</v>
      </c>
      <c r="D946" s="214" t="s">
        <v>124</v>
      </c>
      <c r="E946" s="235">
        <v>13291</v>
      </c>
      <c r="F946" s="419">
        <v>41866</v>
      </c>
      <c r="G946" s="44">
        <v>13291</v>
      </c>
      <c r="H946" s="243">
        <f t="shared" si="15"/>
        <v>0</v>
      </c>
      <c r="I946" s="214" t="s">
        <v>30</v>
      </c>
    </row>
    <row r="947" spans="1:9" x14ac:dyDescent="0.25">
      <c r="A947" s="216">
        <v>41865</v>
      </c>
      <c r="B947" s="285" t="s">
        <v>2240</v>
      </c>
      <c r="C947" s="361" t="s">
        <v>4164</v>
      </c>
      <c r="D947" s="214" t="s">
        <v>99</v>
      </c>
      <c r="E947" s="235">
        <v>1095.0999999999999</v>
      </c>
      <c r="F947" s="419">
        <v>41866</v>
      </c>
      <c r="G947" s="44">
        <v>1095.0999999999999</v>
      </c>
      <c r="H947" s="243">
        <f t="shared" si="15"/>
        <v>0</v>
      </c>
      <c r="I947" s="214" t="s">
        <v>217</v>
      </c>
    </row>
    <row r="948" spans="1:9" x14ac:dyDescent="0.25">
      <c r="A948" s="216">
        <v>41865</v>
      </c>
      <c r="B948" s="285" t="s">
        <v>2242</v>
      </c>
      <c r="C948" s="361" t="s">
        <v>4164</v>
      </c>
      <c r="D948" s="214" t="s">
        <v>8</v>
      </c>
      <c r="E948" s="235">
        <v>893</v>
      </c>
      <c r="F948" s="419">
        <v>41865</v>
      </c>
      <c r="G948" s="44">
        <v>893</v>
      </c>
      <c r="H948" s="243">
        <f t="shared" si="15"/>
        <v>0</v>
      </c>
      <c r="I948" s="214"/>
    </row>
    <row r="949" spans="1:9" x14ac:dyDescent="0.25">
      <c r="A949" s="216">
        <v>41865</v>
      </c>
      <c r="B949" s="285" t="s">
        <v>2243</v>
      </c>
      <c r="C949" s="361" t="s">
        <v>4164</v>
      </c>
      <c r="D949" s="214" t="s">
        <v>20</v>
      </c>
      <c r="E949" s="235">
        <v>6707</v>
      </c>
      <c r="F949" s="419">
        <v>41866</v>
      </c>
      <c r="G949" s="44">
        <v>6707</v>
      </c>
      <c r="H949" s="243">
        <f t="shared" si="15"/>
        <v>0</v>
      </c>
      <c r="I949" s="214" t="s">
        <v>217</v>
      </c>
    </row>
    <row r="950" spans="1:9" x14ac:dyDescent="0.25">
      <c r="A950" s="216">
        <v>41865</v>
      </c>
      <c r="B950" s="285" t="s">
        <v>2244</v>
      </c>
      <c r="C950" s="361" t="s">
        <v>4164</v>
      </c>
      <c r="D950" s="214" t="s">
        <v>231</v>
      </c>
      <c r="E950" s="235">
        <v>600</v>
      </c>
      <c r="F950" s="419">
        <v>41866</v>
      </c>
      <c r="G950" s="44">
        <v>600</v>
      </c>
      <c r="H950" s="243">
        <f t="shared" si="15"/>
        <v>0</v>
      </c>
      <c r="I950" s="214" t="s">
        <v>217</v>
      </c>
    </row>
    <row r="951" spans="1:9" x14ac:dyDescent="0.25">
      <c r="A951" s="216">
        <v>41865</v>
      </c>
      <c r="B951" s="285" t="s">
        <v>2245</v>
      </c>
      <c r="C951" s="361" t="s">
        <v>4164</v>
      </c>
      <c r="D951" s="214" t="s">
        <v>28</v>
      </c>
      <c r="E951" s="235">
        <v>11044</v>
      </c>
      <c r="F951" s="419">
        <v>41865</v>
      </c>
      <c r="G951" s="44">
        <v>11044</v>
      </c>
      <c r="H951" s="243">
        <f t="shared" si="15"/>
        <v>0</v>
      </c>
      <c r="I951" s="214"/>
    </row>
    <row r="952" spans="1:9" x14ac:dyDescent="0.25">
      <c r="A952" s="216">
        <v>41865</v>
      </c>
      <c r="B952" s="285" t="s">
        <v>2246</v>
      </c>
      <c r="C952" s="361" t="s">
        <v>4164</v>
      </c>
      <c r="D952" s="214" t="s">
        <v>338</v>
      </c>
      <c r="E952" s="235">
        <v>426.4</v>
      </c>
      <c r="F952" s="419">
        <v>41866</v>
      </c>
      <c r="G952" s="44">
        <v>426.4</v>
      </c>
      <c r="H952" s="243">
        <f t="shared" si="15"/>
        <v>0</v>
      </c>
      <c r="I952" s="214" t="s">
        <v>30</v>
      </c>
    </row>
    <row r="953" spans="1:9" x14ac:dyDescent="0.25">
      <c r="A953" s="216">
        <v>41865</v>
      </c>
      <c r="B953" s="285" t="s">
        <v>2247</v>
      </c>
      <c r="C953" s="361" t="s">
        <v>4164</v>
      </c>
      <c r="D953" s="214" t="s">
        <v>4203</v>
      </c>
      <c r="E953" s="235">
        <v>3229.5</v>
      </c>
      <c r="F953" s="419">
        <v>41865</v>
      </c>
      <c r="G953" s="44">
        <v>3229.5</v>
      </c>
      <c r="H953" s="243">
        <f t="shared" si="15"/>
        <v>0</v>
      </c>
      <c r="I953" s="214"/>
    </row>
    <row r="954" spans="1:9" x14ac:dyDescent="0.25">
      <c r="A954" s="216">
        <v>41865</v>
      </c>
      <c r="B954" s="285" t="s">
        <v>2248</v>
      </c>
      <c r="C954" s="361" t="s">
        <v>4164</v>
      </c>
      <c r="D954" s="214" t="s">
        <v>34</v>
      </c>
      <c r="E954" s="235">
        <v>2384</v>
      </c>
      <c r="F954" s="419">
        <v>41866</v>
      </c>
      <c r="G954" s="44">
        <v>2384</v>
      </c>
      <c r="H954" s="243">
        <f t="shared" si="15"/>
        <v>0</v>
      </c>
      <c r="I954" s="214" t="s">
        <v>30</v>
      </c>
    </row>
    <row r="955" spans="1:9" x14ac:dyDescent="0.25">
      <c r="A955" s="216">
        <v>41865</v>
      </c>
      <c r="B955" s="285" t="s">
        <v>2249</v>
      </c>
      <c r="C955" s="361" t="s">
        <v>4164</v>
      </c>
      <c r="D955" s="214" t="s">
        <v>57</v>
      </c>
      <c r="E955" s="235">
        <v>2100</v>
      </c>
      <c r="F955" s="419">
        <v>41866</v>
      </c>
      <c r="G955" s="44">
        <v>2100</v>
      </c>
      <c r="H955" s="243">
        <f t="shared" si="15"/>
        <v>0</v>
      </c>
      <c r="I955" s="214" t="s">
        <v>30</v>
      </c>
    </row>
    <row r="956" spans="1:9" x14ac:dyDescent="0.25">
      <c r="A956" s="216">
        <v>41865</v>
      </c>
      <c r="B956" s="285" t="s">
        <v>2250</v>
      </c>
      <c r="C956" s="361" t="s">
        <v>4164</v>
      </c>
      <c r="D956" s="214" t="s">
        <v>348</v>
      </c>
      <c r="E956" s="235">
        <v>1034.5</v>
      </c>
      <c r="F956" s="419">
        <v>41866</v>
      </c>
      <c r="G956" s="44">
        <v>1034.5</v>
      </c>
      <c r="H956" s="243">
        <f t="shared" si="15"/>
        <v>0</v>
      </c>
      <c r="I956" s="214" t="s">
        <v>217</v>
      </c>
    </row>
    <row r="957" spans="1:9" x14ac:dyDescent="0.25">
      <c r="A957" s="216">
        <v>41865</v>
      </c>
      <c r="B957" s="285" t="s">
        <v>2251</v>
      </c>
      <c r="C957" s="361" t="s">
        <v>4164</v>
      </c>
      <c r="D957" s="214" t="s">
        <v>1782</v>
      </c>
      <c r="E957" s="235">
        <v>1881</v>
      </c>
      <c r="F957" s="419">
        <v>41866</v>
      </c>
      <c r="G957" s="44">
        <v>1881</v>
      </c>
      <c r="H957" s="243">
        <f t="shared" si="15"/>
        <v>0</v>
      </c>
      <c r="I957" s="214" t="s">
        <v>30</v>
      </c>
    </row>
    <row r="958" spans="1:9" x14ac:dyDescent="0.25">
      <c r="A958" s="216">
        <v>41865</v>
      </c>
      <c r="B958" s="285" t="s">
        <v>2252</v>
      </c>
      <c r="C958" s="361" t="s">
        <v>4164</v>
      </c>
      <c r="D958" s="214" t="s">
        <v>250</v>
      </c>
      <c r="E958" s="235">
        <v>3416</v>
      </c>
      <c r="F958" s="419">
        <v>41865</v>
      </c>
      <c r="G958" s="44">
        <v>3416</v>
      </c>
      <c r="H958" s="243">
        <f t="shared" si="15"/>
        <v>0</v>
      </c>
      <c r="I958" s="214" t="s">
        <v>4219</v>
      </c>
    </row>
    <row r="959" spans="1:9" x14ac:dyDescent="0.25">
      <c r="A959" s="216">
        <v>41865</v>
      </c>
      <c r="B959" s="285" t="s">
        <v>2253</v>
      </c>
      <c r="C959" s="361" t="s">
        <v>4164</v>
      </c>
      <c r="D959" s="214" t="s">
        <v>29</v>
      </c>
      <c r="E959" s="235">
        <v>9411.6</v>
      </c>
      <c r="F959" s="419">
        <v>41866</v>
      </c>
      <c r="G959" s="44">
        <v>9411.5</v>
      </c>
      <c r="H959" s="243">
        <f t="shared" si="15"/>
        <v>0.1000000000003638</v>
      </c>
      <c r="I959" s="214" t="s">
        <v>30</v>
      </c>
    </row>
    <row r="960" spans="1:9" x14ac:dyDescent="0.25">
      <c r="A960" s="216">
        <v>41865</v>
      </c>
      <c r="B960" s="285" t="s">
        <v>2254</v>
      </c>
      <c r="C960" s="361" t="s">
        <v>4164</v>
      </c>
      <c r="D960" s="214" t="s">
        <v>312</v>
      </c>
      <c r="E960" s="235">
        <v>7569.2</v>
      </c>
      <c r="F960" s="419">
        <v>41865</v>
      </c>
      <c r="G960" s="44">
        <v>7569.2</v>
      </c>
      <c r="H960" s="243">
        <f t="shared" si="15"/>
        <v>0</v>
      </c>
      <c r="I960" s="214" t="s">
        <v>12</v>
      </c>
    </row>
    <row r="961" spans="1:9" x14ac:dyDescent="0.25">
      <c r="A961" s="216">
        <v>41865</v>
      </c>
      <c r="B961" s="285" t="s">
        <v>2255</v>
      </c>
      <c r="C961" s="361" t="s">
        <v>4164</v>
      </c>
      <c r="D961" s="214" t="s">
        <v>396</v>
      </c>
      <c r="E961" s="235">
        <v>603</v>
      </c>
      <c r="F961" s="419">
        <v>41865</v>
      </c>
      <c r="G961" s="44">
        <v>603</v>
      </c>
      <c r="H961" s="243">
        <f t="shared" si="15"/>
        <v>0</v>
      </c>
      <c r="I961" s="214"/>
    </row>
    <row r="962" spans="1:9" x14ac:dyDescent="0.25">
      <c r="A962" s="216">
        <v>41865</v>
      </c>
      <c r="B962" s="285" t="s">
        <v>2257</v>
      </c>
      <c r="C962" s="361" t="s">
        <v>4164</v>
      </c>
      <c r="D962" s="214" t="s">
        <v>32</v>
      </c>
      <c r="E962" s="235">
        <v>9286</v>
      </c>
      <c r="F962" s="419">
        <v>41866</v>
      </c>
      <c r="G962" s="44">
        <v>9286</v>
      </c>
      <c r="H962" s="243">
        <f t="shared" si="15"/>
        <v>0</v>
      </c>
      <c r="I962" s="214" t="s">
        <v>30</v>
      </c>
    </row>
    <row r="963" spans="1:9" x14ac:dyDescent="0.25">
      <c r="A963" s="216">
        <v>41865</v>
      </c>
      <c r="B963" s="285" t="s">
        <v>2258</v>
      </c>
      <c r="C963" s="361" t="s">
        <v>4164</v>
      </c>
      <c r="D963" s="214" t="s">
        <v>54</v>
      </c>
      <c r="E963" s="235">
        <v>20455.72</v>
      </c>
      <c r="F963" s="420" t="s">
        <v>4220</v>
      </c>
      <c r="G963" s="44">
        <v>20455.72</v>
      </c>
      <c r="H963" s="243">
        <f t="shared" si="15"/>
        <v>0</v>
      </c>
      <c r="I963" s="214" t="s">
        <v>30</v>
      </c>
    </row>
    <row r="964" spans="1:9" x14ac:dyDescent="0.25">
      <c r="A964" s="216">
        <v>41865</v>
      </c>
      <c r="B964" s="285" t="s">
        <v>2259</v>
      </c>
      <c r="C964" s="361" t="s">
        <v>4164</v>
      </c>
      <c r="D964" s="214" t="s">
        <v>287</v>
      </c>
      <c r="E964" s="235">
        <v>2812</v>
      </c>
      <c r="F964" s="419">
        <v>41866</v>
      </c>
      <c r="G964" s="44">
        <v>2812</v>
      </c>
      <c r="H964" s="243">
        <f t="shared" si="15"/>
        <v>0</v>
      </c>
      <c r="I964" s="214" t="s">
        <v>30</v>
      </c>
    </row>
    <row r="965" spans="1:9" x14ac:dyDescent="0.25">
      <c r="A965" s="216">
        <v>41865</v>
      </c>
      <c r="B965" s="285" t="s">
        <v>2261</v>
      </c>
      <c r="C965" s="361" t="s">
        <v>4164</v>
      </c>
      <c r="D965" s="214" t="s">
        <v>148</v>
      </c>
      <c r="E965" s="235">
        <v>900</v>
      </c>
      <c r="F965" s="419">
        <v>41866</v>
      </c>
      <c r="G965" s="44">
        <v>900</v>
      </c>
      <c r="H965" s="243">
        <f t="shared" si="15"/>
        <v>0</v>
      </c>
      <c r="I965" s="214" t="s">
        <v>30</v>
      </c>
    </row>
    <row r="966" spans="1:9" x14ac:dyDescent="0.25">
      <c r="A966" s="216">
        <v>41865</v>
      </c>
      <c r="B966" s="285" t="s">
        <v>2262</v>
      </c>
      <c r="C966" s="361" t="s">
        <v>4164</v>
      </c>
      <c r="D966" s="214" t="s">
        <v>106</v>
      </c>
      <c r="E966" s="235">
        <v>3360</v>
      </c>
      <c r="F966" s="419">
        <v>41867</v>
      </c>
      <c r="G966" s="44">
        <v>3360</v>
      </c>
      <c r="H966" s="243">
        <f t="shared" si="15"/>
        <v>0</v>
      </c>
      <c r="I966" s="214" t="s">
        <v>12</v>
      </c>
    </row>
    <row r="967" spans="1:9" x14ac:dyDescent="0.25">
      <c r="A967" s="216">
        <v>41865</v>
      </c>
      <c r="B967" s="285" t="s">
        <v>2263</v>
      </c>
      <c r="C967" s="361" t="s">
        <v>4164</v>
      </c>
      <c r="D967" s="214" t="s">
        <v>188</v>
      </c>
      <c r="E967" s="235">
        <v>5972.4</v>
      </c>
      <c r="F967" s="419">
        <v>41868</v>
      </c>
      <c r="G967" s="44">
        <v>5972.4</v>
      </c>
      <c r="H967" s="243">
        <f t="shared" ref="H967:H1030" si="16">E967-G967</f>
        <v>0</v>
      </c>
      <c r="I967" s="214" t="s">
        <v>21</v>
      </c>
    </row>
    <row r="968" spans="1:9" x14ac:dyDescent="0.25">
      <c r="A968" s="216">
        <v>41865</v>
      </c>
      <c r="B968" s="285" t="s">
        <v>2265</v>
      </c>
      <c r="C968" s="361" t="s">
        <v>4164</v>
      </c>
      <c r="D968" s="214" t="s">
        <v>130</v>
      </c>
      <c r="E968" s="235">
        <v>3691</v>
      </c>
      <c r="F968" s="419">
        <v>41865</v>
      </c>
      <c r="G968" s="44">
        <v>3691</v>
      </c>
      <c r="H968" s="243">
        <f t="shared" si="16"/>
        <v>0</v>
      </c>
      <c r="I968" s="214" t="s">
        <v>21</v>
      </c>
    </row>
    <row r="969" spans="1:9" x14ac:dyDescent="0.25">
      <c r="A969" s="216">
        <v>41865</v>
      </c>
      <c r="B969" s="285" t="s">
        <v>2266</v>
      </c>
      <c r="C969" s="361" t="s">
        <v>4164</v>
      </c>
      <c r="D969" s="214" t="s">
        <v>237</v>
      </c>
      <c r="E969" s="235">
        <v>8760.2000000000007</v>
      </c>
      <c r="F969" s="419">
        <v>41865</v>
      </c>
      <c r="G969" s="44">
        <v>8760.2000000000007</v>
      </c>
      <c r="H969" s="243">
        <f t="shared" si="16"/>
        <v>0</v>
      </c>
      <c r="I969" s="214" t="s">
        <v>21</v>
      </c>
    </row>
    <row r="970" spans="1:9" x14ac:dyDescent="0.25">
      <c r="A970" s="216">
        <v>41865</v>
      </c>
      <c r="B970" s="285" t="s">
        <v>2267</v>
      </c>
      <c r="C970" s="361" t="s">
        <v>4164</v>
      </c>
      <c r="D970" s="214" t="s">
        <v>59</v>
      </c>
      <c r="E970" s="235">
        <v>1802.5</v>
      </c>
      <c r="F970" s="419">
        <v>41870</v>
      </c>
      <c r="G970" s="44">
        <v>1802.5</v>
      </c>
      <c r="H970" s="243">
        <f t="shared" si="16"/>
        <v>0</v>
      </c>
      <c r="I970" s="214" t="s">
        <v>21</v>
      </c>
    </row>
    <row r="971" spans="1:9" x14ac:dyDescent="0.25">
      <c r="A971" s="216">
        <v>41865</v>
      </c>
      <c r="B971" s="285" t="s">
        <v>2268</v>
      </c>
      <c r="C971" s="361" t="s">
        <v>4164</v>
      </c>
      <c r="D971" s="214" t="s">
        <v>4221</v>
      </c>
      <c r="E971" s="235">
        <v>6528.5</v>
      </c>
      <c r="F971" s="419">
        <v>41865</v>
      </c>
      <c r="G971" s="44">
        <v>6528.5</v>
      </c>
      <c r="H971" s="243">
        <f t="shared" si="16"/>
        <v>0</v>
      </c>
      <c r="I971" s="214" t="s">
        <v>21</v>
      </c>
    </row>
    <row r="972" spans="1:9" x14ac:dyDescent="0.25">
      <c r="A972" s="216">
        <v>41865</v>
      </c>
      <c r="B972" s="285" t="s">
        <v>2269</v>
      </c>
      <c r="C972" s="361" t="s">
        <v>4164</v>
      </c>
      <c r="D972" s="214" t="s">
        <v>189</v>
      </c>
      <c r="E972" s="235">
        <v>5859</v>
      </c>
      <c r="F972" s="420" t="s">
        <v>4409</v>
      </c>
      <c r="G972" s="44">
        <v>5859</v>
      </c>
      <c r="H972" s="243">
        <f t="shared" si="16"/>
        <v>0</v>
      </c>
      <c r="I972" s="214" t="s">
        <v>21</v>
      </c>
    </row>
    <row r="973" spans="1:9" x14ac:dyDescent="0.25">
      <c r="A973" s="216">
        <v>41865</v>
      </c>
      <c r="B973" s="285" t="s">
        <v>2270</v>
      </c>
      <c r="C973" s="361" t="s">
        <v>4164</v>
      </c>
      <c r="D973" s="214" t="s">
        <v>1611</v>
      </c>
      <c r="E973" s="235">
        <v>3808</v>
      </c>
      <c r="F973" s="419">
        <v>41865</v>
      </c>
      <c r="G973" s="44">
        <v>3808</v>
      </c>
      <c r="H973" s="243">
        <f t="shared" si="16"/>
        <v>0</v>
      </c>
      <c r="I973" s="214"/>
    </row>
    <row r="974" spans="1:9" x14ac:dyDescent="0.25">
      <c r="A974" s="216">
        <v>41865</v>
      </c>
      <c r="B974" s="285" t="s">
        <v>2271</v>
      </c>
      <c r="C974" s="361" t="s">
        <v>4164</v>
      </c>
      <c r="D974" s="214" t="s">
        <v>4222</v>
      </c>
      <c r="E974" s="235">
        <v>9084.5</v>
      </c>
      <c r="F974" s="419">
        <v>41865</v>
      </c>
      <c r="G974" s="44">
        <v>9084.5</v>
      </c>
      <c r="H974" s="243">
        <f t="shared" si="16"/>
        <v>0</v>
      </c>
      <c r="I974" s="214"/>
    </row>
    <row r="975" spans="1:9" x14ac:dyDescent="0.25">
      <c r="A975" s="216">
        <v>41865</v>
      </c>
      <c r="B975" s="285" t="s">
        <v>2272</v>
      </c>
      <c r="C975" s="361" t="s">
        <v>4164</v>
      </c>
      <c r="D975" s="214" t="s">
        <v>3527</v>
      </c>
      <c r="E975" s="235">
        <v>1844</v>
      </c>
      <c r="F975" s="419">
        <v>41865</v>
      </c>
      <c r="G975" s="44">
        <v>1844</v>
      </c>
      <c r="H975" s="243">
        <f t="shared" si="16"/>
        <v>0</v>
      </c>
      <c r="I975" s="214"/>
    </row>
    <row r="976" spans="1:9" x14ac:dyDescent="0.25">
      <c r="A976" s="216">
        <v>41865</v>
      </c>
      <c r="B976" s="285" t="s">
        <v>2273</v>
      </c>
      <c r="C976" s="361" t="s">
        <v>4164</v>
      </c>
      <c r="D976" s="214" t="s">
        <v>51</v>
      </c>
      <c r="E976" s="235">
        <v>1347</v>
      </c>
      <c r="F976" s="419">
        <v>41865</v>
      </c>
      <c r="G976" s="44">
        <v>1347</v>
      </c>
      <c r="H976" s="243">
        <f t="shared" si="16"/>
        <v>0</v>
      </c>
      <c r="I976" s="214"/>
    </row>
    <row r="977" spans="1:9" x14ac:dyDescent="0.25">
      <c r="A977" s="216">
        <v>41865</v>
      </c>
      <c r="B977" s="285" t="s">
        <v>2275</v>
      </c>
      <c r="C977" s="361" t="s">
        <v>4164</v>
      </c>
      <c r="D977" s="214" t="s">
        <v>51</v>
      </c>
      <c r="E977" s="235">
        <v>728</v>
      </c>
      <c r="F977" s="419">
        <v>41865</v>
      </c>
      <c r="G977" s="44">
        <v>728</v>
      </c>
      <c r="H977" s="243">
        <f t="shared" si="16"/>
        <v>0</v>
      </c>
      <c r="I977" s="214"/>
    </row>
    <row r="978" spans="1:9" x14ac:dyDescent="0.25">
      <c r="A978" s="216"/>
      <c r="B978" s="285" t="s">
        <v>2276</v>
      </c>
      <c r="C978" s="361" t="s">
        <v>4164</v>
      </c>
      <c r="D978" s="214" t="s">
        <v>16</v>
      </c>
      <c r="E978" s="235">
        <v>335477.40000000002</v>
      </c>
      <c r="F978" s="419">
        <v>41872</v>
      </c>
      <c r="G978" s="44">
        <v>335477.40000000002</v>
      </c>
      <c r="H978" s="243">
        <f t="shared" si="16"/>
        <v>0</v>
      </c>
      <c r="I978" s="214" t="s">
        <v>162</v>
      </c>
    </row>
    <row r="979" spans="1:9" x14ac:dyDescent="0.25">
      <c r="A979" s="216">
        <v>41865</v>
      </c>
      <c r="B979" s="285" t="s">
        <v>2278</v>
      </c>
      <c r="C979" s="361" t="s">
        <v>4164</v>
      </c>
      <c r="D979" s="214" t="s">
        <v>115</v>
      </c>
      <c r="E979" s="235">
        <v>155</v>
      </c>
      <c r="F979" s="419">
        <v>41865</v>
      </c>
      <c r="G979" s="44">
        <v>155</v>
      </c>
      <c r="H979" s="243">
        <f t="shared" si="16"/>
        <v>0</v>
      </c>
      <c r="I979" s="214"/>
    </row>
    <row r="980" spans="1:9" x14ac:dyDescent="0.25">
      <c r="A980" s="216">
        <v>41865</v>
      </c>
      <c r="B980" s="285" t="s">
        <v>2279</v>
      </c>
      <c r="C980" s="361" t="s">
        <v>4164</v>
      </c>
      <c r="D980" s="214" t="s">
        <v>28</v>
      </c>
      <c r="E980" s="235">
        <v>799</v>
      </c>
      <c r="F980" s="419">
        <v>41865</v>
      </c>
      <c r="G980" s="44">
        <v>799</v>
      </c>
      <c r="H980" s="243">
        <f t="shared" si="16"/>
        <v>0</v>
      </c>
      <c r="I980" s="214"/>
    </row>
    <row r="981" spans="1:9" x14ac:dyDescent="0.25">
      <c r="A981" s="216">
        <v>41865</v>
      </c>
      <c r="B981" s="285" t="s">
        <v>2280</v>
      </c>
      <c r="C981" s="361" t="s">
        <v>4164</v>
      </c>
      <c r="D981" s="220" t="s">
        <v>3114</v>
      </c>
      <c r="E981" s="241">
        <v>0</v>
      </c>
      <c r="F981" s="419"/>
      <c r="G981" s="44"/>
      <c r="H981" s="243">
        <f t="shared" si="16"/>
        <v>0</v>
      </c>
      <c r="I981" s="214" t="s">
        <v>4223</v>
      </c>
    </row>
    <row r="982" spans="1:9" x14ac:dyDescent="0.25">
      <c r="A982" s="216">
        <v>41865</v>
      </c>
      <c r="B982" s="285" t="s">
        <v>2281</v>
      </c>
      <c r="C982" s="361" t="s">
        <v>4164</v>
      </c>
      <c r="D982" s="214" t="s">
        <v>180</v>
      </c>
      <c r="E982" s="235">
        <v>2279</v>
      </c>
      <c r="F982" s="419">
        <v>41865</v>
      </c>
      <c r="G982" s="44">
        <v>2279</v>
      </c>
      <c r="H982" s="243">
        <f t="shared" si="16"/>
        <v>0</v>
      </c>
      <c r="I982" s="214"/>
    </row>
    <row r="983" spans="1:9" x14ac:dyDescent="0.25">
      <c r="A983" s="216">
        <v>41865</v>
      </c>
      <c r="B983" s="285" t="s">
        <v>2282</v>
      </c>
      <c r="C983" s="361" t="s">
        <v>4164</v>
      </c>
      <c r="D983" s="214" t="s">
        <v>62</v>
      </c>
      <c r="E983" s="235">
        <v>21142.400000000001</v>
      </c>
      <c r="F983" s="419">
        <v>41866</v>
      </c>
      <c r="G983" s="44">
        <v>21142.400000000001</v>
      </c>
      <c r="H983" s="243">
        <f t="shared" si="16"/>
        <v>0</v>
      </c>
      <c r="I983" s="214" t="s">
        <v>65</v>
      </c>
    </row>
    <row r="984" spans="1:9" x14ac:dyDescent="0.25">
      <c r="A984" s="216">
        <v>41865</v>
      </c>
      <c r="B984" s="285" t="s">
        <v>2283</v>
      </c>
      <c r="C984" s="361" t="s">
        <v>4164</v>
      </c>
      <c r="D984" s="214" t="s">
        <v>62</v>
      </c>
      <c r="E984" s="235">
        <v>3266.5</v>
      </c>
      <c r="F984" s="419">
        <v>41866</v>
      </c>
      <c r="G984" s="44">
        <v>3266.5</v>
      </c>
      <c r="H984" s="243">
        <f t="shared" si="16"/>
        <v>0</v>
      </c>
      <c r="I984" s="214" t="s">
        <v>65</v>
      </c>
    </row>
    <row r="985" spans="1:9" x14ac:dyDescent="0.25">
      <c r="A985" s="216">
        <v>41865</v>
      </c>
      <c r="B985" s="285" t="s">
        <v>2284</v>
      </c>
      <c r="C985" s="361" t="s">
        <v>4164</v>
      </c>
      <c r="D985" s="214" t="s">
        <v>1519</v>
      </c>
      <c r="E985" s="235">
        <v>7854.5</v>
      </c>
      <c r="F985" s="419">
        <v>41866</v>
      </c>
      <c r="G985" s="44">
        <v>7854.5</v>
      </c>
      <c r="H985" s="243">
        <f t="shared" si="16"/>
        <v>0</v>
      </c>
      <c r="I985" s="214" t="s">
        <v>65</v>
      </c>
    </row>
    <row r="986" spans="1:9" x14ac:dyDescent="0.25">
      <c r="A986" s="216">
        <v>41865</v>
      </c>
      <c r="B986" s="285" t="s">
        <v>2286</v>
      </c>
      <c r="C986" s="361" t="s">
        <v>4164</v>
      </c>
      <c r="D986" s="214" t="s">
        <v>3121</v>
      </c>
      <c r="E986" s="235">
        <v>13211.5</v>
      </c>
      <c r="F986" s="419">
        <v>41866</v>
      </c>
      <c r="G986" s="44">
        <v>13211.5</v>
      </c>
      <c r="H986" s="243">
        <f t="shared" si="16"/>
        <v>0</v>
      </c>
      <c r="I986" s="214" t="s">
        <v>65</v>
      </c>
    </row>
    <row r="987" spans="1:9" x14ac:dyDescent="0.25">
      <c r="A987" s="216">
        <v>41865</v>
      </c>
      <c r="B987" s="285" t="s">
        <v>2287</v>
      </c>
      <c r="C987" s="361" t="s">
        <v>4164</v>
      </c>
      <c r="D987" s="214" t="s">
        <v>44</v>
      </c>
      <c r="E987" s="235">
        <v>8400</v>
      </c>
      <c r="F987" s="419">
        <v>41881</v>
      </c>
      <c r="G987" s="44">
        <v>8400</v>
      </c>
      <c r="H987" s="243">
        <f t="shared" si="16"/>
        <v>0</v>
      </c>
      <c r="I987" s="214" t="s">
        <v>12</v>
      </c>
    </row>
    <row r="988" spans="1:9" x14ac:dyDescent="0.25">
      <c r="A988" s="216">
        <v>41865</v>
      </c>
      <c r="B988" s="285" t="s">
        <v>2289</v>
      </c>
      <c r="C988" s="361" t="s">
        <v>4164</v>
      </c>
      <c r="D988" s="214" t="s">
        <v>4224</v>
      </c>
      <c r="E988" s="235">
        <v>4800</v>
      </c>
      <c r="F988" s="419">
        <v>41865</v>
      </c>
      <c r="G988" s="44">
        <v>4800</v>
      </c>
      <c r="H988" s="243">
        <f t="shared" si="16"/>
        <v>0</v>
      </c>
      <c r="I988" s="214"/>
    </row>
    <row r="989" spans="1:9" x14ac:dyDescent="0.25">
      <c r="A989" s="216">
        <v>41865</v>
      </c>
      <c r="B989" s="285" t="s">
        <v>2290</v>
      </c>
      <c r="C989" s="361" t="s">
        <v>4164</v>
      </c>
      <c r="D989" s="214" t="s">
        <v>70</v>
      </c>
      <c r="E989" s="235">
        <v>14847</v>
      </c>
      <c r="F989" s="419">
        <v>41865</v>
      </c>
      <c r="G989" s="44">
        <v>14847</v>
      </c>
      <c r="H989" s="243">
        <f t="shared" si="16"/>
        <v>0</v>
      </c>
      <c r="I989" s="214"/>
    </row>
    <row r="990" spans="1:9" x14ac:dyDescent="0.25">
      <c r="A990" s="216">
        <v>41865</v>
      </c>
      <c r="B990" s="285" t="s">
        <v>2291</v>
      </c>
      <c r="C990" s="361" t="s">
        <v>4164</v>
      </c>
      <c r="D990" s="214" t="s">
        <v>434</v>
      </c>
      <c r="E990" s="235">
        <v>4328.6000000000004</v>
      </c>
      <c r="F990" s="419">
        <v>41865</v>
      </c>
      <c r="G990" s="44">
        <v>4328.6000000000004</v>
      </c>
      <c r="H990" s="243">
        <f t="shared" si="16"/>
        <v>0</v>
      </c>
      <c r="I990" s="214"/>
    </row>
    <row r="991" spans="1:9" x14ac:dyDescent="0.25">
      <c r="A991" s="216">
        <v>41865</v>
      </c>
      <c r="B991" s="285" t="s">
        <v>2293</v>
      </c>
      <c r="C991" s="361" t="s">
        <v>4164</v>
      </c>
      <c r="D991" s="214" t="s">
        <v>2925</v>
      </c>
      <c r="E991" s="235">
        <v>9595</v>
      </c>
      <c r="F991" s="419">
        <v>41865</v>
      </c>
      <c r="G991" s="44">
        <v>9595</v>
      </c>
      <c r="H991" s="243">
        <f t="shared" si="16"/>
        <v>0</v>
      </c>
      <c r="I991" s="214"/>
    </row>
    <row r="992" spans="1:9" x14ac:dyDescent="0.25">
      <c r="A992" s="216">
        <v>41865</v>
      </c>
      <c r="B992" s="285" t="s">
        <v>2295</v>
      </c>
      <c r="C992" s="361" t="s">
        <v>4164</v>
      </c>
      <c r="D992" s="214" t="s">
        <v>312</v>
      </c>
      <c r="E992" s="235">
        <v>328</v>
      </c>
      <c r="F992" s="419">
        <v>41866</v>
      </c>
      <c r="G992" s="44">
        <v>328</v>
      </c>
      <c r="H992" s="243">
        <f t="shared" si="16"/>
        <v>0</v>
      </c>
      <c r="I992" s="214" t="s">
        <v>27</v>
      </c>
    </row>
    <row r="993" spans="1:9" x14ac:dyDescent="0.25">
      <c r="A993" s="216">
        <v>41866</v>
      </c>
      <c r="B993" s="285" t="s">
        <v>2296</v>
      </c>
      <c r="C993" s="361" t="s">
        <v>4164</v>
      </c>
      <c r="D993" s="214" t="s">
        <v>106</v>
      </c>
      <c r="E993" s="235">
        <v>177670</v>
      </c>
      <c r="F993" s="419">
        <v>41867</v>
      </c>
      <c r="G993" s="44">
        <v>177670</v>
      </c>
      <c r="H993" s="243">
        <f t="shared" si="16"/>
        <v>0</v>
      </c>
      <c r="I993" s="20" t="s">
        <v>12</v>
      </c>
    </row>
    <row r="994" spans="1:9" x14ac:dyDescent="0.25">
      <c r="A994" s="216">
        <v>41866</v>
      </c>
      <c r="B994" s="285" t="s">
        <v>2298</v>
      </c>
      <c r="C994" s="361" t="s">
        <v>4164</v>
      </c>
      <c r="D994" s="214" t="s">
        <v>76</v>
      </c>
      <c r="E994" s="235">
        <v>5190</v>
      </c>
      <c r="F994" s="419">
        <v>41866</v>
      </c>
      <c r="G994" s="44">
        <v>5190</v>
      </c>
      <c r="H994" s="243">
        <f t="shared" si="16"/>
        <v>0</v>
      </c>
      <c r="I994" s="20"/>
    </row>
    <row r="995" spans="1:9" x14ac:dyDescent="0.25">
      <c r="A995" s="216">
        <v>41866</v>
      </c>
      <c r="B995" s="285" t="s">
        <v>2300</v>
      </c>
      <c r="C995" s="361" t="s">
        <v>4164</v>
      </c>
      <c r="D995" s="214" t="s">
        <v>74</v>
      </c>
      <c r="E995" s="235">
        <v>1081</v>
      </c>
      <c r="F995" s="419">
        <v>41866</v>
      </c>
      <c r="G995" s="44">
        <v>1081</v>
      </c>
      <c r="H995" s="243">
        <f t="shared" si="16"/>
        <v>0</v>
      </c>
      <c r="I995" s="20"/>
    </row>
    <row r="996" spans="1:9" x14ac:dyDescent="0.25">
      <c r="A996" s="216">
        <v>41866</v>
      </c>
      <c r="B996" s="285" t="s">
        <v>2301</v>
      </c>
      <c r="C996" s="361" t="s">
        <v>4164</v>
      </c>
      <c r="D996" s="214" t="s">
        <v>152</v>
      </c>
      <c r="E996" s="235">
        <v>7576.5</v>
      </c>
      <c r="F996" s="419">
        <v>41866</v>
      </c>
      <c r="G996" s="44">
        <v>7576.5</v>
      </c>
      <c r="H996" s="243">
        <f t="shared" si="16"/>
        <v>0</v>
      </c>
      <c r="I996" s="20"/>
    </row>
    <row r="997" spans="1:9" x14ac:dyDescent="0.25">
      <c r="A997" s="216">
        <v>41866</v>
      </c>
      <c r="B997" s="285" t="s">
        <v>2302</v>
      </c>
      <c r="C997" s="361" t="s">
        <v>4164</v>
      </c>
      <c r="D997" s="214" t="s">
        <v>160</v>
      </c>
      <c r="E997" s="235">
        <v>108892</v>
      </c>
      <c r="F997" s="421" t="s">
        <v>4225</v>
      </c>
      <c r="G997" s="44">
        <v>108892</v>
      </c>
      <c r="H997" s="243">
        <f t="shared" si="16"/>
        <v>0</v>
      </c>
      <c r="I997" s="20" t="s">
        <v>162</v>
      </c>
    </row>
    <row r="998" spans="1:9" x14ac:dyDescent="0.25">
      <c r="A998" s="216">
        <v>41866</v>
      </c>
      <c r="B998" s="285" t="s">
        <v>2303</v>
      </c>
      <c r="C998" s="361" t="s">
        <v>4164</v>
      </c>
      <c r="D998" s="214" t="s">
        <v>4226</v>
      </c>
      <c r="E998" s="235">
        <v>9396</v>
      </c>
      <c r="F998" s="421" t="s">
        <v>4227</v>
      </c>
      <c r="G998" s="44">
        <v>9396</v>
      </c>
      <c r="H998" s="243">
        <f t="shared" si="16"/>
        <v>0</v>
      </c>
      <c r="I998" s="20" t="s">
        <v>162</v>
      </c>
    </row>
    <row r="999" spans="1:9" x14ac:dyDescent="0.25">
      <c r="A999" s="216">
        <v>41866</v>
      </c>
      <c r="B999" s="285" t="s">
        <v>2305</v>
      </c>
      <c r="C999" s="361" t="s">
        <v>4164</v>
      </c>
      <c r="D999" s="214" t="s">
        <v>19</v>
      </c>
      <c r="E999" s="235">
        <v>360243</v>
      </c>
      <c r="F999" s="420" t="s">
        <v>4949</v>
      </c>
      <c r="G999" s="627">
        <f>75111.97+295659</f>
        <v>370770.97</v>
      </c>
      <c r="H999" s="628">
        <f t="shared" si="16"/>
        <v>-10527.969999999972</v>
      </c>
      <c r="I999" s="20" t="s">
        <v>2137</v>
      </c>
    </row>
    <row r="1000" spans="1:9" x14ac:dyDescent="0.25">
      <c r="A1000" s="216">
        <v>41866</v>
      </c>
      <c r="B1000" s="285" t="s">
        <v>2306</v>
      </c>
      <c r="C1000" s="361" t="s">
        <v>4164</v>
      </c>
      <c r="D1000" s="214" t="s">
        <v>553</v>
      </c>
      <c r="E1000" s="235">
        <v>11671.5</v>
      </c>
      <c r="F1000" s="419">
        <v>41867</v>
      </c>
      <c r="G1000" s="44">
        <v>11671.5</v>
      </c>
      <c r="H1000" s="243">
        <f t="shared" si="16"/>
        <v>0</v>
      </c>
      <c r="I1000" s="20" t="s">
        <v>2852</v>
      </c>
    </row>
    <row r="1001" spans="1:9" x14ac:dyDescent="0.25">
      <c r="A1001" s="216">
        <v>41866</v>
      </c>
      <c r="B1001" s="285" t="s">
        <v>2307</v>
      </c>
      <c r="C1001" s="361" t="s">
        <v>4164</v>
      </c>
      <c r="D1001" s="214" t="s">
        <v>168</v>
      </c>
      <c r="E1001" s="235">
        <v>19311</v>
      </c>
      <c r="F1001" s="419">
        <v>41867</v>
      </c>
      <c r="G1001" s="44">
        <v>19311</v>
      </c>
      <c r="H1001" s="243">
        <f t="shared" si="16"/>
        <v>0</v>
      </c>
      <c r="I1001" s="20" t="s">
        <v>162</v>
      </c>
    </row>
    <row r="1002" spans="1:9" x14ac:dyDescent="0.25">
      <c r="A1002" s="216">
        <v>41866</v>
      </c>
      <c r="B1002" s="285" t="s">
        <v>2309</v>
      </c>
      <c r="C1002" s="361" t="s">
        <v>4164</v>
      </c>
      <c r="D1002" s="214" t="s">
        <v>606</v>
      </c>
      <c r="E1002" s="235">
        <v>1524</v>
      </c>
      <c r="F1002" s="419">
        <v>41867</v>
      </c>
      <c r="G1002" s="44">
        <v>1524</v>
      </c>
      <c r="H1002" s="243">
        <f t="shared" si="16"/>
        <v>0</v>
      </c>
      <c r="I1002" s="20" t="s">
        <v>162</v>
      </c>
    </row>
    <row r="1003" spans="1:9" x14ac:dyDescent="0.25">
      <c r="A1003" s="216">
        <v>41866</v>
      </c>
      <c r="B1003" s="285" t="s">
        <v>2310</v>
      </c>
      <c r="C1003" s="361" t="s">
        <v>4164</v>
      </c>
      <c r="D1003" s="214" t="s">
        <v>199</v>
      </c>
      <c r="E1003" s="235">
        <v>5033</v>
      </c>
      <c r="F1003" s="419">
        <v>41867</v>
      </c>
      <c r="G1003" s="44">
        <v>5033</v>
      </c>
      <c r="H1003" s="243">
        <f t="shared" si="16"/>
        <v>0</v>
      </c>
      <c r="I1003" s="20" t="s">
        <v>162</v>
      </c>
    </row>
    <row r="1004" spans="1:9" x14ac:dyDescent="0.25">
      <c r="A1004" s="216">
        <v>41866</v>
      </c>
      <c r="B1004" s="285" t="s">
        <v>2311</v>
      </c>
      <c r="C1004" s="361" t="s">
        <v>4164</v>
      </c>
      <c r="D1004" s="214" t="s">
        <v>175</v>
      </c>
      <c r="E1004" s="235">
        <v>19476.759999999998</v>
      </c>
      <c r="F1004" s="462" t="s">
        <v>4228</v>
      </c>
      <c r="G1004" s="44">
        <v>19476.759999999998</v>
      </c>
      <c r="H1004" s="243">
        <f t="shared" si="16"/>
        <v>0</v>
      </c>
      <c r="I1004" s="20" t="s">
        <v>162</v>
      </c>
    </row>
    <row r="1005" spans="1:9" x14ac:dyDescent="0.25">
      <c r="A1005" s="216">
        <v>41866</v>
      </c>
      <c r="B1005" s="285" t="s">
        <v>2312</v>
      </c>
      <c r="C1005" s="361" t="s">
        <v>4164</v>
      </c>
      <c r="D1005" s="214" t="s">
        <v>163</v>
      </c>
      <c r="E1005" s="235">
        <v>26753</v>
      </c>
      <c r="F1005" s="420" t="s">
        <v>4229</v>
      </c>
      <c r="G1005" s="44">
        <v>26753</v>
      </c>
      <c r="H1005" s="243">
        <f t="shared" si="16"/>
        <v>0</v>
      </c>
      <c r="I1005" s="20" t="s">
        <v>162</v>
      </c>
    </row>
    <row r="1006" spans="1:9" x14ac:dyDescent="0.25">
      <c r="A1006" s="216">
        <v>41866</v>
      </c>
      <c r="B1006" s="285" t="s">
        <v>2313</v>
      </c>
      <c r="C1006" s="361" t="s">
        <v>4164</v>
      </c>
      <c r="D1006" s="214" t="s">
        <v>4230</v>
      </c>
      <c r="E1006" s="235">
        <v>40587</v>
      </c>
      <c r="F1006" s="419">
        <v>41867</v>
      </c>
      <c r="G1006" s="44">
        <v>40587</v>
      </c>
      <c r="H1006" s="243">
        <f t="shared" si="16"/>
        <v>0</v>
      </c>
      <c r="I1006" s="20"/>
    </row>
    <row r="1007" spans="1:9" x14ac:dyDescent="0.25">
      <c r="A1007" s="216">
        <v>41866</v>
      </c>
      <c r="B1007" s="285" t="s">
        <v>2314</v>
      </c>
      <c r="C1007" s="361" t="s">
        <v>4164</v>
      </c>
      <c r="D1007" s="214" t="s">
        <v>149</v>
      </c>
      <c r="E1007" s="235">
        <v>21502</v>
      </c>
      <c r="F1007" s="419">
        <v>41869</v>
      </c>
      <c r="G1007" s="44">
        <v>21502</v>
      </c>
      <c r="H1007" s="243">
        <f t="shared" si="16"/>
        <v>0</v>
      </c>
      <c r="I1007" s="20" t="s">
        <v>27</v>
      </c>
    </row>
    <row r="1008" spans="1:9" x14ac:dyDescent="0.25">
      <c r="A1008" s="216">
        <v>41866</v>
      </c>
      <c r="B1008" s="285" t="s">
        <v>2316</v>
      </c>
      <c r="C1008" s="361" t="s">
        <v>4164</v>
      </c>
      <c r="D1008" s="214" t="s">
        <v>27</v>
      </c>
      <c r="E1008" s="235">
        <v>28204.5</v>
      </c>
      <c r="F1008" s="419">
        <v>41867</v>
      </c>
      <c r="G1008" s="44">
        <v>28204.5</v>
      </c>
      <c r="H1008" s="243">
        <f t="shared" si="16"/>
        <v>0</v>
      </c>
      <c r="I1008" s="20" t="s">
        <v>27</v>
      </c>
    </row>
    <row r="1009" spans="1:9" x14ac:dyDescent="0.25">
      <c r="A1009" s="216">
        <v>41866</v>
      </c>
      <c r="B1009" s="285" t="s">
        <v>2317</v>
      </c>
      <c r="C1009" s="361" t="s">
        <v>4164</v>
      </c>
      <c r="D1009" s="214" t="s">
        <v>88</v>
      </c>
      <c r="E1009" s="235">
        <v>2953</v>
      </c>
      <c r="F1009" s="419">
        <v>41867</v>
      </c>
      <c r="G1009" s="44">
        <v>2953</v>
      </c>
      <c r="H1009" s="243">
        <f t="shared" si="16"/>
        <v>0</v>
      </c>
      <c r="I1009" s="20" t="s">
        <v>27</v>
      </c>
    </row>
    <row r="1010" spans="1:9" x14ac:dyDescent="0.25">
      <c r="A1010" s="216">
        <v>41866</v>
      </c>
      <c r="B1010" s="285" t="s">
        <v>2318</v>
      </c>
      <c r="C1010" s="361" t="s">
        <v>4164</v>
      </c>
      <c r="D1010" s="457" t="s">
        <v>101</v>
      </c>
      <c r="E1010" s="235">
        <v>25008</v>
      </c>
      <c r="F1010" s="421" t="s">
        <v>4231</v>
      </c>
      <c r="G1010" s="44">
        <v>25008</v>
      </c>
      <c r="H1010" s="243">
        <f t="shared" si="16"/>
        <v>0</v>
      </c>
      <c r="I1010" s="20" t="s">
        <v>27</v>
      </c>
    </row>
    <row r="1011" spans="1:9" x14ac:dyDescent="0.25">
      <c r="A1011" s="216">
        <v>41866</v>
      </c>
      <c r="B1011" s="285" t="s">
        <v>2320</v>
      </c>
      <c r="C1011" s="361" t="s">
        <v>4164</v>
      </c>
      <c r="D1011" s="214" t="s">
        <v>269</v>
      </c>
      <c r="E1011" s="235">
        <v>1619</v>
      </c>
      <c r="F1011" s="419">
        <v>41866</v>
      </c>
      <c r="G1011" s="44">
        <v>1619</v>
      </c>
      <c r="H1011" s="243">
        <f t="shared" si="16"/>
        <v>0</v>
      </c>
      <c r="I1011" s="20"/>
    </row>
    <row r="1012" spans="1:9" x14ac:dyDescent="0.25">
      <c r="A1012" s="216">
        <v>41866</v>
      </c>
      <c r="B1012" s="285" t="s">
        <v>2321</v>
      </c>
      <c r="C1012" s="361" t="s">
        <v>4164</v>
      </c>
      <c r="D1012" s="457" t="s">
        <v>244</v>
      </c>
      <c r="E1012" s="235">
        <v>14421</v>
      </c>
      <c r="F1012" s="421" t="s">
        <v>4232</v>
      </c>
      <c r="G1012" s="44">
        <v>14421</v>
      </c>
      <c r="H1012" s="243">
        <f t="shared" si="16"/>
        <v>0</v>
      </c>
      <c r="I1012" s="20" t="s">
        <v>27</v>
      </c>
    </row>
    <row r="1013" spans="1:9" x14ac:dyDescent="0.25">
      <c r="A1013" s="216">
        <v>41866</v>
      </c>
      <c r="B1013" s="285" t="s">
        <v>2322</v>
      </c>
      <c r="C1013" s="361" t="s">
        <v>4164</v>
      </c>
      <c r="D1013" s="457" t="s">
        <v>240</v>
      </c>
      <c r="E1013" s="235">
        <v>28883</v>
      </c>
      <c r="F1013" s="421" t="s">
        <v>4233</v>
      </c>
      <c r="G1013" s="44">
        <v>28883</v>
      </c>
      <c r="H1013" s="243">
        <f t="shared" si="16"/>
        <v>0</v>
      </c>
      <c r="I1013" s="20" t="s">
        <v>27</v>
      </c>
    </row>
    <row r="1014" spans="1:9" x14ac:dyDescent="0.25">
      <c r="A1014" s="216">
        <v>41866</v>
      </c>
      <c r="B1014" s="285" t="s">
        <v>2323</v>
      </c>
      <c r="C1014" s="361" t="s">
        <v>4164</v>
      </c>
      <c r="D1014" s="214" t="s">
        <v>245</v>
      </c>
      <c r="E1014" s="235">
        <v>34146</v>
      </c>
      <c r="F1014" s="419">
        <v>41867</v>
      </c>
      <c r="G1014" s="44">
        <v>34146</v>
      </c>
      <c r="H1014" s="243">
        <f t="shared" si="16"/>
        <v>0</v>
      </c>
      <c r="I1014" s="20" t="s">
        <v>27</v>
      </c>
    </row>
    <row r="1015" spans="1:9" x14ac:dyDescent="0.25">
      <c r="A1015" s="216">
        <v>41866</v>
      </c>
      <c r="B1015" s="285" t="s">
        <v>2324</v>
      </c>
      <c r="C1015" s="361" t="s">
        <v>4164</v>
      </c>
      <c r="D1015" s="214" t="s">
        <v>92</v>
      </c>
      <c r="E1015" s="235">
        <v>6789.5</v>
      </c>
      <c r="F1015" s="419">
        <v>41867</v>
      </c>
      <c r="G1015" s="44">
        <v>6789.5</v>
      </c>
      <c r="H1015" s="243">
        <f t="shared" si="16"/>
        <v>0</v>
      </c>
      <c r="I1015" s="20" t="s">
        <v>27</v>
      </c>
    </row>
    <row r="1016" spans="1:9" x14ac:dyDescent="0.25">
      <c r="A1016" s="216">
        <v>41866</v>
      </c>
      <c r="B1016" s="285" t="s">
        <v>2325</v>
      </c>
      <c r="C1016" s="361" t="s">
        <v>4164</v>
      </c>
      <c r="D1016" s="214" t="s">
        <v>250</v>
      </c>
      <c r="E1016" s="235">
        <v>1086</v>
      </c>
      <c r="F1016" s="419">
        <v>41868</v>
      </c>
      <c r="G1016" s="44">
        <v>1086</v>
      </c>
      <c r="H1016" s="243">
        <f t="shared" si="16"/>
        <v>0</v>
      </c>
      <c r="I1016" s="20" t="s">
        <v>27</v>
      </c>
    </row>
    <row r="1017" spans="1:9" x14ac:dyDescent="0.25">
      <c r="A1017" s="216">
        <v>41866</v>
      </c>
      <c r="B1017" s="285" t="s">
        <v>2326</v>
      </c>
      <c r="C1017" s="361" t="s">
        <v>4164</v>
      </c>
      <c r="D1017" s="214" t="s">
        <v>64</v>
      </c>
      <c r="E1017" s="235">
        <v>28353</v>
      </c>
      <c r="F1017" s="419">
        <v>41866</v>
      </c>
      <c r="G1017" s="44">
        <v>28353</v>
      </c>
      <c r="H1017" s="243">
        <f t="shared" si="16"/>
        <v>0</v>
      </c>
      <c r="I1017" s="20" t="s">
        <v>217</v>
      </c>
    </row>
    <row r="1018" spans="1:9" x14ac:dyDescent="0.25">
      <c r="A1018" s="216">
        <v>41866</v>
      </c>
      <c r="B1018" s="285" t="s">
        <v>2328</v>
      </c>
      <c r="C1018" s="361" t="s">
        <v>4164</v>
      </c>
      <c r="D1018" s="214" t="s">
        <v>99</v>
      </c>
      <c r="E1018" s="235">
        <v>1061</v>
      </c>
      <c r="F1018" s="419">
        <v>41867</v>
      </c>
      <c r="G1018" s="44">
        <v>1061</v>
      </c>
      <c r="H1018" s="243">
        <f t="shared" si="16"/>
        <v>0</v>
      </c>
      <c r="I1018" s="20" t="s">
        <v>27</v>
      </c>
    </row>
    <row r="1019" spans="1:9" x14ac:dyDescent="0.25">
      <c r="A1019" s="216">
        <v>41866</v>
      </c>
      <c r="B1019" s="285" t="s">
        <v>2329</v>
      </c>
      <c r="C1019" s="361" t="s">
        <v>4164</v>
      </c>
      <c r="D1019" s="214" t="s">
        <v>250</v>
      </c>
      <c r="E1019" s="235">
        <v>32471.5</v>
      </c>
      <c r="F1019" s="419">
        <v>41866</v>
      </c>
      <c r="G1019" s="44">
        <v>32471.5</v>
      </c>
      <c r="H1019" s="243">
        <f t="shared" si="16"/>
        <v>0</v>
      </c>
      <c r="I1019" s="20" t="s">
        <v>12</v>
      </c>
    </row>
    <row r="1020" spans="1:9" x14ac:dyDescent="0.25">
      <c r="A1020" s="216">
        <v>41866</v>
      </c>
      <c r="B1020" s="285" t="s">
        <v>2330</v>
      </c>
      <c r="C1020" s="361" t="s">
        <v>4164</v>
      </c>
      <c r="D1020" s="214" t="s">
        <v>339</v>
      </c>
      <c r="E1020" s="235">
        <v>2836</v>
      </c>
      <c r="F1020" s="419">
        <v>41866</v>
      </c>
      <c r="G1020" s="44">
        <v>2836</v>
      </c>
      <c r="H1020" s="243">
        <f t="shared" si="16"/>
        <v>0</v>
      </c>
      <c r="I1020" s="20"/>
    </row>
    <row r="1021" spans="1:9" x14ac:dyDescent="0.25">
      <c r="A1021" s="216">
        <v>41866</v>
      </c>
      <c r="B1021" s="285" t="s">
        <v>2331</v>
      </c>
      <c r="C1021" s="361" t="s">
        <v>4164</v>
      </c>
      <c r="D1021" s="214" t="s">
        <v>508</v>
      </c>
      <c r="E1021" s="235">
        <v>1892</v>
      </c>
      <c r="F1021" s="419">
        <v>41866</v>
      </c>
      <c r="G1021" s="44">
        <v>1892</v>
      </c>
      <c r="H1021" s="243">
        <f t="shared" si="16"/>
        <v>0</v>
      </c>
      <c r="I1021" s="20"/>
    </row>
    <row r="1022" spans="1:9" x14ac:dyDescent="0.25">
      <c r="A1022" s="216">
        <v>41866</v>
      </c>
      <c r="B1022" s="285" t="s">
        <v>2333</v>
      </c>
      <c r="C1022" s="361" t="s">
        <v>4164</v>
      </c>
      <c r="D1022" s="214" t="s">
        <v>13</v>
      </c>
      <c r="E1022" s="235">
        <v>5700</v>
      </c>
      <c r="F1022" s="419">
        <v>41866</v>
      </c>
      <c r="G1022" s="44">
        <v>5700</v>
      </c>
      <c r="H1022" s="243">
        <f t="shared" si="16"/>
        <v>0</v>
      </c>
      <c r="I1022" s="20"/>
    </row>
    <row r="1023" spans="1:9" x14ac:dyDescent="0.25">
      <c r="A1023" s="216">
        <v>41866</v>
      </c>
      <c r="B1023" s="285" t="s">
        <v>2334</v>
      </c>
      <c r="C1023" s="361" t="s">
        <v>4164</v>
      </c>
      <c r="D1023" s="214" t="s">
        <v>517</v>
      </c>
      <c r="E1023" s="235">
        <v>1010</v>
      </c>
      <c r="F1023" s="419">
        <v>41866</v>
      </c>
      <c r="G1023" s="44">
        <v>1010</v>
      </c>
      <c r="H1023" s="243">
        <f t="shared" si="16"/>
        <v>0</v>
      </c>
      <c r="I1023" s="20"/>
    </row>
    <row r="1024" spans="1:9" x14ac:dyDescent="0.25">
      <c r="A1024" s="216">
        <v>41866</v>
      </c>
      <c r="B1024" s="285" t="s">
        <v>2335</v>
      </c>
      <c r="C1024" s="361" t="s">
        <v>4164</v>
      </c>
      <c r="D1024" s="214" t="s">
        <v>28</v>
      </c>
      <c r="E1024" s="235">
        <v>4600</v>
      </c>
      <c r="F1024" s="419">
        <v>41866</v>
      </c>
      <c r="G1024" s="44">
        <v>4600</v>
      </c>
      <c r="H1024" s="243">
        <f t="shared" si="16"/>
        <v>0</v>
      </c>
      <c r="I1024" s="20"/>
    </row>
    <row r="1025" spans="1:9" x14ac:dyDescent="0.25">
      <c r="A1025" s="216">
        <v>41866</v>
      </c>
      <c r="B1025" s="285" t="s">
        <v>2336</v>
      </c>
      <c r="C1025" s="361" t="s">
        <v>4164</v>
      </c>
      <c r="D1025" s="214" t="s">
        <v>123</v>
      </c>
      <c r="E1025" s="235">
        <v>11197.5</v>
      </c>
      <c r="F1025" s="419">
        <v>41871</v>
      </c>
      <c r="G1025" s="44">
        <v>11197.5</v>
      </c>
      <c r="H1025" s="243">
        <f t="shared" si="16"/>
        <v>0</v>
      </c>
      <c r="I1025" s="20" t="s">
        <v>3945</v>
      </c>
    </row>
    <row r="1026" spans="1:9" x14ac:dyDescent="0.25">
      <c r="A1026" s="216">
        <v>41866</v>
      </c>
      <c r="B1026" s="285" t="s">
        <v>2337</v>
      </c>
      <c r="C1026" s="361" t="s">
        <v>4164</v>
      </c>
      <c r="D1026" s="214" t="s">
        <v>116</v>
      </c>
      <c r="E1026" s="235">
        <v>6297.6</v>
      </c>
      <c r="F1026" s="419">
        <v>41866</v>
      </c>
      <c r="G1026" s="44">
        <v>6297.6</v>
      </c>
      <c r="H1026" s="243">
        <f t="shared" si="16"/>
        <v>0</v>
      </c>
      <c r="I1026" s="20"/>
    </row>
    <row r="1027" spans="1:9" x14ac:dyDescent="0.25">
      <c r="A1027" s="216">
        <v>41866</v>
      </c>
      <c r="B1027" s="285" t="s">
        <v>2338</v>
      </c>
      <c r="C1027" s="361" t="s">
        <v>4164</v>
      </c>
      <c r="D1027" s="214" t="s">
        <v>14</v>
      </c>
      <c r="E1027" s="235">
        <v>3946</v>
      </c>
      <c r="F1027" s="419">
        <v>41866</v>
      </c>
      <c r="G1027" s="44">
        <v>3946</v>
      </c>
      <c r="H1027" s="243">
        <f t="shared" si="16"/>
        <v>0</v>
      </c>
      <c r="I1027" s="20"/>
    </row>
    <row r="1028" spans="1:9" x14ac:dyDescent="0.25">
      <c r="A1028" s="216">
        <v>41866</v>
      </c>
      <c r="B1028" s="285" t="s">
        <v>2339</v>
      </c>
      <c r="C1028" s="361" t="s">
        <v>4164</v>
      </c>
      <c r="D1028" s="214" t="s">
        <v>287</v>
      </c>
      <c r="E1028" s="235">
        <v>4653</v>
      </c>
      <c r="F1028" s="419">
        <v>41866</v>
      </c>
      <c r="G1028" s="44">
        <v>4653</v>
      </c>
      <c r="H1028" s="243">
        <f t="shared" si="16"/>
        <v>0</v>
      </c>
      <c r="I1028" s="20" t="s">
        <v>65</v>
      </c>
    </row>
    <row r="1029" spans="1:9" x14ac:dyDescent="0.25">
      <c r="A1029" s="216">
        <v>41866</v>
      </c>
      <c r="B1029" s="285" t="s">
        <v>2340</v>
      </c>
      <c r="C1029" s="361" t="s">
        <v>4164</v>
      </c>
      <c r="D1029" s="214" t="s">
        <v>52</v>
      </c>
      <c r="E1029" s="235">
        <v>3120</v>
      </c>
      <c r="F1029" s="419">
        <v>41866</v>
      </c>
      <c r="G1029" s="44">
        <v>3120</v>
      </c>
      <c r="H1029" s="243">
        <f t="shared" si="16"/>
        <v>0</v>
      </c>
      <c r="I1029" s="20" t="s">
        <v>65</v>
      </c>
    </row>
    <row r="1030" spans="1:9" x14ac:dyDescent="0.25">
      <c r="A1030" s="216">
        <v>41866</v>
      </c>
      <c r="B1030" s="285" t="s">
        <v>2341</v>
      </c>
      <c r="C1030" s="361" t="s">
        <v>4164</v>
      </c>
      <c r="D1030" s="214" t="s">
        <v>66</v>
      </c>
      <c r="E1030" s="235">
        <v>1984</v>
      </c>
      <c r="F1030" s="419">
        <v>41866</v>
      </c>
      <c r="G1030" s="44">
        <v>1984</v>
      </c>
      <c r="H1030" s="243">
        <f t="shared" si="16"/>
        <v>0</v>
      </c>
      <c r="I1030" s="20" t="s">
        <v>65</v>
      </c>
    </row>
    <row r="1031" spans="1:9" x14ac:dyDescent="0.25">
      <c r="A1031" s="216">
        <v>41866</v>
      </c>
      <c r="B1031" s="285" t="s">
        <v>2342</v>
      </c>
      <c r="C1031" s="361" t="s">
        <v>4164</v>
      </c>
      <c r="D1031" s="214" t="s">
        <v>58</v>
      </c>
      <c r="E1031" s="235">
        <v>635</v>
      </c>
      <c r="F1031" s="422" t="s">
        <v>4234</v>
      </c>
      <c r="G1031" s="44">
        <v>635</v>
      </c>
      <c r="H1031" s="243">
        <f t="shared" ref="H1031:H1094" si="17">E1031-G1031</f>
        <v>0</v>
      </c>
      <c r="I1031" s="20" t="s">
        <v>12</v>
      </c>
    </row>
    <row r="1032" spans="1:9" x14ac:dyDescent="0.25">
      <c r="A1032" s="216">
        <v>41866</v>
      </c>
      <c r="B1032" s="285" t="s">
        <v>2344</v>
      </c>
      <c r="C1032" s="361" t="s">
        <v>4164</v>
      </c>
      <c r="D1032" s="214" t="s">
        <v>57</v>
      </c>
      <c r="E1032" s="235">
        <v>1740</v>
      </c>
      <c r="F1032" s="419">
        <v>41867</v>
      </c>
      <c r="G1032" s="44">
        <v>1740</v>
      </c>
      <c r="H1032" s="243">
        <f t="shared" si="17"/>
        <v>0</v>
      </c>
      <c r="I1032" s="20" t="s">
        <v>12</v>
      </c>
    </row>
    <row r="1033" spans="1:9" x14ac:dyDescent="0.25">
      <c r="A1033" s="216">
        <v>41866</v>
      </c>
      <c r="B1033" s="285" t="s">
        <v>2345</v>
      </c>
      <c r="C1033" s="361" t="s">
        <v>4164</v>
      </c>
      <c r="D1033" s="214" t="s">
        <v>490</v>
      </c>
      <c r="E1033" s="235">
        <v>1729</v>
      </c>
      <c r="F1033" s="419">
        <v>41867</v>
      </c>
      <c r="G1033" s="44">
        <v>1729</v>
      </c>
      <c r="H1033" s="243">
        <f t="shared" si="17"/>
        <v>0</v>
      </c>
      <c r="I1033" s="20" t="s">
        <v>12</v>
      </c>
    </row>
    <row r="1034" spans="1:9" x14ac:dyDescent="0.25">
      <c r="A1034" s="216">
        <v>41866</v>
      </c>
      <c r="B1034" s="285" t="s">
        <v>2346</v>
      </c>
      <c r="C1034" s="361" t="s">
        <v>4164</v>
      </c>
      <c r="D1034" s="214" t="s">
        <v>34</v>
      </c>
      <c r="E1034" s="235">
        <v>2354</v>
      </c>
      <c r="F1034" s="419">
        <v>41867</v>
      </c>
      <c r="G1034" s="44">
        <v>2354</v>
      </c>
      <c r="H1034" s="243">
        <f t="shared" si="17"/>
        <v>0</v>
      </c>
      <c r="I1034" s="20" t="s">
        <v>12</v>
      </c>
    </row>
    <row r="1035" spans="1:9" x14ac:dyDescent="0.25">
      <c r="A1035" s="216">
        <v>41866</v>
      </c>
      <c r="B1035" s="285" t="s">
        <v>2347</v>
      </c>
      <c r="C1035" s="361" t="s">
        <v>4164</v>
      </c>
      <c r="D1035" s="214" t="s">
        <v>237</v>
      </c>
      <c r="E1035" s="235">
        <v>12071.5</v>
      </c>
      <c r="F1035" s="419">
        <v>41867</v>
      </c>
      <c r="G1035" s="44">
        <v>12071.5</v>
      </c>
      <c r="H1035" s="243">
        <f t="shared" si="17"/>
        <v>0</v>
      </c>
      <c r="I1035" s="20" t="s">
        <v>21</v>
      </c>
    </row>
    <row r="1036" spans="1:9" x14ac:dyDescent="0.25">
      <c r="A1036" s="216">
        <v>41866</v>
      </c>
      <c r="B1036" s="285" t="s">
        <v>2348</v>
      </c>
      <c r="C1036" s="361" t="s">
        <v>4164</v>
      </c>
      <c r="D1036" s="214" t="s">
        <v>8</v>
      </c>
      <c r="E1036" s="235">
        <v>720</v>
      </c>
      <c r="F1036" s="419">
        <v>41866</v>
      </c>
      <c r="G1036" s="44">
        <v>720</v>
      </c>
      <c r="H1036" s="243">
        <f t="shared" si="17"/>
        <v>0</v>
      </c>
      <c r="I1036" s="20"/>
    </row>
    <row r="1037" spans="1:9" x14ac:dyDescent="0.25">
      <c r="A1037" s="216">
        <v>41866</v>
      </c>
      <c r="B1037" s="285" t="s">
        <v>2349</v>
      </c>
      <c r="C1037" s="361" t="s">
        <v>4164</v>
      </c>
      <c r="D1037" s="214" t="s">
        <v>529</v>
      </c>
      <c r="E1037" s="235">
        <v>1305</v>
      </c>
      <c r="F1037" s="419">
        <v>41866</v>
      </c>
      <c r="G1037" s="44">
        <v>1305</v>
      </c>
      <c r="H1037" s="243">
        <f t="shared" si="17"/>
        <v>0</v>
      </c>
      <c r="I1037" s="20" t="s">
        <v>21</v>
      </c>
    </row>
    <row r="1038" spans="1:9" x14ac:dyDescent="0.25">
      <c r="A1038" s="216">
        <v>41866</v>
      </c>
      <c r="B1038" s="285" t="s">
        <v>2350</v>
      </c>
      <c r="C1038" s="361" t="s">
        <v>4164</v>
      </c>
      <c r="D1038" s="214" t="s">
        <v>55</v>
      </c>
      <c r="E1038" s="235">
        <v>9187</v>
      </c>
      <c r="F1038" s="419">
        <v>41866</v>
      </c>
      <c r="G1038" s="44">
        <v>9187</v>
      </c>
      <c r="H1038" s="243">
        <f t="shared" si="17"/>
        <v>0</v>
      </c>
      <c r="I1038" s="20"/>
    </row>
    <row r="1039" spans="1:9" x14ac:dyDescent="0.25">
      <c r="A1039" s="216">
        <v>41866</v>
      </c>
      <c r="B1039" s="285" t="s">
        <v>2351</v>
      </c>
      <c r="C1039" s="361" t="s">
        <v>4164</v>
      </c>
      <c r="D1039" s="214" t="s">
        <v>44</v>
      </c>
      <c r="E1039" s="235">
        <v>14000</v>
      </c>
      <c r="F1039" s="419">
        <v>41881</v>
      </c>
      <c r="G1039" s="44">
        <v>14000</v>
      </c>
      <c r="H1039" s="243">
        <f t="shared" si="17"/>
        <v>0</v>
      </c>
      <c r="I1039" s="20" t="s">
        <v>65</v>
      </c>
    </row>
    <row r="1040" spans="1:9" x14ac:dyDescent="0.25">
      <c r="A1040" s="216">
        <v>41866</v>
      </c>
      <c r="B1040" s="285" t="s">
        <v>2352</v>
      </c>
      <c r="C1040" s="361" t="s">
        <v>4164</v>
      </c>
      <c r="D1040" s="214" t="s">
        <v>844</v>
      </c>
      <c r="E1040" s="235">
        <v>1326</v>
      </c>
      <c r="F1040" s="419">
        <v>41866</v>
      </c>
      <c r="G1040" s="44">
        <v>1326</v>
      </c>
      <c r="H1040" s="243">
        <f t="shared" si="17"/>
        <v>0</v>
      </c>
      <c r="I1040" s="20" t="s">
        <v>65</v>
      </c>
    </row>
    <row r="1041" spans="1:9" x14ac:dyDescent="0.25">
      <c r="A1041" s="216">
        <v>41866</v>
      </c>
      <c r="B1041" s="285" t="s">
        <v>1133</v>
      </c>
      <c r="C1041" s="361" t="s">
        <v>4164</v>
      </c>
      <c r="D1041" s="220" t="s">
        <v>3114</v>
      </c>
      <c r="E1041" s="241">
        <v>0</v>
      </c>
      <c r="F1041" s="419"/>
      <c r="G1041" s="44"/>
      <c r="H1041" s="243">
        <f t="shared" si="17"/>
        <v>0</v>
      </c>
      <c r="I1041" s="20" t="s">
        <v>4235</v>
      </c>
    </row>
    <row r="1042" spans="1:9" x14ac:dyDescent="0.25">
      <c r="A1042" s="216">
        <v>41866</v>
      </c>
      <c r="B1042" s="285" t="s">
        <v>1134</v>
      </c>
      <c r="C1042" s="361" t="s">
        <v>4164</v>
      </c>
      <c r="D1042" s="214" t="s">
        <v>29</v>
      </c>
      <c r="E1042" s="235">
        <v>7009</v>
      </c>
      <c r="F1042" s="419">
        <v>41867</v>
      </c>
      <c r="G1042" s="44">
        <v>7009</v>
      </c>
      <c r="H1042" s="243">
        <f t="shared" si="17"/>
        <v>0</v>
      </c>
      <c r="I1042" s="20" t="s">
        <v>12</v>
      </c>
    </row>
    <row r="1043" spans="1:9" x14ac:dyDescent="0.25">
      <c r="A1043" s="216">
        <v>41866</v>
      </c>
      <c r="B1043" s="285" t="s">
        <v>1135</v>
      </c>
      <c r="C1043" s="361" t="s">
        <v>4164</v>
      </c>
      <c r="D1043" s="214" t="s">
        <v>47</v>
      </c>
      <c r="E1043" s="235">
        <v>200</v>
      </c>
      <c r="F1043" s="419">
        <v>41867</v>
      </c>
      <c r="G1043" s="44">
        <v>200</v>
      </c>
      <c r="H1043" s="243">
        <f t="shared" si="17"/>
        <v>0</v>
      </c>
      <c r="I1043" s="20" t="s">
        <v>12</v>
      </c>
    </row>
    <row r="1044" spans="1:9" x14ac:dyDescent="0.25">
      <c r="A1044" s="216">
        <v>41866</v>
      </c>
      <c r="B1044" s="285" t="s">
        <v>1136</v>
      </c>
      <c r="C1044" s="361" t="s">
        <v>4164</v>
      </c>
      <c r="D1044" s="214" t="s">
        <v>8</v>
      </c>
      <c r="E1044" s="235">
        <v>1737</v>
      </c>
      <c r="F1044" s="419">
        <v>41866</v>
      </c>
      <c r="G1044" s="44">
        <v>1737</v>
      </c>
      <c r="H1044" s="243">
        <f t="shared" si="17"/>
        <v>0</v>
      </c>
      <c r="I1044" s="20"/>
    </row>
    <row r="1045" spans="1:9" ht="15.75" x14ac:dyDescent="0.25">
      <c r="A1045" s="216">
        <v>41867</v>
      </c>
      <c r="B1045" s="285" t="s">
        <v>1137</v>
      </c>
      <c r="C1045" s="361" t="s">
        <v>4164</v>
      </c>
      <c r="D1045" s="214" t="s">
        <v>250</v>
      </c>
      <c r="E1045" s="235">
        <v>30495</v>
      </c>
      <c r="F1045" s="419">
        <v>41867</v>
      </c>
      <c r="G1045" s="44">
        <v>30495</v>
      </c>
      <c r="H1045" s="243">
        <f t="shared" si="17"/>
        <v>0</v>
      </c>
      <c r="I1045" s="463"/>
    </row>
    <row r="1046" spans="1:9" ht="15.75" x14ac:dyDescent="0.25">
      <c r="A1046" s="216">
        <v>41867</v>
      </c>
      <c r="B1046" s="285" t="s">
        <v>1138</v>
      </c>
      <c r="C1046" s="361" t="s">
        <v>4164</v>
      </c>
      <c r="D1046" s="214" t="s">
        <v>508</v>
      </c>
      <c r="E1046" s="235">
        <v>5707</v>
      </c>
      <c r="F1046" s="419">
        <v>41867</v>
      </c>
      <c r="G1046" s="44">
        <v>5707</v>
      </c>
      <c r="H1046" s="243">
        <f t="shared" si="17"/>
        <v>0</v>
      </c>
      <c r="I1046" s="463"/>
    </row>
    <row r="1047" spans="1:9" ht="15.75" x14ac:dyDescent="0.25">
      <c r="A1047" s="216">
        <v>41867</v>
      </c>
      <c r="B1047" s="285" t="s">
        <v>1139</v>
      </c>
      <c r="C1047" s="361" t="s">
        <v>4164</v>
      </c>
      <c r="D1047" s="214" t="s">
        <v>576</v>
      </c>
      <c r="E1047" s="235">
        <v>2560</v>
      </c>
      <c r="F1047" s="419">
        <v>41867</v>
      </c>
      <c r="G1047" s="44">
        <v>2560</v>
      </c>
      <c r="H1047" s="243">
        <f t="shared" si="17"/>
        <v>0</v>
      </c>
      <c r="I1047" s="463" t="s">
        <v>65</v>
      </c>
    </row>
    <row r="1048" spans="1:9" ht="15.75" x14ac:dyDescent="0.25">
      <c r="A1048" s="216">
        <v>41867</v>
      </c>
      <c r="B1048" s="285" t="s">
        <v>1140</v>
      </c>
      <c r="C1048" s="361" t="s">
        <v>4164</v>
      </c>
      <c r="D1048" s="214" t="s">
        <v>16</v>
      </c>
      <c r="E1048" s="235">
        <v>273873</v>
      </c>
      <c r="F1048" s="419">
        <v>41872</v>
      </c>
      <c r="G1048" s="44">
        <v>273873</v>
      </c>
      <c r="H1048" s="243">
        <f t="shared" si="17"/>
        <v>0</v>
      </c>
      <c r="I1048" s="463" t="s">
        <v>65</v>
      </c>
    </row>
    <row r="1049" spans="1:9" ht="15.75" x14ac:dyDescent="0.25">
      <c r="A1049" s="216">
        <v>41867</v>
      </c>
      <c r="B1049" s="285" t="s">
        <v>1141</v>
      </c>
      <c r="C1049" s="361" t="s">
        <v>4164</v>
      </c>
      <c r="D1049" s="214" t="s">
        <v>19</v>
      </c>
      <c r="E1049" s="235">
        <v>29874</v>
      </c>
      <c r="F1049" s="419">
        <v>41867</v>
      </c>
      <c r="G1049" s="44">
        <v>29874</v>
      </c>
      <c r="H1049" s="243">
        <f t="shared" si="17"/>
        <v>0</v>
      </c>
      <c r="I1049" s="463" t="s">
        <v>21</v>
      </c>
    </row>
    <row r="1050" spans="1:9" ht="15.75" x14ac:dyDescent="0.25">
      <c r="A1050" s="216">
        <v>41867</v>
      </c>
      <c r="B1050" s="285" t="s">
        <v>1142</v>
      </c>
      <c r="C1050" s="361" t="s">
        <v>4164</v>
      </c>
      <c r="D1050" s="214" t="s">
        <v>13</v>
      </c>
      <c r="E1050" s="235">
        <v>7370</v>
      </c>
      <c r="F1050" s="419">
        <v>41867</v>
      </c>
      <c r="G1050" s="44">
        <v>7370</v>
      </c>
      <c r="H1050" s="243">
        <f t="shared" si="17"/>
        <v>0</v>
      </c>
      <c r="I1050" s="463"/>
    </row>
    <row r="1051" spans="1:9" ht="15.75" x14ac:dyDescent="0.25">
      <c r="A1051" s="216">
        <v>41867</v>
      </c>
      <c r="B1051" s="285" t="s">
        <v>1143</v>
      </c>
      <c r="C1051" s="361" t="s">
        <v>4164</v>
      </c>
      <c r="D1051" s="214" t="s">
        <v>36</v>
      </c>
      <c r="E1051" s="235">
        <v>5882</v>
      </c>
      <c r="F1051" s="419">
        <v>41867</v>
      </c>
      <c r="G1051" s="44">
        <v>5882</v>
      </c>
      <c r="H1051" s="243">
        <f t="shared" si="17"/>
        <v>0</v>
      </c>
      <c r="I1051" s="463" t="s">
        <v>65</v>
      </c>
    </row>
    <row r="1052" spans="1:9" ht="15.75" x14ac:dyDescent="0.25">
      <c r="A1052" s="216">
        <v>41867</v>
      </c>
      <c r="B1052" s="285" t="s">
        <v>1144</v>
      </c>
      <c r="C1052" s="361" t="s">
        <v>4164</v>
      </c>
      <c r="D1052" s="214" t="s">
        <v>374</v>
      </c>
      <c r="E1052" s="235">
        <v>5975.5</v>
      </c>
      <c r="F1052" s="419">
        <v>41867</v>
      </c>
      <c r="G1052" s="44">
        <v>5975.5</v>
      </c>
      <c r="H1052" s="243">
        <f t="shared" si="17"/>
        <v>0</v>
      </c>
      <c r="I1052" s="463"/>
    </row>
    <row r="1053" spans="1:9" ht="15.75" x14ac:dyDescent="0.25">
      <c r="A1053" s="216">
        <v>41867</v>
      </c>
      <c r="B1053" s="285" t="s">
        <v>1145</v>
      </c>
      <c r="C1053" s="361" t="s">
        <v>4164</v>
      </c>
      <c r="D1053" s="214" t="s">
        <v>133</v>
      </c>
      <c r="E1053" s="235">
        <v>2360</v>
      </c>
      <c r="F1053" s="419">
        <v>41867</v>
      </c>
      <c r="G1053" s="44">
        <v>2360</v>
      </c>
      <c r="H1053" s="243">
        <f t="shared" si="17"/>
        <v>0</v>
      </c>
      <c r="I1053" s="463"/>
    </row>
    <row r="1054" spans="1:9" ht="15.75" x14ac:dyDescent="0.25">
      <c r="A1054" s="216">
        <v>41867</v>
      </c>
      <c r="B1054" s="285" t="s">
        <v>1146</v>
      </c>
      <c r="C1054" s="361" t="s">
        <v>4164</v>
      </c>
      <c r="D1054" s="214" t="s">
        <v>130</v>
      </c>
      <c r="E1054" s="235">
        <v>13279</v>
      </c>
      <c r="F1054" s="419">
        <v>41868</v>
      </c>
      <c r="G1054" s="44">
        <v>13279</v>
      </c>
      <c r="H1054" s="243">
        <f t="shared" si="17"/>
        <v>0</v>
      </c>
      <c r="I1054" s="463" t="s">
        <v>217</v>
      </c>
    </row>
    <row r="1055" spans="1:9" ht="15.75" x14ac:dyDescent="0.25">
      <c r="A1055" s="216">
        <v>41867</v>
      </c>
      <c r="B1055" s="285" t="s">
        <v>1147</v>
      </c>
      <c r="C1055" s="361" t="s">
        <v>4164</v>
      </c>
      <c r="D1055" s="214" t="s">
        <v>70</v>
      </c>
      <c r="E1055" s="235">
        <v>14603</v>
      </c>
      <c r="F1055" s="419">
        <v>41867</v>
      </c>
      <c r="G1055" s="44">
        <v>14603</v>
      </c>
      <c r="H1055" s="243">
        <f t="shared" si="17"/>
        <v>0</v>
      </c>
      <c r="I1055" s="463"/>
    </row>
    <row r="1056" spans="1:9" ht="15.75" x14ac:dyDescent="0.25">
      <c r="A1056" s="216">
        <v>41867</v>
      </c>
      <c r="B1056" s="285" t="s">
        <v>1148</v>
      </c>
      <c r="C1056" s="361" t="s">
        <v>4164</v>
      </c>
      <c r="D1056" s="214" t="s">
        <v>502</v>
      </c>
      <c r="E1056" s="235">
        <v>7536</v>
      </c>
      <c r="F1056" s="419">
        <v>41867</v>
      </c>
      <c r="G1056" s="44">
        <v>7536</v>
      </c>
      <c r="H1056" s="243">
        <f t="shared" si="17"/>
        <v>0</v>
      </c>
      <c r="I1056" s="463" t="s">
        <v>217</v>
      </c>
    </row>
    <row r="1057" spans="1:9" ht="15.75" x14ac:dyDescent="0.25">
      <c r="A1057" s="216">
        <v>41867</v>
      </c>
      <c r="B1057" s="285" t="s">
        <v>1149</v>
      </c>
      <c r="C1057" s="361" t="s">
        <v>4164</v>
      </c>
      <c r="D1057" s="214" t="s">
        <v>1782</v>
      </c>
      <c r="E1057" s="235">
        <v>3550</v>
      </c>
      <c r="F1057" s="419">
        <v>41868</v>
      </c>
      <c r="G1057" s="44">
        <v>3550</v>
      </c>
      <c r="H1057" s="243">
        <f t="shared" si="17"/>
        <v>0</v>
      </c>
      <c r="I1057" s="463" t="s">
        <v>30</v>
      </c>
    </row>
    <row r="1058" spans="1:9" ht="15.75" x14ac:dyDescent="0.25">
      <c r="A1058" s="216">
        <v>41867</v>
      </c>
      <c r="B1058" s="285" t="s">
        <v>1150</v>
      </c>
      <c r="C1058" s="361" t="s">
        <v>4164</v>
      </c>
      <c r="D1058" s="214" t="s">
        <v>4236</v>
      </c>
      <c r="E1058" s="235">
        <v>9634</v>
      </c>
      <c r="F1058" s="419">
        <v>41867</v>
      </c>
      <c r="G1058" s="44">
        <v>9634</v>
      </c>
      <c r="H1058" s="243">
        <f t="shared" si="17"/>
        <v>0</v>
      </c>
      <c r="I1058" s="463"/>
    </row>
    <row r="1059" spans="1:9" ht="15.75" x14ac:dyDescent="0.25">
      <c r="A1059" s="216">
        <v>41867</v>
      </c>
      <c r="B1059" s="285" t="s">
        <v>1151</v>
      </c>
      <c r="C1059" s="361" t="s">
        <v>4164</v>
      </c>
      <c r="D1059" s="214" t="s">
        <v>1782</v>
      </c>
      <c r="E1059" s="235">
        <v>196</v>
      </c>
      <c r="F1059" s="419">
        <v>41868</v>
      </c>
      <c r="G1059" s="44">
        <v>196</v>
      </c>
      <c r="H1059" s="243">
        <f t="shared" si="17"/>
        <v>0</v>
      </c>
      <c r="I1059" s="463" t="s">
        <v>30</v>
      </c>
    </row>
    <row r="1060" spans="1:9" ht="15.75" x14ac:dyDescent="0.25">
      <c r="A1060" s="216">
        <v>41867</v>
      </c>
      <c r="B1060" s="285" t="s">
        <v>1152</v>
      </c>
      <c r="C1060" s="361" t="s">
        <v>4164</v>
      </c>
      <c r="D1060" s="214" t="s">
        <v>29</v>
      </c>
      <c r="E1060" s="235">
        <v>7022</v>
      </c>
      <c r="F1060" s="419">
        <v>41868</v>
      </c>
      <c r="G1060" s="44">
        <v>7022</v>
      </c>
      <c r="H1060" s="243">
        <f t="shared" si="17"/>
        <v>0</v>
      </c>
      <c r="I1060" s="463" t="s">
        <v>30</v>
      </c>
    </row>
    <row r="1061" spans="1:9" ht="15.75" x14ac:dyDescent="0.25">
      <c r="A1061" s="216">
        <v>41867</v>
      </c>
      <c r="B1061" s="285" t="s">
        <v>1153</v>
      </c>
      <c r="C1061" s="361" t="s">
        <v>4164</v>
      </c>
      <c r="D1061" s="214" t="s">
        <v>55</v>
      </c>
      <c r="E1061" s="235">
        <v>10821</v>
      </c>
      <c r="F1061" s="419">
        <v>41867</v>
      </c>
      <c r="G1061" s="44">
        <v>10821</v>
      </c>
      <c r="H1061" s="243">
        <f t="shared" si="17"/>
        <v>0</v>
      </c>
      <c r="I1061" s="463"/>
    </row>
    <row r="1062" spans="1:9" ht="15.75" x14ac:dyDescent="0.25">
      <c r="A1062" s="216">
        <v>41867</v>
      </c>
      <c r="B1062" s="285" t="s">
        <v>1154</v>
      </c>
      <c r="C1062" s="361" t="s">
        <v>4164</v>
      </c>
      <c r="D1062" s="214" t="s">
        <v>771</v>
      </c>
      <c r="E1062" s="235">
        <v>4295</v>
      </c>
      <c r="F1062" s="419">
        <v>41868</v>
      </c>
      <c r="G1062" s="44">
        <v>4295</v>
      </c>
      <c r="H1062" s="243">
        <f t="shared" si="17"/>
        <v>0</v>
      </c>
      <c r="I1062" s="463" t="s">
        <v>30</v>
      </c>
    </row>
    <row r="1063" spans="1:9" ht="15.75" x14ac:dyDescent="0.25">
      <c r="A1063" s="216">
        <v>41867</v>
      </c>
      <c r="B1063" s="285" t="s">
        <v>1155</v>
      </c>
      <c r="C1063" s="361" t="s">
        <v>4164</v>
      </c>
      <c r="D1063" s="214" t="s">
        <v>34</v>
      </c>
      <c r="E1063" s="235">
        <v>2006</v>
      </c>
      <c r="F1063" s="419">
        <v>41868</v>
      </c>
      <c r="G1063" s="44">
        <v>2006</v>
      </c>
      <c r="H1063" s="243">
        <f t="shared" si="17"/>
        <v>0</v>
      </c>
      <c r="I1063" s="463" t="s">
        <v>30</v>
      </c>
    </row>
    <row r="1064" spans="1:9" ht="15.75" x14ac:dyDescent="0.25">
      <c r="A1064" s="216">
        <v>41867</v>
      </c>
      <c r="B1064" s="285" t="s">
        <v>1156</v>
      </c>
      <c r="C1064" s="361" t="s">
        <v>4164</v>
      </c>
      <c r="D1064" s="214" t="s">
        <v>58</v>
      </c>
      <c r="E1064" s="235">
        <v>810</v>
      </c>
      <c r="F1064" s="419">
        <v>41868</v>
      </c>
      <c r="G1064" s="44">
        <v>810</v>
      </c>
      <c r="H1064" s="243">
        <f t="shared" si="17"/>
        <v>0</v>
      </c>
      <c r="I1064" s="463" t="s">
        <v>30</v>
      </c>
    </row>
    <row r="1065" spans="1:9" ht="15.75" x14ac:dyDescent="0.25">
      <c r="A1065" s="216">
        <v>41867</v>
      </c>
      <c r="B1065" s="285" t="s">
        <v>1157</v>
      </c>
      <c r="C1065" s="361" t="s">
        <v>4164</v>
      </c>
      <c r="D1065" s="214" t="s">
        <v>8</v>
      </c>
      <c r="E1065" s="235">
        <v>194.5</v>
      </c>
      <c r="F1065" s="419">
        <v>41867</v>
      </c>
      <c r="G1065" s="44">
        <v>194.5</v>
      </c>
      <c r="H1065" s="243">
        <f t="shared" si="17"/>
        <v>0</v>
      </c>
      <c r="I1065" s="463"/>
    </row>
    <row r="1066" spans="1:9" ht="15.75" x14ac:dyDescent="0.25">
      <c r="A1066" s="216">
        <v>41867</v>
      </c>
      <c r="B1066" s="285" t="s">
        <v>1158</v>
      </c>
      <c r="C1066" s="361" t="s">
        <v>4164</v>
      </c>
      <c r="D1066" s="214" t="s">
        <v>124</v>
      </c>
      <c r="E1066" s="235">
        <v>12947</v>
      </c>
      <c r="F1066" s="419">
        <v>41868</v>
      </c>
      <c r="G1066" s="44">
        <v>12947</v>
      </c>
      <c r="H1066" s="243">
        <f t="shared" si="17"/>
        <v>0</v>
      </c>
      <c r="I1066" s="463" t="s">
        <v>30</v>
      </c>
    </row>
    <row r="1067" spans="1:9" ht="15.75" x14ac:dyDescent="0.25">
      <c r="A1067" s="216">
        <v>41867</v>
      </c>
      <c r="B1067" s="285" t="s">
        <v>1160</v>
      </c>
      <c r="C1067" s="361" t="s">
        <v>4164</v>
      </c>
      <c r="D1067" s="214" t="s">
        <v>195</v>
      </c>
      <c r="E1067" s="235">
        <v>2108</v>
      </c>
      <c r="F1067" s="419">
        <v>41868</v>
      </c>
      <c r="G1067" s="44">
        <v>2108</v>
      </c>
      <c r="H1067" s="243">
        <f t="shared" si="17"/>
        <v>0</v>
      </c>
      <c r="I1067" s="463" t="s">
        <v>30</v>
      </c>
    </row>
    <row r="1068" spans="1:9" ht="15.75" x14ac:dyDescent="0.25">
      <c r="A1068" s="216">
        <v>41867</v>
      </c>
      <c r="B1068" s="285" t="s">
        <v>1161</v>
      </c>
      <c r="C1068" s="361" t="s">
        <v>4164</v>
      </c>
      <c r="D1068" s="214" t="s">
        <v>57</v>
      </c>
      <c r="E1068" s="235">
        <v>2280</v>
      </c>
      <c r="F1068" s="419">
        <v>41868</v>
      </c>
      <c r="G1068" s="44">
        <v>2280</v>
      </c>
      <c r="H1068" s="243">
        <f t="shared" si="17"/>
        <v>0</v>
      </c>
      <c r="I1068" s="463" t="s">
        <v>30</v>
      </c>
    </row>
    <row r="1069" spans="1:9" ht="15.75" x14ac:dyDescent="0.25">
      <c r="A1069" s="216">
        <v>41867</v>
      </c>
      <c r="B1069" s="285" t="s">
        <v>1162</v>
      </c>
      <c r="C1069" s="361" t="s">
        <v>4164</v>
      </c>
      <c r="D1069" s="214" t="s">
        <v>163</v>
      </c>
      <c r="E1069" s="235">
        <v>605</v>
      </c>
      <c r="F1069" s="419">
        <v>41867</v>
      </c>
      <c r="G1069" s="44">
        <v>605</v>
      </c>
      <c r="H1069" s="243">
        <f t="shared" si="17"/>
        <v>0</v>
      </c>
      <c r="I1069" s="463"/>
    </row>
    <row r="1070" spans="1:9" ht="15.75" x14ac:dyDescent="0.25">
      <c r="A1070" s="216">
        <v>41867</v>
      </c>
      <c r="B1070" s="285" t="s">
        <v>1163</v>
      </c>
      <c r="C1070" s="361" t="s">
        <v>4164</v>
      </c>
      <c r="D1070" s="214" t="s">
        <v>32</v>
      </c>
      <c r="E1070" s="235">
        <v>5267</v>
      </c>
      <c r="F1070" s="419">
        <v>41868</v>
      </c>
      <c r="G1070" s="44">
        <v>5267</v>
      </c>
      <c r="H1070" s="243">
        <f t="shared" si="17"/>
        <v>0</v>
      </c>
      <c r="I1070" s="463" t="s">
        <v>30</v>
      </c>
    </row>
    <row r="1071" spans="1:9" ht="15.75" x14ac:dyDescent="0.25">
      <c r="A1071" s="216">
        <v>41867</v>
      </c>
      <c r="B1071" s="285" t="s">
        <v>1164</v>
      </c>
      <c r="C1071" s="361" t="s">
        <v>4164</v>
      </c>
      <c r="D1071" s="214" t="s">
        <v>66</v>
      </c>
      <c r="E1071" s="235">
        <v>2229</v>
      </c>
      <c r="F1071" s="419">
        <v>41867</v>
      </c>
      <c r="G1071" s="44">
        <v>2229</v>
      </c>
      <c r="H1071" s="243">
        <f t="shared" si="17"/>
        <v>0</v>
      </c>
      <c r="I1071" s="463" t="s">
        <v>2852</v>
      </c>
    </row>
    <row r="1072" spans="1:9" ht="15.75" x14ac:dyDescent="0.25">
      <c r="A1072" s="216">
        <v>41867</v>
      </c>
      <c r="B1072" s="285" t="s">
        <v>1165</v>
      </c>
      <c r="C1072" s="361" t="s">
        <v>4164</v>
      </c>
      <c r="D1072" s="214" t="s">
        <v>2835</v>
      </c>
      <c r="E1072" s="235">
        <v>2244</v>
      </c>
      <c r="F1072" s="419">
        <v>41867</v>
      </c>
      <c r="G1072" s="44">
        <v>2244</v>
      </c>
      <c r="H1072" s="243">
        <f t="shared" si="17"/>
        <v>0</v>
      </c>
      <c r="I1072" s="463" t="s">
        <v>162</v>
      </c>
    </row>
    <row r="1073" spans="1:9" ht="15.75" x14ac:dyDescent="0.25">
      <c r="A1073" s="216">
        <v>41867</v>
      </c>
      <c r="B1073" s="285" t="s">
        <v>1167</v>
      </c>
      <c r="C1073" s="361" t="s">
        <v>4164</v>
      </c>
      <c r="D1073" s="214" t="s">
        <v>8</v>
      </c>
      <c r="E1073" s="235">
        <v>6074</v>
      </c>
      <c r="F1073" s="419">
        <v>41867</v>
      </c>
      <c r="G1073" s="44">
        <v>6074</v>
      </c>
      <c r="H1073" s="243">
        <f t="shared" si="17"/>
        <v>0</v>
      </c>
      <c r="I1073" s="463"/>
    </row>
    <row r="1074" spans="1:9" ht="15.75" x14ac:dyDescent="0.25">
      <c r="A1074" s="216">
        <v>41867</v>
      </c>
      <c r="B1074" s="285" t="s">
        <v>1168</v>
      </c>
      <c r="C1074" s="361" t="s">
        <v>4164</v>
      </c>
      <c r="D1074" s="214" t="s">
        <v>215</v>
      </c>
      <c r="E1074" s="235">
        <v>229</v>
      </c>
      <c r="F1074" s="419">
        <v>41867</v>
      </c>
      <c r="G1074" s="44">
        <v>229</v>
      </c>
      <c r="H1074" s="243">
        <f t="shared" si="17"/>
        <v>0</v>
      </c>
      <c r="I1074" s="463"/>
    </row>
    <row r="1075" spans="1:9" ht="15.75" x14ac:dyDescent="0.25">
      <c r="A1075" s="216">
        <v>41867</v>
      </c>
      <c r="B1075" s="285" t="s">
        <v>1170</v>
      </c>
      <c r="C1075" s="361" t="s">
        <v>4164</v>
      </c>
      <c r="D1075" s="214" t="s">
        <v>52</v>
      </c>
      <c r="E1075" s="235">
        <v>4917</v>
      </c>
      <c r="F1075" s="419">
        <v>41867</v>
      </c>
      <c r="G1075" s="44">
        <v>4917</v>
      </c>
      <c r="H1075" s="243">
        <f t="shared" si="17"/>
        <v>0</v>
      </c>
      <c r="I1075" s="463" t="s">
        <v>2852</v>
      </c>
    </row>
    <row r="1076" spans="1:9" ht="15.75" x14ac:dyDescent="0.25">
      <c r="A1076" s="216">
        <v>41867</v>
      </c>
      <c r="B1076" s="285" t="s">
        <v>1171</v>
      </c>
      <c r="C1076" s="361" t="s">
        <v>4164</v>
      </c>
      <c r="D1076" s="214" t="s">
        <v>54</v>
      </c>
      <c r="E1076" s="235">
        <v>4644.5</v>
      </c>
      <c r="F1076" s="419">
        <v>41868</v>
      </c>
      <c r="G1076" s="44">
        <v>4644.5</v>
      </c>
      <c r="H1076" s="243">
        <f t="shared" si="17"/>
        <v>0</v>
      </c>
      <c r="I1076" s="463" t="s">
        <v>30</v>
      </c>
    </row>
    <row r="1077" spans="1:9" ht="15.75" x14ac:dyDescent="0.25">
      <c r="A1077" s="216">
        <v>41867</v>
      </c>
      <c r="B1077" s="285" t="s">
        <v>1172</v>
      </c>
      <c r="C1077" s="361" t="s">
        <v>4164</v>
      </c>
      <c r="D1077" s="214" t="s">
        <v>338</v>
      </c>
      <c r="E1077" s="235">
        <v>262</v>
      </c>
      <c r="F1077" s="419">
        <v>41868</v>
      </c>
      <c r="G1077" s="44">
        <v>262</v>
      </c>
      <c r="H1077" s="243">
        <f t="shared" si="17"/>
        <v>0</v>
      </c>
      <c r="I1077" s="463" t="s">
        <v>30</v>
      </c>
    </row>
    <row r="1078" spans="1:9" ht="15.75" x14ac:dyDescent="0.25">
      <c r="A1078" s="216">
        <v>41867</v>
      </c>
      <c r="B1078" s="285" t="s">
        <v>1173</v>
      </c>
      <c r="C1078" s="361" t="s">
        <v>4164</v>
      </c>
      <c r="D1078" s="214" t="s">
        <v>110</v>
      </c>
      <c r="E1078" s="235">
        <v>25630.799999999999</v>
      </c>
      <c r="F1078" s="422" t="s">
        <v>4237</v>
      </c>
      <c r="G1078" s="44">
        <v>25630.799999999999</v>
      </c>
      <c r="H1078" s="243">
        <f t="shared" si="17"/>
        <v>0</v>
      </c>
      <c r="I1078" s="463" t="s">
        <v>30</v>
      </c>
    </row>
    <row r="1079" spans="1:9" ht="15.75" x14ac:dyDescent="0.25">
      <c r="A1079" s="216">
        <v>41867</v>
      </c>
      <c r="B1079" s="285" t="s">
        <v>1174</v>
      </c>
      <c r="C1079" s="361" t="s">
        <v>4164</v>
      </c>
      <c r="D1079" s="214" t="s">
        <v>12</v>
      </c>
      <c r="E1079" s="235">
        <v>308</v>
      </c>
      <c r="F1079" s="419">
        <v>41867</v>
      </c>
      <c r="G1079" s="44">
        <v>308</v>
      </c>
      <c r="H1079" s="243">
        <f t="shared" si="17"/>
        <v>0</v>
      </c>
      <c r="I1079" s="463"/>
    </row>
    <row r="1080" spans="1:9" ht="15.75" x14ac:dyDescent="0.25">
      <c r="A1080" s="216">
        <v>41867</v>
      </c>
      <c r="B1080" s="285" t="s">
        <v>1176</v>
      </c>
      <c r="C1080" s="361" t="s">
        <v>4164</v>
      </c>
      <c r="D1080" s="214" t="s">
        <v>180</v>
      </c>
      <c r="E1080" s="235">
        <v>37312</v>
      </c>
      <c r="F1080" s="422" t="s">
        <v>4238</v>
      </c>
      <c r="G1080" s="44">
        <v>37312</v>
      </c>
      <c r="H1080" s="243">
        <f t="shared" si="17"/>
        <v>0</v>
      </c>
      <c r="I1080" s="463" t="s">
        <v>12</v>
      </c>
    </row>
    <row r="1081" spans="1:9" ht="15.75" x14ac:dyDescent="0.25">
      <c r="A1081" s="216">
        <v>41867</v>
      </c>
      <c r="B1081" s="285" t="s">
        <v>1178</v>
      </c>
      <c r="C1081" s="361" t="s">
        <v>4164</v>
      </c>
      <c r="D1081" s="214" t="s">
        <v>188</v>
      </c>
      <c r="E1081" s="235">
        <v>11606</v>
      </c>
      <c r="F1081" s="419">
        <v>41868</v>
      </c>
      <c r="G1081" s="44">
        <v>11606</v>
      </c>
      <c r="H1081" s="243">
        <f t="shared" si="17"/>
        <v>0</v>
      </c>
      <c r="I1081" s="463" t="s">
        <v>21</v>
      </c>
    </row>
    <row r="1082" spans="1:9" ht="15.75" x14ac:dyDescent="0.25">
      <c r="A1082" s="216">
        <v>41867</v>
      </c>
      <c r="B1082" s="285" t="s">
        <v>1179</v>
      </c>
      <c r="C1082" s="361" t="s">
        <v>4164</v>
      </c>
      <c r="D1082" s="214" t="s">
        <v>79</v>
      </c>
      <c r="E1082" s="235">
        <v>15092</v>
      </c>
      <c r="F1082" s="419">
        <v>41870</v>
      </c>
      <c r="G1082" s="44">
        <v>15092</v>
      </c>
      <c r="H1082" s="243">
        <f t="shared" si="17"/>
        <v>0</v>
      </c>
      <c r="I1082" s="463" t="s">
        <v>21</v>
      </c>
    </row>
    <row r="1083" spans="1:9" ht="15.75" x14ac:dyDescent="0.25">
      <c r="A1083" s="216">
        <v>41867</v>
      </c>
      <c r="B1083" s="285" t="s">
        <v>1180</v>
      </c>
      <c r="C1083" s="361" t="s">
        <v>4164</v>
      </c>
      <c r="D1083" s="214" t="s">
        <v>188</v>
      </c>
      <c r="E1083" s="235">
        <v>2617.6999999999998</v>
      </c>
      <c r="F1083" s="419">
        <v>41868</v>
      </c>
      <c r="G1083" s="44">
        <v>2617.6999999999998</v>
      </c>
      <c r="H1083" s="243">
        <f t="shared" si="17"/>
        <v>0</v>
      </c>
      <c r="I1083" s="463" t="s">
        <v>21</v>
      </c>
    </row>
    <row r="1084" spans="1:9" ht="15.75" x14ac:dyDescent="0.25">
      <c r="A1084" s="216">
        <v>41867</v>
      </c>
      <c r="B1084" s="285" t="s">
        <v>1181</v>
      </c>
      <c r="C1084" s="361" t="s">
        <v>4164</v>
      </c>
      <c r="D1084" s="214" t="s">
        <v>930</v>
      </c>
      <c r="E1084" s="235">
        <v>18111</v>
      </c>
      <c r="F1084" s="419">
        <v>41868</v>
      </c>
      <c r="G1084" s="44">
        <v>18111</v>
      </c>
      <c r="H1084" s="243">
        <f t="shared" si="17"/>
        <v>0</v>
      </c>
      <c r="I1084" s="463" t="s">
        <v>12</v>
      </c>
    </row>
    <row r="1085" spans="1:9" ht="15.75" x14ac:dyDescent="0.25">
      <c r="A1085" s="216">
        <v>41867</v>
      </c>
      <c r="B1085" s="285" t="s">
        <v>1182</v>
      </c>
      <c r="C1085" s="361" t="s">
        <v>4164</v>
      </c>
      <c r="D1085" s="214" t="s">
        <v>3121</v>
      </c>
      <c r="E1085" s="235">
        <v>9001.6</v>
      </c>
      <c r="F1085" s="419">
        <v>41868</v>
      </c>
      <c r="G1085" s="44">
        <v>9001.6</v>
      </c>
      <c r="H1085" s="243">
        <f t="shared" si="17"/>
        <v>0</v>
      </c>
      <c r="I1085" s="463" t="s">
        <v>12</v>
      </c>
    </row>
    <row r="1086" spans="1:9" ht="15.75" x14ac:dyDescent="0.25">
      <c r="A1086" s="216">
        <v>41867</v>
      </c>
      <c r="B1086" s="285" t="s">
        <v>1183</v>
      </c>
      <c r="C1086" s="361" t="s">
        <v>4164</v>
      </c>
      <c r="D1086" s="214" t="s">
        <v>4239</v>
      </c>
      <c r="E1086" s="235">
        <v>1818.3</v>
      </c>
      <c r="F1086" s="419">
        <v>41868</v>
      </c>
      <c r="G1086" s="44">
        <v>1818.3</v>
      </c>
      <c r="H1086" s="243">
        <f t="shared" si="17"/>
        <v>0</v>
      </c>
      <c r="I1086" s="463" t="s">
        <v>12</v>
      </c>
    </row>
    <row r="1087" spans="1:9" ht="15.75" x14ac:dyDescent="0.25">
      <c r="A1087" s="216">
        <v>41867</v>
      </c>
      <c r="B1087" s="285" t="s">
        <v>1184</v>
      </c>
      <c r="C1087" s="361" t="s">
        <v>4164</v>
      </c>
      <c r="D1087" s="214" t="s">
        <v>59</v>
      </c>
      <c r="E1087" s="235">
        <v>3806</v>
      </c>
      <c r="F1087" s="419">
        <v>41870</v>
      </c>
      <c r="G1087" s="44">
        <v>3806</v>
      </c>
      <c r="H1087" s="243">
        <f t="shared" si="17"/>
        <v>0</v>
      </c>
      <c r="I1087" s="463" t="s">
        <v>21</v>
      </c>
    </row>
    <row r="1088" spans="1:9" ht="15.75" x14ac:dyDescent="0.25">
      <c r="A1088" s="216">
        <v>41867</v>
      </c>
      <c r="B1088" s="285" t="s">
        <v>1185</v>
      </c>
      <c r="C1088" s="361" t="s">
        <v>4164</v>
      </c>
      <c r="D1088" s="214" t="s">
        <v>2586</v>
      </c>
      <c r="E1088" s="235">
        <v>4677.3999999999996</v>
      </c>
      <c r="F1088" s="419">
        <v>41868</v>
      </c>
      <c r="G1088" s="44">
        <v>4677.3999999999996</v>
      </c>
      <c r="H1088" s="243">
        <f t="shared" si="17"/>
        <v>0</v>
      </c>
      <c r="I1088" s="463" t="s">
        <v>12</v>
      </c>
    </row>
    <row r="1089" spans="1:9" ht="15.75" x14ac:dyDescent="0.25">
      <c r="A1089" s="216">
        <v>41867</v>
      </c>
      <c r="B1089" s="285" t="s">
        <v>1186</v>
      </c>
      <c r="C1089" s="361" t="s">
        <v>4164</v>
      </c>
      <c r="D1089" s="214" t="s">
        <v>62</v>
      </c>
      <c r="E1089" s="235">
        <v>37750.5</v>
      </c>
      <c r="F1089" s="419">
        <v>41868</v>
      </c>
      <c r="G1089" s="44">
        <v>37750.5</v>
      </c>
      <c r="H1089" s="243">
        <f t="shared" si="17"/>
        <v>0</v>
      </c>
      <c r="I1089" s="463" t="s">
        <v>12</v>
      </c>
    </row>
    <row r="1090" spans="1:9" ht="15.75" x14ac:dyDescent="0.25">
      <c r="A1090" s="216">
        <v>41867</v>
      </c>
      <c r="B1090" s="285" t="s">
        <v>1187</v>
      </c>
      <c r="C1090" s="361" t="s">
        <v>4164</v>
      </c>
      <c r="D1090" s="214" t="s">
        <v>4240</v>
      </c>
      <c r="E1090" s="235">
        <v>14967.5</v>
      </c>
      <c r="F1090" s="419">
        <v>41867</v>
      </c>
      <c r="G1090" s="44">
        <v>14967.5</v>
      </c>
      <c r="H1090" s="243">
        <f t="shared" si="17"/>
        <v>0</v>
      </c>
      <c r="I1090" s="463"/>
    </row>
    <row r="1091" spans="1:9" ht="15.75" x14ac:dyDescent="0.25">
      <c r="A1091" s="216">
        <v>41867</v>
      </c>
      <c r="B1091" s="285" t="s">
        <v>1188</v>
      </c>
      <c r="C1091" s="361" t="s">
        <v>4164</v>
      </c>
      <c r="D1091" s="214" t="s">
        <v>51</v>
      </c>
      <c r="E1091" s="235">
        <v>2833</v>
      </c>
      <c r="F1091" s="419">
        <v>41867</v>
      </c>
      <c r="G1091" s="44">
        <v>2833</v>
      </c>
      <c r="H1091" s="243">
        <f t="shared" si="17"/>
        <v>0</v>
      </c>
      <c r="I1091" s="463"/>
    </row>
    <row r="1092" spans="1:9" ht="15.75" x14ac:dyDescent="0.25">
      <c r="A1092" s="216">
        <v>41867</v>
      </c>
      <c r="B1092" s="285" t="s">
        <v>1189</v>
      </c>
      <c r="C1092" s="361" t="s">
        <v>4164</v>
      </c>
      <c r="D1092" s="214" t="s">
        <v>1611</v>
      </c>
      <c r="E1092" s="235">
        <v>6597</v>
      </c>
      <c r="F1092" s="419">
        <v>41867</v>
      </c>
      <c r="G1092" s="44">
        <v>6597</v>
      </c>
      <c r="H1092" s="243">
        <f t="shared" si="17"/>
        <v>0</v>
      </c>
      <c r="I1092" s="463"/>
    </row>
    <row r="1093" spans="1:9" ht="15.75" x14ac:dyDescent="0.25">
      <c r="A1093" s="216">
        <v>41867</v>
      </c>
      <c r="B1093" s="285" t="s">
        <v>1190</v>
      </c>
      <c r="C1093" s="361" t="s">
        <v>4164</v>
      </c>
      <c r="D1093" s="214" t="s">
        <v>49</v>
      </c>
      <c r="E1093" s="235">
        <v>392.5</v>
      </c>
      <c r="F1093" s="419">
        <v>41867</v>
      </c>
      <c r="G1093" s="44">
        <v>392.5</v>
      </c>
      <c r="H1093" s="243">
        <f t="shared" si="17"/>
        <v>0</v>
      </c>
      <c r="I1093" s="463"/>
    </row>
    <row r="1094" spans="1:9" ht="15.75" x14ac:dyDescent="0.25">
      <c r="A1094" s="216">
        <v>41867</v>
      </c>
      <c r="B1094" s="285" t="s">
        <v>1191</v>
      </c>
      <c r="C1094" s="361" t="s">
        <v>4164</v>
      </c>
      <c r="D1094" s="214" t="s">
        <v>523</v>
      </c>
      <c r="E1094" s="235">
        <v>10813</v>
      </c>
      <c r="F1094" s="419">
        <v>41874</v>
      </c>
      <c r="G1094" s="44">
        <v>10813</v>
      </c>
      <c r="H1094" s="243">
        <f t="shared" si="17"/>
        <v>0</v>
      </c>
      <c r="I1094" s="463"/>
    </row>
    <row r="1095" spans="1:9" ht="15.75" x14ac:dyDescent="0.25">
      <c r="A1095" s="216">
        <v>41867</v>
      </c>
      <c r="B1095" s="285" t="s">
        <v>1192</v>
      </c>
      <c r="C1095" s="361" t="s">
        <v>4164</v>
      </c>
      <c r="D1095" s="214" t="s">
        <v>396</v>
      </c>
      <c r="E1095" s="235">
        <v>365.2</v>
      </c>
      <c r="F1095" s="419">
        <v>41867</v>
      </c>
      <c r="G1095" s="44">
        <v>365.2</v>
      </c>
      <c r="H1095" s="243">
        <f t="shared" ref="H1095:H1158" si="18">E1095-G1095</f>
        <v>0</v>
      </c>
      <c r="I1095" s="463"/>
    </row>
    <row r="1096" spans="1:9" ht="15.75" x14ac:dyDescent="0.25">
      <c r="A1096" s="216">
        <v>41867</v>
      </c>
      <c r="B1096" s="285" t="s">
        <v>1193</v>
      </c>
      <c r="C1096" s="361" t="s">
        <v>4164</v>
      </c>
      <c r="D1096" s="214" t="s">
        <v>2604</v>
      </c>
      <c r="E1096" s="235">
        <v>23244.6</v>
      </c>
      <c r="F1096" s="419">
        <v>41868</v>
      </c>
      <c r="G1096" s="44">
        <v>23244.6</v>
      </c>
      <c r="H1096" s="243">
        <f t="shared" si="18"/>
        <v>0</v>
      </c>
      <c r="I1096" s="463" t="s">
        <v>217</v>
      </c>
    </row>
    <row r="1097" spans="1:9" ht="15.75" x14ac:dyDescent="0.25">
      <c r="A1097" s="216">
        <v>41867</v>
      </c>
      <c r="B1097" s="285" t="s">
        <v>1194</v>
      </c>
      <c r="C1097" s="361" t="s">
        <v>4164</v>
      </c>
      <c r="D1097" s="20" t="s">
        <v>198</v>
      </c>
      <c r="E1097" s="239">
        <v>6744</v>
      </c>
      <c r="F1097" s="419">
        <v>41868</v>
      </c>
      <c r="G1097" s="44">
        <v>6744</v>
      </c>
      <c r="H1097" s="243">
        <f t="shared" si="18"/>
        <v>0</v>
      </c>
      <c r="I1097" s="464" t="s">
        <v>217</v>
      </c>
    </row>
    <row r="1098" spans="1:9" ht="15.75" x14ac:dyDescent="0.25">
      <c r="A1098" s="216">
        <v>41867</v>
      </c>
      <c r="B1098" s="285" t="s">
        <v>1195</v>
      </c>
      <c r="C1098" s="361" t="s">
        <v>4164</v>
      </c>
      <c r="D1098" s="214" t="s">
        <v>78</v>
      </c>
      <c r="E1098" s="235">
        <v>6982.2</v>
      </c>
      <c r="F1098" s="419">
        <v>41868</v>
      </c>
      <c r="G1098" s="44">
        <v>6982.2</v>
      </c>
      <c r="H1098" s="243">
        <f t="shared" si="18"/>
        <v>0</v>
      </c>
      <c r="I1098" s="463" t="s">
        <v>217</v>
      </c>
    </row>
    <row r="1099" spans="1:9" ht="15.75" x14ac:dyDescent="0.25">
      <c r="A1099" s="216">
        <v>41867</v>
      </c>
      <c r="B1099" s="285" t="s">
        <v>1196</v>
      </c>
      <c r="C1099" s="361" t="s">
        <v>4164</v>
      </c>
      <c r="D1099" s="214" t="s">
        <v>234</v>
      </c>
      <c r="E1099" s="235">
        <v>1465.5</v>
      </c>
      <c r="F1099" s="419">
        <v>41868</v>
      </c>
      <c r="G1099" s="44">
        <v>1465.5</v>
      </c>
      <c r="H1099" s="243">
        <f t="shared" si="18"/>
        <v>0</v>
      </c>
      <c r="I1099" s="463" t="s">
        <v>217</v>
      </c>
    </row>
    <row r="1100" spans="1:9" ht="15.75" x14ac:dyDescent="0.25">
      <c r="A1100" s="216">
        <v>41867</v>
      </c>
      <c r="B1100" s="285" t="s">
        <v>1197</v>
      </c>
      <c r="C1100" s="361" t="s">
        <v>4164</v>
      </c>
      <c r="D1100" s="214" t="s">
        <v>80</v>
      </c>
      <c r="E1100" s="235">
        <v>3203.4</v>
      </c>
      <c r="F1100" s="419">
        <v>41868</v>
      </c>
      <c r="G1100" s="44">
        <v>3203.4</v>
      </c>
      <c r="H1100" s="243">
        <f t="shared" si="18"/>
        <v>0</v>
      </c>
      <c r="I1100" s="463" t="s">
        <v>217</v>
      </c>
    </row>
    <row r="1101" spans="1:9" ht="15.75" x14ac:dyDescent="0.25">
      <c r="A1101" s="216">
        <v>41867</v>
      </c>
      <c r="B1101" s="285" t="s">
        <v>1198</v>
      </c>
      <c r="C1101" s="361" t="s">
        <v>4164</v>
      </c>
      <c r="D1101" s="214" t="s">
        <v>233</v>
      </c>
      <c r="E1101" s="235">
        <v>984.4</v>
      </c>
      <c r="F1101" s="419">
        <v>41868</v>
      </c>
      <c r="G1101" s="44">
        <v>984.4</v>
      </c>
      <c r="H1101" s="243">
        <f t="shared" si="18"/>
        <v>0</v>
      </c>
      <c r="I1101" s="463" t="s">
        <v>217</v>
      </c>
    </row>
    <row r="1102" spans="1:9" ht="15.75" x14ac:dyDescent="0.25">
      <c r="A1102" s="216">
        <v>41867</v>
      </c>
      <c r="B1102" s="285" t="s">
        <v>1199</v>
      </c>
      <c r="C1102" s="361" t="s">
        <v>4164</v>
      </c>
      <c r="D1102" s="214" t="s">
        <v>18</v>
      </c>
      <c r="E1102" s="235">
        <v>2691.5</v>
      </c>
      <c r="F1102" s="419">
        <v>41867</v>
      </c>
      <c r="G1102" s="44">
        <v>2691.5</v>
      </c>
      <c r="H1102" s="243">
        <f t="shared" si="18"/>
        <v>0</v>
      </c>
      <c r="I1102" s="463"/>
    </row>
    <row r="1103" spans="1:9" ht="15.75" x14ac:dyDescent="0.25">
      <c r="A1103" s="216">
        <v>41867</v>
      </c>
      <c r="B1103" s="285" t="s">
        <v>1200</v>
      </c>
      <c r="C1103" s="361" t="s">
        <v>4164</v>
      </c>
      <c r="D1103" s="214" t="s">
        <v>133</v>
      </c>
      <c r="E1103" s="235">
        <v>26911</v>
      </c>
      <c r="F1103" s="419">
        <v>41867</v>
      </c>
      <c r="G1103" s="44">
        <v>26911</v>
      </c>
      <c r="H1103" s="243">
        <f t="shared" si="18"/>
        <v>0</v>
      </c>
      <c r="I1103" s="463"/>
    </row>
    <row r="1104" spans="1:9" ht="15.75" x14ac:dyDescent="0.25">
      <c r="A1104" s="216">
        <v>41867</v>
      </c>
      <c r="B1104" s="285" t="s">
        <v>1201</v>
      </c>
      <c r="C1104" s="361" t="s">
        <v>4164</v>
      </c>
      <c r="D1104" s="214" t="s">
        <v>2728</v>
      </c>
      <c r="E1104" s="235">
        <v>1271.5999999999999</v>
      </c>
      <c r="F1104" s="419">
        <v>41868</v>
      </c>
      <c r="G1104" s="44">
        <v>1271.5999999999999</v>
      </c>
      <c r="H1104" s="243">
        <f t="shared" si="18"/>
        <v>0</v>
      </c>
      <c r="I1104" s="463" t="s">
        <v>21</v>
      </c>
    </row>
    <row r="1105" spans="1:9" ht="15.75" x14ac:dyDescent="0.25">
      <c r="A1105" s="216">
        <v>41867</v>
      </c>
      <c r="B1105" s="285" t="s">
        <v>1203</v>
      </c>
      <c r="C1105" s="361" t="s">
        <v>4164</v>
      </c>
      <c r="D1105" s="214" t="s">
        <v>136</v>
      </c>
      <c r="E1105" s="235">
        <v>4873.5</v>
      </c>
      <c r="F1105" s="419">
        <v>41867</v>
      </c>
      <c r="G1105" s="44">
        <v>4873.5</v>
      </c>
      <c r="H1105" s="243">
        <f t="shared" si="18"/>
        <v>0</v>
      </c>
      <c r="I1105" s="463"/>
    </row>
    <row r="1106" spans="1:9" x14ac:dyDescent="0.25">
      <c r="A1106" s="216">
        <v>41868</v>
      </c>
      <c r="B1106" s="285" t="s">
        <v>1204</v>
      </c>
      <c r="C1106" s="361" t="s">
        <v>4164</v>
      </c>
      <c r="D1106" s="214" t="s">
        <v>14</v>
      </c>
      <c r="E1106" s="235">
        <v>12087</v>
      </c>
      <c r="F1106" s="419">
        <v>41869</v>
      </c>
      <c r="G1106" s="44">
        <v>12087</v>
      </c>
      <c r="H1106" s="243">
        <f t="shared" si="18"/>
        <v>0</v>
      </c>
      <c r="I1106" s="214" t="s">
        <v>162</v>
      </c>
    </row>
    <row r="1107" spans="1:9" x14ac:dyDescent="0.25">
      <c r="A1107" s="216">
        <v>41868</v>
      </c>
      <c r="B1107" s="285" t="s">
        <v>1205</v>
      </c>
      <c r="C1107" s="361" t="s">
        <v>4164</v>
      </c>
      <c r="D1107" s="214" t="s">
        <v>44</v>
      </c>
      <c r="E1107" s="235">
        <v>9520</v>
      </c>
      <c r="F1107" s="419">
        <v>41881</v>
      </c>
      <c r="G1107" s="44">
        <v>9520</v>
      </c>
      <c r="H1107" s="243">
        <f t="shared" si="18"/>
        <v>0</v>
      </c>
      <c r="I1107" s="214" t="s">
        <v>162</v>
      </c>
    </row>
    <row r="1108" spans="1:9" x14ac:dyDescent="0.25">
      <c r="A1108" s="216">
        <v>41868</v>
      </c>
      <c r="B1108" s="285" t="s">
        <v>1207</v>
      </c>
      <c r="C1108" s="361" t="s">
        <v>4164</v>
      </c>
      <c r="D1108" s="214" t="s">
        <v>8</v>
      </c>
      <c r="E1108" s="235">
        <v>1450</v>
      </c>
      <c r="F1108" s="419">
        <v>41868</v>
      </c>
      <c r="G1108" s="44">
        <v>1450</v>
      </c>
      <c r="H1108" s="243">
        <f t="shared" si="18"/>
        <v>0</v>
      </c>
      <c r="I1108" s="214" t="s">
        <v>479</v>
      </c>
    </row>
    <row r="1109" spans="1:9" x14ac:dyDescent="0.25">
      <c r="A1109" s="216">
        <v>41868</v>
      </c>
      <c r="B1109" s="285" t="s">
        <v>1209</v>
      </c>
      <c r="C1109" s="361" t="s">
        <v>4164</v>
      </c>
      <c r="D1109" s="214" t="s">
        <v>517</v>
      </c>
      <c r="E1109" s="235">
        <v>1479</v>
      </c>
      <c r="F1109" s="419">
        <v>41868</v>
      </c>
      <c r="G1109" s="44">
        <v>1479</v>
      </c>
      <c r="H1109" s="243">
        <f t="shared" si="18"/>
        <v>0</v>
      </c>
      <c r="I1109" s="214"/>
    </row>
    <row r="1110" spans="1:9" x14ac:dyDescent="0.25">
      <c r="A1110" s="216">
        <v>41868</v>
      </c>
      <c r="B1110" s="285" t="s">
        <v>1210</v>
      </c>
      <c r="C1110" s="361" t="s">
        <v>4164</v>
      </c>
      <c r="D1110" s="214" t="s">
        <v>254</v>
      </c>
      <c r="E1110" s="235">
        <v>2376</v>
      </c>
      <c r="F1110" s="419">
        <v>41868</v>
      </c>
      <c r="G1110" s="44">
        <v>2376</v>
      </c>
      <c r="H1110" s="243">
        <f t="shared" si="18"/>
        <v>0</v>
      </c>
      <c r="I1110" s="214"/>
    </row>
    <row r="1111" spans="1:9" x14ac:dyDescent="0.25">
      <c r="A1111" s="216">
        <v>41868</v>
      </c>
      <c r="B1111" s="285" t="s">
        <v>1211</v>
      </c>
      <c r="C1111" s="361" t="s">
        <v>4164</v>
      </c>
      <c r="D1111" s="214" t="s">
        <v>13</v>
      </c>
      <c r="E1111" s="235">
        <v>6501</v>
      </c>
      <c r="F1111" s="419">
        <v>41868</v>
      </c>
      <c r="G1111" s="44">
        <v>6501</v>
      </c>
      <c r="H1111" s="243">
        <f t="shared" si="18"/>
        <v>0</v>
      </c>
      <c r="I1111" s="214"/>
    </row>
    <row r="1112" spans="1:9" x14ac:dyDescent="0.25">
      <c r="A1112" s="216">
        <v>41868</v>
      </c>
      <c r="B1112" s="285" t="s">
        <v>1212</v>
      </c>
      <c r="C1112" s="361" t="s">
        <v>4164</v>
      </c>
      <c r="D1112" s="214" t="s">
        <v>44</v>
      </c>
      <c r="E1112" s="235">
        <v>5400</v>
      </c>
      <c r="F1112" s="422" t="s">
        <v>4241</v>
      </c>
      <c r="G1112" s="44">
        <v>5400</v>
      </c>
      <c r="H1112" s="243">
        <f t="shared" si="18"/>
        <v>0</v>
      </c>
      <c r="I1112" s="214" t="s">
        <v>27</v>
      </c>
    </row>
    <row r="1113" spans="1:9" ht="23.25" x14ac:dyDescent="0.25">
      <c r="A1113" s="216">
        <v>41868</v>
      </c>
      <c r="B1113" s="285" t="s">
        <v>1213</v>
      </c>
      <c r="C1113" s="361" t="s">
        <v>4164</v>
      </c>
      <c r="D1113" s="214" t="s">
        <v>43</v>
      </c>
      <c r="E1113" s="235">
        <v>2160</v>
      </c>
      <c r="F1113" s="475" t="s">
        <v>4367</v>
      </c>
      <c r="G1113" s="245">
        <v>2160</v>
      </c>
      <c r="H1113" s="243">
        <f t="shared" si="18"/>
        <v>0</v>
      </c>
      <c r="I1113" s="214" t="s">
        <v>27</v>
      </c>
    </row>
    <row r="1114" spans="1:9" x14ac:dyDescent="0.25">
      <c r="A1114" s="216">
        <v>41868</v>
      </c>
      <c r="B1114" s="285" t="s">
        <v>1214</v>
      </c>
      <c r="C1114" s="361" t="s">
        <v>4164</v>
      </c>
      <c r="D1114" s="214" t="s">
        <v>8</v>
      </c>
      <c r="E1114" s="235">
        <v>1186</v>
      </c>
      <c r="F1114" s="419">
        <v>41868</v>
      </c>
      <c r="G1114" s="44">
        <v>1186</v>
      </c>
      <c r="H1114" s="243">
        <f t="shared" si="18"/>
        <v>0</v>
      </c>
      <c r="I1114" s="214"/>
    </row>
    <row r="1115" spans="1:9" x14ac:dyDescent="0.25">
      <c r="A1115" s="216">
        <v>41868</v>
      </c>
      <c r="B1115" s="285" t="s">
        <v>1215</v>
      </c>
      <c r="C1115" s="361" t="s">
        <v>4164</v>
      </c>
      <c r="D1115" s="214" t="s">
        <v>8</v>
      </c>
      <c r="E1115" s="235">
        <v>847</v>
      </c>
      <c r="F1115" s="419">
        <v>41868</v>
      </c>
      <c r="G1115" s="44">
        <v>847</v>
      </c>
      <c r="H1115" s="243">
        <f t="shared" si="18"/>
        <v>0</v>
      </c>
      <c r="I1115" s="214"/>
    </row>
    <row r="1116" spans="1:9" ht="23.25" x14ac:dyDescent="0.25">
      <c r="A1116" s="216">
        <v>41868</v>
      </c>
      <c r="B1116" s="285" t="s">
        <v>1216</v>
      </c>
      <c r="C1116" s="361" t="s">
        <v>4164</v>
      </c>
      <c r="D1116" s="214" t="s">
        <v>42</v>
      </c>
      <c r="E1116" s="235">
        <v>1350</v>
      </c>
      <c r="F1116" s="475" t="s">
        <v>4368</v>
      </c>
      <c r="G1116" s="245">
        <v>1350</v>
      </c>
      <c r="H1116" s="243">
        <f t="shared" si="18"/>
        <v>0</v>
      </c>
      <c r="I1116" s="214" t="s">
        <v>27</v>
      </c>
    </row>
    <row r="1117" spans="1:9" x14ac:dyDescent="0.25">
      <c r="A1117" s="216">
        <v>41868</v>
      </c>
      <c r="B1117" s="285" t="s">
        <v>1218</v>
      </c>
      <c r="C1117" s="361" t="s">
        <v>4164</v>
      </c>
      <c r="D1117" s="214" t="s">
        <v>110</v>
      </c>
      <c r="E1117" s="235">
        <v>26669.599999999999</v>
      </c>
      <c r="F1117" s="421">
        <v>41887</v>
      </c>
      <c r="G1117" s="245">
        <v>26669.599999999999</v>
      </c>
      <c r="H1117" s="243">
        <f t="shared" si="18"/>
        <v>0</v>
      </c>
      <c r="I1117" s="214" t="s">
        <v>27</v>
      </c>
    </row>
    <row r="1118" spans="1:9" x14ac:dyDescent="0.25">
      <c r="A1118" s="216">
        <v>41868</v>
      </c>
      <c r="B1118" s="285" t="s">
        <v>1219</v>
      </c>
      <c r="C1118" s="361" t="s">
        <v>4164</v>
      </c>
      <c r="D1118" s="214" t="s">
        <v>3121</v>
      </c>
      <c r="E1118" s="235">
        <v>9035</v>
      </c>
      <c r="F1118" s="419">
        <v>41868</v>
      </c>
      <c r="G1118" s="44">
        <v>9035</v>
      </c>
      <c r="H1118" s="243">
        <f t="shared" si="18"/>
        <v>0</v>
      </c>
      <c r="I1118" s="214"/>
    </row>
    <row r="1119" spans="1:9" x14ac:dyDescent="0.25">
      <c r="A1119" s="216">
        <v>41868</v>
      </c>
      <c r="B1119" s="285" t="s">
        <v>1220</v>
      </c>
      <c r="C1119" s="361" t="s">
        <v>4164</v>
      </c>
      <c r="D1119" s="214" t="s">
        <v>186</v>
      </c>
      <c r="E1119" s="235">
        <v>30569</v>
      </c>
      <c r="F1119" s="419">
        <v>41868</v>
      </c>
      <c r="G1119" s="44">
        <v>30569</v>
      </c>
      <c r="H1119" s="243">
        <f t="shared" si="18"/>
        <v>0</v>
      </c>
      <c r="I1119" s="214" t="s">
        <v>21</v>
      </c>
    </row>
    <row r="1120" spans="1:9" x14ac:dyDescent="0.25">
      <c r="A1120" s="216">
        <v>41868</v>
      </c>
      <c r="B1120" s="285" t="s">
        <v>1221</v>
      </c>
      <c r="C1120" s="361" t="s">
        <v>4164</v>
      </c>
      <c r="D1120" s="214" t="s">
        <v>136</v>
      </c>
      <c r="E1120" s="235">
        <v>3713</v>
      </c>
      <c r="F1120" s="419">
        <v>41868</v>
      </c>
      <c r="G1120" s="44">
        <v>3713</v>
      </c>
      <c r="H1120" s="243">
        <f t="shared" si="18"/>
        <v>0</v>
      </c>
      <c r="I1120" s="214"/>
    </row>
    <row r="1121" spans="1:9" x14ac:dyDescent="0.25">
      <c r="A1121" s="216">
        <v>41868</v>
      </c>
      <c r="B1121" s="285" t="s">
        <v>1222</v>
      </c>
      <c r="C1121" s="361" t="s">
        <v>4164</v>
      </c>
      <c r="D1121" s="214" t="s">
        <v>321</v>
      </c>
      <c r="E1121" s="235">
        <v>2343.6</v>
      </c>
      <c r="F1121" s="419">
        <v>41868</v>
      </c>
      <c r="G1121" s="44">
        <v>2343.6</v>
      </c>
      <c r="H1121" s="243">
        <f t="shared" si="18"/>
        <v>0</v>
      </c>
      <c r="I1121" s="214"/>
    </row>
    <row r="1122" spans="1:9" x14ac:dyDescent="0.25">
      <c r="A1122" s="216">
        <v>41868</v>
      </c>
      <c r="B1122" s="285" t="s">
        <v>1224</v>
      </c>
      <c r="C1122" s="361" t="s">
        <v>4164</v>
      </c>
      <c r="D1122" s="214" t="s">
        <v>29</v>
      </c>
      <c r="E1122" s="235">
        <v>6395</v>
      </c>
      <c r="F1122" s="422" t="s">
        <v>4242</v>
      </c>
      <c r="G1122" s="44">
        <v>6395</v>
      </c>
      <c r="H1122" s="243">
        <f t="shared" si="18"/>
        <v>0</v>
      </c>
      <c r="I1122" s="214" t="s">
        <v>4243</v>
      </c>
    </row>
    <row r="1123" spans="1:9" x14ac:dyDescent="0.25">
      <c r="A1123" s="216">
        <v>41868</v>
      </c>
      <c r="B1123" s="285" t="s">
        <v>1225</v>
      </c>
      <c r="C1123" s="361" t="s">
        <v>4164</v>
      </c>
      <c r="D1123" s="214" t="s">
        <v>180</v>
      </c>
      <c r="E1123" s="235">
        <v>26489.5</v>
      </c>
      <c r="F1123" s="419">
        <v>41868</v>
      </c>
      <c r="G1123" s="44">
        <v>26489.5</v>
      </c>
      <c r="H1123" s="243">
        <f t="shared" si="18"/>
        <v>0</v>
      </c>
      <c r="I1123" s="214" t="s">
        <v>12</v>
      </c>
    </row>
    <row r="1124" spans="1:9" x14ac:dyDescent="0.25">
      <c r="A1124" s="216">
        <v>41868</v>
      </c>
      <c r="B1124" s="285" t="s">
        <v>1226</v>
      </c>
      <c r="C1124" s="361" t="s">
        <v>4164</v>
      </c>
      <c r="D1124" s="214" t="s">
        <v>123</v>
      </c>
      <c r="E1124" s="235">
        <v>3614.5</v>
      </c>
      <c r="F1124" s="419">
        <v>41868</v>
      </c>
      <c r="G1124" s="44">
        <v>3614.5</v>
      </c>
      <c r="H1124" s="243">
        <f t="shared" si="18"/>
        <v>0</v>
      </c>
      <c r="I1124" s="214"/>
    </row>
    <row r="1125" spans="1:9" x14ac:dyDescent="0.25">
      <c r="A1125" s="216">
        <v>41868</v>
      </c>
      <c r="B1125" s="285" t="s">
        <v>1227</v>
      </c>
      <c r="C1125" s="361" t="s">
        <v>4164</v>
      </c>
      <c r="D1125" s="214" t="s">
        <v>34</v>
      </c>
      <c r="E1125" s="235">
        <v>2236</v>
      </c>
      <c r="F1125" s="419">
        <v>41868</v>
      </c>
      <c r="G1125" s="44">
        <v>2236</v>
      </c>
      <c r="H1125" s="243">
        <f t="shared" si="18"/>
        <v>0</v>
      </c>
      <c r="I1125" s="214" t="s">
        <v>27</v>
      </c>
    </row>
    <row r="1126" spans="1:9" x14ac:dyDescent="0.25">
      <c r="A1126" s="216">
        <v>41868</v>
      </c>
      <c r="B1126" s="285" t="s">
        <v>1229</v>
      </c>
      <c r="C1126" s="361" t="s">
        <v>4164</v>
      </c>
      <c r="D1126" s="214" t="s">
        <v>316</v>
      </c>
      <c r="E1126" s="235">
        <v>300</v>
      </c>
      <c r="F1126" s="419">
        <v>41868</v>
      </c>
      <c r="G1126" s="44">
        <v>300</v>
      </c>
      <c r="H1126" s="243">
        <f t="shared" si="18"/>
        <v>0</v>
      </c>
      <c r="I1126" s="214" t="s">
        <v>27</v>
      </c>
    </row>
    <row r="1127" spans="1:9" x14ac:dyDescent="0.25">
      <c r="A1127" s="216">
        <v>41868</v>
      </c>
      <c r="B1127" s="285" t="s">
        <v>1230</v>
      </c>
      <c r="C1127" s="361" t="s">
        <v>4164</v>
      </c>
      <c r="D1127" s="214" t="s">
        <v>188</v>
      </c>
      <c r="E1127" s="235">
        <v>13355.4</v>
      </c>
      <c r="F1127" s="419">
        <v>41870</v>
      </c>
      <c r="G1127" s="44">
        <v>13355.4</v>
      </c>
      <c r="H1127" s="243">
        <f t="shared" si="18"/>
        <v>0</v>
      </c>
      <c r="I1127" s="214" t="s">
        <v>21</v>
      </c>
    </row>
    <row r="1128" spans="1:9" x14ac:dyDescent="0.25">
      <c r="A1128" s="216">
        <v>41868</v>
      </c>
      <c r="B1128" s="285" t="s">
        <v>1231</v>
      </c>
      <c r="C1128" s="361" t="s">
        <v>4164</v>
      </c>
      <c r="D1128" s="214" t="s">
        <v>250</v>
      </c>
      <c r="E1128" s="235">
        <v>21852</v>
      </c>
      <c r="F1128" s="419">
        <v>41868</v>
      </c>
      <c r="G1128" s="44">
        <v>21852</v>
      </c>
      <c r="H1128" s="243">
        <f t="shared" si="18"/>
        <v>0</v>
      </c>
      <c r="I1128" s="214" t="s">
        <v>27</v>
      </c>
    </row>
    <row r="1129" spans="1:9" x14ac:dyDescent="0.25">
      <c r="A1129" s="216">
        <v>41868</v>
      </c>
      <c r="B1129" s="285" t="s">
        <v>1232</v>
      </c>
      <c r="C1129" s="361" t="s">
        <v>4164</v>
      </c>
      <c r="D1129" s="214" t="s">
        <v>3121</v>
      </c>
      <c r="E1129" s="235">
        <v>3588</v>
      </c>
      <c r="F1129" s="419">
        <v>41868</v>
      </c>
      <c r="G1129" s="44">
        <v>3588</v>
      </c>
      <c r="H1129" s="243">
        <f t="shared" si="18"/>
        <v>0</v>
      </c>
      <c r="I1129" s="214" t="s">
        <v>12</v>
      </c>
    </row>
    <row r="1130" spans="1:9" x14ac:dyDescent="0.25">
      <c r="A1130" s="216">
        <v>41868</v>
      </c>
      <c r="B1130" s="285" t="s">
        <v>1234</v>
      </c>
      <c r="C1130" s="361" t="s">
        <v>4164</v>
      </c>
      <c r="D1130" s="214" t="s">
        <v>130</v>
      </c>
      <c r="E1130" s="235">
        <v>10195.6</v>
      </c>
      <c r="F1130" s="419">
        <v>41868</v>
      </c>
      <c r="G1130" s="44">
        <v>10195.6</v>
      </c>
      <c r="H1130" s="243">
        <f t="shared" si="18"/>
        <v>0</v>
      </c>
      <c r="I1130" s="214" t="s">
        <v>21</v>
      </c>
    </row>
    <row r="1131" spans="1:9" x14ac:dyDescent="0.25">
      <c r="A1131" s="216">
        <v>41868</v>
      </c>
      <c r="B1131" s="285" t="s">
        <v>1235</v>
      </c>
      <c r="C1131" s="361" t="s">
        <v>4164</v>
      </c>
      <c r="D1131" s="214" t="s">
        <v>287</v>
      </c>
      <c r="E1131" s="235">
        <v>4048.5</v>
      </c>
      <c r="F1131" s="419">
        <v>41868</v>
      </c>
      <c r="G1131" s="44">
        <v>4048.5</v>
      </c>
      <c r="H1131" s="243">
        <f t="shared" si="18"/>
        <v>0</v>
      </c>
      <c r="I1131" s="214" t="s">
        <v>27</v>
      </c>
    </row>
    <row r="1132" spans="1:9" x14ac:dyDescent="0.25">
      <c r="A1132" s="216">
        <v>41868</v>
      </c>
      <c r="B1132" s="285" t="s">
        <v>1236</v>
      </c>
      <c r="C1132" s="361" t="s">
        <v>4164</v>
      </c>
      <c r="D1132" s="214" t="s">
        <v>130</v>
      </c>
      <c r="E1132" s="235">
        <v>3048</v>
      </c>
      <c r="F1132" s="419">
        <v>41869</v>
      </c>
      <c r="G1132" s="44">
        <v>3048</v>
      </c>
      <c r="H1132" s="243">
        <f t="shared" si="18"/>
        <v>0</v>
      </c>
      <c r="I1132" s="214" t="s">
        <v>21</v>
      </c>
    </row>
    <row r="1133" spans="1:9" x14ac:dyDescent="0.25">
      <c r="A1133" s="216">
        <v>41868</v>
      </c>
      <c r="B1133" s="285" t="s">
        <v>1237</v>
      </c>
      <c r="C1133" s="361" t="s">
        <v>4164</v>
      </c>
      <c r="D1133" s="214" t="s">
        <v>55</v>
      </c>
      <c r="E1133" s="235">
        <v>9966</v>
      </c>
      <c r="F1133" s="419">
        <v>41868</v>
      </c>
      <c r="G1133" s="44">
        <v>9966</v>
      </c>
      <c r="H1133" s="243">
        <f t="shared" si="18"/>
        <v>0</v>
      </c>
      <c r="I1133" s="214"/>
    </row>
    <row r="1134" spans="1:9" x14ac:dyDescent="0.25">
      <c r="A1134" s="216">
        <v>41868</v>
      </c>
      <c r="B1134" s="285" t="s">
        <v>1238</v>
      </c>
      <c r="C1134" s="361" t="s">
        <v>4164</v>
      </c>
      <c r="D1134" s="214" t="s">
        <v>16</v>
      </c>
      <c r="E1134" s="235">
        <v>24498</v>
      </c>
      <c r="F1134" s="421">
        <v>41912</v>
      </c>
      <c r="G1134" s="245">
        <v>24498</v>
      </c>
      <c r="H1134" s="243">
        <f t="shared" si="18"/>
        <v>0</v>
      </c>
      <c r="I1134" s="214"/>
    </row>
    <row r="1135" spans="1:9" x14ac:dyDescent="0.25">
      <c r="A1135" s="216">
        <v>41868</v>
      </c>
      <c r="B1135" s="285" t="s">
        <v>1240</v>
      </c>
      <c r="C1135" s="361" t="s">
        <v>4164</v>
      </c>
      <c r="D1135" s="214" t="s">
        <v>64</v>
      </c>
      <c r="E1135" s="235">
        <v>9700</v>
      </c>
      <c r="F1135" s="422" t="s">
        <v>4244</v>
      </c>
      <c r="G1135" s="44">
        <v>9700</v>
      </c>
      <c r="H1135" s="243">
        <f t="shared" si="18"/>
        <v>0</v>
      </c>
      <c r="I1135" s="214" t="s">
        <v>12</v>
      </c>
    </row>
    <row r="1136" spans="1:9" x14ac:dyDescent="0.25">
      <c r="A1136" s="216">
        <v>41868</v>
      </c>
      <c r="B1136" s="285" t="s">
        <v>1241</v>
      </c>
      <c r="C1136" s="361" t="s">
        <v>4164</v>
      </c>
      <c r="D1136" s="214" t="s">
        <v>22</v>
      </c>
      <c r="E1136" s="235">
        <v>1931.5</v>
      </c>
      <c r="F1136" s="419">
        <v>41868</v>
      </c>
      <c r="G1136" s="44">
        <v>1931.5</v>
      </c>
      <c r="H1136" s="243">
        <f t="shared" si="18"/>
        <v>0</v>
      </c>
      <c r="I1136" s="214"/>
    </row>
    <row r="1137" spans="1:9" x14ac:dyDescent="0.25">
      <c r="A1137" s="216">
        <v>41868</v>
      </c>
      <c r="B1137" s="285" t="s">
        <v>1243</v>
      </c>
      <c r="C1137" s="361" t="s">
        <v>4164</v>
      </c>
      <c r="D1137" s="214" t="s">
        <v>8</v>
      </c>
      <c r="E1137" s="235">
        <v>3189</v>
      </c>
      <c r="F1137" s="419">
        <v>41868</v>
      </c>
      <c r="G1137" s="44">
        <v>3189</v>
      </c>
      <c r="H1137" s="243">
        <f t="shared" si="18"/>
        <v>0</v>
      </c>
      <c r="I1137" s="214"/>
    </row>
    <row r="1138" spans="1:9" x14ac:dyDescent="0.25">
      <c r="A1138" s="216">
        <v>41868</v>
      </c>
      <c r="B1138" s="285" t="s">
        <v>1244</v>
      </c>
      <c r="C1138" s="361" t="s">
        <v>4164</v>
      </c>
      <c r="D1138" s="214" t="s">
        <v>1611</v>
      </c>
      <c r="E1138" s="235">
        <v>4642</v>
      </c>
      <c r="F1138" s="419">
        <v>41868</v>
      </c>
      <c r="G1138" s="44">
        <v>4642</v>
      </c>
      <c r="H1138" s="243">
        <f t="shared" si="18"/>
        <v>0</v>
      </c>
      <c r="I1138" s="214"/>
    </row>
    <row r="1139" spans="1:9" x14ac:dyDescent="0.25">
      <c r="A1139" s="216">
        <v>41868</v>
      </c>
      <c r="B1139" s="285" t="s">
        <v>1246</v>
      </c>
      <c r="C1139" s="361" t="s">
        <v>4164</v>
      </c>
      <c r="D1139" s="214" t="s">
        <v>508</v>
      </c>
      <c r="E1139" s="235">
        <v>26989.200000000001</v>
      </c>
      <c r="F1139" s="419">
        <v>41868</v>
      </c>
      <c r="G1139" s="44">
        <v>26989.200000000001</v>
      </c>
      <c r="H1139" s="243">
        <f t="shared" si="18"/>
        <v>0</v>
      </c>
      <c r="I1139" s="214"/>
    </row>
    <row r="1140" spans="1:9" x14ac:dyDescent="0.25">
      <c r="A1140" s="216">
        <v>41868</v>
      </c>
      <c r="B1140" s="285" t="s">
        <v>1247</v>
      </c>
      <c r="C1140" s="361" t="s">
        <v>4164</v>
      </c>
      <c r="D1140" s="214" t="s">
        <v>8</v>
      </c>
      <c r="E1140" s="235">
        <v>1159</v>
      </c>
      <c r="F1140" s="419">
        <v>41868</v>
      </c>
      <c r="G1140" s="44">
        <v>1159</v>
      </c>
      <c r="H1140" s="243">
        <f t="shared" si="18"/>
        <v>0</v>
      </c>
      <c r="I1140" s="214"/>
    </row>
    <row r="1141" spans="1:9" x14ac:dyDescent="0.25">
      <c r="A1141" s="216">
        <v>41868</v>
      </c>
      <c r="B1141" s="285" t="s">
        <v>1248</v>
      </c>
      <c r="C1141" s="361" t="s">
        <v>4164</v>
      </c>
      <c r="D1141" s="214" t="s">
        <v>51</v>
      </c>
      <c r="E1141" s="235">
        <v>5950</v>
      </c>
      <c r="F1141" s="419">
        <v>41868</v>
      </c>
      <c r="G1141" s="44">
        <v>5950</v>
      </c>
      <c r="H1141" s="243">
        <f t="shared" si="18"/>
        <v>0</v>
      </c>
      <c r="I1141" s="214"/>
    </row>
    <row r="1142" spans="1:9" x14ac:dyDescent="0.25">
      <c r="A1142" s="216">
        <v>41868</v>
      </c>
      <c r="B1142" s="285" t="s">
        <v>1249</v>
      </c>
      <c r="C1142" s="361" t="s">
        <v>4164</v>
      </c>
      <c r="D1142" s="214" t="s">
        <v>8</v>
      </c>
      <c r="E1142" s="235">
        <v>399.6</v>
      </c>
      <c r="F1142" s="419">
        <v>41868</v>
      </c>
      <c r="G1142" s="44">
        <v>399.6</v>
      </c>
      <c r="H1142" s="243">
        <f t="shared" si="18"/>
        <v>0</v>
      </c>
      <c r="I1142" s="214"/>
    </row>
    <row r="1143" spans="1:9" x14ac:dyDescent="0.25">
      <c r="A1143" s="216">
        <v>41868</v>
      </c>
      <c r="B1143" s="285" t="s">
        <v>1250</v>
      </c>
      <c r="C1143" s="361" t="s">
        <v>4164</v>
      </c>
      <c r="D1143" s="214" t="s">
        <v>52</v>
      </c>
      <c r="E1143" s="235">
        <v>3648</v>
      </c>
      <c r="F1143" s="419">
        <v>41869</v>
      </c>
      <c r="G1143" s="44">
        <v>3648</v>
      </c>
      <c r="H1143" s="243">
        <f t="shared" si="18"/>
        <v>0</v>
      </c>
      <c r="I1143" s="214" t="s">
        <v>21</v>
      </c>
    </row>
    <row r="1144" spans="1:9" x14ac:dyDescent="0.25">
      <c r="A1144" s="216">
        <v>41868</v>
      </c>
      <c r="B1144" s="285" t="s">
        <v>1251</v>
      </c>
      <c r="C1144" s="361" t="s">
        <v>4164</v>
      </c>
      <c r="D1144" s="214" t="s">
        <v>14</v>
      </c>
      <c r="E1144" s="235">
        <v>12240</v>
      </c>
      <c r="F1144" s="419">
        <v>41869</v>
      </c>
      <c r="G1144" s="44">
        <v>12240</v>
      </c>
      <c r="H1144" s="243">
        <f t="shared" si="18"/>
        <v>0</v>
      </c>
      <c r="I1144" s="214" t="s">
        <v>12</v>
      </c>
    </row>
    <row r="1145" spans="1:9" x14ac:dyDescent="0.25">
      <c r="A1145" s="216">
        <v>41868</v>
      </c>
      <c r="B1145" s="285" t="s">
        <v>1252</v>
      </c>
      <c r="C1145" s="361" t="s">
        <v>4164</v>
      </c>
      <c r="D1145" s="214" t="s">
        <v>8</v>
      </c>
      <c r="E1145" s="235">
        <v>157.5</v>
      </c>
      <c r="F1145" s="419">
        <v>41868</v>
      </c>
      <c r="G1145" s="44">
        <v>157.5</v>
      </c>
      <c r="H1145" s="243">
        <f t="shared" si="18"/>
        <v>0</v>
      </c>
      <c r="I1145" s="214"/>
    </row>
    <row r="1146" spans="1:9" x14ac:dyDescent="0.25">
      <c r="A1146" s="216">
        <v>41868</v>
      </c>
      <c r="B1146" s="285" t="s">
        <v>1253</v>
      </c>
      <c r="C1146" s="361" t="s">
        <v>4164</v>
      </c>
      <c r="D1146" s="214" t="s">
        <v>147</v>
      </c>
      <c r="E1146" s="235">
        <v>11540</v>
      </c>
      <c r="F1146" s="419">
        <v>41869</v>
      </c>
      <c r="G1146" s="44">
        <v>11540</v>
      </c>
      <c r="H1146" s="243">
        <f t="shared" si="18"/>
        <v>0</v>
      </c>
      <c r="I1146" s="214" t="s">
        <v>12</v>
      </c>
    </row>
    <row r="1147" spans="1:9" x14ac:dyDescent="0.25">
      <c r="A1147" s="216">
        <v>41868</v>
      </c>
      <c r="B1147" s="285" t="s">
        <v>1254</v>
      </c>
      <c r="C1147" s="361" t="s">
        <v>4164</v>
      </c>
      <c r="D1147" s="214" t="s">
        <v>36</v>
      </c>
      <c r="E1147" s="235">
        <v>18634.5</v>
      </c>
      <c r="F1147" s="419">
        <v>41869</v>
      </c>
      <c r="G1147" s="44">
        <v>18634.5</v>
      </c>
      <c r="H1147" s="243">
        <f t="shared" si="18"/>
        <v>0</v>
      </c>
      <c r="I1147" s="214" t="s">
        <v>21</v>
      </c>
    </row>
    <row r="1148" spans="1:9" x14ac:dyDescent="0.25">
      <c r="A1148" s="216">
        <v>41868</v>
      </c>
      <c r="B1148" s="285" t="s">
        <v>1255</v>
      </c>
      <c r="C1148" s="361" t="s">
        <v>4164</v>
      </c>
      <c r="D1148" s="214" t="s">
        <v>152</v>
      </c>
      <c r="E1148" s="235">
        <v>7553.5</v>
      </c>
      <c r="F1148" s="419">
        <v>41868</v>
      </c>
      <c r="G1148" s="44">
        <v>7553.5</v>
      </c>
      <c r="H1148" s="243">
        <f t="shared" si="18"/>
        <v>0</v>
      </c>
      <c r="I1148" s="214"/>
    </row>
    <row r="1149" spans="1:9" x14ac:dyDescent="0.25">
      <c r="A1149" s="216">
        <v>41868</v>
      </c>
      <c r="B1149" s="285" t="s">
        <v>1256</v>
      </c>
      <c r="C1149" s="361" t="s">
        <v>4164</v>
      </c>
      <c r="D1149" s="214" t="s">
        <v>147</v>
      </c>
      <c r="E1149" s="235">
        <v>5964</v>
      </c>
      <c r="F1149" s="419">
        <v>41869</v>
      </c>
      <c r="G1149" s="44">
        <v>5964</v>
      </c>
      <c r="H1149" s="243">
        <f t="shared" si="18"/>
        <v>0</v>
      </c>
      <c r="I1149" s="214" t="s">
        <v>12</v>
      </c>
    </row>
    <row r="1150" spans="1:9" x14ac:dyDescent="0.25">
      <c r="A1150" s="216">
        <v>41868</v>
      </c>
      <c r="B1150" s="285" t="s">
        <v>1257</v>
      </c>
      <c r="C1150" s="361" t="s">
        <v>4164</v>
      </c>
      <c r="D1150" s="214" t="s">
        <v>28</v>
      </c>
      <c r="E1150" s="235">
        <v>1542</v>
      </c>
      <c r="F1150" s="419">
        <v>41868</v>
      </c>
      <c r="G1150" s="44">
        <v>1542</v>
      </c>
      <c r="H1150" s="243">
        <f t="shared" si="18"/>
        <v>0</v>
      </c>
      <c r="I1150" s="214"/>
    </row>
    <row r="1151" spans="1:9" x14ac:dyDescent="0.25">
      <c r="A1151" s="216">
        <v>41869</v>
      </c>
      <c r="B1151" s="285" t="s">
        <v>1259</v>
      </c>
      <c r="C1151" s="361" t="s">
        <v>4164</v>
      </c>
      <c r="D1151" s="214" t="s">
        <v>72</v>
      </c>
      <c r="E1151" s="235">
        <v>202.5</v>
      </c>
      <c r="F1151" s="419">
        <v>41869</v>
      </c>
      <c r="G1151" s="44">
        <v>202.5</v>
      </c>
      <c r="H1151" s="243">
        <f t="shared" si="18"/>
        <v>0</v>
      </c>
      <c r="I1151" s="214"/>
    </row>
    <row r="1152" spans="1:9" x14ac:dyDescent="0.25">
      <c r="A1152" s="216">
        <v>41869</v>
      </c>
      <c r="B1152" s="285" t="s">
        <v>1260</v>
      </c>
      <c r="C1152" s="361" t="s">
        <v>4164</v>
      </c>
      <c r="D1152" s="214" t="s">
        <v>8</v>
      </c>
      <c r="E1152" s="235">
        <v>7453.2</v>
      </c>
      <c r="F1152" s="419">
        <v>41869</v>
      </c>
      <c r="G1152" s="44">
        <v>7453.2</v>
      </c>
      <c r="H1152" s="243">
        <f t="shared" si="18"/>
        <v>0</v>
      </c>
      <c r="I1152" s="214"/>
    </row>
    <row r="1153" spans="1:9" x14ac:dyDescent="0.25">
      <c r="A1153" s="216">
        <v>41869</v>
      </c>
      <c r="B1153" s="285" t="s">
        <v>1261</v>
      </c>
      <c r="C1153" s="361" t="s">
        <v>4164</v>
      </c>
      <c r="D1153" s="214" t="s">
        <v>8</v>
      </c>
      <c r="E1153" s="235">
        <v>2433.6</v>
      </c>
      <c r="F1153" s="419">
        <v>41869</v>
      </c>
      <c r="G1153" s="44">
        <v>2433.6</v>
      </c>
      <c r="H1153" s="243">
        <f t="shared" si="18"/>
        <v>0</v>
      </c>
      <c r="I1153" s="214"/>
    </row>
    <row r="1154" spans="1:9" x14ac:dyDescent="0.25">
      <c r="A1154" s="216">
        <v>41869</v>
      </c>
      <c r="B1154" s="285" t="s">
        <v>1262</v>
      </c>
      <c r="C1154" s="361" t="s">
        <v>4164</v>
      </c>
      <c r="D1154" s="214" t="s">
        <v>28</v>
      </c>
      <c r="E1154" s="235">
        <v>3637.5</v>
      </c>
      <c r="F1154" s="419">
        <v>41869</v>
      </c>
      <c r="G1154" s="44">
        <v>3637.5</v>
      </c>
      <c r="H1154" s="258">
        <f t="shared" si="18"/>
        <v>0</v>
      </c>
      <c r="I1154" s="214"/>
    </row>
    <row r="1155" spans="1:9" x14ac:dyDescent="0.25">
      <c r="A1155" s="216">
        <v>41869</v>
      </c>
      <c r="B1155" s="285" t="s">
        <v>1263</v>
      </c>
      <c r="C1155" s="361" t="s">
        <v>4164</v>
      </c>
      <c r="D1155" s="214" t="s">
        <v>186</v>
      </c>
      <c r="E1155" s="235">
        <v>12006.5</v>
      </c>
      <c r="F1155" s="419">
        <v>41869</v>
      </c>
      <c r="G1155" s="44">
        <v>12006.5</v>
      </c>
      <c r="H1155" s="243">
        <f t="shared" si="18"/>
        <v>0</v>
      </c>
      <c r="I1155" s="214"/>
    </row>
    <row r="1156" spans="1:9" x14ac:dyDescent="0.25">
      <c r="A1156" s="216">
        <v>41869</v>
      </c>
      <c r="B1156" s="285" t="s">
        <v>1264</v>
      </c>
      <c r="C1156" s="361" t="s">
        <v>4164</v>
      </c>
      <c r="D1156" s="214" t="s">
        <v>92</v>
      </c>
      <c r="E1156" s="235">
        <v>10909.6</v>
      </c>
      <c r="F1156" s="419">
        <v>41869</v>
      </c>
      <c r="G1156" s="44">
        <v>10909.6</v>
      </c>
      <c r="H1156" s="243">
        <f t="shared" si="18"/>
        <v>0</v>
      </c>
      <c r="I1156" s="214" t="s">
        <v>27</v>
      </c>
    </row>
    <row r="1157" spans="1:9" x14ac:dyDescent="0.25">
      <c r="A1157" s="216">
        <v>41869</v>
      </c>
      <c r="B1157" s="285" t="s">
        <v>1265</v>
      </c>
      <c r="C1157" s="361" t="s">
        <v>4164</v>
      </c>
      <c r="D1157" s="214" t="s">
        <v>8</v>
      </c>
      <c r="E1157" s="235">
        <v>1064</v>
      </c>
      <c r="F1157" s="419">
        <v>41869</v>
      </c>
      <c r="G1157" s="44">
        <v>1064</v>
      </c>
      <c r="H1157" s="243">
        <f t="shared" si="18"/>
        <v>0</v>
      </c>
      <c r="I1157" s="214"/>
    </row>
    <row r="1158" spans="1:9" x14ac:dyDescent="0.25">
      <c r="A1158" s="216">
        <v>41869</v>
      </c>
      <c r="B1158" s="285" t="s">
        <v>1266</v>
      </c>
      <c r="C1158" s="361" t="s">
        <v>4164</v>
      </c>
      <c r="D1158" s="220" t="s">
        <v>3114</v>
      </c>
      <c r="E1158" s="241">
        <v>0</v>
      </c>
      <c r="F1158" s="419"/>
      <c r="G1158" s="44"/>
      <c r="H1158" s="243">
        <f t="shared" si="18"/>
        <v>0</v>
      </c>
      <c r="I1158" s="214" t="s">
        <v>4245</v>
      </c>
    </row>
    <row r="1159" spans="1:9" x14ac:dyDescent="0.25">
      <c r="A1159" s="216">
        <v>41869</v>
      </c>
      <c r="B1159" s="285" t="s">
        <v>1267</v>
      </c>
      <c r="C1159" s="361" t="s">
        <v>4164</v>
      </c>
      <c r="D1159" s="214" t="s">
        <v>149</v>
      </c>
      <c r="E1159" s="235">
        <v>21097.200000000001</v>
      </c>
      <c r="F1159" s="419">
        <v>41873</v>
      </c>
      <c r="G1159" s="44">
        <v>21097.200000000001</v>
      </c>
      <c r="H1159" s="243">
        <f t="shared" ref="H1159:H1222" si="19">E1159-G1159</f>
        <v>0</v>
      </c>
      <c r="I1159" s="214"/>
    </row>
    <row r="1160" spans="1:9" x14ac:dyDescent="0.25">
      <c r="A1160" s="216">
        <v>41869</v>
      </c>
      <c r="B1160" s="285" t="s">
        <v>1268</v>
      </c>
      <c r="C1160" s="361" t="s">
        <v>4164</v>
      </c>
      <c r="D1160" s="214" t="s">
        <v>27</v>
      </c>
      <c r="E1160" s="235">
        <v>4997.2</v>
      </c>
      <c r="F1160" s="419">
        <v>41869</v>
      </c>
      <c r="G1160" s="44">
        <v>4997.2</v>
      </c>
      <c r="H1160" s="243">
        <f t="shared" si="19"/>
        <v>0</v>
      </c>
      <c r="I1160" s="214"/>
    </row>
    <row r="1161" spans="1:9" x14ac:dyDescent="0.25">
      <c r="A1161" s="216">
        <v>41869</v>
      </c>
      <c r="B1161" s="285" t="s">
        <v>1269</v>
      </c>
      <c r="C1161" s="361" t="s">
        <v>4164</v>
      </c>
      <c r="D1161" s="214" t="s">
        <v>91</v>
      </c>
      <c r="E1161" s="235">
        <v>20310.099999999999</v>
      </c>
      <c r="F1161" s="419">
        <v>41869</v>
      </c>
      <c r="G1161" s="44">
        <v>20310.099999999999</v>
      </c>
      <c r="H1161" s="243">
        <f t="shared" si="19"/>
        <v>0</v>
      </c>
      <c r="I1161" s="214"/>
    </row>
    <row r="1162" spans="1:9" x14ac:dyDescent="0.25">
      <c r="A1162" s="216">
        <v>41869</v>
      </c>
      <c r="B1162" s="285" t="s">
        <v>1270</v>
      </c>
      <c r="C1162" s="361" t="s">
        <v>4164</v>
      </c>
      <c r="D1162" s="214" t="s">
        <v>189</v>
      </c>
      <c r="E1162" s="235">
        <v>21374.6</v>
      </c>
      <c r="F1162" s="421">
        <v>41883</v>
      </c>
      <c r="G1162" s="245">
        <v>21374.6</v>
      </c>
      <c r="H1162" s="243">
        <f t="shared" si="19"/>
        <v>0</v>
      </c>
      <c r="I1162" s="214"/>
    </row>
    <row r="1163" spans="1:9" x14ac:dyDescent="0.25">
      <c r="A1163" s="216">
        <v>41869</v>
      </c>
      <c r="B1163" s="285" t="s">
        <v>1271</v>
      </c>
      <c r="C1163" s="361" t="s">
        <v>4164</v>
      </c>
      <c r="D1163" s="214" t="s">
        <v>321</v>
      </c>
      <c r="E1163" s="235">
        <v>2284</v>
      </c>
      <c r="F1163" s="419">
        <v>41869</v>
      </c>
      <c r="G1163" s="44">
        <v>2284</v>
      </c>
      <c r="H1163" s="243">
        <f t="shared" si="19"/>
        <v>0</v>
      </c>
      <c r="I1163" s="214"/>
    </row>
    <row r="1164" spans="1:9" x14ac:dyDescent="0.25">
      <c r="A1164" s="216">
        <v>41869</v>
      </c>
      <c r="B1164" s="285" t="s">
        <v>1272</v>
      </c>
      <c r="C1164" s="361" t="s">
        <v>4164</v>
      </c>
      <c r="D1164" s="214" t="s">
        <v>130</v>
      </c>
      <c r="E1164" s="235">
        <v>9908.7000000000007</v>
      </c>
      <c r="F1164" s="419">
        <v>41870</v>
      </c>
      <c r="G1164" s="44">
        <v>9908.7000000000007</v>
      </c>
      <c r="H1164" s="243">
        <f t="shared" si="19"/>
        <v>0</v>
      </c>
      <c r="I1164" s="214"/>
    </row>
    <row r="1165" spans="1:9" x14ac:dyDescent="0.25">
      <c r="A1165" s="216">
        <v>41869</v>
      </c>
      <c r="B1165" s="285" t="s">
        <v>1273</v>
      </c>
      <c r="C1165" s="361" t="s">
        <v>4164</v>
      </c>
      <c r="D1165" s="220" t="s">
        <v>3114</v>
      </c>
      <c r="E1165" s="241">
        <v>0</v>
      </c>
      <c r="F1165" s="419"/>
      <c r="G1165" s="44"/>
      <c r="H1165" s="243">
        <f t="shared" si="19"/>
        <v>0</v>
      </c>
      <c r="I1165" s="214" t="s">
        <v>81</v>
      </c>
    </row>
    <row r="1166" spans="1:9" x14ac:dyDescent="0.25">
      <c r="A1166" s="216">
        <v>41869</v>
      </c>
      <c r="B1166" s="285" t="s">
        <v>1274</v>
      </c>
      <c r="C1166" s="361" t="s">
        <v>4164</v>
      </c>
      <c r="D1166" s="214" t="s">
        <v>237</v>
      </c>
      <c r="E1166" s="235">
        <v>894.7</v>
      </c>
      <c r="F1166" s="419">
        <v>41869</v>
      </c>
      <c r="G1166" s="44">
        <v>894.7</v>
      </c>
      <c r="H1166" s="243">
        <f t="shared" si="19"/>
        <v>0</v>
      </c>
      <c r="I1166" s="214"/>
    </row>
    <row r="1167" spans="1:9" x14ac:dyDescent="0.25">
      <c r="A1167" s="216">
        <v>41869</v>
      </c>
      <c r="B1167" s="285" t="s">
        <v>1275</v>
      </c>
      <c r="C1167" s="361" t="s">
        <v>4164</v>
      </c>
      <c r="D1167" s="214" t="s">
        <v>188</v>
      </c>
      <c r="E1167" s="235">
        <v>6894</v>
      </c>
      <c r="F1167" s="419">
        <v>41869</v>
      </c>
      <c r="G1167" s="44">
        <v>6894</v>
      </c>
      <c r="H1167" s="243">
        <f t="shared" si="19"/>
        <v>0</v>
      </c>
      <c r="I1167" s="214"/>
    </row>
    <row r="1168" spans="1:9" x14ac:dyDescent="0.25">
      <c r="A1168" s="216">
        <v>41869</v>
      </c>
      <c r="B1168" s="285" t="s">
        <v>1276</v>
      </c>
      <c r="C1168" s="361" t="s">
        <v>4164</v>
      </c>
      <c r="D1168" s="214" t="s">
        <v>42</v>
      </c>
      <c r="E1168" s="235">
        <v>3240</v>
      </c>
      <c r="F1168" s="421">
        <v>41885</v>
      </c>
      <c r="G1168" s="245">
        <v>3240</v>
      </c>
      <c r="H1168" s="243">
        <f t="shared" si="19"/>
        <v>0</v>
      </c>
      <c r="I1168" s="214"/>
    </row>
    <row r="1169" spans="1:9" x14ac:dyDescent="0.25">
      <c r="A1169" s="216">
        <v>41869</v>
      </c>
      <c r="B1169" s="285" t="s">
        <v>1277</v>
      </c>
      <c r="C1169" s="361" t="s">
        <v>4164</v>
      </c>
      <c r="D1169" s="214" t="s">
        <v>43</v>
      </c>
      <c r="E1169" s="235">
        <v>3240</v>
      </c>
      <c r="F1169" s="421">
        <v>41885</v>
      </c>
      <c r="G1169" s="245">
        <v>3240</v>
      </c>
      <c r="H1169" s="243">
        <f t="shared" si="19"/>
        <v>0</v>
      </c>
      <c r="I1169" s="214"/>
    </row>
    <row r="1170" spans="1:9" x14ac:dyDescent="0.25">
      <c r="A1170" s="216">
        <v>41869</v>
      </c>
      <c r="B1170" s="285" t="s">
        <v>1278</v>
      </c>
      <c r="C1170" s="361" t="s">
        <v>4164</v>
      </c>
      <c r="D1170" s="214" t="s">
        <v>57</v>
      </c>
      <c r="E1170" s="235">
        <v>3591</v>
      </c>
      <c r="F1170" s="419">
        <v>41869</v>
      </c>
      <c r="G1170" s="44">
        <v>3591</v>
      </c>
      <c r="H1170" s="243">
        <f t="shared" si="19"/>
        <v>0</v>
      </c>
      <c r="I1170" s="214"/>
    </row>
    <row r="1171" spans="1:9" x14ac:dyDescent="0.25">
      <c r="A1171" s="216">
        <v>41869</v>
      </c>
      <c r="B1171" s="285" t="s">
        <v>1279</v>
      </c>
      <c r="C1171" s="361" t="s">
        <v>4164</v>
      </c>
      <c r="D1171" s="214" t="s">
        <v>29</v>
      </c>
      <c r="E1171" s="235">
        <v>6161.7</v>
      </c>
      <c r="F1171" s="419">
        <v>41869</v>
      </c>
      <c r="G1171" s="44">
        <v>6161.7</v>
      </c>
      <c r="H1171" s="243">
        <f t="shared" si="19"/>
        <v>0</v>
      </c>
      <c r="I1171" s="214"/>
    </row>
    <row r="1172" spans="1:9" x14ac:dyDescent="0.25">
      <c r="A1172" s="216">
        <v>41869</v>
      </c>
      <c r="B1172" s="285" t="s">
        <v>1280</v>
      </c>
      <c r="C1172" s="361" t="s">
        <v>4164</v>
      </c>
      <c r="D1172" s="214" t="s">
        <v>123</v>
      </c>
      <c r="E1172" s="235">
        <v>5361.2</v>
      </c>
      <c r="F1172" s="419">
        <v>41869</v>
      </c>
      <c r="G1172" s="44">
        <v>5361.2</v>
      </c>
      <c r="H1172" s="243">
        <f t="shared" si="19"/>
        <v>0</v>
      </c>
      <c r="I1172" s="214"/>
    </row>
    <row r="1173" spans="1:9" x14ac:dyDescent="0.25">
      <c r="A1173" s="216">
        <v>41869</v>
      </c>
      <c r="B1173" s="285" t="s">
        <v>1281</v>
      </c>
      <c r="C1173" s="361" t="s">
        <v>4164</v>
      </c>
      <c r="D1173" s="214" t="s">
        <v>449</v>
      </c>
      <c r="E1173" s="235">
        <v>590</v>
      </c>
      <c r="F1173" s="419">
        <v>41869</v>
      </c>
      <c r="G1173" s="44">
        <v>590</v>
      </c>
      <c r="H1173" s="243">
        <f t="shared" si="19"/>
        <v>0</v>
      </c>
      <c r="I1173" s="214"/>
    </row>
    <row r="1174" spans="1:9" x14ac:dyDescent="0.25">
      <c r="A1174" s="216">
        <v>41869</v>
      </c>
      <c r="B1174" s="285" t="s">
        <v>1282</v>
      </c>
      <c r="C1174" s="361" t="s">
        <v>4164</v>
      </c>
      <c r="D1174" s="214" t="s">
        <v>287</v>
      </c>
      <c r="E1174" s="235">
        <v>2659</v>
      </c>
      <c r="F1174" s="419">
        <v>41869</v>
      </c>
      <c r="G1174" s="44">
        <v>2659</v>
      </c>
      <c r="H1174" s="243">
        <f t="shared" si="19"/>
        <v>0</v>
      </c>
      <c r="I1174" s="214"/>
    </row>
    <row r="1175" spans="1:9" x14ac:dyDescent="0.25">
      <c r="A1175" s="216">
        <v>41869</v>
      </c>
      <c r="B1175" s="285" t="s">
        <v>1283</v>
      </c>
      <c r="C1175" s="361" t="s">
        <v>4164</v>
      </c>
      <c r="D1175" s="214" t="s">
        <v>760</v>
      </c>
      <c r="E1175" s="235">
        <v>1983.6</v>
      </c>
      <c r="F1175" s="419">
        <v>41869</v>
      </c>
      <c r="G1175" s="44">
        <v>1983.6</v>
      </c>
      <c r="H1175" s="243">
        <f t="shared" si="19"/>
        <v>0</v>
      </c>
      <c r="I1175" s="214"/>
    </row>
    <row r="1176" spans="1:9" x14ac:dyDescent="0.25">
      <c r="A1176" s="216">
        <v>41869</v>
      </c>
      <c r="B1176" s="285" t="s">
        <v>1285</v>
      </c>
      <c r="C1176" s="361" t="s">
        <v>4164</v>
      </c>
      <c r="D1176" s="214" t="s">
        <v>32</v>
      </c>
      <c r="E1176" s="235">
        <v>10823.25</v>
      </c>
      <c r="F1176" s="419">
        <v>41869</v>
      </c>
      <c r="G1176" s="44">
        <v>10823.25</v>
      </c>
      <c r="H1176" s="243">
        <f t="shared" si="19"/>
        <v>0</v>
      </c>
      <c r="I1176" s="214"/>
    </row>
    <row r="1177" spans="1:9" x14ac:dyDescent="0.25">
      <c r="A1177" s="216">
        <v>41869</v>
      </c>
      <c r="B1177" s="285" t="s">
        <v>1286</v>
      </c>
      <c r="C1177" s="361" t="s">
        <v>4164</v>
      </c>
      <c r="D1177" s="214" t="s">
        <v>51</v>
      </c>
      <c r="E1177" s="235">
        <v>3147.2</v>
      </c>
      <c r="F1177" s="419">
        <v>41869</v>
      </c>
      <c r="G1177" s="44">
        <v>3147.2</v>
      </c>
      <c r="H1177" s="243">
        <f t="shared" si="19"/>
        <v>0</v>
      </c>
      <c r="I1177" s="214"/>
    </row>
    <row r="1178" spans="1:9" x14ac:dyDescent="0.25">
      <c r="A1178" s="216">
        <v>41869</v>
      </c>
      <c r="B1178" s="285" t="s">
        <v>1287</v>
      </c>
      <c r="C1178" s="361" t="s">
        <v>4164</v>
      </c>
      <c r="D1178" s="220" t="s">
        <v>3114</v>
      </c>
      <c r="E1178" s="241">
        <v>0</v>
      </c>
      <c r="F1178" s="419"/>
      <c r="G1178" s="44"/>
      <c r="H1178" s="243">
        <f t="shared" si="19"/>
        <v>0</v>
      </c>
      <c r="I1178" s="214" t="s">
        <v>81</v>
      </c>
    </row>
    <row r="1179" spans="1:9" x14ac:dyDescent="0.25">
      <c r="A1179" s="216">
        <v>41869</v>
      </c>
      <c r="B1179" s="285" t="s">
        <v>1288</v>
      </c>
      <c r="C1179" s="361" t="s">
        <v>4164</v>
      </c>
      <c r="D1179" s="220" t="s">
        <v>3114</v>
      </c>
      <c r="E1179" s="241">
        <v>0</v>
      </c>
      <c r="F1179" s="419"/>
      <c r="G1179" s="44"/>
      <c r="H1179" s="243">
        <f t="shared" si="19"/>
        <v>0</v>
      </c>
      <c r="I1179" s="214" t="s">
        <v>81</v>
      </c>
    </row>
    <row r="1180" spans="1:9" x14ac:dyDescent="0.25">
      <c r="A1180" s="216">
        <v>41869</v>
      </c>
      <c r="B1180" s="285" t="s">
        <v>1289</v>
      </c>
      <c r="C1180" s="361" t="s">
        <v>4164</v>
      </c>
      <c r="D1180" s="214" t="s">
        <v>250</v>
      </c>
      <c r="E1180" s="235">
        <v>18545.400000000001</v>
      </c>
      <c r="F1180" s="419">
        <v>41869</v>
      </c>
      <c r="G1180" s="44">
        <v>18545.400000000001</v>
      </c>
      <c r="H1180" s="243">
        <f t="shared" si="19"/>
        <v>0</v>
      </c>
      <c r="I1180" s="214"/>
    </row>
    <row r="1181" spans="1:9" x14ac:dyDescent="0.25">
      <c r="A1181" s="216">
        <v>41869</v>
      </c>
      <c r="B1181" s="285" t="s">
        <v>1290</v>
      </c>
      <c r="C1181" s="361" t="s">
        <v>4164</v>
      </c>
      <c r="D1181" s="214" t="s">
        <v>4155</v>
      </c>
      <c r="E1181" s="235">
        <v>6901.5</v>
      </c>
      <c r="F1181" s="419">
        <v>41869</v>
      </c>
      <c r="G1181" s="44">
        <v>6901.5</v>
      </c>
      <c r="H1181" s="243">
        <f t="shared" si="19"/>
        <v>0</v>
      </c>
      <c r="I1181" s="214"/>
    </row>
    <row r="1182" spans="1:9" x14ac:dyDescent="0.25">
      <c r="A1182" s="216">
        <v>41869</v>
      </c>
      <c r="B1182" s="285" t="s">
        <v>1291</v>
      </c>
      <c r="C1182" s="361" t="s">
        <v>4164</v>
      </c>
      <c r="D1182" s="214" t="s">
        <v>52</v>
      </c>
      <c r="E1182" s="235">
        <v>2935.2</v>
      </c>
      <c r="F1182" s="419">
        <v>41869</v>
      </c>
      <c r="G1182" s="44">
        <v>2935.2</v>
      </c>
      <c r="H1182" s="243">
        <f t="shared" si="19"/>
        <v>0</v>
      </c>
      <c r="I1182" s="214"/>
    </row>
    <row r="1183" spans="1:9" x14ac:dyDescent="0.25">
      <c r="A1183" s="216">
        <v>41869</v>
      </c>
      <c r="B1183" s="285" t="s">
        <v>1292</v>
      </c>
      <c r="C1183" s="361" t="s">
        <v>4164</v>
      </c>
      <c r="D1183" s="214" t="s">
        <v>96</v>
      </c>
      <c r="E1183" s="235">
        <v>72473.600000000006</v>
      </c>
      <c r="F1183" s="419">
        <v>41869</v>
      </c>
      <c r="G1183" s="44">
        <v>72473.600000000006</v>
      </c>
      <c r="H1183" s="243">
        <f t="shared" si="19"/>
        <v>0</v>
      </c>
      <c r="I1183" s="214"/>
    </row>
    <row r="1184" spans="1:9" x14ac:dyDescent="0.25">
      <c r="A1184" s="216">
        <v>41869</v>
      </c>
      <c r="B1184" s="285" t="s">
        <v>1294</v>
      </c>
      <c r="C1184" s="361" t="s">
        <v>4164</v>
      </c>
      <c r="D1184" s="214" t="s">
        <v>2770</v>
      </c>
      <c r="E1184" s="235">
        <v>921.4</v>
      </c>
      <c r="F1184" s="419">
        <v>41869</v>
      </c>
      <c r="G1184" s="44">
        <v>921.4</v>
      </c>
      <c r="H1184" s="243">
        <f t="shared" si="19"/>
        <v>0</v>
      </c>
      <c r="I1184" s="214"/>
    </row>
    <row r="1185" spans="1:9" x14ac:dyDescent="0.25">
      <c r="A1185" s="216">
        <v>41869</v>
      </c>
      <c r="B1185" s="285" t="s">
        <v>1296</v>
      </c>
      <c r="C1185" s="361" t="s">
        <v>4164</v>
      </c>
      <c r="D1185" s="214" t="s">
        <v>133</v>
      </c>
      <c r="E1185" s="235">
        <v>2400</v>
      </c>
      <c r="F1185" s="419">
        <v>41869</v>
      </c>
      <c r="G1185" s="44">
        <v>2400</v>
      </c>
      <c r="H1185" s="243">
        <f t="shared" si="19"/>
        <v>0</v>
      </c>
      <c r="I1185" s="214"/>
    </row>
    <row r="1186" spans="1:9" x14ac:dyDescent="0.25">
      <c r="A1186" s="216">
        <v>41869</v>
      </c>
      <c r="B1186" s="285" t="s">
        <v>1297</v>
      </c>
      <c r="C1186" s="361" t="s">
        <v>4164</v>
      </c>
      <c r="D1186" s="214" t="s">
        <v>374</v>
      </c>
      <c r="E1186" s="235">
        <v>9912</v>
      </c>
      <c r="F1186" s="419">
        <v>41869</v>
      </c>
      <c r="G1186" s="44">
        <v>9912</v>
      </c>
      <c r="H1186" s="243">
        <f t="shared" si="19"/>
        <v>0</v>
      </c>
      <c r="I1186" s="214"/>
    </row>
    <row r="1187" spans="1:9" x14ac:dyDescent="0.25">
      <c r="A1187" s="216">
        <v>41869</v>
      </c>
      <c r="B1187" s="285" t="s">
        <v>1299</v>
      </c>
      <c r="C1187" s="361" t="s">
        <v>4164</v>
      </c>
      <c r="D1187" s="214" t="s">
        <v>2112</v>
      </c>
      <c r="E1187" s="235">
        <v>11343</v>
      </c>
      <c r="F1187" s="419">
        <v>41869</v>
      </c>
      <c r="G1187" s="44">
        <v>11343</v>
      </c>
      <c r="H1187" s="243">
        <f t="shared" si="19"/>
        <v>0</v>
      </c>
      <c r="I1187" s="214"/>
    </row>
    <row r="1188" spans="1:9" x14ac:dyDescent="0.25">
      <c r="A1188" s="216">
        <v>41869</v>
      </c>
      <c r="B1188" s="285" t="s">
        <v>1300</v>
      </c>
      <c r="C1188" s="361" t="s">
        <v>4164</v>
      </c>
      <c r="D1188" s="214" t="s">
        <v>78</v>
      </c>
      <c r="E1188" s="235">
        <v>3122</v>
      </c>
      <c r="F1188" s="419">
        <v>41869</v>
      </c>
      <c r="G1188" s="44">
        <v>3122</v>
      </c>
      <c r="H1188" s="243">
        <f t="shared" si="19"/>
        <v>0</v>
      </c>
      <c r="I1188" s="214"/>
    </row>
    <row r="1189" spans="1:9" x14ac:dyDescent="0.25">
      <c r="A1189" s="216">
        <v>41869</v>
      </c>
      <c r="B1189" s="285" t="s">
        <v>1301</v>
      </c>
      <c r="C1189" s="361" t="s">
        <v>4164</v>
      </c>
      <c r="D1189" s="214" t="s">
        <v>80</v>
      </c>
      <c r="E1189" s="235">
        <v>2086</v>
      </c>
      <c r="F1189" s="419">
        <v>41869</v>
      </c>
      <c r="G1189" s="44">
        <v>2086</v>
      </c>
      <c r="H1189" s="243">
        <f t="shared" si="19"/>
        <v>0</v>
      </c>
      <c r="I1189" s="214"/>
    </row>
    <row r="1190" spans="1:9" x14ac:dyDescent="0.25">
      <c r="A1190" s="216">
        <v>41869</v>
      </c>
      <c r="B1190" s="285" t="s">
        <v>1302</v>
      </c>
      <c r="C1190" s="361" t="s">
        <v>4164</v>
      </c>
      <c r="D1190" s="214" t="s">
        <v>8</v>
      </c>
      <c r="E1190" s="235">
        <v>1970</v>
      </c>
      <c r="F1190" s="419">
        <v>41869</v>
      </c>
      <c r="G1190" s="44">
        <v>1970</v>
      </c>
      <c r="H1190" s="243">
        <f t="shared" si="19"/>
        <v>0</v>
      </c>
      <c r="I1190" s="214"/>
    </row>
    <row r="1191" spans="1:9" x14ac:dyDescent="0.25">
      <c r="A1191" s="216">
        <v>41869</v>
      </c>
      <c r="B1191" s="285" t="s">
        <v>1303</v>
      </c>
      <c r="C1191" s="361" t="s">
        <v>4164</v>
      </c>
      <c r="D1191" s="214" t="s">
        <v>349</v>
      </c>
      <c r="E1191" s="235">
        <v>7109</v>
      </c>
      <c r="F1191" s="419">
        <v>41869</v>
      </c>
      <c r="G1191" s="44">
        <v>7109</v>
      </c>
      <c r="H1191" s="243">
        <f t="shared" si="19"/>
        <v>0</v>
      </c>
      <c r="I1191" s="214"/>
    </row>
    <row r="1192" spans="1:9" x14ac:dyDescent="0.25">
      <c r="A1192" s="216">
        <v>41869</v>
      </c>
      <c r="B1192" s="285" t="s">
        <v>1304</v>
      </c>
      <c r="C1192" s="361" t="s">
        <v>4164</v>
      </c>
      <c r="D1192" s="214" t="s">
        <v>233</v>
      </c>
      <c r="E1192" s="235">
        <v>920</v>
      </c>
      <c r="F1192" s="419">
        <v>41869</v>
      </c>
      <c r="G1192" s="44">
        <v>920</v>
      </c>
      <c r="H1192" s="243">
        <f t="shared" si="19"/>
        <v>0</v>
      </c>
      <c r="I1192" s="214"/>
    </row>
    <row r="1193" spans="1:9" x14ac:dyDescent="0.25">
      <c r="A1193" s="216">
        <v>41869</v>
      </c>
      <c r="B1193" s="285" t="s">
        <v>1305</v>
      </c>
      <c r="C1193" s="361" t="s">
        <v>4164</v>
      </c>
      <c r="D1193" s="214" t="s">
        <v>8</v>
      </c>
      <c r="E1193" s="235">
        <v>363</v>
      </c>
      <c r="F1193" s="419">
        <v>41869</v>
      </c>
      <c r="G1193" s="44">
        <v>363</v>
      </c>
      <c r="H1193" s="243">
        <f t="shared" si="19"/>
        <v>0</v>
      </c>
      <c r="I1193" s="214"/>
    </row>
    <row r="1194" spans="1:9" x14ac:dyDescent="0.25">
      <c r="A1194" s="216">
        <v>41869</v>
      </c>
      <c r="B1194" s="285" t="s">
        <v>1307</v>
      </c>
      <c r="C1194" s="361" t="s">
        <v>4164</v>
      </c>
      <c r="D1194" s="214" t="s">
        <v>1611</v>
      </c>
      <c r="E1194" s="235">
        <v>6179</v>
      </c>
      <c r="F1194" s="419">
        <v>41869</v>
      </c>
      <c r="G1194" s="44">
        <v>6179</v>
      </c>
      <c r="H1194" s="243">
        <f t="shared" si="19"/>
        <v>0</v>
      </c>
      <c r="I1194" s="214"/>
    </row>
    <row r="1195" spans="1:9" x14ac:dyDescent="0.25">
      <c r="A1195" s="465">
        <v>41866</v>
      </c>
      <c r="B1195" s="466" t="s">
        <v>1308</v>
      </c>
      <c r="C1195" s="467" t="s">
        <v>4164</v>
      </c>
      <c r="D1195" s="214" t="s">
        <v>130</v>
      </c>
      <c r="E1195" s="235">
        <v>11668</v>
      </c>
      <c r="F1195" s="419">
        <v>41867</v>
      </c>
      <c r="G1195" s="44">
        <v>11668</v>
      </c>
      <c r="H1195" s="243">
        <f t="shared" si="19"/>
        <v>0</v>
      </c>
      <c r="I1195" s="20" t="s">
        <v>21</v>
      </c>
    </row>
    <row r="1196" spans="1:9" x14ac:dyDescent="0.25">
      <c r="A1196" s="366">
        <v>41866</v>
      </c>
      <c r="B1196" s="466" t="s">
        <v>1309</v>
      </c>
      <c r="C1196" s="467" t="s">
        <v>4164</v>
      </c>
      <c r="D1196" s="214" t="s">
        <v>287</v>
      </c>
      <c r="E1196" s="235">
        <v>4396</v>
      </c>
      <c r="F1196" s="419">
        <v>41867</v>
      </c>
      <c r="G1196" s="44">
        <v>4396</v>
      </c>
      <c r="H1196" s="243">
        <f t="shared" si="19"/>
        <v>0</v>
      </c>
      <c r="I1196" s="20" t="s">
        <v>12</v>
      </c>
    </row>
    <row r="1197" spans="1:9" x14ac:dyDescent="0.25">
      <c r="A1197" s="465">
        <v>41866</v>
      </c>
      <c r="B1197" s="466" t="s">
        <v>1311</v>
      </c>
      <c r="C1197" s="467" t="s">
        <v>4164</v>
      </c>
      <c r="D1197" s="214" t="s">
        <v>183</v>
      </c>
      <c r="E1197" s="235">
        <v>9364</v>
      </c>
      <c r="F1197" s="419">
        <v>41867</v>
      </c>
      <c r="G1197" s="44">
        <v>9364</v>
      </c>
      <c r="H1197" s="243">
        <f t="shared" si="19"/>
        <v>0</v>
      </c>
      <c r="I1197" s="20" t="s">
        <v>12</v>
      </c>
    </row>
    <row r="1198" spans="1:9" x14ac:dyDescent="0.25">
      <c r="A1198" s="366">
        <v>41866</v>
      </c>
      <c r="B1198" s="466" t="s">
        <v>1312</v>
      </c>
      <c r="C1198" s="467" t="s">
        <v>4164</v>
      </c>
      <c r="D1198" s="214" t="s">
        <v>189</v>
      </c>
      <c r="E1198" s="235">
        <v>5768</v>
      </c>
      <c r="F1198" s="419">
        <v>41877</v>
      </c>
      <c r="G1198" s="44">
        <v>5768</v>
      </c>
      <c r="H1198" s="243">
        <f t="shared" si="19"/>
        <v>0</v>
      </c>
      <c r="I1198" s="20" t="s">
        <v>21</v>
      </c>
    </row>
    <row r="1199" spans="1:9" x14ac:dyDescent="0.25">
      <c r="A1199" s="465">
        <v>41866</v>
      </c>
      <c r="B1199" s="466" t="s">
        <v>1313</v>
      </c>
      <c r="C1199" s="467" t="s">
        <v>4164</v>
      </c>
      <c r="D1199" s="214" t="s">
        <v>42</v>
      </c>
      <c r="E1199" s="235">
        <v>3920</v>
      </c>
      <c r="F1199" s="421">
        <v>41885</v>
      </c>
      <c r="G1199" s="245">
        <v>3920</v>
      </c>
      <c r="H1199" s="243">
        <f t="shared" si="19"/>
        <v>0</v>
      </c>
      <c r="I1199" s="20" t="s">
        <v>12</v>
      </c>
    </row>
    <row r="1200" spans="1:9" x14ac:dyDescent="0.25">
      <c r="A1200" s="366">
        <v>41866</v>
      </c>
      <c r="B1200" s="466" t="s">
        <v>1314</v>
      </c>
      <c r="C1200" s="467" t="s">
        <v>4164</v>
      </c>
      <c r="D1200" s="214" t="s">
        <v>43</v>
      </c>
      <c r="E1200" s="235">
        <v>4480</v>
      </c>
      <c r="F1200" s="419">
        <v>41871</v>
      </c>
      <c r="G1200" s="44">
        <v>4480</v>
      </c>
      <c r="H1200" s="243">
        <f t="shared" si="19"/>
        <v>0</v>
      </c>
      <c r="I1200" s="20" t="s">
        <v>12</v>
      </c>
    </row>
    <row r="1201" spans="1:9" x14ac:dyDescent="0.25">
      <c r="A1201" s="465">
        <v>41866</v>
      </c>
      <c r="B1201" s="466" t="s">
        <v>1315</v>
      </c>
      <c r="C1201" s="467" t="s">
        <v>4164</v>
      </c>
      <c r="D1201" s="214" t="s">
        <v>3486</v>
      </c>
      <c r="E1201" s="235">
        <v>6138.5</v>
      </c>
      <c r="F1201" s="419">
        <v>41866</v>
      </c>
      <c r="G1201" s="44">
        <v>6138.5</v>
      </c>
      <c r="H1201" s="243">
        <f t="shared" si="19"/>
        <v>0</v>
      </c>
      <c r="I1201" s="20"/>
    </row>
    <row r="1202" spans="1:9" x14ac:dyDescent="0.25">
      <c r="A1202" s="366">
        <v>41866</v>
      </c>
      <c r="B1202" s="466" t="s">
        <v>1316</v>
      </c>
      <c r="C1202" s="467" t="s">
        <v>4164</v>
      </c>
      <c r="D1202" s="214" t="s">
        <v>373</v>
      </c>
      <c r="E1202" s="235">
        <v>11534</v>
      </c>
      <c r="F1202" s="419">
        <v>41867</v>
      </c>
      <c r="G1202" s="44">
        <v>11534</v>
      </c>
      <c r="H1202" s="243">
        <f t="shared" si="19"/>
        <v>0</v>
      </c>
      <c r="I1202" s="20" t="s">
        <v>12</v>
      </c>
    </row>
    <row r="1203" spans="1:9" x14ac:dyDescent="0.25">
      <c r="A1203" s="465">
        <v>41866</v>
      </c>
      <c r="B1203" s="466" t="s">
        <v>1318</v>
      </c>
      <c r="C1203" s="467" t="s">
        <v>4164</v>
      </c>
      <c r="D1203" s="214" t="s">
        <v>8</v>
      </c>
      <c r="E1203" s="235">
        <v>3223</v>
      </c>
      <c r="F1203" s="419">
        <v>41866</v>
      </c>
      <c r="G1203" s="44">
        <v>3223</v>
      </c>
      <c r="H1203" s="243">
        <f t="shared" si="19"/>
        <v>0</v>
      </c>
      <c r="I1203" s="20"/>
    </row>
    <row r="1204" spans="1:9" x14ac:dyDescent="0.25">
      <c r="A1204" s="366">
        <v>41866</v>
      </c>
      <c r="B1204" s="466" t="s">
        <v>1319</v>
      </c>
      <c r="C1204" s="467" t="s">
        <v>4164</v>
      </c>
      <c r="D1204" s="214" t="s">
        <v>188</v>
      </c>
      <c r="E1204" s="235">
        <v>8599</v>
      </c>
      <c r="F1204" s="419">
        <v>41868</v>
      </c>
      <c r="G1204" s="44">
        <v>8599</v>
      </c>
      <c r="H1204" s="243">
        <f t="shared" si="19"/>
        <v>0</v>
      </c>
      <c r="I1204" s="20" t="s">
        <v>21</v>
      </c>
    </row>
    <row r="1205" spans="1:9" x14ac:dyDescent="0.25">
      <c r="A1205" s="465">
        <v>41866</v>
      </c>
      <c r="B1205" s="466" t="s">
        <v>1321</v>
      </c>
      <c r="C1205" s="467" t="s">
        <v>4164</v>
      </c>
      <c r="D1205" s="214" t="s">
        <v>22</v>
      </c>
      <c r="E1205" s="235">
        <v>2027</v>
      </c>
      <c r="F1205" s="419">
        <v>41866</v>
      </c>
      <c r="G1205" s="44">
        <v>2027</v>
      </c>
      <c r="H1205" s="243">
        <f t="shared" si="19"/>
        <v>0</v>
      </c>
      <c r="I1205" s="20"/>
    </row>
    <row r="1206" spans="1:9" x14ac:dyDescent="0.25">
      <c r="A1206" s="366">
        <v>41866</v>
      </c>
      <c r="B1206" s="466" t="s">
        <v>1322</v>
      </c>
      <c r="C1206" s="467" t="s">
        <v>4164</v>
      </c>
      <c r="D1206" s="214" t="s">
        <v>8</v>
      </c>
      <c r="E1206" s="235">
        <v>1006</v>
      </c>
      <c r="F1206" s="419">
        <v>41866</v>
      </c>
      <c r="G1206" s="44">
        <v>1006</v>
      </c>
      <c r="H1206" s="243">
        <f t="shared" si="19"/>
        <v>0</v>
      </c>
      <c r="I1206" s="20"/>
    </row>
    <row r="1207" spans="1:9" x14ac:dyDescent="0.25">
      <c r="A1207" s="465">
        <v>41866</v>
      </c>
      <c r="B1207" s="466" t="s">
        <v>1323</v>
      </c>
      <c r="C1207" s="467" t="s">
        <v>4164</v>
      </c>
      <c r="D1207" s="214" t="s">
        <v>1782</v>
      </c>
      <c r="E1207" s="235">
        <v>1915</v>
      </c>
      <c r="F1207" s="419">
        <v>41867</v>
      </c>
      <c r="G1207" s="44">
        <v>1915</v>
      </c>
      <c r="H1207" s="243">
        <f t="shared" si="19"/>
        <v>0</v>
      </c>
      <c r="I1207" s="20" t="s">
        <v>12</v>
      </c>
    </row>
    <row r="1208" spans="1:9" x14ac:dyDescent="0.25">
      <c r="A1208" s="366">
        <v>41866</v>
      </c>
      <c r="B1208" s="466" t="s">
        <v>1326</v>
      </c>
      <c r="C1208" s="467" t="s">
        <v>4164</v>
      </c>
      <c r="D1208" s="220" t="s">
        <v>3114</v>
      </c>
      <c r="E1208" s="241">
        <v>0</v>
      </c>
      <c r="F1208" s="419"/>
      <c r="G1208" s="44"/>
      <c r="H1208" s="243">
        <f t="shared" si="19"/>
        <v>0</v>
      </c>
      <c r="I1208" s="20" t="s">
        <v>512</v>
      </c>
    </row>
    <row r="1209" spans="1:9" x14ac:dyDescent="0.25">
      <c r="A1209" s="465">
        <v>41866</v>
      </c>
      <c r="B1209" s="466" t="s">
        <v>1327</v>
      </c>
      <c r="C1209" s="467" t="s">
        <v>4164</v>
      </c>
      <c r="D1209" s="214" t="s">
        <v>12</v>
      </c>
      <c r="E1209" s="235">
        <v>42507</v>
      </c>
      <c r="F1209" s="419">
        <v>41866</v>
      </c>
      <c r="G1209" s="44">
        <v>42507</v>
      </c>
      <c r="H1209" s="243">
        <f t="shared" si="19"/>
        <v>0</v>
      </c>
      <c r="I1209" s="20"/>
    </row>
    <row r="1210" spans="1:9" x14ac:dyDescent="0.25">
      <c r="A1210" s="366">
        <v>41866</v>
      </c>
      <c r="B1210" s="466" t="s">
        <v>1328</v>
      </c>
      <c r="C1210" s="467" t="s">
        <v>4164</v>
      </c>
      <c r="D1210" s="214" t="s">
        <v>233</v>
      </c>
      <c r="E1210" s="235">
        <v>6798</v>
      </c>
      <c r="F1210" s="419">
        <v>41867</v>
      </c>
      <c r="G1210" s="44">
        <v>6798</v>
      </c>
      <c r="H1210" s="243">
        <f t="shared" si="19"/>
        <v>0</v>
      </c>
      <c r="I1210" s="20" t="s">
        <v>217</v>
      </c>
    </row>
    <row r="1211" spans="1:9" x14ac:dyDescent="0.25">
      <c r="A1211" s="465">
        <v>41866</v>
      </c>
      <c r="B1211" s="466" t="s">
        <v>1329</v>
      </c>
      <c r="C1211" s="467" t="s">
        <v>4164</v>
      </c>
      <c r="D1211" s="214" t="s">
        <v>502</v>
      </c>
      <c r="E1211" s="235">
        <v>24111</v>
      </c>
      <c r="F1211" s="419">
        <v>41867</v>
      </c>
      <c r="G1211" s="44">
        <v>24111</v>
      </c>
      <c r="H1211" s="243">
        <f t="shared" si="19"/>
        <v>0</v>
      </c>
      <c r="I1211" s="20" t="s">
        <v>3945</v>
      </c>
    </row>
    <row r="1212" spans="1:9" x14ac:dyDescent="0.25">
      <c r="A1212" s="366">
        <v>41866</v>
      </c>
      <c r="B1212" s="466" t="s">
        <v>1330</v>
      </c>
      <c r="C1212" s="467" t="s">
        <v>4164</v>
      </c>
      <c r="D1212" s="220" t="s">
        <v>3114</v>
      </c>
      <c r="E1212" s="241">
        <v>0</v>
      </c>
      <c r="F1212" s="419"/>
      <c r="G1212" s="44"/>
      <c r="H1212" s="243">
        <f t="shared" si="19"/>
        <v>0</v>
      </c>
      <c r="I1212" s="20" t="s">
        <v>512</v>
      </c>
    </row>
    <row r="1213" spans="1:9" x14ac:dyDescent="0.25">
      <c r="A1213" s="465">
        <v>41866</v>
      </c>
      <c r="B1213" s="466" t="s">
        <v>1331</v>
      </c>
      <c r="C1213" s="467" t="s">
        <v>4164</v>
      </c>
      <c r="D1213" s="214" t="s">
        <v>78</v>
      </c>
      <c r="E1213" s="235">
        <v>4731</v>
      </c>
      <c r="F1213" s="422" t="s">
        <v>4246</v>
      </c>
      <c r="G1213" s="44">
        <v>4731</v>
      </c>
      <c r="H1213" s="243">
        <f t="shared" si="19"/>
        <v>0</v>
      </c>
      <c r="I1213" s="20" t="s">
        <v>217</v>
      </c>
    </row>
    <row r="1214" spans="1:9" x14ac:dyDescent="0.25">
      <c r="A1214" s="366">
        <v>41866</v>
      </c>
      <c r="B1214" s="466" t="s">
        <v>1333</v>
      </c>
      <c r="C1214" s="467" t="s">
        <v>4164</v>
      </c>
      <c r="D1214" s="214" t="s">
        <v>2567</v>
      </c>
      <c r="E1214" s="235">
        <v>1867.5</v>
      </c>
      <c r="F1214" s="419">
        <v>41867</v>
      </c>
      <c r="G1214" s="44">
        <v>1867.5</v>
      </c>
      <c r="H1214" s="243">
        <f t="shared" si="19"/>
        <v>0</v>
      </c>
      <c r="I1214" s="20" t="s">
        <v>217</v>
      </c>
    </row>
    <row r="1215" spans="1:9" x14ac:dyDescent="0.25">
      <c r="A1215" s="465">
        <v>41866</v>
      </c>
      <c r="B1215" s="466" t="s">
        <v>1334</v>
      </c>
      <c r="C1215" s="467" t="s">
        <v>4164</v>
      </c>
      <c r="D1215" s="214" t="s">
        <v>80</v>
      </c>
      <c r="E1215" s="235">
        <v>2836</v>
      </c>
      <c r="F1215" s="419">
        <v>41867</v>
      </c>
      <c r="G1215" s="44">
        <v>2836</v>
      </c>
      <c r="H1215" s="243">
        <f t="shared" si="19"/>
        <v>0</v>
      </c>
      <c r="I1215" s="20" t="s">
        <v>217</v>
      </c>
    </row>
    <row r="1216" spans="1:9" x14ac:dyDescent="0.25">
      <c r="A1216" s="366">
        <v>41866</v>
      </c>
      <c r="B1216" s="466" t="s">
        <v>1335</v>
      </c>
      <c r="C1216" s="467" t="s">
        <v>4164</v>
      </c>
      <c r="D1216" s="214" t="s">
        <v>4247</v>
      </c>
      <c r="E1216" s="235">
        <v>2622</v>
      </c>
      <c r="F1216" s="419">
        <v>41867</v>
      </c>
      <c r="G1216" s="44">
        <v>2622</v>
      </c>
      <c r="H1216" s="243">
        <f t="shared" si="19"/>
        <v>0</v>
      </c>
      <c r="I1216" s="20" t="s">
        <v>217</v>
      </c>
    </row>
    <row r="1217" spans="1:10" x14ac:dyDescent="0.25">
      <c r="A1217" s="465">
        <v>41866</v>
      </c>
      <c r="B1217" s="466" t="s">
        <v>1336</v>
      </c>
      <c r="C1217" s="467" t="s">
        <v>4164</v>
      </c>
      <c r="D1217" s="220" t="s">
        <v>3114</v>
      </c>
      <c r="E1217" s="241">
        <v>0</v>
      </c>
      <c r="F1217" s="419"/>
      <c r="G1217" s="44"/>
      <c r="H1217" s="243">
        <f t="shared" si="19"/>
        <v>0</v>
      </c>
      <c r="I1217" s="20" t="s">
        <v>4248</v>
      </c>
    </row>
    <row r="1218" spans="1:10" x14ac:dyDescent="0.25">
      <c r="A1218" s="366">
        <v>41866</v>
      </c>
      <c r="B1218" s="466" t="s">
        <v>1337</v>
      </c>
      <c r="C1218" s="467" t="s">
        <v>4164</v>
      </c>
      <c r="D1218" s="214" t="s">
        <v>307</v>
      </c>
      <c r="E1218" s="235">
        <v>682</v>
      </c>
      <c r="F1218" s="419">
        <v>41867</v>
      </c>
      <c r="G1218" s="44">
        <v>682</v>
      </c>
      <c r="H1218" s="243">
        <f t="shared" si="19"/>
        <v>0</v>
      </c>
      <c r="I1218" s="20" t="s">
        <v>217</v>
      </c>
    </row>
    <row r="1219" spans="1:10" x14ac:dyDescent="0.25">
      <c r="A1219" s="465">
        <v>41866</v>
      </c>
      <c r="B1219" s="466" t="s">
        <v>1339</v>
      </c>
      <c r="C1219" s="467" t="s">
        <v>4164</v>
      </c>
      <c r="D1219" s="214" t="s">
        <v>1611</v>
      </c>
      <c r="E1219" s="235">
        <v>4218</v>
      </c>
      <c r="F1219" s="419">
        <v>41866</v>
      </c>
      <c r="G1219" s="44">
        <v>4218</v>
      </c>
      <c r="H1219" s="243">
        <f t="shared" si="19"/>
        <v>0</v>
      </c>
      <c r="I1219" s="20"/>
    </row>
    <row r="1220" spans="1:10" x14ac:dyDescent="0.25">
      <c r="A1220" s="366">
        <v>41866</v>
      </c>
      <c r="B1220" s="466" t="s">
        <v>1340</v>
      </c>
      <c r="C1220" s="467" t="s">
        <v>4164</v>
      </c>
      <c r="D1220" s="214" t="s">
        <v>51</v>
      </c>
      <c r="E1220" s="235">
        <v>3326.4</v>
      </c>
      <c r="F1220" s="419">
        <v>41867</v>
      </c>
      <c r="G1220" s="44">
        <v>3326.4</v>
      </c>
      <c r="H1220" s="243">
        <f t="shared" si="19"/>
        <v>0</v>
      </c>
      <c r="I1220" s="20" t="s">
        <v>21</v>
      </c>
    </row>
    <row r="1221" spans="1:10" x14ac:dyDescent="0.25">
      <c r="A1221" s="465">
        <v>41866</v>
      </c>
      <c r="B1221" s="466" t="s">
        <v>1341</v>
      </c>
      <c r="C1221" s="467" t="s">
        <v>4164</v>
      </c>
      <c r="D1221" s="214" t="s">
        <v>130</v>
      </c>
      <c r="E1221" s="235">
        <v>957</v>
      </c>
      <c r="F1221" s="419">
        <v>41867</v>
      </c>
      <c r="G1221" s="44">
        <v>957</v>
      </c>
      <c r="H1221" s="243">
        <f t="shared" si="19"/>
        <v>0</v>
      </c>
      <c r="I1221" s="20" t="s">
        <v>21</v>
      </c>
    </row>
    <row r="1222" spans="1:10" x14ac:dyDescent="0.25">
      <c r="A1222" s="366">
        <v>41866</v>
      </c>
      <c r="B1222" s="466" t="s">
        <v>1342</v>
      </c>
      <c r="C1222" s="467" t="s">
        <v>4164</v>
      </c>
      <c r="D1222" s="214" t="s">
        <v>180</v>
      </c>
      <c r="E1222" s="235">
        <v>7280</v>
      </c>
      <c r="F1222" s="419">
        <v>41866</v>
      </c>
      <c r="G1222" s="44">
        <v>7280</v>
      </c>
      <c r="H1222" s="243">
        <f t="shared" si="19"/>
        <v>0</v>
      </c>
      <c r="I1222" s="20"/>
      <c r="J1222" s="24"/>
    </row>
    <row r="1223" spans="1:10" x14ac:dyDescent="0.25">
      <c r="A1223" s="465">
        <v>41866</v>
      </c>
      <c r="B1223" s="466" t="s">
        <v>1343</v>
      </c>
      <c r="C1223" s="467" t="s">
        <v>4164</v>
      </c>
      <c r="D1223" s="214" t="s">
        <v>136</v>
      </c>
      <c r="E1223" s="235">
        <v>2662.5</v>
      </c>
      <c r="F1223" s="419">
        <v>41866</v>
      </c>
      <c r="G1223" s="44">
        <v>2662.5</v>
      </c>
      <c r="H1223" s="243">
        <f t="shared" ref="H1223:H1286" si="20">E1223-G1223</f>
        <v>0</v>
      </c>
      <c r="I1223" s="20"/>
    </row>
    <row r="1224" spans="1:10" x14ac:dyDescent="0.25">
      <c r="A1224" s="366">
        <v>41866</v>
      </c>
      <c r="B1224" s="466" t="s">
        <v>1344</v>
      </c>
      <c r="C1224" s="467" t="s">
        <v>4164</v>
      </c>
      <c r="D1224" s="214" t="s">
        <v>11</v>
      </c>
      <c r="E1224" s="235">
        <v>27178.400000000001</v>
      </c>
      <c r="F1224" s="419">
        <v>41881</v>
      </c>
      <c r="G1224" s="44">
        <v>27178.400000000001</v>
      </c>
      <c r="H1224" s="243">
        <f t="shared" si="20"/>
        <v>0</v>
      </c>
      <c r="I1224" s="20" t="s">
        <v>65</v>
      </c>
    </row>
    <row r="1225" spans="1:10" x14ac:dyDescent="0.25">
      <c r="A1225" s="465">
        <v>41866</v>
      </c>
      <c r="B1225" s="466" t="s">
        <v>1346</v>
      </c>
      <c r="C1225" s="467" t="s">
        <v>4164</v>
      </c>
      <c r="D1225" s="214" t="s">
        <v>3121</v>
      </c>
      <c r="E1225" s="235">
        <v>5985</v>
      </c>
      <c r="F1225" s="419">
        <v>41867</v>
      </c>
      <c r="G1225" s="44">
        <v>5985</v>
      </c>
      <c r="H1225" s="243">
        <f t="shared" si="20"/>
        <v>0</v>
      </c>
      <c r="I1225" s="20" t="s">
        <v>65</v>
      </c>
    </row>
    <row r="1226" spans="1:10" x14ac:dyDescent="0.25">
      <c r="A1226" s="366">
        <v>41866</v>
      </c>
      <c r="B1226" s="466" t="s">
        <v>1347</v>
      </c>
      <c r="C1226" s="467" t="s">
        <v>4164</v>
      </c>
      <c r="D1226" s="214" t="s">
        <v>2586</v>
      </c>
      <c r="E1226" s="235">
        <v>3923.5</v>
      </c>
      <c r="F1226" s="419">
        <v>41867</v>
      </c>
      <c r="G1226" s="44">
        <v>3923.5</v>
      </c>
      <c r="H1226" s="243">
        <f t="shared" si="20"/>
        <v>0</v>
      </c>
      <c r="I1226" s="20" t="s">
        <v>65</v>
      </c>
    </row>
    <row r="1227" spans="1:10" x14ac:dyDescent="0.25">
      <c r="A1227" s="465">
        <v>41866</v>
      </c>
      <c r="B1227" s="466" t="s">
        <v>1349</v>
      </c>
      <c r="C1227" s="467" t="s">
        <v>4164</v>
      </c>
      <c r="D1227" s="214" t="s">
        <v>396</v>
      </c>
      <c r="E1227" s="235">
        <v>466.5</v>
      </c>
      <c r="F1227" s="419">
        <v>41866</v>
      </c>
      <c r="G1227" s="44">
        <v>466.5</v>
      </c>
      <c r="H1227" s="243">
        <f t="shared" si="20"/>
        <v>0</v>
      </c>
      <c r="I1227" s="20"/>
    </row>
    <row r="1228" spans="1:10" x14ac:dyDescent="0.25">
      <c r="A1228" s="366">
        <v>41866</v>
      </c>
      <c r="B1228" s="466" t="s">
        <v>1351</v>
      </c>
      <c r="C1228" s="467" t="s">
        <v>4164</v>
      </c>
      <c r="D1228" s="214" t="s">
        <v>8</v>
      </c>
      <c r="E1228" s="235">
        <v>2254.4</v>
      </c>
      <c r="F1228" s="419">
        <v>41866</v>
      </c>
      <c r="G1228" s="44">
        <v>2254.4</v>
      </c>
      <c r="H1228" s="243">
        <f t="shared" si="20"/>
        <v>0</v>
      </c>
      <c r="I1228" s="20"/>
    </row>
    <row r="1229" spans="1:10" x14ac:dyDescent="0.25">
      <c r="A1229" s="465">
        <v>41866</v>
      </c>
      <c r="B1229" s="466" t="s">
        <v>1352</v>
      </c>
      <c r="C1229" s="467" t="s">
        <v>4164</v>
      </c>
      <c r="D1229" s="214" t="s">
        <v>8</v>
      </c>
      <c r="E1229" s="235">
        <v>1829</v>
      </c>
      <c r="F1229" s="419">
        <v>41866</v>
      </c>
      <c r="G1229" s="44">
        <v>1829</v>
      </c>
      <c r="H1229" s="243">
        <f t="shared" si="20"/>
        <v>0</v>
      </c>
      <c r="I1229" s="20"/>
    </row>
    <row r="1230" spans="1:10" x14ac:dyDescent="0.25">
      <c r="A1230" s="366">
        <v>41866</v>
      </c>
      <c r="B1230" s="466" t="s">
        <v>1353</v>
      </c>
      <c r="C1230" s="467" t="s">
        <v>4164</v>
      </c>
      <c r="D1230" s="214" t="s">
        <v>8</v>
      </c>
      <c r="E1230" s="235">
        <v>614</v>
      </c>
      <c r="F1230" s="419">
        <v>41866</v>
      </c>
      <c r="G1230" s="44">
        <v>614</v>
      </c>
      <c r="H1230" s="243">
        <f t="shared" si="20"/>
        <v>0</v>
      </c>
      <c r="I1230" s="20"/>
    </row>
    <row r="1231" spans="1:10" x14ac:dyDescent="0.25">
      <c r="A1231" s="465">
        <v>41866</v>
      </c>
      <c r="B1231" s="466" t="s">
        <v>1355</v>
      </c>
      <c r="C1231" s="467" t="s">
        <v>4164</v>
      </c>
      <c r="D1231" s="214" t="s">
        <v>189</v>
      </c>
      <c r="E1231" s="235">
        <v>7433</v>
      </c>
      <c r="F1231" s="419">
        <v>41877</v>
      </c>
      <c r="G1231" s="44">
        <v>7433</v>
      </c>
      <c r="H1231" s="243">
        <f t="shared" si="20"/>
        <v>0</v>
      </c>
      <c r="I1231" s="20" t="s">
        <v>21</v>
      </c>
    </row>
    <row r="1232" spans="1:10" x14ac:dyDescent="0.25">
      <c r="A1232" s="366">
        <v>41866</v>
      </c>
      <c r="B1232" s="466" t="s">
        <v>1356</v>
      </c>
      <c r="C1232" s="467" t="s">
        <v>4164</v>
      </c>
      <c r="D1232" s="214" t="s">
        <v>18</v>
      </c>
      <c r="E1232" s="235">
        <v>819</v>
      </c>
      <c r="F1232" s="419">
        <v>41866</v>
      </c>
      <c r="G1232" s="44">
        <v>819</v>
      </c>
      <c r="H1232" s="243">
        <f t="shared" si="20"/>
        <v>0</v>
      </c>
      <c r="I1232" s="20"/>
    </row>
    <row r="1233" spans="1:9" x14ac:dyDescent="0.25">
      <c r="A1233" s="465">
        <v>41866</v>
      </c>
      <c r="B1233" s="466" t="s">
        <v>1358</v>
      </c>
      <c r="C1233" s="467" t="s">
        <v>4164</v>
      </c>
      <c r="D1233" s="214" t="s">
        <v>312</v>
      </c>
      <c r="E1233" s="235">
        <v>342.5</v>
      </c>
      <c r="F1233" s="419">
        <v>41866</v>
      </c>
      <c r="G1233" s="44">
        <v>342.5</v>
      </c>
      <c r="H1233" s="243">
        <f t="shared" si="20"/>
        <v>0</v>
      </c>
      <c r="I1233" s="20"/>
    </row>
    <row r="1234" spans="1:9" x14ac:dyDescent="0.25">
      <c r="A1234" s="366">
        <v>41866</v>
      </c>
      <c r="B1234" s="466" t="s">
        <v>1359</v>
      </c>
      <c r="C1234" s="467" t="s">
        <v>4164</v>
      </c>
      <c r="D1234" s="214" t="s">
        <v>115</v>
      </c>
      <c r="E1234" s="235">
        <v>171.6</v>
      </c>
      <c r="F1234" s="419">
        <v>41866</v>
      </c>
      <c r="G1234" s="44">
        <v>171.6</v>
      </c>
      <c r="H1234" s="243">
        <f t="shared" si="20"/>
        <v>0</v>
      </c>
      <c r="I1234" s="20"/>
    </row>
    <row r="1235" spans="1:9" x14ac:dyDescent="0.25">
      <c r="A1235" s="465">
        <v>41866</v>
      </c>
      <c r="B1235" s="466" t="s">
        <v>1361</v>
      </c>
      <c r="C1235" s="467" t="s">
        <v>4164</v>
      </c>
      <c r="D1235" s="214" t="s">
        <v>62</v>
      </c>
      <c r="E1235" s="235">
        <v>38328</v>
      </c>
      <c r="F1235" s="419">
        <v>41867</v>
      </c>
      <c r="G1235" s="44">
        <v>38328</v>
      </c>
      <c r="H1235" s="243">
        <f t="shared" si="20"/>
        <v>0</v>
      </c>
      <c r="I1235" s="20" t="s">
        <v>21</v>
      </c>
    </row>
    <row r="1236" spans="1:9" x14ac:dyDescent="0.25">
      <c r="A1236" s="366">
        <v>41866</v>
      </c>
      <c r="B1236" s="466" t="s">
        <v>1362</v>
      </c>
      <c r="C1236" s="467" t="s">
        <v>4164</v>
      </c>
      <c r="D1236" s="220" t="s">
        <v>3114</v>
      </c>
      <c r="E1236" s="241">
        <v>0</v>
      </c>
      <c r="F1236" s="419"/>
      <c r="G1236" s="44"/>
      <c r="H1236" s="243">
        <f t="shared" si="20"/>
        <v>0</v>
      </c>
      <c r="I1236" s="20" t="s">
        <v>4249</v>
      </c>
    </row>
    <row r="1237" spans="1:9" x14ac:dyDescent="0.25">
      <c r="A1237" s="465">
        <v>41866</v>
      </c>
      <c r="B1237" s="466" t="s">
        <v>1364</v>
      </c>
      <c r="C1237" s="467" t="s">
        <v>4164</v>
      </c>
      <c r="D1237" s="214" t="s">
        <v>28</v>
      </c>
      <c r="E1237" s="235">
        <v>9338</v>
      </c>
      <c r="F1237" s="419">
        <v>41866</v>
      </c>
      <c r="G1237" s="44">
        <v>9338</v>
      </c>
      <c r="H1237" s="243">
        <f t="shared" si="20"/>
        <v>0</v>
      </c>
      <c r="I1237" s="20"/>
    </row>
    <row r="1238" spans="1:9" x14ac:dyDescent="0.25">
      <c r="A1238" s="366">
        <v>41866</v>
      </c>
      <c r="B1238" s="466" t="s">
        <v>1365</v>
      </c>
      <c r="C1238" s="467" t="s">
        <v>4164</v>
      </c>
      <c r="D1238" s="214" t="s">
        <v>152</v>
      </c>
      <c r="E1238" s="235">
        <v>7718.5</v>
      </c>
      <c r="F1238" s="419">
        <v>41866</v>
      </c>
      <c r="G1238" s="44">
        <v>7718.5</v>
      </c>
      <c r="H1238" s="243">
        <f t="shared" si="20"/>
        <v>0</v>
      </c>
      <c r="I1238" s="20"/>
    </row>
    <row r="1239" spans="1:9" x14ac:dyDescent="0.25">
      <c r="A1239" s="366">
        <v>41866</v>
      </c>
      <c r="B1239" s="466" t="s">
        <v>1367</v>
      </c>
      <c r="C1239" s="467" t="s">
        <v>4164</v>
      </c>
      <c r="D1239" s="214" t="s">
        <v>152</v>
      </c>
      <c r="E1239" s="235">
        <v>80</v>
      </c>
      <c r="F1239" s="419">
        <v>41866</v>
      </c>
      <c r="G1239" s="44">
        <v>80</v>
      </c>
      <c r="H1239" s="243">
        <f t="shared" si="20"/>
        <v>0</v>
      </c>
      <c r="I1239" s="20"/>
    </row>
    <row r="1240" spans="1:9" x14ac:dyDescent="0.25">
      <c r="A1240" s="366">
        <v>41867</v>
      </c>
      <c r="B1240" s="466" t="s">
        <v>1368</v>
      </c>
      <c r="C1240" s="467" t="s">
        <v>4164</v>
      </c>
      <c r="D1240" s="214" t="s">
        <v>1033</v>
      </c>
      <c r="E1240" s="235">
        <v>13981</v>
      </c>
      <c r="F1240" s="419">
        <v>41867</v>
      </c>
      <c r="G1240" s="44">
        <v>13981</v>
      </c>
      <c r="H1240" s="243">
        <f t="shared" si="20"/>
        <v>0</v>
      </c>
      <c r="I1240" s="20"/>
    </row>
    <row r="1241" spans="1:9" x14ac:dyDescent="0.25">
      <c r="A1241" s="366">
        <v>41867</v>
      </c>
      <c r="B1241" s="466" t="s">
        <v>1369</v>
      </c>
      <c r="C1241" s="467" t="s">
        <v>4164</v>
      </c>
      <c r="D1241" s="214" t="s">
        <v>14</v>
      </c>
      <c r="E1241" s="235">
        <v>10050</v>
      </c>
      <c r="F1241" s="419">
        <v>41867</v>
      </c>
      <c r="G1241" s="44">
        <v>10050</v>
      </c>
      <c r="H1241" s="243">
        <f t="shared" si="20"/>
        <v>0</v>
      </c>
      <c r="I1241" s="20"/>
    </row>
    <row r="1242" spans="1:9" x14ac:dyDescent="0.25">
      <c r="A1242" s="366">
        <v>41867</v>
      </c>
      <c r="B1242" s="466" t="s">
        <v>1370</v>
      </c>
      <c r="C1242" s="467" t="s">
        <v>4164</v>
      </c>
      <c r="D1242" s="214" t="s">
        <v>1033</v>
      </c>
      <c r="E1242" s="235">
        <v>175.5</v>
      </c>
      <c r="F1242" s="419">
        <v>41867</v>
      </c>
      <c r="G1242" s="44">
        <v>175.5</v>
      </c>
      <c r="H1242" s="243">
        <f t="shared" si="20"/>
        <v>0</v>
      </c>
      <c r="I1242" s="20"/>
    </row>
    <row r="1243" spans="1:9" x14ac:dyDescent="0.25">
      <c r="A1243" s="366">
        <v>41867</v>
      </c>
      <c r="B1243" s="466" t="s">
        <v>1371</v>
      </c>
      <c r="C1243" s="467" t="s">
        <v>4164</v>
      </c>
      <c r="D1243" s="214" t="s">
        <v>130</v>
      </c>
      <c r="E1243" s="235">
        <v>381.5</v>
      </c>
      <c r="F1243" s="419">
        <v>41867</v>
      </c>
      <c r="G1243" s="44">
        <v>381.5</v>
      </c>
      <c r="H1243" s="243">
        <f t="shared" si="20"/>
        <v>0</v>
      </c>
      <c r="I1243" s="20"/>
    </row>
    <row r="1244" spans="1:9" x14ac:dyDescent="0.25">
      <c r="A1244" s="366">
        <v>41867</v>
      </c>
      <c r="B1244" s="466" t="s">
        <v>1373</v>
      </c>
      <c r="C1244" s="467" t="s">
        <v>4164</v>
      </c>
      <c r="D1244" s="20" t="s">
        <v>106</v>
      </c>
      <c r="E1244" s="239">
        <v>413446</v>
      </c>
      <c r="F1244" s="419">
        <v>41873</v>
      </c>
      <c r="G1244" s="44">
        <v>413446</v>
      </c>
      <c r="H1244" s="243">
        <f t="shared" si="20"/>
        <v>0</v>
      </c>
      <c r="I1244" s="20"/>
    </row>
    <row r="1245" spans="1:9" x14ac:dyDescent="0.25">
      <c r="A1245" s="456">
        <v>41869</v>
      </c>
      <c r="B1245" s="285" t="s">
        <v>1374</v>
      </c>
      <c r="C1245" s="361" t="s">
        <v>4164</v>
      </c>
      <c r="D1245" s="220" t="s">
        <v>3114</v>
      </c>
      <c r="E1245" s="241">
        <v>0</v>
      </c>
      <c r="F1245" s="419"/>
      <c r="G1245" s="44"/>
      <c r="H1245" s="243">
        <f t="shared" si="20"/>
        <v>0</v>
      </c>
      <c r="I1245" s="214" t="s">
        <v>81</v>
      </c>
    </row>
    <row r="1246" spans="1:9" x14ac:dyDescent="0.25">
      <c r="A1246" s="456">
        <v>41869</v>
      </c>
      <c r="B1246" s="285" t="s">
        <v>1375</v>
      </c>
      <c r="C1246" s="361" t="s">
        <v>4164</v>
      </c>
      <c r="D1246" s="214" t="s">
        <v>8</v>
      </c>
      <c r="E1246" s="235">
        <v>321</v>
      </c>
      <c r="F1246" s="419">
        <v>41869</v>
      </c>
      <c r="G1246" s="44">
        <v>321</v>
      </c>
      <c r="H1246" s="243">
        <f t="shared" si="20"/>
        <v>0</v>
      </c>
      <c r="I1246" s="214"/>
    </row>
    <row r="1247" spans="1:9" x14ac:dyDescent="0.25">
      <c r="A1247" s="456">
        <v>41869</v>
      </c>
      <c r="B1247" s="285" t="s">
        <v>1377</v>
      </c>
      <c r="C1247" s="361" t="s">
        <v>4164</v>
      </c>
      <c r="D1247" s="220" t="s">
        <v>3114</v>
      </c>
      <c r="E1247" s="241">
        <v>0</v>
      </c>
      <c r="F1247" s="419"/>
      <c r="G1247" s="44"/>
      <c r="H1247" s="243">
        <f t="shared" si="20"/>
        <v>0</v>
      </c>
      <c r="I1247" s="214" t="s">
        <v>81</v>
      </c>
    </row>
    <row r="1248" spans="1:9" x14ac:dyDescent="0.25">
      <c r="A1248" s="456">
        <v>41869</v>
      </c>
      <c r="B1248" s="285" t="s">
        <v>1378</v>
      </c>
      <c r="C1248" s="361" t="s">
        <v>4164</v>
      </c>
      <c r="D1248" s="220" t="s">
        <v>3114</v>
      </c>
      <c r="E1248" s="241">
        <v>0</v>
      </c>
      <c r="F1248" s="419"/>
      <c r="G1248" s="44"/>
      <c r="H1248" s="243">
        <f t="shared" si="20"/>
        <v>0</v>
      </c>
      <c r="I1248" s="214"/>
    </row>
    <row r="1249" spans="1:9" x14ac:dyDescent="0.25">
      <c r="A1249" s="456">
        <v>41869</v>
      </c>
      <c r="B1249" s="285" t="s">
        <v>1379</v>
      </c>
      <c r="C1249" s="361" t="s">
        <v>4164</v>
      </c>
      <c r="D1249" s="214" t="s">
        <v>36</v>
      </c>
      <c r="E1249" s="235">
        <v>12382</v>
      </c>
      <c r="F1249" s="419">
        <v>41869</v>
      </c>
      <c r="G1249" s="44">
        <v>12382</v>
      </c>
      <c r="H1249" s="243">
        <f t="shared" si="20"/>
        <v>0</v>
      </c>
      <c r="I1249" s="214"/>
    </row>
    <row r="1250" spans="1:9" x14ac:dyDescent="0.25">
      <c r="A1250" s="456">
        <v>41869</v>
      </c>
      <c r="B1250" s="285" t="s">
        <v>1381</v>
      </c>
      <c r="C1250" s="361" t="s">
        <v>4164</v>
      </c>
      <c r="D1250" s="214" t="s">
        <v>36</v>
      </c>
      <c r="E1250" s="235">
        <v>3476</v>
      </c>
      <c r="F1250" s="419">
        <v>41869</v>
      </c>
      <c r="G1250" s="44">
        <v>3476</v>
      </c>
      <c r="H1250" s="243">
        <f t="shared" si="20"/>
        <v>0</v>
      </c>
      <c r="I1250" s="214"/>
    </row>
    <row r="1251" spans="1:9" x14ac:dyDescent="0.25">
      <c r="A1251" s="456">
        <v>41869</v>
      </c>
      <c r="B1251" s="285" t="s">
        <v>1382</v>
      </c>
      <c r="C1251" s="361" t="s">
        <v>4164</v>
      </c>
      <c r="D1251" s="214" t="s">
        <v>136</v>
      </c>
      <c r="E1251" s="235">
        <v>2097.5</v>
      </c>
      <c r="F1251" s="419">
        <v>41869</v>
      </c>
      <c r="G1251" s="44">
        <v>2097.5</v>
      </c>
      <c r="H1251" s="243">
        <f t="shared" si="20"/>
        <v>0</v>
      </c>
      <c r="I1251" s="214"/>
    </row>
    <row r="1252" spans="1:9" x14ac:dyDescent="0.25">
      <c r="A1252" s="456">
        <v>41869</v>
      </c>
      <c r="B1252" s="285" t="s">
        <v>1383</v>
      </c>
      <c r="C1252" s="361" t="s">
        <v>4164</v>
      </c>
      <c r="D1252" s="214" t="s">
        <v>3121</v>
      </c>
      <c r="E1252" s="235">
        <v>9395.2000000000007</v>
      </c>
      <c r="F1252" s="419">
        <v>41869</v>
      </c>
      <c r="G1252" s="44">
        <v>9395.2000000000007</v>
      </c>
      <c r="H1252" s="243">
        <f t="shared" si="20"/>
        <v>0</v>
      </c>
      <c r="I1252" s="214" t="s">
        <v>65</v>
      </c>
    </row>
    <row r="1253" spans="1:9" x14ac:dyDescent="0.25">
      <c r="A1253" s="456">
        <v>41869</v>
      </c>
      <c r="B1253" s="285" t="s">
        <v>1385</v>
      </c>
      <c r="C1253" s="361" t="s">
        <v>4164</v>
      </c>
      <c r="D1253" s="214" t="s">
        <v>3338</v>
      </c>
      <c r="E1253" s="235">
        <v>1785</v>
      </c>
      <c r="F1253" s="419">
        <v>41869</v>
      </c>
      <c r="G1253" s="44">
        <v>1785</v>
      </c>
      <c r="H1253" s="243">
        <f t="shared" si="20"/>
        <v>0</v>
      </c>
      <c r="I1253" s="214" t="s">
        <v>65</v>
      </c>
    </row>
    <row r="1254" spans="1:9" x14ac:dyDescent="0.25">
      <c r="A1254" s="456">
        <v>41869</v>
      </c>
      <c r="B1254" s="285" t="s">
        <v>1387</v>
      </c>
      <c r="C1254" s="361" t="s">
        <v>4164</v>
      </c>
      <c r="D1254" s="214" t="s">
        <v>68</v>
      </c>
      <c r="E1254" s="235">
        <v>130</v>
      </c>
      <c r="F1254" s="419">
        <v>41869</v>
      </c>
      <c r="G1254" s="44">
        <v>130</v>
      </c>
      <c r="H1254" s="243">
        <f t="shared" si="20"/>
        <v>0</v>
      </c>
      <c r="I1254" s="214" t="s">
        <v>65</v>
      </c>
    </row>
    <row r="1255" spans="1:9" x14ac:dyDescent="0.25">
      <c r="A1255" s="456">
        <v>41869</v>
      </c>
      <c r="B1255" s="285" t="s">
        <v>1390</v>
      </c>
      <c r="C1255" s="361" t="s">
        <v>4164</v>
      </c>
      <c r="D1255" s="220" t="s">
        <v>3114</v>
      </c>
      <c r="E1255" s="241">
        <v>0</v>
      </c>
      <c r="F1255" s="419"/>
      <c r="G1255" s="44"/>
      <c r="H1255" s="243">
        <f t="shared" si="20"/>
        <v>0</v>
      </c>
      <c r="I1255" s="214"/>
    </row>
    <row r="1256" spans="1:9" x14ac:dyDescent="0.25">
      <c r="A1256" s="456">
        <v>41869</v>
      </c>
      <c r="B1256" s="285" t="s">
        <v>1391</v>
      </c>
      <c r="C1256" s="361" t="s">
        <v>4164</v>
      </c>
      <c r="D1256" s="214" t="s">
        <v>4250</v>
      </c>
      <c r="E1256" s="235">
        <v>26583</v>
      </c>
      <c r="F1256" s="419">
        <v>41869</v>
      </c>
      <c r="G1256" s="44">
        <v>26583</v>
      </c>
      <c r="H1256" s="243">
        <f t="shared" si="20"/>
        <v>0</v>
      </c>
      <c r="I1256" s="214"/>
    </row>
    <row r="1257" spans="1:9" x14ac:dyDescent="0.25">
      <c r="A1257" s="456">
        <v>41869</v>
      </c>
      <c r="B1257" s="285" t="s">
        <v>1392</v>
      </c>
      <c r="C1257" s="361" t="s">
        <v>4164</v>
      </c>
      <c r="D1257" s="214" t="s">
        <v>160</v>
      </c>
      <c r="E1257" s="235">
        <v>171456.35</v>
      </c>
      <c r="F1257" s="421" t="s">
        <v>4251</v>
      </c>
      <c r="G1257" s="44">
        <v>171456.35</v>
      </c>
      <c r="H1257" s="243">
        <f t="shared" si="20"/>
        <v>0</v>
      </c>
      <c r="I1257" s="214" t="s">
        <v>162</v>
      </c>
    </row>
    <row r="1258" spans="1:9" x14ac:dyDescent="0.25">
      <c r="A1258" s="456">
        <v>41869</v>
      </c>
      <c r="B1258" s="285" t="s">
        <v>1393</v>
      </c>
      <c r="C1258" s="361" t="s">
        <v>4164</v>
      </c>
      <c r="D1258" s="214" t="s">
        <v>172</v>
      </c>
      <c r="E1258" s="235">
        <v>12462.6</v>
      </c>
      <c r="F1258" s="419">
        <v>41871</v>
      </c>
      <c r="G1258" s="44">
        <v>12462.6</v>
      </c>
      <c r="H1258" s="243">
        <f t="shared" si="20"/>
        <v>0</v>
      </c>
      <c r="I1258" s="214" t="s">
        <v>162</v>
      </c>
    </row>
    <row r="1259" spans="1:9" x14ac:dyDescent="0.25">
      <c r="A1259" s="456">
        <v>41869</v>
      </c>
      <c r="B1259" s="285" t="s">
        <v>1395</v>
      </c>
      <c r="C1259" s="361" t="s">
        <v>4164</v>
      </c>
      <c r="D1259" s="214" t="s">
        <v>59</v>
      </c>
      <c r="E1259" s="235">
        <v>59305</v>
      </c>
      <c r="F1259" s="419">
        <v>41870</v>
      </c>
      <c r="G1259" s="44">
        <v>59305</v>
      </c>
      <c r="H1259" s="243">
        <f t="shared" si="20"/>
        <v>0</v>
      </c>
      <c r="I1259" s="214" t="s">
        <v>162</v>
      </c>
    </row>
    <row r="1260" spans="1:9" x14ac:dyDescent="0.25">
      <c r="A1260" s="456">
        <v>41869</v>
      </c>
      <c r="B1260" s="285" t="s">
        <v>1396</v>
      </c>
      <c r="C1260" s="361" t="s">
        <v>4164</v>
      </c>
      <c r="D1260" s="214" t="s">
        <v>188</v>
      </c>
      <c r="E1260" s="235">
        <v>1604</v>
      </c>
      <c r="F1260" s="419">
        <v>41870</v>
      </c>
      <c r="G1260" s="44">
        <v>1604</v>
      </c>
      <c r="H1260" s="243">
        <f t="shared" si="20"/>
        <v>0</v>
      </c>
      <c r="I1260" s="214" t="s">
        <v>21</v>
      </c>
    </row>
    <row r="1261" spans="1:9" x14ac:dyDescent="0.25">
      <c r="A1261" s="456">
        <v>41869</v>
      </c>
      <c r="B1261" s="285" t="s">
        <v>1397</v>
      </c>
      <c r="C1261" s="361" t="s">
        <v>4164</v>
      </c>
      <c r="D1261" s="214" t="s">
        <v>160</v>
      </c>
      <c r="E1261" s="235">
        <v>12598</v>
      </c>
      <c r="F1261" s="421" t="s">
        <v>4251</v>
      </c>
      <c r="G1261" s="44">
        <v>12598</v>
      </c>
      <c r="H1261" s="243">
        <f t="shared" si="20"/>
        <v>0</v>
      </c>
      <c r="I1261" s="214" t="s">
        <v>162</v>
      </c>
    </row>
    <row r="1262" spans="1:9" x14ac:dyDescent="0.25">
      <c r="A1262" s="456">
        <v>41869</v>
      </c>
      <c r="B1262" s="285" t="s">
        <v>1398</v>
      </c>
      <c r="C1262" s="361" t="s">
        <v>4164</v>
      </c>
      <c r="D1262" s="214" t="s">
        <v>152</v>
      </c>
      <c r="E1262" s="235">
        <v>7598</v>
      </c>
      <c r="F1262" s="419">
        <v>41869</v>
      </c>
      <c r="G1262" s="44">
        <v>7598</v>
      </c>
      <c r="H1262" s="243">
        <f t="shared" si="20"/>
        <v>0</v>
      </c>
      <c r="I1262" s="214"/>
    </row>
    <row r="1263" spans="1:9" x14ac:dyDescent="0.25">
      <c r="A1263" s="456">
        <v>41869</v>
      </c>
      <c r="B1263" s="285" t="s">
        <v>1400</v>
      </c>
      <c r="C1263" s="361" t="s">
        <v>4164</v>
      </c>
      <c r="D1263" s="214" t="s">
        <v>169</v>
      </c>
      <c r="E1263" s="235">
        <v>17562.400000000001</v>
      </c>
      <c r="F1263" s="419">
        <v>41871</v>
      </c>
      <c r="G1263" s="44">
        <v>17562.400000000001</v>
      </c>
      <c r="H1263" s="243">
        <f t="shared" si="20"/>
        <v>0</v>
      </c>
      <c r="I1263" s="214"/>
    </row>
    <row r="1264" spans="1:9" x14ac:dyDescent="0.25">
      <c r="A1264" s="456">
        <v>41869</v>
      </c>
      <c r="B1264" s="285" t="s">
        <v>1402</v>
      </c>
      <c r="C1264" s="361" t="s">
        <v>4164</v>
      </c>
      <c r="D1264" s="214" t="s">
        <v>175</v>
      </c>
      <c r="E1264" s="235">
        <v>11593.36</v>
      </c>
      <c r="F1264" s="421" t="s">
        <v>4252</v>
      </c>
      <c r="G1264" s="44">
        <v>11593.36</v>
      </c>
      <c r="H1264" s="243">
        <f t="shared" si="20"/>
        <v>0</v>
      </c>
      <c r="I1264" s="214" t="s">
        <v>162</v>
      </c>
    </row>
    <row r="1265" spans="1:9" x14ac:dyDescent="0.25">
      <c r="A1265" s="456">
        <v>41869</v>
      </c>
      <c r="B1265" s="285" t="s">
        <v>1403</v>
      </c>
      <c r="C1265" s="361" t="s">
        <v>4164</v>
      </c>
      <c r="D1265" s="214" t="s">
        <v>420</v>
      </c>
      <c r="E1265" s="235">
        <v>3258</v>
      </c>
      <c r="F1265" s="419">
        <v>41871</v>
      </c>
      <c r="G1265" s="44">
        <v>3258</v>
      </c>
      <c r="H1265" s="243">
        <f t="shared" si="20"/>
        <v>0</v>
      </c>
      <c r="I1265" s="214"/>
    </row>
    <row r="1266" spans="1:9" x14ac:dyDescent="0.25">
      <c r="A1266" s="456">
        <v>41869</v>
      </c>
      <c r="B1266" s="285" t="s">
        <v>1404</v>
      </c>
      <c r="C1266" s="361" t="s">
        <v>4164</v>
      </c>
      <c r="D1266" s="214" t="s">
        <v>418</v>
      </c>
      <c r="E1266" s="235">
        <v>12219</v>
      </c>
      <c r="F1266" s="468" t="s">
        <v>4253</v>
      </c>
      <c r="G1266" s="44">
        <v>12219</v>
      </c>
      <c r="H1266" s="243">
        <f t="shared" si="20"/>
        <v>0</v>
      </c>
      <c r="I1266" s="214" t="s">
        <v>162</v>
      </c>
    </row>
    <row r="1267" spans="1:9" x14ac:dyDescent="0.25">
      <c r="A1267" s="456">
        <v>41869</v>
      </c>
      <c r="B1267" s="285" t="s">
        <v>1405</v>
      </c>
      <c r="C1267" s="361" t="s">
        <v>4164</v>
      </c>
      <c r="D1267" s="214" t="s">
        <v>8</v>
      </c>
      <c r="E1267" s="235">
        <v>80</v>
      </c>
      <c r="F1267" s="419">
        <v>41869</v>
      </c>
      <c r="G1267" s="44">
        <v>80</v>
      </c>
      <c r="H1267" s="243">
        <f t="shared" si="20"/>
        <v>0</v>
      </c>
      <c r="I1267" s="214"/>
    </row>
    <row r="1268" spans="1:9" x14ac:dyDescent="0.25">
      <c r="A1268" s="456">
        <v>41869</v>
      </c>
      <c r="B1268" s="285" t="s">
        <v>1407</v>
      </c>
      <c r="C1268" s="361" t="s">
        <v>4164</v>
      </c>
      <c r="D1268" s="214" t="s">
        <v>3140</v>
      </c>
      <c r="E1268" s="235">
        <v>3962.7</v>
      </c>
      <c r="F1268" s="419">
        <v>41877</v>
      </c>
      <c r="G1268" s="44">
        <v>3962.7</v>
      </c>
      <c r="H1268" s="243">
        <f t="shared" si="20"/>
        <v>0</v>
      </c>
      <c r="I1268" s="214"/>
    </row>
    <row r="1269" spans="1:9" x14ac:dyDescent="0.25">
      <c r="A1269" s="456">
        <v>41869</v>
      </c>
      <c r="B1269" s="285" t="s">
        <v>1409</v>
      </c>
      <c r="C1269" s="361" t="s">
        <v>4164</v>
      </c>
      <c r="D1269" s="214" t="s">
        <v>2640</v>
      </c>
      <c r="E1269" s="235">
        <v>9437</v>
      </c>
      <c r="F1269" s="419">
        <v>41869</v>
      </c>
      <c r="G1269" s="44">
        <v>9437</v>
      </c>
      <c r="H1269" s="243">
        <f t="shared" si="20"/>
        <v>0</v>
      </c>
      <c r="I1269" s="214"/>
    </row>
    <row r="1270" spans="1:9" x14ac:dyDescent="0.25">
      <c r="A1270" s="456">
        <v>41869</v>
      </c>
      <c r="B1270" s="285" t="s">
        <v>1410</v>
      </c>
      <c r="C1270" s="361" t="s">
        <v>4164</v>
      </c>
      <c r="D1270" s="214" t="s">
        <v>2640</v>
      </c>
      <c r="E1270" s="235">
        <v>4478.5</v>
      </c>
      <c r="F1270" s="419">
        <v>41869</v>
      </c>
      <c r="G1270" s="44">
        <v>4478.5</v>
      </c>
      <c r="H1270" s="243">
        <f t="shared" si="20"/>
        <v>0</v>
      </c>
      <c r="I1270" s="214"/>
    </row>
    <row r="1271" spans="1:9" x14ac:dyDescent="0.25">
      <c r="A1271" s="456">
        <v>41869</v>
      </c>
      <c r="B1271" s="285" t="s">
        <v>1411</v>
      </c>
      <c r="C1271" s="361" t="s">
        <v>4164</v>
      </c>
      <c r="D1271" s="214" t="s">
        <v>4198</v>
      </c>
      <c r="E1271" s="235">
        <v>7539.2</v>
      </c>
      <c r="F1271" s="419">
        <v>41871</v>
      </c>
      <c r="G1271" s="44">
        <v>7539.2</v>
      </c>
      <c r="H1271" s="243">
        <f t="shared" si="20"/>
        <v>0</v>
      </c>
      <c r="I1271" s="214" t="s">
        <v>162</v>
      </c>
    </row>
    <row r="1272" spans="1:9" x14ac:dyDescent="0.25">
      <c r="A1272" s="456">
        <v>41869</v>
      </c>
      <c r="B1272" s="285" t="s">
        <v>1413</v>
      </c>
      <c r="C1272" s="361" t="s">
        <v>4164</v>
      </c>
      <c r="D1272" s="214" t="s">
        <v>163</v>
      </c>
      <c r="E1272" s="235">
        <v>11072.64</v>
      </c>
      <c r="F1272" s="419">
        <v>41871</v>
      </c>
      <c r="G1272" s="44">
        <v>11072.64</v>
      </c>
      <c r="H1272" s="243">
        <f t="shared" si="20"/>
        <v>0</v>
      </c>
      <c r="I1272" s="214" t="s">
        <v>65</v>
      </c>
    </row>
    <row r="1273" spans="1:9" x14ac:dyDescent="0.25">
      <c r="A1273" s="456">
        <v>41869</v>
      </c>
      <c r="B1273" s="285" t="s">
        <v>1414</v>
      </c>
      <c r="C1273" s="361" t="s">
        <v>4164</v>
      </c>
      <c r="D1273" s="214" t="s">
        <v>358</v>
      </c>
      <c r="E1273" s="235">
        <v>20644.650000000001</v>
      </c>
      <c r="F1273" s="419">
        <v>41878</v>
      </c>
      <c r="G1273" s="44">
        <v>20644.650000000001</v>
      </c>
      <c r="H1273" s="243">
        <f t="shared" si="20"/>
        <v>0</v>
      </c>
      <c r="I1273" s="214" t="s">
        <v>162</v>
      </c>
    </row>
    <row r="1274" spans="1:9" x14ac:dyDescent="0.25">
      <c r="A1274" s="456">
        <v>41869</v>
      </c>
      <c r="B1274" s="285" t="s">
        <v>1415</v>
      </c>
      <c r="C1274" s="361" t="s">
        <v>4164</v>
      </c>
      <c r="D1274" s="214" t="s">
        <v>370</v>
      </c>
      <c r="E1274" s="235">
        <v>6312.6</v>
      </c>
      <c r="F1274" s="419">
        <v>41871</v>
      </c>
      <c r="G1274" s="44">
        <v>6312.6</v>
      </c>
      <c r="H1274" s="243">
        <f t="shared" si="20"/>
        <v>0</v>
      </c>
      <c r="I1274" s="214" t="s">
        <v>162</v>
      </c>
    </row>
    <row r="1275" spans="1:9" x14ac:dyDescent="0.25">
      <c r="A1275" s="456">
        <v>41869</v>
      </c>
      <c r="B1275" s="285" t="s">
        <v>1417</v>
      </c>
      <c r="C1275" s="361" t="s">
        <v>4164</v>
      </c>
      <c r="D1275" s="214" t="s">
        <v>199</v>
      </c>
      <c r="E1275" s="235">
        <v>10563.6</v>
      </c>
      <c r="F1275" s="419">
        <v>41871</v>
      </c>
      <c r="G1275" s="44">
        <v>10563.6</v>
      </c>
      <c r="H1275" s="243">
        <f t="shared" si="20"/>
        <v>0</v>
      </c>
      <c r="I1275" s="214" t="s">
        <v>162</v>
      </c>
    </row>
    <row r="1276" spans="1:9" x14ac:dyDescent="0.25">
      <c r="A1276" s="456">
        <v>41869</v>
      </c>
      <c r="B1276" s="285" t="s">
        <v>1418</v>
      </c>
      <c r="C1276" s="361" t="s">
        <v>4164</v>
      </c>
      <c r="D1276" s="214" t="s">
        <v>168</v>
      </c>
      <c r="E1276" s="235">
        <v>27027.5</v>
      </c>
      <c r="F1276" s="419">
        <v>41871</v>
      </c>
      <c r="G1276" s="44">
        <v>27027.5</v>
      </c>
      <c r="H1276" s="243">
        <f t="shared" si="20"/>
        <v>0</v>
      </c>
      <c r="I1276" s="214"/>
    </row>
    <row r="1277" spans="1:9" x14ac:dyDescent="0.25">
      <c r="A1277" s="456">
        <v>41869</v>
      </c>
      <c r="B1277" s="285" t="s">
        <v>1419</v>
      </c>
      <c r="C1277" s="361" t="s">
        <v>4164</v>
      </c>
      <c r="D1277" s="214" t="s">
        <v>545</v>
      </c>
      <c r="E1277" s="235">
        <v>9228.52</v>
      </c>
      <c r="F1277" s="419">
        <v>41871</v>
      </c>
      <c r="G1277" s="44">
        <v>9228.52</v>
      </c>
      <c r="H1277" s="243">
        <f t="shared" si="20"/>
        <v>0</v>
      </c>
      <c r="I1277" s="214" t="s">
        <v>162</v>
      </c>
    </row>
    <row r="1278" spans="1:9" x14ac:dyDescent="0.25">
      <c r="A1278" s="456">
        <v>41869</v>
      </c>
      <c r="B1278" s="285" t="s">
        <v>1421</v>
      </c>
      <c r="C1278" s="361" t="s">
        <v>4164</v>
      </c>
      <c r="D1278" s="214" t="s">
        <v>14</v>
      </c>
      <c r="E1278" s="235">
        <v>3960</v>
      </c>
      <c r="F1278" s="419">
        <v>41870</v>
      </c>
      <c r="G1278" s="44">
        <v>3960</v>
      </c>
      <c r="H1278" s="243">
        <f t="shared" si="20"/>
        <v>0</v>
      </c>
      <c r="I1278" s="214" t="s">
        <v>12</v>
      </c>
    </row>
    <row r="1279" spans="1:9" x14ac:dyDescent="0.25">
      <c r="A1279" s="456">
        <v>41869</v>
      </c>
      <c r="B1279" s="285" t="s">
        <v>1422</v>
      </c>
      <c r="C1279" s="361" t="s">
        <v>4164</v>
      </c>
      <c r="D1279" s="214" t="s">
        <v>8</v>
      </c>
      <c r="E1279" s="235">
        <v>465.5</v>
      </c>
      <c r="F1279" s="419">
        <v>41869</v>
      </c>
      <c r="G1279" s="44">
        <v>465.5</v>
      </c>
      <c r="H1279" s="243">
        <f t="shared" si="20"/>
        <v>0</v>
      </c>
      <c r="I1279" s="214"/>
    </row>
    <row r="1280" spans="1:9" x14ac:dyDescent="0.25">
      <c r="A1280" s="456">
        <v>41869</v>
      </c>
      <c r="B1280" s="285" t="s">
        <v>1423</v>
      </c>
      <c r="C1280" s="361" t="s">
        <v>4164</v>
      </c>
      <c r="D1280" s="214" t="s">
        <v>44</v>
      </c>
      <c r="E1280" s="235">
        <v>3780</v>
      </c>
      <c r="F1280" s="419">
        <v>41871</v>
      </c>
      <c r="G1280" s="44">
        <v>3780</v>
      </c>
      <c r="H1280" s="243">
        <f t="shared" si="20"/>
        <v>0</v>
      </c>
      <c r="I1280" s="214" t="s">
        <v>12</v>
      </c>
    </row>
    <row r="1281" spans="1:9" x14ac:dyDescent="0.25">
      <c r="A1281" s="456">
        <v>41869</v>
      </c>
      <c r="B1281" s="285" t="s">
        <v>1425</v>
      </c>
      <c r="C1281" s="361" t="s">
        <v>4164</v>
      </c>
      <c r="D1281" s="214" t="s">
        <v>22</v>
      </c>
      <c r="E1281" s="235">
        <v>1251.5999999999999</v>
      </c>
      <c r="F1281" s="419">
        <v>41871</v>
      </c>
      <c r="G1281" s="44">
        <v>1251.5999999999999</v>
      </c>
      <c r="H1281" s="243">
        <f t="shared" si="20"/>
        <v>0</v>
      </c>
      <c r="I1281" s="214" t="s">
        <v>162</v>
      </c>
    </row>
    <row r="1282" spans="1:9" x14ac:dyDescent="0.25">
      <c r="A1282" s="456">
        <v>41869</v>
      </c>
      <c r="B1282" s="285" t="s">
        <v>1426</v>
      </c>
      <c r="C1282" s="361" t="s">
        <v>4164</v>
      </c>
      <c r="D1282" s="214" t="s">
        <v>147</v>
      </c>
      <c r="E1282" s="235">
        <v>2192.5</v>
      </c>
      <c r="F1282" s="419">
        <v>41871</v>
      </c>
      <c r="G1282" s="44">
        <v>2192.5</v>
      </c>
      <c r="H1282" s="243">
        <f t="shared" si="20"/>
        <v>0</v>
      </c>
      <c r="I1282" s="214" t="s">
        <v>162</v>
      </c>
    </row>
    <row r="1283" spans="1:9" x14ac:dyDescent="0.25">
      <c r="A1283" s="216">
        <v>41870</v>
      </c>
      <c r="B1283" s="285" t="s">
        <v>1428</v>
      </c>
      <c r="C1283" s="361" t="s">
        <v>4164</v>
      </c>
      <c r="D1283" s="214" t="s">
        <v>168</v>
      </c>
      <c r="E1283" s="235">
        <v>1220</v>
      </c>
      <c r="F1283" s="419">
        <v>41871</v>
      </c>
      <c r="G1283" s="44">
        <v>1220</v>
      </c>
      <c r="H1283" s="243">
        <f t="shared" si="20"/>
        <v>0</v>
      </c>
      <c r="I1283" s="214" t="s">
        <v>162</v>
      </c>
    </row>
    <row r="1284" spans="1:9" x14ac:dyDescent="0.25">
      <c r="A1284" s="216">
        <v>41870</v>
      </c>
      <c r="B1284" s="285" t="s">
        <v>1429</v>
      </c>
      <c r="C1284" s="361" t="s">
        <v>4164</v>
      </c>
      <c r="D1284" s="214" t="s">
        <v>106</v>
      </c>
      <c r="E1284" s="235">
        <v>338110</v>
      </c>
      <c r="F1284" s="421">
        <v>41891</v>
      </c>
      <c r="G1284" s="245">
        <v>338110</v>
      </c>
      <c r="H1284" s="243">
        <f t="shared" si="20"/>
        <v>0</v>
      </c>
      <c r="I1284" s="214"/>
    </row>
    <row r="1285" spans="1:9" x14ac:dyDescent="0.25">
      <c r="A1285" s="216">
        <v>41870</v>
      </c>
      <c r="B1285" s="285" t="s">
        <v>1430</v>
      </c>
      <c r="C1285" s="361" t="s">
        <v>4164</v>
      </c>
      <c r="D1285" s="214" t="s">
        <v>4254</v>
      </c>
      <c r="E1285" s="235">
        <v>246</v>
      </c>
      <c r="F1285" s="419">
        <v>41870</v>
      </c>
      <c r="G1285" s="44">
        <v>246</v>
      </c>
      <c r="H1285" s="243">
        <f t="shared" si="20"/>
        <v>0</v>
      </c>
      <c r="I1285" s="214"/>
    </row>
    <row r="1286" spans="1:9" x14ac:dyDescent="0.25">
      <c r="A1286" s="216">
        <v>41870</v>
      </c>
      <c r="B1286" s="285" t="s">
        <v>1431</v>
      </c>
      <c r="C1286" s="361" t="s">
        <v>4164</v>
      </c>
      <c r="D1286" s="20" t="s">
        <v>240</v>
      </c>
      <c r="E1286" s="235">
        <v>37088.800000000003</v>
      </c>
      <c r="F1286" s="421" t="s">
        <v>4374</v>
      </c>
      <c r="G1286" s="245">
        <v>37088.800000000003</v>
      </c>
      <c r="H1286" s="243">
        <f t="shared" si="20"/>
        <v>0</v>
      </c>
      <c r="I1286" s="214"/>
    </row>
    <row r="1287" spans="1:9" x14ac:dyDescent="0.25">
      <c r="A1287" s="216">
        <v>41870</v>
      </c>
      <c r="B1287" s="285" t="s">
        <v>1432</v>
      </c>
      <c r="C1287" s="361" t="s">
        <v>4164</v>
      </c>
      <c r="D1287" s="214" t="s">
        <v>19</v>
      </c>
      <c r="E1287" s="235">
        <v>8173</v>
      </c>
      <c r="F1287" s="419">
        <v>41870</v>
      </c>
      <c r="G1287" s="44">
        <v>8173</v>
      </c>
      <c r="H1287" s="243">
        <f t="shared" ref="H1287:H1350" si="21">E1287-G1287</f>
        <v>0</v>
      </c>
      <c r="I1287" s="214"/>
    </row>
    <row r="1288" spans="1:9" x14ac:dyDescent="0.25">
      <c r="A1288" s="216">
        <v>41870</v>
      </c>
      <c r="B1288" s="285" t="s">
        <v>1433</v>
      </c>
      <c r="C1288" s="361" t="s">
        <v>4164</v>
      </c>
      <c r="D1288" s="214" t="s">
        <v>62</v>
      </c>
      <c r="E1288" s="235">
        <v>7896</v>
      </c>
      <c r="F1288" s="419">
        <v>41870</v>
      </c>
      <c r="G1288" s="44">
        <v>7896</v>
      </c>
      <c r="H1288" s="243">
        <f t="shared" si="21"/>
        <v>0</v>
      </c>
      <c r="I1288" s="214"/>
    </row>
    <row r="1289" spans="1:9" x14ac:dyDescent="0.25">
      <c r="A1289" s="216">
        <v>41870</v>
      </c>
      <c r="B1289" s="285" t="s">
        <v>1434</v>
      </c>
      <c r="C1289" s="361" t="s">
        <v>4164</v>
      </c>
      <c r="D1289" s="214" t="s">
        <v>8</v>
      </c>
      <c r="E1289" s="235">
        <v>1524.6</v>
      </c>
      <c r="F1289" s="419">
        <v>41870</v>
      </c>
      <c r="G1289" s="44">
        <v>1524.6</v>
      </c>
      <c r="H1289" s="243">
        <f t="shared" si="21"/>
        <v>0</v>
      </c>
      <c r="I1289" s="214"/>
    </row>
    <row r="1290" spans="1:9" x14ac:dyDescent="0.25">
      <c r="A1290" s="216">
        <v>41870</v>
      </c>
      <c r="B1290" s="285" t="s">
        <v>1435</v>
      </c>
      <c r="C1290" s="361" t="s">
        <v>4164</v>
      </c>
      <c r="D1290" s="20" t="s">
        <v>244</v>
      </c>
      <c r="E1290" s="235">
        <v>10868</v>
      </c>
      <c r="F1290" s="421" t="s">
        <v>4255</v>
      </c>
      <c r="G1290" s="44">
        <v>10868</v>
      </c>
      <c r="H1290" s="243">
        <f t="shared" si="21"/>
        <v>0</v>
      </c>
      <c r="I1290" s="214"/>
    </row>
    <row r="1291" spans="1:9" x14ac:dyDescent="0.25">
      <c r="A1291" s="216">
        <v>41870</v>
      </c>
      <c r="B1291" s="285" t="s">
        <v>1436</v>
      </c>
      <c r="C1291" s="361" t="s">
        <v>4164</v>
      </c>
      <c r="D1291" s="214" t="s">
        <v>101</v>
      </c>
      <c r="E1291" s="235">
        <v>54940.6</v>
      </c>
      <c r="F1291" s="421" t="s">
        <v>4256</v>
      </c>
      <c r="G1291" s="44">
        <v>54940.6</v>
      </c>
      <c r="H1291" s="243">
        <f t="shared" si="21"/>
        <v>0</v>
      </c>
      <c r="I1291" s="214"/>
    </row>
    <row r="1292" spans="1:9" x14ac:dyDescent="0.25">
      <c r="A1292" s="216">
        <v>41870</v>
      </c>
      <c r="B1292" s="285" t="s">
        <v>1437</v>
      </c>
      <c r="C1292" s="361" t="s">
        <v>4164</v>
      </c>
      <c r="D1292" s="220" t="s">
        <v>3114</v>
      </c>
      <c r="E1292" s="241">
        <v>0</v>
      </c>
      <c r="F1292" s="419"/>
      <c r="G1292" s="44"/>
      <c r="H1292" s="243">
        <f t="shared" si="21"/>
        <v>0</v>
      </c>
      <c r="I1292" s="214"/>
    </row>
    <row r="1293" spans="1:9" x14ac:dyDescent="0.25">
      <c r="A1293" s="216">
        <v>41870</v>
      </c>
      <c r="B1293" s="285" t="s">
        <v>1439</v>
      </c>
      <c r="C1293" s="361" t="s">
        <v>4164</v>
      </c>
      <c r="D1293" s="214" t="s">
        <v>88</v>
      </c>
      <c r="E1293" s="235">
        <v>3463.5</v>
      </c>
      <c r="F1293" s="419">
        <v>41871</v>
      </c>
      <c r="G1293" s="44">
        <v>3463.5</v>
      </c>
      <c r="H1293" s="243">
        <f t="shared" si="21"/>
        <v>0</v>
      </c>
      <c r="I1293" s="214"/>
    </row>
    <row r="1294" spans="1:9" x14ac:dyDescent="0.25">
      <c r="A1294" s="216">
        <v>41870</v>
      </c>
      <c r="B1294" s="285" t="s">
        <v>1440</v>
      </c>
      <c r="C1294" s="361" t="s">
        <v>4164</v>
      </c>
      <c r="D1294" s="214" t="s">
        <v>99</v>
      </c>
      <c r="E1294" s="235">
        <v>1035.1199999999999</v>
      </c>
      <c r="F1294" s="419">
        <v>41871</v>
      </c>
      <c r="G1294" s="44">
        <v>1035.1199999999999</v>
      </c>
      <c r="H1294" s="243">
        <f t="shared" si="21"/>
        <v>0</v>
      </c>
      <c r="I1294" s="214"/>
    </row>
    <row r="1295" spans="1:9" x14ac:dyDescent="0.25">
      <c r="A1295" s="216">
        <v>41870</v>
      </c>
      <c r="B1295" s="285" t="s">
        <v>1441</v>
      </c>
      <c r="C1295" s="361" t="s">
        <v>4164</v>
      </c>
      <c r="D1295" s="214" t="s">
        <v>79</v>
      </c>
      <c r="E1295" s="235">
        <v>19187</v>
      </c>
      <c r="F1295" s="419">
        <v>41878</v>
      </c>
      <c r="G1295" s="44">
        <v>19187</v>
      </c>
      <c r="H1295" s="243">
        <f t="shared" si="21"/>
        <v>0</v>
      </c>
      <c r="I1295" s="214"/>
    </row>
    <row r="1296" spans="1:9" x14ac:dyDescent="0.25">
      <c r="A1296" s="216">
        <v>41870</v>
      </c>
      <c r="B1296" s="285" t="s">
        <v>1442</v>
      </c>
      <c r="C1296" s="361" t="s">
        <v>4164</v>
      </c>
      <c r="D1296" s="214" t="s">
        <v>54</v>
      </c>
      <c r="E1296" s="235">
        <v>9679.4</v>
      </c>
      <c r="F1296" s="419">
        <v>41870</v>
      </c>
      <c r="G1296" s="44">
        <v>9679.4</v>
      </c>
      <c r="H1296" s="243">
        <f t="shared" si="21"/>
        <v>0</v>
      </c>
      <c r="I1296" s="214"/>
    </row>
    <row r="1297" spans="1:10" x14ac:dyDescent="0.25">
      <c r="A1297" s="216">
        <v>41870</v>
      </c>
      <c r="B1297" s="285" t="s">
        <v>1443</v>
      </c>
      <c r="C1297" s="361" t="s">
        <v>4164</v>
      </c>
      <c r="D1297" s="214" t="s">
        <v>250</v>
      </c>
      <c r="E1297" s="235">
        <v>16589.599999999999</v>
      </c>
      <c r="F1297" s="419">
        <v>41870</v>
      </c>
      <c r="G1297" s="44">
        <v>16589.599999999999</v>
      </c>
      <c r="H1297" s="243">
        <f t="shared" si="21"/>
        <v>0</v>
      </c>
      <c r="I1297" s="214"/>
    </row>
    <row r="1298" spans="1:10" x14ac:dyDescent="0.25">
      <c r="A1298" s="216">
        <v>41870</v>
      </c>
      <c r="B1298" s="285" t="s">
        <v>1444</v>
      </c>
      <c r="C1298" s="361" t="s">
        <v>4164</v>
      </c>
      <c r="D1298" s="214" t="s">
        <v>134</v>
      </c>
      <c r="E1298" s="235">
        <v>8362.5499999999993</v>
      </c>
      <c r="F1298" s="419">
        <v>41870</v>
      </c>
      <c r="G1298" s="44">
        <v>8362.5499999999993</v>
      </c>
      <c r="H1298" s="243">
        <f t="shared" si="21"/>
        <v>0</v>
      </c>
      <c r="I1298" s="121"/>
    </row>
    <row r="1299" spans="1:10" x14ac:dyDescent="0.25">
      <c r="A1299" s="216">
        <v>41870</v>
      </c>
      <c r="B1299" s="285" t="s">
        <v>1445</v>
      </c>
      <c r="C1299" s="361" t="s">
        <v>4164</v>
      </c>
      <c r="D1299" s="214" t="s">
        <v>4257</v>
      </c>
      <c r="E1299" s="235">
        <v>11210.5</v>
      </c>
      <c r="F1299" s="419">
        <v>41870</v>
      </c>
      <c r="G1299" s="44">
        <v>11210.5</v>
      </c>
      <c r="H1299" s="243">
        <f t="shared" si="21"/>
        <v>0</v>
      </c>
      <c r="I1299" s="121"/>
    </row>
    <row r="1300" spans="1:10" x14ac:dyDescent="0.25">
      <c r="A1300" s="216">
        <v>41870</v>
      </c>
      <c r="B1300" s="285" t="s">
        <v>1446</v>
      </c>
      <c r="C1300" s="361" t="s">
        <v>4164</v>
      </c>
      <c r="D1300" s="220" t="s">
        <v>3114</v>
      </c>
      <c r="E1300" s="241">
        <v>0</v>
      </c>
      <c r="F1300" s="419"/>
      <c r="G1300" s="44"/>
      <c r="H1300" s="243">
        <f t="shared" si="21"/>
        <v>0</v>
      </c>
      <c r="I1300" s="121"/>
    </row>
    <row r="1301" spans="1:10" x14ac:dyDescent="0.25">
      <c r="A1301" s="216">
        <v>41870</v>
      </c>
      <c r="B1301" s="285" t="s">
        <v>1448</v>
      </c>
      <c r="C1301" s="361" t="s">
        <v>4164</v>
      </c>
      <c r="D1301" s="214" t="s">
        <v>92</v>
      </c>
      <c r="E1301" s="235">
        <v>2938.2</v>
      </c>
      <c r="F1301" s="419">
        <v>41871</v>
      </c>
      <c r="G1301" s="44">
        <v>2938.2</v>
      </c>
      <c r="H1301" s="243">
        <f t="shared" si="21"/>
        <v>0</v>
      </c>
      <c r="I1301" s="121"/>
    </row>
    <row r="1302" spans="1:10" x14ac:dyDescent="0.25">
      <c r="A1302" s="216">
        <v>41870</v>
      </c>
      <c r="B1302" s="285" t="s">
        <v>1449</v>
      </c>
      <c r="C1302" s="361" t="s">
        <v>4164</v>
      </c>
      <c r="D1302" s="214" t="s">
        <v>923</v>
      </c>
      <c r="E1302" s="235">
        <v>5971</v>
      </c>
      <c r="F1302" s="419">
        <v>41871</v>
      </c>
      <c r="G1302" s="44">
        <v>5971</v>
      </c>
      <c r="H1302" s="243">
        <f t="shared" si="21"/>
        <v>0</v>
      </c>
      <c r="I1302" s="121"/>
    </row>
    <row r="1303" spans="1:10" x14ac:dyDescent="0.25">
      <c r="A1303" s="216">
        <v>41870</v>
      </c>
      <c r="B1303" s="285" t="s">
        <v>1450</v>
      </c>
      <c r="C1303" s="361" t="s">
        <v>4164</v>
      </c>
      <c r="D1303" s="214" t="s">
        <v>4258</v>
      </c>
      <c r="E1303" s="235">
        <v>1944</v>
      </c>
      <c r="F1303" s="419">
        <v>41870</v>
      </c>
      <c r="G1303" s="44">
        <v>1944</v>
      </c>
      <c r="H1303" s="243">
        <f t="shared" si="21"/>
        <v>0</v>
      </c>
      <c r="I1303" s="121"/>
      <c r="J1303" s="76"/>
    </row>
    <row r="1304" spans="1:10" x14ac:dyDescent="0.25">
      <c r="A1304" s="216">
        <v>41870</v>
      </c>
      <c r="B1304" s="285" t="s">
        <v>1451</v>
      </c>
      <c r="C1304" s="361" t="s">
        <v>4164</v>
      </c>
      <c r="D1304" s="214" t="s">
        <v>58</v>
      </c>
      <c r="E1304" s="235">
        <v>1800</v>
      </c>
      <c r="F1304" s="419">
        <v>41870</v>
      </c>
      <c r="G1304" s="44">
        <v>1800</v>
      </c>
      <c r="H1304" s="243">
        <f t="shared" si="21"/>
        <v>0</v>
      </c>
      <c r="I1304" s="121"/>
    </row>
    <row r="1305" spans="1:10" x14ac:dyDescent="0.25">
      <c r="A1305" s="216">
        <v>41870</v>
      </c>
      <c r="B1305" s="285" t="s">
        <v>1452</v>
      </c>
      <c r="C1305" s="361" t="s">
        <v>4164</v>
      </c>
      <c r="D1305" s="214" t="s">
        <v>124</v>
      </c>
      <c r="E1305" s="235">
        <v>7425</v>
      </c>
      <c r="F1305" s="419">
        <v>41870</v>
      </c>
      <c r="G1305" s="44">
        <v>7425</v>
      </c>
      <c r="H1305" s="243">
        <f t="shared" si="21"/>
        <v>0</v>
      </c>
      <c r="I1305" s="121"/>
    </row>
    <row r="1306" spans="1:10" x14ac:dyDescent="0.25">
      <c r="A1306" s="216">
        <v>41870</v>
      </c>
      <c r="B1306" s="285" t="s">
        <v>1453</v>
      </c>
      <c r="C1306" s="361" t="s">
        <v>4164</v>
      </c>
      <c r="D1306" s="214" t="s">
        <v>287</v>
      </c>
      <c r="E1306" s="235">
        <v>2704.65</v>
      </c>
      <c r="F1306" s="419">
        <v>41870</v>
      </c>
      <c r="G1306" s="44">
        <v>2704.65</v>
      </c>
      <c r="H1306" s="243">
        <f t="shared" si="21"/>
        <v>0</v>
      </c>
      <c r="I1306" s="121"/>
    </row>
    <row r="1307" spans="1:10" x14ac:dyDescent="0.25">
      <c r="A1307" s="216">
        <v>41870</v>
      </c>
      <c r="B1307" s="285" t="s">
        <v>1455</v>
      </c>
      <c r="C1307" s="361" t="s">
        <v>4164</v>
      </c>
      <c r="D1307" s="214" t="s">
        <v>269</v>
      </c>
      <c r="E1307" s="235">
        <v>2784</v>
      </c>
      <c r="F1307" s="419">
        <v>41870</v>
      </c>
      <c r="G1307" s="44">
        <v>2784</v>
      </c>
      <c r="H1307" s="243">
        <f t="shared" si="21"/>
        <v>0</v>
      </c>
      <c r="I1307" s="121"/>
    </row>
    <row r="1308" spans="1:10" x14ac:dyDescent="0.25">
      <c r="A1308" s="216">
        <v>41870</v>
      </c>
      <c r="B1308" s="285" t="s">
        <v>1457</v>
      </c>
      <c r="C1308" s="361" t="s">
        <v>4164</v>
      </c>
      <c r="D1308" s="214" t="s">
        <v>57</v>
      </c>
      <c r="E1308" s="235">
        <v>855</v>
      </c>
      <c r="F1308" s="419">
        <v>41870</v>
      </c>
      <c r="G1308" s="44">
        <v>855</v>
      </c>
      <c r="H1308" s="243">
        <f t="shared" si="21"/>
        <v>0</v>
      </c>
      <c r="I1308" s="121"/>
    </row>
    <row r="1309" spans="1:10" x14ac:dyDescent="0.25">
      <c r="A1309" s="216">
        <v>41870</v>
      </c>
      <c r="B1309" s="285" t="s">
        <v>1458</v>
      </c>
      <c r="C1309" s="361" t="s">
        <v>4164</v>
      </c>
      <c r="D1309" s="214" t="s">
        <v>250</v>
      </c>
      <c r="E1309" s="235">
        <v>621.5</v>
      </c>
      <c r="F1309" s="419">
        <v>41870</v>
      </c>
      <c r="G1309" s="44">
        <v>621.5</v>
      </c>
      <c r="H1309" s="243">
        <f t="shared" si="21"/>
        <v>0</v>
      </c>
      <c r="I1309" s="121"/>
    </row>
    <row r="1310" spans="1:10" x14ac:dyDescent="0.25">
      <c r="A1310" s="216">
        <v>41870</v>
      </c>
      <c r="B1310" s="285" t="s">
        <v>1459</v>
      </c>
      <c r="C1310" s="361" t="s">
        <v>4164</v>
      </c>
      <c r="D1310" s="214" t="s">
        <v>338</v>
      </c>
      <c r="E1310" s="235">
        <v>854.4</v>
      </c>
      <c r="F1310" s="419">
        <v>41870</v>
      </c>
      <c r="G1310" s="44">
        <v>854.4</v>
      </c>
      <c r="H1310" s="243">
        <f t="shared" si="21"/>
        <v>0</v>
      </c>
      <c r="I1310" s="121"/>
    </row>
    <row r="1311" spans="1:10" x14ac:dyDescent="0.25">
      <c r="A1311" s="216">
        <v>41870</v>
      </c>
      <c r="B1311" s="285" t="s">
        <v>1460</v>
      </c>
      <c r="C1311" s="361" t="s">
        <v>4164</v>
      </c>
      <c r="D1311" s="220" t="s">
        <v>3114</v>
      </c>
      <c r="E1311" s="241">
        <v>0</v>
      </c>
      <c r="F1311" s="419"/>
      <c r="G1311" s="44"/>
      <c r="H1311" s="243">
        <f t="shared" si="21"/>
        <v>0</v>
      </c>
      <c r="I1311" s="121"/>
    </row>
    <row r="1312" spans="1:10" x14ac:dyDescent="0.25">
      <c r="A1312" s="216">
        <v>41870</v>
      </c>
      <c r="B1312" s="285" t="s">
        <v>1461</v>
      </c>
      <c r="C1312" s="361" t="s">
        <v>4164</v>
      </c>
      <c r="D1312" s="214" t="s">
        <v>29</v>
      </c>
      <c r="E1312" s="235">
        <v>5617.9</v>
      </c>
      <c r="F1312" s="419">
        <v>41870</v>
      </c>
      <c r="G1312" s="44">
        <v>5617.9</v>
      </c>
      <c r="H1312" s="243">
        <f t="shared" si="21"/>
        <v>0</v>
      </c>
      <c r="I1312" s="121"/>
    </row>
    <row r="1313" spans="1:9" x14ac:dyDescent="0.25">
      <c r="A1313" s="216">
        <v>41870</v>
      </c>
      <c r="B1313" s="285" t="s">
        <v>1462</v>
      </c>
      <c r="C1313" s="361" t="s">
        <v>4164</v>
      </c>
      <c r="D1313" s="214" t="s">
        <v>8</v>
      </c>
      <c r="E1313" s="235">
        <v>4633.6000000000004</v>
      </c>
      <c r="F1313" s="419">
        <v>41870</v>
      </c>
      <c r="G1313" s="44">
        <v>4633.6000000000004</v>
      </c>
      <c r="H1313" s="243">
        <f t="shared" si="21"/>
        <v>0</v>
      </c>
      <c r="I1313" s="121"/>
    </row>
    <row r="1314" spans="1:9" x14ac:dyDescent="0.25">
      <c r="A1314" s="216">
        <v>41870</v>
      </c>
      <c r="B1314" s="285" t="s">
        <v>1463</v>
      </c>
      <c r="C1314" s="361" t="s">
        <v>4164</v>
      </c>
      <c r="D1314" s="220" t="s">
        <v>3114</v>
      </c>
      <c r="E1314" s="241">
        <v>0</v>
      </c>
      <c r="F1314" s="419"/>
      <c r="G1314" s="44"/>
      <c r="H1314" s="243">
        <f t="shared" si="21"/>
        <v>0</v>
      </c>
      <c r="I1314" s="121"/>
    </row>
    <row r="1315" spans="1:9" x14ac:dyDescent="0.25">
      <c r="A1315" s="216">
        <v>41870</v>
      </c>
      <c r="B1315" s="285" t="s">
        <v>1464</v>
      </c>
      <c r="C1315" s="361" t="s">
        <v>4164</v>
      </c>
      <c r="D1315" s="220" t="s">
        <v>3114</v>
      </c>
      <c r="E1315" s="241">
        <v>0</v>
      </c>
      <c r="F1315" s="419"/>
      <c r="G1315" s="44"/>
      <c r="H1315" s="243">
        <f t="shared" si="21"/>
        <v>0</v>
      </c>
      <c r="I1315" s="121"/>
    </row>
    <row r="1316" spans="1:9" x14ac:dyDescent="0.25">
      <c r="A1316" s="216">
        <v>41870</v>
      </c>
      <c r="B1316" s="285" t="s">
        <v>1465</v>
      </c>
      <c r="C1316" s="361" t="s">
        <v>4164</v>
      </c>
      <c r="D1316" s="220" t="s">
        <v>3114</v>
      </c>
      <c r="E1316" s="241">
        <v>0</v>
      </c>
      <c r="F1316" s="419"/>
      <c r="G1316" s="44"/>
      <c r="H1316" s="243">
        <f t="shared" si="21"/>
        <v>0</v>
      </c>
      <c r="I1316" s="121"/>
    </row>
    <row r="1317" spans="1:9" x14ac:dyDescent="0.25">
      <c r="A1317" s="216">
        <v>41870</v>
      </c>
      <c r="B1317" s="285" t="s">
        <v>1467</v>
      </c>
      <c r="C1317" s="361" t="s">
        <v>4164</v>
      </c>
      <c r="D1317" s="214" t="s">
        <v>55</v>
      </c>
      <c r="E1317" s="235">
        <v>6945</v>
      </c>
      <c r="F1317" s="419">
        <v>41870</v>
      </c>
      <c r="G1317" s="44">
        <v>6945</v>
      </c>
      <c r="H1317" s="243">
        <f t="shared" si="21"/>
        <v>0</v>
      </c>
      <c r="I1317" s="121"/>
    </row>
    <row r="1318" spans="1:9" x14ac:dyDescent="0.25">
      <c r="A1318" s="216">
        <v>41870</v>
      </c>
      <c r="B1318" s="285" t="s">
        <v>1469</v>
      </c>
      <c r="C1318" s="361" t="s">
        <v>4164</v>
      </c>
      <c r="D1318" s="214" t="s">
        <v>66</v>
      </c>
      <c r="E1318" s="235">
        <v>2275.4</v>
      </c>
      <c r="F1318" s="419">
        <v>41870</v>
      </c>
      <c r="G1318" s="44">
        <v>2275.4</v>
      </c>
      <c r="H1318" s="243">
        <f t="shared" si="21"/>
        <v>0</v>
      </c>
      <c r="I1318" s="121"/>
    </row>
    <row r="1319" spans="1:9" x14ac:dyDescent="0.25">
      <c r="A1319" s="216">
        <v>41870</v>
      </c>
      <c r="B1319" s="285" t="s">
        <v>1470</v>
      </c>
      <c r="C1319" s="361" t="s">
        <v>4164</v>
      </c>
      <c r="D1319" s="214" t="s">
        <v>70</v>
      </c>
      <c r="E1319" s="235">
        <v>6900</v>
      </c>
      <c r="F1319" s="419">
        <v>41870</v>
      </c>
      <c r="G1319" s="44">
        <v>6900</v>
      </c>
      <c r="H1319" s="243">
        <f t="shared" si="21"/>
        <v>0</v>
      </c>
      <c r="I1319" s="121"/>
    </row>
    <row r="1320" spans="1:9" x14ac:dyDescent="0.25">
      <c r="A1320" s="216">
        <v>41870</v>
      </c>
      <c r="B1320" s="285" t="s">
        <v>1471</v>
      </c>
      <c r="C1320" s="361" t="s">
        <v>4164</v>
      </c>
      <c r="D1320" s="214" t="s">
        <v>130</v>
      </c>
      <c r="E1320" s="235">
        <v>6565.5</v>
      </c>
      <c r="F1320" s="419">
        <v>41871</v>
      </c>
      <c r="G1320" s="44">
        <v>6565.5</v>
      </c>
      <c r="H1320" s="243">
        <f t="shared" si="21"/>
        <v>0</v>
      </c>
      <c r="I1320" s="121"/>
    </row>
    <row r="1321" spans="1:9" x14ac:dyDescent="0.25">
      <c r="A1321" s="216">
        <v>41870</v>
      </c>
      <c r="B1321" s="285" t="s">
        <v>1472</v>
      </c>
      <c r="C1321" s="361" t="s">
        <v>4164</v>
      </c>
      <c r="D1321" s="214" t="s">
        <v>52</v>
      </c>
      <c r="E1321" s="235">
        <v>2280</v>
      </c>
      <c r="F1321" s="419">
        <v>41870</v>
      </c>
      <c r="G1321" s="44">
        <v>2280</v>
      </c>
      <c r="H1321" s="243">
        <f t="shared" si="21"/>
        <v>0</v>
      </c>
      <c r="I1321" s="121"/>
    </row>
    <row r="1322" spans="1:9" x14ac:dyDescent="0.25">
      <c r="A1322" s="216">
        <v>41870</v>
      </c>
      <c r="B1322" s="285" t="s">
        <v>1473</v>
      </c>
      <c r="C1322" s="361" t="s">
        <v>4164</v>
      </c>
      <c r="D1322" s="214" t="s">
        <v>703</v>
      </c>
      <c r="E1322" s="235">
        <v>2114.1999999999998</v>
      </c>
      <c r="F1322" s="419">
        <v>41870</v>
      </c>
      <c r="G1322" s="44">
        <v>2114.1999999999998</v>
      </c>
      <c r="H1322" s="243">
        <f t="shared" si="21"/>
        <v>0</v>
      </c>
      <c r="I1322" s="121"/>
    </row>
    <row r="1323" spans="1:9" x14ac:dyDescent="0.25">
      <c r="A1323" s="216">
        <v>41870</v>
      </c>
      <c r="B1323" s="285" t="s">
        <v>1474</v>
      </c>
      <c r="C1323" s="361" t="s">
        <v>4164</v>
      </c>
      <c r="D1323" s="220" t="s">
        <v>3114</v>
      </c>
      <c r="E1323" s="241">
        <v>0</v>
      </c>
      <c r="F1323" s="419"/>
      <c r="G1323" s="44"/>
      <c r="H1323" s="243">
        <f t="shared" si="21"/>
        <v>0</v>
      </c>
      <c r="I1323" s="121"/>
    </row>
    <row r="1324" spans="1:9" x14ac:dyDescent="0.25">
      <c r="A1324" s="216">
        <v>41870</v>
      </c>
      <c r="B1324" s="285" t="s">
        <v>1475</v>
      </c>
      <c r="C1324" s="361" t="s">
        <v>4164</v>
      </c>
      <c r="D1324" s="214" t="s">
        <v>147</v>
      </c>
      <c r="E1324" s="235">
        <v>35289.69</v>
      </c>
      <c r="F1324" s="419">
        <v>41872</v>
      </c>
      <c r="G1324" s="44">
        <v>35289.69</v>
      </c>
      <c r="H1324" s="243">
        <f t="shared" si="21"/>
        <v>0</v>
      </c>
      <c r="I1324" s="121"/>
    </row>
    <row r="1325" spans="1:9" x14ac:dyDescent="0.25">
      <c r="A1325" s="216">
        <v>41870</v>
      </c>
      <c r="B1325" s="285" t="s">
        <v>1476</v>
      </c>
      <c r="C1325" s="361" t="s">
        <v>4164</v>
      </c>
      <c r="D1325" s="220" t="s">
        <v>3114</v>
      </c>
      <c r="E1325" s="241">
        <v>0</v>
      </c>
      <c r="F1325" s="419"/>
      <c r="G1325" s="44"/>
      <c r="H1325" s="243">
        <f t="shared" si="21"/>
        <v>0</v>
      </c>
      <c r="I1325" s="121"/>
    </row>
    <row r="1326" spans="1:9" x14ac:dyDescent="0.25">
      <c r="A1326" s="216">
        <v>41870</v>
      </c>
      <c r="B1326" s="285" t="s">
        <v>1477</v>
      </c>
      <c r="C1326" s="361" t="s">
        <v>4164</v>
      </c>
      <c r="D1326" s="214" t="s">
        <v>147</v>
      </c>
      <c r="E1326" s="235">
        <v>16732.2</v>
      </c>
      <c r="F1326" s="419">
        <v>41872</v>
      </c>
      <c r="G1326" s="44">
        <v>16732.2</v>
      </c>
      <c r="H1326" s="243">
        <f t="shared" si="21"/>
        <v>0</v>
      </c>
      <c r="I1326" s="121"/>
    </row>
    <row r="1327" spans="1:9" x14ac:dyDescent="0.25">
      <c r="A1327" s="216">
        <v>41870</v>
      </c>
      <c r="B1327" s="285" t="s">
        <v>1479</v>
      </c>
      <c r="C1327" s="361" t="s">
        <v>4164</v>
      </c>
      <c r="D1327" s="214" t="s">
        <v>517</v>
      </c>
      <c r="E1327" s="235">
        <v>498.5</v>
      </c>
      <c r="F1327" s="419">
        <v>41870</v>
      </c>
      <c r="G1327" s="44">
        <v>498.5</v>
      </c>
      <c r="H1327" s="243">
        <f t="shared" si="21"/>
        <v>0</v>
      </c>
      <c r="I1327" s="121"/>
    </row>
    <row r="1328" spans="1:9" x14ac:dyDescent="0.25">
      <c r="A1328" s="216">
        <v>41870</v>
      </c>
      <c r="B1328" s="285" t="s">
        <v>1481</v>
      </c>
      <c r="C1328" s="361" t="s">
        <v>4164</v>
      </c>
      <c r="D1328" s="214" t="s">
        <v>257</v>
      </c>
      <c r="E1328" s="235">
        <v>18176.400000000001</v>
      </c>
      <c r="F1328" s="419">
        <v>41872</v>
      </c>
      <c r="G1328" s="44">
        <v>18176.400000000001</v>
      </c>
      <c r="H1328" s="243">
        <f t="shared" si="21"/>
        <v>0</v>
      </c>
      <c r="I1328" s="121"/>
    </row>
    <row r="1329" spans="1:9" x14ac:dyDescent="0.25">
      <c r="A1329" s="216">
        <v>41870</v>
      </c>
      <c r="B1329" s="285" t="s">
        <v>1482</v>
      </c>
      <c r="C1329" s="361" t="s">
        <v>4164</v>
      </c>
      <c r="D1329" s="220" t="s">
        <v>3114</v>
      </c>
      <c r="E1329" s="241">
        <v>0</v>
      </c>
      <c r="F1329" s="419"/>
      <c r="G1329" s="44"/>
      <c r="H1329" s="243">
        <f t="shared" si="21"/>
        <v>0</v>
      </c>
      <c r="I1329" s="121"/>
    </row>
    <row r="1330" spans="1:9" x14ac:dyDescent="0.25">
      <c r="A1330" s="216">
        <v>41870</v>
      </c>
      <c r="B1330" s="285" t="s">
        <v>1483</v>
      </c>
      <c r="C1330" s="361" t="s">
        <v>4164</v>
      </c>
      <c r="D1330" s="214" t="s">
        <v>188</v>
      </c>
      <c r="E1330" s="235">
        <v>8173.5</v>
      </c>
      <c r="F1330" s="419">
        <v>41874</v>
      </c>
      <c r="G1330" s="34">
        <v>8173.5</v>
      </c>
      <c r="H1330" s="243">
        <f t="shared" si="21"/>
        <v>0</v>
      </c>
      <c r="I1330" s="121"/>
    </row>
    <row r="1331" spans="1:9" x14ac:dyDescent="0.25">
      <c r="A1331" s="216">
        <v>41870</v>
      </c>
      <c r="B1331" s="285" t="s">
        <v>1484</v>
      </c>
      <c r="C1331" s="361" t="s">
        <v>4164</v>
      </c>
      <c r="D1331" s="214" t="s">
        <v>78</v>
      </c>
      <c r="E1331" s="235">
        <v>3108</v>
      </c>
      <c r="F1331" s="419">
        <v>41872</v>
      </c>
      <c r="G1331" s="34">
        <v>3108</v>
      </c>
      <c r="H1331" s="243">
        <f t="shared" si="21"/>
        <v>0</v>
      </c>
      <c r="I1331" s="121"/>
    </row>
    <row r="1332" spans="1:9" x14ac:dyDescent="0.25">
      <c r="A1332" s="216">
        <v>41870</v>
      </c>
      <c r="B1332" s="285" t="s">
        <v>1485</v>
      </c>
      <c r="C1332" s="361" t="s">
        <v>4164</v>
      </c>
      <c r="D1332" s="214" t="s">
        <v>80</v>
      </c>
      <c r="E1332" s="235">
        <v>2313</v>
      </c>
      <c r="F1332" s="419">
        <v>41872</v>
      </c>
      <c r="G1332" s="34">
        <v>2313</v>
      </c>
      <c r="H1332" s="243">
        <f t="shared" si="21"/>
        <v>0</v>
      </c>
      <c r="I1332" s="121"/>
    </row>
    <row r="1333" spans="1:9" x14ac:dyDescent="0.25">
      <c r="A1333" s="216">
        <v>41870</v>
      </c>
      <c r="B1333" s="285" t="s">
        <v>1486</v>
      </c>
      <c r="C1333" s="361" t="s">
        <v>4164</v>
      </c>
      <c r="D1333" s="220" t="s">
        <v>3114</v>
      </c>
      <c r="E1333" s="241">
        <v>0</v>
      </c>
      <c r="F1333" s="419"/>
      <c r="G1333" s="34"/>
      <c r="H1333" s="243">
        <f t="shared" si="21"/>
        <v>0</v>
      </c>
      <c r="I1333" s="121" t="s">
        <v>4259</v>
      </c>
    </row>
    <row r="1334" spans="1:9" x14ac:dyDescent="0.25">
      <c r="A1334" s="216">
        <v>41870</v>
      </c>
      <c r="B1334" s="285" t="s">
        <v>1487</v>
      </c>
      <c r="C1334" s="361" t="s">
        <v>4164</v>
      </c>
      <c r="D1334" s="214" t="s">
        <v>2112</v>
      </c>
      <c r="E1334" s="235">
        <v>3174.5</v>
      </c>
      <c r="F1334" s="419">
        <v>41872</v>
      </c>
      <c r="G1334" s="34">
        <v>3174.5</v>
      </c>
      <c r="H1334" s="243">
        <f t="shared" si="21"/>
        <v>0</v>
      </c>
      <c r="I1334" s="121"/>
    </row>
    <row r="1335" spans="1:9" x14ac:dyDescent="0.25">
      <c r="A1335" s="216">
        <v>41870</v>
      </c>
      <c r="B1335" s="285" t="s">
        <v>1489</v>
      </c>
      <c r="C1335" s="361" t="s">
        <v>4164</v>
      </c>
      <c r="D1335" s="220" t="s">
        <v>3114</v>
      </c>
      <c r="E1335" s="241">
        <v>0</v>
      </c>
      <c r="F1335" s="419"/>
      <c r="G1335" s="34"/>
      <c r="H1335" s="243">
        <f t="shared" si="21"/>
        <v>0</v>
      </c>
      <c r="I1335" s="121"/>
    </row>
    <row r="1336" spans="1:9" x14ac:dyDescent="0.25">
      <c r="A1336" s="216">
        <v>41870</v>
      </c>
      <c r="B1336" s="285" t="s">
        <v>1491</v>
      </c>
      <c r="C1336" s="361" t="s">
        <v>4164</v>
      </c>
      <c r="D1336" s="214" t="s">
        <v>3121</v>
      </c>
      <c r="E1336" s="235">
        <v>7204.2</v>
      </c>
      <c r="F1336" s="419">
        <v>41870</v>
      </c>
      <c r="G1336" s="34">
        <v>7204.2</v>
      </c>
      <c r="H1336" s="243">
        <f t="shared" si="21"/>
        <v>0</v>
      </c>
      <c r="I1336" s="121"/>
    </row>
    <row r="1337" spans="1:9" x14ac:dyDescent="0.25">
      <c r="A1337" s="216">
        <v>41870</v>
      </c>
      <c r="B1337" s="285" t="s">
        <v>1492</v>
      </c>
      <c r="C1337" s="361" t="s">
        <v>4164</v>
      </c>
      <c r="D1337" s="214" t="s">
        <v>2586</v>
      </c>
      <c r="E1337" s="235">
        <v>15572.3</v>
      </c>
      <c r="F1337" s="419">
        <v>41870</v>
      </c>
      <c r="G1337" s="34">
        <v>15572.3</v>
      </c>
      <c r="H1337" s="243">
        <f t="shared" si="21"/>
        <v>0</v>
      </c>
      <c r="I1337" s="121"/>
    </row>
    <row r="1338" spans="1:9" x14ac:dyDescent="0.25">
      <c r="A1338" s="216">
        <v>41870</v>
      </c>
      <c r="B1338" s="285" t="s">
        <v>1493</v>
      </c>
      <c r="C1338" s="361" t="s">
        <v>4164</v>
      </c>
      <c r="D1338" s="214" t="s">
        <v>2586</v>
      </c>
      <c r="E1338" s="235">
        <v>738</v>
      </c>
      <c r="F1338" s="419">
        <v>41870</v>
      </c>
      <c r="G1338" s="34">
        <v>738</v>
      </c>
      <c r="H1338" s="243">
        <f t="shared" si="21"/>
        <v>0</v>
      </c>
      <c r="I1338" s="121"/>
    </row>
    <row r="1339" spans="1:9" x14ac:dyDescent="0.25">
      <c r="A1339" s="216">
        <v>41870</v>
      </c>
      <c r="B1339" s="285" t="s">
        <v>1496</v>
      </c>
      <c r="C1339" s="361" t="s">
        <v>4164</v>
      </c>
      <c r="D1339" s="214" t="s">
        <v>74</v>
      </c>
      <c r="E1339" s="235">
        <v>8317</v>
      </c>
      <c r="F1339" s="419">
        <v>41870</v>
      </c>
      <c r="G1339" s="34">
        <v>8317</v>
      </c>
      <c r="H1339" s="243">
        <f t="shared" si="21"/>
        <v>0</v>
      </c>
      <c r="I1339" s="121"/>
    </row>
    <row r="1340" spans="1:9" x14ac:dyDescent="0.25">
      <c r="A1340" s="216">
        <v>41870</v>
      </c>
      <c r="B1340" s="285" t="s">
        <v>1497</v>
      </c>
      <c r="C1340" s="361" t="s">
        <v>4164</v>
      </c>
      <c r="D1340" s="214" t="s">
        <v>215</v>
      </c>
      <c r="E1340" s="235">
        <v>5456.5</v>
      </c>
      <c r="F1340" s="419">
        <v>41870</v>
      </c>
      <c r="G1340" s="34">
        <v>5456.5</v>
      </c>
      <c r="H1340" s="243">
        <f t="shared" si="21"/>
        <v>0</v>
      </c>
      <c r="I1340" s="121"/>
    </row>
    <row r="1341" spans="1:9" x14ac:dyDescent="0.25">
      <c r="A1341" s="216">
        <v>41870</v>
      </c>
      <c r="B1341" s="285" t="s">
        <v>1498</v>
      </c>
      <c r="C1341" s="361" t="s">
        <v>4164</v>
      </c>
      <c r="D1341" s="214" t="s">
        <v>51</v>
      </c>
      <c r="E1341" s="235">
        <v>1272</v>
      </c>
      <c r="F1341" s="419">
        <v>41870</v>
      </c>
      <c r="G1341" s="34">
        <v>1272</v>
      </c>
      <c r="H1341" s="243">
        <f t="shared" si="21"/>
        <v>0</v>
      </c>
      <c r="I1341" s="121"/>
    </row>
    <row r="1342" spans="1:9" x14ac:dyDescent="0.25">
      <c r="A1342" s="216">
        <v>41870</v>
      </c>
      <c r="B1342" s="285" t="s">
        <v>1499</v>
      </c>
      <c r="C1342" s="361" t="s">
        <v>4164</v>
      </c>
      <c r="D1342" s="214" t="s">
        <v>4240</v>
      </c>
      <c r="E1342" s="235">
        <v>6131</v>
      </c>
      <c r="F1342" s="419">
        <v>41870</v>
      </c>
      <c r="G1342" s="34">
        <v>6131</v>
      </c>
      <c r="H1342" s="243">
        <f t="shared" si="21"/>
        <v>0</v>
      </c>
      <c r="I1342" s="121"/>
    </row>
    <row r="1343" spans="1:9" x14ac:dyDescent="0.25">
      <c r="A1343" s="216">
        <v>41870</v>
      </c>
      <c r="B1343" s="285" t="s">
        <v>1500</v>
      </c>
      <c r="C1343" s="361" t="s">
        <v>4164</v>
      </c>
      <c r="D1343" s="214" t="s">
        <v>215</v>
      </c>
      <c r="E1343" s="235">
        <v>512.4</v>
      </c>
      <c r="F1343" s="419">
        <v>41870</v>
      </c>
      <c r="G1343" s="34">
        <v>512.4</v>
      </c>
      <c r="H1343" s="243">
        <f t="shared" si="21"/>
        <v>0</v>
      </c>
      <c r="I1343" s="121"/>
    </row>
    <row r="1344" spans="1:9" x14ac:dyDescent="0.25">
      <c r="A1344" s="216">
        <v>41870</v>
      </c>
      <c r="B1344" s="285" t="s">
        <v>1502</v>
      </c>
      <c r="C1344" s="361" t="s">
        <v>4164</v>
      </c>
      <c r="D1344" s="214" t="s">
        <v>396</v>
      </c>
      <c r="E1344" s="235">
        <v>823</v>
      </c>
      <c r="F1344" s="419">
        <v>41870</v>
      </c>
      <c r="G1344" s="34">
        <v>823</v>
      </c>
      <c r="H1344" s="243">
        <f t="shared" si="21"/>
        <v>0</v>
      </c>
      <c r="I1344" s="121"/>
    </row>
    <row r="1345" spans="1:9" x14ac:dyDescent="0.25">
      <c r="A1345" s="216">
        <v>41870</v>
      </c>
      <c r="B1345" s="285" t="s">
        <v>1503</v>
      </c>
      <c r="C1345" s="361" t="s">
        <v>4164</v>
      </c>
      <c r="D1345" s="214" t="s">
        <v>13</v>
      </c>
      <c r="E1345" s="235">
        <v>3864</v>
      </c>
      <c r="F1345" s="419">
        <v>41870</v>
      </c>
      <c r="G1345" s="34">
        <v>3864</v>
      </c>
      <c r="H1345" s="243">
        <f t="shared" si="21"/>
        <v>0</v>
      </c>
      <c r="I1345" s="121"/>
    </row>
    <row r="1346" spans="1:9" x14ac:dyDescent="0.25">
      <c r="A1346" s="216">
        <v>41870</v>
      </c>
      <c r="B1346" s="285" t="s">
        <v>1505</v>
      </c>
      <c r="C1346" s="361" t="s">
        <v>4164</v>
      </c>
      <c r="D1346" s="214" t="s">
        <v>4260</v>
      </c>
      <c r="E1346" s="235">
        <v>1283.5999999999999</v>
      </c>
      <c r="F1346" s="419">
        <v>41870</v>
      </c>
      <c r="G1346" s="34">
        <v>1283.5999999999999</v>
      </c>
      <c r="H1346" s="243">
        <f t="shared" si="21"/>
        <v>0</v>
      </c>
      <c r="I1346" s="121"/>
    </row>
    <row r="1347" spans="1:9" x14ac:dyDescent="0.25">
      <c r="A1347" s="216">
        <v>41870</v>
      </c>
      <c r="B1347" s="285" t="s">
        <v>1507</v>
      </c>
      <c r="C1347" s="361" t="s">
        <v>4164</v>
      </c>
      <c r="D1347" s="214" t="s">
        <v>59</v>
      </c>
      <c r="E1347" s="235">
        <v>77500</v>
      </c>
      <c r="F1347" s="419">
        <v>41870</v>
      </c>
      <c r="G1347" s="34">
        <v>77500</v>
      </c>
      <c r="H1347" s="243">
        <f t="shared" si="21"/>
        <v>0</v>
      </c>
      <c r="I1347" s="121" t="s">
        <v>21</v>
      </c>
    </row>
    <row r="1348" spans="1:9" x14ac:dyDescent="0.25">
      <c r="A1348" s="216">
        <v>41870</v>
      </c>
      <c r="B1348" s="285" t="s">
        <v>1508</v>
      </c>
      <c r="C1348" s="361" t="s">
        <v>4164</v>
      </c>
      <c r="D1348" s="214" t="s">
        <v>152</v>
      </c>
      <c r="E1348" s="235">
        <v>12</v>
      </c>
      <c r="F1348" s="419">
        <v>41870</v>
      </c>
      <c r="G1348" s="34">
        <v>12</v>
      </c>
      <c r="H1348" s="243">
        <f t="shared" si="21"/>
        <v>0</v>
      </c>
      <c r="I1348" s="121"/>
    </row>
    <row r="1349" spans="1:9" x14ac:dyDescent="0.25">
      <c r="A1349" s="216">
        <v>41870</v>
      </c>
      <c r="B1349" s="285" t="s">
        <v>1510</v>
      </c>
      <c r="C1349" s="361" t="s">
        <v>4164</v>
      </c>
      <c r="D1349" s="214" t="s">
        <v>106</v>
      </c>
      <c r="E1349" s="235">
        <v>13065.6</v>
      </c>
      <c r="F1349" s="419">
        <v>41881</v>
      </c>
      <c r="G1349" s="34">
        <v>13065.6</v>
      </c>
      <c r="H1349" s="243">
        <f t="shared" si="21"/>
        <v>0</v>
      </c>
      <c r="I1349" s="121"/>
    </row>
    <row r="1350" spans="1:9" x14ac:dyDescent="0.25">
      <c r="A1350" s="216">
        <v>41870</v>
      </c>
      <c r="B1350" s="285" t="s">
        <v>1512</v>
      </c>
      <c r="C1350" s="361" t="s">
        <v>4164</v>
      </c>
      <c r="D1350" s="214" t="s">
        <v>180</v>
      </c>
      <c r="E1350" s="235">
        <v>16297.6</v>
      </c>
      <c r="F1350" s="419">
        <v>41870</v>
      </c>
      <c r="G1350" s="34">
        <v>16297.6</v>
      </c>
      <c r="H1350" s="243">
        <f t="shared" si="21"/>
        <v>0</v>
      </c>
      <c r="I1350" s="121" t="s">
        <v>65</v>
      </c>
    </row>
    <row r="1351" spans="1:9" x14ac:dyDescent="0.25">
      <c r="A1351" s="216">
        <v>41870</v>
      </c>
      <c r="B1351" s="285" t="s">
        <v>1513</v>
      </c>
      <c r="C1351" s="361" t="s">
        <v>4164</v>
      </c>
      <c r="D1351" s="214" t="s">
        <v>373</v>
      </c>
      <c r="E1351" s="235">
        <v>29624.5</v>
      </c>
      <c r="F1351" s="419">
        <v>41871</v>
      </c>
      <c r="G1351" s="34">
        <v>29624.5</v>
      </c>
      <c r="H1351" s="243">
        <f t="shared" ref="H1351:H1414" si="22">E1351-G1351</f>
        <v>0</v>
      </c>
      <c r="I1351" s="121" t="s">
        <v>30</v>
      </c>
    </row>
    <row r="1352" spans="1:9" x14ac:dyDescent="0.25">
      <c r="A1352" s="216">
        <v>41870</v>
      </c>
      <c r="B1352" s="285" t="s">
        <v>1514</v>
      </c>
      <c r="C1352" s="361" t="s">
        <v>4164</v>
      </c>
      <c r="D1352" s="214" t="s">
        <v>32</v>
      </c>
      <c r="E1352" s="235">
        <v>7239</v>
      </c>
      <c r="F1352" s="419">
        <v>41871</v>
      </c>
      <c r="G1352" s="34">
        <v>7239</v>
      </c>
      <c r="H1352" s="243">
        <f t="shared" si="22"/>
        <v>0</v>
      </c>
      <c r="I1352" s="121" t="s">
        <v>30</v>
      </c>
    </row>
    <row r="1353" spans="1:9" x14ac:dyDescent="0.25">
      <c r="A1353" s="216">
        <v>41870</v>
      </c>
      <c r="B1353" s="285" t="s">
        <v>1515</v>
      </c>
      <c r="C1353" s="361" t="s">
        <v>4164</v>
      </c>
      <c r="D1353" s="214" t="s">
        <v>47</v>
      </c>
      <c r="E1353" s="235">
        <v>3336</v>
      </c>
      <c r="F1353" s="419">
        <v>41871</v>
      </c>
      <c r="G1353" s="34">
        <v>3336</v>
      </c>
      <c r="H1353" s="243">
        <f t="shared" si="22"/>
        <v>0</v>
      </c>
      <c r="I1353" s="121" t="s">
        <v>30</v>
      </c>
    </row>
    <row r="1354" spans="1:9" x14ac:dyDescent="0.25">
      <c r="A1354" s="216">
        <v>41870</v>
      </c>
      <c r="B1354" s="285" t="s">
        <v>1516</v>
      </c>
      <c r="C1354" s="361" t="s">
        <v>4164</v>
      </c>
      <c r="D1354" s="214" t="s">
        <v>8</v>
      </c>
      <c r="E1354" s="235">
        <v>8057.5</v>
      </c>
      <c r="F1354" s="419">
        <v>41870</v>
      </c>
      <c r="G1354" s="34">
        <v>8057.5</v>
      </c>
      <c r="H1354" s="243">
        <f t="shared" si="22"/>
        <v>0</v>
      </c>
      <c r="I1354" s="121"/>
    </row>
    <row r="1355" spans="1:9" x14ac:dyDescent="0.25">
      <c r="A1355" s="216">
        <v>41870</v>
      </c>
      <c r="B1355" s="285" t="s">
        <v>1518</v>
      </c>
      <c r="C1355" s="361" t="s">
        <v>4164</v>
      </c>
      <c r="D1355" s="220" t="s">
        <v>3114</v>
      </c>
      <c r="E1355" s="241">
        <v>0</v>
      </c>
      <c r="F1355" s="419"/>
      <c r="G1355" s="34"/>
      <c r="H1355" s="243">
        <f t="shared" si="22"/>
        <v>0</v>
      </c>
      <c r="I1355" s="121" t="s">
        <v>4259</v>
      </c>
    </row>
    <row r="1356" spans="1:9" x14ac:dyDescent="0.25">
      <c r="A1356" s="216">
        <v>41870</v>
      </c>
      <c r="B1356" s="285" t="s">
        <v>1521</v>
      </c>
      <c r="C1356" s="361" t="s">
        <v>4164</v>
      </c>
      <c r="D1356" s="214" t="s">
        <v>63</v>
      </c>
      <c r="E1356" s="235">
        <v>2570.4</v>
      </c>
      <c r="F1356" s="419">
        <v>41871</v>
      </c>
      <c r="G1356" s="34">
        <v>2570.4</v>
      </c>
      <c r="H1356" s="243">
        <f t="shared" si="22"/>
        <v>0</v>
      </c>
      <c r="I1356" s="121" t="s">
        <v>21</v>
      </c>
    </row>
    <row r="1357" spans="1:9" x14ac:dyDescent="0.25">
      <c r="A1357" s="216">
        <v>41870</v>
      </c>
      <c r="B1357" s="285" t="s">
        <v>1522</v>
      </c>
      <c r="C1357" s="361" t="s">
        <v>4164</v>
      </c>
      <c r="D1357" s="214" t="s">
        <v>44</v>
      </c>
      <c r="E1357" s="235">
        <v>4320</v>
      </c>
      <c r="F1357" s="419">
        <v>41881</v>
      </c>
      <c r="G1357" s="34">
        <v>4320</v>
      </c>
      <c r="H1357" s="243">
        <f t="shared" si="22"/>
        <v>0</v>
      </c>
      <c r="I1357" s="121" t="s">
        <v>21</v>
      </c>
    </row>
    <row r="1358" spans="1:9" x14ac:dyDescent="0.25">
      <c r="A1358" s="216">
        <v>41870</v>
      </c>
      <c r="B1358" s="285" t="s">
        <v>1523</v>
      </c>
      <c r="C1358" s="361" t="s">
        <v>4164</v>
      </c>
      <c r="D1358" s="214" t="s">
        <v>20</v>
      </c>
      <c r="E1358" s="235">
        <v>5941</v>
      </c>
      <c r="F1358" s="419">
        <v>41870</v>
      </c>
      <c r="G1358" s="34">
        <v>5941</v>
      </c>
      <c r="H1358" s="243">
        <f t="shared" si="22"/>
        <v>0</v>
      </c>
      <c r="I1358" s="121"/>
    </row>
    <row r="1359" spans="1:9" x14ac:dyDescent="0.25">
      <c r="A1359" s="216">
        <v>41870</v>
      </c>
      <c r="B1359" s="285" t="s">
        <v>1524</v>
      </c>
      <c r="C1359" s="361" t="s">
        <v>4164</v>
      </c>
      <c r="D1359" s="214" t="s">
        <v>152</v>
      </c>
      <c r="E1359" s="235">
        <v>7585.2</v>
      </c>
      <c r="F1359" s="419">
        <v>41870</v>
      </c>
      <c r="G1359" s="34">
        <v>7585.2</v>
      </c>
      <c r="H1359" s="243">
        <f t="shared" si="22"/>
        <v>0</v>
      </c>
      <c r="I1359" s="121"/>
    </row>
    <row r="1360" spans="1:9" x14ac:dyDescent="0.25">
      <c r="A1360" s="216">
        <v>41871</v>
      </c>
      <c r="B1360" s="285" t="s">
        <v>1525</v>
      </c>
      <c r="C1360" s="361" t="s">
        <v>4164</v>
      </c>
      <c r="D1360" s="214" t="s">
        <v>123</v>
      </c>
      <c r="E1360" s="364">
        <v>4495</v>
      </c>
      <c r="F1360" s="419">
        <v>41872</v>
      </c>
      <c r="G1360" s="34">
        <v>4495</v>
      </c>
      <c r="H1360" s="243">
        <f t="shared" si="22"/>
        <v>0</v>
      </c>
      <c r="I1360" s="121"/>
    </row>
    <row r="1361" spans="1:9" x14ac:dyDescent="0.25">
      <c r="A1361" s="216">
        <v>41871</v>
      </c>
      <c r="B1361" s="285" t="s">
        <v>1526</v>
      </c>
      <c r="C1361" s="361" t="s">
        <v>4164</v>
      </c>
      <c r="D1361" s="220" t="s">
        <v>3114</v>
      </c>
      <c r="E1361" s="241">
        <v>0</v>
      </c>
      <c r="F1361" s="419"/>
      <c r="G1361" s="34"/>
      <c r="H1361" s="243">
        <f t="shared" si="22"/>
        <v>0</v>
      </c>
      <c r="I1361" s="121"/>
    </row>
    <row r="1362" spans="1:9" x14ac:dyDescent="0.25">
      <c r="A1362" s="216">
        <v>41871</v>
      </c>
      <c r="B1362" s="285" t="s">
        <v>1527</v>
      </c>
      <c r="C1362" s="361" t="s">
        <v>4164</v>
      </c>
      <c r="D1362" s="214" t="s">
        <v>123</v>
      </c>
      <c r="E1362" s="235">
        <v>718</v>
      </c>
      <c r="F1362" s="419">
        <v>41871</v>
      </c>
      <c r="G1362" s="34">
        <v>718</v>
      </c>
      <c r="H1362" s="243">
        <f t="shared" si="22"/>
        <v>0</v>
      </c>
      <c r="I1362" s="121"/>
    </row>
    <row r="1363" spans="1:9" x14ac:dyDescent="0.25">
      <c r="A1363" s="216">
        <v>41871</v>
      </c>
      <c r="B1363" s="285" t="s">
        <v>1528</v>
      </c>
      <c r="C1363" s="361" t="s">
        <v>4164</v>
      </c>
      <c r="D1363" s="214" t="s">
        <v>250</v>
      </c>
      <c r="E1363" s="235">
        <v>32759.200000000001</v>
      </c>
      <c r="F1363" s="419">
        <v>41871</v>
      </c>
      <c r="G1363" s="34">
        <v>32759.200000000001</v>
      </c>
      <c r="H1363" s="243">
        <f t="shared" si="22"/>
        <v>0</v>
      </c>
      <c r="I1363" s="121"/>
    </row>
    <row r="1364" spans="1:9" x14ac:dyDescent="0.25">
      <c r="A1364" s="216">
        <v>41871</v>
      </c>
      <c r="B1364" s="285" t="s">
        <v>1530</v>
      </c>
      <c r="C1364" s="361" t="s">
        <v>4164</v>
      </c>
      <c r="D1364" s="214" t="s">
        <v>19</v>
      </c>
      <c r="E1364" s="235">
        <v>12222</v>
      </c>
      <c r="F1364" s="419">
        <v>41871</v>
      </c>
      <c r="G1364" s="34">
        <v>12222</v>
      </c>
      <c r="H1364" s="243">
        <f t="shared" si="22"/>
        <v>0</v>
      </c>
      <c r="I1364" s="121"/>
    </row>
    <row r="1365" spans="1:9" x14ac:dyDescent="0.25">
      <c r="A1365" s="216">
        <v>41871</v>
      </c>
      <c r="B1365" s="285" t="s">
        <v>1531</v>
      </c>
      <c r="C1365" s="361" t="s">
        <v>4164</v>
      </c>
      <c r="D1365" s="214" t="s">
        <v>269</v>
      </c>
      <c r="E1365" s="235">
        <v>4371</v>
      </c>
      <c r="F1365" s="419">
        <v>41871</v>
      </c>
      <c r="G1365" s="34">
        <v>4371</v>
      </c>
      <c r="H1365" s="243">
        <f t="shared" si="22"/>
        <v>0</v>
      </c>
      <c r="I1365" s="121"/>
    </row>
    <row r="1366" spans="1:9" x14ac:dyDescent="0.25">
      <c r="A1366" s="216">
        <v>41871</v>
      </c>
      <c r="B1366" s="285" t="s">
        <v>1532</v>
      </c>
      <c r="C1366" s="361" t="s">
        <v>4164</v>
      </c>
      <c r="D1366" s="214" t="s">
        <v>189</v>
      </c>
      <c r="E1366" s="235">
        <v>24535.599999999999</v>
      </c>
      <c r="F1366" s="421">
        <v>41883</v>
      </c>
      <c r="G1366" s="40">
        <v>24535.599999999999</v>
      </c>
      <c r="H1366" s="243">
        <f t="shared" si="22"/>
        <v>0</v>
      </c>
      <c r="I1366" s="121"/>
    </row>
    <row r="1367" spans="1:9" x14ac:dyDescent="0.25">
      <c r="A1367" s="216">
        <v>41871</v>
      </c>
      <c r="B1367" s="285" t="s">
        <v>1533</v>
      </c>
      <c r="C1367" s="361" t="s">
        <v>4164</v>
      </c>
      <c r="D1367" s="214" t="s">
        <v>8</v>
      </c>
      <c r="E1367" s="235">
        <v>2543</v>
      </c>
      <c r="F1367" s="419">
        <v>41871</v>
      </c>
      <c r="G1367" s="34">
        <v>2543</v>
      </c>
      <c r="H1367" s="243">
        <f t="shared" si="22"/>
        <v>0</v>
      </c>
      <c r="I1367" s="121"/>
    </row>
    <row r="1368" spans="1:9" x14ac:dyDescent="0.25">
      <c r="A1368" s="216">
        <v>41871</v>
      </c>
      <c r="B1368" s="285" t="s">
        <v>1534</v>
      </c>
      <c r="C1368" s="361" t="s">
        <v>4164</v>
      </c>
      <c r="D1368" s="214" t="s">
        <v>14</v>
      </c>
      <c r="E1368" s="235">
        <v>3808</v>
      </c>
      <c r="F1368" s="419">
        <v>41871</v>
      </c>
      <c r="G1368" s="34">
        <v>3808</v>
      </c>
      <c r="H1368" s="243">
        <f t="shared" si="22"/>
        <v>0</v>
      </c>
      <c r="I1368" s="121"/>
    </row>
    <row r="1369" spans="1:9" x14ac:dyDescent="0.25">
      <c r="A1369" s="216">
        <v>41871</v>
      </c>
      <c r="B1369" s="285" t="s">
        <v>1535</v>
      </c>
      <c r="C1369" s="361" t="s">
        <v>4164</v>
      </c>
      <c r="D1369" s="214" t="s">
        <v>8</v>
      </c>
      <c r="E1369" s="235">
        <v>3712</v>
      </c>
      <c r="F1369" s="419">
        <v>41871</v>
      </c>
      <c r="G1369" s="34">
        <v>3712</v>
      </c>
      <c r="H1369" s="243">
        <f t="shared" si="22"/>
        <v>0</v>
      </c>
      <c r="I1369" s="121"/>
    </row>
    <row r="1370" spans="1:9" x14ac:dyDescent="0.25">
      <c r="A1370" s="216">
        <v>41871</v>
      </c>
      <c r="B1370" s="285" t="s">
        <v>1536</v>
      </c>
      <c r="C1370" s="361" t="s">
        <v>4164</v>
      </c>
      <c r="D1370" s="220" t="s">
        <v>3114</v>
      </c>
      <c r="E1370" s="241">
        <v>0</v>
      </c>
      <c r="F1370" s="419"/>
      <c r="G1370" s="34"/>
      <c r="H1370" s="243">
        <f t="shared" si="22"/>
        <v>0</v>
      </c>
      <c r="I1370" s="121"/>
    </row>
    <row r="1371" spans="1:9" x14ac:dyDescent="0.25">
      <c r="A1371" s="216">
        <v>41871</v>
      </c>
      <c r="B1371" s="285" t="s">
        <v>1537</v>
      </c>
      <c r="C1371" s="361" t="s">
        <v>4164</v>
      </c>
      <c r="D1371" s="214" t="s">
        <v>116</v>
      </c>
      <c r="E1371" s="235">
        <v>5841</v>
      </c>
      <c r="F1371" s="419">
        <v>41871</v>
      </c>
      <c r="G1371" s="34">
        <v>5841</v>
      </c>
      <c r="H1371" s="243">
        <f t="shared" si="22"/>
        <v>0</v>
      </c>
      <c r="I1371" s="121"/>
    </row>
    <row r="1372" spans="1:9" x14ac:dyDescent="0.25">
      <c r="A1372" s="216">
        <v>41871</v>
      </c>
      <c r="B1372" s="285" t="s">
        <v>1538</v>
      </c>
      <c r="C1372" s="361" t="s">
        <v>4164</v>
      </c>
      <c r="D1372" s="214" t="s">
        <v>116</v>
      </c>
      <c r="E1372" s="235">
        <v>1035</v>
      </c>
      <c r="F1372" s="419">
        <v>41871</v>
      </c>
      <c r="G1372" s="34">
        <v>1035</v>
      </c>
      <c r="H1372" s="243">
        <f t="shared" si="22"/>
        <v>0</v>
      </c>
      <c r="I1372" s="121"/>
    </row>
    <row r="1373" spans="1:9" x14ac:dyDescent="0.25">
      <c r="A1373" s="216">
        <v>41871</v>
      </c>
      <c r="B1373" s="285" t="s">
        <v>1539</v>
      </c>
      <c r="C1373" s="361" t="s">
        <v>4164</v>
      </c>
      <c r="D1373" s="214" t="s">
        <v>8</v>
      </c>
      <c r="E1373" s="235">
        <v>1160.4000000000001</v>
      </c>
      <c r="F1373" s="419">
        <v>41871</v>
      </c>
      <c r="G1373" s="34">
        <v>1160.4000000000001</v>
      </c>
      <c r="H1373" s="243">
        <f t="shared" si="22"/>
        <v>0</v>
      </c>
      <c r="I1373" s="121"/>
    </row>
    <row r="1374" spans="1:9" x14ac:dyDescent="0.25">
      <c r="A1374" s="216">
        <v>41871</v>
      </c>
      <c r="B1374" s="285" t="s">
        <v>1541</v>
      </c>
      <c r="C1374" s="361" t="s">
        <v>4164</v>
      </c>
      <c r="D1374" s="20" t="s">
        <v>180</v>
      </c>
      <c r="E1374" s="235">
        <v>32449</v>
      </c>
      <c r="F1374" s="419">
        <v>41871</v>
      </c>
      <c r="G1374" s="34">
        <v>32449</v>
      </c>
      <c r="H1374" s="243">
        <f t="shared" si="22"/>
        <v>0</v>
      </c>
      <c r="I1374" s="121"/>
    </row>
    <row r="1375" spans="1:9" x14ac:dyDescent="0.25">
      <c r="A1375" s="216">
        <v>41871</v>
      </c>
      <c r="B1375" s="285" t="s">
        <v>1542</v>
      </c>
      <c r="C1375" s="361" t="s">
        <v>4164</v>
      </c>
      <c r="D1375" s="214" t="s">
        <v>11</v>
      </c>
      <c r="E1375" s="235">
        <v>29915</v>
      </c>
      <c r="F1375" s="419">
        <v>41881</v>
      </c>
      <c r="G1375" s="34">
        <v>29915</v>
      </c>
      <c r="H1375" s="243">
        <f t="shared" si="22"/>
        <v>0</v>
      </c>
      <c r="I1375" s="121"/>
    </row>
    <row r="1376" spans="1:9" x14ac:dyDescent="0.25">
      <c r="A1376" s="216">
        <v>41871</v>
      </c>
      <c r="B1376" s="285" t="s">
        <v>1543</v>
      </c>
      <c r="C1376" s="361" t="s">
        <v>4164</v>
      </c>
      <c r="D1376" s="214" t="s">
        <v>42</v>
      </c>
      <c r="E1376" s="235">
        <v>2700</v>
      </c>
      <c r="F1376" s="421">
        <v>41885</v>
      </c>
      <c r="G1376" s="40">
        <v>2700</v>
      </c>
      <c r="H1376" s="243">
        <f t="shared" si="22"/>
        <v>0</v>
      </c>
      <c r="I1376" s="121"/>
    </row>
    <row r="1377" spans="1:9" x14ac:dyDescent="0.25">
      <c r="A1377" s="216">
        <v>41871</v>
      </c>
      <c r="B1377" s="285" t="s">
        <v>1545</v>
      </c>
      <c r="C1377" s="361" t="s">
        <v>4164</v>
      </c>
      <c r="D1377" s="214" t="s">
        <v>43</v>
      </c>
      <c r="E1377" s="235">
        <v>2700</v>
      </c>
      <c r="F1377" s="421">
        <v>41885</v>
      </c>
      <c r="G1377" s="40">
        <v>2700</v>
      </c>
      <c r="H1377" s="243">
        <f t="shared" si="22"/>
        <v>0</v>
      </c>
      <c r="I1377" s="121"/>
    </row>
    <row r="1378" spans="1:9" x14ac:dyDescent="0.25">
      <c r="A1378" s="216">
        <v>41871</v>
      </c>
      <c r="B1378" s="285" t="s">
        <v>1546</v>
      </c>
      <c r="C1378" s="361" t="s">
        <v>4164</v>
      </c>
      <c r="D1378" s="214" t="s">
        <v>3486</v>
      </c>
      <c r="E1378" s="235">
        <v>2520</v>
      </c>
      <c r="F1378" s="419">
        <v>41871</v>
      </c>
      <c r="G1378" s="34">
        <v>2520</v>
      </c>
      <c r="H1378" s="243">
        <f t="shared" si="22"/>
        <v>0</v>
      </c>
      <c r="I1378" s="121" t="s">
        <v>65</v>
      </c>
    </row>
    <row r="1379" spans="1:9" x14ac:dyDescent="0.25">
      <c r="A1379" s="216">
        <v>41871</v>
      </c>
      <c r="B1379" s="285" t="s">
        <v>1547</v>
      </c>
      <c r="C1379" s="361" t="s">
        <v>4164</v>
      </c>
      <c r="D1379" s="214" t="s">
        <v>3121</v>
      </c>
      <c r="E1379" s="235">
        <v>5837</v>
      </c>
      <c r="F1379" s="419">
        <v>41871</v>
      </c>
      <c r="G1379" s="34">
        <v>5837</v>
      </c>
      <c r="H1379" s="243">
        <f t="shared" si="22"/>
        <v>0</v>
      </c>
      <c r="I1379" s="121"/>
    </row>
    <row r="1380" spans="1:9" x14ac:dyDescent="0.25">
      <c r="A1380" s="216">
        <v>41871</v>
      </c>
      <c r="B1380" s="285" t="s">
        <v>1548</v>
      </c>
      <c r="C1380" s="361" t="s">
        <v>4164</v>
      </c>
      <c r="D1380" s="214" t="s">
        <v>29</v>
      </c>
      <c r="E1380" s="235">
        <v>5073</v>
      </c>
      <c r="F1380" s="419">
        <v>41871</v>
      </c>
      <c r="G1380" s="34">
        <v>5073</v>
      </c>
      <c r="H1380" s="243">
        <f t="shared" si="22"/>
        <v>0</v>
      </c>
      <c r="I1380" s="121" t="s">
        <v>30</v>
      </c>
    </row>
    <row r="1381" spans="1:9" x14ac:dyDescent="0.25">
      <c r="A1381" s="216">
        <v>41871</v>
      </c>
      <c r="B1381" s="285" t="s">
        <v>1549</v>
      </c>
      <c r="C1381" s="361" t="s">
        <v>4164</v>
      </c>
      <c r="D1381" s="214" t="s">
        <v>136</v>
      </c>
      <c r="E1381" s="235">
        <v>765</v>
      </c>
      <c r="F1381" s="419">
        <v>41871</v>
      </c>
      <c r="G1381" s="34">
        <v>765</v>
      </c>
      <c r="H1381" s="243">
        <f t="shared" si="22"/>
        <v>0</v>
      </c>
      <c r="I1381" s="121"/>
    </row>
    <row r="1382" spans="1:9" x14ac:dyDescent="0.25">
      <c r="A1382" s="216">
        <v>41871</v>
      </c>
      <c r="B1382" s="285" t="s">
        <v>1550</v>
      </c>
      <c r="C1382" s="361" t="s">
        <v>4164</v>
      </c>
      <c r="D1382" s="214" t="s">
        <v>3946</v>
      </c>
      <c r="E1382" s="235">
        <v>2728</v>
      </c>
      <c r="F1382" s="422" t="s">
        <v>4261</v>
      </c>
      <c r="G1382" s="34">
        <v>2728</v>
      </c>
      <c r="H1382" s="243">
        <f t="shared" si="22"/>
        <v>0</v>
      </c>
      <c r="I1382" s="121" t="s">
        <v>65</v>
      </c>
    </row>
    <row r="1383" spans="1:9" x14ac:dyDescent="0.25">
      <c r="A1383" s="216">
        <v>41871</v>
      </c>
      <c r="B1383" s="285" t="s">
        <v>1551</v>
      </c>
      <c r="C1383" s="361" t="s">
        <v>4164</v>
      </c>
      <c r="D1383" s="220" t="s">
        <v>3114</v>
      </c>
      <c r="E1383" s="241">
        <v>0</v>
      </c>
      <c r="F1383" s="419"/>
      <c r="G1383" s="34"/>
      <c r="H1383" s="243">
        <f t="shared" si="22"/>
        <v>0</v>
      </c>
      <c r="I1383" s="121"/>
    </row>
    <row r="1384" spans="1:9" x14ac:dyDescent="0.25">
      <c r="A1384" s="216">
        <v>41871</v>
      </c>
      <c r="B1384" s="285" t="s">
        <v>1552</v>
      </c>
      <c r="C1384" s="361" t="s">
        <v>4164</v>
      </c>
      <c r="D1384" s="214" t="s">
        <v>760</v>
      </c>
      <c r="E1384" s="235">
        <v>1983.6</v>
      </c>
      <c r="F1384" s="419">
        <v>41871</v>
      </c>
      <c r="G1384" s="34">
        <v>1983.6</v>
      </c>
      <c r="H1384" s="243">
        <f t="shared" si="22"/>
        <v>0</v>
      </c>
      <c r="I1384" s="121"/>
    </row>
    <row r="1385" spans="1:9" x14ac:dyDescent="0.25">
      <c r="A1385" s="216">
        <v>41871</v>
      </c>
      <c r="B1385" s="285" t="s">
        <v>1553</v>
      </c>
      <c r="C1385" s="361" t="s">
        <v>4164</v>
      </c>
      <c r="D1385" s="214" t="s">
        <v>287</v>
      </c>
      <c r="E1385" s="235">
        <v>2380</v>
      </c>
      <c r="F1385" s="419">
        <v>41871</v>
      </c>
      <c r="G1385" s="44">
        <v>2380</v>
      </c>
      <c r="H1385" s="243">
        <f t="shared" si="22"/>
        <v>0</v>
      </c>
      <c r="I1385" s="214"/>
    </row>
    <row r="1386" spans="1:9" x14ac:dyDescent="0.25">
      <c r="A1386" s="216">
        <v>41871</v>
      </c>
      <c r="B1386" s="285" t="s">
        <v>1554</v>
      </c>
      <c r="C1386" s="361" t="s">
        <v>4164</v>
      </c>
      <c r="D1386" s="214" t="s">
        <v>47</v>
      </c>
      <c r="E1386" s="235">
        <v>2621.6</v>
      </c>
      <c r="F1386" s="419">
        <v>41871</v>
      </c>
      <c r="G1386" s="44">
        <v>2621.6</v>
      </c>
      <c r="H1386" s="243">
        <f t="shared" si="22"/>
        <v>0</v>
      </c>
      <c r="I1386" s="214"/>
    </row>
    <row r="1387" spans="1:9" x14ac:dyDescent="0.25">
      <c r="A1387" s="216">
        <v>41871</v>
      </c>
      <c r="B1387" s="285" t="s">
        <v>1555</v>
      </c>
      <c r="C1387" s="361" t="s">
        <v>4164</v>
      </c>
      <c r="D1387" s="214" t="s">
        <v>4262</v>
      </c>
      <c r="E1387" s="235">
        <v>57807.5</v>
      </c>
      <c r="F1387" s="419">
        <v>41871</v>
      </c>
      <c r="G1387" s="44">
        <v>57807.5</v>
      </c>
      <c r="H1387" s="243">
        <f t="shared" si="22"/>
        <v>0</v>
      </c>
      <c r="I1387" s="214"/>
    </row>
    <row r="1388" spans="1:9" x14ac:dyDescent="0.25">
      <c r="A1388" s="216">
        <v>41871</v>
      </c>
      <c r="B1388" s="285" t="s">
        <v>1556</v>
      </c>
      <c r="C1388" s="361" t="s">
        <v>4164</v>
      </c>
      <c r="D1388" s="214" t="s">
        <v>16</v>
      </c>
      <c r="E1388" s="235">
        <v>62804</v>
      </c>
      <c r="F1388" s="421">
        <v>41912</v>
      </c>
      <c r="G1388" s="245">
        <v>62804</v>
      </c>
      <c r="H1388" s="243">
        <f t="shared" si="22"/>
        <v>0</v>
      </c>
      <c r="I1388" s="214"/>
    </row>
    <row r="1389" spans="1:9" x14ac:dyDescent="0.25">
      <c r="A1389" s="216">
        <v>41871</v>
      </c>
      <c r="B1389" s="285" t="s">
        <v>1558</v>
      </c>
      <c r="C1389" s="361" t="s">
        <v>4164</v>
      </c>
      <c r="D1389" s="214" t="s">
        <v>58</v>
      </c>
      <c r="E1389" s="235">
        <v>464.5</v>
      </c>
      <c r="F1389" s="419">
        <v>41871</v>
      </c>
      <c r="G1389" s="44">
        <v>464.5</v>
      </c>
      <c r="H1389" s="243">
        <f t="shared" si="22"/>
        <v>0</v>
      </c>
      <c r="I1389" s="214" t="s">
        <v>30</v>
      </c>
    </row>
    <row r="1390" spans="1:9" x14ac:dyDescent="0.25">
      <c r="A1390" s="216">
        <v>41871</v>
      </c>
      <c r="B1390" s="285" t="s">
        <v>1559</v>
      </c>
      <c r="C1390" s="361" t="s">
        <v>4164</v>
      </c>
      <c r="D1390" s="214" t="s">
        <v>1782</v>
      </c>
      <c r="E1390" s="235">
        <v>1325</v>
      </c>
      <c r="F1390" s="419">
        <v>41871</v>
      </c>
      <c r="G1390" s="44">
        <v>1325</v>
      </c>
      <c r="H1390" s="243">
        <f t="shared" si="22"/>
        <v>0</v>
      </c>
      <c r="I1390" s="214" t="s">
        <v>30</v>
      </c>
    </row>
    <row r="1391" spans="1:9" x14ac:dyDescent="0.25">
      <c r="A1391" s="216">
        <v>41871</v>
      </c>
      <c r="B1391" s="285" t="s">
        <v>1560</v>
      </c>
      <c r="C1391" s="361" t="s">
        <v>4164</v>
      </c>
      <c r="D1391" s="214" t="s">
        <v>32</v>
      </c>
      <c r="E1391" s="235">
        <v>7686</v>
      </c>
      <c r="F1391" s="419">
        <v>41871</v>
      </c>
      <c r="G1391" s="44">
        <v>7686</v>
      </c>
      <c r="H1391" s="243">
        <f t="shared" si="22"/>
        <v>0</v>
      </c>
      <c r="I1391" s="214" t="s">
        <v>30</v>
      </c>
    </row>
    <row r="1392" spans="1:9" x14ac:dyDescent="0.25">
      <c r="A1392" s="216">
        <v>41871</v>
      </c>
      <c r="B1392" s="285" t="s">
        <v>1561</v>
      </c>
      <c r="C1392" s="361" t="s">
        <v>4164</v>
      </c>
      <c r="D1392" s="214" t="s">
        <v>330</v>
      </c>
      <c r="E1392" s="235">
        <v>5695</v>
      </c>
      <c r="F1392" s="419">
        <v>41871</v>
      </c>
      <c r="G1392" s="44">
        <v>5695</v>
      </c>
      <c r="H1392" s="243">
        <f t="shared" si="22"/>
        <v>0</v>
      </c>
      <c r="I1392" s="214"/>
    </row>
    <row r="1393" spans="1:9" x14ac:dyDescent="0.25">
      <c r="A1393" s="216">
        <v>41871</v>
      </c>
      <c r="B1393" s="285" t="s">
        <v>1562</v>
      </c>
      <c r="C1393" s="361" t="s">
        <v>4164</v>
      </c>
      <c r="D1393" s="214" t="s">
        <v>13</v>
      </c>
      <c r="E1393" s="235">
        <v>2574</v>
      </c>
      <c r="F1393" s="419">
        <v>41871</v>
      </c>
      <c r="G1393" s="44">
        <v>2574</v>
      </c>
      <c r="H1393" s="243">
        <f t="shared" si="22"/>
        <v>0</v>
      </c>
      <c r="I1393" s="214"/>
    </row>
    <row r="1394" spans="1:9" x14ac:dyDescent="0.25">
      <c r="A1394" s="216">
        <v>41871</v>
      </c>
      <c r="B1394" s="285" t="s">
        <v>1563</v>
      </c>
      <c r="C1394" s="361" t="s">
        <v>4164</v>
      </c>
      <c r="D1394" s="214" t="s">
        <v>51</v>
      </c>
      <c r="E1394" s="235">
        <v>3278</v>
      </c>
      <c r="F1394" s="419">
        <v>41871</v>
      </c>
      <c r="G1394" s="44">
        <v>3278</v>
      </c>
      <c r="H1394" s="243">
        <f t="shared" si="22"/>
        <v>0</v>
      </c>
      <c r="I1394" s="214"/>
    </row>
    <row r="1395" spans="1:9" x14ac:dyDescent="0.25">
      <c r="A1395" s="216">
        <v>41871</v>
      </c>
      <c r="B1395" s="285" t="s">
        <v>1564</v>
      </c>
      <c r="C1395" s="361" t="s">
        <v>4164</v>
      </c>
      <c r="D1395" s="214" t="s">
        <v>312</v>
      </c>
      <c r="E1395" s="235">
        <v>11156.4</v>
      </c>
      <c r="F1395" s="419">
        <v>41871</v>
      </c>
      <c r="G1395" s="44">
        <v>11156.4</v>
      </c>
      <c r="H1395" s="243">
        <f t="shared" si="22"/>
        <v>0</v>
      </c>
      <c r="I1395" s="214"/>
    </row>
    <row r="1396" spans="1:9" x14ac:dyDescent="0.25">
      <c r="A1396" s="216">
        <v>41871</v>
      </c>
      <c r="B1396" s="285" t="s">
        <v>1565</v>
      </c>
      <c r="C1396" s="361" t="s">
        <v>4164</v>
      </c>
      <c r="D1396" s="214" t="s">
        <v>3795</v>
      </c>
      <c r="E1396" s="235">
        <v>840</v>
      </c>
      <c r="F1396" s="419">
        <v>41871</v>
      </c>
      <c r="G1396" s="44">
        <v>840</v>
      </c>
      <c r="H1396" s="243">
        <f t="shared" si="22"/>
        <v>0</v>
      </c>
      <c r="I1396" s="214" t="s">
        <v>217</v>
      </c>
    </row>
    <row r="1397" spans="1:9" x14ac:dyDescent="0.25">
      <c r="A1397" s="216">
        <v>41871</v>
      </c>
      <c r="B1397" s="285" t="s">
        <v>1567</v>
      </c>
      <c r="C1397" s="361" t="s">
        <v>4164</v>
      </c>
      <c r="D1397" s="214" t="s">
        <v>62</v>
      </c>
      <c r="E1397" s="235">
        <v>21082</v>
      </c>
      <c r="F1397" s="419">
        <v>41871</v>
      </c>
      <c r="G1397" s="44">
        <v>21082</v>
      </c>
      <c r="H1397" s="243">
        <f t="shared" si="22"/>
        <v>0</v>
      </c>
      <c r="I1397" s="214"/>
    </row>
    <row r="1398" spans="1:9" x14ac:dyDescent="0.25">
      <c r="A1398" s="216">
        <v>41871</v>
      </c>
      <c r="B1398" s="285" t="s">
        <v>1568</v>
      </c>
      <c r="C1398" s="361" t="s">
        <v>4164</v>
      </c>
      <c r="D1398" s="220" t="s">
        <v>3114</v>
      </c>
      <c r="E1398" s="241">
        <v>0</v>
      </c>
      <c r="F1398" s="419"/>
      <c r="G1398" s="44"/>
      <c r="H1398" s="243">
        <f t="shared" si="22"/>
        <v>0</v>
      </c>
      <c r="I1398" s="214"/>
    </row>
    <row r="1399" spans="1:9" x14ac:dyDescent="0.25">
      <c r="A1399" s="216">
        <v>41871</v>
      </c>
      <c r="B1399" s="285" t="s">
        <v>1569</v>
      </c>
      <c r="C1399" s="361" t="s">
        <v>4164</v>
      </c>
      <c r="D1399" s="214" t="s">
        <v>55</v>
      </c>
      <c r="E1399" s="235">
        <v>6029.5</v>
      </c>
      <c r="F1399" s="419">
        <v>41871</v>
      </c>
      <c r="G1399" s="44">
        <v>6029.5</v>
      </c>
      <c r="H1399" s="243">
        <f t="shared" si="22"/>
        <v>0</v>
      </c>
      <c r="I1399" s="214"/>
    </row>
    <row r="1400" spans="1:9" x14ac:dyDescent="0.25">
      <c r="A1400" s="216">
        <v>41871</v>
      </c>
      <c r="B1400" s="285" t="s">
        <v>1570</v>
      </c>
      <c r="C1400" s="361" t="s">
        <v>4164</v>
      </c>
      <c r="D1400" s="214" t="s">
        <v>130</v>
      </c>
      <c r="E1400" s="235">
        <v>4557.7</v>
      </c>
      <c r="F1400" s="419">
        <v>41876</v>
      </c>
      <c r="G1400" s="44">
        <v>4557.7</v>
      </c>
      <c r="H1400" s="243">
        <f t="shared" si="22"/>
        <v>0</v>
      </c>
      <c r="I1400" s="214" t="s">
        <v>21</v>
      </c>
    </row>
    <row r="1401" spans="1:9" x14ac:dyDescent="0.25">
      <c r="A1401" s="216">
        <v>41871</v>
      </c>
      <c r="B1401" s="285" t="s">
        <v>1571</v>
      </c>
      <c r="C1401" s="361" t="s">
        <v>4164</v>
      </c>
      <c r="D1401" s="214" t="s">
        <v>4240</v>
      </c>
      <c r="E1401" s="235">
        <v>1174</v>
      </c>
      <c r="F1401" s="419">
        <v>41871</v>
      </c>
      <c r="G1401" s="44">
        <v>1174</v>
      </c>
      <c r="H1401" s="243">
        <f t="shared" si="22"/>
        <v>0</v>
      </c>
      <c r="I1401" s="214" t="s">
        <v>21</v>
      </c>
    </row>
    <row r="1402" spans="1:9" x14ac:dyDescent="0.25">
      <c r="A1402" s="216">
        <v>41871</v>
      </c>
      <c r="B1402" s="285" t="s">
        <v>1572</v>
      </c>
      <c r="C1402" s="361" t="s">
        <v>4164</v>
      </c>
      <c r="D1402" s="214" t="s">
        <v>60</v>
      </c>
      <c r="E1402" s="235">
        <v>3536</v>
      </c>
      <c r="F1402" s="419">
        <v>41874</v>
      </c>
      <c r="G1402" s="44">
        <v>3536</v>
      </c>
      <c r="H1402" s="258">
        <f t="shared" si="22"/>
        <v>0</v>
      </c>
      <c r="I1402" s="214"/>
    </row>
    <row r="1403" spans="1:9" x14ac:dyDescent="0.25">
      <c r="A1403" s="216">
        <v>41871</v>
      </c>
      <c r="B1403" s="285" t="s">
        <v>1573</v>
      </c>
      <c r="C1403" s="361" t="s">
        <v>4164</v>
      </c>
      <c r="D1403" s="214" t="s">
        <v>36</v>
      </c>
      <c r="E1403" s="235">
        <v>9450.5</v>
      </c>
      <c r="F1403" s="419">
        <v>41871</v>
      </c>
      <c r="G1403" s="44">
        <v>9450.5</v>
      </c>
      <c r="H1403" s="243">
        <f t="shared" si="22"/>
        <v>0</v>
      </c>
      <c r="I1403" s="214"/>
    </row>
    <row r="1404" spans="1:9" x14ac:dyDescent="0.25">
      <c r="A1404" s="216">
        <v>41871</v>
      </c>
      <c r="B1404" s="285" t="s">
        <v>1574</v>
      </c>
      <c r="C1404" s="361" t="s">
        <v>4164</v>
      </c>
      <c r="D1404" s="214" t="s">
        <v>296</v>
      </c>
      <c r="E1404" s="235">
        <v>518</v>
      </c>
      <c r="F1404" s="419">
        <v>41871</v>
      </c>
      <c r="G1404" s="44">
        <v>518</v>
      </c>
      <c r="H1404" s="243">
        <f t="shared" si="22"/>
        <v>0</v>
      </c>
      <c r="I1404" s="214"/>
    </row>
    <row r="1405" spans="1:9" x14ac:dyDescent="0.25">
      <c r="A1405" s="216">
        <v>41871</v>
      </c>
      <c r="B1405" s="285" t="s">
        <v>1575</v>
      </c>
      <c r="C1405" s="361" t="s">
        <v>4164</v>
      </c>
      <c r="D1405" s="214" t="s">
        <v>1611</v>
      </c>
      <c r="E1405" s="235">
        <v>2978.5</v>
      </c>
      <c r="F1405" s="419">
        <v>41871</v>
      </c>
      <c r="G1405" s="44">
        <v>2978.5</v>
      </c>
      <c r="H1405" s="243">
        <f t="shared" si="22"/>
        <v>0</v>
      </c>
      <c r="I1405" s="214"/>
    </row>
    <row r="1406" spans="1:9" x14ac:dyDescent="0.25">
      <c r="A1406" s="216">
        <v>41871</v>
      </c>
      <c r="B1406" s="285" t="s">
        <v>1577</v>
      </c>
      <c r="C1406" s="361" t="s">
        <v>4164</v>
      </c>
      <c r="D1406" s="220" t="s">
        <v>3114</v>
      </c>
      <c r="E1406" s="241">
        <v>0</v>
      </c>
      <c r="F1406" s="419"/>
      <c r="G1406" s="44"/>
      <c r="H1406" s="243">
        <f t="shared" si="22"/>
        <v>0</v>
      </c>
      <c r="I1406" s="214" t="s">
        <v>4263</v>
      </c>
    </row>
    <row r="1407" spans="1:9" x14ac:dyDescent="0.25">
      <c r="A1407" s="216">
        <v>41871</v>
      </c>
      <c r="B1407" s="285" t="s">
        <v>1578</v>
      </c>
      <c r="C1407" s="361" t="s">
        <v>4164</v>
      </c>
      <c r="D1407" s="214" t="s">
        <v>115</v>
      </c>
      <c r="E1407" s="235">
        <v>7523</v>
      </c>
      <c r="F1407" s="419">
        <v>41871</v>
      </c>
      <c r="G1407" s="44">
        <v>7523</v>
      </c>
      <c r="H1407" s="243">
        <f t="shared" si="22"/>
        <v>0</v>
      </c>
      <c r="I1407" s="214"/>
    </row>
    <row r="1408" spans="1:9" x14ac:dyDescent="0.25">
      <c r="A1408" s="216">
        <v>41871</v>
      </c>
      <c r="B1408" s="285" t="s">
        <v>1579</v>
      </c>
      <c r="C1408" s="361" t="s">
        <v>4164</v>
      </c>
      <c r="D1408" s="214" t="s">
        <v>78</v>
      </c>
      <c r="E1408" s="235">
        <v>420</v>
      </c>
      <c r="F1408" s="419">
        <v>41872</v>
      </c>
      <c r="G1408" s="44">
        <v>420</v>
      </c>
      <c r="H1408" s="243">
        <f t="shared" si="22"/>
        <v>0</v>
      </c>
      <c r="I1408" s="214" t="s">
        <v>217</v>
      </c>
    </row>
    <row r="1409" spans="1:9" x14ac:dyDescent="0.25">
      <c r="A1409" s="216">
        <v>41871</v>
      </c>
      <c r="B1409" s="285" t="s">
        <v>1580</v>
      </c>
      <c r="C1409" s="361" t="s">
        <v>4164</v>
      </c>
      <c r="D1409" s="214" t="s">
        <v>4264</v>
      </c>
      <c r="E1409" s="235">
        <v>7356</v>
      </c>
      <c r="F1409" s="419">
        <v>41872</v>
      </c>
      <c r="G1409" s="44">
        <v>7356</v>
      </c>
      <c r="H1409" s="243">
        <f t="shared" si="22"/>
        <v>0</v>
      </c>
      <c r="I1409" s="214" t="s">
        <v>217</v>
      </c>
    </row>
    <row r="1410" spans="1:9" x14ac:dyDescent="0.25">
      <c r="A1410" s="216">
        <v>41871</v>
      </c>
      <c r="B1410" s="285" t="s">
        <v>1581</v>
      </c>
      <c r="C1410" s="361" t="s">
        <v>4164</v>
      </c>
      <c r="D1410" s="214" t="s">
        <v>233</v>
      </c>
      <c r="E1410" s="235">
        <v>973.2</v>
      </c>
      <c r="F1410" s="419">
        <v>41872</v>
      </c>
      <c r="G1410" s="44">
        <v>973.2</v>
      </c>
      <c r="H1410" s="243">
        <f t="shared" si="22"/>
        <v>0</v>
      </c>
      <c r="I1410" s="214" t="s">
        <v>217</v>
      </c>
    </row>
    <row r="1411" spans="1:9" x14ac:dyDescent="0.25">
      <c r="A1411" s="216">
        <v>41871</v>
      </c>
      <c r="B1411" s="285" t="s">
        <v>1582</v>
      </c>
      <c r="C1411" s="361" t="s">
        <v>4164</v>
      </c>
      <c r="D1411" s="214" t="s">
        <v>373</v>
      </c>
      <c r="E1411" s="235">
        <v>4433</v>
      </c>
      <c r="F1411" s="419">
        <v>41872</v>
      </c>
      <c r="G1411" s="44">
        <v>4433</v>
      </c>
      <c r="H1411" s="243">
        <f t="shared" si="22"/>
        <v>0</v>
      </c>
      <c r="I1411" s="214" t="s">
        <v>217</v>
      </c>
    </row>
    <row r="1412" spans="1:9" x14ac:dyDescent="0.25">
      <c r="A1412" s="216">
        <v>41871</v>
      </c>
      <c r="B1412" s="285" t="s">
        <v>1583</v>
      </c>
      <c r="C1412" s="361" t="s">
        <v>4164</v>
      </c>
      <c r="D1412" s="214" t="s">
        <v>8</v>
      </c>
      <c r="E1412" s="235">
        <v>2217.6</v>
      </c>
      <c r="F1412" s="419">
        <v>41871</v>
      </c>
      <c r="G1412" s="44">
        <v>2217.6</v>
      </c>
      <c r="H1412" s="243">
        <f t="shared" si="22"/>
        <v>0</v>
      </c>
      <c r="I1412" s="214"/>
    </row>
    <row r="1413" spans="1:9" x14ac:dyDescent="0.25">
      <c r="A1413" s="216">
        <v>41871</v>
      </c>
      <c r="B1413" s="285" t="s">
        <v>1584</v>
      </c>
      <c r="C1413" s="361" t="s">
        <v>4164</v>
      </c>
      <c r="D1413" s="214" t="s">
        <v>4250</v>
      </c>
      <c r="E1413" s="235">
        <v>4368</v>
      </c>
      <c r="F1413" s="432" t="s">
        <v>4365</v>
      </c>
      <c r="G1413" s="245">
        <v>4368</v>
      </c>
      <c r="H1413" s="243">
        <f t="shared" si="22"/>
        <v>0</v>
      </c>
      <c r="I1413" s="214"/>
    </row>
    <row r="1414" spans="1:9" x14ac:dyDescent="0.25">
      <c r="A1414" s="216">
        <v>41871</v>
      </c>
      <c r="B1414" s="285" t="s">
        <v>1585</v>
      </c>
      <c r="C1414" s="361" t="s">
        <v>4164</v>
      </c>
      <c r="D1414" s="214" t="s">
        <v>44</v>
      </c>
      <c r="E1414" s="235">
        <v>4320</v>
      </c>
      <c r="F1414" s="419">
        <v>41881</v>
      </c>
      <c r="G1414" s="44">
        <v>4320</v>
      </c>
      <c r="H1414" s="243">
        <f t="shared" si="22"/>
        <v>0</v>
      </c>
      <c r="I1414" s="214" t="s">
        <v>21</v>
      </c>
    </row>
    <row r="1415" spans="1:9" x14ac:dyDescent="0.25">
      <c r="A1415" s="216">
        <v>41871</v>
      </c>
      <c r="B1415" s="285" t="s">
        <v>1586</v>
      </c>
      <c r="C1415" s="361" t="s">
        <v>4164</v>
      </c>
      <c r="D1415" s="214" t="s">
        <v>14</v>
      </c>
      <c r="E1415" s="235">
        <v>8580</v>
      </c>
      <c r="F1415" s="419">
        <v>41872</v>
      </c>
      <c r="G1415" s="44">
        <v>8580</v>
      </c>
      <c r="H1415" s="243">
        <f t="shared" ref="H1415:H1478" si="23">E1415-G1415</f>
        <v>0</v>
      </c>
      <c r="I1415" s="214" t="s">
        <v>162</v>
      </c>
    </row>
    <row r="1416" spans="1:9" x14ac:dyDescent="0.25">
      <c r="A1416" s="216">
        <v>41871</v>
      </c>
      <c r="B1416" s="285" t="s">
        <v>1587</v>
      </c>
      <c r="C1416" s="361" t="s">
        <v>4164</v>
      </c>
      <c r="D1416" s="214" t="s">
        <v>152</v>
      </c>
      <c r="E1416" s="235">
        <v>5567</v>
      </c>
      <c r="F1416" s="419">
        <v>41871</v>
      </c>
      <c r="G1416" s="44">
        <v>5567</v>
      </c>
      <c r="H1416" s="243">
        <f t="shared" si="23"/>
        <v>0</v>
      </c>
      <c r="I1416" s="214"/>
    </row>
    <row r="1417" spans="1:9" x14ac:dyDescent="0.25">
      <c r="A1417" s="216">
        <v>41872</v>
      </c>
      <c r="B1417" s="285" t="s">
        <v>1588</v>
      </c>
      <c r="C1417" s="361" t="s">
        <v>4164</v>
      </c>
      <c r="D1417" s="20" t="s">
        <v>435</v>
      </c>
      <c r="E1417" s="239">
        <v>8744.5</v>
      </c>
      <c r="F1417" s="419">
        <v>41872</v>
      </c>
      <c r="G1417" s="44">
        <v>8744.5</v>
      </c>
      <c r="H1417" s="243">
        <f t="shared" si="23"/>
        <v>0</v>
      </c>
      <c r="I1417" s="20"/>
    </row>
    <row r="1418" spans="1:9" x14ac:dyDescent="0.25">
      <c r="A1418" s="216">
        <v>41872</v>
      </c>
      <c r="B1418" s="285" t="s">
        <v>1590</v>
      </c>
      <c r="C1418" s="361" t="s">
        <v>4164</v>
      </c>
      <c r="D1418" s="20" t="s">
        <v>8</v>
      </c>
      <c r="E1418" s="239">
        <v>702</v>
      </c>
      <c r="F1418" s="419">
        <v>41872</v>
      </c>
      <c r="G1418" s="44">
        <v>702</v>
      </c>
      <c r="H1418" s="243">
        <f t="shared" si="23"/>
        <v>0</v>
      </c>
      <c r="I1418" s="20"/>
    </row>
    <row r="1419" spans="1:9" x14ac:dyDescent="0.25">
      <c r="A1419" s="216">
        <v>41872</v>
      </c>
      <c r="B1419" s="285" t="s">
        <v>1591</v>
      </c>
      <c r="C1419" s="361" t="s">
        <v>4164</v>
      </c>
      <c r="D1419" s="329" t="s">
        <v>3114</v>
      </c>
      <c r="E1419" s="330">
        <v>0</v>
      </c>
      <c r="F1419" s="419"/>
      <c r="G1419" s="44"/>
      <c r="H1419" s="243">
        <f t="shared" si="23"/>
        <v>0</v>
      </c>
      <c r="I1419" s="20" t="s">
        <v>4265</v>
      </c>
    </row>
    <row r="1420" spans="1:9" x14ac:dyDescent="0.25">
      <c r="A1420" s="216">
        <v>41872</v>
      </c>
      <c r="B1420" s="285" t="s">
        <v>1593</v>
      </c>
      <c r="C1420" s="361" t="s">
        <v>4164</v>
      </c>
      <c r="D1420" s="20" t="s">
        <v>186</v>
      </c>
      <c r="E1420" s="239">
        <v>11809</v>
      </c>
      <c r="F1420" s="419">
        <v>41872</v>
      </c>
      <c r="G1420" s="44">
        <v>11809</v>
      </c>
      <c r="H1420" s="243">
        <f t="shared" si="23"/>
        <v>0</v>
      </c>
      <c r="I1420" s="20" t="s">
        <v>30</v>
      </c>
    </row>
    <row r="1421" spans="1:9" x14ac:dyDescent="0.25">
      <c r="A1421" s="216">
        <v>41872</v>
      </c>
      <c r="B1421" s="285" t="s">
        <v>1595</v>
      </c>
      <c r="C1421" s="361" t="s">
        <v>4164</v>
      </c>
      <c r="D1421" s="20" t="s">
        <v>11</v>
      </c>
      <c r="E1421" s="239">
        <v>61224.37</v>
      </c>
      <c r="F1421" s="419">
        <v>41881</v>
      </c>
      <c r="G1421" s="44">
        <v>61224.37</v>
      </c>
      <c r="H1421" s="243">
        <f t="shared" si="23"/>
        <v>0</v>
      </c>
      <c r="I1421" s="20" t="s">
        <v>3945</v>
      </c>
    </row>
    <row r="1422" spans="1:9" x14ac:dyDescent="0.25">
      <c r="A1422" s="216">
        <v>41872</v>
      </c>
      <c r="B1422" s="285" t="s">
        <v>1596</v>
      </c>
      <c r="C1422" s="361" t="s">
        <v>4164</v>
      </c>
      <c r="D1422" s="20" t="s">
        <v>250</v>
      </c>
      <c r="E1422" s="239">
        <v>15078</v>
      </c>
      <c r="F1422" s="419">
        <v>41872</v>
      </c>
      <c r="G1422" s="44">
        <v>15078</v>
      </c>
      <c r="H1422" s="243">
        <f t="shared" si="23"/>
        <v>0</v>
      </c>
      <c r="I1422" s="20"/>
    </row>
    <row r="1423" spans="1:9" x14ac:dyDescent="0.25">
      <c r="A1423" s="216">
        <v>41872</v>
      </c>
      <c r="B1423" s="285" t="s">
        <v>1597</v>
      </c>
      <c r="C1423" s="361" t="s">
        <v>4164</v>
      </c>
      <c r="D1423" s="20" t="s">
        <v>13</v>
      </c>
      <c r="E1423" s="239">
        <v>3515.6</v>
      </c>
      <c r="F1423" s="419">
        <v>41872</v>
      </c>
      <c r="G1423" s="44">
        <v>3515.6</v>
      </c>
      <c r="H1423" s="243">
        <f t="shared" si="23"/>
        <v>0</v>
      </c>
      <c r="I1423" s="20"/>
    </row>
    <row r="1424" spans="1:9" x14ac:dyDescent="0.25">
      <c r="A1424" s="216">
        <v>41872</v>
      </c>
      <c r="B1424" s="285" t="s">
        <v>1598</v>
      </c>
      <c r="C1424" s="361" t="s">
        <v>4164</v>
      </c>
      <c r="D1424" s="20" t="s">
        <v>2485</v>
      </c>
      <c r="E1424" s="239">
        <v>46287.5</v>
      </c>
      <c r="F1424" s="420" t="s">
        <v>4266</v>
      </c>
      <c r="G1424" s="44">
        <v>46287.5</v>
      </c>
      <c r="H1424" s="243">
        <f t="shared" si="23"/>
        <v>0</v>
      </c>
      <c r="I1424" s="20"/>
    </row>
    <row r="1425" spans="1:9" x14ac:dyDescent="0.25">
      <c r="A1425" s="216">
        <v>41872</v>
      </c>
      <c r="B1425" s="285" t="s">
        <v>1599</v>
      </c>
      <c r="C1425" s="361" t="s">
        <v>4164</v>
      </c>
      <c r="D1425" s="20" t="s">
        <v>4267</v>
      </c>
      <c r="E1425" s="239">
        <v>3003</v>
      </c>
      <c r="F1425" s="419">
        <v>41872</v>
      </c>
      <c r="G1425" s="44">
        <v>3003</v>
      </c>
      <c r="H1425" s="243">
        <f t="shared" si="23"/>
        <v>0</v>
      </c>
      <c r="I1425" s="20"/>
    </row>
    <row r="1426" spans="1:9" x14ac:dyDescent="0.25">
      <c r="A1426" s="216">
        <v>41872</v>
      </c>
      <c r="B1426" s="285" t="s">
        <v>1600</v>
      </c>
      <c r="C1426" s="361" t="s">
        <v>4164</v>
      </c>
      <c r="D1426" s="20" t="s">
        <v>19</v>
      </c>
      <c r="E1426" s="239">
        <v>11730</v>
      </c>
      <c r="F1426" s="419">
        <v>41872</v>
      </c>
      <c r="G1426" s="44">
        <v>11730</v>
      </c>
      <c r="H1426" s="243">
        <f t="shared" si="23"/>
        <v>0</v>
      </c>
      <c r="I1426" s="32"/>
    </row>
    <row r="1427" spans="1:9" x14ac:dyDescent="0.25">
      <c r="A1427" s="216">
        <v>41872</v>
      </c>
      <c r="B1427" s="285" t="s">
        <v>1601</v>
      </c>
      <c r="C1427" s="361" t="s">
        <v>4164</v>
      </c>
      <c r="D1427" s="20" t="s">
        <v>149</v>
      </c>
      <c r="E1427" s="239">
        <v>25767.599999999999</v>
      </c>
      <c r="F1427" s="419">
        <v>41874</v>
      </c>
      <c r="G1427" s="34">
        <v>25767.599999999999</v>
      </c>
      <c r="H1427" s="243">
        <f t="shared" si="23"/>
        <v>0</v>
      </c>
      <c r="I1427" s="32"/>
    </row>
    <row r="1428" spans="1:9" x14ac:dyDescent="0.25">
      <c r="A1428" s="216">
        <v>41872</v>
      </c>
      <c r="B1428" s="285" t="s">
        <v>1602</v>
      </c>
      <c r="C1428" s="361" t="s">
        <v>4164</v>
      </c>
      <c r="D1428" s="20" t="s">
        <v>27</v>
      </c>
      <c r="E1428" s="239">
        <v>7244</v>
      </c>
      <c r="F1428" s="419">
        <v>41873</v>
      </c>
      <c r="G1428" s="34">
        <v>7244</v>
      </c>
      <c r="H1428" s="243">
        <f t="shared" si="23"/>
        <v>0</v>
      </c>
      <c r="I1428" s="32"/>
    </row>
    <row r="1429" spans="1:9" x14ac:dyDescent="0.25">
      <c r="A1429" s="216">
        <v>41872</v>
      </c>
      <c r="B1429" s="285" t="s">
        <v>1603</v>
      </c>
      <c r="C1429" s="361" t="s">
        <v>4164</v>
      </c>
      <c r="D1429" s="20" t="s">
        <v>92</v>
      </c>
      <c r="E1429" s="239">
        <v>9271.6</v>
      </c>
      <c r="F1429" s="419">
        <v>41873</v>
      </c>
      <c r="G1429" s="34">
        <v>9271.6</v>
      </c>
      <c r="H1429" s="243">
        <f t="shared" si="23"/>
        <v>0</v>
      </c>
      <c r="I1429" s="32"/>
    </row>
    <row r="1430" spans="1:9" x14ac:dyDescent="0.25">
      <c r="A1430" s="216">
        <v>41872</v>
      </c>
      <c r="B1430" s="285" t="s">
        <v>1605</v>
      </c>
      <c r="C1430" s="361" t="s">
        <v>4164</v>
      </c>
      <c r="D1430" s="20" t="s">
        <v>88</v>
      </c>
      <c r="E1430" s="239">
        <v>3319.25</v>
      </c>
      <c r="F1430" s="419">
        <v>41873</v>
      </c>
      <c r="G1430" s="34">
        <v>3319.25</v>
      </c>
      <c r="H1430" s="243">
        <f t="shared" si="23"/>
        <v>0</v>
      </c>
      <c r="I1430" s="32"/>
    </row>
    <row r="1431" spans="1:9" x14ac:dyDescent="0.25">
      <c r="A1431" s="216">
        <v>41872</v>
      </c>
      <c r="B1431" s="285" t="s">
        <v>1606</v>
      </c>
      <c r="C1431" s="361" t="s">
        <v>4164</v>
      </c>
      <c r="D1431" s="20" t="s">
        <v>346</v>
      </c>
      <c r="E1431" s="239">
        <v>6195.4</v>
      </c>
      <c r="F1431" s="419">
        <v>41873</v>
      </c>
      <c r="G1431" s="34">
        <v>6195.4</v>
      </c>
      <c r="H1431" s="243">
        <f t="shared" si="23"/>
        <v>0</v>
      </c>
      <c r="I1431" s="32"/>
    </row>
    <row r="1432" spans="1:9" x14ac:dyDescent="0.25">
      <c r="A1432" s="216">
        <v>41872</v>
      </c>
      <c r="B1432" s="285" t="s">
        <v>1607</v>
      </c>
      <c r="C1432" s="361" t="s">
        <v>4164</v>
      </c>
      <c r="D1432" s="20" t="s">
        <v>50</v>
      </c>
      <c r="E1432" s="239">
        <v>4598.6000000000004</v>
      </c>
      <c r="F1432" s="419">
        <v>41872</v>
      </c>
      <c r="G1432" s="34">
        <v>4598.6000000000004</v>
      </c>
      <c r="H1432" s="243">
        <f t="shared" si="23"/>
        <v>0</v>
      </c>
      <c r="I1432" s="32"/>
    </row>
    <row r="1433" spans="1:9" x14ac:dyDescent="0.25">
      <c r="A1433" s="216">
        <v>41872</v>
      </c>
      <c r="B1433" s="285" t="s">
        <v>1608</v>
      </c>
      <c r="C1433" s="361" t="s">
        <v>4164</v>
      </c>
      <c r="D1433" s="20" t="s">
        <v>19</v>
      </c>
      <c r="E1433" s="239">
        <v>13224</v>
      </c>
      <c r="F1433" s="419">
        <v>41872</v>
      </c>
      <c r="G1433" s="34">
        <v>13224</v>
      </c>
      <c r="H1433" s="243">
        <f t="shared" si="23"/>
        <v>0</v>
      </c>
      <c r="I1433" s="32" t="s">
        <v>30</v>
      </c>
    </row>
    <row r="1434" spans="1:9" x14ac:dyDescent="0.25">
      <c r="A1434" s="216">
        <v>41872</v>
      </c>
      <c r="B1434" s="285" t="s">
        <v>1609</v>
      </c>
      <c r="C1434" s="361" t="s">
        <v>4164</v>
      </c>
      <c r="D1434" s="20" t="s">
        <v>50</v>
      </c>
      <c r="E1434" s="239">
        <v>366</v>
      </c>
      <c r="F1434" s="419">
        <v>41872</v>
      </c>
      <c r="G1434" s="34">
        <v>366</v>
      </c>
      <c r="H1434" s="243">
        <f t="shared" si="23"/>
        <v>0</v>
      </c>
      <c r="I1434" s="32"/>
    </row>
    <row r="1435" spans="1:9" x14ac:dyDescent="0.25">
      <c r="A1435" s="216">
        <v>41872</v>
      </c>
      <c r="B1435" s="285" t="s">
        <v>1610</v>
      </c>
      <c r="C1435" s="361" t="s">
        <v>4164</v>
      </c>
      <c r="D1435" s="20" t="s">
        <v>106</v>
      </c>
      <c r="E1435" s="239">
        <v>171304</v>
      </c>
      <c r="F1435" s="419">
        <v>41881</v>
      </c>
      <c r="G1435" s="34">
        <v>171304</v>
      </c>
      <c r="H1435" s="243">
        <f t="shared" si="23"/>
        <v>0</v>
      </c>
      <c r="I1435" s="32"/>
    </row>
    <row r="1436" spans="1:9" x14ac:dyDescent="0.25">
      <c r="A1436" s="216">
        <v>41872</v>
      </c>
      <c r="B1436" s="285" t="s">
        <v>1612</v>
      </c>
      <c r="C1436" s="361" t="s">
        <v>4164</v>
      </c>
      <c r="D1436" s="20" t="s">
        <v>123</v>
      </c>
      <c r="E1436" s="239">
        <v>3008.5</v>
      </c>
      <c r="F1436" s="419">
        <v>41873</v>
      </c>
      <c r="G1436" s="34">
        <v>3008.5</v>
      </c>
      <c r="H1436" s="243">
        <f t="shared" si="23"/>
        <v>0</v>
      </c>
      <c r="I1436" s="32"/>
    </row>
    <row r="1437" spans="1:9" x14ac:dyDescent="0.25">
      <c r="A1437" s="216">
        <v>41872</v>
      </c>
      <c r="B1437" s="285" t="s">
        <v>1614</v>
      </c>
      <c r="C1437" s="361" t="s">
        <v>4164</v>
      </c>
      <c r="D1437" s="20" t="s">
        <v>100</v>
      </c>
      <c r="E1437" s="239">
        <v>24107.200000000001</v>
      </c>
      <c r="F1437" s="419">
        <v>41873</v>
      </c>
      <c r="G1437" s="34">
        <v>24107.200000000001</v>
      </c>
      <c r="H1437" s="243">
        <f t="shared" si="23"/>
        <v>0</v>
      </c>
      <c r="I1437" s="32"/>
    </row>
    <row r="1438" spans="1:9" x14ac:dyDescent="0.25">
      <c r="A1438" s="216">
        <v>41872</v>
      </c>
      <c r="B1438" s="285" t="s">
        <v>1615</v>
      </c>
      <c r="C1438" s="361" t="s">
        <v>4164</v>
      </c>
      <c r="D1438" s="20" t="s">
        <v>4268</v>
      </c>
      <c r="E1438" s="239">
        <v>950</v>
      </c>
      <c r="F1438" s="419">
        <v>41872</v>
      </c>
      <c r="G1438" s="44">
        <v>950</v>
      </c>
      <c r="H1438" s="243">
        <f t="shared" si="23"/>
        <v>0</v>
      </c>
      <c r="I1438" s="20"/>
    </row>
    <row r="1439" spans="1:9" x14ac:dyDescent="0.25">
      <c r="A1439" s="216">
        <v>41872</v>
      </c>
      <c r="B1439" s="285" t="s">
        <v>1616</v>
      </c>
      <c r="C1439" s="361" t="s">
        <v>4164</v>
      </c>
      <c r="D1439" s="20" t="s">
        <v>8</v>
      </c>
      <c r="E1439" s="239">
        <v>717.5</v>
      </c>
      <c r="F1439" s="419">
        <v>41872</v>
      </c>
      <c r="G1439" s="44">
        <v>717.5</v>
      </c>
      <c r="H1439" s="243">
        <f t="shared" si="23"/>
        <v>0</v>
      </c>
      <c r="I1439" s="20"/>
    </row>
    <row r="1440" spans="1:9" x14ac:dyDescent="0.25">
      <c r="A1440" s="216">
        <v>41872</v>
      </c>
      <c r="B1440" s="285" t="s">
        <v>1617</v>
      </c>
      <c r="C1440" s="361" t="s">
        <v>4164</v>
      </c>
      <c r="D1440" s="20" t="s">
        <v>58</v>
      </c>
      <c r="E1440" s="239">
        <v>4378</v>
      </c>
      <c r="F1440" s="419">
        <v>41873</v>
      </c>
      <c r="G1440" s="44">
        <v>4378</v>
      </c>
      <c r="H1440" s="243">
        <f t="shared" si="23"/>
        <v>0</v>
      </c>
      <c r="I1440" s="20"/>
    </row>
    <row r="1441" spans="1:9" x14ac:dyDescent="0.25">
      <c r="A1441" s="216">
        <v>41872</v>
      </c>
      <c r="B1441" s="285" t="s">
        <v>1618</v>
      </c>
      <c r="C1441" s="361" t="s">
        <v>4164</v>
      </c>
      <c r="D1441" s="20" t="s">
        <v>54</v>
      </c>
      <c r="E1441" s="239">
        <v>11851</v>
      </c>
      <c r="F1441" s="419">
        <v>41873</v>
      </c>
      <c r="G1441" s="44">
        <v>11851</v>
      </c>
      <c r="H1441" s="243">
        <f t="shared" si="23"/>
        <v>0</v>
      </c>
      <c r="I1441" s="20"/>
    </row>
    <row r="1442" spans="1:9" x14ac:dyDescent="0.25">
      <c r="A1442" s="216">
        <v>41872</v>
      </c>
      <c r="B1442" s="285" t="s">
        <v>1619</v>
      </c>
      <c r="C1442" s="361" t="s">
        <v>4164</v>
      </c>
      <c r="D1442" s="20" t="s">
        <v>124</v>
      </c>
      <c r="E1442" s="239">
        <v>6657.6</v>
      </c>
      <c r="F1442" s="419">
        <v>41873</v>
      </c>
      <c r="G1442" s="44">
        <v>6657.6</v>
      </c>
      <c r="H1442" s="243">
        <f t="shared" si="23"/>
        <v>0</v>
      </c>
      <c r="I1442" s="20"/>
    </row>
    <row r="1443" spans="1:9" x14ac:dyDescent="0.25">
      <c r="A1443" s="216">
        <v>41872</v>
      </c>
      <c r="B1443" s="285" t="s">
        <v>1621</v>
      </c>
      <c r="C1443" s="361" t="s">
        <v>4164</v>
      </c>
      <c r="D1443" s="20" t="s">
        <v>29</v>
      </c>
      <c r="E1443" s="239">
        <v>4162.5</v>
      </c>
      <c r="F1443" s="419">
        <v>41873</v>
      </c>
      <c r="G1443" s="44">
        <v>4162.5</v>
      </c>
      <c r="H1443" s="243">
        <f t="shared" si="23"/>
        <v>0</v>
      </c>
      <c r="I1443" s="20"/>
    </row>
    <row r="1444" spans="1:9" x14ac:dyDescent="0.25">
      <c r="A1444" s="216">
        <v>41872</v>
      </c>
      <c r="B1444" s="285" t="s">
        <v>1623</v>
      </c>
      <c r="C1444" s="361" t="s">
        <v>4164</v>
      </c>
      <c r="D1444" s="20" t="s">
        <v>760</v>
      </c>
      <c r="E1444" s="239">
        <v>1745</v>
      </c>
      <c r="F1444" s="419">
        <v>41873</v>
      </c>
      <c r="G1444" s="44">
        <v>1745</v>
      </c>
      <c r="H1444" s="243">
        <f t="shared" si="23"/>
        <v>0</v>
      </c>
      <c r="I1444" s="20"/>
    </row>
    <row r="1445" spans="1:9" x14ac:dyDescent="0.25">
      <c r="A1445" s="216">
        <v>41872</v>
      </c>
      <c r="B1445" s="217" t="s">
        <v>1624</v>
      </c>
      <c r="C1445" s="363" t="s">
        <v>4269</v>
      </c>
      <c r="D1445" s="329" t="s">
        <v>3114</v>
      </c>
      <c r="E1445" s="330">
        <v>0</v>
      </c>
      <c r="F1445" s="419"/>
      <c r="G1445" s="44"/>
      <c r="H1445" s="243">
        <f t="shared" si="23"/>
        <v>0</v>
      </c>
      <c r="I1445" s="20" t="s">
        <v>324</v>
      </c>
    </row>
    <row r="1446" spans="1:9" x14ac:dyDescent="0.25">
      <c r="A1446" s="216">
        <v>41872</v>
      </c>
      <c r="B1446" s="217" t="s">
        <v>4270</v>
      </c>
      <c r="C1446" s="363" t="s">
        <v>4269</v>
      </c>
      <c r="D1446" s="20" t="s">
        <v>205</v>
      </c>
      <c r="E1446" s="239">
        <v>4438</v>
      </c>
      <c r="F1446" s="419">
        <v>41873</v>
      </c>
      <c r="G1446" s="44">
        <v>4438</v>
      </c>
      <c r="H1446" s="243">
        <f t="shared" si="23"/>
        <v>0</v>
      </c>
      <c r="I1446" s="20"/>
    </row>
    <row r="1447" spans="1:9" x14ac:dyDescent="0.25">
      <c r="A1447" s="216">
        <v>41872</v>
      </c>
      <c r="B1447" s="217" t="s">
        <v>1628</v>
      </c>
      <c r="C1447" s="363" t="s">
        <v>4269</v>
      </c>
      <c r="D1447" s="20" t="s">
        <v>66</v>
      </c>
      <c r="E1447" s="239">
        <v>2765.2</v>
      </c>
      <c r="F1447" s="419">
        <v>41873</v>
      </c>
      <c r="G1447" s="44">
        <v>2765.2</v>
      </c>
      <c r="H1447" s="243">
        <f t="shared" si="23"/>
        <v>0</v>
      </c>
      <c r="I1447" s="20" t="s">
        <v>30</v>
      </c>
    </row>
    <row r="1448" spans="1:9" x14ac:dyDescent="0.25">
      <c r="A1448" s="216">
        <v>41872</v>
      </c>
      <c r="B1448" s="217" t="s">
        <v>1629</v>
      </c>
      <c r="C1448" s="363" t="s">
        <v>4269</v>
      </c>
      <c r="D1448" s="20" t="s">
        <v>1782</v>
      </c>
      <c r="E1448" s="239">
        <v>1316</v>
      </c>
      <c r="F1448" s="419">
        <v>41873</v>
      </c>
      <c r="G1448" s="44">
        <v>1316</v>
      </c>
      <c r="H1448" s="243">
        <f t="shared" si="23"/>
        <v>0</v>
      </c>
      <c r="I1448" s="20"/>
    </row>
    <row r="1449" spans="1:9" x14ac:dyDescent="0.25">
      <c r="A1449" s="216">
        <v>41872</v>
      </c>
      <c r="B1449" s="217" t="s">
        <v>1630</v>
      </c>
      <c r="C1449" s="363" t="s">
        <v>4269</v>
      </c>
      <c r="D1449" s="20" t="s">
        <v>32</v>
      </c>
      <c r="E1449" s="239">
        <v>11923.2</v>
      </c>
      <c r="F1449" s="419">
        <v>41873</v>
      </c>
      <c r="G1449" s="44">
        <v>11923.2</v>
      </c>
      <c r="H1449" s="243">
        <f t="shared" si="23"/>
        <v>0</v>
      </c>
      <c r="I1449" s="20" t="s">
        <v>30</v>
      </c>
    </row>
    <row r="1450" spans="1:9" x14ac:dyDescent="0.25">
      <c r="A1450" s="216">
        <v>41872</v>
      </c>
      <c r="B1450" s="217" t="s">
        <v>1632</v>
      </c>
      <c r="C1450" s="363" t="s">
        <v>4269</v>
      </c>
      <c r="D1450" s="20" t="s">
        <v>8</v>
      </c>
      <c r="E1450" s="239">
        <v>2341.5</v>
      </c>
      <c r="F1450" s="419">
        <v>41872</v>
      </c>
      <c r="G1450" s="44">
        <v>2341.5</v>
      </c>
      <c r="H1450" s="243">
        <f t="shared" si="23"/>
        <v>0</v>
      </c>
      <c r="I1450" s="20"/>
    </row>
    <row r="1451" spans="1:9" x14ac:dyDescent="0.25">
      <c r="A1451" s="216">
        <v>41872</v>
      </c>
      <c r="B1451" s="217" t="s">
        <v>1634</v>
      </c>
      <c r="C1451" s="363" t="s">
        <v>4269</v>
      </c>
      <c r="D1451" s="20" t="s">
        <v>67</v>
      </c>
      <c r="E1451" s="239">
        <v>9265</v>
      </c>
      <c r="F1451" s="419">
        <v>41872</v>
      </c>
      <c r="G1451" s="44">
        <v>9265</v>
      </c>
      <c r="H1451" s="243">
        <f t="shared" si="23"/>
        <v>0</v>
      </c>
      <c r="I1451" s="20"/>
    </row>
    <row r="1452" spans="1:9" x14ac:dyDescent="0.25">
      <c r="A1452" s="216">
        <v>41872</v>
      </c>
      <c r="B1452" s="217" t="s">
        <v>1635</v>
      </c>
      <c r="C1452" s="363" t="s">
        <v>4269</v>
      </c>
      <c r="D1452" s="20" t="s">
        <v>703</v>
      </c>
      <c r="E1452" s="239">
        <v>1931.4</v>
      </c>
      <c r="F1452" s="419">
        <v>41872</v>
      </c>
      <c r="G1452" s="44">
        <v>1931.4</v>
      </c>
      <c r="H1452" s="243">
        <f t="shared" si="23"/>
        <v>0</v>
      </c>
      <c r="I1452" s="20"/>
    </row>
    <row r="1453" spans="1:9" x14ac:dyDescent="0.25">
      <c r="A1453" s="216">
        <v>41872</v>
      </c>
      <c r="B1453" s="217" t="s">
        <v>1636</v>
      </c>
      <c r="C1453" s="363" t="s">
        <v>4269</v>
      </c>
      <c r="D1453" s="20" t="s">
        <v>52</v>
      </c>
      <c r="E1453" s="239">
        <v>2775.3</v>
      </c>
      <c r="F1453" s="419">
        <v>41872</v>
      </c>
      <c r="G1453" s="44">
        <v>2775.3</v>
      </c>
      <c r="H1453" s="243">
        <f t="shared" si="23"/>
        <v>0</v>
      </c>
      <c r="I1453" s="20"/>
    </row>
    <row r="1454" spans="1:9" x14ac:dyDescent="0.25">
      <c r="A1454" s="216">
        <v>41872</v>
      </c>
      <c r="B1454" s="217" t="s">
        <v>1637</v>
      </c>
      <c r="C1454" s="363" t="s">
        <v>4269</v>
      </c>
      <c r="D1454" s="20" t="s">
        <v>4271</v>
      </c>
      <c r="E1454" s="239">
        <v>3853</v>
      </c>
      <c r="F1454" s="419">
        <v>41872</v>
      </c>
      <c r="G1454" s="44">
        <v>3853</v>
      </c>
      <c r="H1454" s="243">
        <f t="shared" si="23"/>
        <v>0</v>
      </c>
      <c r="I1454" s="20"/>
    </row>
    <row r="1455" spans="1:9" x14ac:dyDescent="0.25">
      <c r="A1455" s="216">
        <v>41872</v>
      </c>
      <c r="B1455" s="217" t="s">
        <v>1639</v>
      </c>
      <c r="C1455" s="363" t="s">
        <v>4269</v>
      </c>
      <c r="D1455" s="329" t="s">
        <v>3114</v>
      </c>
      <c r="E1455" s="330">
        <v>0</v>
      </c>
      <c r="F1455" s="419"/>
      <c r="G1455" s="44"/>
      <c r="H1455" s="243">
        <f t="shared" si="23"/>
        <v>0</v>
      </c>
      <c r="I1455" s="20" t="s">
        <v>324</v>
      </c>
    </row>
    <row r="1456" spans="1:9" x14ac:dyDescent="0.25">
      <c r="A1456" s="216">
        <v>41872</v>
      </c>
      <c r="B1456" s="217" t="s">
        <v>1641</v>
      </c>
      <c r="C1456" s="363" t="s">
        <v>4269</v>
      </c>
      <c r="D1456" s="20" t="s">
        <v>42</v>
      </c>
      <c r="E1456" s="239">
        <v>520</v>
      </c>
      <c r="F1456" s="432" t="s">
        <v>4369</v>
      </c>
      <c r="G1456" s="245">
        <v>520</v>
      </c>
      <c r="H1456" s="243">
        <f t="shared" si="23"/>
        <v>0</v>
      </c>
      <c r="I1456" s="20"/>
    </row>
    <row r="1457" spans="1:9" x14ac:dyDescent="0.25">
      <c r="A1457" s="216">
        <v>41872</v>
      </c>
      <c r="B1457" s="217" t="s">
        <v>1642</v>
      </c>
      <c r="C1457" s="363" t="s">
        <v>4269</v>
      </c>
      <c r="D1457" s="20" t="s">
        <v>55</v>
      </c>
      <c r="E1457" s="239">
        <v>7799.6</v>
      </c>
      <c r="F1457" s="419">
        <v>41872</v>
      </c>
      <c r="G1457" s="44">
        <v>7799.6</v>
      </c>
      <c r="H1457" s="243">
        <f t="shared" si="23"/>
        <v>0</v>
      </c>
      <c r="I1457" s="20"/>
    </row>
    <row r="1458" spans="1:9" x14ac:dyDescent="0.25">
      <c r="A1458" s="216">
        <v>41872</v>
      </c>
      <c r="B1458" s="217" t="s">
        <v>1643</v>
      </c>
      <c r="C1458" s="363" t="s">
        <v>4269</v>
      </c>
      <c r="D1458" s="20" t="s">
        <v>130</v>
      </c>
      <c r="E1458" s="239">
        <v>7695.6</v>
      </c>
      <c r="F1458" s="419">
        <v>41872</v>
      </c>
      <c r="G1458" s="44">
        <v>7695.6</v>
      </c>
      <c r="H1458" s="243">
        <f t="shared" si="23"/>
        <v>0</v>
      </c>
      <c r="I1458" s="20"/>
    </row>
    <row r="1459" spans="1:9" x14ac:dyDescent="0.25">
      <c r="A1459" s="216">
        <v>41872</v>
      </c>
      <c r="B1459" s="217" t="s">
        <v>1644</v>
      </c>
      <c r="C1459" s="363" t="s">
        <v>4269</v>
      </c>
      <c r="D1459" s="20" t="s">
        <v>250</v>
      </c>
      <c r="E1459" s="239">
        <v>10330.5</v>
      </c>
      <c r="F1459" s="419">
        <v>41872</v>
      </c>
      <c r="G1459" s="44">
        <v>10330.5</v>
      </c>
      <c r="H1459" s="243">
        <f t="shared" si="23"/>
        <v>0</v>
      </c>
      <c r="I1459" s="20"/>
    </row>
    <row r="1460" spans="1:9" x14ac:dyDescent="0.25">
      <c r="A1460" s="216">
        <v>41872</v>
      </c>
      <c r="B1460" s="217" t="s">
        <v>1645</v>
      </c>
      <c r="C1460" s="363" t="s">
        <v>4269</v>
      </c>
      <c r="D1460" s="20" t="s">
        <v>4240</v>
      </c>
      <c r="E1460" s="239">
        <v>6128</v>
      </c>
      <c r="F1460" s="419">
        <v>41872</v>
      </c>
      <c r="G1460" s="44">
        <v>6128</v>
      </c>
      <c r="H1460" s="243">
        <f t="shared" si="23"/>
        <v>0</v>
      </c>
      <c r="I1460" s="20"/>
    </row>
    <row r="1461" spans="1:9" x14ac:dyDescent="0.25">
      <c r="A1461" s="216">
        <v>41872</v>
      </c>
      <c r="B1461" s="217" t="s">
        <v>1646</v>
      </c>
      <c r="C1461" s="363" t="s">
        <v>4269</v>
      </c>
      <c r="D1461" s="20" t="s">
        <v>237</v>
      </c>
      <c r="E1461" s="239">
        <v>10130</v>
      </c>
      <c r="F1461" s="419">
        <v>41872</v>
      </c>
      <c r="G1461" s="44">
        <v>10130</v>
      </c>
      <c r="H1461" s="243">
        <f t="shared" si="23"/>
        <v>0</v>
      </c>
      <c r="I1461" s="20"/>
    </row>
    <row r="1462" spans="1:9" x14ac:dyDescent="0.25">
      <c r="A1462" s="216">
        <v>41872</v>
      </c>
      <c r="B1462" s="217" t="s">
        <v>1647</v>
      </c>
      <c r="C1462" s="363" t="s">
        <v>4269</v>
      </c>
      <c r="D1462" s="20" t="s">
        <v>188</v>
      </c>
      <c r="E1462" s="239">
        <v>772.2</v>
      </c>
      <c r="F1462" s="419">
        <v>41872</v>
      </c>
      <c r="G1462" s="44">
        <v>772.2</v>
      </c>
      <c r="H1462" s="243">
        <f t="shared" si="23"/>
        <v>0</v>
      </c>
      <c r="I1462" s="20"/>
    </row>
    <row r="1463" spans="1:9" x14ac:dyDescent="0.25">
      <c r="A1463" s="216">
        <v>41872</v>
      </c>
      <c r="B1463" s="217" t="s">
        <v>1648</v>
      </c>
      <c r="C1463" s="363" t="s">
        <v>4269</v>
      </c>
      <c r="D1463" s="20" t="s">
        <v>8</v>
      </c>
      <c r="E1463" s="239">
        <v>529.1</v>
      </c>
      <c r="F1463" s="419">
        <v>41872</v>
      </c>
      <c r="G1463" s="44">
        <v>529.1</v>
      </c>
      <c r="H1463" s="243">
        <f t="shared" si="23"/>
        <v>0</v>
      </c>
      <c r="I1463" s="20"/>
    </row>
    <row r="1464" spans="1:9" x14ac:dyDescent="0.25">
      <c r="A1464" s="216">
        <v>41872</v>
      </c>
      <c r="B1464" s="217" t="s">
        <v>1649</v>
      </c>
      <c r="C1464" s="363" t="s">
        <v>4269</v>
      </c>
      <c r="D1464" s="20" t="s">
        <v>62</v>
      </c>
      <c r="E1464" s="239">
        <v>28121</v>
      </c>
      <c r="F1464" s="419">
        <v>41872</v>
      </c>
      <c r="G1464" s="44">
        <v>28121</v>
      </c>
      <c r="H1464" s="243">
        <f t="shared" si="23"/>
        <v>0</v>
      </c>
      <c r="I1464" s="20"/>
    </row>
    <row r="1465" spans="1:9" x14ac:dyDescent="0.25">
      <c r="A1465" s="216">
        <v>41872</v>
      </c>
      <c r="B1465" s="217" t="s">
        <v>1650</v>
      </c>
      <c r="C1465" s="363" t="s">
        <v>4269</v>
      </c>
      <c r="D1465" s="20" t="s">
        <v>64</v>
      </c>
      <c r="E1465" s="239">
        <v>10983</v>
      </c>
      <c r="F1465" s="419">
        <v>41872</v>
      </c>
      <c r="G1465" s="44">
        <v>10983</v>
      </c>
      <c r="H1465" s="243">
        <f t="shared" si="23"/>
        <v>0</v>
      </c>
      <c r="I1465" s="20"/>
    </row>
    <row r="1466" spans="1:9" x14ac:dyDescent="0.25">
      <c r="A1466" s="216">
        <v>41872</v>
      </c>
      <c r="B1466" s="217" t="s">
        <v>1651</v>
      </c>
      <c r="C1466" s="363" t="s">
        <v>4269</v>
      </c>
      <c r="D1466" s="20" t="s">
        <v>3121</v>
      </c>
      <c r="E1466" s="239">
        <v>1020.9</v>
      </c>
      <c r="F1466" s="419">
        <v>41872</v>
      </c>
      <c r="G1466" s="44">
        <v>1020.9</v>
      </c>
      <c r="H1466" s="243">
        <f t="shared" si="23"/>
        <v>0</v>
      </c>
      <c r="I1466" s="20"/>
    </row>
    <row r="1467" spans="1:9" x14ac:dyDescent="0.25">
      <c r="A1467" s="216">
        <v>41872</v>
      </c>
      <c r="B1467" s="217" t="s">
        <v>1652</v>
      </c>
      <c r="C1467" s="363" t="s">
        <v>4269</v>
      </c>
      <c r="D1467" s="329" t="s">
        <v>3114</v>
      </c>
      <c r="E1467" s="330">
        <v>0</v>
      </c>
      <c r="F1467" s="419"/>
      <c r="G1467" s="44"/>
      <c r="H1467" s="243">
        <f t="shared" si="23"/>
        <v>0</v>
      </c>
      <c r="I1467" s="20" t="s">
        <v>324</v>
      </c>
    </row>
    <row r="1468" spans="1:9" x14ac:dyDescent="0.25">
      <c r="A1468" s="216">
        <v>41872</v>
      </c>
      <c r="B1468" s="217" t="s">
        <v>1654</v>
      </c>
      <c r="C1468" s="363" t="s">
        <v>4269</v>
      </c>
      <c r="D1468" s="20" t="s">
        <v>4195</v>
      </c>
      <c r="E1468" s="239">
        <v>7716</v>
      </c>
      <c r="F1468" s="419">
        <v>41872</v>
      </c>
      <c r="G1468" s="44">
        <v>7716</v>
      </c>
      <c r="H1468" s="243">
        <f t="shared" si="23"/>
        <v>0</v>
      </c>
      <c r="I1468" s="20"/>
    </row>
    <row r="1469" spans="1:9" x14ac:dyDescent="0.25">
      <c r="A1469" s="216">
        <v>41872</v>
      </c>
      <c r="B1469" s="217" t="s">
        <v>1655</v>
      </c>
      <c r="C1469" s="363" t="s">
        <v>4269</v>
      </c>
      <c r="D1469" s="20" t="s">
        <v>51</v>
      </c>
      <c r="E1469" s="239">
        <v>2699.5</v>
      </c>
      <c r="F1469" s="419">
        <v>41872</v>
      </c>
      <c r="G1469" s="44">
        <v>2699.5</v>
      </c>
      <c r="H1469" s="243">
        <f t="shared" si="23"/>
        <v>0</v>
      </c>
      <c r="I1469" s="20"/>
    </row>
    <row r="1470" spans="1:9" x14ac:dyDescent="0.25">
      <c r="A1470" s="216">
        <v>41872</v>
      </c>
      <c r="B1470" s="217" t="s">
        <v>1656</v>
      </c>
      <c r="C1470" s="363" t="s">
        <v>4269</v>
      </c>
      <c r="D1470" s="20" t="s">
        <v>1611</v>
      </c>
      <c r="E1470" s="239">
        <v>3502.65</v>
      </c>
      <c r="F1470" s="419">
        <v>41872</v>
      </c>
      <c r="G1470" s="44">
        <v>3502.65</v>
      </c>
      <c r="H1470" s="243">
        <f t="shared" si="23"/>
        <v>0</v>
      </c>
      <c r="I1470" s="20"/>
    </row>
    <row r="1471" spans="1:9" x14ac:dyDescent="0.25">
      <c r="A1471" s="216">
        <v>41872</v>
      </c>
      <c r="B1471" s="217" t="s">
        <v>1657</v>
      </c>
      <c r="C1471" s="363" t="s">
        <v>4269</v>
      </c>
      <c r="D1471" s="329" t="s">
        <v>3114</v>
      </c>
      <c r="E1471" s="330">
        <v>0</v>
      </c>
      <c r="F1471" s="419"/>
      <c r="G1471" s="44"/>
      <c r="H1471" s="243">
        <f t="shared" si="23"/>
        <v>0</v>
      </c>
      <c r="I1471" s="20"/>
    </row>
    <row r="1472" spans="1:9" x14ac:dyDescent="0.25">
      <c r="A1472" s="216">
        <v>41872</v>
      </c>
      <c r="B1472" s="217" t="s">
        <v>1660</v>
      </c>
      <c r="C1472" s="363" t="s">
        <v>4269</v>
      </c>
      <c r="D1472" s="20" t="s">
        <v>49</v>
      </c>
      <c r="E1472" s="239">
        <v>1895.4</v>
      </c>
      <c r="F1472" s="419">
        <v>41872</v>
      </c>
      <c r="G1472" s="44">
        <v>1895.4</v>
      </c>
      <c r="H1472" s="243">
        <f t="shared" si="23"/>
        <v>0</v>
      </c>
      <c r="I1472" s="20"/>
    </row>
    <row r="1473" spans="1:9" x14ac:dyDescent="0.25">
      <c r="A1473" s="216">
        <v>41872</v>
      </c>
      <c r="B1473" s="217" t="s">
        <v>1661</v>
      </c>
      <c r="C1473" s="363" t="s">
        <v>4269</v>
      </c>
      <c r="D1473" s="329" t="s">
        <v>3114</v>
      </c>
      <c r="E1473" s="330">
        <v>0</v>
      </c>
      <c r="F1473" s="419"/>
      <c r="G1473" s="44"/>
      <c r="H1473" s="243">
        <f t="shared" si="23"/>
        <v>0</v>
      </c>
      <c r="I1473" s="20"/>
    </row>
    <row r="1474" spans="1:9" x14ac:dyDescent="0.25">
      <c r="A1474" s="216">
        <v>41872</v>
      </c>
      <c r="B1474" s="217" t="s">
        <v>1662</v>
      </c>
      <c r="C1474" s="363" t="s">
        <v>4269</v>
      </c>
      <c r="D1474" s="20" t="s">
        <v>78</v>
      </c>
      <c r="E1474" s="239">
        <v>2995</v>
      </c>
      <c r="F1474" s="419">
        <v>41873</v>
      </c>
      <c r="G1474" s="44">
        <v>2995</v>
      </c>
      <c r="H1474" s="243">
        <f t="shared" si="23"/>
        <v>0</v>
      </c>
      <c r="I1474" s="20" t="s">
        <v>217</v>
      </c>
    </row>
    <row r="1475" spans="1:9" x14ac:dyDescent="0.25">
      <c r="A1475" s="216">
        <v>41872</v>
      </c>
      <c r="B1475" s="217" t="s">
        <v>1663</v>
      </c>
      <c r="C1475" s="363" t="s">
        <v>4269</v>
      </c>
      <c r="D1475" s="20" t="s">
        <v>140</v>
      </c>
      <c r="E1475" s="239">
        <v>4754.5</v>
      </c>
      <c r="F1475" s="419">
        <v>41872</v>
      </c>
      <c r="G1475" s="44">
        <v>4754.5</v>
      </c>
      <c r="H1475" s="243">
        <f t="shared" si="23"/>
        <v>0</v>
      </c>
      <c r="I1475" s="20"/>
    </row>
    <row r="1476" spans="1:9" x14ac:dyDescent="0.25">
      <c r="A1476" s="216">
        <v>41872</v>
      </c>
      <c r="B1476" s="217" t="s">
        <v>1664</v>
      </c>
      <c r="C1476" s="363" t="s">
        <v>4269</v>
      </c>
      <c r="D1476" s="20" t="s">
        <v>80</v>
      </c>
      <c r="E1476" s="239">
        <v>2075</v>
      </c>
      <c r="F1476" s="419">
        <v>41873</v>
      </c>
      <c r="G1476" s="44">
        <v>2075</v>
      </c>
      <c r="H1476" s="243">
        <f t="shared" si="23"/>
        <v>0</v>
      </c>
      <c r="I1476" s="20" t="s">
        <v>217</v>
      </c>
    </row>
    <row r="1477" spans="1:9" x14ac:dyDescent="0.25">
      <c r="A1477" s="216">
        <v>41872</v>
      </c>
      <c r="B1477" s="217" t="s">
        <v>1665</v>
      </c>
      <c r="C1477" s="363" t="s">
        <v>4269</v>
      </c>
      <c r="D1477" s="20" t="s">
        <v>233</v>
      </c>
      <c r="E1477" s="239">
        <v>1329.6</v>
      </c>
      <c r="F1477" s="419">
        <v>41873</v>
      </c>
      <c r="G1477" s="44">
        <v>1329.6</v>
      </c>
      <c r="H1477" s="243">
        <f t="shared" si="23"/>
        <v>0</v>
      </c>
      <c r="I1477" s="20" t="s">
        <v>217</v>
      </c>
    </row>
    <row r="1478" spans="1:9" x14ac:dyDescent="0.25">
      <c r="A1478" s="216">
        <v>41872</v>
      </c>
      <c r="B1478" s="217" t="s">
        <v>1666</v>
      </c>
      <c r="C1478" s="363" t="s">
        <v>4269</v>
      </c>
      <c r="D1478" s="20" t="s">
        <v>468</v>
      </c>
      <c r="E1478" s="239">
        <v>8932</v>
      </c>
      <c r="F1478" s="419">
        <v>41873</v>
      </c>
      <c r="G1478" s="44">
        <v>8932</v>
      </c>
      <c r="H1478" s="243">
        <f t="shared" si="23"/>
        <v>0</v>
      </c>
      <c r="I1478" s="20" t="s">
        <v>217</v>
      </c>
    </row>
    <row r="1479" spans="1:9" x14ac:dyDescent="0.25">
      <c r="A1479" s="216">
        <v>41872</v>
      </c>
      <c r="B1479" s="217" t="s">
        <v>1667</v>
      </c>
      <c r="C1479" s="363" t="s">
        <v>4269</v>
      </c>
      <c r="D1479" s="20" t="s">
        <v>79</v>
      </c>
      <c r="E1479" s="239">
        <v>22904</v>
      </c>
      <c r="F1479" s="419">
        <v>41872</v>
      </c>
      <c r="G1479" s="44">
        <v>22904</v>
      </c>
      <c r="H1479" s="243">
        <f t="shared" ref="H1479:H1542" si="24">E1479-G1479</f>
        <v>0</v>
      </c>
      <c r="I1479" s="20" t="s">
        <v>21</v>
      </c>
    </row>
    <row r="1480" spans="1:9" x14ac:dyDescent="0.25">
      <c r="A1480" s="216">
        <v>41872</v>
      </c>
      <c r="B1480" s="217" t="s">
        <v>1668</v>
      </c>
      <c r="C1480" s="363" t="s">
        <v>4269</v>
      </c>
      <c r="D1480" s="20" t="s">
        <v>4264</v>
      </c>
      <c r="E1480" s="239">
        <v>7430</v>
      </c>
      <c r="F1480" s="419">
        <v>41873</v>
      </c>
      <c r="G1480" s="44">
        <v>7430</v>
      </c>
      <c r="H1480" s="243">
        <f t="shared" si="24"/>
        <v>0</v>
      </c>
      <c r="I1480" s="20" t="s">
        <v>217</v>
      </c>
    </row>
    <row r="1481" spans="1:9" x14ac:dyDescent="0.25">
      <c r="A1481" s="216">
        <v>41872</v>
      </c>
      <c r="B1481" s="217" t="s">
        <v>1669</v>
      </c>
      <c r="C1481" s="363" t="s">
        <v>4269</v>
      </c>
      <c r="D1481" s="20" t="s">
        <v>147</v>
      </c>
      <c r="E1481" s="239">
        <v>3494.5</v>
      </c>
      <c r="F1481" s="419">
        <v>41873</v>
      </c>
      <c r="G1481" s="44">
        <v>3494.5</v>
      </c>
      <c r="H1481" s="243">
        <f t="shared" si="24"/>
        <v>0</v>
      </c>
      <c r="I1481" s="20" t="s">
        <v>217</v>
      </c>
    </row>
    <row r="1482" spans="1:9" x14ac:dyDescent="0.25">
      <c r="A1482" s="216">
        <v>41872</v>
      </c>
      <c r="B1482" s="217" t="s">
        <v>1670</v>
      </c>
      <c r="C1482" s="363" t="s">
        <v>4269</v>
      </c>
      <c r="D1482" s="20" t="s">
        <v>348</v>
      </c>
      <c r="E1482" s="239">
        <v>1034.5</v>
      </c>
      <c r="F1482" s="419">
        <v>41873</v>
      </c>
      <c r="G1482" s="44">
        <v>1034.5</v>
      </c>
      <c r="H1482" s="258">
        <f t="shared" si="24"/>
        <v>0</v>
      </c>
      <c r="I1482" s="20" t="s">
        <v>217</v>
      </c>
    </row>
    <row r="1483" spans="1:9" x14ac:dyDescent="0.25">
      <c r="A1483" s="216">
        <v>41872</v>
      </c>
      <c r="B1483" s="217" t="s">
        <v>1671</v>
      </c>
      <c r="C1483" s="363" t="s">
        <v>4269</v>
      </c>
      <c r="D1483" s="20" t="s">
        <v>186</v>
      </c>
      <c r="E1483" s="239">
        <v>8382.4</v>
      </c>
      <c r="F1483" s="419">
        <v>41872</v>
      </c>
      <c r="G1483" s="44">
        <v>8382.4</v>
      </c>
      <c r="H1483" s="243">
        <f t="shared" si="24"/>
        <v>0</v>
      </c>
      <c r="I1483" s="20" t="s">
        <v>21</v>
      </c>
    </row>
    <row r="1484" spans="1:9" x14ac:dyDescent="0.25">
      <c r="A1484" s="216">
        <v>41872</v>
      </c>
      <c r="B1484" s="217" t="s">
        <v>1672</v>
      </c>
      <c r="C1484" s="363" t="s">
        <v>4269</v>
      </c>
      <c r="D1484" s="20" t="s">
        <v>198</v>
      </c>
      <c r="E1484" s="239">
        <v>6624</v>
      </c>
      <c r="F1484" s="419">
        <v>41873</v>
      </c>
      <c r="G1484" s="44">
        <v>6624</v>
      </c>
      <c r="H1484" s="243">
        <f t="shared" si="24"/>
        <v>0</v>
      </c>
      <c r="I1484" s="20" t="s">
        <v>217</v>
      </c>
    </row>
    <row r="1485" spans="1:9" x14ac:dyDescent="0.25">
      <c r="A1485" s="216">
        <v>41872</v>
      </c>
      <c r="B1485" s="217" t="s">
        <v>1674</v>
      </c>
      <c r="C1485" s="363" t="s">
        <v>4269</v>
      </c>
      <c r="D1485" s="20" t="s">
        <v>133</v>
      </c>
      <c r="E1485" s="239">
        <v>2469.6</v>
      </c>
      <c r="F1485" s="419">
        <v>41872</v>
      </c>
      <c r="G1485" s="44">
        <v>2469.6</v>
      </c>
      <c r="H1485" s="243">
        <f t="shared" si="24"/>
        <v>0</v>
      </c>
      <c r="I1485" s="20"/>
    </row>
    <row r="1486" spans="1:9" x14ac:dyDescent="0.25">
      <c r="A1486" s="216">
        <v>41872</v>
      </c>
      <c r="B1486" s="217" t="s">
        <v>1676</v>
      </c>
      <c r="C1486" s="363" t="s">
        <v>4269</v>
      </c>
      <c r="D1486" s="20" t="s">
        <v>44</v>
      </c>
      <c r="E1486" s="239">
        <v>6760</v>
      </c>
      <c r="F1486" s="419">
        <v>41881</v>
      </c>
      <c r="G1486" s="44">
        <v>6760</v>
      </c>
      <c r="H1486" s="243">
        <f t="shared" si="24"/>
        <v>0</v>
      </c>
      <c r="I1486" s="20" t="s">
        <v>12</v>
      </c>
    </row>
    <row r="1487" spans="1:9" x14ac:dyDescent="0.25">
      <c r="A1487" s="216">
        <v>41872</v>
      </c>
      <c r="B1487" s="217" t="s">
        <v>1677</v>
      </c>
      <c r="C1487" s="363" t="s">
        <v>4269</v>
      </c>
      <c r="D1487" s="20" t="s">
        <v>115</v>
      </c>
      <c r="E1487" s="239">
        <v>1840</v>
      </c>
      <c r="F1487" s="419">
        <v>41872</v>
      </c>
      <c r="G1487" s="44">
        <v>1840</v>
      </c>
      <c r="H1487" s="243">
        <f t="shared" si="24"/>
        <v>0</v>
      </c>
      <c r="I1487" s="20"/>
    </row>
    <row r="1488" spans="1:9" x14ac:dyDescent="0.25">
      <c r="A1488" s="216">
        <v>41872</v>
      </c>
      <c r="B1488" s="217" t="s">
        <v>1678</v>
      </c>
      <c r="C1488" s="363" t="s">
        <v>4269</v>
      </c>
      <c r="D1488" s="20" t="s">
        <v>2728</v>
      </c>
      <c r="E1488" s="239">
        <v>1459.5</v>
      </c>
      <c r="F1488" s="419">
        <v>41873</v>
      </c>
      <c r="G1488" s="44">
        <v>1459.5</v>
      </c>
      <c r="H1488" s="243">
        <f t="shared" si="24"/>
        <v>0</v>
      </c>
      <c r="I1488" s="20" t="s">
        <v>12</v>
      </c>
    </row>
    <row r="1489" spans="1:9" x14ac:dyDescent="0.25">
      <c r="A1489" s="216">
        <v>41872</v>
      </c>
      <c r="B1489" s="217" t="s">
        <v>1679</v>
      </c>
      <c r="C1489" s="363" t="s">
        <v>4269</v>
      </c>
      <c r="D1489" s="20" t="s">
        <v>545</v>
      </c>
      <c r="E1489" s="239">
        <v>2674</v>
      </c>
      <c r="F1489" s="419">
        <v>41873</v>
      </c>
      <c r="G1489" s="44">
        <v>2674</v>
      </c>
      <c r="H1489" s="243">
        <f t="shared" si="24"/>
        <v>0</v>
      </c>
      <c r="I1489" s="20" t="s">
        <v>12</v>
      </c>
    </row>
    <row r="1490" spans="1:9" x14ac:dyDescent="0.25">
      <c r="A1490" s="216">
        <v>41872</v>
      </c>
      <c r="B1490" s="217" t="s">
        <v>1680</v>
      </c>
      <c r="C1490" s="363" t="s">
        <v>4269</v>
      </c>
      <c r="D1490" s="329" t="s">
        <v>3114</v>
      </c>
      <c r="E1490" s="330">
        <v>0</v>
      </c>
      <c r="F1490" s="419"/>
      <c r="G1490" s="44"/>
      <c r="H1490" s="243">
        <f t="shared" si="24"/>
        <v>0</v>
      </c>
      <c r="I1490" s="20" t="s">
        <v>324</v>
      </c>
    </row>
    <row r="1491" spans="1:9" x14ac:dyDescent="0.25">
      <c r="A1491" s="216">
        <v>41872</v>
      </c>
      <c r="B1491" s="217" t="s">
        <v>1681</v>
      </c>
      <c r="C1491" s="363" t="s">
        <v>4269</v>
      </c>
      <c r="D1491" s="20" t="s">
        <v>106</v>
      </c>
      <c r="E1491" s="239">
        <v>318177.59999999998</v>
      </c>
      <c r="F1491" s="419">
        <v>41881</v>
      </c>
      <c r="G1491" s="44">
        <v>318177.59999999998</v>
      </c>
      <c r="H1491" s="243">
        <f t="shared" si="24"/>
        <v>0</v>
      </c>
      <c r="I1491" s="20"/>
    </row>
    <row r="1492" spans="1:9" x14ac:dyDescent="0.25">
      <c r="A1492" s="216">
        <v>41872</v>
      </c>
      <c r="B1492" s="217" t="s">
        <v>1683</v>
      </c>
      <c r="C1492" s="363" t="s">
        <v>4269</v>
      </c>
      <c r="D1492" s="329" t="s">
        <v>3114</v>
      </c>
      <c r="E1492" s="330">
        <v>0</v>
      </c>
      <c r="F1492" s="419"/>
      <c r="G1492" s="44"/>
      <c r="H1492" s="243">
        <f t="shared" si="24"/>
        <v>0</v>
      </c>
      <c r="I1492" s="20" t="s">
        <v>324</v>
      </c>
    </row>
    <row r="1493" spans="1:9" x14ac:dyDescent="0.25">
      <c r="A1493" s="216">
        <v>41872</v>
      </c>
      <c r="B1493" s="217" t="s">
        <v>1684</v>
      </c>
      <c r="C1493" s="363" t="s">
        <v>4269</v>
      </c>
      <c r="D1493" s="20" t="s">
        <v>152</v>
      </c>
      <c r="E1493" s="239">
        <v>7836</v>
      </c>
      <c r="F1493" s="419">
        <v>41872</v>
      </c>
      <c r="G1493" s="44">
        <v>7836</v>
      </c>
      <c r="H1493" s="243">
        <f t="shared" si="24"/>
        <v>0</v>
      </c>
      <c r="I1493" s="20"/>
    </row>
    <row r="1494" spans="1:9" x14ac:dyDescent="0.25">
      <c r="A1494" s="216">
        <v>41872</v>
      </c>
      <c r="B1494" s="217" t="s">
        <v>1685</v>
      </c>
      <c r="C1494" s="363" t="s">
        <v>4269</v>
      </c>
      <c r="D1494" s="20" t="s">
        <v>160</v>
      </c>
      <c r="E1494" s="239">
        <v>118821.38</v>
      </c>
      <c r="F1494" s="432" t="s">
        <v>4272</v>
      </c>
      <c r="G1494" s="44">
        <v>118821.38</v>
      </c>
      <c r="H1494" s="243">
        <f t="shared" si="24"/>
        <v>0</v>
      </c>
      <c r="I1494" s="20" t="s">
        <v>162</v>
      </c>
    </row>
    <row r="1495" spans="1:9" x14ac:dyDescent="0.25">
      <c r="A1495" s="216">
        <v>41873</v>
      </c>
      <c r="B1495" s="217" t="s">
        <v>1686</v>
      </c>
      <c r="C1495" s="363" t="s">
        <v>4269</v>
      </c>
      <c r="D1495" s="214" t="s">
        <v>8</v>
      </c>
      <c r="E1495" s="235">
        <v>135</v>
      </c>
      <c r="F1495" s="419">
        <v>41873</v>
      </c>
      <c r="G1495" s="257">
        <v>135</v>
      </c>
      <c r="H1495" s="243">
        <f t="shared" si="24"/>
        <v>0</v>
      </c>
      <c r="I1495" s="214"/>
    </row>
    <row r="1496" spans="1:9" x14ac:dyDescent="0.25">
      <c r="A1496" s="216">
        <v>41873</v>
      </c>
      <c r="B1496" s="217" t="s">
        <v>1687</v>
      </c>
      <c r="C1496" s="363" t="s">
        <v>4269</v>
      </c>
      <c r="D1496" s="214" t="s">
        <v>4273</v>
      </c>
      <c r="E1496" s="235">
        <v>340087.25</v>
      </c>
      <c r="F1496" s="421">
        <v>41912</v>
      </c>
      <c r="G1496" s="245">
        <v>340087.25</v>
      </c>
      <c r="H1496" s="243">
        <f t="shared" si="24"/>
        <v>0</v>
      </c>
      <c r="I1496" s="214" t="s">
        <v>3945</v>
      </c>
    </row>
    <row r="1497" spans="1:9" x14ac:dyDescent="0.25">
      <c r="A1497" s="216">
        <v>41873</v>
      </c>
      <c r="B1497" s="217" t="s">
        <v>1688</v>
      </c>
      <c r="C1497" s="363" t="s">
        <v>4269</v>
      </c>
      <c r="D1497" s="214" t="s">
        <v>160</v>
      </c>
      <c r="E1497" s="235">
        <v>86102.2</v>
      </c>
      <c r="F1497" s="421" t="s">
        <v>4274</v>
      </c>
      <c r="G1497" s="257">
        <v>86102.2</v>
      </c>
      <c r="H1497" s="243">
        <f t="shared" si="24"/>
        <v>0</v>
      </c>
      <c r="I1497" s="214" t="s">
        <v>162</v>
      </c>
    </row>
    <row r="1498" spans="1:9" x14ac:dyDescent="0.25">
      <c r="A1498" s="216">
        <v>41873</v>
      </c>
      <c r="B1498" s="217" t="s">
        <v>1689</v>
      </c>
      <c r="C1498" s="363" t="s">
        <v>4269</v>
      </c>
      <c r="D1498" s="214" t="s">
        <v>3954</v>
      </c>
      <c r="E1498" s="235">
        <v>59452</v>
      </c>
      <c r="F1498" s="421" t="s">
        <v>4275</v>
      </c>
      <c r="G1498" s="257">
        <v>59452</v>
      </c>
      <c r="H1498" s="243">
        <f t="shared" si="24"/>
        <v>0</v>
      </c>
      <c r="I1498" s="214"/>
    </row>
    <row r="1499" spans="1:9" x14ac:dyDescent="0.25">
      <c r="A1499" s="216">
        <v>41873</v>
      </c>
      <c r="B1499" s="217" t="s">
        <v>1690</v>
      </c>
      <c r="C1499" s="363" t="s">
        <v>4269</v>
      </c>
      <c r="D1499" s="214" t="s">
        <v>168</v>
      </c>
      <c r="E1499" s="235">
        <v>14694.7</v>
      </c>
      <c r="F1499" s="419">
        <v>41874</v>
      </c>
      <c r="G1499" s="257">
        <v>14694.7</v>
      </c>
      <c r="H1499" s="243">
        <f t="shared" si="24"/>
        <v>0</v>
      </c>
      <c r="I1499" s="214"/>
    </row>
    <row r="1500" spans="1:9" x14ac:dyDescent="0.25">
      <c r="A1500" s="216">
        <v>41873</v>
      </c>
      <c r="B1500" s="217" t="s">
        <v>1691</v>
      </c>
      <c r="C1500" s="363" t="s">
        <v>4269</v>
      </c>
      <c r="D1500" s="214" t="s">
        <v>606</v>
      </c>
      <c r="E1500" s="235">
        <v>2011.9</v>
      </c>
      <c r="F1500" s="419">
        <v>41874</v>
      </c>
      <c r="G1500" s="257">
        <v>2011.9</v>
      </c>
      <c r="H1500" s="243">
        <f t="shared" si="24"/>
        <v>0</v>
      </c>
      <c r="I1500" s="214"/>
    </row>
    <row r="1501" spans="1:9" x14ac:dyDescent="0.25">
      <c r="A1501" s="216">
        <v>41873</v>
      </c>
      <c r="B1501" s="217" t="s">
        <v>1692</v>
      </c>
      <c r="C1501" s="363" t="s">
        <v>4269</v>
      </c>
      <c r="D1501" s="214" t="s">
        <v>272</v>
      </c>
      <c r="E1501" s="235">
        <v>4527.6000000000004</v>
      </c>
      <c r="F1501" s="421" t="s">
        <v>4276</v>
      </c>
      <c r="G1501" s="257">
        <v>4527.6000000000004</v>
      </c>
      <c r="H1501" s="243">
        <f t="shared" si="24"/>
        <v>0</v>
      </c>
      <c r="I1501" s="214"/>
    </row>
    <row r="1502" spans="1:9" x14ac:dyDescent="0.25">
      <c r="A1502" s="216">
        <v>41873</v>
      </c>
      <c r="B1502" s="217" t="s">
        <v>1693</v>
      </c>
      <c r="C1502" s="363" t="s">
        <v>4269</v>
      </c>
      <c r="D1502" s="214" t="s">
        <v>4277</v>
      </c>
      <c r="E1502" s="235">
        <v>18780.5</v>
      </c>
      <c r="F1502" s="419">
        <v>41874</v>
      </c>
      <c r="G1502" s="257">
        <v>18780.5</v>
      </c>
      <c r="H1502" s="243">
        <f t="shared" si="24"/>
        <v>0</v>
      </c>
      <c r="I1502" s="214"/>
    </row>
    <row r="1503" spans="1:9" x14ac:dyDescent="0.25">
      <c r="A1503" s="216">
        <v>41873</v>
      </c>
      <c r="B1503" s="217" t="s">
        <v>1694</v>
      </c>
      <c r="C1503" s="363" t="s">
        <v>4269</v>
      </c>
      <c r="D1503" s="214" t="s">
        <v>169</v>
      </c>
      <c r="E1503" s="235">
        <v>18219.099999999999</v>
      </c>
      <c r="F1503" s="419">
        <v>41874</v>
      </c>
      <c r="G1503" s="257">
        <v>18219.099999999999</v>
      </c>
      <c r="H1503" s="243">
        <f t="shared" si="24"/>
        <v>0</v>
      </c>
      <c r="I1503" s="214"/>
    </row>
    <row r="1504" spans="1:9" x14ac:dyDescent="0.25">
      <c r="A1504" s="216">
        <v>41873</v>
      </c>
      <c r="B1504" s="217" t="s">
        <v>1695</v>
      </c>
      <c r="C1504" s="363" t="s">
        <v>4269</v>
      </c>
      <c r="D1504" s="214" t="s">
        <v>370</v>
      </c>
      <c r="E1504" s="235">
        <v>3326.4</v>
      </c>
      <c r="F1504" s="419">
        <v>41874</v>
      </c>
      <c r="G1504" s="257">
        <v>3326.4</v>
      </c>
      <c r="H1504" s="243">
        <f t="shared" si="24"/>
        <v>0</v>
      </c>
      <c r="I1504" s="214"/>
    </row>
    <row r="1505" spans="1:9" x14ac:dyDescent="0.25">
      <c r="A1505" s="216">
        <v>41873</v>
      </c>
      <c r="B1505" s="217" t="s">
        <v>1696</v>
      </c>
      <c r="C1505" s="363" t="s">
        <v>4269</v>
      </c>
      <c r="D1505" s="214" t="s">
        <v>178</v>
      </c>
      <c r="E1505" s="235">
        <v>5257</v>
      </c>
      <c r="F1505" s="419">
        <v>41874</v>
      </c>
      <c r="G1505" s="257">
        <v>5257</v>
      </c>
      <c r="H1505" s="243">
        <f t="shared" si="24"/>
        <v>0</v>
      </c>
      <c r="I1505" s="214"/>
    </row>
    <row r="1506" spans="1:9" x14ac:dyDescent="0.25">
      <c r="A1506" s="216">
        <v>41873</v>
      </c>
      <c r="B1506" s="217" t="s">
        <v>1698</v>
      </c>
      <c r="C1506" s="363" t="s">
        <v>4269</v>
      </c>
      <c r="D1506" s="214" t="s">
        <v>4278</v>
      </c>
      <c r="E1506" s="235">
        <v>20306.5</v>
      </c>
      <c r="F1506" s="419">
        <v>41874</v>
      </c>
      <c r="G1506" s="257">
        <v>20306.5</v>
      </c>
      <c r="H1506" s="243">
        <f t="shared" si="24"/>
        <v>0</v>
      </c>
      <c r="I1506" s="214"/>
    </row>
    <row r="1507" spans="1:9" x14ac:dyDescent="0.25">
      <c r="A1507" s="216">
        <v>41873</v>
      </c>
      <c r="B1507" s="217" t="s">
        <v>1700</v>
      </c>
      <c r="C1507" s="363" t="s">
        <v>4269</v>
      </c>
      <c r="D1507" s="214" t="s">
        <v>11</v>
      </c>
      <c r="E1507" s="235">
        <v>35464</v>
      </c>
      <c r="F1507" s="419">
        <v>41881</v>
      </c>
      <c r="G1507" s="257">
        <v>35464</v>
      </c>
      <c r="H1507" s="243">
        <f t="shared" si="24"/>
        <v>0</v>
      </c>
      <c r="I1507" s="214"/>
    </row>
    <row r="1508" spans="1:9" x14ac:dyDescent="0.25">
      <c r="A1508" s="216">
        <v>41873</v>
      </c>
      <c r="B1508" s="217" t="s">
        <v>1701</v>
      </c>
      <c r="C1508" s="363" t="s">
        <v>4269</v>
      </c>
      <c r="D1508" s="214" t="s">
        <v>160</v>
      </c>
      <c r="E1508" s="235">
        <v>2206.44</v>
      </c>
      <c r="F1508" s="421" t="s">
        <v>4274</v>
      </c>
      <c r="G1508" s="257">
        <v>2206.44</v>
      </c>
      <c r="H1508" s="243">
        <f t="shared" si="24"/>
        <v>0</v>
      </c>
      <c r="I1508" s="214"/>
    </row>
    <row r="1509" spans="1:9" x14ac:dyDescent="0.25">
      <c r="A1509" s="216">
        <v>41873</v>
      </c>
      <c r="B1509" s="217" t="s">
        <v>1702</v>
      </c>
      <c r="C1509" s="363" t="s">
        <v>4269</v>
      </c>
      <c r="D1509" s="214" t="s">
        <v>11</v>
      </c>
      <c r="E1509" s="235">
        <v>35150</v>
      </c>
      <c r="F1509" s="421">
        <v>41883</v>
      </c>
      <c r="G1509" s="245">
        <v>35150</v>
      </c>
      <c r="H1509" s="243">
        <f t="shared" si="24"/>
        <v>0</v>
      </c>
      <c r="I1509" s="214"/>
    </row>
    <row r="1510" spans="1:9" x14ac:dyDescent="0.25">
      <c r="A1510" s="216">
        <v>41873</v>
      </c>
      <c r="B1510" s="217" t="s">
        <v>1704</v>
      </c>
      <c r="C1510" s="363" t="s">
        <v>4269</v>
      </c>
      <c r="D1510" s="214" t="s">
        <v>250</v>
      </c>
      <c r="E1510" s="235">
        <v>21818</v>
      </c>
      <c r="F1510" s="419">
        <v>41873</v>
      </c>
      <c r="G1510" s="257">
        <v>21818</v>
      </c>
      <c r="H1510" s="243">
        <f t="shared" si="24"/>
        <v>0</v>
      </c>
      <c r="I1510" s="214"/>
    </row>
    <row r="1511" spans="1:9" x14ac:dyDescent="0.25">
      <c r="A1511" s="216">
        <v>41873</v>
      </c>
      <c r="B1511" s="217" t="s">
        <v>1705</v>
      </c>
      <c r="C1511" s="363" t="s">
        <v>4269</v>
      </c>
      <c r="D1511" s="214" t="s">
        <v>13</v>
      </c>
      <c r="E1511" s="235">
        <v>4249</v>
      </c>
      <c r="F1511" s="419">
        <v>41873</v>
      </c>
      <c r="G1511" s="257">
        <v>4249</v>
      </c>
      <c r="H1511" s="243">
        <f t="shared" si="24"/>
        <v>0</v>
      </c>
      <c r="I1511" s="214"/>
    </row>
    <row r="1512" spans="1:9" x14ac:dyDescent="0.25">
      <c r="A1512" s="216">
        <v>41873</v>
      </c>
      <c r="B1512" s="217" t="s">
        <v>1706</v>
      </c>
      <c r="C1512" s="363" t="s">
        <v>4269</v>
      </c>
      <c r="D1512" s="214" t="s">
        <v>8</v>
      </c>
      <c r="E1512" s="235">
        <v>560</v>
      </c>
      <c r="F1512" s="419">
        <v>41873</v>
      </c>
      <c r="G1512" s="257">
        <v>560</v>
      </c>
      <c r="H1512" s="243">
        <f t="shared" si="24"/>
        <v>0</v>
      </c>
      <c r="I1512" s="214"/>
    </row>
    <row r="1513" spans="1:9" x14ac:dyDescent="0.25">
      <c r="A1513" s="216">
        <v>41873</v>
      </c>
      <c r="B1513" s="217" t="s">
        <v>1707</v>
      </c>
      <c r="C1513" s="363" t="s">
        <v>4269</v>
      </c>
      <c r="D1513" s="214" t="s">
        <v>8</v>
      </c>
      <c r="E1513" s="235">
        <v>2110</v>
      </c>
      <c r="F1513" s="419">
        <v>41873</v>
      </c>
      <c r="G1513" s="257">
        <v>2110</v>
      </c>
      <c r="H1513" s="243">
        <f t="shared" si="24"/>
        <v>0</v>
      </c>
      <c r="I1513" s="214"/>
    </row>
    <row r="1514" spans="1:9" x14ac:dyDescent="0.25">
      <c r="A1514" s="216">
        <v>41873</v>
      </c>
      <c r="B1514" s="217" t="s">
        <v>1708</v>
      </c>
      <c r="C1514" s="363" t="s">
        <v>4269</v>
      </c>
      <c r="D1514" s="214" t="s">
        <v>23</v>
      </c>
      <c r="E1514" s="235">
        <v>1795.5</v>
      </c>
      <c r="F1514" s="419">
        <v>41873</v>
      </c>
      <c r="G1514" s="257">
        <v>1795.5</v>
      </c>
      <c r="H1514" s="243">
        <f t="shared" si="24"/>
        <v>0</v>
      </c>
      <c r="I1514" s="214"/>
    </row>
    <row r="1515" spans="1:9" x14ac:dyDescent="0.25">
      <c r="A1515" s="216">
        <v>41873</v>
      </c>
      <c r="B1515" s="217" t="s">
        <v>1709</v>
      </c>
      <c r="C1515" s="363" t="s">
        <v>4269</v>
      </c>
      <c r="D1515" s="214" t="s">
        <v>28</v>
      </c>
      <c r="E1515" s="235">
        <v>3526</v>
      </c>
      <c r="F1515" s="419">
        <v>41873</v>
      </c>
      <c r="G1515" s="257">
        <v>3526</v>
      </c>
      <c r="H1515" s="243">
        <f t="shared" si="24"/>
        <v>0</v>
      </c>
      <c r="I1515" s="214"/>
    </row>
    <row r="1516" spans="1:9" x14ac:dyDescent="0.25">
      <c r="A1516" s="216">
        <v>41873</v>
      </c>
      <c r="B1516" s="217" t="s">
        <v>1710</v>
      </c>
      <c r="C1516" s="363" t="s">
        <v>4269</v>
      </c>
      <c r="D1516" s="214" t="s">
        <v>123</v>
      </c>
      <c r="E1516" s="235">
        <v>4217</v>
      </c>
      <c r="F1516" s="419">
        <v>41874</v>
      </c>
      <c r="G1516" s="257">
        <v>4217</v>
      </c>
      <c r="H1516" s="243">
        <f t="shared" si="24"/>
        <v>0</v>
      </c>
      <c r="I1516" s="214" t="s">
        <v>3945</v>
      </c>
    </row>
    <row r="1517" spans="1:9" x14ac:dyDescent="0.25">
      <c r="A1517" s="216">
        <v>41873</v>
      </c>
      <c r="B1517" s="217" t="s">
        <v>1711</v>
      </c>
      <c r="C1517" s="363" t="s">
        <v>4269</v>
      </c>
      <c r="D1517" s="214" t="s">
        <v>8</v>
      </c>
      <c r="E1517" s="235">
        <v>161</v>
      </c>
      <c r="F1517" s="419">
        <v>41873</v>
      </c>
      <c r="G1517" s="257">
        <v>161</v>
      </c>
      <c r="H1517" s="243">
        <f t="shared" si="24"/>
        <v>0</v>
      </c>
      <c r="I1517" s="214"/>
    </row>
    <row r="1518" spans="1:9" x14ac:dyDescent="0.25">
      <c r="A1518" s="216">
        <v>41873</v>
      </c>
      <c r="B1518" s="217" t="s">
        <v>1712</v>
      </c>
      <c r="C1518" s="363" t="s">
        <v>4269</v>
      </c>
      <c r="D1518" s="214" t="s">
        <v>4258</v>
      </c>
      <c r="E1518" s="235">
        <v>1620</v>
      </c>
      <c r="F1518" s="419">
        <v>41873</v>
      </c>
      <c r="G1518" s="257">
        <v>1620</v>
      </c>
      <c r="H1518" s="243">
        <f t="shared" si="24"/>
        <v>0</v>
      </c>
      <c r="I1518" s="214"/>
    </row>
    <row r="1519" spans="1:9" x14ac:dyDescent="0.25">
      <c r="A1519" s="216">
        <v>41873</v>
      </c>
      <c r="B1519" s="217" t="s">
        <v>1713</v>
      </c>
      <c r="C1519" s="363" t="s">
        <v>4269</v>
      </c>
      <c r="D1519" s="214" t="s">
        <v>8</v>
      </c>
      <c r="E1519" s="235">
        <v>6374</v>
      </c>
      <c r="F1519" s="419">
        <v>41873</v>
      </c>
      <c r="G1519" s="257">
        <v>6374</v>
      </c>
      <c r="H1519" s="243">
        <f t="shared" si="24"/>
        <v>0</v>
      </c>
      <c r="I1519" s="214"/>
    </row>
    <row r="1520" spans="1:9" x14ac:dyDescent="0.25">
      <c r="A1520" s="216">
        <v>41873</v>
      </c>
      <c r="B1520" s="217" t="s">
        <v>1715</v>
      </c>
      <c r="C1520" s="363" t="s">
        <v>4269</v>
      </c>
      <c r="D1520" s="214" t="s">
        <v>8</v>
      </c>
      <c r="E1520" s="235">
        <v>1090</v>
      </c>
      <c r="F1520" s="419">
        <v>41873</v>
      </c>
      <c r="G1520" s="257">
        <v>1090</v>
      </c>
      <c r="H1520" s="243">
        <f t="shared" si="24"/>
        <v>0</v>
      </c>
      <c r="I1520" s="214"/>
    </row>
    <row r="1521" spans="1:9" x14ac:dyDescent="0.25">
      <c r="A1521" s="216">
        <v>41873</v>
      </c>
      <c r="B1521" s="217" t="s">
        <v>1716</v>
      </c>
      <c r="C1521" s="363" t="s">
        <v>4269</v>
      </c>
      <c r="D1521" s="214" t="s">
        <v>8</v>
      </c>
      <c r="E1521" s="235">
        <v>436</v>
      </c>
      <c r="F1521" s="419">
        <v>41873</v>
      </c>
      <c r="G1521" s="257">
        <v>436</v>
      </c>
      <c r="H1521" s="243">
        <f t="shared" si="24"/>
        <v>0</v>
      </c>
      <c r="I1521" s="214"/>
    </row>
    <row r="1522" spans="1:9" x14ac:dyDescent="0.25">
      <c r="A1522" s="216">
        <v>41873</v>
      </c>
      <c r="B1522" s="217" t="s">
        <v>1717</v>
      </c>
      <c r="C1522" s="363" t="s">
        <v>4269</v>
      </c>
      <c r="D1522" s="214" t="s">
        <v>101</v>
      </c>
      <c r="E1522" s="235">
        <v>26848</v>
      </c>
      <c r="F1522" s="421" t="s">
        <v>4279</v>
      </c>
      <c r="G1522" s="257">
        <v>26848</v>
      </c>
      <c r="H1522" s="243">
        <f t="shared" si="24"/>
        <v>0</v>
      </c>
      <c r="I1522" s="214"/>
    </row>
    <row r="1523" spans="1:9" x14ac:dyDescent="0.25">
      <c r="A1523" s="216">
        <v>41873</v>
      </c>
      <c r="B1523" s="217" t="s">
        <v>1718</v>
      </c>
      <c r="C1523" s="363" t="s">
        <v>4269</v>
      </c>
      <c r="D1523" s="214" t="s">
        <v>3114</v>
      </c>
      <c r="E1523" s="235">
        <v>0</v>
      </c>
      <c r="F1523" s="419"/>
      <c r="G1523" s="257"/>
      <c r="H1523" s="243">
        <f t="shared" si="24"/>
        <v>0</v>
      </c>
      <c r="I1523" s="214" t="s">
        <v>324</v>
      </c>
    </row>
    <row r="1524" spans="1:9" x14ac:dyDescent="0.25">
      <c r="A1524" s="216">
        <v>41873</v>
      </c>
      <c r="B1524" s="217" t="s">
        <v>1719</v>
      </c>
      <c r="C1524" s="363" t="s">
        <v>4269</v>
      </c>
      <c r="D1524" s="214" t="s">
        <v>240</v>
      </c>
      <c r="E1524" s="235">
        <v>27387.200000000001</v>
      </c>
      <c r="F1524" s="421" t="s">
        <v>4375</v>
      </c>
      <c r="G1524" s="245">
        <v>27387.200000000001</v>
      </c>
      <c r="H1524" s="243">
        <f t="shared" si="24"/>
        <v>0</v>
      </c>
      <c r="I1524" s="214"/>
    </row>
    <row r="1525" spans="1:9" x14ac:dyDescent="0.25">
      <c r="A1525" s="216">
        <v>41873</v>
      </c>
      <c r="B1525" s="217" t="s">
        <v>1720</v>
      </c>
      <c r="C1525" s="363" t="s">
        <v>4269</v>
      </c>
      <c r="D1525" s="220" t="s">
        <v>3114</v>
      </c>
      <c r="E1525" s="241">
        <v>0</v>
      </c>
      <c r="F1525" s="419"/>
      <c r="G1525" s="257"/>
      <c r="H1525" s="243">
        <f t="shared" si="24"/>
        <v>0</v>
      </c>
      <c r="I1525" s="214" t="s">
        <v>324</v>
      </c>
    </row>
    <row r="1526" spans="1:9" x14ac:dyDescent="0.25">
      <c r="A1526" s="216">
        <v>41873</v>
      </c>
      <c r="B1526" s="217" t="s">
        <v>1721</v>
      </c>
      <c r="C1526" s="363" t="s">
        <v>4269</v>
      </c>
      <c r="D1526" s="214" t="s">
        <v>244</v>
      </c>
      <c r="E1526" s="235">
        <v>10743.2</v>
      </c>
      <c r="F1526" s="421" t="s">
        <v>4406</v>
      </c>
      <c r="G1526" s="245">
        <v>10743.2</v>
      </c>
      <c r="H1526" s="243">
        <f t="shared" si="24"/>
        <v>0</v>
      </c>
      <c r="I1526" s="214" t="s">
        <v>27</v>
      </c>
    </row>
    <row r="1527" spans="1:9" x14ac:dyDescent="0.25">
      <c r="A1527" s="216">
        <v>41873</v>
      </c>
      <c r="B1527" s="217" t="s">
        <v>1722</v>
      </c>
      <c r="C1527" s="363" t="s">
        <v>4269</v>
      </c>
      <c r="D1527" s="220" t="s">
        <v>3114</v>
      </c>
      <c r="E1527" s="241">
        <v>0</v>
      </c>
      <c r="F1527" s="419"/>
      <c r="G1527" s="257"/>
      <c r="H1527" s="243">
        <f t="shared" si="24"/>
        <v>0</v>
      </c>
      <c r="I1527" s="214" t="s">
        <v>324</v>
      </c>
    </row>
    <row r="1528" spans="1:9" x14ac:dyDescent="0.25">
      <c r="A1528" s="216">
        <v>41873</v>
      </c>
      <c r="B1528" s="217" t="s">
        <v>1723</v>
      </c>
      <c r="C1528" s="363" t="s">
        <v>4269</v>
      </c>
      <c r="D1528" s="220" t="s">
        <v>3114</v>
      </c>
      <c r="E1528" s="241">
        <v>0</v>
      </c>
      <c r="F1528" s="419"/>
      <c r="G1528" s="257"/>
      <c r="H1528" s="243">
        <f t="shared" si="24"/>
        <v>0</v>
      </c>
      <c r="I1528" s="214" t="s">
        <v>324</v>
      </c>
    </row>
    <row r="1529" spans="1:9" x14ac:dyDescent="0.25">
      <c r="A1529" s="216">
        <v>41873</v>
      </c>
      <c r="B1529" s="217" t="s">
        <v>1724</v>
      </c>
      <c r="C1529" s="363" t="s">
        <v>4269</v>
      </c>
      <c r="D1529" s="214" t="s">
        <v>4280</v>
      </c>
      <c r="E1529" s="235">
        <v>20098</v>
      </c>
      <c r="F1529" s="419">
        <v>41878</v>
      </c>
      <c r="G1529" s="257">
        <v>20098</v>
      </c>
      <c r="H1529" s="243">
        <f t="shared" si="24"/>
        <v>0</v>
      </c>
      <c r="I1529" s="214"/>
    </row>
    <row r="1530" spans="1:9" x14ac:dyDescent="0.25">
      <c r="A1530" s="216">
        <v>41873</v>
      </c>
      <c r="B1530" s="217" t="s">
        <v>1725</v>
      </c>
      <c r="C1530" s="363" t="s">
        <v>4269</v>
      </c>
      <c r="D1530" s="214" t="s">
        <v>29</v>
      </c>
      <c r="E1530" s="235">
        <v>6937</v>
      </c>
      <c r="F1530" s="419">
        <v>41874</v>
      </c>
      <c r="G1530" s="257">
        <v>6937</v>
      </c>
      <c r="H1530" s="243">
        <f t="shared" si="24"/>
        <v>0</v>
      </c>
      <c r="I1530" s="214"/>
    </row>
    <row r="1531" spans="1:9" x14ac:dyDescent="0.25">
      <c r="A1531" s="216">
        <v>41873</v>
      </c>
      <c r="B1531" s="217" t="s">
        <v>1727</v>
      </c>
      <c r="C1531" s="363" t="s">
        <v>4269</v>
      </c>
      <c r="D1531" s="214" t="s">
        <v>27</v>
      </c>
      <c r="E1531" s="235">
        <v>9432.7999999999993</v>
      </c>
      <c r="F1531" s="419">
        <v>41874</v>
      </c>
      <c r="G1531" s="257">
        <v>9432.7999999999993</v>
      </c>
      <c r="H1531" s="243">
        <f t="shared" si="24"/>
        <v>0</v>
      </c>
      <c r="I1531" s="214"/>
    </row>
    <row r="1532" spans="1:9" x14ac:dyDescent="0.25">
      <c r="A1532" s="216">
        <v>41873</v>
      </c>
      <c r="B1532" s="217" t="s">
        <v>1728</v>
      </c>
      <c r="C1532" s="363" t="s">
        <v>4269</v>
      </c>
      <c r="D1532" s="214" t="s">
        <v>92</v>
      </c>
      <c r="E1532" s="235">
        <v>1872</v>
      </c>
      <c r="F1532" s="419">
        <v>41874</v>
      </c>
      <c r="G1532" s="257">
        <v>1872</v>
      </c>
      <c r="H1532" s="243">
        <f t="shared" si="24"/>
        <v>0</v>
      </c>
      <c r="I1532" s="214"/>
    </row>
    <row r="1533" spans="1:9" x14ac:dyDescent="0.25">
      <c r="A1533" s="216">
        <v>41873</v>
      </c>
      <c r="B1533" s="217" t="s">
        <v>1729</v>
      </c>
      <c r="C1533" s="363" t="s">
        <v>4269</v>
      </c>
      <c r="D1533" s="214" t="s">
        <v>88</v>
      </c>
      <c r="E1533" s="235">
        <v>1958</v>
      </c>
      <c r="F1533" s="419">
        <v>41874</v>
      </c>
      <c r="G1533" s="257">
        <v>1958</v>
      </c>
      <c r="H1533" s="243">
        <f t="shared" si="24"/>
        <v>0</v>
      </c>
      <c r="I1533" s="214"/>
    </row>
    <row r="1534" spans="1:9" x14ac:dyDescent="0.25">
      <c r="A1534" s="216">
        <v>41873</v>
      </c>
      <c r="B1534" s="217" t="s">
        <v>1730</v>
      </c>
      <c r="C1534" s="363" t="s">
        <v>4269</v>
      </c>
      <c r="D1534" s="214" t="s">
        <v>4281</v>
      </c>
      <c r="E1534" s="235">
        <v>14374.6</v>
      </c>
      <c r="F1534" s="419">
        <v>41874</v>
      </c>
      <c r="G1534" s="257">
        <v>14374.6</v>
      </c>
      <c r="H1534" s="243">
        <f t="shared" si="24"/>
        <v>0</v>
      </c>
      <c r="I1534" s="214"/>
    </row>
    <row r="1535" spans="1:9" x14ac:dyDescent="0.25">
      <c r="A1535" s="216">
        <v>41873</v>
      </c>
      <c r="B1535" s="217" t="s">
        <v>1731</v>
      </c>
      <c r="C1535" s="363" t="s">
        <v>4269</v>
      </c>
      <c r="D1535" s="214" t="s">
        <v>4282</v>
      </c>
      <c r="E1535" s="235">
        <v>5443.2</v>
      </c>
      <c r="F1535" s="419">
        <v>41874</v>
      </c>
      <c r="G1535" s="257">
        <v>5443.2</v>
      </c>
      <c r="H1535" s="243">
        <f t="shared" si="24"/>
        <v>0</v>
      </c>
      <c r="I1535" s="214"/>
    </row>
    <row r="1536" spans="1:9" x14ac:dyDescent="0.25">
      <c r="A1536" s="216">
        <v>41873</v>
      </c>
      <c r="B1536" s="217" t="s">
        <v>1732</v>
      </c>
      <c r="C1536" s="363" t="s">
        <v>4269</v>
      </c>
      <c r="D1536" s="220" t="s">
        <v>3114</v>
      </c>
      <c r="E1536" s="241">
        <v>0</v>
      </c>
      <c r="F1536" s="419"/>
      <c r="G1536" s="257"/>
      <c r="H1536" s="243">
        <f t="shared" si="24"/>
        <v>0</v>
      </c>
      <c r="I1536" s="214" t="s">
        <v>324</v>
      </c>
    </row>
    <row r="1537" spans="1:9" x14ac:dyDescent="0.25">
      <c r="A1537" s="216">
        <v>41873</v>
      </c>
      <c r="B1537" s="217" t="s">
        <v>1735</v>
      </c>
      <c r="C1537" s="363" t="s">
        <v>4269</v>
      </c>
      <c r="D1537" s="214" t="s">
        <v>287</v>
      </c>
      <c r="E1537" s="235">
        <v>2380</v>
      </c>
      <c r="F1537" s="419">
        <v>41874</v>
      </c>
      <c r="G1537" s="257">
        <v>2380</v>
      </c>
      <c r="H1537" s="243">
        <f t="shared" si="24"/>
        <v>0</v>
      </c>
      <c r="I1537" s="214"/>
    </row>
    <row r="1538" spans="1:9" x14ac:dyDescent="0.25">
      <c r="A1538" s="216">
        <v>41873</v>
      </c>
      <c r="B1538" s="217" t="s">
        <v>1737</v>
      </c>
      <c r="C1538" s="363" t="s">
        <v>4269</v>
      </c>
      <c r="D1538" s="214" t="s">
        <v>490</v>
      </c>
      <c r="E1538" s="235">
        <v>1705</v>
      </c>
      <c r="F1538" s="419">
        <v>41874</v>
      </c>
      <c r="G1538" s="257">
        <v>1705</v>
      </c>
      <c r="H1538" s="243">
        <f t="shared" si="24"/>
        <v>0</v>
      </c>
      <c r="I1538" s="214"/>
    </row>
    <row r="1539" spans="1:9" x14ac:dyDescent="0.25">
      <c r="A1539" s="216">
        <v>41873</v>
      </c>
      <c r="B1539" s="217" t="s">
        <v>1738</v>
      </c>
      <c r="C1539" s="363" t="s">
        <v>4269</v>
      </c>
      <c r="D1539" s="214" t="s">
        <v>47</v>
      </c>
      <c r="E1539" s="235">
        <v>3686</v>
      </c>
      <c r="F1539" s="419">
        <v>41874</v>
      </c>
      <c r="G1539" s="257">
        <v>3686</v>
      </c>
      <c r="H1539" s="243">
        <f t="shared" si="24"/>
        <v>0</v>
      </c>
      <c r="I1539" s="214"/>
    </row>
    <row r="1540" spans="1:9" x14ac:dyDescent="0.25">
      <c r="A1540" s="216">
        <v>41873</v>
      </c>
      <c r="B1540" s="217" t="s">
        <v>1739</v>
      </c>
      <c r="C1540" s="363" t="s">
        <v>4269</v>
      </c>
      <c r="D1540" s="214" t="s">
        <v>4283</v>
      </c>
      <c r="E1540" s="235">
        <v>2929.5</v>
      </c>
      <c r="F1540" s="419">
        <v>41873</v>
      </c>
      <c r="G1540" s="257">
        <v>2929.5</v>
      </c>
      <c r="H1540" s="243">
        <f t="shared" si="24"/>
        <v>0</v>
      </c>
      <c r="I1540" s="214"/>
    </row>
    <row r="1541" spans="1:9" x14ac:dyDescent="0.25">
      <c r="A1541" s="216">
        <v>41873</v>
      </c>
      <c r="B1541" s="217" t="s">
        <v>1740</v>
      </c>
      <c r="C1541" s="363" t="s">
        <v>4269</v>
      </c>
      <c r="D1541" s="214" t="s">
        <v>1782</v>
      </c>
      <c r="E1541" s="235">
        <v>1272</v>
      </c>
      <c r="F1541" s="419">
        <v>41874</v>
      </c>
      <c r="G1541" s="257">
        <v>1272</v>
      </c>
      <c r="H1541" s="243">
        <f t="shared" si="24"/>
        <v>0</v>
      </c>
      <c r="I1541" s="214"/>
    </row>
    <row r="1542" spans="1:9" x14ac:dyDescent="0.25">
      <c r="A1542" s="216">
        <v>41873</v>
      </c>
      <c r="B1542" s="217" t="s">
        <v>1742</v>
      </c>
      <c r="C1542" s="363" t="s">
        <v>4269</v>
      </c>
      <c r="D1542" s="214" t="s">
        <v>42</v>
      </c>
      <c r="E1542" s="235">
        <v>5200</v>
      </c>
      <c r="F1542" s="421">
        <v>41885</v>
      </c>
      <c r="G1542" s="245">
        <v>5200</v>
      </c>
      <c r="H1542" s="243">
        <f t="shared" si="24"/>
        <v>0</v>
      </c>
      <c r="I1542" s="214"/>
    </row>
    <row r="1543" spans="1:9" x14ac:dyDescent="0.25">
      <c r="A1543" s="216">
        <v>41873</v>
      </c>
      <c r="B1543" s="217" t="s">
        <v>1743</v>
      </c>
      <c r="C1543" s="363" t="s">
        <v>4269</v>
      </c>
      <c r="D1543" s="214" t="s">
        <v>43</v>
      </c>
      <c r="E1543" s="235">
        <v>2600</v>
      </c>
      <c r="F1543" s="421">
        <v>41885</v>
      </c>
      <c r="G1543" s="245">
        <v>2600</v>
      </c>
      <c r="H1543" s="243">
        <f t="shared" ref="H1543:H1606" si="25">E1543-G1543</f>
        <v>0</v>
      </c>
      <c r="I1543" s="214"/>
    </row>
    <row r="1544" spans="1:9" x14ac:dyDescent="0.25">
      <c r="A1544" s="216">
        <v>41873</v>
      </c>
      <c r="B1544" s="217" t="s">
        <v>1745</v>
      </c>
      <c r="C1544" s="363" t="s">
        <v>4269</v>
      </c>
      <c r="D1544" s="214" t="s">
        <v>57</v>
      </c>
      <c r="E1544" s="235">
        <v>1710</v>
      </c>
      <c r="F1544" s="419">
        <v>41874</v>
      </c>
      <c r="G1544" s="257">
        <v>1710</v>
      </c>
      <c r="H1544" s="243">
        <f t="shared" si="25"/>
        <v>0</v>
      </c>
      <c r="I1544" s="214"/>
    </row>
    <row r="1545" spans="1:9" x14ac:dyDescent="0.25">
      <c r="A1545" s="216">
        <v>41873</v>
      </c>
      <c r="B1545" s="217" t="s">
        <v>1747</v>
      </c>
      <c r="C1545" s="363" t="s">
        <v>4269</v>
      </c>
      <c r="D1545" s="329" t="s">
        <v>3114</v>
      </c>
      <c r="E1545" s="330">
        <v>0</v>
      </c>
      <c r="F1545" s="419"/>
      <c r="G1545" s="257"/>
      <c r="H1545" s="243">
        <f t="shared" si="25"/>
        <v>0</v>
      </c>
      <c r="I1545" s="214" t="s">
        <v>324</v>
      </c>
    </row>
    <row r="1546" spans="1:9" x14ac:dyDescent="0.25">
      <c r="A1546" s="216">
        <v>41873</v>
      </c>
      <c r="B1546" s="217" t="s">
        <v>1748</v>
      </c>
      <c r="C1546" s="363" t="s">
        <v>4269</v>
      </c>
      <c r="D1546" s="214" t="s">
        <v>55</v>
      </c>
      <c r="E1546" s="235">
        <v>10783.1</v>
      </c>
      <c r="F1546" s="419">
        <v>41873</v>
      </c>
      <c r="G1546" s="257">
        <v>10783.1</v>
      </c>
      <c r="H1546" s="243">
        <f t="shared" si="25"/>
        <v>0</v>
      </c>
      <c r="I1546" s="214"/>
    </row>
    <row r="1547" spans="1:9" x14ac:dyDescent="0.25">
      <c r="A1547" s="216">
        <v>41873</v>
      </c>
      <c r="B1547" s="217" t="s">
        <v>1749</v>
      </c>
      <c r="C1547" s="363" t="s">
        <v>4269</v>
      </c>
      <c r="D1547" s="214" t="s">
        <v>111</v>
      </c>
      <c r="E1547" s="235">
        <v>4018</v>
      </c>
      <c r="F1547" s="419">
        <v>41873</v>
      </c>
      <c r="G1547" s="257">
        <v>4018</v>
      </c>
      <c r="H1547" s="243">
        <f t="shared" si="25"/>
        <v>0</v>
      </c>
      <c r="I1547" s="214"/>
    </row>
    <row r="1548" spans="1:9" x14ac:dyDescent="0.25">
      <c r="A1548" s="216">
        <v>41873</v>
      </c>
      <c r="B1548" s="217" t="s">
        <v>1750</v>
      </c>
      <c r="C1548" s="363" t="s">
        <v>4269</v>
      </c>
      <c r="D1548" s="214" t="s">
        <v>85</v>
      </c>
      <c r="E1548" s="235">
        <v>8077</v>
      </c>
      <c r="F1548" s="419">
        <v>41874</v>
      </c>
      <c r="G1548" s="257">
        <v>8077</v>
      </c>
      <c r="H1548" s="243">
        <f t="shared" si="25"/>
        <v>0</v>
      </c>
      <c r="I1548" s="214"/>
    </row>
    <row r="1549" spans="1:9" x14ac:dyDescent="0.25">
      <c r="A1549" s="216">
        <v>41873</v>
      </c>
      <c r="B1549" s="217" t="s">
        <v>1752</v>
      </c>
      <c r="C1549" s="363" t="s">
        <v>4269</v>
      </c>
      <c r="D1549" s="214" t="s">
        <v>106</v>
      </c>
      <c r="E1549" s="235">
        <v>15454.6</v>
      </c>
      <c r="F1549" s="419">
        <v>41881</v>
      </c>
      <c r="G1549" s="257">
        <v>15454.6</v>
      </c>
      <c r="H1549" s="243">
        <f t="shared" si="25"/>
        <v>0</v>
      </c>
      <c r="I1549" s="214"/>
    </row>
    <row r="1550" spans="1:9" x14ac:dyDescent="0.25">
      <c r="A1550" s="216">
        <v>41873</v>
      </c>
      <c r="B1550" s="217" t="s">
        <v>1754</v>
      </c>
      <c r="C1550" s="363" t="s">
        <v>4269</v>
      </c>
      <c r="D1550" s="214" t="s">
        <v>52</v>
      </c>
      <c r="E1550" s="235">
        <v>716.5</v>
      </c>
      <c r="F1550" s="419">
        <v>41873</v>
      </c>
      <c r="G1550" s="257">
        <v>716.5</v>
      </c>
      <c r="H1550" s="243">
        <f t="shared" si="25"/>
        <v>0</v>
      </c>
      <c r="I1550" s="214"/>
    </row>
    <row r="1551" spans="1:9" x14ac:dyDescent="0.25">
      <c r="A1551" s="216">
        <v>41873</v>
      </c>
      <c r="B1551" s="217" t="s">
        <v>1756</v>
      </c>
      <c r="C1551" s="363" t="s">
        <v>4269</v>
      </c>
      <c r="D1551" s="214" t="s">
        <v>760</v>
      </c>
      <c r="E1551" s="235">
        <v>2025</v>
      </c>
      <c r="F1551" s="419">
        <v>41874</v>
      </c>
      <c r="G1551" s="257">
        <v>2025</v>
      </c>
      <c r="H1551" s="243">
        <f t="shared" si="25"/>
        <v>0</v>
      </c>
      <c r="I1551" s="214"/>
    </row>
    <row r="1552" spans="1:9" x14ac:dyDescent="0.25">
      <c r="A1552" s="216">
        <v>41873</v>
      </c>
      <c r="B1552" s="217" t="s">
        <v>1757</v>
      </c>
      <c r="C1552" s="363" t="s">
        <v>4269</v>
      </c>
      <c r="D1552" s="214" t="s">
        <v>58</v>
      </c>
      <c r="E1552" s="235">
        <v>665</v>
      </c>
      <c r="F1552" s="419">
        <v>41874</v>
      </c>
      <c r="G1552" s="257">
        <v>665</v>
      </c>
      <c r="H1552" s="243">
        <f t="shared" si="25"/>
        <v>0</v>
      </c>
      <c r="I1552" s="214"/>
    </row>
    <row r="1553" spans="1:9" x14ac:dyDescent="0.25">
      <c r="A1553" s="216">
        <v>41873</v>
      </c>
      <c r="B1553" s="217" t="s">
        <v>1758</v>
      </c>
      <c r="C1553" s="363" t="s">
        <v>4269</v>
      </c>
      <c r="D1553" s="220" t="s">
        <v>3114</v>
      </c>
      <c r="E1553" s="241">
        <v>0</v>
      </c>
      <c r="F1553" s="419"/>
      <c r="G1553" s="257"/>
      <c r="H1553" s="243">
        <f t="shared" si="25"/>
        <v>0</v>
      </c>
      <c r="I1553" s="214" t="s">
        <v>324</v>
      </c>
    </row>
    <row r="1554" spans="1:9" x14ac:dyDescent="0.25">
      <c r="A1554" s="216">
        <v>41873</v>
      </c>
      <c r="B1554" s="217" t="s">
        <v>1759</v>
      </c>
      <c r="C1554" s="363" t="s">
        <v>4269</v>
      </c>
      <c r="D1554" s="214" t="s">
        <v>32</v>
      </c>
      <c r="E1554" s="235">
        <v>13025</v>
      </c>
      <c r="F1554" s="419">
        <v>41874</v>
      </c>
      <c r="G1554" s="257">
        <v>13025</v>
      </c>
      <c r="H1554" s="243">
        <f t="shared" si="25"/>
        <v>0</v>
      </c>
      <c r="I1554" s="214"/>
    </row>
    <row r="1555" spans="1:9" x14ac:dyDescent="0.25">
      <c r="A1555" s="216">
        <v>41873</v>
      </c>
      <c r="B1555" s="217" t="s">
        <v>1760</v>
      </c>
      <c r="C1555" s="363" t="s">
        <v>4269</v>
      </c>
      <c r="D1555" s="214" t="s">
        <v>62</v>
      </c>
      <c r="E1555" s="235">
        <v>18461.5</v>
      </c>
      <c r="F1555" s="419">
        <v>41873</v>
      </c>
      <c r="G1555" s="257">
        <v>18461.5</v>
      </c>
      <c r="H1555" s="243">
        <f t="shared" si="25"/>
        <v>0</v>
      </c>
      <c r="I1555" s="214"/>
    </row>
    <row r="1556" spans="1:9" x14ac:dyDescent="0.25">
      <c r="A1556" s="216">
        <v>41873</v>
      </c>
      <c r="B1556" s="217" t="s">
        <v>1761</v>
      </c>
      <c r="C1556" s="363" t="s">
        <v>4269</v>
      </c>
      <c r="D1556" s="214" t="s">
        <v>8</v>
      </c>
      <c r="E1556" s="235">
        <v>458</v>
      </c>
      <c r="F1556" s="419">
        <v>41873</v>
      </c>
      <c r="G1556" s="257">
        <v>458</v>
      </c>
      <c r="H1556" s="243">
        <f t="shared" si="25"/>
        <v>0</v>
      </c>
      <c r="I1556" s="214"/>
    </row>
    <row r="1557" spans="1:9" x14ac:dyDescent="0.25">
      <c r="A1557" s="216">
        <v>41873</v>
      </c>
      <c r="B1557" s="217" t="s">
        <v>1762</v>
      </c>
      <c r="C1557" s="363" t="s">
        <v>4269</v>
      </c>
      <c r="D1557" s="214" t="s">
        <v>3121</v>
      </c>
      <c r="E1557" s="235">
        <v>8700</v>
      </c>
      <c r="F1557" s="419">
        <v>41873</v>
      </c>
      <c r="G1557" s="257">
        <v>8700</v>
      </c>
      <c r="H1557" s="243">
        <f t="shared" si="25"/>
        <v>0</v>
      </c>
      <c r="I1557" s="214"/>
    </row>
    <row r="1558" spans="1:9" x14ac:dyDescent="0.25">
      <c r="A1558" s="216">
        <v>41873</v>
      </c>
      <c r="B1558" s="217" t="s">
        <v>1763</v>
      </c>
      <c r="C1558" s="363" t="s">
        <v>4269</v>
      </c>
      <c r="D1558" s="214" t="s">
        <v>68</v>
      </c>
      <c r="E1558" s="235">
        <v>120</v>
      </c>
      <c r="F1558" s="419">
        <v>41873</v>
      </c>
      <c r="G1558" s="257">
        <v>120</v>
      </c>
      <c r="H1558" s="243">
        <f t="shared" si="25"/>
        <v>0</v>
      </c>
      <c r="I1558" s="214"/>
    </row>
    <row r="1559" spans="1:9" x14ac:dyDescent="0.25">
      <c r="A1559" s="216">
        <v>41873</v>
      </c>
      <c r="B1559" s="217" t="s">
        <v>1764</v>
      </c>
      <c r="C1559" s="363" t="s">
        <v>4269</v>
      </c>
      <c r="D1559" s="214" t="s">
        <v>124</v>
      </c>
      <c r="E1559" s="235">
        <v>1049</v>
      </c>
      <c r="F1559" s="419">
        <v>41874</v>
      </c>
      <c r="G1559" s="257">
        <v>1049</v>
      </c>
      <c r="H1559" s="243">
        <f t="shared" si="25"/>
        <v>0</v>
      </c>
      <c r="I1559" s="214"/>
    </row>
    <row r="1560" spans="1:9" x14ac:dyDescent="0.25">
      <c r="A1560" s="216">
        <v>41873</v>
      </c>
      <c r="B1560" s="217" t="s">
        <v>1765</v>
      </c>
      <c r="C1560" s="363" t="s">
        <v>4269</v>
      </c>
      <c r="D1560" s="214" t="s">
        <v>8</v>
      </c>
      <c r="E1560" s="235">
        <v>3732.5</v>
      </c>
      <c r="F1560" s="419">
        <v>41873</v>
      </c>
      <c r="G1560" s="257">
        <v>3732.5</v>
      </c>
      <c r="H1560" s="243">
        <f t="shared" si="25"/>
        <v>0</v>
      </c>
      <c r="I1560" s="214"/>
    </row>
    <row r="1561" spans="1:9" x14ac:dyDescent="0.25">
      <c r="A1561" s="216">
        <v>41873</v>
      </c>
      <c r="B1561" s="217" t="s">
        <v>1766</v>
      </c>
      <c r="C1561" s="363" t="s">
        <v>4269</v>
      </c>
      <c r="D1561" s="214" t="s">
        <v>8</v>
      </c>
      <c r="E1561" s="235">
        <v>986.6</v>
      </c>
      <c r="F1561" s="419">
        <v>41873</v>
      </c>
      <c r="G1561" s="257">
        <v>986.6</v>
      </c>
      <c r="H1561" s="243">
        <f t="shared" si="25"/>
        <v>0</v>
      </c>
      <c r="I1561" s="214"/>
    </row>
    <row r="1562" spans="1:9" x14ac:dyDescent="0.25">
      <c r="A1562" s="216">
        <v>41873</v>
      </c>
      <c r="B1562" s="217" t="s">
        <v>1767</v>
      </c>
      <c r="C1562" s="363" t="s">
        <v>4269</v>
      </c>
      <c r="D1562" s="214" t="s">
        <v>130</v>
      </c>
      <c r="E1562" s="235">
        <v>7715.5</v>
      </c>
      <c r="F1562" s="419">
        <v>41873</v>
      </c>
      <c r="G1562" s="257">
        <v>7715.5</v>
      </c>
      <c r="H1562" s="243">
        <f t="shared" si="25"/>
        <v>0</v>
      </c>
      <c r="I1562" s="214" t="s">
        <v>21</v>
      </c>
    </row>
    <row r="1563" spans="1:9" x14ac:dyDescent="0.25">
      <c r="A1563" s="216">
        <v>41873</v>
      </c>
      <c r="B1563" s="217" t="s">
        <v>1768</v>
      </c>
      <c r="C1563" s="363" t="s">
        <v>4269</v>
      </c>
      <c r="D1563" s="214" t="s">
        <v>188</v>
      </c>
      <c r="E1563" s="235">
        <v>9422.5</v>
      </c>
      <c r="F1563" s="419">
        <v>41873</v>
      </c>
      <c r="G1563" s="257">
        <v>9422.5</v>
      </c>
      <c r="H1563" s="243">
        <f t="shared" si="25"/>
        <v>0</v>
      </c>
      <c r="I1563" s="214"/>
    </row>
    <row r="1564" spans="1:9" x14ac:dyDescent="0.25">
      <c r="A1564" s="216">
        <v>41873</v>
      </c>
      <c r="B1564" s="217" t="s">
        <v>1769</v>
      </c>
      <c r="C1564" s="363" t="s">
        <v>4269</v>
      </c>
      <c r="D1564" s="214" t="s">
        <v>36</v>
      </c>
      <c r="E1564" s="235">
        <v>11398.2</v>
      </c>
      <c r="F1564" s="419">
        <v>41873</v>
      </c>
      <c r="G1564" s="257">
        <v>11398.2</v>
      </c>
      <c r="H1564" s="243">
        <f t="shared" si="25"/>
        <v>0</v>
      </c>
      <c r="I1564" s="214" t="s">
        <v>21</v>
      </c>
    </row>
    <row r="1565" spans="1:9" x14ac:dyDescent="0.25">
      <c r="A1565" s="216">
        <v>41873</v>
      </c>
      <c r="B1565" s="217" t="s">
        <v>1770</v>
      </c>
      <c r="C1565" s="363" t="s">
        <v>4269</v>
      </c>
      <c r="D1565" s="214" t="s">
        <v>136</v>
      </c>
      <c r="E1565" s="235">
        <v>2337.5</v>
      </c>
      <c r="F1565" s="419">
        <v>41873</v>
      </c>
      <c r="G1565" s="257">
        <v>2337.5</v>
      </c>
      <c r="H1565" s="243">
        <f t="shared" si="25"/>
        <v>0</v>
      </c>
      <c r="I1565" s="214"/>
    </row>
    <row r="1566" spans="1:9" x14ac:dyDescent="0.25">
      <c r="A1566" s="216">
        <v>41873</v>
      </c>
      <c r="B1566" s="217" t="s">
        <v>1771</v>
      </c>
      <c r="C1566" s="363" t="s">
        <v>4269</v>
      </c>
      <c r="D1566" s="214" t="s">
        <v>147</v>
      </c>
      <c r="E1566" s="235">
        <v>9284</v>
      </c>
      <c r="F1566" s="419">
        <v>41874</v>
      </c>
      <c r="G1566" s="257">
        <v>9284</v>
      </c>
      <c r="H1566" s="243">
        <f t="shared" si="25"/>
        <v>0</v>
      </c>
      <c r="I1566" s="214"/>
    </row>
    <row r="1567" spans="1:9" x14ac:dyDescent="0.25">
      <c r="A1567" s="216">
        <v>41873</v>
      </c>
      <c r="B1567" s="217" t="s">
        <v>1772</v>
      </c>
      <c r="C1567" s="363" t="s">
        <v>4269</v>
      </c>
      <c r="D1567" s="214" t="s">
        <v>4267</v>
      </c>
      <c r="E1567" s="235">
        <v>3613.5</v>
      </c>
      <c r="F1567" s="419">
        <v>41873</v>
      </c>
      <c r="G1567" s="257">
        <v>3613.5</v>
      </c>
      <c r="H1567" s="243">
        <f t="shared" si="25"/>
        <v>0</v>
      </c>
      <c r="I1567" s="214"/>
    </row>
    <row r="1568" spans="1:9" x14ac:dyDescent="0.25">
      <c r="A1568" s="216">
        <v>41873</v>
      </c>
      <c r="B1568" s="217" t="s">
        <v>1773</v>
      </c>
      <c r="C1568" s="363" t="s">
        <v>4269</v>
      </c>
      <c r="D1568" s="214" t="s">
        <v>189</v>
      </c>
      <c r="E1568" s="235">
        <v>2080</v>
      </c>
      <c r="F1568" s="419">
        <v>41873</v>
      </c>
      <c r="G1568" s="257">
        <v>2080</v>
      </c>
      <c r="H1568" s="243">
        <f t="shared" si="25"/>
        <v>0</v>
      </c>
      <c r="I1568" s="214"/>
    </row>
    <row r="1569" spans="1:9" x14ac:dyDescent="0.25">
      <c r="A1569" s="216">
        <v>41873</v>
      </c>
      <c r="B1569" s="217" t="s">
        <v>1775</v>
      </c>
      <c r="C1569" s="363" t="s">
        <v>4269</v>
      </c>
      <c r="D1569" s="214" t="s">
        <v>468</v>
      </c>
      <c r="E1569" s="235">
        <v>3148</v>
      </c>
      <c r="F1569" s="419">
        <v>41874</v>
      </c>
      <c r="G1569" s="257">
        <v>3148</v>
      </c>
      <c r="H1569" s="243">
        <f t="shared" si="25"/>
        <v>0</v>
      </c>
      <c r="I1569" s="214" t="s">
        <v>12</v>
      </c>
    </row>
    <row r="1570" spans="1:9" x14ac:dyDescent="0.25">
      <c r="A1570" s="216">
        <v>41873</v>
      </c>
      <c r="B1570" s="217" t="s">
        <v>1776</v>
      </c>
      <c r="C1570" s="363" t="s">
        <v>4269</v>
      </c>
      <c r="D1570" s="214" t="s">
        <v>972</v>
      </c>
      <c r="E1570" s="235">
        <v>1742</v>
      </c>
      <c r="F1570" s="419">
        <v>41874</v>
      </c>
      <c r="G1570" s="257">
        <v>1742</v>
      </c>
      <c r="H1570" s="243">
        <f t="shared" si="25"/>
        <v>0</v>
      </c>
      <c r="I1570" s="214" t="s">
        <v>12</v>
      </c>
    </row>
    <row r="1571" spans="1:9" x14ac:dyDescent="0.25">
      <c r="A1571" s="216">
        <v>41873</v>
      </c>
      <c r="B1571" s="217" t="s">
        <v>1777</v>
      </c>
      <c r="C1571" s="363" t="s">
        <v>4269</v>
      </c>
      <c r="D1571" s="214" t="s">
        <v>233</v>
      </c>
      <c r="E1571" s="235">
        <v>3911.5</v>
      </c>
      <c r="F1571" s="419">
        <v>41874</v>
      </c>
      <c r="G1571" s="257">
        <v>3911.5</v>
      </c>
      <c r="H1571" s="243">
        <f t="shared" si="25"/>
        <v>0</v>
      </c>
      <c r="I1571" s="214" t="s">
        <v>12</v>
      </c>
    </row>
    <row r="1572" spans="1:9" x14ac:dyDescent="0.25">
      <c r="A1572" s="216">
        <v>41873</v>
      </c>
      <c r="B1572" s="217" t="s">
        <v>1778</v>
      </c>
      <c r="C1572" s="363" t="s">
        <v>4269</v>
      </c>
      <c r="D1572" s="214" t="s">
        <v>78</v>
      </c>
      <c r="E1572" s="235">
        <v>4037.5</v>
      </c>
      <c r="F1572" s="419">
        <v>41874</v>
      </c>
      <c r="G1572" s="257">
        <v>4037.5</v>
      </c>
      <c r="H1572" s="243">
        <f t="shared" si="25"/>
        <v>0</v>
      </c>
      <c r="I1572" s="214" t="s">
        <v>12</v>
      </c>
    </row>
    <row r="1573" spans="1:9" x14ac:dyDescent="0.25">
      <c r="A1573" s="216">
        <v>41873</v>
      </c>
      <c r="B1573" s="217" t="s">
        <v>1779</v>
      </c>
      <c r="C1573" s="363" t="s">
        <v>4269</v>
      </c>
      <c r="D1573" s="214" t="s">
        <v>189</v>
      </c>
      <c r="E1573" s="235">
        <v>8747.5</v>
      </c>
      <c r="F1573" s="421">
        <v>41883</v>
      </c>
      <c r="G1573" s="245">
        <v>8747.5</v>
      </c>
      <c r="H1573" s="243">
        <f t="shared" si="25"/>
        <v>0</v>
      </c>
      <c r="I1573" s="214"/>
    </row>
    <row r="1574" spans="1:9" x14ac:dyDescent="0.25">
      <c r="A1574" s="216">
        <v>41873</v>
      </c>
      <c r="B1574" s="217" t="s">
        <v>1781</v>
      </c>
      <c r="C1574" s="363" t="s">
        <v>4269</v>
      </c>
      <c r="D1574" s="214" t="s">
        <v>1611</v>
      </c>
      <c r="E1574" s="235">
        <v>6332.5</v>
      </c>
      <c r="F1574" s="419">
        <v>41873</v>
      </c>
      <c r="G1574" s="257">
        <v>6332.5</v>
      </c>
      <c r="H1574" s="243">
        <f t="shared" si="25"/>
        <v>0</v>
      </c>
      <c r="I1574" s="214"/>
    </row>
    <row r="1575" spans="1:9" x14ac:dyDescent="0.25">
      <c r="A1575" s="216">
        <v>41873</v>
      </c>
      <c r="B1575" s="217" t="s">
        <v>1783</v>
      </c>
      <c r="C1575" s="363" t="s">
        <v>4269</v>
      </c>
      <c r="D1575" s="214" t="s">
        <v>186</v>
      </c>
      <c r="E1575" s="235">
        <v>11653.5</v>
      </c>
      <c r="F1575" s="419">
        <v>41874</v>
      </c>
      <c r="G1575" s="257">
        <v>11653.5</v>
      </c>
      <c r="H1575" s="243">
        <f t="shared" si="25"/>
        <v>0</v>
      </c>
      <c r="I1575" s="214" t="s">
        <v>217</v>
      </c>
    </row>
    <row r="1576" spans="1:9" x14ac:dyDescent="0.25">
      <c r="A1576" s="216">
        <v>41873</v>
      </c>
      <c r="B1576" s="217" t="s">
        <v>1784</v>
      </c>
      <c r="C1576" s="363" t="s">
        <v>4269</v>
      </c>
      <c r="D1576" s="214" t="s">
        <v>4284</v>
      </c>
      <c r="E1576" s="235">
        <v>15671.2</v>
      </c>
      <c r="F1576" s="419">
        <v>41874</v>
      </c>
      <c r="G1576" s="257">
        <v>15671.2</v>
      </c>
      <c r="H1576" s="243">
        <f t="shared" si="25"/>
        <v>0</v>
      </c>
      <c r="I1576" s="214" t="s">
        <v>217</v>
      </c>
    </row>
    <row r="1577" spans="1:9" x14ac:dyDescent="0.25">
      <c r="A1577" s="216">
        <v>41873</v>
      </c>
      <c r="B1577" s="217" t="s">
        <v>1785</v>
      </c>
      <c r="C1577" s="363" t="s">
        <v>4269</v>
      </c>
      <c r="D1577" s="214" t="s">
        <v>28</v>
      </c>
      <c r="E1577" s="235">
        <v>1375</v>
      </c>
      <c r="F1577" s="419">
        <v>41873</v>
      </c>
      <c r="G1577" s="257">
        <v>1375</v>
      </c>
      <c r="H1577" s="243">
        <f t="shared" si="25"/>
        <v>0</v>
      </c>
      <c r="I1577" s="214"/>
    </row>
    <row r="1578" spans="1:9" x14ac:dyDescent="0.25">
      <c r="A1578" s="216">
        <v>41873</v>
      </c>
      <c r="B1578" s="217" t="s">
        <v>1786</v>
      </c>
      <c r="C1578" s="363" t="s">
        <v>4269</v>
      </c>
      <c r="D1578" s="214" t="s">
        <v>8</v>
      </c>
      <c r="E1578" s="235">
        <v>1415.5</v>
      </c>
      <c r="F1578" s="419">
        <v>41873</v>
      </c>
      <c r="G1578" s="257">
        <v>1415.5</v>
      </c>
      <c r="H1578" s="243">
        <f t="shared" si="25"/>
        <v>0</v>
      </c>
      <c r="I1578" s="214"/>
    </row>
    <row r="1579" spans="1:9" x14ac:dyDescent="0.25">
      <c r="A1579" s="216">
        <v>41873</v>
      </c>
      <c r="B1579" s="217" t="s">
        <v>1787</v>
      </c>
      <c r="C1579" s="363" t="s">
        <v>4269</v>
      </c>
      <c r="D1579" s="214" t="s">
        <v>3682</v>
      </c>
      <c r="E1579" s="235">
        <v>4768</v>
      </c>
      <c r="F1579" s="419">
        <v>41873</v>
      </c>
      <c r="G1579" s="257">
        <v>4768</v>
      </c>
      <c r="H1579" s="243">
        <f t="shared" si="25"/>
        <v>0</v>
      </c>
      <c r="I1579" s="214"/>
    </row>
    <row r="1580" spans="1:9" x14ac:dyDescent="0.25">
      <c r="A1580" s="216">
        <v>41873</v>
      </c>
      <c r="B1580" s="217" t="s">
        <v>1788</v>
      </c>
      <c r="C1580" s="363" t="s">
        <v>4269</v>
      </c>
      <c r="D1580" s="214" t="s">
        <v>696</v>
      </c>
      <c r="E1580" s="235">
        <v>2069</v>
      </c>
      <c r="F1580" s="419">
        <v>41873</v>
      </c>
      <c r="G1580" s="257">
        <v>2069</v>
      </c>
      <c r="H1580" s="243">
        <f t="shared" si="25"/>
        <v>0</v>
      </c>
      <c r="I1580" s="214"/>
    </row>
    <row r="1581" spans="1:9" x14ac:dyDescent="0.25">
      <c r="A1581" s="216">
        <v>41873</v>
      </c>
      <c r="B1581" s="217" t="s">
        <v>1789</v>
      </c>
      <c r="C1581" s="363" t="s">
        <v>4269</v>
      </c>
      <c r="D1581" s="214" t="s">
        <v>666</v>
      </c>
      <c r="E1581" s="235">
        <v>652.5</v>
      </c>
      <c r="F1581" s="419">
        <v>41873</v>
      </c>
      <c r="G1581" s="257">
        <v>652</v>
      </c>
      <c r="H1581" s="243">
        <f t="shared" si="25"/>
        <v>0.5</v>
      </c>
      <c r="I1581" s="214" t="s">
        <v>302</v>
      </c>
    </row>
    <row r="1582" spans="1:9" x14ac:dyDescent="0.25">
      <c r="A1582" s="216">
        <v>41873</v>
      </c>
      <c r="B1582" s="217" t="s">
        <v>1790</v>
      </c>
      <c r="C1582" s="363" t="s">
        <v>4269</v>
      </c>
      <c r="D1582" s="214" t="s">
        <v>20</v>
      </c>
      <c r="E1582" s="235">
        <v>6396.5</v>
      </c>
      <c r="F1582" s="419">
        <v>41873</v>
      </c>
      <c r="G1582" s="257">
        <v>6296.5</v>
      </c>
      <c r="H1582" s="243">
        <f t="shared" si="25"/>
        <v>100</v>
      </c>
      <c r="I1582" s="214"/>
    </row>
    <row r="1583" spans="1:9" x14ac:dyDescent="0.25">
      <c r="A1583" s="216">
        <v>41873</v>
      </c>
      <c r="B1583" s="217" t="s">
        <v>1791</v>
      </c>
      <c r="C1583" s="363" t="s">
        <v>4269</v>
      </c>
      <c r="D1583" s="214" t="s">
        <v>74</v>
      </c>
      <c r="E1583" s="235">
        <v>1532.5</v>
      </c>
      <c r="F1583" s="419">
        <v>41873</v>
      </c>
      <c r="G1583" s="257">
        <v>1532.5</v>
      </c>
      <c r="H1583" s="243">
        <f t="shared" si="25"/>
        <v>0</v>
      </c>
      <c r="I1583" s="214"/>
    </row>
    <row r="1584" spans="1:9" x14ac:dyDescent="0.25">
      <c r="A1584" s="216">
        <v>41873</v>
      </c>
      <c r="B1584" s="217" t="s">
        <v>1792</v>
      </c>
      <c r="C1584" s="363" t="s">
        <v>4269</v>
      </c>
      <c r="D1584" s="214" t="s">
        <v>649</v>
      </c>
      <c r="E1584" s="235">
        <v>7099.2</v>
      </c>
      <c r="F1584" s="419">
        <v>41874</v>
      </c>
      <c r="G1584" s="257">
        <v>7099.2</v>
      </c>
      <c r="H1584" s="243">
        <f t="shared" si="25"/>
        <v>0</v>
      </c>
      <c r="I1584" s="214" t="s">
        <v>65</v>
      </c>
    </row>
    <row r="1585" spans="1:9" x14ac:dyDescent="0.25">
      <c r="A1585" s="216">
        <v>41873</v>
      </c>
      <c r="B1585" s="217" t="s">
        <v>1793</v>
      </c>
      <c r="C1585" s="363" t="s">
        <v>4269</v>
      </c>
      <c r="D1585" s="214" t="s">
        <v>11</v>
      </c>
      <c r="E1585" s="235">
        <v>29388</v>
      </c>
      <c r="F1585" s="419">
        <v>41881</v>
      </c>
      <c r="G1585" s="257">
        <v>29388</v>
      </c>
      <c r="H1585" s="243">
        <f t="shared" si="25"/>
        <v>0</v>
      </c>
      <c r="I1585" s="214" t="s">
        <v>65</v>
      </c>
    </row>
    <row r="1586" spans="1:9" x14ac:dyDescent="0.25">
      <c r="A1586" s="216">
        <v>41873</v>
      </c>
      <c r="B1586" s="217" t="s">
        <v>1794</v>
      </c>
      <c r="C1586" s="363" t="s">
        <v>4269</v>
      </c>
      <c r="D1586" s="214" t="s">
        <v>54</v>
      </c>
      <c r="E1586" s="235">
        <v>12629.6</v>
      </c>
      <c r="F1586" s="419">
        <v>41874</v>
      </c>
      <c r="G1586" s="257">
        <v>12629.6</v>
      </c>
      <c r="H1586" s="243">
        <f t="shared" si="25"/>
        <v>0</v>
      </c>
      <c r="I1586" s="214" t="s">
        <v>21</v>
      </c>
    </row>
    <row r="1587" spans="1:9" x14ac:dyDescent="0.25">
      <c r="A1587" s="216">
        <v>41873</v>
      </c>
      <c r="B1587" s="217" t="s">
        <v>1796</v>
      </c>
      <c r="C1587" s="363" t="s">
        <v>4269</v>
      </c>
      <c r="D1587" s="220" t="s">
        <v>3114</v>
      </c>
      <c r="E1587" s="241">
        <v>0</v>
      </c>
      <c r="F1587" s="419"/>
      <c r="G1587" s="257"/>
      <c r="H1587" s="243">
        <f t="shared" si="25"/>
        <v>0</v>
      </c>
      <c r="I1587" s="214"/>
    </row>
    <row r="1588" spans="1:9" x14ac:dyDescent="0.25">
      <c r="A1588" s="216">
        <v>41873</v>
      </c>
      <c r="B1588" s="217" t="s">
        <v>1797</v>
      </c>
      <c r="C1588" s="363" t="s">
        <v>4269</v>
      </c>
      <c r="D1588" s="214" t="s">
        <v>434</v>
      </c>
      <c r="E1588" s="235">
        <v>4432.2</v>
      </c>
      <c r="F1588" s="419">
        <v>41881</v>
      </c>
      <c r="G1588" s="257">
        <v>4432.2</v>
      </c>
      <c r="H1588" s="243">
        <f t="shared" si="25"/>
        <v>0</v>
      </c>
      <c r="I1588" s="214" t="s">
        <v>65</v>
      </c>
    </row>
    <row r="1589" spans="1:9" x14ac:dyDescent="0.25">
      <c r="A1589" s="216">
        <v>41873</v>
      </c>
      <c r="B1589" s="217" t="s">
        <v>1798</v>
      </c>
      <c r="C1589" s="363" t="s">
        <v>4269</v>
      </c>
      <c r="D1589" s="214" t="s">
        <v>152</v>
      </c>
      <c r="E1589" s="235">
        <v>7156</v>
      </c>
      <c r="F1589" s="419">
        <v>41873</v>
      </c>
      <c r="G1589" s="257">
        <v>7156</v>
      </c>
      <c r="H1589" s="243">
        <f t="shared" si="25"/>
        <v>0</v>
      </c>
      <c r="I1589" s="214"/>
    </row>
    <row r="1590" spans="1:9" x14ac:dyDescent="0.25">
      <c r="A1590" s="216">
        <v>41873</v>
      </c>
      <c r="B1590" s="217" t="s">
        <v>1799</v>
      </c>
      <c r="C1590" s="363" t="s">
        <v>4269</v>
      </c>
      <c r="D1590" s="214" t="s">
        <v>152</v>
      </c>
      <c r="E1590" s="235">
        <v>120</v>
      </c>
      <c r="F1590" s="419">
        <v>41873</v>
      </c>
      <c r="G1590" s="257">
        <v>120</v>
      </c>
      <c r="H1590" s="243">
        <f t="shared" si="25"/>
        <v>0</v>
      </c>
      <c r="I1590" s="214"/>
    </row>
    <row r="1591" spans="1:9" x14ac:dyDescent="0.25">
      <c r="A1591" s="216">
        <v>41873</v>
      </c>
      <c r="B1591" s="217" t="s">
        <v>1800</v>
      </c>
      <c r="C1591" s="363" t="s">
        <v>4269</v>
      </c>
      <c r="D1591" s="220" t="s">
        <v>3114</v>
      </c>
      <c r="E1591" s="241">
        <v>0</v>
      </c>
      <c r="F1591" s="419"/>
      <c r="G1591" s="257"/>
      <c r="H1591" s="243">
        <f t="shared" si="25"/>
        <v>0</v>
      </c>
      <c r="I1591" s="214" t="s">
        <v>324</v>
      </c>
    </row>
    <row r="1592" spans="1:9" x14ac:dyDescent="0.25">
      <c r="A1592" s="216">
        <v>41874</v>
      </c>
      <c r="B1592" s="217" t="s">
        <v>1801</v>
      </c>
      <c r="C1592" s="363" t="s">
        <v>4269</v>
      </c>
      <c r="D1592" s="20" t="s">
        <v>14</v>
      </c>
      <c r="E1592" s="239">
        <v>4290</v>
      </c>
      <c r="F1592" s="419">
        <v>41874</v>
      </c>
      <c r="G1592" s="44">
        <v>4290</v>
      </c>
      <c r="H1592" s="243">
        <f t="shared" si="25"/>
        <v>0</v>
      </c>
      <c r="I1592" s="20"/>
    </row>
    <row r="1593" spans="1:9" x14ac:dyDescent="0.25">
      <c r="A1593" s="216">
        <v>41874</v>
      </c>
      <c r="B1593" s="217" t="s">
        <v>1802</v>
      </c>
      <c r="C1593" s="363" t="s">
        <v>4269</v>
      </c>
      <c r="D1593" s="20" t="s">
        <v>106</v>
      </c>
      <c r="E1593" s="239">
        <v>393229</v>
      </c>
      <c r="F1593" s="421">
        <v>41887</v>
      </c>
      <c r="G1593" s="245">
        <v>393229</v>
      </c>
      <c r="H1593" s="243">
        <f t="shared" si="25"/>
        <v>0</v>
      </c>
      <c r="I1593" s="20"/>
    </row>
    <row r="1594" spans="1:9" x14ac:dyDescent="0.25">
      <c r="A1594" s="216">
        <v>41874</v>
      </c>
      <c r="B1594" s="217" t="s">
        <v>1803</v>
      </c>
      <c r="C1594" s="363" t="s">
        <v>4269</v>
      </c>
      <c r="D1594" s="20" t="s">
        <v>599</v>
      </c>
      <c r="E1594" s="239">
        <v>8320</v>
      </c>
      <c r="F1594" s="421">
        <v>41885</v>
      </c>
      <c r="G1594" s="245">
        <v>8320</v>
      </c>
      <c r="H1594" s="243">
        <f t="shared" si="25"/>
        <v>0</v>
      </c>
      <c r="I1594" s="20" t="s">
        <v>12</v>
      </c>
    </row>
    <row r="1595" spans="1:9" x14ac:dyDescent="0.25">
      <c r="A1595" s="216">
        <v>41874</v>
      </c>
      <c r="B1595" s="217" t="s">
        <v>1804</v>
      </c>
      <c r="C1595" s="363" t="s">
        <v>4269</v>
      </c>
      <c r="D1595" s="20" t="s">
        <v>12</v>
      </c>
      <c r="E1595" s="239">
        <v>201</v>
      </c>
      <c r="F1595" s="419">
        <v>41874</v>
      </c>
      <c r="G1595" s="44">
        <v>201</v>
      </c>
      <c r="H1595" s="243">
        <f t="shared" si="25"/>
        <v>0</v>
      </c>
      <c r="I1595" s="20"/>
    </row>
    <row r="1596" spans="1:9" x14ac:dyDescent="0.25">
      <c r="A1596" s="216">
        <v>41874</v>
      </c>
      <c r="B1596" s="217" t="s">
        <v>1805</v>
      </c>
      <c r="C1596" s="363" t="s">
        <v>4269</v>
      </c>
      <c r="D1596" s="20" t="s">
        <v>250</v>
      </c>
      <c r="E1596" s="239">
        <v>30816.2</v>
      </c>
      <c r="F1596" s="419">
        <v>41874</v>
      </c>
      <c r="G1596" s="44">
        <v>30816.2</v>
      </c>
      <c r="H1596" s="243">
        <f t="shared" si="25"/>
        <v>0</v>
      </c>
      <c r="I1596" s="20"/>
    </row>
    <row r="1597" spans="1:9" x14ac:dyDescent="0.25">
      <c r="A1597" s="216">
        <v>41874</v>
      </c>
      <c r="B1597" s="217" t="s">
        <v>1806</v>
      </c>
      <c r="C1597" s="363" t="s">
        <v>4269</v>
      </c>
      <c r="D1597" s="20" t="s">
        <v>13</v>
      </c>
      <c r="E1597" s="239">
        <v>5888</v>
      </c>
      <c r="F1597" s="419">
        <v>41874</v>
      </c>
      <c r="G1597" s="44">
        <v>5888</v>
      </c>
      <c r="H1597" s="243">
        <f t="shared" si="25"/>
        <v>0</v>
      </c>
      <c r="I1597" s="20"/>
    </row>
    <row r="1598" spans="1:9" x14ac:dyDescent="0.25">
      <c r="A1598" s="216">
        <v>41874</v>
      </c>
      <c r="B1598" s="217" t="s">
        <v>1807</v>
      </c>
      <c r="C1598" s="363" t="s">
        <v>4269</v>
      </c>
      <c r="D1598" s="20" t="s">
        <v>23</v>
      </c>
      <c r="E1598" s="239">
        <v>5969.5</v>
      </c>
      <c r="F1598" s="419">
        <v>41874</v>
      </c>
      <c r="G1598" s="44">
        <v>5969.5</v>
      </c>
      <c r="H1598" s="243">
        <f t="shared" si="25"/>
        <v>0</v>
      </c>
      <c r="I1598" s="20"/>
    </row>
    <row r="1599" spans="1:9" x14ac:dyDescent="0.25">
      <c r="A1599" s="216">
        <v>41874</v>
      </c>
      <c r="B1599" s="217" t="s">
        <v>1808</v>
      </c>
      <c r="C1599" s="363" t="s">
        <v>4269</v>
      </c>
      <c r="D1599" s="20" t="s">
        <v>524</v>
      </c>
      <c r="E1599" s="239">
        <v>1045</v>
      </c>
      <c r="F1599" s="420" t="s">
        <v>4285</v>
      </c>
      <c r="G1599" s="44">
        <v>1045</v>
      </c>
      <c r="H1599" s="243">
        <f t="shared" si="25"/>
        <v>0</v>
      </c>
      <c r="I1599" s="20"/>
    </row>
    <row r="1600" spans="1:9" x14ac:dyDescent="0.25">
      <c r="A1600" s="216">
        <v>41874</v>
      </c>
      <c r="B1600" s="217" t="s">
        <v>1809</v>
      </c>
      <c r="C1600" s="363" t="s">
        <v>4269</v>
      </c>
      <c r="D1600" s="20" t="s">
        <v>55</v>
      </c>
      <c r="E1600" s="239">
        <v>9001.5</v>
      </c>
      <c r="F1600" s="419">
        <v>41874</v>
      </c>
      <c r="G1600" s="44">
        <v>9001.5</v>
      </c>
      <c r="H1600" s="243">
        <f t="shared" si="25"/>
        <v>0</v>
      </c>
      <c r="I1600" s="20"/>
    </row>
    <row r="1601" spans="1:9" x14ac:dyDescent="0.25">
      <c r="A1601" s="216">
        <v>41874</v>
      </c>
      <c r="B1601" s="217" t="s">
        <v>1810</v>
      </c>
      <c r="C1601" s="363" t="s">
        <v>4269</v>
      </c>
      <c r="D1601" s="20" t="s">
        <v>8</v>
      </c>
      <c r="E1601" s="239">
        <v>3919</v>
      </c>
      <c r="F1601" s="419">
        <v>41874</v>
      </c>
      <c r="G1601" s="44">
        <v>3919</v>
      </c>
      <c r="H1601" s="243">
        <f t="shared" si="25"/>
        <v>0</v>
      </c>
      <c r="I1601" s="20"/>
    </row>
    <row r="1602" spans="1:9" x14ac:dyDescent="0.25">
      <c r="A1602" s="216">
        <v>41874</v>
      </c>
      <c r="B1602" s="217" t="s">
        <v>1811</v>
      </c>
      <c r="C1602" s="363" t="s">
        <v>4269</v>
      </c>
      <c r="D1602" s="20" t="s">
        <v>19</v>
      </c>
      <c r="E1602" s="239">
        <v>4379.2</v>
      </c>
      <c r="F1602" s="419">
        <v>41874</v>
      </c>
      <c r="G1602" s="44">
        <v>4379.2</v>
      </c>
      <c r="H1602" s="243">
        <f t="shared" si="25"/>
        <v>0</v>
      </c>
      <c r="I1602" s="20" t="s">
        <v>65</v>
      </c>
    </row>
    <row r="1603" spans="1:9" x14ac:dyDescent="0.25">
      <c r="A1603" s="216">
        <v>41874</v>
      </c>
      <c r="B1603" s="217" t="s">
        <v>1812</v>
      </c>
      <c r="C1603" s="363" t="s">
        <v>4269</v>
      </c>
      <c r="D1603" s="20" t="s">
        <v>3535</v>
      </c>
      <c r="E1603" s="239">
        <v>7319</v>
      </c>
      <c r="F1603" s="419">
        <v>41874</v>
      </c>
      <c r="G1603" s="44">
        <v>7319</v>
      </c>
      <c r="H1603" s="243">
        <f t="shared" si="25"/>
        <v>0</v>
      </c>
      <c r="I1603" s="20"/>
    </row>
    <row r="1604" spans="1:9" x14ac:dyDescent="0.25">
      <c r="A1604" s="216">
        <v>41874</v>
      </c>
      <c r="B1604" s="217" t="s">
        <v>1813</v>
      </c>
      <c r="C1604" s="363" t="s">
        <v>4269</v>
      </c>
      <c r="D1604" s="20" t="s">
        <v>14</v>
      </c>
      <c r="E1604" s="239">
        <v>8210.5</v>
      </c>
      <c r="F1604" s="419">
        <v>41874</v>
      </c>
      <c r="G1604" s="44">
        <v>8210.5</v>
      </c>
      <c r="H1604" s="243">
        <f t="shared" si="25"/>
        <v>0</v>
      </c>
      <c r="I1604" s="20"/>
    </row>
    <row r="1605" spans="1:9" x14ac:dyDescent="0.25">
      <c r="A1605" s="216">
        <v>41874</v>
      </c>
      <c r="B1605" s="217" t="s">
        <v>1815</v>
      </c>
      <c r="C1605" s="363" t="s">
        <v>4269</v>
      </c>
      <c r="D1605" s="20" t="s">
        <v>8</v>
      </c>
      <c r="E1605" s="239">
        <v>1558</v>
      </c>
      <c r="F1605" s="419">
        <v>41874</v>
      </c>
      <c r="G1605" s="44">
        <v>1558</v>
      </c>
      <c r="H1605" s="243">
        <f t="shared" si="25"/>
        <v>0</v>
      </c>
      <c r="I1605" s="20"/>
    </row>
    <row r="1606" spans="1:9" x14ac:dyDescent="0.25">
      <c r="A1606" s="216">
        <v>41874</v>
      </c>
      <c r="B1606" s="217" t="s">
        <v>1816</v>
      </c>
      <c r="C1606" s="363" t="s">
        <v>4269</v>
      </c>
      <c r="D1606" s="20" t="s">
        <v>638</v>
      </c>
      <c r="E1606" s="239">
        <v>336.5</v>
      </c>
      <c r="F1606" s="419">
        <v>41874</v>
      </c>
      <c r="G1606" s="44">
        <v>336.5</v>
      </c>
      <c r="H1606" s="243">
        <f t="shared" si="25"/>
        <v>0</v>
      </c>
      <c r="I1606" s="20"/>
    </row>
    <row r="1607" spans="1:9" x14ac:dyDescent="0.25">
      <c r="A1607" s="216">
        <v>41874</v>
      </c>
      <c r="B1607" s="217" t="s">
        <v>1817</v>
      </c>
      <c r="C1607" s="363" t="s">
        <v>4269</v>
      </c>
      <c r="D1607" s="20" t="s">
        <v>47</v>
      </c>
      <c r="E1607" s="239">
        <v>5991.5</v>
      </c>
      <c r="F1607" s="419">
        <v>41876</v>
      </c>
      <c r="G1607" s="44">
        <v>5991.5</v>
      </c>
      <c r="H1607" s="243">
        <f t="shared" ref="H1607:H1670" si="26">E1607-G1607</f>
        <v>0</v>
      </c>
      <c r="I1607" s="20" t="s">
        <v>30</v>
      </c>
    </row>
    <row r="1608" spans="1:9" x14ac:dyDescent="0.25">
      <c r="A1608" s="216">
        <v>41874</v>
      </c>
      <c r="B1608" s="217" t="s">
        <v>1819</v>
      </c>
      <c r="C1608" s="363" t="s">
        <v>4269</v>
      </c>
      <c r="D1608" s="20" t="s">
        <v>42</v>
      </c>
      <c r="E1608" s="239">
        <v>3120</v>
      </c>
      <c r="F1608" s="421">
        <v>41885</v>
      </c>
      <c r="G1608" s="245">
        <v>3120</v>
      </c>
      <c r="H1608" s="243">
        <f t="shared" si="26"/>
        <v>0</v>
      </c>
      <c r="I1608" s="20" t="s">
        <v>30</v>
      </c>
    </row>
    <row r="1609" spans="1:9" x14ac:dyDescent="0.25">
      <c r="A1609" s="216">
        <v>41874</v>
      </c>
      <c r="B1609" s="217" t="s">
        <v>1820</v>
      </c>
      <c r="C1609" s="363" t="s">
        <v>4269</v>
      </c>
      <c r="D1609" s="20" t="s">
        <v>43</v>
      </c>
      <c r="E1609" s="239">
        <v>1560</v>
      </c>
      <c r="F1609" s="421">
        <v>41885</v>
      </c>
      <c r="G1609" s="245">
        <v>1560</v>
      </c>
      <c r="H1609" s="243">
        <f t="shared" si="26"/>
        <v>0</v>
      </c>
      <c r="I1609" s="20" t="s">
        <v>30</v>
      </c>
    </row>
    <row r="1610" spans="1:9" x14ac:dyDescent="0.25">
      <c r="A1610" s="216">
        <v>41874</v>
      </c>
      <c r="B1610" s="217" t="s">
        <v>1821</v>
      </c>
      <c r="C1610" s="363" t="s">
        <v>4269</v>
      </c>
      <c r="D1610" s="20" t="s">
        <v>2439</v>
      </c>
      <c r="E1610" s="239">
        <v>2350</v>
      </c>
      <c r="F1610" s="419">
        <v>41876</v>
      </c>
      <c r="G1610" s="44">
        <v>2350</v>
      </c>
      <c r="H1610" s="243">
        <f t="shared" si="26"/>
        <v>0</v>
      </c>
      <c r="I1610" s="20" t="s">
        <v>30</v>
      </c>
    </row>
    <row r="1611" spans="1:9" x14ac:dyDescent="0.25">
      <c r="A1611" s="216">
        <v>41874</v>
      </c>
      <c r="B1611" s="217" t="s">
        <v>1823</v>
      </c>
      <c r="C1611" s="363" t="s">
        <v>4269</v>
      </c>
      <c r="D1611" s="20" t="s">
        <v>1043</v>
      </c>
      <c r="E1611" s="239">
        <v>1699</v>
      </c>
      <c r="F1611" s="419">
        <v>41876</v>
      </c>
      <c r="G1611" s="44">
        <v>1699</v>
      </c>
      <c r="H1611" s="243">
        <f t="shared" si="26"/>
        <v>0</v>
      </c>
      <c r="I1611" s="20" t="s">
        <v>30</v>
      </c>
    </row>
    <row r="1612" spans="1:9" x14ac:dyDescent="0.25">
      <c r="A1612" s="216">
        <v>41874</v>
      </c>
      <c r="B1612" s="217" t="s">
        <v>1825</v>
      </c>
      <c r="C1612" s="363" t="s">
        <v>4269</v>
      </c>
      <c r="D1612" s="20" t="s">
        <v>54</v>
      </c>
      <c r="E1612" s="239">
        <v>33130</v>
      </c>
      <c r="F1612" s="419">
        <v>41874</v>
      </c>
      <c r="G1612" s="44">
        <v>33130</v>
      </c>
      <c r="H1612" s="243">
        <f t="shared" si="26"/>
        <v>0</v>
      </c>
      <c r="I1612" s="20" t="s">
        <v>30</v>
      </c>
    </row>
    <row r="1613" spans="1:9" x14ac:dyDescent="0.25">
      <c r="A1613" s="216">
        <v>41874</v>
      </c>
      <c r="B1613" s="217" t="s">
        <v>1826</v>
      </c>
      <c r="C1613" s="363" t="s">
        <v>4269</v>
      </c>
      <c r="D1613" s="20" t="s">
        <v>57</v>
      </c>
      <c r="E1613" s="239">
        <v>2280</v>
      </c>
      <c r="F1613" s="419">
        <v>41876</v>
      </c>
      <c r="G1613" s="44">
        <v>2280</v>
      </c>
      <c r="H1613" s="243">
        <f t="shared" si="26"/>
        <v>0</v>
      </c>
      <c r="I1613" s="20" t="s">
        <v>30</v>
      </c>
    </row>
    <row r="1614" spans="1:9" x14ac:dyDescent="0.25">
      <c r="A1614" s="216">
        <v>41874</v>
      </c>
      <c r="B1614" s="217" t="s">
        <v>1827</v>
      </c>
      <c r="C1614" s="363" t="s">
        <v>4269</v>
      </c>
      <c r="D1614" s="20" t="s">
        <v>1782</v>
      </c>
      <c r="E1614" s="239">
        <v>3372.3</v>
      </c>
      <c r="F1614" s="419">
        <v>41876</v>
      </c>
      <c r="G1614" s="44">
        <v>3372.3</v>
      </c>
      <c r="H1614" s="243">
        <f t="shared" si="26"/>
        <v>0</v>
      </c>
      <c r="I1614" s="20" t="s">
        <v>30</v>
      </c>
    </row>
    <row r="1615" spans="1:9" x14ac:dyDescent="0.25">
      <c r="A1615" s="216">
        <v>41874</v>
      </c>
      <c r="B1615" s="217" t="s">
        <v>1829</v>
      </c>
      <c r="C1615" s="363" t="s">
        <v>4269</v>
      </c>
      <c r="D1615" s="20" t="s">
        <v>233</v>
      </c>
      <c r="E1615" s="239">
        <v>7940</v>
      </c>
      <c r="F1615" s="419">
        <v>41874</v>
      </c>
      <c r="G1615" s="44">
        <v>7940</v>
      </c>
      <c r="H1615" s="243">
        <f t="shared" si="26"/>
        <v>0</v>
      </c>
      <c r="I1615" s="20" t="s">
        <v>12</v>
      </c>
    </row>
    <row r="1616" spans="1:9" x14ac:dyDescent="0.25">
      <c r="A1616" s="216">
        <v>41874</v>
      </c>
      <c r="B1616" s="217" t="s">
        <v>1830</v>
      </c>
      <c r="C1616" s="363" t="s">
        <v>4269</v>
      </c>
      <c r="D1616" s="20" t="s">
        <v>956</v>
      </c>
      <c r="E1616" s="239">
        <v>5306.5</v>
      </c>
      <c r="F1616" s="419">
        <v>41874</v>
      </c>
      <c r="G1616" s="44">
        <v>5306.5</v>
      </c>
      <c r="H1616" s="243">
        <f t="shared" si="26"/>
        <v>0</v>
      </c>
      <c r="I1616" s="20" t="s">
        <v>12</v>
      </c>
    </row>
    <row r="1617" spans="1:9" x14ac:dyDescent="0.25">
      <c r="A1617" s="216">
        <v>41874</v>
      </c>
      <c r="B1617" s="217" t="s">
        <v>1831</v>
      </c>
      <c r="C1617" s="363" t="s">
        <v>4269</v>
      </c>
      <c r="D1617" s="20" t="s">
        <v>4264</v>
      </c>
      <c r="E1617" s="239">
        <v>10608.2</v>
      </c>
      <c r="F1617" s="421" t="s">
        <v>4286</v>
      </c>
      <c r="G1617" s="44">
        <v>10608.2</v>
      </c>
      <c r="H1617" s="243">
        <f t="shared" si="26"/>
        <v>0</v>
      </c>
      <c r="I1617" s="20" t="s">
        <v>162</v>
      </c>
    </row>
    <row r="1618" spans="1:9" x14ac:dyDescent="0.25">
      <c r="A1618" s="216">
        <v>41874</v>
      </c>
      <c r="B1618" s="217" t="s">
        <v>1833</v>
      </c>
      <c r="C1618" s="363" t="s">
        <v>4269</v>
      </c>
      <c r="D1618" s="20" t="s">
        <v>468</v>
      </c>
      <c r="E1618" s="239">
        <v>5715.2</v>
      </c>
      <c r="F1618" s="419">
        <v>41874</v>
      </c>
      <c r="G1618" s="44">
        <v>5715.2</v>
      </c>
      <c r="H1618" s="243">
        <f t="shared" si="26"/>
        <v>0</v>
      </c>
      <c r="I1618" s="20" t="s">
        <v>12</v>
      </c>
    </row>
    <row r="1619" spans="1:9" x14ac:dyDescent="0.25">
      <c r="A1619" s="216">
        <v>41874</v>
      </c>
      <c r="B1619" s="217" t="s">
        <v>1834</v>
      </c>
      <c r="C1619" s="363" t="s">
        <v>4269</v>
      </c>
      <c r="D1619" s="20" t="s">
        <v>99</v>
      </c>
      <c r="E1619" s="239">
        <v>1463</v>
      </c>
      <c r="F1619" s="419">
        <v>41874</v>
      </c>
      <c r="G1619" s="44">
        <v>1463</v>
      </c>
      <c r="H1619" s="243">
        <f t="shared" si="26"/>
        <v>0</v>
      </c>
      <c r="I1619" s="20" t="s">
        <v>12</v>
      </c>
    </row>
    <row r="1620" spans="1:9" x14ac:dyDescent="0.25">
      <c r="A1620" s="216">
        <v>41874</v>
      </c>
      <c r="B1620" s="217" t="s">
        <v>1836</v>
      </c>
      <c r="C1620" s="363" t="s">
        <v>4269</v>
      </c>
      <c r="D1620" s="20" t="s">
        <v>80</v>
      </c>
      <c r="E1620" s="239">
        <v>5030</v>
      </c>
      <c r="F1620" s="419">
        <v>41874</v>
      </c>
      <c r="G1620" s="44">
        <v>5030</v>
      </c>
      <c r="H1620" s="243">
        <f t="shared" si="26"/>
        <v>0</v>
      </c>
      <c r="I1620" s="20" t="s">
        <v>12</v>
      </c>
    </row>
    <row r="1621" spans="1:9" x14ac:dyDescent="0.25">
      <c r="A1621" s="216">
        <v>41874</v>
      </c>
      <c r="B1621" s="217" t="s">
        <v>1837</v>
      </c>
      <c r="C1621" s="363" t="s">
        <v>4269</v>
      </c>
      <c r="D1621" s="20" t="s">
        <v>78</v>
      </c>
      <c r="E1621" s="239">
        <v>6505.7</v>
      </c>
      <c r="F1621" s="419">
        <v>41874</v>
      </c>
      <c r="G1621" s="44">
        <v>6505.7</v>
      </c>
      <c r="H1621" s="243">
        <f t="shared" si="26"/>
        <v>0</v>
      </c>
      <c r="I1621" s="20" t="s">
        <v>12</v>
      </c>
    </row>
    <row r="1622" spans="1:9" x14ac:dyDescent="0.25">
      <c r="A1622" s="216">
        <v>41874</v>
      </c>
      <c r="B1622" s="217" t="s">
        <v>1838</v>
      </c>
      <c r="C1622" s="363" t="s">
        <v>4269</v>
      </c>
      <c r="D1622" s="20" t="s">
        <v>338</v>
      </c>
      <c r="E1622" s="239">
        <v>593</v>
      </c>
      <c r="F1622" s="419">
        <v>41876</v>
      </c>
      <c r="G1622" s="44">
        <v>593</v>
      </c>
      <c r="H1622" s="243">
        <f t="shared" si="26"/>
        <v>0</v>
      </c>
      <c r="I1622" s="20" t="s">
        <v>30</v>
      </c>
    </row>
    <row r="1623" spans="1:9" x14ac:dyDescent="0.25">
      <c r="A1623" s="216">
        <v>41874</v>
      </c>
      <c r="B1623" s="217" t="s">
        <v>1839</v>
      </c>
      <c r="C1623" s="363" t="s">
        <v>4269</v>
      </c>
      <c r="D1623" s="20" t="s">
        <v>108</v>
      </c>
      <c r="E1623" s="239">
        <v>9852.2999999999993</v>
      </c>
      <c r="F1623" s="419">
        <v>41874</v>
      </c>
      <c r="G1623" s="44">
        <v>9852.2999999999993</v>
      </c>
      <c r="H1623" s="243">
        <f t="shared" si="26"/>
        <v>0</v>
      </c>
      <c r="I1623" s="20"/>
    </row>
    <row r="1624" spans="1:9" x14ac:dyDescent="0.25">
      <c r="A1624" s="216">
        <v>41874</v>
      </c>
      <c r="B1624" s="217" t="s">
        <v>1841</v>
      </c>
      <c r="C1624" s="363" t="s">
        <v>4269</v>
      </c>
      <c r="D1624" s="20" t="s">
        <v>29</v>
      </c>
      <c r="E1624" s="239">
        <v>8028.65</v>
      </c>
      <c r="F1624" s="419">
        <v>41876</v>
      </c>
      <c r="G1624" s="44">
        <v>8028.65</v>
      </c>
      <c r="H1624" s="243">
        <f t="shared" si="26"/>
        <v>0</v>
      </c>
      <c r="I1624" s="20" t="s">
        <v>30</v>
      </c>
    </row>
    <row r="1625" spans="1:9" x14ac:dyDescent="0.25">
      <c r="A1625" s="216">
        <v>41874</v>
      </c>
      <c r="B1625" s="217" t="s">
        <v>1842</v>
      </c>
      <c r="C1625" s="363" t="s">
        <v>4269</v>
      </c>
      <c r="D1625" s="20" t="s">
        <v>111</v>
      </c>
      <c r="E1625" s="239">
        <v>4277</v>
      </c>
      <c r="F1625" s="419">
        <v>41874</v>
      </c>
      <c r="G1625" s="44">
        <v>4277</v>
      </c>
      <c r="H1625" s="243">
        <f t="shared" si="26"/>
        <v>0</v>
      </c>
      <c r="I1625" s="20" t="s">
        <v>217</v>
      </c>
    </row>
    <row r="1626" spans="1:9" x14ac:dyDescent="0.25">
      <c r="A1626" s="216">
        <v>41874</v>
      </c>
      <c r="B1626" s="217" t="s">
        <v>1843</v>
      </c>
      <c r="C1626" s="363" t="s">
        <v>4269</v>
      </c>
      <c r="D1626" s="20" t="s">
        <v>287</v>
      </c>
      <c r="E1626" s="239">
        <v>3990</v>
      </c>
      <c r="F1626" s="419">
        <v>41876</v>
      </c>
      <c r="G1626" s="44">
        <v>3990</v>
      </c>
      <c r="H1626" s="243">
        <f t="shared" si="26"/>
        <v>0</v>
      </c>
      <c r="I1626" s="20" t="s">
        <v>30</v>
      </c>
    </row>
    <row r="1627" spans="1:9" x14ac:dyDescent="0.25">
      <c r="A1627" s="216">
        <v>41874</v>
      </c>
      <c r="B1627" s="217" t="s">
        <v>1844</v>
      </c>
      <c r="C1627" s="363" t="s">
        <v>4269</v>
      </c>
      <c r="D1627" s="20" t="s">
        <v>703</v>
      </c>
      <c r="E1627" s="239">
        <v>2387</v>
      </c>
      <c r="F1627" s="419">
        <v>41874</v>
      </c>
      <c r="G1627" s="44">
        <v>2387</v>
      </c>
      <c r="H1627" s="243">
        <f t="shared" si="26"/>
        <v>0</v>
      </c>
      <c r="I1627" s="20" t="s">
        <v>217</v>
      </c>
    </row>
    <row r="1628" spans="1:9" x14ac:dyDescent="0.25">
      <c r="A1628" s="216">
        <v>41874</v>
      </c>
      <c r="B1628" s="217" t="s">
        <v>1847</v>
      </c>
      <c r="C1628" s="363" t="s">
        <v>4269</v>
      </c>
      <c r="D1628" s="20" t="s">
        <v>248</v>
      </c>
      <c r="E1628" s="239">
        <v>497.5</v>
      </c>
      <c r="F1628" s="419">
        <v>41874</v>
      </c>
      <c r="G1628" s="44">
        <v>497.5</v>
      </c>
      <c r="H1628" s="243">
        <f t="shared" si="26"/>
        <v>0</v>
      </c>
      <c r="I1628" s="20" t="s">
        <v>217</v>
      </c>
    </row>
    <row r="1629" spans="1:9" x14ac:dyDescent="0.25">
      <c r="A1629" s="216">
        <v>41874</v>
      </c>
      <c r="B1629" s="217" t="s">
        <v>1848</v>
      </c>
      <c r="C1629" s="363" t="s">
        <v>4269</v>
      </c>
      <c r="D1629" s="20" t="s">
        <v>760</v>
      </c>
      <c r="E1629" s="239">
        <v>2580</v>
      </c>
      <c r="F1629" s="419">
        <v>41876</v>
      </c>
      <c r="G1629" s="44">
        <v>2580</v>
      </c>
      <c r="H1629" s="243">
        <f t="shared" si="26"/>
        <v>0</v>
      </c>
      <c r="I1629" s="20" t="s">
        <v>30</v>
      </c>
    </row>
    <row r="1630" spans="1:9" x14ac:dyDescent="0.25">
      <c r="A1630" s="216">
        <v>41874</v>
      </c>
      <c r="B1630" s="217" t="s">
        <v>1849</v>
      </c>
      <c r="C1630" s="363" t="s">
        <v>4269</v>
      </c>
      <c r="D1630" s="20" t="s">
        <v>3121</v>
      </c>
      <c r="E1630" s="239">
        <v>7181</v>
      </c>
      <c r="F1630" s="419">
        <v>41875</v>
      </c>
      <c r="G1630" s="44">
        <v>7181</v>
      </c>
      <c r="H1630" s="243">
        <f t="shared" si="26"/>
        <v>0</v>
      </c>
      <c r="I1630" s="20" t="s">
        <v>65</v>
      </c>
    </row>
    <row r="1631" spans="1:9" x14ac:dyDescent="0.25">
      <c r="A1631" s="216">
        <v>41874</v>
      </c>
      <c r="B1631" s="217" t="s">
        <v>1850</v>
      </c>
      <c r="C1631" s="363" t="s">
        <v>4269</v>
      </c>
      <c r="D1631" s="20" t="s">
        <v>930</v>
      </c>
      <c r="E1631" s="239">
        <v>18639.2</v>
      </c>
      <c r="F1631" s="419">
        <v>41875</v>
      </c>
      <c r="G1631" s="44">
        <v>18639.2</v>
      </c>
      <c r="H1631" s="243">
        <f t="shared" si="26"/>
        <v>0</v>
      </c>
      <c r="I1631" s="20" t="s">
        <v>65</v>
      </c>
    </row>
    <row r="1632" spans="1:9" x14ac:dyDescent="0.25">
      <c r="A1632" s="216">
        <v>41874</v>
      </c>
      <c r="B1632" s="217" t="s">
        <v>1851</v>
      </c>
      <c r="C1632" s="363" t="s">
        <v>4269</v>
      </c>
      <c r="D1632" s="20" t="s">
        <v>51</v>
      </c>
      <c r="E1632" s="239">
        <v>2882</v>
      </c>
      <c r="F1632" s="419">
        <v>41874</v>
      </c>
      <c r="G1632" s="44">
        <v>2882</v>
      </c>
      <c r="H1632" s="243">
        <f t="shared" si="26"/>
        <v>0</v>
      </c>
      <c r="I1632" s="20" t="s">
        <v>217</v>
      </c>
    </row>
    <row r="1633" spans="1:9" x14ac:dyDescent="0.25">
      <c r="A1633" s="216">
        <v>41874</v>
      </c>
      <c r="B1633" s="217" t="s">
        <v>1853</v>
      </c>
      <c r="C1633" s="363" t="s">
        <v>4269</v>
      </c>
      <c r="D1633" s="20" t="s">
        <v>124</v>
      </c>
      <c r="E1633" s="239">
        <v>9888</v>
      </c>
      <c r="F1633" s="419">
        <v>41876</v>
      </c>
      <c r="G1633" s="44">
        <v>9888</v>
      </c>
      <c r="H1633" s="243">
        <f t="shared" si="26"/>
        <v>0</v>
      </c>
      <c r="I1633" s="20" t="s">
        <v>30</v>
      </c>
    </row>
    <row r="1634" spans="1:9" x14ac:dyDescent="0.25">
      <c r="A1634" s="216">
        <v>41874</v>
      </c>
      <c r="B1634" s="217" t="s">
        <v>1855</v>
      </c>
      <c r="C1634" s="363" t="s">
        <v>4269</v>
      </c>
      <c r="D1634" s="20" t="s">
        <v>4287</v>
      </c>
      <c r="E1634" s="239">
        <v>4232</v>
      </c>
      <c r="F1634" s="419">
        <v>41874</v>
      </c>
      <c r="G1634" s="44">
        <v>4232</v>
      </c>
      <c r="H1634" s="243">
        <f t="shared" si="26"/>
        <v>0</v>
      </c>
      <c r="I1634" s="20" t="s">
        <v>65</v>
      </c>
    </row>
    <row r="1635" spans="1:9" x14ac:dyDescent="0.25">
      <c r="A1635" s="216">
        <v>41874</v>
      </c>
      <c r="B1635" s="217" t="s">
        <v>1856</v>
      </c>
      <c r="C1635" s="363" t="s">
        <v>4269</v>
      </c>
      <c r="D1635" s="20" t="s">
        <v>62</v>
      </c>
      <c r="E1635" s="239">
        <v>20703</v>
      </c>
      <c r="F1635" s="419">
        <v>41875</v>
      </c>
      <c r="G1635" s="44">
        <v>20703</v>
      </c>
      <c r="H1635" s="243">
        <f t="shared" si="26"/>
        <v>0</v>
      </c>
      <c r="I1635" s="20" t="s">
        <v>65</v>
      </c>
    </row>
    <row r="1636" spans="1:9" x14ac:dyDescent="0.25">
      <c r="A1636" s="216">
        <v>41874</v>
      </c>
      <c r="B1636" s="217" t="s">
        <v>1857</v>
      </c>
      <c r="C1636" s="363" t="s">
        <v>4269</v>
      </c>
      <c r="D1636" s="20" t="s">
        <v>8</v>
      </c>
      <c r="E1636" s="239">
        <v>792.7</v>
      </c>
      <c r="F1636" s="419">
        <v>41874</v>
      </c>
      <c r="G1636" s="44">
        <v>792.7</v>
      </c>
      <c r="H1636" s="243">
        <f t="shared" si="26"/>
        <v>0</v>
      </c>
      <c r="I1636" s="20"/>
    </row>
    <row r="1637" spans="1:9" x14ac:dyDescent="0.25">
      <c r="A1637" s="216">
        <v>41874</v>
      </c>
      <c r="B1637" s="217" t="s">
        <v>1858</v>
      </c>
      <c r="C1637" s="363" t="s">
        <v>4269</v>
      </c>
      <c r="D1637" s="20" t="s">
        <v>11</v>
      </c>
      <c r="E1637" s="239">
        <v>29730.6</v>
      </c>
      <c r="F1637" s="419">
        <v>41881</v>
      </c>
      <c r="G1637" s="44">
        <v>29730.6</v>
      </c>
      <c r="H1637" s="243">
        <f t="shared" si="26"/>
        <v>0</v>
      </c>
      <c r="I1637" s="20" t="s">
        <v>65</v>
      </c>
    </row>
    <row r="1638" spans="1:9" x14ac:dyDescent="0.25">
      <c r="A1638" s="216">
        <v>41874</v>
      </c>
      <c r="B1638" s="217" t="s">
        <v>1859</v>
      </c>
      <c r="C1638" s="363" t="s">
        <v>4269</v>
      </c>
      <c r="D1638" s="20" t="s">
        <v>180</v>
      </c>
      <c r="E1638" s="239">
        <v>40745.64</v>
      </c>
      <c r="F1638" s="419">
        <v>41875</v>
      </c>
      <c r="G1638" s="44">
        <v>40745.64</v>
      </c>
      <c r="H1638" s="243">
        <f t="shared" si="26"/>
        <v>0</v>
      </c>
      <c r="I1638" s="20" t="s">
        <v>65</v>
      </c>
    </row>
    <row r="1639" spans="1:9" x14ac:dyDescent="0.25">
      <c r="A1639" s="216">
        <v>41874</v>
      </c>
      <c r="B1639" s="217" t="s">
        <v>1860</v>
      </c>
      <c r="C1639" s="363" t="s">
        <v>4269</v>
      </c>
      <c r="D1639" s="20" t="s">
        <v>64</v>
      </c>
      <c r="E1639" s="239">
        <v>9503.5</v>
      </c>
      <c r="F1639" s="419">
        <v>41871</v>
      </c>
      <c r="G1639" s="44">
        <v>9503.5</v>
      </c>
      <c r="H1639" s="243">
        <f t="shared" si="26"/>
        <v>0</v>
      </c>
      <c r="I1639" s="20" t="s">
        <v>65</v>
      </c>
    </row>
    <row r="1640" spans="1:9" x14ac:dyDescent="0.25">
      <c r="A1640" s="216">
        <v>41874</v>
      </c>
      <c r="B1640" s="217" t="s">
        <v>1862</v>
      </c>
      <c r="C1640" s="363" t="s">
        <v>4269</v>
      </c>
      <c r="D1640" s="20" t="s">
        <v>52</v>
      </c>
      <c r="E1640" s="239">
        <v>5072.1000000000004</v>
      </c>
      <c r="F1640" s="419">
        <v>41874</v>
      </c>
      <c r="G1640" s="44">
        <v>5072.1000000000004</v>
      </c>
      <c r="H1640" s="243">
        <f t="shared" si="26"/>
        <v>0</v>
      </c>
      <c r="I1640" s="20"/>
    </row>
    <row r="1641" spans="1:9" x14ac:dyDescent="0.25">
      <c r="A1641" s="216">
        <v>41874</v>
      </c>
      <c r="B1641" s="217" t="s">
        <v>1863</v>
      </c>
      <c r="C1641" s="363" t="s">
        <v>4269</v>
      </c>
      <c r="D1641" s="20" t="s">
        <v>215</v>
      </c>
      <c r="E1641" s="239">
        <v>3097</v>
      </c>
      <c r="F1641" s="419">
        <v>41874</v>
      </c>
      <c r="G1641" s="44">
        <v>3097</v>
      </c>
      <c r="H1641" s="243">
        <f t="shared" si="26"/>
        <v>0</v>
      </c>
      <c r="I1641" s="20"/>
    </row>
    <row r="1642" spans="1:9" x14ac:dyDescent="0.25">
      <c r="A1642" s="216">
        <v>41874</v>
      </c>
      <c r="B1642" s="217" t="s">
        <v>1864</v>
      </c>
      <c r="C1642" s="363" t="s">
        <v>4269</v>
      </c>
      <c r="D1642" s="20" t="s">
        <v>130</v>
      </c>
      <c r="E1642" s="239">
        <v>10770.6</v>
      </c>
      <c r="F1642" s="419">
        <v>41876</v>
      </c>
      <c r="G1642" s="44">
        <v>10770.6</v>
      </c>
      <c r="H1642" s="243">
        <f t="shared" si="26"/>
        <v>0</v>
      </c>
      <c r="I1642" s="20" t="s">
        <v>21</v>
      </c>
    </row>
    <row r="1643" spans="1:9" x14ac:dyDescent="0.25">
      <c r="A1643" s="216">
        <v>41874</v>
      </c>
      <c r="B1643" s="217" t="s">
        <v>1865</v>
      </c>
      <c r="C1643" s="363" t="s">
        <v>4269</v>
      </c>
      <c r="D1643" s="20" t="s">
        <v>237</v>
      </c>
      <c r="E1643" s="239">
        <v>11114</v>
      </c>
      <c r="F1643" s="419">
        <v>41874</v>
      </c>
      <c r="G1643" s="44">
        <v>11114</v>
      </c>
      <c r="H1643" s="243">
        <f t="shared" si="26"/>
        <v>0</v>
      </c>
      <c r="I1643" s="20" t="s">
        <v>21</v>
      </c>
    </row>
    <row r="1644" spans="1:9" x14ac:dyDescent="0.25">
      <c r="A1644" s="216">
        <v>41874</v>
      </c>
      <c r="B1644" s="217" t="s">
        <v>1866</v>
      </c>
      <c r="C1644" s="363" t="s">
        <v>4269</v>
      </c>
      <c r="D1644" s="20" t="s">
        <v>59</v>
      </c>
      <c r="E1644" s="239">
        <v>56796</v>
      </c>
      <c r="F1644" s="419">
        <v>41874</v>
      </c>
      <c r="G1644" s="44">
        <v>56796</v>
      </c>
      <c r="H1644" s="243">
        <f t="shared" si="26"/>
        <v>0</v>
      </c>
      <c r="I1644" s="20" t="s">
        <v>21</v>
      </c>
    </row>
    <row r="1645" spans="1:9" x14ac:dyDescent="0.25">
      <c r="A1645" s="216">
        <v>41874</v>
      </c>
      <c r="B1645" s="217" t="s">
        <v>1867</v>
      </c>
      <c r="C1645" s="363" t="s">
        <v>4269</v>
      </c>
      <c r="D1645" s="20" t="s">
        <v>215</v>
      </c>
      <c r="E1645" s="239">
        <v>184.6</v>
      </c>
      <c r="F1645" s="419">
        <v>41874</v>
      </c>
      <c r="G1645" s="44">
        <v>184.6</v>
      </c>
      <c r="H1645" s="243">
        <f t="shared" si="26"/>
        <v>0</v>
      </c>
      <c r="I1645" s="20"/>
    </row>
    <row r="1646" spans="1:9" x14ac:dyDescent="0.25">
      <c r="A1646" s="216">
        <v>41874</v>
      </c>
      <c r="B1646" s="217" t="s">
        <v>1869</v>
      </c>
      <c r="C1646" s="363" t="s">
        <v>4269</v>
      </c>
      <c r="D1646" s="20" t="s">
        <v>188</v>
      </c>
      <c r="E1646" s="239">
        <v>12290.7</v>
      </c>
      <c r="F1646" s="419">
        <v>41876</v>
      </c>
      <c r="G1646" s="44">
        <v>12290.7</v>
      </c>
      <c r="H1646" s="243">
        <f t="shared" si="26"/>
        <v>0</v>
      </c>
      <c r="I1646" s="20" t="s">
        <v>21</v>
      </c>
    </row>
    <row r="1647" spans="1:9" x14ac:dyDescent="0.25">
      <c r="A1647" s="216">
        <v>41874</v>
      </c>
      <c r="B1647" s="217" t="s">
        <v>1870</v>
      </c>
      <c r="C1647" s="363" t="s">
        <v>4269</v>
      </c>
      <c r="D1647" s="20" t="s">
        <v>186</v>
      </c>
      <c r="E1647" s="239">
        <v>6458.5</v>
      </c>
      <c r="F1647" s="419">
        <v>41874</v>
      </c>
      <c r="G1647" s="44">
        <v>6458.5</v>
      </c>
      <c r="H1647" s="243">
        <f t="shared" si="26"/>
        <v>0</v>
      </c>
      <c r="I1647" s="20" t="s">
        <v>21</v>
      </c>
    </row>
    <row r="1648" spans="1:9" x14ac:dyDescent="0.25">
      <c r="A1648" s="216">
        <v>41874</v>
      </c>
      <c r="B1648" s="217" t="s">
        <v>1871</v>
      </c>
      <c r="C1648" s="363" t="s">
        <v>4269</v>
      </c>
      <c r="D1648" s="20" t="s">
        <v>22</v>
      </c>
      <c r="E1648" s="239">
        <v>5640.5</v>
      </c>
      <c r="F1648" s="419">
        <v>41874</v>
      </c>
      <c r="G1648" s="44">
        <v>5640.5</v>
      </c>
      <c r="H1648" s="243">
        <f t="shared" si="26"/>
        <v>0</v>
      </c>
      <c r="I1648" s="20"/>
    </row>
    <row r="1649" spans="1:9" x14ac:dyDescent="0.25">
      <c r="A1649" s="216">
        <v>41874</v>
      </c>
      <c r="B1649" s="217" t="s">
        <v>1872</v>
      </c>
      <c r="C1649" s="363" t="s">
        <v>4269</v>
      </c>
      <c r="D1649" s="20" t="s">
        <v>8</v>
      </c>
      <c r="E1649" s="239">
        <v>1298.5999999999999</v>
      </c>
      <c r="F1649" s="419">
        <v>41874</v>
      </c>
      <c r="G1649" s="44">
        <v>1298.5999999999999</v>
      </c>
      <c r="H1649" s="243">
        <f t="shared" si="26"/>
        <v>0</v>
      </c>
      <c r="I1649" s="20"/>
    </row>
    <row r="1650" spans="1:9" x14ac:dyDescent="0.25">
      <c r="A1650" s="216">
        <v>41874</v>
      </c>
      <c r="B1650" s="217" t="s">
        <v>1873</v>
      </c>
      <c r="C1650" s="363" t="s">
        <v>4269</v>
      </c>
      <c r="D1650" s="20" t="s">
        <v>3207</v>
      </c>
      <c r="E1650" s="239">
        <v>4399.5</v>
      </c>
      <c r="F1650" s="419">
        <v>41874</v>
      </c>
      <c r="G1650" s="44">
        <v>4399.5</v>
      </c>
      <c r="H1650" s="243">
        <f t="shared" si="26"/>
        <v>0</v>
      </c>
      <c r="I1650" s="20"/>
    </row>
    <row r="1651" spans="1:9" x14ac:dyDescent="0.25">
      <c r="A1651" s="216">
        <v>41874</v>
      </c>
      <c r="B1651" s="217" t="s">
        <v>1875</v>
      </c>
      <c r="C1651" s="363" t="s">
        <v>4269</v>
      </c>
      <c r="D1651" s="329" t="s">
        <v>3114</v>
      </c>
      <c r="E1651" s="330">
        <v>0</v>
      </c>
      <c r="F1651" s="419"/>
      <c r="G1651" s="44"/>
      <c r="H1651" s="243">
        <f t="shared" si="26"/>
        <v>0</v>
      </c>
      <c r="I1651" s="20" t="s">
        <v>324</v>
      </c>
    </row>
    <row r="1652" spans="1:9" x14ac:dyDescent="0.25">
      <c r="A1652" s="216">
        <v>41874</v>
      </c>
      <c r="B1652" s="217" t="s">
        <v>1876</v>
      </c>
      <c r="C1652" s="363" t="s">
        <v>4269</v>
      </c>
      <c r="D1652" s="20" t="s">
        <v>1033</v>
      </c>
      <c r="E1652" s="239">
        <v>13506</v>
      </c>
      <c r="F1652" s="419">
        <v>41874</v>
      </c>
      <c r="G1652" s="44">
        <v>13506</v>
      </c>
      <c r="H1652" s="243">
        <f t="shared" si="26"/>
        <v>0</v>
      </c>
      <c r="I1652" s="20"/>
    </row>
    <row r="1653" spans="1:9" x14ac:dyDescent="0.25">
      <c r="A1653" s="216">
        <v>41874</v>
      </c>
      <c r="B1653" s="217" t="s">
        <v>1877</v>
      </c>
      <c r="C1653" s="363" t="s">
        <v>4269</v>
      </c>
      <c r="D1653" s="20" t="s">
        <v>1611</v>
      </c>
      <c r="E1653" s="239">
        <v>6485.5</v>
      </c>
      <c r="F1653" s="419">
        <v>41874</v>
      </c>
      <c r="G1653" s="44">
        <v>6485.5</v>
      </c>
      <c r="H1653" s="243">
        <f t="shared" si="26"/>
        <v>0</v>
      </c>
      <c r="I1653" s="20"/>
    </row>
    <row r="1654" spans="1:9" x14ac:dyDescent="0.25">
      <c r="A1654" s="216">
        <v>41874</v>
      </c>
      <c r="B1654" s="217" t="s">
        <v>1878</v>
      </c>
      <c r="C1654" s="363" t="s">
        <v>4269</v>
      </c>
      <c r="D1654" s="20" t="s">
        <v>136</v>
      </c>
      <c r="E1654" s="239">
        <v>5276.5</v>
      </c>
      <c r="F1654" s="287">
        <v>41874</v>
      </c>
      <c r="G1654" s="44">
        <v>5276.5</v>
      </c>
      <c r="H1654" s="243">
        <f t="shared" si="26"/>
        <v>0</v>
      </c>
      <c r="I1654" s="20"/>
    </row>
    <row r="1655" spans="1:9" x14ac:dyDescent="0.25">
      <c r="A1655" s="216">
        <v>41874</v>
      </c>
      <c r="B1655" s="217" t="s">
        <v>1879</v>
      </c>
      <c r="C1655" s="363" t="s">
        <v>4269</v>
      </c>
      <c r="D1655" s="20" t="s">
        <v>250</v>
      </c>
      <c r="E1655" s="239">
        <v>7210.5</v>
      </c>
      <c r="F1655" s="287">
        <v>41874</v>
      </c>
      <c r="G1655" s="44">
        <v>7210.5</v>
      </c>
      <c r="H1655" s="243">
        <f t="shared" si="26"/>
        <v>0</v>
      </c>
      <c r="I1655" s="20" t="s">
        <v>217</v>
      </c>
    </row>
    <row r="1656" spans="1:9" x14ac:dyDescent="0.25">
      <c r="A1656" s="216">
        <v>41874</v>
      </c>
      <c r="B1656" s="217" t="s">
        <v>1880</v>
      </c>
      <c r="C1656" s="363" t="s">
        <v>4269</v>
      </c>
      <c r="D1656" s="20" t="s">
        <v>2173</v>
      </c>
      <c r="E1656" s="239">
        <v>918.4</v>
      </c>
      <c r="F1656" s="287">
        <v>41874</v>
      </c>
      <c r="G1656" s="44">
        <v>918.4</v>
      </c>
      <c r="H1656" s="243">
        <f t="shared" si="26"/>
        <v>0</v>
      </c>
      <c r="I1656" s="20" t="s">
        <v>217</v>
      </c>
    </row>
    <row r="1657" spans="1:9" x14ac:dyDescent="0.25">
      <c r="A1657" s="216">
        <v>41874</v>
      </c>
      <c r="B1657" s="217" t="s">
        <v>1881</v>
      </c>
      <c r="C1657" s="363" t="s">
        <v>4269</v>
      </c>
      <c r="D1657" s="329" t="s">
        <v>3114</v>
      </c>
      <c r="E1657" s="330">
        <v>0</v>
      </c>
      <c r="F1657" s="287"/>
      <c r="G1657" s="44"/>
      <c r="H1657" s="243">
        <f t="shared" si="26"/>
        <v>0</v>
      </c>
      <c r="I1657" s="20" t="s">
        <v>324</v>
      </c>
    </row>
    <row r="1658" spans="1:9" x14ac:dyDescent="0.25">
      <c r="A1658" s="216">
        <v>41874</v>
      </c>
      <c r="B1658" s="217" t="s">
        <v>1883</v>
      </c>
      <c r="C1658" s="363" t="s">
        <v>4269</v>
      </c>
      <c r="D1658" s="20" t="s">
        <v>18</v>
      </c>
      <c r="E1658" s="239">
        <v>3788.5</v>
      </c>
      <c r="F1658" s="287">
        <v>41874</v>
      </c>
      <c r="G1658" s="44">
        <v>3788.5</v>
      </c>
      <c r="H1658" s="243">
        <f t="shared" si="26"/>
        <v>0</v>
      </c>
      <c r="I1658" s="20"/>
    </row>
    <row r="1659" spans="1:9" x14ac:dyDescent="0.25">
      <c r="A1659" s="216">
        <v>41874</v>
      </c>
      <c r="B1659" s="217" t="s">
        <v>1884</v>
      </c>
      <c r="C1659" s="363" t="s">
        <v>4269</v>
      </c>
      <c r="D1659" s="20" t="s">
        <v>115</v>
      </c>
      <c r="E1659" s="239">
        <v>6939</v>
      </c>
      <c r="F1659" s="287">
        <v>41874</v>
      </c>
      <c r="G1659" s="44">
        <v>6939</v>
      </c>
      <c r="H1659" s="243">
        <f t="shared" si="26"/>
        <v>0</v>
      </c>
      <c r="I1659" s="20"/>
    </row>
    <row r="1660" spans="1:9" x14ac:dyDescent="0.25">
      <c r="A1660" s="216">
        <v>41874</v>
      </c>
      <c r="B1660" s="217" t="s">
        <v>1885</v>
      </c>
      <c r="C1660" s="363" t="s">
        <v>4269</v>
      </c>
      <c r="D1660" s="20" t="s">
        <v>147</v>
      </c>
      <c r="E1660" s="239">
        <v>36062</v>
      </c>
      <c r="F1660" s="287">
        <v>41876</v>
      </c>
      <c r="G1660" s="44">
        <v>36062</v>
      </c>
      <c r="H1660" s="243">
        <f t="shared" si="26"/>
        <v>0</v>
      </c>
      <c r="I1660" s="20" t="s">
        <v>162</v>
      </c>
    </row>
    <row r="1661" spans="1:9" x14ac:dyDescent="0.25">
      <c r="A1661" s="216">
        <v>41874</v>
      </c>
      <c r="B1661" s="217" t="s">
        <v>1886</v>
      </c>
      <c r="C1661" s="363" t="s">
        <v>4269</v>
      </c>
      <c r="D1661" s="20" t="s">
        <v>4288</v>
      </c>
      <c r="E1661" s="239">
        <v>1944</v>
      </c>
      <c r="F1661" s="287">
        <v>41876</v>
      </c>
      <c r="G1661" s="44">
        <v>1944</v>
      </c>
      <c r="H1661" s="243">
        <f t="shared" si="26"/>
        <v>0</v>
      </c>
      <c r="I1661" s="20" t="s">
        <v>162</v>
      </c>
    </row>
    <row r="1662" spans="1:9" x14ac:dyDescent="0.25">
      <c r="A1662" s="216">
        <v>41874</v>
      </c>
      <c r="B1662" s="217" t="s">
        <v>1887</v>
      </c>
      <c r="C1662" s="363" t="s">
        <v>4269</v>
      </c>
      <c r="D1662" s="20" t="s">
        <v>523</v>
      </c>
      <c r="E1662" s="239">
        <v>20043.5</v>
      </c>
      <c r="F1662" s="287">
        <v>41881</v>
      </c>
      <c r="G1662" s="44">
        <v>20043.5</v>
      </c>
      <c r="H1662" s="243">
        <f t="shared" si="26"/>
        <v>0</v>
      </c>
      <c r="I1662" s="20" t="s">
        <v>3945</v>
      </c>
    </row>
    <row r="1663" spans="1:9" x14ac:dyDescent="0.25">
      <c r="A1663" s="216">
        <v>41874</v>
      </c>
      <c r="B1663" s="217" t="s">
        <v>1889</v>
      </c>
      <c r="C1663" s="363" t="s">
        <v>4269</v>
      </c>
      <c r="D1663" s="20" t="s">
        <v>4289</v>
      </c>
      <c r="E1663" s="239">
        <v>7085</v>
      </c>
      <c r="F1663" s="287">
        <v>41874</v>
      </c>
      <c r="G1663" s="44">
        <v>7085</v>
      </c>
      <c r="H1663" s="243">
        <f t="shared" si="26"/>
        <v>0</v>
      </c>
      <c r="I1663" s="20"/>
    </row>
    <row r="1664" spans="1:9" x14ac:dyDescent="0.25">
      <c r="A1664" s="216">
        <v>41874</v>
      </c>
      <c r="B1664" s="217" t="s">
        <v>1890</v>
      </c>
      <c r="C1664" s="363" t="s">
        <v>4269</v>
      </c>
      <c r="D1664" s="20" t="s">
        <v>367</v>
      </c>
      <c r="E1664" s="239">
        <v>1128.5</v>
      </c>
      <c r="F1664" s="287">
        <v>41874</v>
      </c>
      <c r="G1664" s="44">
        <v>1128.5</v>
      </c>
      <c r="H1664" s="243">
        <f t="shared" si="26"/>
        <v>0</v>
      </c>
      <c r="I1664" s="20"/>
    </row>
    <row r="1665" spans="1:9" x14ac:dyDescent="0.25">
      <c r="A1665" s="216">
        <v>41874</v>
      </c>
      <c r="B1665" s="217" t="s">
        <v>1892</v>
      </c>
      <c r="C1665" s="363" t="s">
        <v>4269</v>
      </c>
      <c r="D1665" s="20" t="s">
        <v>44</v>
      </c>
      <c r="E1665" s="239">
        <v>8320</v>
      </c>
      <c r="F1665" s="473">
        <v>41885</v>
      </c>
      <c r="G1665" s="245">
        <v>8320</v>
      </c>
      <c r="H1665" s="243">
        <f t="shared" si="26"/>
        <v>0</v>
      </c>
      <c r="I1665" s="20" t="s">
        <v>12</v>
      </c>
    </row>
    <row r="1666" spans="1:9" x14ac:dyDescent="0.25">
      <c r="A1666" s="216">
        <v>41874</v>
      </c>
      <c r="B1666" s="217" t="s">
        <v>1893</v>
      </c>
      <c r="C1666" s="363" t="s">
        <v>4269</v>
      </c>
      <c r="D1666" s="20" t="s">
        <v>63</v>
      </c>
      <c r="E1666" s="239">
        <v>2179.1999999999998</v>
      </c>
      <c r="F1666" s="287">
        <v>41876</v>
      </c>
      <c r="G1666" s="44">
        <v>2179.1999999999998</v>
      </c>
      <c r="H1666" s="243">
        <f t="shared" si="26"/>
        <v>0</v>
      </c>
      <c r="I1666" s="20" t="s">
        <v>21</v>
      </c>
    </row>
    <row r="1667" spans="1:9" x14ac:dyDescent="0.25">
      <c r="A1667" s="216">
        <v>41874</v>
      </c>
      <c r="B1667" s="217" t="s">
        <v>1894</v>
      </c>
      <c r="C1667" s="363" t="s">
        <v>4269</v>
      </c>
      <c r="D1667" s="20" t="s">
        <v>123</v>
      </c>
      <c r="E1667" s="239">
        <v>160</v>
      </c>
      <c r="F1667" s="287">
        <v>41874</v>
      </c>
      <c r="G1667" s="44">
        <v>160</v>
      </c>
      <c r="H1667" s="243">
        <f t="shared" si="26"/>
        <v>0</v>
      </c>
      <c r="I1667" s="20"/>
    </row>
    <row r="1668" spans="1:9" x14ac:dyDescent="0.25">
      <c r="A1668" s="216">
        <v>41874</v>
      </c>
      <c r="B1668" s="217" t="s">
        <v>1895</v>
      </c>
      <c r="C1668" s="363" t="s">
        <v>4269</v>
      </c>
      <c r="D1668" s="20" t="s">
        <v>3293</v>
      </c>
      <c r="E1668" s="239">
        <v>3120</v>
      </c>
      <c r="F1668" s="287">
        <v>41874</v>
      </c>
      <c r="G1668" s="44">
        <v>3120</v>
      </c>
      <c r="H1668" s="243">
        <f t="shared" si="26"/>
        <v>0</v>
      </c>
      <c r="I1668" s="20"/>
    </row>
    <row r="1669" spans="1:9" x14ac:dyDescent="0.25">
      <c r="A1669" s="216">
        <v>41874</v>
      </c>
      <c r="B1669" s="217" t="s">
        <v>1896</v>
      </c>
      <c r="C1669" s="363" t="s">
        <v>4269</v>
      </c>
      <c r="D1669" s="20" t="s">
        <v>14</v>
      </c>
      <c r="E1669" s="239">
        <v>3986.5</v>
      </c>
      <c r="F1669" s="287">
        <v>41875</v>
      </c>
      <c r="G1669" s="44">
        <v>3986.5</v>
      </c>
      <c r="H1669" s="243">
        <f t="shared" si="26"/>
        <v>0</v>
      </c>
      <c r="I1669" s="20" t="s">
        <v>21</v>
      </c>
    </row>
    <row r="1670" spans="1:9" x14ac:dyDescent="0.25">
      <c r="A1670" s="216">
        <v>41874</v>
      </c>
      <c r="B1670" s="217" t="s">
        <v>1897</v>
      </c>
      <c r="C1670" s="363" t="s">
        <v>4269</v>
      </c>
      <c r="D1670" s="20" t="s">
        <v>8</v>
      </c>
      <c r="E1670" s="239">
        <v>708</v>
      </c>
      <c r="F1670" s="287">
        <v>41874</v>
      </c>
      <c r="G1670" s="44">
        <v>708</v>
      </c>
      <c r="H1670" s="243">
        <f t="shared" si="26"/>
        <v>0</v>
      </c>
      <c r="I1670" s="20"/>
    </row>
    <row r="1671" spans="1:9" x14ac:dyDescent="0.25">
      <c r="A1671" s="216">
        <v>41875</v>
      </c>
      <c r="B1671" s="217" t="s">
        <v>1899</v>
      </c>
      <c r="C1671" s="363" t="s">
        <v>4269</v>
      </c>
      <c r="D1671" s="214" t="s">
        <v>8</v>
      </c>
      <c r="E1671" s="235">
        <v>2347.5</v>
      </c>
      <c r="F1671" s="287">
        <v>41875</v>
      </c>
      <c r="G1671" s="44">
        <v>2347.5</v>
      </c>
      <c r="H1671" s="243">
        <f t="shared" ref="H1671:H1734" si="27">E1671-G1671</f>
        <v>0</v>
      </c>
      <c r="I1671" s="214"/>
    </row>
    <row r="1672" spans="1:9" x14ac:dyDescent="0.25">
      <c r="A1672" s="216">
        <v>41875</v>
      </c>
      <c r="B1672" s="217" t="s">
        <v>1900</v>
      </c>
      <c r="C1672" s="363" t="s">
        <v>4269</v>
      </c>
      <c r="D1672" s="214" t="s">
        <v>8</v>
      </c>
      <c r="E1672" s="235">
        <v>494</v>
      </c>
      <c r="F1672" s="287">
        <v>41875</v>
      </c>
      <c r="G1672" s="44">
        <v>494</v>
      </c>
      <c r="H1672" s="243">
        <f t="shared" si="27"/>
        <v>0</v>
      </c>
      <c r="I1672" s="58"/>
    </row>
    <row r="1673" spans="1:9" x14ac:dyDescent="0.25">
      <c r="A1673" s="216">
        <v>41875</v>
      </c>
      <c r="B1673" s="217" t="s">
        <v>1901</v>
      </c>
      <c r="C1673" s="363" t="s">
        <v>4269</v>
      </c>
      <c r="D1673" s="214" t="s">
        <v>250</v>
      </c>
      <c r="E1673" s="235">
        <v>9915</v>
      </c>
      <c r="F1673" s="287">
        <v>41875</v>
      </c>
      <c r="G1673" s="44">
        <v>9915</v>
      </c>
      <c r="H1673" s="243">
        <f t="shared" si="27"/>
        <v>0</v>
      </c>
      <c r="I1673" s="214"/>
    </row>
    <row r="1674" spans="1:9" x14ac:dyDescent="0.25">
      <c r="A1674" s="216">
        <v>41875</v>
      </c>
      <c r="B1674" s="217" t="s">
        <v>1902</v>
      </c>
      <c r="C1674" s="363" t="s">
        <v>4269</v>
      </c>
      <c r="D1674" s="214" t="s">
        <v>13</v>
      </c>
      <c r="E1674" s="235">
        <v>7507.2</v>
      </c>
      <c r="F1674" s="287">
        <v>41875</v>
      </c>
      <c r="G1674" s="44">
        <v>7507.2</v>
      </c>
      <c r="H1674" s="243">
        <f t="shared" si="27"/>
        <v>0</v>
      </c>
      <c r="I1674" s="214"/>
    </row>
    <row r="1675" spans="1:9" x14ac:dyDescent="0.25">
      <c r="A1675" s="216">
        <v>41875</v>
      </c>
      <c r="B1675" s="217" t="s">
        <v>1903</v>
      </c>
      <c r="C1675" s="363" t="s">
        <v>4269</v>
      </c>
      <c r="D1675" s="214" t="s">
        <v>8</v>
      </c>
      <c r="E1675" s="235">
        <v>653.4</v>
      </c>
      <c r="F1675" s="287">
        <v>41875</v>
      </c>
      <c r="G1675" s="44">
        <v>653.4</v>
      </c>
      <c r="H1675" s="243">
        <f t="shared" si="27"/>
        <v>0</v>
      </c>
      <c r="I1675" s="214"/>
    </row>
    <row r="1676" spans="1:9" x14ac:dyDescent="0.25">
      <c r="A1676" s="216">
        <v>41875</v>
      </c>
      <c r="B1676" s="217" t="s">
        <v>1905</v>
      </c>
      <c r="C1676" s="363" t="s">
        <v>4269</v>
      </c>
      <c r="D1676" s="214" t="s">
        <v>8</v>
      </c>
      <c r="E1676" s="235">
        <v>1508.5</v>
      </c>
      <c r="F1676" s="287">
        <v>41875</v>
      </c>
      <c r="G1676" s="44">
        <v>1508.5</v>
      </c>
      <c r="H1676" s="243">
        <f t="shared" si="27"/>
        <v>0</v>
      </c>
      <c r="I1676" s="214"/>
    </row>
    <row r="1677" spans="1:9" x14ac:dyDescent="0.25">
      <c r="A1677" s="216">
        <v>41875</v>
      </c>
      <c r="B1677" s="217" t="s">
        <v>1907</v>
      </c>
      <c r="C1677" s="363" t="s">
        <v>4269</v>
      </c>
      <c r="D1677" s="214" t="s">
        <v>8</v>
      </c>
      <c r="E1677" s="235">
        <v>822.5</v>
      </c>
      <c r="F1677" s="287">
        <v>41875</v>
      </c>
      <c r="G1677" s="44">
        <v>822.5</v>
      </c>
      <c r="H1677" s="243">
        <f t="shared" si="27"/>
        <v>0</v>
      </c>
      <c r="I1677" s="214"/>
    </row>
    <row r="1678" spans="1:9" x14ac:dyDescent="0.25">
      <c r="A1678" s="216">
        <v>41875</v>
      </c>
      <c r="B1678" s="217" t="s">
        <v>1908</v>
      </c>
      <c r="C1678" s="363" t="s">
        <v>4269</v>
      </c>
      <c r="D1678" s="214" t="s">
        <v>14</v>
      </c>
      <c r="E1678" s="235">
        <v>2534.4</v>
      </c>
      <c r="F1678" s="287">
        <v>41875</v>
      </c>
      <c r="G1678" s="44">
        <v>2534.4</v>
      </c>
      <c r="H1678" s="243">
        <f t="shared" si="27"/>
        <v>0</v>
      </c>
      <c r="I1678" s="214"/>
    </row>
    <row r="1679" spans="1:9" x14ac:dyDescent="0.25">
      <c r="A1679" s="216">
        <v>41875</v>
      </c>
      <c r="B1679" s="217" t="s">
        <v>1909</v>
      </c>
      <c r="C1679" s="363" t="s">
        <v>4269</v>
      </c>
      <c r="D1679" s="214" t="s">
        <v>900</v>
      </c>
      <c r="E1679" s="235">
        <v>28506.5</v>
      </c>
      <c r="F1679" s="287">
        <v>41875</v>
      </c>
      <c r="G1679" s="44">
        <v>28506.5</v>
      </c>
      <c r="H1679" s="243">
        <f t="shared" si="27"/>
        <v>0</v>
      </c>
      <c r="I1679" s="214"/>
    </row>
    <row r="1680" spans="1:9" x14ac:dyDescent="0.25">
      <c r="A1680" s="216">
        <v>41875</v>
      </c>
      <c r="B1680" s="217" t="s">
        <v>1910</v>
      </c>
      <c r="C1680" s="363" t="s">
        <v>4269</v>
      </c>
      <c r="D1680" s="214" t="s">
        <v>3121</v>
      </c>
      <c r="E1680" s="235">
        <v>9909.2000000000007</v>
      </c>
      <c r="F1680" s="287">
        <v>41875</v>
      </c>
      <c r="G1680" s="44">
        <v>9909.2000000000007</v>
      </c>
      <c r="H1680" s="243">
        <f t="shared" si="27"/>
        <v>0</v>
      </c>
      <c r="I1680" s="214"/>
    </row>
    <row r="1681" spans="1:9" x14ac:dyDescent="0.25">
      <c r="A1681" s="216">
        <v>41875</v>
      </c>
      <c r="B1681" s="217" t="s">
        <v>1911</v>
      </c>
      <c r="C1681" s="363" t="s">
        <v>4269</v>
      </c>
      <c r="D1681" s="214" t="s">
        <v>123</v>
      </c>
      <c r="E1681" s="235">
        <v>3595</v>
      </c>
      <c r="F1681" s="287">
        <v>41875</v>
      </c>
      <c r="G1681" s="44">
        <v>3595</v>
      </c>
      <c r="H1681" s="243">
        <f t="shared" si="27"/>
        <v>0</v>
      </c>
      <c r="I1681" s="214"/>
    </row>
    <row r="1682" spans="1:9" x14ac:dyDescent="0.25">
      <c r="A1682" s="216">
        <v>41875</v>
      </c>
      <c r="B1682" s="217" t="s">
        <v>1912</v>
      </c>
      <c r="C1682" s="363" t="s">
        <v>4269</v>
      </c>
      <c r="D1682" s="214" t="s">
        <v>4290</v>
      </c>
      <c r="E1682" s="235">
        <v>30498</v>
      </c>
      <c r="F1682" s="287">
        <v>41875</v>
      </c>
      <c r="G1682" s="44">
        <v>30498</v>
      </c>
      <c r="H1682" s="243">
        <f t="shared" si="27"/>
        <v>0</v>
      </c>
      <c r="I1682" s="214"/>
    </row>
    <row r="1683" spans="1:9" x14ac:dyDescent="0.25">
      <c r="A1683" s="216">
        <v>41875</v>
      </c>
      <c r="B1683" s="217" t="s">
        <v>1914</v>
      </c>
      <c r="C1683" s="363" t="s">
        <v>4269</v>
      </c>
      <c r="D1683" s="214" t="s">
        <v>111</v>
      </c>
      <c r="E1683" s="235">
        <v>3797.5</v>
      </c>
      <c r="F1683" s="287">
        <v>41875</v>
      </c>
      <c r="G1683" s="44">
        <v>3797.5</v>
      </c>
      <c r="H1683" s="243">
        <f t="shared" si="27"/>
        <v>0</v>
      </c>
      <c r="I1683" s="214"/>
    </row>
    <row r="1684" spans="1:9" x14ac:dyDescent="0.25">
      <c r="A1684" s="216">
        <v>41875</v>
      </c>
      <c r="B1684" s="217" t="s">
        <v>1915</v>
      </c>
      <c r="C1684" s="363" t="s">
        <v>4269</v>
      </c>
      <c r="D1684" s="214" t="s">
        <v>8</v>
      </c>
      <c r="E1684" s="235">
        <v>4006.8</v>
      </c>
      <c r="F1684" s="287">
        <v>41875</v>
      </c>
      <c r="G1684" s="44">
        <v>4006.8</v>
      </c>
      <c r="H1684" s="243">
        <f t="shared" si="27"/>
        <v>0</v>
      </c>
      <c r="I1684" s="214"/>
    </row>
    <row r="1685" spans="1:9" x14ac:dyDescent="0.25">
      <c r="A1685" s="216">
        <v>41875</v>
      </c>
      <c r="B1685" s="217" t="s">
        <v>1917</v>
      </c>
      <c r="C1685" s="363" t="s">
        <v>4269</v>
      </c>
      <c r="D1685" s="214" t="s">
        <v>29</v>
      </c>
      <c r="E1685" s="235">
        <v>6928</v>
      </c>
      <c r="F1685" s="287">
        <v>41875</v>
      </c>
      <c r="G1685" s="44">
        <v>6928</v>
      </c>
      <c r="H1685" s="243">
        <f t="shared" si="27"/>
        <v>0</v>
      </c>
      <c r="I1685" s="214"/>
    </row>
    <row r="1686" spans="1:9" x14ac:dyDescent="0.25">
      <c r="A1686" s="216">
        <v>41875</v>
      </c>
      <c r="B1686" s="217" t="s">
        <v>1918</v>
      </c>
      <c r="C1686" s="363" t="s">
        <v>4269</v>
      </c>
      <c r="D1686" s="214" t="s">
        <v>47</v>
      </c>
      <c r="E1686" s="235">
        <v>3169</v>
      </c>
      <c r="F1686" s="287">
        <v>41875</v>
      </c>
      <c r="G1686" s="44">
        <v>3169</v>
      </c>
      <c r="H1686" s="243">
        <f t="shared" si="27"/>
        <v>0</v>
      </c>
      <c r="I1686" s="214"/>
    </row>
    <row r="1687" spans="1:9" x14ac:dyDescent="0.25">
      <c r="A1687" s="216">
        <v>41875</v>
      </c>
      <c r="B1687" s="217" t="s">
        <v>1920</v>
      </c>
      <c r="C1687" s="363" t="s">
        <v>4269</v>
      </c>
      <c r="D1687" s="214" t="s">
        <v>52</v>
      </c>
      <c r="E1687" s="235">
        <v>4329</v>
      </c>
      <c r="F1687" s="287">
        <v>41875</v>
      </c>
      <c r="G1687" s="44">
        <v>4329</v>
      </c>
      <c r="H1687" s="243">
        <f t="shared" si="27"/>
        <v>0</v>
      </c>
      <c r="I1687" s="214"/>
    </row>
    <row r="1688" spans="1:9" x14ac:dyDescent="0.25">
      <c r="A1688" s="216">
        <v>41875</v>
      </c>
      <c r="B1688" s="217" t="s">
        <v>1921</v>
      </c>
      <c r="C1688" s="363" t="s">
        <v>4269</v>
      </c>
      <c r="D1688" s="214" t="s">
        <v>57</v>
      </c>
      <c r="E1688" s="235">
        <v>1425</v>
      </c>
      <c r="F1688" s="287">
        <v>41875</v>
      </c>
      <c r="G1688" s="44">
        <v>1425</v>
      </c>
      <c r="H1688" s="243">
        <f t="shared" si="27"/>
        <v>0</v>
      </c>
      <c r="I1688" s="214"/>
    </row>
    <row r="1689" spans="1:9" x14ac:dyDescent="0.25">
      <c r="A1689" s="216">
        <v>41875</v>
      </c>
      <c r="B1689" s="217" t="s">
        <v>1922</v>
      </c>
      <c r="C1689" s="363" t="s">
        <v>4269</v>
      </c>
      <c r="D1689" s="214" t="s">
        <v>1782</v>
      </c>
      <c r="E1689" s="235">
        <v>2484</v>
      </c>
      <c r="F1689" s="287">
        <v>41875</v>
      </c>
      <c r="G1689" s="44">
        <v>2484</v>
      </c>
      <c r="H1689" s="243">
        <f t="shared" si="27"/>
        <v>0</v>
      </c>
      <c r="I1689" s="214"/>
    </row>
    <row r="1690" spans="1:9" x14ac:dyDescent="0.25">
      <c r="A1690" s="216">
        <v>41875</v>
      </c>
      <c r="B1690" s="217" t="s">
        <v>1923</v>
      </c>
      <c r="C1690" s="363" t="s">
        <v>4269</v>
      </c>
      <c r="D1690" s="214" t="s">
        <v>55</v>
      </c>
      <c r="E1690" s="235">
        <v>19501.2</v>
      </c>
      <c r="F1690" s="287">
        <v>41875</v>
      </c>
      <c r="G1690" s="44">
        <v>19501.2</v>
      </c>
      <c r="H1690" s="243">
        <f t="shared" si="27"/>
        <v>0</v>
      </c>
      <c r="I1690" s="214"/>
    </row>
    <row r="1691" spans="1:9" x14ac:dyDescent="0.25">
      <c r="A1691" s="216">
        <v>41875</v>
      </c>
      <c r="B1691" s="217" t="s">
        <v>1924</v>
      </c>
      <c r="C1691" s="363" t="s">
        <v>4269</v>
      </c>
      <c r="D1691" s="214" t="s">
        <v>83</v>
      </c>
      <c r="E1691" s="235">
        <v>7384</v>
      </c>
      <c r="F1691" s="287">
        <v>41876</v>
      </c>
      <c r="G1691" s="44">
        <v>7384</v>
      </c>
      <c r="H1691" s="243">
        <f t="shared" si="27"/>
        <v>0</v>
      </c>
      <c r="I1691" s="214"/>
    </row>
    <row r="1692" spans="1:9" x14ac:dyDescent="0.25">
      <c r="A1692" s="216">
        <v>41875</v>
      </c>
      <c r="B1692" s="217" t="s">
        <v>1925</v>
      </c>
      <c r="C1692" s="363" t="s">
        <v>4269</v>
      </c>
      <c r="D1692" s="214" t="s">
        <v>130</v>
      </c>
      <c r="E1692" s="235">
        <v>10693</v>
      </c>
      <c r="F1692" s="287">
        <v>41876</v>
      </c>
      <c r="G1692" s="44">
        <v>10693</v>
      </c>
      <c r="H1692" s="243">
        <f t="shared" si="27"/>
        <v>0</v>
      </c>
      <c r="I1692" s="214"/>
    </row>
    <row r="1693" spans="1:9" x14ac:dyDescent="0.25">
      <c r="A1693" s="216">
        <v>41875</v>
      </c>
      <c r="B1693" s="217" t="s">
        <v>1926</v>
      </c>
      <c r="C1693" s="363" t="s">
        <v>4269</v>
      </c>
      <c r="D1693" s="214" t="s">
        <v>666</v>
      </c>
      <c r="E1693" s="235">
        <v>507.5</v>
      </c>
      <c r="F1693" s="287">
        <v>41875</v>
      </c>
      <c r="G1693" s="44">
        <v>507.5</v>
      </c>
      <c r="H1693" s="243">
        <f t="shared" si="27"/>
        <v>0</v>
      </c>
      <c r="I1693" s="214"/>
    </row>
    <row r="1694" spans="1:9" x14ac:dyDescent="0.25">
      <c r="A1694" s="216">
        <v>41875</v>
      </c>
      <c r="B1694" s="217" t="s">
        <v>1927</v>
      </c>
      <c r="C1694" s="363" t="s">
        <v>4269</v>
      </c>
      <c r="D1694" s="214" t="s">
        <v>4267</v>
      </c>
      <c r="E1694" s="235">
        <v>2835</v>
      </c>
      <c r="F1694" s="287">
        <v>41875</v>
      </c>
      <c r="G1694" s="44">
        <v>2835</v>
      </c>
      <c r="H1694" s="243">
        <f t="shared" si="27"/>
        <v>0</v>
      </c>
      <c r="I1694" s="214"/>
    </row>
    <row r="1695" spans="1:9" x14ac:dyDescent="0.25">
      <c r="A1695" s="216">
        <v>41875</v>
      </c>
      <c r="B1695" s="217" t="s">
        <v>1928</v>
      </c>
      <c r="C1695" s="363" t="s">
        <v>4269</v>
      </c>
      <c r="D1695" s="214" t="s">
        <v>140</v>
      </c>
      <c r="E1695" s="235">
        <v>1185.5</v>
      </c>
      <c r="F1695" s="287">
        <v>41875</v>
      </c>
      <c r="G1695" s="44">
        <v>1185.5</v>
      </c>
      <c r="H1695" s="243">
        <f t="shared" si="27"/>
        <v>0</v>
      </c>
      <c r="I1695" s="214"/>
    </row>
    <row r="1696" spans="1:9" x14ac:dyDescent="0.25">
      <c r="A1696" s="216">
        <v>41875</v>
      </c>
      <c r="B1696" s="217" t="s">
        <v>1929</v>
      </c>
      <c r="C1696" s="363" t="s">
        <v>4269</v>
      </c>
      <c r="D1696" s="214" t="s">
        <v>8</v>
      </c>
      <c r="E1696" s="235">
        <v>3415</v>
      </c>
      <c r="F1696" s="287">
        <v>41875</v>
      </c>
      <c r="G1696" s="44">
        <v>3415</v>
      </c>
      <c r="H1696" s="243">
        <f t="shared" si="27"/>
        <v>0</v>
      </c>
      <c r="I1696" s="214"/>
    </row>
    <row r="1697" spans="1:9" x14ac:dyDescent="0.25">
      <c r="A1697" s="216">
        <v>41875</v>
      </c>
      <c r="B1697" s="217" t="s">
        <v>1930</v>
      </c>
      <c r="C1697" s="363" t="s">
        <v>4269</v>
      </c>
      <c r="D1697" s="214" t="s">
        <v>44</v>
      </c>
      <c r="E1697" s="235">
        <v>5720</v>
      </c>
      <c r="F1697" s="473">
        <v>41885</v>
      </c>
      <c r="G1697" s="245">
        <v>5720</v>
      </c>
      <c r="H1697" s="243">
        <f t="shared" si="27"/>
        <v>0</v>
      </c>
      <c r="I1697" s="214" t="s">
        <v>12</v>
      </c>
    </row>
    <row r="1698" spans="1:9" x14ac:dyDescent="0.25">
      <c r="A1698" s="216">
        <v>41875</v>
      </c>
      <c r="B1698" s="217" t="s">
        <v>1932</v>
      </c>
      <c r="C1698" s="363" t="s">
        <v>4269</v>
      </c>
      <c r="D1698" s="214" t="s">
        <v>133</v>
      </c>
      <c r="E1698" s="235">
        <v>35613.5</v>
      </c>
      <c r="F1698" s="287">
        <v>41875</v>
      </c>
      <c r="G1698" s="44">
        <v>35613.5</v>
      </c>
      <c r="H1698" s="243">
        <f t="shared" si="27"/>
        <v>0</v>
      </c>
      <c r="I1698" s="214"/>
    </row>
    <row r="1699" spans="1:9" x14ac:dyDescent="0.25">
      <c r="A1699" s="216">
        <v>41875</v>
      </c>
      <c r="B1699" s="217" t="s">
        <v>1934</v>
      </c>
      <c r="C1699" s="363" t="s">
        <v>4269</v>
      </c>
      <c r="D1699" s="220" t="s">
        <v>3114</v>
      </c>
      <c r="E1699" s="241">
        <v>0</v>
      </c>
      <c r="F1699" s="287"/>
      <c r="G1699" s="44"/>
      <c r="H1699" s="243">
        <f t="shared" si="27"/>
        <v>0</v>
      </c>
      <c r="I1699" s="214"/>
    </row>
    <row r="1700" spans="1:9" x14ac:dyDescent="0.25">
      <c r="A1700" s="216">
        <v>41875</v>
      </c>
      <c r="B1700" s="217" t="s">
        <v>1935</v>
      </c>
      <c r="C1700" s="363" t="s">
        <v>4269</v>
      </c>
      <c r="D1700" s="214" t="s">
        <v>396</v>
      </c>
      <c r="E1700" s="235">
        <v>1342</v>
      </c>
      <c r="F1700" s="287">
        <v>41875</v>
      </c>
      <c r="G1700" s="44">
        <v>1342</v>
      </c>
      <c r="H1700" s="243">
        <f t="shared" si="27"/>
        <v>0</v>
      </c>
      <c r="I1700" s="214"/>
    </row>
    <row r="1701" spans="1:9" x14ac:dyDescent="0.25">
      <c r="A1701" s="216">
        <v>41875</v>
      </c>
      <c r="B1701" s="217" t="s">
        <v>1936</v>
      </c>
      <c r="C1701" s="363" t="s">
        <v>4269</v>
      </c>
      <c r="D1701" s="214" t="s">
        <v>269</v>
      </c>
      <c r="E1701" s="235">
        <v>12075</v>
      </c>
      <c r="F1701" s="287">
        <v>41875</v>
      </c>
      <c r="G1701" s="44">
        <v>12075</v>
      </c>
      <c r="H1701" s="243">
        <f t="shared" si="27"/>
        <v>0</v>
      </c>
      <c r="I1701" s="214"/>
    </row>
    <row r="1702" spans="1:9" x14ac:dyDescent="0.25">
      <c r="A1702" s="216">
        <v>41875</v>
      </c>
      <c r="B1702" s="217" t="s">
        <v>1938</v>
      </c>
      <c r="C1702" s="363" t="s">
        <v>4269</v>
      </c>
      <c r="D1702" s="214" t="s">
        <v>152</v>
      </c>
      <c r="E1702" s="235">
        <v>7288</v>
      </c>
      <c r="F1702" s="287">
        <v>41875</v>
      </c>
      <c r="G1702" s="44">
        <v>7288</v>
      </c>
      <c r="H1702" s="243">
        <f t="shared" si="27"/>
        <v>0</v>
      </c>
      <c r="I1702" s="214"/>
    </row>
    <row r="1703" spans="1:9" x14ac:dyDescent="0.25">
      <c r="A1703" s="216">
        <v>41875</v>
      </c>
      <c r="B1703" s="217" t="s">
        <v>1939</v>
      </c>
      <c r="C1703" s="363" t="s">
        <v>4269</v>
      </c>
      <c r="D1703" s="220" t="s">
        <v>3114</v>
      </c>
      <c r="E1703" s="241">
        <v>0</v>
      </c>
      <c r="F1703" s="287"/>
      <c r="G1703" s="44"/>
      <c r="H1703" s="243">
        <f t="shared" si="27"/>
        <v>0</v>
      </c>
      <c r="I1703" s="214"/>
    </row>
    <row r="1704" spans="1:9" x14ac:dyDescent="0.25">
      <c r="A1704" s="216">
        <v>41875</v>
      </c>
      <c r="B1704" s="217" t="s">
        <v>1940</v>
      </c>
      <c r="C1704" s="363" t="s">
        <v>4269</v>
      </c>
      <c r="D1704" s="214" t="s">
        <v>186</v>
      </c>
      <c r="E1704" s="235">
        <v>17415.2</v>
      </c>
      <c r="F1704" s="287">
        <v>41876</v>
      </c>
      <c r="G1704" s="44">
        <v>17415.2</v>
      </c>
      <c r="H1704" s="243">
        <f t="shared" si="27"/>
        <v>0</v>
      </c>
      <c r="I1704" s="214" t="s">
        <v>21</v>
      </c>
    </row>
    <row r="1705" spans="1:9" x14ac:dyDescent="0.25">
      <c r="A1705" s="216">
        <v>41875</v>
      </c>
      <c r="B1705" s="217" t="s">
        <v>1941</v>
      </c>
      <c r="C1705" s="363" t="s">
        <v>4269</v>
      </c>
      <c r="D1705" s="214" t="s">
        <v>14</v>
      </c>
      <c r="E1705" s="235">
        <v>8210.4</v>
      </c>
      <c r="F1705" s="419">
        <v>41875</v>
      </c>
      <c r="G1705" s="44">
        <v>8210.4</v>
      </c>
      <c r="H1705" s="243">
        <f t="shared" si="27"/>
        <v>0</v>
      </c>
      <c r="I1705" s="214" t="s">
        <v>65</v>
      </c>
    </row>
    <row r="1706" spans="1:9" x14ac:dyDescent="0.25">
      <c r="A1706" s="216">
        <v>41875</v>
      </c>
      <c r="B1706" s="217" t="s">
        <v>1942</v>
      </c>
      <c r="C1706" s="363" t="s">
        <v>4269</v>
      </c>
      <c r="D1706" s="214" t="s">
        <v>215</v>
      </c>
      <c r="E1706" s="235">
        <v>509</v>
      </c>
      <c r="F1706" s="419">
        <v>41875</v>
      </c>
      <c r="G1706" s="44">
        <v>509</v>
      </c>
      <c r="H1706" s="243">
        <f t="shared" si="27"/>
        <v>0</v>
      </c>
      <c r="I1706" s="214"/>
    </row>
    <row r="1707" spans="1:9" x14ac:dyDescent="0.25">
      <c r="A1707" s="216">
        <v>41875</v>
      </c>
      <c r="B1707" s="217" t="s">
        <v>1943</v>
      </c>
      <c r="C1707" s="363" t="s">
        <v>4269</v>
      </c>
      <c r="D1707" s="214" t="s">
        <v>133</v>
      </c>
      <c r="E1707" s="235">
        <v>2438</v>
      </c>
      <c r="F1707" s="419">
        <v>41875</v>
      </c>
      <c r="G1707" s="44">
        <v>2438</v>
      </c>
      <c r="H1707" s="243">
        <f t="shared" si="27"/>
        <v>0</v>
      </c>
      <c r="I1707" s="214"/>
    </row>
    <row r="1708" spans="1:9" x14ac:dyDescent="0.25">
      <c r="A1708" s="216">
        <v>41875</v>
      </c>
      <c r="B1708" s="217" t="s">
        <v>1944</v>
      </c>
      <c r="C1708" s="363" t="s">
        <v>4269</v>
      </c>
      <c r="D1708" s="214" t="s">
        <v>136</v>
      </c>
      <c r="E1708" s="235">
        <v>723</v>
      </c>
      <c r="F1708" s="419">
        <v>41875</v>
      </c>
      <c r="G1708" s="44">
        <v>723</v>
      </c>
      <c r="H1708" s="243">
        <f t="shared" si="27"/>
        <v>0</v>
      </c>
      <c r="I1708" s="214"/>
    </row>
    <row r="1709" spans="1:9" x14ac:dyDescent="0.25">
      <c r="A1709" s="216">
        <v>41876</v>
      </c>
      <c r="B1709" s="217" t="s">
        <v>1945</v>
      </c>
      <c r="C1709" s="363" t="s">
        <v>4269</v>
      </c>
      <c r="D1709" s="214" t="s">
        <v>16</v>
      </c>
      <c r="E1709" s="235">
        <v>9005</v>
      </c>
      <c r="F1709" s="419">
        <v>41876</v>
      </c>
      <c r="G1709" s="44">
        <v>9005</v>
      </c>
      <c r="H1709" s="243">
        <f t="shared" si="27"/>
        <v>0</v>
      </c>
      <c r="I1709" s="214"/>
    </row>
    <row r="1710" spans="1:9" x14ac:dyDescent="0.25">
      <c r="A1710" s="216">
        <v>41876</v>
      </c>
      <c r="B1710" s="217" t="s">
        <v>1947</v>
      </c>
      <c r="C1710" s="363" t="s">
        <v>4269</v>
      </c>
      <c r="D1710" s="220" t="s">
        <v>3114</v>
      </c>
      <c r="E1710" s="241">
        <v>0</v>
      </c>
      <c r="F1710" s="419"/>
      <c r="G1710" s="44"/>
      <c r="H1710" s="243">
        <f t="shared" si="27"/>
        <v>0</v>
      </c>
      <c r="I1710" s="214"/>
    </row>
    <row r="1711" spans="1:9" x14ac:dyDescent="0.25">
      <c r="A1711" s="216">
        <v>41876</v>
      </c>
      <c r="B1711" s="217" t="s">
        <v>1948</v>
      </c>
      <c r="C1711" s="363" t="s">
        <v>4269</v>
      </c>
      <c r="D1711" s="220" t="s">
        <v>3114</v>
      </c>
      <c r="E1711" s="241">
        <v>0</v>
      </c>
      <c r="F1711" s="419"/>
      <c r="G1711" s="44"/>
      <c r="H1711" s="243">
        <f t="shared" si="27"/>
        <v>0</v>
      </c>
      <c r="I1711" s="214" t="s">
        <v>4291</v>
      </c>
    </row>
    <row r="1712" spans="1:9" x14ac:dyDescent="0.25">
      <c r="A1712" s="216">
        <v>41876</v>
      </c>
      <c r="B1712" s="217" t="s">
        <v>1949</v>
      </c>
      <c r="C1712" s="363" t="s">
        <v>4269</v>
      </c>
      <c r="D1712" s="214" t="s">
        <v>180</v>
      </c>
      <c r="E1712" s="235">
        <v>32310.36</v>
      </c>
      <c r="F1712" s="419">
        <v>41876</v>
      </c>
      <c r="G1712" s="44">
        <v>32310.36</v>
      </c>
      <c r="H1712" s="243">
        <f t="shared" si="27"/>
        <v>0</v>
      </c>
      <c r="I1712" s="214"/>
    </row>
    <row r="1713" spans="1:9" x14ac:dyDescent="0.25">
      <c r="A1713" s="216">
        <v>41876</v>
      </c>
      <c r="B1713" s="217" t="s">
        <v>1950</v>
      </c>
      <c r="C1713" s="363" t="s">
        <v>4269</v>
      </c>
      <c r="D1713" s="214" t="s">
        <v>32</v>
      </c>
      <c r="E1713" s="235">
        <v>454.3</v>
      </c>
      <c r="F1713" s="419">
        <v>41876</v>
      </c>
      <c r="G1713" s="44">
        <v>454.3</v>
      </c>
      <c r="H1713" s="243">
        <f t="shared" si="27"/>
        <v>0</v>
      </c>
      <c r="I1713" s="214" t="s">
        <v>30</v>
      </c>
    </row>
    <row r="1714" spans="1:9" x14ac:dyDescent="0.25">
      <c r="A1714" s="216">
        <v>41876</v>
      </c>
      <c r="B1714" s="217" t="s">
        <v>1952</v>
      </c>
      <c r="C1714" s="363" t="s">
        <v>4269</v>
      </c>
      <c r="D1714" s="214" t="s">
        <v>28</v>
      </c>
      <c r="E1714" s="235">
        <v>5865</v>
      </c>
      <c r="F1714" s="419">
        <v>41876</v>
      </c>
      <c r="G1714" s="44">
        <v>5865</v>
      </c>
      <c r="H1714" s="243">
        <f t="shared" si="27"/>
        <v>0</v>
      </c>
      <c r="I1714" s="214"/>
    </row>
    <row r="1715" spans="1:9" x14ac:dyDescent="0.25">
      <c r="A1715" s="216">
        <v>41876</v>
      </c>
      <c r="B1715" s="217" t="s">
        <v>1953</v>
      </c>
      <c r="C1715" s="363" t="s">
        <v>4269</v>
      </c>
      <c r="D1715" s="214" t="s">
        <v>4292</v>
      </c>
      <c r="E1715" s="235">
        <v>44945</v>
      </c>
      <c r="F1715" s="419">
        <v>41877</v>
      </c>
      <c r="G1715" s="44">
        <v>44945</v>
      </c>
      <c r="H1715" s="243">
        <f t="shared" si="27"/>
        <v>0</v>
      </c>
      <c r="I1715" s="214" t="s">
        <v>3945</v>
      </c>
    </row>
    <row r="1716" spans="1:9" x14ac:dyDescent="0.25">
      <c r="A1716" s="216">
        <v>41876</v>
      </c>
      <c r="B1716" s="217" t="s">
        <v>1954</v>
      </c>
      <c r="C1716" s="363" t="s">
        <v>4269</v>
      </c>
      <c r="D1716" s="214" t="s">
        <v>4273</v>
      </c>
      <c r="E1716" s="235">
        <v>192591</v>
      </c>
      <c r="F1716" s="421">
        <v>41912</v>
      </c>
      <c r="G1716" s="245">
        <v>192591</v>
      </c>
      <c r="H1716" s="243">
        <f t="shared" si="27"/>
        <v>0</v>
      </c>
      <c r="I1716" s="214"/>
    </row>
    <row r="1717" spans="1:9" x14ac:dyDescent="0.25">
      <c r="A1717" s="216">
        <v>41876</v>
      </c>
      <c r="B1717" s="217" t="s">
        <v>1955</v>
      </c>
      <c r="C1717" s="363" t="s">
        <v>4269</v>
      </c>
      <c r="D1717" s="214" t="s">
        <v>2485</v>
      </c>
      <c r="E1717" s="235">
        <v>39629.5</v>
      </c>
      <c r="F1717" s="419">
        <v>41876</v>
      </c>
      <c r="G1717" s="44">
        <v>39629.5</v>
      </c>
      <c r="H1717" s="243">
        <f t="shared" si="27"/>
        <v>0</v>
      </c>
      <c r="I1717" s="214"/>
    </row>
    <row r="1718" spans="1:9" x14ac:dyDescent="0.25">
      <c r="A1718" s="216">
        <v>41876</v>
      </c>
      <c r="B1718" s="217" t="s">
        <v>1957</v>
      </c>
      <c r="C1718" s="363" t="s">
        <v>4269</v>
      </c>
      <c r="D1718" s="214" t="s">
        <v>13</v>
      </c>
      <c r="E1718" s="235">
        <v>3222</v>
      </c>
      <c r="F1718" s="419">
        <v>41876</v>
      </c>
      <c r="G1718" s="44">
        <v>3222</v>
      </c>
      <c r="H1718" s="243">
        <f t="shared" si="27"/>
        <v>0</v>
      </c>
      <c r="I1718" s="214"/>
    </row>
    <row r="1719" spans="1:9" x14ac:dyDescent="0.25">
      <c r="A1719" s="216">
        <v>41876</v>
      </c>
      <c r="B1719" s="217" t="s">
        <v>1958</v>
      </c>
      <c r="C1719" s="363" t="s">
        <v>4269</v>
      </c>
      <c r="D1719" s="214" t="s">
        <v>250</v>
      </c>
      <c r="E1719" s="235">
        <v>9774</v>
      </c>
      <c r="F1719" s="419">
        <v>41876</v>
      </c>
      <c r="G1719" s="44">
        <v>9774</v>
      </c>
      <c r="H1719" s="243">
        <f t="shared" si="27"/>
        <v>0</v>
      </c>
      <c r="I1719" s="214" t="s">
        <v>21</v>
      </c>
    </row>
    <row r="1720" spans="1:9" x14ac:dyDescent="0.25">
      <c r="A1720" s="216">
        <v>41876</v>
      </c>
      <c r="B1720" s="217" t="s">
        <v>1959</v>
      </c>
      <c r="C1720" s="363" t="s">
        <v>4269</v>
      </c>
      <c r="D1720" s="214" t="s">
        <v>19</v>
      </c>
      <c r="E1720" s="235">
        <v>12228</v>
      </c>
      <c r="F1720" s="419">
        <v>41876</v>
      </c>
      <c r="G1720" s="44">
        <v>12228</v>
      </c>
      <c r="H1720" s="243">
        <f t="shared" si="27"/>
        <v>0</v>
      </c>
      <c r="I1720" s="214"/>
    </row>
    <row r="1721" spans="1:9" x14ac:dyDescent="0.25">
      <c r="A1721" s="216">
        <v>41876</v>
      </c>
      <c r="B1721" s="217" t="s">
        <v>1960</v>
      </c>
      <c r="C1721" s="363" t="s">
        <v>4269</v>
      </c>
      <c r="D1721" s="214" t="s">
        <v>4258</v>
      </c>
      <c r="E1721" s="235">
        <v>6132</v>
      </c>
      <c r="F1721" s="419">
        <v>41876</v>
      </c>
      <c r="G1721" s="44">
        <v>6132</v>
      </c>
      <c r="H1721" s="243">
        <f t="shared" si="27"/>
        <v>0</v>
      </c>
      <c r="I1721" s="214"/>
    </row>
    <row r="1722" spans="1:9" x14ac:dyDescent="0.25">
      <c r="A1722" s="216">
        <v>41876</v>
      </c>
      <c r="B1722" s="217" t="s">
        <v>1961</v>
      </c>
      <c r="C1722" s="363" t="s">
        <v>4269</v>
      </c>
      <c r="D1722" s="214" t="s">
        <v>116</v>
      </c>
      <c r="E1722" s="235">
        <v>3724</v>
      </c>
      <c r="F1722" s="419">
        <v>41876</v>
      </c>
      <c r="G1722" s="44">
        <v>3724</v>
      </c>
      <c r="H1722" s="243">
        <f t="shared" si="27"/>
        <v>0</v>
      </c>
      <c r="I1722" s="214"/>
    </row>
    <row r="1723" spans="1:9" x14ac:dyDescent="0.25">
      <c r="A1723" s="216">
        <v>41876</v>
      </c>
      <c r="B1723" s="217" t="s">
        <v>1962</v>
      </c>
      <c r="C1723" s="363" t="s">
        <v>4269</v>
      </c>
      <c r="D1723" s="220" t="s">
        <v>3114</v>
      </c>
      <c r="E1723" s="241">
        <v>0</v>
      </c>
      <c r="F1723" s="419"/>
      <c r="G1723" s="44"/>
      <c r="H1723" s="243">
        <f t="shared" si="27"/>
        <v>0</v>
      </c>
      <c r="I1723" s="214"/>
    </row>
    <row r="1724" spans="1:9" x14ac:dyDescent="0.25">
      <c r="A1724" s="216">
        <v>41876</v>
      </c>
      <c r="B1724" s="217" t="s">
        <v>1963</v>
      </c>
      <c r="C1724" s="363" t="s">
        <v>4269</v>
      </c>
      <c r="D1724" s="214" t="s">
        <v>70</v>
      </c>
      <c r="E1724" s="235">
        <v>14083</v>
      </c>
      <c r="F1724" s="419">
        <v>41876</v>
      </c>
      <c r="G1724" s="44">
        <v>14083</v>
      </c>
      <c r="H1724" s="243">
        <f t="shared" si="27"/>
        <v>0</v>
      </c>
      <c r="I1724" s="214"/>
    </row>
    <row r="1725" spans="1:9" x14ac:dyDescent="0.25">
      <c r="A1725" s="216">
        <v>41876</v>
      </c>
      <c r="B1725" s="217" t="s">
        <v>1964</v>
      </c>
      <c r="C1725" s="363" t="s">
        <v>4269</v>
      </c>
      <c r="D1725" s="220" t="s">
        <v>3114</v>
      </c>
      <c r="E1725" s="241">
        <v>0</v>
      </c>
      <c r="F1725" s="419"/>
      <c r="G1725" s="44"/>
      <c r="H1725" s="243">
        <f t="shared" si="27"/>
        <v>0</v>
      </c>
      <c r="I1725" s="214"/>
    </row>
    <row r="1726" spans="1:9" x14ac:dyDescent="0.25">
      <c r="A1726" s="216">
        <v>41876</v>
      </c>
      <c r="B1726" s="217" t="s">
        <v>1965</v>
      </c>
      <c r="C1726" s="363" t="s">
        <v>4269</v>
      </c>
      <c r="D1726" s="214" t="s">
        <v>3121</v>
      </c>
      <c r="E1726" s="235">
        <v>5261</v>
      </c>
      <c r="F1726" s="419">
        <v>41876</v>
      </c>
      <c r="G1726" s="44">
        <v>5261</v>
      </c>
      <c r="H1726" s="243">
        <f t="shared" si="27"/>
        <v>0</v>
      </c>
      <c r="I1726" s="214"/>
    </row>
    <row r="1727" spans="1:9" x14ac:dyDescent="0.25">
      <c r="A1727" s="216">
        <v>41876</v>
      </c>
      <c r="B1727" s="217" t="s">
        <v>1966</v>
      </c>
      <c r="C1727" s="363" t="s">
        <v>4269</v>
      </c>
      <c r="D1727" s="220" t="s">
        <v>3114</v>
      </c>
      <c r="E1727" s="241">
        <v>0</v>
      </c>
      <c r="F1727" s="419"/>
      <c r="G1727" s="44"/>
      <c r="H1727" s="243">
        <f t="shared" si="27"/>
        <v>0</v>
      </c>
      <c r="I1727" s="214"/>
    </row>
    <row r="1728" spans="1:9" x14ac:dyDescent="0.25">
      <c r="A1728" s="216">
        <v>41876</v>
      </c>
      <c r="B1728" s="217" t="s">
        <v>1967</v>
      </c>
      <c r="C1728" s="363" t="s">
        <v>4269</v>
      </c>
      <c r="D1728" s="214" t="s">
        <v>29</v>
      </c>
      <c r="E1728" s="235">
        <v>6347</v>
      </c>
      <c r="F1728" s="419">
        <v>41876</v>
      </c>
      <c r="G1728" s="44">
        <v>6347</v>
      </c>
      <c r="H1728" s="243">
        <f t="shared" si="27"/>
        <v>0</v>
      </c>
      <c r="I1728" s="214" t="s">
        <v>30</v>
      </c>
    </row>
    <row r="1729" spans="1:10" ht="23.25" x14ac:dyDescent="0.25">
      <c r="A1729" s="216">
        <v>41876</v>
      </c>
      <c r="B1729" s="217" t="s">
        <v>1968</v>
      </c>
      <c r="C1729" s="363" t="s">
        <v>4269</v>
      </c>
      <c r="D1729" s="214" t="s">
        <v>11</v>
      </c>
      <c r="E1729" s="235">
        <v>31836.6</v>
      </c>
      <c r="F1729" s="472" t="s">
        <v>4410</v>
      </c>
      <c r="G1729" s="245">
        <v>31836.6</v>
      </c>
      <c r="H1729" s="243">
        <f t="shared" si="27"/>
        <v>0</v>
      </c>
      <c r="I1729" s="214" t="s">
        <v>30</v>
      </c>
    </row>
    <row r="1730" spans="1:10" x14ac:dyDescent="0.25">
      <c r="A1730" s="216">
        <v>41876</v>
      </c>
      <c r="B1730" s="217" t="s">
        <v>1969</v>
      </c>
      <c r="C1730" s="363" t="s">
        <v>4269</v>
      </c>
      <c r="D1730" s="214" t="s">
        <v>373</v>
      </c>
      <c r="E1730" s="235">
        <v>35091</v>
      </c>
      <c r="F1730" s="419">
        <v>41876</v>
      </c>
      <c r="G1730" s="44">
        <v>35091</v>
      </c>
      <c r="H1730" s="243">
        <f t="shared" si="27"/>
        <v>0</v>
      </c>
      <c r="I1730" s="214"/>
    </row>
    <row r="1731" spans="1:10" x14ac:dyDescent="0.25">
      <c r="A1731" s="216">
        <v>41876</v>
      </c>
      <c r="B1731" s="217" t="s">
        <v>1970</v>
      </c>
      <c r="C1731" s="363" t="s">
        <v>4269</v>
      </c>
      <c r="D1731" s="214" t="s">
        <v>58</v>
      </c>
      <c r="E1731" s="235">
        <v>278.2</v>
      </c>
      <c r="F1731" s="419">
        <v>41876</v>
      </c>
      <c r="G1731" s="44">
        <v>278.2</v>
      </c>
      <c r="H1731" s="243">
        <f t="shared" si="27"/>
        <v>0</v>
      </c>
      <c r="I1731" s="214" t="s">
        <v>30</v>
      </c>
    </row>
    <row r="1732" spans="1:10" x14ac:dyDescent="0.25">
      <c r="A1732" s="216">
        <v>41876</v>
      </c>
      <c r="B1732" s="217" t="s">
        <v>1972</v>
      </c>
      <c r="C1732" s="363" t="s">
        <v>4269</v>
      </c>
      <c r="D1732" s="214" t="s">
        <v>760</v>
      </c>
      <c r="E1732" s="235">
        <v>1744.4</v>
      </c>
      <c r="F1732" s="419">
        <v>41876</v>
      </c>
      <c r="G1732" s="44">
        <v>1744.4</v>
      </c>
      <c r="H1732" s="243">
        <f t="shared" si="27"/>
        <v>0</v>
      </c>
      <c r="I1732" s="214" t="s">
        <v>30</v>
      </c>
    </row>
    <row r="1733" spans="1:10" x14ac:dyDescent="0.25">
      <c r="A1733" s="216">
        <v>41876</v>
      </c>
      <c r="B1733" s="217" t="s">
        <v>1973</v>
      </c>
      <c r="C1733" s="363" t="s">
        <v>4269</v>
      </c>
      <c r="D1733" s="214" t="s">
        <v>42</v>
      </c>
      <c r="E1733" s="235">
        <v>3120</v>
      </c>
      <c r="F1733" s="421">
        <v>41885</v>
      </c>
      <c r="G1733" s="245">
        <v>3120</v>
      </c>
      <c r="H1733" s="243">
        <f t="shared" si="27"/>
        <v>0</v>
      </c>
      <c r="I1733" s="214"/>
    </row>
    <row r="1734" spans="1:10" x14ac:dyDescent="0.25">
      <c r="A1734" s="216">
        <v>41876</v>
      </c>
      <c r="B1734" s="217" t="s">
        <v>1974</v>
      </c>
      <c r="C1734" s="363" t="s">
        <v>4269</v>
      </c>
      <c r="D1734" s="214" t="s">
        <v>43</v>
      </c>
      <c r="E1734" s="235">
        <v>3120</v>
      </c>
      <c r="F1734" s="421">
        <v>41885</v>
      </c>
      <c r="G1734" s="245">
        <v>3120</v>
      </c>
      <c r="H1734" s="243">
        <f t="shared" si="27"/>
        <v>0</v>
      </c>
      <c r="I1734" s="214"/>
    </row>
    <row r="1735" spans="1:10" x14ac:dyDescent="0.25">
      <c r="A1735" s="216">
        <v>41876</v>
      </c>
      <c r="B1735" s="217" t="s">
        <v>1975</v>
      </c>
      <c r="C1735" s="363" t="s">
        <v>4269</v>
      </c>
      <c r="D1735" s="214" t="s">
        <v>123</v>
      </c>
      <c r="E1735" s="235">
        <v>2199</v>
      </c>
      <c r="F1735" s="419">
        <v>41876</v>
      </c>
      <c r="G1735" s="44">
        <v>2199</v>
      </c>
      <c r="H1735" s="243">
        <f t="shared" ref="H1735:H1798" si="28">E1735-G1735</f>
        <v>0</v>
      </c>
      <c r="I1735" s="214"/>
    </row>
    <row r="1736" spans="1:10" x14ac:dyDescent="0.25">
      <c r="A1736" s="216">
        <v>41876</v>
      </c>
      <c r="B1736" s="217" t="s">
        <v>1977</v>
      </c>
      <c r="C1736" s="363" t="s">
        <v>4269</v>
      </c>
      <c r="D1736" s="214" t="s">
        <v>8</v>
      </c>
      <c r="E1736" s="235">
        <v>2228</v>
      </c>
      <c r="F1736" s="419">
        <v>41876</v>
      </c>
      <c r="G1736" s="44">
        <v>2228</v>
      </c>
      <c r="H1736" s="243">
        <f t="shared" si="28"/>
        <v>0</v>
      </c>
      <c r="I1736" s="214"/>
    </row>
    <row r="1737" spans="1:10" x14ac:dyDescent="0.25">
      <c r="A1737" s="216">
        <v>41876</v>
      </c>
      <c r="B1737" s="217" t="s">
        <v>1978</v>
      </c>
      <c r="C1737" s="363" t="s">
        <v>4269</v>
      </c>
      <c r="D1737" s="214" t="s">
        <v>106</v>
      </c>
      <c r="E1737" s="235">
        <v>20520</v>
      </c>
      <c r="F1737" s="419">
        <v>41881</v>
      </c>
      <c r="G1737" s="44">
        <v>20520</v>
      </c>
      <c r="H1737" s="243">
        <f t="shared" si="28"/>
        <v>0</v>
      </c>
      <c r="I1737" s="214"/>
    </row>
    <row r="1738" spans="1:10" x14ac:dyDescent="0.25">
      <c r="A1738" s="216">
        <v>41876</v>
      </c>
      <c r="B1738" s="217" t="s">
        <v>1980</v>
      </c>
      <c r="C1738" s="363" t="s">
        <v>4269</v>
      </c>
      <c r="D1738" s="214" t="s">
        <v>8</v>
      </c>
      <c r="E1738" s="235">
        <v>5008.3999999999996</v>
      </c>
      <c r="F1738" s="419">
        <v>41876</v>
      </c>
      <c r="G1738" s="44">
        <v>5008.3999999999996</v>
      </c>
      <c r="H1738" s="243">
        <f t="shared" si="28"/>
        <v>0</v>
      </c>
      <c r="I1738" s="214"/>
    </row>
    <row r="1739" spans="1:10" x14ac:dyDescent="0.25">
      <c r="A1739" s="216">
        <v>41876</v>
      </c>
      <c r="B1739" s="217" t="s">
        <v>1981</v>
      </c>
      <c r="C1739" s="363" t="s">
        <v>4269</v>
      </c>
      <c r="D1739" s="214" t="s">
        <v>576</v>
      </c>
      <c r="E1739" s="235">
        <v>2405.6</v>
      </c>
      <c r="F1739" s="419">
        <v>41876</v>
      </c>
      <c r="G1739" s="44">
        <v>2405.6</v>
      </c>
      <c r="H1739" s="243">
        <f t="shared" si="28"/>
        <v>0</v>
      </c>
      <c r="I1739" s="214" t="s">
        <v>162</v>
      </c>
    </row>
    <row r="1740" spans="1:10" x14ac:dyDescent="0.25">
      <c r="A1740" s="216">
        <v>41876</v>
      </c>
      <c r="B1740" s="217" t="s">
        <v>1982</v>
      </c>
      <c r="C1740" s="363" t="s">
        <v>4269</v>
      </c>
      <c r="D1740" s="214" t="s">
        <v>47</v>
      </c>
      <c r="E1740" s="235">
        <v>3192</v>
      </c>
      <c r="F1740" s="419">
        <v>41876</v>
      </c>
      <c r="G1740" s="44">
        <v>3192</v>
      </c>
      <c r="H1740" s="243">
        <f t="shared" si="28"/>
        <v>0</v>
      </c>
      <c r="I1740" s="659" t="s">
        <v>4293</v>
      </c>
      <c r="J1740" s="660"/>
    </row>
    <row r="1741" spans="1:10" x14ac:dyDescent="0.25">
      <c r="A1741" s="216">
        <v>41876</v>
      </c>
      <c r="B1741" s="217" t="s">
        <v>1984</v>
      </c>
      <c r="C1741" s="363" t="s">
        <v>4269</v>
      </c>
      <c r="D1741" s="214" t="s">
        <v>1782</v>
      </c>
      <c r="E1741" s="235">
        <v>957</v>
      </c>
      <c r="F1741" s="419">
        <v>41876</v>
      </c>
      <c r="G1741" s="44">
        <v>957</v>
      </c>
      <c r="H1741" s="243">
        <f t="shared" si="28"/>
        <v>0</v>
      </c>
      <c r="I1741" s="214" t="s">
        <v>30</v>
      </c>
    </row>
    <row r="1742" spans="1:10" x14ac:dyDescent="0.25">
      <c r="A1742" s="216">
        <v>41876</v>
      </c>
      <c r="B1742" s="217" t="s">
        <v>1985</v>
      </c>
      <c r="C1742" s="363" t="s">
        <v>4269</v>
      </c>
      <c r="D1742" s="214" t="s">
        <v>4294</v>
      </c>
      <c r="E1742" s="235">
        <v>14525.3</v>
      </c>
      <c r="F1742" s="419">
        <v>41876</v>
      </c>
      <c r="G1742" s="44">
        <v>14525.3</v>
      </c>
      <c r="H1742" s="243">
        <f t="shared" si="28"/>
        <v>0</v>
      </c>
      <c r="I1742" s="214"/>
    </row>
    <row r="1743" spans="1:10" x14ac:dyDescent="0.25">
      <c r="A1743" s="216">
        <v>41876</v>
      </c>
      <c r="B1743" s="217" t="s">
        <v>1986</v>
      </c>
      <c r="C1743" s="363" t="s">
        <v>4269</v>
      </c>
      <c r="D1743" s="214" t="s">
        <v>54</v>
      </c>
      <c r="E1743" s="235">
        <v>30007.5</v>
      </c>
      <c r="F1743" s="419">
        <v>41876</v>
      </c>
      <c r="G1743" s="44">
        <v>30007</v>
      </c>
      <c r="H1743" s="243">
        <f t="shared" si="28"/>
        <v>0.5</v>
      </c>
      <c r="I1743" s="214" t="s">
        <v>30</v>
      </c>
    </row>
    <row r="1744" spans="1:10" x14ac:dyDescent="0.25">
      <c r="A1744" s="216">
        <v>41876</v>
      </c>
      <c r="B1744" s="217" t="s">
        <v>1987</v>
      </c>
      <c r="C1744" s="363" t="s">
        <v>4269</v>
      </c>
      <c r="D1744" s="214" t="s">
        <v>250</v>
      </c>
      <c r="E1744" s="235">
        <v>1569</v>
      </c>
      <c r="F1744" s="419">
        <v>41876</v>
      </c>
      <c r="G1744" s="44">
        <v>1569</v>
      </c>
      <c r="H1744" s="243">
        <f t="shared" si="28"/>
        <v>0</v>
      </c>
      <c r="I1744" s="214"/>
    </row>
    <row r="1745" spans="1:9" x14ac:dyDescent="0.25">
      <c r="A1745" s="216">
        <v>41876</v>
      </c>
      <c r="B1745" s="217" t="s">
        <v>1988</v>
      </c>
      <c r="C1745" s="363" t="s">
        <v>4269</v>
      </c>
      <c r="D1745" s="214" t="s">
        <v>188</v>
      </c>
      <c r="E1745" s="235">
        <v>6252</v>
      </c>
      <c r="F1745" s="419">
        <v>41877</v>
      </c>
      <c r="G1745" s="44">
        <v>6252</v>
      </c>
      <c r="H1745" s="243">
        <f t="shared" si="28"/>
        <v>0</v>
      </c>
      <c r="I1745" s="214" t="s">
        <v>3945</v>
      </c>
    </row>
    <row r="1746" spans="1:9" x14ac:dyDescent="0.25">
      <c r="A1746" s="216">
        <v>41876</v>
      </c>
      <c r="B1746" s="217" t="s">
        <v>1989</v>
      </c>
      <c r="C1746" s="363" t="s">
        <v>4269</v>
      </c>
      <c r="D1746" s="214" t="s">
        <v>4295</v>
      </c>
      <c r="E1746" s="235">
        <v>3533.5</v>
      </c>
      <c r="F1746" s="419">
        <v>41876</v>
      </c>
      <c r="G1746" s="44">
        <v>3533.5</v>
      </c>
      <c r="H1746" s="243">
        <f t="shared" si="28"/>
        <v>0</v>
      </c>
      <c r="I1746" s="214"/>
    </row>
    <row r="1747" spans="1:9" x14ac:dyDescent="0.25">
      <c r="A1747" s="216">
        <v>41876</v>
      </c>
      <c r="B1747" s="217" t="s">
        <v>1990</v>
      </c>
      <c r="C1747" s="363" t="s">
        <v>4269</v>
      </c>
      <c r="D1747" s="214" t="s">
        <v>189</v>
      </c>
      <c r="E1747" s="235">
        <v>23781</v>
      </c>
      <c r="F1747" s="421">
        <v>41883</v>
      </c>
      <c r="G1747" s="245">
        <v>23781</v>
      </c>
      <c r="H1747" s="243">
        <f t="shared" si="28"/>
        <v>0</v>
      </c>
      <c r="I1747" s="214" t="s">
        <v>21</v>
      </c>
    </row>
    <row r="1748" spans="1:9" x14ac:dyDescent="0.25">
      <c r="A1748" s="216">
        <v>41876</v>
      </c>
      <c r="B1748" s="217" t="s">
        <v>1991</v>
      </c>
      <c r="C1748" s="363" t="s">
        <v>4269</v>
      </c>
      <c r="D1748" s="214" t="s">
        <v>130</v>
      </c>
      <c r="E1748" s="235">
        <v>8254</v>
      </c>
      <c r="F1748" s="419">
        <v>41877</v>
      </c>
      <c r="G1748" s="44">
        <v>8254</v>
      </c>
      <c r="H1748" s="243">
        <f t="shared" si="28"/>
        <v>0</v>
      </c>
      <c r="I1748" s="214" t="s">
        <v>21</v>
      </c>
    </row>
    <row r="1749" spans="1:9" x14ac:dyDescent="0.25">
      <c r="A1749" s="216">
        <v>41876</v>
      </c>
      <c r="B1749" s="217" t="s">
        <v>1993</v>
      </c>
      <c r="C1749" s="363" t="s">
        <v>4269</v>
      </c>
      <c r="D1749" s="214" t="s">
        <v>186</v>
      </c>
      <c r="E1749" s="235">
        <v>2502</v>
      </c>
      <c r="F1749" s="419">
        <v>41877</v>
      </c>
      <c r="G1749" s="44">
        <v>2502</v>
      </c>
      <c r="H1749" s="243">
        <f t="shared" si="28"/>
        <v>0</v>
      </c>
      <c r="I1749" s="214" t="s">
        <v>21</v>
      </c>
    </row>
    <row r="1750" spans="1:9" x14ac:dyDescent="0.25">
      <c r="A1750" s="216">
        <v>41876</v>
      </c>
      <c r="B1750" s="217" t="s">
        <v>1995</v>
      </c>
      <c r="C1750" s="363" t="s">
        <v>4269</v>
      </c>
      <c r="D1750" s="214" t="s">
        <v>237</v>
      </c>
      <c r="E1750" s="235">
        <v>8040</v>
      </c>
      <c r="F1750" s="419">
        <v>41876</v>
      </c>
      <c r="G1750" s="44">
        <v>8040</v>
      </c>
      <c r="H1750" s="243">
        <f t="shared" si="28"/>
        <v>0</v>
      </c>
      <c r="I1750" s="214" t="s">
        <v>21</v>
      </c>
    </row>
    <row r="1751" spans="1:9" x14ac:dyDescent="0.25">
      <c r="A1751" s="216">
        <v>41876</v>
      </c>
      <c r="B1751" s="217" t="s">
        <v>1996</v>
      </c>
      <c r="C1751" s="363" t="s">
        <v>4269</v>
      </c>
      <c r="D1751" s="214" t="s">
        <v>412</v>
      </c>
      <c r="E1751" s="235">
        <v>1102.5</v>
      </c>
      <c r="F1751" s="419">
        <v>41876</v>
      </c>
      <c r="G1751" s="44">
        <v>1102.5</v>
      </c>
      <c r="H1751" s="243">
        <f t="shared" si="28"/>
        <v>0</v>
      </c>
      <c r="I1751" s="214" t="s">
        <v>65</v>
      </c>
    </row>
    <row r="1752" spans="1:9" x14ac:dyDescent="0.25">
      <c r="A1752" s="216">
        <v>41876</v>
      </c>
      <c r="B1752" s="217" t="s">
        <v>1998</v>
      </c>
      <c r="C1752" s="363" t="s">
        <v>4269</v>
      </c>
      <c r="D1752" s="214" t="s">
        <v>111</v>
      </c>
      <c r="E1752" s="235">
        <v>3262</v>
      </c>
      <c r="F1752" s="419">
        <v>41876</v>
      </c>
      <c r="G1752" s="44">
        <v>3262</v>
      </c>
      <c r="H1752" s="243">
        <f t="shared" si="28"/>
        <v>0</v>
      </c>
      <c r="I1752" s="214"/>
    </row>
    <row r="1753" spans="1:9" x14ac:dyDescent="0.25">
      <c r="A1753" s="216">
        <v>41876</v>
      </c>
      <c r="B1753" s="217" t="s">
        <v>2000</v>
      </c>
      <c r="C1753" s="363" t="s">
        <v>4269</v>
      </c>
      <c r="D1753" s="220" t="s">
        <v>3114</v>
      </c>
      <c r="E1753" s="241">
        <v>0</v>
      </c>
      <c r="F1753" s="419"/>
      <c r="G1753" s="44"/>
      <c r="H1753" s="243">
        <f t="shared" si="28"/>
        <v>0</v>
      </c>
      <c r="I1753" s="214" t="s">
        <v>324</v>
      </c>
    </row>
    <row r="1754" spans="1:9" x14ac:dyDescent="0.25">
      <c r="A1754" s="216">
        <v>41876</v>
      </c>
      <c r="B1754" s="217" t="s">
        <v>2001</v>
      </c>
      <c r="C1754" s="363" t="s">
        <v>4269</v>
      </c>
      <c r="D1754" s="214" t="s">
        <v>50</v>
      </c>
      <c r="E1754" s="235">
        <v>5653</v>
      </c>
      <c r="F1754" s="419">
        <v>41876</v>
      </c>
      <c r="G1754" s="44">
        <v>5653</v>
      </c>
      <c r="H1754" s="243">
        <f t="shared" si="28"/>
        <v>0</v>
      </c>
      <c r="I1754" s="214"/>
    </row>
    <row r="1755" spans="1:9" x14ac:dyDescent="0.25">
      <c r="A1755" s="216">
        <v>41876</v>
      </c>
      <c r="B1755" s="217" t="s">
        <v>2002</v>
      </c>
      <c r="C1755" s="363" t="s">
        <v>4269</v>
      </c>
      <c r="D1755" s="220" t="s">
        <v>3114</v>
      </c>
      <c r="E1755" s="241">
        <v>0</v>
      </c>
      <c r="F1755" s="419"/>
      <c r="G1755" s="44"/>
      <c r="H1755" s="243">
        <f t="shared" si="28"/>
        <v>0</v>
      </c>
      <c r="I1755" s="214"/>
    </row>
    <row r="1756" spans="1:9" x14ac:dyDescent="0.25">
      <c r="A1756" s="216">
        <v>41876</v>
      </c>
      <c r="B1756" s="217" t="s">
        <v>2004</v>
      </c>
      <c r="C1756" s="363" t="s">
        <v>4269</v>
      </c>
      <c r="D1756" s="214" t="s">
        <v>233</v>
      </c>
      <c r="E1756" s="235">
        <v>4690.5</v>
      </c>
      <c r="F1756" s="419">
        <v>41877</v>
      </c>
      <c r="G1756" s="44">
        <v>4690.5</v>
      </c>
      <c r="H1756" s="243">
        <f t="shared" si="28"/>
        <v>0</v>
      </c>
      <c r="I1756" s="214"/>
    </row>
    <row r="1757" spans="1:9" x14ac:dyDescent="0.25">
      <c r="A1757" s="216">
        <v>41876</v>
      </c>
      <c r="B1757" s="217" t="s">
        <v>2006</v>
      </c>
      <c r="C1757" s="363" t="s">
        <v>4269</v>
      </c>
      <c r="D1757" s="214" t="s">
        <v>4264</v>
      </c>
      <c r="E1757" s="235">
        <v>17644</v>
      </c>
      <c r="F1757" s="419">
        <v>41877</v>
      </c>
      <c r="G1757" s="44">
        <v>17644</v>
      </c>
      <c r="H1757" s="243">
        <f t="shared" si="28"/>
        <v>0</v>
      </c>
      <c r="I1757" s="214"/>
    </row>
    <row r="1758" spans="1:9" x14ac:dyDescent="0.25">
      <c r="A1758" s="216">
        <v>41876</v>
      </c>
      <c r="B1758" s="217" t="s">
        <v>2008</v>
      </c>
      <c r="C1758" s="363" t="s">
        <v>4269</v>
      </c>
      <c r="D1758" s="214" t="s">
        <v>80</v>
      </c>
      <c r="E1758" s="235">
        <v>2505</v>
      </c>
      <c r="F1758" s="419">
        <v>41877</v>
      </c>
      <c r="G1758" s="44">
        <v>2505</v>
      </c>
      <c r="H1758" s="243">
        <f t="shared" si="28"/>
        <v>0</v>
      </c>
      <c r="I1758" s="214"/>
    </row>
    <row r="1759" spans="1:9" x14ac:dyDescent="0.25">
      <c r="A1759" s="216">
        <v>41876</v>
      </c>
      <c r="B1759" s="217" t="s">
        <v>2009</v>
      </c>
      <c r="C1759" s="363" t="s">
        <v>4269</v>
      </c>
      <c r="D1759" s="214" t="s">
        <v>78</v>
      </c>
      <c r="E1759" s="235">
        <v>2780</v>
      </c>
      <c r="F1759" s="419">
        <v>41877</v>
      </c>
      <c r="G1759" s="44">
        <v>2780</v>
      </c>
      <c r="H1759" s="243">
        <f t="shared" si="28"/>
        <v>0</v>
      </c>
      <c r="I1759" s="214"/>
    </row>
    <row r="1760" spans="1:9" x14ac:dyDescent="0.25">
      <c r="A1760" s="216">
        <v>41876</v>
      </c>
      <c r="B1760" s="217" t="s">
        <v>2012</v>
      </c>
      <c r="C1760" s="363" t="s">
        <v>4269</v>
      </c>
      <c r="D1760" s="214" t="s">
        <v>8</v>
      </c>
      <c r="E1760" s="235">
        <v>2467.5</v>
      </c>
      <c r="F1760" s="419">
        <v>41876</v>
      </c>
      <c r="G1760" s="44">
        <v>2467.5</v>
      </c>
      <c r="H1760" s="243">
        <f t="shared" si="28"/>
        <v>0</v>
      </c>
      <c r="I1760" s="214"/>
    </row>
    <row r="1761" spans="1:9" x14ac:dyDescent="0.25">
      <c r="A1761" s="216">
        <v>41876</v>
      </c>
      <c r="B1761" s="217" t="s">
        <v>2014</v>
      </c>
      <c r="C1761" s="363" t="s">
        <v>4269</v>
      </c>
      <c r="D1761" s="214" t="s">
        <v>8</v>
      </c>
      <c r="E1761" s="235">
        <v>5571.2</v>
      </c>
      <c r="F1761" s="419">
        <v>41876</v>
      </c>
      <c r="G1761" s="44">
        <v>5571.2</v>
      </c>
      <c r="H1761" s="243">
        <f t="shared" si="28"/>
        <v>0</v>
      </c>
      <c r="I1761" s="214"/>
    </row>
    <row r="1762" spans="1:9" x14ac:dyDescent="0.25">
      <c r="A1762" s="216">
        <v>41876</v>
      </c>
      <c r="B1762" s="217" t="s">
        <v>2016</v>
      </c>
      <c r="C1762" s="363" t="s">
        <v>4269</v>
      </c>
      <c r="D1762" s="214" t="s">
        <v>96</v>
      </c>
      <c r="E1762" s="235">
        <v>24796</v>
      </c>
      <c r="F1762" s="421">
        <v>41884</v>
      </c>
      <c r="G1762" s="245">
        <v>24796</v>
      </c>
      <c r="H1762" s="243">
        <f t="shared" si="28"/>
        <v>0</v>
      </c>
      <c r="I1762" s="214"/>
    </row>
    <row r="1763" spans="1:9" x14ac:dyDescent="0.25">
      <c r="A1763" s="216">
        <v>41876</v>
      </c>
      <c r="B1763" s="217" t="s">
        <v>2017</v>
      </c>
      <c r="C1763" s="363" t="s">
        <v>4269</v>
      </c>
      <c r="D1763" s="214" t="s">
        <v>4273</v>
      </c>
      <c r="E1763" s="235">
        <v>14640.6</v>
      </c>
      <c r="F1763" s="421">
        <v>41912</v>
      </c>
      <c r="G1763" s="245">
        <v>14640.6</v>
      </c>
      <c r="H1763" s="243">
        <f t="shared" si="28"/>
        <v>0</v>
      </c>
      <c r="I1763" s="214" t="s">
        <v>12</v>
      </c>
    </row>
    <row r="1764" spans="1:9" x14ac:dyDescent="0.25">
      <c r="A1764" s="216">
        <v>41876</v>
      </c>
      <c r="B1764" s="217" t="s">
        <v>2018</v>
      </c>
      <c r="C1764" s="363" t="s">
        <v>4269</v>
      </c>
      <c r="D1764" s="214" t="s">
        <v>8</v>
      </c>
      <c r="E1764" s="235">
        <v>507.5</v>
      </c>
      <c r="F1764" s="419">
        <v>41876</v>
      </c>
      <c r="G1764" s="44">
        <v>507.5</v>
      </c>
      <c r="H1764" s="243">
        <f t="shared" si="28"/>
        <v>0</v>
      </c>
      <c r="I1764" s="214"/>
    </row>
    <row r="1765" spans="1:9" x14ac:dyDescent="0.25">
      <c r="A1765" s="216">
        <v>41876</v>
      </c>
      <c r="B1765" s="217" t="s">
        <v>2019</v>
      </c>
      <c r="C1765" s="363" t="s">
        <v>4269</v>
      </c>
      <c r="D1765" s="214" t="s">
        <v>269</v>
      </c>
      <c r="E1765" s="235">
        <v>3067.2</v>
      </c>
      <c r="F1765" s="419">
        <v>41876</v>
      </c>
      <c r="G1765" s="44">
        <v>3067.2</v>
      </c>
      <c r="H1765" s="243">
        <f t="shared" si="28"/>
        <v>0</v>
      </c>
      <c r="I1765" s="214"/>
    </row>
    <row r="1766" spans="1:9" x14ac:dyDescent="0.25">
      <c r="A1766" s="216">
        <v>41876</v>
      </c>
      <c r="B1766" s="217" t="s">
        <v>2021</v>
      </c>
      <c r="C1766" s="363" t="s">
        <v>4269</v>
      </c>
      <c r="D1766" s="214" t="s">
        <v>55</v>
      </c>
      <c r="E1766" s="235">
        <v>4615.5</v>
      </c>
      <c r="F1766" s="419">
        <v>41876</v>
      </c>
      <c r="G1766" s="44">
        <v>4615.5</v>
      </c>
      <c r="H1766" s="243">
        <f t="shared" si="28"/>
        <v>0</v>
      </c>
      <c r="I1766" s="214"/>
    </row>
    <row r="1767" spans="1:9" x14ac:dyDescent="0.25">
      <c r="A1767" s="216">
        <v>41876</v>
      </c>
      <c r="B1767" s="217" t="s">
        <v>2022</v>
      </c>
      <c r="C1767" s="363" t="s">
        <v>4269</v>
      </c>
      <c r="D1767" s="214" t="s">
        <v>8</v>
      </c>
      <c r="E1767" s="235">
        <v>419</v>
      </c>
      <c r="F1767" s="419">
        <v>41876</v>
      </c>
      <c r="G1767" s="44">
        <v>419</v>
      </c>
      <c r="H1767" s="243">
        <f t="shared" si="28"/>
        <v>0</v>
      </c>
      <c r="I1767" s="214"/>
    </row>
    <row r="1768" spans="1:9" x14ac:dyDescent="0.25">
      <c r="A1768" s="216">
        <v>41876</v>
      </c>
      <c r="B1768" s="217" t="s">
        <v>2023</v>
      </c>
      <c r="C1768" s="363" t="s">
        <v>4269</v>
      </c>
      <c r="D1768" s="214" t="s">
        <v>2586</v>
      </c>
      <c r="E1768" s="235">
        <v>12274.4</v>
      </c>
      <c r="F1768" s="419">
        <v>41876</v>
      </c>
      <c r="G1768" s="44">
        <v>12274.4</v>
      </c>
      <c r="H1768" s="243">
        <f t="shared" si="28"/>
        <v>0</v>
      </c>
      <c r="I1768" s="214"/>
    </row>
    <row r="1769" spans="1:9" x14ac:dyDescent="0.25">
      <c r="A1769" s="216">
        <v>41876</v>
      </c>
      <c r="B1769" s="217" t="s">
        <v>2024</v>
      </c>
      <c r="C1769" s="363" t="s">
        <v>4269</v>
      </c>
      <c r="D1769" s="214" t="s">
        <v>3121</v>
      </c>
      <c r="E1769" s="235">
        <v>1148.8</v>
      </c>
      <c r="F1769" s="419">
        <v>41877</v>
      </c>
      <c r="G1769" s="44">
        <v>1148.8</v>
      </c>
      <c r="H1769" s="243">
        <f t="shared" si="28"/>
        <v>0</v>
      </c>
      <c r="I1769" s="214" t="s">
        <v>65</v>
      </c>
    </row>
    <row r="1770" spans="1:9" x14ac:dyDescent="0.25">
      <c r="A1770" s="216">
        <v>41876</v>
      </c>
      <c r="B1770" s="217" t="s">
        <v>2025</v>
      </c>
      <c r="C1770" s="363" t="s">
        <v>4269</v>
      </c>
      <c r="D1770" s="214" t="s">
        <v>4287</v>
      </c>
      <c r="E1770" s="235">
        <v>3830.5</v>
      </c>
      <c r="F1770" s="419">
        <v>41877</v>
      </c>
      <c r="G1770" s="44">
        <v>3830.5</v>
      </c>
      <c r="H1770" s="243">
        <f t="shared" si="28"/>
        <v>0</v>
      </c>
      <c r="I1770" s="214" t="s">
        <v>65</v>
      </c>
    </row>
    <row r="1771" spans="1:9" x14ac:dyDescent="0.25">
      <c r="A1771" s="216">
        <v>41876</v>
      </c>
      <c r="B1771" s="217" t="s">
        <v>2026</v>
      </c>
      <c r="C1771" s="363" t="s">
        <v>4269</v>
      </c>
      <c r="D1771" s="214" t="s">
        <v>68</v>
      </c>
      <c r="E1771" s="235">
        <v>110</v>
      </c>
      <c r="F1771" s="419">
        <v>41877</v>
      </c>
      <c r="G1771" s="44">
        <v>110</v>
      </c>
      <c r="H1771" s="243">
        <f t="shared" si="28"/>
        <v>0</v>
      </c>
      <c r="I1771" s="214" t="s">
        <v>65</v>
      </c>
    </row>
    <row r="1772" spans="1:9" x14ac:dyDescent="0.25">
      <c r="A1772" s="216">
        <v>41876</v>
      </c>
      <c r="B1772" s="217" t="s">
        <v>2028</v>
      </c>
      <c r="C1772" s="363" t="s">
        <v>4269</v>
      </c>
      <c r="D1772" s="214" t="s">
        <v>3140</v>
      </c>
      <c r="E1772" s="235">
        <v>4979.3999999999996</v>
      </c>
      <c r="F1772" s="421" t="s">
        <v>4296</v>
      </c>
      <c r="G1772" s="44">
        <v>4979.3999999999996</v>
      </c>
      <c r="H1772" s="243">
        <f t="shared" si="28"/>
        <v>0</v>
      </c>
      <c r="I1772" s="214"/>
    </row>
    <row r="1773" spans="1:9" x14ac:dyDescent="0.25">
      <c r="A1773" s="216">
        <v>41876</v>
      </c>
      <c r="B1773" s="217" t="s">
        <v>2029</v>
      </c>
      <c r="C1773" s="363" t="s">
        <v>4269</v>
      </c>
      <c r="D1773" s="214" t="s">
        <v>44</v>
      </c>
      <c r="E1773" s="235">
        <v>4160</v>
      </c>
      <c r="F1773" s="421">
        <v>41885</v>
      </c>
      <c r="G1773" s="245">
        <v>4160</v>
      </c>
      <c r="H1773" s="243">
        <f t="shared" si="28"/>
        <v>0</v>
      </c>
      <c r="I1773" s="214" t="s">
        <v>12</v>
      </c>
    </row>
    <row r="1774" spans="1:9" x14ac:dyDescent="0.25">
      <c r="A1774" s="216">
        <v>41876</v>
      </c>
      <c r="B1774" s="217" t="s">
        <v>2030</v>
      </c>
      <c r="C1774" s="363" t="s">
        <v>4269</v>
      </c>
      <c r="D1774" s="214" t="s">
        <v>160</v>
      </c>
      <c r="E1774" s="235">
        <v>196539.4</v>
      </c>
      <c r="F1774" s="421" t="s">
        <v>4297</v>
      </c>
      <c r="G1774" s="44">
        <v>196539.4</v>
      </c>
      <c r="H1774" s="243">
        <f t="shared" si="28"/>
        <v>0</v>
      </c>
      <c r="I1774" s="214" t="s">
        <v>162</v>
      </c>
    </row>
    <row r="1775" spans="1:9" x14ac:dyDescent="0.25">
      <c r="A1775" s="216">
        <v>41876</v>
      </c>
      <c r="B1775" s="217" t="s">
        <v>2031</v>
      </c>
      <c r="C1775" s="363" t="s">
        <v>4269</v>
      </c>
      <c r="D1775" s="214" t="s">
        <v>160</v>
      </c>
      <c r="E1775" s="235">
        <v>3663.5</v>
      </c>
      <c r="F1775" s="421" t="s">
        <v>4297</v>
      </c>
      <c r="G1775" s="44">
        <v>3663.5</v>
      </c>
      <c r="H1775" s="243">
        <f t="shared" si="28"/>
        <v>0</v>
      </c>
      <c r="I1775" s="214" t="s">
        <v>162</v>
      </c>
    </row>
    <row r="1776" spans="1:9" x14ac:dyDescent="0.25">
      <c r="A1776" s="216">
        <v>41876</v>
      </c>
      <c r="B1776" s="217" t="s">
        <v>2032</v>
      </c>
      <c r="C1776" s="363" t="s">
        <v>4269</v>
      </c>
      <c r="D1776" s="214" t="s">
        <v>172</v>
      </c>
      <c r="E1776" s="235">
        <v>8634.6</v>
      </c>
      <c r="F1776" s="432" t="s">
        <v>4371</v>
      </c>
      <c r="G1776" s="245">
        <v>8634.6</v>
      </c>
      <c r="H1776" s="243">
        <f t="shared" si="28"/>
        <v>0</v>
      </c>
      <c r="I1776" s="214" t="s">
        <v>162</v>
      </c>
    </row>
    <row r="1777" spans="1:9" x14ac:dyDescent="0.25">
      <c r="A1777" s="216">
        <v>41876</v>
      </c>
      <c r="B1777" s="217" t="s">
        <v>2033</v>
      </c>
      <c r="C1777" s="363" t="s">
        <v>4269</v>
      </c>
      <c r="D1777" s="214" t="s">
        <v>163</v>
      </c>
      <c r="E1777" s="235">
        <v>15317.14</v>
      </c>
      <c r="F1777" s="419">
        <v>41878</v>
      </c>
      <c r="G1777" s="44">
        <v>15317.14</v>
      </c>
      <c r="H1777" s="243">
        <f t="shared" si="28"/>
        <v>0</v>
      </c>
      <c r="I1777" s="214" t="s">
        <v>162</v>
      </c>
    </row>
    <row r="1778" spans="1:9" x14ac:dyDescent="0.25">
      <c r="A1778" s="216">
        <v>41876</v>
      </c>
      <c r="B1778" s="217" t="s">
        <v>2034</v>
      </c>
      <c r="C1778" s="363" t="s">
        <v>4269</v>
      </c>
      <c r="D1778" s="220" t="s">
        <v>3114</v>
      </c>
      <c r="E1778" s="241">
        <v>0</v>
      </c>
      <c r="F1778" s="419"/>
      <c r="G1778" s="44"/>
      <c r="H1778" s="243">
        <f t="shared" si="28"/>
        <v>0</v>
      </c>
      <c r="I1778" s="214" t="s">
        <v>324</v>
      </c>
    </row>
    <row r="1779" spans="1:9" x14ac:dyDescent="0.25">
      <c r="A1779" s="216">
        <v>41876</v>
      </c>
      <c r="B1779" s="217" t="s">
        <v>2036</v>
      </c>
      <c r="C1779" s="363" t="s">
        <v>4269</v>
      </c>
      <c r="D1779" s="214" t="s">
        <v>358</v>
      </c>
      <c r="E1779" s="235">
        <v>8114.5</v>
      </c>
      <c r="F1779" s="419">
        <v>41881</v>
      </c>
      <c r="G1779" s="44">
        <v>8114.5</v>
      </c>
      <c r="H1779" s="243">
        <f t="shared" si="28"/>
        <v>0</v>
      </c>
      <c r="I1779" s="214" t="s">
        <v>162</v>
      </c>
    </row>
    <row r="1780" spans="1:9" x14ac:dyDescent="0.25">
      <c r="A1780" s="216">
        <v>41876</v>
      </c>
      <c r="B1780" s="217" t="s">
        <v>2037</v>
      </c>
      <c r="C1780" s="363" t="s">
        <v>4269</v>
      </c>
      <c r="D1780" s="214" t="s">
        <v>32</v>
      </c>
      <c r="E1780" s="235">
        <v>7637</v>
      </c>
      <c r="F1780" s="419">
        <v>41877</v>
      </c>
      <c r="G1780" s="44">
        <v>7637</v>
      </c>
      <c r="H1780" s="243">
        <f t="shared" si="28"/>
        <v>0</v>
      </c>
      <c r="I1780" s="214" t="s">
        <v>30</v>
      </c>
    </row>
    <row r="1781" spans="1:9" x14ac:dyDescent="0.25">
      <c r="A1781" s="216">
        <v>41876</v>
      </c>
      <c r="B1781" s="217" t="s">
        <v>2038</v>
      </c>
      <c r="C1781" s="363" t="s">
        <v>4269</v>
      </c>
      <c r="D1781" s="214" t="s">
        <v>169</v>
      </c>
      <c r="E1781" s="235">
        <v>17690</v>
      </c>
      <c r="F1781" s="419">
        <v>41878</v>
      </c>
      <c r="G1781" s="44">
        <v>17690</v>
      </c>
      <c r="H1781" s="243">
        <f t="shared" si="28"/>
        <v>0</v>
      </c>
      <c r="I1781" s="214" t="s">
        <v>162</v>
      </c>
    </row>
    <row r="1782" spans="1:9" x14ac:dyDescent="0.25">
      <c r="A1782" s="216">
        <v>41876</v>
      </c>
      <c r="B1782" s="217" t="s">
        <v>2040</v>
      </c>
      <c r="C1782" s="363" t="s">
        <v>4269</v>
      </c>
      <c r="D1782" s="214" t="s">
        <v>370</v>
      </c>
      <c r="E1782" s="235">
        <v>6540.4</v>
      </c>
      <c r="F1782" s="419">
        <v>41878</v>
      </c>
      <c r="G1782" s="44">
        <v>6540.4</v>
      </c>
      <c r="H1782" s="243">
        <f t="shared" si="28"/>
        <v>0</v>
      </c>
      <c r="I1782" s="214" t="s">
        <v>162</v>
      </c>
    </row>
    <row r="1783" spans="1:9" x14ac:dyDescent="0.25">
      <c r="A1783" s="216">
        <v>41876</v>
      </c>
      <c r="B1783" s="217" t="s">
        <v>2041</v>
      </c>
      <c r="C1783" s="363" t="s">
        <v>4269</v>
      </c>
      <c r="D1783" s="214" t="s">
        <v>168</v>
      </c>
      <c r="E1783" s="235">
        <v>17286.3</v>
      </c>
      <c r="F1783" s="419">
        <v>41878</v>
      </c>
      <c r="G1783" s="44">
        <v>17286.3</v>
      </c>
      <c r="H1783" s="243">
        <f t="shared" si="28"/>
        <v>0</v>
      </c>
      <c r="I1783" s="214" t="s">
        <v>162</v>
      </c>
    </row>
    <row r="1784" spans="1:9" x14ac:dyDescent="0.25">
      <c r="A1784" s="216">
        <v>41876</v>
      </c>
      <c r="B1784" s="217" t="s">
        <v>2042</v>
      </c>
      <c r="C1784" s="363" t="s">
        <v>4269</v>
      </c>
      <c r="D1784" s="214" t="s">
        <v>420</v>
      </c>
      <c r="E1784" s="235">
        <v>4268.5</v>
      </c>
      <c r="F1784" s="419">
        <v>41878</v>
      </c>
      <c r="G1784" s="44">
        <v>4268.5</v>
      </c>
      <c r="H1784" s="243">
        <f t="shared" si="28"/>
        <v>0</v>
      </c>
      <c r="I1784" s="214" t="s">
        <v>162</v>
      </c>
    </row>
    <row r="1785" spans="1:9" x14ac:dyDescent="0.25">
      <c r="A1785" s="216">
        <v>41876</v>
      </c>
      <c r="B1785" s="217" t="s">
        <v>2043</v>
      </c>
      <c r="C1785" s="363" t="s">
        <v>4269</v>
      </c>
      <c r="D1785" s="214" t="s">
        <v>272</v>
      </c>
      <c r="E1785" s="235">
        <v>5503.5</v>
      </c>
      <c r="F1785" s="421" t="s">
        <v>4372</v>
      </c>
      <c r="G1785" s="245">
        <v>5503.5</v>
      </c>
      <c r="H1785" s="243">
        <f t="shared" si="28"/>
        <v>0</v>
      </c>
      <c r="I1785" s="214" t="s">
        <v>162</v>
      </c>
    </row>
    <row r="1786" spans="1:9" x14ac:dyDescent="0.25">
      <c r="A1786" s="216">
        <v>41876</v>
      </c>
      <c r="B1786" s="217" t="s">
        <v>2044</v>
      </c>
      <c r="C1786" s="363" t="s">
        <v>4269</v>
      </c>
      <c r="D1786" s="214" t="s">
        <v>545</v>
      </c>
      <c r="E1786" s="235">
        <v>8691.5</v>
      </c>
      <c r="F1786" s="419">
        <v>41878</v>
      </c>
      <c r="G1786" s="44">
        <v>8691.5</v>
      </c>
      <c r="H1786" s="243">
        <f t="shared" si="28"/>
        <v>0</v>
      </c>
      <c r="I1786" s="214" t="s">
        <v>162</v>
      </c>
    </row>
    <row r="1787" spans="1:9" x14ac:dyDescent="0.25">
      <c r="A1787" s="216">
        <v>41876</v>
      </c>
      <c r="B1787" s="217" t="s">
        <v>2046</v>
      </c>
      <c r="C1787" s="363" t="s">
        <v>4269</v>
      </c>
      <c r="D1787" s="214" t="s">
        <v>175</v>
      </c>
      <c r="E1787" s="235">
        <v>13358</v>
      </c>
      <c r="F1787" s="421" t="s">
        <v>4298</v>
      </c>
      <c r="G1787" s="44">
        <v>13358</v>
      </c>
      <c r="H1787" s="243">
        <f t="shared" si="28"/>
        <v>0</v>
      </c>
      <c r="I1787" s="214" t="s">
        <v>162</v>
      </c>
    </row>
    <row r="1788" spans="1:9" x14ac:dyDescent="0.25">
      <c r="A1788" s="216">
        <v>41876</v>
      </c>
      <c r="B1788" s="217" t="s">
        <v>2047</v>
      </c>
      <c r="C1788" s="363" t="s">
        <v>4269</v>
      </c>
      <c r="D1788" s="214" t="s">
        <v>3632</v>
      </c>
      <c r="E1788" s="235">
        <v>17764.7</v>
      </c>
      <c r="F1788" s="419">
        <v>41878</v>
      </c>
      <c r="G1788" s="44">
        <v>17764.7</v>
      </c>
      <c r="H1788" s="243">
        <f t="shared" si="28"/>
        <v>0</v>
      </c>
      <c r="I1788" s="214" t="s">
        <v>162</v>
      </c>
    </row>
    <row r="1789" spans="1:9" x14ac:dyDescent="0.25">
      <c r="A1789" s="216">
        <v>41876</v>
      </c>
      <c r="B1789" s="217" t="s">
        <v>2048</v>
      </c>
      <c r="C1789" s="363" t="s">
        <v>4269</v>
      </c>
      <c r="D1789" s="214" t="s">
        <v>74</v>
      </c>
      <c r="E1789" s="235">
        <v>882</v>
      </c>
      <c r="F1789" s="419">
        <v>41876</v>
      </c>
      <c r="G1789" s="44">
        <v>882</v>
      </c>
      <c r="H1789" s="243">
        <f t="shared" si="28"/>
        <v>0</v>
      </c>
      <c r="I1789" s="214"/>
    </row>
    <row r="1790" spans="1:9" x14ac:dyDescent="0.25">
      <c r="A1790" s="216">
        <v>41876</v>
      </c>
      <c r="B1790" s="217" t="s">
        <v>2050</v>
      </c>
      <c r="C1790" s="363" t="s">
        <v>4269</v>
      </c>
      <c r="D1790" s="214" t="s">
        <v>136</v>
      </c>
      <c r="E1790" s="235">
        <v>1067</v>
      </c>
      <c r="F1790" s="419">
        <v>41876</v>
      </c>
      <c r="G1790" s="44">
        <v>1067</v>
      </c>
      <c r="H1790" s="243">
        <f t="shared" si="28"/>
        <v>0</v>
      </c>
      <c r="I1790" s="214"/>
    </row>
    <row r="1791" spans="1:9" x14ac:dyDescent="0.25">
      <c r="A1791" s="216">
        <v>41876</v>
      </c>
      <c r="B1791" s="217" t="s">
        <v>2051</v>
      </c>
      <c r="C1791" s="363" t="s">
        <v>4269</v>
      </c>
      <c r="D1791" s="214" t="s">
        <v>152</v>
      </c>
      <c r="E1791" s="235">
        <v>6824</v>
      </c>
      <c r="F1791" s="419">
        <v>41876</v>
      </c>
      <c r="G1791" s="44">
        <v>6824</v>
      </c>
      <c r="H1791" s="243">
        <f t="shared" si="28"/>
        <v>0</v>
      </c>
      <c r="I1791" s="214"/>
    </row>
    <row r="1792" spans="1:9" x14ac:dyDescent="0.25">
      <c r="A1792" s="216">
        <v>41876</v>
      </c>
      <c r="B1792" s="217" t="s">
        <v>2052</v>
      </c>
      <c r="C1792" s="363" t="s">
        <v>4269</v>
      </c>
      <c r="D1792" s="214" t="s">
        <v>4254</v>
      </c>
      <c r="E1792" s="235">
        <v>80</v>
      </c>
      <c r="F1792" s="419">
        <v>41876</v>
      </c>
      <c r="G1792" s="44">
        <v>80</v>
      </c>
      <c r="H1792" s="243">
        <f t="shared" si="28"/>
        <v>0</v>
      </c>
      <c r="I1792" s="214"/>
    </row>
    <row r="1793" spans="1:10" x14ac:dyDescent="0.25">
      <c r="A1793" s="216">
        <v>41876</v>
      </c>
      <c r="B1793" s="217" t="s">
        <v>2053</v>
      </c>
      <c r="C1793" s="363" t="s">
        <v>4269</v>
      </c>
      <c r="D1793" s="214" t="s">
        <v>70</v>
      </c>
      <c r="E1793" s="235">
        <v>7018</v>
      </c>
      <c r="F1793" s="419">
        <v>41876</v>
      </c>
      <c r="G1793" s="44">
        <v>7018</v>
      </c>
      <c r="H1793" s="243">
        <f t="shared" si="28"/>
        <v>0</v>
      </c>
      <c r="I1793" s="214"/>
    </row>
    <row r="1794" spans="1:10" x14ac:dyDescent="0.25">
      <c r="A1794" s="216">
        <v>41877</v>
      </c>
      <c r="B1794" s="217" t="s">
        <v>2054</v>
      </c>
      <c r="C1794" s="363" t="s">
        <v>4269</v>
      </c>
      <c r="D1794" s="20" t="s">
        <v>63</v>
      </c>
      <c r="E1794" s="239">
        <v>2166</v>
      </c>
      <c r="F1794" s="419">
        <v>41877</v>
      </c>
      <c r="G1794" s="44">
        <v>2166</v>
      </c>
      <c r="H1794" s="243">
        <f t="shared" si="28"/>
        <v>0</v>
      </c>
      <c r="I1794" s="20" t="s">
        <v>21</v>
      </c>
      <c r="J1794" s="36"/>
    </row>
    <row r="1795" spans="1:10" x14ac:dyDescent="0.25">
      <c r="A1795" s="216">
        <v>41877</v>
      </c>
      <c r="B1795" s="217" t="s">
        <v>2055</v>
      </c>
      <c r="C1795" s="363" t="s">
        <v>4269</v>
      </c>
      <c r="D1795" s="20" t="s">
        <v>147</v>
      </c>
      <c r="E1795" s="239">
        <v>9234</v>
      </c>
      <c r="F1795" s="419">
        <v>41877</v>
      </c>
      <c r="G1795" s="44">
        <v>9234</v>
      </c>
      <c r="H1795" s="243">
        <f t="shared" si="28"/>
        <v>0</v>
      </c>
      <c r="I1795" s="20"/>
      <c r="J1795" s="32"/>
    </row>
    <row r="1796" spans="1:10" x14ac:dyDescent="0.25">
      <c r="A1796" s="216">
        <v>41877</v>
      </c>
      <c r="B1796" s="217" t="s">
        <v>2056</v>
      </c>
      <c r="C1796" s="363" t="s">
        <v>4269</v>
      </c>
      <c r="D1796" s="20" t="s">
        <v>199</v>
      </c>
      <c r="E1796" s="239">
        <v>7283.5</v>
      </c>
      <c r="F1796" s="419">
        <v>41878</v>
      </c>
      <c r="G1796" s="44">
        <v>7283.5</v>
      </c>
      <c r="H1796" s="243">
        <f t="shared" si="28"/>
        <v>0</v>
      </c>
      <c r="I1796" s="20" t="s">
        <v>162</v>
      </c>
      <c r="J1796" s="32"/>
    </row>
    <row r="1797" spans="1:10" x14ac:dyDescent="0.25">
      <c r="A1797" s="216">
        <v>41877</v>
      </c>
      <c r="B1797" s="217" t="s">
        <v>2057</v>
      </c>
      <c r="C1797" s="363" t="s">
        <v>4269</v>
      </c>
      <c r="D1797" s="20" t="s">
        <v>147</v>
      </c>
      <c r="E1797" s="239">
        <v>432</v>
      </c>
      <c r="F1797" s="419">
        <v>41877</v>
      </c>
      <c r="G1797" s="44">
        <v>432</v>
      </c>
      <c r="H1797" s="243">
        <f t="shared" si="28"/>
        <v>0</v>
      </c>
      <c r="I1797" s="20"/>
      <c r="J1797" s="32"/>
    </row>
    <row r="1798" spans="1:10" x14ac:dyDescent="0.25">
      <c r="A1798" s="216">
        <v>41877</v>
      </c>
      <c r="B1798" s="217" t="s">
        <v>2058</v>
      </c>
      <c r="C1798" s="363" t="s">
        <v>4269</v>
      </c>
      <c r="D1798" s="20" t="s">
        <v>14</v>
      </c>
      <c r="E1798" s="239">
        <v>2610.5</v>
      </c>
      <c r="F1798" s="419">
        <v>41877</v>
      </c>
      <c r="G1798" s="44">
        <v>2610.5</v>
      </c>
      <c r="H1798" s="243">
        <f t="shared" si="28"/>
        <v>0</v>
      </c>
      <c r="I1798" s="20" t="s">
        <v>217</v>
      </c>
      <c r="J1798" s="36"/>
    </row>
    <row r="1799" spans="1:10" x14ac:dyDescent="0.25">
      <c r="A1799" s="216">
        <v>41877</v>
      </c>
      <c r="B1799" s="217" t="s">
        <v>2059</v>
      </c>
      <c r="C1799" s="363" t="s">
        <v>4269</v>
      </c>
      <c r="D1799" s="20" t="s">
        <v>160</v>
      </c>
      <c r="E1799" s="239">
        <v>287</v>
      </c>
      <c r="F1799" s="419">
        <v>41878</v>
      </c>
      <c r="G1799" s="44">
        <v>287</v>
      </c>
      <c r="H1799" s="243">
        <f t="shared" ref="H1799:H1862" si="29">E1799-G1799</f>
        <v>0</v>
      </c>
      <c r="I1799" s="20" t="s">
        <v>162</v>
      </c>
      <c r="J1799" s="36"/>
    </row>
    <row r="1800" spans="1:10" x14ac:dyDescent="0.25">
      <c r="A1800" s="216">
        <v>41877</v>
      </c>
      <c r="B1800" s="217" t="s">
        <v>2060</v>
      </c>
      <c r="C1800" s="363" t="s">
        <v>4269</v>
      </c>
      <c r="D1800" s="20" t="s">
        <v>8</v>
      </c>
      <c r="E1800" s="239">
        <v>3319</v>
      </c>
      <c r="F1800" s="419">
        <v>41877</v>
      </c>
      <c r="G1800" s="44">
        <v>3319</v>
      </c>
      <c r="H1800" s="243">
        <f t="shared" si="29"/>
        <v>0</v>
      </c>
      <c r="I1800" s="20"/>
      <c r="J1800" s="32"/>
    </row>
    <row r="1801" spans="1:10" x14ac:dyDescent="0.25">
      <c r="A1801" s="216">
        <v>41877</v>
      </c>
      <c r="B1801" s="217" t="s">
        <v>2061</v>
      </c>
      <c r="C1801" s="363" t="s">
        <v>4269</v>
      </c>
      <c r="D1801" s="20" t="s">
        <v>240</v>
      </c>
      <c r="E1801" s="239">
        <v>29240</v>
      </c>
      <c r="F1801" s="421" t="s">
        <v>4376</v>
      </c>
      <c r="G1801" s="245">
        <v>29240</v>
      </c>
      <c r="H1801" s="243">
        <f t="shared" si="29"/>
        <v>0</v>
      </c>
      <c r="I1801" s="20"/>
      <c r="J1801" s="32" t="s">
        <v>4299</v>
      </c>
    </row>
    <row r="1802" spans="1:10" x14ac:dyDescent="0.25">
      <c r="A1802" s="216">
        <v>41877</v>
      </c>
      <c r="B1802" s="217" t="s">
        <v>2062</v>
      </c>
      <c r="C1802" s="363" t="s">
        <v>4269</v>
      </c>
      <c r="D1802" s="20" t="s">
        <v>244</v>
      </c>
      <c r="E1802" s="239">
        <v>16754</v>
      </c>
      <c r="F1802" s="468" t="s">
        <v>4407</v>
      </c>
      <c r="G1802" s="245">
        <v>16754</v>
      </c>
      <c r="H1802" s="243">
        <f t="shared" si="29"/>
        <v>0</v>
      </c>
      <c r="I1802" s="20"/>
      <c r="J1802" s="32" t="s">
        <v>4300</v>
      </c>
    </row>
    <row r="1803" spans="1:10" x14ac:dyDescent="0.25">
      <c r="A1803" s="216">
        <v>41877</v>
      </c>
      <c r="B1803" s="217" t="s">
        <v>2063</v>
      </c>
      <c r="C1803" s="363" t="s">
        <v>4269</v>
      </c>
      <c r="D1803" s="20" t="s">
        <v>149</v>
      </c>
      <c r="E1803" s="239">
        <v>20816.400000000001</v>
      </c>
      <c r="F1803" s="419">
        <v>41881</v>
      </c>
      <c r="G1803" s="44">
        <v>20816.400000000001</v>
      </c>
      <c r="H1803" s="243">
        <f t="shared" si="29"/>
        <v>0</v>
      </c>
      <c r="I1803" s="20"/>
      <c r="J1803" s="32"/>
    </row>
    <row r="1804" spans="1:10" x14ac:dyDescent="0.25">
      <c r="A1804" s="216">
        <v>41877</v>
      </c>
      <c r="B1804" s="217" t="s">
        <v>2064</v>
      </c>
      <c r="C1804" s="363" t="s">
        <v>4269</v>
      </c>
      <c r="D1804" s="20" t="s">
        <v>100</v>
      </c>
      <c r="E1804" s="239">
        <v>18007.2</v>
      </c>
      <c r="F1804" s="419">
        <v>41878</v>
      </c>
      <c r="G1804" s="44">
        <v>18007.2</v>
      </c>
      <c r="H1804" s="243">
        <f t="shared" si="29"/>
        <v>0</v>
      </c>
      <c r="I1804" s="20"/>
      <c r="J1804" s="32"/>
    </row>
    <row r="1805" spans="1:10" x14ac:dyDescent="0.25">
      <c r="A1805" s="216">
        <v>41877</v>
      </c>
      <c r="B1805" s="217" t="s">
        <v>2065</v>
      </c>
      <c r="C1805" s="363" t="s">
        <v>4269</v>
      </c>
      <c r="D1805" s="329" t="s">
        <v>3114</v>
      </c>
      <c r="E1805" s="330">
        <v>0</v>
      </c>
      <c r="F1805" s="419"/>
      <c r="G1805" s="44"/>
      <c r="H1805" s="243">
        <f t="shared" si="29"/>
        <v>0</v>
      </c>
      <c r="I1805" s="20" t="s">
        <v>324</v>
      </c>
      <c r="J1805" s="32"/>
    </row>
    <row r="1806" spans="1:10" x14ac:dyDescent="0.25">
      <c r="A1806" s="216">
        <v>41877</v>
      </c>
      <c r="B1806" s="217" t="s">
        <v>2067</v>
      </c>
      <c r="C1806" s="363" t="s">
        <v>4269</v>
      </c>
      <c r="D1806" s="20" t="s">
        <v>88</v>
      </c>
      <c r="E1806" s="239">
        <v>4503</v>
      </c>
      <c r="F1806" s="419">
        <v>41878</v>
      </c>
      <c r="G1806" s="44">
        <v>4503</v>
      </c>
      <c r="H1806" s="243">
        <f t="shared" si="29"/>
        <v>0</v>
      </c>
      <c r="I1806" s="20"/>
      <c r="J1806" s="32"/>
    </row>
    <row r="1807" spans="1:10" x14ac:dyDescent="0.25">
      <c r="A1807" s="216">
        <v>41877</v>
      </c>
      <c r="B1807" s="217" t="s">
        <v>2069</v>
      </c>
      <c r="C1807" s="363" t="s">
        <v>4269</v>
      </c>
      <c r="D1807" s="20" t="s">
        <v>85</v>
      </c>
      <c r="E1807" s="239">
        <v>7546</v>
      </c>
      <c r="F1807" s="419">
        <v>41878</v>
      </c>
      <c r="G1807" s="44">
        <v>7546</v>
      </c>
      <c r="H1807" s="243">
        <f t="shared" si="29"/>
        <v>0</v>
      </c>
      <c r="I1807" s="20"/>
      <c r="J1807" s="32"/>
    </row>
    <row r="1808" spans="1:10" x14ac:dyDescent="0.25">
      <c r="A1808" s="216">
        <v>41877</v>
      </c>
      <c r="B1808" s="217" t="s">
        <v>2070</v>
      </c>
      <c r="C1808" s="363" t="s">
        <v>4269</v>
      </c>
      <c r="D1808" s="20" t="s">
        <v>92</v>
      </c>
      <c r="E1808" s="239">
        <v>8323.6</v>
      </c>
      <c r="F1808" s="419">
        <v>41878</v>
      </c>
      <c r="G1808" s="44">
        <v>8323.6</v>
      </c>
      <c r="H1808" s="243">
        <f t="shared" si="29"/>
        <v>0</v>
      </c>
      <c r="I1808" s="20"/>
      <c r="J1808" s="32"/>
    </row>
    <row r="1809" spans="1:10" x14ac:dyDescent="0.25">
      <c r="A1809" s="216">
        <v>41877</v>
      </c>
      <c r="B1809" s="217" t="s">
        <v>2071</v>
      </c>
      <c r="C1809" s="363" t="s">
        <v>4269</v>
      </c>
      <c r="D1809" s="20" t="s">
        <v>93</v>
      </c>
      <c r="E1809" s="239">
        <v>9239.5</v>
      </c>
      <c r="F1809" s="419">
        <v>41878</v>
      </c>
      <c r="G1809" s="44">
        <v>9239.5</v>
      </c>
      <c r="H1809" s="243">
        <f t="shared" si="29"/>
        <v>0</v>
      </c>
      <c r="I1809" s="20"/>
      <c r="J1809" s="32"/>
    </row>
    <row r="1810" spans="1:10" x14ac:dyDescent="0.25">
      <c r="A1810" s="216">
        <v>41877</v>
      </c>
      <c r="B1810" s="217" t="s">
        <v>2072</v>
      </c>
      <c r="C1810" s="363" t="s">
        <v>4269</v>
      </c>
      <c r="D1810" s="20" t="s">
        <v>92</v>
      </c>
      <c r="E1810" s="239">
        <v>2725</v>
      </c>
      <c r="F1810" s="419">
        <v>41878</v>
      </c>
      <c r="G1810" s="44">
        <v>2725</v>
      </c>
      <c r="H1810" s="243">
        <f t="shared" si="29"/>
        <v>0</v>
      </c>
      <c r="I1810" s="20"/>
      <c r="J1810" s="32"/>
    </row>
    <row r="1811" spans="1:10" x14ac:dyDescent="0.25">
      <c r="A1811" s="216">
        <v>41877</v>
      </c>
      <c r="B1811" s="217" t="s">
        <v>2073</v>
      </c>
      <c r="C1811" s="363" t="s">
        <v>4269</v>
      </c>
      <c r="D1811" s="20" t="s">
        <v>4301</v>
      </c>
      <c r="E1811" s="239">
        <v>0</v>
      </c>
      <c r="F1811" s="419">
        <v>41877</v>
      </c>
      <c r="G1811" s="44">
        <v>0</v>
      </c>
      <c r="H1811" s="243">
        <f t="shared" si="29"/>
        <v>0</v>
      </c>
      <c r="I1811" s="20" t="s">
        <v>4302</v>
      </c>
      <c r="J1811" s="32"/>
    </row>
    <row r="1812" spans="1:10" x14ac:dyDescent="0.25">
      <c r="A1812" s="216">
        <v>41877</v>
      </c>
      <c r="B1812" s="217" t="s">
        <v>2074</v>
      </c>
      <c r="C1812" s="363" t="s">
        <v>4269</v>
      </c>
      <c r="D1812" s="20" t="s">
        <v>41</v>
      </c>
      <c r="E1812" s="239">
        <v>13685</v>
      </c>
      <c r="F1812" s="419">
        <v>41877</v>
      </c>
      <c r="G1812" s="44">
        <v>13685</v>
      </c>
      <c r="H1812" s="243">
        <f t="shared" si="29"/>
        <v>0</v>
      </c>
      <c r="I1812" s="20"/>
      <c r="J1812" s="32"/>
    </row>
    <row r="1813" spans="1:10" x14ac:dyDescent="0.25">
      <c r="A1813" s="216">
        <v>41877</v>
      </c>
      <c r="B1813" s="217" t="s">
        <v>2076</v>
      </c>
      <c r="C1813" s="363" t="s">
        <v>4269</v>
      </c>
      <c r="D1813" s="20" t="s">
        <v>19</v>
      </c>
      <c r="E1813" s="239">
        <v>23759</v>
      </c>
      <c r="F1813" s="419">
        <v>41877</v>
      </c>
      <c r="G1813" s="44">
        <v>23759</v>
      </c>
      <c r="H1813" s="243">
        <f t="shared" si="29"/>
        <v>0</v>
      </c>
      <c r="I1813" s="20"/>
      <c r="J1813" s="32"/>
    </row>
    <row r="1814" spans="1:10" x14ac:dyDescent="0.25">
      <c r="A1814" s="216">
        <v>41877</v>
      </c>
      <c r="B1814" s="217" t="s">
        <v>2077</v>
      </c>
      <c r="C1814" s="363" t="s">
        <v>4269</v>
      </c>
      <c r="D1814" s="20" t="s">
        <v>11</v>
      </c>
      <c r="E1814" s="239">
        <v>25672</v>
      </c>
      <c r="F1814" s="421">
        <v>41892</v>
      </c>
      <c r="G1814" s="245">
        <v>25672</v>
      </c>
      <c r="H1814" s="243">
        <f t="shared" si="29"/>
        <v>0</v>
      </c>
      <c r="I1814" s="20" t="s">
        <v>217</v>
      </c>
      <c r="J1814" s="32"/>
    </row>
    <row r="1815" spans="1:10" x14ac:dyDescent="0.25">
      <c r="A1815" s="216">
        <v>41877</v>
      </c>
      <c r="B1815" s="217" t="s">
        <v>2078</v>
      </c>
      <c r="C1815" s="363" t="s">
        <v>4269</v>
      </c>
      <c r="D1815" s="20" t="s">
        <v>930</v>
      </c>
      <c r="E1815" s="239">
        <v>21961.5</v>
      </c>
      <c r="F1815" s="419">
        <v>41878</v>
      </c>
      <c r="G1815" s="44">
        <v>21961.5</v>
      </c>
      <c r="H1815" s="243">
        <f t="shared" si="29"/>
        <v>0</v>
      </c>
      <c r="I1815" s="20" t="s">
        <v>217</v>
      </c>
      <c r="J1815" s="32"/>
    </row>
    <row r="1816" spans="1:10" x14ac:dyDescent="0.25">
      <c r="A1816" s="216">
        <v>41877</v>
      </c>
      <c r="B1816" s="217" t="s">
        <v>2081</v>
      </c>
      <c r="C1816" s="363" t="s">
        <v>4269</v>
      </c>
      <c r="D1816" s="20" t="s">
        <v>123</v>
      </c>
      <c r="E1816" s="239">
        <v>8187.5</v>
      </c>
      <c r="F1816" s="419">
        <v>41878</v>
      </c>
      <c r="G1816" s="44">
        <v>8187.5</v>
      </c>
      <c r="H1816" s="243">
        <f t="shared" si="29"/>
        <v>0</v>
      </c>
      <c r="I1816" s="20" t="s">
        <v>3945</v>
      </c>
      <c r="J1816" s="32"/>
    </row>
    <row r="1817" spans="1:10" x14ac:dyDescent="0.25">
      <c r="A1817" s="216">
        <v>41877</v>
      </c>
      <c r="B1817" s="217" t="s">
        <v>2082</v>
      </c>
      <c r="C1817" s="363" t="s">
        <v>4269</v>
      </c>
      <c r="D1817" s="20" t="s">
        <v>62</v>
      </c>
      <c r="E1817" s="239">
        <v>8106</v>
      </c>
      <c r="F1817" s="419">
        <v>41878</v>
      </c>
      <c r="G1817" s="44">
        <v>8106</v>
      </c>
      <c r="H1817" s="243">
        <f t="shared" si="29"/>
        <v>0</v>
      </c>
      <c r="I1817" s="20" t="s">
        <v>217</v>
      </c>
      <c r="J1817" s="32"/>
    </row>
    <row r="1818" spans="1:10" x14ac:dyDescent="0.25">
      <c r="A1818" s="216">
        <v>41877</v>
      </c>
      <c r="B1818" s="217" t="s">
        <v>2083</v>
      </c>
      <c r="C1818" s="363" t="s">
        <v>4269</v>
      </c>
      <c r="D1818" s="20" t="s">
        <v>988</v>
      </c>
      <c r="E1818" s="239">
        <v>31846.5</v>
      </c>
      <c r="F1818" s="419">
        <v>41877</v>
      </c>
      <c r="G1818" s="44">
        <v>31846.5</v>
      </c>
      <c r="H1818" s="243">
        <f t="shared" si="29"/>
        <v>0</v>
      </c>
      <c r="I1818" s="20"/>
      <c r="J1818" s="32"/>
    </row>
    <row r="1819" spans="1:10" x14ac:dyDescent="0.25">
      <c r="A1819" s="216">
        <v>41877</v>
      </c>
      <c r="B1819" s="217" t="s">
        <v>2085</v>
      </c>
      <c r="C1819" s="363" t="s">
        <v>4269</v>
      </c>
      <c r="D1819" s="20" t="s">
        <v>25</v>
      </c>
      <c r="E1819" s="239">
        <v>5156.5</v>
      </c>
      <c r="F1819" s="419">
        <v>41878</v>
      </c>
      <c r="G1819" s="44">
        <v>5156.5</v>
      </c>
      <c r="H1819" s="243">
        <f t="shared" si="29"/>
        <v>0</v>
      </c>
      <c r="I1819" s="20" t="s">
        <v>217</v>
      </c>
      <c r="J1819" s="32"/>
    </row>
    <row r="1820" spans="1:10" x14ac:dyDescent="0.25">
      <c r="A1820" s="216">
        <v>41877</v>
      </c>
      <c r="B1820" s="217" t="s">
        <v>2086</v>
      </c>
      <c r="C1820" s="363" t="s">
        <v>4269</v>
      </c>
      <c r="D1820" s="20" t="s">
        <v>2586</v>
      </c>
      <c r="E1820" s="239">
        <v>2304</v>
      </c>
      <c r="F1820" s="419">
        <v>41878</v>
      </c>
      <c r="G1820" s="44">
        <v>2304</v>
      </c>
      <c r="H1820" s="243">
        <f t="shared" si="29"/>
        <v>0</v>
      </c>
      <c r="I1820" s="20" t="s">
        <v>217</v>
      </c>
      <c r="J1820" s="32"/>
    </row>
    <row r="1821" spans="1:10" x14ac:dyDescent="0.25">
      <c r="A1821" s="216">
        <v>41877</v>
      </c>
      <c r="B1821" s="217" t="s">
        <v>2087</v>
      </c>
      <c r="C1821" s="363" t="s">
        <v>4269</v>
      </c>
      <c r="D1821" s="20" t="s">
        <v>47</v>
      </c>
      <c r="E1821" s="239">
        <v>3297.5</v>
      </c>
      <c r="F1821" s="419">
        <v>41877</v>
      </c>
      <c r="G1821" s="44">
        <v>3297.5</v>
      </c>
      <c r="H1821" s="243">
        <f t="shared" si="29"/>
        <v>0</v>
      </c>
      <c r="I1821" s="20" t="s">
        <v>30</v>
      </c>
      <c r="J1821" s="32"/>
    </row>
    <row r="1822" spans="1:10" x14ac:dyDescent="0.25">
      <c r="A1822" s="216">
        <v>41877</v>
      </c>
      <c r="B1822" s="217" t="s">
        <v>2088</v>
      </c>
      <c r="C1822" s="363" t="s">
        <v>4269</v>
      </c>
      <c r="D1822" s="20" t="s">
        <v>39</v>
      </c>
      <c r="E1822" s="239">
        <v>23436</v>
      </c>
      <c r="F1822" s="468" t="s">
        <v>4413</v>
      </c>
      <c r="G1822" s="245">
        <v>23436</v>
      </c>
      <c r="H1822" s="243">
        <f t="shared" si="29"/>
        <v>0</v>
      </c>
      <c r="I1822" s="20" t="s">
        <v>3945</v>
      </c>
      <c r="J1822" s="32"/>
    </row>
    <row r="1823" spans="1:10" x14ac:dyDescent="0.25">
      <c r="A1823" s="216">
        <v>41877</v>
      </c>
      <c r="B1823" s="217" t="s">
        <v>2089</v>
      </c>
      <c r="C1823" s="363" t="s">
        <v>4269</v>
      </c>
      <c r="D1823" s="20" t="s">
        <v>338</v>
      </c>
      <c r="E1823" s="239">
        <v>634</v>
      </c>
      <c r="F1823" s="419">
        <v>41877</v>
      </c>
      <c r="G1823" s="44">
        <v>634</v>
      </c>
      <c r="H1823" s="243">
        <f t="shared" si="29"/>
        <v>0</v>
      </c>
      <c r="I1823" s="20" t="s">
        <v>30</v>
      </c>
      <c r="J1823" s="32"/>
    </row>
    <row r="1824" spans="1:10" x14ac:dyDescent="0.25">
      <c r="A1824" s="216">
        <v>41877</v>
      </c>
      <c r="B1824" s="217" t="s">
        <v>2091</v>
      </c>
      <c r="C1824" s="363" t="s">
        <v>4269</v>
      </c>
      <c r="D1824" s="20" t="s">
        <v>29</v>
      </c>
      <c r="E1824" s="239">
        <v>7212</v>
      </c>
      <c r="F1824" s="419">
        <v>41877</v>
      </c>
      <c r="G1824" s="44">
        <v>7212</v>
      </c>
      <c r="H1824" s="243">
        <f t="shared" si="29"/>
        <v>0</v>
      </c>
      <c r="I1824" s="20" t="s">
        <v>30</v>
      </c>
      <c r="J1824" s="32"/>
    </row>
    <row r="1825" spans="1:10" x14ac:dyDescent="0.25">
      <c r="A1825" s="216">
        <v>41877</v>
      </c>
      <c r="B1825" s="217" t="s">
        <v>2092</v>
      </c>
      <c r="C1825" s="363" t="s">
        <v>4269</v>
      </c>
      <c r="D1825" s="20" t="s">
        <v>124</v>
      </c>
      <c r="E1825" s="239">
        <v>6073</v>
      </c>
      <c r="F1825" s="419">
        <v>41877</v>
      </c>
      <c r="G1825" s="44">
        <v>6073</v>
      </c>
      <c r="H1825" s="243">
        <f t="shared" si="29"/>
        <v>0</v>
      </c>
      <c r="I1825" s="20" t="s">
        <v>30</v>
      </c>
      <c r="J1825" s="32"/>
    </row>
    <row r="1826" spans="1:10" x14ac:dyDescent="0.25">
      <c r="A1826" s="216">
        <v>41877</v>
      </c>
      <c r="B1826" s="217" t="s">
        <v>2093</v>
      </c>
      <c r="C1826" s="363" t="s">
        <v>4269</v>
      </c>
      <c r="D1826" s="20" t="s">
        <v>136</v>
      </c>
      <c r="E1826" s="239">
        <v>377</v>
      </c>
      <c r="F1826" s="419">
        <v>41877</v>
      </c>
      <c r="G1826" s="44">
        <v>377</v>
      </c>
      <c r="H1826" s="243">
        <f t="shared" si="29"/>
        <v>0</v>
      </c>
      <c r="I1826" s="20"/>
      <c r="J1826" s="32"/>
    </row>
    <row r="1827" spans="1:10" x14ac:dyDescent="0.25">
      <c r="A1827" s="216">
        <v>41877</v>
      </c>
      <c r="B1827" s="217" t="s">
        <v>2094</v>
      </c>
      <c r="C1827" s="363" t="s">
        <v>4269</v>
      </c>
      <c r="D1827" s="20" t="s">
        <v>490</v>
      </c>
      <c r="E1827" s="239">
        <v>472.5</v>
      </c>
      <c r="F1827" s="419">
        <v>41879</v>
      </c>
      <c r="G1827" s="44">
        <v>472.5</v>
      </c>
      <c r="H1827" s="243">
        <f t="shared" si="29"/>
        <v>0</v>
      </c>
      <c r="I1827" s="20" t="s">
        <v>30</v>
      </c>
      <c r="J1827" s="32"/>
    </row>
    <row r="1828" spans="1:10" x14ac:dyDescent="0.25">
      <c r="A1828" s="216">
        <v>41877</v>
      </c>
      <c r="B1828" s="217" t="s">
        <v>2095</v>
      </c>
      <c r="C1828" s="363" t="s">
        <v>4269</v>
      </c>
      <c r="D1828" s="20" t="s">
        <v>8</v>
      </c>
      <c r="E1828" s="239">
        <v>545</v>
      </c>
      <c r="F1828" s="419">
        <v>41877</v>
      </c>
      <c r="G1828" s="44">
        <v>545</v>
      </c>
      <c r="H1828" s="243">
        <f t="shared" si="29"/>
        <v>0</v>
      </c>
      <c r="I1828" s="20" t="s">
        <v>302</v>
      </c>
      <c r="J1828" s="32"/>
    </row>
    <row r="1829" spans="1:10" x14ac:dyDescent="0.25">
      <c r="A1829" s="216">
        <v>41877</v>
      </c>
      <c r="B1829" s="217" t="s">
        <v>2096</v>
      </c>
      <c r="C1829" s="363" t="s">
        <v>4269</v>
      </c>
      <c r="D1829" s="20" t="s">
        <v>828</v>
      </c>
      <c r="E1829" s="239">
        <v>2040</v>
      </c>
      <c r="F1829" s="419">
        <v>41877</v>
      </c>
      <c r="G1829" s="44">
        <v>2040</v>
      </c>
      <c r="H1829" s="243">
        <f t="shared" si="29"/>
        <v>0</v>
      </c>
      <c r="I1829" s="20" t="s">
        <v>30</v>
      </c>
      <c r="J1829" s="32"/>
    </row>
    <row r="1830" spans="1:10" x14ac:dyDescent="0.25">
      <c r="A1830" s="216">
        <v>41877</v>
      </c>
      <c r="B1830" s="217" t="s">
        <v>2097</v>
      </c>
      <c r="C1830" s="363" t="s">
        <v>4269</v>
      </c>
      <c r="D1830" s="20" t="s">
        <v>1782</v>
      </c>
      <c r="E1830" s="239">
        <v>920</v>
      </c>
      <c r="F1830" s="419">
        <v>41877</v>
      </c>
      <c r="G1830" s="44">
        <v>920</v>
      </c>
      <c r="H1830" s="243">
        <f t="shared" si="29"/>
        <v>0</v>
      </c>
      <c r="I1830" s="20" t="s">
        <v>30</v>
      </c>
      <c r="J1830" s="32"/>
    </row>
    <row r="1831" spans="1:10" x14ac:dyDescent="0.25">
      <c r="A1831" s="216">
        <v>41877</v>
      </c>
      <c r="B1831" s="217" t="s">
        <v>2098</v>
      </c>
      <c r="C1831" s="363" t="s">
        <v>4269</v>
      </c>
      <c r="D1831" s="20" t="s">
        <v>32</v>
      </c>
      <c r="E1831" s="239">
        <v>12606</v>
      </c>
      <c r="F1831" s="419">
        <v>41877</v>
      </c>
      <c r="G1831" s="44">
        <v>12606</v>
      </c>
      <c r="H1831" s="243">
        <f t="shared" si="29"/>
        <v>0</v>
      </c>
      <c r="I1831" s="20" t="s">
        <v>30</v>
      </c>
      <c r="J1831" s="32"/>
    </row>
    <row r="1832" spans="1:10" x14ac:dyDescent="0.25">
      <c r="A1832" s="216">
        <v>41877</v>
      </c>
      <c r="B1832" s="217" t="s">
        <v>2099</v>
      </c>
      <c r="C1832" s="363" t="s">
        <v>4269</v>
      </c>
      <c r="D1832" s="20" t="s">
        <v>20</v>
      </c>
      <c r="E1832" s="239">
        <v>4840</v>
      </c>
      <c r="F1832" s="419">
        <v>41878</v>
      </c>
      <c r="G1832" s="44">
        <v>4840</v>
      </c>
      <c r="H1832" s="243">
        <f t="shared" si="29"/>
        <v>0</v>
      </c>
      <c r="I1832" s="20" t="s">
        <v>65</v>
      </c>
      <c r="J1832" s="32"/>
    </row>
    <row r="1833" spans="1:10" x14ac:dyDescent="0.25">
      <c r="A1833" s="216">
        <v>41877</v>
      </c>
      <c r="B1833" s="217" t="s">
        <v>2101</v>
      </c>
      <c r="C1833" s="363" t="s">
        <v>4269</v>
      </c>
      <c r="D1833" s="20" t="s">
        <v>78</v>
      </c>
      <c r="E1833" s="239">
        <v>2155</v>
      </c>
      <c r="F1833" s="419">
        <v>41878</v>
      </c>
      <c r="G1833" s="44">
        <v>2155</v>
      </c>
      <c r="H1833" s="243">
        <f t="shared" si="29"/>
        <v>0</v>
      </c>
      <c r="I1833" s="20" t="s">
        <v>65</v>
      </c>
      <c r="J1833" s="32"/>
    </row>
    <row r="1834" spans="1:10" x14ac:dyDescent="0.25">
      <c r="A1834" s="216">
        <v>41877</v>
      </c>
      <c r="B1834" s="217" t="s">
        <v>2102</v>
      </c>
      <c r="C1834" s="363" t="s">
        <v>4269</v>
      </c>
      <c r="D1834" s="20" t="s">
        <v>55</v>
      </c>
      <c r="E1834" s="239">
        <v>8877.5</v>
      </c>
      <c r="F1834" s="419">
        <v>41877</v>
      </c>
      <c r="G1834" s="44">
        <v>8877.5</v>
      </c>
      <c r="H1834" s="243">
        <f t="shared" si="29"/>
        <v>0</v>
      </c>
      <c r="I1834" s="20"/>
      <c r="J1834" s="32"/>
    </row>
    <row r="1835" spans="1:10" x14ac:dyDescent="0.25">
      <c r="A1835" s="216">
        <v>41877</v>
      </c>
      <c r="B1835" s="217" t="s">
        <v>2104</v>
      </c>
      <c r="C1835" s="363" t="s">
        <v>4269</v>
      </c>
      <c r="D1835" s="20" t="s">
        <v>2173</v>
      </c>
      <c r="E1835" s="239">
        <v>1577.6</v>
      </c>
      <c r="F1835" s="419">
        <v>41877</v>
      </c>
      <c r="G1835" s="44">
        <v>1577.6</v>
      </c>
      <c r="H1835" s="243">
        <f t="shared" si="29"/>
        <v>0</v>
      </c>
      <c r="I1835" s="20" t="s">
        <v>30</v>
      </c>
      <c r="J1835" s="32"/>
    </row>
    <row r="1836" spans="1:10" x14ac:dyDescent="0.25">
      <c r="A1836" s="216">
        <v>41877</v>
      </c>
      <c r="B1836" s="217" t="s">
        <v>2106</v>
      </c>
      <c r="C1836" s="363" t="s">
        <v>4269</v>
      </c>
      <c r="D1836" s="20" t="s">
        <v>130</v>
      </c>
      <c r="E1836" s="239">
        <v>7126.6</v>
      </c>
      <c r="F1836" s="419">
        <v>41878</v>
      </c>
      <c r="G1836" s="44">
        <v>7126.6</v>
      </c>
      <c r="H1836" s="243">
        <f t="shared" si="29"/>
        <v>0</v>
      </c>
      <c r="I1836" s="20" t="s">
        <v>21</v>
      </c>
      <c r="J1836" s="32"/>
    </row>
    <row r="1837" spans="1:10" x14ac:dyDescent="0.25">
      <c r="A1837" s="216">
        <v>41877</v>
      </c>
      <c r="B1837" s="217" t="s">
        <v>2107</v>
      </c>
      <c r="C1837" s="363" t="s">
        <v>4269</v>
      </c>
      <c r="D1837" s="20" t="s">
        <v>68</v>
      </c>
      <c r="E1837" s="239">
        <v>1742</v>
      </c>
      <c r="F1837" s="419">
        <v>41878</v>
      </c>
      <c r="G1837" s="44">
        <v>1742</v>
      </c>
      <c r="H1837" s="243">
        <f t="shared" si="29"/>
        <v>0</v>
      </c>
      <c r="I1837" s="20" t="s">
        <v>217</v>
      </c>
      <c r="J1837" s="32"/>
    </row>
    <row r="1838" spans="1:10" x14ac:dyDescent="0.25">
      <c r="A1838" s="216">
        <v>41877</v>
      </c>
      <c r="B1838" s="217" t="s">
        <v>2108</v>
      </c>
      <c r="C1838" s="363" t="s">
        <v>4269</v>
      </c>
      <c r="D1838" s="20" t="s">
        <v>188</v>
      </c>
      <c r="E1838" s="239">
        <v>8266.5</v>
      </c>
      <c r="F1838" s="419">
        <v>41879</v>
      </c>
      <c r="G1838" s="44">
        <v>8266.5</v>
      </c>
      <c r="H1838" s="243">
        <f t="shared" si="29"/>
        <v>0</v>
      </c>
      <c r="I1838" s="20" t="s">
        <v>21</v>
      </c>
      <c r="J1838" s="32"/>
    </row>
    <row r="1839" spans="1:10" x14ac:dyDescent="0.25">
      <c r="A1839" s="216">
        <v>41877</v>
      </c>
      <c r="B1839" s="217" t="s">
        <v>2110</v>
      </c>
      <c r="C1839" s="363" t="s">
        <v>4269</v>
      </c>
      <c r="D1839" s="20" t="s">
        <v>233</v>
      </c>
      <c r="E1839" s="239">
        <v>1791</v>
      </c>
      <c r="F1839" s="419">
        <v>41878</v>
      </c>
      <c r="G1839" s="44">
        <v>1791</v>
      </c>
      <c r="H1839" s="243">
        <f t="shared" si="29"/>
        <v>0</v>
      </c>
      <c r="I1839" s="20" t="s">
        <v>65</v>
      </c>
      <c r="J1839" s="32"/>
    </row>
    <row r="1840" spans="1:10" x14ac:dyDescent="0.25">
      <c r="A1840" s="216">
        <v>41877</v>
      </c>
      <c r="B1840" s="217" t="s">
        <v>2111</v>
      </c>
      <c r="C1840" s="363" t="s">
        <v>4269</v>
      </c>
      <c r="D1840" s="20" t="s">
        <v>2770</v>
      </c>
      <c r="E1840" s="239">
        <v>14154</v>
      </c>
      <c r="F1840" s="421" t="s">
        <v>4303</v>
      </c>
      <c r="G1840" s="44">
        <v>14154</v>
      </c>
      <c r="H1840" s="243">
        <f t="shared" si="29"/>
        <v>0</v>
      </c>
      <c r="I1840" s="20" t="s">
        <v>21</v>
      </c>
      <c r="J1840" s="32"/>
    </row>
    <row r="1841" spans="1:10" x14ac:dyDescent="0.25">
      <c r="A1841" s="216">
        <v>41877</v>
      </c>
      <c r="B1841" s="217" t="s">
        <v>2113</v>
      </c>
      <c r="C1841" s="363" t="s">
        <v>4269</v>
      </c>
      <c r="D1841" s="20" t="s">
        <v>666</v>
      </c>
      <c r="E1841" s="239">
        <v>23095</v>
      </c>
      <c r="F1841" s="419">
        <v>41877</v>
      </c>
      <c r="G1841" s="44">
        <v>23095</v>
      </c>
      <c r="H1841" s="243">
        <f t="shared" si="29"/>
        <v>0</v>
      </c>
      <c r="I1841" s="20" t="s">
        <v>12</v>
      </c>
      <c r="J1841" s="32" t="s">
        <v>4304</v>
      </c>
    </row>
    <row r="1842" spans="1:10" x14ac:dyDescent="0.25">
      <c r="A1842" s="216">
        <v>41877</v>
      </c>
      <c r="B1842" s="217" t="s">
        <v>2114</v>
      </c>
      <c r="C1842" s="363" t="s">
        <v>4269</v>
      </c>
      <c r="D1842" s="20" t="s">
        <v>257</v>
      </c>
      <c r="E1842" s="239">
        <v>16952</v>
      </c>
      <c r="F1842" s="419">
        <v>41878</v>
      </c>
      <c r="G1842" s="44">
        <v>16952</v>
      </c>
      <c r="H1842" s="243">
        <f t="shared" si="29"/>
        <v>0</v>
      </c>
      <c r="I1842" s="20" t="s">
        <v>65</v>
      </c>
      <c r="J1842" s="32"/>
    </row>
    <row r="1843" spans="1:10" x14ac:dyDescent="0.25">
      <c r="A1843" s="216">
        <v>41877</v>
      </c>
      <c r="B1843" s="217" t="s">
        <v>2116</v>
      </c>
      <c r="C1843" s="363" t="s">
        <v>4269</v>
      </c>
      <c r="D1843" s="20" t="s">
        <v>111</v>
      </c>
      <c r="E1843" s="239">
        <v>3949</v>
      </c>
      <c r="F1843" s="419">
        <v>41877</v>
      </c>
      <c r="G1843" s="44">
        <v>3949</v>
      </c>
      <c r="H1843" s="243">
        <f t="shared" si="29"/>
        <v>0</v>
      </c>
      <c r="I1843" s="20" t="s">
        <v>21</v>
      </c>
      <c r="J1843" s="32"/>
    </row>
    <row r="1844" spans="1:10" x14ac:dyDescent="0.25">
      <c r="A1844" s="216">
        <v>41877</v>
      </c>
      <c r="B1844" s="217" t="s">
        <v>2119</v>
      </c>
      <c r="C1844" s="363" t="s">
        <v>4269</v>
      </c>
      <c r="D1844" s="20" t="s">
        <v>66</v>
      </c>
      <c r="E1844" s="239">
        <v>1929</v>
      </c>
      <c r="F1844" s="419">
        <v>41877</v>
      </c>
      <c r="G1844" s="44">
        <v>1929</v>
      </c>
      <c r="H1844" s="243">
        <f t="shared" si="29"/>
        <v>0</v>
      </c>
      <c r="I1844" s="20" t="s">
        <v>21</v>
      </c>
      <c r="J1844" s="32"/>
    </row>
    <row r="1845" spans="1:10" x14ac:dyDescent="0.25">
      <c r="A1845" s="216">
        <v>41877</v>
      </c>
      <c r="B1845" s="217" t="s">
        <v>2121</v>
      </c>
      <c r="C1845" s="363" t="s">
        <v>4269</v>
      </c>
      <c r="D1845" s="20" t="s">
        <v>87</v>
      </c>
      <c r="E1845" s="239">
        <v>9574</v>
      </c>
      <c r="F1845" s="419">
        <v>41878</v>
      </c>
      <c r="G1845" s="44">
        <v>9574</v>
      </c>
      <c r="H1845" s="243">
        <f t="shared" si="29"/>
        <v>0</v>
      </c>
      <c r="I1845" s="20" t="s">
        <v>65</v>
      </c>
      <c r="J1845" s="32"/>
    </row>
    <row r="1846" spans="1:10" x14ac:dyDescent="0.25">
      <c r="A1846" s="216">
        <v>41877</v>
      </c>
      <c r="B1846" s="217" t="s">
        <v>2122</v>
      </c>
      <c r="C1846" s="363" t="s">
        <v>4269</v>
      </c>
      <c r="D1846" s="20" t="s">
        <v>307</v>
      </c>
      <c r="E1846" s="239">
        <v>11036.5</v>
      </c>
      <c r="F1846" s="422" t="s">
        <v>4305</v>
      </c>
      <c r="G1846" s="44">
        <v>11036.5</v>
      </c>
      <c r="H1846" s="243">
        <f t="shared" si="29"/>
        <v>0</v>
      </c>
      <c r="I1846" s="20" t="s">
        <v>65</v>
      </c>
      <c r="J1846" s="32"/>
    </row>
    <row r="1847" spans="1:10" x14ac:dyDescent="0.25">
      <c r="A1847" s="216">
        <v>41877</v>
      </c>
      <c r="B1847" s="217" t="s">
        <v>2123</v>
      </c>
      <c r="C1847" s="363" t="s">
        <v>4269</v>
      </c>
      <c r="D1847" s="329" t="s">
        <v>3114</v>
      </c>
      <c r="E1847" s="330">
        <v>0</v>
      </c>
      <c r="F1847" s="419"/>
      <c r="G1847" s="44"/>
      <c r="H1847" s="243">
        <f t="shared" si="29"/>
        <v>0</v>
      </c>
      <c r="I1847" s="20" t="s">
        <v>512</v>
      </c>
      <c r="J1847" s="32"/>
    </row>
    <row r="1848" spans="1:10" x14ac:dyDescent="0.25">
      <c r="A1848" s="216">
        <v>41877</v>
      </c>
      <c r="B1848" s="217" t="s">
        <v>2125</v>
      </c>
      <c r="C1848" s="363" t="s">
        <v>4269</v>
      </c>
      <c r="D1848" s="20" t="s">
        <v>3636</v>
      </c>
      <c r="E1848" s="239">
        <v>6681</v>
      </c>
      <c r="F1848" s="419">
        <v>41878</v>
      </c>
      <c r="G1848" s="44">
        <v>6681</v>
      </c>
      <c r="H1848" s="243">
        <f t="shared" si="29"/>
        <v>0</v>
      </c>
      <c r="I1848" s="20" t="s">
        <v>4306</v>
      </c>
      <c r="J1848" s="32"/>
    </row>
    <row r="1849" spans="1:10" x14ac:dyDescent="0.25">
      <c r="A1849" s="216">
        <v>41877</v>
      </c>
      <c r="B1849" s="217" t="s">
        <v>2126</v>
      </c>
      <c r="C1849" s="363" t="s">
        <v>4269</v>
      </c>
      <c r="D1849" s="20" t="s">
        <v>4307</v>
      </c>
      <c r="E1849" s="239">
        <v>2954</v>
      </c>
      <c r="F1849" s="419">
        <v>41877</v>
      </c>
      <c r="G1849" s="44">
        <v>2954</v>
      </c>
      <c r="H1849" s="243">
        <f t="shared" si="29"/>
        <v>0</v>
      </c>
      <c r="I1849" s="20" t="s">
        <v>302</v>
      </c>
      <c r="J1849" s="32"/>
    </row>
    <row r="1850" spans="1:10" x14ac:dyDescent="0.25">
      <c r="A1850" s="216">
        <v>41877</v>
      </c>
      <c r="B1850" s="217" t="s">
        <v>2127</v>
      </c>
      <c r="C1850" s="363" t="s">
        <v>4269</v>
      </c>
      <c r="D1850" s="329" t="s">
        <v>3114</v>
      </c>
      <c r="E1850" s="330">
        <v>0</v>
      </c>
      <c r="F1850" s="419"/>
      <c r="G1850" s="44"/>
      <c r="H1850" s="243">
        <f t="shared" si="29"/>
        <v>0</v>
      </c>
      <c r="I1850" s="20" t="s">
        <v>4191</v>
      </c>
      <c r="J1850" s="32"/>
    </row>
    <row r="1851" spans="1:10" x14ac:dyDescent="0.25">
      <c r="A1851" s="216">
        <v>41877</v>
      </c>
      <c r="B1851" s="217" t="s">
        <v>2128</v>
      </c>
      <c r="C1851" s="363" t="s">
        <v>4269</v>
      </c>
      <c r="D1851" s="20" t="s">
        <v>8</v>
      </c>
      <c r="E1851" s="239">
        <v>954.5</v>
      </c>
      <c r="F1851" s="419">
        <v>41877</v>
      </c>
      <c r="G1851" s="44">
        <v>954.5</v>
      </c>
      <c r="H1851" s="243">
        <f t="shared" si="29"/>
        <v>0</v>
      </c>
      <c r="I1851" s="20"/>
      <c r="J1851" s="32"/>
    </row>
    <row r="1852" spans="1:10" x14ac:dyDescent="0.25">
      <c r="A1852" s="216">
        <v>41877</v>
      </c>
      <c r="B1852" s="217" t="s">
        <v>2129</v>
      </c>
      <c r="C1852" s="363" t="s">
        <v>4269</v>
      </c>
      <c r="D1852" s="20" t="s">
        <v>51</v>
      </c>
      <c r="E1852" s="239">
        <v>3619</v>
      </c>
      <c r="F1852" s="419">
        <v>41877</v>
      </c>
      <c r="G1852" s="44">
        <v>3619</v>
      </c>
      <c r="H1852" s="243">
        <f t="shared" si="29"/>
        <v>0</v>
      </c>
      <c r="I1852" s="20"/>
      <c r="J1852" s="32"/>
    </row>
    <row r="1853" spans="1:10" x14ac:dyDescent="0.25">
      <c r="A1853" s="216">
        <v>41877</v>
      </c>
      <c r="B1853" s="217" t="s">
        <v>2130</v>
      </c>
      <c r="C1853" s="363" t="s">
        <v>4269</v>
      </c>
      <c r="D1853" s="20" t="s">
        <v>1611</v>
      </c>
      <c r="E1853" s="239">
        <v>1117.5</v>
      </c>
      <c r="F1853" s="419">
        <v>41877</v>
      </c>
      <c r="G1853" s="44">
        <v>1117.5</v>
      </c>
      <c r="H1853" s="243">
        <f t="shared" si="29"/>
        <v>0</v>
      </c>
      <c r="I1853" s="20"/>
      <c r="J1853" s="32"/>
    </row>
    <row r="1854" spans="1:10" x14ac:dyDescent="0.25">
      <c r="A1854" s="216">
        <v>41877</v>
      </c>
      <c r="B1854" s="217" t="s">
        <v>2131</v>
      </c>
      <c r="C1854" s="363" t="s">
        <v>4269</v>
      </c>
      <c r="D1854" s="20" t="s">
        <v>1611</v>
      </c>
      <c r="E1854" s="239">
        <v>300</v>
      </c>
      <c r="F1854" s="419">
        <v>41877</v>
      </c>
      <c r="G1854" s="44">
        <v>300</v>
      </c>
      <c r="H1854" s="243">
        <f t="shared" si="29"/>
        <v>0</v>
      </c>
      <c r="I1854" s="20"/>
      <c r="J1854" s="32"/>
    </row>
    <row r="1855" spans="1:10" x14ac:dyDescent="0.25">
      <c r="A1855" s="216">
        <v>41877</v>
      </c>
      <c r="B1855" s="217" t="s">
        <v>2132</v>
      </c>
      <c r="C1855" s="363" t="s">
        <v>4269</v>
      </c>
      <c r="D1855" s="20" t="s">
        <v>8</v>
      </c>
      <c r="E1855" s="239">
        <v>2534.5</v>
      </c>
      <c r="F1855" s="419">
        <v>41877</v>
      </c>
      <c r="G1855" s="44">
        <v>2534.5</v>
      </c>
      <c r="H1855" s="243">
        <f t="shared" si="29"/>
        <v>0</v>
      </c>
      <c r="I1855" s="20"/>
      <c r="J1855" s="32"/>
    </row>
    <row r="1856" spans="1:10" x14ac:dyDescent="0.25">
      <c r="A1856" s="216">
        <v>41877</v>
      </c>
      <c r="B1856" s="217" t="s">
        <v>2133</v>
      </c>
      <c r="C1856" s="363" t="s">
        <v>4269</v>
      </c>
      <c r="D1856" s="20" t="s">
        <v>136</v>
      </c>
      <c r="E1856" s="239">
        <v>385</v>
      </c>
      <c r="F1856" s="419">
        <v>41877</v>
      </c>
      <c r="G1856" s="44">
        <v>385</v>
      </c>
      <c r="H1856" s="243">
        <f t="shared" si="29"/>
        <v>0</v>
      </c>
      <c r="I1856" s="20"/>
      <c r="J1856" s="32"/>
    </row>
    <row r="1857" spans="1:10" x14ac:dyDescent="0.25">
      <c r="A1857" s="216">
        <v>41877</v>
      </c>
      <c r="B1857" s="217" t="s">
        <v>2134</v>
      </c>
      <c r="C1857" s="363" t="s">
        <v>4269</v>
      </c>
      <c r="D1857" s="20" t="s">
        <v>8</v>
      </c>
      <c r="E1857" s="239">
        <v>12412</v>
      </c>
      <c r="F1857" s="419">
        <v>41877</v>
      </c>
      <c r="G1857" s="44">
        <v>12412</v>
      </c>
      <c r="H1857" s="243">
        <f t="shared" si="29"/>
        <v>0</v>
      </c>
      <c r="I1857" s="20"/>
      <c r="J1857" s="32"/>
    </row>
    <row r="1858" spans="1:10" x14ac:dyDescent="0.25">
      <c r="A1858" s="216">
        <v>41877</v>
      </c>
      <c r="B1858" s="217" t="s">
        <v>2135</v>
      </c>
      <c r="C1858" s="363" t="s">
        <v>4269</v>
      </c>
      <c r="D1858" s="20" t="s">
        <v>28</v>
      </c>
      <c r="E1858" s="239">
        <v>8058.5</v>
      </c>
      <c r="F1858" s="419">
        <v>41877</v>
      </c>
      <c r="G1858" s="44">
        <v>8058.5</v>
      </c>
      <c r="H1858" s="243">
        <f t="shared" si="29"/>
        <v>0</v>
      </c>
      <c r="I1858" s="20"/>
      <c r="J1858" s="32"/>
    </row>
    <row r="1859" spans="1:10" x14ac:dyDescent="0.25">
      <c r="A1859" s="216">
        <v>41877</v>
      </c>
      <c r="B1859" s="217" t="s">
        <v>2136</v>
      </c>
      <c r="C1859" s="363" t="s">
        <v>4269</v>
      </c>
      <c r="D1859" s="20" t="s">
        <v>54</v>
      </c>
      <c r="E1859" s="239">
        <v>9423</v>
      </c>
      <c r="F1859" s="419">
        <v>41880</v>
      </c>
      <c r="G1859" s="44">
        <v>9423</v>
      </c>
      <c r="H1859" s="243">
        <f t="shared" si="29"/>
        <v>0</v>
      </c>
      <c r="I1859" s="20"/>
      <c r="J1859" s="32"/>
    </row>
    <row r="1860" spans="1:10" x14ac:dyDescent="0.25">
      <c r="A1860" s="216">
        <v>41877</v>
      </c>
      <c r="B1860" s="217" t="s">
        <v>2138</v>
      </c>
      <c r="C1860" s="363" t="s">
        <v>4269</v>
      </c>
      <c r="D1860" s="20" t="s">
        <v>4308</v>
      </c>
      <c r="E1860" s="239">
        <v>58</v>
      </c>
      <c r="F1860" s="419">
        <v>41877</v>
      </c>
      <c r="G1860" s="44">
        <v>58</v>
      </c>
      <c r="H1860" s="243">
        <f t="shared" si="29"/>
        <v>0</v>
      </c>
      <c r="I1860" s="20" t="s">
        <v>302</v>
      </c>
      <c r="J1860" s="32"/>
    </row>
    <row r="1861" spans="1:10" x14ac:dyDescent="0.25">
      <c r="A1861" s="216">
        <v>41877</v>
      </c>
      <c r="B1861" s="217" t="s">
        <v>2139</v>
      </c>
      <c r="C1861" s="363" t="s">
        <v>4269</v>
      </c>
      <c r="D1861" s="20" t="s">
        <v>74</v>
      </c>
      <c r="E1861" s="239">
        <v>789</v>
      </c>
      <c r="F1861" s="419">
        <v>41877</v>
      </c>
      <c r="G1861" s="44">
        <v>789</v>
      </c>
      <c r="H1861" s="243">
        <f t="shared" si="29"/>
        <v>0</v>
      </c>
      <c r="I1861" s="20"/>
      <c r="J1861" s="32"/>
    </row>
    <row r="1862" spans="1:10" x14ac:dyDescent="0.25">
      <c r="A1862" s="216">
        <v>41877</v>
      </c>
      <c r="B1862" s="217" t="s">
        <v>2140</v>
      </c>
      <c r="C1862" s="363" t="s">
        <v>4269</v>
      </c>
      <c r="D1862" s="20" t="s">
        <v>115</v>
      </c>
      <c r="E1862" s="239">
        <v>184</v>
      </c>
      <c r="F1862" s="419">
        <v>41877</v>
      </c>
      <c r="G1862" s="44">
        <v>184</v>
      </c>
      <c r="H1862" s="243">
        <f t="shared" si="29"/>
        <v>0</v>
      </c>
      <c r="I1862" s="20"/>
      <c r="J1862" s="32"/>
    </row>
    <row r="1863" spans="1:10" x14ac:dyDescent="0.25">
      <c r="A1863" s="216">
        <v>41877</v>
      </c>
      <c r="B1863" s="217" t="s">
        <v>2141</v>
      </c>
      <c r="C1863" s="363" t="s">
        <v>4269</v>
      </c>
      <c r="D1863" s="20" t="s">
        <v>4309</v>
      </c>
      <c r="E1863" s="239">
        <v>56466</v>
      </c>
      <c r="F1863" s="420" t="s">
        <v>4310</v>
      </c>
      <c r="G1863" s="44">
        <v>56466</v>
      </c>
      <c r="H1863" s="243">
        <f t="shared" ref="H1863:H1926" si="30">E1863-G1863</f>
        <v>0</v>
      </c>
      <c r="I1863" s="20"/>
      <c r="J1863" s="32"/>
    </row>
    <row r="1864" spans="1:10" x14ac:dyDescent="0.25">
      <c r="A1864" s="216">
        <v>41877</v>
      </c>
      <c r="B1864" s="217" t="s">
        <v>2142</v>
      </c>
      <c r="C1864" s="363" t="s">
        <v>4269</v>
      </c>
      <c r="D1864" s="20" t="s">
        <v>49</v>
      </c>
      <c r="E1864" s="239">
        <v>216</v>
      </c>
      <c r="F1864" s="419">
        <v>41877</v>
      </c>
      <c r="G1864" s="44">
        <v>216</v>
      </c>
      <c r="H1864" s="243">
        <f t="shared" si="30"/>
        <v>0</v>
      </c>
      <c r="I1864" s="20"/>
      <c r="J1864" s="32"/>
    </row>
    <row r="1865" spans="1:10" x14ac:dyDescent="0.25">
      <c r="A1865" s="216">
        <v>41877</v>
      </c>
      <c r="B1865" s="217" t="s">
        <v>2143</v>
      </c>
      <c r="C1865" s="363" t="s">
        <v>4269</v>
      </c>
      <c r="D1865" s="20" t="s">
        <v>28</v>
      </c>
      <c r="E1865" s="239">
        <v>3558</v>
      </c>
      <c r="F1865" s="419">
        <v>41877</v>
      </c>
      <c r="G1865" s="44">
        <v>3558</v>
      </c>
      <c r="H1865" s="243">
        <f t="shared" si="30"/>
        <v>0</v>
      </c>
      <c r="I1865" s="20"/>
      <c r="J1865" s="32"/>
    </row>
    <row r="1866" spans="1:10" x14ac:dyDescent="0.25">
      <c r="A1866" s="216">
        <v>41877</v>
      </c>
      <c r="B1866" s="217" t="s">
        <v>2144</v>
      </c>
      <c r="C1866" s="363" t="s">
        <v>4269</v>
      </c>
      <c r="D1866" s="20" t="s">
        <v>2770</v>
      </c>
      <c r="E1866" s="239">
        <v>1816.5</v>
      </c>
      <c r="F1866" s="419">
        <v>41877</v>
      </c>
      <c r="G1866" s="44">
        <v>1816.5</v>
      </c>
      <c r="H1866" s="243">
        <f t="shared" si="30"/>
        <v>0</v>
      </c>
      <c r="I1866" s="20" t="s">
        <v>21</v>
      </c>
      <c r="J1866" s="32"/>
    </row>
    <row r="1867" spans="1:10" x14ac:dyDescent="0.25">
      <c r="A1867" s="216">
        <v>41877</v>
      </c>
      <c r="B1867" s="217" t="s">
        <v>2145</v>
      </c>
      <c r="C1867" s="363" t="s">
        <v>4269</v>
      </c>
      <c r="D1867" s="20" t="s">
        <v>4311</v>
      </c>
      <c r="E1867" s="239">
        <v>2799</v>
      </c>
      <c r="F1867" s="419">
        <v>41878</v>
      </c>
      <c r="G1867" s="44">
        <v>2799</v>
      </c>
      <c r="H1867" s="243">
        <f t="shared" si="30"/>
        <v>0</v>
      </c>
      <c r="I1867" s="20"/>
      <c r="J1867" s="32"/>
    </row>
    <row r="1868" spans="1:10" x14ac:dyDescent="0.25">
      <c r="A1868" s="216">
        <v>41877</v>
      </c>
      <c r="B1868" s="217" t="s">
        <v>2146</v>
      </c>
      <c r="C1868" s="363" t="s">
        <v>4269</v>
      </c>
      <c r="D1868" s="20" t="s">
        <v>3483</v>
      </c>
      <c r="E1868" s="239">
        <v>311.39999999999998</v>
      </c>
      <c r="F1868" s="419">
        <v>41877</v>
      </c>
      <c r="G1868" s="44">
        <v>311.39999999999998</v>
      </c>
      <c r="H1868" s="243">
        <f t="shared" si="30"/>
        <v>0</v>
      </c>
      <c r="I1868" s="20"/>
      <c r="J1868" s="32"/>
    </row>
    <row r="1869" spans="1:10" x14ac:dyDescent="0.25">
      <c r="A1869" s="216">
        <v>41877</v>
      </c>
      <c r="B1869" s="217" t="s">
        <v>2147</v>
      </c>
      <c r="C1869" s="363" t="s">
        <v>4269</v>
      </c>
      <c r="D1869" s="20" t="s">
        <v>4273</v>
      </c>
      <c r="E1869" s="239">
        <v>16622.25</v>
      </c>
      <c r="F1869" s="421">
        <v>41912</v>
      </c>
      <c r="G1869" s="245">
        <v>16622.25</v>
      </c>
      <c r="H1869" s="243">
        <f t="shared" si="30"/>
        <v>0</v>
      </c>
      <c r="I1869" s="20"/>
      <c r="J1869" s="32"/>
    </row>
    <row r="1870" spans="1:10" x14ac:dyDescent="0.25">
      <c r="A1870" s="216">
        <v>41877</v>
      </c>
      <c r="B1870" s="217" t="s">
        <v>2148</v>
      </c>
      <c r="C1870" s="363" t="s">
        <v>4269</v>
      </c>
      <c r="D1870" s="329" t="s">
        <v>3114</v>
      </c>
      <c r="E1870" s="330">
        <v>0</v>
      </c>
      <c r="F1870" s="419"/>
      <c r="G1870" s="44"/>
      <c r="H1870" s="243">
        <f t="shared" si="30"/>
        <v>0</v>
      </c>
      <c r="I1870" s="20" t="s">
        <v>4312</v>
      </c>
      <c r="J1870" s="32"/>
    </row>
    <row r="1871" spans="1:10" x14ac:dyDescent="0.25">
      <c r="A1871" s="216">
        <v>41877</v>
      </c>
      <c r="B1871" s="217" t="s">
        <v>2149</v>
      </c>
      <c r="C1871" s="363" t="s">
        <v>4269</v>
      </c>
      <c r="D1871" s="20" t="s">
        <v>79</v>
      </c>
      <c r="E1871" s="239">
        <v>23930.400000000001</v>
      </c>
      <c r="F1871" s="420" t="s">
        <v>4313</v>
      </c>
      <c r="G1871" s="44">
        <v>23930.400000000001</v>
      </c>
      <c r="H1871" s="243">
        <f t="shared" si="30"/>
        <v>0</v>
      </c>
      <c r="I1871" s="20"/>
      <c r="J1871" s="32"/>
    </row>
    <row r="1872" spans="1:10" x14ac:dyDescent="0.25">
      <c r="A1872" s="216">
        <v>41877</v>
      </c>
      <c r="B1872" s="217" t="s">
        <v>2150</v>
      </c>
      <c r="C1872" s="363" t="s">
        <v>4269</v>
      </c>
      <c r="D1872" s="20" t="s">
        <v>35</v>
      </c>
      <c r="E1872" s="239">
        <v>840</v>
      </c>
      <c r="F1872" s="419">
        <v>41877</v>
      </c>
      <c r="G1872" s="44">
        <v>840</v>
      </c>
      <c r="H1872" s="243">
        <f t="shared" si="30"/>
        <v>0</v>
      </c>
      <c r="I1872" s="20"/>
      <c r="J1872" s="32"/>
    </row>
    <row r="1873" spans="1:10" x14ac:dyDescent="0.25">
      <c r="A1873" s="216">
        <v>41877</v>
      </c>
      <c r="B1873" s="217" t="s">
        <v>2151</v>
      </c>
      <c r="C1873" s="363" t="s">
        <v>4269</v>
      </c>
      <c r="D1873" s="20" t="s">
        <v>599</v>
      </c>
      <c r="E1873" s="239">
        <v>3640</v>
      </c>
      <c r="F1873" s="421">
        <v>41885</v>
      </c>
      <c r="G1873" s="245">
        <v>3640</v>
      </c>
      <c r="H1873" s="243">
        <f t="shared" si="30"/>
        <v>0</v>
      </c>
      <c r="I1873" s="20" t="s">
        <v>21</v>
      </c>
      <c r="J1873" s="32"/>
    </row>
    <row r="1874" spans="1:10" x14ac:dyDescent="0.25">
      <c r="A1874" s="216">
        <v>41877</v>
      </c>
      <c r="B1874" s="217" t="s">
        <v>2152</v>
      </c>
      <c r="C1874" s="363" t="s">
        <v>4269</v>
      </c>
      <c r="D1874" s="20" t="s">
        <v>70</v>
      </c>
      <c r="E1874" s="239">
        <v>5894</v>
      </c>
      <c r="F1874" s="419">
        <v>41877</v>
      </c>
      <c r="G1874" s="44">
        <v>5894</v>
      </c>
      <c r="H1874" s="243">
        <f t="shared" si="30"/>
        <v>0</v>
      </c>
      <c r="I1874" s="20"/>
      <c r="J1874" s="32"/>
    </row>
    <row r="1875" spans="1:10" x14ac:dyDescent="0.25">
      <c r="A1875" s="216">
        <v>41877</v>
      </c>
      <c r="B1875" s="217" t="s">
        <v>2153</v>
      </c>
      <c r="C1875" s="363" t="s">
        <v>4269</v>
      </c>
      <c r="D1875" s="329" t="s">
        <v>3114</v>
      </c>
      <c r="E1875" s="330">
        <v>0</v>
      </c>
      <c r="F1875" s="419"/>
      <c r="G1875" s="44"/>
      <c r="H1875" s="243">
        <f t="shared" si="30"/>
        <v>0</v>
      </c>
      <c r="I1875" s="20"/>
      <c r="J1875" s="32"/>
    </row>
    <row r="1876" spans="1:10" x14ac:dyDescent="0.25">
      <c r="A1876" s="216">
        <v>41877</v>
      </c>
      <c r="B1876" s="217" t="s">
        <v>2154</v>
      </c>
      <c r="C1876" s="363" t="s">
        <v>4269</v>
      </c>
      <c r="D1876" s="20" t="s">
        <v>14</v>
      </c>
      <c r="E1876" s="239">
        <v>6400</v>
      </c>
      <c r="F1876" s="419">
        <v>41879</v>
      </c>
      <c r="G1876" s="44">
        <v>6400</v>
      </c>
      <c r="H1876" s="243">
        <f t="shared" si="30"/>
        <v>0</v>
      </c>
      <c r="I1876" s="20" t="s">
        <v>30</v>
      </c>
      <c r="J1876" s="32"/>
    </row>
    <row r="1877" spans="1:10" x14ac:dyDescent="0.25">
      <c r="A1877" s="216">
        <v>41877</v>
      </c>
      <c r="B1877" s="217" t="s">
        <v>2155</v>
      </c>
      <c r="C1877" s="363" t="s">
        <v>4269</v>
      </c>
      <c r="D1877" s="20" t="s">
        <v>4216</v>
      </c>
      <c r="E1877" s="239">
        <v>7188</v>
      </c>
      <c r="F1877" s="419">
        <v>41877</v>
      </c>
      <c r="G1877" s="44">
        <v>7188</v>
      </c>
      <c r="H1877" s="243">
        <f t="shared" si="30"/>
        <v>0</v>
      </c>
      <c r="I1877" s="20"/>
      <c r="J1877" s="32"/>
    </row>
    <row r="1878" spans="1:10" x14ac:dyDescent="0.25">
      <c r="A1878" s="216">
        <v>41877</v>
      </c>
      <c r="B1878" s="217" t="s">
        <v>2156</v>
      </c>
      <c r="C1878" s="363" t="s">
        <v>4269</v>
      </c>
      <c r="D1878" s="20" t="s">
        <v>4216</v>
      </c>
      <c r="E1878" s="239">
        <v>80</v>
      </c>
      <c r="F1878" s="419">
        <v>41877</v>
      </c>
      <c r="G1878" s="44">
        <v>80</v>
      </c>
      <c r="H1878" s="243">
        <f t="shared" si="30"/>
        <v>0</v>
      </c>
      <c r="I1878" s="20"/>
      <c r="J1878" s="32"/>
    </row>
    <row r="1879" spans="1:10" x14ac:dyDescent="0.25">
      <c r="A1879" s="216">
        <v>41878</v>
      </c>
      <c r="B1879" s="217" t="s">
        <v>2157</v>
      </c>
      <c r="C1879" s="363" t="s">
        <v>4269</v>
      </c>
      <c r="D1879" s="214" t="s">
        <v>13</v>
      </c>
      <c r="E1879" s="235">
        <v>2561</v>
      </c>
      <c r="F1879" s="419">
        <v>41878</v>
      </c>
      <c r="G1879" s="44">
        <v>2561</v>
      </c>
      <c r="H1879" s="243">
        <f t="shared" si="30"/>
        <v>0</v>
      </c>
      <c r="I1879" s="214"/>
    </row>
    <row r="1880" spans="1:10" x14ac:dyDescent="0.25">
      <c r="A1880" s="216">
        <v>41878</v>
      </c>
      <c r="B1880" s="217" t="s">
        <v>2159</v>
      </c>
      <c r="C1880" s="363" t="s">
        <v>4269</v>
      </c>
      <c r="D1880" s="214" t="s">
        <v>250</v>
      </c>
      <c r="E1880" s="235">
        <v>14063</v>
      </c>
      <c r="F1880" s="419">
        <v>41878</v>
      </c>
      <c r="G1880" s="44">
        <v>14063</v>
      </c>
      <c r="H1880" s="243">
        <f t="shared" si="30"/>
        <v>0</v>
      </c>
      <c r="I1880" s="214"/>
    </row>
    <row r="1881" spans="1:10" x14ac:dyDescent="0.25">
      <c r="A1881" s="216">
        <v>41878</v>
      </c>
      <c r="B1881" s="217" t="s">
        <v>2160</v>
      </c>
      <c r="C1881" s="363" t="s">
        <v>4269</v>
      </c>
      <c r="D1881" s="214" t="s">
        <v>8</v>
      </c>
      <c r="E1881" s="235">
        <v>8983</v>
      </c>
      <c r="F1881" s="419">
        <v>41878</v>
      </c>
      <c r="G1881" s="44">
        <v>8983</v>
      </c>
      <c r="H1881" s="243">
        <f t="shared" si="30"/>
        <v>0</v>
      </c>
      <c r="I1881" s="214"/>
    </row>
    <row r="1882" spans="1:10" x14ac:dyDescent="0.25">
      <c r="A1882" s="216">
        <v>41878</v>
      </c>
      <c r="B1882" s="217" t="s">
        <v>2161</v>
      </c>
      <c r="C1882" s="363" t="s">
        <v>4269</v>
      </c>
      <c r="D1882" s="214" t="s">
        <v>106</v>
      </c>
      <c r="E1882" s="235">
        <v>143144.5</v>
      </c>
      <c r="F1882" s="419">
        <v>41881</v>
      </c>
      <c r="G1882" s="44">
        <v>143144.5</v>
      </c>
      <c r="H1882" s="243">
        <f t="shared" si="30"/>
        <v>0</v>
      </c>
      <c r="I1882" s="214"/>
    </row>
    <row r="1883" spans="1:10" x14ac:dyDescent="0.25">
      <c r="A1883" s="216">
        <v>41878</v>
      </c>
      <c r="B1883" s="217" t="s">
        <v>2163</v>
      </c>
      <c r="C1883" s="363" t="s">
        <v>4269</v>
      </c>
      <c r="D1883" s="214" t="s">
        <v>106</v>
      </c>
      <c r="E1883" s="235">
        <v>325800.5</v>
      </c>
      <c r="F1883" s="421">
        <v>41887</v>
      </c>
      <c r="G1883" s="245">
        <v>325800.5</v>
      </c>
      <c r="H1883" s="243">
        <f t="shared" si="30"/>
        <v>0</v>
      </c>
      <c r="I1883" s="214" t="s">
        <v>65</v>
      </c>
    </row>
    <row r="1884" spans="1:10" x14ac:dyDescent="0.25">
      <c r="A1884" s="216">
        <v>41878</v>
      </c>
      <c r="B1884" s="217" t="s">
        <v>2164</v>
      </c>
      <c r="C1884" s="363" t="s">
        <v>4269</v>
      </c>
      <c r="D1884" s="214" t="s">
        <v>4258</v>
      </c>
      <c r="E1884" s="235">
        <v>4170</v>
      </c>
      <c r="F1884" s="419">
        <v>41878</v>
      </c>
      <c r="G1884" s="44">
        <v>4170</v>
      </c>
      <c r="H1884" s="243">
        <f t="shared" si="30"/>
        <v>0</v>
      </c>
      <c r="I1884" s="214"/>
    </row>
    <row r="1885" spans="1:10" x14ac:dyDescent="0.25">
      <c r="A1885" s="216">
        <v>41878</v>
      </c>
      <c r="B1885" s="217" t="s">
        <v>2165</v>
      </c>
      <c r="C1885" s="363" t="s">
        <v>4269</v>
      </c>
      <c r="D1885" s="214" t="s">
        <v>373</v>
      </c>
      <c r="E1885" s="235">
        <v>30089.5</v>
      </c>
      <c r="F1885" s="419">
        <v>41879</v>
      </c>
      <c r="G1885" s="44">
        <v>30089.5</v>
      </c>
      <c r="H1885" s="243">
        <f t="shared" si="30"/>
        <v>0</v>
      </c>
      <c r="I1885" s="214" t="s">
        <v>30</v>
      </c>
    </row>
    <row r="1886" spans="1:10" x14ac:dyDescent="0.25">
      <c r="A1886" s="216">
        <v>41878</v>
      </c>
      <c r="B1886" s="217" t="s">
        <v>2166</v>
      </c>
      <c r="C1886" s="363" t="s">
        <v>4269</v>
      </c>
      <c r="D1886" s="214" t="s">
        <v>8</v>
      </c>
      <c r="E1886" s="235">
        <v>2736</v>
      </c>
      <c r="F1886" s="419">
        <v>41878</v>
      </c>
      <c r="G1886" s="44">
        <v>2736</v>
      </c>
      <c r="H1886" s="243">
        <f t="shared" si="30"/>
        <v>0</v>
      </c>
      <c r="I1886" s="214"/>
    </row>
    <row r="1887" spans="1:10" x14ac:dyDescent="0.25">
      <c r="A1887" s="216">
        <v>41878</v>
      </c>
      <c r="B1887" s="217" t="s">
        <v>2167</v>
      </c>
      <c r="C1887" s="363" t="s">
        <v>4269</v>
      </c>
      <c r="D1887" s="214" t="s">
        <v>29</v>
      </c>
      <c r="E1887" s="235">
        <v>8965</v>
      </c>
      <c r="F1887" s="419">
        <v>41879</v>
      </c>
      <c r="G1887" s="44">
        <v>8965</v>
      </c>
      <c r="H1887" s="243">
        <f t="shared" si="30"/>
        <v>0</v>
      </c>
      <c r="I1887" s="214"/>
    </row>
    <row r="1888" spans="1:10" x14ac:dyDescent="0.25">
      <c r="A1888" s="216">
        <v>41878</v>
      </c>
      <c r="B1888" s="217" t="s">
        <v>2168</v>
      </c>
      <c r="C1888" s="363" t="s">
        <v>4269</v>
      </c>
      <c r="D1888" s="214" t="s">
        <v>116</v>
      </c>
      <c r="E1888" s="235">
        <v>4569</v>
      </c>
      <c r="F1888" s="419">
        <v>41878</v>
      </c>
      <c r="G1888" s="44">
        <v>4569</v>
      </c>
      <c r="H1888" s="243">
        <f t="shared" si="30"/>
        <v>0</v>
      </c>
      <c r="I1888" s="214"/>
    </row>
    <row r="1889" spans="1:10" x14ac:dyDescent="0.25">
      <c r="A1889" s="216">
        <v>41878</v>
      </c>
      <c r="B1889" s="217" t="s">
        <v>2169</v>
      </c>
      <c r="C1889" s="363" t="s">
        <v>4269</v>
      </c>
      <c r="D1889" s="214" t="s">
        <v>123</v>
      </c>
      <c r="E1889" s="235">
        <v>3839</v>
      </c>
      <c r="F1889" s="419">
        <v>41879</v>
      </c>
      <c r="G1889" s="44">
        <v>3839</v>
      </c>
      <c r="H1889" s="243">
        <f t="shared" si="30"/>
        <v>0</v>
      </c>
      <c r="I1889" s="214" t="s">
        <v>3945</v>
      </c>
    </row>
    <row r="1890" spans="1:10" x14ac:dyDescent="0.25">
      <c r="A1890" s="216">
        <v>41878</v>
      </c>
      <c r="B1890" s="217" t="s">
        <v>2170</v>
      </c>
      <c r="C1890" s="363" t="s">
        <v>4269</v>
      </c>
      <c r="D1890" s="214" t="s">
        <v>4307</v>
      </c>
      <c r="E1890" s="235">
        <v>3510</v>
      </c>
      <c r="F1890" s="419">
        <v>41878</v>
      </c>
      <c r="G1890" s="44">
        <v>3510</v>
      </c>
      <c r="H1890" s="243">
        <f t="shared" si="30"/>
        <v>0</v>
      </c>
      <c r="I1890" s="214"/>
    </row>
    <row r="1891" spans="1:10" x14ac:dyDescent="0.25">
      <c r="A1891" s="216">
        <v>41878</v>
      </c>
      <c r="B1891" s="217" t="s">
        <v>2171</v>
      </c>
      <c r="C1891" s="363" t="s">
        <v>4269</v>
      </c>
      <c r="D1891" s="214" t="s">
        <v>47</v>
      </c>
      <c r="E1891" s="235">
        <v>2904.1</v>
      </c>
      <c r="F1891" s="419">
        <v>41879</v>
      </c>
      <c r="G1891" s="44">
        <v>2904.1</v>
      </c>
      <c r="H1891" s="243">
        <f t="shared" si="30"/>
        <v>0</v>
      </c>
      <c r="I1891" s="214"/>
    </row>
    <row r="1892" spans="1:10" x14ac:dyDescent="0.25">
      <c r="A1892" s="216">
        <v>41878</v>
      </c>
      <c r="B1892" s="217" t="s">
        <v>2172</v>
      </c>
      <c r="C1892" s="363" t="s">
        <v>4269</v>
      </c>
      <c r="D1892" s="214" t="s">
        <v>58</v>
      </c>
      <c r="E1892" s="235">
        <v>1908.2</v>
      </c>
      <c r="F1892" s="419">
        <v>41879</v>
      </c>
      <c r="G1892" s="44">
        <v>1908.2</v>
      </c>
      <c r="H1892" s="243">
        <f t="shared" si="30"/>
        <v>0</v>
      </c>
      <c r="I1892" s="214"/>
      <c r="J1892" s="121"/>
    </row>
    <row r="1893" spans="1:10" ht="23.25" x14ac:dyDescent="0.25">
      <c r="A1893" s="216">
        <v>41878</v>
      </c>
      <c r="B1893" s="217" t="s">
        <v>2174</v>
      </c>
      <c r="C1893" s="363" t="s">
        <v>4269</v>
      </c>
      <c r="D1893" s="214" t="s">
        <v>43</v>
      </c>
      <c r="E1893" s="235">
        <v>2600</v>
      </c>
      <c r="F1893" s="472" t="s">
        <v>4414</v>
      </c>
      <c r="G1893" s="245">
        <v>2600</v>
      </c>
      <c r="H1893" s="243">
        <f t="shared" si="30"/>
        <v>0</v>
      </c>
      <c r="I1893" s="214"/>
      <c r="J1893" s="121"/>
    </row>
    <row r="1894" spans="1:10" x14ac:dyDescent="0.25">
      <c r="A1894" s="216">
        <v>41878</v>
      </c>
      <c r="B1894" s="217" t="s">
        <v>2176</v>
      </c>
      <c r="C1894" s="363" t="s">
        <v>4269</v>
      </c>
      <c r="D1894" s="214" t="s">
        <v>42</v>
      </c>
      <c r="E1894" s="235">
        <v>3120</v>
      </c>
      <c r="F1894" s="421">
        <v>41885</v>
      </c>
      <c r="G1894" s="245">
        <v>3120</v>
      </c>
      <c r="H1894" s="243">
        <f t="shared" si="30"/>
        <v>0</v>
      </c>
      <c r="I1894" s="214"/>
      <c r="J1894" s="121"/>
    </row>
    <row r="1895" spans="1:10" x14ac:dyDescent="0.25">
      <c r="A1895" s="216">
        <v>41878</v>
      </c>
      <c r="B1895" s="217" t="s">
        <v>2177</v>
      </c>
      <c r="C1895" s="363" t="s">
        <v>4269</v>
      </c>
      <c r="D1895" s="214" t="s">
        <v>54</v>
      </c>
      <c r="E1895" s="235">
        <v>8413</v>
      </c>
      <c r="F1895" s="419">
        <v>41879</v>
      </c>
      <c r="G1895" s="44">
        <v>8413</v>
      </c>
      <c r="H1895" s="243">
        <f t="shared" si="30"/>
        <v>0</v>
      </c>
      <c r="I1895" s="214" t="s">
        <v>30</v>
      </c>
      <c r="J1895" s="232"/>
    </row>
    <row r="1896" spans="1:10" x14ac:dyDescent="0.25">
      <c r="A1896" s="216">
        <v>41878</v>
      </c>
      <c r="B1896" s="217" t="s">
        <v>2178</v>
      </c>
      <c r="C1896" s="363" t="s">
        <v>4269</v>
      </c>
      <c r="D1896" s="214" t="s">
        <v>189</v>
      </c>
      <c r="E1896" s="235">
        <v>14919</v>
      </c>
      <c r="F1896" s="421">
        <v>41890</v>
      </c>
      <c r="G1896" s="283">
        <v>14509.5</v>
      </c>
      <c r="H1896" s="328">
        <f t="shared" si="30"/>
        <v>409.5</v>
      </c>
      <c r="I1896" s="214"/>
      <c r="J1896" s="121"/>
    </row>
    <row r="1897" spans="1:10" x14ac:dyDescent="0.25">
      <c r="A1897" s="216">
        <v>41878</v>
      </c>
      <c r="B1897" s="217" t="s">
        <v>2180</v>
      </c>
      <c r="C1897" s="363" t="s">
        <v>4269</v>
      </c>
      <c r="D1897" s="214" t="s">
        <v>3590</v>
      </c>
      <c r="E1897" s="235">
        <v>2263.5</v>
      </c>
      <c r="F1897" s="419">
        <v>41879</v>
      </c>
      <c r="G1897" s="44">
        <v>2263.5</v>
      </c>
      <c r="H1897" s="243">
        <f t="shared" si="30"/>
        <v>0</v>
      </c>
      <c r="I1897" s="214"/>
      <c r="J1897" s="375"/>
    </row>
    <row r="1898" spans="1:10" x14ac:dyDescent="0.25">
      <c r="A1898" s="216">
        <v>41878</v>
      </c>
      <c r="B1898" s="217" t="s">
        <v>2181</v>
      </c>
      <c r="C1898" s="363" t="s">
        <v>4269</v>
      </c>
      <c r="D1898" s="214" t="s">
        <v>32</v>
      </c>
      <c r="E1898" s="235">
        <v>3657</v>
      </c>
      <c r="F1898" s="419">
        <v>41879</v>
      </c>
      <c r="G1898" s="44">
        <v>3657</v>
      </c>
      <c r="H1898" s="243">
        <f t="shared" si="30"/>
        <v>0</v>
      </c>
      <c r="I1898" s="214"/>
      <c r="J1898" s="121"/>
    </row>
    <row r="1899" spans="1:10" x14ac:dyDescent="0.25">
      <c r="A1899" s="216">
        <v>41878</v>
      </c>
      <c r="B1899" s="217" t="s">
        <v>2182</v>
      </c>
      <c r="C1899" s="363" t="s">
        <v>4269</v>
      </c>
      <c r="D1899" s="214" t="s">
        <v>136</v>
      </c>
      <c r="E1899" s="235">
        <v>1332</v>
      </c>
      <c r="F1899" s="419">
        <v>41878</v>
      </c>
      <c r="G1899" s="44">
        <v>1332</v>
      </c>
      <c r="H1899" s="243">
        <f t="shared" si="30"/>
        <v>0</v>
      </c>
      <c r="I1899" s="214"/>
      <c r="J1899" s="121"/>
    </row>
    <row r="1900" spans="1:10" x14ac:dyDescent="0.25">
      <c r="A1900" s="216">
        <v>41878</v>
      </c>
      <c r="B1900" s="217" t="s">
        <v>2184</v>
      </c>
      <c r="C1900" s="363" t="s">
        <v>4269</v>
      </c>
      <c r="D1900" s="214" t="s">
        <v>4268</v>
      </c>
      <c r="E1900" s="235">
        <v>2757.5</v>
      </c>
      <c r="F1900" s="419">
        <v>41878</v>
      </c>
      <c r="G1900" s="44">
        <v>2757.5</v>
      </c>
      <c r="H1900" s="243">
        <f t="shared" si="30"/>
        <v>0</v>
      </c>
      <c r="I1900" s="214"/>
      <c r="J1900" s="121"/>
    </row>
    <row r="1901" spans="1:10" x14ac:dyDescent="0.25">
      <c r="A1901" s="216">
        <v>41878</v>
      </c>
      <c r="B1901" s="217" t="s">
        <v>2185</v>
      </c>
      <c r="C1901" s="363" t="s">
        <v>4269</v>
      </c>
      <c r="D1901" s="214" t="s">
        <v>842</v>
      </c>
      <c r="E1901" s="235">
        <v>14673.5</v>
      </c>
      <c r="F1901" s="419">
        <v>41878</v>
      </c>
      <c r="G1901" s="44">
        <v>14673.5</v>
      </c>
      <c r="H1901" s="243">
        <f t="shared" si="30"/>
        <v>0</v>
      </c>
      <c r="I1901" s="214"/>
      <c r="J1901" s="121"/>
    </row>
    <row r="1902" spans="1:10" x14ac:dyDescent="0.25">
      <c r="A1902" s="216">
        <v>41878</v>
      </c>
      <c r="B1902" s="217" t="s">
        <v>2186</v>
      </c>
      <c r="C1902" s="363" t="s">
        <v>4269</v>
      </c>
      <c r="D1902" s="214" t="s">
        <v>55</v>
      </c>
      <c r="E1902" s="235">
        <v>11936</v>
      </c>
      <c r="F1902" s="419">
        <v>41878</v>
      </c>
      <c r="G1902" s="44">
        <v>11936</v>
      </c>
      <c r="H1902" s="243">
        <f t="shared" si="30"/>
        <v>0</v>
      </c>
      <c r="I1902" s="214"/>
      <c r="J1902" s="121"/>
    </row>
    <row r="1903" spans="1:10" x14ac:dyDescent="0.25">
      <c r="A1903" s="216">
        <v>41878</v>
      </c>
      <c r="B1903" s="217" t="s">
        <v>2188</v>
      </c>
      <c r="C1903" s="363" t="s">
        <v>4269</v>
      </c>
      <c r="D1903" s="214" t="s">
        <v>4314</v>
      </c>
      <c r="E1903" s="235">
        <v>740</v>
      </c>
      <c r="F1903" s="419">
        <v>41878</v>
      </c>
      <c r="G1903" s="44">
        <v>740</v>
      </c>
      <c r="H1903" s="243">
        <f t="shared" si="30"/>
        <v>0</v>
      </c>
      <c r="I1903" s="214"/>
      <c r="J1903" s="121"/>
    </row>
    <row r="1904" spans="1:10" x14ac:dyDescent="0.25">
      <c r="A1904" s="216">
        <v>41878</v>
      </c>
      <c r="B1904" s="217" t="s">
        <v>2189</v>
      </c>
      <c r="C1904" s="363" t="s">
        <v>4269</v>
      </c>
      <c r="D1904" s="214" t="s">
        <v>62</v>
      </c>
      <c r="E1904" s="235">
        <v>24021.5</v>
      </c>
      <c r="F1904" s="432" t="s">
        <v>4315</v>
      </c>
      <c r="G1904" s="44">
        <v>24021.5</v>
      </c>
      <c r="H1904" s="243">
        <f t="shared" si="30"/>
        <v>0</v>
      </c>
      <c r="I1904" s="214"/>
      <c r="J1904" s="121"/>
    </row>
    <row r="1905" spans="1:10" x14ac:dyDescent="0.25">
      <c r="A1905" s="216">
        <v>41878</v>
      </c>
      <c r="B1905" s="217" t="s">
        <v>2190</v>
      </c>
      <c r="C1905" s="363" t="s">
        <v>4269</v>
      </c>
      <c r="D1905" s="214" t="s">
        <v>13</v>
      </c>
      <c r="E1905" s="235">
        <v>1601</v>
      </c>
      <c r="F1905" s="419">
        <v>41878</v>
      </c>
      <c r="G1905" s="44">
        <v>1601</v>
      </c>
      <c r="H1905" s="243">
        <f t="shared" si="30"/>
        <v>0</v>
      </c>
      <c r="I1905" s="214"/>
      <c r="J1905" s="121"/>
    </row>
    <row r="1906" spans="1:10" x14ac:dyDescent="0.25">
      <c r="A1906" s="216">
        <v>41878</v>
      </c>
      <c r="B1906" s="217" t="s">
        <v>2191</v>
      </c>
      <c r="C1906" s="363" t="s">
        <v>4269</v>
      </c>
      <c r="D1906" s="214" t="s">
        <v>842</v>
      </c>
      <c r="E1906" s="235">
        <v>462</v>
      </c>
      <c r="F1906" s="419">
        <v>41878</v>
      </c>
      <c r="G1906" s="44">
        <v>462</v>
      </c>
      <c r="H1906" s="243">
        <f t="shared" si="30"/>
        <v>0</v>
      </c>
      <c r="I1906" s="214"/>
      <c r="J1906" s="121"/>
    </row>
    <row r="1907" spans="1:10" x14ac:dyDescent="0.25">
      <c r="A1907" s="216">
        <v>41878</v>
      </c>
      <c r="B1907" s="217" t="s">
        <v>2192</v>
      </c>
      <c r="C1907" s="363" t="s">
        <v>4269</v>
      </c>
      <c r="D1907" s="214" t="s">
        <v>149</v>
      </c>
      <c r="E1907" s="235">
        <v>9583</v>
      </c>
      <c r="F1907" s="419">
        <v>41879</v>
      </c>
      <c r="G1907" s="44">
        <v>9583</v>
      </c>
      <c r="H1907" s="243">
        <f t="shared" si="30"/>
        <v>0</v>
      </c>
      <c r="I1907" s="214" t="s">
        <v>27</v>
      </c>
      <c r="J1907" s="121"/>
    </row>
    <row r="1908" spans="1:10" x14ac:dyDescent="0.25">
      <c r="A1908" s="216">
        <v>41878</v>
      </c>
      <c r="B1908" s="217" t="s">
        <v>2193</v>
      </c>
      <c r="C1908" s="363" t="s">
        <v>4269</v>
      </c>
      <c r="D1908" s="214" t="s">
        <v>130</v>
      </c>
      <c r="E1908" s="235">
        <v>512.1</v>
      </c>
      <c r="F1908" s="419">
        <v>41879</v>
      </c>
      <c r="G1908" s="44">
        <v>512.1</v>
      </c>
      <c r="H1908" s="243">
        <f t="shared" si="30"/>
        <v>0</v>
      </c>
      <c r="I1908" s="214" t="s">
        <v>21</v>
      </c>
      <c r="J1908" s="121"/>
    </row>
    <row r="1909" spans="1:10" x14ac:dyDescent="0.25">
      <c r="A1909" s="216">
        <v>41878</v>
      </c>
      <c r="B1909" s="217" t="s">
        <v>2194</v>
      </c>
      <c r="C1909" s="363" t="s">
        <v>4269</v>
      </c>
      <c r="D1909" s="220" t="s">
        <v>3114</v>
      </c>
      <c r="E1909" s="241">
        <v>0</v>
      </c>
      <c r="F1909" s="419"/>
      <c r="G1909" s="44"/>
      <c r="H1909" s="243">
        <f t="shared" si="30"/>
        <v>0</v>
      </c>
      <c r="I1909" s="214" t="s">
        <v>512</v>
      </c>
      <c r="J1909" s="121"/>
    </row>
    <row r="1910" spans="1:10" x14ac:dyDescent="0.25">
      <c r="A1910" s="216">
        <v>41878</v>
      </c>
      <c r="B1910" s="217" t="s">
        <v>2195</v>
      </c>
      <c r="C1910" s="363" t="s">
        <v>4269</v>
      </c>
      <c r="D1910" s="214" t="s">
        <v>857</v>
      </c>
      <c r="E1910" s="235">
        <v>5731.2</v>
      </c>
      <c r="F1910" s="419">
        <v>41879</v>
      </c>
      <c r="G1910" s="44">
        <v>5731.2</v>
      </c>
      <c r="H1910" s="243">
        <f t="shared" si="30"/>
        <v>0</v>
      </c>
      <c r="I1910" s="214"/>
      <c r="J1910" s="121"/>
    </row>
    <row r="1911" spans="1:10" x14ac:dyDescent="0.25">
      <c r="A1911" s="216">
        <v>41878</v>
      </c>
      <c r="B1911" s="217" t="s">
        <v>2196</v>
      </c>
      <c r="C1911" s="363" t="s">
        <v>4269</v>
      </c>
      <c r="D1911" s="214" t="s">
        <v>101</v>
      </c>
      <c r="E1911" s="235">
        <v>29420</v>
      </c>
      <c r="F1911" s="421" t="s">
        <v>4316</v>
      </c>
      <c r="G1911" s="44">
        <v>29420</v>
      </c>
      <c r="H1911" s="243">
        <f t="shared" si="30"/>
        <v>0</v>
      </c>
      <c r="I1911" s="214" t="s">
        <v>27</v>
      </c>
      <c r="J1911" s="121"/>
    </row>
    <row r="1912" spans="1:10" x14ac:dyDescent="0.25">
      <c r="A1912" s="216">
        <v>41878</v>
      </c>
      <c r="B1912" s="217" t="s">
        <v>2197</v>
      </c>
      <c r="C1912" s="363" t="s">
        <v>4269</v>
      </c>
      <c r="D1912" s="214" t="s">
        <v>2835</v>
      </c>
      <c r="E1912" s="235">
        <v>2040</v>
      </c>
      <c r="F1912" s="419">
        <v>41878</v>
      </c>
      <c r="G1912" s="44">
        <v>2040</v>
      </c>
      <c r="H1912" s="243">
        <f t="shared" si="30"/>
        <v>0</v>
      </c>
      <c r="I1912" s="214" t="s">
        <v>217</v>
      </c>
      <c r="J1912" s="121"/>
    </row>
    <row r="1913" spans="1:10" x14ac:dyDescent="0.25">
      <c r="A1913" s="216">
        <v>41878</v>
      </c>
      <c r="B1913" s="217" t="s">
        <v>2198</v>
      </c>
      <c r="C1913" s="363" t="s">
        <v>4269</v>
      </c>
      <c r="D1913" s="214" t="s">
        <v>83</v>
      </c>
      <c r="E1913" s="235">
        <v>4149</v>
      </c>
      <c r="F1913" s="419">
        <v>41878</v>
      </c>
      <c r="G1913" s="44">
        <v>4149</v>
      </c>
      <c r="H1913" s="243">
        <f t="shared" si="30"/>
        <v>0</v>
      </c>
      <c r="I1913" s="214" t="s">
        <v>21</v>
      </c>
      <c r="J1913" s="121"/>
    </row>
    <row r="1914" spans="1:10" x14ac:dyDescent="0.25">
      <c r="A1914" s="216">
        <v>41878</v>
      </c>
      <c r="B1914" s="217" t="s">
        <v>2199</v>
      </c>
      <c r="C1914" s="363" t="s">
        <v>4269</v>
      </c>
      <c r="D1914" s="214" t="s">
        <v>4317</v>
      </c>
      <c r="E1914" s="235">
        <v>10035</v>
      </c>
      <c r="F1914" s="419">
        <v>41879</v>
      </c>
      <c r="G1914" s="44">
        <v>10035</v>
      </c>
      <c r="H1914" s="243">
        <f t="shared" si="30"/>
        <v>0</v>
      </c>
      <c r="I1914" s="214" t="s">
        <v>27</v>
      </c>
      <c r="J1914" s="121"/>
    </row>
    <row r="1915" spans="1:10" x14ac:dyDescent="0.25">
      <c r="A1915" s="216">
        <v>41878</v>
      </c>
      <c r="B1915" s="217" t="s">
        <v>2201</v>
      </c>
      <c r="C1915" s="363" t="s">
        <v>4269</v>
      </c>
      <c r="D1915" s="214" t="s">
        <v>346</v>
      </c>
      <c r="E1915" s="235">
        <v>6172</v>
      </c>
      <c r="F1915" s="419">
        <v>41879</v>
      </c>
      <c r="G1915" s="44">
        <v>6172</v>
      </c>
      <c r="H1915" s="243">
        <f t="shared" si="30"/>
        <v>0</v>
      </c>
      <c r="I1915" s="214" t="s">
        <v>27</v>
      </c>
      <c r="J1915" s="121"/>
    </row>
    <row r="1916" spans="1:10" x14ac:dyDescent="0.25">
      <c r="A1916" s="216">
        <v>41878</v>
      </c>
      <c r="B1916" s="217" t="s">
        <v>2203</v>
      </c>
      <c r="C1916" s="363" t="s">
        <v>4269</v>
      </c>
      <c r="D1916" s="214" t="s">
        <v>27</v>
      </c>
      <c r="E1916" s="235">
        <v>5902</v>
      </c>
      <c r="F1916" s="419">
        <v>41879</v>
      </c>
      <c r="G1916" s="44">
        <v>5902</v>
      </c>
      <c r="H1916" s="243">
        <f t="shared" si="30"/>
        <v>0</v>
      </c>
      <c r="I1916" s="214" t="s">
        <v>27</v>
      </c>
      <c r="J1916" s="121"/>
    </row>
    <row r="1917" spans="1:10" x14ac:dyDescent="0.25">
      <c r="A1917" s="216">
        <v>41878</v>
      </c>
      <c r="B1917" s="217" t="s">
        <v>2204</v>
      </c>
      <c r="C1917" s="363" t="s">
        <v>4269</v>
      </c>
      <c r="D1917" s="214" t="s">
        <v>2741</v>
      </c>
      <c r="E1917" s="235">
        <v>2696</v>
      </c>
      <c r="F1917" s="419">
        <v>41878</v>
      </c>
      <c r="G1917" s="44">
        <v>2696</v>
      </c>
      <c r="H1917" s="243">
        <f t="shared" si="30"/>
        <v>0</v>
      </c>
      <c r="I1917" s="214"/>
      <c r="J1917" s="121"/>
    </row>
    <row r="1918" spans="1:10" x14ac:dyDescent="0.25">
      <c r="A1918" s="216">
        <v>41878</v>
      </c>
      <c r="B1918" s="217" t="s">
        <v>2205</v>
      </c>
      <c r="C1918" s="363" t="s">
        <v>4269</v>
      </c>
      <c r="D1918" s="214" t="s">
        <v>855</v>
      </c>
      <c r="E1918" s="235">
        <v>5120</v>
      </c>
      <c r="F1918" s="419">
        <v>41879</v>
      </c>
      <c r="G1918" s="44">
        <v>5120</v>
      </c>
      <c r="H1918" s="243">
        <f t="shared" si="30"/>
        <v>0</v>
      </c>
      <c r="I1918" s="214" t="s">
        <v>27</v>
      </c>
      <c r="J1918" s="121"/>
    </row>
    <row r="1919" spans="1:10" x14ac:dyDescent="0.25">
      <c r="A1919" s="216">
        <v>41878</v>
      </c>
      <c r="B1919" s="217" t="s">
        <v>2207</v>
      </c>
      <c r="C1919" s="363" t="s">
        <v>4269</v>
      </c>
      <c r="D1919" s="214" t="s">
        <v>52</v>
      </c>
      <c r="E1919" s="235">
        <v>2985</v>
      </c>
      <c r="F1919" s="419">
        <v>41878</v>
      </c>
      <c r="G1919" s="44">
        <v>2985</v>
      </c>
      <c r="H1919" s="243">
        <f t="shared" si="30"/>
        <v>0</v>
      </c>
      <c r="I1919" s="214" t="s">
        <v>217</v>
      </c>
      <c r="J1919" s="121"/>
    </row>
    <row r="1920" spans="1:10" x14ac:dyDescent="0.25">
      <c r="A1920" s="216">
        <v>41878</v>
      </c>
      <c r="B1920" s="217" t="s">
        <v>2209</v>
      </c>
      <c r="C1920" s="363" t="s">
        <v>4269</v>
      </c>
      <c r="D1920" s="214" t="s">
        <v>312</v>
      </c>
      <c r="E1920" s="235">
        <v>9594</v>
      </c>
      <c r="F1920" s="419">
        <v>41878</v>
      </c>
      <c r="G1920" s="44">
        <v>9594</v>
      </c>
      <c r="H1920" s="243">
        <f t="shared" si="30"/>
        <v>0</v>
      </c>
      <c r="I1920" s="214" t="s">
        <v>217</v>
      </c>
      <c r="J1920" s="121"/>
    </row>
    <row r="1921" spans="1:10" x14ac:dyDescent="0.25">
      <c r="A1921" s="216">
        <v>41878</v>
      </c>
      <c r="B1921" s="217" t="s">
        <v>2210</v>
      </c>
      <c r="C1921" s="363" t="s">
        <v>4269</v>
      </c>
      <c r="D1921" s="214" t="s">
        <v>703</v>
      </c>
      <c r="E1921" s="235">
        <v>1773</v>
      </c>
      <c r="F1921" s="419">
        <v>41878</v>
      </c>
      <c r="G1921" s="44">
        <v>1773</v>
      </c>
      <c r="H1921" s="243">
        <f t="shared" si="30"/>
        <v>0</v>
      </c>
      <c r="I1921" s="214" t="s">
        <v>217</v>
      </c>
      <c r="J1921" s="121"/>
    </row>
    <row r="1922" spans="1:10" x14ac:dyDescent="0.25">
      <c r="A1922" s="216">
        <v>41878</v>
      </c>
      <c r="B1922" s="217" t="s">
        <v>2211</v>
      </c>
      <c r="C1922" s="363" t="s">
        <v>4269</v>
      </c>
      <c r="D1922" s="214" t="s">
        <v>111</v>
      </c>
      <c r="E1922" s="235">
        <v>3366</v>
      </c>
      <c r="F1922" s="419">
        <v>41878</v>
      </c>
      <c r="G1922" s="44">
        <v>3366</v>
      </c>
      <c r="H1922" s="243">
        <f t="shared" si="30"/>
        <v>0</v>
      </c>
      <c r="I1922" s="214" t="s">
        <v>217</v>
      </c>
      <c r="J1922" s="121"/>
    </row>
    <row r="1923" spans="1:10" x14ac:dyDescent="0.25">
      <c r="A1923" s="216">
        <v>41878</v>
      </c>
      <c r="B1923" s="217" t="s">
        <v>2212</v>
      </c>
      <c r="C1923" s="363" t="s">
        <v>4269</v>
      </c>
      <c r="D1923" s="214" t="s">
        <v>51</v>
      </c>
      <c r="E1923" s="235">
        <v>3322</v>
      </c>
      <c r="F1923" s="419">
        <v>41878</v>
      </c>
      <c r="G1923" s="44">
        <v>3322</v>
      </c>
      <c r="H1923" s="243">
        <f t="shared" si="30"/>
        <v>0</v>
      </c>
      <c r="I1923" s="214" t="s">
        <v>217</v>
      </c>
      <c r="J1923" s="121"/>
    </row>
    <row r="1924" spans="1:10" x14ac:dyDescent="0.25">
      <c r="A1924" s="216">
        <v>41878</v>
      </c>
      <c r="B1924" s="217" t="s">
        <v>2213</v>
      </c>
      <c r="C1924" s="363" t="s">
        <v>4269</v>
      </c>
      <c r="D1924" s="214" t="s">
        <v>3626</v>
      </c>
      <c r="E1924" s="235">
        <v>2595</v>
      </c>
      <c r="F1924" s="419">
        <v>41879</v>
      </c>
      <c r="G1924" s="44">
        <v>2595</v>
      </c>
      <c r="H1924" s="243">
        <f t="shared" si="30"/>
        <v>0</v>
      </c>
      <c r="I1924" s="214" t="s">
        <v>65</v>
      </c>
      <c r="J1924" s="121"/>
    </row>
    <row r="1925" spans="1:10" x14ac:dyDescent="0.25">
      <c r="A1925" s="216">
        <v>41878</v>
      </c>
      <c r="B1925" s="217" t="s">
        <v>2214</v>
      </c>
      <c r="C1925" s="363" t="s">
        <v>4269</v>
      </c>
      <c r="D1925" s="214" t="s">
        <v>11</v>
      </c>
      <c r="E1925" s="235">
        <v>26938</v>
      </c>
      <c r="F1925" s="421">
        <v>41892</v>
      </c>
      <c r="G1925" s="245">
        <v>26938</v>
      </c>
      <c r="H1925" s="243">
        <f t="shared" si="30"/>
        <v>0</v>
      </c>
      <c r="I1925" s="214" t="s">
        <v>65</v>
      </c>
      <c r="J1925" s="121"/>
    </row>
    <row r="1926" spans="1:10" x14ac:dyDescent="0.25">
      <c r="A1926" s="216">
        <v>41878</v>
      </c>
      <c r="B1926" s="217" t="s">
        <v>2215</v>
      </c>
      <c r="C1926" s="363" t="s">
        <v>4269</v>
      </c>
      <c r="D1926" s="214" t="s">
        <v>3121</v>
      </c>
      <c r="E1926" s="235">
        <v>10576</v>
      </c>
      <c r="F1926" s="419">
        <v>41879</v>
      </c>
      <c r="G1926" s="44">
        <v>10576</v>
      </c>
      <c r="H1926" s="243">
        <f t="shared" si="30"/>
        <v>0</v>
      </c>
      <c r="I1926" s="214" t="s">
        <v>65</v>
      </c>
      <c r="J1926" s="121"/>
    </row>
    <row r="1927" spans="1:10" x14ac:dyDescent="0.25">
      <c r="A1927" s="216">
        <v>41878</v>
      </c>
      <c r="B1927" s="217" t="s">
        <v>2216</v>
      </c>
      <c r="C1927" s="363" t="s">
        <v>4269</v>
      </c>
      <c r="D1927" s="214" t="s">
        <v>330</v>
      </c>
      <c r="E1927" s="235">
        <v>5400</v>
      </c>
      <c r="F1927" s="419">
        <v>41878</v>
      </c>
      <c r="G1927" s="44">
        <v>5400</v>
      </c>
      <c r="H1927" s="243">
        <f t="shared" ref="H1927:H1990" si="31">E1927-G1927</f>
        <v>0</v>
      </c>
      <c r="I1927" s="214" t="s">
        <v>217</v>
      </c>
      <c r="J1927" s="121"/>
    </row>
    <row r="1928" spans="1:10" x14ac:dyDescent="0.25">
      <c r="A1928" s="216">
        <v>41878</v>
      </c>
      <c r="B1928" s="217" t="s">
        <v>2217</v>
      </c>
      <c r="C1928" s="363" t="s">
        <v>4269</v>
      </c>
      <c r="D1928" s="214" t="s">
        <v>4318</v>
      </c>
      <c r="E1928" s="235">
        <v>12654</v>
      </c>
      <c r="F1928" s="419">
        <v>41879</v>
      </c>
      <c r="G1928" s="44">
        <v>12654</v>
      </c>
      <c r="H1928" s="243">
        <f t="shared" si="31"/>
        <v>0</v>
      </c>
      <c r="I1928" s="214" t="s">
        <v>65</v>
      </c>
      <c r="J1928" s="121"/>
    </row>
    <row r="1929" spans="1:10" x14ac:dyDescent="0.25">
      <c r="A1929" s="216">
        <v>41878</v>
      </c>
      <c r="B1929" s="217" t="s">
        <v>2218</v>
      </c>
      <c r="C1929" s="363" t="s">
        <v>4269</v>
      </c>
      <c r="D1929" s="214" t="s">
        <v>25</v>
      </c>
      <c r="E1929" s="235">
        <v>4821.5</v>
      </c>
      <c r="F1929" s="419">
        <v>41879</v>
      </c>
      <c r="G1929" s="44">
        <v>4821.5</v>
      </c>
      <c r="H1929" s="243">
        <f t="shared" si="31"/>
        <v>0</v>
      </c>
      <c r="I1929" s="214" t="s">
        <v>65</v>
      </c>
      <c r="J1929" s="121"/>
    </row>
    <row r="1930" spans="1:10" x14ac:dyDescent="0.25">
      <c r="A1930" s="216">
        <v>41878</v>
      </c>
      <c r="B1930" s="217" t="s">
        <v>2219</v>
      </c>
      <c r="C1930" s="363" t="s">
        <v>4269</v>
      </c>
      <c r="D1930" s="214" t="s">
        <v>4319</v>
      </c>
      <c r="E1930" s="235">
        <v>395.5</v>
      </c>
      <c r="F1930" s="419">
        <v>41878</v>
      </c>
      <c r="G1930" s="44">
        <v>395.5</v>
      </c>
      <c r="H1930" s="243">
        <f t="shared" si="31"/>
        <v>0</v>
      </c>
      <c r="I1930" s="214"/>
      <c r="J1930" s="121"/>
    </row>
    <row r="1931" spans="1:10" x14ac:dyDescent="0.25">
      <c r="A1931" s="216">
        <v>41878</v>
      </c>
      <c r="B1931" s="217" t="s">
        <v>2220</v>
      </c>
      <c r="C1931" s="363" t="s">
        <v>4269</v>
      </c>
      <c r="D1931" s="214" t="s">
        <v>307</v>
      </c>
      <c r="E1931" s="235">
        <v>7799.8</v>
      </c>
      <c r="F1931" s="419">
        <v>41879</v>
      </c>
      <c r="G1931" s="44">
        <v>7799.8</v>
      </c>
      <c r="H1931" s="243">
        <f t="shared" si="31"/>
        <v>0</v>
      </c>
      <c r="I1931" s="214"/>
      <c r="J1931" s="121"/>
    </row>
    <row r="1932" spans="1:10" x14ac:dyDescent="0.25">
      <c r="A1932" s="216">
        <v>41878</v>
      </c>
      <c r="B1932" s="217" t="s">
        <v>2221</v>
      </c>
      <c r="C1932" s="363" t="s">
        <v>4269</v>
      </c>
      <c r="D1932" s="214" t="s">
        <v>1611</v>
      </c>
      <c r="E1932" s="235">
        <v>5031</v>
      </c>
      <c r="F1932" s="419">
        <v>41878</v>
      </c>
      <c r="G1932" s="44">
        <v>5031</v>
      </c>
      <c r="H1932" s="243">
        <f t="shared" si="31"/>
        <v>0</v>
      </c>
      <c r="I1932" s="214"/>
      <c r="J1932" s="121"/>
    </row>
    <row r="1933" spans="1:10" x14ac:dyDescent="0.25">
      <c r="A1933" s="216">
        <v>41878</v>
      </c>
      <c r="B1933" s="217" t="s">
        <v>2222</v>
      </c>
      <c r="C1933" s="363" t="s">
        <v>4269</v>
      </c>
      <c r="D1933" s="214" t="s">
        <v>215</v>
      </c>
      <c r="E1933" s="235">
        <v>1122</v>
      </c>
      <c r="F1933" s="419">
        <v>41878</v>
      </c>
      <c r="G1933" s="44">
        <v>1122</v>
      </c>
      <c r="H1933" s="243">
        <f t="shared" si="31"/>
        <v>0</v>
      </c>
      <c r="I1933" s="214"/>
      <c r="J1933" s="121"/>
    </row>
    <row r="1934" spans="1:10" x14ac:dyDescent="0.25">
      <c r="A1934" s="216">
        <v>41878</v>
      </c>
      <c r="B1934" s="217" t="s">
        <v>2225</v>
      </c>
      <c r="C1934" s="363" t="s">
        <v>4269</v>
      </c>
      <c r="D1934" s="214" t="s">
        <v>51</v>
      </c>
      <c r="E1934" s="235">
        <v>1173</v>
      </c>
      <c r="F1934" s="419">
        <v>41878</v>
      </c>
      <c r="G1934" s="44">
        <v>1173</v>
      </c>
      <c r="H1934" s="243">
        <f t="shared" si="31"/>
        <v>0</v>
      </c>
      <c r="I1934" s="214"/>
      <c r="J1934" s="121"/>
    </row>
    <row r="1935" spans="1:10" x14ac:dyDescent="0.25">
      <c r="A1935" s="216">
        <v>41878</v>
      </c>
      <c r="B1935" s="217" t="s">
        <v>2227</v>
      </c>
      <c r="C1935" s="363" t="s">
        <v>4269</v>
      </c>
      <c r="D1935" s="214" t="s">
        <v>4273</v>
      </c>
      <c r="E1935" s="235">
        <v>23749</v>
      </c>
      <c r="F1935" s="421">
        <v>41912</v>
      </c>
      <c r="G1935" s="245">
        <v>23749</v>
      </c>
      <c r="H1935" s="243">
        <f t="shared" si="31"/>
        <v>0</v>
      </c>
      <c r="I1935" s="214"/>
      <c r="J1935" s="121"/>
    </row>
    <row r="1936" spans="1:10" x14ac:dyDescent="0.25">
      <c r="A1936" s="216">
        <v>41878</v>
      </c>
      <c r="B1936" s="217" t="s">
        <v>2228</v>
      </c>
      <c r="C1936" s="363" t="s">
        <v>4269</v>
      </c>
      <c r="D1936" s="214" t="s">
        <v>4320</v>
      </c>
      <c r="E1936" s="235">
        <v>4194.3999999999996</v>
      </c>
      <c r="F1936" s="419">
        <v>41879</v>
      </c>
      <c r="G1936" s="44">
        <v>4194</v>
      </c>
      <c r="H1936" s="243">
        <f t="shared" si="31"/>
        <v>0.3999999999996362</v>
      </c>
      <c r="I1936" s="214"/>
      <c r="J1936" s="121"/>
    </row>
    <row r="1937" spans="1:10" x14ac:dyDescent="0.25">
      <c r="A1937" s="216">
        <v>41878</v>
      </c>
      <c r="B1937" s="217" t="s">
        <v>2230</v>
      </c>
      <c r="C1937" s="363" t="s">
        <v>4269</v>
      </c>
      <c r="D1937" s="214" t="s">
        <v>19</v>
      </c>
      <c r="E1937" s="235">
        <v>1674</v>
      </c>
      <c r="F1937" s="419">
        <v>41879</v>
      </c>
      <c r="G1937" s="44">
        <v>1674</v>
      </c>
      <c r="H1937" s="243">
        <f t="shared" si="31"/>
        <v>0</v>
      </c>
      <c r="I1937" s="214"/>
      <c r="J1937" s="121"/>
    </row>
    <row r="1938" spans="1:10" x14ac:dyDescent="0.25">
      <c r="A1938" s="216">
        <v>41878</v>
      </c>
      <c r="B1938" s="217" t="s">
        <v>2231</v>
      </c>
      <c r="C1938" s="363" t="s">
        <v>4269</v>
      </c>
      <c r="D1938" s="214" t="s">
        <v>106</v>
      </c>
      <c r="E1938" s="235">
        <v>159360.79999999999</v>
      </c>
      <c r="F1938" s="421">
        <v>41920</v>
      </c>
      <c r="G1938" s="245">
        <v>159360.79999999999</v>
      </c>
      <c r="H1938" s="243">
        <f t="shared" si="31"/>
        <v>0</v>
      </c>
      <c r="I1938" s="214" t="s">
        <v>21</v>
      </c>
      <c r="J1938" s="121"/>
    </row>
    <row r="1939" spans="1:10" x14ac:dyDescent="0.25">
      <c r="A1939" s="216">
        <v>41878</v>
      </c>
      <c r="B1939" s="217" t="s">
        <v>2232</v>
      </c>
      <c r="C1939" s="363" t="s">
        <v>4269</v>
      </c>
      <c r="D1939" s="214" t="s">
        <v>215</v>
      </c>
      <c r="E1939" s="235">
        <v>139</v>
      </c>
      <c r="F1939" s="419">
        <v>41878</v>
      </c>
      <c r="G1939" s="44">
        <v>139</v>
      </c>
      <c r="H1939" s="243">
        <f t="shared" si="31"/>
        <v>0</v>
      </c>
      <c r="I1939" s="214"/>
      <c r="J1939" s="121"/>
    </row>
    <row r="1940" spans="1:10" x14ac:dyDescent="0.25">
      <c r="A1940" s="216">
        <v>41878</v>
      </c>
      <c r="B1940" s="217" t="s">
        <v>2233</v>
      </c>
      <c r="C1940" s="363" t="s">
        <v>4269</v>
      </c>
      <c r="D1940" s="214" t="s">
        <v>4321</v>
      </c>
      <c r="E1940" s="235">
        <v>3899</v>
      </c>
      <c r="F1940" s="419">
        <v>41878</v>
      </c>
      <c r="G1940" s="44">
        <v>3899</v>
      </c>
      <c r="H1940" s="243">
        <f t="shared" si="31"/>
        <v>0</v>
      </c>
      <c r="I1940" s="214"/>
      <c r="J1940" s="121"/>
    </row>
    <row r="1941" spans="1:10" x14ac:dyDescent="0.25">
      <c r="A1941" s="216">
        <v>41878</v>
      </c>
      <c r="B1941" s="217" t="s">
        <v>2234</v>
      </c>
      <c r="C1941" s="363" t="s">
        <v>4269</v>
      </c>
      <c r="D1941" s="214" t="s">
        <v>696</v>
      </c>
      <c r="E1941" s="235">
        <v>27169.06</v>
      </c>
      <c r="F1941" s="420" t="s">
        <v>4322</v>
      </c>
      <c r="G1941" s="44">
        <v>27169.06</v>
      </c>
      <c r="H1941" s="243">
        <f t="shared" si="31"/>
        <v>0</v>
      </c>
      <c r="I1941" s="214"/>
      <c r="J1941" s="121"/>
    </row>
    <row r="1942" spans="1:10" x14ac:dyDescent="0.25">
      <c r="A1942" s="216">
        <v>41878</v>
      </c>
      <c r="B1942" s="217" t="s">
        <v>2235</v>
      </c>
      <c r="C1942" s="363" t="s">
        <v>4269</v>
      </c>
      <c r="D1942" s="214" t="s">
        <v>4307</v>
      </c>
      <c r="E1942" s="235">
        <v>3661</v>
      </c>
      <c r="F1942" s="419">
        <v>41878</v>
      </c>
      <c r="G1942" s="44">
        <v>3661</v>
      </c>
      <c r="H1942" s="243">
        <f t="shared" si="31"/>
        <v>0</v>
      </c>
      <c r="I1942" s="214"/>
      <c r="J1942" s="121"/>
    </row>
    <row r="1943" spans="1:10" x14ac:dyDescent="0.25">
      <c r="A1943" s="216">
        <v>41878</v>
      </c>
      <c r="B1943" s="217" t="s">
        <v>2236</v>
      </c>
      <c r="C1943" s="363" t="s">
        <v>4269</v>
      </c>
      <c r="D1943" s="214" t="s">
        <v>44</v>
      </c>
      <c r="E1943" s="235">
        <v>2500</v>
      </c>
      <c r="F1943" s="421">
        <v>41885</v>
      </c>
      <c r="G1943" s="245">
        <v>2500</v>
      </c>
      <c r="H1943" s="243">
        <f t="shared" si="31"/>
        <v>0</v>
      </c>
      <c r="I1943" s="214" t="s">
        <v>217</v>
      </c>
      <c r="J1943" s="121"/>
    </row>
    <row r="1944" spans="1:10" x14ac:dyDescent="0.25">
      <c r="A1944" s="216">
        <v>41878</v>
      </c>
      <c r="B1944" s="217" t="s">
        <v>2237</v>
      </c>
      <c r="C1944" s="363" t="s">
        <v>4269</v>
      </c>
      <c r="D1944" s="214" t="s">
        <v>3293</v>
      </c>
      <c r="E1944" s="235">
        <v>1401</v>
      </c>
      <c r="F1944" s="419">
        <v>41878</v>
      </c>
      <c r="G1944" s="44">
        <v>1401</v>
      </c>
      <c r="H1944" s="243">
        <f t="shared" si="31"/>
        <v>0</v>
      </c>
      <c r="I1944" s="214"/>
      <c r="J1944" s="121"/>
    </row>
    <row r="1945" spans="1:10" x14ac:dyDescent="0.25">
      <c r="A1945" s="216">
        <v>41879</v>
      </c>
      <c r="B1945" s="217" t="s">
        <v>2238</v>
      </c>
      <c r="C1945" s="363" t="s">
        <v>4269</v>
      </c>
      <c r="D1945" s="214" t="s">
        <v>14</v>
      </c>
      <c r="E1945" s="235">
        <v>8960</v>
      </c>
      <c r="F1945" s="419">
        <v>41879</v>
      </c>
      <c r="G1945" s="44">
        <v>8960</v>
      </c>
      <c r="H1945" s="243">
        <f t="shared" si="31"/>
        <v>0</v>
      </c>
      <c r="I1945" s="214" t="s">
        <v>30</v>
      </c>
      <c r="J1945" s="121"/>
    </row>
    <row r="1946" spans="1:10" x14ac:dyDescent="0.25">
      <c r="A1946" s="216">
        <v>41879</v>
      </c>
      <c r="B1946" s="217" t="s">
        <v>2239</v>
      </c>
      <c r="C1946" s="363" t="s">
        <v>4269</v>
      </c>
      <c r="D1946" s="214" t="s">
        <v>152</v>
      </c>
      <c r="E1946" s="235">
        <v>7044</v>
      </c>
      <c r="F1946" s="419">
        <v>41879</v>
      </c>
      <c r="G1946" s="44">
        <v>7044</v>
      </c>
      <c r="H1946" s="243">
        <f t="shared" si="31"/>
        <v>0</v>
      </c>
      <c r="I1946" s="214"/>
      <c r="J1946" s="121"/>
    </row>
    <row r="1947" spans="1:10" x14ac:dyDescent="0.25">
      <c r="A1947" s="216">
        <v>41879</v>
      </c>
      <c r="B1947" s="217" t="s">
        <v>2240</v>
      </c>
      <c r="C1947" s="363" t="s">
        <v>4269</v>
      </c>
      <c r="D1947" s="214" t="s">
        <v>13</v>
      </c>
      <c r="E1947" s="235">
        <v>2781</v>
      </c>
      <c r="F1947" s="419">
        <v>41879</v>
      </c>
      <c r="G1947" s="44">
        <v>2781</v>
      </c>
      <c r="H1947" s="243">
        <f t="shared" si="31"/>
        <v>0</v>
      </c>
      <c r="I1947" s="214"/>
      <c r="J1947" s="121"/>
    </row>
    <row r="1948" spans="1:10" x14ac:dyDescent="0.25">
      <c r="A1948" s="216">
        <v>41879</v>
      </c>
      <c r="B1948" s="217" t="s">
        <v>2242</v>
      </c>
      <c r="C1948" s="363" t="s">
        <v>4269</v>
      </c>
      <c r="D1948" s="214" t="s">
        <v>11</v>
      </c>
      <c r="E1948" s="235">
        <v>57946.5</v>
      </c>
      <c r="F1948" s="421">
        <v>41892</v>
      </c>
      <c r="G1948" s="245">
        <v>57946.5</v>
      </c>
      <c r="H1948" s="243">
        <f t="shared" si="31"/>
        <v>0</v>
      </c>
      <c r="I1948" s="214"/>
      <c r="J1948" s="121"/>
    </row>
    <row r="1949" spans="1:10" x14ac:dyDescent="0.25">
      <c r="A1949" s="216">
        <v>41879</v>
      </c>
      <c r="B1949" s="217" t="s">
        <v>2243</v>
      </c>
      <c r="C1949" s="363" t="s">
        <v>4269</v>
      </c>
      <c r="D1949" s="214" t="s">
        <v>8</v>
      </c>
      <c r="E1949" s="235">
        <v>6290.4</v>
      </c>
      <c r="F1949" s="419">
        <v>41879</v>
      </c>
      <c r="G1949" s="44">
        <v>6290.4</v>
      </c>
      <c r="H1949" s="243">
        <f t="shared" si="31"/>
        <v>0</v>
      </c>
      <c r="I1949" s="214"/>
      <c r="J1949" s="121"/>
    </row>
    <row r="1950" spans="1:10" x14ac:dyDescent="0.25">
      <c r="A1950" s="216">
        <v>41879</v>
      </c>
      <c r="B1950" s="217" t="s">
        <v>2244</v>
      </c>
      <c r="C1950" s="363" t="s">
        <v>4269</v>
      </c>
      <c r="D1950" s="214" t="s">
        <v>250</v>
      </c>
      <c r="E1950" s="235">
        <v>18768</v>
      </c>
      <c r="F1950" s="419">
        <v>41879</v>
      </c>
      <c r="G1950" s="44">
        <v>18768</v>
      </c>
      <c r="H1950" s="243">
        <f t="shared" si="31"/>
        <v>0</v>
      </c>
      <c r="I1950" s="214" t="s">
        <v>21</v>
      </c>
      <c r="J1950" s="121"/>
    </row>
    <row r="1951" spans="1:10" x14ac:dyDescent="0.25">
      <c r="A1951" s="216">
        <v>41879</v>
      </c>
      <c r="B1951" s="217" t="s">
        <v>2245</v>
      </c>
      <c r="C1951" s="363" t="s">
        <v>4269</v>
      </c>
      <c r="D1951" s="214" t="s">
        <v>70</v>
      </c>
      <c r="E1951" s="235">
        <v>7787.62</v>
      </c>
      <c r="F1951" s="419">
        <v>41879</v>
      </c>
      <c r="G1951" s="44">
        <v>7787.62</v>
      </c>
      <c r="H1951" s="243">
        <f t="shared" si="31"/>
        <v>0</v>
      </c>
      <c r="I1951" s="214"/>
      <c r="J1951" s="121"/>
    </row>
    <row r="1952" spans="1:10" x14ac:dyDescent="0.25">
      <c r="A1952" s="216">
        <v>41879</v>
      </c>
      <c r="B1952" s="217" t="s">
        <v>2246</v>
      </c>
      <c r="C1952" s="363" t="s">
        <v>4269</v>
      </c>
      <c r="D1952" s="214" t="s">
        <v>29</v>
      </c>
      <c r="E1952" s="235">
        <v>8779.1</v>
      </c>
      <c r="F1952" s="419">
        <v>41879</v>
      </c>
      <c r="G1952" s="44">
        <v>8779.1</v>
      </c>
      <c r="H1952" s="243">
        <f t="shared" si="31"/>
        <v>0</v>
      </c>
      <c r="I1952" s="214" t="s">
        <v>30</v>
      </c>
      <c r="J1952" s="121"/>
    </row>
    <row r="1953" spans="1:10" x14ac:dyDescent="0.25">
      <c r="A1953" s="216">
        <v>41879</v>
      </c>
      <c r="B1953" s="217" t="s">
        <v>2247</v>
      </c>
      <c r="C1953" s="363" t="s">
        <v>4269</v>
      </c>
      <c r="D1953" s="214" t="s">
        <v>318</v>
      </c>
      <c r="E1953" s="235">
        <v>4799</v>
      </c>
      <c r="F1953" s="419">
        <v>41879</v>
      </c>
      <c r="G1953" s="44">
        <v>4799</v>
      </c>
      <c r="H1953" s="243">
        <f t="shared" si="31"/>
        <v>0</v>
      </c>
      <c r="I1953" s="214"/>
      <c r="J1953" s="121"/>
    </row>
    <row r="1954" spans="1:10" x14ac:dyDescent="0.25">
      <c r="A1954" s="216">
        <v>41879</v>
      </c>
      <c r="B1954" s="217" t="s">
        <v>2248</v>
      </c>
      <c r="C1954" s="363" t="s">
        <v>4269</v>
      </c>
      <c r="D1954" s="214" t="s">
        <v>287</v>
      </c>
      <c r="E1954" s="235">
        <v>2195</v>
      </c>
      <c r="F1954" s="419">
        <v>41879</v>
      </c>
      <c r="G1954" s="44">
        <v>2195</v>
      </c>
      <c r="H1954" s="243">
        <f t="shared" si="31"/>
        <v>0</v>
      </c>
      <c r="I1954" s="214" t="s">
        <v>30</v>
      </c>
      <c r="J1954" s="121"/>
    </row>
    <row r="1955" spans="1:10" x14ac:dyDescent="0.25">
      <c r="A1955" s="216">
        <v>41879</v>
      </c>
      <c r="B1955" s="217" t="s">
        <v>2249</v>
      </c>
      <c r="C1955" s="363" t="s">
        <v>4269</v>
      </c>
      <c r="D1955" s="214" t="s">
        <v>124</v>
      </c>
      <c r="E1955" s="235">
        <v>7211.5</v>
      </c>
      <c r="F1955" s="419">
        <v>41879</v>
      </c>
      <c r="G1955" s="44">
        <v>7211.5</v>
      </c>
      <c r="H1955" s="243">
        <f t="shared" si="31"/>
        <v>0</v>
      </c>
      <c r="I1955" s="214" t="s">
        <v>30</v>
      </c>
      <c r="J1955" s="121"/>
    </row>
    <row r="1956" spans="1:10" x14ac:dyDescent="0.25">
      <c r="A1956" s="216">
        <v>41879</v>
      </c>
      <c r="B1956" s="217" t="s">
        <v>2250</v>
      </c>
      <c r="C1956" s="363" t="s">
        <v>4269</v>
      </c>
      <c r="D1956" s="214" t="s">
        <v>4323</v>
      </c>
      <c r="E1956" s="235">
        <v>2112</v>
      </c>
      <c r="F1956" s="419">
        <v>41879</v>
      </c>
      <c r="G1956" s="44">
        <v>2112</v>
      </c>
      <c r="H1956" s="243">
        <f t="shared" si="31"/>
        <v>0</v>
      </c>
      <c r="I1956" s="214"/>
      <c r="J1956" s="121"/>
    </row>
    <row r="1957" spans="1:10" x14ac:dyDescent="0.25">
      <c r="A1957" s="216">
        <v>41879</v>
      </c>
      <c r="B1957" s="217" t="s">
        <v>2251</v>
      </c>
      <c r="C1957" s="363" t="s">
        <v>4269</v>
      </c>
      <c r="D1957" s="214" t="s">
        <v>1557</v>
      </c>
      <c r="E1957" s="235">
        <v>2237.1999999999998</v>
      </c>
      <c r="F1957" s="419">
        <v>41879</v>
      </c>
      <c r="G1957" s="44">
        <v>2237.1999999999998</v>
      </c>
      <c r="H1957" s="243">
        <f t="shared" si="31"/>
        <v>0</v>
      </c>
      <c r="I1957" s="214" t="s">
        <v>30</v>
      </c>
      <c r="J1957" s="121"/>
    </row>
    <row r="1958" spans="1:10" x14ac:dyDescent="0.25">
      <c r="A1958" s="216">
        <v>41879</v>
      </c>
      <c r="B1958" s="217" t="s">
        <v>2252</v>
      </c>
      <c r="C1958" s="363" t="s">
        <v>4269</v>
      </c>
      <c r="D1958" s="214" t="s">
        <v>338</v>
      </c>
      <c r="E1958" s="235">
        <v>1042.5999999999999</v>
      </c>
      <c r="F1958" s="419">
        <v>41879</v>
      </c>
      <c r="G1958" s="44">
        <v>1042.5999999999999</v>
      </c>
      <c r="H1958" s="243">
        <f t="shared" si="31"/>
        <v>0</v>
      </c>
      <c r="I1958" s="214" t="s">
        <v>30</v>
      </c>
      <c r="J1958" s="121"/>
    </row>
    <row r="1959" spans="1:10" x14ac:dyDescent="0.25">
      <c r="A1959" s="216">
        <v>41879</v>
      </c>
      <c r="B1959" s="217" t="s">
        <v>2253</v>
      </c>
      <c r="C1959" s="363" t="s">
        <v>4269</v>
      </c>
      <c r="D1959" s="214" t="s">
        <v>3590</v>
      </c>
      <c r="E1959" s="235">
        <v>1755</v>
      </c>
      <c r="F1959" s="419">
        <v>41879</v>
      </c>
      <c r="G1959" s="44">
        <v>1755</v>
      </c>
      <c r="H1959" s="243">
        <f t="shared" si="31"/>
        <v>0</v>
      </c>
      <c r="I1959" s="214" t="s">
        <v>30</v>
      </c>
      <c r="J1959" s="121"/>
    </row>
    <row r="1960" spans="1:10" x14ac:dyDescent="0.25">
      <c r="A1960" s="216">
        <v>41879</v>
      </c>
      <c r="B1960" s="217" t="s">
        <v>2254</v>
      </c>
      <c r="C1960" s="363" t="s">
        <v>4269</v>
      </c>
      <c r="D1960" s="214" t="s">
        <v>47</v>
      </c>
      <c r="E1960" s="235">
        <v>3015</v>
      </c>
      <c r="F1960" s="419">
        <v>41879</v>
      </c>
      <c r="G1960" s="44">
        <v>3015</v>
      </c>
      <c r="H1960" s="243">
        <f t="shared" si="31"/>
        <v>0</v>
      </c>
      <c r="I1960" s="214" t="s">
        <v>30</v>
      </c>
      <c r="J1960" s="121"/>
    </row>
    <row r="1961" spans="1:10" x14ac:dyDescent="0.25">
      <c r="A1961" s="216">
        <v>41879</v>
      </c>
      <c r="B1961" s="217" t="s">
        <v>2255</v>
      </c>
      <c r="C1961" s="363" t="s">
        <v>4269</v>
      </c>
      <c r="D1961" s="214" t="s">
        <v>32</v>
      </c>
      <c r="E1961" s="235">
        <v>11742</v>
      </c>
      <c r="F1961" s="419">
        <v>41879</v>
      </c>
      <c r="G1961" s="44">
        <v>11742</v>
      </c>
      <c r="H1961" s="243">
        <f t="shared" si="31"/>
        <v>0</v>
      </c>
      <c r="I1961" s="214" t="s">
        <v>30</v>
      </c>
      <c r="J1961" s="121"/>
    </row>
    <row r="1962" spans="1:10" x14ac:dyDescent="0.25">
      <c r="A1962" s="216">
        <v>41879</v>
      </c>
      <c r="B1962" s="217" t="s">
        <v>2257</v>
      </c>
      <c r="C1962" s="363" t="s">
        <v>4269</v>
      </c>
      <c r="D1962" s="220" t="s">
        <v>3114</v>
      </c>
      <c r="E1962" s="241">
        <v>0</v>
      </c>
      <c r="F1962" s="419"/>
      <c r="G1962" s="44"/>
      <c r="H1962" s="243">
        <f t="shared" si="31"/>
        <v>0</v>
      </c>
      <c r="I1962" s="214" t="s">
        <v>324</v>
      </c>
      <c r="J1962" s="121"/>
    </row>
    <row r="1963" spans="1:10" x14ac:dyDescent="0.25">
      <c r="A1963" s="216">
        <v>41879</v>
      </c>
      <c r="B1963" s="217" t="s">
        <v>2258</v>
      </c>
      <c r="C1963" s="363" t="s">
        <v>4269</v>
      </c>
      <c r="D1963" s="214" t="s">
        <v>1782</v>
      </c>
      <c r="E1963" s="235">
        <v>880</v>
      </c>
      <c r="F1963" s="419">
        <v>41879</v>
      </c>
      <c r="G1963" s="44">
        <v>880</v>
      </c>
      <c r="H1963" s="243">
        <f t="shared" si="31"/>
        <v>0</v>
      </c>
      <c r="I1963" s="214" t="s">
        <v>30</v>
      </c>
    </row>
    <row r="1964" spans="1:10" x14ac:dyDescent="0.25">
      <c r="A1964" s="216">
        <v>41879</v>
      </c>
      <c r="B1964" s="217" t="s">
        <v>2259</v>
      </c>
      <c r="C1964" s="363" t="s">
        <v>4269</v>
      </c>
      <c r="D1964" s="214" t="s">
        <v>8</v>
      </c>
      <c r="E1964" s="235">
        <v>376</v>
      </c>
      <c r="F1964" s="419">
        <v>41879</v>
      </c>
      <c r="G1964" s="44">
        <v>376</v>
      </c>
      <c r="H1964" s="243">
        <f t="shared" si="31"/>
        <v>0</v>
      </c>
      <c r="I1964" s="214"/>
    </row>
    <row r="1965" spans="1:10" x14ac:dyDescent="0.25">
      <c r="A1965" s="216">
        <v>41879</v>
      </c>
      <c r="B1965" s="217" t="s">
        <v>2261</v>
      </c>
      <c r="C1965" s="363" t="s">
        <v>4269</v>
      </c>
      <c r="D1965" s="214" t="s">
        <v>70</v>
      </c>
      <c r="E1965" s="235">
        <v>5858</v>
      </c>
      <c r="F1965" s="419">
        <v>41879</v>
      </c>
      <c r="G1965" s="44">
        <v>5858</v>
      </c>
      <c r="H1965" s="243">
        <f t="shared" si="31"/>
        <v>0</v>
      </c>
      <c r="I1965" s="214"/>
    </row>
    <row r="1966" spans="1:10" x14ac:dyDescent="0.25">
      <c r="A1966" s="216">
        <v>41879</v>
      </c>
      <c r="B1966" s="217" t="s">
        <v>2262</v>
      </c>
      <c r="C1966" s="363" t="s">
        <v>4269</v>
      </c>
      <c r="D1966" s="214" t="s">
        <v>3160</v>
      </c>
      <c r="E1966" s="235">
        <v>32384</v>
      </c>
      <c r="F1966" s="419">
        <v>41879</v>
      </c>
      <c r="G1966" s="44">
        <v>32384</v>
      </c>
      <c r="H1966" s="243">
        <f t="shared" si="31"/>
        <v>0</v>
      </c>
      <c r="I1966" s="214" t="s">
        <v>217</v>
      </c>
    </row>
    <row r="1967" spans="1:10" x14ac:dyDescent="0.25">
      <c r="A1967" s="216">
        <v>41879</v>
      </c>
      <c r="B1967" s="217" t="s">
        <v>2263</v>
      </c>
      <c r="C1967" s="363" t="s">
        <v>4269</v>
      </c>
      <c r="D1967" s="214" t="s">
        <v>62</v>
      </c>
      <c r="E1967" s="235">
        <v>15022</v>
      </c>
      <c r="F1967" s="419">
        <v>41879</v>
      </c>
      <c r="G1967" s="44">
        <v>15022</v>
      </c>
      <c r="H1967" s="243">
        <f t="shared" si="31"/>
        <v>0</v>
      </c>
      <c r="I1967" s="214" t="s">
        <v>217</v>
      </c>
    </row>
    <row r="1968" spans="1:10" x14ac:dyDescent="0.25">
      <c r="A1968" s="216">
        <v>41879</v>
      </c>
      <c r="B1968" s="217" t="s">
        <v>2265</v>
      </c>
      <c r="C1968" s="363" t="s">
        <v>4269</v>
      </c>
      <c r="D1968" s="214" t="s">
        <v>3121</v>
      </c>
      <c r="E1968" s="235">
        <v>5073.6000000000004</v>
      </c>
      <c r="F1968" s="419">
        <v>41879</v>
      </c>
      <c r="G1968" s="44">
        <v>5073.6000000000004</v>
      </c>
      <c r="H1968" s="243">
        <f t="shared" si="31"/>
        <v>0</v>
      </c>
      <c r="I1968" s="214" t="s">
        <v>217</v>
      </c>
    </row>
    <row r="1969" spans="1:9" x14ac:dyDescent="0.25">
      <c r="A1969" s="216">
        <v>41879</v>
      </c>
      <c r="B1969" s="217" t="s">
        <v>2266</v>
      </c>
      <c r="C1969" s="363" t="s">
        <v>4269</v>
      </c>
      <c r="D1969" s="214" t="s">
        <v>50</v>
      </c>
      <c r="E1969" s="235">
        <v>3616.5</v>
      </c>
      <c r="F1969" s="419">
        <v>41879</v>
      </c>
      <c r="G1969" s="44">
        <v>3616.5</v>
      </c>
      <c r="H1969" s="243">
        <f t="shared" si="31"/>
        <v>0</v>
      </c>
      <c r="I1969" s="214"/>
    </row>
    <row r="1970" spans="1:9" x14ac:dyDescent="0.25">
      <c r="A1970" s="216">
        <v>41879</v>
      </c>
      <c r="B1970" s="217" t="s">
        <v>2267</v>
      </c>
      <c r="C1970" s="363" t="s">
        <v>4269</v>
      </c>
      <c r="D1970" s="214" t="s">
        <v>4290</v>
      </c>
      <c r="E1970" s="235">
        <v>29050</v>
      </c>
      <c r="F1970" s="419">
        <v>41879</v>
      </c>
      <c r="G1970" s="44">
        <v>29050</v>
      </c>
      <c r="H1970" s="243">
        <f t="shared" si="31"/>
        <v>0</v>
      </c>
      <c r="I1970" s="214" t="s">
        <v>50</v>
      </c>
    </row>
    <row r="1971" spans="1:9" x14ac:dyDescent="0.25">
      <c r="A1971" s="216">
        <v>41879</v>
      </c>
      <c r="B1971" s="217" t="s">
        <v>2268</v>
      </c>
      <c r="C1971" s="363" t="s">
        <v>4269</v>
      </c>
      <c r="D1971" s="214" t="s">
        <v>54</v>
      </c>
      <c r="E1971" s="235">
        <v>6707.6</v>
      </c>
      <c r="F1971" s="419">
        <v>41879</v>
      </c>
      <c r="G1971" s="44">
        <v>6707.6</v>
      </c>
      <c r="H1971" s="243">
        <f t="shared" si="31"/>
        <v>0</v>
      </c>
      <c r="I1971" s="214" t="s">
        <v>30</v>
      </c>
    </row>
    <row r="1972" spans="1:9" x14ac:dyDescent="0.25">
      <c r="A1972" s="216">
        <v>41879</v>
      </c>
      <c r="B1972" s="217" t="s">
        <v>2269</v>
      </c>
      <c r="C1972" s="363" t="s">
        <v>4269</v>
      </c>
      <c r="D1972" s="214" t="s">
        <v>111</v>
      </c>
      <c r="E1972" s="235">
        <v>4707</v>
      </c>
      <c r="F1972" s="419">
        <v>41879</v>
      </c>
      <c r="G1972" s="44">
        <v>4707</v>
      </c>
      <c r="H1972" s="243">
        <f t="shared" si="31"/>
        <v>0</v>
      </c>
      <c r="I1972" s="214" t="s">
        <v>12</v>
      </c>
    </row>
    <row r="1973" spans="1:9" x14ac:dyDescent="0.25">
      <c r="A1973" s="216">
        <v>41879</v>
      </c>
      <c r="B1973" s="217" t="s">
        <v>2270</v>
      </c>
      <c r="C1973" s="363" t="s">
        <v>4269</v>
      </c>
      <c r="D1973" s="214" t="s">
        <v>106</v>
      </c>
      <c r="E1973" s="235">
        <v>21912.400000000001</v>
      </c>
      <c r="F1973" s="421">
        <v>41887</v>
      </c>
      <c r="G1973" s="245">
        <v>21912.400000000001</v>
      </c>
      <c r="H1973" s="243">
        <f t="shared" si="31"/>
        <v>0</v>
      </c>
      <c r="I1973" s="214"/>
    </row>
    <row r="1974" spans="1:9" x14ac:dyDescent="0.25">
      <c r="A1974" s="216">
        <v>41879</v>
      </c>
      <c r="B1974" s="217" t="s">
        <v>2271</v>
      </c>
      <c r="C1974" s="363" t="s">
        <v>4269</v>
      </c>
      <c r="D1974" s="214" t="s">
        <v>123</v>
      </c>
      <c r="E1974" s="235">
        <v>1816</v>
      </c>
      <c r="F1974" s="419">
        <v>41882</v>
      </c>
      <c r="G1974" s="44">
        <v>1816</v>
      </c>
      <c r="H1974" s="243">
        <f t="shared" si="31"/>
        <v>0</v>
      </c>
      <c r="I1974" s="214" t="s">
        <v>3945</v>
      </c>
    </row>
    <row r="1975" spans="1:9" x14ac:dyDescent="0.25">
      <c r="A1975" s="216">
        <v>41879</v>
      </c>
      <c r="B1975" s="217" t="s">
        <v>2272</v>
      </c>
      <c r="C1975" s="363" t="s">
        <v>4269</v>
      </c>
      <c r="D1975" s="214" t="s">
        <v>67</v>
      </c>
      <c r="E1975" s="235">
        <v>6457.5</v>
      </c>
      <c r="F1975" s="419">
        <v>41879</v>
      </c>
      <c r="G1975" s="44">
        <v>6457.5</v>
      </c>
      <c r="H1975" s="243">
        <f t="shared" si="31"/>
        <v>0</v>
      </c>
      <c r="I1975" s="214" t="s">
        <v>12</v>
      </c>
    </row>
    <row r="1976" spans="1:9" x14ac:dyDescent="0.25">
      <c r="A1976" s="216">
        <v>41879</v>
      </c>
      <c r="B1976" s="217" t="s">
        <v>2273</v>
      </c>
      <c r="C1976" s="363" t="s">
        <v>4269</v>
      </c>
      <c r="D1976" s="214" t="s">
        <v>4258</v>
      </c>
      <c r="E1976" s="235">
        <v>2745</v>
      </c>
      <c r="F1976" s="419">
        <v>41879</v>
      </c>
      <c r="G1976" s="44">
        <v>2745</v>
      </c>
      <c r="H1976" s="243">
        <f t="shared" si="31"/>
        <v>0</v>
      </c>
      <c r="I1976" s="214"/>
    </row>
    <row r="1977" spans="1:9" x14ac:dyDescent="0.25">
      <c r="A1977" s="216">
        <v>41879</v>
      </c>
      <c r="B1977" s="217" t="s">
        <v>2275</v>
      </c>
      <c r="C1977" s="363" t="s">
        <v>4269</v>
      </c>
      <c r="D1977" s="214" t="s">
        <v>8</v>
      </c>
      <c r="E1977" s="235">
        <v>479</v>
      </c>
      <c r="F1977" s="419">
        <v>41879</v>
      </c>
      <c r="G1977" s="44">
        <v>479</v>
      </c>
      <c r="H1977" s="243">
        <f t="shared" si="31"/>
        <v>0</v>
      </c>
      <c r="I1977" s="214"/>
    </row>
    <row r="1978" spans="1:9" x14ac:dyDescent="0.25">
      <c r="A1978" s="216">
        <v>41879</v>
      </c>
      <c r="B1978" s="217" t="s">
        <v>2276</v>
      </c>
      <c r="C1978" s="363" t="s">
        <v>4269</v>
      </c>
      <c r="D1978" s="214" t="s">
        <v>374</v>
      </c>
      <c r="E1978" s="235">
        <v>8396</v>
      </c>
      <c r="F1978" s="419">
        <v>41879</v>
      </c>
      <c r="G1978" s="44">
        <v>8396</v>
      </c>
      <c r="H1978" s="243">
        <f t="shared" si="31"/>
        <v>0</v>
      </c>
      <c r="I1978" s="214"/>
    </row>
    <row r="1979" spans="1:9" x14ac:dyDescent="0.25">
      <c r="A1979" s="216">
        <v>41879</v>
      </c>
      <c r="B1979" s="217" t="s">
        <v>2278</v>
      </c>
      <c r="C1979" s="363" t="s">
        <v>4269</v>
      </c>
      <c r="D1979" s="214" t="s">
        <v>8</v>
      </c>
      <c r="E1979" s="235">
        <v>4381.6000000000004</v>
      </c>
      <c r="F1979" s="419">
        <v>41879</v>
      </c>
      <c r="G1979" s="44">
        <v>4381.6000000000004</v>
      </c>
      <c r="H1979" s="243">
        <f t="shared" si="31"/>
        <v>0</v>
      </c>
      <c r="I1979" s="214"/>
    </row>
    <row r="1980" spans="1:9" x14ac:dyDescent="0.25">
      <c r="A1980" s="216">
        <v>41879</v>
      </c>
      <c r="B1980" s="217" t="s">
        <v>2279</v>
      </c>
      <c r="C1980" s="363" t="s">
        <v>4269</v>
      </c>
      <c r="D1980" s="214" t="s">
        <v>2582</v>
      </c>
      <c r="E1980" s="235">
        <v>4798.3999999999996</v>
      </c>
      <c r="F1980" s="421" t="s">
        <v>4324</v>
      </c>
      <c r="G1980" s="44">
        <v>4798.3999999999996</v>
      </c>
      <c r="H1980" s="243">
        <f t="shared" si="31"/>
        <v>0</v>
      </c>
      <c r="I1980" s="214" t="s">
        <v>4325</v>
      </c>
    </row>
    <row r="1981" spans="1:9" x14ac:dyDescent="0.25">
      <c r="A1981" s="216">
        <v>41879</v>
      </c>
      <c r="B1981" s="217" t="s">
        <v>2280</v>
      </c>
      <c r="C1981" s="363" t="s">
        <v>4269</v>
      </c>
      <c r="D1981" s="214" t="s">
        <v>517</v>
      </c>
      <c r="E1981" s="235">
        <v>257</v>
      </c>
      <c r="F1981" s="419">
        <v>41879</v>
      </c>
      <c r="G1981" s="44">
        <v>257</v>
      </c>
      <c r="H1981" s="243">
        <f t="shared" si="31"/>
        <v>0</v>
      </c>
      <c r="I1981" s="214"/>
    </row>
    <row r="1982" spans="1:9" x14ac:dyDescent="0.25">
      <c r="A1982" s="216">
        <v>41879</v>
      </c>
      <c r="B1982" s="217" t="s">
        <v>2281</v>
      </c>
      <c r="C1982" s="363" t="s">
        <v>4269</v>
      </c>
      <c r="D1982" s="214" t="s">
        <v>28</v>
      </c>
      <c r="E1982" s="235">
        <v>10592.4</v>
      </c>
      <c r="F1982" s="419">
        <v>41879</v>
      </c>
      <c r="G1982" s="44">
        <v>10592.4</v>
      </c>
      <c r="H1982" s="243">
        <f t="shared" si="31"/>
        <v>0</v>
      </c>
      <c r="I1982" s="214"/>
    </row>
    <row r="1983" spans="1:9" x14ac:dyDescent="0.25">
      <c r="A1983" s="216">
        <v>41879</v>
      </c>
      <c r="B1983" s="217" t="s">
        <v>2282</v>
      </c>
      <c r="C1983" s="363" t="s">
        <v>4269</v>
      </c>
      <c r="D1983" s="214" t="s">
        <v>8</v>
      </c>
      <c r="E1983" s="235">
        <v>324</v>
      </c>
      <c r="F1983" s="419">
        <v>41879</v>
      </c>
      <c r="G1983" s="44">
        <v>324</v>
      </c>
      <c r="H1983" s="243">
        <f t="shared" si="31"/>
        <v>0</v>
      </c>
      <c r="I1983" s="214"/>
    </row>
    <row r="1984" spans="1:9" x14ac:dyDescent="0.25">
      <c r="A1984" s="216">
        <v>41879</v>
      </c>
      <c r="B1984" s="217" t="s">
        <v>2283</v>
      </c>
      <c r="C1984" s="363" t="s">
        <v>4269</v>
      </c>
      <c r="D1984" s="214" t="s">
        <v>28</v>
      </c>
      <c r="E1984" s="235">
        <v>2210</v>
      </c>
      <c r="F1984" s="419">
        <v>41879</v>
      </c>
      <c r="G1984" s="44">
        <v>2210</v>
      </c>
      <c r="H1984" s="243">
        <f t="shared" si="31"/>
        <v>0</v>
      </c>
      <c r="I1984" s="214"/>
    </row>
    <row r="1985" spans="1:9" x14ac:dyDescent="0.25">
      <c r="A1985" s="216">
        <v>41879</v>
      </c>
      <c r="B1985" s="217" t="s">
        <v>2284</v>
      </c>
      <c r="C1985" s="363" t="s">
        <v>4269</v>
      </c>
      <c r="D1985" s="214" t="s">
        <v>70</v>
      </c>
      <c r="E1985" s="235">
        <v>3125.2</v>
      </c>
      <c r="F1985" s="419">
        <v>41879</v>
      </c>
      <c r="G1985" s="44">
        <v>3125.2</v>
      </c>
      <c r="H1985" s="243">
        <f t="shared" si="31"/>
        <v>0</v>
      </c>
      <c r="I1985" s="214" t="s">
        <v>65</v>
      </c>
    </row>
    <row r="1986" spans="1:9" x14ac:dyDescent="0.25">
      <c r="A1986" s="216">
        <v>41879</v>
      </c>
      <c r="B1986" s="217" t="s">
        <v>2286</v>
      </c>
      <c r="C1986" s="363" t="s">
        <v>4269</v>
      </c>
      <c r="D1986" s="220" t="s">
        <v>3114</v>
      </c>
      <c r="E1986" s="241">
        <v>0</v>
      </c>
      <c r="F1986" s="419"/>
      <c r="G1986" s="44"/>
      <c r="H1986" s="243">
        <f t="shared" si="31"/>
        <v>0</v>
      </c>
      <c r="I1986" s="214" t="s">
        <v>324</v>
      </c>
    </row>
    <row r="1987" spans="1:9" x14ac:dyDescent="0.25">
      <c r="A1987" s="216">
        <v>41879</v>
      </c>
      <c r="B1987" s="217" t="s">
        <v>2287</v>
      </c>
      <c r="C1987" s="363" t="s">
        <v>4269</v>
      </c>
      <c r="D1987" s="220" t="s">
        <v>3114</v>
      </c>
      <c r="E1987" s="241">
        <v>0</v>
      </c>
      <c r="F1987" s="419"/>
      <c r="G1987" s="44"/>
      <c r="H1987" s="243">
        <f t="shared" si="31"/>
        <v>0</v>
      </c>
      <c r="I1987" s="214" t="s">
        <v>324</v>
      </c>
    </row>
    <row r="1988" spans="1:9" x14ac:dyDescent="0.25">
      <c r="A1988" s="216">
        <v>41879</v>
      </c>
      <c r="B1988" s="217" t="s">
        <v>2289</v>
      </c>
      <c r="C1988" s="363" t="s">
        <v>4269</v>
      </c>
      <c r="D1988" s="214" t="s">
        <v>317</v>
      </c>
      <c r="E1988" s="235">
        <v>11960</v>
      </c>
      <c r="F1988" s="419">
        <v>41879</v>
      </c>
      <c r="G1988" s="44">
        <v>11960</v>
      </c>
      <c r="H1988" s="243">
        <f t="shared" si="31"/>
        <v>0</v>
      </c>
      <c r="I1988" s="214"/>
    </row>
    <row r="1989" spans="1:9" x14ac:dyDescent="0.25">
      <c r="A1989" s="216">
        <v>41879</v>
      </c>
      <c r="B1989" s="217" t="s">
        <v>2290</v>
      </c>
      <c r="C1989" s="363" t="s">
        <v>4269</v>
      </c>
      <c r="D1989" s="220" t="s">
        <v>3114</v>
      </c>
      <c r="E1989" s="241">
        <v>0</v>
      </c>
      <c r="F1989" s="419"/>
      <c r="G1989" s="44"/>
      <c r="H1989" s="243">
        <f t="shared" si="31"/>
        <v>0</v>
      </c>
      <c r="I1989" s="214" t="s">
        <v>324</v>
      </c>
    </row>
    <row r="1990" spans="1:9" x14ac:dyDescent="0.25">
      <c r="A1990" s="216">
        <v>41879</v>
      </c>
      <c r="B1990" s="217" t="s">
        <v>2291</v>
      </c>
      <c r="C1990" s="363" t="s">
        <v>4269</v>
      </c>
      <c r="D1990" s="214" t="s">
        <v>130</v>
      </c>
      <c r="E1990" s="235">
        <v>7148</v>
      </c>
      <c r="F1990" s="419">
        <v>41882</v>
      </c>
      <c r="G1990" s="44">
        <v>7148</v>
      </c>
      <c r="H1990" s="243">
        <f t="shared" si="31"/>
        <v>0</v>
      </c>
      <c r="I1990" s="214" t="s">
        <v>21</v>
      </c>
    </row>
    <row r="1991" spans="1:9" x14ac:dyDescent="0.25">
      <c r="A1991" s="216">
        <v>41879</v>
      </c>
      <c r="B1991" s="217" t="s">
        <v>2293</v>
      </c>
      <c r="C1991" s="363" t="s">
        <v>4269</v>
      </c>
      <c r="D1991" s="214" t="s">
        <v>215</v>
      </c>
      <c r="E1991" s="235">
        <v>456</v>
      </c>
      <c r="F1991" s="419">
        <v>41879</v>
      </c>
      <c r="G1991" s="44">
        <v>456</v>
      </c>
      <c r="H1991" s="243">
        <f t="shared" ref="H1991:H2054" si="32">E1991-G1991</f>
        <v>0</v>
      </c>
      <c r="I1991" s="214"/>
    </row>
    <row r="1992" spans="1:9" x14ac:dyDescent="0.25">
      <c r="A1992" s="216">
        <v>41879</v>
      </c>
      <c r="B1992" s="217" t="s">
        <v>2295</v>
      </c>
      <c r="C1992" s="363" t="s">
        <v>4269</v>
      </c>
      <c r="D1992" s="214" t="s">
        <v>188</v>
      </c>
      <c r="E1992" s="235">
        <v>6645.6</v>
      </c>
      <c r="F1992" s="419">
        <v>41880</v>
      </c>
      <c r="G1992" s="44">
        <v>6645.6</v>
      </c>
      <c r="H1992" s="243">
        <f t="shared" si="32"/>
        <v>0</v>
      </c>
      <c r="I1992" s="214" t="s">
        <v>21</v>
      </c>
    </row>
    <row r="1993" spans="1:9" x14ac:dyDescent="0.25">
      <c r="A1993" s="216">
        <v>41879</v>
      </c>
      <c r="B1993" s="217" t="s">
        <v>2296</v>
      </c>
      <c r="C1993" s="363" t="s">
        <v>4269</v>
      </c>
      <c r="D1993" s="214" t="s">
        <v>2770</v>
      </c>
      <c r="E1993" s="235">
        <v>7881.5</v>
      </c>
      <c r="F1993" s="419">
        <v>41880</v>
      </c>
      <c r="G1993" s="44">
        <v>7881.5</v>
      </c>
      <c r="H1993" s="243">
        <f t="shared" si="32"/>
        <v>0</v>
      </c>
      <c r="I1993" s="214" t="s">
        <v>21</v>
      </c>
    </row>
    <row r="1994" spans="1:9" x14ac:dyDescent="0.25">
      <c r="A1994" s="216">
        <v>41879</v>
      </c>
      <c r="B1994" s="217" t="s">
        <v>2298</v>
      </c>
      <c r="C1994" s="363" t="s">
        <v>4269</v>
      </c>
      <c r="D1994" s="214" t="s">
        <v>4273</v>
      </c>
      <c r="E1994" s="235">
        <v>305207.7</v>
      </c>
      <c r="F1994" s="421">
        <v>41912</v>
      </c>
      <c r="G1994" s="245">
        <v>305207.7</v>
      </c>
      <c r="H1994" s="243">
        <f t="shared" si="32"/>
        <v>0</v>
      </c>
      <c r="I1994" s="214" t="s">
        <v>3945</v>
      </c>
    </row>
    <row r="1995" spans="1:9" x14ac:dyDescent="0.25">
      <c r="A1995" s="216">
        <v>41879</v>
      </c>
      <c r="B1995" s="217" t="s">
        <v>2300</v>
      </c>
      <c r="C1995" s="363" t="s">
        <v>4269</v>
      </c>
      <c r="D1995" s="214" t="s">
        <v>4273</v>
      </c>
      <c r="E1995" s="235">
        <v>390</v>
      </c>
      <c r="F1995" s="421">
        <v>41912</v>
      </c>
      <c r="G1995" s="245">
        <v>390</v>
      </c>
      <c r="H1995" s="243">
        <f t="shared" si="32"/>
        <v>0</v>
      </c>
      <c r="I1995" s="214" t="s">
        <v>3945</v>
      </c>
    </row>
    <row r="1996" spans="1:9" x14ac:dyDescent="0.25">
      <c r="A1996" s="216">
        <v>41879</v>
      </c>
      <c r="B1996" s="217" t="s">
        <v>2301</v>
      </c>
      <c r="C1996" s="363" t="s">
        <v>4269</v>
      </c>
      <c r="D1996" s="214" t="s">
        <v>4326</v>
      </c>
      <c r="E1996" s="235">
        <v>26990.400000000001</v>
      </c>
      <c r="F1996" s="419">
        <v>41879</v>
      </c>
      <c r="G1996" s="44">
        <v>26990.400000000001</v>
      </c>
      <c r="H1996" s="243">
        <f t="shared" si="32"/>
        <v>0</v>
      </c>
      <c r="I1996" s="214"/>
    </row>
    <row r="1997" spans="1:9" x14ac:dyDescent="0.25">
      <c r="A1997" s="216">
        <v>41879</v>
      </c>
      <c r="B1997" s="217" t="s">
        <v>2302</v>
      </c>
      <c r="C1997" s="363" t="s">
        <v>4269</v>
      </c>
      <c r="D1997" s="214" t="s">
        <v>51</v>
      </c>
      <c r="E1997" s="235">
        <v>1217</v>
      </c>
      <c r="F1997" s="419">
        <v>41879</v>
      </c>
      <c r="G1997" s="44">
        <v>1217</v>
      </c>
      <c r="H1997" s="243">
        <f t="shared" si="32"/>
        <v>0</v>
      </c>
      <c r="I1997" s="214"/>
    </row>
    <row r="1998" spans="1:9" x14ac:dyDescent="0.25">
      <c r="A1998" s="216">
        <v>41879</v>
      </c>
      <c r="B1998" s="217" t="s">
        <v>2303</v>
      </c>
      <c r="C1998" s="363" t="s">
        <v>4269</v>
      </c>
      <c r="D1998" s="214" t="s">
        <v>4327</v>
      </c>
      <c r="E1998" s="235">
        <v>1412.5</v>
      </c>
      <c r="F1998" s="419">
        <v>41879</v>
      </c>
      <c r="G1998" s="44">
        <v>1412.5</v>
      </c>
      <c r="H1998" s="243">
        <f t="shared" si="32"/>
        <v>0</v>
      </c>
      <c r="I1998" s="214" t="s">
        <v>302</v>
      </c>
    </row>
    <row r="1999" spans="1:9" x14ac:dyDescent="0.25">
      <c r="A1999" s="216">
        <v>41879</v>
      </c>
      <c r="B1999" s="217" t="s">
        <v>2305</v>
      </c>
      <c r="C1999" s="363" t="s">
        <v>4269</v>
      </c>
      <c r="D1999" s="214" t="s">
        <v>133</v>
      </c>
      <c r="E1999" s="235">
        <v>19731.599999999999</v>
      </c>
      <c r="F1999" s="419">
        <v>41879</v>
      </c>
      <c r="G1999" s="44">
        <v>19731.599999999999</v>
      </c>
      <c r="H1999" s="243">
        <f t="shared" si="32"/>
        <v>0</v>
      </c>
      <c r="I1999" s="214"/>
    </row>
    <row r="2000" spans="1:9" x14ac:dyDescent="0.25">
      <c r="A2000" s="216">
        <v>41879</v>
      </c>
      <c r="B2000" s="217" t="s">
        <v>2306</v>
      </c>
      <c r="C2000" s="363" t="s">
        <v>4269</v>
      </c>
      <c r="D2000" s="214" t="s">
        <v>1611</v>
      </c>
      <c r="E2000" s="235">
        <v>2565</v>
      </c>
      <c r="F2000" s="419">
        <v>41879</v>
      </c>
      <c r="G2000" s="44">
        <v>2565</v>
      </c>
      <c r="H2000" s="243">
        <f t="shared" si="32"/>
        <v>0</v>
      </c>
      <c r="I2000" s="214"/>
    </row>
    <row r="2001" spans="1:9" x14ac:dyDescent="0.25">
      <c r="A2001" s="216">
        <v>41879</v>
      </c>
      <c r="B2001" s="217" t="s">
        <v>2307</v>
      </c>
      <c r="C2001" s="363" t="s">
        <v>4269</v>
      </c>
      <c r="D2001" s="220" t="s">
        <v>3114</v>
      </c>
      <c r="E2001" s="241">
        <v>0</v>
      </c>
      <c r="F2001" s="419"/>
      <c r="G2001" s="44"/>
      <c r="H2001" s="243">
        <f t="shared" si="32"/>
        <v>0</v>
      </c>
      <c r="I2001" s="214" t="s">
        <v>324</v>
      </c>
    </row>
    <row r="2002" spans="1:9" x14ac:dyDescent="0.25">
      <c r="A2002" s="216">
        <v>41879</v>
      </c>
      <c r="B2002" s="217" t="s">
        <v>2309</v>
      </c>
      <c r="C2002" s="363" t="s">
        <v>4269</v>
      </c>
      <c r="D2002" s="214" t="s">
        <v>468</v>
      </c>
      <c r="E2002" s="235">
        <v>4579</v>
      </c>
      <c r="F2002" s="419">
        <v>41880</v>
      </c>
      <c r="G2002" s="44">
        <v>4579</v>
      </c>
      <c r="H2002" s="243">
        <f t="shared" si="32"/>
        <v>0</v>
      </c>
      <c r="I2002" s="214" t="s">
        <v>65</v>
      </c>
    </row>
    <row r="2003" spans="1:9" x14ac:dyDescent="0.25">
      <c r="A2003" s="216">
        <v>41879</v>
      </c>
      <c r="B2003" s="217" t="s">
        <v>2310</v>
      </c>
      <c r="C2003" s="363" t="s">
        <v>4269</v>
      </c>
      <c r="D2003" s="220" t="s">
        <v>3114</v>
      </c>
      <c r="E2003" s="241">
        <v>0</v>
      </c>
      <c r="F2003" s="419"/>
      <c r="G2003" s="44"/>
      <c r="H2003" s="243">
        <f t="shared" si="32"/>
        <v>0</v>
      </c>
      <c r="I2003" s="214" t="s">
        <v>324</v>
      </c>
    </row>
    <row r="2004" spans="1:9" x14ac:dyDescent="0.25">
      <c r="A2004" s="216">
        <v>41879</v>
      </c>
      <c r="B2004" s="217" t="s">
        <v>2311</v>
      </c>
      <c r="C2004" s="363" t="s">
        <v>4269</v>
      </c>
      <c r="D2004" s="214" t="s">
        <v>80</v>
      </c>
      <c r="E2004" s="235">
        <v>1818</v>
      </c>
      <c r="F2004" s="419">
        <v>41880</v>
      </c>
      <c r="G2004" s="44">
        <v>1818</v>
      </c>
      <c r="H2004" s="243">
        <f t="shared" si="32"/>
        <v>0</v>
      </c>
      <c r="I2004" s="214" t="s">
        <v>65</v>
      </c>
    </row>
    <row r="2005" spans="1:9" x14ac:dyDescent="0.25">
      <c r="A2005" s="216">
        <v>41879</v>
      </c>
      <c r="B2005" s="217" t="s">
        <v>2312</v>
      </c>
      <c r="C2005" s="363" t="s">
        <v>4269</v>
      </c>
      <c r="D2005" s="214" t="s">
        <v>78</v>
      </c>
      <c r="E2005" s="235">
        <v>4246</v>
      </c>
      <c r="F2005" s="419">
        <v>41880</v>
      </c>
      <c r="G2005" s="44">
        <v>4246</v>
      </c>
      <c r="H2005" s="243">
        <f t="shared" si="32"/>
        <v>0</v>
      </c>
      <c r="I2005" s="214" t="s">
        <v>65</v>
      </c>
    </row>
    <row r="2006" spans="1:9" x14ac:dyDescent="0.25">
      <c r="A2006" s="216">
        <v>41879</v>
      </c>
      <c r="B2006" s="217" t="s">
        <v>2313</v>
      </c>
      <c r="C2006" s="363" t="s">
        <v>4269</v>
      </c>
      <c r="D2006" s="214" t="s">
        <v>307</v>
      </c>
      <c r="E2006" s="235">
        <v>7080</v>
      </c>
      <c r="F2006" s="419">
        <v>41880</v>
      </c>
      <c r="G2006" s="44">
        <v>7080</v>
      </c>
      <c r="H2006" s="243">
        <f t="shared" si="32"/>
        <v>0</v>
      </c>
      <c r="I2006" s="214" t="s">
        <v>65</v>
      </c>
    </row>
    <row r="2007" spans="1:9" x14ac:dyDescent="0.25">
      <c r="A2007" s="216">
        <v>41879</v>
      </c>
      <c r="B2007" s="217" t="s">
        <v>2314</v>
      </c>
      <c r="C2007" s="363" t="s">
        <v>4269</v>
      </c>
      <c r="D2007" s="214" t="s">
        <v>348</v>
      </c>
      <c r="E2007" s="235">
        <v>1983.5</v>
      </c>
      <c r="F2007" s="419">
        <v>41880</v>
      </c>
      <c r="G2007" s="44">
        <v>1983.5</v>
      </c>
      <c r="H2007" s="243">
        <f t="shared" si="32"/>
        <v>0</v>
      </c>
      <c r="I2007" s="214" t="s">
        <v>65</v>
      </c>
    </row>
    <row r="2008" spans="1:9" x14ac:dyDescent="0.25">
      <c r="A2008" s="216">
        <v>41879</v>
      </c>
      <c r="B2008" s="217" t="s">
        <v>2316</v>
      </c>
      <c r="C2008" s="363" t="s">
        <v>4269</v>
      </c>
      <c r="D2008" s="220" t="s">
        <v>3114</v>
      </c>
      <c r="E2008" s="241">
        <v>0</v>
      </c>
      <c r="F2008" s="419"/>
      <c r="G2008" s="44"/>
      <c r="H2008" s="243">
        <f t="shared" si="32"/>
        <v>0</v>
      </c>
      <c r="I2008" s="214" t="s">
        <v>324</v>
      </c>
    </row>
    <row r="2009" spans="1:9" x14ac:dyDescent="0.25">
      <c r="A2009" s="216">
        <v>41879</v>
      </c>
      <c r="B2009" s="217" t="s">
        <v>2317</v>
      </c>
      <c r="C2009" s="363" t="s">
        <v>4269</v>
      </c>
      <c r="D2009" s="214" t="s">
        <v>147</v>
      </c>
      <c r="E2009" s="235">
        <v>5689.6</v>
      </c>
      <c r="F2009" s="419">
        <v>41880</v>
      </c>
      <c r="G2009" s="44">
        <v>5689.6</v>
      </c>
      <c r="H2009" s="243">
        <f t="shared" si="32"/>
        <v>0</v>
      </c>
      <c r="I2009" s="214" t="s">
        <v>65</v>
      </c>
    </row>
    <row r="2010" spans="1:9" x14ac:dyDescent="0.25">
      <c r="A2010" s="216">
        <v>41879</v>
      </c>
      <c r="B2010" s="217" t="s">
        <v>2318</v>
      </c>
      <c r="C2010" s="363" t="s">
        <v>4269</v>
      </c>
      <c r="D2010" s="214" t="s">
        <v>67</v>
      </c>
      <c r="E2010" s="235">
        <v>2763.4</v>
      </c>
      <c r="F2010" s="419">
        <v>41879</v>
      </c>
      <c r="G2010" s="44">
        <v>2763.4</v>
      </c>
      <c r="H2010" s="243">
        <f t="shared" si="32"/>
        <v>0</v>
      </c>
      <c r="I2010" s="214" t="s">
        <v>12</v>
      </c>
    </row>
    <row r="2011" spans="1:9" x14ac:dyDescent="0.25">
      <c r="A2011" s="216">
        <v>41879</v>
      </c>
      <c r="B2011" s="217" t="s">
        <v>2320</v>
      </c>
      <c r="C2011" s="363" t="s">
        <v>4269</v>
      </c>
      <c r="D2011" s="214" t="s">
        <v>312</v>
      </c>
      <c r="E2011" s="235">
        <v>1293</v>
      </c>
      <c r="F2011" s="419">
        <v>41879</v>
      </c>
      <c r="G2011" s="44">
        <v>1293</v>
      </c>
      <c r="H2011" s="243">
        <f t="shared" si="32"/>
        <v>0</v>
      </c>
      <c r="I2011" s="214" t="s">
        <v>12</v>
      </c>
    </row>
    <row r="2012" spans="1:9" x14ac:dyDescent="0.25">
      <c r="A2012" s="216">
        <v>41879</v>
      </c>
      <c r="B2012" s="217" t="s">
        <v>2321</v>
      </c>
      <c r="C2012" s="363" t="s">
        <v>4269</v>
      </c>
      <c r="D2012" s="214" t="s">
        <v>956</v>
      </c>
      <c r="E2012" s="235">
        <v>6631.4</v>
      </c>
      <c r="F2012" s="419">
        <v>41880</v>
      </c>
      <c r="G2012" s="44">
        <v>6631.4</v>
      </c>
      <c r="H2012" s="243">
        <f t="shared" si="32"/>
        <v>0</v>
      </c>
      <c r="I2012" s="214" t="s">
        <v>65</v>
      </c>
    </row>
    <row r="2013" spans="1:9" x14ac:dyDescent="0.25">
      <c r="A2013" s="216">
        <v>41879</v>
      </c>
      <c r="B2013" s="217" t="s">
        <v>2322</v>
      </c>
      <c r="C2013" s="363" t="s">
        <v>4269</v>
      </c>
      <c r="D2013" s="214" t="s">
        <v>52</v>
      </c>
      <c r="E2013" s="235">
        <v>3116.4</v>
      </c>
      <c r="F2013" s="419">
        <v>41879</v>
      </c>
      <c r="G2013" s="44">
        <v>3116.4</v>
      </c>
      <c r="H2013" s="243">
        <f t="shared" si="32"/>
        <v>0</v>
      </c>
      <c r="I2013" s="214" t="s">
        <v>12</v>
      </c>
    </row>
    <row r="2014" spans="1:9" x14ac:dyDescent="0.25">
      <c r="A2014" s="216">
        <v>41879</v>
      </c>
      <c r="B2014" s="217" t="s">
        <v>2323</v>
      </c>
      <c r="C2014" s="363" t="s">
        <v>4269</v>
      </c>
      <c r="D2014" s="214" t="s">
        <v>2582</v>
      </c>
      <c r="E2014" s="235">
        <v>4599</v>
      </c>
      <c r="F2014" s="421" t="s">
        <v>4328</v>
      </c>
      <c r="G2014" s="44">
        <v>4599</v>
      </c>
      <c r="H2014" s="243">
        <f t="shared" si="32"/>
        <v>0</v>
      </c>
      <c r="I2014" s="214" t="s">
        <v>12</v>
      </c>
    </row>
    <row r="2015" spans="1:9" x14ac:dyDescent="0.25">
      <c r="A2015" s="216">
        <v>41879</v>
      </c>
      <c r="B2015" s="217" t="s">
        <v>2324</v>
      </c>
      <c r="C2015" s="363" t="s">
        <v>4269</v>
      </c>
      <c r="D2015" s="214" t="s">
        <v>367</v>
      </c>
      <c r="E2015" s="235">
        <v>4848.5</v>
      </c>
      <c r="F2015" s="419">
        <v>41879</v>
      </c>
      <c r="G2015" s="44">
        <v>4848.5</v>
      </c>
      <c r="H2015" s="243">
        <f t="shared" si="32"/>
        <v>0</v>
      </c>
      <c r="I2015" s="214"/>
    </row>
    <row r="2016" spans="1:9" x14ac:dyDescent="0.25">
      <c r="A2016" s="216">
        <v>41879</v>
      </c>
      <c r="B2016" s="217" t="s">
        <v>2325</v>
      </c>
      <c r="C2016" s="363" t="s">
        <v>4269</v>
      </c>
      <c r="D2016" s="214" t="s">
        <v>312</v>
      </c>
      <c r="E2016" s="235">
        <v>99</v>
      </c>
      <c r="F2016" s="419">
        <v>41879</v>
      </c>
      <c r="G2016" s="44">
        <v>99</v>
      </c>
      <c r="H2016" s="243">
        <f t="shared" si="32"/>
        <v>0</v>
      </c>
      <c r="I2016" s="214"/>
    </row>
    <row r="2017" spans="1:9" x14ac:dyDescent="0.25">
      <c r="A2017" s="216">
        <v>41879</v>
      </c>
      <c r="B2017" s="217" t="s">
        <v>2326</v>
      </c>
      <c r="C2017" s="363" t="s">
        <v>4269</v>
      </c>
      <c r="D2017" s="214" t="s">
        <v>517</v>
      </c>
      <c r="E2017" s="235">
        <v>835</v>
      </c>
      <c r="F2017" s="419">
        <v>41879</v>
      </c>
      <c r="G2017" s="44">
        <v>835</v>
      </c>
      <c r="H2017" s="243">
        <f t="shared" si="32"/>
        <v>0</v>
      </c>
      <c r="I2017" s="214"/>
    </row>
    <row r="2018" spans="1:9" x14ac:dyDescent="0.25">
      <c r="A2018" s="216">
        <v>41879</v>
      </c>
      <c r="B2018" s="217" t="s">
        <v>2328</v>
      </c>
      <c r="C2018" s="363" t="s">
        <v>4269</v>
      </c>
      <c r="D2018" s="214" t="s">
        <v>79</v>
      </c>
      <c r="E2018" s="235">
        <v>13959.4</v>
      </c>
      <c r="F2018" s="419">
        <v>41880</v>
      </c>
      <c r="G2018" s="44">
        <v>13959.4</v>
      </c>
      <c r="H2018" s="243">
        <f t="shared" si="32"/>
        <v>0</v>
      </c>
      <c r="I2018" s="214" t="s">
        <v>21</v>
      </c>
    </row>
    <row r="2019" spans="1:9" x14ac:dyDescent="0.25">
      <c r="A2019" s="216">
        <v>41879</v>
      </c>
      <c r="B2019" s="217" t="s">
        <v>2329</v>
      </c>
      <c r="C2019" s="363" t="s">
        <v>4269</v>
      </c>
      <c r="D2019" s="214" t="s">
        <v>160</v>
      </c>
      <c r="E2019" s="235">
        <v>83041.7</v>
      </c>
      <c r="F2019" s="421" t="s">
        <v>4373</v>
      </c>
      <c r="G2019" s="245">
        <v>83041.7</v>
      </c>
      <c r="H2019" s="243">
        <f t="shared" si="32"/>
        <v>0</v>
      </c>
      <c r="I2019" s="214" t="s">
        <v>162</v>
      </c>
    </row>
    <row r="2020" spans="1:9" x14ac:dyDescent="0.25">
      <c r="A2020" s="216">
        <v>41879</v>
      </c>
      <c r="B2020" s="217" t="s">
        <v>2330</v>
      </c>
      <c r="C2020" s="363" t="s">
        <v>4269</v>
      </c>
      <c r="D2020" s="214" t="s">
        <v>16</v>
      </c>
      <c r="E2020" s="235">
        <v>3551</v>
      </c>
      <c r="F2020" s="421">
        <v>41912</v>
      </c>
      <c r="G2020" s="245">
        <v>3551</v>
      </c>
      <c r="H2020" s="243">
        <f t="shared" si="32"/>
        <v>0</v>
      </c>
      <c r="I2020" s="214" t="s">
        <v>27</v>
      </c>
    </row>
    <row r="2021" spans="1:9" x14ac:dyDescent="0.25">
      <c r="A2021" s="216">
        <v>41879</v>
      </c>
      <c r="B2021" s="217" t="s">
        <v>2331</v>
      </c>
      <c r="C2021" s="363" t="s">
        <v>4269</v>
      </c>
      <c r="D2021" s="220" t="s">
        <v>3114</v>
      </c>
      <c r="E2021" s="241">
        <v>0</v>
      </c>
      <c r="F2021" s="419"/>
      <c r="G2021" s="44"/>
      <c r="H2021" s="243">
        <f t="shared" si="32"/>
        <v>0</v>
      </c>
      <c r="I2021" s="214" t="s">
        <v>4329</v>
      </c>
    </row>
    <row r="2022" spans="1:9" x14ac:dyDescent="0.25">
      <c r="A2022" s="216">
        <v>41879</v>
      </c>
      <c r="B2022" s="217" t="s">
        <v>2333</v>
      </c>
      <c r="C2022" s="363" t="s">
        <v>4269</v>
      </c>
      <c r="D2022" s="214" t="s">
        <v>358</v>
      </c>
      <c r="E2022" s="235">
        <v>32337.06</v>
      </c>
      <c r="F2022" s="432" t="s">
        <v>4411</v>
      </c>
      <c r="G2022" s="245">
        <v>32337.06</v>
      </c>
      <c r="H2022" s="243">
        <f t="shared" si="32"/>
        <v>0</v>
      </c>
      <c r="I2022" s="214" t="s">
        <v>162</v>
      </c>
    </row>
    <row r="2023" spans="1:9" x14ac:dyDescent="0.25">
      <c r="A2023" s="216">
        <v>41879</v>
      </c>
      <c r="B2023" s="217" t="s">
        <v>2334</v>
      </c>
      <c r="C2023" s="363" t="s">
        <v>4269</v>
      </c>
      <c r="D2023" s="214" t="s">
        <v>14</v>
      </c>
      <c r="E2023" s="235">
        <v>8680</v>
      </c>
      <c r="F2023" s="422" t="s">
        <v>4330</v>
      </c>
      <c r="G2023" s="44">
        <v>8680</v>
      </c>
      <c r="H2023" s="243">
        <f t="shared" si="32"/>
        <v>0</v>
      </c>
      <c r="I2023" s="214" t="s">
        <v>27</v>
      </c>
    </row>
    <row r="2024" spans="1:9" x14ac:dyDescent="0.25">
      <c r="A2024" s="216">
        <v>41879</v>
      </c>
      <c r="B2024" s="217" t="s">
        <v>2335</v>
      </c>
      <c r="C2024" s="363" t="s">
        <v>4269</v>
      </c>
      <c r="D2024" s="214" t="s">
        <v>2457</v>
      </c>
      <c r="E2024" s="235">
        <v>336</v>
      </c>
      <c r="F2024" s="419">
        <v>41879</v>
      </c>
      <c r="G2024" s="44">
        <v>336</v>
      </c>
      <c r="H2024" s="243">
        <f t="shared" si="32"/>
        <v>0</v>
      </c>
      <c r="I2024" s="214"/>
    </row>
    <row r="2025" spans="1:9" x14ac:dyDescent="0.25">
      <c r="A2025" s="216">
        <v>41879</v>
      </c>
      <c r="B2025" s="217" t="s">
        <v>2336</v>
      </c>
      <c r="C2025" s="363" t="s">
        <v>4269</v>
      </c>
      <c r="D2025" s="214" t="s">
        <v>115</v>
      </c>
      <c r="E2025" s="235">
        <v>156</v>
      </c>
      <c r="F2025" s="419">
        <v>41879</v>
      </c>
      <c r="G2025" s="44">
        <v>156</v>
      </c>
      <c r="H2025" s="243">
        <f t="shared" si="32"/>
        <v>0</v>
      </c>
      <c r="I2025" s="214"/>
    </row>
    <row r="2026" spans="1:9" x14ac:dyDescent="0.25">
      <c r="A2026" s="216">
        <v>41879</v>
      </c>
      <c r="B2026" s="217" t="s">
        <v>2337</v>
      </c>
      <c r="C2026" s="363" t="s">
        <v>4269</v>
      </c>
      <c r="D2026" s="214" t="s">
        <v>160</v>
      </c>
      <c r="E2026" s="235">
        <v>88744.35</v>
      </c>
      <c r="F2026" s="421" t="s">
        <v>4373</v>
      </c>
      <c r="G2026" s="245">
        <v>88744.35</v>
      </c>
      <c r="H2026" s="243">
        <f t="shared" si="32"/>
        <v>0</v>
      </c>
      <c r="I2026" s="214" t="s">
        <v>162</v>
      </c>
    </row>
    <row r="2027" spans="1:9" x14ac:dyDescent="0.25">
      <c r="A2027" s="216">
        <v>41879</v>
      </c>
      <c r="B2027" s="217" t="s">
        <v>2338</v>
      </c>
      <c r="C2027" s="363" t="s">
        <v>4269</v>
      </c>
      <c r="D2027" s="214" t="s">
        <v>44</v>
      </c>
      <c r="E2027" s="235">
        <v>8000</v>
      </c>
      <c r="F2027" s="432" t="s">
        <v>4415</v>
      </c>
      <c r="G2027" s="245">
        <v>8000</v>
      </c>
      <c r="H2027" s="243">
        <f t="shared" si="32"/>
        <v>0</v>
      </c>
      <c r="I2027" s="214" t="s">
        <v>217</v>
      </c>
    </row>
    <row r="2028" spans="1:9" x14ac:dyDescent="0.25">
      <c r="A2028" s="216">
        <v>41879</v>
      </c>
      <c r="B2028" s="217" t="s">
        <v>2339</v>
      </c>
      <c r="C2028" s="363" t="s">
        <v>4269</v>
      </c>
      <c r="D2028" s="214" t="s">
        <v>3563</v>
      </c>
      <c r="E2028" s="235">
        <v>61295</v>
      </c>
      <c r="F2028" s="421">
        <v>41885</v>
      </c>
      <c r="G2028" s="245">
        <v>61295</v>
      </c>
      <c r="H2028" s="243">
        <f t="shared" si="32"/>
        <v>0</v>
      </c>
      <c r="I2028" s="214" t="s">
        <v>162</v>
      </c>
    </row>
    <row r="2029" spans="1:9" x14ac:dyDescent="0.25">
      <c r="A2029" s="216">
        <v>41879</v>
      </c>
      <c r="B2029" s="217" t="s">
        <v>2340</v>
      </c>
      <c r="C2029" s="363" t="s">
        <v>4269</v>
      </c>
      <c r="D2029" s="214" t="s">
        <v>2640</v>
      </c>
      <c r="E2029" s="235">
        <v>4805</v>
      </c>
      <c r="F2029" s="419">
        <v>41879</v>
      </c>
      <c r="G2029" s="44">
        <v>4805</v>
      </c>
      <c r="H2029" s="243">
        <f t="shared" si="32"/>
        <v>0</v>
      </c>
      <c r="I2029" s="214"/>
    </row>
    <row r="2030" spans="1:9" x14ac:dyDescent="0.25">
      <c r="A2030" s="216">
        <v>41879</v>
      </c>
      <c r="B2030" s="217" t="s">
        <v>2341</v>
      </c>
      <c r="C2030" s="363" t="s">
        <v>4269</v>
      </c>
      <c r="D2030" s="214" t="s">
        <v>152</v>
      </c>
      <c r="E2030" s="235">
        <v>8116</v>
      </c>
      <c r="F2030" s="419">
        <v>41879</v>
      </c>
      <c r="G2030" s="44">
        <v>8116</v>
      </c>
      <c r="H2030" s="243">
        <f t="shared" si="32"/>
        <v>0</v>
      </c>
      <c r="I2030" s="214"/>
    </row>
    <row r="2031" spans="1:9" x14ac:dyDescent="0.25">
      <c r="A2031" s="216">
        <v>41879</v>
      </c>
      <c r="B2031" s="217" t="s">
        <v>2342</v>
      </c>
      <c r="C2031" s="363" t="s">
        <v>4269</v>
      </c>
      <c r="D2031" s="214" t="s">
        <v>269</v>
      </c>
      <c r="E2031" s="235">
        <v>5813.5</v>
      </c>
      <c r="F2031" s="419">
        <v>41879</v>
      </c>
      <c r="G2031" s="44">
        <v>5813.5</v>
      </c>
      <c r="H2031" s="243">
        <f t="shared" si="32"/>
        <v>0</v>
      </c>
      <c r="I2031" s="214"/>
    </row>
    <row r="2032" spans="1:9" x14ac:dyDescent="0.25">
      <c r="A2032" s="216">
        <v>41879</v>
      </c>
      <c r="B2032" s="217" t="s">
        <v>2344</v>
      </c>
      <c r="C2032" s="363" t="s">
        <v>4269</v>
      </c>
      <c r="D2032" s="214" t="s">
        <v>74</v>
      </c>
      <c r="E2032" s="235">
        <v>924</v>
      </c>
      <c r="F2032" s="419">
        <v>41879</v>
      </c>
      <c r="G2032" s="44">
        <v>924</v>
      </c>
      <c r="H2032" s="243">
        <f t="shared" si="32"/>
        <v>0</v>
      </c>
      <c r="I2032" s="214"/>
    </row>
    <row r="2033" spans="1:9" x14ac:dyDescent="0.25">
      <c r="A2033" s="216">
        <v>41879</v>
      </c>
      <c r="B2033" s="217" t="s">
        <v>2345</v>
      </c>
      <c r="C2033" s="363" t="s">
        <v>4269</v>
      </c>
      <c r="D2033" s="214" t="s">
        <v>169</v>
      </c>
      <c r="E2033" s="235">
        <v>23362.400000000001</v>
      </c>
      <c r="F2033" s="419">
        <v>41881</v>
      </c>
      <c r="G2033" s="44">
        <v>23362.400000000001</v>
      </c>
      <c r="H2033" s="243">
        <f t="shared" si="32"/>
        <v>0</v>
      </c>
      <c r="I2033" s="214" t="s">
        <v>162</v>
      </c>
    </row>
    <row r="2034" spans="1:9" x14ac:dyDescent="0.25">
      <c r="A2034" s="216">
        <v>41879</v>
      </c>
      <c r="B2034" s="217" t="s">
        <v>2346</v>
      </c>
      <c r="C2034" s="363" t="s">
        <v>4269</v>
      </c>
      <c r="D2034" s="214" t="s">
        <v>370</v>
      </c>
      <c r="E2034" s="235">
        <v>3663</v>
      </c>
      <c r="F2034" s="419">
        <v>41881</v>
      </c>
      <c r="G2034" s="44">
        <v>3663</v>
      </c>
      <c r="H2034" s="243">
        <f t="shared" si="32"/>
        <v>0</v>
      </c>
      <c r="I2034" s="214" t="s">
        <v>162</v>
      </c>
    </row>
    <row r="2035" spans="1:9" x14ac:dyDescent="0.25">
      <c r="A2035" s="216">
        <v>41879</v>
      </c>
      <c r="B2035" s="217" t="s">
        <v>2347</v>
      </c>
      <c r="C2035" s="363" t="s">
        <v>4269</v>
      </c>
      <c r="D2035" s="220" t="s">
        <v>3114</v>
      </c>
      <c r="E2035" s="241">
        <v>0</v>
      </c>
      <c r="F2035" s="419"/>
      <c r="G2035" s="44"/>
      <c r="H2035" s="243">
        <f t="shared" si="32"/>
        <v>0</v>
      </c>
      <c r="I2035" s="214" t="s">
        <v>4331</v>
      </c>
    </row>
    <row r="2036" spans="1:9" x14ac:dyDescent="0.25">
      <c r="A2036" s="216">
        <v>41879</v>
      </c>
      <c r="B2036" s="217" t="s">
        <v>2348</v>
      </c>
      <c r="C2036" s="363" t="s">
        <v>4269</v>
      </c>
      <c r="D2036" s="214" t="s">
        <v>199</v>
      </c>
      <c r="E2036" s="235">
        <v>4623.6000000000004</v>
      </c>
      <c r="F2036" s="419">
        <v>41881</v>
      </c>
      <c r="G2036" s="44">
        <v>4623.6000000000004</v>
      </c>
      <c r="H2036" s="243">
        <f t="shared" si="32"/>
        <v>0</v>
      </c>
      <c r="I2036" s="214" t="s">
        <v>162</v>
      </c>
    </row>
    <row r="2037" spans="1:9" x14ac:dyDescent="0.25">
      <c r="A2037" s="216">
        <v>41879</v>
      </c>
      <c r="B2037" s="217" t="s">
        <v>2349</v>
      </c>
      <c r="C2037" s="363" t="s">
        <v>4269</v>
      </c>
      <c r="D2037" s="214" t="s">
        <v>175</v>
      </c>
      <c r="E2037" s="235">
        <v>11190.58</v>
      </c>
      <c r="F2037" s="421" t="s">
        <v>4332</v>
      </c>
      <c r="G2037" s="44">
        <v>11190.58</v>
      </c>
      <c r="H2037" s="243">
        <f t="shared" si="32"/>
        <v>0</v>
      </c>
      <c r="I2037" s="214" t="s">
        <v>162</v>
      </c>
    </row>
    <row r="2038" spans="1:9" x14ac:dyDescent="0.25">
      <c r="A2038" s="216">
        <v>41880</v>
      </c>
      <c r="B2038" s="217" t="s">
        <v>2350</v>
      </c>
      <c r="C2038" s="363" t="s">
        <v>4269</v>
      </c>
      <c r="D2038" s="20" t="s">
        <v>396</v>
      </c>
      <c r="E2038" s="239">
        <v>336</v>
      </c>
      <c r="F2038" s="419">
        <v>41880</v>
      </c>
      <c r="G2038" s="44">
        <v>336</v>
      </c>
      <c r="H2038" s="243">
        <f t="shared" si="32"/>
        <v>0</v>
      </c>
      <c r="I2038" s="20"/>
    </row>
    <row r="2039" spans="1:9" x14ac:dyDescent="0.25">
      <c r="A2039" s="216">
        <v>41880</v>
      </c>
      <c r="B2039" s="217" t="s">
        <v>2351</v>
      </c>
      <c r="C2039" s="363" t="s">
        <v>4269</v>
      </c>
      <c r="D2039" s="329" t="s">
        <v>3114</v>
      </c>
      <c r="E2039" s="330">
        <v>0</v>
      </c>
      <c r="F2039" s="419"/>
      <c r="G2039" s="44"/>
      <c r="H2039" s="243">
        <f t="shared" si="32"/>
        <v>0</v>
      </c>
      <c r="I2039" s="20" t="s">
        <v>324</v>
      </c>
    </row>
    <row r="2040" spans="1:9" x14ac:dyDescent="0.25">
      <c r="A2040" s="216">
        <v>41880</v>
      </c>
      <c r="B2040" s="217" t="s">
        <v>2352</v>
      </c>
      <c r="C2040" s="363" t="s">
        <v>4269</v>
      </c>
      <c r="D2040" s="20" t="s">
        <v>178</v>
      </c>
      <c r="E2040" s="239">
        <v>3643.2</v>
      </c>
      <c r="F2040" s="419">
        <v>41881</v>
      </c>
      <c r="G2040" s="44">
        <v>3643.2</v>
      </c>
      <c r="H2040" s="243">
        <f t="shared" si="32"/>
        <v>0</v>
      </c>
      <c r="I2040" s="20" t="s">
        <v>162</v>
      </c>
    </row>
    <row r="2041" spans="1:9" x14ac:dyDescent="0.25">
      <c r="A2041" s="216">
        <v>41880</v>
      </c>
      <c r="B2041" s="217" t="s">
        <v>1133</v>
      </c>
      <c r="C2041" s="363" t="s">
        <v>4269</v>
      </c>
      <c r="D2041" s="20" t="s">
        <v>4333</v>
      </c>
      <c r="E2041" s="239">
        <v>4234.5</v>
      </c>
      <c r="F2041" s="419">
        <v>41881</v>
      </c>
      <c r="G2041" s="44">
        <v>4234.5</v>
      </c>
      <c r="H2041" s="243">
        <f t="shared" si="32"/>
        <v>0</v>
      </c>
      <c r="I2041" s="20" t="s">
        <v>27</v>
      </c>
    </row>
    <row r="2042" spans="1:9" x14ac:dyDescent="0.25">
      <c r="A2042" s="216">
        <v>41880</v>
      </c>
      <c r="B2042" s="217" t="s">
        <v>1134</v>
      </c>
      <c r="C2042" s="363" t="s">
        <v>4269</v>
      </c>
      <c r="D2042" s="20" t="s">
        <v>4334</v>
      </c>
      <c r="E2042" s="239">
        <v>2227.4</v>
      </c>
      <c r="F2042" s="419">
        <v>41881</v>
      </c>
      <c r="G2042" s="44">
        <v>2227.4</v>
      </c>
      <c r="H2042" s="243">
        <f t="shared" si="32"/>
        <v>0</v>
      </c>
      <c r="I2042" s="20" t="s">
        <v>162</v>
      </c>
    </row>
    <row r="2043" spans="1:9" x14ac:dyDescent="0.25">
      <c r="A2043" s="216">
        <v>41880</v>
      </c>
      <c r="B2043" s="217" t="s">
        <v>1135</v>
      </c>
      <c r="C2043" s="363" t="s">
        <v>4269</v>
      </c>
      <c r="D2043" s="20" t="s">
        <v>420</v>
      </c>
      <c r="E2043" s="239">
        <v>10105</v>
      </c>
      <c r="F2043" s="419">
        <v>41881</v>
      </c>
      <c r="G2043" s="44">
        <v>10105</v>
      </c>
      <c r="H2043" s="243">
        <f t="shared" si="32"/>
        <v>0</v>
      </c>
      <c r="I2043" s="20" t="s">
        <v>162</v>
      </c>
    </row>
    <row r="2044" spans="1:9" x14ac:dyDescent="0.25">
      <c r="A2044" s="216">
        <v>41880</v>
      </c>
      <c r="B2044" s="217" t="s">
        <v>1136</v>
      </c>
      <c r="C2044" s="363" t="s">
        <v>4269</v>
      </c>
      <c r="D2044" s="20" t="s">
        <v>250</v>
      </c>
      <c r="E2044" s="239">
        <v>22229</v>
      </c>
      <c r="F2044" s="419">
        <v>41880</v>
      </c>
      <c r="G2044" s="44">
        <v>22229</v>
      </c>
      <c r="H2044" s="243">
        <f t="shared" si="32"/>
        <v>0</v>
      </c>
      <c r="I2044" s="20"/>
    </row>
    <row r="2045" spans="1:9" x14ac:dyDescent="0.25">
      <c r="A2045" s="216">
        <v>41880</v>
      </c>
      <c r="B2045" s="217" t="s">
        <v>1137</v>
      </c>
      <c r="C2045" s="363" t="s">
        <v>4269</v>
      </c>
      <c r="D2045" s="20" t="s">
        <v>85</v>
      </c>
      <c r="E2045" s="239">
        <v>15542.4</v>
      </c>
      <c r="F2045" s="419">
        <v>41881</v>
      </c>
      <c r="G2045" s="44">
        <v>15542.4</v>
      </c>
      <c r="H2045" s="243">
        <f t="shared" si="32"/>
        <v>0</v>
      </c>
      <c r="I2045" s="20" t="s">
        <v>27</v>
      </c>
    </row>
    <row r="2046" spans="1:9" x14ac:dyDescent="0.25">
      <c r="A2046" s="216">
        <v>41880</v>
      </c>
      <c r="B2046" s="217" t="s">
        <v>1138</v>
      </c>
      <c r="C2046" s="363" t="s">
        <v>4269</v>
      </c>
      <c r="D2046" s="20" t="s">
        <v>92</v>
      </c>
      <c r="E2046" s="239">
        <v>7144</v>
      </c>
      <c r="F2046" s="419">
        <v>41881</v>
      </c>
      <c r="G2046" s="44">
        <v>7144</v>
      </c>
      <c r="H2046" s="243">
        <f t="shared" si="32"/>
        <v>0</v>
      </c>
      <c r="I2046" s="20" t="s">
        <v>27</v>
      </c>
    </row>
    <row r="2047" spans="1:9" x14ac:dyDescent="0.25">
      <c r="A2047" s="216">
        <v>41880</v>
      </c>
      <c r="B2047" s="217" t="s">
        <v>1139</v>
      </c>
      <c r="C2047" s="363" t="s">
        <v>4269</v>
      </c>
      <c r="D2047" s="20" t="s">
        <v>855</v>
      </c>
      <c r="E2047" s="239">
        <v>4990</v>
      </c>
      <c r="F2047" s="419">
        <v>41881</v>
      </c>
      <c r="G2047" s="44">
        <v>4990</v>
      </c>
      <c r="H2047" s="243">
        <f t="shared" si="32"/>
        <v>0</v>
      </c>
      <c r="I2047" s="20" t="s">
        <v>27</v>
      </c>
    </row>
    <row r="2048" spans="1:9" x14ac:dyDescent="0.25">
      <c r="A2048" s="216">
        <v>41880</v>
      </c>
      <c r="B2048" s="217" t="s">
        <v>1140</v>
      </c>
      <c r="C2048" s="363" t="s">
        <v>4269</v>
      </c>
      <c r="D2048" s="329" t="s">
        <v>3114</v>
      </c>
      <c r="E2048" s="330">
        <v>0</v>
      </c>
      <c r="F2048" s="419"/>
      <c r="G2048" s="44"/>
      <c r="H2048" s="243">
        <f t="shared" si="32"/>
        <v>0</v>
      </c>
      <c r="I2048" s="20" t="s">
        <v>324</v>
      </c>
    </row>
    <row r="2049" spans="1:11" x14ac:dyDescent="0.25">
      <c r="A2049" s="216">
        <v>41880</v>
      </c>
      <c r="B2049" s="217" t="s">
        <v>1141</v>
      </c>
      <c r="C2049" s="363" t="s">
        <v>4269</v>
      </c>
      <c r="D2049" s="20" t="s">
        <v>346</v>
      </c>
      <c r="E2049" s="239">
        <v>5273.4</v>
      </c>
      <c r="F2049" s="419">
        <v>41881</v>
      </c>
      <c r="G2049" s="44">
        <v>5273.4</v>
      </c>
      <c r="H2049" s="243">
        <f t="shared" si="32"/>
        <v>0</v>
      </c>
      <c r="I2049" s="20" t="s">
        <v>27</v>
      </c>
    </row>
    <row r="2050" spans="1:11" x14ac:dyDescent="0.25">
      <c r="A2050" s="216">
        <v>41880</v>
      </c>
      <c r="B2050" s="217" t="s">
        <v>1142</v>
      </c>
      <c r="C2050" s="363" t="s">
        <v>4269</v>
      </c>
      <c r="D2050" s="20" t="s">
        <v>88</v>
      </c>
      <c r="E2050" s="239">
        <v>5080</v>
      </c>
      <c r="F2050" s="419">
        <v>41881</v>
      </c>
      <c r="G2050" s="44">
        <v>5080</v>
      </c>
      <c r="H2050" s="243">
        <f t="shared" si="32"/>
        <v>0</v>
      </c>
      <c r="I2050" s="20" t="s">
        <v>27</v>
      </c>
    </row>
    <row r="2051" spans="1:11" x14ac:dyDescent="0.25">
      <c r="A2051" s="216">
        <v>41880</v>
      </c>
      <c r="B2051" s="217" t="s">
        <v>1143</v>
      </c>
      <c r="C2051" s="363" t="s">
        <v>4269</v>
      </c>
      <c r="D2051" s="20" t="s">
        <v>923</v>
      </c>
      <c r="E2051" s="239">
        <v>2413</v>
      </c>
      <c r="F2051" s="421">
        <v>41884</v>
      </c>
      <c r="G2051" s="245">
        <v>2413</v>
      </c>
      <c r="H2051" s="243">
        <f t="shared" si="32"/>
        <v>0</v>
      </c>
      <c r="I2051" s="20" t="s">
        <v>27</v>
      </c>
    </row>
    <row r="2052" spans="1:11" x14ac:dyDescent="0.25">
      <c r="A2052" s="216">
        <v>41880</v>
      </c>
      <c r="B2052" s="217" t="s">
        <v>1144</v>
      </c>
      <c r="C2052" s="363" t="s">
        <v>4269</v>
      </c>
      <c r="D2052" s="20" t="s">
        <v>3169</v>
      </c>
      <c r="E2052" s="239">
        <v>13528</v>
      </c>
      <c r="F2052" s="419">
        <v>41882</v>
      </c>
      <c r="G2052" s="44">
        <v>13528</v>
      </c>
      <c r="H2052" s="243">
        <f t="shared" si="32"/>
        <v>0</v>
      </c>
      <c r="I2052" s="20" t="s">
        <v>217</v>
      </c>
    </row>
    <row r="2053" spans="1:11" x14ac:dyDescent="0.25">
      <c r="A2053" s="216">
        <v>41880</v>
      </c>
      <c r="B2053" s="217" t="s">
        <v>1145</v>
      </c>
      <c r="C2053" s="363" t="s">
        <v>4269</v>
      </c>
      <c r="D2053" s="20" t="s">
        <v>240</v>
      </c>
      <c r="E2053" s="239">
        <v>31880</v>
      </c>
      <c r="F2053" s="468" t="s">
        <v>4412</v>
      </c>
      <c r="G2053" s="44">
        <v>31880</v>
      </c>
      <c r="H2053" s="243">
        <f t="shared" si="32"/>
        <v>0</v>
      </c>
      <c r="I2053" s="20" t="s">
        <v>27</v>
      </c>
      <c r="J2053" s="28"/>
      <c r="K2053" s="28"/>
    </row>
    <row r="2054" spans="1:11" x14ac:dyDescent="0.25">
      <c r="A2054" s="216">
        <v>41880</v>
      </c>
      <c r="B2054" s="217" t="s">
        <v>1146</v>
      </c>
      <c r="C2054" s="363" t="s">
        <v>4269</v>
      </c>
      <c r="D2054" s="20" t="s">
        <v>244</v>
      </c>
      <c r="E2054" s="239">
        <v>9540</v>
      </c>
      <c r="F2054" s="419">
        <v>41895</v>
      </c>
      <c r="G2054" s="44">
        <v>9540</v>
      </c>
      <c r="H2054" s="243">
        <f t="shared" si="32"/>
        <v>0</v>
      </c>
      <c r="I2054" s="20" t="s">
        <v>27</v>
      </c>
    </row>
    <row r="2055" spans="1:11" x14ac:dyDescent="0.25">
      <c r="A2055" s="216">
        <v>41880</v>
      </c>
      <c r="B2055" s="217" t="s">
        <v>1147</v>
      </c>
      <c r="C2055" s="363" t="s">
        <v>4269</v>
      </c>
      <c r="D2055" s="20" t="s">
        <v>13</v>
      </c>
      <c r="E2055" s="239">
        <v>3256</v>
      </c>
      <c r="F2055" s="419">
        <v>41880</v>
      </c>
      <c r="G2055" s="44">
        <v>3256</v>
      </c>
      <c r="H2055" s="243">
        <f t="shared" ref="H2055:H2118" si="33">E2055-G2055</f>
        <v>0</v>
      </c>
      <c r="I2055" s="20" t="s">
        <v>217</v>
      </c>
    </row>
    <row r="2056" spans="1:11" x14ac:dyDescent="0.25">
      <c r="A2056" s="216">
        <v>41880</v>
      </c>
      <c r="B2056" s="217" t="s">
        <v>1148</v>
      </c>
      <c r="C2056" s="363" t="s">
        <v>4269</v>
      </c>
      <c r="D2056" s="329" t="s">
        <v>3114</v>
      </c>
      <c r="E2056" s="330">
        <v>0</v>
      </c>
      <c r="F2056" s="419"/>
      <c r="G2056" s="44"/>
      <c r="H2056" s="243">
        <f t="shared" si="33"/>
        <v>0</v>
      </c>
      <c r="I2056" s="20" t="s">
        <v>324</v>
      </c>
    </row>
    <row r="2057" spans="1:11" x14ac:dyDescent="0.25">
      <c r="A2057" s="216">
        <v>41880</v>
      </c>
      <c r="B2057" s="217" t="s">
        <v>1149</v>
      </c>
      <c r="C2057" s="363" t="s">
        <v>4269</v>
      </c>
      <c r="D2057" s="329" t="s">
        <v>3114</v>
      </c>
      <c r="E2057" s="330">
        <v>0</v>
      </c>
      <c r="F2057" s="419"/>
      <c r="G2057" s="44"/>
      <c r="H2057" s="243">
        <f t="shared" si="33"/>
        <v>0</v>
      </c>
      <c r="I2057" s="20" t="s">
        <v>324</v>
      </c>
    </row>
    <row r="2058" spans="1:11" x14ac:dyDescent="0.25">
      <c r="A2058" s="216">
        <v>41880</v>
      </c>
      <c r="B2058" s="217" t="s">
        <v>1150</v>
      </c>
      <c r="C2058" s="363" t="s">
        <v>4269</v>
      </c>
      <c r="D2058" s="329" t="s">
        <v>3114</v>
      </c>
      <c r="E2058" s="330">
        <v>0</v>
      </c>
      <c r="F2058" s="419"/>
      <c r="G2058" s="44"/>
      <c r="H2058" s="243">
        <f t="shared" si="33"/>
        <v>0</v>
      </c>
      <c r="I2058" s="20" t="s">
        <v>324</v>
      </c>
    </row>
    <row r="2059" spans="1:11" x14ac:dyDescent="0.25">
      <c r="A2059" s="216">
        <v>41880</v>
      </c>
      <c r="B2059" s="217" t="s">
        <v>1151</v>
      </c>
      <c r="C2059" s="363" t="s">
        <v>4269</v>
      </c>
      <c r="D2059" s="20" t="s">
        <v>189</v>
      </c>
      <c r="E2059" s="239">
        <v>27542.400000000001</v>
      </c>
      <c r="F2059" s="421">
        <v>41890</v>
      </c>
      <c r="G2059" s="245">
        <v>27542.400000000001</v>
      </c>
      <c r="H2059" s="243">
        <f t="shared" si="33"/>
        <v>0</v>
      </c>
      <c r="I2059" s="20" t="s">
        <v>217</v>
      </c>
    </row>
    <row r="2060" spans="1:11" x14ac:dyDescent="0.25">
      <c r="A2060" s="216">
        <v>41880</v>
      </c>
      <c r="B2060" s="217" t="s">
        <v>1152</v>
      </c>
      <c r="C2060" s="363" t="s">
        <v>4269</v>
      </c>
      <c r="D2060" s="20" t="s">
        <v>245</v>
      </c>
      <c r="E2060" s="239">
        <v>24834.6</v>
      </c>
      <c r="F2060" s="419">
        <v>41881</v>
      </c>
      <c r="G2060" s="44">
        <v>24834.6</v>
      </c>
      <c r="H2060" s="243">
        <f t="shared" si="33"/>
        <v>0</v>
      </c>
      <c r="I2060" s="20" t="s">
        <v>27</v>
      </c>
    </row>
    <row r="2061" spans="1:11" x14ac:dyDescent="0.25">
      <c r="A2061" s="216">
        <v>41880</v>
      </c>
      <c r="B2061" s="217" t="s">
        <v>1153</v>
      </c>
      <c r="C2061" s="363" t="s">
        <v>4269</v>
      </c>
      <c r="D2061" s="20" t="s">
        <v>70</v>
      </c>
      <c r="E2061" s="239">
        <v>11959.6</v>
      </c>
      <c r="F2061" s="419">
        <v>41880</v>
      </c>
      <c r="G2061" s="44">
        <v>11959.6</v>
      </c>
      <c r="H2061" s="243">
        <f t="shared" si="33"/>
        <v>0</v>
      </c>
      <c r="I2061" s="20"/>
    </row>
    <row r="2062" spans="1:11" x14ac:dyDescent="0.25">
      <c r="A2062" s="216">
        <v>41880</v>
      </c>
      <c r="B2062" s="217" t="s">
        <v>1154</v>
      </c>
      <c r="C2062" s="363" t="s">
        <v>4269</v>
      </c>
      <c r="D2062" s="20" t="s">
        <v>4335</v>
      </c>
      <c r="E2062" s="239">
        <v>10671</v>
      </c>
      <c r="F2062" s="419">
        <v>41881</v>
      </c>
      <c r="G2062" s="44">
        <v>10671</v>
      </c>
      <c r="H2062" s="243">
        <f t="shared" si="33"/>
        <v>0</v>
      </c>
      <c r="I2062" s="20" t="s">
        <v>27</v>
      </c>
    </row>
    <row r="2063" spans="1:11" x14ac:dyDescent="0.25">
      <c r="A2063" s="216">
        <v>41880</v>
      </c>
      <c r="B2063" s="217" t="s">
        <v>1155</v>
      </c>
      <c r="C2063" s="363" t="s">
        <v>4269</v>
      </c>
      <c r="D2063" s="20" t="s">
        <v>8</v>
      </c>
      <c r="E2063" s="239">
        <v>1020</v>
      </c>
      <c r="F2063" s="419">
        <v>41880</v>
      </c>
      <c r="G2063" s="44">
        <v>1020</v>
      </c>
      <c r="H2063" s="243">
        <f t="shared" si="33"/>
        <v>0</v>
      </c>
      <c r="I2063" s="20"/>
    </row>
    <row r="2064" spans="1:11" x14ac:dyDescent="0.25">
      <c r="A2064" s="216">
        <v>41880</v>
      </c>
      <c r="B2064" s="217" t="s">
        <v>1156</v>
      </c>
      <c r="C2064" s="363" t="s">
        <v>4269</v>
      </c>
      <c r="D2064" s="20" t="s">
        <v>19</v>
      </c>
      <c r="E2064" s="239">
        <v>3593</v>
      </c>
      <c r="F2064" s="419">
        <v>41881</v>
      </c>
      <c r="G2064" s="44">
        <v>3593</v>
      </c>
      <c r="H2064" s="243">
        <f t="shared" si="33"/>
        <v>0</v>
      </c>
      <c r="I2064" s="20" t="s">
        <v>27</v>
      </c>
    </row>
    <row r="2065" spans="1:9" x14ac:dyDescent="0.25">
      <c r="A2065" s="216">
        <v>41880</v>
      </c>
      <c r="B2065" s="217" t="s">
        <v>1157</v>
      </c>
      <c r="C2065" s="363" t="s">
        <v>4269</v>
      </c>
      <c r="D2065" s="20" t="s">
        <v>149</v>
      </c>
      <c r="E2065" s="239">
        <v>30113</v>
      </c>
      <c r="F2065" s="432" t="s">
        <v>4366</v>
      </c>
      <c r="G2065" s="245">
        <v>30113</v>
      </c>
      <c r="H2065" s="243">
        <f t="shared" si="33"/>
        <v>0</v>
      </c>
      <c r="I2065" s="20" t="s">
        <v>27</v>
      </c>
    </row>
    <row r="2066" spans="1:9" x14ac:dyDescent="0.25">
      <c r="A2066" s="216">
        <v>41880</v>
      </c>
      <c r="B2066" s="217" t="s">
        <v>1158</v>
      </c>
      <c r="C2066" s="363" t="s">
        <v>4269</v>
      </c>
      <c r="D2066" s="20" t="s">
        <v>29</v>
      </c>
      <c r="E2066" s="239">
        <v>13838</v>
      </c>
      <c r="F2066" s="419">
        <v>41881</v>
      </c>
      <c r="G2066" s="44">
        <v>13838</v>
      </c>
      <c r="H2066" s="243">
        <f t="shared" si="33"/>
        <v>0</v>
      </c>
      <c r="I2066" s="20" t="s">
        <v>30</v>
      </c>
    </row>
    <row r="2067" spans="1:9" x14ac:dyDescent="0.25">
      <c r="A2067" s="216">
        <v>41880</v>
      </c>
      <c r="B2067" s="217" t="s">
        <v>1160</v>
      </c>
      <c r="C2067" s="363" t="s">
        <v>4269</v>
      </c>
      <c r="D2067" s="20" t="s">
        <v>287</v>
      </c>
      <c r="E2067" s="239">
        <v>2350</v>
      </c>
      <c r="F2067" s="419">
        <v>41881</v>
      </c>
      <c r="G2067" s="44">
        <v>2350</v>
      </c>
      <c r="H2067" s="243">
        <f t="shared" si="33"/>
        <v>0</v>
      </c>
      <c r="I2067" s="20" t="s">
        <v>30</v>
      </c>
    </row>
    <row r="2068" spans="1:9" x14ac:dyDescent="0.25">
      <c r="A2068" s="216">
        <v>41880</v>
      </c>
      <c r="B2068" s="217" t="s">
        <v>1161</v>
      </c>
      <c r="C2068" s="363" t="s">
        <v>4269</v>
      </c>
      <c r="D2068" s="20" t="s">
        <v>8</v>
      </c>
      <c r="E2068" s="239">
        <v>910</v>
      </c>
      <c r="F2068" s="419">
        <v>41880</v>
      </c>
      <c r="G2068" s="44">
        <v>910</v>
      </c>
      <c r="H2068" s="243">
        <f t="shared" si="33"/>
        <v>0</v>
      </c>
      <c r="I2068" s="20"/>
    </row>
    <row r="2069" spans="1:9" x14ac:dyDescent="0.25">
      <c r="A2069" s="216">
        <v>41880</v>
      </c>
      <c r="B2069" s="217" t="s">
        <v>1162</v>
      </c>
      <c r="C2069" s="363" t="s">
        <v>4269</v>
      </c>
      <c r="D2069" s="20" t="s">
        <v>62</v>
      </c>
      <c r="E2069" s="239">
        <v>2560</v>
      </c>
      <c r="F2069" s="419">
        <v>41881</v>
      </c>
      <c r="G2069" s="44">
        <v>2560</v>
      </c>
      <c r="H2069" s="243">
        <f t="shared" si="33"/>
        <v>0</v>
      </c>
      <c r="I2069" s="20" t="s">
        <v>30</v>
      </c>
    </row>
    <row r="2070" spans="1:9" x14ac:dyDescent="0.25">
      <c r="A2070" s="216">
        <v>41880</v>
      </c>
      <c r="B2070" s="217" t="s">
        <v>1163</v>
      </c>
      <c r="C2070" s="363" t="s">
        <v>4269</v>
      </c>
      <c r="D2070" s="20" t="s">
        <v>58</v>
      </c>
      <c r="E2070" s="239">
        <v>1128.5999999999999</v>
      </c>
      <c r="F2070" s="419">
        <v>41881</v>
      </c>
      <c r="G2070" s="44">
        <v>1128.5999999999999</v>
      </c>
      <c r="H2070" s="243">
        <f t="shared" si="33"/>
        <v>0</v>
      </c>
      <c r="I2070" s="20" t="s">
        <v>30</v>
      </c>
    </row>
    <row r="2071" spans="1:9" x14ac:dyDescent="0.25">
      <c r="A2071" s="216">
        <v>41880</v>
      </c>
      <c r="B2071" s="217" t="s">
        <v>1164</v>
      </c>
      <c r="C2071" s="363" t="s">
        <v>4269</v>
      </c>
      <c r="D2071" s="20" t="s">
        <v>47</v>
      </c>
      <c r="E2071" s="239">
        <v>3106.5</v>
      </c>
      <c r="F2071" s="419">
        <v>41881</v>
      </c>
      <c r="G2071" s="44">
        <v>3106.5</v>
      </c>
      <c r="H2071" s="243">
        <f t="shared" si="33"/>
        <v>0</v>
      </c>
      <c r="I2071" s="20" t="s">
        <v>30</v>
      </c>
    </row>
    <row r="2072" spans="1:9" x14ac:dyDescent="0.25">
      <c r="A2072" s="216">
        <v>41880</v>
      </c>
      <c r="B2072" s="217" t="s">
        <v>1165</v>
      </c>
      <c r="C2072" s="363" t="s">
        <v>4269</v>
      </c>
      <c r="D2072" s="20" t="s">
        <v>760</v>
      </c>
      <c r="E2072" s="239">
        <v>2397</v>
      </c>
      <c r="F2072" s="419">
        <v>41881</v>
      </c>
      <c r="G2072" s="44">
        <v>2397</v>
      </c>
      <c r="H2072" s="243">
        <f t="shared" si="33"/>
        <v>0</v>
      </c>
      <c r="I2072" s="20" t="s">
        <v>30</v>
      </c>
    </row>
    <row r="2073" spans="1:9" x14ac:dyDescent="0.25">
      <c r="A2073" s="216">
        <v>41880</v>
      </c>
      <c r="B2073" s="217" t="s">
        <v>1167</v>
      </c>
      <c r="C2073" s="363" t="s">
        <v>4269</v>
      </c>
      <c r="D2073" s="20" t="s">
        <v>3590</v>
      </c>
      <c r="E2073" s="239">
        <v>2542.5</v>
      </c>
      <c r="F2073" s="419">
        <v>41881</v>
      </c>
      <c r="G2073" s="44">
        <v>2542.5</v>
      </c>
      <c r="H2073" s="243">
        <f t="shared" si="33"/>
        <v>0</v>
      </c>
      <c r="I2073" s="20" t="s">
        <v>30</v>
      </c>
    </row>
    <row r="2074" spans="1:9" x14ac:dyDescent="0.25">
      <c r="A2074" s="216">
        <v>41880</v>
      </c>
      <c r="B2074" s="217" t="s">
        <v>1168</v>
      </c>
      <c r="C2074" s="363" t="s">
        <v>4269</v>
      </c>
      <c r="D2074" s="20" t="s">
        <v>358</v>
      </c>
      <c r="E2074" s="239">
        <v>8941</v>
      </c>
      <c r="F2074" s="421" t="s">
        <v>4336</v>
      </c>
      <c r="G2074" s="44">
        <v>8941</v>
      </c>
      <c r="H2074" s="243">
        <f t="shared" si="33"/>
        <v>0</v>
      </c>
      <c r="I2074" s="20" t="s">
        <v>12</v>
      </c>
    </row>
    <row r="2075" spans="1:9" x14ac:dyDescent="0.25">
      <c r="A2075" s="216">
        <v>41880</v>
      </c>
      <c r="B2075" s="217" t="s">
        <v>1170</v>
      </c>
      <c r="C2075" s="363" t="s">
        <v>4269</v>
      </c>
      <c r="D2075" s="20" t="s">
        <v>599</v>
      </c>
      <c r="E2075" s="239">
        <v>3000</v>
      </c>
      <c r="F2075" s="421">
        <v>41898</v>
      </c>
      <c r="G2075" s="245">
        <v>3000</v>
      </c>
      <c r="H2075" s="243">
        <f t="shared" si="33"/>
        <v>0</v>
      </c>
      <c r="I2075" s="20" t="s">
        <v>30</v>
      </c>
    </row>
    <row r="2076" spans="1:9" x14ac:dyDescent="0.25">
      <c r="A2076" s="216">
        <v>41880</v>
      </c>
      <c r="B2076" s="217" t="s">
        <v>1171</v>
      </c>
      <c r="C2076" s="363" t="s">
        <v>4269</v>
      </c>
      <c r="D2076" s="329" t="s">
        <v>3114</v>
      </c>
      <c r="E2076" s="330">
        <v>0</v>
      </c>
      <c r="F2076" s="419"/>
      <c r="G2076" s="44"/>
      <c r="H2076" s="243">
        <f t="shared" si="33"/>
        <v>0</v>
      </c>
      <c r="I2076" s="20" t="s">
        <v>324</v>
      </c>
    </row>
    <row r="2077" spans="1:9" x14ac:dyDescent="0.25">
      <c r="A2077" s="216">
        <v>41880</v>
      </c>
      <c r="B2077" s="217" t="s">
        <v>1172</v>
      </c>
      <c r="C2077" s="363" t="s">
        <v>4269</v>
      </c>
      <c r="D2077" s="20" t="s">
        <v>260</v>
      </c>
      <c r="E2077" s="239">
        <v>2986</v>
      </c>
      <c r="F2077" s="419">
        <v>41880</v>
      </c>
      <c r="G2077" s="44">
        <v>2986</v>
      </c>
      <c r="H2077" s="243">
        <f t="shared" si="33"/>
        <v>0</v>
      </c>
      <c r="I2077" s="20" t="s">
        <v>12</v>
      </c>
    </row>
    <row r="2078" spans="1:9" x14ac:dyDescent="0.25">
      <c r="A2078" s="216">
        <v>41880</v>
      </c>
      <c r="B2078" s="217" t="s">
        <v>1173</v>
      </c>
      <c r="C2078" s="363" t="s">
        <v>4269</v>
      </c>
      <c r="D2078" s="329" t="s">
        <v>3114</v>
      </c>
      <c r="E2078" s="330">
        <v>0</v>
      </c>
      <c r="F2078" s="419"/>
      <c r="G2078" s="44"/>
      <c r="H2078" s="243">
        <f t="shared" si="33"/>
        <v>0</v>
      </c>
      <c r="I2078" s="20" t="s">
        <v>324</v>
      </c>
    </row>
    <row r="2079" spans="1:9" x14ac:dyDescent="0.25">
      <c r="A2079" s="216">
        <v>41880</v>
      </c>
      <c r="B2079" s="217" t="s">
        <v>1174</v>
      </c>
      <c r="C2079" s="363" t="s">
        <v>4269</v>
      </c>
      <c r="D2079" s="20" t="s">
        <v>111</v>
      </c>
      <c r="E2079" s="239">
        <v>6203</v>
      </c>
      <c r="F2079" s="419">
        <v>41880</v>
      </c>
      <c r="G2079" s="44">
        <v>6203</v>
      </c>
      <c r="H2079" s="243">
        <f t="shared" si="33"/>
        <v>0</v>
      </c>
      <c r="I2079" s="20" t="s">
        <v>12</v>
      </c>
    </row>
    <row r="2080" spans="1:9" x14ac:dyDescent="0.25">
      <c r="A2080" s="216">
        <v>41880</v>
      </c>
      <c r="B2080" s="217" t="s">
        <v>1176</v>
      </c>
      <c r="C2080" s="363" t="s">
        <v>4269</v>
      </c>
      <c r="D2080" s="20" t="s">
        <v>48</v>
      </c>
      <c r="E2080" s="239">
        <v>527</v>
      </c>
      <c r="F2080" s="419">
        <v>41880</v>
      </c>
      <c r="G2080" s="44">
        <v>527</v>
      </c>
      <c r="H2080" s="243">
        <f t="shared" si="33"/>
        <v>0</v>
      </c>
      <c r="I2080" s="20" t="s">
        <v>12</v>
      </c>
    </row>
    <row r="2081" spans="1:9" x14ac:dyDescent="0.25">
      <c r="A2081" s="216">
        <v>41880</v>
      </c>
      <c r="B2081" s="217" t="s">
        <v>1178</v>
      </c>
      <c r="C2081" s="363" t="s">
        <v>4269</v>
      </c>
      <c r="D2081" s="20" t="s">
        <v>4258</v>
      </c>
      <c r="E2081" s="239">
        <v>4972.5</v>
      </c>
      <c r="F2081" s="419">
        <v>41880</v>
      </c>
      <c r="G2081" s="44">
        <v>4972.5</v>
      </c>
      <c r="H2081" s="243">
        <f t="shared" si="33"/>
        <v>0</v>
      </c>
      <c r="I2081" s="20"/>
    </row>
    <row r="2082" spans="1:9" x14ac:dyDescent="0.25">
      <c r="A2082" s="216">
        <v>41880</v>
      </c>
      <c r="B2082" s="217" t="s">
        <v>1179</v>
      </c>
      <c r="C2082" s="363" t="s">
        <v>4269</v>
      </c>
      <c r="D2082" s="20" t="s">
        <v>8</v>
      </c>
      <c r="E2082" s="239">
        <v>1908</v>
      </c>
      <c r="F2082" s="419">
        <v>41880</v>
      </c>
      <c r="G2082" s="44">
        <v>1908</v>
      </c>
      <c r="H2082" s="243">
        <f t="shared" si="33"/>
        <v>0</v>
      </c>
      <c r="I2082" s="20"/>
    </row>
    <row r="2083" spans="1:9" x14ac:dyDescent="0.25">
      <c r="A2083" s="216">
        <v>41880</v>
      </c>
      <c r="B2083" s="217" t="s">
        <v>1180</v>
      </c>
      <c r="C2083" s="363" t="s">
        <v>4269</v>
      </c>
      <c r="D2083" s="20" t="s">
        <v>51</v>
      </c>
      <c r="E2083" s="239">
        <v>2574</v>
      </c>
      <c r="F2083" s="419">
        <v>41880</v>
      </c>
      <c r="G2083" s="44">
        <v>2574</v>
      </c>
      <c r="H2083" s="243">
        <f t="shared" si="33"/>
        <v>0</v>
      </c>
      <c r="I2083" s="20" t="s">
        <v>12</v>
      </c>
    </row>
    <row r="2084" spans="1:9" x14ac:dyDescent="0.25">
      <c r="A2084" s="216">
        <v>41880</v>
      </c>
      <c r="B2084" s="217" t="s">
        <v>1181</v>
      </c>
      <c r="C2084" s="363" t="s">
        <v>4269</v>
      </c>
      <c r="D2084" s="20" t="s">
        <v>43</v>
      </c>
      <c r="E2084" s="239">
        <v>3000</v>
      </c>
      <c r="F2084" s="421">
        <v>41898</v>
      </c>
      <c r="G2084" s="245">
        <v>3000</v>
      </c>
      <c r="H2084" s="243">
        <f t="shared" si="33"/>
        <v>0</v>
      </c>
      <c r="I2084" s="20" t="s">
        <v>30</v>
      </c>
    </row>
    <row r="2085" spans="1:9" x14ac:dyDescent="0.25">
      <c r="A2085" s="216">
        <v>41880</v>
      </c>
      <c r="B2085" s="217" t="s">
        <v>1182</v>
      </c>
      <c r="C2085" s="363" t="s">
        <v>4269</v>
      </c>
      <c r="D2085" s="329" t="s">
        <v>3114</v>
      </c>
      <c r="E2085" s="330">
        <v>0</v>
      </c>
      <c r="F2085" s="419"/>
      <c r="G2085" s="44"/>
      <c r="H2085" s="243">
        <f t="shared" si="33"/>
        <v>0</v>
      </c>
      <c r="I2085" s="20" t="s">
        <v>324</v>
      </c>
    </row>
    <row r="2086" spans="1:9" x14ac:dyDescent="0.25">
      <c r="A2086" s="216">
        <v>41880</v>
      </c>
      <c r="B2086" s="217" t="s">
        <v>1183</v>
      </c>
      <c r="C2086" s="363" t="s">
        <v>4269</v>
      </c>
      <c r="D2086" s="329" t="s">
        <v>3114</v>
      </c>
      <c r="E2086" s="330">
        <v>0</v>
      </c>
      <c r="F2086" s="419"/>
      <c r="G2086" s="44"/>
      <c r="H2086" s="243">
        <f t="shared" si="33"/>
        <v>0</v>
      </c>
      <c r="I2086" s="20" t="s">
        <v>4337</v>
      </c>
    </row>
    <row r="2087" spans="1:9" x14ac:dyDescent="0.25">
      <c r="A2087" s="216">
        <v>41880</v>
      </c>
      <c r="B2087" s="217" t="s">
        <v>1184</v>
      </c>
      <c r="C2087" s="363" t="s">
        <v>4269</v>
      </c>
      <c r="D2087" s="20" t="s">
        <v>1782</v>
      </c>
      <c r="E2087" s="239">
        <v>1372.5</v>
      </c>
      <c r="F2087" s="419">
        <v>41881</v>
      </c>
      <c r="G2087" s="44">
        <v>1372.5</v>
      </c>
      <c r="H2087" s="243">
        <f t="shared" si="33"/>
        <v>0</v>
      </c>
      <c r="I2087" s="20" t="s">
        <v>30</v>
      </c>
    </row>
    <row r="2088" spans="1:9" x14ac:dyDescent="0.25">
      <c r="A2088" s="216">
        <v>41880</v>
      </c>
      <c r="B2088" s="217" t="s">
        <v>1185</v>
      </c>
      <c r="C2088" s="363" t="s">
        <v>4269</v>
      </c>
      <c r="D2088" s="20" t="s">
        <v>490</v>
      </c>
      <c r="E2088" s="239">
        <v>1927</v>
      </c>
      <c r="F2088" s="419">
        <v>41881</v>
      </c>
      <c r="G2088" s="44">
        <v>1927</v>
      </c>
      <c r="H2088" s="243">
        <f t="shared" si="33"/>
        <v>0</v>
      </c>
      <c r="I2088" s="20" t="s">
        <v>30</v>
      </c>
    </row>
    <row r="2089" spans="1:9" x14ac:dyDescent="0.25">
      <c r="A2089" s="216">
        <v>41880</v>
      </c>
      <c r="B2089" s="217" t="s">
        <v>1186</v>
      </c>
      <c r="C2089" s="363" t="s">
        <v>4269</v>
      </c>
      <c r="D2089" s="20" t="s">
        <v>32</v>
      </c>
      <c r="E2089" s="239">
        <v>16582</v>
      </c>
      <c r="F2089" s="419">
        <v>41881</v>
      </c>
      <c r="G2089" s="44">
        <v>16582</v>
      </c>
      <c r="H2089" s="243">
        <f t="shared" si="33"/>
        <v>0</v>
      </c>
      <c r="I2089" s="20" t="s">
        <v>30</v>
      </c>
    </row>
    <row r="2090" spans="1:9" x14ac:dyDescent="0.25">
      <c r="A2090" s="216">
        <v>41880</v>
      </c>
      <c r="B2090" s="217" t="s">
        <v>1187</v>
      </c>
      <c r="C2090" s="363" t="s">
        <v>4269</v>
      </c>
      <c r="D2090" s="329" t="s">
        <v>3114</v>
      </c>
      <c r="E2090" s="330">
        <v>0</v>
      </c>
      <c r="F2090" s="419"/>
      <c r="G2090" s="44"/>
      <c r="H2090" s="243">
        <f t="shared" si="33"/>
        <v>0</v>
      </c>
      <c r="I2090" s="20" t="s">
        <v>324</v>
      </c>
    </row>
    <row r="2091" spans="1:9" x14ac:dyDescent="0.25">
      <c r="A2091" s="216">
        <v>41880</v>
      </c>
      <c r="B2091" s="217" t="s">
        <v>1188</v>
      </c>
      <c r="C2091" s="363" t="s">
        <v>4269</v>
      </c>
      <c r="D2091" s="20" t="s">
        <v>4338</v>
      </c>
      <c r="E2091" s="239">
        <v>7533</v>
      </c>
      <c r="F2091" s="419">
        <v>41881</v>
      </c>
      <c r="G2091" s="44">
        <v>7533</v>
      </c>
      <c r="H2091" s="243">
        <f t="shared" si="33"/>
        <v>0</v>
      </c>
      <c r="I2091" s="20" t="s">
        <v>30</v>
      </c>
    </row>
    <row r="2092" spans="1:9" x14ac:dyDescent="0.25">
      <c r="A2092" s="216">
        <v>41880</v>
      </c>
      <c r="B2092" s="217" t="s">
        <v>1189</v>
      </c>
      <c r="C2092" s="363" t="s">
        <v>4269</v>
      </c>
      <c r="D2092" s="20" t="s">
        <v>4321</v>
      </c>
      <c r="E2092" s="239">
        <v>9045.4</v>
      </c>
      <c r="F2092" s="419">
        <v>41880</v>
      </c>
      <c r="G2092" s="44">
        <v>9045.4</v>
      </c>
      <c r="H2092" s="243">
        <f t="shared" si="33"/>
        <v>0</v>
      </c>
      <c r="I2092" s="20"/>
    </row>
    <row r="2093" spans="1:9" x14ac:dyDescent="0.25">
      <c r="A2093" s="216">
        <v>41880</v>
      </c>
      <c r="B2093" s="217" t="s">
        <v>1190</v>
      </c>
      <c r="C2093" s="363" t="s">
        <v>4269</v>
      </c>
      <c r="D2093" s="20" t="s">
        <v>8</v>
      </c>
      <c r="E2093" s="239">
        <v>2739.9</v>
      </c>
      <c r="F2093" s="419">
        <v>41880</v>
      </c>
      <c r="G2093" s="44">
        <v>2739.9</v>
      </c>
      <c r="H2093" s="243">
        <f t="shared" si="33"/>
        <v>0</v>
      </c>
      <c r="I2093" s="20"/>
    </row>
    <row r="2094" spans="1:9" x14ac:dyDescent="0.25">
      <c r="A2094" s="216">
        <v>41880</v>
      </c>
      <c r="B2094" s="217" t="s">
        <v>1191</v>
      </c>
      <c r="C2094" s="363" t="s">
        <v>4269</v>
      </c>
      <c r="D2094" s="20" t="s">
        <v>8</v>
      </c>
      <c r="E2094" s="239">
        <v>96</v>
      </c>
      <c r="F2094" s="419">
        <v>41880</v>
      </c>
      <c r="G2094" s="44">
        <v>96</v>
      </c>
      <c r="H2094" s="243">
        <f t="shared" si="33"/>
        <v>0</v>
      </c>
      <c r="I2094" s="20"/>
    </row>
    <row r="2095" spans="1:9" x14ac:dyDescent="0.25">
      <c r="A2095" s="216">
        <v>41880</v>
      </c>
      <c r="B2095" s="217" t="s">
        <v>1192</v>
      </c>
      <c r="C2095" s="363" t="s">
        <v>4269</v>
      </c>
      <c r="D2095" s="20" t="s">
        <v>8</v>
      </c>
      <c r="E2095" s="239">
        <v>656</v>
      </c>
      <c r="F2095" s="419">
        <v>41880</v>
      </c>
      <c r="G2095" s="44">
        <v>656</v>
      </c>
      <c r="H2095" s="243">
        <f t="shared" si="33"/>
        <v>0</v>
      </c>
      <c r="I2095" s="20"/>
    </row>
    <row r="2096" spans="1:9" x14ac:dyDescent="0.25">
      <c r="A2096" s="216">
        <v>41880</v>
      </c>
      <c r="B2096" s="217" t="s">
        <v>1193</v>
      </c>
      <c r="C2096" s="363" t="s">
        <v>4269</v>
      </c>
      <c r="D2096" s="20" t="s">
        <v>317</v>
      </c>
      <c r="E2096" s="239">
        <v>15736</v>
      </c>
      <c r="F2096" s="419">
        <v>41880</v>
      </c>
      <c r="G2096" s="44">
        <v>15736</v>
      </c>
      <c r="H2096" s="243">
        <f t="shared" si="33"/>
        <v>0</v>
      </c>
      <c r="I2096" s="20"/>
    </row>
    <row r="2097" spans="1:10" x14ac:dyDescent="0.25">
      <c r="A2097" s="216">
        <v>41880</v>
      </c>
      <c r="B2097" s="217" t="s">
        <v>1194</v>
      </c>
      <c r="C2097" s="363" t="s">
        <v>4269</v>
      </c>
      <c r="D2097" s="20" t="s">
        <v>8</v>
      </c>
      <c r="E2097" s="239">
        <v>953.5</v>
      </c>
      <c r="F2097" s="419">
        <v>41880</v>
      </c>
      <c r="G2097" s="44">
        <v>953.5</v>
      </c>
      <c r="H2097" s="243">
        <f t="shared" si="33"/>
        <v>0</v>
      </c>
      <c r="I2097" s="20"/>
    </row>
    <row r="2098" spans="1:10" x14ac:dyDescent="0.25">
      <c r="A2098" s="216">
        <v>41880</v>
      </c>
      <c r="B2098" s="217" t="s">
        <v>1195</v>
      </c>
      <c r="C2098" s="363" t="s">
        <v>4269</v>
      </c>
      <c r="D2098" s="20" t="s">
        <v>115</v>
      </c>
      <c r="E2098" s="239">
        <v>28850</v>
      </c>
      <c r="F2098" s="419">
        <v>41880</v>
      </c>
      <c r="G2098" s="44">
        <v>28850</v>
      </c>
      <c r="H2098" s="243">
        <f t="shared" si="33"/>
        <v>0</v>
      </c>
      <c r="I2098" s="20" t="s">
        <v>21</v>
      </c>
    </row>
    <row r="2099" spans="1:10" x14ac:dyDescent="0.25">
      <c r="A2099" s="216">
        <v>41880</v>
      </c>
      <c r="B2099" s="217" t="s">
        <v>1196</v>
      </c>
      <c r="C2099" s="363" t="s">
        <v>4269</v>
      </c>
      <c r="D2099" s="329" t="s">
        <v>3114</v>
      </c>
      <c r="E2099" s="330">
        <v>0</v>
      </c>
      <c r="F2099" s="419"/>
      <c r="G2099" s="44"/>
      <c r="H2099" s="243">
        <f t="shared" si="33"/>
        <v>0</v>
      </c>
      <c r="I2099" s="20" t="s">
        <v>512</v>
      </c>
    </row>
    <row r="2100" spans="1:10" ht="34.5" x14ac:dyDescent="0.25">
      <c r="A2100" s="216">
        <v>41880</v>
      </c>
      <c r="B2100" s="217" t="s">
        <v>1197</v>
      </c>
      <c r="C2100" s="363" t="s">
        <v>4269</v>
      </c>
      <c r="D2100" s="20" t="s">
        <v>188</v>
      </c>
      <c r="E2100" s="239">
        <v>14977</v>
      </c>
      <c r="F2100" s="472" t="s">
        <v>4362</v>
      </c>
      <c r="G2100" s="44">
        <v>14977</v>
      </c>
      <c r="H2100" s="243">
        <f t="shared" si="33"/>
        <v>0</v>
      </c>
      <c r="I2100" s="20" t="s">
        <v>21</v>
      </c>
    </row>
    <row r="2101" spans="1:10" x14ac:dyDescent="0.25">
      <c r="A2101" s="216">
        <v>41880</v>
      </c>
      <c r="B2101" s="217" t="s">
        <v>1198</v>
      </c>
      <c r="C2101" s="363" t="s">
        <v>4269</v>
      </c>
      <c r="D2101" s="20" t="s">
        <v>36</v>
      </c>
      <c r="E2101" s="239">
        <v>3570</v>
      </c>
      <c r="F2101" s="419">
        <v>41880</v>
      </c>
      <c r="G2101" s="44">
        <v>3570</v>
      </c>
      <c r="H2101" s="243">
        <f t="shared" si="33"/>
        <v>0</v>
      </c>
      <c r="I2101" s="20"/>
      <c r="J2101" s="1"/>
    </row>
    <row r="2102" spans="1:10" x14ac:dyDescent="0.25">
      <c r="A2102" s="216">
        <v>41880</v>
      </c>
      <c r="B2102" s="217" t="s">
        <v>1199</v>
      </c>
      <c r="C2102" s="363" t="s">
        <v>4269</v>
      </c>
      <c r="D2102" s="20" t="s">
        <v>130</v>
      </c>
      <c r="E2102" s="239">
        <v>4958</v>
      </c>
      <c r="F2102" s="419">
        <v>41880</v>
      </c>
      <c r="G2102" s="44">
        <v>4958</v>
      </c>
      <c r="H2102" s="243">
        <f t="shared" si="33"/>
        <v>0</v>
      </c>
      <c r="I2102" s="20" t="s">
        <v>21</v>
      </c>
      <c r="J2102" s="1"/>
    </row>
    <row r="2103" spans="1:10" x14ac:dyDescent="0.25">
      <c r="A2103" s="216">
        <v>41880</v>
      </c>
      <c r="B2103" s="217" t="s">
        <v>1200</v>
      </c>
      <c r="C2103" s="363" t="s">
        <v>4269</v>
      </c>
      <c r="D2103" s="329" t="s">
        <v>3114</v>
      </c>
      <c r="E2103" s="330">
        <v>0</v>
      </c>
      <c r="F2103" s="419"/>
      <c r="G2103" s="44"/>
      <c r="H2103" s="243">
        <f t="shared" si="33"/>
        <v>0</v>
      </c>
      <c r="I2103" s="20" t="s">
        <v>512</v>
      </c>
      <c r="J2103" s="1"/>
    </row>
    <row r="2104" spans="1:10" x14ac:dyDescent="0.25">
      <c r="A2104" s="216">
        <v>41880</v>
      </c>
      <c r="B2104" s="217" t="s">
        <v>1201</v>
      </c>
      <c r="C2104" s="363" t="s">
        <v>4269</v>
      </c>
      <c r="D2104" s="20" t="s">
        <v>237</v>
      </c>
      <c r="E2104" s="239">
        <v>7802</v>
      </c>
      <c r="F2104" s="419">
        <v>41880</v>
      </c>
      <c r="G2104" s="44">
        <v>7802</v>
      </c>
      <c r="H2104" s="243">
        <f t="shared" si="33"/>
        <v>0</v>
      </c>
      <c r="I2104" s="20" t="s">
        <v>21</v>
      </c>
      <c r="J2104" s="1"/>
    </row>
    <row r="2105" spans="1:10" x14ac:dyDescent="0.25">
      <c r="A2105" s="216">
        <v>41880</v>
      </c>
      <c r="B2105" s="217" t="s">
        <v>1203</v>
      </c>
      <c r="C2105" s="363" t="s">
        <v>4269</v>
      </c>
      <c r="D2105" s="20" t="s">
        <v>52</v>
      </c>
      <c r="E2105" s="239">
        <v>4908</v>
      </c>
      <c r="F2105" s="419">
        <v>41880</v>
      </c>
      <c r="G2105" s="44">
        <v>4908</v>
      </c>
      <c r="H2105" s="243">
        <f t="shared" si="33"/>
        <v>0</v>
      </c>
      <c r="I2105" s="20"/>
      <c r="J2105" s="1"/>
    </row>
    <row r="2106" spans="1:10" x14ac:dyDescent="0.25">
      <c r="A2106" s="216">
        <v>41880</v>
      </c>
      <c r="B2106" s="217" t="s">
        <v>1204</v>
      </c>
      <c r="C2106" s="363" t="s">
        <v>4269</v>
      </c>
      <c r="D2106" s="20" t="s">
        <v>79</v>
      </c>
      <c r="E2106" s="239">
        <v>15115.8</v>
      </c>
      <c r="F2106" s="421">
        <v>41884</v>
      </c>
      <c r="G2106" s="245">
        <v>15115.8</v>
      </c>
      <c r="H2106" s="243">
        <f t="shared" si="33"/>
        <v>0</v>
      </c>
      <c r="I2106" s="20" t="s">
        <v>21</v>
      </c>
      <c r="J2106" s="1"/>
    </row>
    <row r="2107" spans="1:10" x14ac:dyDescent="0.25">
      <c r="A2107" s="216">
        <v>41880</v>
      </c>
      <c r="B2107" s="217" t="s">
        <v>1205</v>
      </c>
      <c r="C2107" s="363" t="s">
        <v>4269</v>
      </c>
      <c r="D2107" s="20" t="s">
        <v>62</v>
      </c>
      <c r="E2107" s="239">
        <v>20233.2</v>
      </c>
      <c r="F2107" s="419">
        <v>41881</v>
      </c>
      <c r="G2107" s="44">
        <v>20233.2</v>
      </c>
      <c r="H2107" s="243">
        <f t="shared" si="33"/>
        <v>0</v>
      </c>
      <c r="I2107" s="20" t="s">
        <v>65</v>
      </c>
      <c r="J2107" s="1"/>
    </row>
    <row r="2108" spans="1:10" x14ac:dyDescent="0.25">
      <c r="A2108" s="216">
        <v>41880</v>
      </c>
      <c r="B2108" s="217" t="s">
        <v>1207</v>
      </c>
      <c r="C2108" s="363" t="s">
        <v>4269</v>
      </c>
      <c r="D2108" s="20" t="s">
        <v>8</v>
      </c>
      <c r="E2108" s="239">
        <v>1947.5</v>
      </c>
      <c r="F2108" s="419">
        <v>41880</v>
      </c>
      <c r="G2108" s="44">
        <v>1947.5</v>
      </c>
      <c r="H2108" s="243">
        <f t="shared" si="33"/>
        <v>0</v>
      </c>
      <c r="I2108" s="20"/>
      <c r="J2108" s="1"/>
    </row>
    <row r="2109" spans="1:10" x14ac:dyDescent="0.25">
      <c r="A2109" s="216">
        <v>41880</v>
      </c>
      <c r="B2109" s="217" t="s">
        <v>1209</v>
      </c>
      <c r="C2109" s="363" t="s">
        <v>4269</v>
      </c>
      <c r="D2109" s="20" t="s">
        <v>215</v>
      </c>
      <c r="E2109" s="239">
        <v>2116</v>
      </c>
      <c r="F2109" s="419">
        <v>41880</v>
      </c>
      <c r="G2109" s="44">
        <v>2116</v>
      </c>
      <c r="H2109" s="243">
        <f t="shared" si="33"/>
        <v>0</v>
      </c>
      <c r="I2109" s="20"/>
      <c r="J2109" s="1"/>
    </row>
    <row r="2110" spans="1:10" x14ac:dyDescent="0.25">
      <c r="A2110" s="216">
        <v>41880</v>
      </c>
      <c r="B2110" s="217" t="s">
        <v>1210</v>
      </c>
      <c r="C2110" s="363" t="s">
        <v>4269</v>
      </c>
      <c r="D2110" s="20" t="s">
        <v>4319</v>
      </c>
      <c r="E2110" s="239">
        <v>544</v>
      </c>
      <c r="F2110" s="419">
        <v>41880</v>
      </c>
      <c r="G2110" s="44">
        <v>544</v>
      </c>
      <c r="H2110" s="243">
        <f t="shared" si="33"/>
        <v>0</v>
      </c>
      <c r="I2110" s="20"/>
      <c r="J2110" s="1"/>
    </row>
    <row r="2111" spans="1:10" x14ac:dyDescent="0.25">
      <c r="A2111" s="216">
        <v>41880</v>
      </c>
      <c r="B2111" s="217" t="s">
        <v>1211</v>
      </c>
      <c r="C2111" s="363" t="s">
        <v>4269</v>
      </c>
      <c r="D2111" s="20" t="s">
        <v>2586</v>
      </c>
      <c r="E2111" s="239">
        <v>7606.2</v>
      </c>
      <c r="F2111" s="419">
        <v>41881</v>
      </c>
      <c r="G2111" s="44">
        <v>7606.2</v>
      </c>
      <c r="H2111" s="243">
        <f t="shared" si="33"/>
        <v>0</v>
      </c>
      <c r="I2111" s="20" t="s">
        <v>65</v>
      </c>
      <c r="J2111" s="1"/>
    </row>
    <row r="2112" spans="1:10" x14ac:dyDescent="0.25">
      <c r="A2112" s="216">
        <v>41880</v>
      </c>
      <c r="B2112" s="217" t="s">
        <v>1212</v>
      </c>
      <c r="C2112" s="363" t="s">
        <v>4269</v>
      </c>
      <c r="D2112" s="20" t="s">
        <v>3121</v>
      </c>
      <c r="E2112" s="239">
        <v>10067.200000000001</v>
      </c>
      <c r="F2112" s="419">
        <v>41881</v>
      </c>
      <c r="G2112" s="44">
        <v>10067.200000000001</v>
      </c>
      <c r="H2112" s="243">
        <f t="shared" si="33"/>
        <v>0</v>
      </c>
      <c r="I2112" s="20" t="s">
        <v>65</v>
      </c>
      <c r="J2112" s="1"/>
    </row>
    <row r="2113" spans="1:10" x14ac:dyDescent="0.25">
      <c r="A2113" s="216">
        <v>41880</v>
      </c>
      <c r="B2113" s="217" t="s">
        <v>1213</v>
      </c>
      <c r="C2113" s="363" t="s">
        <v>4269</v>
      </c>
      <c r="D2113" s="329" t="s">
        <v>3114</v>
      </c>
      <c r="E2113" s="330">
        <v>0</v>
      </c>
      <c r="F2113" s="419"/>
      <c r="G2113" s="44"/>
      <c r="H2113" s="243">
        <f t="shared" si="33"/>
        <v>0</v>
      </c>
      <c r="I2113" s="20" t="s">
        <v>324</v>
      </c>
      <c r="J2113" s="1"/>
    </row>
    <row r="2114" spans="1:10" x14ac:dyDescent="0.25">
      <c r="A2114" s="216">
        <v>41880</v>
      </c>
      <c r="B2114" s="217" t="s">
        <v>1214</v>
      </c>
      <c r="C2114" s="363" t="s">
        <v>4269</v>
      </c>
      <c r="D2114" s="20" t="s">
        <v>508</v>
      </c>
      <c r="E2114" s="239">
        <v>20504.400000000001</v>
      </c>
      <c r="F2114" s="419">
        <v>41880</v>
      </c>
      <c r="G2114" s="44">
        <v>20504.400000000001</v>
      </c>
      <c r="H2114" s="243">
        <f t="shared" si="33"/>
        <v>0</v>
      </c>
      <c r="I2114" s="20"/>
      <c r="J2114" s="1"/>
    </row>
    <row r="2115" spans="1:10" x14ac:dyDescent="0.25">
      <c r="A2115" s="216">
        <v>41880</v>
      </c>
      <c r="B2115" s="217" t="s">
        <v>1215</v>
      </c>
      <c r="C2115" s="363" t="s">
        <v>4269</v>
      </c>
      <c r="D2115" s="20" t="s">
        <v>180</v>
      </c>
      <c r="E2115" s="239">
        <v>31337.8</v>
      </c>
      <c r="F2115" s="419">
        <v>41881</v>
      </c>
      <c r="G2115" s="44">
        <v>31337.8</v>
      </c>
      <c r="H2115" s="243">
        <f t="shared" si="33"/>
        <v>0</v>
      </c>
      <c r="I2115" s="20" t="s">
        <v>65</v>
      </c>
      <c r="J2115" s="1"/>
    </row>
    <row r="2116" spans="1:10" x14ac:dyDescent="0.25">
      <c r="A2116" s="216">
        <v>41880</v>
      </c>
      <c r="B2116" s="217" t="s">
        <v>1216</v>
      </c>
      <c r="C2116" s="363" t="s">
        <v>4269</v>
      </c>
      <c r="D2116" s="20" t="s">
        <v>11</v>
      </c>
      <c r="E2116" s="239">
        <v>63753.4</v>
      </c>
      <c r="F2116" s="421">
        <v>41892</v>
      </c>
      <c r="G2116" s="245">
        <v>63753.4</v>
      </c>
      <c r="H2116" s="243">
        <f t="shared" si="33"/>
        <v>0</v>
      </c>
      <c r="I2116" s="20" t="s">
        <v>65</v>
      </c>
      <c r="J2116" s="1"/>
    </row>
    <row r="2117" spans="1:10" x14ac:dyDescent="0.25">
      <c r="A2117" s="216">
        <v>41880</v>
      </c>
      <c r="B2117" s="217" t="s">
        <v>1218</v>
      </c>
      <c r="C2117" s="363" t="s">
        <v>4269</v>
      </c>
      <c r="D2117" s="329" t="s">
        <v>3114</v>
      </c>
      <c r="E2117" s="330">
        <v>0</v>
      </c>
      <c r="F2117" s="419"/>
      <c r="G2117" s="44"/>
      <c r="H2117" s="243">
        <f t="shared" si="33"/>
        <v>0</v>
      </c>
      <c r="I2117" s="20" t="s">
        <v>4339</v>
      </c>
      <c r="J2117" s="1"/>
    </row>
    <row r="2118" spans="1:10" x14ac:dyDescent="0.25">
      <c r="A2118" s="216">
        <v>41880</v>
      </c>
      <c r="B2118" s="217" t="s">
        <v>1219</v>
      </c>
      <c r="C2118" s="363" t="s">
        <v>4269</v>
      </c>
      <c r="D2118" s="20" t="s">
        <v>25</v>
      </c>
      <c r="E2118" s="239">
        <v>7524</v>
      </c>
      <c r="F2118" s="419">
        <v>41881</v>
      </c>
      <c r="G2118" s="44">
        <v>7524</v>
      </c>
      <c r="H2118" s="243">
        <f t="shared" si="33"/>
        <v>0</v>
      </c>
      <c r="I2118" s="20" t="s">
        <v>65</v>
      </c>
      <c r="J2118" s="1"/>
    </row>
    <row r="2119" spans="1:10" x14ac:dyDescent="0.25">
      <c r="A2119" s="216">
        <v>41880</v>
      </c>
      <c r="B2119" s="217" t="s">
        <v>1220</v>
      </c>
      <c r="C2119" s="363" t="s">
        <v>4269</v>
      </c>
      <c r="D2119" s="20" t="s">
        <v>136</v>
      </c>
      <c r="E2119" s="239">
        <v>2986.4</v>
      </c>
      <c r="F2119" s="419">
        <v>41880</v>
      </c>
      <c r="G2119" s="44">
        <v>2986.4</v>
      </c>
      <c r="H2119" s="243">
        <f t="shared" ref="H2119:H2293" si="34">E2119-G2119</f>
        <v>0</v>
      </c>
      <c r="I2119" s="20"/>
      <c r="J2119" s="1"/>
    </row>
    <row r="2120" spans="1:10" x14ac:dyDescent="0.25">
      <c r="A2120" s="216">
        <v>41880</v>
      </c>
      <c r="B2120" s="217" t="s">
        <v>1221</v>
      </c>
      <c r="C2120" s="363" t="s">
        <v>4269</v>
      </c>
      <c r="D2120" s="20" t="s">
        <v>4340</v>
      </c>
      <c r="E2120" s="239">
        <v>2337</v>
      </c>
      <c r="F2120" s="419">
        <v>41880</v>
      </c>
      <c r="G2120" s="44">
        <v>2337</v>
      </c>
      <c r="H2120" s="243">
        <f t="shared" si="34"/>
        <v>0</v>
      </c>
      <c r="I2120" s="20"/>
      <c r="J2120" s="1"/>
    </row>
    <row r="2121" spans="1:10" x14ac:dyDescent="0.25">
      <c r="A2121" s="216">
        <v>41880</v>
      </c>
      <c r="B2121" s="217" t="s">
        <v>1222</v>
      </c>
      <c r="C2121" s="363" t="s">
        <v>4269</v>
      </c>
      <c r="D2121" s="20" t="s">
        <v>2523</v>
      </c>
      <c r="E2121" s="239">
        <v>5973.6</v>
      </c>
      <c r="F2121" s="419">
        <v>41881</v>
      </c>
      <c r="G2121" s="44">
        <v>5973.6</v>
      </c>
      <c r="H2121" s="243">
        <f t="shared" si="34"/>
        <v>0</v>
      </c>
      <c r="I2121" s="20" t="s">
        <v>65</v>
      </c>
      <c r="J2121" s="1"/>
    </row>
    <row r="2122" spans="1:10" x14ac:dyDescent="0.25">
      <c r="A2122" s="216">
        <v>41880</v>
      </c>
      <c r="B2122" s="217" t="s">
        <v>1224</v>
      </c>
      <c r="C2122" s="363" t="s">
        <v>4269</v>
      </c>
      <c r="D2122" s="20" t="s">
        <v>68</v>
      </c>
      <c r="E2122" s="239">
        <v>72</v>
      </c>
      <c r="F2122" s="419">
        <v>41881</v>
      </c>
      <c r="G2122" s="44">
        <v>72</v>
      </c>
      <c r="H2122" s="243">
        <f t="shared" si="34"/>
        <v>0</v>
      </c>
      <c r="I2122" s="20" t="s">
        <v>65</v>
      </c>
      <c r="J2122" s="1"/>
    </row>
    <row r="2123" spans="1:10" x14ac:dyDescent="0.25">
      <c r="A2123" s="216">
        <v>41880</v>
      </c>
      <c r="B2123" s="217" t="s">
        <v>1225</v>
      </c>
      <c r="C2123" s="363" t="s">
        <v>4269</v>
      </c>
      <c r="D2123" s="20" t="s">
        <v>1611</v>
      </c>
      <c r="E2123" s="239">
        <v>3804</v>
      </c>
      <c r="F2123" s="419">
        <v>41880</v>
      </c>
      <c r="G2123" s="44">
        <v>3804</v>
      </c>
      <c r="H2123" s="243">
        <f t="shared" si="34"/>
        <v>0</v>
      </c>
      <c r="I2123" s="20"/>
      <c r="J2123" s="1"/>
    </row>
    <row r="2124" spans="1:10" x14ac:dyDescent="0.25">
      <c r="A2124" s="216">
        <v>41880</v>
      </c>
      <c r="B2124" s="217" t="s">
        <v>1226</v>
      </c>
      <c r="C2124" s="363" t="s">
        <v>4269</v>
      </c>
      <c r="D2124" s="20" t="s">
        <v>80</v>
      </c>
      <c r="E2124" s="239">
        <v>2160</v>
      </c>
      <c r="F2124" s="419">
        <v>41881</v>
      </c>
      <c r="G2124" s="44">
        <v>2160</v>
      </c>
      <c r="H2124" s="243">
        <f t="shared" si="34"/>
        <v>0</v>
      </c>
      <c r="I2124" s="20" t="s">
        <v>12</v>
      </c>
      <c r="J2124" s="1"/>
    </row>
    <row r="2125" spans="1:10" x14ac:dyDescent="0.25">
      <c r="A2125" s="216">
        <v>41880</v>
      </c>
      <c r="B2125" s="217" t="s">
        <v>1227</v>
      </c>
      <c r="C2125" s="363" t="s">
        <v>4269</v>
      </c>
      <c r="D2125" s="20" t="s">
        <v>4341</v>
      </c>
      <c r="E2125" s="239">
        <v>1687.5</v>
      </c>
      <c r="F2125" s="419">
        <v>41881</v>
      </c>
      <c r="G2125" s="44">
        <v>1687.5</v>
      </c>
      <c r="H2125" s="243">
        <f t="shared" si="34"/>
        <v>0</v>
      </c>
      <c r="I2125" s="20" t="s">
        <v>12</v>
      </c>
      <c r="J2125" s="1"/>
    </row>
    <row r="2126" spans="1:10" x14ac:dyDescent="0.25">
      <c r="A2126" s="216">
        <v>41880</v>
      </c>
      <c r="B2126" s="217" t="s">
        <v>1229</v>
      </c>
      <c r="C2126" s="363" t="s">
        <v>4269</v>
      </c>
      <c r="D2126" s="20" t="s">
        <v>78</v>
      </c>
      <c r="E2126" s="239">
        <v>2803</v>
      </c>
      <c r="F2126" s="419">
        <v>41881</v>
      </c>
      <c r="G2126" s="44">
        <v>2803</v>
      </c>
      <c r="H2126" s="243">
        <f t="shared" si="34"/>
        <v>0</v>
      </c>
      <c r="I2126" s="20" t="s">
        <v>12</v>
      </c>
      <c r="J2126" s="1"/>
    </row>
    <row r="2127" spans="1:10" x14ac:dyDescent="0.25">
      <c r="A2127" s="216">
        <v>41880</v>
      </c>
      <c r="B2127" s="217" t="s">
        <v>1230</v>
      </c>
      <c r="C2127" s="363" t="s">
        <v>4269</v>
      </c>
      <c r="D2127" s="20" t="s">
        <v>99</v>
      </c>
      <c r="E2127" s="239">
        <v>312</v>
      </c>
      <c r="F2127" s="419">
        <v>41881</v>
      </c>
      <c r="G2127" s="44">
        <v>312</v>
      </c>
      <c r="H2127" s="243">
        <f t="shared" si="34"/>
        <v>0</v>
      </c>
      <c r="I2127" s="20" t="s">
        <v>12</v>
      </c>
      <c r="J2127" s="1"/>
    </row>
    <row r="2128" spans="1:10" x14ac:dyDescent="0.25">
      <c r="A2128" s="216">
        <v>41880</v>
      </c>
      <c r="B2128" s="217" t="s">
        <v>1231</v>
      </c>
      <c r="C2128" s="363" t="s">
        <v>4269</v>
      </c>
      <c r="D2128" s="20" t="s">
        <v>307</v>
      </c>
      <c r="E2128" s="239">
        <v>10208</v>
      </c>
      <c r="F2128" s="419">
        <v>41881</v>
      </c>
      <c r="G2128" s="44">
        <v>10208</v>
      </c>
      <c r="H2128" s="243">
        <f t="shared" si="34"/>
        <v>0</v>
      </c>
      <c r="I2128" s="20" t="s">
        <v>12</v>
      </c>
      <c r="J2128" s="1"/>
    </row>
    <row r="2129" spans="1:10" x14ac:dyDescent="0.25">
      <c r="A2129" s="216">
        <v>41880</v>
      </c>
      <c r="B2129" s="217" t="s">
        <v>1232</v>
      </c>
      <c r="C2129" s="363" t="s">
        <v>4269</v>
      </c>
      <c r="D2129" s="20" t="s">
        <v>233</v>
      </c>
      <c r="E2129" s="239">
        <v>2453.5</v>
      </c>
      <c r="F2129" s="419">
        <v>41881</v>
      </c>
      <c r="G2129" s="44">
        <v>2453.5</v>
      </c>
      <c r="H2129" s="243">
        <f t="shared" si="34"/>
        <v>0</v>
      </c>
      <c r="I2129" s="20" t="s">
        <v>12</v>
      </c>
      <c r="J2129" s="1"/>
    </row>
    <row r="2130" spans="1:10" x14ac:dyDescent="0.25">
      <c r="A2130" s="216">
        <v>41880</v>
      </c>
      <c r="B2130" s="217" t="s">
        <v>1234</v>
      </c>
      <c r="C2130" s="363" t="s">
        <v>4269</v>
      </c>
      <c r="D2130" s="20" t="s">
        <v>36</v>
      </c>
      <c r="E2130" s="239">
        <v>6542.5</v>
      </c>
      <c r="F2130" s="419">
        <v>41881</v>
      </c>
      <c r="G2130" s="44">
        <v>6542.5</v>
      </c>
      <c r="H2130" s="243">
        <f t="shared" si="34"/>
        <v>0</v>
      </c>
      <c r="I2130" s="20" t="s">
        <v>12</v>
      </c>
      <c r="J2130" s="1"/>
    </row>
    <row r="2131" spans="1:10" x14ac:dyDescent="0.25">
      <c r="A2131" s="216">
        <v>41880</v>
      </c>
      <c r="B2131" s="217" t="s">
        <v>1235</v>
      </c>
      <c r="C2131" s="363" t="s">
        <v>4269</v>
      </c>
      <c r="D2131" s="20" t="s">
        <v>180</v>
      </c>
      <c r="E2131" s="239">
        <v>1000</v>
      </c>
      <c r="F2131" s="419">
        <v>41880</v>
      </c>
      <c r="G2131" s="44">
        <v>1000</v>
      </c>
      <c r="H2131" s="243">
        <f t="shared" si="34"/>
        <v>0</v>
      </c>
      <c r="I2131" s="20"/>
      <c r="J2131" s="1"/>
    </row>
    <row r="2132" spans="1:10" x14ac:dyDescent="0.25">
      <c r="A2132" s="216">
        <v>41880</v>
      </c>
      <c r="B2132" s="217" t="s">
        <v>1236</v>
      </c>
      <c r="C2132" s="363" t="s">
        <v>4269</v>
      </c>
      <c r="D2132" s="20" t="s">
        <v>18</v>
      </c>
      <c r="E2132" s="239">
        <v>831.5</v>
      </c>
      <c r="F2132" s="419">
        <v>41880</v>
      </c>
      <c r="G2132" s="44">
        <v>831.5</v>
      </c>
      <c r="H2132" s="243">
        <f t="shared" si="34"/>
        <v>0</v>
      </c>
      <c r="I2132" s="20"/>
      <c r="J2132" s="1"/>
    </row>
    <row r="2133" spans="1:10" x14ac:dyDescent="0.25">
      <c r="A2133" s="216">
        <v>41880</v>
      </c>
      <c r="B2133" s="217" t="s">
        <v>1237</v>
      </c>
      <c r="C2133" s="363" t="s">
        <v>4269</v>
      </c>
      <c r="D2133" s="20" t="s">
        <v>250</v>
      </c>
      <c r="E2133" s="239">
        <v>5313</v>
      </c>
      <c r="F2133" s="419">
        <v>41880</v>
      </c>
      <c r="G2133" s="44">
        <v>5313</v>
      </c>
      <c r="H2133" s="243">
        <f t="shared" si="34"/>
        <v>0</v>
      </c>
      <c r="I2133" s="20"/>
      <c r="J2133" s="1"/>
    </row>
    <row r="2134" spans="1:10" x14ac:dyDescent="0.25">
      <c r="A2134" s="216">
        <v>41880</v>
      </c>
      <c r="B2134" s="217" t="s">
        <v>1238</v>
      </c>
      <c r="C2134" s="363" t="s">
        <v>4269</v>
      </c>
      <c r="D2134" s="329" t="s">
        <v>3114</v>
      </c>
      <c r="E2134" s="330">
        <v>0</v>
      </c>
      <c r="F2134" s="419"/>
      <c r="G2134" s="44"/>
      <c r="H2134" s="243">
        <f t="shared" si="34"/>
        <v>0</v>
      </c>
      <c r="I2134" s="20" t="s">
        <v>324</v>
      </c>
      <c r="J2134" s="1"/>
    </row>
    <row r="2135" spans="1:10" x14ac:dyDescent="0.25">
      <c r="A2135" s="216">
        <v>41880</v>
      </c>
      <c r="B2135" s="217" t="s">
        <v>1240</v>
      </c>
      <c r="C2135" s="363" t="s">
        <v>4269</v>
      </c>
      <c r="D2135" s="20" t="s">
        <v>8</v>
      </c>
      <c r="E2135" s="239">
        <v>1163.5</v>
      </c>
      <c r="F2135" s="419">
        <v>41880</v>
      </c>
      <c r="G2135" s="44">
        <v>1163.5</v>
      </c>
      <c r="H2135" s="243">
        <f t="shared" si="34"/>
        <v>0</v>
      </c>
      <c r="I2135" s="20"/>
      <c r="J2135" s="1"/>
    </row>
    <row r="2136" spans="1:10" x14ac:dyDescent="0.25">
      <c r="A2136" s="216">
        <v>41880</v>
      </c>
      <c r="B2136" s="217" t="s">
        <v>1241</v>
      </c>
      <c r="C2136" s="363" t="s">
        <v>4269</v>
      </c>
      <c r="D2136" s="20" t="s">
        <v>373</v>
      </c>
      <c r="E2136" s="239">
        <v>31059</v>
      </c>
      <c r="F2136" s="419">
        <v>41881</v>
      </c>
      <c r="G2136" s="44">
        <v>31059</v>
      </c>
      <c r="H2136" s="243">
        <f t="shared" si="34"/>
        <v>0</v>
      </c>
      <c r="I2136" s="20" t="s">
        <v>217</v>
      </c>
      <c r="J2136" s="1"/>
    </row>
    <row r="2137" spans="1:10" x14ac:dyDescent="0.25">
      <c r="A2137" s="216">
        <v>41880</v>
      </c>
      <c r="B2137" s="217" t="s">
        <v>1243</v>
      </c>
      <c r="C2137" s="363" t="s">
        <v>4269</v>
      </c>
      <c r="D2137" s="20" t="s">
        <v>148</v>
      </c>
      <c r="E2137" s="239">
        <v>960</v>
      </c>
      <c r="F2137" s="419">
        <v>41881</v>
      </c>
      <c r="G2137" s="44">
        <v>960</v>
      </c>
      <c r="H2137" s="243">
        <f t="shared" si="34"/>
        <v>0</v>
      </c>
      <c r="I2137" s="20" t="s">
        <v>217</v>
      </c>
      <c r="J2137" s="1"/>
    </row>
    <row r="2138" spans="1:10" x14ac:dyDescent="0.25">
      <c r="A2138" s="216">
        <v>41880</v>
      </c>
      <c r="B2138" s="217" t="s">
        <v>1244</v>
      </c>
      <c r="C2138" s="363" t="s">
        <v>4269</v>
      </c>
      <c r="D2138" s="20" t="s">
        <v>4290</v>
      </c>
      <c r="E2138" s="239">
        <v>5275.2</v>
      </c>
      <c r="F2138" s="419">
        <v>41881</v>
      </c>
      <c r="G2138" s="44">
        <v>5275.2</v>
      </c>
      <c r="H2138" s="243">
        <f t="shared" si="34"/>
        <v>0</v>
      </c>
      <c r="I2138" s="20" t="s">
        <v>217</v>
      </c>
      <c r="J2138" s="1"/>
    </row>
    <row r="2139" spans="1:10" x14ac:dyDescent="0.25">
      <c r="A2139" s="216">
        <v>41880</v>
      </c>
      <c r="B2139" s="217" t="s">
        <v>1246</v>
      </c>
      <c r="C2139" s="363" t="s">
        <v>4269</v>
      </c>
      <c r="D2139" s="20" t="s">
        <v>28</v>
      </c>
      <c r="E2139" s="239">
        <v>15792</v>
      </c>
      <c r="F2139" s="419">
        <v>41880</v>
      </c>
      <c r="G2139" s="44">
        <v>15792</v>
      </c>
      <c r="H2139" s="243">
        <f t="shared" si="34"/>
        <v>0</v>
      </c>
      <c r="I2139" s="20"/>
      <c r="J2139" s="1"/>
    </row>
    <row r="2140" spans="1:10" x14ac:dyDescent="0.25">
      <c r="A2140" s="216">
        <v>41880</v>
      </c>
      <c r="B2140" s="217" t="s">
        <v>1247</v>
      </c>
      <c r="C2140" s="363" t="s">
        <v>4269</v>
      </c>
      <c r="D2140" s="20" t="s">
        <v>1033</v>
      </c>
      <c r="E2140" s="239">
        <v>8034.4</v>
      </c>
      <c r="F2140" s="419">
        <v>41880</v>
      </c>
      <c r="G2140" s="44">
        <v>8034.4</v>
      </c>
      <c r="H2140" s="243">
        <f t="shared" si="34"/>
        <v>0</v>
      </c>
      <c r="I2140" s="20"/>
      <c r="J2140" s="1"/>
    </row>
    <row r="2141" spans="1:10" x14ac:dyDescent="0.25">
      <c r="A2141" s="216">
        <v>41880</v>
      </c>
      <c r="B2141" s="217" t="s">
        <v>1248</v>
      </c>
      <c r="C2141" s="363" t="s">
        <v>4269</v>
      </c>
      <c r="D2141" s="20" t="s">
        <v>28</v>
      </c>
      <c r="E2141" s="239">
        <v>455</v>
      </c>
      <c r="F2141" s="419">
        <v>41880</v>
      </c>
      <c r="G2141" s="44">
        <v>455</v>
      </c>
      <c r="H2141" s="243">
        <f t="shared" si="34"/>
        <v>0</v>
      </c>
      <c r="I2141" s="20"/>
      <c r="J2141" s="1"/>
    </row>
    <row r="2142" spans="1:10" x14ac:dyDescent="0.25">
      <c r="A2142" s="216">
        <v>41880</v>
      </c>
      <c r="B2142" s="217" t="s">
        <v>1249</v>
      </c>
      <c r="C2142" s="363" t="s">
        <v>4269</v>
      </c>
      <c r="D2142" s="20" t="s">
        <v>28</v>
      </c>
      <c r="E2142" s="239">
        <v>714</v>
      </c>
      <c r="F2142" s="419">
        <v>41880</v>
      </c>
      <c r="G2142" s="44">
        <v>714</v>
      </c>
      <c r="H2142" s="243">
        <f t="shared" si="34"/>
        <v>0</v>
      </c>
      <c r="I2142" s="20"/>
      <c r="J2142" s="1"/>
    </row>
    <row r="2143" spans="1:10" x14ac:dyDescent="0.25">
      <c r="A2143" s="216">
        <v>41880</v>
      </c>
      <c r="B2143" s="217" t="s">
        <v>1250</v>
      </c>
      <c r="C2143" s="363" t="s">
        <v>4269</v>
      </c>
      <c r="D2143" s="20" t="s">
        <v>147</v>
      </c>
      <c r="E2143" s="239">
        <v>65923</v>
      </c>
      <c r="F2143" s="419">
        <v>41881</v>
      </c>
      <c r="G2143" s="44">
        <v>65923</v>
      </c>
      <c r="H2143" s="243">
        <f t="shared" si="34"/>
        <v>0</v>
      </c>
      <c r="I2143" s="20" t="s">
        <v>21</v>
      </c>
      <c r="J2143" s="1"/>
    </row>
    <row r="2144" spans="1:10" x14ac:dyDescent="0.25">
      <c r="A2144" s="216">
        <v>41880</v>
      </c>
      <c r="B2144" s="217" t="s">
        <v>1251</v>
      </c>
      <c r="C2144" s="363" t="s">
        <v>4269</v>
      </c>
      <c r="D2144" s="20" t="s">
        <v>20</v>
      </c>
      <c r="E2144" s="239">
        <v>5716</v>
      </c>
      <c r="F2144" s="419">
        <v>41880</v>
      </c>
      <c r="G2144" s="44">
        <v>5716</v>
      </c>
      <c r="H2144" s="243">
        <f t="shared" si="34"/>
        <v>0</v>
      </c>
      <c r="I2144" s="20"/>
      <c r="J2144" s="1"/>
    </row>
    <row r="2145" spans="1:10" x14ac:dyDescent="0.25">
      <c r="A2145" s="216">
        <v>41880</v>
      </c>
      <c r="B2145" s="217" t="s">
        <v>1252</v>
      </c>
      <c r="C2145" s="363" t="s">
        <v>4269</v>
      </c>
      <c r="D2145" s="20" t="s">
        <v>4342</v>
      </c>
      <c r="E2145" s="239">
        <v>280</v>
      </c>
      <c r="F2145" s="419">
        <v>41880</v>
      </c>
      <c r="G2145" s="44">
        <v>280</v>
      </c>
      <c r="H2145" s="243">
        <f t="shared" si="34"/>
        <v>0</v>
      </c>
      <c r="I2145" s="20"/>
      <c r="J2145" s="1"/>
    </row>
    <row r="2146" spans="1:10" x14ac:dyDescent="0.25">
      <c r="A2146" s="216">
        <v>41880</v>
      </c>
      <c r="B2146" s="217" t="s">
        <v>1253</v>
      </c>
      <c r="C2146" s="363" t="s">
        <v>4269</v>
      </c>
      <c r="D2146" s="20" t="s">
        <v>14</v>
      </c>
      <c r="E2146" s="239">
        <v>7930</v>
      </c>
      <c r="F2146" s="419">
        <v>41881</v>
      </c>
      <c r="G2146" s="44">
        <v>7930</v>
      </c>
      <c r="H2146" s="243">
        <f t="shared" si="34"/>
        <v>0</v>
      </c>
      <c r="I2146" s="20" t="s">
        <v>21</v>
      </c>
      <c r="J2146" s="1"/>
    </row>
    <row r="2147" spans="1:10" x14ac:dyDescent="0.25">
      <c r="A2147" s="216">
        <v>41880</v>
      </c>
      <c r="B2147" s="217" t="s">
        <v>1254</v>
      </c>
      <c r="C2147" s="363" t="s">
        <v>4269</v>
      </c>
      <c r="D2147" s="20" t="s">
        <v>74</v>
      </c>
      <c r="E2147" s="239">
        <v>1466</v>
      </c>
      <c r="F2147" s="419">
        <v>41880</v>
      </c>
      <c r="G2147" s="44">
        <v>1466</v>
      </c>
      <c r="H2147" s="243">
        <f t="shared" si="34"/>
        <v>0</v>
      </c>
      <c r="I2147" s="20"/>
      <c r="J2147" s="1"/>
    </row>
    <row r="2148" spans="1:10" x14ac:dyDescent="0.25">
      <c r="A2148" s="216">
        <v>41881</v>
      </c>
      <c r="B2148" s="217" t="s">
        <v>1255</v>
      </c>
      <c r="C2148" s="363" t="s">
        <v>4269</v>
      </c>
      <c r="D2148" s="214" t="s">
        <v>152</v>
      </c>
      <c r="E2148" s="235">
        <v>7748</v>
      </c>
      <c r="F2148" s="419">
        <v>41881</v>
      </c>
      <c r="G2148" s="44">
        <v>7748</v>
      </c>
      <c r="H2148" s="243">
        <f t="shared" si="34"/>
        <v>0</v>
      </c>
      <c r="I2148" s="214"/>
      <c r="J2148" s="1"/>
    </row>
    <row r="2149" spans="1:10" x14ac:dyDescent="0.25">
      <c r="A2149" s="216">
        <v>41881</v>
      </c>
      <c r="B2149" s="217" t="s">
        <v>1256</v>
      </c>
      <c r="C2149" s="363" t="s">
        <v>4269</v>
      </c>
      <c r="D2149" s="214" t="s">
        <v>44</v>
      </c>
      <c r="E2149" s="235">
        <v>8000</v>
      </c>
      <c r="F2149" s="421">
        <v>41901</v>
      </c>
      <c r="G2149" s="245">
        <v>8000</v>
      </c>
      <c r="H2149" s="243">
        <f t="shared" si="34"/>
        <v>0</v>
      </c>
      <c r="I2149" s="214" t="s">
        <v>30</v>
      </c>
      <c r="J2149" s="1"/>
    </row>
    <row r="2150" spans="1:10" x14ac:dyDescent="0.25">
      <c r="A2150" s="216">
        <v>41881</v>
      </c>
      <c r="B2150" s="217" t="s">
        <v>1257</v>
      </c>
      <c r="C2150" s="363" t="s">
        <v>4269</v>
      </c>
      <c r="D2150" s="214" t="s">
        <v>140</v>
      </c>
      <c r="E2150" s="235">
        <v>468</v>
      </c>
      <c r="F2150" s="419">
        <v>41881</v>
      </c>
      <c r="G2150" s="44">
        <v>468</v>
      </c>
      <c r="H2150" s="243">
        <f t="shared" si="34"/>
        <v>0</v>
      </c>
      <c r="I2150" s="214"/>
      <c r="J2150" s="1"/>
    </row>
    <row r="2151" spans="1:10" x14ac:dyDescent="0.25">
      <c r="A2151" s="216">
        <v>41881</v>
      </c>
      <c r="B2151" s="217" t="s">
        <v>1259</v>
      </c>
      <c r="C2151" s="363" t="s">
        <v>4269</v>
      </c>
      <c r="D2151" s="214" t="s">
        <v>106</v>
      </c>
      <c r="E2151" s="235">
        <v>121720</v>
      </c>
      <c r="F2151" s="421">
        <v>41887</v>
      </c>
      <c r="G2151" s="245">
        <v>121720</v>
      </c>
      <c r="H2151" s="243">
        <f t="shared" si="34"/>
        <v>0</v>
      </c>
      <c r="I2151" s="214" t="s">
        <v>12</v>
      </c>
      <c r="J2151" s="1"/>
    </row>
    <row r="2152" spans="1:10" x14ac:dyDescent="0.25">
      <c r="A2152" s="216">
        <v>41881</v>
      </c>
      <c r="B2152" s="217" t="s">
        <v>1260</v>
      </c>
      <c r="C2152" s="363" t="s">
        <v>4269</v>
      </c>
      <c r="D2152" s="214" t="s">
        <v>4343</v>
      </c>
      <c r="E2152" s="235">
        <v>4716</v>
      </c>
      <c r="F2152" s="419">
        <v>41881</v>
      </c>
      <c r="G2152" s="44">
        <v>4716</v>
      </c>
      <c r="H2152" s="243">
        <f t="shared" si="34"/>
        <v>0</v>
      </c>
      <c r="I2152" s="214"/>
      <c r="J2152" s="1"/>
    </row>
    <row r="2153" spans="1:10" x14ac:dyDescent="0.25">
      <c r="A2153" s="216">
        <v>41881</v>
      </c>
      <c r="B2153" s="217" t="s">
        <v>1261</v>
      </c>
      <c r="C2153" s="363" t="s">
        <v>4269</v>
      </c>
      <c r="D2153" s="220" t="s">
        <v>3114</v>
      </c>
      <c r="E2153" s="241">
        <v>0</v>
      </c>
      <c r="F2153" s="419"/>
      <c r="G2153" s="44"/>
      <c r="H2153" s="243">
        <f t="shared" si="34"/>
        <v>0</v>
      </c>
      <c r="I2153" s="214" t="s">
        <v>324</v>
      </c>
      <c r="J2153" s="1"/>
    </row>
    <row r="2154" spans="1:10" x14ac:dyDescent="0.25">
      <c r="A2154" s="216">
        <v>41881</v>
      </c>
      <c r="B2154" s="217" t="s">
        <v>1262</v>
      </c>
      <c r="C2154" s="363" t="s">
        <v>4269</v>
      </c>
      <c r="D2154" s="214" t="s">
        <v>23</v>
      </c>
      <c r="E2154" s="235">
        <v>6291</v>
      </c>
      <c r="F2154" s="419">
        <v>41881</v>
      </c>
      <c r="G2154" s="44">
        <v>6291</v>
      </c>
      <c r="H2154" s="243">
        <f t="shared" si="34"/>
        <v>0</v>
      </c>
      <c r="I2154" s="214"/>
      <c r="J2154" s="1"/>
    </row>
    <row r="2155" spans="1:10" x14ac:dyDescent="0.25">
      <c r="A2155" s="216">
        <v>41881</v>
      </c>
      <c r="B2155" s="217" t="s">
        <v>1263</v>
      </c>
      <c r="C2155" s="363" t="s">
        <v>4269</v>
      </c>
      <c r="D2155" s="214" t="s">
        <v>4344</v>
      </c>
      <c r="E2155" s="235">
        <v>138408.35</v>
      </c>
      <c r="F2155" s="421">
        <v>41912</v>
      </c>
      <c r="G2155" s="245">
        <v>138408.35</v>
      </c>
      <c r="H2155" s="243">
        <f t="shared" si="34"/>
        <v>0</v>
      </c>
      <c r="I2155" s="214"/>
      <c r="J2155" s="1"/>
    </row>
    <row r="2156" spans="1:10" x14ac:dyDescent="0.25">
      <c r="A2156" s="216">
        <v>41881</v>
      </c>
      <c r="B2156" s="217" t="s">
        <v>1264</v>
      </c>
      <c r="C2156" s="363" t="s">
        <v>4269</v>
      </c>
      <c r="D2156" s="214" t="s">
        <v>106</v>
      </c>
      <c r="E2156" s="235">
        <v>314704</v>
      </c>
      <c r="F2156" s="421">
        <v>41887</v>
      </c>
      <c r="G2156" s="245">
        <v>314704</v>
      </c>
      <c r="H2156" s="243">
        <f t="shared" si="34"/>
        <v>0</v>
      </c>
      <c r="I2156" s="214" t="s">
        <v>12</v>
      </c>
      <c r="J2156" s="1"/>
    </row>
    <row r="2157" spans="1:10" x14ac:dyDescent="0.25">
      <c r="A2157" s="216">
        <v>41881</v>
      </c>
      <c r="B2157" s="217" t="s">
        <v>1265</v>
      </c>
      <c r="C2157" s="363" t="s">
        <v>4269</v>
      </c>
      <c r="D2157" s="214" t="s">
        <v>328</v>
      </c>
      <c r="E2157" s="235">
        <v>6210</v>
      </c>
      <c r="F2157" s="419">
        <v>41881</v>
      </c>
      <c r="G2157" s="44">
        <v>6210</v>
      </c>
      <c r="H2157" s="243">
        <f t="shared" si="34"/>
        <v>0</v>
      </c>
      <c r="I2157" s="214"/>
      <c r="J2157" s="1"/>
    </row>
    <row r="2158" spans="1:10" x14ac:dyDescent="0.25">
      <c r="A2158" s="216">
        <v>41881</v>
      </c>
      <c r="B2158" s="217" t="s">
        <v>1266</v>
      </c>
      <c r="C2158" s="363" t="s">
        <v>4269</v>
      </c>
      <c r="D2158" s="214" t="s">
        <v>8</v>
      </c>
      <c r="E2158" s="235">
        <v>320</v>
      </c>
      <c r="F2158" s="419">
        <v>41881</v>
      </c>
      <c r="G2158" s="44">
        <v>320</v>
      </c>
      <c r="H2158" s="243">
        <f t="shared" si="34"/>
        <v>0</v>
      </c>
      <c r="I2158" s="214"/>
      <c r="J2158" s="1"/>
    </row>
    <row r="2159" spans="1:10" x14ac:dyDescent="0.25">
      <c r="A2159" s="216">
        <v>41881</v>
      </c>
      <c r="B2159" s="217" t="s">
        <v>1267</v>
      </c>
      <c r="C2159" s="363" t="s">
        <v>4269</v>
      </c>
      <c r="D2159" s="214" t="s">
        <v>250</v>
      </c>
      <c r="E2159" s="235">
        <v>26888.400000000001</v>
      </c>
      <c r="F2159" s="419">
        <v>41881</v>
      </c>
      <c r="G2159" s="44">
        <v>26888.400000000001</v>
      </c>
      <c r="H2159" s="243">
        <f t="shared" si="34"/>
        <v>0</v>
      </c>
      <c r="I2159" s="214"/>
      <c r="J2159" s="1"/>
    </row>
    <row r="2160" spans="1:10" x14ac:dyDescent="0.25">
      <c r="A2160" s="216">
        <v>41881</v>
      </c>
      <c r="B2160" s="217" t="s">
        <v>1268</v>
      </c>
      <c r="C2160" s="363" t="s">
        <v>4269</v>
      </c>
      <c r="D2160" s="214" t="s">
        <v>13</v>
      </c>
      <c r="E2160" s="235">
        <v>5359</v>
      </c>
      <c r="F2160" s="419">
        <v>41881</v>
      </c>
      <c r="G2160" s="44">
        <v>5359</v>
      </c>
      <c r="H2160" s="243">
        <f t="shared" si="34"/>
        <v>0</v>
      </c>
      <c r="I2160" s="214"/>
      <c r="J2160" s="1"/>
    </row>
    <row r="2161" spans="1:10" x14ac:dyDescent="0.25">
      <c r="A2161" s="216">
        <v>41881</v>
      </c>
      <c r="B2161" s="217" t="s">
        <v>1269</v>
      </c>
      <c r="C2161" s="363" t="s">
        <v>4269</v>
      </c>
      <c r="D2161" s="214" t="s">
        <v>14</v>
      </c>
      <c r="E2161" s="235">
        <v>5459.5</v>
      </c>
      <c r="F2161" s="419">
        <v>41881</v>
      </c>
      <c r="G2161" s="44">
        <v>5459.5</v>
      </c>
      <c r="H2161" s="243">
        <f t="shared" si="34"/>
        <v>0</v>
      </c>
      <c r="I2161" s="214"/>
      <c r="J2161" s="1"/>
    </row>
    <row r="2162" spans="1:10" x14ac:dyDescent="0.25">
      <c r="A2162" s="216">
        <v>41881</v>
      </c>
      <c r="B2162" s="217" t="s">
        <v>1270</v>
      </c>
      <c r="C2162" s="363" t="s">
        <v>4269</v>
      </c>
      <c r="D2162" s="214" t="s">
        <v>19</v>
      </c>
      <c r="E2162" s="235">
        <v>16817</v>
      </c>
      <c r="F2162" s="419">
        <v>41881</v>
      </c>
      <c r="G2162" s="44">
        <v>16817</v>
      </c>
      <c r="H2162" s="243">
        <f t="shared" si="34"/>
        <v>0</v>
      </c>
      <c r="I2162" s="214" t="s">
        <v>12</v>
      </c>
      <c r="J2162" s="1"/>
    </row>
    <row r="2163" spans="1:10" x14ac:dyDescent="0.25">
      <c r="A2163" s="216">
        <v>41881</v>
      </c>
      <c r="B2163" s="217" t="s">
        <v>1271</v>
      </c>
      <c r="C2163" s="363" t="s">
        <v>4269</v>
      </c>
      <c r="D2163" s="214" t="s">
        <v>108</v>
      </c>
      <c r="E2163" s="235">
        <v>16472</v>
      </c>
      <c r="F2163" s="419">
        <v>41881</v>
      </c>
      <c r="G2163" s="44">
        <v>16472</v>
      </c>
      <c r="H2163" s="243">
        <f t="shared" si="34"/>
        <v>0</v>
      </c>
      <c r="I2163" s="214"/>
      <c r="J2163" s="1"/>
    </row>
    <row r="2164" spans="1:10" x14ac:dyDescent="0.25">
      <c r="A2164" s="216">
        <v>41881</v>
      </c>
      <c r="B2164" s="217" t="s">
        <v>1272</v>
      </c>
      <c r="C2164" s="363" t="s">
        <v>4269</v>
      </c>
      <c r="D2164" s="214" t="s">
        <v>260</v>
      </c>
      <c r="E2164" s="235">
        <v>1192</v>
      </c>
      <c r="F2164" s="419">
        <v>41881</v>
      </c>
      <c r="G2164" s="44">
        <v>1192</v>
      </c>
      <c r="H2164" s="243">
        <f t="shared" si="34"/>
        <v>0</v>
      </c>
      <c r="I2164" s="214" t="s">
        <v>371</v>
      </c>
      <c r="J2164" s="1"/>
    </row>
    <row r="2165" spans="1:10" x14ac:dyDescent="0.25">
      <c r="A2165" s="216">
        <v>41881</v>
      </c>
      <c r="B2165" s="217" t="s">
        <v>1273</v>
      </c>
      <c r="C2165" s="363" t="s">
        <v>4269</v>
      </c>
      <c r="D2165" s="220" t="s">
        <v>3114</v>
      </c>
      <c r="E2165" s="241">
        <v>0</v>
      </c>
      <c r="F2165" s="419"/>
      <c r="G2165" s="44"/>
      <c r="H2165" s="243">
        <f t="shared" si="34"/>
        <v>0</v>
      </c>
      <c r="I2165" s="214" t="s">
        <v>4345</v>
      </c>
      <c r="J2165" s="1"/>
    </row>
    <row r="2166" spans="1:10" x14ac:dyDescent="0.25">
      <c r="A2166" s="216">
        <v>41881</v>
      </c>
      <c r="B2166" s="217" t="s">
        <v>1274</v>
      </c>
      <c r="C2166" s="363" t="s">
        <v>4269</v>
      </c>
      <c r="D2166" s="214" t="s">
        <v>66</v>
      </c>
      <c r="E2166" s="235">
        <v>2280</v>
      </c>
      <c r="F2166" s="419">
        <v>41881</v>
      </c>
      <c r="G2166" s="44">
        <v>2280</v>
      </c>
      <c r="H2166" s="243">
        <f t="shared" si="34"/>
        <v>0</v>
      </c>
      <c r="I2166" s="214" t="s">
        <v>20</v>
      </c>
      <c r="J2166" s="1"/>
    </row>
    <row r="2167" spans="1:10" x14ac:dyDescent="0.25">
      <c r="A2167" s="216">
        <v>41881</v>
      </c>
      <c r="B2167" s="217" t="s">
        <v>1275</v>
      </c>
      <c r="C2167" s="363" t="s">
        <v>4269</v>
      </c>
      <c r="D2167" s="214" t="s">
        <v>287</v>
      </c>
      <c r="E2167" s="235">
        <v>2984.5</v>
      </c>
      <c r="F2167" s="419">
        <v>41882</v>
      </c>
      <c r="G2167" s="44">
        <v>2984.5</v>
      </c>
      <c r="H2167" s="243">
        <f t="shared" si="34"/>
        <v>0</v>
      </c>
      <c r="I2167" s="214"/>
      <c r="J2167" s="1"/>
    </row>
    <row r="2168" spans="1:10" x14ac:dyDescent="0.25">
      <c r="A2168" s="216">
        <v>41881</v>
      </c>
      <c r="B2168" s="217" t="s">
        <v>1276</v>
      </c>
      <c r="C2168" s="363" t="s">
        <v>4269</v>
      </c>
      <c r="D2168" s="214" t="s">
        <v>1697</v>
      </c>
      <c r="E2168" s="235">
        <v>3840</v>
      </c>
      <c r="F2168" s="419">
        <v>41881</v>
      </c>
      <c r="G2168" s="44">
        <v>3840</v>
      </c>
      <c r="H2168" s="243">
        <f t="shared" si="34"/>
        <v>0</v>
      </c>
      <c r="I2168" s="214"/>
      <c r="J2168" s="1"/>
    </row>
    <row r="2169" spans="1:10" x14ac:dyDescent="0.25">
      <c r="A2169" s="216">
        <v>41881</v>
      </c>
      <c r="B2169" s="217" t="s">
        <v>1277</v>
      </c>
      <c r="C2169" s="363" t="s">
        <v>4269</v>
      </c>
      <c r="D2169" s="214" t="s">
        <v>34</v>
      </c>
      <c r="E2169" s="235">
        <v>2557</v>
      </c>
      <c r="F2169" s="419">
        <v>41882</v>
      </c>
      <c r="G2169" s="44">
        <v>2557</v>
      </c>
      <c r="H2169" s="243">
        <f t="shared" si="34"/>
        <v>0</v>
      </c>
      <c r="I2169" s="214"/>
      <c r="J2169" s="1"/>
    </row>
    <row r="2170" spans="1:10" x14ac:dyDescent="0.25">
      <c r="A2170" s="216">
        <v>41881</v>
      </c>
      <c r="B2170" s="217" t="s">
        <v>1278</v>
      </c>
      <c r="C2170" s="363" t="s">
        <v>4269</v>
      </c>
      <c r="D2170" s="214" t="s">
        <v>3590</v>
      </c>
      <c r="E2170" s="235">
        <v>2250</v>
      </c>
      <c r="F2170" s="419">
        <v>41882</v>
      </c>
      <c r="G2170" s="44">
        <v>2250</v>
      </c>
      <c r="H2170" s="243">
        <f t="shared" si="34"/>
        <v>0</v>
      </c>
      <c r="I2170" s="214" t="s">
        <v>30</v>
      </c>
      <c r="J2170" s="1"/>
    </row>
    <row r="2171" spans="1:10" x14ac:dyDescent="0.25">
      <c r="A2171" s="216">
        <v>41881</v>
      </c>
      <c r="B2171" s="217" t="s">
        <v>1279</v>
      </c>
      <c r="C2171" s="363" t="s">
        <v>4269</v>
      </c>
      <c r="D2171" s="214" t="s">
        <v>18</v>
      </c>
      <c r="E2171" s="235">
        <v>2970</v>
      </c>
      <c r="F2171" s="419">
        <v>41881</v>
      </c>
      <c r="G2171" s="44">
        <v>2970</v>
      </c>
      <c r="H2171" s="243">
        <f t="shared" si="34"/>
        <v>0</v>
      </c>
      <c r="I2171" s="214"/>
      <c r="J2171" s="1"/>
    </row>
    <row r="2172" spans="1:10" x14ac:dyDescent="0.25">
      <c r="A2172" s="216">
        <v>41881</v>
      </c>
      <c r="B2172" s="217" t="s">
        <v>1280</v>
      </c>
      <c r="C2172" s="363" t="s">
        <v>4269</v>
      </c>
      <c r="D2172" s="214" t="s">
        <v>129</v>
      </c>
      <c r="E2172" s="235">
        <v>663</v>
      </c>
      <c r="F2172" s="419">
        <v>41882</v>
      </c>
      <c r="G2172" s="44">
        <v>663</v>
      </c>
      <c r="H2172" s="243">
        <f t="shared" si="34"/>
        <v>0</v>
      </c>
      <c r="I2172" s="214" t="s">
        <v>30</v>
      </c>
      <c r="J2172" s="1"/>
    </row>
    <row r="2173" spans="1:10" x14ac:dyDescent="0.25">
      <c r="A2173" s="216">
        <v>41881</v>
      </c>
      <c r="B2173" s="217" t="s">
        <v>1281</v>
      </c>
      <c r="C2173" s="363" t="s">
        <v>4269</v>
      </c>
      <c r="D2173" s="214" t="s">
        <v>18</v>
      </c>
      <c r="E2173" s="235">
        <v>3542.4</v>
      </c>
      <c r="F2173" s="419">
        <v>41881</v>
      </c>
      <c r="G2173" s="44">
        <v>3542.4</v>
      </c>
      <c r="H2173" s="243">
        <f t="shared" si="34"/>
        <v>0</v>
      </c>
      <c r="I2173" s="214"/>
      <c r="J2173" s="1"/>
    </row>
    <row r="2174" spans="1:10" x14ac:dyDescent="0.25">
      <c r="A2174" s="216">
        <v>41881</v>
      </c>
      <c r="B2174" s="217" t="s">
        <v>1282</v>
      </c>
      <c r="C2174" s="363" t="s">
        <v>4269</v>
      </c>
      <c r="D2174" s="214" t="s">
        <v>1782</v>
      </c>
      <c r="E2174" s="235">
        <v>3322.5</v>
      </c>
      <c r="F2174" s="419">
        <v>41882</v>
      </c>
      <c r="G2174" s="44">
        <v>3322.5</v>
      </c>
      <c r="H2174" s="243">
        <f t="shared" si="34"/>
        <v>0</v>
      </c>
      <c r="I2174" s="214" t="s">
        <v>30</v>
      </c>
      <c r="J2174" s="1"/>
    </row>
    <row r="2175" spans="1:10" x14ac:dyDescent="0.25">
      <c r="A2175" s="216">
        <v>41881</v>
      </c>
      <c r="B2175" s="217" t="s">
        <v>1283</v>
      </c>
      <c r="C2175" s="363" t="s">
        <v>4269</v>
      </c>
      <c r="D2175" s="214" t="s">
        <v>124</v>
      </c>
      <c r="E2175" s="235">
        <v>12263</v>
      </c>
      <c r="F2175" s="419">
        <v>41882</v>
      </c>
      <c r="G2175" s="44">
        <v>12263</v>
      </c>
      <c r="H2175" s="243">
        <f t="shared" si="34"/>
        <v>0</v>
      </c>
      <c r="I2175" s="214" t="s">
        <v>30</v>
      </c>
      <c r="J2175" s="1"/>
    </row>
    <row r="2176" spans="1:10" x14ac:dyDescent="0.25">
      <c r="A2176" s="216">
        <v>41881</v>
      </c>
      <c r="B2176" s="217" t="s">
        <v>1285</v>
      </c>
      <c r="C2176" s="363" t="s">
        <v>4269</v>
      </c>
      <c r="D2176" s="214" t="s">
        <v>55</v>
      </c>
      <c r="E2176" s="235">
        <v>12512</v>
      </c>
      <c r="F2176" s="419">
        <v>41881</v>
      </c>
      <c r="G2176" s="44">
        <v>12512</v>
      </c>
      <c r="H2176" s="243">
        <f t="shared" si="34"/>
        <v>0</v>
      </c>
      <c r="I2176" s="214"/>
      <c r="J2176" s="1"/>
    </row>
    <row r="2177" spans="1:10" x14ac:dyDescent="0.25">
      <c r="A2177" s="216">
        <v>41881</v>
      </c>
      <c r="B2177" s="217" t="s">
        <v>1286</v>
      </c>
      <c r="C2177" s="363" t="s">
        <v>4269</v>
      </c>
      <c r="D2177" s="220" t="s">
        <v>3114</v>
      </c>
      <c r="E2177" s="241">
        <v>0</v>
      </c>
      <c r="F2177" s="419"/>
      <c r="G2177" s="44"/>
      <c r="H2177" s="243">
        <f t="shared" si="34"/>
        <v>0</v>
      </c>
      <c r="I2177" s="214" t="s">
        <v>4346</v>
      </c>
      <c r="J2177" s="1"/>
    </row>
    <row r="2178" spans="1:10" x14ac:dyDescent="0.25">
      <c r="A2178" s="216">
        <v>41881</v>
      </c>
      <c r="B2178" s="217" t="s">
        <v>1287</v>
      </c>
      <c r="C2178" s="363" t="s">
        <v>4269</v>
      </c>
      <c r="D2178" s="214" t="s">
        <v>111</v>
      </c>
      <c r="E2178" s="235">
        <v>3951</v>
      </c>
      <c r="F2178" s="419">
        <v>41882</v>
      </c>
      <c r="G2178" s="44">
        <v>3951</v>
      </c>
      <c r="H2178" s="243">
        <f t="shared" si="34"/>
        <v>0</v>
      </c>
      <c r="I2178" s="214" t="s">
        <v>162</v>
      </c>
      <c r="J2178" s="1"/>
    </row>
    <row r="2179" spans="1:10" x14ac:dyDescent="0.25">
      <c r="A2179" s="216">
        <v>41881</v>
      </c>
      <c r="B2179" s="217" t="s">
        <v>1288</v>
      </c>
      <c r="C2179" s="363" t="s">
        <v>4269</v>
      </c>
      <c r="D2179" s="214" t="s">
        <v>4347</v>
      </c>
      <c r="E2179" s="235">
        <v>11461</v>
      </c>
      <c r="F2179" s="419">
        <v>41881</v>
      </c>
      <c r="G2179" s="44">
        <v>11461</v>
      </c>
      <c r="H2179" s="243">
        <f t="shared" si="34"/>
        <v>0</v>
      </c>
      <c r="I2179" s="214"/>
      <c r="J2179" s="1"/>
    </row>
    <row r="2180" spans="1:10" x14ac:dyDescent="0.25">
      <c r="A2180" s="216">
        <v>41881</v>
      </c>
      <c r="B2180" s="217" t="s">
        <v>1289</v>
      </c>
      <c r="C2180" s="363" t="s">
        <v>4269</v>
      </c>
      <c r="D2180" s="214" t="s">
        <v>47</v>
      </c>
      <c r="E2180" s="235">
        <v>3996.4</v>
      </c>
      <c r="F2180" s="419">
        <v>41882</v>
      </c>
      <c r="G2180" s="44">
        <v>3996.4</v>
      </c>
      <c r="H2180" s="243">
        <f t="shared" si="34"/>
        <v>0</v>
      </c>
      <c r="I2180" s="214" t="s">
        <v>30</v>
      </c>
      <c r="J2180" s="1"/>
    </row>
    <row r="2181" spans="1:10" x14ac:dyDescent="0.25">
      <c r="A2181" s="216">
        <v>41881</v>
      </c>
      <c r="B2181" s="217" t="s">
        <v>1290</v>
      </c>
      <c r="C2181" s="363" t="s">
        <v>4269</v>
      </c>
      <c r="D2181" s="214" t="s">
        <v>358</v>
      </c>
      <c r="E2181" s="235">
        <v>3976</v>
      </c>
      <c r="F2181" s="419">
        <v>41882</v>
      </c>
      <c r="G2181" s="44">
        <v>3976</v>
      </c>
      <c r="H2181" s="243">
        <f t="shared" si="34"/>
        <v>0</v>
      </c>
      <c r="I2181" s="214" t="s">
        <v>162</v>
      </c>
      <c r="J2181" s="1"/>
    </row>
    <row r="2182" spans="1:10" x14ac:dyDescent="0.25">
      <c r="A2182" s="216">
        <v>41881</v>
      </c>
      <c r="B2182" s="217" t="s">
        <v>1291</v>
      </c>
      <c r="C2182" s="363" t="s">
        <v>4269</v>
      </c>
      <c r="D2182" s="214" t="s">
        <v>52</v>
      </c>
      <c r="E2182" s="235">
        <v>2953</v>
      </c>
      <c r="F2182" s="419">
        <v>41882</v>
      </c>
      <c r="G2182" s="44">
        <v>2953</v>
      </c>
      <c r="H2182" s="243">
        <f t="shared" si="34"/>
        <v>0</v>
      </c>
      <c r="I2182" s="214" t="s">
        <v>162</v>
      </c>
      <c r="J2182" s="1"/>
    </row>
    <row r="2183" spans="1:10" x14ac:dyDescent="0.25">
      <c r="A2183" s="216">
        <v>41881</v>
      </c>
      <c r="B2183" s="217" t="s">
        <v>1292</v>
      </c>
      <c r="C2183" s="363" t="s">
        <v>4269</v>
      </c>
      <c r="D2183" s="214" t="s">
        <v>4195</v>
      </c>
      <c r="E2183" s="235">
        <v>3190</v>
      </c>
      <c r="F2183" s="419">
        <v>41881</v>
      </c>
      <c r="G2183" s="44">
        <v>3190</v>
      </c>
      <c r="H2183" s="243">
        <f t="shared" si="34"/>
        <v>0</v>
      </c>
      <c r="I2183" s="214"/>
      <c r="J2183" s="1"/>
    </row>
    <row r="2184" spans="1:10" x14ac:dyDescent="0.25">
      <c r="A2184" s="216">
        <v>41881</v>
      </c>
      <c r="B2184" s="217" t="s">
        <v>1294</v>
      </c>
      <c r="C2184" s="363" t="s">
        <v>4269</v>
      </c>
      <c r="D2184" s="214" t="s">
        <v>535</v>
      </c>
      <c r="E2184" s="235">
        <v>572</v>
      </c>
      <c r="F2184" s="419">
        <v>41881</v>
      </c>
      <c r="G2184" s="44">
        <v>572</v>
      </c>
      <c r="H2184" s="243">
        <f t="shared" si="34"/>
        <v>0</v>
      </c>
      <c r="I2184" s="214"/>
      <c r="J2184" s="1"/>
    </row>
    <row r="2185" spans="1:10" x14ac:dyDescent="0.25">
      <c r="A2185" s="216">
        <v>41881</v>
      </c>
      <c r="B2185" s="217" t="s">
        <v>1296</v>
      </c>
      <c r="C2185" s="363" t="s">
        <v>4269</v>
      </c>
      <c r="D2185" s="214" t="s">
        <v>24</v>
      </c>
      <c r="E2185" s="235">
        <v>7175.5</v>
      </c>
      <c r="F2185" s="419">
        <v>41881</v>
      </c>
      <c r="G2185" s="44">
        <v>7175.5</v>
      </c>
      <c r="H2185" s="243">
        <f t="shared" si="34"/>
        <v>0</v>
      </c>
      <c r="I2185" s="214"/>
      <c r="J2185" s="1"/>
    </row>
    <row r="2186" spans="1:10" x14ac:dyDescent="0.25">
      <c r="A2186" s="216">
        <v>41881</v>
      </c>
      <c r="B2186" s="217" t="s">
        <v>1297</v>
      </c>
      <c r="C2186" s="363" t="s">
        <v>4269</v>
      </c>
      <c r="D2186" s="214" t="s">
        <v>517</v>
      </c>
      <c r="E2186" s="235">
        <v>188</v>
      </c>
      <c r="F2186" s="419">
        <v>41881</v>
      </c>
      <c r="G2186" s="44">
        <v>188</v>
      </c>
      <c r="H2186" s="243">
        <f t="shared" si="34"/>
        <v>0</v>
      </c>
      <c r="I2186" s="214"/>
      <c r="J2186" s="1"/>
    </row>
    <row r="2187" spans="1:10" x14ac:dyDescent="0.25">
      <c r="A2187" s="216">
        <v>41881</v>
      </c>
      <c r="B2187" s="217" t="s">
        <v>1299</v>
      </c>
      <c r="C2187" s="363" t="s">
        <v>4269</v>
      </c>
      <c r="D2187" s="214" t="s">
        <v>54</v>
      </c>
      <c r="E2187" s="235">
        <v>4276</v>
      </c>
      <c r="F2187" s="419">
        <v>41882</v>
      </c>
      <c r="G2187" s="44">
        <v>4276</v>
      </c>
      <c r="H2187" s="243">
        <f t="shared" si="34"/>
        <v>0</v>
      </c>
      <c r="I2187" s="214" t="s">
        <v>30</v>
      </c>
      <c r="J2187" s="1"/>
    </row>
    <row r="2188" spans="1:10" x14ac:dyDescent="0.25">
      <c r="A2188" s="216">
        <v>41881</v>
      </c>
      <c r="B2188" s="217" t="s">
        <v>1300</v>
      </c>
      <c r="C2188" s="363" t="s">
        <v>4269</v>
      </c>
      <c r="D2188" s="214" t="s">
        <v>29</v>
      </c>
      <c r="E2188" s="235">
        <v>13417.5</v>
      </c>
      <c r="F2188" s="419">
        <v>41882</v>
      </c>
      <c r="G2188" s="44">
        <v>13417.5</v>
      </c>
      <c r="H2188" s="243">
        <f t="shared" si="34"/>
        <v>0</v>
      </c>
      <c r="I2188" s="214" t="s">
        <v>30</v>
      </c>
      <c r="J2188" s="1"/>
    </row>
    <row r="2189" spans="1:10" x14ac:dyDescent="0.25">
      <c r="A2189" s="216">
        <v>41881</v>
      </c>
      <c r="B2189" s="217" t="s">
        <v>1301</v>
      </c>
      <c r="C2189" s="363" t="s">
        <v>4269</v>
      </c>
      <c r="D2189" s="214" t="s">
        <v>36</v>
      </c>
      <c r="E2189" s="235">
        <v>31708.5</v>
      </c>
      <c r="F2189" s="419">
        <v>41882</v>
      </c>
      <c r="G2189" s="44">
        <v>31708.5</v>
      </c>
      <c r="H2189" s="243">
        <f t="shared" si="34"/>
        <v>0</v>
      </c>
      <c r="I2189" s="214" t="s">
        <v>2852</v>
      </c>
      <c r="J2189" s="1"/>
    </row>
    <row r="2190" spans="1:10" x14ac:dyDescent="0.25">
      <c r="A2190" s="216">
        <v>41881</v>
      </c>
      <c r="B2190" s="217" t="s">
        <v>1302</v>
      </c>
      <c r="C2190" s="363" t="s">
        <v>4269</v>
      </c>
      <c r="D2190" s="214" t="s">
        <v>64</v>
      </c>
      <c r="E2190" s="235">
        <v>9243</v>
      </c>
      <c r="F2190" s="419">
        <v>41881</v>
      </c>
      <c r="G2190" s="44">
        <v>9243</v>
      </c>
      <c r="H2190" s="243">
        <f t="shared" si="34"/>
        <v>0</v>
      </c>
      <c r="I2190" s="214"/>
      <c r="J2190" s="1"/>
    </row>
    <row r="2191" spans="1:10" x14ac:dyDescent="0.25">
      <c r="A2191" s="216">
        <v>41881</v>
      </c>
      <c r="B2191" s="217" t="s">
        <v>1303</v>
      </c>
      <c r="C2191" s="363" t="s">
        <v>4269</v>
      </c>
      <c r="D2191" s="220" t="s">
        <v>3114</v>
      </c>
      <c r="E2191" s="241">
        <v>0</v>
      </c>
      <c r="F2191" s="419"/>
      <c r="G2191" s="44"/>
      <c r="H2191" s="243">
        <f t="shared" si="34"/>
        <v>0</v>
      </c>
      <c r="I2191" s="214" t="s">
        <v>4348</v>
      </c>
      <c r="J2191" s="1"/>
    </row>
    <row r="2192" spans="1:10" x14ac:dyDescent="0.25">
      <c r="A2192" s="216">
        <v>41881</v>
      </c>
      <c r="B2192" s="217" t="s">
        <v>1304</v>
      </c>
      <c r="C2192" s="363" t="s">
        <v>4269</v>
      </c>
      <c r="D2192" s="214" t="s">
        <v>3121</v>
      </c>
      <c r="E2192" s="235">
        <v>4747</v>
      </c>
      <c r="F2192" s="419">
        <v>41881</v>
      </c>
      <c r="G2192" s="44">
        <v>4747</v>
      </c>
      <c r="H2192" s="243">
        <f t="shared" si="34"/>
        <v>0</v>
      </c>
      <c r="I2192" s="214"/>
      <c r="J2192" s="1"/>
    </row>
    <row r="2193" spans="1:10" x14ac:dyDescent="0.25">
      <c r="A2193" s="216">
        <v>41881</v>
      </c>
      <c r="B2193" s="217" t="s">
        <v>1305</v>
      </c>
      <c r="C2193" s="363" t="s">
        <v>4269</v>
      </c>
      <c r="D2193" s="214" t="s">
        <v>930</v>
      </c>
      <c r="E2193" s="235">
        <v>14476</v>
      </c>
      <c r="F2193" s="419">
        <v>41881</v>
      </c>
      <c r="G2193" s="44">
        <v>14476</v>
      </c>
      <c r="H2193" s="243">
        <f t="shared" si="34"/>
        <v>0</v>
      </c>
      <c r="I2193" s="214" t="s">
        <v>217</v>
      </c>
      <c r="J2193" s="1"/>
    </row>
    <row r="2194" spans="1:10" x14ac:dyDescent="0.25">
      <c r="A2194" s="216">
        <v>41881</v>
      </c>
      <c r="B2194" s="217" t="s">
        <v>1307</v>
      </c>
      <c r="C2194" s="363" t="s">
        <v>4269</v>
      </c>
      <c r="D2194" s="214" t="s">
        <v>130</v>
      </c>
      <c r="E2194" s="235">
        <v>10354</v>
      </c>
      <c r="F2194" s="419">
        <v>41882</v>
      </c>
      <c r="G2194" s="44">
        <v>10354</v>
      </c>
      <c r="H2194" s="243">
        <f t="shared" si="34"/>
        <v>0</v>
      </c>
      <c r="I2194" s="214" t="s">
        <v>21</v>
      </c>
      <c r="J2194" s="1"/>
    </row>
    <row r="2195" spans="1:10" x14ac:dyDescent="0.25">
      <c r="A2195" s="216">
        <v>41881</v>
      </c>
      <c r="B2195" s="217" t="s">
        <v>1308</v>
      </c>
      <c r="C2195" s="363" t="s">
        <v>4269</v>
      </c>
      <c r="D2195" s="214" t="s">
        <v>237</v>
      </c>
      <c r="E2195" s="235">
        <v>4982</v>
      </c>
      <c r="F2195" s="419">
        <v>41881</v>
      </c>
      <c r="G2195" s="44">
        <v>4982</v>
      </c>
      <c r="H2195" s="243">
        <f t="shared" si="34"/>
        <v>0</v>
      </c>
      <c r="I2195" s="214" t="s">
        <v>21</v>
      </c>
      <c r="J2195" s="1"/>
    </row>
    <row r="2196" spans="1:10" x14ac:dyDescent="0.25">
      <c r="A2196" s="216">
        <v>41881</v>
      </c>
      <c r="B2196" s="217" t="s">
        <v>1309</v>
      </c>
      <c r="C2196" s="363" t="s">
        <v>4269</v>
      </c>
      <c r="D2196" s="214" t="s">
        <v>2705</v>
      </c>
      <c r="E2196" s="235">
        <v>1540</v>
      </c>
      <c r="F2196" s="419">
        <v>41882</v>
      </c>
      <c r="G2196" s="44">
        <v>1540</v>
      </c>
      <c r="H2196" s="243">
        <f t="shared" si="34"/>
        <v>0</v>
      </c>
      <c r="I2196" s="214" t="s">
        <v>12</v>
      </c>
      <c r="J2196" s="1"/>
    </row>
    <row r="2197" spans="1:10" x14ac:dyDescent="0.25">
      <c r="A2197" s="216">
        <v>41881</v>
      </c>
      <c r="B2197" s="217" t="s">
        <v>1311</v>
      </c>
      <c r="C2197" s="363" t="s">
        <v>4269</v>
      </c>
      <c r="D2197" s="214" t="s">
        <v>373</v>
      </c>
      <c r="E2197" s="235">
        <v>37097</v>
      </c>
      <c r="F2197" s="419">
        <v>41882</v>
      </c>
      <c r="G2197" s="44">
        <v>37097</v>
      </c>
      <c r="H2197" s="243">
        <f t="shared" si="34"/>
        <v>0</v>
      </c>
      <c r="I2197" s="214" t="s">
        <v>12</v>
      </c>
      <c r="J2197" s="1"/>
    </row>
    <row r="2198" spans="1:10" x14ac:dyDescent="0.25">
      <c r="A2198" s="216">
        <v>41881</v>
      </c>
      <c r="B2198" s="217" t="s">
        <v>1312</v>
      </c>
      <c r="C2198" s="363" t="s">
        <v>4269</v>
      </c>
      <c r="D2198" s="214" t="s">
        <v>22</v>
      </c>
      <c r="E2198" s="235">
        <v>6907.5</v>
      </c>
      <c r="F2198" s="419">
        <v>41881</v>
      </c>
      <c r="G2198" s="44">
        <v>6907.5</v>
      </c>
      <c r="H2198" s="243">
        <f t="shared" si="34"/>
        <v>0</v>
      </c>
      <c r="I2198" s="214"/>
      <c r="J2198" s="1"/>
    </row>
    <row r="2199" spans="1:10" x14ac:dyDescent="0.25">
      <c r="A2199" s="216">
        <v>41881</v>
      </c>
      <c r="B2199" s="217" t="s">
        <v>1313</v>
      </c>
      <c r="C2199" s="363" t="s">
        <v>4269</v>
      </c>
      <c r="D2199" s="214" t="s">
        <v>59</v>
      </c>
      <c r="E2199" s="235">
        <v>120008.9</v>
      </c>
      <c r="F2199" s="421" t="s">
        <v>4349</v>
      </c>
      <c r="G2199" s="44">
        <v>120008.9</v>
      </c>
      <c r="H2199" s="243">
        <f t="shared" si="34"/>
        <v>0</v>
      </c>
      <c r="I2199" s="214" t="s">
        <v>21</v>
      </c>
      <c r="J2199" s="1"/>
    </row>
    <row r="2200" spans="1:10" x14ac:dyDescent="0.25">
      <c r="A2200" s="216">
        <v>41881</v>
      </c>
      <c r="B2200" s="217" t="s">
        <v>1314</v>
      </c>
      <c r="C2200" s="363" t="s">
        <v>4269</v>
      </c>
      <c r="D2200" s="214" t="s">
        <v>321</v>
      </c>
      <c r="E2200" s="235">
        <v>2559</v>
      </c>
      <c r="F2200" s="419">
        <v>41881</v>
      </c>
      <c r="G2200" s="44">
        <v>2559</v>
      </c>
      <c r="H2200" s="243">
        <f t="shared" si="34"/>
        <v>0</v>
      </c>
      <c r="I2200" s="214"/>
      <c r="J2200" s="1"/>
    </row>
    <row r="2201" spans="1:10" x14ac:dyDescent="0.25">
      <c r="A2201" s="216">
        <v>41881</v>
      </c>
      <c r="B2201" s="217" t="s">
        <v>1315</v>
      </c>
      <c r="C2201" s="363" t="s">
        <v>4269</v>
      </c>
      <c r="D2201" s="214" t="s">
        <v>4307</v>
      </c>
      <c r="E2201" s="235">
        <v>4563</v>
      </c>
      <c r="F2201" s="419">
        <v>41882</v>
      </c>
      <c r="G2201" s="44">
        <v>4563</v>
      </c>
      <c r="H2201" s="243">
        <f t="shared" si="34"/>
        <v>0</v>
      </c>
      <c r="I2201" s="214" t="s">
        <v>12</v>
      </c>
      <c r="J2201" s="1"/>
    </row>
    <row r="2202" spans="1:10" x14ac:dyDescent="0.25">
      <c r="A2202" s="216">
        <v>41881</v>
      </c>
      <c r="B2202" s="217" t="s">
        <v>1316</v>
      </c>
      <c r="C2202" s="363" t="s">
        <v>4269</v>
      </c>
      <c r="D2202" s="214" t="s">
        <v>4350</v>
      </c>
      <c r="E2202" s="235">
        <v>5348.5</v>
      </c>
      <c r="F2202" s="419">
        <v>41881</v>
      </c>
      <c r="G2202" s="44">
        <v>5348.5</v>
      </c>
      <c r="H2202" s="243">
        <f t="shared" si="34"/>
        <v>0</v>
      </c>
      <c r="I2202" s="214"/>
      <c r="J2202" s="1"/>
    </row>
    <row r="2203" spans="1:10" x14ac:dyDescent="0.25">
      <c r="A2203" s="216">
        <v>41881</v>
      </c>
      <c r="B2203" s="217" t="s">
        <v>1318</v>
      </c>
      <c r="C2203" s="363" t="s">
        <v>4269</v>
      </c>
      <c r="D2203" s="214" t="s">
        <v>269</v>
      </c>
      <c r="E2203" s="235">
        <v>230</v>
      </c>
      <c r="F2203" s="419">
        <v>41881</v>
      </c>
      <c r="G2203" s="44">
        <v>230</v>
      </c>
      <c r="H2203" s="243">
        <f t="shared" si="34"/>
        <v>0</v>
      </c>
      <c r="I2203" s="214" t="s">
        <v>21</v>
      </c>
      <c r="J2203" s="1"/>
    </row>
    <row r="2204" spans="1:10" x14ac:dyDescent="0.25">
      <c r="A2204" s="216">
        <v>41881</v>
      </c>
      <c r="B2204" s="217" t="s">
        <v>1319</v>
      </c>
      <c r="C2204" s="363" t="s">
        <v>4269</v>
      </c>
      <c r="D2204" s="214" t="s">
        <v>312</v>
      </c>
      <c r="E2204" s="235">
        <v>2667.5</v>
      </c>
      <c r="F2204" s="419">
        <v>41882</v>
      </c>
      <c r="G2204" s="44">
        <v>2667.5</v>
      </c>
      <c r="H2204" s="243">
        <f t="shared" si="34"/>
        <v>0</v>
      </c>
      <c r="I2204" s="214" t="s">
        <v>162</v>
      </c>
      <c r="J2204" s="1"/>
    </row>
    <row r="2205" spans="1:10" x14ac:dyDescent="0.25">
      <c r="A2205" s="216">
        <v>41881</v>
      </c>
      <c r="B2205" s="217" t="s">
        <v>1321</v>
      </c>
      <c r="C2205" s="363" t="s">
        <v>4269</v>
      </c>
      <c r="D2205" s="214" t="s">
        <v>2808</v>
      </c>
      <c r="E2205" s="235">
        <v>3510</v>
      </c>
      <c r="F2205" s="419">
        <v>41882</v>
      </c>
      <c r="G2205" s="44">
        <v>3510</v>
      </c>
      <c r="H2205" s="243">
        <f t="shared" si="34"/>
        <v>0</v>
      </c>
      <c r="I2205" s="214" t="s">
        <v>12</v>
      </c>
      <c r="J2205" s="1"/>
    </row>
    <row r="2206" spans="1:10" x14ac:dyDescent="0.25">
      <c r="A2206" s="216">
        <v>41881</v>
      </c>
      <c r="B2206" s="217" t="s">
        <v>1322</v>
      </c>
      <c r="C2206" s="363" t="s">
        <v>4269</v>
      </c>
      <c r="D2206" s="214" t="s">
        <v>233</v>
      </c>
      <c r="E2206" s="235">
        <v>3321.5</v>
      </c>
      <c r="F2206" s="419">
        <v>41882</v>
      </c>
      <c r="G2206" s="44">
        <v>3321.5</v>
      </c>
      <c r="H2206" s="243">
        <f t="shared" si="34"/>
        <v>0</v>
      </c>
      <c r="I2206" s="214" t="s">
        <v>12</v>
      </c>
      <c r="J2206" s="1"/>
    </row>
    <row r="2207" spans="1:10" x14ac:dyDescent="0.25">
      <c r="A2207" s="216">
        <v>41881</v>
      </c>
      <c r="B2207" s="217" t="s">
        <v>1323</v>
      </c>
      <c r="C2207" s="363" t="s">
        <v>4269</v>
      </c>
      <c r="D2207" s="214" t="s">
        <v>1611</v>
      </c>
      <c r="E2207" s="235">
        <v>2542.5</v>
      </c>
      <c r="F2207" s="419">
        <v>41881</v>
      </c>
      <c r="G2207" s="44">
        <v>2542.5</v>
      </c>
      <c r="H2207" s="243">
        <f t="shared" si="34"/>
        <v>0</v>
      </c>
      <c r="I2207" s="214"/>
      <c r="J2207" s="1"/>
    </row>
    <row r="2208" spans="1:10" x14ac:dyDescent="0.25">
      <c r="A2208" s="216">
        <v>41881</v>
      </c>
      <c r="B2208" s="217" t="s">
        <v>1326</v>
      </c>
      <c r="C2208" s="363" t="s">
        <v>4269</v>
      </c>
      <c r="D2208" s="214" t="s">
        <v>498</v>
      </c>
      <c r="E2208" s="235">
        <v>813</v>
      </c>
      <c r="F2208" s="419">
        <v>41882</v>
      </c>
      <c r="G2208" s="44">
        <v>813</v>
      </c>
      <c r="H2208" s="243">
        <f t="shared" si="34"/>
        <v>0</v>
      </c>
      <c r="I2208" s="214" t="s">
        <v>12</v>
      </c>
      <c r="J2208" s="1"/>
    </row>
    <row r="2209" spans="1:10" x14ac:dyDescent="0.25">
      <c r="A2209" s="216">
        <v>41881</v>
      </c>
      <c r="B2209" s="217" t="s">
        <v>1327</v>
      </c>
      <c r="C2209" s="363" t="s">
        <v>4269</v>
      </c>
      <c r="D2209" s="214" t="s">
        <v>78</v>
      </c>
      <c r="E2209" s="235">
        <v>5771.5</v>
      </c>
      <c r="F2209" s="419">
        <v>41882</v>
      </c>
      <c r="G2209" s="44">
        <v>5771.5</v>
      </c>
      <c r="H2209" s="243">
        <f t="shared" si="34"/>
        <v>0</v>
      </c>
      <c r="I2209" s="214" t="s">
        <v>12</v>
      </c>
      <c r="J2209" s="1"/>
    </row>
    <row r="2210" spans="1:10" x14ac:dyDescent="0.25">
      <c r="A2210" s="216">
        <v>41881</v>
      </c>
      <c r="B2210" s="217" t="s">
        <v>1328</v>
      </c>
      <c r="C2210" s="363" t="s">
        <v>4269</v>
      </c>
      <c r="D2210" s="214" t="s">
        <v>349</v>
      </c>
      <c r="E2210" s="235">
        <v>5320</v>
      </c>
      <c r="F2210" s="419">
        <v>41882</v>
      </c>
      <c r="G2210" s="44">
        <v>5320</v>
      </c>
      <c r="H2210" s="243">
        <f t="shared" si="34"/>
        <v>0</v>
      </c>
      <c r="I2210" s="214" t="s">
        <v>12</v>
      </c>
      <c r="J2210" s="1"/>
    </row>
    <row r="2211" spans="1:10" x14ac:dyDescent="0.25">
      <c r="A2211" s="216">
        <v>41881</v>
      </c>
      <c r="B2211" s="217" t="s">
        <v>1329</v>
      </c>
      <c r="C2211" s="363" t="s">
        <v>4269</v>
      </c>
      <c r="D2211" s="220" t="s">
        <v>3114</v>
      </c>
      <c r="E2211" s="241">
        <v>0</v>
      </c>
      <c r="F2211" s="419"/>
      <c r="G2211" s="44"/>
      <c r="H2211" s="243">
        <f t="shared" si="34"/>
        <v>0</v>
      </c>
      <c r="I2211" s="214" t="s">
        <v>4351</v>
      </c>
      <c r="J2211" s="1"/>
    </row>
    <row r="2212" spans="1:10" x14ac:dyDescent="0.25">
      <c r="A2212" s="216">
        <v>41881</v>
      </c>
      <c r="B2212" s="217" t="s">
        <v>1330</v>
      </c>
      <c r="C2212" s="363" t="s">
        <v>4269</v>
      </c>
      <c r="D2212" s="214" t="s">
        <v>316</v>
      </c>
      <c r="E2212" s="235">
        <v>918</v>
      </c>
      <c r="F2212" s="419">
        <v>41882</v>
      </c>
      <c r="G2212" s="44">
        <v>918</v>
      </c>
      <c r="H2212" s="243">
        <f t="shared" si="34"/>
        <v>0</v>
      </c>
      <c r="I2212" s="214" t="s">
        <v>30</v>
      </c>
      <c r="J2212" s="1"/>
    </row>
    <row r="2213" spans="1:10" x14ac:dyDescent="0.25">
      <c r="A2213" s="216">
        <v>41881</v>
      </c>
      <c r="B2213" s="217" t="s">
        <v>1331</v>
      </c>
      <c r="C2213" s="363" t="s">
        <v>4269</v>
      </c>
      <c r="D2213" s="214" t="s">
        <v>16</v>
      </c>
      <c r="E2213" s="235">
        <v>12177</v>
      </c>
      <c r="F2213" s="419">
        <v>41881</v>
      </c>
      <c r="G2213" s="44">
        <v>12177</v>
      </c>
      <c r="H2213" s="243">
        <f t="shared" si="34"/>
        <v>0</v>
      </c>
      <c r="I2213" s="214"/>
      <c r="J2213" s="1"/>
    </row>
    <row r="2214" spans="1:10" x14ac:dyDescent="0.25">
      <c r="A2214" s="216">
        <v>41881</v>
      </c>
      <c r="B2214" s="217" t="s">
        <v>1333</v>
      </c>
      <c r="C2214" s="363" t="s">
        <v>4269</v>
      </c>
      <c r="D2214" s="214" t="s">
        <v>478</v>
      </c>
      <c r="E2214" s="235">
        <v>25541</v>
      </c>
      <c r="F2214" s="419">
        <v>41881</v>
      </c>
      <c r="G2214" s="44">
        <v>25541</v>
      </c>
      <c r="H2214" s="243">
        <f t="shared" si="34"/>
        <v>0</v>
      </c>
      <c r="I2214" s="214" t="s">
        <v>65</v>
      </c>
      <c r="J2214" s="1"/>
    </row>
    <row r="2215" spans="1:10" x14ac:dyDescent="0.25">
      <c r="A2215" s="216">
        <v>41881</v>
      </c>
      <c r="B2215" s="217" t="s">
        <v>1334</v>
      </c>
      <c r="C2215" s="363" t="s">
        <v>4269</v>
      </c>
      <c r="D2215" s="214" t="s">
        <v>735</v>
      </c>
      <c r="E2215" s="235">
        <v>1518</v>
      </c>
      <c r="F2215" s="419">
        <v>41881</v>
      </c>
      <c r="G2215" s="44">
        <v>1518</v>
      </c>
      <c r="H2215" s="243">
        <f t="shared" si="34"/>
        <v>0</v>
      </c>
      <c r="I2215" s="214"/>
      <c r="J2215" s="1"/>
    </row>
    <row r="2216" spans="1:10" x14ac:dyDescent="0.25">
      <c r="A2216" s="216">
        <v>41881</v>
      </c>
      <c r="B2216" s="217" t="s">
        <v>1335</v>
      </c>
      <c r="C2216" s="363" t="s">
        <v>4269</v>
      </c>
      <c r="D2216" s="220" t="s">
        <v>3114</v>
      </c>
      <c r="E2216" s="241">
        <v>0</v>
      </c>
      <c r="F2216" s="419"/>
      <c r="G2216" s="44"/>
      <c r="H2216" s="243">
        <f t="shared" si="34"/>
        <v>0</v>
      </c>
      <c r="I2216" s="214" t="s">
        <v>324</v>
      </c>
      <c r="J2216" s="1"/>
    </row>
    <row r="2217" spans="1:10" x14ac:dyDescent="0.25">
      <c r="A2217" s="216">
        <v>41881</v>
      </c>
      <c r="B2217" s="217" t="s">
        <v>1336</v>
      </c>
      <c r="C2217" s="363" t="s">
        <v>4269</v>
      </c>
      <c r="D2217" s="214" t="s">
        <v>523</v>
      </c>
      <c r="E2217" s="235">
        <v>3919</v>
      </c>
      <c r="F2217" s="421">
        <v>41889</v>
      </c>
      <c r="G2217" s="245">
        <v>3919</v>
      </c>
      <c r="H2217" s="243">
        <f t="shared" si="34"/>
        <v>0</v>
      </c>
      <c r="I2217" s="214" t="s">
        <v>3945</v>
      </c>
      <c r="J2217" s="1"/>
    </row>
    <row r="2218" spans="1:10" x14ac:dyDescent="0.25">
      <c r="A2218" s="216">
        <v>41881</v>
      </c>
      <c r="B2218" s="217" t="s">
        <v>1337</v>
      </c>
      <c r="C2218" s="363" t="s">
        <v>4269</v>
      </c>
      <c r="D2218" s="214" t="s">
        <v>3527</v>
      </c>
      <c r="E2218" s="235">
        <v>2096</v>
      </c>
      <c r="F2218" s="419">
        <v>41881</v>
      </c>
      <c r="G2218" s="44">
        <v>2096</v>
      </c>
      <c r="H2218" s="243">
        <f t="shared" si="34"/>
        <v>0</v>
      </c>
      <c r="I2218" s="214"/>
      <c r="J2218" s="1"/>
    </row>
    <row r="2219" spans="1:10" x14ac:dyDescent="0.25">
      <c r="A2219" s="216">
        <v>41881</v>
      </c>
      <c r="B2219" s="217" t="s">
        <v>1339</v>
      </c>
      <c r="C2219" s="363" t="s">
        <v>4269</v>
      </c>
      <c r="D2219" s="214" t="s">
        <v>722</v>
      </c>
      <c r="E2219" s="235">
        <v>1400</v>
      </c>
      <c r="F2219" s="419">
        <v>41888</v>
      </c>
      <c r="G2219" s="44">
        <v>1400</v>
      </c>
      <c r="H2219" s="243">
        <f t="shared" si="34"/>
        <v>0</v>
      </c>
      <c r="I2219" s="214"/>
      <c r="J2219" s="1"/>
    </row>
    <row r="2220" spans="1:10" x14ac:dyDescent="0.25">
      <c r="A2220" s="216">
        <v>41881</v>
      </c>
      <c r="B2220" s="217" t="s">
        <v>1340</v>
      </c>
      <c r="C2220" s="363" t="s">
        <v>4269</v>
      </c>
      <c r="D2220" s="214" t="s">
        <v>163</v>
      </c>
      <c r="E2220" s="235">
        <v>442</v>
      </c>
      <c r="F2220" s="419">
        <v>41881</v>
      </c>
      <c r="G2220" s="44">
        <v>442</v>
      </c>
      <c r="H2220" s="243">
        <f t="shared" si="34"/>
        <v>0</v>
      </c>
      <c r="I2220" s="214"/>
      <c r="J2220" s="1"/>
    </row>
    <row r="2221" spans="1:10" x14ac:dyDescent="0.25">
      <c r="A2221" s="216">
        <v>41881</v>
      </c>
      <c r="B2221" s="217" t="s">
        <v>1341</v>
      </c>
      <c r="C2221" s="363" t="s">
        <v>4269</v>
      </c>
      <c r="D2221" s="214" t="s">
        <v>115</v>
      </c>
      <c r="E2221" s="235">
        <v>240</v>
      </c>
      <c r="F2221" s="419">
        <v>41881</v>
      </c>
      <c r="G2221" s="44">
        <v>240</v>
      </c>
      <c r="H2221" s="243">
        <f t="shared" si="34"/>
        <v>0</v>
      </c>
      <c r="I2221" s="214"/>
      <c r="J2221" s="1"/>
    </row>
    <row r="2222" spans="1:10" x14ac:dyDescent="0.25">
      <c r="A2222" s="216">
        <v>41881</v>
      </c>
      <c r="B2222" s="217" t="s">
        <v>1342</v>
      </c>
      <c r="C2222" s="363" t="s">
        <v>4269</v>
      </c>
      <c r="D2222" s="214" t="s">
        <v>136</v>
      </c>
      <c r="E2222" s="235">
        <v>3000</v>
      </c>
      <c r="F2222" s="419">
        <v>41881</v>
      </c>
      <c r="G2222" s="44">
        <v>3000</v>
      </c>
      <c r="H2222" s="243">
        <f t="shared" si="34"/>
        <v>0</v>
      </c>
      <c r="I2222" s="214"/>
      <c r="J2222" s="1"/>
    </row>
    <row r="2223" spans="1:10" x14ac:dyDescent="0.25">
      <c r="A2223" s="216">
        <v>41881</v>
      </c>
      <c r="B2223" s="217" t="s">
        <v>1343</v>
      </c>
      <c r="C2223" s="363" t="s">
        <v>4269</v>
      </c>
      <c r="D2223" s="214" t="s">
        <v>55</v>
      </c>
      <c r="E2223" s="235">
        <v>4186</v>
      </c>
      <c r="F2223" s="419">
        <v>41881</v>
      </c>
      <c r="G2223" s="44">
        <v>4186</v>
      </c>
      <c r="H2223" s="243">
        <f t="shared" si="34"/>
        <v>0</v>
      </c>
      <c r="I2223" s="214"/>
      <c r="J2223" s="1"/>
    </row>
    <row r="2224" spans="1:10" x14ac:dyDescent="0.25">
      <c r="A2224" s="216">
        <v>41881</v>
      </c>
      <c r="B2224" s="217" t="s">
        <v>1344</v>
      </c>
      <c r="C2224" s="363" t="s">
        <v>4269</v>
      </c>
      <c r="D2224" s="214" t="s">
        <v>260</v>
      </c>
      <c r="E2224" s="235">
        <v>894</v>
      </c>
      <c r="F2224" s="419">
        <v>41881</v>
      </c>
      <c r="G2224" s="44">
        <v>894</v>
      </c>
      <c r="H2224" s="243">
        <f t="shared" si="34"/>
        <v>0</v>
      </c>
      <c r="I2224" s="214"/>
      <c r="J2224" s="1"/>
    </row>
    <row r="2225" spans="1:10" x14ac:dyDescent="0.25">
      <c r="A2225" s="216">
        <v>41881</v>
      </c>
      <c r="B2225" s="217" t="s">
        <v>1346</v>
      </c>
      <c r="C2225" s="363" t="s">
        <v>4269</v>
      </c>
      <c r="D2225" s="214" t="s">
        <v>3293</v>
      </c>
      <c r="E2225" s="235">
        <v>10019</v>
      </c>
      <c r="F2225" s="419">
        <v>41881</v>
      </c>
      <c r="G2225" s="44">
        <v>10019</v>
      </c>
      <c r="H2225" s="243">
        <f t="shared" si="34"/>
        <v>0</v>
      </c>
      <c r="I2225" s="214"/>
      <c r="J2225" s="1"/>
    </row>
    <row r="2226" spans="1:10" x14ac:dyDescent="0.25">
      <c r="A2226" s="216">
        <v>41881</v>
      </c>
      <c r="B2226" s="217" t="s">
        <v>1347</v>
      </c>
      <c r="C2226" s="363" t="s">
        <v>4269</v>
      </c>
      <c r="D2226" s="214" t="s">
        <v>25</v>
      </c>
      <c r="E2226" s="235">
        <v>5238</v>
      </c>
      <c r="F2226" s="419">
        <v>41882</v>
      </c>
      <c r="G2226" s="44">
        <v>5238</v>
      </c>
      <c r="H2226" s="243">
        <f t="shared" si="34"/>
        <v>0</v>
      </c>
      <c r="I2226" s="214" t="s">
        <v>65</v>
      </c>
      <c r="J2226" s="1"/>
    </row>
    <row r="2227" spans="1:10" x14ac:dyDescent="0.25">
      <c r="A2227" s="216">
        <v>41881</v>
      </c>
      <c r="B2227" s="217" t="s">
        <v>1349</v>
      </c>
      <c r="C2227" s="363" t="s">
        <v>4269</v>
      </c>
      <c r="D2227" s="220" t="s">
        <v>3114</v>
      </c>
      <c r="E2227" s="241">
        <v>0</v>
      </c>
      <c r="F2227" s="419"/>
      <c r="G2227" s="44"/>
      <c r="H2227" s="243">
        <f t="shared" si="34"/>
        <v>0</v>
      </c>
      <c r="I2227" s="214" t="s">
        <v>512</v>
      </c>
      <c r="J2227" s="1"/>
    </row>
    <row r="2228" spans="1:10" x14ac:dyDescent="0.25">
      <c r="A2228" s="216">
        <v>41881</v>
      </c>
      <c r="B2228" s="217" t="s">
        <v>1351</v>
      </c>
      <c r="C2228" s="363" t="s">
        <v>4269</v>
      </c>
      <c r="D2228" s="214" t="s">
        <v>62</v>
      </c>
      <c r="E2228" s="235">
        <v>28579.200000000001</v>
      </c>
      <c r="F2228" s="419">
        <v>41882</v>
      </c>
      <c r="G2228" s="44">
        <v>28579.200000000001</v>
      </c>
      <c r="H2228" s="243">
        <f t="shared" si="34"/>
        <v>0</v>
      </c>
      <c r="I2228" s="214" t="s">
        <v>65</v>
      </c>
      <c r="J2228" s="1"/>
    </row>
    <row r="2229" spans="1:10" x14ac:dyDescent="0.25">
      <c r="A2229" s="216">
        <v>41881</v>
      </c>
      <c r="B2229" s="217" t="s">
        <v>1352</v>
      </c>
      <c r="C2229" s="363" t="s">
        <v>4269</v>
      </c>
      <c r="D2229" s="220" t="s">
        <v>3114</v>
      </c>
      <c r="E2229" s="241">
        <v>0</v>
      </c>
      <c r="F2229" s="419"/>
      <c r="G2229" s="44"/>
      <c r="H2229" s="243">
        <f t="shared" si="34"/>
        <v>0</v>
      </c>
      <c r="I2229" s="214" t="s">
        <v>512</v>
      </c>
      <c r="J2229" s="1"/>
    </row>
    <row r="2230" spans="1:10" x14ac:dyDescent="0.25">
      <c r="A2230" s="216">
        <v>41881</v>
      </c>
      <c r="B2230" s="217" t="s">
        <v>1353</v>
      </c>
      <c r="C2230" s="363" t="s">
        <v>4269</v>
      </c>
      <c r="D2230" s="214" t="s">
        <v>180</v>
      </c>
      <c r="E2230" s="235">
        <v>27616.1</v>
      </c>
      <c r="F2230" s="419">
        <v>41882</v>
      </c>
      <c r="G2230" s="44">
        <v>27616.1</v>
      </c>
      <c r="H2230" s="243">
        <f t="shared" si="34"/>
        <v>0</v>
      </c>
      <c r="I2230" s="214" t="s">
        <v>65</v>
      </c>
      <c r="J2230" s="1"/>
    </row>
    <row r="2231" spans="1:10" x14ac:dyDescent="0.25">
      <c r="A2231" s="216">
        <v>41881</v>
      </c>
      <c r="B2231" s="217" t="s">
        <v>1355</v>
      </c>
      <c r="C2231" s="363" t="s">
        <v>4269</v>
      </c>
      <c r="D2231" s="214" t="s">
        <v>11</v>
      </c>
      <c r="E2231" s="235">
        <v>27585.56</v>
      </c>
      <c r="F2231" s="421">
        <v>41892</v>
      </c>
      <c r="G2231" s="245">
        <v>27585.56</v>
      </c>
      <c r="H2231" s="243">
        <f t="shared" si="34"/>
        <v>0</v>
      </c>
      <c r="I2231" s="214" t="s">
        <v>65</v>
      </c>
      <c r="J2231" s="1"/>
    </row>
    <row r="2232" spans="1:10" x14ac:dyDescent="0.25">
      <c r="A2232" s="216">
        <v>41881</v>
      </c>
      <c r="B2232" s="217" t="s">
        <v>1356</v>
      </c>
      <c r="C2232" s="363" t="s">
        <v>4269</v>
      </c>
      <c r="D2232" s="214" t="s">
        <v>14</v>
      </c>
      <c r="E2232" s="235">
        <v>4270</v>
      </c>
      <c r="F2232" s="419">
        <v>41881</v>
      </c>
      <c r="G2232" s="44">
        <v>4270</v>
      </c>
      <c r="H2232" s="243">
        <f t="shared" si="34"/>
        <v>0</v>
      </c>
      <c r="I2232" s="214" t="s">
        <v>3803</v>
      </c>
      <c r="J2232" s="1"/>
    </row>
    <row r="2233" spans="1:10" x14ac:dyDescent="0.25">
      <c r="A2233" s="216">
        <v>41881</v>
      </c>
      <c r="B2233" s="217" t="s">
        <v>1358</v>
      </c>
      <c r="C2233" s="363" t="s">
        <v>4269</v>
      </c>
      <c r="D2233" s="214" t="s">
        <v>884</v>
      </c>
      <c r="E2233" s="235">
        <v>28341</v>
      </c>
      <c r="F2233" s="421">
        <v>41901</v>
      </c>
      <c r="G2233" s="245">
        <v>28341</v>
      </c>
      <c r="H2233" s="243">
        <f t="shared" si="34"/>
        <v>0</v>
      </c>
      <c r="I2233" s="214" t="s">
        <v>21</v>
      </c>
      <c r="J2233" s="1"/>
    </row>
    <row r="2234" spans="1:10" x14ac:dyDescent="0.25">
      <c r="A2234" s="216">
        <v>41881</v>
      </c>
      <c r="B2234" s="217" t="s">
        <v>1359</v>
      </c>
      <c r="C2234" s="363" t="s">
        <v>4269</v>
      </c>
      <c r="D2234" s="214" t="s">
        <v>44</v>
      </c>
      <c r="E2234" s="235">
        <v>8500</v>
      </c>
      <c r="F2234" s="421">
        <v>41901</v>
      </c>
      <c r="G2234" s="245">
        <v>8500</v>
      </c>
      <c r="H2234" s="243">
        <f t="shared" si="34"/>
        <v>0</v>
      </c>
      <c r="I2234" s="214" t="s">
        <v>21</v>
      </c>
      <c r="J2234" s="1"/>
    </row>
    <row r="2235" spans="1:10" x14ac:dyDescent="0.25">
      <c r="A2235" s="216">
        <v>41881</v>
      </c>
      <c r="B2235" s="217" t="s">
        <v>1361</v>
      </c>
      <c r="C2235" s="363" t="s">
        <v>4269</v>
      </c>
      <c r="D2235" s="214" t="s">
        <v>42</v>
      </c>
      <c r="E2235" s="235">
        <v>2500</v>
      </c>
      <c r="F2235" s="421">
        <v>41898</v>
      </c>
      <c r="G2235" s="245">
        <v>2500</v>
      </c>
      <c r="H2235" s="243">
        <f t="shared" si="34"/>
        <v>0</v>
      </c>
      <c r="I2235" s="214" t="s">
        <v>21</v>
      </c>
      <c r="J2235" s="1"/>
    </row>
    <row r="2236" spans="1:10" x14ac:dyDescent="0.25">
      <c r="A2236" s="216">
        <v>41881</v>
      </c>
      <c r="B2236" s="217" t="s">
        <v>1362</v>
      </c>
      <c r="C2236" s="363" t="s">
        <v>4269</v>
      </c>
      <c r="D2236" s="214" t="s">
        <v>43</v>
      </c>
      <c r="E2236" s="235">
        <v>2000</v>
      </c>
      <c r="F2236" s="421">
        <v>41898</v>
      </c>
      <c r="G2236" s="245">
        <v>2000</v>
      </c>
      <c r="H2236" s="243">
        <f t="shared" si="34"/>
        <v>0</v>
      </c>
      <c r="I2236" s="214" t="s">
        <v>21</v>
      </c>
      <c r="J2236" s="1"/>
    </row>
    <row r="2237" spans="1:10" x14ac:dyDescent="0.25">
      <c r="A2237" s="216">
        <v>41881</v>
      </c>
      <c r="B2237" s="217" t="s">
        <v>1364</v>
      </c>
      <c r="C2237" s="363" t="s">
        <v>4269</v>
      </c>
      <c r="D2237" s="214" t="s">
        <v>19</v>
      </c>
      <c r="E2237" s="235">
        <v>85100.3</v>
      </c>
      <c r="F2237" s="421">
        <v>41913</v>
      </c>
      <c r="G2237" s="245">
        <v>85100.3</v>
      </c>
      <c r="H2237" s="243">
        <f t="shared" si="34"/>
        <v>0</v>
      </c>
      <c r="I2237" s="214" t="s">
        <v>330</v>
      </c>
      <c r="J2237" s="1"/>
    </row>
    <row r="2238" spans="1:10" x14ac:dyDescent="0.25">
      <c r="A2238" s="216">
        <v>41881</v>
      </c>
      <c r="B2238" s="217" t="s">
        <v>1365</v>
      </c>
      <c r="C2238" s="363" t="s">
        <v>4269</v>
      </c>
      <c r="D2238" s="214" t="s">
        <v>19</v>
      </c>
      <c r="E2238" s="235">
        <v>21392.799999999999</v>
      </c>
      <c r="F2238" s="419">
        <v>41892</v>
      </c>
      <c r="G2238" s="44">
        <v>21392.799999999999</v>
      </c>
      <c r="H2238" s="243">
        <f t="shared" si="34"/>
        <v>0</v>
      </c>
      <c r="I2238" s="214" t="s">
        <v>330</v>
      </c>
      <c r="J2238" s="1"/>
    </row>
    <row r="2239" spans="1:10" x14ac:dyDescent="0.25">
      <c r="A2239" s="216">
        <v>41881</v>
      </c>
      <c r="B2239" s="217" t="s">
        <v>1367</v>
      </c>
      <c r="C2239" s="363" t="s">
        <v>4269</v>
      </c>
      <c r="D2239" s="214" t="s">
        <v>531</v>
      </c>
      <c r="E2239" s="235">
        <v>26799.99</v>
      </c>
      <c r="F2239" s="419">
        <v>41882</v>
      </c>
      <c r="G2239" s="44">
        <v>26799.99</v>
      </c>
      <c r="H2239" s="243">
        <f t="shared" si="34"/>
        <v>0</v>
      </c>
      <c r="I2239" s="214" t="s">
        <v>217</v>
      </c>
      <c r="J2239" s="1"/>
    </row>
    <row r="2240" spans="1:10" x14ac:dyDescent="0.25">
      <c r="A2240" s="216">
        <v>41881</v>
      </c>
      <c r="B2240" s="217" t="s">
        <v>1368</v>
      </c>
      <c r="C2240" s="363" t="s">
        <v>4269</v>
      </c>
      <c r="D2240" s="214" t="s">
        <v>17</v>
      </c>
      <c r="E2240" s="235">
        <v>26814.5</v>
      </c>
      <c r="F2240" s="473">
        <v>41883</v>
      </c>
      <c r="G2240" s="245">
        <v>26814.5</v>
      </c>
      <c r="H2240" s="243">
        <f t="shared" si="34"/>
        <v>0</v>
      </c>
      <c r="I2240" s="214" t="s">
        <v>3945</v>
      </c>
      <c r="J2240" s="1"/>
    </row>
    <row r="2241" spans="1:10" x14ac:dyDescent="0.25">
      <c r="A2241" s="216">
        <v>41881</v>
      </c>
      <c r="B2241" s="217" t="s">
        <v>1369</v>
      </c>
      <c r="C2241" s="363" t="s">
        <v>4269</v>
      </c>
      <c r="D2241" s="214" t="s">
        <v>14</v>
      </c>
      <c r="E2241" s="235">
        <v>9052.5</v>
      </c>
      <c r="F2241" s="473">
        <v>41883</v>
      </c>
      <c r="G2241" s="245">
        <v>9052.5</v>
      </c>
      <c r="H2241" s="243">
        <f t="shared" si="34"/>
        <v>0</v>
      </c>
      <c r="I2241" s="214" t="s">
        <v>30</v>
      </c>
      <c r="J2241" s="1"/>
    </row>
    <row r="2242" spans="1:10" x14ac:dyDescent="0.25">
      <c r="A2242" s="216">
        <v>41882</v>
      </c>
      <c r="B2242" s="217" t="s">
        <v>1370</v>
      </c>
      <c r="C2242" s="363" t="s">
        <v>4269</v>
      </c>
      <c r="D2242" s="214" t="s">
        <v>123</v>
      </c>
      <c r="E2242" s="235">
        <v>562.5</v>
      </c>
      <c r="F2242" s="287">
        <v>41882</v>
      </c>
      <c r="G2242" s="44">
        <v>562.5</v>
      </c>
      <c r="H2242" s="243">
        <f t="shared" si="34"/>
        <v>0</v>
      </c>
      <c r="I2242" s="214"/>
      <c r="J2242" s="1"/>
    </row>
    <row r="2243" spans="1:10" x14ac:dyDescent="0.25">
      <c r="A2243" s="216">
        <v>41882</v>
      </c>
      <c r="B2243" s="217" t="s">
        <v>1371</v>
      </c>
      <c r="C2243" s="363" t="s">
        <v>4269</v>
      </c>
      <c r="D2243" s="214" t="s">
        <v>13</v>
      </c>
      <c r="E2243" s="235">
        <v>5337.2</v>
      </c>
      <c r="F2243" s="287">
        <v>41882</v>
      </c>
      <c r="G2243" s="44">
        <v>5337.2</v>
      </c>
      <c r="H2243" s="243">
        <f t="shared" si="34"/>
        <v>0</v>
      </c>
      <c r="I2243" s="214" t="s">
        <v>21</v>
      </c>
      <c r="J2243" s="1"/>
    </row>
    <row r="2244" spans="1:10" x14ac:dyDescent="0.25">
      <c r="A2244" s="216">
        <v>41882</v>
      </c>
      <c r="B2244" s="217" t="s">
        <v>1373</v>
      </c>
      <c r="C2244" s="363" t="s">
        <v>4269</v>
      </c>
      <c r="D2244" s="214" t="s">
        <v>3169</v>
      </c>
      <c r="E2244" s="235">
        <v>8746.2000000000007</v>
      </c>
      <c r="F2244" s="473">
        <v>41883</v>
      </c>
      <c r="G2244" s="245">
        <v>8746.2000000000007</v>
      </c>
      <c r="H2244" s="243">
        <f t="shared" si="34"/>
        <v>0</v>
      </c>
      <c r="I2244" s="214"/>
      <c r="J2244" s="1"/>
    </row>
    <row r="2245" spans="1:10" x14ac:dyDescent="0.25">
      <c r="A2245" s="216">
        <v>41882</v>
      </c>
      <c r="B2245" s="217" t="s">
        <v>1374</v>
      </c>
      <c r="C2245" s="363" t="s">
        <v>4269</v>
      </c>
      <c r="D2245" s="214" t="s">
        <v>250</v>
      </c>
      <c r="E2245" s="235">
        <v>11079.2</v>
      </c>
      <c r="F2245" s="287">
        <v>41882</v>
      </c>
      <c r="G2245" s="44">
        <v>11079.2</v>
      </c>
      <c r="H2245" s="243">
        <f t="shared" si="34"/>
        <v>0</v>
      </c>
      <c r="I2245" s="214" t="s">
        <v>21</v>
      </c>
      <c r="J2245" s="1"/>
    </row>
    <row r="2246" spans="1:10" x14ac:dyDescent="0.25">
      <c r="A2246" s="216">
        <v>41882</v>
      </c>
      <c r="B2246" s="217" t="s">
        <v>1375</v>
      </c>
      <c r="C2246" s="363" t="s">
        <v>4269</v>
      </c>
      <c r="D2246" s="214" t="s">
        <v>8</v>
      </c>
      <c r="E2246" s="235">
        <v>1114.5</v>
      </c>
      <c r="F2246" s="287">
        <v>41882</v>
      </c>
      <c r="G2246" s="44">
        <v>1114.5</v>
      </c>
      <c r="H2246" s="243">
        <f t="shared" si="34"/>
        <v>0</v>
      </c>
      <c r="I2246" s="214"/>
      <c r="J2246" s="1"/>
    </row>
    <row r="2247" spans="1:10" x14ac:dyDescent="0.25">
      <c r="A2247" s="216">
        <v>41882</v>
      </c>
      <c r="B2247" s="217" t="s">
        <v>1377</v>
      </c>
      <c r="C2247" s="363" t="s">
        <v>4269</v>
      </c>
      <c r="D2247" s="214" t="s">
        <v>180</v>
      </c>
      <c r="E2247" s="235">
        <v>25673.4</v>
      </c>
      <c r="F2247" s="287">
        <v>41882</v>
      </c>
      <c r="G2247" s="44">
        <v>25673.4</v>
      </c>
      <c r="H2247" s="243">
        <f t="shared" si="34"/>
        <v>0</v>
      </c>
      <c r="I2247" s="214"/>
      <c r="J2247" s="1"/>
    </row>
    <row r="2248" spans="1:10" x14ac:dyDescent="0.25">
      <c r="A2248" s="216">
        <v>41882</v>
      </c>
      <c r="B2248" s="217" t="s">
        <v>1378</v>
      </c>
      <c r="C2248" s="363" t="s">
        <v>4269</v>
      </c>
      <c r="D2248" s="220" t="s">
        <v>3114</v>
      </c>
      <c r="E2248" s="241">
        <v>0</v>
      </c>
      <c r="F2248" s="287"/>
      <c r="G2248" s="44"/>
      <c r="H2248" s="243">
        <f t="shared" si="34"/>
        <v>0</v>
      </c>
      <c r="I2248" s="214" t="s">
        <v>4337</v>
      </c>
      <c r="J2248" s="1"/>
    </row>
    <row r="2249" spans="1:10" x14ac:dyDescent="0.25">
      <c r="A2249" s="216">
        <v>41882</v>
      </c>
      <c r="B2249" s="217" t="s">
        <v>1379</v>
      </c>
      <c r="C2249" s="363" t="s">
        <v>4269</v>
      </c>
      <c r="D2249" s="214" t="s">
        <v>11</v>
      </c>
      <c r="E2249" s="235">
        <v>29682.68</v>
      </c>
      <c r="F2249" s="473">
        <v>41892</v>
      </c>
      <c r="G2249" s="245">
        <v>29682.68</v>
      </c>
      <c r="H2249" s="243">
        <f t="shared" si="34"/>
        <v>0</v>
      </c>
      <c r="I2249" s="214"/>
      <c r="J2249" s="1"/>
    </row>
    <row r="2250" spans="1:10" x14ac:dyDescent="0.25">
      <c r="A2250" s="216">
        <v>41882</v>
      </c>
      <c r="B2250" s="217" t="s">
        <v>1381</v>
      </c>
      <c r="C2250" s="363" t="s">
        <v>4269</v>
      </c>
      <c r="D2250" s="214" t="s">
        <v>3121</v>
      </c>
      <c r="E2250" s="235">
        <v>6403.1</v>
      </c>
      <c r="F2250" s="473">
        <v>41883</v>
      </c>
      <c r="G2250" s="245">
        <v>6403.1</v>
      </c>
      <c r="H2250" s="243">
        <f t="shared" si="34"/>
        <v>0</v>
      </c>
      <c r="I2250" s="214"/>
      <c r="J2250" s="1"/>
    </row>
    <row r="2251" spans="1:10" x14ac:dyDescent="0.25">
      <c r="A2251" s="216">
        <v>41882</v>
      </c>
      <c r="B2251" s="217" t="s">
        <v>1382</v>
      </c>
      <c r="C2251" s="363" t="s">
        <v>4269</v>
      </c>
      <c r="D2251" s="214" t="s">
        <v>250</v>
      </c>
      <c r="E2251" s="235">
        <v>4716.8</v>
      </c>
      <c r="F2251" s="287">
        <v>41882</v>
      </c>
      <c r="G2251" s="44">
        <v>4716.8</v>
      </c>
      <c r="H2251" s="243">
        <f t="shared" si="34"/>
        <v>0</v>
      </c>
      <c r="I2251" s="214"/>
      <c r="J2251" s="1"/>
    </row>
    <row r="2252" spans="1:10" x14ac:dyDescent="0.25">
      <c r="A2252" s="216">
        <v>41882</v>
      </c>
      <c r="B2252" s="217" t="s">
        <v>1383</v>
      </c>
      <c r="C2252" s="363" t="s">
        <v>4269</v>
      </c>
      <c r="D2252" s="214" t="s">
        <v>18</v>
      </c>
      <c r="E2252" s="235">
        <v>3462.1</v>
      </c>
      <c r="F2252" s="35">
        <v>41882</v>
      </c>
      <c r="G2252" s="44">
        <v>3462.1</v>
      </c>
      <c r="H2252" s="243">
        <f t="shared" si="34"/>
        <v>0</v>
      </c>
      <c r="I2252" s="214"/>
      <c r="J2252" s="1"/>
    </row>
    <row r="2253" spans="1:10" x14ac:dyDescent="0.25">
      <c r="A2253" s="216">
        <v>41882</v>
      </c>
      <c r="B2253" s="217" t="s">
        <v>1385</v>
      </c>
      <c r="C2253" s="363" t="s">
        <v>4269</v>
      </c>
      <c r="D2253" s="214" t="s">
        <v>4352</v>
      </c>
      <c r="E2253" s="235">
        <v>3131.1</v>
      </c>
      <c r="F2253" s="35">
        <v>41882</v>
      </c>
      <c r="G2253" s="44">
        <v>3131.1</v>
      </c>
      <c r="H2253" s="243">
        <f t="shared" si="34"/>
        <v>0</v>
      </c>
      <c r="I2253" s="214"/>
      <c r="J2253" s="1"/>
    </row>
    <row r="2254" spans="1:10" x14ac:dyDescent="0.25">
      <c r="A2254" s="216">
        <v>41882</v>
      </c>
      <c r="B2254" s="217" t="s">
        <v>1387</v>
      </c>
      <c r="C2254" s="363" t="s">
        <v>4269</v>
      </c>
      <c r="D2254" s="220" t="s">
        <v>3114</v>
      </c>
      <c r="E2254" s="241">
        <v>0</v>
      </c>
      <c r="F2254" s="35"/>
      <c r="G2254" s="44"/>
      <c r="H2254" s="243">
        <f t="shared" si="34"/>
        <v>0</v>
      </c>
      <c r="I2254" s="214" t="s">
        <v>324</v>
      </c>
      <c r="J2254" s="1"/>
    </row>
    <row r="2255" spans="1:10" x14ac:dyDescent="0.25">
      <c r="A2255" s="216">
        <v>41882</v>
      </c>
      <c r="B2255" s="217" t="s">
        <v>1390</v>
      </c>
      <c r="C2255" s="363" t="s">
        <v>4269</v>
      </c>
      <c r="D2255" s="214" t="s">
        <v>47</v>
      </c>
      <c r="E2255" s="235">
        <v>4627.6000000000004</v>
      </c>
      <c r="F2255" s="35">
        <v>41882</v>
      </c>
      <c r="G2255" s="44">
        <v>4627.6000000000004</v>
      </c>
      <c r="H2255" s="243">
        <f t="shared" si="34"/>
        <v>0</v>
      </c>
      <c r="I2255" s="214"/>
      <c r="J2255" s="1"/>
    </row>
    <row r="2256" spans="1:10" x14ac:dyDescent="0.25">
      <c r="A2256" s="216">
        <v>41882</v>
      </c>
      <c r="B2256" s="217" t="s">
        <v>1391</v>
      </c>
      <c r="C2256" s="363" t="s">
        <v>4269</v>
      </c>
      <c r="D2256" s="214" t="s">
        <v>29</v>
      </c>
      <c r="E2256" s="235">
        <v>6362.8</v>
      </c>
      <c r="F2256" s="35">
        <v>41882</v>
      </c>
      <c r="G2256" s="44">
        <v>6362.8</v>
      </c>
      <c r="H2256" s="243">
        <f t="shared" si="34"/>
        <v>0</v>
      </c>
      <c r="I2256" s="214"/>
      <c r="J2256" s="1"/>
    </row>
    <row r="2257" spans="1:10" x14ac:dyDescent="0.25">
      <c r="A2257" s="216">
        <v>41882</v>
      </c>
      <c r="B2257" s="217" t="s">
        <v>1392</v>
      </c>
      <c r="C2257" s="363" t="s">
        <v>4269</v>
      </c>
      <c r="D2257" s="214" t="s">
        <v>1782</v>
      </c>
      <c r="E2257" s="235">
        <v>2322</v>
      </c>
      <c r="F2257" s="35">
        <v>41882</v>
      </c>
      <c r="G2257" s="44">
        <v>2322</v>
      </c>
      <c r="H2257" s="243">
        <f t="shared" si="34"/>
        <v>0</v>
      </c>
      <c r="I2257" s="214"/>
      <c r="J2257" s="1"/>
    </row>
    <row r="2258" spans="1:10" x14ac:dyDescent="0.25">
      <c r="A2258" s="216">
        <v>41882</v>
      </c>
      <c r="B2258" s="217" t="s">
        <v>1393</v>
      </c>
      <c r="C2258" s="363" t="s">
        <v>4269</v>
      </c>
      <c r="D2258" s="214" t="s">
        <v>55</v>
      </c>
      <c r="E2258" s="235">
        <v>14351</v>
      </c>
      <c r="F2258" s="35">
        <v>41882</v>
      </c>
      <c r="G2258" s="44">
        <v>14351</v>
      </c>
      <c r="H2258" s="243">
        <f t="shared" si="34"/>
        <v>0</v>
      </c>
      <c r="I2258" s="214"/>
      <c r="J2258" s="1"/>
    </row>
    <row r="2259" spans="1:10" x14ac:dyDescent="0.25">
      <c r="A2259" s="216">
        <v>41882</v>
      </c>
      <c r="B2259" s="217" t="s">
        <v>1395</v>
      </c>
      <c r="C2259" s="363" t="s">
        <v>4269</v>
      </c>
      <c r="D2259" s="214" t="s">
        <v>4353</v>
      </c>
      <c r="E2259" s="235">
        <v>1978.7</v>
      </c>
      <c r="F2259" s="35">
        <v>41882</v>
      </c>
      <c r="G2259" s="44">
        <v>1978.7</v>
      </c>
      <c r="H2259" s="243">
        <f t="shared" si="34"/>
        <v>0</v>
      </c>
      <c r="I2259" s="214"/>
      <c r="J2259" s="1"/>
    </row>
    <row r="2260" spans="1:10" x14ac:dyDescent="0.25">
      <c r="A2260" s="216">
        <v>41882</v>
      </c>
      <c r="B2260" s="217" t="s">
        <v>1396</v>
      </c>
      <c r="C2260" s="363" t="s">
        <v>4269</v>
      </c>
      <c r="D2260" s="214" t="s">
        <v>36</v>
      </c>
      <c r="E2260" s="235">
        <v>37448</v>
      </c>
      <c r="F2260" s="35">
        <v>41882</v>
      </c>
      <c r="G2260" s="44">
        <v>37448</v>
      </c>
      <c r="H2260" s="243">
        <f t="shared" si="34"/>
        <v>0</v>
      </c>
      <c r="I2260" s="214" t="s">
        <v>12</v>
      </c>
      <c r="J2260" s="1"/>
    </row>
    <row r="2261" spans="1:10" x14ac:dyDescent="0.25">
      <c r="A2261" s="216">
        <v>41882</v>
      </c>
      <c r="B2261" s="217" t="s">
        <v>1397</v>
      </c>
      <c r="C2261" s="363" t="s">
        <v>4269</v>
      </c>
      <c r="D2261" s="214" t="s">
        <v>4354</v>
      </c>
      <c r="E2261" s="235">
        <v>2443.5</v>
      </c>
      <c r="F2261" s="35">
        <v>41882</v>
      </c>
      <c r="G2261" s="44">
        <v>2443.5</v>
      </c>
      <c r="H2261" s="243">
        <f t="shared" si="34"/>
        <v>0</v>
      </c>
      <c r="I2261" s="214"/>
      <c r="J2261" s="1"/>
    </row>
    <row r="2262" spans="1:10" x14ac:dyDescent="0.25">
      <c r="A2262" s="216">
        <v>41882</v>
      </c>
      <c r="B2262" s="217" t="s">
        <v>1398</v>
      </c>
      <c r="C2262" s="363" t="s">
        <v>4269</v>
      </c>
      <c r="D2262" s="214" t="s">
        <v>55</v>
      </c>
      <c r="E2262" s="235">
        <v>2304.5</v>
      </c>
      <c r="F2262" s="35">
        <v>41882</v>
      </c>
      <c r="G2262" s="44">
        <v>2304.5</v>
      </c>
      <c r="H2262" s="243">
        <f t="shared" si="34"/>
        <v>0</v>
      </c>
      <c r="I2262" s="214"/>
      <c r="J2262" s="1"/>
    </row>
    <row r="2263" spans="1:10" x14ac:dyDescent="0.25">
      <c r="A2263" s="216">
        <v>41882</v>
      </c>
      <c r="B2263" s="217" t="s">
        <v>1400</v>
      </c>
      <c r="C2263" s="363" t="s">
        <v>4269</v>
      </c>
      <c r="D2263" s="214" t="s">
        <v>4355</v>
      </c>
      <c r="E2263" s="235">
        <v>6677.8</v>
      </c>
      <c r="F2263" s="35">
        <v>41882</v>
      </c>
      <c r="G2263" s="44">
        <v>6677.8</v>
      </c>
      <c r="H2263" s="243">
        <f t="shared" si="34"/>
        <v>0</v>
      </c>
      <c r="I2263" s="214"/>
      <c r="J2263" s="1"/>
    </row>
    <row r="2264" spans="1:10" x14ac:dyDescent="0.25">
      <c r="A2264" s="216">
        <v>41882</v>
      </c>
      <c r="B2264" s="217" t="s">
        <v>1402</v>
      </c>
      <c r="C2264" s="363" t="s">
        <v>4269</v>
      </c>
      <c r="D2264" s="214" t="s">
        <v>136</v>
      </c>
      <c r="E2264" s="235">
        <v>4193</v>
      </c>
      <c r="F2264" s="35">
        <v>41882</v>
      </c>
      <c r="G2264" s="44">
        <v>4193</v>
      </c>
      <c r="H2264" s="243">
        <f t="shared" si="34"/>
        <v>0</v>
      </c>
      <c r="I2264" s="214"/>
      <c r="J2264" s="1"/>
    </row>
    <row r="2265" spans="1:10" x14ac:dyDescent="0.25">
      <c r="A2265" s="216">
        <v>41882</v>
      </c>
      <c r="B2265" s="217" t="s">
        <v>1403</v>
      </c>
      <c r="C2265" s="363" t="s">
        <v>4269</v>
      </c>
      <c r="D2265" s="214" t="s">
        <v>111</v>
      </c>
      <c r="E2265" s="235">
        <v>3942</v>
      </c>
      <c r="F2265" s="35">
        <v>41882</v>
      </c>
      <c r="G2265" s="44">
        <v>3942</v>
      </c>
      <c r="H2265" s="243">
        <f t="shared" si="34"/>
        <v>0</v>
      </c>
      <c r="I2265" s="214" t="s">
        <v>12</v>
      </c>
      <c r="J2265" s="1"/>
    </row>
    <row r="2266" spans="1:10" x14ac:dyDescent="0.25">
      <c r="A2266" s="216">
        <v>41882</v>
      </c>
      <c r="B2266" s="217" t="s">
        <v>1404</v>
      </c>
      <c r="C2266" s="363" t="s">
        <v>4269</v>
      </c>
      <c r="D2266" s="214" t="s">
        <v>13</v>
      </c>
      <c r="E2266" s="235">
        <v>1742</v>
      </c>
      <c r="F2266" s="287">
        <v>41882</v>
      </c>
      <c r="G2266" s="44">
        <v>1742</v>
      </c>
      <c r="H2266" s="243">
        <f t="shared" si="34"/>
        <v>0</v>
      </c>
      <c r="I2266" s="214" t="s">
        <v>27</v>
      </c>
      <c r="J2266" s="1"/>
    </row>
    <row r="2267" spans="1:10" x14ac:dyDescent="0.25">
      <c r="A2267" s="216">
        <v>41882</v>
      </c>
      <c r="B2267" s="217" t="s">
        <v>1405</v>
      </c>
      <c r="C2267" s="363" t="s">
        <v>4269</v>
      </c>
      <c r="D2267" s="214" t="s">
        <v>52</v>
      </c>
      <c r="E2267" s="235">
        <v>2565</v>
      </c>
      <c r="F2267" s="287">
        <v>41882</v>
      </c>
      <c r="G2267" s="44">
        <v>2565</v>
      </c>
      <c r="H2267" s="243">
        <f t="shared" si="34"/>
        <v>0</v>
      </c>
      <c r="I2267" s="214" t="s">
        <v>12</v>
      </c>
      <c r="J2267" s="1"/>
    </row>
    <row r="2268" spans="1:10" x14ac:dyDescent="0.25">
      <c r="A2268" s="216">
        <v>41882</v>
      </c>
      <c r="B2268" s="217" t="s">
        <v>1407</v>
      </c>
      <c r="C2268" s="363" t="s">
        <v>4269</v>
      </c>
      <c r="D2268" s="214" t="s">
        <v>72</v>
      </c>
      <c r="E2268" s="235">
        <v>2496.5</v>
      </c>
      <c r="F2268" s="287">
        <v>41882</v>
      </c>
      <c r="G2268" s="44">
        <v>2496.5</v>
      </c>
      <c r="H2268" s="243">
        <f t="shared" si="34"/>
        <v>0</v>
      </c>
      <c r="I2268" s="214"/>
      <c r="J2268" s="1"/>
    </row>
    <row r="2269" spans="1:10" x14ac:dyDescent="0.25">
      <c r="A2269" s="216">
        <v>41882</v>
      </c>
      <c r="B2269" s="217" t="s">
        <v>1409</v>
      </c>
      <c r="C2269" s="363" t="s">
        <v>4269</v>
      </c>
      <c r="D2269" s="214" t="s">
        <v>260</v>
      </c>
      <c r="E2269" s="235">
        <v>906</v>
      </c>
      <c r="F2269" s="287">
        <v>41882</v>
      </c>
      <c r="G2269" s="44">
        <v>906</v>
      </c>
      <c r="H2269" s="243">
        <f t="shared" si="34"/>
        <v>0</v>
      </c>
      <c r="I2269" s="214" t="s">
        <v>12</v>
      </c>
      <c r="J2269" s="1"/>
    </row>
    <row r="2270" spans="1:10" x14ac:dyDescent="0.25">
      <c r="A2270" s="216">
        <v>41882</v>
      </c>
      <c r="B2270" s="217" t="s">
        <v>1410</v>
      </c>
      <c r="C2270" s="363" t="s">
        <v>4269</v>
      </c>
      <c r="D2270" s="214" t="s">
        <v>4321</v>
      </c>
      <c r="E2270" s="235">
        <v>7123.5</v>
      </c>
      <c r="F2270" s="287">
        <v>41882</v>
      </c>
      <c r="G2270" s="44">
        <v>7123.5</v>
      </c>
      <c r="H2270" s="243">
        <f t="shared" si="34"/>
        <v>0</v>
      </c>
      <c r="I2270" s="214"/>
      <c r="J2270" s="1"/>
    </row>
    <row r="2271" spans="1:10" x14ac:dyDescent="0.25">
      <c r="A2271" s="216">
        <v>41882</v>
      </c>
      <c r="B2271" s="217" t="s">
        <v>1411</v>
      </c>
      <c r="C2271" s="363" t="s">
        <v>4269</v>
      </c>
      <c r="D2271" s="214" t="s">
        <v>188</v>
      </c>
      <c r="E2271" s="235">
        <v>4692.1000000000004</v>
      </c>
      <c r="F2271" s="287">
        <v>41882</v>
      </c>
      <c r="G2271" s="44">
        <v>4692.1000000000004</v>
      </c>
      <c r="H2271" s="243">
        <f t="shared" si="34"/>
        <v>0</v>
      </c>
      <c r="I2271" s="214" t="s">
        <v>21</v>
      </c>
      <c r="J2271" s="1"/>
    </row>
    <row r="2272" spans="1:10" x14ac:dyDescent="0.25">
      <c r="A2272" s="216">
        <v>41882</v>
      </c>
      <c r="B2272" s="217" t="s">
        <v>1413</v>
      </c>
      <c r="C2272" s="363" t="s">
        <v>4269</v>
      </c>
      <c r="D2272" s="214" t="s">
        <v>105</v>
      </c>
      <c r="E2272" s="235">
        <v>8278.5</v>
      </c>
      <c r="F2272" s="287">
        <v>41882</v>
      </c>
      <c r="G2272" s="44">
        <v>8278.5</v>
      </c>
      <c r="H2272" s="243">
        <f t="shared" si="34"/>
        <v>0</v>
      </c>
      <c r="I2272" s="214"/>
      <c r="J2272" s="1"/>
    </row>
    <row r="2273" spans="1:10" x14ac:dyDescent="0.25">
      <c r="A2273" s="216">
        <v>41882</v>
      </c>
      <c r="B2273" s="217" t="s">
        <v>1414</v>
      </c>
      <c r="C2273" s="363" t="s">
        <v>4269</v>
      </c>
      <c r="D2273" s="214" t="s">
        <v>130</v>
      </c>
      <c r="E2273" s="235">
        <v>11497</v>
      </c>
      <c r="F2273" s="473">
        <v>41883</v>
      </c>
      <c r="G2273" s="245">
        <v>11497</v>
      </c>
      <c r="H2273" s="243">
        <f t="shared" si="34"/>
        <v>0</v>
      </c>
      <c r="I2273" s="214" t="s">
        <v>21</v>
      </c>
      <c r="J2273" s="1"/>
    </row>
    <row r="2274" spans="1:10" x14ac:dyDescent="0.25">
      <c r="A2274" s="216">
        <v>41882</v>
      </c>
      <c r="B2274" s="217" t="s">
        <v>1415</v>
      </c>
      <c r="C2274" s="363" t="s">
        <v>4269</v>
      </c>
      <c r="D2274" s="214" t="s">
        <v>1611</v>
      </c>
      <c r="E2274" s="235">
        <v>3905.1</v>
      </c>
      <c r="F2274" s="287">
        <v>41882</v>
      </c>
      <c r="G2274" s="44">
        <v>3905.1</v>
      </c>
      <c r="H2274" s="243">
        <f t="shared" si="34"/>
        <v>0</v>
      </c>
      <c r="I2274" s="214"/>
      <c r="J2274" s="1"/>
    </row>
    <row r="2275" spans="1:10" x14ac:dyDescent="0.25">
      <c r="A2275" s="216">
        <v>41882</v>
      </c>
      <c r="B2275" s="217" t="s">
        <v>1417</v>
      </c>
      <c r="C2275" s="363" t="s">
        <v>4269</v>
      </c>
      <c r="D2275" s="214" t="s">
        <v>8</v>
      </c>
      <c r="E2275" s="235">
        <v>244.5</v>
      </c>
      <c r="F2275" s="287">
        <v>41882</v>
      </c>
      <c r="G2275" s="44">
        <v>244.5</v>
      </c>
      <c r="H2275" s="243">
        <f t="shared" si="34"/>
        <v>0</v>
      </c>
      <c r="I2275" s="214"/>
      <c r="J2275" s="1"/>
    </row>
    <row r="2276" spans="1:10" x14ac:dyDescent="0.25">
      <c r="A2276" s="216">
        <v>41882</v>
      </c>
      <c r="B2276" s="217" t="s">
        <v>1418</v>
      </c>
      <c r="C2276" s="363" t="s">
        <v>4269</v>
      </c>
      <c r="D2276" s="214" t="s">
        <v>133</v>
      </c>
      <c r="E2276" s="235">
        <v>15127.5</v>
      </c>
      <c r="F2276" s="287">
        <v>41882</v>
      </c>
      <c r="G2276" s="44">
        <v>15127.5</v>
      </c>
      <c r="H2276" s="243">
        <f t="shared" si="34"/>
        <v>0</v>
      </c>
      <c r="I2276" s="214"/>
      <c r="J2276" s="1"/>
    </row>
    <row r="2277" spans="1:10" x14ac:dyDescent="0.25">
      <c r="A2277" s="216">
        <v>41882</v>
      </c>
      <c r="B2277" s="217" t="s">
        <v>1419</v>
      </c>
      <c r="C2277" s="363" t="s">
        <v>4269</v>
      </c>
      <c r="D2277" s="214" t="s">
        <v>147</v>
      </c>
      <c r="E2277" s="235">
        <v>38272.57</v>
      </c>
      <c r="F2277" s="474" t="s">
        <v>4363</v>
      </c>
      <c r="G2277" s="245">
        <v>38272.57</v>
      </c>
      <c r="H2277" s="243">
        <f t="shared" si="34"/>
        <v>0</v>
      </c>
      <c r="I2277" s="214" t="s">
        <v>21</v>
      </c>
      <c r="J2277" s="1"/>
    </row>
    <row r="2278" spans="1:10" x14ac:dyDescent="0.25">
      <c r="A2278" s="216">
        <v>41882</v>
      </c>
      <c r="B2278" s="217" t="s">
        <v>1421</v>
      </c>
      <c r="C2278" s="363" t="s">
        <v>4269</v>
      </c>
      <c r="D2278" s="220" t="s">
        <v>3114</v>
      </c>
      <c r="E2278" s="241">
        <v>0</v>
      </c>
      <c r="F2278" s="287"/>
      <c r="G2278" s="44"/>
      <c r="H2278" s="243">
        <f t="shared" si="34"/>
        <v>0</v>
      </c>
      <c r="I2278" s="214" t="s">
        <v>4337</v>
      </c>
      <c r="J2278" s="1"/>
    </row>
    <row r="2279" spans="1:10" x14ac:dyDescent="0.25">
      <c r="A2279" s="216">
        <v>41882</v>
      </c>
      <c r="B2279" s="217" t="s">
        <v>1422</v>
      </c>
      <c r="C2279" s="363" t="s">
        <v>4269</v>
      </c>
      <c r="D2279" s="214" t="s">
        <v>22</v>
      </c>
      <c r="E2279" s="235">
        <v>3906</v>
      </c>
      <c r="F2279" s="287">
        <v>41882</v>
      </c>
      <c r="G2279" s="44">
        <v>3906</v>
      </c>
      <c r="H2279" s="243">
        <f t="shared" si="34"/>
        <v>0</v>
      </c>
      <c r="I2279" s="214"/>
      <c r="J2279" s="1"/>
    </row>
    <row r="2280" spans="1:10" x14ac:dyDescent="0.25">
      <c r="A2280" s="216">
        <v>41882</v>
      </c>
      <c r="B2280" s="217" t="s">
        <v>1423</v>
      </c>
      <c r="C2280" s="363" t="s">
        <v>4269</v>
      </c>
      <c r="D2280" s="214" t="s">
        <v>4356</v>
      </c>
      <c r="E2280" s="235">
        <v>379.5</v>
      </c>
      <c r="F2280" s="287">
        <v>41882</v>
      </c>
      <c r="G2280" s="44">
        <v>379.5</v>
      </c>
      <c r="H2280" s="243">
        <f t="shared" si="34"/>
        <v>0</v>
      </c>
      <c r="I2280" s="214"/>
      <c r="J2280" s="1"/>
    </row>
    <row r="2281" spans="1:10" x14ac:dyDescent="0.25">
      <c r="A2281" s="216">
        <v>41882</v>
      </c>
      <c r="B2281" s="217" t="s">
        <v>1425</v>
      </c>
      <c r="C2281" s="363" t="s">
        <v>4269</v>
      </c>
      <c r="D2281" s="214" t="s">
        <v>269</v>
      </c>
      <c r="E2281" s="235">
        <v>2889</v>
      </c>
      <c r="F2281" s="287">
        <v>41882</v>
      </c>
      <c r="G2281" s="44">
        <v>2889</v>
      </c>
      <c r="H2281" s="243">
        <f t="shared" si="34"/>
        <v>0</v>
      </c>
      <c r="I2281" s="214"/>
      <c r="J2281" s="1"/>
    </row>
    <row r="2282" spans="1:10" x14ac:dyDescent="0.25">
      <c r="A2282" s="216">
        <v>41882</v>
      </c>
      <c r="B2282" s="217" t="s">
        <v>1426</v>
      </c>
      <c r="C2282" s="363" t="s">
        <v>4269</v>
      </c>
      <c r="D2282" s="214" t="s">
        <v>152</v>
      </c>
      <c r="E2282" s="235">
        <v>7216</v>
      </c>
      <c r="F2282" s="287">
        <v>41882</v>
      </c>
      <c r="G2282" s="44">
        <v>7216</v>
      </c>
      <c r="H2282" s="243">
        <f t="shared" si="34"/>
        <v>0</v>
      </c>
      <c r="I2282" s="214"/>
      <c r="J2282" s="1"/>
    </row>
    <row r="2283" spans="1:10" x14ac:dyDescent="0.25">
      <c r="A2283" s="216">
        <v>41882</v>
      </c>
      <c r="B2283" s="217" t="s">
        <v>1428</v>
      </c>
      <c r="C2283" s="363" t="s">
        <v>4269</v>
      </c>
      <c r="D2283" s="214" t="s">
        <v>152</v>
      </c>
      <c r="E2283" s="235">
        <v>120</v>
      </c>
      <c r="F2283" s="287">
        <v>41882</v>
      </c>
      <c r="G2283" s="44">
        <v>120</v>
      </c>
      <c r="H2283" s="243">
        <f t="shared" si="34"/>
        <v>0</v>
      </c>
      <c r="I2283" s="214"/>
      <c r="J2283" s="1"/>
    </row>
    <row r="2284" spans="1:10" x14ac:dyDescent="0.25">
      <c r="A2284" s="216">
        <v>41882</v>
      </c>
      <c r="B2284" s="217" t="s">
        <v>1429</v>
      </c>
      <c r="C2284" s="363" t="s">
        <v>4269</v>
      </c>
      <c r="D2284" s="214" t="s">
        <v>44</v>
      </c>
      <c r="E2284" s="235">
        <v>5500</v>
      </c>
      <c r="F2284" s="473">
        <v>41901</v>
      </c>
      <c r="G2284" s="245">
        <v>5500</v>
      </c>
      <c r="H2284" s="243">
        <f t="shared" si="34"/>
        <v>0</v>
      </c>
      <c r="I2284" s="214" t="s">
        <v>12</v>
      </c>
      <c r="J2284" s="1"/>
    </row>
    <row r="2285" spans="1:10" x14ac:dyDescent="0.25">
      <c r="A2285" s="216">
        <v>41882</v>
      </c>
      <c r="B2285" s="217" t="s">
        <v>1430</v>
      </c>
      <c r="C2285" s="363" t="s">
        <v>4269</v>
      </c>
      <c r="D2285" s="214" t="s">
        <v>14</v>
      </c>
      <c r="E2285" s="235">
        <v>2964</v>
      </c>
      <c r="F2285" s="473">
        <v>41883</v>
      </c>
      <c r="G2285" s="245">
        <v>2964</v>
      </c>
      <c r="H2285" s="243">
        <f t="shared" si="34"/>
        <v>0</v>
      </c>
      <c r="I2285" s="214" t="s">
        <v>12</v>
      </c>
      <c r="J2285" s="1"/>
    </row>
    <row r="2286" spans="1:10" x14ac:dyDescent="0.25">
      <c r="A2286" s="216">
        <v>41882</v>
      </c>
      <c r="B2286" s="217" t="s">
        <v>1431</v>
      </c>
      <c r="C2286" s="363" t="s">
        <v>4269</v>
      </c>
      <c r="D2286" s="214" t="s">
        <v>12</v>
      </c>
      <c r="E2286" s="235">
        <v>101</v>
      </c>
      <c r="F2286" s="287">
        <v>41882</v>
      </c>
      <c r="G2286" s="44">
        <v>101</v>
      </c>
      <c r="H2286" s="243">
        <f t="shared" si="34"/>
        <v>0</v>
      </c>
      <c r="I2286" s="214"/>
      <c r="J2286" s="1"/>
    </row>
    <row r="2287" spans="1:10" x14ac:dyDescent="0.25">
      <c r="A2287" s="216">
        <v>41882</v>
      </c>
      <c r="B2287" s="217" t="s">
        <v>1432</v>
      </c>
      <c r="C2287" s="363" t="s">
        <v>4269</v>
      </c>
      <c r="D2287" s="214" t="s">
        <v>8</v>
      </c>
      <c r="E2287" s="235">
        <v>164</v>
      </c>
      <c r="F2287" s="287">
        <v>41882</v>
      </c>
      <c r="G2287" s="44">
        <v>164</v>
      </c>
      <c r="H2287" s="243">
        <f t="shared" si="34"/>
        <v>0</v>
      </c>
      <c r="I2287" s="214"/>
      <c r="J2287" s="1"/>
    </row>
    <row r="2288" spans="1:10" x14ac:dyDescent="0.25">
      <c r="A2288" s="216"/>
      <c r="B2288" s="217"/>
      <c r="C2288" s="363"/>
      <c r="D2288" s="20"/>
      <c r="E2288" s="390"/>
      <c r="F2288" s="419"/>
      <c r="G2288" s="44"/>
      <c r="H2288" s="243">
        <f t="shared" si="34"/>
        <v>0</v>
      </c>
      <c r="I2288" s="20"/>
      <c r="J2288" s="1"/>
    </row>
    <row r="2289" spans="1:10" x14ac:dyDescent="0.25">
      <c r="A2289" s="216"/>
      <c r="B2289" s="217"/>
      <c r="C2289" s="363"/>
      <c r="D2289" s="20"/>
      <c r="E2289" s="390"/>
      <c r="F2289" s="419"/>
      <c r="G2289" s="44"/>
      <c r="H2289" s="243">
        <f t="shared" si="34"/>
        <v>0</v>
      </c>
      <c r="I2289" s="20"/>
      <c r="J2289" s="1"/>
    </row>
    <row r="2290" spans="1:10" x14ac:dyDescent="0.25">
      <c r="A2290" s="216"/>
      <c r="B2290" s="212"/>
      <c r="C2290" s="332"/>
      <c r="D2290" s="20" t="s">
        <v>4357</v>
      </c>
      <c r="E2290" s="390"/>
      <c r="F2290" s="425"/>
      <c r="G2290" s="44"/>
      <c r="H2290" s="243">
        <f t="shared" si="34"/>
        <v>0</v>
      </c>
      <c r="I2290" s="20"/>
      <c r="J2290" s="1"/>
    </row>
    <row r="2291" spans="1:10" x14ac:dyDescent="0.25">
      <c r="A2291" s="216"/>
      <c r="B2291" s="212"/>
      <c r="C2291" s="217"/>
      <c r="D2291" s="33" t="s">
        <v>4357</v>
      </c>
      <c r="E2291" s="225"/>
      <c r="F2291" s="419"/>
      <c r="G2291" s="34"/>
      <c r="H2291" s="243">
        <f t="shared" si="34"/>
        <v>0</v>
      </c>
    </row>
    <row r="2292" spans="1:10" ht="15.75" x14ac:dyDescent="0.25">
      <c r="A2292" s="216"/>
      <c r="B2292" s="212"/>
      <c r="C2292" s="224"/>
      <c r="D2292" s="297" t="s">
        <v>4357</v>
      </c>
      <c r="E2292" s="391"/>
      <c r="F2292" s="31"/>
      <c r="G2292" s="36"/>
      <c r="H2292" s="86">
        <f t="shared" si="34"/>
        <v>0</v>
      </c>
    </row>
    <row r="2293" spans="1:10" ht="15.75" x14ac:dyDescent="0.25">
      <c r="A2293" s="216"/>
      <c r="B2293" s="212"/>
      <c r="C2293" s="224"/>
      <c r="D2293" s="297"/>
      <c r="E2293" s="391"/>
      <c r="F2293" s="31"/>
      <c r="G2293" s="36"/>
      <c r="H2293" s="86">
        <f t="shared" si="34"/>
        <v>0</v>
      </c>
    </row>
    <row r="2294" spans="1:10" ht="15.75" thickBot="1" x14ac:dyDescent="0.3">
      <c r="D2294" s="300"/>
      <c r="E2294" s="302"/>
      <c r="F2294" s="439"/>
      <c r="G2294" s="302"/>
      <c r="H2294" s="392"/>
    </row>
    <row r="2295" spans="1:10" ht="15.75" thickTop="1" x14ac:dyDescent="0.25">
      <c r="A2295" s="304"/>
      <c r="B2295" s="305"/>
      <c r="C2295" s="306"/>
      <c r="D2295" s="127"/>
      <c r="E2295" s="309">
        <f>SUM(E4:E2294)</f>
        <v>28843922.289999969</v>
      </c>
      <c r="F2295" s="440"/>
      <c r="G2295" s="309">
        <f>SUM(G4:G2293)</f>
        <v>28819340.60099997</v>
      </c>
      <c r="H2295" s="393"/>
    </row>
    <row r="2296" spans="1:10" ht="15.75" thickBot="1" x14ac:dyDescent="0.3">
      <c r="A2296" s="304"/>
      <c r="B2296" s="305"/>
      <c r="C2296" s="306"/>
      <c r="D2296" s="127"/>
      <c r="E2296" s="312"/>
      <c r="F2296" s="440"/>
      <c r="G2296" s="312"/>
      <c r="H2296" s="393"/>
    </row>
    <row r="2297" spans="1:10" x14ac:dyDescent="0.25">
      <c r="A2297" s="304"/>
      <c r="B2297" s="305"/>
      <c r="C2297" s="306"/>
      <c r="D2297" s="127"/>
      <c r="E2297" s="313"/>
      <c r="F2297" s="440"/>
      <c r="G2297" s="313"/>
      <c r="H2297" s="393"/>
    </row>
    <row r="2298" spans="1:10" ht="31.5" x14ac:dyDescent="0.25">
      <c r="A2298" s="304"/>
      <c r="B2298" s="305"/>
      <c r="C2298" s="306"/>
      <c r="D2298" s="28"/>
      <c r="E2298" s="394" t="s">
        <v>748</v>
      </c>
      <c r="F2298" s="440"/>
      <c r="G2298" s="315" t="s">
        <v>749</v>
      </c>
      <c r="H2298" s="393"/>
    </row>
    <row r="2299" spans="1:10" x14ac:dyDescent="0.25">
      <c r="A2299" s="304"/>
      <c r="B2299" s="305"/>
      <c r="C2299" s="306"/>
      <c r="D2299" s="127"/>
      <c r="E2299" s="313"/>
      <c r="F2299" s="440"/>
      <c r="G2299" s="313"/>
      <c r="H2299" s="393"/>
    </row>
    <row r="2300" spans="1:10" x14ac:dyDescent="0.25">
      <c r="A2300" s="304"/>
      <c r="B2300" s="305"/>
      <c r="C2300" s="306"/>
      <c r="D2300" s="127"/>
      <c r="E2300" s="313"/>
      <c r="F2300" s="440"/>
      <c r="G2300" s="313"/>
      <c r="H2300" s="393"/>
    </row>
    <row r="2301" spans="1:10" x14ac:dyDescent="0.25">
      <c r="A2301" s="304"/>
      <c r="B2301" s="305"/>
      <c r="C2301" s="306"/>
      <c r="D2301" s="127"/>
      <c r="E2301" s="313"/>
      <c r="F2301" s="440"/>
      <c r="G2301" s="313"/>
      <c r="H2301" s="393"/>
    </row>
    <row r="2302" spans="1:10" ht="21" x14ac:dyDescent="0.35">
      <c r="A2302" s="304"/>
      <c r="B2302" s="305"/>
      <c r="C2302" s="306"/>
      <c r="D2302" s="127"/>
      <c r="E2302" s="643">
        <f>E2295-G2295</f>
        <v>24581.688999999315</v>
      </c>
      <c r="F2302" s="644"/>
      <c r="G2302" s="644"/>
      <c r="H2302" s="393"/>
      <c r="I2302" s="21"/>
    </row>
    <row r="2303" spans="1:10" x14ac:dyDescent="0.25">
      <c r="A2303" s="304"/>
      <c r="B2303" s="305"/>
      <c r="C2303" s="306"/>
      <c r="D2303" s="127"/>
      <c r="E2303" s="313"/>
      <c r="F2303" s="440"/>
      <c r="G2303" s="313"/>
      <c r="H2303" s="393"/>
      <c r="I2303" s="21"/>
    </row>
    <row r="2304" spans="1:10" ht="18.75" x14ac:dyDescent="0.3">
      <c r="A2304" s="304"/>
      <c r="B2304" s="305"/>
      <c r="C2304" s="306"/>
      <c r="D2304" s="127"/>
      <c r="E2304" s="656" t="s">
        <v>2577</v>
      </c>
      <c r="F2304" s="656"/>
      <c r="G2304" s="656"/>
      <c r="H2304" s="393"/>
      <c r="I2304" s="21"/>
    </row>
    <row r="2305" spans="1:9" x14ac:dyDescent="0.25">
      <c r="A2305" s="304"/>
      <c r="B2305" s="305"/>
      <c r="C2305" s="306"/>
      <c r="D2305" s="127"/>
      <c r="E2305" s="313"/>
      <c r="F2305" s="440"/>
      <c r="G2305" s="313"/>
      <c r="H2305" s="393"/>
      <c r="I2305" s="21"/>
    </row>
    <row r="2306" spans="1:9" x14ac:dyDescent="0.25">
      <c r="A2306" s="304"/>
      <c r="B2306" s="305"/>
      <c r="C2306" s="306"/>
      <c r="D2306" s="127"/>
      <c r="E2306" s="313"/>
      <c r="F2306" s="440"/>
      <c r="G2306" s="313"/>
      <c r="H2306" s="393"/>
      <c r="I2306" s="21"/>
    </row>
    <row r="2307" spans="1:9" x14ac:dyDescent="0.25">
      <c r="A2307" s="304"/>
      <c r="B2307" s="305"/>
      <c r="C2307" s="306"/>
      <c r="D2307" s="127"/>
      <c r="E2307" s="313"/>
      <c r="F2307" s="440"/>
      <c r="G2307" s="313"/>
      <c r="H2307" s="393"/>
      <c r="I2307" s="21"/>
    </row>
  </sheetData>
  <mergeCells count="4">
    <mergeCell ref="A1:F1"/>
    <mergeCell ref="I1740:J1740"/>
    <mergeCell ref="E2302:G2302"/>
    <mergeCell ref="E2304:G230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728"/>
  <sheetViews>
    <sheetView tabSelected="1" topLeftCell="A2567" workbookViewId="0">
      <selection activeCell="F2593" sqref="F2593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317" customWidth="1"/>
    <col min="6" max="6" width="24.5703125" style="441" customWidth="1"/>
    <col min="7" max="7" width="26.7109375" style="317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655" t="s">
        <v>4614</v>
      </c>
      <c r="B1" s="655"/>
      <c r="C1" s="655"/>
      <c r="D1" s="655"/>
      <c r="E1" s="655"/>
      <c r="F1" s="655"/>
      <c r="G1" s="201"/>
      <c r="H1" s="378"/>
    </row>
    <row r="2" spans="1:11" ht="35.25" thickBot="1" x14ac:dyDescent="0.35">
      <c r="A2" s="203" t="s">
        <v>1</v>
      </c>
      <c r="B2" s="204" t="s">
        <v>2</v>
      </c>
      <c r="C2" s="205"/>
      <c r="D2" s="206" t="s">
        <v>1132</v>
      </c>
      <c r="E2" s="379" t="s">
        <v>4</v>
      </c>
      <c r="F2" s="417" t="s">
        <v>5</v>
      </c>
      <c r="G2" s="455" t="s">
        <v>6</v>
      </c>
      <c r="H2" s="380" t="s">
        <v>7</v>
      </c>
    </row>
    <row r="3" spans="1:11" ht="15.75" thickTop="1" x14ac:dyDescent="0.25">
      <c r="A3" s="211">
        <v>41883</v>
      </c>
      <c r="B3" s="212" t="s">
        <v>1433</v>
      </c>
      <c r="C3" s="363" t="s">
        <v>4269</v>
      </c>
      <c r="D3" s="214" t="s">
        <v>25</v>
      </c>
      <c r="E3" s="58">
        <v>6489</v>
      </c>
      <c r="F3" s="418">
        <v>41883</v>
      </c>
      <c r="G3" s="230">
        <v>6489</v>
      </c>
      <c r="H3" s="291">
        <f>E3-G3</f>
        <v>0</v>
      </c>
      <c r="I3" s="214" t="s">
        <v>65</v>
      </c>
    </row>
    <row r="4" spans="1:11" x14ac:dyDescent="0.25">
      <c r="A4" s="211">
        <v>41883</v>
      </c>
      <c r="B4" s="217" t="s">
        <v>1434</v>
      </c>
      <c r="C4" s="363" t="s">
        <v>4269</v>
      </c>
      <c r="D4" s="214" t="s">
        <v>64</v>
      </c>
      <c r="E4" s="235">
        <v>4455</v>
      </c>
      <c r="F4" s="419">
        <v>41883</v>
      </c>
      <c r="G4" s="44">
        <v>4455</v>
      </c>
      <c r="H4" s="86">
        <f>E4-G4</f>
        <v>0</v>
      </c>
      <c r="I4" s="214" t="s">
        <v>65</v>
      </c>
    </row>
    <row r="5" spans="1:11" x14ac:dyDescent="0.25">
      <c r="A5" s="211">
        <v>41883</v>
      </c>
      <c r="B5" s="217" t="s">
        <v>1435</v>
      </c>
      <c r="C5" s="363" t="s">
        <v>4269</v>
      </c>
      <c r="D5" s="214" t="s">
        <v>4615</v>
      </c>
      <c r="E5" s="235">
        <v>3000</v>
      </c>
      <c r="F5" s="419">
        <v>41898</v>
      </c>
      <c r="G5" s="44">
        <v>3000</v>
      </c>
      <c r="H5" s="86">
        <f t="shared" ref="H5:H68" si="0">E5-G5</f>
        <v>0</v>
      </c>
      <c r="I5" s="214"/>
    </row>
    <row r="6" spans="1:11" x14ac:dyDescent="0.25">
      <c r="A6" s="211">
        <v>41883</v>
      </c>
      <c r="B6" s="217" t="s">
        <v>1436</v>
      </c>
      <c r="C6" s="363" t="s">
        <v>4269</v>
      </c>
      <c r="D6" s="220" t="s">
        <v>3114</v>
      </c>
      <c r="E6" s="241">
        <v>0</v>
      </c>
      <c r="F6" s="419"/>
      <c r="G6" s="44"/>
      <c r="H6" s="86">
        <f t="shared" si="0"/>
        <v>0</v>
      </c>
      <c r="I6" s="214" t="s">
        <v>324</v>
      </c>
    </row>
    <row r="7" spans="1:11" x14ac:dyDescent="0.25">
      <c r="A7" s="211">
        <v>41883</v>
      </c>
      <c r="B7" s="217" t="s">
        <v>1437</v>
      </c>
      <c r="C7" s="363" t="s">
        <v>4269</v>
      </c>
      <c r="D7" s="214" t="s">
        <v>123</v>
      </c>
      <c r="E7" s="235">
        <v>2680.6</v>
      </c>
      <c r="F7" s="419">
        <v>41884</v>
      </c>
      <c r="G7" s="44">
        <v>2680.6</v>
      </c>
      <c r="H7" s="86">
        <f t="shared" si="0"/>
        <v>0</v>
      </c>
      <c r="I7" s="214" t="s">
        <v>3945</v>
      </c>
    </row>
    <row r="8" spans="1:11" x14ac:dyDescent="0.25">
      <c r="A8" s="211">
        <v>41883</v>
      </c>
      <c r="B8" s="217" t="s">
        <v>1439</v>
      </c>
      <c r="C8" s="363" t="s">
        <v>4269</v>
      </c>
      <c r="D8" s="214" t="s">
        <v>110</v>
      </c>
      <c r="E8" s="235">
        <v>21758</v>
      </c>
      <c r="F8" s="419">
        <v>41887</v>
      </c>
      <c r="G8" s="44">
        <v>21758</v>
      </c>
      <c r="H8" s="86">
        <f t="shared" si="0"/>
        <v>0</v>
      </c>
      <c r="I8" s="214"/>
    </row>
    <row r="9" spans="1:11" x14ac:dyDescent="0.25">
      <c r="A9" s="211">
        <v>41883</v>
      </c>
      <c r="B9" s="217" t="s">
        <v>1440</v>
      </c>
      <c r="C9" s="363" t="s">
        <v>4269</v>
      </c>
      <c r="D9" s="214" t="s">
        <v>4273</v>
      </c>
      <c r="E9" s="235">
        <v>155807.5</v>
      </c>
      <c r="F9" s="419">
        <v>41912</v>
      </c>
      <c r="G9" s="44">
        <v>155807.5</v>
      </c>
      <c r="H9" s="86">
        <f t="shared" si="0"/>
        <v>0</v>
      </c>
      <c r="I9" s="214"/>
    </row>
    <row r="10" spans="1:11" x14ac:dyDescent="0.25">
      <c r="A10" s="211">
        <v>41883</v>
      </c>
      <c r="B10" s="217" t="s">
        <v>1441</v>
      </c>
      <c r="C10" s="363" t="s">
        <v>4269</v>
      </c>
      <c r="D10" s="214" t="s">
        <v>14</v>
      </c>
      <c r="E10" s="235">
        <v>6478.2</v>
      </c>
      <c r="F10" s="419">
        <v>41883</v>
      </c>
      <c r="G10" s="44">
        <v>6478.2</v>
      </c>
      <c r="H10" s="86">
        <f t="shared" si="0"/>
        <v>0</v>
      </c>
      <c r="I10" s="214"/>
    </row>
    <row r="11" spans="1:11" x14ac:dyDescent="0.25">
      <c r="A11" s="211">
        <v>41883</v>
      </c>
      <c r="B11" s="217" t="s">
        <v>1442</v>
      </c>
      <c r="C11" s="363" t="s">
        <v>4269</v>
      </c>
      <c r="D11" s="214" t="s">
        <v>29</v>
      </c>
      <c r="E11" s="235">
        <v>12601.5</v>
      </c>
      <c r="F11" s="419">
        <v>41884</v>
      </c>
      <c r="G11" s="44">
        <v>12601.5</v>
      </c>
      <c r="H11" s="86">
        <f t="shared" si="0"/>
        <v>0</v>
      </c>
      <c r="I11" s="214"/>
    </row>
    <row r="12" spans="1:11" x14ac:dyDescent="0.25">
      <c r="A12" s="211">
        <v>41883</v>
      </c>
      <c r="B12" s="217" t="s">
        <v>1443</v>
      </c>
      <c r="C12" s="363" t="s">
        <v>4269</v>
      </c>
      <c r="D12" s="214" t="s">
        <v>4354</v>
      </c>
      <c r="E12" s="235">
        <v>1800</v>
      </c>
      <c r="F12" s="419">
        <v>41884</v>
      </c>
      <c r="G12" s="44">
        <v>1800</v>
      </c>
      <c r="H12" s="86">
        <f t="shared" si="0"/>
        <v>0</v>
      </c>
      <c r="I12" s="214"/>
    </row>
    <row r="13" spans="1:11" x14ac:dyDescent="0.25">
      <c r="A13" s="211">
        <v>41883</v>
      </c>
      <c r="B13" s="217" t="s">
        <v>1444</v>
      </c>
      <c r="C13" s="363" t="s">
        <v>4269</v>
      </c>
      <c r="D13" s="214" t="s">
        <v>124</v>
      </c>
      <c r="E13" s="235">
        <v>5539.6</v>
      </c>
      <c r="F13" s="419">
        <v>41884</v>
      </c>
      <c r="G13" s="44">
        <v>5539.6</v>
      </c>
      <c r="H13" s="86">
        <f t="shared" si="0"/>
        <v>0</v>
      </c>
      <c r="I13" s="214"/>
      <c r="K13" s="33"/>
    </row>
    <row r="14" spans="1:11" x14ac:dyDescent="0.25">
      <c r="A14" s="211">
        <v>41883</v>
      </c>
      <c r="B14" s="217" t="s">
        <v>1445</v>
      </c>
      <c r="C14" s="363" t="s">
        <v>4269</v>
      </c>
      <c r="D14" s="214" t="s">
        <v>287</v>
      </c>
      <c r="E14" s="235">
        <v>2509.8000000000002</v>
      </c>
      <c r="F14" s="419">
        <v>41884</v>
      </c>
      <c r="G14" s="44">
        <v>2509.8000000000002</v>
      </c>
      <c r="H14" s="86">
        <f t="shared" si="0"/>
        <v>0</v>
      </c>
      <c r="I14" s="214"/>
    </row>
    <row r="15" spans="1:11" x14ac:dyDescent="0.25">
      <c r="A15" s="211">
        <v>41883</v>
      </c>
      <c r="B15" s="217" t="s">
        <v>1446</v>
      </c>
      <c r="C15" s="363" t="s">
        <v>4269</v>
      </c>
      <c r="D15" s="214" t="s">
        <v>4353</v>
      </c>
      <c r="E15" s="235">
        <v>1992.8</v>
      </c>
      <c r="F15" s="419">
        <v>41884</v>
      </c>
      <c r="G15" s="44">
        <v>1992.8</v>
      </c>
      <c r="H15" s="86">
        <f t="shared" si="0"/>
        <v>0</v>
      </c>
      <c r="I15" s="214"/>
    </row>
    <row r="16" spans="1:11" x14ac:dyDescent="0.25">
      <c r="A16" s="211">
        <v>41883</v>
      </c>
      <c r="B16" s="217" t="s">
        <v>1448</v>
      </c>
      <c r="C16" s="363" t="s">
        <v>4269</v>
      </c>
      <c r="D16" s="214" t="s">
        <v>302</v>
      </c>
      <c r="E16" s="235">
        <v>348</v>
      </c>
      <c r="F16" s="419">
        <v>41883</v>
      </c>
      <c r="G16" s="44">
        <v>348</v>
      </c>
      <c r="H16" s="86">
        <f t="shared" si="0"/>
        <v>0</v>
      </c>
      <c r="I16" s="214"/>
    </row>
    <row r="17" spans="1:11" x14ac:dyDescent="0.25">
      <c r="A17" s="211">
        <v>41883</v>
      </c>
      <c r="B17" s="217" t="s">
        <v>1449</v>
      </c>
      <c r="C17" s="363" t="s">
        <v>4269</v>
      </c>
      <c r="D17" s="214" t="s">
        <v>735</v>
      </c>
      <c r="E17" s="235">
        <v>6269</v>
      </c>
      <c r="F17" s="419">
        <v>41883</v>
      </c>
      <c r="G17" s="44">
        <v>6269</v>
      </c>
      <c r="H17" s="86">
        <f t="shared" si="0"/>
        <v>0</v>
      </c>
      <c r="I17" s="214"/>
    </row>
    <row r="18" spans="1:11" x14ac:dyDescent="0.25">
      <c r="A18" s="211">
        <v>41883</v>
      </c>
      <c r="B18" s="217" t="s">
        <v>1450</v>
      </c>
      <c r="C18" s="363" t="s">
        <v>4269</v>
      </c>
      <c r="D18" s="220" t="s">
        <v>3114</v>
      </c>
      <c r="E18" s="241">
        <v>0</v>
      </c>
      <c r="F18" s="419"/>
      <c r="G18" s="44"/>
      <c r="H18" s="86">
        <f t="shared" si="0"/>
        <v>0</v>
      </c>
      <c r="I18" s="214" t="s">
        <v>324</v>
      </c>
    </row>
    <row r="19" spans="1:11" x14ac:dyDescent="0.25">
      <c r="A19" s="211">
        <v>41883</v>
      </c>
      <c r="B19" s="217" t="s">
        <v>1451</v>
      </c>
      <c r="C19" s="363" t="s">
        <v>4269</v>
      </c>
      <c r="D19" s="214" t="s">
        <v>302</v>
      </c>
      <c r="E19" s="235">
        <v>2273.4</v>
      </c>
      <c r="F19" s="419">
        <v>41883</v>
      </c>
      <c r="G19" s="44">
        <v>2273.4</v>
      </c>
      <c r="H19" s="86">
        <f t="shared" si="0"/>
        <v>0</v>
      </c>
      <c r="I19" s="214"/>
    </row>
    <row r="20" spans="1:11" x14ac:dyDescent="0.25">
      <c r="A20" s="211">
        <v>41883</v>
      </c>
      <c r="B20" s="217" t="s">
        <v>1452</v>
      </c>
      <c r="C20" s="363" t="s">
        <v>4269</v>
      </c>
      <c r="D20" s="214" t="s">
        <v>13</v>
      </c>
      <c r="E20" s="235">
        <v>3159.2</v>
      </c>
      <c r="F20" s="419">
        <v>41883</v>
      </c>
      <c r="G20" s="44">
        <v>3159.2</v>
      </c>
      <c r="H20" s="86">
        <f t="shared" si="0"/>
        <v>0</v>
      </c>
      <c r="I20" s="214"/>
    </row>
    <row r="21" spans="1:11" x14ac:dyDescent="0.25">
      <c r="A21" s="211">
        <v>41883</v>
      </c>
      <c r="B21" s="217" t="s">
        <v>1453</v>
      </c>
      <c r="C21" s="363" t="s">
        <v>4269</v>
      </c>
      <c r="D21" s="214" t="s">
        <v>22</v>
      </c>
      <c r="E21" s="235">
        <v>4839</v>
      </c>
      <c r="F21" s="419">
        <v>41883</v>
      </c>
      <c r="G21" s="44">
        <v>4839</v>
      </c>
      <c r="H21" s="86">
        <f t="shared" si="0"/>
        <v>0</v>
      </c>
      <c r="I21" s="214"/>
    </row>
    <row r="22" spans="1:11" x14ac:dyDescent="0.25">
      <c r="A22" s="211">
        <v>41883</v>
      </c>
      <c r="B22" s="217" t="s">
        <v>1455</v>
      </c>
      <c r="C22" s="363" t="s">
        <v>4269</v>
      </c>
      <c r="D22" s="214" t="s">
        <v>3169</v>
      </c>
      <c r="E22" s="235">
        <v>4360.2</v>
      </c>
      <c r="F22" s="419">
        <v>41886</v>
      </c>
      <c r="G22" s="44">
        <v>4360.2</v>
      </c>
      <c r="H22" s="86">
        <f t="shared" si="0"/>
        <v>0</v>
      </c>
      <c r="I22" s="214"/>
    </row>
    <row r="23" spans="1:11" x14ac:dyDescent="0.25">
      <c r="A23" s="211">
        <v>41883</v>
      </c>
      <c r="B23" s="217" t="s">
        <v>1457</v>
      </c>
      <c r="C23" s="363" t="s">
        <v>4269</v>
      </c>
      <c r="D23" s="214" t="s">
        <v>43</v>
      </c>
      <c r="E23" s="235">
        <v>2500</v>
      </c>
      <c r="F23" s="419">
        <v>41898</v>
      </c>
      <c r="G23" s="44">
        <v>2500</v>
      </c>
      <c r="H23" s="86">
        <f t="shared" si="0"/>
        <v>0</v>
      </c>
      <c r="I23" s="214"/>
    </row>
    <row r="24" spans="1:11" x14ac:dyDescent="0.25">
      <c r="A24" s="211">
        <v>41883</v>
      </c>
      <c r="B24" s="217" t="s">
        <v>1458</v>
      </c>
      <c r="C24" s="363" t="s">
        <v>4269</v>
      </c>
      <c r="D24" s="214" t="s">
        <v>2173</v>
      </c>
      <c r="E24" s="235">
        <v>1203.5999999999999</v>
      </c>
      <c r="F24" s="419">
        <v>41884</v>
      </c>
      <c r="G24" s="44">
        <v>1203.5999999999999</v>
      </c>
      <c r="H24" s="86">
        <f t="shared" si="0"/>
        <v>0</v>
      </c>
      <c r="I24" s="214"/>
    </row>
    <row r="25" spans="1:11" x14ac:dyDescent="0.25">
      <c r="A25" s="211">
        <v>41883</v>
      </c>
      <c r="B25" s="217" t="s">
        <v>1459</v>
      </c>
      <c r="C25" s="363" t="s">
        <v>4269</v>
      </c>
      <c r="D25" s="214" t="s">
        <v>4616</v>
      </c>
      <c r="E25" s="235">
        <v>4129.7</v>
      </c>
      <c r="F25" s="419">
        <v>41883</v>
      </c>
      <c r="G25" s="44">
        <v>4129.7</v>
      </c>
      <c r="H25" s="86">
        <f t="shared" si="0"/>
        <v>0</v>
      </c>
      <c r="I25" s="214"/>
    </row>
    <row r="26" spans="1:11" x14ac:dyDescent="0.25">
      <c r="A26" s="211">
        <v>41883</v>
      </c>
      <c r="B26" s="217" t="s">
        <v>1460</v>
      </c>
      <c r="C26" s="363" t="s">
        <v>4269</v>
      </c>
      <c r="D26" s="214" t="s">
        <v>1818</v>
      </c>
      <c r="E26" s="235">
        <v>11779.8</v>
      </c>
      <c r="F26" s="419">
        <v>41890</v>
      </c>
      <c r="G26" s="44">
        <v>11779.2</v>
      </c>
      <c r="H26" s="86">
        <f t="shared" si="0"/>
        <v>0.59999999999854481</v>
      </c>
      <c r="I26" s="214"/>
    </row>
    <row r="27" spans="1:11" x14ac:dyDescent="0.25">
      <c r="A27" s="211">
        <v>41883</v>
      </c>
      <c r="B27" s="217" t="s">
        <v>1461</v>
      </c>
      <c r="C27" s="363" t="s">
        <v>4269</v>
      </c>
      <c r="D27" s="214" t="s">
        <v>54</v>
      </c>
      <c r="E27" s="235">
        <v>5500</v>
      </c>
      <c r="F27" s="419">
        <v>41884</v>
      </c>
      <c r="G27" s="44">
        <v>5500</v>
      </c>
      <c r="H27" s="86">
        <f t="shared" si="0"/>
        <v>0</v>
      </c>
      <c r="I27" s="214"/>
    </row>
    <row r="28" spans="1:11" x14ac:dyDescent="0.25">
      <c r="A28" s="211">
        <v>41883</v>
      </c>
      <c r="B28" s="217" t="s">
        <v>1462</v>
      </c>
      <c r="C28" s="363" t="s">
        <v>4269</v>
      </c>
      <c r="D28" s="214" t="s">
        <v>302</v>
      </c>
      <c r="E28" s="235">
        <v>114</v>
      </c>
      <c r="F28" s="419">
        <v>41883</v>
      </c>
      <c r="G28" s="44">
        <v>114</v>
      </c>
      <c r="H28" s="86">
        <f t="shared" si="0"/>
        <v>0</v>
      </c>
      <c r="I28" s="214"/>
    </row>
    <row r="29" spans="1:11" x14ac:dyDescent="0.25">
      <c r="A29" s="211">
        <v>41883</v>
      </c>
      <c r="B29" s="217" t="s">
        <v>1463</v>
      </c>
      <c r="C29" s="363" t="s">
        <v>4269</v>
      </c>
      <c r="D29" s="214" t="s">
        <v>260</v>
      </c>
      <c r="E29" s="235">
        <v>1788</v>
      </c>
      <c r="F29" s="419">
        <v>41883</v>
      </c>
      <c r="G29" s="44">
        <v>1788</v>
      </c>
      <c r="H29" s="86">
        <f t="shared" si="0"/>
        <v>0</v>
      </c>
      <c r="I29" s="214"/>
    </row>
    <row r="30" spans="1:11" x14ac:dyDescent="0.25">
      <c r="A30" s="211">
        <v>41883</v>
      </c>
      <c r="B30" s="217" t="s">
        <v>1464</v>
      </c>
      <c r="C30" s="363" t="s">
        <v>4269</v>
      </c>
      <c r="D30" s="214" t="s">
        <v>55</v>
      </c>
      <c r="E30" s="235">
        <v>15210</v>
      </c>
      <c r="F30" s="419">
        <v>41883</v>
      </c>
      <c r="G30" s="44">
        <v>15210</v>
      </c>
      <c r="H30" s="86">
        <f t="shared" si="0"/>
        <v>0</v>
      </c>
      <c r="I30" s="214" t="s">
        <v>4617</v>
      </c>
    </row>
    <row r="31" spans="1:11" x14ac:dyDescent="0.25">
      <c r="A31" s="211">
        <v>41883</v>
      </c>
      <c r="B31" s="217" t="s">
        <v>1465</v>
      </c>
      <c r="C31" s="363" t="s">
        <v>4269</v>
      </c>
      <c r="D31" s="214" t="s">
        <v>449</v>
      </c>
      <c r="E31" s="235">
        <v>413.6</v>
      </c>
      <c r="F31" s="419">
        <v>41884</v>
      </c>
      <c r="G31" s="44">
        <v>413.6</v>
      </c>
      <c r="H31" s="86">
        <f t="shared" si="0"/>
        <v>0</v>
      </c>
      <c r="I31" s="214"/>
      <c r="K31" s="33"/>
    </row>
    <row r="32" spans="1:11" x14ac:dyDescent="0.25">
      <c r="A32" s="211">
        <v>41883</v>
      </c>
      <c r="B32" s="217" t="s">
        <v>1467</v>
      </c>
      <c r="C32" s="363" t="s">
        <v>4269</v>
      </c>
      <c r="D32" s="220" t="s">
        <v>3114</v>
      </c>
      <c r="E32" s="241">
        <v>0</v>
      </c>
      <c r="F32" s="419"/>
      <c r="G32" s="44"/>
      <c r="H32" s="86">
        <f t="shared" si="0"/>
        <v>0</v>
      </c>
      <c r="I32" s="214" t="s">
        <v>324</v>
      </c>
    </row>
    <row r="33" spans="1:11" x14ac:dyDescent="0.25">
      <c r="A33" s="211">
        <v>41883</v>
      </c>
      <c r="B33" s="217" t="s">
        <v>1469</v>
      </c>
      <c r="C33" s="363" t="s">
        <v>4269</v>
      </c>
      <c r="D33" s="214" t="s">
        <v>47</v>
      </c>
      <c r="E33" s="235">
        <v>4041.3</v>
      </c>
      <c r="F33" s="419">
        <v>41884</v>
      </c>
      <c r="G33" s="44">
        <v>4041.3</v>
      </c>
      <c r="H33" s="86">
        <f t="shared" si="0"/>
        <v>0</v>
      </c>
      <c r="I33" s="214"/>
    </row>
    <row r="34" spans="1:11" x14ac:dyDescent="0.25">
      <c r="A34" s="211">
        <v>41883</v>
      </c>
      <c r="B34" s="217" t="s">
        <v>1470</v>
      </c>
      <c r="C34" s="363" t="s">
        <v>4269</v>
      </c>
      <c r="D34" s="214" t="s">
        <v>130</v>
      </c>
      <c r="E34" s="235">
        <v>7406.1</v>
      </c>
      <c r="F34" s="419">
        <v>41887</v>
      </c>
      <c r="G34" s="44">
        <v>7406.1</v>
      </c>
      <c r="H34" s="86">
        <f t="shared" si="0"/>
        <v>0</v>
      </c>
      <c r="I34" s="214"/>
    </row>
    <row r="35" spans="1:11" x14ac:dyDescent="0.25">
      <c r="A35" s="211">
        <v>41883</v>
      </c>
      <c r="B35" s="217" t="s">
        <v>1471</v>
      </c>
      <c r="C35" s="363" t="s">
        <v>4269</v>
      </c>
      <c r="D35" s="214" t="s">
        <v>237</v>
      </c>
      <c r="E35" s="235">
        <v>7759.2</v>
      </c>
      <c r="F35" s="419">
        <v>41883</v>
      </c>
      <c r="G35" s="44">
        <v>7759.2</v>
      </c>
      <c r="H35" s="86">
        <f t="shared" si="0"/>
        <v>0</v>
      </c>
      <c r="I35" s="214"/>
    </row>
    <row r="36" spans="1:11" x14ac:dyDescent="0.25">
      <c r="A36" s="211">
        <v>41883</v>
      </c>
      <c r="B36" s="217" t="s">
        <v>1472</v>
      </c>
      <c r="C36" s="363" t="s">
        <v>4269</v>
      </c>
      <c r="D36" s="214" t="s">
        <v>4618</v>
      </c>
      <c r="E36" s="235">
        <v>6572.65</v>
      </c>
      <c r="F36" s="419">
        <v>41884</v>
      </c>
      <c r="G36" s="44">
        <v>6572.65</v>
      </c>
      <c r="H36" s="86">
        <f t="shared" si="0"/>
        <v>0</v>
      </c>
      <c r="I36" s="214"/>
    </row>
    <row r="37" spans="1:11" x14ac:dyDescent="0.25">
      <c r="A37" s="211">
        <v>41883</v>
      </c>
      <c r="B37" s="217" t="s">
        <v>1473</v>
      </c>
      <c r="C37" s="363" t="s">
        <v>4269</v>
      </c>
      <c r="D37" s="214" t="s">
        <v>4355</v>
      </c>
      <c r="E37" s="235">
        <v>4751.7</v>
      </c>
      <c r="F37" s="419">
        <v>41884</v>
      </c>
      <c r="G37" s="44">
        <v>4751.7</v>
      </c>
      <c r="H37" s="86">
        <f t="shared" si="0"/>
        <v>0</v>
      </c>
      <c r="I37" s="214"/>
    </row>
    <row r="38" spans="1:11" x14ac:dyDescent="0.25">
      <c r="A38" s="211">
        <v>41883</v>
      </c>
      <c r="B38" s="217" t="s">
        <v>1474</v>
      </c>
      <c r="C38" s="363" t="s">
        <v>4269</v>
      </c>
      <c r="D38" s="214" t="s">
        <v>321</v>
      </c>
      <c r="E38" s="235">
        <v>2782</v>
      </c>
      <c r="F38" s="419">
        <v>41883</v>
      </c>
      <c r="G38" s="44">
        <v>2782</v>
      </c>
      <c r="H38" s="86">
        <f t="shared" si="0"/>
        <v>0</v>
      </c>
      <c r="I38" s="214"/>
      <c r="K38" s="33"/>
    </row>
    <row r="39" spans="1:11" x14ac:dyDescent="0.25">
      <c r="A39" s="211">
        <v>41883</v>
      </c>
      <c r="B39" s="217" t="s">
        <v>1475</v>
      </c>
      <c r="C39" s="363" t="s">
        <v>4269</v>
      </c>
      <c r="D39" s="214" t="s">
        <v>111</v>
      </c>
      <c r="E39" s="235">
        <v>4790.8</v>
      </c>
      <c r="F39" s="419">
        <v>41883</v>
      </c>
      <c r="G39" s="44">
        <v>4790.8</v>
      </c>
      <c r="H39" s="86">
        <f t="shared" si="0"/>
        <v>0</v>
      </c>
      <c r="I39" s="214"/>
    </row>
    <row r="40" spans="1:11" x14ac:dyDescent="0.25">
      <c r="A40" s="211">
        <v>41883</v>
      </c>
      <c r="B40" s="217" t="s">
        <v>1476</v>
      </c>
      <c r="C40" s="363" t="s">
        <v>4269</v>
      </c>
      <c r="D40" s="214" t="s">
        <v>703</v>
      </c>
      <c r="E40" s="235">
        <v>1832.8</v>
      </c>
      <c r="F40" s="419">
        <v>41883</v>
      </c>
      <c r="G40" s="44">
        <v>1832.8</v>
      </c>
      <c r="H40" s="86">
        <f t="shared" si="0"/>
        <v>0</v>
      </c>
      <c r="I40" s="214"/>
    </row>
    <row r="41" spans="1:11" x14ac:dyDescent="0.25">
      <c r="A41" s="211">
        <v>41883</v>
      </c>
      <c r="B41" s="217" t="s">
        <v>1477</v>
      </c>
      <c r="C41" s="363" t="s">
        <v>4269</v>
      </c>
      <c r="D41" s="214" t="s">
        <v>4619</v>
      </c>
      <c r="E41" s="235">
        <v>4712.8</v>
      </c>
      <c r="F41" s="419">
        <v>41883</v>
      </c>
      <c r="G41" s="44">
        <v>4712.8</v>
      </c>
      <c r="H41" s="86">
        <f t="shared" si="0"/>
        <v>0</v>
      </c>
      <c r="I41" s="214"/>
    </row>
    <row r="42" spans="1:11" x14ac:dyDescent="0.25">
      <c r="A42" s="211">
        <v>41883</v>
      </c>
      <c r="B42" s="217" t="s">
        <v>1479</v>
      </c>
      <c r="C42" s="363" t="s">
        <v>4269</v>
      </c>
      <c r="D42" s="214" t="s">
        <v>1043</v>
      </c>
      <c r="E42" s="235">
        <v>2030</v>
      </c>
      <c r="F42" s="419">
        <v>41883</v>
      </c>
      <c r="G42" s="44">
        <v>2030</v>
      </c>
      <c r="H42" s="86">
        <f t="shared" si="0"/>
        <v>0</v>
      </c>
      <c r="I42" s="214"/>
    </row>
    <row r="43" spans="1:11" x14ac:dyDescent="0.25">
      <c r="A43" s="211">
        <v>41883</v>
      </c>
      <c r="B43" s="217" t="s">
        <v>1481</v>
      </c>
      <c r="C43" s="363" t="s">
        <v>4269</v>
      </c>
      <c r="D43" s="214" t="s">
        <v>52</v>
      </c>
      <c r="E43" s="235">
        <v>1073.0999999999999</v>
      </c>
      <c r="F43" s="419">
        <v>41883</v>
      </c>
      <c r="G43" s="44">
        <v>1073.0999999999999</v>
      </c>
      <c r="H43" s="86">
        <f t="shared" si="0"/>
        <v>0</v>
      </c>
      <c r="I43" s="214"/>
    </row>
    <row r="44" spans="1:11" x14ac:dyDescent="0.25">
      <c r="A44" s="211">
        <v>41883</v>
      </c>
      <c r="B44" s="217" t="s">
        <v>1482</v>
      </c>
      <c r="C44" s="363" t="s">
        <v>4269</v>
      </c>
      <c r="D44" s="214" t="s">
        <v>972</v>
      </c>
      <c r="E44" s="235">
        <v>1334</v>
      </c>
      <c r="F44" s="419">
        <v>41883</v>
      </c>
      <c r="G44" s="44">
        <v>1334</v>
      </c>
      <c r="H44" s="86">
        <f t="shared" si="0"/>
        <v>0</v>
      </c>
      <c r="I44" s="214"/>
    </row>
    <row r="45" spans="1:11" x14ac:dyDescent="0.25">
      <c r="A45" s="211">
        <v>41883</v>
      </c>
      <c r="B45" s="217" t="s">
        <v>1483</v>
      </c>
      <c r="C45" s="363" t="s">
        <v>4269</v>
      </c>
      <c r="D45" s="214" t="s">
        <v>106</v>
      </c>
      <c r="E45" s="235">
        <v>9245.2000000000007</v>
      </c>
      <c r="F45" s="419">
        <v>41887</v>
      </c>
      <c r="G45" s="44">
        <v>9245.2000000000007</v>
      </c>
      <c r="H45" s="86">
        <f t="shared" si="0"/>
        <v>0</v>
      </c>
      <c r="I45" s="214"/>
    </row>
    <row r="46" spans="1:11" x14ac:dyDescent="0.25">
      <c r="A46" s="211">
        <v>41883</v>
      </c>
      <c r="B46" s="217" t="s">
        <v>1484</v>
      </c>
      <c r="C46" s="363" t="s">
        <v>4269</v>
      </c>
      <c r="D46" s="214" t="s">
        <v>4321</v>
      </c>
      <c r="E46" s="235">
        <v>4494.3</v>
      </c>
      <c r="F46" s="419">
        <v>41883</v>
      </c>
      <c r="G46" s="44">
        <v>4494.3</v>
      </c>
      <c r="H46" s="86">
        <f t="shared" si="0"/>
        <v>0</v>
      </c>
      <c r="I46" s="214"/>
    </row>
    <row r="47" spans="1:11" x14ac:dyDescent="0.25">
      <c r="A47" s="211">
        <v>41883</v>
      </c>
      <c r="B47" s="217" t="s">
        <v>1485</v>
      </c>
      <c r="C47" s="363" t="s">
        <v>4269</v>
      </c>
      <c r="D47" s="214" t="s">
        <v>2582</v>
      </c>
      <c r="E47" s="235">
        <v>3062.4</v>
      </c>
      <c r="F47" s="419">
        <v>41883</v>
      </c>
      <c r="G47" s="44">
        <v>3062.4</v>
      </c>
      <c r="H47" s="86">
        <f t="shared" si="0"/>
        <v>0</v>
      </c>
      <c r="I47" s="214"/>
    </row>
    <row r="48" spans="1:11" x14ac:dyDescent="0.25">
      <c r="A48" s="211">
        <v>41883</v>
      </c>
      <c r="B48" s="217" t="s">
        <v>1486</v>
      </c>
      <c r="C48" s="363" t="s">
        <v>4269</v>
      </c>
      <c r="D48" s="214" t="s">
        <v>1697</v>
      </c>
      <c r="E48" s="235">
        <v>3223.4</v>
      </c>
      <c r="F48" s="419">
        <v>41883</v>
      </c>
      <c r="G48" s="44">
        <v>3223.4</v>
      </c>
      <c r="H48" s="86">
        <f t="shared" si="0"/>
        <v>0</v>
      </c>
      <c r="I48" s="214"/>
    </row>
    <row r="49" spans="1:11" x14ac:dyDescent="0.25">
      <c r="A49" s="211">
        <v>41883</v>
      </c>
      <c r="B49" s="217" t="s">
        <v>1487</v>
      </c>
      <c r="C49" s="363" t="s">
        <v>4269</v>
      </c>
      <c r="D49" s="214" t="s">
        <v>11</v>
      </c>
      <c r="E49" s="235">
        <v>28202.32</v>
      </c>
      <c r="F49" s="419">
        <v>41892</v>
      </c>
      <c r="G49" s="44">
        <v>28202.32</v>
      </c>
      <c r="H49" s="86">
        <f t="shared" si="0"/>
        <v>0</v>
      </c>
      <c r="I49" s="214"/>
      <c r="J49" s="21"/>
      <c r="K49" s="21"/>
    </row>
    <row r="50" spans="1:11" x14ac:dyDescent="0.25">
      <c r="A50" s="211">
        <v>41883</v>
      </c>
      <c r="B50" s="217" t="s">
        <v>1489</v>
      </c>
      <c r="C50" s="363" t="s">
        <v>4269</v>
      </c>
      <c r="D50" s="214" t="s">
        <v>3657</v>
      </c>
      <c r="E50" s="235">
        <v>1548.8</v>
      </c>
      <c r="F50" s="419">
        <v>41883</v>
      </c>
      <c r="G50" s="44">
        <v>1548.8</v>
      </c>
      <c r="H50" s="86">
        <f t="shared" si="0"/>
        <v>0</v>
      </c>
      <c r="I50" s="214"/>
      <c r="J50" s="21"/>
      <c r="K50" s="21"/>
    </row>
    <row r="51" spans="1:11" x14ac:dyDescent="0.25">
      <c r="A51" s="211">
        <v>41883</v>
      </c>
      <c r="B51" s="217" t="s">
        <v>1491</v>
      </c>
      <c r="C51" s="363" t="s">
        <v>4269</v>
      </c>
      <c r="D51" s="214" t="s">
        <v>4620</v>
      </c>
      <c r="E51" s="235">
        <v>11172.6</v>
      </c>
      <c r="F51" s="419">
        <v>41883</v>
      </c>
      <c r="G51" s="44">
        <v>11172.6</v>
      </c>
      <c r="H51" s="86">
        <f t="shared" si="0"/>
        <v>0</v>
      </c>
      <c r="I51" s="214"/>
      <c r="J51" s="21"/>
      <c r="K51" s="21"/>
    </row>
    <row r="52" spans="1:11" x14ac:dyDescent="0.25">
      <c r="A52" s="211">
        <v>41883</v>
      </c>
      <c r="B52" s="217" t="s">
        <v>1492</v>
      </c>
      <c r="C52" s="363" t="s">
        <v>4269</v>
      </c>
      <c r="D52" s="214" t="s">
        <v>4621</v>
      </c>
      <c r="E52" s="235">
        <v>16039.2</v>
      </c>
      <c r="F52" s="419">
        <v>41886</v>
      </c>
      <c r="G52" s="44">
        <v>16039.2</v>
      </c>
      <c r="H52" s="86">
        <f t="shared" si="0"/>
        <v>0</v>
      </c>
      <c r="I52" s="214"/>
      <c r="J52" s="21"/>
      <c r="K52" s="21"/>
    </row>
    <row r="53" spans="1:11" x14ac:dyDescent="0.25">
      <c r="A53" s="211">
        <v>41883</v>
      </c>
      <c r="B53" s="217" t="s">
        <v>1493</v>
      </c>
      <c r="C53" s="363" t="s">
        <v>4269</v>
      </c>
      <c r="D53" s="214" t="s">
        <v>857</v>
      </c>
      <c r="E53" s="235">
        <v>6707</v>
      </c>
      <c r="F53" s="419">
        <v>41884</v>
      </c>
      <c r="G53" s="44">
        <v>6707</v>
      </c>
      <c r="H53" s="86">
        <f t="shared" si="0"/>
        <v>0</v>
      </c>
      <c r="I53" s="214"/>
      <c r="J53" s="21"/>
      <c r="K53" s="21"/>
    </row>
    <row r="54" spans="1:11" x14ac:dyDescent="0.25">
      <c r="A54" s="211">
        <v>41883</v>
      </c>
      <c r="B54" s="217" t="s">
        <v>1496</v>
      </c>
      <c r="C54" s="363" t="s">
        <v>4269</v>
      </c>
      <c r="D54" s="220" t="s">
        <v>3114</v>
      </c>
      <c r="E54" s="241">
        <v>0</v>
      </c>
      <c r="F54" s="419"/>
      <c r="G54" s="44"/>
      <c r="H54" s="86">
        <f t="shared" si="0"/>
        <v>0</v>
      </c>
      <c r="I54" s="214" t="s">
        <v>324</v>
      </c>
      <c r="J54" s="21"/>
      <c r="K54" s="21"/>
    </row>
    <row r="55" spans="1:11" x14ac:dyDescent="0.25">
      <c r="A55" s="211">
        <v>41883</v>
      </c>
      <c r="B55" s="217" t="s">
        <v>1497</v>
      </c>
      <c r="C55" s="363" t="s">
        <v>4269</v>
      </c>
      <c r="D55" s="214" t="s">
        <v>4622</v>
      </c>
      <c r="E55" s="235">
        <v>3845.6</v>
      </c>
      <c r="F55" s="419">
        <v>41883</v>
      </c>
      <c r="G55" s="44">
        <v>3845.6</v>
      </c>
      <c r="H55" s="86">
        <f t="shared" si="0"/>
        <v>0</v>
      </c>
      <c r="I55" s="214"/>
      <c r="J55" s="21"/>
      <c r="K55" s="21"/>
    </row>
    <row r="56" spans="1:11" x14ac:dyDescent="0.25">
      <c r="A56" s="211">
        <v>41883</v>
      </c>
      <c r="B56" s="217" t="s">
        <v>1498</v>
      </c>
      <c r="C56" s="363" t="s">
        <v>4269</v>
      </c>
      <c r="D56" s="214" t="s">
        <v>4623</v>
      </c>
      <c r="E56" s="235">
        <v>249.6</v>
      </c>
      <c r="F56" s="419">
        <v>41883</v>
      </c>
      <c r="G56" s="44">
        <v>249.6</v>
      </c>
      <c r="H56" s="86">
        <f t="shared" si="0"/>
        <v>0</v>
      </c>
      <c r="I56" s="214"/>
      <c r="J56" s="21"/>
      <c r="K56" s="21"/>
    </row>
    <row r="57" spans="1:11" x14ac:dyDescent="0.25">
      <c r="A57" s="211">
        <v>41883</v>
      </c>
      <c r="B57" s="217" t="s">
        <v>1499</v>
      </c>
      <c r="C57" s="363" t="s">
        <v>4269</v>
      </c>
      <c r="D57" s="214" t="s">
        <v>101</v>
      </c>
      <c r="E57" s="235">
        <v>31400</v>
      </c>
      <c r="F57" s="421" t="s">
        <v>4624</v>
      </c>
      <c r="G57" s="44">
        <v>31400</v>
      </c>
      <c r="H57" s="86">
        <f t="shared" si="0"/>
        <v>0</v>
      </c>
      <c r="I57" s="214" t="s">
        <v>27</v>
      </c>
      <c r="J57" s="21"/>
      <c r="K57" s="21"/>
    </row>
    <row r="58" spans="1:11" x14ac:dyDescent="0.25">
      <c r="A58" s="211">
        <v>41883</v>
      </c>
      <c r="B58" s="217" t="s">
        <v>1500</v>
      </c>
      <c r="C58" s="363" t="s">
        <v>4269</v>
      </c>
      <c r="D58" s="214" t="s">
        <v>855</v>
      </c>
      <c r="E58" s="235">
        <v>4890</v>
      </c>
      <c r="F58" s="419">
        <v>41884</v>
      </c>
      <c r="G58" s="44">
        <v>4890</v>
      </c>
      <c r="H58" s="86">
        <f t="shared" si="0"/>
        <v>0</v>
      </c>
      <c r="I58" s="214" t="s">
        <v>27</v>
      </c>
      <c r="J58" s="21"/>
      <c r="K58" s="21"/>
    </row>
    <row r="59" spans="1:11" x14ac:dyDescent="0.25">
      <c r="A59" s="211">
        <v>41883</v>
      </c>
      <c r="B59" s="217" t="s">
        <v>1502</v>
      </c>
      <c r="C59" s="363" t="s">
        <v>4269</v>
      </c>
      <c r="D59" s="214" t="s">
        <v>346</v>
      </c>
      <c r="E59" s="235">
        <v>5125.8</v>
      </c>
      <c r="F59" s="419">
        <v>41884</v>
      </c>
      <c r="G59" s="44">
        <v>5125.8</v>
      </c>
      <c r="H59" s="86">
        <f t="shared" si="0"/>
        <v>0</v>
      </c>
      <c r="I59" s="214" t="s">
        <v>27</v>
      </c>
      <c r="J59" s="21"/>
      <c r="K59" s="21"/>
    </row>
    <row r="60" spans="1:11" x14ac:dyDescent="0.25">
      <c r="A60" s="211">
        <v>41883</v>
      </c>
      <c r="B60" s="217" t="s">
        <v>1503</v>
      </c>
      <c r="C60" s="363" t="s">
        <v>4269</v>
      </c>
      <c r="D60" s="214" t="s">
        <v>4625</v>
      </c>
      <c r="E60" s="235">
        <v>4916.3999999999996</v>
      </c>
      <c r="F60" s="419">
        <v>41886</v>
      </c>
      <c r="G60" s="44">
        <v>4916.3999999999996</v>
      </c>
      <c r="H60" s="86">
        <f t="shared" si="0"/>
        <v>0</v>
      </c>
      <c r="I60" s="214" t="s">
        <v>27</v>
      </c>
      <c r="J60" s="21"/>
      <c r="K60" s="21"/>
    </row>
    <row r="61" spans="1:11" x14ac:dyDescent="0.25">
      <c r="A61" s="211">
        <v>41883</v>
      </c>
      <c r="B61" s="217" t="s">
        <v>1505</v>
      </c>
      <c r="C61" s="363" t="s">
        <v>4269</v>
      </c>
      <c r="D61" s="214" t="s">
        <v>4626</v>
      </c>
      <c r="E61" s="235">
        <v>294</v>
      </c>
      <c r="F61" s="419">
        <v>41883</v>
      </c>
      <c r="G61" s="44">
        <v>294</v>
      </c>
      <c r="H61" s="86">
        <f t="shared" si="0"/>
        <v>0</v>
      </c>
      <c r="I61" s="214"/>
      <c r="J61" s="21"/>
      <c r="K61" s="21"/>
    </row>
    <row r="62" spans="1:11" x14ac:dyDescent="0.25">
      <c r="A62" s="211">
        <v>41883</v>
      </c>
      <c r="B62" s="217" t="s">
        <v>1507</v>
      </c>
      <c r="C62" s="363" t="s">
        <v>4269</v>
      </c>
      <c r="D62" s="214" t="s">
        <v>245</v>
      </c>
      <c r="E62" s="235">
        <v>15528.8</v>
      </c>
      <c r="F62" s="419">
        <v>41884</v>
      </c>
      <c r="G62" s="44">
        <v>15528.8</v>
      </c>
      <c r="H62" s="86">
        <f t="shared" si="0"/>
        <v>0</v>
      </c>
      <c r="I62" s="214" t="s">
        <v>27</v>
      </c>
      <c r="J62" s="21"/>
      <c r="K62" s="21"/>
    </row>
    <row r="63" spans="1:11" x14ac:dyDescent="0.25">
      <c r="A63" s="211">
        <v>41883</v>
      </c>
      <c r="B63" s="217" t="s">
        <v>1508</v>
      </c>
      <c r="C63" s="363" t="s">
        <v>4269</v>
      </c>
      <c r="D63" s="214" t="s">
        <v>4627</v>
      </c>
      <c r="E63" s="235">
        <v>3505.28</v>
      </c>
      <c r="F63" s="419">
        <v>41883</v>
      </c>
      <c r="G63" s="44">
        <v>3505.28</v>
      </c>
      <c r="H63" s="86">
        <f t="shared" si="0"/>
        <v>0</v>
      </c>
      <c r="I63" s="214"/>
      <c r="J63" s="21"/>
      <c r="K63" s="21"/>
    </row>
    <row r="64" spans="1:11" x14ac:dyDescent="0.25">
      <c r="A64" s="211">
        <v>41883</v>
      </c>
      <c r="B64" s="217" t="s">
        <v>1510</v>
      </c>
      <c r="C64" s="363" t="s">
        <v>4269</v>
      </c>
      <c r="D64" s="214" t="s">
        <v>1611</v>
      </c>
      <c r="E64" s="235">
        <v>2870.1</v>
      </c>
      <c r="F64" s="419">
        <v>41883</v>
      </c>
      <c r="G64" s="44">
        <v>2870.1</v>
      </c>
      <c r="H64" s="86">
        <f t="shared" si="0"/>
        <v>0</v>
      </c>
      <c r="I64" s="214"/>
      <c r="J64" s="21"/>
      <c r="K64" s="21"/>
    </row>
    <row r="65" spans="1:11" x14ac:dyDescent="0.25">
      <c r="A65" s="211">
        <v>41883</v>
      </c>
      <c r="B65" s="217" t="s">
        <v>1512</v>
      </c>
      <c r="C65" s="363" t="s">
        <v>4269</v>
      </c>
      <c r="D65" s="214" t="s">
        <v>478</v>
      </c>
      <c r="E65" s="235">
        <v>27278</v>
      </c>
      <c r="F65" s="419">
        <v>41884</v>
      </c>
      <c r="G65" s="44">
        <v>27278</v>
      </c>
      <c r="H65" s="86">
        <f t="shared" si="0"/>
        <v>0</v>
      </c>
      <c r="I65" s="214" t="s">
        <v>27</v>
      </c>
    </row>
    <row r="66" spans="1:11" x14ac:dyDescent="0.25">
      <c r="A66" s="211">
        <v>41883</v>
      </c>
      <c r="B66" s="217" t="s">
        <v>1513</v>
      </c>
      <c r="C66" s="363" t="s">
        <v>4269</v>
      </c>
      <c r="D66" s="214" t="s">
        <v>4628</v>
      </c>
      <c r="E66" s="235">
        <v>17169.599999999999</v>
      </c>
      <c r="F66" s="419">
        <v>41883</v>
      </c>
      <c r="G66" s="44">
        <v>17169.599999999999</v>
      </c>
      <c r="H66" s="86">
        <f t="shared" si="0"/>
        <v>0</v>
      </c>
      <c r="I66" s="214"/>
      <c r="K66" s="33"/>
    </row>
    <row r="67" spans="1:11" x14ac:dyDescent="0.25">
      <c r="A67" s="211">
        <v>41883</v>
      </c>
      <c r="B67" s="217" t="s">
        <v>1514</v>
      </c>
      <c r="C67" s="363" t="s">
        <v>4269</v>
      </c>
      <c r="D67" s="214" t="s">
        <v>96</v>
      </c>
      <c r="E67" s="235">
        <v>14308</v>
      </c>
      <c r="F67" s="419">
        <v>41884</v>
      </c>
      <c r="G67" s="44">
        <v>14308</v>
      </c>
      <c r="H67" s="243">
        <f t="shared" si="0"/>
        <v>0</v>
      </c>
      <c r="I67" s="214" t="s">
        <v>27</v>
      </c>
    </row>
    <row r="68" spans="1:11" x14ac:dyDescent="0.25">
      <c r="A68" s="211">
        <v>41883</v>
      </c>
      <c r="B68" s="217" t="s">
        <v>1515</v>
      </c>
      <c r="C68" s="363" t="s">
        <v>4269</v>
      </c>
      <c r="D68" s="220" t="s">
        <v>3114</v>
      </c>
      <c r="E68" s="241">
        <v>0</v>
      </c>
      <c r="F68" s="419"/>
      <c r="G68" s="44"/>
      <c r="H68" s="86">
        <f t="shared" si="0"/>
        <v>0</v>
      </c>
      <c r="I68" s="214" t="s">
        <v>324</v>
      </c>
    </row>
    <row r="69" spans="1:11" x14ac:dyDescent="0.25">
      <c r="A69" s="211">
        <v>41883</v>
      </c>
      <c r="B69" s="217" t="s">
        <v>1516</v>
      </c>
      <c r="C69" s="363" t="s">
        <v>4269</v>
      </c>
      <c r="D69" s="214" t="s">
        <v>70</v>
      </c>
      <c r="E69" s="235">
        <v>5358</v>
      </c>
      <c r="F69" s="419">
        <v>41883</v>
      </c>
      <c r="G69" s="44">
        <v>5358</v>
      </c>
      <c r="H69" s="226">
        <f t="shared" ref="H69" si="1">E69-G69</f>
        <v>0</v>
      </c>
      <c r="I69" s="214"/>
    </row>
    <row r="70" spans="1:11" x14ac:dyDescent="0.25">
      <c r="A70" s="211">
        <v>41883</v>
      </c>
      <c r="B70" s="217" t="s">
        <v>1518</v>
      </c>
      <c r="C70" s="363" t="s">
        <v>4269</v>
      </c>
      <c r="D70" s="214" t="s">
        <v>49</v>
      </c>
      <c r="E70" s="235">
        <v>268.2</v>
      </c>
      <c r="F70" s="419">
        <v>41883</v>
      </c>
      <c r="G70" s="44">
        <v>268.2</v>
      </c>
      <c r="H70" s="86">
        <f>E70-G70</f>
        <v>0</v>
      </c>
      <c r="I70" s="214"/>
    </row>
    <row r="71" spans="1:11" x14ac:dyDescent="0.25">
      <c r="A71" s="211">
        <v>41883</v>
      </c>
      <c r="B71" s="217" t="s">
        <v>1521</v>
      </c>
      <c r="C71" s="363" t="s">
        <v>4269</v>
      </c>
      <c r="D71" s="214" t="s">
        <v>4273</v>
      </c>
      <c r="E71" s="235">
        <v>5737.55</v>
      </c>
      <c r="F71" s="419">
        <v>41912</v>
      </c>
      <c r="G71" s="44">
        <v>5737.55</v>
      </c>
      <c r="H71" s="86">
        <f>E71-G71</f>
        <v>0</v>
      </c>
      <c r="I71" s="214"/>
    </row>
    <row r="72" spans="1:11" x14ac:dyDescent="0.25">
      <c r="A72" s="211">
        <v>41883</v>
      </c>
      <c r="B72" s="217" t="s">
        <v>1522</v>
      </c>
      <c r="C72" s="363" t="s">
        <v>4269</v>
      </c>
      <c r="D72" s="214" t="s">
        <v>4629</v>
      </c>
      <c r="E72" s="235">
        <v>7824.36</v>
      </c>
      <c r="F72" s="419">
        <v>41885</v>
      </c>
      <c r="G72" s="44">
        <v>7824.36</v>
      </c>
      <c r="H72" s="86">
        <f t="shared" ref="H72:H132" si="2">E72-G72</f>
        <v>0</v>
      </c>
      <c r="I72" s="214" t="s">
        <v>162</v>
      </c>
    </row>
    <row r="73" spans="1:11" x14ac:dyDescent="0.25">
      <c r="A73" s="211">
        <v>41883</v>
      </c>
      <c r="B73" s="217" t="s">
        <v>1523</v>
      </c>
      <c r="C73" s="363" t="s">
        <v>4269</v>
      </c>
      <c r="D73" s="214" t="s">
        <v>4630</v>
      </c>
      <c r="E73" s="235">
        <v>6525</v>
      </c>
      <c r="F73" s="419">
        <v>41885</v>
      </c>
      <c r="G73" s="44">
        <v>6525</v>
      </c>
      <c r="H73" s="86">
        <f t="shared" si="2"/>
        <v>0</v>
      </c>
      <c r="I73" s="214" t="s">
        <v>162</v>
      </c>
    </row>
    <row r="74" spans="1:11" x14ac:dyDescent="0.25">
      <c r="A74" s="211">
        <v>41883</v>
      </c>
      <c r="B74" s="217" t="s">
        <v>1524</v>
      </c>
      <c r="C74" s="363" t="s">
        <v>4269</v>
      </c>
      <c r="D74" s="214" t="s">
        <v>80</v>
      </c>
      <c r="E74" s="235">
        <v>1701</v>
      </c>
      <c r="F74" s="419">
        <v>41884</v>
      </c>
      <c r="G74" s="44">
        <v>1701</v>
      </c>
      <c r="H74" s="86">
        <f t="shared" si="2"/>
        <v>0</v>
      </c>
      <c r="I74" s="214" t="s">
        <v>217</v>
      </c>
    </row>
    <row r="75" spans="1:11" x14ac:dyDescent="0.25">
      <c r="A75" s="211">
        <v>41883</v>
      </c>
      <c r="B75" s="217" t="s">
        <v>1525</v>
      </c>
      <c r="C75" s="363" t="s">
        <v>4269</v>
      </c>
      <c r="D75" s="214" t="s">
        <v>78</v>
      </c>
      <c r="E75" s="235">
        <v>2952.6</v>
      </c>
      <c r="F75" s="419">
        <v>41884</v>
      </c>
      <c r="G75" s="44">
        <v>2952.6</v>
      </c>
      <c r="H75" s="86">
        <f t="shared" si="2"/>
        <v>0</v>
      </c>
      <c r="I75" s="214" t="s">
        <v>217</v>
      </c>
    </row>
    <row r="76" spans="1:11" x14ac:dyDescent="0.25">
      <c r="A76" s="211">
        <v>41883</v>
      </c>
      <c r="B76" s="217" t="s">
        <v>1526</v>
      </c>
      <c r="C76" s="363" t="s">
        <v>4269</v>
      </c>
      <c r="D76" s="214" t="s">
        <v>4631</v>
      </c>
      <c r="E76" s="235">
        <v>9715.2000000000007</v>
      </c>
      <c r="F76" s="419">
        <v>41885</v>
      </c>
      <c r="G76" s="44">
        <v>9715.2000000000007</v>
      </c>
      <c r="H76" s="86">
        <f t="shared" si="2"/>
        <v>0</v>
      </c>
      <c r="I76" s="214" t="s">
        <v>162</v>
      </c>
    </row>
    <row r="77" spans="1:11" x14ac:dyDescent="0.25">
      <c r="A77" s="211">
        <v>41883</v>
      </c>
      <c r="B77" s="217" t="s">
        <v>1527</v>
      </c>
      <c r="C77" s="363" t="s">
        <v>4269</v>
      </c>
      <c r="D77" s="214" t="s">
        <v>233</v>
      </c>
      <c r="E77" s="235">
        <v>4592.3999999999996</v>
      </c>
      <c r="F77" s="419">
        <v>41884</v>
      </c>
      <c r="G77" s="44">
        <v>4592.3999999999996</v>
      </c>
      <c r="H77" s="86">
        <f t="shared" si="2"/>
        <v>0</v>
      </c>
      <c r="I77" s="214" t="s">
        <v>217</v>
      </c>
    </row>
    <row r="78" spans="1:11" x14ac:dyDescent="0.25">
      <c r="A78" s="211">
        <v>41883</v>
      </c>
      <c r="B78" s="217" t="s">
        <v>1528</v>
      </c>
      <c r="C78" s="363" t="s">
        <v>4269</v>
      </c>
      <c r="D78" s="214" t="s">
        <v>87</v>
      </c>
      <c r="E78" s="235">
        <v>6433.47</v>
      </c>
      <c r="F78" s="419">
        <v>41884</v>
      </c>
      <c r="G78" s="44">
        <v>6433.47</v>
      </c>
      <c r="H78" s="86">
        <f t="shared" si="2"/>
        <v>0</v>
      </c>
      <c r="I78" s="214" t="s">
        <v>217</v>
      </c>
    </row>
    <row r="79" spans="1:11" x14ac:dyDescent="0.25">
      <c r="A79" s="211">
        <v>41883</v>
      </c>
      <c r="B79" s="217" t="s">
        <v>1530</v>
      </c>
      <c r="C79" s="363" t="s">
        <v>4269</v>
      </c>
      <c r="D79" s="214" t="s">
        <v>4632</v>
      </c>
      <c r="E79" s="235">
        <v>8050.6</v>
      </c>
      <c r="F79" s="419">
        <v>41885</v>
      </c>
      <c r="G79" s="44">
        <v>8050.6</v>
      </c>
      <c r="H79" s="86">
        <f t="shared" si="2"/>
        <v>0</v>
      </c>
      <c r="I79" s="214" t="s">
        <v>162</v>
      </c>
    </row>
    <row r="80" spans="1:11" x14ac:dyDescent="0.25">
      <c r="A80" s="211">
        <v>41883</v>
      </c>
      <c r="B80" s="217" t="s">
        <v>1531</v>
      </c>
      <c r="C80" s="363" t="s">
        <v>4269</v>
      </c>
      <c r="D80" s="214" t="s">
        <v>4633</v>
      </c>
      <c r="E80" s="235">
        <v>8321.9</v>
      </c>
      <c r="F80" s="420" t="s">
        <v>4634</v>
      </c>
      <c r="G80" s="44">
        <v>8321.9</v>
      </c>
      <c r="H80" s="86">
        <f t="shared" si="2"/>
        <v>0</v>
      </c>
      <c r="I80" s="214" t="s">
        <v>162</v>
      </c>
    </row>
    <row r="81" spans="1:11" x14ac:dyDescent="0.25">
      <c r="A81" s="211">
        <v>41883</v>
      </c>
      <c r="B81" s="217" t="s">
        <v>1532</v>
      </c>
      <c r="C81" s="363" t="s">
        <v>4269</v>
      </c>
      <c r="D81" s="214" t="s">
        <v>4334</v>
      </c>
      <c r="E81" s="235">
        <v>8444.2000000000007</v>
      </c>
      <c r="F81" s="419">
        <v>41885</v>
      </c>
      <c r="G81" s="44">
        <v>8444.2000000000007</v>
      </c>
      <c r="H81" s="86">
        <f t="shared" si="2"/>
        <v>0</v>
      </c>
      <c r="I81" s="214" t="s">
        <v>162</v>
      </c>
    </row>
    <row r="82" spans="1:11" x14ac:dyDescent="0.25">
      <c r="A82" s="211">
        <v>41883</v>
      </c>
      <c r="B82" s="217" t="s">
        <v>1533</v>
      </c>
      <c r="C82" s="363" t="s">
        <v>4269</v>
      </c>
      <c r="D82" s="214" t="s">
        <v>160</v>
      </c>
      <c r="E82" s="235">
        <v>143373.57</v>
      </c>
      <c r="F82" s="421" t="s">
        <v>4635</v>
      </c>
      <c r="G82" s="44">
        <v>143373.57</v>
      </c>
      <c r="H82" s="86">
        <f t="shared" si="2"/>
        <v>0</v>
      </c>
      <c r="I82" s="214" t="s">
        <v>162</v>
      </c>
    </row>
    <row r="83" spans="1:11" x14ac:dyDescent="0.25">
      <c r="A83" s="211">
        <v>41883</v>
      </c>
      <c r="B83" s="217" t="s">
        <v>1534</v>
      </c>
      <c r="C83" s="363" t="s">
        <v>4269</v>
      </c>
      <c r="D83" s="220" t="s">
        <v>3114</v>
      </c>
      <c r="E83" s="241">
        <v>0</v>
      </c>
      <c r="F83" s="419"/>
      <c r="G83" s="44"/>
      <c r="H83" s="86">
        <f t="shared" si="2"/>
        <v>0</v>
      </c>
      <c r="I83" s="214" t="s">
        <v>324</v>
      </c>
    </row>
    <row r="84" spans="1:11" x14ac:dyDescent="0.25">
      <c r="A84" s="211">
        <v>41883</v>
      </c>
      <c r="B84" s="217" t="s">
        <v>1535</v>
      </c>
      <c r="C84" s="363" t="s">
        <v>4269</v>
      </c>
      <c r="D84" s="214" t="s">
        <v>4636</v>
      </c>
      <c r="E84" s="235">
        <v>2673.54</v>
      </c>
      <c r="F84" s="419">
        <v>41885</v>
      </c>
      <c r="G84" s="44">
        <v>2673.54</v>
      </c>
      <c r="H84" s="86">
        <f t="shared" si="2"/>
        <v>0</v>
      </c>
      <c r="I84" s="214" t="s">
        <v>162</v>
      </c>
    </row>
    <row r="85" spans="1:11" x14ac:dyDescent="0.25">
      <c r="A85" s="211">
        <v>41883</v>
      </c>
      <c r="B85" s="217" t="s">
        <v>1536</v>
      </c>
      <c r="C85" s="363" t="s">
        <v>4269</v>
      </c>
      <c r="D85" s="214" t="s">
        <v>14</v>
      </c>
      <c r="E85" s="235">
        <v>9381.6</v>
      </c>
      <c r="F85" s="419">
        <v>41884</v>
      </c>
      <c r="G85" s="44">
        <v>9381.6</v>
      </c>
      <c r="H85" s="86">
        <f t="shared" si="2"/>
        <v>0</v>
      </c>
      <c r="I85" s="214" t="s">
        <v>217</v>
      </c>
    </row>
    <row r="86" spans="1:11" x14ac:dyDescent="0.25">
      <c r="A86" s="211">
        <v>41883</v>
      </c>
      <c r="B86" s="217" t="s">
        <v>1537</v>
      </c>
      <c r="C86" s="363" t="s">
        <v>4269</v>
      </c>
      <c r="D86" s="214" t="s">
        <v>160</v>
      </c>
      <c r="E86" s="235">
        <v>3266.4</v>
      </c>
      <c r="F86" s="421" t="s">
        <v>4637</v>
      </c>
      <c r="G86" s="44">
        <v>3266.4</v>
      </c>
      <c r="H86" s="86">
        <f t="shared" si="2"/>
        <v>0</v>
      </c>
      <c r="I86" s="214" t="s">
        <v>162</v>
      </c>
    </row>
    <row r="87" spans="1:11" x14ac:dyDescent="0.25">
      <c r="A87" s="211">
        <v>41883</v>
      </c>
      <c r="B87" s="217" t="s">
        <v>1538</v>
      </c>
      <c r="C87" s="363" t="s">
        <v>4269</v>
      </c>
      <c r="D87" s="214" t="s">
        <v>370</v>
      </c>
      <c r="E87" s="235">
        <v>7792.8</v>
      </c>
      <c r="F87" s="419">
        <v>41885</v>
      </c>
      <c r="G87" s="44">
        <v>7792.8</v>
      </c>
      <c r="H87" s="86">
        <f t="shared" si="2"/>
        <v>0</v>
      </c>
      <c r="I87" s="214" t="s">
        <v>162</v>
      </c>
    </row>
    <row r="88" spans="1:11" x14ac:dyDescent="0.25">
      <c r="A88" s="211">
        <v>41883</v>
      </c>
      <c r="B88" s="217" t="s">
        <v>1539</v>
      </c>
      <c r="C88" s="363" t="s">
        <v>4269</v>
      </c>
      <c r="D88" s="214" t="s">
        <v>4626</v>
      </c>
      <c r="E88" s="235">
        <v>1374.94</v>
      </c>
      <c r="F88" s="419">
        <v>41885</v>
      </c>
      <c r="G88" s="44">
        <v>1374.94</v>
      </c>
      <c r="H88" s="86">
        <f t="shared" si="2"/>
        <v>0</v>
      </c>
      <c r="I88" s="214" t="s">
        <v>162</v>
      </c>
      <c r="K88" s="33"/>
    </row>
    <row r="89" spans="1:11" x14ac:dyDescent="0.25">
      <c r="A89" s="211">
        <v>41883</v>
      </c>
      <c r="B89" s="217" t="s">
        <v>1541</v>
      </c>
      <c r="C89" s="363" t="s">
        <v>4269</v>
      </c>
      <c r="D89" s="214" t="s">
        <v>4638</v>
      </c>
      <c r="E89" s="235">
        <v>4315.6000000000004</v>
      </c>
      <c r="F89" s="421" t="s">
        <v>4639</v>
      </c>
      <c r="G89" s="44">
        <v>4315.6000000000004</v>
      </c>
      <c r="H89" s="86">
        <f t="shared" si="2"/>
        <v>0</v>
      </c>
      <c r="I89" s="214" t="s">
        <v>162</v>
      </c>
    </row>
    <row r="90" spans="1:11" x14ac:dyDescent="0.25">
      <c r="A90" s="211">
        <v>41883</v>
      </c>
      <c r="B90" s="217" t="s">
        <v>1542</v>
      </c>
      <c r="C90" s="363" t="s">
        <v>4269</v>
      </c>
      <c r="D90" s="214" t="s">
        <v>4640</v>
      </c>
      <c r="E90" s="235">
        <v>5393.6</v>
      </c>
      <c r="F90" s="419">
        <v>41888</v>
      </c>
      <c r="G90" s="44">
        <v>5393.6</v>
      </c>
      <c r="H90" s="86">
        <f t="shared" si="2"/>
        <v>0</v>
      </c>
      <c r="I90" s="214" t="s">
        <v>162</v>
      </c>
    </row>
    <row r="91" spans="1:11" x14ac:dyDescent="0.25">
      <c r="A91" s="211">
        <v>41883</v>
      </c>
      <c r="B91" s="217" t="s">
        <v>1543</v>
      </c>
      <c r="C91" s="363" t="s">
        <v>4269</v>
      </c>
      <c r="D91" s="214" t="s">
        <v>4641</v>
      </c>
      <c r="E91" s="235">
        <v>18165.599999999999</v>
      </c>
      <c r="F91" s="419">
        <v>41885</v>
      </c>
      <c r="G91" s="44">
        <v>18165.599999999999</v>
      </c>
      <c r="H91" s="86">
        <f t="shared" si="2"/>
        <v>0</v>
      </c>
      <c r="I91" s="214" t="s">
        <v>162</v>
      </c>
    </row>
    <row r="92" spans="1:11" x14ac:dyDescent="0.25">
      <c r="A92" s="211">
        <v>41883</v>
      </c>
      <c r="B92" s="217" t="s">
        <v>1545</v>
      </c>
      <c r="C92" s="363" t="s">
        <v>4269</v>
      </c>
      <c r="D92" s="220" t="s">
        <v>3114</v>
      </c>
      <c r="E92" s="241">
        <v>0</v>
      </c>
      <c r="F92" s="419"/>
      <c r="G92" s="44"/>
      <c r="H92" s="86">
        <f t="shared" si="2"/>
        <v>0</v>
      </c>
      <c r="I92" s="214" t="s">
        <v>512</v>
      </c>
    </row>
    <row r="93" spans="1:11" x14ac:dyDescent="0.25">
      <c r="A93" s="211">
        <v>41883</v>
      </c>
      <c r="B93" s="217" t="s">
        <v>1546</v>
      </c>
      <c r="C93" s="363" t="s">
        <v>4269</v>
      </c>
      <c r="D93" s="214" t="s">
        <v>44</v>
      </c>
      <c r="E93" s="235">
        <v>9000</v>
      </c>
      <c r="F93" s="419">
        <v>41901</v>
      </c>
      <c r="G93" s="44">
        <v>9000</v>
      </c>
      <c r="H93" s="86">
        <f t="shared" si="2"/>
        <v>0</v>
      </c>
      <c r="I93" s="214"/>
    </row>
    <row r="94" spans="1:11" x14ac:dyDescent="0.25">
      <c r="A94" s="211">
        <v>41883</v>
      </c>
      <c r="B94" s="217" t="s">
        <v>1547</v>
      </c>
      <c r="C94" s="363" t="s">
        <v>4269</v>
      </c>
      <c r="D94" s="214" t="s">
        <v>531</v>
      </c>
      <c r="E94" s="235">
        <v>15250.8</v>
      </c>
      <c r="F94" s="419">
        <v>41884</v>
      </c>
      <c r="G94" s="44">
        <v>15250.8</v>
      </c>
      <c r="H94" s="86">
        <f t="shared" si="2"/>
        <v>0</v>
      </c>
      <c r="I94" s="214" t="s">
        <v>21</v>
      </c>
    </row>
    <row r="95" spans="1:11" x14ac:dyDescent="0.25">
      <c r="A95" s="216">
        <v>41883</v>
      </c>
      <c r="B95" s="217" t="s">
        <v>1548</v>
      </c>
      <c r="C95" s="363" t="s">
        <v>4269</v>
      </c>
      <c r="D95" s="214" t="s">
        <v>63</v>
      </c>
      <c r="E95" s="235">
        <v>2058.6</v>
      </c>
      <c r="F95" s="419">
        <v>41884</v>
      </c>
      <c r="G95" s="44">
        <v>2058.6</v>
      </c>
      <c r="H95" s="86">
        <f t="shared" si="2"/>
        <v>0</v>
      </c>
      <c r="I95" s="214" t="s">
        <v>21</v>
      </c>
    </row>
    <row r="96" spans="1:11" x14ac:dyDescent="0.25">
      <c r="A96" s="216">
        <v>41884</v>
      </c>
      <c r="B96" s="217" t="s">
        <v>1549</v>
      </c>
      <c r="C96" s="363" t="s">
        <v>4269</v>
      </c>
      <c r="D96" s="214" t="s">
        <v>302</v>
      </c>
      <c r="E96" s="235">
        <v>45</v>
      </c>
      <c r="F96" s="419">
        <v>41884</v>
      </c>
      <c r="G96" s="44">
        <v>45</v>
      </c>
      <c r="H96" s="86">
        <f t="shared" si="2"/>
        <v>0</v>
      </c>
      <c r="I96" s="214"/>
    </row>
    <row r="97" spans="1:11" x14ac:dyDescent="0.25">
      <c r="A97" s="216">
        <v>41884</v>
      </c>
      <c r="B97" s="217" t="s">
        <v>1550</v>
      </c>
      <c r="C97" s="363" t="s">
        <v>4269</v>
      </c>
      <c r="D97" s="214" t="s">
        <v>4334</v>
      </c>
      <c r="E97" s="235">
        <v>7892.6</v>
      </c>
      <c r="F97" s="419">
        <v>41885</v>
      </c>
      <c r="G97" s="44">
        <v>7892.6</v>
      </c>
      <c r="H97" s="86">
        <f t="shared" si="2"/>
        <v>0</v>
      </c>
      <c r="I97" s="214" t="s">
        <v>162</v>
      </c>
      <c r="J97" s="21"/>
      <c r="K97" s="21"/>
    </row>
    <row r="98" spans="1:11" x14ac:dyDescent="0.25">
      <c r="A98" s="216">
        <v>41884</v>
      </c>
      <c r="B98" s="217" t="s">
        <v>1551</v>
      </c>
      <c r="C98" s="363" t="s">
        <v>4269</v>
      </c>
      <c r="D98" s="214" t="s">
        <v>3140</v>
      </c>
      <c r="E98" s="235">
        <v>7848.64</v>
      </c>
      <c r="F98" s="421" t="s">
        <v>4642</v>
      </c>
      <c r="G98" s="44">
        <v>7848.64</v>
      </c>
      <c r="H98" s="86">
        <f t="shared" si="2"/>
        <v>0</v>
      </c>
      <c r="I98" s="214"/>
      <c r="J98" s="21"/>
      <c r="K98" s="21"/>
    </row>
    <row r="99" spans="1:11" x14ac:dyDescent="0.25">
      <c r="A99" s="216">
        <v>41884</v>
      </c>
      <c r="B99" s="217" t="s">
        <v>1552</v>
      </c>
      <c r="C99" s="363" t="s">
        <v>4269</v>
      </c>
      <c r="D99" s="214" t="s">
        <v>3563</v>
      </c>
      <c r="E99" s="235">
        <v>92234.5</v>
      </c>
      <c r="F99" s="479" t="s">
        <v>4643</v>
      </c>
      <c r="G99" s="257">
        <v>92234.5</v>
      </c>
      <c r="H99" s="86">
        <f t="shared" si="2"/>
        <v>0</v>
      </c>
      <c r="I99" s="214" t="s">
        <v>162</v>
      </c>
      <c r="J99" s="21"/>
      <c r="K99" s="21"/>
    </row>
    <row r="100" spans="1:11" x14ac:dyDescent="0.25">
      <c r="A100" s="216">
        <v>41884</v>
      </c>
      <c r="B100" s="217" t="s">
        <v>1553</v>
      </c>
      <c r="C100" s="363" t="s">
        <v>4269</v>
      </c>
      <c r="D100" s="214" t="s">
        <v>371</v>
      </c>
      <c r="E100" s="235">
        <v>69.599999999999994</v>
      </c>
      <c r="F100" s="419">
        <v>41884</v>
      </c>
      <c r="G100" s="44">
        <v>69.599999999999994</v>
      </c>
      <c r="H100" s="86">
        <f t="shared" si="2"/>
        <v>0</v>
      </c>
      <c r="I100" s="214"/>
      <c r="J100" s="21"/>
      <c r="K100" s="21"/>
    </row>
    <row r="101" spans="1:11" x14ac:dyDescent="0.25">
      <c r="A101" s="216">
        <v>41884</v>
      </c>
      <c r="B101" s="217" t="s">
        <v>1554</v>
      </c>
      <c r="C101" s="363" t="s">
        <v>4269</v>
      </c>
      <c r="D101" s="214" t="s">
        <v>4352</v>
      </c>
      <c r="E101" s="235">
        <v>5714.4</v>
      </c>
      <c r="F101" s="419">
        <v>41884</v>
      </c>
      <c r="G101" s="34">
        <v>5714.4</v>
      </c>
      <c r="H101" s="86">
        <f t="shared" si="2"/>
        <v>0</v>
      </c>
      <c r="I101" s="121"/>
      <c r="J101" s="21"/>
      <c r="K101" s="21"/>
    </row>
    <row r="102" spans="1:11" x14ac:dyDescent="0.25">
      <c r="A102" s="216">
        <v>41884</v>
      </c>
      <c r="B102" s="217" t="s">
        <v>1555</v>
      </c>
      <c r="C102" s="363" t="s">
        <v>4269</v>
      </c>
      <c r="D102" s="214" t="s">
        <v>28</v>
      </c>
      <c r="E102" s="235">
        <v>13921.6</v>
      </c>
      <c r="F102" s="419">
        <v>41884</v>
      </c>
      <c r="G102" s="34">
        <v>13921.6</v>
      </c>
      <c r="H102" s="86">
        <f t="shared" si="2"/>
        <v>0</v>
      </c>
      <c r="I102" s="121"/>
      <c r="J102" s="21"/>
      <c r="K102" s="21"/>
    </row>
    <row r="103" spans="1:11" x14ac:dyDescent="0.25">
      <c r="A103" s="216">
        <v>41884</v>
      </c>
      <c r="B103" s="217" t="s">
        <v>1556</v>
      </c>
      <c r="C103" s="363" t="s">
        <v>4269</v>
      </c>
      <c r="D103" s="214" t="s">
        <v>62</v>
      </c>
      <c r="E103" s="235">
        <v>7786.8</v>
      </c>
      <c r="F103" s="419">
        <v>41884</v>
      </c>
      <c r="G103" s="34">
        <v>7786.8</v>
      </c>
      <c r="H103" s="86">
        <f t="shared" si="2"/>
        <v>0</v>
      </c>
      <c r="I103" s="121" t="s">
        <v>217</v>
      </c>
      <c r="J103" s="21"/>
      <c r="K103" s="21"/>
    </row>
    <row r="104" spans="1:11" x14ac:dyDescent="0.25">
      <c r="A104" s="216">
        <v>41884</v>
      </c>
      <c r="B104" s="217" t="s">
        <v>1558</v>
      </c>
      <c r="C104" s="363" t="s">
        <v>4269</v>
      </c>
      <c r="D104" s="214" t="s">
        <v>260</v>
      </c>
      <c r="E104" s="235">
        <v>2980</v>
      </c>
      <c r="F104" s="419">
        <v>41884</v>
      </c>
      <c r="G104" s="34">
        <v>2980</v>
      </c>
      <c r="H104" s="86">
        <f t="shared" si="2"/>
        <v>0</v>
      </c>
      <c r="I104" s="121" t="s">
        <v>12</v>
      </c>
      <c r="J104" s="21"/>
      <c r="K104" s="21"/>
    </row>
    <row r="105" spans="1:11" x14ac:dyDescent="0.25">
      <c r="A105" s="216">
        <v>41884</v>
      </c>
      <c r="B105" s="217" t="s">
        <v>1559</v>
      </c>
      <c r="C105" s="363" t="s">
        <v>4269</v>
      </c>
      <c r="D105" s="214" t="s">
        <v>23</v>
      </c>
      <c r="E105" s="235">
        <v>4303.2</v>
      </c>
      <c r="F105" s="419">
        <v>41884</v>
      </c>
      <c r="G105" s="34">
        <v>4303.2</v>
      </c>
      <c r="H105" s="86">
        <f t="shared" si="2"/>
        <v>0</v>
      </c>
      <c r="I105" s="121"/>
      <c r="J105" s="21"/>
      <c r="K105" s="21"/>
    </row>
    <row r="106" spans="1:11" x14ac:dyDescent="0.25">
      <c r="A106" s="216">
        <v>41884</v>
      </c>
      <c r="B106" s="217" t="s">
        <v>1560</v>
      </c>
      <c r="C106" s="363" t="s">
        <v>4269</v>
      </c>
      <c r="D106" s="214" t="s">
        <v>14</v>
      </c>
      <c r="E106" s="235">
        <v>2415.6</v>
      </c>
      <c r="F106" s="419">
        <v>41884</v>
      </c>
      <c r="G106" s="34">
        <v>2415.6</v>
      </c>
      <c r="H106" s="86">
        <f t="shared" si="2"/>
        <v>0</v>
      </c>
      <c r="I106" s="121"/>
      <c r="J106" s="21"/>
      <c r="K106" s="21"/>
    </row>
    <row r="107" spans="1:11" x14ac:dyDescent="0.25">
      <c r="A107" s="216">
        <v>41884</v>
      </c>
      <c r="B107" s="217" t="s">
        <v>1561</v>
      </c>
      <c r="C107" s="363" t="s">
        <v>4269</v>
      </c>
      <c r="D107" s="214" t="s">
        <v>22</v>
      </c>
      <c r="E107" s="235">
        <v>1728.4</v>
      </c>
      <c r="F107" s="419">
        <v>41884</v>
      </c>
      <c r="G107" s="34">
        <v>1728.4</v>
      </c>
      <c r="H107" s="86">
        <f t="shared" si="2"/>
        <v>0</v>
      </c>
      <c r="I107" s="121"/>
      <c r="J107" s="21"/>
      <c r="K107" s="21"/>
    </row>
    <row r="108" spans="1:11" x14ac:dyDescent="0.25">
      <c r="A108" s="216">
        <v>41884</v>
      </c>
      <c r="B108" s="217" t="s">
        <v>1562</v>
      </c>
      <c r="C108" s="363" t="s">
        <v>4269</v>
      </c>
      <c r="D108" s="214" t="s">
        <v>4644</v>
      </c>
      <c r="E108" s="235">
        <v>13578.4</v>
      </c>
      <c r="F108" s="419">
        <v>41884</v>
      </c>
      <c r="G108" s="34">
        <v>13578.4</v>
      </c>
      <c r="H108" s="86">
        <f t="shared" si="2"/>
        <v>0</v>
      </c>
      <c r="I108" s="121" t="s">
        <v>21</v>
      </c>
      <c r="J108" s="21"/>
      <c r="K108" s="21"/>
    </row>
    <row r="109" spans="1:11" x14ac:dyDescent="0.25">
      <c r="A109" s="216">
        <v>41884</v>
      </c>
      <c r="B109" s="217" t="s">
        <v>1563</v>
      </c>
      <c r="C109" s="363" t="s">
        <v>4269</v>
      </c>
      <c r="D109" s="214" t="s">
        <v>13</v>
      </c>
      <c r="E109" s="235">
        <v>2970</v>
      </c>
      <c r="F109" s="419">
        <v>41884</v>
      </c>
      <c r="G109" s="34">
        <v>2970</v>
      </c>
      <c r="H109" s="86">
        <f t="shared" si="2"/>
        <v>0</v>
      </c>
      <c r="I109" s="121" t="s">
        <v>21</v>
      </c>
      <c r="J109" s="21"/>
      <c r="K109" s="21"/>
    </row>
    <row r="110" spans="1:11" x14ac:dyDescent="0.25">
      <c r="A110" s="216">
        <v>41884</v>
      </c>
      <c r="B110" s="217" t="s">
        <v>1564</v>
      </c>
      <c r="C110" s="363" t="s">
        <v>4269</v>
      </c>
      <c r="D110" s="214" t="s">
        <v>4645</v>
      </c>
      <c r="E110" s="235">
        <v>11266.2</v>
      </c>
      <c r="F110" s="419">
        <v>41884</v>
      </c>
      <c r="G110" s="34">
        <v>11266.2</v>
      </c>
      <c r="H110" s="86">
        <f t="shared" si="2"/>
        <v>0</v>
      </c>
      <c r="I110" s="121"/>
      <c r="J110" s="21"/>
      <c r="K110" s="21"/>
    </row>
    <row r="111" spans="1:11" x14ac:dyDescent="0.25">
      <c r="A111" s="216">
        <v>41884</v>
      </c>
      <c r="B111" s="217" t="s">
        <v>1565</v>
      </c>
      <c r="C111" s="363" t="s">
        <v>4269</v>
      </c>
      <c r="D111" s="214" t="s">
        <v>123</v>
      </c>
      <c r="E111" s="235">
        <v>2160.8000000000002</v>
      </c>
      <c r="F111" s="419">
        <v>41885</v>
      </c>
      <c r="G111" s="34">
        <v>2160.8000000000002</v>
      </c>
      <c r="H111" s="86">
        <f t="shared" si="2"/>
        <v>0</v>
      </c>
      <c r="I111" s="121"/>
      <c r="J111" s="21"/>
      <c r="K111" s="21"/>
    </row>
    <row r="112" spans="1:11" x14ac:dyDescent="0.25">
      <c r="A112" s="216">
        <v>41884</v>
      </c>
      <c r="B112" s="217" t="s">
        <v>1567</v>
      </c>
      <c r="C112" s="363" t="s">
        <v>4269</v>
      </c>
      <c r="D112" s="214" t="s">
        <v>3121</v>
      </c>
      <c r="E112" s="235">
        <v>15008</v>
      </c>
      <c r="F112" s="419">
        <v>41884</v>
      </c>
      <c r="G112" s="34">
        <v>15008</v>
      </c>
      <c r="H112" s="86">
        <f t="shared" si="2"/>
        <v>0</v>
      </c>
      <c r="I112" s="121" t="s">
        <v>217</v>
      </c>
      <c r="J112" s="21"/>
      <c r="K112" s="21"/>
    </row>
    <row r="113" spans="1:11" x14ac:dyDescent="0.25">
      <c r="A113" s="216">
        <v>41884</v>
      </c>
      <c r="B113" s="217" t="s">
        <v>1568</v>
      </c>
      <c r="C113" s="363" t="s">
        <v>4269</v>
      </c>
      <c r="D113" s="214" t="s">
        <v>4646</v>
      </c>
      <c r="E113" s="235">
        <v>1382.8</v>
      </c>
      <c r="F113" s="419">
        <v>41884</v>
      </c>
      <c r="G113" s="34">
        <v>1382.8</v>
      </c>
      <c r="H113" s="86">
        <f t="shared" si="2"/>
        <v>0</v>
      </c>
      <c r="I113" s="121"/>
      <c r="J113" s="21"/>
      <c r="K113" s="21"/>
    </row>
    <row r="114" spans="1:11" x14ac:dyDescent="0.25">
      <c r="A114" s="216">
        <v>41884</v>
      </c>
      <c r="B114" s="217" t="s">
        <v>1569</v>
      </c>
      <c r="C114" s="363" t="s">
        <v>4269</v>
      </c>
      <c r="D114" s="214" t="s">
        <v>2582</v>
      </c>
      <c r="E114" s="235">
        <v>1908.2</v>
      </c>
      <c r="F114" s="419">
        <v>41884</v>
      </c>
      <c r="G114" s="34">
        <v>1908.2</v>
      </c>
      <c r="H114" s="86">
        <f t="shared" si="2"/>
        <v>0</v>
      </c>
      <c r="I114" s="121" t="s">
        <v>12</v>
      </c>
      <c r="J114" s="21"/>
      <c r="K114" s="21"/>
    </row>
    <row r="115" spans="1:11" x14ac:dyDescent="0.25">
      <c r="A115" s="216">
        <v>41884</v>
      </c>
      <c r="B115" s="217" t="s">
        <v>1570</v>
      </c>
      <c r="C115" s="363" t="s">
        <v>4269</v>
      </c>
      <c r="D115" s="220" t="s">
        <v>3114</v>
      </c>
      <c r="E115" s="241">
        <v>0</v>
      </c>
      <c r="F115" s="419"/>
      <c r="G115" s="34"/>
      <c r="H115" s="86">
        <f t="shared" si="2"/>
        <v>0</v>
      </c>
      <c r="I115" s="121" t="s">
        <v>81</v>
      </c>
      <c r="J115" s="21"/>
      <c r="K115" s="21"/>
    </row>
    <row r="116" spans="1:11" x14ac:dyDescent="0.25">
      <c r="A116" s="216">
        <v>41884</v>
      </c>
      <c r="B116" s="217" t="s">
        <v>1571</v>
      </c>
      <c r="C116" s="363" t="s">
        <v>4269</v>
      </c>
      <c r="D116" s="220" t="s">
        <v>3114</v>
      </c>
      <c r="E116" s="241">
        <v>0</v>
      </c>
      <c r="F116" s="419"/>
      <c r="G116" s="34"/>
      <c r="H116" s="86">
        <f t="shared" si="2"/>
        <v>0</v>
      </c>
      <c r="I116" s="121" t="s">
        <v>81</v>
      </c>
      <c r="J116" s="21"/>
      <c r="K116" s="21"/>
    </row>
    <row r="117" spans="1:11" x14ac:dyDescent="0.25">
      <c r="A117" s="216">
        <v>41884</v>
      </c>
      <c r="B117" s="217" t="s">
        <v>1572</v>
      </c>
      <c r="C117" s="363" t="s">
        <v>4269</v>
      </c>
      <c r="D117" s="214" t="s">
        <v>4619</v>
      </c>
      <c r="E117" s="235">
        <v>5699.4</v>
      </c>
      <c r="F117" s="419">
        <v>41884</v>
      </c>
      <c r="G117" s="34">
        <v>5699.4</v>
      </c>
      <c r="H117" s="86">
        <f t="shared" si="2"/>
        <v>0</v>
      </c>
      <c r="I117" s="121"/>
      <c r="J117" s="21"/>
      <c r="K117" s="21"/>
    </row>
    <row r="118" spans="1:11" x14ac:dyDescent="0.25">
      <c r="A118" s="216">
        <v>41884</v>
      </c>
      <c r="B118" s="217" t="s">
        <v>1573</v>
      </c>
      <c r="C118" s="363" t="s">
        <v>4269</v>
      </c>
      <c r="D118" s="214" t="s">
        <v>51</v>
      </c>
      <c r="E118" s="235">
        <v>3164.4</v>
      </c>
      <c r="F118" s="419">
        <v>41884</v>
      </c>
      <c r="G118" s="34">
        <v>3164.4</v>
      </c>
      <c r="H118" s="86">
        <f t="shared" si="2"/>
        <v>0</v>
      </c>
      <c r="I118" s="121" t="s">
        <v>12</v>
      </c>
      <c r="J118" s="21"/>
      <c r="K118" s="21"/>
    </row>
    <row r="119" spans="1:11" x14ac:dyDescent="0.25">
      <c r="A119" s="216">
        <v>41884</v>
      </c>
      <c r="B119" s="217" t="s">
        <v>1574</v>
      </c>
      <c r="C119" s="363" t="s">
        <v>4269</v>
      </c>
      <c r="D119" s="214" t="s">
        <v>703</v>
      </c>
      <c r="E119" s="235">
        <v>2166</v>
      </c>
      <c r="F119" s="419">
        <v>41884</v>
      </c>
      <c r="G119" s="34">
        <v>2166</v>
      </c>
      <c r="H119" s="86">
        <f t="shared" si="2"/>
        <v>0</v>
      </c>
      <c r="I119" s="121" t="s">
        <v>12</v>
      </c>
      <c r="J119" s="21"/>
      <c r="K119" s="21"/>
    </row>
    <row r="120" spans="1:11" x14ac:dyDescent="0.25">
      <c r="A120" s="216">
        <v>41884</v>
      </c>
      <c r="B120" s="217" t="s">
        <v>1575</v>
      </c>
      <c r="C120" s="363" t="s">
        <v>4269</v>
      </c>
      <c r="D120" s="214" t="s">
        <v>696</v>
      </c>
      <c r="E120" s="235">
        <v>3675.6</v>
      </c>
      <c r="F120" s="419">
        <v>41884</v>
      </c>
      <c r="G120" s="34">
        <v>3675.6</v>
      </c>
      <c r="H120" s="86">
        <f t="shared" si="2"/>
        <v>0</v>
      </c>
      <c r="I120" s="121" t="s">
        <v>12</v>
      </c>
      <c r="J120" s="21"/>
      <c r="K120" s="21"/>
    </row>
    <row r="121" spans="1:11" x14ac:dyDescent="0.25">
      <c r="A121" s="216">
        <v>41884</v>
      </c>
      <c r="B121" s="217" t="s">
        <v>1577</v>
      </c>
      <c r="C121" s="363" t="s">
        <v>4269</v>
      </c>
      <c r="D121" s="220" t="s">
        <v>3114</v>
      </c>
      <c r="E121" s="241">
        <v>0</v>
      </c>
      <c r="F121" s="419"/>
      <c r="G121" s="34"/>
      <c r="H121" s="86">
        <f t="shared" si="2"/>
        <v>0</v>
      </c>
      <c r="I121" s="121" t="s">
        <v>324</v>
      </c>
      <c r="J121" s="21"/>
      <c r="K121" s="21"/>
    </row>
    <row r="122" spans="1:11" x14ac:dyDescent="0.25">
      <c r="A122" s="216">
        <v>41884</v>
      </c>
      <c r="B122" s="217" t="s">
        <v>1578</v>
      </c>
      <c r="C122" s="363" t="s">
        <v>4269</v>
      </c>
      <c r="D122" s="214" t="s">
        <v>1782</v>
      </c>
      <c r="E122" s="235">
        <v>1107</v>
      </c>
      <c r="F122" s="419">
        <v>41884</v>
      </c>
      <c r="G122" s="34">
        <v>1107</v>
      </c>
      <c r="H122" s="86">
        <f t="shared" si="2"/>
        <v>0</v>
      </c>
      <c r="I122" s="121" t="s">
        <v>30</v>
      </c>
      <c r="J122" s="21"/>
      <c r="K122" s="21"/>
    </row>
    <row r="123" spans="1:11" x14ac:dyDescent="0.25">
      <c r="A123" s="216">
        <v>41884</v>
      </c>
      <c r="B123" s="217" t="s">
        <v>1579</v>
      </c>
      <c r="C123" s="363" t="s">
        <v>4269</v>
      </c>
      <c r="D123" s="214" t="s">
        <v>4354</v>
      </c>
      <c r="E123" s="235">
        <v>1746</v>
      </c>
      <c r="F123" s="419">
        <v>41884</v>
      </c>
      <c r="G123" s="34">
        <v>1746</v>
      </c>
      <c r="H123" s="86">
        <f t="shared" si="2"/>
        <v>0</v>
      </c>
      <c r="I123" s="121" t="s">
        <v>30</v>
      </c>
      <c r="J123" s="21"/>
      <c r="K123" s="21"/>
    </row>
    <row r="124" spans="1:11" x14ac:dyDescent="0.25">
      <c r="A124" s="216">
        <v>41884</v>
      </c>
      <c r="B124" s="217" t="s">
        <v>1580</v>
      </c>
      <c r="C124" s="363" t="s">
        <v>4269</v>
      </c>
      <c r="D124" s="214" t="s">
        <v>307</v>
      </c>
      <c r="E124" s="235">
        <v>4869.2</v>
      </c>
      <c r="F124" s="419">
        <v>41884</v>
      </c>
      <c r="G124" s="34">
        <v>4869.2</v>
      </c>
      <c r="H124" s="86">
        <f t="shared" si="2"/>
        <v>0</v>
      </c>
      <c r="I124" s="121" t="s">
        <v>12</v>
      </c>
      <c r="J124" s="21"/>
      <c r="K124" s="21"/>
    </row>
    <row r="125" spans="1:11" x14ac:dyDescent="0.25">
      <c r="A125" s="216">
        <v>41884</v>
      </c>
      <c r="B125" s="217" t="s">
        <v>1581</v>
      </c>
      <c r="C125" s="363" t="s">
        <v>4269</v>
      </c>
      <c r="D125" s="214" t="s">
        <v>111</v>
      </c>
      <c r="E125" s="235">
        <v>6090.4</v>
      </c>
      <c r="F125" s="419">
        <v>41884</v>
      </c>
      <c r="G125" s="34">
        <v>6090.4</v>
      </c>
      <c r="H125" s="86">
        <f t="shared" si="2"/>
        <v>0</v>
      </c>
      <c r="I125" s="121" t="s">
        <v>12</v>
      </c>
      <c r="J125" s="21"/>
      <c r="K125" s="21"/>
    </row>
    <row r="126" spans="1:11" x14ac:dyDescent="0.25">
      <c r="A126" s="216">
        <v>41884</v>
      </c>
      <c r="B126" s="217" t="s">
        <v>1582</v>
      </c>
      <c r="C126" s="363" t="s">
        <v>4269</v>
      </c>
      <c r="D126" s="214" t="s">
        <v>760</v>
      </c>
      <c r="E126" s="235">
        <v>1663.8</v>
      </c>
      <c r="F126" s="419">
        <v>41884</v>
      </c>
      <c r="G126" s="34">
        <v>1663.8</v>
      </c>
      <c r="H126" s="86">
        <f t="shared" si="2"/>
        <v>0</v>
      </c>
      <c r="I126" s="121" t="s">
        <v>30</v>
      </c>
      <c r="J126" s="21"/>
      <c r="K126" s="21"/>
    </row>
    <row r="127" spans="1:11" x14ac:dyDescent="0.25">
      <c r="A127" s="216">
        <v>41884</v>
      </c>
      <c r="B127" s="217" t="s">
        <v>1583</v>
      </c>
      <c r="C127" s="363" t="s">
        <v>4269</v>
      </c>
      <c r="D127" s="214" t="s">
        <v>307</v>
      </c>
      <c r="E127" s="235">
        <v>6552</v>
      </c>
      <c r="F127" s="419">
        <v>41884</v>
      </c>
      <c r="G127" s="34">
        <v>6552</v>
      </c>
      <c r="H127" s="86">
        <f t="shared" si="2"/>
        <v>0</v>
      </c>
      <c r="I127" s="121" t="s">
        <v>65</v>
      </c>
      <c r="J127" s="21"/>
      <c r="K127" s="21"/>
    </row>
    <row r="128" spans="1:11" x14ac:dyDescent="0.25">
      <c r="A128" s="216">
        <v>41884</v>
      </c>
      <c r="B128" s="217" t="s">
        <v>1584</v>
      </c>
      <c r="C128" s="363" t="s">
        <v>4269</v>
      </c>
      <c r="D128" s="220" t="s">
        <v>3114</v>
      </c>
      <c r="E128" s="241">
        <v>0</v>
      </c>
      <c r="F128" s="419"/>
      <c r="G128" s="34"/>
      <c r="H128" s="86">
        <f t="shared" si="2"/>
        <v>0</v>
      </c>
      <c r="I128" s="121" t="s">
        <v>324</v>
      </c>
      <c r="J128" s="21"/>
      <c r="K128" s="21"/>
    </row>
    <row r="129" spans="1:11" x14ac:dyDescent="0.25">
      <c r="A129" s="216">
        <v>41884</v>
      </c>
      <c r="B129" s="217" t="s">
        <v>1585</v>
      </c>
      <c r="C129" s="363" t="s">
        <v>4269</v>
      </c>
      <c r="D129" s="220" t="s">
        <v>3114</v>
      </c>
      <c r="E129" s="241">
        <v>0</v>
      </c>
      <c r="F129" s="419"/>
      <c r="G129" s="34"/>
      <c r="H129" s="86">
        <f t="shared" si="2"/>
        <v>0</v>
      </c>
      <c r="I129" s="121" t="s">
        <v>324</v>
      </c>
    </row>
    <row r="130" spans="1:11" x14ac:dyDescent="0.25">
      <c r="A130" s="216">
        <v>41884</v>
      </c>
      <c r="B130" s="217" t="s">
        <v>1586</v>
      </c>
      <c r="C130" s="363" t="s">
        <v>4269</v>
      </c>
      <c r="D130" s="214" t="s">
        <v>517</v>
      </c>
      <c r="E130" s="235">
        <v>283.2</v>
      </c>
      <c r="F130" s="419">
        <v>41884</v>
      </c>
      <c r="G130" s="34">
        <v>283.2</v>
      </c>
      <c r="H130" s="86">
        <f t="shared" si="2"/>
        <v>0</v>
      </c>
      <c r="I130" s="121"/>
      <c r="K130" s="33"/>
    </row>
    <row r="131" spans="1:11" x14ac:dyDescent="0.25">
      <c r="A131" s="216">
        <v>41884</v>
      </c>
      <c r="B131" s="217" t="s">
        <v>1587</v>
      </c>
      <c r="C131" s="363" t="s">
        <v>4269</v>
      </c>
      <c r="D131" s="214" t="s">
        <v>47</v>
      </c>
      <c r="E131" s="235">
        <v>3174.9</v>
      </c>
      <c r="F131" s="419">
        <v>41884</v>
      </c>
      <c r="G131" s="34">
        <v>3174.9</v>
      </c>
      <c r="H131" s="86">
        <f t="shared" si="2"/>
        <v>0</v>
      </c>
      <c r="I131" s="121" t="s">
        <v>30</v>
      </c>
      <c r="K131" s="33"/>
    </row>
    <row r="132" spans="1:11" x14ac:dyDescent="0.25">
      <c r="A132" s="216">
        <v>41884</v>
      </c>
      <c r="B132" s="217" t="s">
        <v>1588</v>
      </c>
      <c r="C132" s="363" t="s">
        <v>4269</v>
      </c>
      <c r="D132" s="214" t="s">
        <v>441</v>
      </c>
      <c r="E132" s="235">
        <v>1459.2</v>
      </c>
      <c r="F132" s="419">
        <v>41884</v>
      </c>
      <c r="G132" s="34">
        <v>1459.2</v>
      </c>
      <c r="H132" s="226">
        <f t="shared" si="2"/>
        <v>0</v>
      </c>
      <c r="I132" s="121" t="s">
        <v>30</v>
      </c>
    </row>
    <row r="133" spans="1:11" x14ac:dyDescent="0.25">
      <c r="A133" s="216">
        <v>41884</v>
      </c>
      <c r="B133" s="217" t="s">
        <v>1590</v>
      </c>
      <c r="C133" s="363" t="s">
        <v>4269</v>
      </c>
      <c r="D133" s="214" t="s">
        <v>257</v>
      </c>
      <c r="E133" s="235">
        <v>16984</v>
      </c>
      <c r="F133" s="419">
        <v>41884</v>
      </c>
      <c r="G133" s="34">
        <v>16984</v>
      </c>
      <c r="H133" s="86">
        <f>E133-G133</f>
        <v>0</v>
      </c>
      <c r="I133" s="121" t="s">
        <v>65</v>
      </c>
    </row>
    <row r="134" spans="1:11" x14ac:dyDescent="0.25">
      <c r="A134" s="216">
        <v>41884</v>
      </c>
      <c r="B134" s="217" t="s">
        <v>1591</v>
      </c>
      <c r="C134" s="363" t="s">
        <v>4269</v>
      </c>
      <c r="D134" s="220" t="s">
        <v>3114</v>
      </c>
      <c r="E134" s="241">
        <v>0</v>
      </c>
      <c r="F134" s="419"/>
      <c r="G134" s="34"/>
      <c r="H134" s="86">
        <f>E134-G134</f>
        <v>0</v>
      </c>
      <c r="I134" s="121" t="s">
        <v>81</v>
      </c>
    </row>
    <row r="135" spans="1:11" x14ac:dyDescent="0.25">
      <c r="A135" s="216">
        <v>41884</v>
      </c>
      <c r="B135" s="217" t="s">
        <v>1593</v>
      </c>
      <c r="C135" s="363" t="s">
        <v>4269</v>
      </c>
      <c r="D135" s="214" t="s">
        <v>55</v>
      </c>
      <c r="E135" s="235">
        <v>7487</v>
      </c>
      <c r="F135" s="419">
        <v>41884</v>
      </c>
      <c r="G135" s="34">
        <v>7487</v>
      </c>
      <c r="H135" s="86">
        <f t="shared" ref="H135:H198" si="3">E135-G135</f>
        <v>0</v>
      </c>
      <c r="I135" s="121"/>
    </row>
    <row r="136" spans="1:11" x14ac:dyDescent="0.25">
      <c r="A136" s="216">
        <v>41884</v>
      </c>
      <c r="B136" s="217" t="s">
        <v>1595</v>
      </c>
      <c r="C136" s="363" t="s">
        <v>4269</v>
      </c>
      <c r="D136" s="214" t="s">
        <v>2586</v>
      </c>
      <c r="E136" s="235">
        <v>10716</v>
      </c>
      <c r="F136" s="419">
        <v>41884</v>
      </c>
      <c r="G136" s="34">
        <v>10716</v>
      </c>
      <c r="H136" s="86">
        <f t="shared" si="3"/>
        <v>0</v>
      </c>
      <c r="I136" s="121"/>
    </row>
    <row r="137" spans="1:11" x14ac:dyDescent="0.25">
      <c r="A137" s="216">
        <v>41884</v>
      </c>
      <c r="B137" s="217" t="s">
        <v>1596</v>
      </c>
      <c r="C137" s="363" t="s">
        <v>4269</v>
      </c>
      <c r="D137" s="214" t="s">
        <v>338</v>
      </c>
      <c r="E137" s="235">
        <v>599.4</v>
      </c>
      <c r="F137" s="419">
        <v>41884</v>
      </c>
      <c r="G137" s="34">
        <v>599.4</v>
      </c>
      <c r="H137" s="86">
        <f t="shared" si="3"/>
        <v>0</v>
      </c>
      <c r="I137" s="121" t="s">
        <v>30</v>
      </c>
    </row>
    <row r="138" spans="1:11" x14ac:dyDescent="0.25">
      <c r="A138" s="216">
        <v>41884</v>
      </c>
      <c r="B138" s="217" t="s">
        <v>1597</v>
      </c>
      <c r="C138" s="363" t="s">
        <v>4269</v>
      </c>
      <c r="D138" s="214" t="s">
        <v>29</v>
      </c>
      <c r="E138" s="235">
        <v>13813.8</v>
      </c>
      <c r="F138" s="419">
        <v>41884</v>
      </c>
      <c r="G138" s="34">
        <v>13813.8</v>
      </c>
      <c r="H138" s="86">
        <f t="shared" si="3"/>
        <v>0</v>
      </c>
      <c r="I138" s="121" t="s">
        <v>30</v>
      </c>
    </row>
    <row r="139" spans="1:11" x14ac:dyDescent="0.25">
      <c r="A139" s="216">
        <v>41884</v>
      </c>
      <c r="B139" s="217" t="s">
        <v>1598</v>
      </c>
      <c r="C139" s="363" t="s">
        <v>4269</v>
      </c>
      <c r="D139" s="214" t="s">
        <v>4618</v>
      </c>
      <c r="E139" s="235">
        <v>12193.9</v>
      </c>
      <c r="F139" s="419">
        <v>41887</v>
      </c>
      <c r="G139" s="34">
        <v>12193.9</v>
      </c>
      <c r="H139" s="86">
        <f t="shared" si="3"/>
        <v>0</v>
      </c>
      <c r="I139" s="121" t="s">
        <v>3945</v>
      </c>
    </row>
    <row r="140" spans="1:11" x14ac:dyDescent="0.25">
      <c r="A140" s="216">
        <v>41884</v>
      </c>
      <c r="B140" s="217" t="s">
        <v>1599</v>
      </c>
      <c r="C140" s="363" t="s">
        <v>4269</v>
      </c>
      <c r="D140" s="214" t="s">
        <v>36</v>
      </c>
      <c r="E140" s="235">
        <v>8290</v>
      </c>
      <c r="F140" s="419">
        <v>41884</v>
      </c>
      <c r="G140" s="34">
        <v>8290</v>
      </c>
      <c r="H140" s="86">
        <f t="shared" si="3"/>
        <v>0</v>
      </c>
      <c r="I140" s="121" t="s">
        <v>65</v>
      </c>
    </row>
    <row r="141" spans="1:11" x14ac:dyDescent="0.25">
      <c r="A141" s="216">
        <v>41884</v>
      </c>
      <c r="B141" s="217" t="s">
        <v>1600</v>
      </c>
      <c r="C141" s="363" t="s">
        <v>4269</v>
      </c>
      <c r="D141" s="220" t="s">
        <v>3114</v>
      </c>
      <c r="E141" s="241">
        <v>0</v>
      </c>
      <c r="F141" s="419"/>
      <c r="G141" s="34"/>
      <c r="H141" s="86">
        <f t="shared" si="3"/>
        <v>0</v>
      </c>
      <c r="I141" s="121" t="s">
        <v>324</v>
      </c>
    </row>
    <row r="142" spans="1:11" x14ac:dyDescent="0.25">
      <c r="A142" s="216">
        <v>41884</v>
      </c>
      <c r="B142" s="217" t="s">
        <v>1601</v>
      </c>
      <c r="C142" s="363" t="s">
        <v>4269</v>
      </c>
      <c r="D142" s="214" t="s">
        <v>19</v>
      </c>
      <c r="E142" s="235">
        <v>7537.2</v>
      </c>
      <c r="F142" s="419">
        <v>41884</v>
      </c>
      <c r="G142" s="34">
        <v>7537.2</v>
      </c>
      <c r="H142" s="86">
        <f t="shared" si="3"/>
        <v>0</v>
      </c>
      <c r="I142" s="121" t="s">
        <v>27</v>
      </c>
    </row>
    <row r="143" spans="1:11" x14ac:dyDescent="0.25">
      <c r="A143" s="216">
        <v>41884</v>
      </c>
      <c r="B143" s="217" t="s">
        <v>1602</v>
      </c>
      <c r="C143" s="363" t="s">
        <v>4269</v>
      </c>
      <c r="D143" s="214" t="s">
        <v>79</v>
      </c>
      <c r="E143" s="235">
        <v>15611.4</v>
      </c>
      <c r="F143" s="419">
        <v>41886</v>
      </c>
      <c r="G143" s="34">
        <v>15611.4</v>
      </c>
      <c r="H143" s="86">
        <f t="shared" si="3"/>
        <v>0</v>
      </c>
      <c r="I143" s="121" t="s">
        <v>21</v>
      </c>
    </row>
    <row r="144" spans="1:11" x14ac:dyDescent="0.25">
      <c r="A144" s="216">
        <v>41884</v>
      </c>
      <c r="B144" s="217" t="s">
        <v>1603</v>
      </c>
      <c r="C144" s="363" t="s">
        <v>4269</v>
      </c>
      <c r="D144" s="214" t="s">
        <v>130</v>
      </c>
      <c r="E144" s="235">
        <v>7457.6</v>
      </c>
      <c r="F144" s="419">
        <v>41887</v>
      </c>
      <c r="G144" s="34">
        <v>7457.6</v>
      </c>
      <c r="H144" s="86">
        <f t="shared" si="3"/>
        <v>0</v>
      </c>
      <c r="I144" s="121" t="s">
        <v>21</v>
      </c>
    </row>
    <row r="145" spans="1:11" x14ac:dyDescent="0.25">
      <c r="A145" s="216">
        <v>41884</v>
      </c>
      <c r="B145" s="217" t="s">
        <v>1605</v>
      </c>
      <c r="C145" s="363" t="s">
        <v>4269</v>
      </c>
      <c r="D145" s="214" t="s">
        <v>4623</v>
      </c>
      <c r="E145" s="235">
        <v>150.80000000000001</v>
      </c>
      <c r="F145" s="419">
        <v>41884</v>
      </c>
      <c r="G145" s="34">
        <v>150.80000000000001</v>
      </c>
      <c r="H145" s="86">
        <f t="shared" si="3"/>
        <v>0</v>
      </c>
      <c r="I145" s="121"/>
    </row>
    <row r="146" spans="1:11" x14ac:dyDescent="0.25">
      <c r="A146" s="216">
        <v>41884</v>
      </c>
      <c r="B146" s="217" t="s">
        <v>1606</v>
      </c>
      <c r="C146" s="363" t="s">
        <v>4269</v>
      </c>
      <c r="D146" s="214" t="s">
        <v>302</v>
      </c>
      <c r="E146" s="235">
        <v>2689.2</v>
      </c>
      <c r="F146" s="419">
        <v>41884</v>
      </c>
      <c r="G146" s="34">
        <v>2689.2</v>
      </c>
      <c r="H146" s="86">
        <f t="shared" si="3"/>
        <v>0</v>
      </c>
      <c r="I146" s="121"/>
    </row>
    <row r="147" spans="1:11" x14ac:dyDescent="0.25">
      <c r="A147" s="216">
        <v>41884</v>
      </c>
      <c r="B147" s="217" t="s">
        <v>1607</v>
      </c>
      <c r="C147" s="363" t="s">
        <v>4269</v>
      </c>
      <c r="D147" s="214" t="s">
        <v>302</v>
      </c>
      <c r="E147" s="235">
        <v>394.4</v>
      </c>
      <c r="F147" s="419">
        <v>41884</v>
      </c>
      <c r="G147" s="34">
        <v>394.4</v>
      </c>
      <c r="H147" s="86">
        <f t="shared" si="3"/>
        <v>0</v>
      </c>
      <c r="I147" s="121"/>
    </row>
    <row r="148" spans="1:11" x14ac:dyDescent="0.25">
      <c r="A148" s="216">
        <v>41884</v>
      </c>
      <c r="B148" s="217" t="s">
        <v>1608</v>
      </c>
      <c r="C148" s="363" t="s">
        <v>4269</v>
      </c>
      <c r="D148" s="214" t="s">
        <v>4647</v>
      </c>
      <c r="E148" s="235">
        <v>453.2</v>
      </c>
      <c r="F148" s="419">
        <v>41884</v>
      </c>
      <c r="G148" s="34">
        <v>453.2</v>
      </c>
      <c r="H148" s="86">
        <f t="shared" si="3"/>
        <v>0</v>
      </c>
      <c r="I148" s="121"/>
    </row>
    <row r="149" spans="1:11" x14ac:dyDescent="0.25">
      <c r="A149" s="216">
        <v>41884</v>
      </c>
      <c r="B149" s="217" t="s">
        <v>1609</v>
      </c>
      <c r="C149" s="363" t="s">
        <v>4269</v>
      </c>
      <c r="D149" s="214" t="s">
        <v>1611</v>
      </c>
      <c r="E149" s="235">
        <v>4511</v>
      </c>
      <c r="F149" s="419">
        <v>41884</v>
      </c>
      <c r="G149" s="34">
        <v>4511</v>
      </c>
      <c r="H149" s="86">
        <f t="shared" si="3"/>
        <v>0</v>
      </c>
      <c r="I149" s="121"/>
    </row>
    <row r="150" spans="1:11" x14ac:dyDescent="0.25">
      <c r="A150" s="216">
        <v>41884</v>
      </c>
      <c r="B150" s="217" t="s">
        <v>1610</v>
      </c>
      <c r="C150" s="363" t="s">
        <v>4269</v>
      </c>
      <c r="D150" s="214" t="s">
        <v>74</v>
      </c>
      <c r="E150" s="235">
        <v>1585.8</v>
      </c>
      <c r="F150" s="419">
        <v>41884</v>
      </c>
      <c r="G150" s="34">
        <v>1585.8</v>
      </c>
      <c r="H150" s="86">
        <f t="shared" si="3"/>
        <v>0</v>
      </c>
      <c r="I150" s="121"/>
    </row>
    <row r="151" spans="1:11" x14ac:dyDescent="0.25">
      <c r="A151" s="216">
        <v>41884</v>
      </c>
      <c r="B151" s="217" t="s">
        <v>1612</v>
      </c>
      <c r="C151" s="363" t="s">
        <v>4269</v>
      </c>
      <c r="D151" s="214" t="s">
        <v>4648</v>
      </c>
      <c r="E151" s="235">
        <v>3440</v>
      </c>
      <c r="F151" s="419">
        <v>41884</v>
      </c>
      <c r="G151" s="34">
        <v>3440</v>
      </c>
      <c r="H151" s="86">
        <f t="shared" si="3"/>
        <v>0</v>
      </c>
      <c r="I151" s="121"/>
    </row>
    <row r="152" spans="1:11" x14ac:dyDescent="0.25">
      <c r="A152" s="216">
        <v>41884</v>
      </c>
      <c r="B152" s="217" t="s">
        <v>1614</v>
      </c>
      <c r="C152" s="363" t="s">
        <v>4269</v>
      </c>
      <c r="D152" s="214" t="s">
        <v>4627</v>
      </c>
      <c r="E152" s="235">
        <v>2630.4</v>
      </c>
      <c r="F152" s="419">
        <v>41884</v>
      </c>
      <c r="G152" s="34">
        <v>2630.4</v>
      </c>
      <c r="H152" s="86">
        <f t="shared" si="3"/>
        <v>0</v>
      </c>
      <c r="I152" s="121"/>
    </row>
    <row r="153" spans="1:11" x14ac:dyDescent="0.25">
      <c r="A153" s="216">
        <v>41884</v>
      </c>
      <c r="B153" s="217" t="s">
        <v>1615</v>
      </c>
      <c r="C153" s="363" t="s">
        <v>4269</v>
      </c>
      <c r="D153" s="214" t="s">
        <v>4260</v>
      </c>
      <c r="E153" s="235">
        <v>923.4</v>
      </c>
      <c r="F153" s="419">
        <v>41884</v>
      </c>
      <c r="G153" s="34">
        <v>923.4</v>
      </c>
      <c r="H153" s="86">
        <f t="shared" si="3"/>
        <v>0</v>
      </c>
      <c r="I153" s="121"/>
    </row>
    <row r="154" spans="1:11" x14ac:dyDescent="0.25">
      <c r="A154" s="216">
        <v>41884</v>
      </c>
      <c r="B154" s="217" t="s">
        <v>1616</v>
      </c>
      <c r="C154" s="363" t="s">
        <v>4269</v>
      </c>
      <c r="D154" s="214" t="s">
        <v>396</v>
      </c>
      <c r="E154" s="235">
        <v>458.4</v>
      </c>
      <c r="F154" s="419">
        <v>41884</v>
      </c>
      <c r="G154" s="34">
        <v>458.4</v>
      </c>
      <c r="H154" s="86">
        <f t="shared" si="3"/>
        <v>0</v>
      </c>
      <c r="I154" s="121"/>
    </row>
    <row r="155" spans="1:11" x14ac:dyDescent="0.25">
      <c r="A155" s="216">
        <v>41884</v>
      </c>
      <c r="B155" s="217" t="s">
        <v>1617</v>
      </c>
      <c r="C155" s="363" t="s">
        <v>4269</v>
      </c>
      <c r="D155" s="214" t="s">
        <v>106</v>
      </c>
      <c r="E155" s="235">
        <v>14251.24</v>
      </c>
      <c r="F155" s="419">
        <v>41887</v>
      </c>
      <c r="G155" s="34">
        <v>14251.24</v>
      </c>
      <c r="H155" s="86">
        <f t="shared" si="3"/>
        <v>0</v>
      </c>
      <c r="I155" s="121" t="s">
        <v>27</v>
      </c>
    </row>
    <row r="156" spans="1:11" s="28" customFormat="1" x14ac:dyDescent="0.25">
      <c r="A156" s="216">
        <v>41884</v>
      </c>
      <c r="B156" s="217" t="s">
        <v>1618</v>
      </c>
      <c r="C156" s="363" t="s">
        <v>4269</v>
      </c>
      <c r="D156" s="214" t="s">
        <v>115</v>
      </c>
      <c r="E156" s="235">
        <v>1872</v>
      </c>
      <c r="F156" s="419">
        <v>41884</v>
      </c>
      <c r="G156" s="34">
        <v>1872</v>
      </c>
      <c r="H156" s="86">
        <f t="shared" si="3"/>
        <v>0</v>
      </c>
      <c r="I156" s="121"/>
    </row>
    <row r="157" spans="1:11" s="28" customFormat="1" x14ac:dyDescent="0.25">
      <c r="A157" s="216">
        <v>41884</v>
      </c>
      <c r="B157" s="217" t="s">
        <v>1619</v>
      </c>
      <c r="C157" s="363" t="s">
        <v>4269</v>
      </c>
      <c r="D157" s="214" t="s">
        <v>180</v>
      </c>
      <c r="E157" s="235">
        <v>578</v>
      </c>
      <c r="F157" s="419">
        <v>41884</v>
      </c>
      <c r="G157" s="34">
        <v>578</v>
      </c>
      <c r="H157" s="86">
        <f t="shared" si="3"/>
        <v>0</v>
      </c>
      <c r="I157" s="121"/>
      <c r="K157" s="33"/>
    </row>
    <row r="158" spans="1:11" s="28" customFormat="1" x14ac:dyDescent="0.25">
      <c r="A158" s="216">
        <v>41884</v>
      </c>
      <c r="B158" s="217" t="s">
        <v>1621</v>
      </c>
      <c r="C158" s="363" t="s">
        <v>4269</v>
      </c>
      <c r="D158" s="214" t="s">
        <v>307</v>
      </c>
      <c r="E158" s="235">
        <v>4700</v>
      </c>
      <c r="F158" s="419">
        <v>41884</v>
      </c>
      <c r="G158" s="34">
        <v>4700</v>
      </c>
      <c r="H158" s="86">
        <f t="shared" si="3"/>
        <v>0</v>
      </c>
      <c r="I158" s="121"/>
    </row>
    <row r="159" spans="1:11" s="28" customFormat="1" x14ac:dyDescent="0.25">
      <c r="A159" s="216">
        <v>41884</v>
      </c>
      <c r="B159" s="217" t="s">
        <v>1623</v>
      </c>
      <c r="C159" s="363" t="s">
        <v>4269</v>
      </c>
      <c r="D159" s="220" t="s">
        <v>3114</v>
      </c>
      <c r="E159" s="241">
        <v>0</v>
      </c>
      <c r="F159" s="419"/>
      <c r="G159" s="34"/>
      <c r="H159" s="86">
        <f t="shared" si="3"/>
        <v>0</v>
      </c>
      <c r="I159" s="121" t="s">
        <v>324</v>
      </c>
    </row>
    <row r="160" spans="1:11" s="28" customFormat="1" x14ac:dyDescent="0.25">
      <c r="A160" s="216">
        <v>41884</v>
      </c>
      <c r="B160" s="285" t="s">
        <v>1624</v>
      </c>
      <c r="C160" s="361" t="s">
        <v>4649</v>
      </c>
      <c r="D160" s="214" t="s">
        <v>233</v>
      </c>
      <c r="E160" s="235">
        <v>1695.7</v>
      </c>
      <c r="F160" s="419">
        <v>41885</v>
      </c>
      <c r="G160" s="34">
        <v>1695.7</v>
      </c>
      <c r="H160" s="86">
        <f t="shared" si="3"/>
        <v>0</v>
      </c>
      <c r="I160" s="121" t="s">
        <v>217</v>
      </c>
      <c r="K160" s="33"/>
    </row>
    <row r="161" spans="1:11" s="28" customFormat="1" x14ac:dyDescent="0.25">
      <c r="A161" s="216">
        <v>41884</v>
      </c>
      <c r="B161" s="285" t="s">
        <v>1627</v>
      </c>
      <c r="C161" s="361" t="s">
        <v>4649</v>
      </c>
      <c r="D161" s="214" t="s">
        <v>168</v>
      </c>
      <c r="E161" s="235">
        <v>1346.2</v>
      </c>
      <c r="F161" s="419">
        <v>41884</v>
      </c>
      <c r="G161" s="34">
        <v>1346.2</v>
      </c>
      <c r="H161" s="86">
        <f t="shared" si="3"/>
        <v>0</v>
      </c>
      <c r="I161" s="121"/>
    </row>
    <row r="162" spans="1:11" s="28" customFormat="1" x14ac:dyDescent="0.25">
      <c r="A162" s="216">
        <v>41884</v>
      </c>
      <c r="B162" s="285" t="s">
        <v>1628</v>
      </c>
      <c r="C162" s="361" t="s">
        <v>4649</v>
      </c>
      <c r="D162" s="214" t="s">
        <v>78</v>
      </c>
      <c r="E162" s="235">
        <v>2599</v>
      </c>
      <c r="F162" s="419">
        <v>41885</v>
      </c>
      <c r="G162" s="34">
        <v>2599</v>
      </c>
      <c r="H162" s="86">
        <f t="shared" si="3"/>
        <v>0</v>
      </c>
      <c r="I162" s="121" t="s">
        <v>217</v>
      </c>
    </row>
    <row r="163" spans="1:11" s="28" customFormat="1" x14ac:dyDescent="0.25">
      <c r="A163" s="216">
        <v>41884</v>
      </c>
      <c r="B163" s="285" t="s">
        <v>1629</v>
      </c>
      <c r="C163" s="361" t="s">
        <v>4649</v>
      </c>
      <c r="D163" s="214" t="s">
        <v>956</v>
      </c>
      <c r="E163" s="235">
        <v>5456.1</v>
      </c>
      <c r="F163" s="419">
        <v>41885</v>
      </c>
      <c r="G163" s="34">
        <v>5456.1</v>
      </c>
      <c r="H163" s="86">
        <f t="shared" si="3"/>
        <v>0</v>
      </c>
      <c r="I163" s="121" t="s">
        <v>217</v>
      </c>
    </row>
    <row r="164" spans="1:11" s="28" customFormat="1" x14ac:dyDescent="0.25">
      <c r="A164" s="216">
        <v>41884</v>
      </c>
      <c r="B164" s="285" t="s">
        <v>1630</v>
      </c>
      <c r="C164" s="361" t="s">
        <v>4649</v>
      </c>
      <c r="D164" s="214" t="s">
        <v>4650</v>
      </c>
      <c r="E164" s="235">
        <v>6741.2</v>
      </c>
      <c r="F164" s="419">
        <v>41885</v>
      </c>
      <c r="G164" s="34">
        <v>6741.2</v>
      </c>
      <c r="H164" s="86">
        <f t="shared" si="3"/>
        <v>0</v>
      </c>
      <c r="I164" s="121" t="s">
        <v>217</v>
      </c>
    </row>
    <row r="165" spans="1:11" s="28" customFormat="1" x14ac:dyDescent="0.25">
      <c r="A165" s="216">
        <v>41884</v>
      </c>
      <c r="B165" s="285" t="s">
        <v>1632</v>
      </c>
      <c r="C165" s="361" t="s">
        <v>4649</v>
      </c>
      <c r="D165" s="214" t="s">
        <v>4273</v>
      </c>
      <c r="E165" s="235">
        <v>126155.12</v>
      </c>
      <c r="F165" s="419">
        <v>41912</v>
      </c>
      <c r="G165" s="34">
        <v>126155.12</v>
      </c>
      <c r="H165" s="86">
        <f t="shared" si="3"/>
        <v>0</v>
      </c>
      <c r="I165" s="121" t="s">
        <v>12</v>
      </c>
    </row>
    <row r="166" spans="1:11" s="28" customFormat="1" x14ac:dyDescent="0.25">
      <c r="A166" s="216">
        <v>41884</v>
      </c>
      <c r="B166" s="285" t="s">
        <v>1634</v>
      </c>
      <c r="C166" s="361" t="s">
        <v>4649</v>
      </c>
      <c r="D166" s="214" t="s">
        <v>4210</v>
      </c>
      <c r="E166" s="235">
        <v>11067.6</v>
      </c>
      <c r="F166" s="419">
        <v>41884</v>
      </c>
      <c r="G166" s="34">
        <v>11067.6</v>
      </c>
      <c r="H166" s="86">
        <f t="shared" si="3"/>
        <v>0</v>
      </c>
      <c r="I166" s="121"/>
    </row>
    <row r="167" spans="1:11" x14ac:dyDescent="0.25">
      <c r="A167" s="216">
        <v>41884</v>
      </c>
      <c r="B167" s="285" t="s">
        <v>1635</v>
      </c>
      <c r="C167" s="361" t="s">
        <v>4649</v>
      </c>
      <c r="D167" s="214" t="s">
        <v>3482</v>
      </c>
      <c r="E167" s="235">
        <v>4645.8</v>
      </c>
      <c r="F167" s="419">
        <v>41884</v>
      </c>
      <c r="G167" s="34">
        <v>4645.8</v>
      </c>
      <c r="H167" s="86">
        <f t="shared" si="3"/>
        <v>0</v>
      </c>
      <c r="I167" s="121"/>
      <c r="J167" s="21"/>
      <c r="K167" s="21"/>
    </row>
    <row r="168" spans="1:11" x14ac:dyDescent="0.25">
      <c r="A168" s="216">
        <v>41884</v>
      </c>
      <c r="B168" s="285" t="s">
        <v>1636</v>
      </c>
      <c r="C168" s="361" t="s">
        <v>4649</v>
      </c>
      <c r="D168" s="220" t="s">
        <v>3114</v>
      </c>
      <c r="E168" s="241">
        <v>0</v>
      </c>
      <c r="F168" s="419"/>
      <c r="G168" s="34"/>
      <c r="H168" s="86">
        <f t="shared" si="3"/>
        <v>0</v>
      </c>
      <c r="I168" s="121" t="s">
        <v>4651</v>
      </c>
      <c r="J168" s="21"/>
      <c r="K168" s="21"/>
    </row>
    <row r="169" spans="1:11" x14ac:dyDescent="0.25">
      <c r="A169" s="216">
        <v>41884</v>
      </c>
      <c r="B169" s="285" t="s">
        <v>1637</v>
      </c>
      <c r="C169" s="361" t="s">
        <v>4649</v>
      </c>
      <c r="D169" s="214" t="s">
        <v>25</v>
      </c>
      <c r="E169" s="235">
        <v>6872.4</v>
      </c>
      <c r="F169" s="419">
        <v>41885</v>
      </c>
      <c r="G169" s="34">
        <v>6872.4</v>
      </c>
      <c r="H169" s="86">
        <f t="shared" si="3"/>
        <v>0</v>
      </c>
      <c r="I169" s="121" t="s">
        <v>65</v>
      </c>
      <c r="J169" s="21"/>
      <c r="K169" s="21"/>
    </row>
    <row r="170" spans="1:11" x14ac:dyDescent="0.25">
      <c r="A170" s="216">
        <v>41884</v>
      </c>
      <c r="B170" s="285" t="s">
        <v>1639</v>
      </c>
      <c r="C170" s="361" t="s">
        <v>4649</v>
      </c>
      <c r="D170" s="214" t="s">
        <v>2949</v>
      </c>
      <c r="E170" s="235">
        <v>32956.07</v>
      </c>
      <c r="F170" s="419">
        <v>41885</v>
      </c>
      <c r="G170" s="34">
        <v>32956.07</v>
      </c>
      <c r="H170" s="86">
        <f t="shared" si="3"/>
        <v>0</v>
      </c>
      <c r="I170" s="121" t="s">
        <v>65</v>
      </c>
      <c r="J170" s="21"/>
      <c r="K170" s="21"/>
    </row>
    <row r="171" spans="1:11" x14ac:dyDescent="0.25">
      <c r="A171" s="216">
        <v>41884</v>
      </c>
      <c r="B171" s="285" t="s">
        <v>1641</v>
      </c>
      <c r="C171" s="361" t="s">
        <v>4649</v>
      </c>
      <c r="D171" s="214" t="s">
        <v>106</v>
      </c>
      <c r="E171" s="235">
        <v>283181</v>
      </c>
      <c r="F171" s="419">
        <v>41891</v>
      </c>
      <c r="G171" s="34">
        <v>283181</v>
      </c>
      <c r="H171" s="86">
        <f t="shared" si="3"/>
        <v>0</v>
      </c>
      <c r="I171" s="121" t="s">
        <v>65</v>
      </c>
      <c r="J171" s="21"/>
      <c r="K171" s="21"/>
    </row>
    <row r="172" spans="1:11" x14ac:dyDescent="0.25">
      <c r="A172" s="216">
        <v>41884</v>
      </c>
      <c r="B172" s="285" t="s">
        <v>1642</v>
      </c>
      <c r="C172" s="361" t="s">
        <v>4649</v>
      </c>
      <c r="D172" s="214" t="s">
        <v>106</v>
      </c>
      <c r="E172" s="235">
        <v>152342</v>
      </c>
      <c r="F172" s="419">
        <v>41891</v>
      </c>
      <c r="G172" s="34">
        <v>152342</v>
      </c>
      <c r="H172" s="86">
        <f t="shared" si="3"/>
        <v>0</v>
      </c>
      <c r="I172" s="121" t="s">
        <v>65</v>
      </c>
      <c r="J172" s="21"/>
      <c r="K172" s="21"/>
    </row>
    <row r="173" spans="1:11" x14ac:dyDescent="0.25">
      <c r="A173" s="216">
        <v>41884</v>
      </c>
      <c r="B173" s="285" t="s">
        <v>1643</v>
      </c>
      <c r="C173" s="361" t="s">
        <v>4649</v>
      </c>
      <c r="D173" s="214" t="s">
        <v>28</v>
      </c>
      <c r="E173" s="235">
        <v>11254.05</v>
      </c>
      <c r="F173" s="419">
        <v>41884</v>
      </c>
      <c r="G173" s="34">
        <v>11254.05</v>
      </c>
      <c r="H173" s="86">
        <f t="shared" si="3"/>
        <v>0</v>
      </c>
      <c r="I173" s="121"/>
      <c r="J173" s="21"/>
      <c r="K173" s="21"/>
    </row>
    <row r="174" spans="1:11" x14ac:dyDescent="0.25">
      <c r="A174" s="216">
        <v>41884</v>
      </c>
      <c r="B174" s="285" t="s">
        <v>1644</v>
      </c>
      <c r="C174" s="361" t="s">
        <v>4649</v>
      </c>
      <c r="D174" s="220" t="s">
        <v>3114</v>
      </c>
      <c r="E174" s="241">
        <v>0</v>
      </c>
      <c r="F174" s="419"/>
      <c r="G174" s="34"/>
      <c r="H174" s="86">
        <f t="shared" si="3"/>
        <v>0</v>
      </c>
      <c r="I174" s="121" t="s">
        <v>324</v>
      </c>
      <c r="J174" s="21"/>
      <c r="K174" s="21"/>
    </row>
    <row r="175" spans="1:11" x14ac:dyDescent="0.25">
      <c r="A175" s="216">
        <v>41884</v>
      </c>
      <c r="B175" s="285" t="s">
        <v>1645</v>
      </c>
      <c r="C175" s="361" t="s">
        <v>4649</v>
      </c>
      <c r="D175" s="214" t="s">
        <v>28</v>
      </c>
      <c r="E175" s="235">
        <v>3733.55</v>
      </c>
      <c r="F175" s="419">
        <v>41884</v>
      </c>
      <c r="G175" s="34">
        <v>3733.55</v>
      </c>
      <c r="H175" s="86">
        <f t="shared" si="3"/>
        <v>0</v>
      </c>
      <c r="I175" s="121"/>
      <c r="J175" s="21"/>
      <c r="K175" s="21"/>
    </row>
    <row r="176" spans="1:11" x14ac:dyDescent="0.25">
      <c r="A176" s="216">
        <v>41884</v>
      </c>
      <c r="B176" s="285" t="s">
        <v>1646</v>
      </c>
      <c r="C176" s="361" t="s">
        <v>4649</v>
      </c>
      <c r="D176" s="214" t="s">
        <v>4273</v>
      </c>
      <c r="E176" s="235">
        <v>12345.6</v>
      </c>
      <c r="F176" s="419">
        <v>41884</v>
      </c>
      <c r="G176" s="34">
        <v>12345.6</v>
      </c>
      <c r="H176" s="86">
        <f t="shared" si="3"/>
        <v>0</v>
      </c>
      <c r="I176" s="121"/>
      <c r="J176" s="21"/>
      <c r="K176" s="21"/>
    </row>
    <row r="177" spans="1:11" x14ac:dyDescent="0.25">
      <c r="A177" s="216">
        <v>41884</v>
      </c>
      <c r="B177" s="285" t="s">
        <v>1647</v>
      </c>
      <c r="C177" s="361" t="s">
        <v>4649</v>
      </c>
      <c r="D177" s="214" t="s">
        <v>3125</v>
      </c>
      <c r="E177" s="235">
        <v>38768.53</v>
      </c>
      <c r="F177" s="419">
        <v>41884</v>
      </c>
      <c r="G177" s="34">
        <v>38768.53</v>
      </c>
      <c r="H177" s="86">
        <f t="shared" si="3"/>
        <v>0</v>
      </c>
      <c r="I177" s="121"/>
      <c r="J177" s="21"/>
      <c r="K177" s="21"/>
    </row>
    <row r="178" spans="1:11" x14ac:dyDescent="0.25">
      <c r="A178" s="216">
        <v>41884</v>
      </c>
      <c r="B178" s="285" t="s">
        <v>1648</v>
      </c>
      <c r="C178" s="361" t="s">
        <v>4649</v>
      </c>
      <c r="D178" s="214" t="s">
        <v>39</v>
      </c>
      <c r="E178" s="235">
        <v>3900</v>
      </c>
      <c r="F178" s="419">
        <v>41884</v>
      </c>
      <c r="G178" s="34">
        <v>3900</v>
      </c>
      <c r="H178" s="86">
        <f t="shared" si="3"/>
        <v>0</v>
      </c>
      <c r="I178" s="121"/>
      <c r="J178" s="21"/>
      <c r="K178" s="21"/>
    </row>
    <row r="179" spans="1:11" x14ac:dyDescent="0.25">
      <c r="A179" s="216">
        <v>41884</v>
      </c>
      <c r="B179" s="285" t="s">
        <v>1649</v>
      </c>
      <c r="C179" s="361" t="s">
        <v>4649</v>
      </c>
      <c r="D179" s="214" t="s">
        <v>44</v>
      </c>
      <c r="E179" s="235">
        <v>5000</v>
      </c>
      <c r="F179" s="419">
        <v>41901</v>
      </c>
      <c r="G179" s="34">
        <v>5000</v>
      </c>
      <c r="H179" s="86">
        <f t="shared" si="3"/>
        <v>0</v>
      </c>
      <c r="I179" s="121" t="s">
        <v>30</v>
      </c>
      <c r="J179" s="21"/>
      <c r="K179" s="21"/>
    </row>
    <row r="180" spans="1:11" x14ac:dyDescent="0.25">
      <c r="A180" s="216">
        <v>41884</v>
      </c>
      <c r="B180" s="285" t="s">
        <v>1650</v>
      </c>
      <c r="C180" s="361" t="s">
        <v>4649</v>
      </c>
      <c r="D180" s="220" t="s">
        <v>3114</v>
      </c>
      <c r="E180" s="241">
        <v>0</v>
      </c>
      <c r="F180" s="419"/>
      <c r="G180" s="34"/>
      <c r="H180" s="86">
        <f t="shared" si="3"/>
        <v>0</v>
      </c>
      <c r="I180" s="121" t="s">
        <v>324</v>
      </c>
      <c r="J180" s="21"/>
      <c r="K180" s="21"/>
    </row>
    <row r="181" spans="1:11" x14ac:dyDescent="0.25">
      <c r="A181" s="216">
        <v>41884</v>
      </c>
      <c r="B181" s="285" t="s">
        <v>1651</v>
      </c>
      <c r="C181" s="361" t="s">
        <v>4649</v>
      </c>
      <c r="D181" s="214" t="s">
        <v>2582</v>
      </c>
      <c r="E181" s="235">
        <v>2011.2</v>
      </c>
      <c r="F181" s="419">
        <v>41886</v>
      </c>
      <c r="G181" s="44">
        <v>2011.2</v>
      </c>
      <c r="H181" s="86">
        <f t="shared" si="3"/>
        <v>0</v>
      </c>
      <c r="I181" s="214" t="s">
        <v>30</v>
      </c>
      <c r="J181" s="21"/>
      <c r="K181" s="21"/>
    </row>
    <row r="182" spans="1:11" x14ac:dyDescent="0.25">
      <c r="A182" s="216">
        <v>41884</v>
      </c>
      <c r="B182" s="285" t="s">
        <v>1652</v>
      </c>
      <c r="C182" s="361" t="s">
        <v>4649</v>
      </c>
      <c r="D182" s="214" t="s">
        <v>14</v>
      </c>
      <c r="E182" s="235">
        <v>6655.6</v>
      </c>
      <c r="F182" s="419">
        <v>41886</v>
      </c>
      <c r="G182" s="44">
        <v>6655.6</v>
      </c>
      <c r="H182" s="86">
        <f t="shared" si="3"/>
        <v>0</v>
      </c>
      <c r="I182" s="214" t="s">
        <v>27</v>
      </c>
      <c r="J182" s="21"/>
      <c r="K182" s="21"/>
    </row>
    <row r="183" spans="1:11" x14ac:dyDescent="0.25">
      <c r="A183" s="216">
        <v>41884</v>
      </c>
      <c r="B183" s="285" t="s">
        <v>1654</v>
      </c>
      <c r="C183" s="361" t="s">
        <v>4649</v>
      </c>
      <c r="D183" s="220" t="s">
        <v>3114</v>
      </c>
      <c r="E183" s="241">
        <v>0</v>
      </c>
      <c r="F183" s="419"/>
      <c r="G183" s="44"/>
      <c r="H183" s="86">
        <f t="shared" si="3"/>
        <v>0</v>
      </c>
      <c r="I183" s="214" t="s">
        <v>324</v>
      </c>
      <c r="J183" s="21"/>
      <c r="K183" s="21"/>
    </row>
    <row r="184" spans="1:11" x14ac:dyDescent="0.25">
      <c r="A184" s="216">
        <v>41884</v>
      </c>
      <c r="B184" s="285" t="s">
        <v>1655</v>
      </c>
      <c r="C184" s="361" t="s">
        <v>4649</v>
      </c>
      <c r="D184" s="214" t="s">
        <v>4216</v>
      </c>
      <c r="E184" s="235">
        <v>7328</v>
      </c>
      <c r="F184" s="419">
        <v>41884</v>
      </c>
      <c r="G184" s="44">
        <v>7328</v>
      </c>
      <c r="H184" s="86">
        <f t="shared" si="3"/>
        <v>0</v>
      </c>
      <c r="I184" s="214"/>
      <c r="J184" s="21"/>
      <c r="K184" s="21"/>
    </row>
    <row r="185" spans="1:11" x14ac:dyDescent="0.25">
      <c r="A185" s="216">
        <v>41885</v>
      </c>
      <c r="B185" s="285" t="s">
        <v>1656</v>
      </c>
      <c r="C185" s="361" t="s">
        <v>4649</v>
      </c>
      <c r="D185" s="20" t="s">
        <v>4267</v>
      </c>
      <c r="E185" s="239">
        <v>2194</v>
      </c>
      <c r="F185" s="419">
        <v>41885</v>
      </c>
      <c r="G185" s="44">
        <v>2194</v>
      </c>
      <c r="H185" s="86">
        <f t="shared" si="3"/>
        <v>0</v>
      </c>
      <c r="I185" s="20"/>
      <c r="J185" s="21"/>
      <c r="K185" s="21"/>
    </row>
    <row r="186" spans="1:11" x14ac:dyDescent="0.25">
      <c r="A186" s="216">
        <v>41885</v>
      </c>
      <c r="B186" s="285" t="s">
        <v>1657</v>
      </c>
      <c r="C186" s="361" t="s">
        <v>4649</v>
      </c>
      <c r="D186" s="20" t="s">
        <v>4644</v>
      </c>
      <c r="E186" s="239">
        <v>13596</v>
      </c>
      <c r="F186" s="419">
        <v>41885</v>
      </c>
      <c r="G186" s="44">
        <v>13596</v>
      </c>
      <c r="H186" s="86">
        <f t="shared" si="3"/>
        <v>0</v>
      </c>
      <c r="I186" s="20" t="s">
        <v>21</v>
      </c>
      <c r="J186" s="21"/>
      <c r="K186" s="21"/>
    </row>
    <row r="187" spans="1:11" x14ac:dyDescent="0.25">
      <c r="A187" s="216">
        <v>41885</v>
      </c>
      <c r="B187" s="285" t="s">
        <v>1660</v>
      </c>
      <c r="C187" s="361" t="s">
        <v>4649</v>
      </c>
      <c r="D187" s="20" t="s">
        <v>13</v>
      </c>
      <c r="E187" s="239">
        <v>2182.4</v>
      </c>
      <c r="F187" s="419">
        <v>41885</v>
      </c>
      <c r="G187" s="44">
        <v>2182.4</v>
      </c>
      <c r="H187" s="86">
        <f t="shared" si="3"/>
        <v>0</v>
      </c>
      <c r="I187" s="20" t="s">
        <v>21</v>
      </c>
      <c r="J187" s="21"/>
      <c r="K187" s="21"/>
    </row>
    <row r="188" spans="1:11" x14ac:dyDescent="0.25">
      <c r="A188" s="216">
        <v>41885</v>
      </c>
      <c r="B188" s="285" t="s">
        <v>1661</v>
      </c>
      <c r="C188" s="361" t="s">
        <v>4649</v>
      </c>
      <c r="D188" s="329" t="s">
        <v>3114</v>
      </c>
      <c r="E188" s="330">
        <v>0</v>
      </c>
      <c r="F188" s="419"/>
      <c r="G188" s="44"/>
      <c r="H188" s="86">
        <f t="shared" si="3"/>
        <v>0</v>
      </c>
      <c r="I188" s="20" t="s">
        <v>4652</v>
      </c>
      <c r="J188" s="21"/>
      <c r="K188" s="21"/>
    </row>
    <row r="189" spans="1:11" x14ac:dyDescent="0.25">
      <c r="A189" s="216">
        <v>41885</v>
      </c>
      <c r="B189" s="285" t="s">
        <v>1662</v>
      </c>
      <c r="C189" s="361" t="s">
        <v>4649</v>
      </c>
      <c r="D189" s="20" t="s">
        <v>4653</v>
      </c>
      <c r="E189" s="239">
        <v>7190.4</v>
      </c>
      <c r="F189" s="419">
        <v>41885</v>
      </c>
      <c r="G189" s="44">
        <v>7190.4</v>
      </c>
      <c r="H189" s="86">
        <f t="shared" si="3"/>
        <v>0</v>
      </c>
      <c r="I189" s="20" t="s">
        <v>217</v>
      </c>
      <c r="J189" s="21"/>
      <c r="K189" s="21"/>
    </row>
    <row r="190" spans="1:11" x14ac:dyDescent="0.25">
      <c r="A190" s="216">
        <v>41885</v>
      </c>
      <c r="B190" s="285" t="s">
        <v>1663</v>
      </c>
      <c r="C190" s="361" t="s">
        <v>4649</v>
      </c>
      <c r="D190" s="20" t="s">
        <v>23</v>
      </c>
      <c r="E190" s="239">
        <v>5242.2</v>
      </c>
      <c r="F190" s="419">
        <v>41885</v>
      </c>
      <c r="G190" s="44">
        <v>5242.2</v>
      </c>
      <c r="H190" s="86">
        <f t="shared" si="3"/>
        <v>0</v>
      </c>
      <c r="I190" s="20"/>
      <c r="J190" s="21"/>
      <c r="K190" s="21"/>
    </row>
    <row r="191" spans="1:11" x14ac:dyDescent="0.25">
      <c r="A191" s="216">
        <v>41885</v>
      </c>
      <c r="B191" s="285" t="s">
        <v>1664</v>
      </c>
      <c r="C191" s="361" t="s">
        <v>4649</v>
      </c>
      <c r="D191" s="20" t="s">
        <v>123</v>
      </c>
      <c r="E191" s="239">
        <v>5568</v>
      </c>
      <c r="F191" s="419">
        <v>41887</v>
      </c>
      <c r="G191" s="44">
        <v>5568</v>
      </c>
      <c r="H191" s="86">
        <f t="shared" si="3"/>
        <v>0</v>
      </c>
      <c r="I191" s="20"/>
      <c r="J191" s="21"/>
      <c r="K191" s="21"/>
    </row>
    <row r="192" spans="1:11" x14ac:dyDescent="0.25">
      <c r="A192" s="216">
        <v>41885</v>
      </c>
      <c r="B192" s="285" t="s">
        <v>1665</v>
      </c>
      <c r="C192" s="361" t="s">
        <v>4649</v>
      </c>
      <c r="D192" s="20" t="s">
        <v>14</v>
      </c>
      <c r="E192" s="239">
        <v>2427.8000000000002</v>
      </c>
      <c r="F192" s="419">
        <v>41885</v>
      </c>
      <c r="G192" s="44">
        <v>2427.8000000000002</v>
      </c>
      <c r="H192" s="86">
        <f t="shared" si="3"/>
        <v>0</v>
      </c>
      <c r="I192" s="20"/>
      <c r="J192" s="21"/>
      <c r="K192" s="21"/>
    </row>
    <row r="193" spans="1:11" x14ac:dyDescent="0.25">
      <c r="A193" s="216">
        <v>41885</v>
      </c>
      <c r="B193" s="285" t="s">
        <v>1666</v>
      </c>
      <c r="C193" s="361" t="s">
        <v>4649</v>
      </c>
      <c r="D193" s="20" t="s">
        <v>116</v>
      </c>
      <c r="E193" s="239">
        <v>4458.3999999999996</v>
      </c>
      <c r="F193" s="419">
        <v>41885</v>
      </c>
      <c r="G193" s="44">
        <v>4458.3999999999996</v>
      </c>
      <c r="H193" s="86">
        <f t="shared" si="3"/>
        <v>0</v>
      </c>
      <c r="I193" s="20"/>
      <c r="J193" s="21"/>
      <c r="K193" s="21"/>
    </row>
    <row r="194" spans="1:11" x14ac:dyDescent="0.25">
      <c r="A194" s="216">
        <v>41885</v>
      </c>
      <c r="B194" s="285" t="s">
        <v>1667</v>
      </c>
      <c r="C194" s="361" t="s">
        <v>4649</v>
      </c>
      <c r="D194" s="329" t="s">
        <v>3114</v>
      </c>
      <c r="E194" s="330">
        <v>0</v>
      </c>
      <c r="F194" s="419"/>
      <c r="G194" s="44"/>
      <c r="H194" s="86">
        <f t="shared" si="3"/>
        <v>0</v>
      </c>
      <c r="I194" s="20" t="s">
        <v>512</v>
      </c>
      <c r="J194" s="21"/>
      <c r="K194" s="21"/>
    </row>
    <row r="195" spans="1:11" x14ac:dyDescent="0.25">
      <c r="A195" s="216">
        <v>41885</v>
      </c>
      <c r="B195" s="285" t="s">
        <v>1668</v>
      </c>
      <c r="C195" s="361" t="s">
        <v>4649</v>
      </c>
      <c r="D195" s="329" t="s">
        <v>3114</v>
      </c>
      <c r="E195" s="330">
        <v>0</v>
      </c>
      <c r="F195" s="419"/>
      <c r="G195" s="44"/>
      <c r="H195" s="86">
        <f t="shared" si="3"/>
        <v>0</v>
      </c>
      <c r="I195" s="20" t="s">
        <v>4245</v>
      </c>
      <c r="J195" s="21"/>
      <c r="K195" s="21"/>
    </row>
    <row r="196" spans="1:11" x14ac:dyDescent="0.25">
      <c r="A196" s="216">
        <v>41885</v>
      </c>
      <c r="B196" s="285" t="s">
        <v>1669</v>
      </c>
      <c r="C196" s="361" t="s">
        <v>4649</v>
      </c>
      <c r="D196" s="20" t="s">
        <v>22</v>
      </c>
      <c r="E196" s="239">
        <v>1435.2</v>
      </c>
      <c r="F196" s="419">
        <v>41885</v>
      </c>
      <c r="G196" s="44">
        <v>1435.2</v>
      </c>
      <c r="H196" s="86">
        <f t="shared" si="3"/>
        <v>0</v>
      </c>
      <c r="I196" s="20"/>
      <c r="J196" s="21"/>
      <c r="K196" s="21"/>
    </row>
    <row r="197" spans="1:11" x14ac:dyDescent="0.25">
      <c r="A197" s="216">
        <v>41885</v>
      </c>
      <c r="B197" s="285" t="s">
        <v>1670</v>
      </c>
      <c r="C197" s="361" t="s">
        <v>4649</v>
      </c>
      <c r="D197" s="329" t="s">
        <v>3114</v>
      </c>
      <c r="E197" s="330">
        <v>0</v>
      </c>
      <c r="F197" s="419"/>
      <c r="G197" s="44"/>
      <c r="H197" s="86">
        <f t="shared" si="3"/>
        <v>0</v>
      </c>
      <c r="I197" s="20" t="s">
        <v>512</v>
      </c>
      <c r="J197" s="21"/>
      <c r="K197" s="21"/>
    </row>
    <row r="198" spans="1:11" x14ac:dyDescent="0.25">
      <c r="A198" s="216">
        <v>41885</v>
      </c>
      <c r="B198" s="285" t="s">
        <v>1671</v>
      </c>
      <c r="C198" s="361" t="s">
        <v>4649</v>
      </c>
      <c r="D198" s="20" t="s">
        <v>99</v>
      </c>
      <c r="E198" s="239">
        <v>1088.8</v>
      </c>
      <c r="F198" s="419">
        <v>41886</v>
      </c>
      <c r="G198" s="44">
        <v>1088.8</v>
      </c>
      <c r="H198" s="86">
        <f t="shared" si="3"/>
        <v>0</v>
      </c>
      <c r="I198" s="20" t="s">
        <v>27</v>
      </c>
      <c r="J198" s="21"/>
      <c r="K198" s="21"/>
    </row>
    <row r="199" spans="1:11" x14ac:dyDescent="0.25">
      <c r="A199" s="216">
        <v>41885</v>
      </c>
      <c r="B199" s="285" t="s">
        <v>1672</v>
      </c>
      <c r="C199" s="361" t="s">
        <v>4649</v>
      </c>
      <c r="D199" s="20" t="s">
        <v>4654</v>
      </c>
      <c r="E199" s="239">
        <v>9910</v>
      </c>
      <c r="F199" s="419">
        <v>41895</v>
      </c>
      <c r="G199" s="44">
        <v>9910</v>
      </c>
      <c r="H199" s="86">
        <f t="shared" ref="H199:H262" si="4">E199-G199</f>
        <v>0</v>
      </c>
      <c r="I199" s="20" t="s">
        <v>27</v>
      </c>
      <c r="J199" s="21"/>
      <c r="K199" s="21"/>
    </row>
    <row r="200" spans="1:11" x14ac:dyDescent="0.25">
      <c r="A200" s="216">
        <v>41885</v>
      </c>
      <c r="B200" s="285" t="s">
        <v>1674</v>
      </c>
      <c r="C200" s="361" t="s">
        <v>4649</v>
      </c>
      <c r="D200" s="20" t="s">
        <v>857</v>
      </c>
      <c r="E200" s="239">
        <v>6104.2</v>
      </c>
      <c r="F200" s="419">
        <v>41886</v>
      </c>
      <c r="G200" s="44">
        <v>6104.2</v>
      </c>
      <c r="H200" s="86">
        <f t="shared" si="4"/>
        <v>0</v>
      </c>
      <c r="I200" s="20" t="s">
        <v>27</v>
      </c>
      <c r="J200" s="21"/>
      <c r="K200" s="21"/>
    </row>
    <row r="201" spans="1:11" x14ac:dyDescent="0.25">
      <c r="A201" s="216">
        <v>41885</v>
      </c>
      <c r="B201" s="285" t="s">
        <v>1676</v>
      </c>
      <c r="C201" s="361" t="s">
        <v>4649</v>
      </c>
      <c r="D201" s="20" t="s">
        <v>310</v>
      </c>
      <c r="E201" s="239">
        <v>28040</v>
      </c>
      <c r="F201" s="468" t="s">
        <v>4655</v>
      </c>
      <c r="G201" s="44">
        <v>28040</v>
      </c>
      <c r="H201" s="86">
        <f t="shared" si="4"/>
        <v>0</v>
      </c>
      <c r="I201" s="20" t="s">
        <v>27</v>
      </c>
      <c r="J201" s="21"/>
      <c r="K201" s="21"/>
    </row>
    <row r="202" spans="1:11" x14ac:dyDescent="0.25">
      <c r="A202" s="216">
        <v>41885</v>
      </c>
      <c r="B202" s="285" t="s">
        <v>1677</v>
      </c>
      <c r="C202" s="361" t="s">
        <v>4649</v>
      </c>
      <c r="D202" s="329" t="s">
        <v>3114</v>
      </c>
      <c r="E202" s="330">
        <v>0</v>
      </c>
      <c r="F202" s="419"/>
      <c r="G202" s="44"/>
      <c r="H202" s="86">
        <f t="shared" si="4"/>
        <v>0</v>
      </c>
      <c r="I202" s="20" t="s">
        <v>4245</v>
      </c>
      <c r="J202" s="21"/>
      <c r="K202" s="21"/>
    </row>
    <row r="203" spans="1:11" x14ac:dyDescent="0.25">
      <c r="A203" s="216">
        <v>41885</v>
      </c>
      <c r="B203" s="285" t="s">
        <v>1678</v>
      </c>
      <c r="C203" s="361" t="s">
        <v>4649</v>
      </c>
      <c r="D203" s="20" t="s">
        <v>110</v>
      </c>
      <c r="E203" s="239">
        <v>39525.599999999999</v>
      </c>
      <c r="F203" s="419">
        <v>41887</v>
      </c>
      <c r="G203" s="44">
        <v>39525.599999999999</v>
      </c>
      <c r="H203" s="86">
        <f t="shared" si="4"/>
        <v>0</v>
      </c>
      <c r="I203" s="20" t="s">
        <v>30</v>
      </c>
      <c r="J203" s="21"/>
      <c r="K203" s="21"/>
    </row>
    <row r="204" spans="1:11" x14ac:dyDescent="0.25">
      <c r="A204" s="216">
        <v>41885</v>
      </c>
      <c r="B204" s="285" t="s">
        <v>1679</v>
      </c>
      <c r="C204" s="361" t="s">
        <v>4649</v>
      </c>
      <c r="D204" s="20" t="s">
        <v>29</v>
      </c>
      <c r="E204" s="239">
        <v>12219.1</v>
      </c>
      <c r="F204" s="419">
        <v>41886</v>
      </c>
      <c r="G204" s="44">
        <v>12219.1</v>
      </c>
      <c r="H204" s="86">
        <f t="shared" si="4"/>
        <v>0</v>
      </c>
      <c r="I204" s="20" t="s">
        <v>30</v>
      </c>
      <c r="J204" s="21"/>
      <c r="K204" s="21"/>
    </row>
    <row r="205" spans="1:11" x14ac:dyDescent="0.25">
      <c r="A205" s="216">
        <v>41885</v>
      </c>
      <c r="B205" s="285" t="s">
        <v>1680</v>
      </c>
      <c r="C205" s="361" t="s">
        <v>4649</v>
      </c>
      <c r="D205" s="20" t="s">
        <v>85</v>
      </c>
      <c r="E205" s="239">
        <v>7001.2</v>
      </c>
      <c r="F205" s="419">
        <v>41886</v>
      </c>
      <c r="G205" s="44">
        <v>7001.2</v>
      </c>
      <c r="H205" s="243">
        <f t="shared" si="4"/>
        <v>0</v>
      </c>
      <c r="I205" s="20" t="s">
        <v>27</v>
      </c>
      <c r="J205" s="21"/>
      <c r="K205" s="21"/>
    </row>
    <row r="206" spans="1:11" x14ac:dyDescent="0.25">
      <c r="A206" s="216">
        <v>41885</v>
      </c>
      <c r="B206" s="285" t="s">
        <v>1681</v>
      </c>
      <c r="C206" s="361" t="s">
        <v>4649</v>
      </c>
      <c r="D206" s="20" t="s">
        <v>1782</v>
      </c>
      <c r="E206" s="239">
        <v>886.5</v>
      </c>
      <c r="F206" s="419">
        <v>41886</v>
      </c>
      <c r="G206" s="44">
        <v>886.5</v>
      </c>
      <c r="H206" s="243">
        <f t="shared" si="4"/>
        <v>0</v>
      </c>
      <c r="I206" s="20" t="s">
        <v>30</v>
      </c>
      <c r="J206" s="21"/>
      <c r="K206" s="21"/>
    </row>
    <row r="207" spans="1:11" x14ac:dyDescent="0.25">
      <c r="A207" s="216">
        <v>41885</v>
      </c>
      <c r="B207" s="285" t="s">
        <v>1683</v>
      </c>
      <c r="C207" s="361" t="s">
        <v>4649</v>
      </c>
      <c r="D207" s="20" t="s">
        <v>4354</v>
      </c>
      <c r="E207" s="239">
        <v>1440</v>
      </c>
      <c r="F207" s="419">
        <v>41886</v>
      </c>
      <c r="G207" s="44">
        <v>1440</v>
      </c>
      <c r="H207" s="243">
        <f t="shared" si="4"/>
        <v>0</v>
      </c>
      <c r="I207" s="20" t="s">
        <v>30</v>
      </c>
      <c r="J207" s="21"/>
      <c r="K207" s="21"/>
    </row>
    <row r="208" spans="1:11" x14ac:dyDescent="0.25">
      <c r="A208" s="216">
        <v>41885</v>
      </c>
      <c r="B208" s="285" t="s">
        <v>1684</v>
      </c>
      <c r="C208" s="361" t="s">
        <v>4649</v>
      </c>
      <c r="D208" s="20" t="s">
        <v>429</v>
      </c>
      <c r="E208" s="239">
        <v>2301.4</v>
      </c>
      <c r="F208" s="419">
        <v>41886</v>
      </c>
      <c r="G208" s="44">
        <v>2301.4</v>
      </c>
      <c r="H208" s="243">
        <f t="shared" si="4"/>
        <v>0</v>
      </c>
      <c r="I208" s="20" t="s">
        <v>27</v>
      </c>
      <c r="J208" s="21"/>
      <c r="K208" s="21"/>
    </row>
    <row r="209" spans="1:11" x14ac:dyDescent="0.25">
      <c r="A209" s="216">
        <v>41885</v>
      </c>
      <c r="B209" s="285" t="s">
        <v>1685</v>
      </c>
      <c r="C209" s="361" t="s">
        <v>4649</v>
      </c>
      <c r="D209" s="20" t="s">
        <v>1697</v>
      </c>
      <c r="E209" s="239">
        <v>6955.2</v>
      </c>
      <c r="F209" s="419">
        <v>41885</v>
      </c>
      <c r="G209" s="44">
        <v>6955.2</v>
      </c>
      <c r="H209" s="243">
        <f t="shared" si="4"/>
        <v>0</v>
      </c>
      <c r="I209" s="20"/>
      <c r="J209" s="21"/>
      <c r="K209" s="21"/>
    </row>
    <row r="210" spans="1:11" x14ac:dyDescent="0.25">
      <c r="A210" s="216">
        <v>41885</v>
      </c>
      <c r="B210" s="285" t="s">
        <v>1686</v>
      </c>
      <c r="C210" s="361" t="s">
        <v>4649</v>
      </c>
      <c r="D210" s="20" t="s">
        <v>260</v>
      </c>
      <c r="E210" s="239">
        <v>1788</v>
      </c>
      <c r="F210" s="419">
        <v>41885</v>
      </c>
      <c r="G210" s="44">
        <v>1788</v>
      </c>
      <c r="H210" s="243">
        <f t="shared" si="4"/>
        <v>0</v>
      </c>
      <c r="I210" s="20" t="s">
        <v>21</v>
      </c>
      <c r="J210" s="21"/>
      <c r="K210" s="21"/>
    </row>
    <row r="211" spans="1:11" x14ac:dyDescent="0.25">
      <c r="A211" s="216">
        <v>41885</v>
      </c>
      <c r="B211" s="285" t="s">
        <v>1687</v>
      </c>
      <c r="C211" s="361" t="s">
        <v>4649</v>
      </c>
      <c r="D211" s="20" t="s">
        <v>346</v>
      </c>
      <c r="E211" s="239">
        <v>4165</v>
      </c>
      <c r="F211" s="419">
        <v>41886</v>
      </c>
      <c r="G211" s="44">
        <v>4165</v>
      </c>
      <c r="H211" s="243">
        <f t="shared" si="4"/>
        <v>0</v>
      </c>
      <c r="I211" s="20" t="s">
        <v>27</v>
      </c>
      <c r="J211" s="21"/>
      <c r="K211" s="21"/>
    </row>
    <row r="212" spans="1:11" x14ac:dyDescent="0.25">
      <c r="A212" s="216">
        <v>41885</v>
      </c>
      <c r="B212" s="285" t="s">
        <v>1688</v>
      </c>
      <c r="C212" s="361" t="s">
        <v>4649</v>
      </c>
      <c r="D212" s="20" t="s">
        <v>4629</v>
      </c>
      <c r="E212" s="239">
        <v>2808</v>
      </c>
      <c r="F212" s="419">
        <v>41885</v>
      </c>
      <c r="G212" s="44">
        <v>2808</v>
      </c>
      <c r="H212" s="243">
        <f t="shared" si="4"/>
        <v>0</v>
      </c>
      <c r="I212" s="20"/>
      <c r="J212" s="21"/>
      <c r="K212" s="21"/>
    </row>
    <row r="213" spans="1:11" x14ac:dyDescent="0.25">
      <c r="A213" s="216">
        <v>41885</v>
      </c>
      <c r="B213" s="285" t="s">
        <v>1689</v>
      </c>
      <c r="C213" s="361" t="s">
        <v>4649</v>
      </c>
      <c r="D213" s="20" t="s">
        <v>4321</v>
      </c>
      <c r="E213" s="239">
        <v>6854.4</v>
      </c>
      <c r="F213" s="419">
        <v>41885</v>
      </c>
      <c r="G213" s="44">
        <v>6854.4</v>
      </c>
      <c r="H213" s="243">
        <f t="shared" si="4"/>
        <v>0</v>
      </c>
      <c r="I213" s="20"/>
      <c r="J213" s="21"/>
      <c r="K213" s="21"/>
    </row>
    <row r="214" spans="1:11" x14ac:dyDescent="0.25">
      <c r="A214" s="216">
        <v>41885</v>
      </c>
      <c r="B214" s="285" t="s">
        <v>1690</v>
      </c>
      <c r="C214" s="361" t="s">
        <v>4649</v>
      </c>
      <c r="D214" s="20" t="s">
        <v>245</v>
      </c>
      <c r="E214" s="239">
        <v>13917.3</v>
      </c>
      <c r="F214" s="419">
        <v>41886</v>
      </c>
      <c r="G214" s="44">
        <v>13917.3</v>
      </c>
      <c r="H214" s="243">
        <f t="shared" si="4"/>
        <v>0</v>
      </c>
      <c r="I214" s="20" t="s">
        <v>27</v>
      </c>
      <c r="J214" s="21"/>
      <c r="K214" s="21"/>
    </row>
    <row r="215" spans="1:11" x14ac:dyDescent="0.25">
      <c r="A215" s="216">
        <v>41885</v>
      </c>
      <c r="B215" s="285" t="s">
        <v>1691</v>
      </c>
      <c r="C215" s="361" t="s">
        <v>4649</v>
      </c>
      <c r="D215" s="329" t="s">
        <v>3114</v>
      </c>
      <c r="E215" s="330">
        <v>0</v>
      </c>
      <c r="F215" s="419"/>
      <c r="G215" s="44"/>
      <c r="H215" s="243">
        <f t="shared" si="4"/>
        <v>0</v>
      </c>
      <c r="I215" s="20" t="s">
        <v>512</v>
      </c>
      <c r="J215" s="21"/>
      <c r="K215" s="21"/>
    </row>
    <row r="216" spans="1:11" x14ac:dyDescent="0.25">
      <c r="A216" s="216">
        <v>41885</v>
      </c>
      <c r="B216" s="285" t="s">
        <v>1692</v>
      </c>
      <c r="C216" s="361" t="s">
        <v>4649</v>
      </c>
      <c r="D216" s="20" t="s">
        <v>47</v>
      </c>
      <c r="E216" s="239">
        <v>3623.6</v>
      </c>
      <c r="F216" s="419">
        <v>41886</v>
      </c>
      <c r="G216" s="44">
        <v>3623.6</v>
      </c>
      <c r="H216" s="243">
        <f t="shared" si="4"/>
        <v>0</v>
      </c>
      <c r="I216" s="20" t="s">
        <v>30</v>
      </c>
      <c r="J216" s="21"/>
      <c r="K216" s="21"/>
    </row>
    <row r="217" spans="1:11" x14ac:dyDescent="0.25">
      <c r="A217" s="216">
        <v>41885</v>
      </c>
      <c r="B217" s="285" t="s">
        <v>1693</v>
      </c>
      <c r="C217" s="361" t="s">
        <v>4649</v>
      </c>
      <c r="D217" s="20" t="s">
        <v>54</v>
      </c>
      <c r="E217" s="239">
        <v>10758.4</v>
      </c>
      <c r="F217" s="419">
        <v>41886</v>
      </c>
      <c r="G217" s="44">
        <v>10758.4</v>
      </c>
      <c r="H217" s="243">
        <f t="shared" si="4"/>
        <v>0</v>
      </c>
      <c r="I217" s="20" t="s">
        <v>30</v>
      </c>
      <c r="J217" s="21"/>
      <c r="K217" s="21"/>
    </row>
    <row r="218" spans="1:11" x14ac:dyDescent="0.25">
      <c r="A218" s="216">
        <v>41885</v>
      </c>
      <c r="B218" s="285" t="s">
        <v>1694</v>
      </c>
      <c r="C218" s="361" t="s">
        <v>4649</v>
      </c>
      <c r="D218" s="20" t="s">
        <v>4290</v>
      </c>
      <c r="E218" s="239">
        <v>32830</v>
      </c>
      <c r="F218" s="420" t="s">
        <v>4656</v>
      </c>
      <c r="G218" s="44">
        <v>32830</v>
      </c>
      <c r="H218" s="243">
        <f t="shared" si="4"/>
        <v>0</v>
      </c>
      <c r="I218" s="20" t="s">
        <v>217</v>
      </c>
      <c r="J218" s="21"/>
      <c r="K218" s="21"/>
    </row>
    <row r="219" spans="1:11" x14ac:dyDescent="0.25">
      <c r="A219" s="216">
        <v>41885</v>
      </c>
      <c r="B219" s="285" t="s">
        <v>1695</v>
      </c>
      <c r="C219" s="361" t="s">
        <v>4649</v>
      </c>
      <c r="D219" s="20" t="s">
        <v>91</v>
      </c>
      <c r="E219" s="239">
        <v>10128.6</v>
      </c>
      <c r="F219" s="419">
        <v>41886</v>
      </c>
      <c r="G219" s="44">
        <v>10128.6</v>
      </c>
      <c r="H219" s="243">
        <f t="shared" si="4"/>
        <v>0</v>
      </c>
      <c r="I219" s="20"/>
      <c r="J219" s="21"/>
      <c r="K219" s="21"/>
    </row>
    <row r="220" spans="1:11" x14ac:dyDescent="0.25">
      <c r="A220" s="216">
        <v>41885</v>
      </c>
      <c r="B220" s="285" t="s">
        <v>1696</v>
      </c>
      <c r="C220" s="361" t="s">
        <v>4649</v>
      </c>
      <c r="D220" s="20" t="s">
        <v>760</v>
      </c>
      <c r="E220" s="239">
        <v>1856.5</v>
      </c>
      <c r="F220" s="419">
        <v>41886</v>
      </c>
      <c r="G220" s="44">
        <v>1856.5</v>
      </c>
      <c r="H220" s="243">
        <f t="shared" si="4"/>
        <v>0</v>
      </c>
      <c r="I220" s="20" t="s">
        <v>30</v>
      </c>
      <c r="J220" s="21"/>
      <c r="K220" s="21"/>
    </row>
    <row r="221" spans="1:11" x14ac:dyDescent="0.25">
      <c r="A221" s="216">
        <v>41885</v>
      </c>
      <c r="B221" s="285" t="s">
        <v>1698</v>
      </c>
      <c r="C221" s="361" t="s">
        <v>4649</v>
      </c>
      <c r="D221" s="20" t="s">
        <v>43</v>
      </c>
      <c r="E221" s="239">
        <v>2000</v>
      </c>
      <c r="F221" s="419">
        <v>41898</v>
      </c>
      <c r="G221" s="44">
        <v>2000</v>
      </c>
      <c r="H221" s="243">
        <f t="shared" si="4"/>
        <v>0</v>
      </c>
      <c r="I221" s="20" t="s">
        <v>30</v>
      </c>
      <c r="J221" s="21"/>
      <c r="K221" s="21"/>
    </row>
    <row r="222" spans="1:11" x14ac:dyDescent="0.25">
      <c r="A222" s="216">
        <v>41885</v>
      </c>
      <c r="B222" s="285" t="s">
        <v>1700</v>
      </c>
      <c r="C222" s="361" t="s">
        <v>4649</v>
      </c>
      <c r="D222" s="20" t="s">
        <v>42</v>
      </c>
      <c r="E222" s="239">
        <v>3000</v>
      </c>
      <c r="F222" s="419">
        <v>41898</v>
      </c>
      <c r="G222" s="44">
        <v>3000</v>
      </c>
      <c r="H222" s="243">
        <f t="shared" si="4"/>
        <v>0</v>
      </c>
      <c r="I222" s="20" t="s">
        <v>30</v>
      </c>
      <c r="J222" s="21"/>
      <c r="K222" s="21"/>
    </row>
    <row r="223" spans="1:11" x14ac:dyDescent="0.25">
      <c r="A223" s="216">
        <v>41885</v>
      </c>
      <c r="B223" s="285" t="s">
        <v>1701</v>
      </c>
      <c r="C223" s="361" t="s">
        <v>4649</v>
      </c>
      <c r="D223" s="20" t="s">
        <v>149</v>
      </c>
      <c r="E223" s="239">
        <v>22709</v>
      </c>
      <c r="F223" s="421">
        <v>41893</v>
      </c>
      <c r="G223" s="245">
        <v>22709</v>
      </c>
      <c r="H223" s="243">
        <f t="shared" si="4"/>
        <v>0</v>
      </c>
      <c r="I223" s="20" t="s">
        <v>27</v>
      </c>
      <c r="J223" s="21"/>
      <c r="K223" s="21"/>
    </row>
    <row r="224" spans="1:11" x14ac:dyDescent="0.25">
      <c r="A224" s="216">
        <v>41885</v>
      </c>
      <c r="B224" s="285" t="s">
        <v>1702</v>
      </c>
      <c r="C224" s="361" t="s">
        <v>4649</v>
      </c>
      <c r="D224" s="20" t="s">
        <v>62</v>
      </c>
      <c r="E224" s="239">
        <v>36853.199999999997</v>
      </c>
      <c r="F224" s="419">
        <v>41885</v>
      </c>
      <c r="G224" s="44">
        <v>36853.199999999997</v>
      </c>
      <c r="H224" s="243">
        <f t="shared" si="4"/>
        <v>0</v>
      </c>
      <c r="I224" s="20"/>
      <c r="J224" s="21"/>
      <c r="K224" s="21"/>
    </row>
    <row r="225" spans="1:11" x14ac:dyDescent="0.25">
      <c r="A225" s="216">
        <v>41885</v>
      </c>
      <c r="B225" s="285" t="s">
        <v>1704</v>
      </c>
      <c r="C225" s="361" t="s">
        <v>4649</v>
      </c>
      <c r="D225" s="20" t="s">
        <v>52</v>
      </c>
      <c r="E225" s="239">
        <v>2430</v>
      </c>
      <c r="F225" s="419">
        <v>41885</v>
      </c>
      <c r="G225" s="44">
        <v>2430</v>
      </c>
      <c r="H225" s="243">
        <f t="shared" si="4"/>
        <v>0</v>
      </c>
      <c r="I225" s="20" t="s">
        <v>217</v>
      </c>
    </row>
    <row r="226" spans="1:11" x14ac:dyDescent="0.25">
      <c r="A226" s="216">
        <v>41885</v>
      </c>
      <c r="B226" s="285" t="s">
        <v>1705</v>
      </c>
      <c r="C226" s="361" t="s">
        <v>4649</v>
      </c>
      <c r="D226" s="20" t="s">
        <v>111</v>
      </c>
      <c r="E226" s="239">
        <v>3325.8</v>
      </c>
      <c r="F226" s="419">
        <v>41885</v>
      </c>
      <c r="G226" s="44">
        <v>3325.8</v>
      </c>
      <c r="H226" s="243">
        <f t="shared" si="4"/>
        <v>0</v>
      </c>
      <c r="I226" s="20" t="s">
        <v>217</v>
      </c>
    </row>
    <row r="227" spans="1:11" x14ac:dyDescent="0.25">
      <c r="A227" s="216">
        <v>41885</v>
      </c>
      <c r="B227" s="285" t="s">
        <v>1706</v>
      </c>
      <c r="C227" s="361" t="s">
        <v>4649</v>
      </c>
      <c r="D227" s="20" t="s">
        <v>4657</v>
      </c>
      <c r="E227" s="239">
        <v>2980</v>
      </c>
      <c r="F227" s="419">
        <v>41886</v>
      </c>
      <c r="G227" s="44">
        <v>2980</v>
      </c>
      <c r="H227" s="243">
        <f t="shared" si="4"/>
        <v>0</v>
      </c>
      <c r="I227" s="20" t="s">
        <v>27</v>
      </c>
    </row>
    <row r="228" spans="1:11" x14ac:dyDescent="0.25">
      <c r="A228" s="216">
        <v>41885</v>
      </c>
      <c r="B228" s="285" t="s">
        <v>1707</v>
      </c>
      <c r="C228" s="361" t="s">
        <v>4649</v>
      </c>
      <c r="D228" s="20" t="s">
        <v>180</v>
      </c>
      <c r="E228" s="239">
        <v>32035.200000000001</v>
      </c>
      <c r="F228" s="419">
        <v>41886</v>
      </c>
      <c r="G228" s="44">
        <v>32035.200000000001</v>
      </c>
      <c r="H228" s="243">
        <f t="shared" si="4"/>
        <v>0</v>
      </c>
      <c r="I228" s="20" t="s">
        <v>30</v>
      </c>
    </row>
    <row r="229" spans="1:11" x14ac:dyDescent="0.25">
      <c r="A229" s="216">
        <v>41885</v>
      </c>
      <c r="B229" s="285" t="s">
        <v>1708</v>
      </c>
      <c r="C229" s="361" t="s">
        <v>4649</v>
      </c>
      <c r="D229" s="20" t="s">
        <v>3651</v>
      </c>
      <c r="E229" s="239">
        <v>510</v>
      </c>
      <c r="F229" s="419">
        <v>41885</v>
      </c>
      <c r="G229" s="44">
        <v>510</v>
      </c>
      <c r="H229" s="243">
        <f t="shared" si="4"/>
        <v>0</v>
      </c>
      <c r="I229" s="20"/>
      <c r="K229" s="33"/>
    </row>
    <row r="230" spans="1:11" x14ac:dyDescent="0.25">
      <c r="A230" s="216">
        <v>41885</v>
      </c>
      <c r="B230" s="285" t="s">
        <v>1709</v>
      </c>
      <c r="C230" s="361" t="s">
        <v>4649</v>
      </c>
      <c r="D230" s="20" t="s">
        <v>1818</v>
      </c>
      <c r="E230" s="239">
        <v>12318.95</v>
      </c>
      <c r="F230" s="419">
        <v>41894</v>
      </c>
      <c r="G230" s="44">
        <v>12318.95</v>
      </c>
      <c r="H230" s="243">
        <f t="shared" si="4"/>
        <v>0</v>
      </c>
      <c r="I230" s="20" t="s">
        <v>21</v>
      </c>
    </row>
    <row r="231" spans="1:11" x14ac:dyDescent="0.25">
      <c r="A231" s="216">
        <v>41885</v>
      </c>
      <c r="B231" s="285" t="s">
        <v>1710</v>
      </c>
      <c r="C231" s="361" t="s">
        <v>4649</v>
      </c>
      <c r="D231" s="20" t="s">
        <v>237</v>
      </c>
      <c r="E231" s="239">
        <v>7155.8</v>
      </c>
      <c r="F231" s="419">
        <v>41885</v>
      </c>
      <c r="G231" s="44">
        <v>7115.8</v>
      </c>
      <c r="H231" s="243">
        <f t="shared" si="4"/>
        <v>40</v>
      </c>
      <c r="I231" s="20" t="s">
        <v>21</v>
      </c>
    </row>
    <row r="232" spans="1:11" x14ac:dyDescent="0.25">
      <c r="A232" s="216">
        <v>41885</v>
      </c>
      <c r="B232" s="285" t="s">
        <v>1711</v>
      </c>
      <c r="C232" s="361" t="s">
        <v>4649</v>
      </c>
      <c r="D232" s="20" t="s">
        <v>4658</v>
      </c>
      <c r="E232" s="239">
        <v>645.6</v>
      </c>
      <c r="F232" s="419">
        <v>41885</v>
      </c>
      <c r="G232" s="44">
        <v>645.6</v>
      </c>
      <c r="H232" s="243">
        <f t="shared" si="4"/>
        <v>0</v>
      </c>
      <c r="I232" s="20"/>
    </row>
    <row r="233" spans="1:11" x14ac:dyDescent="0.25">
      <c r="A233" s="216">
        <v>41885</v>
      </c>
      <c r="B233" s="285" t="s">
        <v>1712</v>
      </c>
      <c r="C233" s="361" t="s">
        <v>4649</v>
      </c>
      <c r="D233" s="20" t="s">
        <v>4268</v>
      </c>
      <c r="E233" s="239">
        <v>1203.8</v>
      </c>
      <c r="F233" s="419">
        <v>41885</v>
      </c>
      <c r="G233" s="44">
        <v>1203.8</v>
      </c>
      <c r="H233" s="243">
        <f t="shared" si="4"/>
        <v>0</v>
      </c>
      <c r="I233" s="20" t="s">
        <v>27</v>
      </c>
    </row>
    <row r="234" spans="1:11" x14ac:dyDescent="0.25">
      <c r="A234" s="216">
        <v>41885</v>
      </c>
      <c r="B234" s="285" t="s">
        <v>1713</v>
      </c>
      <c r="C234" s="361" t="s">
        <v>4649</v>
      </c>
      <c r="D234" s="20" t="s">
        <v>696</v>
      </c>
      <c r="E234" s="239">
        <v>33526.199999999997</v>
      </c>
      <c r="F234" s="419">
        <v>41885</v>
      </c>
      <c r="G234" s="44">
        <v>33526.199999999997</v>
      </c>
      <c r="H234" s="243">
        <f t="shared" si="4"/>
        <v>0</v>
      </c>
      <c r="I234" s="20" t="s">
        <v>21</v>
      </c>
    </row>
    <row r="235" spans="1:11" x14ac:dyDescent="0.25">
      <c r="A235" s="216">
        <v>41885</v>
      </c>
      <c r="B235" s="285" t="s">
        <v>1715</v>
      </c>
      <c r="C235" s="361" t="s">
        <v>4649</v>
      </c>
      <c r="D235" s="20" t="s">
        <v>4618</v>
      </c>
      <c r="E235" s="239">
        <v>3932</v>
      </c>
      <c r="F235" s="419">
        <v>41885</v>
      </c>
      <c r="G235" s="44">
        <v>3932</v>
      </c>
      <c r="H235" s="243">
        <f t="shared" si="4"/>
        <v>0</v>
      </c>
      <c r="I235" s="20" t="s">
        <v>21</v>
      </c>
    </row>
    <row r="236" spans="1:11" x14ac:dyDescent="0.25">
      <c r="A236" s="216">
        <v>41885</v>
      </c>
      <c r="B236" s="285" t="s">
        <v>1716</v>
      </c>
      <c r="C236" s="361" t="s">
        <v>4649</v>
      </c>
      <c r="D236" s="329" t="s">
        <v>3114</v>
      </c>
      <c r="E236" s="330">
        <v>0</v>
      </c>
      <c r="F236" s="419"/>
      <c r="G236" s="44"/>
      <c r="H236" s="243">
        <f t="shared" si="4"/>
        <v>0</v>
      </c>
      <c r="I236" s="20" t="s">
        <v>512</v>
      </c>
    </row>
    <row r="237" spans="1:11" x14ac:dyDescent="0.25">
      <c r="A237" s="216">
        <v>41885</v>
      </c>
      <c r="B237" s="285" t="s">
        <v>1717</v>
      </c>
      <c r="C237" s="361" t="s">
        <v>4649</v>
      </c>
      <c r="D237" s="20" t="s">
        <v>4659</v>
      </c>
      <c r="E237" s="239">
        <v>3878.9</v>
      </c>
      <c r="F237" s="419">
        <v>41885</v>
      </c>
      <c r="G237" s="44">
        <v>3878.9</v>
      </c>
      <c r="H237" s="243">
        <f t="shared" si="4"/>
        <v>0</v>
      </c>
      <c r="I237" s="20"/>
    </row>
    <row r="238" spans="1:11" x14ac:dyDescent="0.25">
      <c r="A238" s="216">
        <v>41885</v>
      </c>
      <c r="B238" s="285" t="s">
        <v>1718</v>
      </c>
      <c r="C238" s="361" t="s">
        <v>4649</v>
      </c>
      <c r="D238" s="20" t="s">
        <v>792</v>
      </c>
      <c r="E238" s="239">
        <v>3555.8</v>
      </c>
      <c r="F238" s="419">
        <v>41885</v>
      </c>
      <c r="G238" s="44">
        <v>3555.8</v>
      </c>
      <c r="H238" s="243">
        <f t="shared" si="4"/>
        <v>0</v>
      </c>
      <c r="I238" s="20" t="s">
        <v>27</v>
      </c>
    </row>
    <row r="239" spans="1:11" x14ac:dyDescent="0.25">
      <c r="A239" s="216">
        <v>41885</v>
      </c>
      <c r="B239" s="285" t="s">
        <v>1719</v>
      </c>
      <c r="C239" s="361" t="s">
        <v>4649</v>
      </c>
      <c r="D239" s="20" t="s">
        <v>4660</v>
      </c>
      <c r="E239" s="239">
        <v>32070.5</v>
      </c>
      <c r="F239" s="419">
        <v>41886</v>
      </c>
      <c r="G239" s="44">
        <v>32070.5</v>
      </c>
      <c r="H239" s="243">
        <f t="shared" si="4"/>
        <v>0</v>
      </c>
      <c r="I239" s="20" t="s">
        <v>65</v>
      </c>
    </row>
    <row r="240" spans="1:11" x14ac:dyDescent="0.25">
      <c r="A240" s="216">
        <v>41885</v>
      </c>
      <c r="B240" s="285" t="s">
        <v>1720</v>
      </c>
      <c r="C240" s="361" t="s">
        <v>4649</v>
      </c>
      <c r="D240" s="20" t="s">
        <v>11</v>
      </c>
      <c r="E240" s="239">
        <v>64995</v>
      </c>
      <c r="F240" s="420" t="s">
        <v>4661</v>
      </c>
      <c r="G240" s="44">
        <v>64995</v>
      </c>
      <c r="H240" s="243">
        <f t="shared" si="4"/>
        <v>0</v>
      </c>
      <c r="I240" s="20" t="s">
        <v>65</v>
      </c>
    </row>
    <row r="241" spans="1:11" x14ac:dyDescent="0.25">
      <c r="A241" s="216">
        <v>41885</v>
      </c>
      <c r="B241" s="285" t="s">
        <v>1721</v>
      </c>
      <c r="C241" s="361" t="s">
        <v>4649</v>
      </c>
      <c r="D241" s="20" t="s">
        <v>4355</v>
      </c>
      <c r="E241" s="239">
        <v>15856.4</v>
      </c>
      <c r="F241" s="419">
        <v>41886</v>
      </c>
      <c r="G241" s="44">
        <v>15856.4</v>
      </c>
      <c r="H241" s="243">
        <f t="shared" si="4"/>
        <v>0</v>
      </c>
      <c r="I241" s="20" t="s">
        <v>30</v>
      </c>
      <c r="J241" s="21"/>
      <c r="K241" s="21"/>
    </row>
    <row r="242" spans="1:11" x14ac:dyDescent="0.25">
      <c r="A242" s="216">
        <v>41885</v>
      </c>
      <c r="B242" s="285" t="s">
        <v>1722</v>
      </c>
      <c r="C242" s="361" t="s">
        <v>4649</v>
      </c>
      <c r="D242" s="20" t="s">
        <v>60</v>
      </c>
      <c r="E242" s="239">
        <v>2599.7399999999998</v>
      </c>
      <c r="F242" s="421" t="s">
        <v>4662</v>
      </c>
      <c r="G242" s="44">
        <v>2599.7399999999998</v>
      </c>
      <c r="H242" s="243">
        <f t="shared" si="4"/>
        <v>0</v>
      </c>
      <c r="I242" s="20"/>
      <c r="J242" s="21"/>
      <c r="K242" s="21"/>
    </row>
    <row r="243" spans="1:11" x14ac:dyDescent="0.25">
      <c r="A243" s="216">
        <v>41885</v>
      </c>
      <c r="B243" s="285" t="s">
        <v>1723</v>
      </c>
      <c r="C243" s="361" t="s">
        <v>4649</v>
      </c>
      <c r="D243" s="20" t="s">
        <v>85</v>
      </c>
      <c r="E243" s="239">
        <v>6734</v>
      </c>
      <c r="F243" s="419">
        <v>41886</v>
      </c>
      <c r="G243" s="44">
        <v>6734</v>
      </c>
      <c r="H243" s="243">
        <f t="shared" si="4"/>
        <v>0</v>
      </c>
      <c r="I243" s="20" t="s">
        <v>27</v>
      </c>
      <c r="J243" s="21"/>
      <c r="K243" s="21"/>
    </row>
    <row r="244" spans="1:11" x14ac:dyDescent="0.25">
      <c r="A244" s="216">
        <v>41885</v>
      </c>
      <c r="B244" s="285" t="s">
        <v>1724</v>
      </c>
      <c r="C244" s="361" t="s">
        <v>4649</v>
      </c>
      <c r="D244" s="20" t="s">
        <v>2586</v>
      </c>
      <c r="E244" s="239">
        <v>5776.4</v>
      </c>
      <c r="F244" s="419">
        <v>41886</v>
      </c>
      <c r="G244" s="44">
        <v>5776.4</v>
      </c>
      <c r="H244" s="243">
        <f t="shared" si="4"/>
        <v>0</v>
      </c>
      <c r="I244" s="20" t="s">
        <v>65</v>
      </c>
      <c r="J244" s="21"/>
      <c r="K244" s="21"/>
    </row>
    <row r="245" spans="1:11" x14ac:dyDescent="0.25">
      <c r="A245" s="216">
        <v>41885</v>
      </c>
      <c r="B245" s="285" t="s">
        <v>1725</v>
      </c>
      <c r="C245" s="361" t="s">
        <v>4649</v>
      </c>
      <c r="D245" s="20" t="s">
        <v>55</v>
      </c>
      <c r="E245" s="239">
        <v>11484.2</v>
      </c>
      <c r="F245" s="419">
        <v>41885</v>
      </c>
      <c r="G245" s="44">
        <v>11484.2</v>
      </c>
      <c r="H245" s="243">
        <f t="shared" si="4"/>
        <v>0</v>
      </c>
      <c r="I245" s="20"/>
      <c r="J245" s="21"/>
      <c r="K245" s="21"/>
    </row>
    <row r="246" spans="1:11" x14ac:dyDescent="0.25">
      <c r="A246" s="216">
        <v>41885</v>
      </c>
      <c r="B246" s="285" t="s">
        <v>1727</v>
      </c>
      <c r="C246" s="361" t="s">
        <v>4649</v>
      </c>
      <c r="D246" s="20" t="s">
        <v>4663</v>
      </c>
      <c r="E246" s="239">
        <v>2256.8000000000002</v>
      </c>
      <c r="F246" s="419">
        <v>41886</v>
      </c>
      <c r="G246" s="44">
        <v>2256.8000000000002</v>
      </c>
      <c r="H246" s="243">
        <f t="shared" si="4"/>
        <v>0</v>
      </c>
      <c r="I246" s="20" t="s">
        <v>65</v>
      </c>
      <c r="J246" s="21"/>
      <c r="K246" s="21"/>
    </row>
    <row r="247" spans="1:11" x14ac:dyDescent="0.25">
      <c r="A247" s="216">
        <v>41885</v>
      </c>
      <c r="B247" s="285" t="s">
        <v>1728</v>
      </c>
      <c r="C247" s="361" t="s">
        <v>4649</v>
      </c>
      <c r="D247" s="20" t="s">
        <v>4352</v>
      </c>
      <c r="E247" s="239">
        <v>5314.4</v>
      </c>
      <c r="F247" s="419">
        <v>41886</v>
      </c>
      <c r="G247" s="44">
        <v>5314.4</v>
      </c>
      <c r="H247" s="243">
        <f t="shared" si="4"/>
        <v>0</v>
      </c>
      <c r="I247" s="20" t="s">
        <v>65</v>
      </c>
      <c r="J247" s="21"/>
      <c r="K247" s="21"/>
    </row>
    <row r="248" spans="1:11" x14ac:dyDescent="0.25">
      <c r="A248" s="216">
        <v>41885</v>
      </c>
      <c r="B248" s="285" t="s">
        <v>1729</v>
      </c>
      <c r="C248" s="361" t="s">
        <v>4649</v>
      </c>
      <c r="D248" s="20" t="s">
        <v>4623</v>
      </c>
      <c r="E248" s="239">
        <v>138.6</v>
      </c>
      <c r="F248" s="419">
        <v>41885</v>
      </c>
      <c r="G248" s="44">
        <v>138.6</v>
      </c>
      <c r="H248" s="243">
        <f t="shared" si="4"/>
        <v>0</v>
      </c>
      <c r="I248" s="20"/>
      <c r="J248" s="21"/>
      <c r="K248" s="21"/>
    </row>
    <row r="249" spans="1:11" x14ac:dyDescent="0.25">
      <c r="A249" s="216">
        <v>41885</v>
      </c>
      <c r="B249" s="285" t="s">
        <v>1730</v>
      </c>
      <c r="C249" s="361" t="s">
        <v>4649</v>
      </c>
      <c r="D249" s="20" t="s">
        <v>1611</v>
      </c>
      <c r="E249" s="239">
        <v>4365.5</v>
      </c>
      <c r="F249" s="419">
        <v>41885</v>
      </c>
      <c r="G249" s="44">
        <v>4365.5</v>
      </c>
      <c r="H249" s="243">
        <f t="shared" si="4"/>
        <v>0</v>
      </c>
      <c r="I249" s="20"/>
      <c r="J249" s="21"/>
      <c r="K249" s="21"/>
    </row>
    <row r="250" spans="1:11" x14ac:dyDescent="0.25">
      <c r="A250" s="216">
        <v>41885</v>
      </c>
      <c r="B250" s="285" t="s">
        <v>1731</v>
      </c>
      <c r="C250" s="361" t="s">
        <v>4649</v>
      </c>
      <c r="D250" s="20" t="s">
        <v>106</v>
      </c>
      <c r="E250" s="239">
        <v>7839.36</v>
      </c>
      <c r="F250" s="419">
        <v>41887</v>
      </c>
      <c r="G250" s="44">
        <v>7839.36</v>
      </c>
      <c r="H250" s="243">
        <f t="shared" si="4"/>
        <v>0</v>
      </c>
      <c r="I250" s="20" t="s">
        <v>65</v>
      </c>
      <c r="J250" s="21"/>
      <c r="K250" s="21"/>
    </row>
    <row r="251" spans="1:11" x14ac:dyDescent="0.25">
      <c r="A251" s="216">
        <v>41885</v>
      </c>
      <c r="B251" s="285" t="s">
        <v>1732</v>
      </c>
      <c r="C251" s="361" t="s">
        <v>4649</v>
      </c>
      <c r="D251" s="20" t="s">
        <v>4664</v>
      </c>
      <c r="E251" s="239">
        <v>6400.8</v>
      </c>
      <c r="F251" s="419">
        <v>41885</v>
      </c>
      <c r="G251" s="44">
        <v>6400.8</v>
      </c>
      <c r="H251" s="243">
        <f t="shared" si="4"/>
        <v>0</v>
      </c>
      <c r="I251" s="20"/>
      <c r="J251" s="21"/>
      <c r="K251" s="21"/>
    </row>
    <row r="252" spans="1:11" x14ac:dyDescent="0.25">
      <c r="A252" s="216">
        <v>41885</v>
      </c>
      <c r="B252" s="285" t="s">
        <v>1735</v>
      </c>
      <c r="C252" s="361" t="s">
        <v>4649</v>
      </c>
      <c r="D252" s="20" t="s">
        <v>25</v>
      </c>
      <c r="E252" s="239">
        <v>4534</v>
      </c>
      <c r="F252" s="419">
        <v>41886</v>
      </c>
      <c r="G252" s="44">
        <v>4534</v>
      </c>
      <c r="H252" s="243">
        <f t="shared" si="4"/>
        <v>0</v>
      </c>
      <c r="I252" s="20" t="s">
        <v>65</v>
      </c>
      <c r="J252" s="21"/>
      <c r="K252" s="21"/>
    </row>
    <row r="253" spans="1:11" x14ac:dyDescent="0.25">
      <c r="A253" s="216">
        <v>41885</v>
      </c>
      <c r="B253" s="285" t="s">
        <v>1737</v>
      </c>
      <c r="C253" s="361" t="s">
        <v>4649</v>
      </c>
      <c r="D253" s="20" t="s">
        <v>8</v>
      </c>
      <c r="E253" s="239">
        <v>855</v>
      </c>
      <c r="F253" s="419">
        <v>41885</v>
      </c>
      <c r="G253" s="44">
        <v>855</v>
      </c>
      <c r="H253" s="243">
        <f t="shared" si="4"/>
        <v>0</v>
      </c>
      <c r="I253" s="20"/>
      <c r="J253" s="21"/>
      <c r="K253" s="21"/>
    </row>
    <row r="254" spans="1:11" x14ac:dyDescent="0.25">
      <c r="A254" s="216">
        <v>41885</v>
      </c>
      <c r="B254" s="285" t="s">
        <v>1738</v>
      </c>
      <c r="C254" s="361" t="s">
        <v>4649</v>
      </c>
      <c r="D254" s="329" t="s">
        <v>3114</v>
      </c>
      <c r="E254" s="330">
        <v>0</v>
      </c>
      <c r="F254" s="419"/>
      <c r="G254" s="44"/>
      <c r="H254" s="243">
        <f t="shared" si="4"/>
        <v>0</v>
      </c>
      <c r="I254" s="20" t="s">
        <v>512</v>
      </c>
      <c r="J254" s="21"/>
      <c r="K254" s="21"/>
    </row>
    <row r="255" spans="1:11" x14ac:dyDescent="0.25">
      <c r="A255" s="216">
        <v>41885</v>
      </c>
      <c r="B255" s="285" t="s">
        <v>1739</v>
      </c>
      <c r="C255" s="361" t="s">
        <v>4649</v>
      </c>
      <c r="D255" s="20" t="s">
        <v>51</v>
      </c>
      <c r="E255" s="239">
        <v>1185.8</v>
      </c>
      <c r="F255" s="419">
        <v>41885</v>
      </c>
      <c r="G255" s="44">
        <v>1185.8</v>
      </c>
      <c r="H255" s="243">
        <f t="shared" si="4"/>
        <v>0</v>
      </c>
      <c r="I255" s="20"/>
      <c r="J255" s="21"/>
      <c r="K255" s="21"/>
    </row>
    <row r="256" spans="1:11" x14ac:dyDescent="0.25">
      <c r="A256" s="216">
        <v>41885</v>
      </c>
      <c r="B256" s="285" t="s">
        <v>1740</v>
      </c>
      <c r="C256" s="361" t="s">
        <v>4649</v>
      </c>
      <c r="D256" s="20" t="s">
        <v>4665</v>
      </c>
      <c r="E256" s="239">
        <v>18104.3</v>
      </c>
      <c r="F256" s="419">
        <v>41886</v>
      </c>
      <c r="G256" s="44">
        <v>18104.3</v>
      </c>
      <c r="H256" s="243">
        <f t="shared" si="4"/>
        <v>0</v>
      </c>
      <c r="I256" s="20" t="s">
        <v>65</v>
      </c>
      <c r="J256" s="21"/>
      <c r="K256" s="21"/>
    </row>
    <row r="257" spans="1:11" x14ac:dyDescent="0.25">
      <c r="A257" s="216">
        <v>41885</v>
      </c>
      <c r="B257" s="285" t="s">
        <v>1742</v>
      </c>
      <c r="C257" s="361" t="s">
        <v>4649</v>
      </c>
      <c r="D257" s="20" t="s">
        <v>67</v>
      </c>
      <c r="E257" s="239">
        <v>7123.2</v>
      </c>
      <c r="F257" s="287">
        <v>41886</v>
      </c>
      <c r="G257" s="44">
        <v>7123.2</v>
      </c>
      <c r="H257" s="243">
        <f t="shared" si="4"/>
        <v>0</v>
      </c>
      <c r="I257" s="20" t="s">
        <v>162</v>
      </c>
      <c r="J257" s="21"/>
      <c r="K257" s="21"/>
    </row>
    <row r="258" spans="1:11" x14ac:dyDescent="0.25">
      <c r="A258" s="216">
        <v>41885</v>
      </c>
      <c r="B258" s="285" t="s">
        <v>1743</v>
      </c>
      <c r="C258" s="361" t="s">
        <v>4649</v>
      </c>
      <c r="D258" s="20" t="s">
        <v>4320</v>
      </c>
      <c r="E258" s="239">
        <v>6552</v>
      </c>
      <c r="F258" s="287">
        <v>41886</v>
      </c>
      <c r="G258" s="44">
        <v>6552</v>
      </c>
      <c r="H258" s="243">
        <f t="shared" si="4"/>
        <v>0</v>
      </c>
      <c r="I258" s="20" t="s">
        <v>162</v>
      </c>
      <c r="J258" s="21"/>
      <c r="K258" s="21"/>
    </row>
    <row r="259" spans="1:11" x14ac:dyDescent="0.25">
      <c r="A259" s="216">
        <v>41885</v>
      </c>
      <c r="B259" s="285" t="s">
        <v>1745</v>
      </c>
      <c r="C259" s="361" t="s">
        <v>4649</v>
      </c>
      <c r="D259" s="20" t="s">
        <v>8</v>
      </c>
      <c r="E259" s="239">
        <v>3001.4</v>
      </c>
      <c r="F259" s="287">
        <v>41885</v>
      </c>
      <c r="G259" s="44">
        <v>3001.4</v>
      </c>
      <c r="H259" s="243">
        <f t="shared" si="4"/>
        <v>0</v>
      </c>
      <c r="I259" s="20"/>
      <c r="J259" s="21"/>
      <c r="K259" s="21"/>
    </row>
    <row r="260" spans="1:11" x14ac:dyDescent="0.25">
      <c r="A260" s="216">
        <v>41885</v>
      </c>
      <c r="B260" s="285" t="s">
        <v>1747</v>
      </c>
      <c r="C260" s="361" t="s">
        <v>4649</v>
      </c>
      <c r="D260" s="20" t="s">
        <v>2582</v>
      </c>
      <c r="E260" s="239">
        <v>8048.6</v>
      </c>
      <c r="F260" s="287">
        <v>41886</v>
      </c>
      <c r="G260" s="44">
        <v>8048.6</v>
      </c>
      <c r="H260" s="243">
        <f t="shared" si="4"/>
        <v>0</v>
      </c>
      <c r="I260" s="20" t="s">
        <v>162</v>
      </c>
      <c r="J260" s="21"/>
      <c r="K260" s="21"/>
    </row>
    <row r="261" spans="1:11" x14ac:dyDescent="0.25">
      <c r="A261" s="216">
        <v>41885</v>
      </c>
      <c r="B261" s="285" t="s">
        <v>1748</v>
      </c>
      <c r="C261" s="361" t="s">
        <v>4649</v>
      </c>
      <c r="D261" s="20" t="s">
        <v>80</v>
      </c>
      <c r="E261" s="239">
        <v>1800</v>
      </c>
      <c r="F261" s="287">
        <v>41886</v>
      </c>
      <c r="G261" s="44">
        <v>1800</v>
      </c>
      <c r="H261" s="243">
        <f t="shared" si="4"/>
        <v>0</v>
      </c>
      <c r="I261" s="20" t="s">
        <v>162</v>
      </c>
      <c r="J261" s="21"/>
      <c r="K261" s="21"/>
    </row>
    <row r="262" spans="1:11" x14ac:dyDescent="0.25">
      <c r="A262" s="216">
        <v>41885</v>
      </c>
      <c r="B262" s="285" t="s">
        <v>1749</v>
      </c>
      <c r="C262" s="361" t="s">
        <v>4649</v>
      </c>
      <c r="D262" s="20" t="s">
        <v>78</v>
      </c>
      <c r="E262" s="239">
        <v>2680</v>
      </c>
      <c r="F262" s="287">
        <v>41886</v>
      </c>
      <c r="G262" s="44">
        <v>2680</v>
      </c>
      <c r="H262" s="243">
        <f t="shared" si="4"/>
        <v>0</v>
      </c>
      <c r="I262" s="20" t="s">
        <v>162</v>
      </c>
      <c r="J262" s="21"/>
      <c r="K262" s="21"/>
    </row>
    <row r="263" spans="1:11" x14ac:dyDescent="0.25">
      <c r="A263" s="216">
        <v>41885</v>
      </c>
      <c r="B263" s="285" t="s">
        <v>1750</v>
      </c>
      <c r="C263" s="361" t="s">
        <v>4649</v>
      </c>
      <c r="D263" s="20" t="s">
        <v>133</v>
      </c>
      <c r="E263" s="239">
        <v>12510</v>
      </c>
      <c r="F263" s="287">
        <v>41885</v>
      </c>
      <c r="G263" s="44">
        <v>12510</v>
      </c>
      <c r="H263" s="243">
        <f t="shared" ref="H263:H326" si="5">E263-G263</f>
        <v>0</v>
      </c>
      <c r="I263" s="20"/>
      <c r="J263" s="21"/>
      <c r="K263" s="21"/>
    </row>
    <row r="264" spans="1:11" x14ac:dyDescent="0.25">
      <c r="A264" s="216">
        <v>41885</v>
      </c>
      <c r="B264" s="285" t="s">
        <v>1752</v>
      </c>
      <c r="C264" s="361" t="s">
        <v>4649</v>
      </c>
      <c r="D264" s="20" t="s">
        <v>70</v>
      </c>
      <c r="E264" s="239">
        <v>5257.2</v>
      </c>
      <c r="F264" s="287">
        <v>41885</v>
      </c>
      <c r="G264" s="44">
        <v>5257.2</v>
      </c>
      <c r="H264" s="243">
        <f t="shared" si="5"/>
        <v>0</v>
      </c>
      <c r="I264" s="20"/>
      <c r="J264" s="21"/>
      <c r="K264" s="21"/>
    </row>
    <row r="265" spans="1:11" x14ac:dyDescent="0.25">
      <c r="A265" s="216">
        <v>41885</v>
      </c>
      <c r="B265" s="285" t="s">
        <v>1754</v>
      </c>
      <c r="C265" s="361" t="s">
        <v>4649</v>
      </c>
      <c r="D265" s="20" t="s">
        <v>4216</v>
      </c>
      <c r="E265" s="239">
        <v>7434.1</v>
      </c>
      <c r="F265" s="287">
        <v>41885</v>
      </c>
      <c r="G265" s="44">
        <v>7434.1</v>
      </c>
      <c r="H265" s="243">
        <f t="shared" si="5"/>
        <v>0</v>
      </c>
      <c r="I265" s="20"/>
      <c r="J265" s="21"/>
      <c r="K265" s="21"/>
    </row>
    <row r="266" spans="1:11" x14ac:dyDescent="0.25">
      <c r="A266" s="216">
        <v>41885</v>
      </c>
      <c r="B266" s="285" t="s">
        <v>1756</v>
      </c>
      <c r="C266" s="361" t="s">
        <v>4649</v>
      </c>
      <c r="D266" s="20" t="s">
        <v>39</v>
      </c>
      <c r="E266" s="239">
        <v>59270.05</v>
      </c>
      <c r="F266" s="287">
        <v>41886</v>
      </c>
      <c r="G266" s="44">
        <v>59270.05</v>
      </c>
      <c r="H266" s="243">
        <f t="shared" si="5"/>
        <v>0</v>
      </c>
      <c r="I266" s="20" t="s">
        <v>217</v>
      </c>
      <c r="J266" s="21"/>
      <c r="K266" s="21"/>
    </row>
    <row r="267" spans="1:11" x14ac:dyDescent="0.25">
      <c r="A267" s="216">
        <v>41885</v>
      </c>
      <c r="B267" s="285" t="s">
        <v>1757</v>
      </c>
      <c r="C267" s="361" t="s">
        <v>4649</v>
      </c>
      <c r="D267" s="20" t="s">
        <v>17</v>
      </c>
      <c r="E267" s="239">
        <v>29355.19</v>
      </c>
      <c r="F267" s="287">
        <v>41887</v>
      </c>
      <c r="G267" s="44">
        <v>29355.19</v>
      </c>
      <c r="H267" s="243">
        <f t="shared" si="5"/>
        <v>0</v>
      </c>
      <c r="I267" s="20" t="s">
        <v>3945</v>
      </c>
      <c r="J267" s="21"/>
      <c r="K267" s="21"/>
    </row>
    <row r="268" spans="1:11" x14ac:dyDescent="0.25">
      <c r="A268" s="216">
        <v>41886</v>
      </c>
      <c r="B268" s="285" t="s">
        <v>1758</v>
      </c>
      <c r="C268" s="361" t="s">
        <v>4649</v>
      </c>
      <c r="D268" s="214" t="s">
        <v>14</v>
      </c>
      <c r="E268" s="235">
        <v>9478.2999999999993</v>
      </c>
      <c r="F268" s="287">
        <v>41886</v>
      </c>
      <c r="G268" s="44">
        <v>9478.2999999999993</v>
      </c>
      <c r="H268" s="243">
        <f t="shared" si="5"/>
        <v>0</v>
      </c>
      <c r="I268" s="214"/>
      <c r="J268" s="21"/>
      <c r="K268" s="21"/>
    </row>
    <row r="269" spans="1:11" x14ac:dyDescent="0.25">
      <c r="A269" s="216">
        <v>41886</v>
      </c>
      <c r="B269" s="285" t="s">
        <v>1759</v>
      </c>
      <c r="C269" s="361" t="s">
        <v>4649</v>
      </c>
      <c r="D269" s="214" t="s">
        <v>4666</v>
      </c>
      <c r="E269" s="235">
        <v>4350</v>
      </c>
      <c r="F269" s="480" t="s">
        <v>4667</v>
      </c>
      <c r="G269" s="44">
        <v>4350</v>
      </c>
      <c r="H269" s="243">
        <f t="shared" si="5"/>
        <v>0</v>
      </c>
      <c r="I269" s="214"/>
      <c r="J269" s="21"/>
      <c r="K269" s="21"/>
    </row>
    <row r="270" spans="1:11" x14ac:dyDescent="0.25">
      <c r="A270" s="216">
        <v>41886</v>
      </c>
      <c r="B270" s="285" t="s">
        <v>1760</v>
      </c>
      <c r="C270" s="361" t="s">
        <v>4649</v>
      </c>
      <c r="D270" s="214" t="s">
        <v>28</v>
      </c>
      <c r="E270" s="235">
        <v>9849.6</v>
      </c>
      <c r="F270" s="287">
        <v>41886</v>
      </c>
      <c r="G270" s="44">
        <v>9849.6</v>
      </c>
      <c r="H270" s="243">
        <f t="shared" si="5"/>
        <v>0</v>
      </c>
      <c r="I270" s="214"/>
      <c r="J270" s="21"/>
      <c r="K270" s="21"/>
    </row>
    <row r="271" spans="1:11" x14ac:dyDescent="0.25">
      <c r="A271" s="216">
        <v>41886</v>
      </c>
      <c r="B271" s="285" t="s">
        <v>1761</v>
      </c>
      <c r="C271" s="361" t="s">
        <v>4649</v>
      </c>
      <c r="D271" s="214" t="s">
        <v>44</v>
      </c>
      <c r="E271" s="235">
        <v>3000</v>
      </c>
      <c r="F271" s="287">
        <v>41901</v>
      </c>
      <c r="G271" s="44">
        <v>3000</v>
      </c>
      <c r="H271" s="243">
        <f t="shared" si="5"/>
        <v>0</v>
      </c>
      <c r="I271" s="214" t="s">
        <v>21</v>
      </c>
      <c r="J271" s="21"/>
      <c r="K271" s="21"/>
    </row>
    <row r="272" spans="1:11" x14ac:dyDescent="0.25">
      <c r="A272" s="216">
        <v>41886</v>
      </c>
      <c r="B272" s="285" t="s">
        <v>1762</v>
      </c>
      <c r="C272" s="361" t="s">
        <v>4649</v>
      </c>
      <c r="D272" s="220" t="s">
        <v>3114</v>
      </c>
      <c r="E272" s="241">
        <v>0</v>
      </c>
      <c r="F272" s="287"/>
      <c r="G272" s="44"/>
      <c r="H272" s="243">
        <f t="shared" si="5"/>
        <v>0</v>
      </c>
      <c r="I272" s="214" t="s">
        <v>512</v>
      </c>
      <c r="J272" s="21"/>
      <c r="K272" s="21"/>
    </row>
    <row r="273" spans="1:11" x14ac:dyDescent="0.25">
      <c r="A273" s="216">
        <v>41886</v>
      </c>
      <c r="B273" s="285" t="s">
        <v>1763</v>
      </c>
      <c r="C273" s="361" t="s">
        <v>4649</v>
      </c>
      <c r="D273" s="214" t="s">
        <v>4645</v>
      </c>
      <c r="E273" s="235">
        <v>13335.6</v>
      </c>
      <c r="F273" s="287">
        <v>41886</v>
      </c>
      <c r="G273" s="44">
        <v>13335.6</v>
      </c>
      <c r="H273" s="243">
        <f t="shared" si="5"/>
        <v>0</v>
      </c>
      <c r="I273" s="214"/>
      <c r="J273" s="21"/>
      <c r="K273" s="21"/>
    </row>
    <row r="274" spans="1:11" x14ac:dyDescent="0.25">
      <c r="A274" s="216">
        <v>41886</v>
      </c>
      <c r="B274" s="285" t="s">
        <v>1764</v>
      </c>
      <c r="C274" s="361" t="s">
        <v>4649</v>
      </c>
      <c r="D274" s="214" t="s">
        <v>4668</v>
      </c>
      <c r="E274" s="235">
        <v>18060</v>
      </c>
      <c r="F274" s="287">
        <v>41886</v>
      </c>
      <c r="G274" s="44">
        <v>18060</v>
      </c>
      <c r="H274" s="243">
        <f t="shared" si="5"/>
        <v>0</v>
      </c>
      <c r="I274" s="214" t="s">
        <v>21</v>
      </c>
      <c r="J274" s="21"/>
      <c r="K274" s="21"/>
    </row>
    <row r="275" spans="1:11" x14ac:dyDescent="0.25">
      <c r="A275" s="216">
        <v>41886</v>
      </c>
      <c r="B275" s="285" t="s">
        <v>1765</v>
      </c>
      <c r="C275" s="361" t="s">
        <v>4649</v>
      </c>
      <c r="D275" s="214" t="s">
        <v>3169</v>
      </c>
      <c r="E275" s="235">
        <v>22325.599999999999</v>
      </c>
      <c r="F275" s="287">
        <v>41889</v>
      </c>
      <c r="G275" s="44">
        <v>22325.599999999999</v>
      </c>
      <c r="H275" s="243">
        <f t="shared" si="5"/>
        <v>0</v>
      </c>
      <c r="I275" s="214" t="s">
        <v>21</v>
      </c>
      <c r="J275" s="21"/>
      <c r="K275" s="21"/>
    </row>
    <row r="276" spans="1:11" x14ac:dyDescent="0.25">
      <c r="A276" s="216">
        <v>41886</v>
      </c>
      <c r="B276" s="285" t="s">
        <v>1766</v>
      </c>
      <c r="C276" s="361" t="s">
        <v>4649</v>
      </c>
      <c r="D276" s="214" t="s">
        <v>4352</v>
      </c>
      <c r="E276" s="235">
        <v>2292.4</v>
      </c>
      <c r="F276" s="287">
        <v>41886</v>
      </c>
      <c r="G276" s="44">
        <v>2292.4</v>
      </c>
      <c r="H276" s="243">
        <f t="shared" si="5"/>
        <v>0</v>
      </c>
      <c r="I276" s="214"/>
      <c r="J276" s="21"/>
      <c r="K276" s="21"/>
    </row>
    <row r="277" spans="1:11" x14ac:dyDescent="0.25">
      <c r="A277" s="216">
        <v>41886</v>
      </c>
      <c r="B277" s="285" t="s">
        <v>1767</v>
      </c>
      <c r="C277" s="361" t="s">
        <v>4649</v>
      </c>
      <c r="D277" s="214" t="s">
        <v>4290</v>
      </c>
      <c r="E277" s="235">
        <v>11687.6</v>
      </c>
      <c r="F277" s="287">
        <v>41886</v>
      </c>
      <c r="G277" s="44">
        <v>11687.6</v>
      </c>
      <c r="H277" s="243">
        <f t="shared" si="5"/>
        <v>0</v>
      </c>
      <c r="I277" s="214" t="s">
        <v>21</v>
      </c>
      <c r="J277" s="21"/>
      <c r="K277" s="21"/>
    </row>
    <row r="278" spans="1:11" x14ac:dyDescent="0.25">
      <c r="A278" s="216">
        <v>41886</v>
      </c>
      <c r="B278" s="285" t="s">
        <v>1768</v>
      </c>
      <c r="C278" s="361" t="s">
        <v>4649</v>
      </c>
      <c r="D278" s="214" t="s">
        <v>13</v>
      </c>
      <c r="E278" s="235">
        <v>3388</v>
      </c>
      <c r="F278" s="287">
        <v>41886</v>
      </c>
      <c r="G278" s="44">
        <v>3388</v>
      </c>
      <c r="H278" s="243">
        <f t="shared" si="5"/>
        <v>0</v>
      </c>
      <c r="I278" s="214" t="s">
        <v>21</v>
      </c>
      <c r="J278" s="21"/>
      <c r="K278" s="21"/>
    </row>
    <row r="279" spans="1:11" x14ac:dyDescent="0.25">
      <c r="A279" s="216">
        <v>41886</v>
      </c>
      <c r="B279" s="285" t="s">
        <v>1769</v>
      </c>
      <c r="C279" s="361" t="s">
        <v>4649</v>
      </c>
      <c r="D279" s="214" t="s">
        <v>70</v>
      </c>
      <c r="E279" s="235">
        <v>9662.7999999999993</v>
      </c>
      <c r="F279" s="287">
        <v>41886</v>
      </c>
      <c r="G279" s="44">
        <v>9662.7999999999993</v>
      </c>
      <c r="H279" s="243">
        <f t="shared" si="5"/>
        <v>0</v>
      </c>
      <c r="I279" s="214" t="s">
        <v>3472</v>
      </c>
      <c r="J279" s="21"/>
      <c r="K279" s="21"/>
    </row>
    <row r="280" spans="1:11" x14ac:dyDescent="0.25">
      <c r="A280" s="216">
        <v>41886</v>
      </c>
      <c r="B280" s="285" t="s">
        <v>1770</v>
      </c>
      <c r="C280" s="361" t="s">
        <v>4649</v>
      </c>
      <c r="D280" s="214" t="s">
        <v>123</v>
      </c>
      <c r="E280" s="235">
        <v>3299.2</v>
      </c>
      <c r="F280" s="287">
        <v>41886</v>
      </c>
      <c r="G280" s="44">
        <v>3299.2</v>
      </c>
      <c r="H280" s="243">
        <f t="shared" si="5"/>
        <v>0</v>
      </c>
      <c r="I280" s="214"/>
      <c r="J280" s="21"/>
      <c r="K280" s="21"/>
    </row>
    <row r="281" spans="1:11" x14ac:dyDescent="0.25">
      <c r="A281" s="216">
        <v>41886</v>
      </c>
      <c r="B281" s="285" t="s">
        <v>1771</v>
      </c>
      <c r="C281" s="361" t="s">
        <v>4649</v>
      </c>
      <c r="D281" s="214" t="s">
        <v>23</v>
      </c>
      <c r="E281" s="235">
        <v>10006.799999999999</v>
      </c>
      <c r="F281" s="287">
        <v>41886</v>
      </c>
      <c r="G281" s="44">
        <v>10006.799999999999</v>
      </c>
      <c r="H281" s="243">
        <f t="shared" si="5"/>
        <v>0</v>
      </c>
      <c r="I281" s="214"/>
      <c r="J281" s="21"/>
      <c r="K281" s="21"/>
    </row>
    <row r="282" spans="1:11" x14ac:dyDescent="0.25">
      <c r="A282" s="216">
        <v>41886</v>
      </c>
      <c r="B282" s="285" t="s">
        <v>1772</v>
      </c>
      <c r="C282" s="361" t="s">
        <v>4649</v>
      </c>
      <c r="D282" s="214" t="s">
        <v>70</v>
      </c>
      <c r="E282" s="235">
        <v>933</v>
      </c>
      <c r="F282" s="287">
        <v>41886</v>
      </c>
      <c r="G282" s="44">
        <v>933</v>
      </c>
      <c r="H282" s="243">
        <f t="shared" si="5"/>
        <v>0</v>
      </c>
      <c r="I282" s="214"/>
      <c r="J282" s="21"/>
      <c r="K282" s="21"/>
    </row>
    <row r="283" spans="1:11" x14ac:dyDescent="0.25">
      <c r="A283" s="216">
        <v>41886</v>
      </c>
      <c r="B283" s="285" t="s">
        <v>1773</v>
      </c>
      <c r="C283" s="361" t="s">
        <v>4649</v>
      </c>
      <c r="D283" s="214" t="s">
        <v>111</v>
      </c>
      <c r="E283" s="235">
        <v>3256.8</v>
      </c>
      <c r="F283" s="287">
        <v>41886</v>
      </c>
      <c r="G283" s="44">
        <v>3256.8</v>
      </c>
      <c r="H283" s="243">
        <f t="shared" si="5"/>
        <v>0</v>
      </c>
      <c r="I283" s="214" t="s">
        <v>12</v>
      </c>
      <c r="J283" s="21"/>
      <c r="K283" s="21"/>
    </row>
    <row r="284" spans="1:11" x14ac:dyDescent="0.25">
      <c r="A284" s="216">
        <v>41886</v>
      </c>
      <c r="B284" s="285" t="s">
        <v>1775</v>
      </c>
      <c r="C284" s="361" t="s">
        <v>4649</v>
      </c>
      <c r="D284" s="214" t="s">
        <v>4273</v>
      </c>
      <c r="E284" s="235">
        <v>236314.55</v>
      </c>
      <c r="F284" s="287">
        <v>41912</v>
      </c>
      <c r="G284" s="257">
        <v>236314.55</v>
      </c>
      <c r="H284" s="243">
        <f t="shared" si="5"/>
        <v>0</v>
      </c>
      <c r="I284" s="214"/>
      <c r="J284" s="21"/>
      <c r="K284" s="21"/>
    </row>
    <row r="285" spans="1:11" x14ac:dyDescent="0.25">
      <c r="A285" s="216">
        <v>41886</v>
      </c>
      <c r="B285" s="285" t="s">
        <v>1776</v>
      </c>
      <c r="C285" s="361" t="s">
        <v>4649</v>
      </c>
      <c r="D285" s="214" t="s">
        <v>312</v>
      </c>
      <c r="E285" s="235">
        <v>9099</v>
      </c>
      <c r="F285" s="287">
        <v>41886</v>
      </c>
      <c r="G285" s="44">
        <v>9099</v>
      </c>
      <c r="H285" s="243">
        <f t="shared" si="5"/>
        <v>0</v>
      </c>
      <c r="I285" s="214"/>
      <c r="J285" s="21"/>
      <c r="K285" s="21"/>
    </row>
    <row r="286" spans="1:11" ht="23.25" x14ac:dyDescent="0.25">
      <c r="A286" s="216">
        <v>41886</v>
      </c>
      <c r="B286" s="285" t="s">
        <v>1777</v>
      </c>
      <c r="C286" s="361" t="s">
        <v>4649</v>
      </c>
      <c r="D286" s="214" t="s">
        <v>79</v>
      </c>
      <c r="E286" s="235">
        <v>77200</v>
      </c>
      <c r="F286" s="481" t="s">
        <v>4669</v>
      </c>
      <c r="G286" s="44">
        <v>77200</v>
      </c>
      <c r="H286" s="243">
        <f t="shared" si="5"/>
        <v>0</v>
      </c>
      <c r="I286" s="214" t="s">
        <v>27</v>
      </c>
      <c r="J286" s="21"/>
      <c r="K286" s="21"/>
    </row>
    <row r="287" spans="1:11" x14ac:dyDescent="0.25">
      <c r="A287" s="216">
        <v>41886</v>
      </c>
      <c r="B287" s="285" t="s">
        <v>1778</v>
      </c>
      <c r="C287" s="361" t="s">
        <v>4649</v>
      </c>
      <c r="D287" s="214" t="s">
        <v>22</v>
      </c>
      <c r="E287" s="235">
        <v>8390.5</v>
      </c>
      <c r="F287" s="287">
        <v>41886</v>
      </c>
      <c r="G287" s="44">
        <v>8390.5</v>
      </c>
      <c r="H287" s="243">
        <f t="shared" si="5"/>
        <v>0</v>
      </c>
      <c r="I287" s="214"/>
      <c r="J287" s="21"/>
      <c r="K287" s="21"/>
    </row>
    <row r="288" spans="1:11" x14ac:dyDescent="0.25">
      <c r="A288" s="216">
        <v>41886</v>
      </c>
      <c r="B288" s="285" t="s">
        <v>1779</v>
      </c>
      <c r="C288" s="361" t="s">
        <v>4649</v>
      </c>
      <c r="D288" s="214" t="s">
        <v>62</v>
      </c>
      <c r="E288" s="235">
        <v>10757.5</v>
      </c>
      <c r="F288" s="287">
        <v>41886</v>
      </c>
      <c r="G288" s="44">
        <v>10757.5</v>
      </c>
      <c r="H288" s="243">
        <f t="shared" si="5"/>
        <v>0</v>
      </c>
      <c r="I288" s="214" t="s">
        <v>65</v>
      </c>
      <c r="J288" s="21"/>
      <c r="K288" s="21"/>
    </row>
    <row r="289" spans="1:11" x14ac:dyDescent="0.25">
      <c r="A289" s="216">
        <v>41886</v>
      </c>
      <c r="B289" s="285" t="s">
        <v>1781</v>
      </c>
      <c r="C289" s="361" t="s">
        <v>4649</v>
      </c>
      <c r="D289" s="214" t="s">
        <v>11</v>
      </c>
      <c r="E289" s="235">
        <v>57079.4</v>
      </c>
      <c r="F289" s="287">
        <v>41907</v>
      </c>
      <c r="G289" s="44">
        <v>57079.4</v>
      </c>
      <c r="H289" s="243">
        <f t="shared" si="5"/>
        <v>0</v>
      </c>
      <c r="I289" s="214" t="s">
        <v>65</v>
      </c>
      <c r="J289" s="21"/>
      <c r="K289" s="21"/>
    </row>
    <row r="290" spans="1:11" x14ac:dyDescent="0.25">
      <c r="A290" s="216">
        <v>41886</v>
      </c>
      <c r="B290" s="285" t="s">
        <v>1783</v>
      </c>
      <c r="C290" s="361" t="s">
        <v>4649</v>
      </c>
      <c r="D290" s="214" t="s">
        <v>4670</v>
      </c>
      <c r="E290" s="235">
        <v>5893</v>
      </c>
      <c r="F290" s="287">
        <v>41886</v>
      </c>
      <c r="G290" s="44">
        <v>5893</v>
      </c>
      <c r="H290" s="243">
        <f t="shared" si="5"/>
        <v>0</v>
      </c>
      <c r="I290" s="214"/>
      <c r="J290" s="21"/>
      <c r="K290" s="21"/>
    </row>
    <row r="291" spans="1:11" x14ac:dyDescent="0.25">
      <c r="A291" s="216">
        <v>41886</v>
      </c>
      <c r="B291" s="285" t="s">
        <v>1784</v>
      </c>
      <c r="C291" s="361" t="s">
        <v>4649</v>
      </c>
      <c r="D291" s="214" t="s">
        <v>17</v>
      </c>
      <c r="E291" s="235">
        <v>59767.5</v>
      </c>
      <c r="F291" s="287">
        <v>41887</v>
      </c>
      <c r="G291" s="44">
        <v>59767.5</v>
      </c>
      <c r="H291" s="243">
        <f t="shared" si="5"/>
        <v>0</v>
      </c>
      <c r="I291" s="214" t="s">
        <v>27</v>
      </c>
      <c r="J291" s="21"/>
      <c r="K291" s="21"/>
    </row>
    <row r="292" spans="1:11" x14ac:dyDescent="0.25">
      <c r="A292" s="216">
        <v>41886</v>
      </c>
      <c r="B292" s="285" t="s">
        <v>1785</v>
      </c>
      <c r="C292" s="361" t="s">
        <v>4649</v>
      </c>
      <c r="D292" s="220" t="s">
        <v>3114</v>
      </c>
      <c r="E292" s="241">
        <v>0</v>
      </c>
      <c r="F292" s="287"/>
      <c r="G292" s="44"/>
      <c r="H292" s="243">
        <f t="shared" si="5"/>
        <v>0</v>
      </c>
      <c r="I292" s="214" t="s">
        <v>4245</v>
      </c>
      <c r="J292" s="21"/>
      <c r="K292" s="21"/>
    </row>
    <row r="293" spans="1:11" x14ac:dyDescent="0.25">
      <c r="A293" s="216">
        <v>41886</v>
      </c>
      <c r="B293" s="285" t="s">
        <v>1786</v>
      </c>
      <c r="C293" s="361" t="s">
        <v>4649</v>
      </c>
      <c r="D293" s="220" t="s">
        <v>3114</v>
      </c>
      <c r="E293" s="241">
        <v>0</v>
      </c>
      <c r="F293" s="287"/>
      <c r="G293" s="44"/>
      <c r="H293" s="243">
        <f t="shared" si="5"/>
        <v>0</v>
      </c>
      <c r="I293" s="214" t="s">
        <v>4245</v>
      </c>
      <c r="J293" s="21"/>
      <c r="K293" s="21"/>
    </row>
    <row r="294" spans="1:11" x14ac:dyDescent="0.25">
      <c r="A294" s="216">
        <v>41886</v>
      </c>
      <c r="B294" s="285" t="s">
        <v>1787</v>
      </c>
      <c r="C294" s="361" t="s">
        <v>4649</v>
      </c>
      <c r="D294" s="214" t="s">
        <v>4671</v>
      </c>
      <c r="E294" s="235">
        <v>3864</v>
      </c>
      <c r="F294" s="287">
        <v>41886</v>
      </c>
      <c r="G294" s="44">
        <v>3864</v>
      </c>
      <c r="H294" s="243">
        <f t="shared" si="5"/>
        <v>0</v>
      </c>
      <c r="I294" s="214" t="s">
        <v>27</v>
      </c>
      <c r="J294" s="21"/>
      <c r="K294" s="21"/>
    </row>
    <row r="295" spans="1:11" x14ac:dyDescent="0.25">
      <c r="A295" s="216">
        <v>41886</v>
      </c>
      <c r="B295" s="285" t="s">
        <v>1788</v>
      </c>
      <c r="C295" s="361" t="s">
        <v>4649</v>
      </c>
      <c r="D295" s="214" t="s">
        <v>4670</v>
      </c>
      <c r="E295" s="235">
        <v>5889</v>
      </c>
      <c r="F295" s="287">
        <v>41886</v>
      </c>
      <c r="G295" s="44">
        <v>5889</v>
      </c>
      <c r="H295" s="243">
        <f t="shared" si="5"/>
        <v>0</v>
      </c>
      <c r="I295" s="214"/>
      <c r="J295" s="21"/>
      <c r="K295" s="21"/>
    </row>
    <row r="296" spans="1:11" x14ac:dyDescent="0.25">
      <c r="A296" s="216">
        <v>41886</v>
      </c>
      <c r="B296" s="285" t="s">
        <v>1789</v>
      </c>
      <c r="C296" s="361" t="s">
        <v>4649</v>
      </c>
      <c r="D296" s="220" t="s">
        <v>3114</v>
      </c>
      <c r="E296" s="241">
        <v>0</v>
      </c>
      <c r="F296" s="287"/>
      <c r="G296" s="44"/>
      <c r="H296" s="243">
        <f t="shared" si="5"/>
        <v>0</v>
      </c>
      <c r="I296" s="214" t="s">
        <v>3888</v>
      </c>
      <c r="J296" s="21"/>
      <c r="K296" s="21"/>
    </row>
    <row r="297" spans="1:11" x14ac:dyDescent="0.25">
      <c r="A297" s="216">
        <v>41886</v>
      </c>
      <c r="B297" s="285" t="s">
        <v>1790</v>
      </c>
      <c r="C297" s="361" t="s">
        <v>4649</v>
      </c>
      <c r="D297" s="214" t="s">
        <v>4354</v>
      </c>
      <c r="E297" s="235">
        <v>1260</v>
      </c>
      <c r="F297" s="287">
        <v>41887</v>
      </c>
      <c r="G297" s="44">
        <v>1260</v>
      </c>
      <c r="H297" s="243">
        <f t="shared" si="5"/>
        <v>0</v>
      </c>
      <c r="I297" s="214" t="s">
        <v>30</v>
      </c>
      <c r="J297" s="21"/>
      <c r="K297" s="21"/>
    </row>
    <row r="298" spans="1:11" x14ac:dyDescent="0.25">
      <c r="A298" s="216">
        <v>41886</v>
      </c>
      <c r="B298" s="285" t="s">
        <v>1791</v>
      </c>
      <c r="C298" s="361" t="s">
        <v>4649</v>
      </c>
      <c r="D298" s="214" t="s">
        <v>4672</v>
      </c>
      <c r="E298" s="235">
        <v>1350.8</v>
      </c>
      <c r="F298" s="287">
        <v>41886</v>
      </c>
      <c r="G298" s="44">
        <v>1350.8</v>
      </c>
      <c r="H298" s="243">
        <f t="shared" si="5"/>
        <v>0</v>
      </c>
      <c r="I298" s="214"/>
      <c r="J298" s="21"/>
      <c r="K298" s="21"/>
    </row>
    <row r="299" spans="1:11" x14ac:dyDescent="0.25">
      <c r="A299" s="216">
        <v>41886</v>
      </c>
      <c r="B299" s="285" t="s">
        <v>1792</v>
      </c>
      <c r="C299" s="361" t="s">
        <v>4649</v>
      </c>
      <c r="D299" s="214" t="s">
        <v>1782</v>
      </c>
      <c r="E299" s="235">
        <v>846</v>
      </c>
      <c r="F299" s="287">
        <v>41887</v>
      </c>
      <c r="G299" s="44">
        <v>846</v>
      </c>
      <c r="H299" s="243">
        <f t="shared" si="5"/>
        <v>0</v>
      </c>
      <c r="I299" s="214" t="s">
        <v>30</v>
      </c>
      <c r="J299" s="21"/>
      <c r="K299" s="21"/>
    </row>
    <row r="300" spans="1:11" x14ac:dyDescent="0.25">
      <c r="A300" s="216">
        <v>41886</v>
      </c>
      <c r="B300" s="285" t="s">
        <v>1793</v>
      </c>
      <c r="C300" s="361" t="s">
        <v>4649</v>
      </c>
      <c r="D300" s="214" t="s">
        <v>4625</v>
      </c>
      <c r="E300" s="235">
        <v>2447</v>
      </c>
      <c r="F300" s="287">
        <v>41887</v>
      </c>
      <c r="G300" s="44">
        <v>2447</v>
      </c>
      <c r="H300" s="243">
        <f t="shared" si="5"/>
        <v>0</v>
      </c>
      <c r="I300" s="214" t="s">
        <v>30</v>
      </c>
      <c r="J300" s="21"/>
      <c r="K300" s="21"/>
    </row>
    <row r="301" spans="1:11" x14ac:dyDescent="0.25">
      <c r="A301" s="216">
        <v>41886</v>
      </c>
      <c r="B301" s="285" t="s">
        <v>1794</v>
      </c>
      <c r="C301" s="361" t="s">
        <v>4649</v>
      </c>
      <c r="D301" s="214" t="s">
        <v>130</v>
      </c>
      <c r="E301" s="235">
        <v>8621</v>
      </c>
      <c r="F301" s="287">
        <v>41890</v>
      </c>
      <c r="G301" s="44">
        <v>8621</v>
      </c>
      <c r="H301" s="243">
        <f t="shared" si="5"/>
        <v>0</v>
      </c>
      <c r="I301" s="214" t="s">
        <v>27</v>
      </c>
      <c r="J301" s="21"/>
      <c r="K301" s="21"/>
    </row>
    <row r="302" spans="1:11" x14ac:dyDescent="0.25">
      <c r="A302" s="216">
        <v>41886</v>
      </c>
      <c r="B302" s="285" t="s">
        <v>1796</v>
      </c>
      <c r="C302" s="361" t="s">
        <v>4649</v>
      </c>
      <c r="D302" s="214" t="s">
        <v>760</v>
      </c>
      <c r="E302" s="235">
        <v>2401.6999999999998</v>
      </c>
      <c r="F302" s="287">
        <v>41887</v>
      </c>
      <c r="G302" s="44">
        <v>2401.6999999999998</v>
      </c>
      <c r="H302" s="243">
        <f t="shared" si="5"/>
        <v>0</v>
      </c>
      <c r="I302" s="214" t="s">
        <v>30</v>
      </c>
      <c r="J302" s="21"/>
      <c r="K302" s="21"/>
    </row>
    <row r="303" spans="1:11" x14ac:dyDescent="0.25">
      <c r="A303" s="216">
        <v>41886</v>
      </c>
      <c r="B303" s="285" t="s">
        <v>1797</v>
      </c>
      <c r="C303" s="361" t="s">
        <v>4649</v>
      </c>
      <c r="D303" s="220" t="s">
        <v>3114</v>
      </c>
      <c r="E303" s="241">
        <v>0</v>
      </c>
      <c r="F303" s="287"/>
      <c r="G303" s="44"/>
      <c r="H303" s="243">
        <f t="shared" si="5"/>
        <v>0</v>
      </c>
      <c r="I303" s="214" t="s">
        <v>4245</v>
      </c>
      <c r="J303" s="21"/>
      <c r="K303" s="21"/>
    </row>
    <row r="304" spans="1:11" x14ac:dyDescent="0.25">
      <c r="A304" s="216">
        <v>41886</v>
      </c>
      <c r="B304" s="285" t="s">
        <v>1798</v>
      </c>
      <c r="C304" s="361" t="s">
        <v>4649</v>
      </c>
      <c r="D304" s="220" t="s">
        <v>3114</v>
      </c>
      <c r="E304" s="241">
        <v>0</v>
      </c>
      <c r="F304" s="287"/>
      <c r="G304" s="44"/>
      <c r="H304" s="243">
        <f t="shared" si="5"/>
        <v>0</v>
      </c>
      <c r="I304" s="214" t="s">
        <v>512</v>
      </c>
      <c r="J304" s="21"/>
      <c r="K304" s="21"/>
    </row>
    <row r="305" spans="1:11" x14ac:dyDescent="0.25">
      <c r="A305" s="216">
        <v>41886</v>
      </c>
      <c r="B305" s="285" t="s">
        <v>1799</v>
      </c>
      <c r="C305" s="361" t="s">
        <v>4649</v>
      </c>
      <c r="D305" s="214" t="s">
        <v>4673</v>
      </c>
      <c r="E305" s="235">
        <v>32924.5</v>
      </c>
      <c r="F305" s="287">
        <v>41886</v>
      </c>
      <c r="G305" s="44">
        <v>32924.5</v>
      </c>
      <c r="H305" s="243">
        <f t="shared" si="5"/>
        <v>0</v>
      </c>
      <c r="I305" s="214" t="s">
        <v>30</v>
      </c>
      <c r="J305" s="21"/>
      <c r="K305" s="21"/>
    </row>
    <row r="306" spans="1:11" x14ac:dyDescent="0.25">
      <c r="A306" s="216">
        <v>41886</v>
      </c>
      <c r="B306" s="285" t="s">
        <v>1800</v>
      </c>
      <c r="C306" s="361" t="s">
        <v>4649</v>
      </c>
      <c r="D306" s="214" t="s">
        <v>29</v>
      </c>
      <c r="E306" s="235">
        <v>13453.5</v>
      </c>
      <c r="F306" s="287">
        <v>41887</v>
      </c>
      <c r="G306" s="44">
        <v>13453.5</v>
      </c>
      <c r="H306" s="243">
        <f t="shared" si="5"/>
        <v>0</v>
      </c>
      <c r="I306" s="214"/>
      <c r="J306" s="21"/>
      <c r="K306" s="21"/>
    </row>
    <row r="307" spans="1:11" x14ac:dyDescent="0.25">
      <c r="A307" s="216">
        <v>41886</v>
      </c>
      <c r="B307" s="285" t="s">
        <v>1801</v>
      </c>
      <c r="C307" s="361" t="s">
        <v>4649</v>
      </c>
      <c r="D307" s="214" t="s">
        <v>55</v>
      </c>
      <c r="E307" s="235">
        <v>10882.2</v>
      </c>
      <c r="F307" s="287">
        <v>41886</v>
      </c>
      <c r="G307" s="44">
        <v>10882.2</v>
      </c>
      <c r="H307" s="243">
        <f t="shared" si="5"/>
        <v>0</v>
      </c>
      <c r="I307" s="214" t="s">
        <v>4617</v>
      </c>
      <c r="J307" s="21"/>
      <c r="K307" s="21"/>
    </row>
    <row r="308" spans="1:11" x14ac:dyDescent="0.25">
      <c r="A308" s="216">
        <v>41886</v>
      </c>
      <c r="B308" s="285" t="s">
        <v>1802</v>
      </c>
      <c r="C308" s="361" t="s">
        <v>4649</v>
      </c>
      <c r="D308" s="214" t="s">
        <v>52</v>
      </c>
      <c r="E308" s="235">
        <v>3666</v>
      </c>
      <c r="F308" s="287">
        <v>41886</v>
      </c>
      <c r="G308" s="44">
        <v>3666</v>
      </c>
      <c r="H308" s="243">
        <f t="shared" si="5"/>
        <v>0</v>
      </c>
      <c r="I308" s="214" t="s">
        <v>12</v>
      </c>
      <c r="J308" s="21"/>
      <c r="K308" s="21"/>
    </row>
    <row r="309" spans="1:11" x14ac:dyDescent="0.25">
      <c r="A309" s="216">
        <v>41886</v>
      </c>
      <c r="B309" s="285" t="s">
        <v>1803</v>
      </c>
      <c r="C309" s="361" t="s">
        <v>4649</v>
      </c>
      <c r="D309" s="214" t="s">
        <v>2582</v>
      </c>
      <c r="E309" s="235">
        <v>4399.2</v>
      </c>
      <c r="F309" s="287">
        <v>41886</v>
      </c>
      <c r="G309" s="44">
        <v>4399.2</v>
      </c>
      <c r="H309" s="243">
        <f t="shared" si="5"/>
        <v>0</v>
      </c>
      <c r="I309" s="214" t="s">
        <v>12</v>
      </c>
      <c r="J309" s="21"/>
      <c r="K309" s="21"/>
    </row>
    <row r="310" spans="1:11" x14ac:dyDescent="0.25">
      <c r="A310" s="216">
        <v>41886</v>
      </c>
      <c r="B310" s="285" t="s">
        <v>1804</v>
      </c>
      <c r="C310" s="361" t="s">
        <v>4649</v>
      </c>
      <c r="D310" s="214" t="s">
        <v>2705</v>
      </c>
      <c r="E310" s="235">
        <v>2002</v>
      </c>
      <c r="F310" s="287">
        <v>41886</v>
      </c>
      <c r="G310" s="44">
        <v>2002</v>
      </c>
      <c r="H310" s="243">
        <f t="shared" si="5"/>
        <v>0</v>
      </c>
      <c r="I310" s="214" t="s">
        <v>12</v>
      </c>
      <c r="J310" s="21"/>
      <c r="K310" s="21"/>
    </row>
    <row r="311" spans="1:11" x14ac:dyDescent="0.25">
      <c r="A311" s="216">
        <v>41886</v>
      </c>
      <c r="B311" s="285" t="s">
        <v>1805</v>
      </c>
      <c r="C311" s="361" t="s">
        <v>4649</v>
      </c>
      <c r="D311" s="214" t="s">
        <v>47</v>
      </c>
      <c r="E311" s="235">
        <v>3237.6</v>
      </c>
      <c r="F311" s="287">
        <v>41887</v>
      </c>
      <c r="G311" s="44">
        <v>3237.6</v>
      </c>
      <c r="H311" s="243">
        <f t="shared" si="5"/>
        <v>0</v>
      </c>
      <c r="I311" s="214" t="s">
        <v>30</v>
      </c>
      <c r="J311" s="21"/>
      <c r="K311" s="21"/>
    </row>
    <row r="312" spans="1:11" x14ac:dyDescent="0.25">
      <c r="A312" s="216">
        <v>41886</v>
      </c>
      <c r="B312" s="285" t="s">
        <v>1806</v>
      </c>
      <c r="C312" s="361" t="s">
        <v>4649</v>
      </c>
      <c r="D312" s="214" t="s">
        <v>449</v>
      </c>
      <c r="E312" s="235">
        <v>2209</v>
      </c>
      <c r="F312" s="287">
        <v>41887</v>
      </c>
      <c r="G312" s="44">
        <v>2209</v>
      </c>
      <c r="H312" s="243">
        <f t="shared" si="5"/>
        <v>0</v>
      </c>
      <c r="I312" s="214" t="s">
        <v>30</v>
      </c>
      <c r="J312" s="21"/>
      <c r="K312" s="21"/>
    </row>
    <row r="313" spans="1:11" x14ac:dyDescent="0.25">
      <c r="A313" s="216">
        <v>41886</v>
      </c>
      <c r="B313" s="285" t="s">
        <v>1807</v>
      </c>
      <c r="C313" s="361" t="s">
        <v>4649</v>
      </c>
      <c r="D313" s="214" t="s">
        <v>1697</v>
      </c>
      <c r="E313" s="235">
        <v>2995.2</v>
      </c>
      <c r="F313" s="287">
        <v>41886</v>
      </c>
      <c r="G313" s="44">
        <v>2995.2</v>
      </c>
      <c r="H313" s="243">
        <f t="shared" si="5"/>
        <v>0</v>
      </c>
      <c r="I313" s="214"/>
      <c r="J313" s="21"/>
      <c r="K313" s="21"/>
    </row>
    <row r="314" spans="1:11" x14ac:dyDescent="0.25">
      <c r="A314" s="216">
        <v>41886</v>
      </c>
      <c r="B314" s="285" t="s">
        <v>1808</v>
      </c>
      <c r="C314" s="361" t="s">
        <v>4649</v>
      </c>
      <c r="D314" s="214" t="s">
        <v>4619</v>
      </c>
      <c r="E314" s="235">
        <v>6205</v>
      </c>
      <c r="F314" s="287">
        <v>41886</v>
      </c>
      <c r="G314" s="44">
        <v>6205</v>
      </c>
      <c r="H314" s="243">
        <f t="shared" si="5"/>
        <v>0</v>
      </c>
      <c r="I314" s="214"/>
      <c r="J314" s="21"/>
      <c r="K314" s="21"/>
    </row>
    <row r="315" spans="1:11" x14ac:dyDescent="0.25">
      <c r="A315" s="216">
        <v>41886</v>
      </c>
      <c r="B315" s="285" t="s">
        <v>1809</v>
      </c>
      <c r="C315" s="361" t="s">
        <v>4649</v>
      </c>
      <c r="D315" s="214" t="s">
        <v>696</v>
      </c>
      <c r="E315" s="235">
        <v>3476.8</v>
      </c>
      <c r="F315" s="287">
        <v>41886</v>
      </c>
      <c r="G315" s="44">
        <v>3476.8</v>
      </c>
      <c r="H315" s="243">
        <f t="shared" si="5"/>
        <v>0</v>
      </c>
      <c r="I315" s="214" t="s">
        <v>12</v>
      </c>
      <c r="J315" s="21"/>
      <c r="K315" s="21"/>
    </row>
    <row r="316" spans="1:11" x14ac:dyDescent="0.25">
      <c r="A316" s="216">
        <v>41886</v>
      </c>
      <c r="B316" s="285" t="s">
        <v>1810</v>
      </c>
      <c r="C316" s="361" t="s">
        <v>4649</v>
      </c>
      <c r="D316" s="214" t="s">
        <v>55</v>
      </c>
      <c r="E316" s="235">
        <v>1117.8</v>
      </c>
      <c r="F316" s="287">
        <v>41886</v>
      </c>
      <c r="G316" s="44">
        <v>1117.8</v>
      </c>
      <c r="H316" s="243">
        <f t="shared" si="5"/>
        <v>0</v>
      </c>
      <c r="I316" s="214"/>
      <c r="J316" s="21"/>
      <c r="K316" s="21"/>
    </row>
    <row r="317" spans="1:11" x14ac:dyDescent="0.25">
      <c r="A317" s="216">
        <v>41886</v>
      </c>
      <c r="B317" s="285" t="s">
        <v>1811</v>
      </c>
      <c r="C317" s="361" t="s">
        <v>4649</v>
      </c>
      <c r="D317" s="214" t="s">
        <v>4619</v>
      </c>
      <c r="E317" s="235">
        <v>365.2</v>
      </c>
      <c r="F317" s="287">
        <v>41886</v>
      </c>
      <c r="G317" s="44">
        <v>365.2</v>
      </c>
      <c r="H317" s="243">
        <f t="shared" si="5"/>
        <v>0</v>
      </c>
      <c r="I317" s="214" t="s">
        <v>27</v>
      </c>
      <c r="J317" s="21"/>
      <c r="K317" s="21"/>
    </row>
    <row r="318" spans="1:11" x14ac:dyDescent="0.25">
      <c r="A318" s="216">
        <v>41886</v>
      </c>
      <c r="B318" s="285" t="s">
        <v>1812</v>
      </c>
      <c r="C318" s="361" t="s">
        <v>4649</v>
      </c>
      <c r="D318" s="214" t="s">
        <v>4666</v>
      </c>
      <c r="E318" s="235">
        <v>7150.9</v>
      </c>
      <c r="F318" s="480" t="s">
        <v>4674</v>
      </c>
      <c r="G318" s="44">
        <v>7150.9</v>
      </c>
      <c r="H318" s="243">
        <f t="shared" si="5"/>
        <v>0</v>
      </c>
      <c r="I318" s="214"/>
      <c r="J318" s="21"/>
      <c r="K318" s="21"/>
    </row>
    <row r="319" spans="1:11" x14ac:dyDescent="0.25">
      <c r="A319" s="216">
        <v>41886</v>
      </c>
      <c r="B319" s="285" t="s">
        <v>1813</v>
      </c>
      <c r="C319" s="361" t="s">
        <v>4649</v>
      </c>
      <c r="D319" s="220" t="s">
        <v>3114</v>
      </c>
      <c r="E319" s="241">
        <v>0</v>
      </c>
      <c r="F319" s="287"/>
      <c r="G319" s="44"/>
      <c r="H319" s="243">
        <f t="shared" si="5"/>
        <v>0</v>
      </c>
      <c r="I319" s="214" t="s">
        <v>81</v>
      </c>
      <c r="J319" s="21"/>
      <c r="K319" s="21"/>
    </row>
    <row r="320" spans="1:11" x14ac:dyDescent="0.25">
      <c r="A320" s="216">
        <v>41886</v>
      </c>
      <c r="B320" s="285" t="s">
        <v>1815</v>
      </c>
      <c r="C320" s="361" t="s">
        <v>4649</v>
      </c>
      <c r="D320" s="214" t="s">
        <v>4675</v>
      </c>
      <c r="E320" s="235">
        <v>545.20000000000005</v>
      </c>
      <c r="F320" s="287">
        <v>41886</v>
      </c>
      <c r="G320" s="44">
        <v>545.20000000000005</v>
      </c>
      <c r="H320" s="243">
        <f t="shared" si="5"/>
        <v>0</v>
      </c>
      <c r="I320" s="214"/>
      <c r="J320" s="21"/>
      <c r="K320" s="21"/>
    </row>
    <row r="321" spans="1:11" x14ac:dyDescent="0.25">
      <c r="A321" s="216">
        <v>41886</v>
      </c>
      <c r="B321" s="285" t="s">
        <v>1816</v>
      </c>
      <c r="C321" s="361" t="s">
        <v>4649</v>
      </c>
      <c r="D321" s="220" t="s">
        <v>3114</v>
      </c>
      <c r="E321" s="241">
        <v>0</v>
      </c>
      <c r="F321" s="287"/>
      <c r="G321" s="44"/>
      <c r="H321" s="243">
        <f t="shared" si="5"/>
        <v>0</v>
      </c>
      <c r="I321" s="214" t="s">
        <v>81</v>
      </c>
      <c r="J321" s="21"/>
      <c r="K321" s="21"/>
    </row>
    <row r="322" spans="1:11" x14ac:dyDescent="0.25">
      <c r="A322" s="216">
        <v>41886</v>
      </c>
      <c r="B322" s="285" t="s">
        <v>1817</v>
      </c>
      <c r="C322" s="361" t="s">
        <v>4649</v>
      </c>
      <c r="D322" s="214" t="s">
        <v>25</v>
      </c>
      <c r="E322" s="235">
        <v>146</v>
      </c>
      <c r="F322" s="287">
        <v>41886</v>
      </c>
      <c r="G322" s="44">
        <v>146</v>
      </c>
      <c r="H322" s="243">
        <f t="shared" si="5"/>
        <v>0</v>
      </c>
      <c r="I322" s="214" t="s">
        <v>65</v>
      </c>
      <c r="J322" s="21"/>
      <c r="K322" s="21"/>
    </row>
    <row r="323" spans="1:11" x14ac:dyDescent="0.25">
      <c r="A323" s="216">
        <v>41886</v>
      </c>
      <c r="B323" s="285" t="s">
        <v>1819</v>
      </c>
      <c r="C323" s="361" t="s">
        <v>4649</v>
      </c>
      <c r="D323" s="214" t="s">
        <v>3121</v>
      </c>
      <c r="E323" s="235">
        <v>14218.4</v>
      </c>
      <c r="F323" s="287">
        <v>41886</v>
      </c>
      <c r="G323" s="44">
        <v>14218.4</v>
      </c>
      <c r="H323" s="243">
        <f t="shared" si="5"/>
        <v>0</v>
      </c>
      <c r="I323" s="214" t="s">
        <v>65</v>
      </c>
      <c r="J323" s="21"/>
      <c r="K323" s="21"/>
    </row>
    <row r="324" spans="1:11" x14ac:dyDescent="0.25">
      <c r="A324" s="216">
        <v>41886</v>
      </c>
      <c r="B324" s="285" t="s">
        <v>1820</v>
      </c>
      <c r="C324" s="361" t="s">
        <v>4649</v>
      </c>
      <c r="D324" s="214" t="s">
        <v>106</v>
      </c>
      <c r="E324" s="235">
        <v>4233.5</v>
      </c>
      <c r="F324" s="287">
        <v>41887</v>
      </c>
      <c r="G324" s="44">
        <v>4233.5</v>
      </c>
      <c r="H324" s="243">
        <f t="shared" si="5"/>
        <v>0</v>
      </c>
      <c r="I324" s="214" t="s">
        <v>65</v>
      </c>
      <c r="J324" s="21"/>
      <c r="K324" s="21"/>
    </row>
    <row r="325" spans="1:11" x14ac:dyDescent="0.25">
      <c r="A325" s="216">
        <v>41886</v>
      </c>
      <c r="B325" s="285" t="s">
        <v>1821</v>
      </c>
      <c r="C325" s="361" t="s">
        <v>4649</v>
      </c>
      <c r="D325" s="214" t="s">
        <v>4645</v>
      </c>
      <c r="E325" s="235">
        <v>46808.6</v>
      </c>
      <c r="F325" s="287">
        <v>41887</v>
      </c>
      <c r="G325" s="44">
        <v>46808.6</v>
      </c>
      <c r="H325" s="243">
        <f t="shared" si="5"/>
        <v>0</v>
      </c>
      <c r="I325" s="214" t="s">
        <v>217</v>
      </c>
      <c r="J325" s="21"/>
      <c r="K325" s="21"/>
    </row>
    <row r="326" spans="1:11" x14ac:dyDescent="0.25">
      <c r="A326" s="216">
        <v>41886</v>
      </c>
      <c r="B326" s="285" t="s">
        <v>1823</v>
      </c>
      <c r="C326" s="361" t="s">
        <v>4649</v>
      </c>
      <c r="D326" s="214" t="s">
        <v>47</v>
      </c>
      <c r="E326" s="235">
        <v>2499</v>
      </c>
      <c r="F326" s="287">
        <v>41887</v>
      </c>
      <c r="G326" s="44">
        <v>2499</v>
      </c>
      <c r="H326" s="243">
        <f t="shared" si="5"/>
        <v>0</v>
      </c>
      <c r="I326" s="214" t="s">
        <v>30</v>
      </c>
      <c r="J326" s="21"/>
      <c r="K326" s="21"/>
    </row>
    <row r="327" spans="1:11" x14ac:dyDescent="0.25">
      <c r="A327" s="216">
        <v>41886</v>
      </c>
      <c r="B327" s="285" t="s">
        <v>1825</v>
      </c>
      <c r="C327" s="361" t="s">
        <v>4649</v>
      </c>
      <c r="D327" s="214" t="s">
        <v>4355</v>
      </c>
      <c r="E327" s="235">
        <v>9113.1</v>
      </c>
      <c r="F327" s="287">
        <v>41887</v>
      </c>
      <c r="G327" s="44">
        <v>9113.1</v>
      </c>
      <c r="H327" s="243">
        <f t="shared" ref="H327:H390" si="6">E327-G327</f>
        <v>0</v>
      </c>
      <c r="I327" s="214" t="s">
        <v>30</v>
      </c>
      <c r="J327" s="21"/>
      <c r="K327" s="21"/>
    </row>
    <row r="328" spans="1:11" x14ac:dyDescent="0.25">
      <c r="A328" s="216">
        <v>41886</v>
      </c>
      <c r="B328" s="285" t="s">
        <v>1826</v>
      </c>
      <c r="C328" s="361" t="s">
        <v>4649</v>
      </c>
      <c r="D328" s="214" t="s">
        <v>124</v>
      </c>
      <c r="E328" s="235">
        <v>8260.7999999999993</v>
      </c>
      <c r="F328" s="287">
        <v>41887</v>
      </c>
      <c r="G328" s="44">
        <v>8260.7999999999993</v>
      </c>
      <c r="H328" s="243">
        <f t="shared" si="6"/>
        <v>0</v>
      </c>
      <c r="I328" s="214" t="s">
        <v>30</v>
      </c>
      <c r="J328" s="21"/>
      <c r="K328" s="21"/>
    </row>
    <row r="329" spans="1:11" x14ac:dyDescent="0.25">
      <c r="A329" s="216">
        <v>41886</v>
      </c>
      <c r="B329" s="285" t="s">
        <v>1827</v>
      </c>
      <c r="C329" s="361" t="s">
        <v>4649</v>
      </c>
      <c r="D329" s="220" t="s">
        <v>3114</v>
      </c>
      <c r="E329" s="241">
        <v>0</v>
      </c>
      <c r="F329" s="287"/>
      <c r="G329" s="44"/>
      <c r="H329" s="243">
        <f t="shared" si="6"/>
        <v>0</v>
      </c>
      <c r="I329" s="214" t="s">
        <v>4245</v>
      </c>
      <c r="J329" s="21"/>
      <c r="K329" s="21"/>
    </row>
    <row r="330" spans="1:11" x14ac:dyDescent="0.25">
      <c r="A330" s="216">
        <v>41886</v>
      </c>
      <c r="B330" s="285" t="s">
        <v>1829</v>
      </c>
      <c r="C330" s="361" t="s">
        <v>4649</v>
      </c>
      <c r="D330" s="214" t="s">
        <v>49</v>
      </c>
      <c r="E330" s="235">
        <v>1088</v>
      </c>
      <c r="F330" s="287">
        <v>41886</v>
      </c>
      <c r="G330" s="44">
        <v>1088</v>
      </c>
      <c r="H330" s="243">
        <f t="shared" si="6"/>
        <v>0</v>
      </c>
      <c r="I330" s="214"/>
      <c r="J330" s="21"/>
      <c r="K330" s="21"/>
    </row>
    <row r="331" spans="1:11" x14ac:dyDescent="0.25">
      <c r="A331" s="216">
        <v>41886</v>
      </c>
      <c r="B331" s="285" t="s">
        <v>1830</v>
      </c>
      <c r="C331" s="361" t="s">
        <v>4649</v>
      </c>
      <c r="D331" s="214" t="s">
        <v>4676</v>
      </c>
      <c r="E331" s="235">
        <v>4027.5</v>
      </c>
      <c r="F331" s="287">
        <v>41887</v>
      </c>
      <c r="G331" s="44">
        <v>4027.5</v>
      </c>
      <c r="H331" s="243">
        <f t="shared" si="6"/>
        <v>0</v>
      </c>
      <c r="I331" s="214" t="s">
        <v>217</v>
      </c>
      <c r="J331" s="21"/>
      <c r="K331" s="21"/>
    </row>
    <row r="332" spans="1:11" x14ac:dyDescent="0.25">
      <c r="A332" s="216">
        <v>41886</v>
      </c>
      <c r="B332" s="285" t="s">
        <v>1831</v>
      </c>
      <c r="C332" s="361" t="s">
        <v>4649</v>
      </c>
      <c r="D332" s="214" t="s">
        <v>4677</v>
      </c>
      <c r="E332" s="235">
        <v>2391.9</v>
      </c>
      <c r="F332" s="287">
        <v>41887</v>
      </c>
      <c r="G332" s="44">
        <v>2391.9</v>
      </c>
      <c r="H332" s="243">
        <f t="shared" si="6"/>
        <v>0</v>
      </c>
      <c r="I332" s="214" t="s">
        <v>217</v>
      </c>
      <c r="J332" s="21"/>
      <c r="K332" s="21"/>
    </row>
    <row r="333" spans="1:11" x14ac:dyDescent="0.25">
      <c r="A333" s="216">
        <v>41886</v>
      </c>
      <c r="B333" s="285" t="s">
        <v>1833</v>
      </c>
      <c r="C333" s="361" t="s">
        <v>4649</v>
      </c>
      <c r="D333" s="214" t="s">
        <v>80</v>
      </c>
      <c r="E333" s="235">
        <v>3784.5</v>
      </c>
      <c r="F333" s="287">
        <v>41887</v>
      </c>
      <c r="G333" s="44">
        <v>3784.5</v>
      </c>
      <c r="H333" s="243">
        <f t="shared" si="6"/>
        <v>0</v>
      </c>
      <c r="I333" s="214" t="s">
        <v>217</v>
      </c>
      <c r="J333" s="21"/>
      <c r="K333" s="21"/>
    </row>
    <row r="334" spans="1:11" x14ac:dyDescent="0.25">
      <c r="A334" s="216">
        <v>41886</v>
      </c>
      <c r="B334" s="285" t="s">
        <v>1834</v>
      </c>
      <c r="C334" s="361" t="s">
        <v>4649</v>
      </c>
      <c r="D334" s="214" t="s">
        <v>4321</v>
      </c>
      <c r="E334" s="235">
        <v>3565</v>
      </c>
      <c r="F334" s="287">
        <v>41886</v>
      </c>
      <c r="G334" s="44">
        <v>3565</v>
      </c>
      <c r="H334" s="243">
        <f t="shared" si="6"/>
        <v>0</v>
      </c>
      <c r="I334" s="214"/>
      <c r="J334" s="21"/>
      <c r="K334" s="21"/>
    </row>
    <row r="335" spans="1:11" x14ac:dyDescent="0.25">
      <c r="A335" s="216">
        <v>41886</v>
      </c>
      <c r="B335" s="285" t="s">
        <v>1836</v>
      </c>
      <c r="C335" s="361" t="s">
        <v>4649</v>
      </c>
      <c r="D335" s="214" t="s">
        <v>4622</v>
      </c>
      <c r="E335" s="235">
        <v>557.6</v>
      </c>
      <c r="F335" s="287">
        <v>41886</v>
      </c>
      <c r="G335" s="44">
        <v>557.6</v>
      </c>
      <c r="H335" s="243">
        <f t="shared" si="6"/>
        <v>0</v>
      </c>
      <c r="I335" s="214"/>
      <c r="J335" s="21"/>
      <c r="K335" s="21"/>
    </row>
    <row r="336" spans="1:11" x14ac:dyDescent="0.25">
      <c r="A336" s="216">
        <v>41886</v>
      </c>
      <c r="B336" s="285" t="s">
        <v>1837</v>
      </c>
      <c r="C336" s="361" t="s">
        <v>4649</v>
      </c>
      <c r="D336" s="214" t="s">
        <v>78</v>
      </c>
      <c r="E336" s="235">
        <v>2479.5</v>
      </c>
      <c r="F336" s="287">
        <v>41887</v>
      </c>
      <c r="G336" s="44">
        <v>2479.5</v>
      </c>
      <c r="H336" s="243">
        <f t="shared" si="6"/>
        <v>0</v>
      </c>
      <c r="I336" s="214" t="s">
        <v>217</v>
      </c>
      <c r="J336" s="21"/>
      <c r="K336" s="21"/>
    </row>
    <row r="337" spans="1:11" x14ac:dyDescent="0.25">
      <c r="A337" s="216">
        <v>41886</v>
      </c>
      <c r="B337" s="285" t="s">
        <v>1838</v>
      </c>
      <c r="C337" s="361" t="s">
        <v>4649</v>
      </c>
      <c r="D337" s="214" t="s">
        <v>233</v>
      </c>
      <c r="E337" s="235">
        <v>1808</v>
      </c>
      <c r="F337" s="287">
        <v>41887</v>
      </c>
      <c r="G337" s="44">
        <v>1808</v>
      </c>
      <c r="H337" s="243">
        <f t="shared" si="6"/>
        <v>0</v>
      </c>
      <c r="I337" s="214" t="s">
        <v>217</v>
      </c>
    </row>
    <row r="338" spans="1:11" x14ac:dyDescent="0.25">
      <c r="A338" s="216">
        <v>41886</v>
      </c>
      <c r="B338" s="285" t="s">
        <v>1839</v>
      </c>
      <c r="C338" s="361" t="s">
        <v>4649</v>
      </c>
      <c r="D338" s="214" t="s">
        <v>307</v>
      </c>
      <c r="E338" s="235">
        <v>12112.2</v>
      </c>
      <c r="F338" s="287">
        <v>41887</v>
      </c>
      <c r="G338" s="44">
        <v>12112.2</v>
      </c>
      <c r="H338" s="243">
        <f t="shared" si="6"/>
        <v>0</v>
      </c>
      <c r="I338" s="214" t="s">
        <v>217</v>
      </c>
    </row>
    <row r="339" spans="1:11" x14ac:dyDescent="0.25">
      <c r="A339" s="216">
        <v>41886</v>
      </c>
      <c r="B339" s="285" t="s">
        <v>1841</v>
      </c>
      <c r="C339" s="361" t="s">
        <v>4649</v>
      </c>
      <c r="D339" s="214" t="s">
        <v>25</v>
      </c>
      <c r="E339" s="235">
        <v>871.2</v>
      </c>
      <c r="F339" s="287">
        <v>41886</v>
      </c>
      <c r="G339" s="44">
        <v>871.2</v>
      </c>
      <c r="H339" s="243">
        <f t="shared" si="6"/>
        <v>0</v>
      </c>
      <c r="I339" s="214" t="s">
        <v>65</v>
      </c>
    </row>
    <row r="340" spans="1:11" x14ac:dyDescent="0.25">
      <c r="A340" s="216">
        <v>41886</v>
      </c>
      <c r="B340" s="285" t="s">
        <v>1842</v>
      </c>
      <c r="C340" s="361" t="s">
        <v>4649</v>
      </c>
      <c r="D340" s="220" t="s">
        <v>3114</v>
      </c>
      <c r="E340" s="241">
        <v>0</v>
      </c>
      <c r="F340" s="287"/>
      <c r="G340" s="44"/>
      <c r="H340" s="243">
        <f t="shared" si="6"/>
        <v>0</v>
      </c>
      <c r="I340" s="214" t="s">
        <v>512</v>
      </c>
    </row>
    <row r="341" spans="1:11" x14ac:dyDescent="0.25">
      <c r="A341" s="216">
        <v>41886</v>
      </c>
      <c r="B341" s="285" t="s">
        <v>1843</v>
      </c>
      <c r="C341" s="361" t="s">
        <v>4649</v>
      </c>
      <c r="D341" s="214" t="s">
        <v>765</v>
      </c>
      <c r="E341" s="235">
        <v>30746.1</v>
      </c>
      <c r="F341" s="482" t="s">
        <v>4678</v>
      </c>
      <c r="G341" s="44">
        <v>30746.1</v>
      </c>
      <c r="H341" s="243">
        <f t="shared" si="6"/>
        <v>0</v>
      </c>
      <c r="I341" s="214" t="s">
        <v>152</v>
      </c>
    </row>
    <row r="342" spans="1:11" x14ac:dyDescent="0.25">
      <c r="A342" s="216">
        <v>41886</v>
      </c>
      <c r="B342" s="285" t="s">
        <v>1844</v>
      </c>
      <c r="C342" s="361" t="s">
        <v>4649</v>
      </c>
      <c r="D342" s="214" t="s">
        <v>531</v>
      </c>
      <c r="E342" s="235">
        <v>32286</v>
      </c>
      <c r="F342" s="287">
        <v>41887</v>
      </c>
      <c r="G342" s="44">
        <v>32286</v>
      </c>
      <c r="H342" s="243">
        <f t="shared" si="6"/>
        <v>0</v>
      </c>
      <c r="I342" s="214"/>
    </row>
    <row r="343" spans="1:11" x14ac:dyDescent="0.25">
      <c r="A343" s="216">
        <v>41886</v>
      </c>
      <c r="B343" s="285" t="s">
        <v>1847</v>
      </c>
      <c r="C343" s="361" t="s">
        <v>4649</v>
      </c>
      <c r="D343" s="214" t="s">
        <v>4679</v>
      </c>
      <c r="E343" s="235">
        <v>8808.7999999999993</v>
      </c>
      <c r="F343" s="287">
        <v>41886</v>
      </c>
      <c r="G343" s="44">
        <v>8808.7999999999993</v>
      </c>
      <c r="H343" s="243">
        <f t="shared" si="6"/>
        <v>0</v>
      </c>
      <c r="I343" s="214"/>
    </row>
    <row r="344" spans="1:11" x14ac:dyDescent="0.25">
      <c r="A344" s="216">
        <v>41886</v>
      </c>
      <c r="B344" s="285" t="s">
        <v>1848</v>
      </c>
      <c r="C344" s="361" t="s">
        <v>4649</v>
      </c>
      <c r="D344" s="214" t="s">
        <v>4653</v>
      </c>
      <c r="E344" s="235">
        <v>7095.6</v>
      </c>
      <c r="F344" s="287">
        <v>41886</v>
      </c>
      <c r="G344" s="44">
        <v>7095.6</v>
      </c>
      <c r="H344" s="243">
        <f t="shared" si="6"/>
        <v>0</v>
      </c>
      <c r="I344" s="214"/>
      <c r="K344" s="33"/>
    </row>
    <row r="345" spans="1:11" x14ac:dyDescent="0.25">
      <c r="A345" s="216">
        <v>41886</v>
      </c>
      <c r="B345" s="285" t="s">
        <v>1849</v>
      </c>
      <c r="C345" s="361" t="s">
        <v>4649</v>
      </c>
      <c r="D345" s="220" t="s">
        <v>3114</v>
      </c>
      <c r="E345" s="241">
        <v>0</v>
      </c>
      <c r="F345" s="287"/>
      <c r="G345" s="44"/>
      <c r="H345" s="243">
        <f t="shared" si="6"/>
        <v>0</v>
      </c>
      <c r="I345" s="214" t="s">
        <v>512</v>
      </c>
      <c r="K345" s="33"/>
    </row>
    <row r="346" spans="1:11" x14ac:dyDescent="0.25">
      <c r="A346" s="216">
        <v>41886</v>
      </c>
      <c r="B346" s="285" t="s">
        <v>1850</v>
      </c>
      <c r="C346" s="361" t="s">
        <v>4649</v>
      </c>
      <c r="D346" s="214" t="s">
        <v>1611</v>
      </c>
      <c r="E346" s="235">
        <v>3681.2</v>
      </c>
      <c r="F346" s="287">
        <v>41886</v>
      </c>
      <c r="G346" s="44">
        <v>3681.2</v>
      </c>
      <c r="H346" s="243">
        <f t="shared" si="6"/>
        <v>0</v>
      </c>
      <c r="I346" s="214"/>
      <c r="K346" s="33"/>
    </row>
    <row r="347" spans="1:11" x14ac:dyDescent="0.25">
      <c r="A347" s="216">
        <v>41886</v>
      </c>
      <c r="B347" s="285" t="s">
        <v>1851</v>
      </c>
      <c r="C347" s="361" t="s">
        <v>4649</v>
      </c>
      <c r="D347" s="220" t="s">
        <v>3114</v>
      </c>
      <c r="E347" s="241">
        <v>0</v>
      </c>
      <c r="F347" s="287"/>
      <c r="G347" s="44"/>
      <c r="H347" s="243">
        <f t="shared" si="6"/>
        <v>0</v>
      </c>
      <c r="I347" s="214" t="s">
        <v>512</v>
      </c>
      <c r="K347" s="33"/>
    </row>
    <row r="348" spans="1:11" x14ac:dyDescent="0.25">
      <c r="A348" s="216">
        <v>41886</v>
      </c>
      <c r="B348" s="285" t="s">
        <v>1853</v>
      </c>
      <c r="C348" s="361" t="s">
        <v>4649</v>
      </c>
      <c r="D348" s="214" t="s">
        <v>51</v>
      </c>
      <c r="E348" s="235">
        <v>2109.9</v>
      </c>
      <c r="F348" s="287">
        <v>41886</v>
      </c>
      <c r="G348" s="44">
        <v>2109.9</v>
      </c>
      <c r="H348" s="243">
        <f t="shared" si="6"/>
        <v>0</v>
      </c>
      <c r="I348" s="214"/>
      <c r="K348" s="33"/>
    </row>
    <row r="349" spans="1:11" x14ac:dyDescent="0.25">
      <c r="A349" s="216">
        <v>41886</v>
      </c>
      <c r="B349" s="285" t="s">
        <v>1855</v>
      </c>
      <c r="C349" s="361" t="s">
        <v>4649</v>
      </c>
      <c r="D349" s="220" t="s">
        <v>3114</v>
      </c>
      <c r="E349" s="241">
        <v>0</v>
      </c>
      <c r="F349" s="287"/>
      <c r="G349" s="44"/>
      <c r="H349" s="243">
        <f t="shared" si="6"/>
        <v>0</v>
      </c>
      <c r="I349" s="214" t="s">
        <v>512</v>
      </c>
    </row>
    <row r="350" spans="1:11" x14ac:dyDescent="0.25">
      <c r="A350" s="216">
        <v>41886</v>
      </c>
      <c r="B350" s="285" t="s">
        <v>1856</v>
      </c>
      <c r="C350" s="361" t="s">
        <v>4649</v>
      </c>
      <c r="D350" s="220" t="s">
        <v>3114</v>
      </c>
      <c r="E350" s="241">
        <v>0</v>
      </c>
      <c r="F350" s="287"/>
      <c r="G350" s="44"/>
      <c r="H350" s="243">
        <f t="shared" si="6"/>
        <v>0</v>
      </c>
      <c r="I350" s="214" t="s">
        <v>512</v>
      </c>
    </row>
    <row r="351" spans="1:11" x14ac:dyDescent="0.25">
      <c r="A351" s="216">
        <v>41886</v>
      </c>
      <c r="B351" s="285" t="s">
        <v>1857</v>
      </c>
      <c r="C351" s="361" t="s">
        <v>4649</v>
      </c>
      <c r="D351" s="214" t="s">
        <v>4142</v>
      </c>
      <c r="E351" s="235">
        <v>11037.2</v>
      </c>
      <c r="F351" s="287">
        <v>41886</v>
      </c>
      <c r="G351" s="44">
        <v>11037.2</v>
      </c>
      <c r="H351" s="243">
        <f t="shared" si="6"/>
        <v>0</v>
      </c>
      <c r="I351" s="214"/>
    </row>
    <row r="352" spans="1:11" x14ac:dyDescent="0.25">
      <c r="A352" s="216">
        <v>41886</v>
      </c>
      <c r="B352" s="285" t="s">
        <v>1858</v>
      </c>
      <c r="C352" s="361" t="s">
        <v>4649</v>
      </c>
      <c r="D352" s="214" t="s">
        <v>842</v>
      </c>
      <c r="E352" s="235">
        <v>7142.5</v>
      </c>
      <c r="F352" s="287">
        <v>41886</v>
      </c>
      <c r="G352" s="44">
        <v>7142.5</v>
      </c>
      <c r="H352" s="243">
        <f t="shared" si="6"/>
        <v>0</v>
      </c>
      <c r="I352" s="214"/>
    </row>
    <row r="353" spans="1:11" x14ac:dyDescent="0.25">
      <c r="A353" s="216">
        <v>41886</v>
      </c>
      <c r="B353" s="285" t="s">
        <v>1859</v>
      </c>
      <c r="C353" s="361" t="s">
        <v>4649</v>
      </c>
      <c r="D353" s="214" t="s">
        <v>8</v>
      </c>
      <c r="E353" s="235">
        <v>5222.8</v>
      </c>
      <c r="F353" s="287">
        <v>41886</v>
      </c>
      <c r="G353" s="44">
        <v>5222.8</v>
      </c>
      <c r="H353" s="243">
        <f t="shared" si="6"/>
        <v>0</v>
      </c>
      <c r="I353" s="214"/>
    </row>
    <row r="354" spans="1:11" x14ac:dyDescent="0.25">
      <c r="A354" s="216">
        <v>41886</v>
      </c>
      <c r="B354" s="285" t="s">
        <v>1860</v>
      </c>
      <c r="C354" s="361" t="s">
        <v>4649</v>
      </c>
      <c r="D354" s="214" t="s">
        <v>110</v>
      </c>
      <c r="E354" s="235">
        <v>51600</v>
      </c>
      <c r="F354" s="287">
        <v>41908</v>
      </c>
      <c r="G354" s="44">
        <v>51600</v>
      </c>
      <c r="H354" s="243">
        <f t="shared" si="6"/>
        <v>0</v>
      </c>
      <c r="I354" s="214" t="s">
        <v>21</v>
      </c>
    </row>
    <row r="355" spans="1:11" x14ac:dyDescent="0.25">
      <c r="A355" s="216">
        <v>41886</v>
      </c>
      <c r="B355" s="285" t="s">
        <v>1862</v>
      </c>
      <c r="C355" s="361" t="s">
        <v>4649</v>
      </c>
      <c r="D355" s="214" t="s">
        <v>160</v>
      </c>
      <c r="E355" s="235">
        <v>99922.64</v>
      </c>
      <c r="F355" s="473" t="s">
        <v>4680</v>
      </c>
      <c r="G355" s="44">
        <v>99922.64</v>
      </c>
      <c r="H355" s="243">
        <f t="shared" si="6"/>
        <v>0</v>
      </c>
      <c r="I355" s="214" t="s">
        <v>162</v>
      </c>
    </row>
    <row r="356" spans="1:11" x14ac:dyDescent="0.25">
      <c r="A356" s="216">
        <v>41886</v>
      </c>
      <c r="B356" s="285" t="s">
        <v>1863</v>
      </c>
      <c r="C356" s="361" t="s">
        <v>4649</v>
      </c>
      <c r="D356" s="220" t="s">
        <v>3114</v>
      </c>
      <c r="E356" s="241">
        <v>0</v>
      </c>
      <c r="F356" s="287"/>
      <c r="G356" s="44"/>
      <c r="H356" s="243">
        <f t="shared" si="6"/>
        <v>0</v>
      </c>
      <c r="I356" s="214" t="s">
        <v>512</v>
      </c>
    </row>
    <row r="357" spans="1:11" x14ac:dyDescent="0.25">
      <c r="A357" s="216">
        <v>41886</v>
      </c>
      <c r="B357" s="285" t="s">
        <v>1864</v>
      </c>
      <c r="C357" s="361" t="s">
        <v>4649</v>
      </c>
      <c r="D357" s="214" t="s">
        <v>160</v>
      </c>
      <c r="E357" s="235">
        <v>43569.4</v>
      </c>
      <c r="F357" s="473" t="s">
        <v>4680</v>
      </c>
      <c r="G357" s="44">
        <v>43569.4</v>
      </c>
      <c r="H357" s="243">
        <f t="shared" si="6"/>
        <v>0</v>
      </c>
      <c r="I357" s="214" t="s">
        <v>162</v>
      </c>
    </row>
    <row r="358" spans="1:11" x14ac:dyDescent="0.25">
      <c r="A358" s="216">
        <v>41886</v>
      </c>
      <c r="B358" s="285" t="s">
        <v>1865</v>
      </c>
      <c r="C358" s="361" t="s">
        <v>4649</v>
      </c>
      <c r="D358" s="214" t="s">
        <v>160</v>
      </c>
      <c r="E358" s="235">
        <v>9125.67</v>
      </c>
      <c r="F358" s="473" t="s">
        <v>4680</v>
      </c>
      <c r="G358" s="44">
        <v>9125.67</v>
      </c>
      <c r="H358" s="243">
        <f t="shared" si="6"/>
        <v>0</v>
      </c>
      <c r="I358" s="214" t="s">
        <v>162</v>
      </c>
    </row>
    <row r="359" spans="1:11" ht="23.25" x14ac:dyDescent="0.25">
      <c r="A359" s="216">
        <v>41886</v>
      </c>
      <c r="B359" s="285" t="s">
        <v>1866</v>
      </c>
      <c r="C359" s="361" t="s">
        <v>4649</v>
      </c>
      <c r="D359" s="214" t="s">
        <v>3563</v>
      </c>
      <c r="E359" s="235">
        <v>16159.2</v>
      </c>
      <c r="F359" s="481" t="s">
        <v>4681</v>
      </c>
      <c r="G359" s="44">
        <v>16159.2</v>
      </c>
      <c r="H359" s="243">
        <f t="shared" si="6"/>
        <v>0</v>
      </c>
      <c r="I359" s="214" t="s">
        <v>162</v>
      </c>
    </row>
    <row r="360" spans="1:11" x14ac:dyDescent="0.25">
      <c r="A360" s="216">
        <v>41886</v>
      </c>
      <c r="B360" s="285" t="s">
        <v>1867</v>
      </c>
      <c r="C360" s="361" t="s">
        <v>4649</v>
      </c>
      <c r="D360" s="214" t="s">
        <v>4641</v>
      </c>
      <c r="E360" s="235">
        <v>11716</v>
      </c>
      <c r="F360" s="287">
        <v>41888</v>
      </c>
      <c r="G360" s="44">
        <v>11716</v>
      </c>
      <c r="H360" s="243">
        <f t="shared" si="6"/>
        <v>0</v>
      </c>
      <c r="I360" s="214" t="s">
        <v>162</v>
      </c>
    </row>
    <row r="361" spans="1:11" x14ac:dyDescent="0.25">
      <c r="A361" s="216">
        <v>41886</v>
      </c>
      <c r="B361" s="285" t="s">
        <v>1869</v>
      </c>
      <c r="C361" s="361" t="s">
        <v>4649</v>
      </c>
      <c r="D361" s="214" t="s">
        <v>106</v>
      </c>
      <c r="E361" s="235">
        <v>303784</v>
      </c>
      <c r="F361" s="287">
        <v>41895</v>
      </c>
      <c r="G361" s="44">
        <v>303784</v>
      </c>
      <c r="H361" s="243">
        <f t="shared" si="6"/>
        <v>0</v>
      </c>
      <c r="I361" s="214"/>
    </row>
    <row r="362" spans="1:11" x14ac:dyDescent="0.25">
      <c r="A362" s="216">
        <v>41886</v>
      </c>
      <c r="B362" s="285" t="s">
        <v>1870</v>
      </c>
      <c r="C362" s="361" t="s">
        <v>4649</v>
      </c>
      <c r="D362" s="214" t="s">
        <v>4631</v>
      </c>
      <c r="E362" s="235">
        <v>9347.2000000000007</v>
      </c>
      <c r="F362" s="287">
        <v>41888</v>
      </c>
      <c r="G362" s="44">
        <v>9347.2000000000007</v>
      </c>
      <c r="H362" s="243">
        <f t="shared" si="6"/>
        <v>0</v>
      </c>
      <c r="I362" s="214" t="s">
        <v>162</v>
      </c>
    </row>
    <row r="363" spans="1:11" x14ac:dyDescent="0.25">
      <c r="A363" s="216">
        <v>41886</v>
      </c>
      <c r="B363" s="285" t="s">
        <v>1871</v>
      </c>
      <c r="C363" s="361" t="s">
        <v>4649</v>
      </c>
      <c r="D363" s="214" t="s">
        <v>4334</v>
      </c>
      <c r="E363" s="235">
        <v>7805.2</v>
      </c>
      <c r="F363" s="287">
        <v>41888</v>
      </c>
      <c r="G363" s="44">
        <v>7805.2</v>
      </c>
      <c r="H363" s="243">
        <f t="shared" si="6"/>
        <v>0</v>
      </c>
      <c r="I363" s="214" t="s">
        <v>162</v>
      </c>
    </row>
    <row r="364" spans="1:11" x14ac:dyDescent="0.25">
      <c r="A364" s="216">
        <v>41886</v>
      </c>
      <c r="B364" s="285" t="s">
        <v>1872</v>
      </c>
      <c r="C364" s="361" t="s">
        <v>4649</v>
      </c>
      <c r="D364" s="214" t="s">
        <v>4629</v>
      </c>
      <c r="E364" s="235">
        <v>2738.2</v>
      </c>
      <c r="F364" s="287">
        <v>41888</v>
      </c>
      <c r="G364" s="44">
        <v>2738.2</v>
      </c>
      <c r="H364" s="243">
        <f t="shared" si="6"/>
        <v>0</v>
      </c>
      <c r="I364" s="214" t="s">
        <v>162</v>
      </c>
    </row>
    <row r="365" spans="1:11" x14ac:dyDescent="0.25">
      <c r="A365" s="216">
        <v>41886</v>
      </c>
      <c r="B365" s="285" t="s">
        <v>1873</v>
      </c>
      <c r="C365" s="361" t="s">
        <v>4649</v>
      </c>
      <c r="D365" s="214" t="s">
        <v>367</v>
      </c>
      <c r="E365" s="235">
        <v>5345.1</v>
      </c>
      <c r="F365" s="287">
        <v>41886</v>
      </c>
      <c r="G365" s="44">
        <v>5345.1</v>
      </c>
      <c r="H365" s="243">
        <f t="shared" si="6"/>
        <v>0</v>
      </c>
      <c r="I365" s="214" t="s">
        <v>27</v>
      </c>
    </row>
    <row r="366" spans="1:11" x14ac:dyDescent="0.25">
      <c r="A366" s="216">
        <v>41886</v>
      </c>
      <c r="B366" s="285" t="s">
        <v>1875</v>
      </c>
      <c r="C366" s="361" t="s">
        <v>4649</v>
      </c>
      <c r="D366" s="214" t="s">
        <v>4630</v>
      </c>
      <c r="E366" s="235">
        <v>3966.8</v>
      </c>
      <c r="F366" s="287">
        <v>41888</v>
      </c>
      <c r="G366" s="44">
        <v>3966.8</v>
      </c>
      <c r="H366" s="243">
        <f t="shared" si="6"/>
        <v>0</v>
      </c>
      <c r="I366" s="214" t="s">
        <v>162</v>
      </c>
    </row>
    <row r="367" spans="1:11" x14ac:dyDescent="0.25">
      <c r="A367" s="216">
        <v>41886</v>
      </c>
      <c r="B367" s="285" t="s">
        <v>1876</v>
      </c>
      <c r="C367" s="361" t="s">
        <v>4649</v>
      </c>
      <c r="D367" s="214" t="s">
        <v>4629</v>
      </c>
      <c r="E367" s="235">
        <v>11410.55</v>
      </c>
      <c r="F367" s="287">
        <v>41888</v>
      </c>
      <c r="G367" s="44">
        <v>11410.55</v>
      </c>
      <c r="H367" s="243">
        <f t="shared" si="6"/>
        <v>0</v>
      </c>
      <c r="I367" s="214" t="s">
        <v>162</v>
      </c>
      <c r="K367" s="33"/>
    </row>
    <row r="368" spans="1:11" x14ac:dyDescent="0.25">
      <c r="A368" s="216">
        <v>41886</v>
      </c>
      <c r="B368" s="285" t="s">
        <v>1877</v>
      </c>
      <c r="C368" s="361" t="s">
        <v>4649</v>
      </c>
      <c r="D368" s="214" t="s">
        <v>4640</v>
      </c>
      <c r="E368" s="235">
        <v>7216.6</v>
      </c>
      <c r="F368" s="287">
        <v>41895</v>
      </c>
      <c r="G368" s="44">
        <v>7216.6</v>
      </c>
      <c r="H368" s="243">
        <f t="shared" si="6"/>
        <v>0</v>
      </c>
      <c r="I368" s="214" t="s">
        <v>162</v>
      </c>
    </row>
    <row r="369" spans="1:11" x14ac:dyDescent="0.25">
      <c r="A369" s="216">
        <v>41886</v>
      </c>
      <c r="B369" s="285" t="s">
        <v>1878</v>
      </c>
      <c r="C369" s="361" t="s">
        <v>4649</v>
      </c>
      <c r="D369" s="214" t="s">
        <v>4629</v>
      </c>
      <c r="E369" s="235">
        <v>5604.1</v>
      </c>
      <c r="F369" s="287">
        <v>41888</v>
      </c>
      <c r="G369" s="44">
        <v>5604.1</v>
      </c>
      <c r="H369" s="243">
        <f t="shared" si="6"/>
        <v>0</v>
      </c>
      <c r="I369" s="214" t="s">
        <v>162</v>
      </c>
    </row>
    <row r="370" spans="1:11" x14ac:dyDescent="0.25">
      <c r="A370" s="216">
        <v>41886</v>
      </c>
      <c r="B370" s="285" t="s">
        <v>1879</v>
      </c>
      <c r="C370" s="361" t="s">
        <v>4649</v>
      </c>
      <c r="D370" s="214" t="s">
        <v>370</v>
      </c>
      <c r="E370" s="235">
        <v>640</v>
      </c>
      <c r="F370" s="287">
        <v>41888</v>
      </c>
      <c r="G370" s="44">
        <v>640</v>
      </c>
      <c r="H370" s="243">
        <f t="shared" si="6"/>
        <v>0</v>
      </c>
      <c r="I370" s="214" t="s">
        <v>162</v>
      </c>
    </row>
    <row r="371" spans="1:11" x14ac:dyDescent="0.25">
      <c r="A371" s="216">
        <v>41886</v>
      </c>
      <c r="B371" s="285" t="s">
        <v>1880</v>
      </c>
      <c r="C371" s="361" t="s">
        <v>4649</v>
      </c>
      <c r="D371" s="214" t="s">
        <v>4636</v>
      </c>
      <c r="E371" s="235">
        <v>16010.85</v>
      </c>
      <c r="F371" s="287">
        <v>41888</v>
      </c>
      <c r="G371" s="44">
        <v>16010.85</v>
      </c>
      <c r="H371" s="243">
        <f t="shared" si="6"/>
        <v>0</v>
      </c>
      <c r="I371" s="214" t="s">
        <v>162</v>
      </c>
      <c r="K371" s="33"/>
    </row>
    <row r="372" spans="1:11" x14ac:dyDescent="0.25">
      <c r="A372" s="216">
        <v>41886</v>
      </c>
      <c r="B372" s="285" t="s">
        <v>1881</v>
      </c>
      <c r="C372" s="361" t="s">
        <v>4649</v>
      </c>
      <c r="D372" s="214" t="s">
        <v>4682</v>
      </c>
      <c r="E372" s="235">
        <v>1399.2</v>
      </c>
      <c r="F372" s="419">
        <v>41886</v>
      </c>
      <c r="G372" s="44">
        <v>1399.2</v>
      </c>
      <c r="H372" s="243">
        <f t="shared" si="6"/>
        <v>0</v>
      </c>
      <c r="I372" s="214"/>
    </row>
    <row r="373" spans="1:11" x14ac:dyDescent="0.25">
      <c r="A373" s="216">
        <v>41886</v>
      </c>
      <c r="B373" s="285" t="s">
        <v>1883</v>
      </c>
      <c r="C373" s="361" t="s">
        <v>4649</v>
      </c>
      <c r="D373" s="214" t="s">
        <v>44</v>
      </c>
      <c r="E373" s="235">
        <v>5000</v>
      </c>
      <c r="F373" s="419">
        <v>41901</v>
      </c>
      <c r="G373" s="44">
        <v>5000</v>
      </c>
      <c r="H373" s="243">
        <f t="shared" si="6"/>
        <v>0</v>
      </c>
      <c r="I373" s="214" t="s">
        <v>65</v>
      </c>
    </row>
    <row r="374" spans="1:11" x14ac:dyDescent="0.25">
      <c r="A374" s="216">
        <v>41886</v>
      </c>
      <c r="B374" s="285" t="s">
        <v>1884</v>
      </c>
      <c r="C374" s="361" t="s">
        <v>4649</v>
      </c>
      <c r="D374" s="214" t="s">
        <v>4638</v>
      </c>
      <c r="E374" s="235">
        <v>7125.5</v>
      </c>
      <c r="F374" s="421" t="s">
        <v>4683</v>
      </c>
      <c r="G374" s="44">
        <v>7125.5</v>
      </c>
      <c r="H374" s="243">
        <f t="shared" si="6"/>
        <v>0</v>
      </c>
      <c r="I374" s="214" t="s">
        <v>162</v>
      </c>
    </row>
    <row r="375" spans="1:11" x14ac:dyDescent="0.25">
      <c r="A375" s="216">
        <v>41886</v>
      </c>
      <c r="B375" s="285" t="s">
        <v>1885</v>
      </c>
      <c r="C375" s="361" t="s">
        <v>4649</v>
      </c>
      <c r="D375" s="214" t="s">
        <v>4334</v>
      </c>
      <c r="E375" s="235">
        <v>6707.2</v>
      </c>
      <c r="F375" s="419">
        <v>41888</v>
      </c>
      <c r="G375" s="44">
        <v>6707.2</v>
      </c>
      <c r="H375" s="243">
        <f t="shared" si="6"/>
        <v>0</v>
      </c>
      <c r="I375" s="214" t="s">
        <v>162</v>
      </c>
    </row>
    <row r="376" spans="1:11" x14ac:dyDescent="0.25">
      <c r="A376" s="216">
        <v>41886</v>
      </c>
      <c r="B376" s="285" t="s">
        <v>1886</v>
      </c>
      <c r="C376" s="361" t="s">
        <v>4649</v>
      </c>
      <c r="D376" s="214" t="s">
        <v>4684</v>
      </c>
      <c r="E376" s="235">
        <v>1814.4</v>
      </c>
      <c r="F376" s="419">
        <v>41886</v>
      </c>
      <c r="G376" s="44">
        <v>1814.4</v>
      </c>
      <c r="H376" s="243">
        <f t="shared" si="6"/>
        <v>0</v>
      </c>
      <c r="I376" s="214"/>
    </row>
    <row r="377" spans="1:11" x14ac:dyDescent="0.25">
      <c r="A377" s="216">
        <v>41886</v>
      </c>
      <c r="B377" s="285" t="s">
        <v>1887</v>
      </c>
      <c r="C377" s="361" t="s">
        <v>4649</v>
      </c>
      <c r="D377" s="214" t="s">
        <v>168</v>
      </c>
      <c r="E377" s="235">
        <v>290</v>
      </c>
      <c r="F377" s="419">
        <v>41888</v>
      </c>
      <c r="G377" s="44">
        <v>290</v>
      </c>
      <c r="H377" s="243">
        <f t="shared" si="6"/>
        <v>0</v>
      </c>
      <c r="I377" s="214" t="s">
        <v>162</v>
      </c>
    </row>
    <row r="378" spans="1:11" x14ac:dyDescent="0.25">
      <c r="A378" s="216">
        <v>41886</v>
      </c>
      <c r="B378" s="285" t="s">
        <v>1889</v>
      </c>
      <c r="C378" s="361" t="s">
        <v>4649</v>
      </c>
      <c r="D378" s="214" t="s">
        <v>478</v>
      </c>
      <c r="E378" s="235">
        <v>25643</v>
      </c>
      <c r="F378" s="419">
        <v>41887</v>
      </c>
      <c r="G378" s="44">
        <v>25643</v>
      </c>
      <c r="H378" s="243">
        <f t="shared" si="6"/>
        <v>0</v>
      </c>
      <c r="I378" s="214" t="s">
        <v>27</v>
      </c>
    </row>
    <row r="379" spans="1:11" x14ac:dyDescent="0.25">
      <c r="A379" s="216">
        <v>41887</v>
      </c>
      <c r="B379" s="285" t="s">
        <v>1890</v>
      </c>
      <c r="C379" s="361" t="s">
        <v>4649</v>
      </c>
      <c r="D379" s="20" t="s">
        <v>4216</v>
      </c>
      <c r="E379" s="239">
        <v>6426</v>
      </c>
      <c r="F379" s="419">
        <v>41887</v>
      </c>
      <c r="G379" s="44">
        <v>6426</v>
      </c>
      <c r="H379" s="243">
        <f t="shared" si="6"/>
        <v>0</v>
      </c>
      <c r="I379" s="20"/>
    </row>
    <row r="380" spans="1:11" x14ac:dyDescent="0.25">
      <c r="A380" s="216">
        <v>41887</v>
      </c>
      <c r="B380" s="285" t="s">
        <v>1892</v>
      </c>
      <c r="C380" s="361" t="s">
        <v>4649</v>
      </c>
      <c r="D380" s="20" t="s">
        <v>14</v>
      </c>
      <c r="E380" s="239">
        <v>17832</v>
      </c>
      <c r="F380" s="419">
        <v>41887</v>
      </c>
      <c r="G380" s="44">
        <v>17832</v>
      </c>
      <c r="H380" s="243">
        <f t="shared" si="6"/>
        <v>0</v>
      </c>
      <c r="I380" s="20"/>
    </row>
    <row r="381" spans="1:11" x14ac:dyDescent="0.25">
      <c r="A381" s="216">
        <v>41887</v>
      </c>
      <c r="B381" s="285" t="s">
        <v>1893</v>
      </c>
      <c r="C381" s="361" t="s">
        <v>4649</v>
      </c>
      <c r="D381" s="20" t="s">
        <v>152</v>
      </c>
      <c r="E381" s="239">
        <v>40</v>
      </c>
      <c r="F381" s="419">
        <v>41887</v>
      </c>
      <c r="G381" s="44">
        <v>40</v>
      </c>
      <c r="H381" s="243">
        <f t="shared" si="6"/>
        <v>0</v>
      </c>
      <c r="I381" s="20"/>
    </row>
    <row r="382" spans="1:11" x14ac:dyDescent="0.25">
      <c r="A382" s="216">
        <v>41887</v>
      </c>
      <c r="B382" s="285" t="s">
        <v>1894</v>
      </c>
      <c r="C382" s="361" t="s">
        <v>4649</v>
      </c>
      <c r="D382" s="20" t="s">
        <v>4632</v>
      </c>
      <c r="E382" s="239">
        <v>1944.8</v>
      </c>
      <c r="F382" s="419">
        <v>41888</v>
      </c>
      <c r="G382" s="44">
        <v>1944.8</v>
      </c>
      <c r="H382" s="243">
        <f t="shared" si="6"/>
        <v>0</v>
      </c>
      <c r="I382" s="20"/>
    </row>
    <row r="383" spans="1:11" x14ac:dyDescent="0.25">
      <c r="A383" s="216">
        <v>41887</v>
      </c>
      <c r="B383" s="285" t="s">
        <v>1895</v>
      </c>
      <c r="C383" s="361" t="s">
        <v>4649</v>
      </c>
      <c r="D383" s="20" t="s">
        <v>13</v>
      </c>
      <c r="E383" s="239">
        <v>4373.6000000000004</v>
      </c>
      <c r="F383" s="419">
        <v>41887</v>
      </c>
      <c r="G383" s="44">
        <v>4373.6000000000004</v>
      </c>
      <c r="H383" s="243">
        <f t="shared" si="6"/>
        <v>0</v>
      </c>
      <c r="I383" s="20" t="s">
        <v>21</v>
      </c>
    </row>
    <row r="384" spans="1:11" x14ac:dyDescent="0.25">
      <c r="A384" s="216">
        <v>41887</v>
      </c>
      <c r="B384" s="285" t="s">
        <v>1896</v>
      </c>
      <c r="C384" s="361" t="s">
        <v>4649</v>
      </c>
      <c r="D384" s="20" t="s">
        <v>91</v>
      </c>
      <c r="E384" s="239">
        <v>24462.799999999999</v>
      </c>
      <c r="F384" s="419">
        <v>41887</v>
      </c>
      <c r="G384" s="44">
        <v>24462.799999999999</v>
      </c>
      <c r="H384" s="243">
        <f t="shared" si="6"/>
        <v>0</v>
      </c>
      <c r="I384" s="20"/>
    </row>
    <row r="385" spans="1:11" x14ac:dyDescent="0.25">
      <c r="A385" s="216">
        <v>41887</v>
      </c>
      <c r="B385" s="285" t="s">
        <v>1897</v>
      </c>
      <c r="C385" s="361" t="s">
        <v>4649</v>
      </c>
      <c r="D385" s="20" t="s">
        <v>28</v>
      </c>
      <c r="E385" s="239">
        <v>2491</v>
      </c>
      <c r="F385" s="419">
        <v>41887</v>
      </c>
      <c r="G385" s="44">
        <v>2491</v>
      </c>
      <c r="H385" s="243">
        <f t="shared" si="6"/>
        <v>0</v>
      </c>
      <c r="I385" s="20"/>
    </row>
    <row r="386" spans="1:11" x14ac:dyDescent="0.25">
      <c r="A386" s="216">
        <v>41887</v>
      </c>
      <c r="B386" s="285" t="s">
        <v>1899</v>
      </c>
      <c r="C386" s="361" t="s">
        <v>4649</v>
      </c>
      <c r="D386" s="20" t="s">
        <v>4287</v>
      </c>
      <c r="E386" s="239">
        <v>2736.8</v>
      </c>
      <c r="F386" s="419">
        <v>41887</v>
      </c>
      <c r="G386" s="44">
        <v>2736</v>
      </c>
      <c r="H386" s="243">
        <f t="shared" si="6"/>
        <v>0.8000000000001819</v>
      </c>
      <c r="I386" s="20"/>
    </row>
    <row r="387" spans="1:11" x14ac:dyDescent="0.25">
      <c r="A387" s="216">
        <v>41887</v>
      </c>
      <c r="B387" s="285" t="s">
        <v>1900</v>
      </c>
      <c r="C387" s="361" t="s">
        <v>4649</v>
      </c>
      <c r="D387" s="20" t="s">
        <v>2864</v>
      </c>
      <c r="E387" s="239">
        <v>1358</v>
      </c>
      <c r="F387" s="419">
        <v>41887</v>
      </c>
      <c r="G387" s="44">
        <v>1358</v>
      </c>
      <c r="H387" s="243">
        <f t="shared" si="6"/>
        <v>0</v>
      </c>
      <c r="I387" s="20"/>
    </row>
    <row r="388" spans="1:11" x14ac:dyDescent="0.25">
      <c r="A388" s="216">
        <v>41887</v>
      </c>
      <c r="B388" s="285" t="s">
        <v>1901</v>
      </c>
      <c r="C388" s="361" t="s">
        <v>4649</v>
      </c>
      <c r="D388" s="20" t="s">
        <v>3372</v>
      </c>
      <c r="E388" s="239">
        <v>2384</v>
      </c>
      <c r="F388" s="419">
        <v>41887</v>
      </c>
      <c r="G388" s="44">
        <v>2384</v>
      </c>
      <c r="H388" s="243">
        <f t="shared" si="6"/>
        <v>0</v>
      </c>
      <c r="I388" s="20" t="s">
        <v>12</v>
      </c>
    </row>
    <row r="389" spans="1:11" x14ac:dyDescent="0.25">
      <c r="A389" s="216">
        <v>41887</v>
      </c>
      <c r="B389" s="285" t="s">
        <v>1902</v>
      </c>
      <c r="C389" s="361" t="s">
        <v>4649</v>
      </c>
      <c r="D389" s="20" t="s">
        <v>123</v>
      </c>
      <c r="E389" s="239">
        <v>5757.4</v>
      </c>
      <c r="F389" s="419">
        <v>41892</v>
      </c>
      <c r="G389" s="44">
        <v>5757.4</v>
      </c>
      <c r="H389" s="243">
        <f t="shared" si="6"/>
        <v>0</v>
      </c>
      <c r="I389" s="20"/>
    </row>
    <row r="390" spans="1:11" x14ac:dyDescent="0.25">
      <c r="A390" s="216">
        <v>41887</v>
      </c>
      <c r="B390" s="285" t="s">
        <v>1903</v>
      </c>
      <c r="C390" s="361" t="s">
        <v>4649</v>
      </c>
      <c r="D390" s="20" t="s">
        <v>106</v>
      </c>
      <c r="E390" s="239">
        <v>11774</v>
      </c>
      <c r="F390" s="419">
        <v>41891</v>
      </c>
      <c r="G390" s="44">
        <v>11774</v>
      </c>
      <c r="H390" s="243">
        <f t="shared" si="6"/>
        <v>0</v>
      </c>
      <c r="I390" s="20" t="s">
        <v>217</v>
      </c>
      <c r="K390" s="33"/>
    </row>
    <row r="391" spans="1:11" x14ac:dyDescent="0.25">
      <c r="A391" s="216">
        <v>41887</v>
      </c>
      <c r="B391" s="285" t="s">
        <v>1905</v>
      </c>
      <c r="C391" s="361" t="s">
        <v>4649</v>
      </c>
      <c r="D391" s="20" t="s">
        <v>3125</v>
      </c>
      <c r="E391" s="239">
        <v>892.4</v>
      </c>
      <c r="F391" s="419">
        <v>41887</v>
      </c>
      <c r="G391" s="44">
        <v>892.4</v>
      </c>
      <c r="H391" s="243">
        <f t="shared" ref="H391:H454" si="7">E391-G391</f>
        <v>0</v>
      </c>
      <c r="I391" s="20"/>
    </row>
    <row r="392" spans="1:11" x14ac:dyDescent="0.25">
      <c r="A392" s="216">
        <v>41887</v>
      </c>
      <c r="B392" s="285" t="s">
        <v>1907</v>
      </c>
      <c r="C392" s="361" t="s">
        <v>4649</v>
      </c>
      <c r="D392" s="20" t="s">
        <v>2864</v>
      </c>
      <c r="E392" s="239">
        <v>1400</v>
      </c>
      <c r="F392" s="419">
        <v>41887</v>
      </c>
      <c r="G392" s="44">
        <v>1400</v>
      </c>
      <c r="H392" s="243">
        <f t="shared" si="7"/>
        <v>0</v>
      </c>
      <c r="I392" s="20"/>
    </row>
    <row r="393" spans="1:11" x14ac:dyDescent="0.25">
      <c r="A393" s="216">
        <v>41887</v>
      </c>
      <c r="B393" s="285" t="s">
        <v>1908</v>
      </c>
      <c r="C393" s="361" t="s">
        <v>4649</v>
      </c>
      <c r="D393" s="20" t="s">
        <v>14</v>
      </c>
      <c r="E393" s="239">
        <v>11797.4</v>
      </c>
      <c r="F393" s="419">
        <v>41887</v>
      </c>
      <c r="G393" s="44">
        <v>11797.4</v>
      </c>
      <c r="H393" s="243">
        <f t="shared" si="7"/>
        <v>0</v>
      </c>
      <c r="I393" s="20"/>
    </row>
    <row r="394" spans="1:11" x14ac:dyDescent="0.25">
      <c r="A394" s="216">
        <v>41887</v>
      </c>
      <c r="B394" s="285" t="s">
        <v>1909</v>
      </c>
      <c r="C394" s="361" t="s">
        <v>4649</v>
      </c>
      <c r="D394" s="20" t="s">
        <v>23</v>
      </c>
      <c r="E394" s="239">
        <v>5426.6</v>
      </c>
      <c r="F394" s="419">
        <v>41887</v>
      </c>
      <c r="G394" s="44">
        <v>5426.6</v>
      </c>
      <c r="H394" s="243">
        <f t="shared" si="7"/>
        <v>0</v>
      </c>
      <c r="I394" s="20"/>
    </row>
    <row r="395" spans="1:11" x14ac:dyDescent="0.25">
      <c r="A395" s="216">
        <v>41887</v>
      </c>
      <c r="B395" s="285" t="s">
        <v>1910</v>
      </c>
      <c r="C395" s="361" t="s">
        <v>4649</v>
      </c>
      <c r="D395" s="20" t="s">
        <v>111</v>
      </c>
      <c r="E395" s="239">
        <v>3993.6</v>
      </c>
      <c r="F395" s="419">
        <v>41887</v>
      </c>
      <c r="G395" s="44">
        <v>3993.6</v>
      </c>
      <c r="H395" s="243">
        <f t="shared" si="7"/>
        <v>0</v>
      </c>
      <c r="I395" s="20" t="s">
        <v>12</v>
      </c>
      <c r="K395" s="34"/>
    </row>
    <row r="396" spans="1:11" x14ac:dyDescent="0.25">
      <c r="A396" s="216">
        <v>41887</v>
      </c>
      <c r="B396" s="285" t="s">
        <v>1911</v>
      </c>
      <c r="C396" s="361" t="s">
        <v>4649</v>
      </c>
      <c r="D396" s="20" t="s">
        <v>1043</v>
      </c>
      <c r="E396" s="239">
        <v>2091.9</v>
      </c>
      <c r="F396" s="419">
        <v>41887</v>
      </c>
      <c r="G396" s="44">
        <v>2091.9</v>
      </c>
      <c r="H396" s="243">
        <f t="shared" si="7"/>
        <v>0</v>
      </c>
      <c r="I396" s="20" t="s">
        <v>12</v>
      </c>
    </row>
    <row r="397" spans="1:11" x14ac:dyDescent="0.25">
      <c r="A397" s="216">
        <v>41887</v>
      </c>
      <c r="B397" s="285" t="s">
        <v>1912</v>
      </c>
      <c r="C397" s="361" t="s">
        <v>4649</v>
      </c>
      <c r="D397" s="20" t="s">
        <v>703</v>
      </c>
      <c r="E397" s="239">
        <v>2029.2</v>
      </c>
      <c r="F397" s="419">
        <v>41887</v>
      </c>
      <c r="G397" s="44">
        <v>2029.2</v>
      </c>
      <c r="H397" s="243">
        <f t="shared" si="7"/>
        <v>0</v>
      </c>
      <c r="I397" s="20" t="s">
        <v>12</v>
      </c>
    </row>
    <row r="398" spans="1:11" x14ac:dyDescent="0.25">
      <c r="A398" s="216">
        <v>41887</v>
      </c>
      <c r="B398" s="285" t="s">
        <v>1914</v>
      </c>
      <c r="C398" s="361" t="s">
        <v>4649</v>
      </c>
      <c r="D398" s="20" t="s">
        <v>2582</v>
      </c>
      <c r="E398" s="239">
        <v>180</v>
      </c>
      <c r="F398" s="419">
        <v>41887</v>
      </c>
      <c r="G398" s="44">
        <v>180</v>
      </c>
      <c r="H398" s="243">
        <f t="shared" si="7"/>
        <v>0</v>
      </c>
      <c r="I398" s="20" t="s">
        <v>12</v>
      </c>
    </row>
    <row r="399" spans="1:11" x14ac:dyDescent="0.25">
      <c r="A399" s="216">
        <v>41887</v>
      </c>
      <c r="B399" s="285" t="s">
        <v>1915</v>
      </c>
      <c r="C399" s="361" t="s">
        <v>4649</v>
      </c>
      <c r="D399" s="20" t="s">
        <v>116</v>
      </c>
      <c r="E399" s="239">
        <v>819.9</v>
      </c>
      <c r="F399" s="419">
        <v>41887</v>
      </c>
      <c r="G399" s="44">
        <v>819.9</v>
      </c>
      <c r="H399" s="243">
        <f t="shared" si="7"/>
        <v>0</v>
      </c>
      <c r="I399" s="20"/>
    </row>
    <row r="400" spans="1:11" x14ac:dyDescent="0.25">
      <c r="A400" s="216">
        <v>41887</v>
      </c>
      <c r="B400" s="285" t="s">
        <v>1917</v>
      </c>
      <c r="C400" s="361" t="s">
        <v>4649</v>
      </c>
      <c r="D400" s="20" t="s">
        <v>4653</v>
      </c>
      <c r="E400" s="239">
        <v>6888</v>
      </c>
      <c r="F400" s="419">
        <v>41887</v>
      </c>
      <c r="G400" s="44">
        <v>6888</v>
      </c>
      <c r="H400" s="243">
        <f t="shared" si="7"/>
        <v>0</v>
      </c>
      <c r="I400" s="20" t="s">
        <v>12</v>
      </c>
    </row>
    <row r="401" spans="1:11" x14ac:dyDescent="0.25">
      <c r="A401" s="216">
        <v>41887</v>
      </c>
      <c r="B401" s="285" t="s">
        <v>1918</v>
      </c>
      <c r="C401" s="361" t="s">
        <v>4649</v>
      </c>
      <c r="D401" s="329" t="s">
        <v>3114</v>
      </c>
      <c r="E401" s="330">
        <v>0</v>
      </c>
      <c r="F401" s="419"/>
      <c r="G401" s="44"/>
      <c r="H401" s="243">
        <f t="shared" si="7"/>
        <v>0</v>
      </c>
      <c r="I401" s="20" t="s">
        <v>324</v>
      </c>
      <c r="J401" s="21"/>
      <c r="K401" s="21"/>
    </row>
    <row r="402" spans="1:11" x14ac:dyDescent="0.25">
      <c r="A402" s="216">
        <v>41887</v>
      </c>
      <c r="B402" s="285" t="s">
        <v>1920</v>
      </c>
      <c r="C402" s="361" t="s">
        <v>4649</v>
      </c>
      <c r="D402" s="20" t="s">
        <v>4668</v>
      </c>
      <c r="E402" s="239">
        <v>22167.4</v>
      </c>
      <c r="F402" s="419">
        <v>41887</v>
      </c>
      <c r="G402" s="44">
        <v>22167.4</v>
      </c>
      <c r="H402" s="243">
        <f t="shared" si="7"/>
        <v>0</v>
      </c>
      <c r="I402" s="20" t="s">
        <v>21</v>
      </c>
      <c r="J402" s="21"/>
      <c r="K402" s="21"/>
    </row>
    <row r="403" spans="1:11" x14ac:dyDescent="0.25">
      <c r="A403" s="216">
        <v>41887</v>
      </c>
      <c r="B403" s="285" t="s">
        <v>1921</v>
      </c>
      <c r="C403" s="361" t="s">
        <v>4649</v>
      </c>
      <c r="D403" s="20" t="s">
        <v>517</v>
      </c>
      <c r="E403" s="239">
        <v>1032.2</v>
      </c>
      <c r="F403" s="419">
        <v>41887</v>
      </c>
      <c r="G403" s="44">
        <v>1032.2</v>
      </c>
      <c r="H403" s="243">
        <f t="shared" si="7"/>
        <v>0</v>
      </c>
      <c r="I403" s="20"/>
      <c r="J403" s="21"/>
      <c r="K403" s="21"/>
    </row>
    <row r="404" spans="1:11" x14ac:dyDescent="0.25">
      <c r="A404" s="216">
        <v>41887</v>
      </c>
      <c r="B404" s="285" t="s">
        <v>1922</v>
      </c>
      <c r="C404" s="361" t="s">
        <v>4649</v>
      </c>
      <c r="D404" s="329" t="s">
        <v>3114</v>
      </c>
      <c r="E404" s="330">
        <v>0</v>
      </c>
      <c r="F404" s="419"/>
      <c r="G404" s="44"/>
      <c r="H404" s="243">
        <f t="shared" si="7"/>
        <v>0</v>
      </c>
      <c r="I404" s="20" t="s">
        <v>4245</v>
      </c>
      <c r="J404" s="21"/>
      <c r="K404" s="21"/>
    </row>
    <row r="405" spans="1:11" x14ac:dyDescent="0.25">
      <c r="A405" s="216">
        <v>41887</v>
      </c>
      <c r="B405" s="285" t="s">
        <v>1923</v>
      </c>
      <c r="C405" s="361" t="s">
        <v>4649</v>
      </c>
      <c r="D405" s="20" t="s">
        <v>22</v>
      </c>
      <c r="E405" s="239">
        <v>5812.96</v>
      </c>
      <c r="F405" s="419">
        <v>41887</v>
      </c>
      <c r="G405" s="44">
        <v>5812.96</v>
      </c>
      <c r="H405" s="243">
        <f t="shared" si="7"/>
        <v>0</v>
      </c>
      <c r="I405" s="20"/>
      <c r="J405" s="21"/>
      <c r="K405" s="21"/>
    </row>
    <row r="406" spans="1:11" x14ac:dyDescent="0.25">
      <c r="A406" s="216">
        <v>41887</v>
      </c>
      <c r="B406" s="285" t="s">
        <v>1924</v>
      </c>
      <c r="C406" s="361" t="s">
        <v>4649</v>
      </c>
      <c r="D406" s="20" t="s">
        <v>1818</v>
      </c>
      <c r="E406" s="239">
        <v>9308.6</v>
      </c>
      <c r="F406" s="419">
        <v>41894</v>
      </c>
      <c r="G406" s="44">
        <v>9308.6</v>
      </c>
      <c r="H406" s="243">
        <f t="shared" si="7"/>
        <v>0</v>
      </c>
      <c r="I406" s="20" t="s">
        <v>217</v>
      </c>
      <c r="J406" s="21"/>
      <c r="K406" s="21"/>
    </row>
    <row r="407" spans="1:11" x14ac:dyDescent="0.25">
      <c r="A407" s="216">
        <v>41887</v>
      </c>
      <c r="B407" s="285" t="s">
        <v>1925</v>
      </c>
      <c r="C407" s="361" t="s">
        <v>4649</v>
      </c>
      <c r="D407" s="20" t="s">
        <v>70</v>
      </c>
      <c r="E407" s="239">
        <v>2446</v>
      </c>
      <c r="F407" s="419">
        <v>41887</v>
      </c>
      <c r="G407" s="44">
        <v>2446</v>
      </c>
      <c r="H407" s="243">
        <f t="shared" si="7"/>
        <v>0</v>
      </c>
      <c r="I407" s="20"/>
      <c r="J407" s="21"/>
      <c r="K407" s="21"/>
    </row>
    <row r="408" spans="1:11" x14ac:dyDescent="0.25">
      <c r="A408" s="216">
        <v>41887</v>
      </c>
      <c r="B408" s="285" t="s">
        <v>1926</v>
      </c>
      <c r="C408" s="361" t="s">
        <v>4649</v>
      </c>
      <c r="D408" s="329" t="s">
        <v>3114</v>
      </c>
      <c r="E408" s="330">
        <v>0</v>
      </c>
      <c r="F408" s="419"/>
      <c r="G408" s="44"/>
      <c r="H408" s="243">
        <f t="shared" si="7"/>
        <v>0</v>
      </c>
      <c r="I408" s="20" t="s">
        <v>4245</v>
      </c>
      <c r="J408" s="21"/>
      <c r="K408" s="21"/>
    </row>
    <row r="409" spans="1:11" x14ac:dyDescent="0.25">
      <c r="A409" s="216">
        <v>41887</v>
      </c>
      <c r="B409" s="285" t="s">
        <v>1927</v>
      </c>
      <c r="C409" s="361" t="s">
        <v>4649</v>
      </c>
      <c r="D409" s="329" t="s">
        <v>3114</v>
      </c>
      <c r="E409" s="330">
        <v>0</v>
      </c>
      <c r="F409" s="419"/>
      <c r="G409" s="44"/>
      <c r="H409" s="243">
        <f t="shared" si="7"/>
        <v>0</v>
      </c>
      <c r="I409" s="20" t="s">
        <v>4245</v>
      </c>
      <c r="J409" s="21"/>
      <c r="K409" s="21"/>
    </row>
    <row r="410" spans="1:11" x14ac:dyDescent="0.25">
      <c r="A410" s="216">
        <v>41887</v>
      </c>
      <c r="B410" s="285" t="s">
        <v>1928</v>
      </c>
      <c r="C410" s="361" t="s">
        <v>4649</v>
      </c>
      <c r="D410" s="20" t="s">
        <v>51</v>
      </c>
      <c r="E410" s="239">
        <v>2916</v>
      </c>
      <c r="F410" s="419">
        <v>41887</v>
      </c>
      <c r="G410" s="44">
        <v>2916</v>
      </c>
      <c r="H410" s="243">
        <f t="shared" si="7"/>
        <v>0</v>
      </c>
      <c r="I410" s="20"/>
      <c r="J410" s="21"/>
      <c r="K410" s="21"/>
    </row>
    <row r="411" spans="1:11" x14ac:dyDescent="0.25">
      <c r="A411" s="216">
        <v>41887</v>
      </c>
      <c r="B411" s="285" t="s">
        <v>1929</v>
      </c>
      <c r="C411" s="361" t="s">
        <v>4649</v>
      </c>
      <c r="D411" s="329" t="s">
        <v>3114</v>
      </c>
      <c r="E411" s="330">
        <v>0</v>
      </c>
      <c r="F411" s="419"/>
      <c r="G411" s="44"/>
      <c r="H411" s="243">
        <f t="shared" si="7"/>
        <v>0</v>
      </c>
      <c r="I411" s="20" t="s">
        <v>4245</v>
      </c>
      <c r="J411" s="21"/>
      <c r="K411" s="21"/>
    </row>
    <row r="412" spans="1:11" x14ac:dyDescent="0.25">
      <c r="A412" s="216">
        <v>41887</v>
      </c>
      <c r="B412" s="285" t="s">
        <v>1930</v>
      </c>
      <c r="C412" s="361" t="s">
        <v>4649</v>
      </c>
      <c r="D412" s="20" t="s">
        <v>130</v>
      </c>
      <c r="E412" s="239">
        <v>3798.6</v>
      </c>
      <c r="F412" s="419">
        <v>41887</v>
      </c>
      <c r="G412" s="44">
        <v>3798.6</v>
      </c>
      <c r="H412" s="243">
        <f t="shared" si="7"/>
        <v>0</v>
      </c>
      <c r="I412" s="20" t="s">
        <v>217</v>
      </c>
      <c r="J412" s="21"/>
      <c r="K412" s="21"/>
    </row>
    <row r="413" spans="1:11" x14ac:dyDescent="0.25">
      <c r="A413" s="216">
        <v>41887</v>
      </c>
      <c r="B413" s="285" t="s">
        <v>1932</v>
      </c>
      <c r="C413" s="361" t="s">
        <v>4649</v>
      </c>
      <c r="D413" s="20" t="s">
        <v>1782</v>
      </c>
      <c r="E413" s="239">
        <v>945</v>
      </c>
      <c r="F413" s="419">
        <v>41887</v>
      </c>
      <c r="G413" s="44">
        <v>945</v>
      </c>
      <c r="H413" s="243">
        <f t="shared" si="7"/>
        <v>0</v>
      </c>
      <c r="I413" s="20" t="s">
        <v>30</v>
      </c>
      <c r="J413" s="21"/>
      <c r="K413" s="21"/>
    </row>
    <row r="414" spans="1:11" x14ac:dyDescent="0.25">
      <c r="A414" s="216">
        <v>41887</v>
      </c>
      <c r="B414" s="285" t="s">
        <v>1934</v>
      </c>
      <c r="C414" s="361" t="s">
        <v>4649</v>
      </c>
      <c r="D414" s="20" t="s">
        <v>4629</v>
      </c>
      <c r="E414" s="239">
        <v>446.6</v>
      </c>
      <c r="F414" s="419">
        <v>41887</v>
      </c>
      <c r="G414" s="44">
        <v>446.6</v>
      </c>
      <c r="H414" s="243">
        <f t="shared" si="7"/>
        <v>0</v>
      </c>
      <c r="I414" s="20"/>
      <c r="J414" s="21"/>
      <c r="K414" s="21"/>
    </row>
    <row r="415" spans="1:11" x14ac:dyDescent="0.25">
      <c r="A415" s="216">
        <v>41887</v>
      </c>
      <c r="B415" s="285" t="s">
        <v>1935</v>
      </c>
      <c r="C415" s="361" t="s">
        <v>4649</v>
      </c>
      <c r="D415" s="20" t="s">
        <v>4685</v>
      </c>
      <c r="E415" s="239">
        <v>2427.1</v>
      </c>
      <c r="F415" s="419">
        <v>41887</v>
      </c>
      <c r="G415" s="44">
        <v>2427.1</v>
      </c>
      <c r="H415" s="243">
        <f t="shared" si="7"/>
        <v>0</v>
      </c>
      <c r="I415" s="20" t="s">
        <v>30</v>
      </c>
      <c r="J415" s="21"/>
      <c r="K415" s="21"/>
    </row>
    <row r="416" spans="1:11" x14ac:dyDescent="0.25">
      <c r="A416" s="216">
        <v>41887</v>
      </c>
      <c r="B416" s="285" t="s">
        <v>1936</v>
      </c>
      <c r="C416" s="361" t="s">
        <v>4649</v>
      </c>
      <c r="D416" s="20" t="s">
        <v>29</v>
      </c>
      <c r="E416" s="239">
        <v>11537.2</v>
      </c>
      <c r="F416" s="419">
        <v>41887</v>
      </c>
      <c r="G416" s="44">
        <v>11537.2</v>
      </c>
      <c r="H416" s="243">
        <f t="shared" si="7"/>
        <v>0</v>
      </c>
      <c r="I416" s="20" t="s">
        <v>30</v>
      </c>
      <c r="J416" s="21"/>
      <c r="K416" s="21"/>
    </row>
    <row r="417" spans="1:11" x14ac:dyDescent="0.25">
      <c r="A417" s="216">
        <v>41887</v>
      </c>
      <c r="B417" s="285" t="s">
        <v>1938</v>
      </c>
      <c r="C417" s="361" t="s">
        <v>4649</v>
      </c>
      <c r="D417" s="20" t="s">
        <v>55</v>
      </c>
      <c r="E417" s="239">
        <v>11501.5</v>
      </c>
      <c r="F417" s="419">
        <v>41887</v>
      </c>
      <c r="G417" s="44">
        <v>11501.5</v>
      </c>
      <c r="H417" s="243">
        <f t="shared" si="7"/>
        <v>0</v>
      </c>
      <c r="I417" s="20"/>
      <c r="J417" s="21"/>
      <c r="K417" s="21"/>
    </row>
    <row r="418" spans="1:11" x14ac:dyDescent="0.25">
      <c r="A418" s="216">
        <v>41887</v>
      </c>
      <c r="B418" s="285" t="s">
        <v>1939</v>
      </c>
      <c r="C418" s="361" t="s">
        <v>4649</v>
      </c>
      <c r="D418" s="20" t="s">
        <v>4354</v>
      </c>
      <c r="E418" s="239">
        <v>1413</v>
      </c>
      <c r="F418" s="419">
        <v>41887</v>
      </c>
      <c r="G418" s="44">
        <v>1413</v>
      </c>
      <c r="H418" s="243">
        <f t="shared" si="7"/>
        <v>0</v>
      </c>
      <c r="I418" s="20" t="s">
        <v>30</v>
      </c>
      <c r="J418" s="21"/>
      <c r="K418" s="21"/>
    </row>
    <row r="419" spans="1:11" x14ac:dyDescent="0.25">
      <c r="A419" s="216">
        <v>41887</v>
      </c>
      <c r="B419" s="285" t="s">
        <v>1940</v>
      </c>
      <c r="C419" s="361" t="s">
        <v>4649</v>
      </c>
      <c r="D419" s="20" t="s">
        <v>4686</v>
      </c>
      <c r="E419" s="239">
        <v>2164.6</v>
      </c>
      <c r="F419" s="419">
        <v>41887</v>
      </c>
      <c r="G419" s="44">
        <v>2164.6</v>
      </c>
      <c r="H419" s="243">
        <f t="shared" si="7"/>
        <v>0</v>
      </c>
      <c r="I419" s="20" t="s">
        <v>30</v>
      </c>
      <c r="J419" s="21"/>
      <c r="K419" s="21"/>
    </row>
    <row r="420" spans="1:11" x14ac:dyDescent="0.25">
      <c r="A420" s="216">
        <v>41887</v>
      </c>
      <c r="B420" s="285" t="s">
        <v>1941</v>
      </c>
      <c r="C420" s="361" t="s">
        <v>4649</v>
      </c>
      <c r="D420" s="20" t="s">
        <v>3659</v>
      </c>
      <c r="E420" s="239">
        <v>18883.2</v>
      </c>
      <c r="F420" s="419">
        <v>41887</v>
      </c>
      <c r="G420" s="44">
        <v>18883.2</v>
      </c>
      <c r="H420" s="243">
        <f t="shared" si="7"/>
        <v>0</v>
      </c>
      <c r="I420" s="20" t="s">
        <v>65</v>
      </c>
      <c r="J420" s="21"/>
      <c r="K420" s="21"/>
    </row>
    <row r="421" spans="1:11" x14ac:dyDescent="0.25">
      <c r="A421" s="216">
        <v>41887</v>
      </c>
      <c r="B421" s="285" t="s">
        <v>1942</v>
      </c>
      <c r="C421" s="361" t="s">
        <v>4649</v>
      </c>
      <c r="D421" s="329" t="s">
        <v>3114</v>
      </c>
      <c r="E421" s="330">
        <v>0</v>
      </c>
      <c r="F421" s="419"/>
      <c r="G421" s="44"/>
      <c r="H421" s="243">
        <f t="shared" si="7"/>
        <v>0</v>
      </c>
      <c r="I421" s="20" t="s">
        <v>324</v>
      </c>
      <c r="J421" s="21"/>
      <c r="K421" s="21"/>
    </row>
    <row r="422" spans="1:11" x14ac:dyDescent="0.25">
      <c r="A422" s="216">
        <v>41887</v>
      </c>
      <c r="B422" s="285" t="s">
        <v>1943</v>
      </c>
      <c r="C422" s="361" t="s">
        <v>4649</v>
      </c>
      <c r="D422" s="20" t="s">
        <v>287</v>
      </c>
      <c r="E422" s="239">
        <v>2867</v>
      </c>
      <c r="F422" s="419">
        <v>41887</v>
      </c>
      <c r="G422" s="44">
        <v>2867</v>
      </c>
      <c r="H422" s="243">
        <f t="shared" si="7"/>
        <v>0</v>
      </c>
      <c r="I422" s="20" t="s">
        <v>30</v>
      </c>
      <c r="J422" s="21"/>
      <c r="K422" s="21"/>
    </row>
    <row r="423" spans="1:11" x14ac:dyDescent="0.25">
      <c r="A423" s="216">
        <v>41887</v>
      </c>
      <c r="B423" s="285" t="s">
        <v>1944</v>
      </c>
      <c r="C423" s="361" t="s">
        <v>4649</v>
      </c>
      <c r="D423" s="20" t="s">
        <v>106</v>
      </c>
      <c r="E423" s="239">
        <v>4350</v>
      </c>
      <c r="F423" s="419">
        <v>41891</v>
      </c>
      <c r="G423" s="44">
        <v>4350</v>
      </c>
      <c r="H423" s="243">
        <f t="shared" si="7"/>
        <v>0</v>
      </c>
      <c r="I423" s="20" t="s">
        <v>65</v>
      </c>
      <c r="J423" s="21"/>
      <c r="K423" s="21"/>
    </row>
    <row r="424" spans="1:11" x14ac:dyDescent="0.25">
      <c r="A424" s="216">
        <v>41887</v>
      </c>
      <c r="B424" s="285" t="s">
        <v>1945</v>
      </c>
      <c r="C424" s="361" t="s">
        <v>4649</v>
      </c>
      <c r="D424" s="329" t="s">
        <v>3114</v>
      </c>
      <c r="E424" s="330">
        <v>0</v>
      </c>
      <c r="F424" s="419"/>
      <c r="G424" s="44"/>
      <c r="H424" s="243">
        <f t="shared" si="7"/>
        <v>0</v>
      </c>
      <c r="I424" s="20" t="s">
        <v>512</v>
      </c>
      <c r="J424" s="21"/>
      <c r="K424" s="21"/>
    </row>
    <row r="425" spans="1:11" x14ac:dyDescent="0.25">
      <c r="A425" s="216">
        <v>41887</v>
      </c>
      <c r="B425" s="285" t="s">
        <v>1947</v>
      </c>
      <c r="C425" s="361" t="s">
        <v>4649</v>
      </c>
      <c r="D425" s="329" t="s">
        <v>3114</v>
      </c>
      <c r="E425" s="330">
        <v>0</v>
      </c>
      <c r="F425" s="419"/>
      <c r="G425" s="44"/>
      <c r="H425" s="243">
        <f t="shared" si="7"/>
        <v>0</v>
      </c>
      <c r="I425" s="20" t="s">
        <v>512</v>
      </c>
      <c r="J425" s="21"/>
      <c r="K425" s="21"/>
    </row>
    <row r="426" spans="1:11" x14ac:dyDescent="0.25">
      <c r="A426" s="216">
        <v>41887</v>
      </c>
      <c r="B426" s="285" t="s">
        <v>1948</v>
      </c>
      <c r="C426" s="361" t="s">
        <v>4649</v>
      </c>
      <c r="D426" s="329" t="s">
        <v>3114</v>
      </c>
      <c r="E426" s="330">
        <v>0</v>
      </c>
      <c r="F426" s="419"/>
      <c r="G426" s="44"/>
      <c r="H426" s="243">
        <f t="shared" si="7"/>
        <v>0</v>
      </c>
      <c r="I426" s="20" t="s">
        <v>512</v>
      </c>
      <c r="J426" s="21"/>
      <c r="K426" s="21"/>
    </row>
    <row r="427" spans="1:11" x14ac:dyDescent="0.25">
      <c r="A427" s="216">
        <v>41887</v>
      </c>
      <c r="B427" s="285" t="s">
        <v>1949</v>
      </c>
      <c r="C427" s="361" t="s">
        <v>4649</v>
      </c>
      <c r="D427" s="20" t="s">
        <v>47</v>
      </c>
      <c r="E427" s="239">
        <v>3060.9</v>
      </c>
      <c r="F427" s="419">
        <v>41887</v>
      </c>
      <c r="G427" s="44">
        <v>3060.9</v>
      </c>
      <c r="H427" s="243">
        <f t="shared" si="7"/>
        <v>0</v>
      </c>
      <c r="I427" s="20" t="s">
        <v>162</v>
      </c>
      <c r="J427" s="21"/>
      <c r="K427" s="21"/>
    </row>
    <row r="428" spans="1:11" ht="23.25" x14ac:dyDescent="0.25">
      <c r="A428" s="216">
        <v>41887</v>
      </c>
      <c r="B428" s="285" t="s">
        <v>1950</v>
      </c>
      <c r="C428" s="361" t="s">
        <v>4649</v>
      </c>
      <c r="D428" s="20" t="s">
        <v>4618</v>
      </c>
      <c r="E428" s="239">
        <v>15422.3</v>
      </c>
      <c r="F428" s="424" t="s">
        <v>4687</v>
      </c>
      <c r="G428" s="44">
        <v>15422.3</v>
      </c>
      <c r="H428" s="243">
        <f t="shared" si="7"/>
        <v>0</v>
      </c>
      <c r="I428" s="20"/>
      <c r="J428" s="21"/>
      <c r="K428" s="21"/>
    </row>
    <row r="429" spans="1:11" x14ac:dyDescent="0.25">
      <c r="A429" s="216">
        <v>41887</v>
      </c>
      <c r="B429" s="285" t="s">
        <v>1952</v>
      </c>
      <c r="C429" s="361" t="s">
        <v>4649</v>
      </c>
      <c r="D429" s="20" t="s">
        <v>4622</v>
      </c>
      <c r="E429" s="239">
        <v>715.2</v>
      </c>
      <c r="F429" s="419">
        <v>41887</v>
      </c>
      <c r="G429" s="44">
        <v>715.2</v>
      </c>
      <c r="H429" s="243">
        <f t="shared" si="7"/>
        <v>0</v>
      </c>
      <c r="I429" s="20"/>
      <c r="J429" s="21"/>
      <c r="K429" s="21"/>
    </row>
    <row r="430" spans="1:11" x14ac:dyDescent="0.25">
      <c r="A430" s="216">
        <v>41887</v>
      </c>
      <c r="B430" s="285" t="s">
        <v>1953</v>
      </c>
      <c r="C430" s="361" t="s">
        <v>4649</v>
      </c>
      <c r="D430" s="20" t="s">
        <v>43</v>
      </c>
      <c r="E430" s="239">
        <v>5000</v>
      </c>
      <c r="F430" s="419">
        <v>41898</v>
      </c>
      <c r="G430" s="44">
        <v>5000</v>
      </c>
      <c r="H430" s="258">
        <f t="shared" si="7"/>
        <v>0</v>
      </c>
      <c r="I430" s="20" t="s">
        <v>30</v>
      </c>
      <c r="J430" s="21"/>
      <c r="K430" s="21"/>
    </row>
    <row r="431" spans="1:11" x14ac:dyDescent="0.25">
      <c r="A431" s="216">
        <v>41887</v>
      </c>
      <c r="B431" s="285" t="s">
        <v>1954</v>
      </c>
      <c r="C431" s="361" t="s">
        <v>4649</v>
      </c>
      <c r="D431" s="20" t="s">
        <v>42</v>
      </c>
      <c r="E431" s="239">
        <v>3000</v>
      </c>
      <c r="F431" s="419">
        <v>41898</v>
      </c>
      <c r="G431" s="44">
        <v>3000</v>
      </c>
      <c r="H431" s="243">
        <f t="shared" si="7"/>
        <v>0</v>
      </c>
      <c r="I431" s="20" t="s">
        <v>30</v>
      </c>
      <c r="J431" s="21"/>
      <c r="K431" s="21"/>
    </row>
    <row r="432" spans="1:11" x14ac:dyDescent="0.25">
      <c r="A432" s="216">
        <v>41887</v>
      </c>
      <c r="B432" s="285" t="s">
        <v>1955</v>
      </c>
      <c r="C432" s="361" t="s">
        <v>4649</v>
      </c>
      <c r="D432" s="329" t="s">
        <v>3114</v>
      </c>
      <c r="E432" s="330">
        <v>0</v>
      </c>
      <c r="F432" s="419"/>
      <c r="G432" s="44"/>
      <c r="H432" s="243">
        <f t="shared" si="7"/>
        <v>0</v>
      </c>
      <c r="I432" s="20" t="s">
        <v>4245</v>
      </c>
      <c r="J432" s="21"/>
      <c r="K432" s="21"/>
    </row>
    <row r="433" spans="1:11" x14ac:dyDescent="0.25">
      <c r="A433" s="216">
        <v>41887</v>
      </c>
      <c r="B433" s="285" t="s">
        <v>1957</v>
      </c>
      <c r="C433" s="361" t="s">
        <v>4649</v>
      </c>
      <c r="D433" s="20" t="s">
        <v>4273</v>
      </c>
      <c r="E433" s="239">
        <v>4175.2</v>
      </c>
      <c r="F433" s="419">
        <v>41912</v>
      </c>
      <c r="G433" s="44">
        <v>4175.2</v>
      </c>
      <c r="H433" s="243">
        <f t="shared" si="7"/>
        <v>0</v>
      </c>
      <c r="I433" s="20"/>
    </row>
    <row r="434" spans="1:11" x14ac:dyDescent="0.25">
      <c r="A434" s="216">
        <v>41887</v>
      </c>
      <c r="B434" s="285" t="s">
        <v>1958</v>
      </c>
      <c r="C434" s="361" t="s">
        <v>4649</v>
      </c>
      <c r="D434" s="20" t="s">
        <v>3293</v>
      </c>
      <c r="E434" s="239">
        <v>20662.5</v>
      </c>
      <c r="F434" s="419">
        <v>41887</v>
      </c>
      <c r="G434" s="44">
        <v>20662.5</v>
      </c>
      <c r="H434" s="243">
        <f t="shared" si="7"/>
        <v>0</v>
      </c>
      <c r="I434" s="20"/>
      <c r="K434" s="33"/>
    </row>
    <row r="435" spans="1:11" x14ac:dyDescent="0.25">
      <c r="A435" s="216">
        <v>41887</v>
      </c>
      <c r="B435" s="285" t="s">
        <v>1959</v>
      </c>
      <c r="C435" s="361" t="s">
        <v>4649</v>
      </c>
      <c r="D435" s="20" t="s">
        <v>23</v>
      </c>
      <c r="E435" s="239">
        <v>441</v>
      </c>
      <c r="F435" s="419">
        <v>41887</v>
      </c>
      <c r="G435" s="44">
        <v>441</v>
      </c>
      <c r="H435" s="243">
        <f t="shared" si="7"/>
        <v>0</v>
      </c>
      <c r="I435" s="20" t="s">
        <v>162</v>
      </c>
    </row>
    <row r="436" spans="1:11" x14ac:dyDescent="0.25">
      <c r="A436" s="216">
        <v>41887</v>
      </c>
      <c r="B436" s="285" t="s">
        <v>1960</v>
      </c>
      <c r="C436" s="361" t="s">
        <v>4649</v>
      </c>
      <c r="D436" s="20" t="s">
        <v>4654</v>
      </c>
      <c r="E436" s="239">
        <v>29609</v>
      </c>
      <c r="F436" s="468" t="s">
        <v>4688</v>
      </c>
      <c r="G436" s="44">
        <v>29609</v>
      </c>
      <c r="H436" s="243">
        <f t="shared" si="7"/>
        <v>0</v>
      </c>
      <c r="I436" s="20" t="s">
        <v>27</v>
      </c>
    </row>
    <row r="437" spans="1:11" x14ac:dyDescent="0.25">
      <c r="A437" s="216">
        <v>41887</v>
      </c>
      <c r="B437" s="285" t="s">
        <v>1961</v>
      </c>
      <c r="C437" s="361" t="s">
        <v>4649</v>
      </c>
      <c r="D437" s="20" t="s">
        <v>91</v>
      </c>
      <c r="E437" s="239">
        <v>14437.2</v>
      </c>
      <c r="F437" s="419">
        <v>41888</v>
      </c>
      <c r="G437" s="44">
        <v>14437.2</v>
      </c>
      <c r="H437" s="243">
        <f t="shared" si="7"/>
        <v>0</v>
      </c>
      <c r="I437" s="20" t="s">
        <v>27</v>
      </c>
    </row>
    <row r="438" spans="1:11" x14ac:dyDescent="0.25">
      <c r="A438" s="216">
        <v>41887</v>
      </c>
      <c r="B438" s="285" t="s">
        <v>1962</v>
      </c>
      <c r="C438" s="361" t="s">
        <v>4649</v>
      </c>
      <c r="D438" s="20" t="s">
        <v>310</v>
      </c>
      <c r="E438" s="239">
        <v>50994.400000000001</v>
      </c>
      <c r="F438" s="421" t="s">
        <v>4689</v>
      </c>
      <c r="G438" s="44">
        <v>50994.400000000001</v>
      </c>
      <c r="H438" s="243">
        <f t="shared" si="7"/>
        <v>0</v>
      </c>
      <c r="I438" s="20" t="s">
        <v>27</v>
      </c>
    </row>
    <row r="439" spans="1:11" x14ac:dyDescent="0.25">
      <c r="A439" s="216">
        <v>41887</v>
      </c>
      <c r="B439" s="285" t="s">
        <v>1963</v>
      </c>
      <c r="C439" s="361" t="s">
        <v>4649</v>
      </c>
      <c r="D439" s="20" t="s">
        <v>101</v>
      </c>
      <c r="E439" s="239">
        <v>66288</v>
      </c>
      <c r="F439" s="421" t="s">
        <v>4690</v>
      </c>
      <c r="G439" s="44">
        <v>66288</v>
      </c>
      <c r="H439" s="243">
        <f t="shared" si="7"/>
        <v>0</v>
      </c>
      <c r="I439" s="20" t="s">
        <v>65</v>
      </c>
    </row>
    <row r="440" spans="1:11" x14ac:dyDescent="0.25">
      <c r="A440" s="216">
        <v>41887</v>
      </c>
      <c r="B440" s="285" t="s">
        <v>1964</v>
      </c>
      <c r="C440" s="361" t="s">
        <v>4649</v>
      </c>
      <c r="D440" s="20" t="s">
        <v>62</v>
      </c>
      <c r="E440" s="239">
        <v>17646</v>
      </c>
      <c r="F440" s="419">
        <v>41887</v>
      </c>
      <c r="G440" s="44">
        <v>17646</v>
      </c>
      <c r="H440" s="243">
        <f t="shared" si="7"/>
        <v>0</v>
      </c>
      <c r="I440" s="20" t="s">
        <v>65</v>
      </c>
    </row>
    <row r="441" spans="1:11" x14ac:dyDescent="0.25">
      <c r="A441" s="216">
        <v>41887</v>
      </c>
      <c r="B441" s="285" t="s">
        <v>1965</v>
      </c>
      <c r="C441" s="361" t="s">
        <v>4649</v>
      </c>
      <c r="D441" s="20" t="s">
        <v>4691</v>
      </c>
      <c r="E441" s="239">
        <v>2880</v>
      </c>
      <c r="F441" s="419">
        <v>41887</v>
      </c>
      <c r="G441" s="44">
        <v>2880</v>
      </c>
      <c r="H441" s="243">
        <f t="shared" si="7"/>
        <v>0</v>
      </c>
      <c r="I441" s="20" t="s">
        <v>65</v>
      </c>
    </row>
    <row r="442" spans="1:11" x14ac:dyDescent="0.25">
      <c r="A442" s="216">
        <v>41887</v>
      </c>
      <c r="B442" s="285" t="s">
        <v>1966</v>
      </c>
      <c r="C442" s="361" t="s">
        <v>4649</v>
      </c>
      <c r="D442" s="20" t="s">
        <v>136</v>
      </c>
      <c r="E442" s="239">
        <v>2999.2</v>
      </c>
      <c r="F442" s="419">
        <v>41887</v>
      </c>
      <c r="G442" s="44">
        <v>2999.2</v>
      </c>
      <c r="H442" s="243">
        <f t="shared" si="7"/>
        <v>0</v>
      </c>
      <c r="I442" s="20"/>
    </row>
    <row r="443" spans="1:11" x14ac:dyDescent="0.25">
      <c r="A443" s="216">
        <v>41887</v>
      </c>
      <c r="B443" s="285" t="s">
        <v>1967</v>
      </c>
      <c r="C443" s="361" t="s">
        <v>4649</v>
      </c>
      <c r="D443" s="20" t="s">
        <v>168</v>
      </c>
      <c r="E443" s="239">
        <v>220</v>
      </c>
      <c r="F443" s="419">
        <v>41887</v>
      </c>
      <c r="G443" s="44">
        <v>220</v>
      </c>
      <c r="H443" s="243">
        <f t="shared" si="7"/>
        <v>0</v>
      </c>
      <c r="I443" s="20"/>
    </row>
    <row r="444" spans="1:11" x14ac:dyDescent="0.25">
      <c r="A444" s="216">
        <v>41887</v>
      </c>
      <c r="B444" s="285" t="s">
        <v>1968</v>
      </c>
      <c r="C444" s="361" t="s">
        <v>4649</v>
      </c>
      <c r="D444" s="20" t="s">
        <v>1611</v>
      </c>
      <c r="E444" s="239">
        <v>4949.5</v>
      </c>
      <c r="F444" s="419">
        <v>41887</v>
      </c>
      <c r="G444" s="44">
        <v>4949.5</v>
      </c>
      <c r="H444" s="243">
        <f t="shared" si="7"/>
        <v>0</v>
      </c>
      <c r="I444" s="20"/>
    </row>
    <row r="445" spans="1:11" x14ac:dyDescent="0.25">
      <c r="A445" s="216">
        <v>41887</v>
      </c>
      <c r="B445" s="285" t="s">
        <v>1969</v>
      </c>
      <c r="C445" s="361" t="s">
        <v>4649</v>
      </c>
      <c r="D445" s="20" t="s">
        <v>857</v>
      </c>
      <c r="E445" s="239">
        <v>5640</v>
      </c>
      <c r="F445" s="419">
        <v>41888</v>
      </c>
      <c r="G445" s="44">
        <v>5640</v>
      </c>
      <c r="H445" s="243">
        <f t="shared" si="7"/>
        <v>0</v>
      </c>
      <c r="I445" s="20" t="s">
        <v>27</v>
      </c>
    </row>
    <row r="446" spans="1:11" x14ac:dyDescent="0.25">
      <c r="A446" s="216">
        <v>41887</v>
      </c>
      <c r="B446" s="285" t="s">
        <v>1970</v>
      </c>
      <c r="C446" s="361" t="s">
        <v>4649</v>
      </c>
      <c r="D446" s="20" t="s">
        <v>149</v>
      </c>
      <c r="E446" s="239">
        <v>21809.200000000001</v>
      </c>
      <c r="F446" s="420" t="s">
        <v>4692</v>
      </c>
      <c r="G446" s="44">
        <v>21809.200000000001</v>
      </c>
      <c r="H446" s="243">
        <f t="shared" si="7"/>
        <v>0</v>
      </c>
      <c r="I446" s="20" t="s">
        <v>27</v>
      </c>
    </row>
    <row r="447" spans="1:11" x14ac:dyDescent="0.25">
      <c r="A447" s="216">
        <v>41887</v>
      </c>
      <c r="B447" s="285" t="s">
        <v>1972</v>
      </c>
      <c r="C447" s="361" t="s">
        <v>4649</v>
      </c>
      <c r="D447" s="20" t="s">
        <v>4307</v>
      </c>
      <c r="E447" s="239">
        <v>2851.2</v>
      </c>
      <c r="F447" s="419">
        <v>41887</v>
      </c>
      <c r="G447" s="44">
        <v>2851.2</v>
      </c>
      <c r="H447" s="243">
        <f t="shared" si="7"/>
        <v>0</v>
      </c>
      <c r="I447" s="20" t="s">
        <v>217</v>
      </c>
    </row>
    <row r="448" spans="1:11" x14ac:dyDescent="0.25">
      <c r="A448" s="216">
        <v>41887</v>
      </c>
      <c r="B448" s="285" t="s">
        <v>1973</v>
      </c>
      <c r="C448" s="361" t="s">
        <v>4649</v>
      </c>
      <c r="D448" s="20" t="s">
        <v>180</v>
      </c>
      <c r="E448" s="239">
        <v>1896</v>
      </c>
      <c r="F448" s="419">
        <v>41887</v>
      </c>
      <c r="G448" s="44">
        <v>1896</v>
      </c>
      <c r="H448" s="243">
        <f t="shared" si="7"/>
        <v>0</v>
      </c>
      <c r="I448" s="20"/>
    </row>
    <row r="449" spans="1:11" x14ac:dyDescent="0.25">
      <c r="A449" s="216">
        <v>41887</v>
      </c>
      <c r="B449" s="285" t="s">
        <v>1974</v>
      </c>
      <c r="C449" s="361" t="s">
        <v>4649</v>
      </c>
      <c r="D449" s="20" t="s">
        <v>349</v>
      </c>
      <c r="E449" s="239">
        <v>2673</v>
      </c>
      <c r="F449" s="419">
        <v>41888</v>
      </c>
      <c r="G449" s="44">
        <v>2673</v>
      </c>
      <c r="H449" s="243">
        <f t="shared" si="7"/>
        <v>0</v>
      </c>
      <c r="I449" s="20" t="s">
        <v>217</v>
      </c>
    </row>
    <row r="450" spans="1:11" x14ac:dyDescent="0.25">
      <c r="A450" s="216">
        <v>41887</v>
      </c>
      <c r="B450" s="285" t="s">
        <v>1975</v>
      </c>
      <c r="C450" s="361" t="s">
        <v>4649</v>
      </c>
      <c r="D450" s="20" t="s">
        <v>348</v>
      </c>
      <c r="E450" s="239">
        <v>1908</v>
      </c>
      <c r="F450" s="419">
        <v>41888</v>
      </c>
      <c r="G450" s="44">
        <v>1908</v>
      </c>
      <c r="H450" s="243">
        <f t="shared" si="7"/>
        <v>0</v>
      </c>
      <c r="I450" s="20" t="s">
        <v>217</v>
      </c>
    </row>
    <row r="451" spans="1:11" x14ac:dyDescent="0.25">
      <c r="A451" s="216">
        <v>41887</v>
      </c>
      <c r="B451" s="285" t="s">
        <v>1977</v>
      </c>
      <c r="C451" s="361" t="s">
        <v>4649</v>
      </c>
      <c r="D451" s="20" t="s">
        <v>307</v>
      </c>
      <c r="E451" s="239">
        <v>6588</v>
      </c>
      <c r="F451" s="419">
        <v>41888</v>
      </c>
      <c r="G451" s="44">
        <v>6588</v>
      </c>
      <c r="H451" s="243">
        <f t="shared" si="7"/>
        <v>0</v>
      </c>
      <c r="I451" s="20" t="s">
        <v>217</v>
      </c>
    </row>
    <row r="452" spans="1:11" x14ac:dyDescent="0.25">
      <c r="A452" s="216">
        <v>41887</v>
      </c>
      <c r="B452" s="285" t="s">
        <v>1978</v>
      </c>
      <c r="C452" s="361" t="s">
        <v>4649</v>
      </c>
      <c r="D452" s="20" t="s">
        <v>233</v>
      </c>
      <c r="E452" s="239">
        <v>875</v>
      </c>
      <c r="F452" s="419">
        <v>41888</v>
      </c>
      <c r="G452" s="44">
        <v>875</v>
      </c>
      <c r="H452" s="243">
        <f t="shared" si="7"/>
        <v>0</v>
      </c>
      <c r="I452" s="20" t="s">
        <v>217</v>
      </c>
    </row>
    <row r="453" spans="1:11" x14ac:dyDescent="0.25">
      <c r="A453" s="216">
        <v>41887</v>
      </c>
      <c r="B453" s="285" t="s">
        <v>1980</v>
      </c>
      <c r="C453" s="361" t="s">
        <v>4649</v>
      </c>
      <c r="D453" s="20" t="s">
        <v>4352</v>
      </c>
      <c r="E453" s="239">
        <v>991</v>
      </c>
      <c r="F453" s="419">
        <v>41888</v>
      </c>
      <c r="G453" s="44">
        <v>991</v>
      </c>
      <c r="H453" s="243">
        <f t="shared" si="7"/>
        <v>0</v>
      </c>
      <c r="I453" s="20" t="s">
        <v>217</v>
      </c>
    </row>
    <row r="454" spans="1:11" x14ac:dyDescent="0.25">
      <c r="A454" s="216">
        <v>41887</v>
      </c>
      <c r="B454" s="285" t="s">
        <v>1981</v>
      </c>
      <c r="C454" s="361" t="s">
        <v>4649</v>
      </c>
      <c r="D454" s="20" t="s">
        <v>99</v>
      </c>
      <c r="E454" s="239">
        <v>2383</v>
      </c>
      <c r="F454" s="419">
        <v>41888</v>
      </c>
      <c r="G454" s="44">
        <v>2383</v>
      </c>
      <c r="H454" s="243">
        <f t="shared" si="7"/>
        <v>0</v>
      </c>
      <c r="I454" s="20" t="s">
        <v>217</v>
      </c>
    </row>
    <row r="455" spans="1:11" x14ac:dyDescent="0.25">
      <c r="A455" s="216">
        <v>41887</v>
      </c>
      <c r="B455" s="285" t="s">
        <v>1982</v>
      </c>
      <c r="C455" s="361" t="s">
        <v>4649</v>
      </c>
      <c r="D455" s="20" t="s">
        <v>136</v>
      </c>
      <c r="E455" s="239">
        <v>364</v>
      </c>
      <c r="F455" s="419">
        <v>41887</v>
      </c>
      <c r="G455" s="44">
        <v>364</v>
      </c>
      <c r="H455" s="243">
        <f t="shared" ref="H455:H518" si="8">E455-G455</f>
        <v>0</v>
      </c>
      <c r="I455" s="20"/>
    </row>
    <row r="456" spans="1:11" x14ac:dyDescent="0.25">
      <c r="A456" s="216">
        <v>41887</v>
      </c>
      <c r="B456" s="285" t="s">
        <v>1984</v>
      </c>
      <c r="C456" s="361" t="s">
        <v>4649</v>
      </c>
      <c r="D456" s="20" t="s">
        <v>20</v>
      </c>
      <c r="E456" s="239">
        <v>6466</v>
      </c>
      <c r="F456" s="419">
        <v>41888</v>
      </c>
      <c r="G456" s="44">
        <v>6466</v>
      </c>
      <c r="H456" s="243">
        <f t="shared" si="8"/>
        <v>0</v>
      </c>
      <c r="I456" s="20" t="s">
        <v>217</v>
      </c>
    </row>
    <row r="457" spans="1:11" x14ac:dyDescent="0.25">
      <c r="A457" s="216">
        <v>41887</v>
      </c>
      <c r="B457" s="285" t="s">
        <v>1985</v>
      </c>
      <c r="C457" s="361" t="s">
        <v>4649</v>
      </c>
      <c r="D457" s="20" t="s">
        <v>78</v>
      </c>
      <c r="E457" s="239">
        <v>3147</v>
      </c>
      <c r="F457" s="419">
        <v>41888</v>
      </c>
      <c r="G457" s="44">
        <v>3147</v>
      </c>
      <c r="H457" s="243">
        <f t="shared" si="8"/>
        <v>0</v>
      </c>
      <c r="I457" s="20" t="s">
        <v>217</v>
      </c>
    </row>
    <row r="458" spans="1:11" x14ac:dyDescent="0.25">
      <c r="A458" s="216">
        <v>41887</v>
      </c>
      <c r="B458" s="285" t="s">
        <v>1986</v>
      </c>
      <c r="C458" s="361" t="s">
        <v>4649</v>
      </c>
      <c r="D458" s="20" t="s">
        <v>80</v>
      </c>
      <c r="E458" s="239">
        <v>2362.5</v>
      </c>
      <c r="F458" s="419">
        <v>41888</v>
      </c>
      <c r="G458" s="44">
        <v>2362.5</v>
      </c>
      <c r="H458" s="243">
        <f t="shared" si="8"/>
        <v>0</v>
      </c>
      <c r="I458" s="20" t="s">
        <v>217</v>
      </c>
    </row>
    <row r="459" spans="1:11" x14ac:dyDescent="0.25">
      <c r="A459" s="216">
        <v>41887</v>
      </c>
      <c r="B459" s="285" t="s">
        <v>1987</v>
      </c>
      <c r="C459" s="361" t="s">
        <v>4649</v>
      </c>
      <c r="D459" s="20" t="s">
        <v>4693</v>
      </c>
      <c r="E459" s="239">
        <v>6200.8</v>
      </c>
      <c r="F459" s="419">
        <v>41887</v>
      </c>
      <c r="G459" s="44">
        <v>6200.8</v>
      </c>
      <c r="H459" s="243">
        <f t="shared" si="8"/>
        <v>0</v>
      </c>
      <c r="I459" s="20"/>
      <c r="K459" s="34"/>
    </row>
    <row r="460" spans="1:11" x14ac:dyDescent="0.25">
      <c r="A460" s="216">
        <v>41887</v>
      </c>
      <c r="B460" s="285" t="s">
        <v>1988</v>
      </c>
      <c r="C460" s="361" t="s">
        <v>4649</v>
      </c>
      <c r="D460" s="20" t="s">
        <v>44</v>
      </c>
      <c r="E460" s="239">
        <v>7840</v>
      </c>
      <c r="F460" s="419">
        <v>41908</v>
      </c>
      <c r="G460" s="44">
        <v>7840</v>
      </c>
      <c r="H460" s="243">
        <f t="shared" si="8"/>
        <v>0</v>
      </c>
      <c r="I460" s="20" t="s">
        <v>12</v>
      </c>
    </row>
    <row r="461" spans="1:11" x14ac:dyDescent="0.25">
      <c r="A461" s="216">
        <v>41887</v>
      </c>
      <c r="B461" s="285" t="s">
        <v>1989</v>
      </c>
      <c r="C461" s="361" t="s">
        <v>4649</v>
      </c>
      <c r="D461" s="20" t="s">
        <v>2582</v>
      </c>
      <c r="E461" s="239">
        <v>4121.8999999999996</v>
      </c>
      <c r="F461" s="419">
        <v>41888</v>
      </c>
      <c r="G461" s="44">
        <v>4121.8999999999996</v>
      </c>
      <c r="H461" s="243">
        <f t="shared" si="8"/>
        <v>0</v>
      </c>
      <c r="I461" s="20" t="s">
        <v>12</v>
      </c>
    </row>
    <row r="462" spans="1:11" x14ac:dyDescent="0.25">
      <c r="A462" s="216">
        <v>41887</v>
      </c>
      <c r="B462" s="285" t="s">
        <v>1990</v>
      </c>
      <c r="C462" s="361" t="s">
        <v>4649</v>
      </c>
      <c r="D462" s="20" t="s">
        <v>893</v>
      </c>
      <c r="E462" s="239">
        <v>3628.8</v>
      </c>
      <c r="F462" s="419">
        <v>41885</v>
      </c>
      <c r="G462" s="44">
        <v>3628.8</v>
      </c>
      <c r="H462" s="243">
        <f t="shared" si="8"/>
        <v>0</v>
      </c>
      <c r="I462" s="20" t="s">
        <v>12</v>
      </c>
    </row>
    <row r="463" spans="1:11" x14ac:dyDescent="0.25">
      <c r="A463" s="216">
        <v>41887</v>
      </c>
      <c r="B463" s="285" t="s">
        <v>1991</v>
      </c>
      <c r="C463" s="361" t="s">
        <v>4649</v>
      </c>
      <c r="D463" s="20" t="s">
        <v>696</v>
      </c>
      <c r="E463" s="239">
        <v>3392</v>
      </c>
      <c r="F463" s="419">
        <v>41888</v>
      </c>
      <c r="G463" s="44">
        <v>3392</v>
      </c>
      <c r="H463" s="243">
        <f t="shared" si="8"/>
        <v>0</v>
      </c>
      <c r="I463" s="20" t="s">
        <v>12</v>
      </c>
    </row>
    <row r="464" spans="1:11" x14ac:dyDescent="0.25">
      <c r="A464" s="216">
        <v>41887</v>
      </c>
      <c r="B464" s="285" t="s">
        <v>1993</v>
      </c>
      <c r="C464" s="361" t="s">
        <v>4649</v>
      </c>
      <c r="D464" s="20" t="s">
        <v>3121</v>
      </c>
      <c r="E464" s="239">
        <v>6928</v>
      </c>
      <c r="F464" s="419">
        <v>41888</v>
      </c>
      <c r="G464" s="44">
        <v>6928</v>
      </c>
      <c r="H464" s="243">
        <f t="shared" si="8"/>
        <v>0</v>
      </c>
      <c r="I464" s="20" t="s">
        <v>65</v>
      </c>
    </row>
    <row r="465" spans="1:11" x14ac:dyDescent="0.25">
      <c r="A465" s="216">
        <v>41887</v>
      </c>
      <c r="B465" s="285" t="s">
        <v>1995</v>
      </c>
      <c r="C465" s="361" t="s">
        <v>4649</v>
      </c>
      <c r="D465" s="20" t="s">
        <v>25</v>
      </c>
      <c r="E465" s="239">
        <v>5904</v>
      </c>
      <c r="F465" s="419">
        <v>41888</v>
      </c>
      <c r="G465" s="44">
        <v>5904</v>
      </c>
      <c r="H465" s="243">
        <f t="shared" si="8"/>
        <v>0</v>
      </c>
      <c r="I465" s="20" t="s">
        <v>65</v>
      </c>
      <c r="J465" s="21"/>
      <c r="K465" s="21"/>
    </row>
    <row r="466" spans="1:11" x14ac:dyDescent="0.25">
      <c r="A466" s="216">
        <v>41887</v>
      </c>
      <c r="B466" s="285" t="s">
        <v>1996</v>
      </c>
      <c r="C466" s="361" t="s">
        <v>4649</v>
      </c>
      <c r="D466" s="20" t="s">
        <v>4694</v>
      </c>
      <c r="E466" s="239">
        <v>8467.02</v>
      </c>
      <c r="F466" s="419">
        <v>41890</v>
      </c>
      <c r="G466" s="44">
        <v>8467.2000000000007</v>
      </c>
      <c r="H466" s="243">
        <f t="shared" si="8"/>
        <v>-0.18000000000029104</v>
      </c>
      <c r="I466" s="20" t="s">
        <v>65</v>
      </c>
      <c r="J466" s="21"/>
      <c r="K466" s="21"/>
    </row>
    <row r="467" spans="1:11" x14ac:dyDescent="0.25">
      <c r="A467" s="216">
        <v>41887</v>
      </c>
      <c r="B467" s="285" t="s">
        <v>1998</v>
      </c>
      <c r="C467" s="361" t="s">
        <v>4649</v>
      </c>
      <c r="D467" s="20" t="s">
        <v>4695</v>
      </c>
      <c r="E467" s="239">
        <v>640</v>
      </c>
      <c r="F467" s="419">
        <v>41887</v>
      </c>
      <c r="G467" s="44">
        <v>640</v>
      </c>
      <c r="H467" s="243">
        <f t="shared" si="8"/>
        <v>0</v>
      </c>
      <c r="I467" s="20"/>
      <c r="J467" s="21"/>
      <c r="K467" s="21"/>
    </row>
    <row r="468" spans="1:11" x14ac:dyDescent="0.25">
      <c r="A468" s="216">
        <v>41887</v>
      </c>
      <c r="B468" s="285" t="s">
        <v>2000</v>
      </c>
      <c r="C468" s="361" t="s">
        <v>4649</v>
      </c>
      <c r="D468" s="20" t="s">
        <v>4645</v>
      </c>
      <c r="E468" s="239">
        <v>4063.4</v>
      </c>
      <c r="F468" s="419">
        <v>41887</v>
      </c>
      <c r="G468" s="44">
        <v>4063.4</v>
      </c>
      <c r="H468" s="243">
        <f t="shared" si="8"/>
        <v>0</v>
      </c>
      <c r="I468" s="20"/>
      <c r="J468" s="21"/>
      <c r="K468" s="21"/>
    </row>
    <row r="469" spans="1:11" x14ac:dyDescent="0.25">
      <c r="A469" s="216">
        <v>41887</v>
      </c>
      <c r="B469" s="285" t="s">
        <v>2001</v>
      </c>
      <c r="C469" s="361" t="s">
        <v>4649</v>
      </c>
      <c r="D469" s="20" t="s">
        <v>106</v>
      </c>
      <c r="E469" s="239">
        <v>555981</v>
      </c>
      <c r="F469" s="419">
        <v>41901</v>
      </c>
      <c r="G469" s="44">
        <v>555981</v>
      </c>
      <c r="H469" s="243">
        <f t="shared" si="8"/>
        <v>0</v>
      </c>
      <c r="I469" s="20" t="s">
        <v>30</v>
      </c>
      <c r="J469" s="21"/>
      <c r="K469" s="21"/>
    </row>
    <row r="470" spans="1:11" x14ac:dyDescent="0.25">
      <c r="A470" s="216">
        <v>41887</v>
      </c>
      <c r="B470" s="285" t="s">
        <v>2002</v>
      </c>
      <c r="C470" s="361" t="s">
        <v>4649</v>
      </c>
      <c r="D470" s="20" t="s">
        <v>74</v>
      </c>
      <c r="E470" s="239">
        <v>1344.8</v>
      </c>
      <c r="F470" s="419">
        <v>41887</v>
      </c>
      <c r="G470" s="44">
        <v>1344.8</v>
      </c>
      <c r="H470" s="243">
        <f t="shared" si="8"/>
        <v>0</v>
      </c>
      <c r="I470" s="20"/>
      <c r="J470" s="21"/>
      <c r="K470" s="21"/>
    </row>
    <row r="471" spans="1:11" x14ac:dyDescent="0.25">
      <c r="A471" s="216">
        <v>41887</v>
      </c>
      <c r="B471" s="285" t="s">
        <v>2004</v>
      </c>
      <c r="C471" s="361" t="s">
        <v>4649</v>
      </c>
      <c r="D471" s="329" t="s">
        <v>3114</v>
      </c>
      <c r="E471" s="330">
        <v>0</v>
      </c>
      <c r="F471" s="419"/>
      <c r="G471" s="44"/>
      <c r="H471" s="243">
        <f t="shared" si="8"/>
        <v>0</v>
      </c>
      <c r="I471" s="20" t="s">
        <v>512</v>
      </c>
      <c r="J471" s="21"/>
      <c r="K471" s="21"/>
    </row>
    <row r="472" spans="1:11" x14ac:dyDescent="0.25">
      <c r="A472" s="216">
        <v>41887</v>
      </c>
      <c r="B472" s="285" t="s">
        <v>2006</v>
      </c>
      <c r="C472" s="361" t="s">
        <v>4649</v>
      </c>
      <c r="D472" s="20" t="s">
        <v>14</v>
      </c>
      <c r="E472" s="239">
        <v>9740</v>
      </c>
      <c r="F472" s="287">
        <v>41888</v>
      </c>
      <c r="G472" s="44">
        <v>9740</v>
      </c>
      <c r="H472" s="243">
        <f t="shared" si="8"/>
        <v>0</v>
      </c>
      <c r="I472" s="20" t="s">
        <v>30</v>
      </c>
      <c r="J472" s="21"/>
      <c r="K472" s="21"/>
    </row>
    <row r="473" spans="1:11" x14ac:dyDescent="0.25">
      <c r="A473" s="216">
        <v>41887</v>
      </c>
      <c r="B473" s="285" t="s">
        <v>2008</v>
      </c>
      <c r="C473" s="361" t="s">
        <v>4649</v>
      </c>
      <c r="D473" s="20" t="s">
        <v>4321</v>
      </c>
      <c r="E473" s="239">
        <v>8805.6</v>
      </c>
      <c r="F473" s="287">
        <v>41887</v>
      </c>
      <c r="G473" s="44">
        <v>8805.6</v>
      </c>
      <c r="H473" s="243">
        <f t="shared" si="8"/>
        <v>0</v>
      </c>
      <c r="I473" s="20"/>
      <c r="J473" s="21"/>
      <c r="K473" s="21"/>
    </row>
    <row r="474" spans="1:11" x14ac:dyDescent="0.25">
      <c r="A474" s="216">
        <v>41887</v>
      </c>
      <c r="B474" s="285" t="s">
        <v>2009</v>
      </c>
      <c r="C474" s="361" t="s">
        <v>4649</v>
      </c>
      <c r="D474" s="20" t="s">
        <v>11</v>
      </c>
      <c r="E474" s="239">
        <v>32816.199999999997</v>
      </c>
      <c r="F474" s="287">
        <v>41907</v>
      </c>
      <c r="G474" s="44">
        <v>32816.199999999997</v>
      </c>
      <c r="H474" s="243">
        <f t="shared" si="8"/>
        <v>0</v>
      </c>
      <c r="I474" s="20" t="s">
        <v>65</v>
      </c>
      <c r="J474" s="21"/>
      <c r="K474" s="21"/>
    </row>
    <row r="475" spans="1:11" x14ac:dyDescent="0.25">
      <c r="A475" s="216">
        <v>41887</v>
      </c>
      <c r="B475" s="285" t="s">
        <v>2012</v>
      </c>
      <c r="C475" s="361" t="s">
        <v>4649</v>
      </c>
      <c r="D475" s="20" t="s">
        <v>4216</v>
      </c>
      <c r="E475" s="239">
        <v>8081</v>
      </c>
      <c r="F475" s="287">
        <v>41887</v>
      </c>
      <c r="G475" s="44">
        <v>8081</v>
      </c>
      <c r="H475" s="243">
        <f t="shared" si="8"/>
        <v>0</v>
      </c>
      <c r="I475" s="20" t="s">
        <v>27</v>
      </c>
      <c r="J475" s="21"/>
      <c r="K475" s="21"/>
    </row>
    <row r="476" spans="1:11" x14ac:dyDescent="0.25">
      <c r="A476" s="216">
        <v>41887</v>
      </c>
      <c r="B476" s="285" t="s">
        <v>2014</v>
      </c>
      <c r="C476" s="361" t="s">
        <v>4649</v>
      </c>
      <c r="D476" s="329" t="s">
        <v>3114</v>
      </c>
      <c r="E476" s="330">
        <v>0</v>
      </c>
      <c r="F476" s="287"/>
      <c r="G476" s="44"/>
      <c r="H476" s="243">
        <f t="shared" si="8"/>
        <v>0</v>
      </c>
      <c r="I476" s="20" t="s">
        <v>4245</v>
      </c>
      <c r="J476" s="21"/>
      <c r="K476" s="21"/>
    </row>
    <row r="477" spans="1:11" x14ac:dyDescent="0.25">
      <c r="A477" s="216">
        <v>41888</v>
      </c>
      <c r="B477" s="285" t="s">
        <v>2016</v>
      </c>
      <c r="C477" s="361" t="s">
        <v>4649</v>
      </c>
      <c r="D477" s="214" t="s">
        <v>13</v>
      </c>
      <c r="E477" s="235">
        <v>6177.6</v>
      </c>
      <c r="F477" s="287">
        <v>41888</v>
      </c>
      <c r="G477" s="44">
        <v>6177.6</v>
      </c>
      <c r="H477" s="243">
        <f t="shared" si="8"/>
        <v>0</v>
      </c>
      <c r="I477" s="214" t="s">
        <v>21</v>
      </c>
      <c r="J477" s="21"/>
      <c r="K477" s="21"/>
    </row>
    <row r="478" spans="1:11" x14ac:dyDescent="0.25">
      <c r="A478" s="216">
        <v>41888</v>
      </c>
      <c r="B478" s="285" t="s">
        <v>2017</v>
      </c>
      <c r="C478" s="361" t="s">
        <v>4649</v>
      </c>
      <c r="D478" s="214" t="s">
        <v>106</v>
      </c>
      <c r="E478" s="235">
        <v>14531.2</v>
      </c>
      <c r="F478" s="287">
        <v>41895</v>
      </c>
      <c r="G478" s="44">
        <v>14531.2</v>
      </c>
      <c r="H478" s="243">
        <f t="shared" si="8"/>
        <v>0</v>
      </c>
      <c r="I478" s="214" t="s">
        <v>65</v>
      </c>
      <c r="J478" s="21"/>
      <c r="K478" s="21"/>
    </row>
    <row r="479" spans="1:11" x14ac:dyDescent="0.25">
      <c r="A479" s="216">
        <v>41888</v>
      </c>
      <c r="B479" s="285" t="s">
        <v>2018</v>
      </c>
      <c r="C479" s="361" t="s">
        <v>4649</v>
      </c>
      <c r="D479" s="214" t="s">
        <v>28</v>
      </c>
      <c r="E479" s="235">
        <v>5046.7</v>
      </c>
      <c r="F479" s="287">
        <v>41888</v>
      </c>
      <c r="G479" s="44">
        <v>5046.7</v>
      </c>
      <c r="H479" s="243">
        <f t="shared" si="8"/>
        <v>0</v>
      </c>
      <c r="I479" s="214"/>
      <c r="J479" s="21"/>
      <c r="K479" s="21"/>
    </row>
    <row r="480" spans="1:11" x14ac:dyDescent="0.25">
      <c r="A480" s="216">
        <v>41888</v>
      </c>
      <c r="B480" s="285" t="s">
        <v>2019</v>
      </c>
      <c r="C480" s="361" t="s">
        <v>4649</v>
      </c>
      <c r="D480" s="214" t="s">
        <v>4320</v>
      </c>
      <c r="E480" s="235">
        <v>33494.25</v>
      </c>
      <c r="F480" s="287">
        <v>41888</v>
      </c>
      <c r="G480" s="44">
        <v>33494.25</v>
      </c>
      <c r="H480" s="243">
        <f t="shared" si="8"/>
        <v>0</v>
      </c>
      <c r="I480" s="214" t="s">
        <v>217</v>
      </c>
      <c r="J480" s="21"/>
      <c r="K480" s="21"/>
    </row>
    <row r="481" spans="1:11" x14ac:dyDescent="0.25">
      <c r="A481" s="216">
        <v>41888</v>
      </c>
      <c r="B481" s="285" t="s">
        <v>2021</v>
      </c>
      <c r="C481" s="361" t="s">
        <v>4649</v>
      </c>
      <c r="D481" s="214" t="s">
        <v>130</v>
      </c>
      <c r="E481" s="235">
        <v>12619</v>
      </c>
      <c r="F481" s="287">
        <v>41890</v>
      </c>
      <c r="G481" s="44">
        <v>12619</v>
      </c>
      <c r="H481" s="243">
        <f t="shared" si="8"/>
        <v>0</v>
      </c>
      <c r="I481" s="214" t="s">
        <v>21</v>
      </c>
    </row>
    <row r="482" spans="1:11" x14ac:dyDescent="0.25">
      <c r="A482" s="216">
        <v>41888</v>
      </c>
      <c r="B482" s="285" t="s">
        <v>2022</v>
      </c>
      <c r="C482" s="361" t="s">
        <v>4649</v>
      </c>
      <c r="D482" s="214" t="s">
        <v>28</v>
      </c>
      <c r="E482" s="235">
        <v>723.2</v>
      </c>
      <c r="F482" s="287">
        <v>41888</v>
      </c>
      <c r="G482" s="44">
        <v>723.2</v>
      </c>
      <c r="H482" s="243">
        <f t="shared" si="8"/>
        <v>0</v>
      </c>
      <c r="I482" s="214"/>
    </row>
    <row r="483" spans="1:11" x14ac:dyDescent="0.25">
      <c r="A483" s="216">
        <v>41888</v>
      </c>
      <c r="B483" s="285" t="s">
        <v>2023</v>
      </c>
      <c r="C483" s="361" t="s">
        <v>4649</v>
      </c>
      <c r="D483" s="214" t="s">
        <v>4618</v>
      </c>
      <c r="E483" s="235">
        <v>5253.6</v>
      </c>
      <c r="F483" s="287">
        <v>41888</v>
      </c>
      <c r="G483" s="44">
        <v>5253.6</v>
      </c>
      <c r="H483" s="243">
        <f t="shared" si="8"/>
        <v>0</v>
      </c>
      <c r="I483" s="214" t="s">
        <v>21</v>
      </c>
    </row>
    <row r="484" spans="1:11" x14ac:dyDescent="0.25">
      <c r="A484" s="216">
        <v>41888</v>
      </c>
      <c r="B484" s="285" t="s">
        <v>2024</v>
      </c>
      <c r="C484" s="361" t="s">
        <v>4649</v>
      </c>
      <c r="D484" s="214" t="s">
        <v>4620</v>
      </c>
      <c r="E484" s="235">
        <v>18806.400000000001</v>
      </c>
      <c r="F484" s="287">
        <v>41888</v>
      </c>
      <c r="G484" s="44">
        <v>18806.400000000001</v>
      </c>
      <c r="H484" s="243">
        <f t="shared" si="8"/>
        <v>0</v>
      </c>
      <c r="I484" s="214" t="s">
        <v>65</v>
      </c>
    </row>
    <row r="485" spans="1:11" x14ac:dyDescent="0.25">
      <c r="A485" s="216">
        <v>41888</v>
      </c>
      <c r="B485" s="285" t="s">
        <v>2025</v>
      </c>
      <c r="C485" s="361" t="s">
        <v>4649</v>
      </c>
      <c r="D485" s="214" t="s">
        <v>302</v>
      </c>
      <c r="E485" s="235">
        <v>3517.4</v>
      </c>
      <c r="F485" s="287">
        <v>41888</v>
      </c>
      <c r="G485" s="44">
        <v>3517.4</v>
      </c>
      <c r="H485" s="243">
        <f t="shared" si="8"/>
        <v>0</v>
      </c>
      <c r="I485" s="214" t="s">
        <v>217</v>
      </c>
    </row>
    <row r="486" spans="1:11" x14ac:dyDescent="0.25">
      <c r="A486" s="216">
        <v>41888</v>
      </c>
      <c r="B486" s="285" t="s">
        <v>2026</v>
      </c>
      <c r="C486" s="361" t="s">
        <v>4649</v>
      </c>
      <c r="D486" s="214" t="s">
        <v>23</v>
      </c>
      <c r="E486" s="235">
        <v>8263.7999999999993</v>
      </c>
      <c r="F486" s="287">
        <v>41888</v>
      </c>
      <c r="G486" s="44">
        <v>8263.7999999999993</v>
      </c>
      <c r="H486" s="243">
        <f t="shared" si="8"/>
        <v>0</v>
      </c>
      <c r="I486" s="214"/>
    </row>
    <row r="487" spans="1:11" x14ac:dyDescent="0.25">
      <c r="A487" s="216">
        <v>41888</v>
      </c>
      <c r="B487" s="285" t="s">
        <v>2028</v>
      </c>
      <c r="C487" s="361" t="s">
        <v>4649</v>
      </c>
      <c r="D487" s="220" t="s">
        <v>3114</v>
      </c>
      <c r="E487" s="241">
        <v>0</v>
      </c>
      <c r="F487" s="287"/>
      <c r="G487" s="44"/>
      <c r="H487" s="243">
        <f t="shared" si="8"/>
        <v>0</v>
      </c>
      <c r="I487" s="214" t="s">
        <v>512</v>
      </c>
    </row>
    <row r="488" spans="1:11" x14ac:dyDescent="0.25">
      <c r="A488" s="216">
        <v>41888</v>
      </c>
      <c r="B488" s="285" t="s">
        <v>2029</v>
      </c>
      <c r="C488" s="361" t="s">
        <v>4649</v>
      </c>
      <c r="D488" s="220" t="s">
        <v>3114</v>
      </c>
      <c r="E488" s="241">
        <v>0</v>
      </c>
      <c r="F488" s="287"/>
      <c r="G488" s="44"/>
      <c r="H488" s="243">
        <f t="shared" si="8"/>
        <v>0</v>
      </c>
      <c r="I488" s="214" t="s">
        <v>512</v>
      </c>
    </row>
    <row r="489" spans="1:11" x14ac:dyDescent="0.25">
      <c r="A489" s="216">
        <v>41888</v>
      </c>
      <c r="B489" s="285" t="s">
        <v>2030</v>
      </c>
      <c r="C489" s="361" t="s">
        <v>4649</v>
      </c>
      <c r="D489" s="214" t="s">
        <v>4696</v>
      </c>
      <c r="E489" s="235">
        <v>337.5</v>
      </c>
      <c r="F489" s="287">
        <v>41888</v>
      </c>
      <c r="G489" s="44">
        <v>337.5</v>
      </c>
      <c r="H489" s="243">
        <f t="shared" si="8"/>
        <v>0</v>
      </c>
      <c r="I489" s="214"/>
    </row>
    <row r="490" spans="1:11" x14ac:dyDescent="0.25">
      <c r="A490" s="216">
        <v>41888</v>
      </c>
      <c r="B490" s="285" t="s">
        <v>2031</v>
      </c>
      <c r="C490" s="361" t="s">
        <v>4649</v>
      </c>
      <c r="D490" s="214" t="s">
        <v>2373</v>
      </c>
      <c r="E490" s="235">
        <v>2255.4</v>
      </c>
      <c r="F490" s="287">
        <v>41888</v>
      </c>
      <c r="G490" s="44">
        <v>2255.4</v>
      </c>
      <c r="H490" s="243">
        <f t="shared" si="8"/>
        <v>0</v>
      </c>
      <c r="I490" s="214"/>
    </row>
    <row r="491" spans="1:11" x14ac:dyDescent="0.25">
      <c r="A491" s="216">
        <v>41888</v>
      </c>
      <c r="B491" s="285" t="s">
        <v>2032</v>
      </c>
      <c r="C491" s="361" t="s">
        <v>4649</v>
      </c>
      <c r="D491" s="220" t="s">
        <v>3114</v>
      </c>
      <c r="E491" s="241">
        <v>0</v>
      </c>
      <c r="F491" s="287"/>
      <c r="G491" s="44"/>
      <c r="H491" s="243">
        <f t="shared" si="8"/>
        <v>0</v>
      </c>
      <c r="I491" s="214" t="s">
        <v>4245</v>
      </c>
    </row>
    <row r="492" spans="1:11" x14ac:dyDescent="0.25">
      <c r="A492" s="216">
        <v>41888</v>
      </c>
      <c r="B492" s="285" t="s">
        <v>2033</v>
      </c>
      <c r="C492" s="361" t="s">
        <v>4649</v>
      </c>
      <c r="D492" s="214" t="s">
        <v>4321</v>
      </c>
      <c r="E492" s="235">
        <v>3663.6</v>
      </c>
      <c r="F492" s="287">
        <v>41888</v>
      </c>
      <c r="G492" s="44">
        <v>3663.6</v>
      </c>
      <c r="H492" s="243">
        <f t="shared" si="8"/>
        <v>0</v>
      </c>
      <c r="I492" s="214"/>
    </row>
    <row r="493" spans="1:11" x14ac:dyDescent="0.25">
      <c r="A493" s="216">
        <v>41888</v>
      </c>
      <c r="B493" s="285" t="s">
        <v>2034</v>
      </c>
      <c r="C493" s="361" t="s">
        <v>4649</v>
      </c>
      <c r="D493" s="214" t="s">
        <v>4697</v>
      </c>
      <c r="E493" s="235">
        <v>20727</v>
      </c>
      <c r="F493" s="287">
        <v>41888</v>
      </c>
      <c r="G493" s="44">
        <v>20727</v>
      </c>
      <c r="H493" s="243">
        <f t="shared" si="8"/>
        <v>0</v>
      </c>
      <c r="I493" s="214"/>
    </row>
    <row r="494" spans="1:11" x14ac:dyDescent="0.25">
      <c r="A494" s="216">
        <v>41888</v>
      </c>
      <c r="B494" s="285" t="s">
        <v>2036</v>
      </c>
      <c r="C494" s="361" t="s">
        <v>4649</v>
      </c>
      <c r="D494" s="214" t="s">
        <v>956</v>
      </c>
      <c r="E494" s="235">
        <v>4040.4</v>
      </c>
      <c r="F494" s="287">
        <v>41890</v>
      </c>
      <c r="G494" s="44">
        <v>4040.4</v>
      </c>
      <c r="H494" s="243">
        <f t="shared" si="8"/>
        <v>0</v>
      </c>
      <c r="I494" s="214" t="s">
        <v>217</v>
      </c>
      <c r="K494" s="33"/>
    </row>
    <row r="495" spans="1:11" x14ac:dyDescent="0.25">
      <c r="A495" s="216">
        <v>41888</v>
      </c>
      <c r="B495" s="285" t="s">
        <v>2037</v>
      </c>
      <c r="C495" s="361" t="s">
        <v>4649</v>
      </c>
      <c r="D495" s="214" t="s">
        <v>54</v>
      </c>
      <c r="E495" s="235">
        <v>11435.2</v>
      </c>
      <c r="F495" s="287">
        <v>41888</v>
      </c>
      <c r="G495" s="44">
        <v>11435.2</v>
      </c>
      <c r="H495" s="243">
        <f t="shared" si="8"/>
        <v>0</v>
      </c>
      <c r="I495" s="214" t="s">
        <v>217</v>
      </c>
      <c r="K495" s="33"/>
    </row>
    <row r="496" spans="1:11" x14ac:dyDescent="0.25">
      <c r="A496" s="216">
        <v>41888</v>
      </c>
      <c r="B496" s="285" t="s">
        <v>2038</v>
      </c>
      <c r="C496" s="361" t="s">
        <v>4649</v>
      </c>
      <c r="D496" s="214" t="s">
        <v>4698</v>
      </c>
      <c r="E496" s="235">
        <v>3344</v>
      </c>
      <c r="F496" s="287">
        <v>41888</v>
      </c>
      <c r="G496" s="44">
        <v>3344</v>
      </c>
      <c r="H496" s="243">
        <f t="shared" si="8"/>
        <v>0</v>
      </c>
      <c r="I496" s="214"/>
    </row>
    <row r="497" spans="1:11" x14ac:dyDescent="0.25">
      <c r="A497" s="216">
        <v>41888</v>
      </c>
      <c r="B497" s="285" t="s">
        <v>2040</v>
      </c>
      <c r="C497" s="361" t="s">
        <v>4649</v>
      </c>
      <c r="D497" s="214" t="s">
        <v>4686</v>
      </c>
      <c r="E497" s="235">
        <v>2378</v>
      </c>
      <c r="F497" s="287">
        <v>41889</v>
      </c>
      <c r="G497" s="44">
        <v>2378</v>
      </c>
      <c r="H497" s="243">
        <f t="shared" si="8"/>
        <v>0</v>
      </c>
      <c r="I497" s="214"/>
    </row>
    <row r="498" spans="1:11" x14ac:dyDescent="0.25">
      <c r="A498" s="216">
        <v>41888</v>
      </c>
      <c r="B498" s="285" t="s">
        <v>2041</v>
      </c>
      <c r="C498" s="361" t="s">
        <v>4649</v>
      </c>
      <c r="D498" s="214" t="s">
        <v>70</v>
      </c>
      <c r="E498" s="235">
        <v>15764.8</v>
      </c>
      <c r="F498" s="287">
        <v>41888</v>
      </c>
      <c r="G498" s="44">
        <v>15764.8</v>
      </c>
      <c r="H498" s="243">
        <f t="shared" si="8"/>
        <v>0</v>
      </c>
      <c r="I498" s="214"/>
    </row>
    <row r="499" spans="1:11" x14ac:dyDescent="0.25">
      <c r="A499" s="216">
        <v>41888</v>
      </c>
      <c r="B499" s="285" t="s">
        <v>2042</v>
      </c>
      <c r="C499" s="361" t="s">
        <v>4649</v>
      </c>
      <c r="D499" s="214" t="s">
        <v>1697</v>
      </c>
      <c r="E499" s="235">
        <v>3985.8</v>
      </c>
      <c r="F499" s="287">
        <v>41888</v>
      </c>
      <c r="G499" s="44">
        <v>3985.8</v>
      </c>
      <c r="H499" s="243">
        <f t="shared" si="8"/>
        <v>0</v>
      </c>
      <c r="I499" s="214"/>
    </row>
    <row r="500" spans="1:11" x14ac:dyDescent="0.25">
      <c r="A500" s="216">
        <v>41888</v>
      </c>
      <c r="B500" s="285" t="s">
        <v>2043</v>
      </c>
      <c r="C500" s="361" t="s">
        <v>4649</v>
      </c>
      <c r="D500" s="214" t="s">
        <v>2582</v>
      </c>
      <c r="E500" s="235">
        <v>1927.4</v>
      </c>
      <c r="F500" s="287">
        <v>41889</v>
      </c>
      <c r="G500" s="44">
        <v>1927.4</v>
      </c>
      <c r="H500" s="243">
        <f t="shared" si="8"/>
        <v>0</v>
      </c>
      <c r="I500" s="214"/>
    </row>
    <row r="501" spans="1:11" x14ac:dyDescent="0.25">
      <c r="A501" s="216">
        <v>41888</v>
      </c>
      <c r="B501" s="285" t="s">
        <v>2044</v>
      </c>
      <c r="C501" s="361" t="s">
        <v>4649</v>
      </c>
      <c r="D501" s="214" t="s">
        <v>703</v>
      </c>
      <c r="E501" s="235">
        <v>2012.1</v>
      </c>
      <c r="F501" s="287">
        <v>41889</v>
      </c>
      <c r="G501" s="44">
        <v>2012.1</v>
      </c>
      <c r="H501" s="243">
        <f t="shared" si="8"/>
        <v>0</v>
      </c>
      <c r="I501" s="214"/>
    </row>
    <row r="502" spans="1:11" x14ac:dyDescent="0.25">
      <c r="A502" s="216">
        <v>41888</v>
      </c>
      <c r="B502" s="285" t="s">
        <v>2046</v>
      </c>
      <c r="C502" s="361" t="s">
        <v>4649</v>
      </c>
      <c r="D502" s="220" t="s">
        <v>3114</v>
      </c>
      <c r="E502" s="241">
        <v>0</v>
      </c>
      <c r="F502" s="287"/>
      <c r="G502" s="44"/>
      <c r="H502" s="243">
        <f t="shared" si="8"/>
        <v>0</v>
      </c>
      <c r="I502" s="214" t="s">
        <v>4245</v>
      </c>
    </row>
    <row r="503" spans="1:11" x14ac:dyDescent="0.25">
      <c r="A503" s="216">
        <v>41888</v>
      </c>
      <c r="B503" s="285" t="s">
        <v>2047</v>
      </c>
      <c r="C503" s="361" t="s">
        <v>4649</v>
      </c>
      <c r="D503" s="220" t="s">
        <v>3114</v>
      </c>
      <c r="E503" s="241">
        <v>0</v>
      </c>
      <c r="F503" s="287"/>
      <c r="G503" s="44"/>
      <c r="H503" s="243">
        <f t="shared" si="8"/>
        <v>0</v>
      </c>
      <c r="I503" s="214" t="s">
        <v>4245</v>
      </c>
      <c r="K503" s="33"/>
    </row>
    <row r="504" spans="1:11" x14ac:dyDescent="0.25">
      <c r="A504" s="216">
        <v>41888</v>
      </c>
      <c r="B504" s="285" t="s">
        <v>2048</v>
      </c>
      <c r="C504" s="361" t="s">
        <v>4649</v>
      </c>
      <c r="D504" s="214" t="s">
        <v>3372</v>
      </c>
      <c r="E504" s="235">
        <v>1788</v>
      </c>
      <c r="F504" s="287">
        <v>41889</v>
      </c>
      <c r="G504" s="44">
        <v>1788</v>
      </c>
      <c r="H504" s="243">
        <f t="shared" si="8"/>
        <v>0</v>
      </c>
      <c r="I504" s="214" t="s">
        <v>217</v>
      </c>
    </row>
    <row r="505" spans="1:11" x14ac:dyDescent="0.25">
      <c r="A505" s="216">
        <v>41888</v>
      </c>
      <c r="B505" s="285" t="s">
        <v>2050</v>
      </c>
      <c r="C505" s="361" t="s">
        <v>4649</v>
      </c>
      <c r="D505" s="214" t="s">
        <v>338</v>
      </c>
      <c r="E505" s="235">
        <v>696.6</v>
      </c>
      <c r="F505" s="287">
        <v>41889</v>
      </c>
      <c r="G505" s="44">
        <v>696.6</v>
      </c>
      <c r="H505" s="243">
        <f t="shared" si="8"/>
        <v>0</v>
      </c>
      <c r="I505" s="214"/>
    </row>
    <row r="506" spans="1:11" x14ac:dyDescent="0.25">
      <c r="A506" s="216">
        <v>41888</v>
      </c>
      <c r="B506" s="285" t="s">
        <v>2051</v>
      </c>
      <c r="C506" s="361" t="s">
        <v>4649</v>
      </c>
      <c r="D506" s="214" t="s">
        <v>52</v>
      </c>
      <c r="E506" s="235">
        <v>5475.6</v>
      </c>
      <c r="F506" s="287">
        <v>41797</v>
      </c>
      <c r="G506" s="44">
        <v>5475.6</v>
      </c>
      <c r="H506" s="243">
        <f t="shared" si="8"/>
        <v>0</v>
      </c>
      <c r="I506" s="214"/>
    </row>
    <row r="507" spans="1:11" x14ac:dyDescent="0.25">
      <c r="A507" s="216">
        <v>41888</v>
      </c>
      <c r="B507" s="285" t="s">
        <v>2052</v>
      </c>
      <c r="C507" s="361" t="s">
        <v>4649</v>
      </c>
      <c r="D507" s="220" t="s">
        <v>3114</v>
      </c>
      <c r="E507" s="241">
        <v>0</v>
      </c>
      <c r="F507" s="287"/>
      <c r="G507" s="44"/>
      <c r="H507" s="243">
        <f t="shared" si="8"/>
        <v>0</v>
      </c>
      <c r="I507" s="214" t="s">
        <v>4245</v>
      </c>
    </row>
    <row r="508" spans="1:11" x14ac:dyDescent="0.25">
      <c r="A508" s="216">
        <v>41888</v>
      </c>
      <c r="B508" s="285" t="s">
        <v>2053</v>
      </c>
      <c r="C508" s="361" t="s">
        <v>4649</v>
      </c>
      <c r="D508" s="220" t="s">
        <v>3114</v>
      </c>
      <c r="E508" s="241">
        <v>0</v>
      </c>
      <c r="F508" s="287"/>
      <c r="G508" s="44"/>
      <c r="H508" s="243">
        <f t="shared" si="8"/>
        <v>0</v>
      </c>
      <c r="I508" s="214" t="s">
        <v>4245</v>
      </c>
    </row>
    <row r="509" spans="1:11" x14ac:dyDescent="0.25">
      <c r="A509" s="216">
        <v>41888</v>
      </c>
      <c r="B509" s="285" t="s">
        <v>2054</v>
      </c>
      <c r="C509" s="361" t="s">
        <v>4649</v>
      </c>
      <c r="D509" s="214" t="s">
        <v>111</v>
      </c>
      <c r="E509" s="235">
        <v>4462</v>
      </c>
      <c r="F509" s="287">
        <v>41889</v>
      </c>
      <c r="G509" s="44">
        <v>4462</v>
      </c>
      <c r="H509" s="243">
        <f t="shared" si="8"/>
        <v>0</v>
      </c>
      <c r="I509" s="214" t="s">
        <v>12</v>
      </c>
    </row>
    <row r="510" spans="1:11" x14ac:dyDescent="0.25">
      <c r="A510" s="216">
        <v>41888</v>
      </c>
      <c r="B510" s="285" t="s">
        <v>2055</v>
      </c>
      <c r="C510" s="361" t="s">
        <v>4649</v>
      </c>
      <c r="D510" s="214" t="s">
        <v>124</v>
      </c>
      <c r="E510" s="235">
        <v>9684</v>
      </c>
      <c r="F510" s="287">
        <v>41889</v>
      </c>
      <c r="G510" s="44">
        <v>9684</v>
      </c>
      <c r="H510" s="243">
        <f t="shared" si="8"/>
        <v>0</v>
      </c>
      <c r="I510" s="214" t="s">
        <v>12</v>
      </c>
    </row>
    <row r="511" spans="1:11" x14ac:dyDescent="0.25">
      <c r="A511" s="216">
        <v>41888</v>
      </c>
      <c r="B511" s="285" t="s">
        <v>2056</v>
      </c>
      <c r="C511" s="361" t="s">
        <v>4649</v>
      </c>
      <c r="D511" s="214" t="s">
        <v>29</v>
      </c>
      <c r="E511" s="235">
        <v>10357</v>
      </c>
      <c r="F511" s="287">
        <v>41889</v>
      </c>
      <c r="G511" s="44">
        <v>10357</v>
      </c>
      <c r="H511" s="243">
        <f t="shared" si="8"/>
        <v>0</v>
      </c>
      <c r="I511" s="214" t="s">
        <v>12</v>
      </c>
    </row>
    <row r="512" spans="1:11" x14ac:dyDescent="0.25">
      <c r="A512" s="216">
        <v>41888</v>
      </c>
      <c r="B512" s="285" t="s">
        <v>2057</v>
      </c>
      <c r="C512" s="361" t="s">
        <v>4649</v>
      </c>
      <c r="D512" s="220" t="s">
        <v>3114</v>
      </c>
      <c r="E512" s="241">
        <v>0</v>
      </c>
      <c r="F512" s="287"/>
      <c r="G512" s="44"/>
      <c r="H512" s="243">
        <f t="shared" si="8"/>
        <v>0</v>
      </c>
      <c r="I512" s="214" t="s">
        <v>4245</v>
      </c>
      <c r="K512" s="33"/>
    </row>
    <row r="513" spans="1:11" x14ac:dyDescent="0.25">
      <c r="A513" s="216">
        <v>41888</v>
      </c>
      <c r="B513" s="285" t="s">
        <v>2058</v>
      </c>
      <c r="C513" s="361" t="s">
        <v>4649</v>
      </c>
      <c r="D513" s="220" t="s">
        <v>3114</v>
      </c>
      <c r="E513" s="241">
        <v>0</v>
      </c>
      <c r="F513" s="287"/>
      <c r="G513" s="44"/>
      <c r="H513" s="243">
        <f t="shared" si="8"/>
        <v>0</v>
      </c>
      <c r="I513" s="214" t="s">
        <v>4245</v>
      </c>
      <c r="K513" s="76"/>
    </row>
    <row r="514" spans="1:11" x14ac:dyDescent="0.25">
      <c r="A514" s="216">
        <v>41888</v>
      </c>
      <c r="B514" s="285" t="s">
        <v>2059</v>
      </c>
      <c r="C514" s="361" t="s">
        <v>4649</v>
      </c>
      <c r="D514" s="214" t="s">
        <v>4685</v>
      </c>
      <c r="E514" s="235">
        <v>4868.2</v>
      </c>
      <c r="F514" s="287">
        <v>41889</v>
      </c>
      <c r="G514" s="44">
        <v>4868.2</v>
      </c>
      <c r="H514" s="243">
        <f t="shared" si="8"/>
        <v>0</v>
      </c>
      <c r="I514" s="214" t="s">
        <v>12</v>
      </c>
    </row>
    <row r="515" spans="1:11" x14ac:dyDescent="0.25">
      <c r="A515" s="216">
        <v>41888</v>
      </c>
      <c r="B515" s="285" t="s">
        <v>2060</v>
      </c>
      <c r="C515" s="361" t="s">
        <v>4649</v>
      </c>
      <c r="D515" s="220" t="s">
        <v>3114</v>
      </c>
      <c r="E515" s="241">
        <v>0</v>
      </c>
      <c r="F515" s="287"/>
      <c r="G515" s="44"/>
      <c r="H515" s="243">
        <f t="shared" si="8"/>
        <v>0</v>
      </c>
      <c r="I515" s="214" t="s">
        <v>4245</v>
      </c>
    </row>
    <row r="516" spans="1:11" x14ac:dyDescent="0.25">
      <c r="A516" s="216">
        <v>41888</v>
      </c>
      <c r="B516" s="285" t="s">
        <v>2061</v>
      </c>
      <c r="C516" s="361" t="s">
        <v>4649</v>
      </c>
      <c r="D516" s="220" t="s">
        <v>3114</v>
      </c>
      <c r="E516" s="241">
        <v>0</v>
      </c>
      <c r="F516" s="287"/>
      <c r="G516" s="44"/>
      <c r="H516" s="243">
        <f t="shared" si="8"/>
        <v>0</v>
      </c>
      <c r="I516" s="214" t="s">
        <v>4245</v>
      </c>
    </row>
    <row r="517" spans="1:11" x14ac:dyDescent="0.25">
      <c r="A517" s="216">
        <v>41888</v>
      </c>
      <c r="B517" s="285" t="s">
        <v>2062</v>
      </c>
      <c r="C517" s="361" t="s">
        <v>4649</v>
      </c>
      <c r="D517" s="214" t="s">
        <v>287</v>
      </c>
      <c r="E517" s="235">
        <v>1776.6</v>
      </c>
      <c r="F517" s="287">
        <v>41889</v>
      </c>
      <c r="G517" s="44">
        <v>1776.6</v>
      </c>
      <c r="H517" s="243">
        <f t="shared" si="8"/>
        <v>0</v>
      </c>
      <c r="I517" s="214" t="s">
        <v>12</v>
      </c>
    </row>
    <row r="518" spans="1:11" x14ac:dyDescent="0.25">
      <c r="A518" s="216">
        <v>41888</v>
      </c>
      <c r="B518" s="285" t="s">
        <v>2063</v>
      </c>
      <c r="C518" s="361" t="s">
        <v>4649</v>
      </c>
      <c r="D518" s="214" t="s">
        <v>4619</v>
      </c>
      <c r="E518" s="235">
        <v>7595.2</v>
      </c>
      <c r="F518" s="287">
        <v>41888</v>
      </c>
      <c r="G518" s="44">
        <v>7595.2</v>
      </c>
      <c r="H518" s="243">
        <f t="shared" si="8"/>
        <v>0</v>
      </c>
      <c r="I518" s="214"/>
    </row>
    <row r="519" spans="1:11" x14ac:dyDescent="0.25">
      <c r="A519" s="216">
        <v>41888</v>
      </c>
      <c r="B519" s="285" t="s">
        <v>2064</v>
      </c>
      <c r="C519" s="361" t="s">
        <v>4649</v>
      </c>
      <c r="D519" s="214" t="s">
        <v>1782</v>
      </c>
      <c r="E519" s="235">
        <v>3276.76</v>
      </c>
      <c r="F519" s="287">
        <v>41889</v>
      </c>
      <c r="G519" s="44">
        <v>3276.76</v>
      </c>
      <c r="H519" s="243">
        <f t="shared" ref="H519:H582" si="9">E519-G519</f>
        <v>0</v>
      </c>
      <c r="I519" s="214" t="s">
        <v>12</v>
      </c>
    </row>
    <row r="520" spans="1:11" x14ac:dyDescent="0.25">
      <c r="A520" s="216">
        <v>41888</v>
      </c>
      <c r="B520" s="285" t="s">
        <v>2065</v>
      </c>
      <c r="C520" s="361" t="s">
        <v>4649</v>
      </c>
      <c r="D520" s="220" t="s">
        <v>3114</v>
      </c>
      <c r="E520" s="241">
        <v>0</v>
      </c>
      <c r="F520" s="287"/>
      <c r="G520" s="44"/>
      <c r="H520" s="243">
        <f t="shared" si="9"/>
        <v>0</v>
      </c>
      <c r="I520" s="214" t="s">
        <v>4245</v>
      </c>
    </row>
    <row r="521" spans="1:11" x14ac:dyDescent="0.25">
      <c r="A521" s="216">
        <v>41888</v>
      </c>
      <c r="B521" s="285" t="s">
        <v>2067</v>
      </c>
      <c r="C521" s="361" t="s">
        <v>4649</v>
      </c>
      <c r="D521" s="214" t="s">
        <v>55</v>
      </c>
      <c r="E521" s="235">
        <v>17784.599999999999</v>
      </c>
      <c r="F521" s="287">
        <v>41888</v>
      </c>
      <c r="G521" s="44">
        <v>17784.599999999999</v>
      </c>
      <c r="H521" s="243">
        <f t="shared" si="9"/>
        <v>0</v>
      </c>
      <c r="I521" s="214"/>
    </row>
    <row r="522" spans="1:11" x14ac:dyDescent="0.25">
      <c r="A522" s="216">
        <v>41888</v>
      </c>
      <c r="B522" s="285" t="s">
        <v>2069</v>
      </c>
      <c r="C522" s="361" t="s">
        <v>4649</v>
      </c>
      <c r="D522" s="214" t="s">
        <v>2544</v>
      </c>
      <c r="E522" s="235">
        <v>6323.2</v>
      </c>
      <c r="F522" s="287">
        <v>41889</v>
      </c>
      <c r="G522" s="44">
        <v>6323.2</v>
      </c>
      <c r="H522" s="243">
        <f t="shared" si="9"/>
        <v>0</v>
      </c>
      <c r="I522" s="214" t="s">
        <v>12</v>
      </c>
    </row>
    <row r="523" spans="1:11" x14ac:dyDescent="0.25">
      <c r="A523" s="216">
        <v>41888</v>
      </c>
      <c r="B523" s="285" t="s">
        <v>2070</v>
      </c>
      <c r="C523" s="361" t="s">
        <v>4649</v>
      </c>
      <c r="D523" s="214" t="s">
        <v>22</v>
      </c>
      <c r="E523" s="235">
        <v>8404.5</v>
      </c>
      <c r="F523" s="287">
        <v>41888</v>
      </c>
      <c r="G523" s="44">
        <v>8404.5</v>
      </c>
      <c r="H523" s="243">
        <f t="shared" si="9"/>
        <v>0</v>
      </c>
      <c r="I523" s="214"/>
    </row>
    <row r="524" spans="1:11" x14ac:dyDescent="0.25">
      <c r="A524" s="216">
        <v>41888</v>
      </c>
      <c r="B524" s="285" t="s">
        <v>2071</v>
      </c>
      <c r="C524" s="361" t="s">
        <v>4649</v>
      </c>
      <c r="D524" s="214" t="s">
        <v>4354</v>
      </c>
      <c r="E524" s="235">
        <v>2461.5</v>
      </c>
      <c r="F524" s="287">
        <v>41889</v>
      </c>
      <c r="G524" s="44">
        <v>2461.5</v>
      </c>
      <c r="H524" s="243">
        <f t="shared" si="9"/>
        <v>0</v>
      </c>
      <c r="I524" s="214" t="s">
        <v>12</v>
      </c>
    </row>
    <row r="525" spans="1:11" x14ac:dyDescent="0.25">
      <c r="A525" s="216">
        <v>41888</v>
      </c>
      <c r="B525" s="285" t="s">
        <v>2072</v>
      </c>
      <c r="C525" s="361" t="s">
        <v>4649</v>
      </c>
      <c r="D525" s="214" t="s">
        <v>4273</v>
      </c>
      <c r="E525" s="235">
        <v>99332.25</v>
      </c>
      <c r="F525" s="287">
        <v>41912</v>
      </c>
      <c r="G525" s="44">
        <v>99332.25</v>
      </c>
      <c r="H525" s="243">
        <f t="shared" si="9"/>
        <v>0</v>
      </c>
      <c r="I525" s="214"/>
    </row>
    <row r="526" spans="1:11" x14ac:dyDescent="0.25">
      <c r="A526" s="216">
        <v>41888</v>
      </c>
      <c r="B526" s="285" t="s">
        <v>2073</v>
      </c>
      <c r="C526" s="361" t="s">
        <v>4649</v>
      </c>
      <c r="D526" s="214" t="s">
        <v>4355</v>
      </c>
      <c r="E526" s="235">
        <v>14836.1</v>
      </c>
      <c r="F526" s="287">
        <v>41889</v>
      </c>
      <c r="G526" s="44">
        <v>14836.1</v>
      </c>
      <c r="H526" s="243">
        <f t="shared" si="9"/>
        <v>0</v>
      </c>
      <c r="I526" s="214" t="s">
        <v>12</v>
      </c>
    </row>
    <row r="527" spans="1:11" x14ac:dyDescent="0.25">
      <c r="A527" s="216">
        <v>41888</v>
      </c>
      <c r="B527" s="285" t="s">
        <v>2074</v>
      </c>
      <c r="C527" s="361" t="s">
        <v>4649</v>
      </c>
      <c r="D527" s="214" t="s">
        <v>760</v>
      </c>
      <c r="E527" s="235">
        <v>2862.3</v>
      </c>
      <c r="F527" s="287">
        <v>41889</v>
      </c>
      <c r="G527" s="44">
        <v>2862.3</v>
      </c>
      <c r="H527" s="243">
        <f t="shared" si="9"/>
        <v>0</v>
      </c>
      <c r="I527" s="214" t="s">
        <v>12</v>
      </c>
    </row>
    <row r="528" spans="1:11" x14ac:dyDescent="0.25">
      <c r="A528" s="216">
        <v>41888</v>
      </c>
      <c r="B528" s="285" t="s">
        <v>2076</v>
      </c>
      <c r="C528" s="361" t="s">
        <v>4649</v>
      </c>
      <c r="D528" s="214" t="s">
        <v>4622</v>
      </c>
      <c r="E528" s="235">
        <v>1410.8</v>
      </c>
      <c r="F528" s="287">
        <v>41888</v>
      </c>
      <c r="G528" s="44">
        <v>1410.8</v>
      </c>
      <c r="H528" s="243">
        <f t="shared" si="9"/>
        <v>0</v>
      </c>
      <c r="I528" s="214"/>
    </row>
    <row r="529" spans="1:11" x14ac:dyDescent="0.25">
      <c r="A529" s="216">
        <v>41888</v>
      </c>
      <c r="B529" s="285" t="s">
        <v>2077</v>
      </c>
      <c r="C529" s="361" t="s">
        <v>4649</v>
      </c>
      <c r="D529" s="214" t="s">
        <v>47</v>
      </c>
      <c r="E529" s="235">
        <v>2701.8</v>
      </c>
      <c r="F529" s="287">
        <v>41889</v>
      </c>
      <c r="G529" s="44">
        <v>2701.8</v>
      </c>
      <c r="H529" s="243">
        <f t="shared" si="9"/>
        <v>0</v>
      </c>
      <c r="I529" s="214" t="s">
        <v>12</v>
      </c>
      <c r="J529" s="21"/>
      <c r="K529" s="21"/>
    </row>
    <row r="530" spans="1:11" x14ac:dyDescent="0.25">
      <c r="A530" s="216">
        <v>41888</v>
      </c>
      <c r="B530" s="285" t="s">
        <v>2078</v>
      </c>
      <c r="C530" s="361" t="s">
        <v>4649</v>
      </c>
      <c r="D530" s="214" t="s">
        <v>792</v>
      </c>
      <c r="E530" s="235">
        <v>4763.5</v>
      </c>
      <c r="F530" s="287">
        <v>41888</v>
      </c>
      <c r="G530" s="44">
        <v>4763.5</v>
      </c>
      <c r="H530" s="243">
        <f t="shared" si="9"/>
        <v>0</v>
      </c>
      <c r="I530" s="214"/>
      <c r="J530" s="21"/>
      <c r="K530" s="21"/>
    </row>
    <row r="531" spans="1:11" x14ac:dyDescent="0.25">
      <c r="A531" s="216">
        <v>41888</v>
      </c>
      <c r="B531" s="285" t="s">
        <v>2081</v>
      </c>
      <c r="C531" s="361" t="s">
        <v>4649</v>
      </c>
      <c r="D531" s="214" t="s">
        <v>123</v>
      </c>
      <c r="E531" s="235">
        <v>1446.2</v>
      </c>
      <c r="F531" s="287">
        <v>41888</v>
      </c>
      <c r="G531" s="44">
        <v>1446.2</v>
      </c>
      <c r="H531" s="243">
        <f t="shared" si="9"/>
        <v>0</v>
      </c>
      <c r="I531" s="214"/>
      <c r="J531" s="21"/>
      <c r="K531" s="21"/>
    </row>
    <row r="532" spans="1:11" x14ac:dyDescent="0.25">
      <c r="A532" s="216">
        <v>41888</v>
      </c>
      <c r="B532" s="285" t="s">
        <v>2082</v>
      </c>
      <c r="C532" s="361" t="s">
        <v>4649</v>
      </c>
      <c r="D532" s="214" t="s">
        <v>62</v>
      </c>
      <c r="E532" s="235">
        <v>20035.2</v>
      </c>
      <c r="F532" s="287">
        <v>41889</v>
      </c>
      <c r="G532" s="44">
        <v>20035.2</v>
      </c>
      <c r="H532" s="243">
        <f t="shared" si="9"/>
        <v>0</v>
      </c>
      <c r="I532" s="214" t="s">
        <v>65</v>
      </c>
      <c r="J532" s="21"/>
      <c r="K532" s="21"/>
    </row>
    <row r="533" spans="1:11" x14ac:dyDescent="0.25">
      <c r="A533" s="216">
        <v>41888</v>
      </c>
      <c r="B533" s="285" t="s">
        <v>2083</v>
      </c>
      <c r="C533" s="361" t="s">
        <v>4649</v>
      </c>
      <c r="D533" s="220" t="s">
        <v>3114</v>
      </c>
      <c r="E533" s="241">
        <v>0</v>
      </c>
      <c r="F533" s="287"/>
      <c r="G533" s="44"/>
      <c r="H533" s="243">
        <f t="shared" si="9"/>
        <v>0</v>
      </c>
      <c r="I533" s="214" t="s">
        <v>324</v>
      </c>
      <c r="J533" s="21"/>
      <c r="K533" s="21"/>
    </row>
    <row r="534" spans="1:11" x14ac:dyDescent="0.25">
      <c r="A534" s="216">
        <v>41888</v>
      </c>
      <c r="B534" s="285" t="s">
        <v>2085</v>
      </c>
      <c r="C534" s="361" t="s">
        <v>4649</v>
      </c>
      <c r="D534" s="214" t="s">
        <v>11</v>
      </c>
      <c r="E534" s="235">
        <v>33767.599999999999</v>
      </c>
      <c r="F534" s="287">
        <v>41907</v>
      </c>
      <c r="G534" s="44">
        <v>33767.599999999999</v>
      </c>
      <c r="H534" s="243">
        <f t="shared" si="9"/>
        <v>0</v>
      </c>
      <c r="I534" s="214" t="s">
        <v>65</v>
      </c>
      <c r="J534" s="21"/>
      <c r="K534" s="21"/>
    </row>
    <row r="535" spans="1:11" x14ac:dyDescent="0.25">
      <c r="A535" s="216">
        <v>41888</v>
      </c>
      <c r="B535" s="285" t="s">
        <v>2086</v>
      </c>
      <c r="C535" s="361" t="s">
        <v>4649</v>
      </c>
      <c r="D535" s="214" t="s">
        <v>4326</v>
      </c>
      <c r="E535" s="235">
        <v>24720.5</v>
      </c>
      <c r="F535" s="287">
        <v>41888</v>
      </c>
      <c r="G535" s="44">
        <v>24720.5</v>
      </c>
      <c r="H535" s="243">
        <f t="shared" si="9"/>
        <v>0</v>
      </c>
      <c r="I535" s="214"/>
      <c r="J535" s="21"/>
      <c r="K535" s="21"/>
    </row>
    <row r="536" spans="1:11" x14ac:dyDescent="0.25">
      <c r="A536" s="216">
        <v>41888</v>
      </c>
      <c r="B536" s="285" t="s">
        <v>2087</v>
      </c>
      <c r="C536" s="361" t="s">
        <v>4649</v>
      </c>
      <c r="D536" s="214" t="s">
        <v>180</v>
      </c>
      <c r="E536" s="235">
        <v>33636.25</v>
      </c>
      <c r="F536" s="287">
        <v>41889</v>
      </c>
      <c r="G536" s="44">
        <v>33636.25</v>
      </c>
      <c r="H536" s="243">
        <f t="shared" si="9"/>
        <v>0</v>
      </c>
      <c r="I536" s="214" t="s">
        <v>65</v>
      </c>
      <c r="J536" s="21"/>
      <c r="K536" s="21"/>
    </row>
    <row r="537" spans="1:11" x14ac:dyDescent="0.25">
      <c r="A537" s="216">
        <v>41888</v>
      </c>
      <c r="B537" s="285" t="s">
        <v>2088</v>
      </c>
      <c r="C537" s="361" t="s">
        <v>4649</v>
      </c>
      <c r="D537" s="214" t="s">
        <v>25</v>
      </c>
      <c r="E537" s="235">
        <v>5814.4</v>
      </c>
      <c r="F537" s="287">
        <v>41889</v>
      </c>
      <c r="G537" s="44">
        <v>5814.4</v>
      </c>
      <c r="H537" s="243">
        <f t="shared" si="9"/>
        <v>0</v>
      </c>
      <c r="I537" s="214" t="s">
        <v>65</v>
      </c>
      <c r="J537" s="21"/>
      <c r="K537" s="21"/>
    </row>
    <row r="538" spans="1:11" x14ac:dyDescent="0.25">
      <c r="A538" s="216">
        <v>41888</v>
      </c>
      <c r="B538" s="285" t="s">
        <v>2089</v>
      </c>
      <c r="C538" s="361" t="s">
        <v>4649</v>
      </c>
      <c r="D538" s="214" t="s">
        <v>321</v>
      </c>
      <c r="E538" s="235">
        <v>2481.6</v>
      </c>
      <c r="F538" s="287">
        <v>41888</v>
      </c>
      <c r="G538" s="44">
        <v>2481.6</v>
      </c>
      <c r="H538" s="243">
        <f t="shared" si="9"/>
        <v>0</v>
      </c>
      <c r="I538" s="214"/>
      <c r="J538" s="21"/>
      <c r="K538" s="21"/>
    </row>
    <row r="539" spans="1:11" x14ac:dyDescent="0.25">
      <c r="A539" s="216">
        <v>41888</v>
      </c>
      <c r="B539" s="285" t="s">
        <v>2091</v>
      </c>
      <c r="C539" s="361" t="s">
        <v>4649</v>
      </c>
      <c r="D539" s="214" t="s">
        <v>3121</v>
      </c>
      <c r="E539" s="235">
        <v>6002.4</v>
      </c>
      <c r="F539" s="287">
        <v>41889</v>
      </c>
      <c r="G539" s="44">
        <v>6002.4</v>
      </c>
      <c r="H539" s="243">
        <f t="shared" si="9"/>
        <v>0</v>
      </c>
      <c r="I539" s="214" t="s">
        <v>65</v>
      </c>
      <c r="J539" s="21"/>
      <c r="K539" s="21"/>
    </row>
    <row r="540" spans="1:11" x14ac:dyDescent="0.25">
      <c r="A540" s="216">
        <v>41888</v>
      </c>
      <c r="B540" s="285" t="s">
        <v>2092</v>
      </c>
      <c r="C540" s="361" t="s">
        <v>4649</v>
      </c>
      <c r="D540" s="214" t="s">
        <v>4623</v>
      </c>
      <c r="E540" s="235">
        <v>241.8</v>
      </c>
      <c r="F540" s="287">
        <v>41888</v>
      </c>
      <c r="G540" s="44">
        <v>241.8</v>
      </c>
      <c r="H540" s="243">
        <f t="shared" si="9"/>
        <v>0</v>
      </c>
      <c r="I540" s="214"/>
      <c r="J540" s="21"/>
      <c r="K540" s="21"/>
    </row>
    <row r="541" spans="1:11" x14ac:dyDescent="0.25">
      <c r="A541" s="216">
        <v>41888</v>
      </c>
      <c r="B541" s="285" t="s">
        <v>2093</v>
      </c>
      <c r="C541" s="361" t="s">
        <v>4649</v>
      </c>
      <c r="D541" s="214" t="s">
        <v>4623</v>
      </c>
      <c r="E541" s="235">
        <v>103.4</v>
      </c>
      <c r="F541" s="287">
        <v>41888</v>
      </c>
      <c r="G541" s="44">
        <v>103.4</v>
      </c>
      <c r="H541" s="243">
        <f t="shared" si="9"/>
        <v>0</v>
      </c>
      <c r="I541" s="214"/>
      <c r="J541" s="21"/>
      <c r="K541" s="21"/>
    </row>
    <row r="542" spans="1:11" x14ac:dyDescent="0.25">
      <c r="A542" s="216">
        <v>41888</v>
      </c>
      <c r="B542" s="285" t="s">
        <v>2094</v>
      </c>
      <c r="C542" s="361" t="s">
        <v>4649</v>
      </c>
      <c r="D542" s="214" t="s">
        <v>106</v>
      </c>
      <c r="E542" s="235">
        <v>47664.4</v>
      </c>
      <c r="F542" s="287">
        <v>41895</v>
      </c>
      <c r="G542" s="44">
        <v>47664.4</v>
      </c>
      <c r="H542" s="243">
        <f t="shared" si="9"/>
        <v>0</v>
      </c>
      <c r="I542" s="214"/>
      <c r="J542" s="21"/>
      <c r="K542" s="21"/>
    </row>
    <row r="543" spans="1:11" x14ac:dyDescent="0.25">
      <c r="A543" s="216">
        <v>41888</v>
      </c>
      <c r="B543" s="285" t="s">
        <v>2095</v>
      </c>
      <c r="C543" s="361" t="s">
        <v>4649</v>
      </c>
      <c r="D543" s="214" t="s">
        <v>85</v>
      </c>
      <c r="E543" s="235">
        <v>16677.400000000001</v>
      </c>
      <c r="F543" s="287">
        <v>41890</v>
      </c>
      <c r="G543" s="44">
        <v>16677.400000000001</v>
      </c>
      <c r="H543" s="243">
        <f t="shared" si="9"/>
        <v>0</v>
      </c>
      <c r="I543" s="214" t="s">
        <v>27</v>
      </c>
      <c r="J543" s="21"/>
      <c r="K543" s="21"/>
    </row>
    <row r="544" spans="1:11" x14ac:dyDescent="0.25">
      <c r="A544" s="216">
        <v>41888</v>
      </c>
      <c r="B544" s="285" t="s">
        <v>2096</v>
      </c>
      <c r="C544" s="361" t="s">
        <v>4649</v>
      </c>
      <c r="D544" s="214" t="s">
        <v>1611</v>
      </c>
      <c r="E544" s="235">
        <v>5358.8</v>
      </c>
      <c r="F544" s="287">
        <v>41888</v>
      </c>
      <c r="G544" s="44">
        <v>5358.8</v>
      </c>
      <c r="H544" s="243">
        <f t="shared" si="9"/>
        <v>0</v>
      </c>
      <c r="I544" s="214"/>
      <c r="J544" s="21"/>
      <c r="K544" s="21"/>
    </row>
    <row r="545" spans="1:11" x14ac:dyDescent="0.25">
      <c r="A545" s="216">
        <v>41888</v>
      </c>
      <c r="B545" s="285" t="s">
        <v>2097</v>
      </c>
      <c r="C545" s="361" t="s">
        <v>4649</v>
      </c>
      <c r="D545" s="214" t="s">
        <v>2485</v>
      </c>
      <c r="E545" s="235">
        <v>5080</v>
      </c>
      <c r="F545" s="287">
        <v>41888</v>
      </c>
      <c r="G545" s="44">
        <v>5080</v>
      </c>
      <c r="H545" s="243">
        <f t="shared" si="9"/>
        <v>0</v>
      </c>
      <c r="I545" s="214" t="s">
        <v>21</v>
      </c>
      <c r="J545" s="21"/>
      <c r="K545" s="21"/>
    </row>
    <row r="546" spans="1:11" x14ac:dyDescent="0.25">
      <c r="A546" s="216">
        <v>41888</v>
      </c>
      <c r="B546" s="285" t="s">
        <v>2098</v>
      </c>
      <c r="C546" s="361" t="s">
        <v>4649</v>
      </c>
      <c r="D546" s="214" t="s">
        <v>857</v>
      </c>
      <c r="E546" s="235">
        <v>5328.2</v>
      </c>
      <c r="F546" s="482" t="s">
        <v>4699</v>
      </c>
      <c r="G546" s="44">
        <f>2997+2331.2</f>
        <v>5328.2</v>
      </c>
      <c r="H546" s="243">
        <f t="shared" si="9"/>
        <v>0</v>
      </c>
      <c r="I546" s="214" t="s">
        <v>27</v>
      </c>
      <c r="J546" s="21"/>
      <c r="K546" s="21"/>
    </row>
    <row r="547" spans="1:11" x14ac:dyDescent="0.25">
      <c r="A547" s="216">
        <v>41888</v>
      </c>
      <c r="B547" s="285" t="s">
        <v>2099</v>
      </c>
      <c r="C547" s="361" t="s">
        <v>4649</v>
      </c>
      <c r="D547" s="214" t="s">
        <v>346</v>
      </c>
      <c r="E547" s="235">
        <v>4687.3999999999996</v>
      </c>
      <c r="F547" s="287">
        <v>41890</v>
      </c>
      <c r="G547" s="44">
        <v>4687.3999999999996</v>
      </c>
      <c r="H547" s="243">
        <f t="shared" si="9"/>
        <v>0</v>
      </c>
      <c r="I547" s="214" t="s">
        <v>27</v>
      </c>
      <c r="J547" s="21"/>
      <c r="K547" s="21"/>
    </row>
    <row r="548" spans="1:11" x14ac:dyDescent="0.25">
      <c r="A548" s="216">
        <v>41888</v>
      </c>
      <c r="B548" s="285" t="s">
        <v>2101</v>
      </c>
      <c r="C548" s="361" t="s">
        <v>4649</v>
      </c>
      <c r="D548" s="214" t="s">
        <v>93</v>
      </c>
      <c r="E548" s="235">
        <v>7919.8</v>
      </c>
      <c r="F548" s="287">
        <v>41890</v>
      </c>
      <c r="G548" s="44">
        <v>7919.8</v>
      </c>
      <c r="H548" s="243">
        <f t="shared" si="9"/>
        <v>0</v>
      </c>
      <c r="I548" s="214" t="s">
        <v>27</v>
      </c>
      <c r="J548" s="21"/>
      <c r="K548" s="21"/>
    </row>
    <row r="549" spans="1:11" x14ac:dyDescent="0.25">
      <c r="A549" s="216">
        <v>41888</v>
      </c>
      <c r="B549" s="285" t="s">
        <v>2102</v>
      </c>
      <c r="C549" s="361" t="s">
        <v>4649</v>
      </c>
      <c r="D549" s="214" t="s">
        <v>51</v>
      </c>
      <c r="E549" s="235">
        <v>2332.8000000000002</v>
      </c>
      <c r="F549" s="287">
        <v>41888</v>
      </c>
      <c r="G549" s="44">
        <v>2332.8000000000002</v>
      </c>
      <c r="H549" s="243">
        <f t="shared" si="9"/>
        <v>0</v>
      </c>
      <c r="I549" s="214"/>
      <c r="J549" s="21"/>
      <c r="K549" s="21"/>
    </row>
    <row r="550" spans="1:11" x14ac:dyDescent="0.25">
      <c r="A550" s="216">
        <v>41888</v>
      </c>
      <c r="B550" s="285" t="s">
        <v>2104</v>
      </c>
      <c r="C550" s="361" t="s">
        <v>4649</v>
      </c>
      <c r="D550" s="214" t="s">
        <v>855</v>
      </c>
      <c r="E550" s="235">
        <v>7240</v>
      </c>
      <c r="F550" s="287">
        <v>41890</v>
      </c>
      <c r="G550" s="44">
        <v>7240</v>
      </c>
      <c r="H550" s="243">
        <f t="shared" si="9"/>
        <v>0</v>
      </c>
      <c r="I550" s="214" t="s">
        <v>27</v>
      </c>
      <c r="J550" s="21"/>
      <c r="K550" s="21"/>
    </row>
    <row r="551" spans="1:11" x14ac:dyDescent="0.25">
      <c r="A551" s="216">
        <v>41888</v>
      </c>
      <c r="B551" s="285" t="s">
        <v>2106</v>
      </c>
      <c r="C551" s="361" t="s">
        <v>4649</v>
      </c>
      <c r="D551" s="214" t="s">
        <v>1468</v>
      </c>
      <c r="E551" s="235">
        <v>7774</v>
      </c>
      <c r="F551" s="287">
        <v>41888</v>
      </c>
      <c r="G551" s="44">
        <v>7774</v>
      </c>
      <c r="H551" s="243">
        <f t="shared" si="9"/>
        <v>0</v>
      </c>
      <c r="I551" s="214"/>
      <c r="J551" s="21"/>
      <c r="K551" s="21"/>
    </row>
    <row r="552" spans="1:11" x14ac:dyDescent="0.25">
      <c r="A552" s="216">
        <v>41888</v>
      </c>
      <c r="B552" s="285" t="s">
        <v>2107</v>
      </c>
      <c r="C552" s="361" t="s">
        <v>4649</v>
      </c>
      <c r="D552" s="214" t="s">
        <v>133</v>
      </c>
      <c r="E552" s="235">
        <v>11885.2</v>
      </c>
      <c r="F552" s="287">
        <v>41888</v>
      </c>
      <c r="G552" s="44">
        <v>11885.2</v>
      </c>
      <c r="H552" s="243">
        <f t="shared" si="9"/>
        <v>0</v>
      </c>
      <c r="I552" s="214"/>
      <c r="J552" s="21"/>
      <c r="K552" s="21"/>
    </row>
    <row r="553" spans="1:11" x14ac:dyDescent="0.25">
      <c r="A553" s="216">
        <v>41888</v>
      </c>
      <c r="B553" s="285" t="s">
        <v>2108</v>
      </c>
      <c r="C553" s="361" t="s">
        <v>4649</v>
      </c>
      <c r="D553" s="214" t="s">
        <v>237</v>
      </c>
      <c r="E553" s="235">
        <v>9549</v>
      </c>
      <c r="F553" s="287">
        <v>41888</v>
      </c>
      <c r="G553" s="44">
        <v>9549</v>
      </c>
      <c r="H553" s="243">
        <f t="shared" si="9"/>
        <v>0</v>
      </c>
      <c r="I553" s="214"/>
      <c r="J553" s="21"/>
      <c r="K553" s="21"/>
    </row>
    <row r="554" spans="1:11" x14ac:dyDescent="0.25">
      <c r="A554" s="216">
        <v>41888</v>
      </c>
      <c r="B554" s="285" t="s">
        <v>2110</v>
      </c>
      <c r="C554" s="361" t="s">
        <v>4649</v>
      </c>
      <c r="D554" s="214" t="s">
        <v>4700</v>
      </c>
      <c r="E554" s="235">
        <v>3140</v>
      </c>
      <c r="F554" s="287">
        <v>41890</v>
      </c>
      <c r="G554" s="44">
        <v>3140</v>
      </c>
      <c r="H554" s="243">
        <f t="shared" si="9"/>
        <v>0</v>
      </c>
      <c r="I554" s="214"/>
      <c r="J554" s="21"/>
      <c r="K554" s="21"/>
    </row>
    <row r="555" spans="1:11" x14ac:dyDescent="0.25">
      <c r="A555" s="216">
        <v>41888</v>
      </c>
      <c r="B555" s="285" t="s">
        <v>2111</v>
      </c>
      <c r="C555" s="361" t="s">
        <v>4649</v>
      </c>
      <c r="D555" s="214" t="s">
        <v>310</v>
      </c>
      <c r="E555" s="235">
        <v>20030</v>
      </c>
      <c r="F555" s="480" t="s">
        <v>4701</v>
      </c>
      <c r="G555" s="44">
        <v>20030</v>
      </c>
      <c r="H555" s="243">
        <f t="shared" si="9"/>
        <v>0</v>
      </c>
      <c r="I555" s="214" t="s">
        <v>27</v>
      </c>
      <c r="J555" s="21"/>
      <c r="K555" s="21"/>
    </row>
    <row r="556" spans="1:11" x14ac:dyDescent="0.25">
      <c r="A556" s="216">
        <v>41888</v>
      </c>
      <c r="B556" s="285" t="s">
        <v>2113</v>
      </c>
      <c r="C556" s="361" t="s">
        <v>4649</v>
      </c>
      <c r="D556" s="214" t="s">
        <v>101</v>
      </c>
      <c r="E556" s="235">
        <v>22360</v>
      </c>
      <c r="F556" s="473" t="s">
        <v>4702</v>
      </c>
      <c r="G556" s="44">
        <v>22360</v>
      </c>
      <c r="H556" s="243">
        <f t="shared" si="9"/>
        <v>0</v>
      </c>
      <c r="I556" s="214" t="s">
        <v>27</v>
      </c>
      <c r="J556" s="21"/>
      <c r="K556" s="21"/>
    </row>
    <row r="557" spans="1:11" x14ac:dyDescent="0.25">
      <c r="A557" s="216">
        <v>41888</v>
      </c>
      <c r="B557" s="285" t="s">
        <v>2114</v>
      </c>
      <c r="C557" s="361" t="s">
        <v>4649</v>
      </c>
      <c r="D557" s="214" t="s">
        <v>91</v>
      </c>
      <c r="E557" s="235">
        <v>5086.2</v>
      </c>
      <c r="F557" s="287">
        <v>41890</v>
      </c>
      <c r="G557" s="44">
        <v>5086.2</v>
      </c>
      <c r="H557" s="243">
        <f t="shared" si="9"/>
        <v>0</v>
      </c>
      <c r="I557" s="214" t="s">
        <v>27</v>
      </c>
      <c r="J557" s="21"/>
      <c r="K557" s="21"/>
    </row>
    <row r="558" spans="1:11" x14ac:dyDescent="0.25">
      <c r="A558" s="216">
        <v>41888</v>
      </c>
      <c r="B558" s="285" t="s">
        <v>2116</v>
      </c>
      <c r="C558" s="361" t="s">
        <v>4649</v>
      </c>
      <c r="D558" s="214" t="s">
        <v>4703</v>
      </c>
      <c r="E558" s="235">
        <v>984.4</v>
      </c>
      <c r="F558" s="287">
        <v>41888</v>
      </c>
      <c r="G558" s="44">
        <v>984.4</v>
      </c>
      <c r="H558" s="243">
        <f t="shared" si="9"/>
        <v>0</v>
      </c>
      <c r="I558" s="214"/>
      <c r="J558" s="21"/>
      <c r="K558" s="21"/>
    </row>
    <row r="559" spans="1:11" x14ac:dyDescent="0.25">
      <c r="A559" s="216">
        <v>41888</v>
      </c>
      <c r="B559" s="285" t="s">
        <v>2119</v>
      </c>
      <c r="C559" s="361" t="s">
        <v>4649</v>
      </c>
      <c r="D559" s="214" t="s">
        <v>79</v>
      </c>
      <c r="E559" s="235">
        <v>13876.8</v>
      </c>
      <c r="F559" s="287">
        <v>41888</v>
      </c>
      <c r="G559" s="44">
        <v>13876.8</v>
      </c>
      <c r="H559" s="243">
        <f t="shared" si="9"/>
        <v>0</v>
      </c>
      <c r="I559" s="214"/>
      <c r="J559" s="21"/>
      <c r="K559" s="21"/>
    </row>
    <row r="560" spans="1:11" x14ac:dyDescent="0.25">
      <c r="A560" s="216">
        <v>41888</v>
      </c>
      <c r="B560" s="285" t="s">
        <v>2121</v>
      </c>
      <c r="C560" s="361" t="s">
        <v>4649</v>
      </c>
      <c r="D560" s="214" t="s">
        <v>745</v>
      </c>
      <c r="E560" s="235">
        <v>886.48</v>
      </c>
      <c r="F560" s="287">
        <v>41890</v>
      </c>
      <c r="G560" s="44">
        <v>886.48</v>
      </c>
      <c r="H560" s="243">
        <f t="shared" si="9"/>
        <v>0</v>
      </c>
      <c r="I560" s="214" t="s">
        <v>217</v>
      </c>
      <c r="J560" s="21"/>
      <c r="K560" s="21"/>
    </row>
    <row r="561" spans="1:11" x14ac:dyDescent="0.25">
      <c r="A561" s="216">
        <v>41888</v>
      </c>
      <c r="B561" s="285" t="s">
        <v>2122</v>
      </c>
      <c r="C561" s="361" t="s">
        <v>4649</v>
      </c>
      <c r="D561" s="214" t="s">
        <v>4704</v>
      </c>
      <c r="E561" s="235">
        <v>1878.18</v>
      </c>
      <c r="F561" s="287">
        <v>41890</v>
      </c>
      <c r="G561" s="44">
        <v>1878.18</v>
      </c>
      <c r="H561" s="243">
        <f t="shared" si="9"/>
        <v>0</v>
      </c>
      <c r="I561" s="214" t="s">
        <v>217</v>
      </c>
    </row>
    <row r="562" spans="1:11" x14ac:dyDescent="0.25">
      <c r="A562" s="216">
        <v>41888</v>
      </c>
      <c r="B562" s="285" t="s">
        <v>2123</v>
      </c>
      <c r="C562" s="361" t="s">
        <v>4649</v>
      </c>
      <c r="D562" s="214" t="s">
        <v>233</v>
      </c>
      <c r="E562" s="235">
        <v>2217</v>
      </c>
      <c r="F562" s="287">
        <v>41890</v>
      </c>
      <c r="G562" s="44">
        <v>2217</v>
      </c>
      <c r="H562" s="243">
        <f t="shared" si="9"/>
        <v>0</v>
      </c>
      <c r="I562" s="214" t="s">
        <v>217</v>
      </c>
    </row>
    <row r="563" spans="1:11" x14ac:dyDescent="0.25">
      <c r="A563" s="216">
        <v>41888</v>
      </c>
      <c r="B563" s="285" t="s">
        <v>2125</v>
      </c>
      <c r="C563" s="361" t="s">
        <v>4649</v>
      </c>
      <c r="D563" s="214" t="s">
        <v>80</v>
      </c>
      <c r="E563" s="235">
        <v>2456.4</v>
      </c>
      <c r="F563" s="287">
        <v>41890</v>
      </c>
      <c r="G563" s="44">
        <v>2456.4</v>
      </c>
      <c r="H563" s="243">
        <f t="shared" si="9"/>
        <v>0</v>
      </c>
      <c r="I563" s="214" t="s">
        <v>217</v>
      </c>
    </row>
    <row r="564" spans="1:11" x14ac:dyDescent="0.25">
      <c r="A564" s="216">
        <v>41888</v>
      </c>
      <c r="B564" s="285" t="s">
        <v>2126</v>
      </c>
      <c r="C564" s="361" t="s">
        <v>4649</v>
      </c>
      <c r="D564" s="214" t="s">
        <v>78</v>
      </c>
      <c r="E564" s="235">
        <v>5297.6</v>
      </c>
      <c r="F564" s="287">
        <v>41890</v>
      </c>
      <c r="G564" s="44">
        <v>5297.6</v>
      </c>
      <c r="H564" s="243">
        <f t="shared" si="9"/>
        <v>0</v>
      </c>
      <c r="I564" s="214" t="s">
        <v>217</v>
      </c>
    </row>
    <row r="565" spans="1:11" x14ac:dyDescent="0.25">
      <c r="A565" s="216">
        <v>41888</v>
      </c>
      <c r="B565" s="285" t="s">
        <v>2127</v>
      </c>
      <c r="C565" s="361" t="s">
        <v>4649</v>
      </c>
      <c r="D565" s="214" t="s">
        <v>87</v>
      </c>
      <c r="E565" s="235">
        <v>6732.47</v>
      </c>
      <c r="F565" s="287">
        <v>41890</v>
      </c>
      <c r="G565" s="44">
        <v>6732.47</v>
      </c>
      <c r="H565" s="243">
        <f t="shared" si="9"/>
        <v>0</v>
      </c>
      <c r="I565" s="214" t="s">
        <v>217</v>
      </c>
    </row>
    <row r="566" spans="1:11" x14ac:dyDescent="0.25">
      <c r="A566" s="216">
        <v>41888</v>
      </c>
      <c r="B566" s="285" t="s">
        <v>2128</v>
      </c>
      <c r="C566" s="361" t="s">
        <v>4649</v>
      </c>
      <c r="D566" s="214" t="s">
        <v>348</v>
      </c>
      <c r="E566" s="235">
        <v>894.6</v>
      </c>
      <c r="F566" s="287">
        <v>41890</v>
      </c>
      <c r="G566" s="44">
        <v>894.6</v>
      </c>
      <c r="H566" s="243">
        <f t="shared" si="9"/>
        <v>0</v>
      </c>
      <c r="I566" s="214" t="s">
        <v>217</v>
      </c>
    </row>
    <row r="567" spans="1:11" x14ac:dyDescent="0.25">
      <c r="A567" s="216">
        <v>41888</v>
      </c>
      <c r="B567" s="285" t="s">
        <v>2129</v>
      </c>
      <c r="C567" s="361" t="s">
        <v>4649</v>
      </c>
      <c r="D567" s="214" t="s">
        <v>307</v>
      </c>
      <c r="E567" s="235">
        <v>5262</v>
      </c>
      <c r="F567" s="287">
        <v>41890</v>
      </c>
      <c r="G567" s="44">
        <v>5262</v>
      </c>
      <c r="H567" s="243">
        <f t="shared" si="9"/>
        <v>0</v>
      </c>
      <c r="I567" s="214" t="s">
        <v>217</v>
      </c>
    </row>
    <row r="568" spans="1:11" x14ac:dyDescent="0.25">
      <c r="A568" s="216">
        <v>41888</v>
      </c>
      <c r="B568" s="285" t="s">
        <v>2130</v>
      </c>
      <c r="C568" s="361" t="s">
        <v>4649</v>
      </c>
      <c r="D568" s="214" t="s">
        <v>4623</v>
      </c>
      <c r="E568" s="235">
        <v>265.2</v>
      </c>
      <c r="F568" s="287">
        <v>41888</v>
      </c>
      <c r="G568" s="44">
        <v>265.2</v>
      </c>
      <c r="H568" s="243">
        <f t="shared" si="9"/>
        <v>0</v>
      </c>
      <c r="I568" s="214"/>
    </row>
    <row r="569" spans="1:11" x14ac:dyDescent="0.25">
      <c r="A569" s="216">
        <v>41888</v>
      </c>
      <c r="B569" s="285" t="s">
        <v>2131</v>
      </c>
      <c r="C569" s="361" t="s">
        <v>4649</v>
      </c>
      <c r="D569" s="214" t="s">
        <v>4705</v>
      </c>
      <c r="E569" s="235">
        <v>10141.44</v>
      </c>
      <c r="F569" s="287">
        <v>41904</v>
      </c>
      <c r="G569" s="44">
        <v>10141.44</v>
      </c>
      <c r="H569" s="243">
        <f t="shared" si="9"/>
        <v>0</v>
      </c>
      <c r="I569" s="214"/>
    </row>
    <row r="570" spans="1:11" x14ac:dyDescent="0.25">
      <c r="A570" s="216">
        <v>41888</v>
      </c>
      <c r="B570" s="285" t="s">
        <v>2132</v>
      </c>
      <c r="C570" s="361" t="s">
        <v>4649</v>
      </c>
      <c r="D570" s="214" t="s">
        <v>1206</v>
      </c>
      <c r="E570" s="235">
        <v>7377.6</v>
      </c>
      <c r="F570" s="287">
        <v>41888</v>
      </c>
      <c r="G570" s="44">
        <v>7377.6</v>
      </c>
      <c r="H570" s="243">
        <f t="shared" si="9"/>
        <v>0</v>
      </c>
      <c r="I570" s="214"/>
    </row>
    <row r="571" spans="1:11" x14ac:dyDescent="0.25">
      <c r="A571" s="216">
        <v>41888</v>
      </c>
      <c r="B571" s="285" t="s">
        <v>2133</v>
      </c>
      <c r="C571" s="361" t="s">
        <v>4649</v>
      </c>
      <c r="D571" s="214" t="s">
        <v>4691</v>
      </c>
      <c r="E571" s="235">
        <v>2002.5</v>
      </c>
      <c r="F571" s="287">
        <v>41888</v>
      </c>
      <c r="G571" s="44">
        <v>2002.5</v>
      </c>
      <c r="H571" s="243">
        <f t="shared" si="9"/>
        <v>0</v>
      </c>
      <c r="I571" s="214"/>
    </row>
    <row r="572" spans="1:11" x14ac:dyDescent="0.25">
      <c r="A572" s="216">
        <v>41888</v>
      </c>
      <c r="B572" s="285" t="s">
        <v>2134</v>
      </c>
      <c r="C572" s="361" t="s">
        <v>4649</v>
      </c>
      <c r="D572" s="214" t="s">
        <v>710</v>
      </c>
      <c r="E572" s="235">
        <v>134.4</v>
      </c>
      <c r="F572" s="287">
        <v>41888</v>
      </c>
      <c r="G572" s="44">
        <v>134.4</v>
      </c>
      <c r="H572" s="243">
        <f t="shared" si="9"/>
        <v>0</v>
      </c>
      <c r="I572" s="214"/>
      <c r="K572" s="33"/>
    </row>
    <row r="573" spans="1:11" x14ac:dyDescent="0.25">
      <c r="A573" s="216">
        <v>41888</v>
      </c>
      <c r="B573" s="285" t="s">
        <v>2135</v>
      </c>
      <c r="C573" s="361" t="s">
        <v>4649</v>
      </c>
      <c r="D573" s="214" t="s">
        <v>74</v>
      </c>
      <c r="E573" s="235">
        <v>65</v>
      </c>
      <c r="F573" s="287">
        <v>41888</v>
      </c>
      <c r="G573" s="44">
        <v>65</v>
      </c>
      <c r="H573" s="243">
        <f t="shared" si="9"/>
        <v>0</v>
      </c>
      <c r="I573" s="214"/>
    </row>
    <row r="574" spans="1:11" x14ac:dyDescent="0.25">
      <c r="A574" s="216">
        <v>41888</v>
      </c>
      <c r="B574" s="285" t="s">
        <v>2136</v>
      </c>
      <c r="C574" s="361" t="s">
        <v>4649</v>
      </c>
      <c r="D574" s="214" t="s">
        <v>136</v>
      </c>
      <c r="E574" s="235">
        <v>2683.2</v>
      </c>
      <c r="F574" s="287">
        <v>41888</v>
      </c>
      <c r="G574" s="44">
        <v>2683.2</v>
      </c>
      <c r="H574" s="243">
        <f t="shared" si="9"/>
        <v>0</v>
      </c>
      <c r="I574" s="214"/>
    </row>
    <row r="575" spans="1:11" x14ac:dyDescent="0.25">
      <c r="A575" s="216">
        <v>41888</v>
      </c>
      <c r="B575" s="285" t="s">
        <v>2138</v>
      </c>
      <c r="C575" s="361" t="s">
        <v>4649</v>
      </c>
      <c r="D575" s="214" t="s">
        <v>106</v>
      </c>
      <c r="E575" s="235">
        <v>909</v>
      </c>
      <c r="F575" s="287">
        <v>41891</v>
      </c>
      <c r="G575" s="44">
        <v>909</v>
      </c>
      <c r="H575" s="243">
        <f t="shared" si="9"/>
        <v>0</v>
      </c>
      <c r="I575" s="214"/>
    </row>
    <row r="576" spans="1:11" x14ac:dyDescent="0.25">
      <c r="A576" s="216">
        <v>41888</v>
      </c>
      <c r="B576" s="285" t="s">
        <v>2139</v>
      </c>
      <c r="C576" s="361" t="s">
        <v>4649</v>
      </c>
      <c r="D576" s="214" t="s">
        <v>79</v>
      </c>
      <c r="E576" s="235">
        <v>29697.84</v>
      </c>
      <c r="F576" s="482" t="s">
        <v>4706</v>
      </c>
      <c r="G576" s="44">
        <v>29697.84</v>
      </c>
      <c r="H576" s="243">
        <f t="shared" si="9"/>
        <v>0</v>
      </c>
      <c r="I576" s="214" t="s">
        <v>21</v>
      </c>
    </row>
    <row r="577" spans="1:11" x14ac:dyDescent="0.25">
      <c r="A577" s="216">
        <v>41888</v>
      </c>
      <c r="B577" s="285" t="s">
        <v>2140</v>
      </c>
      <c r="C577" s="361" t="s">
        <v>4649</v>
      </c>
      <c r="D577" s="214" t="s">
        <v>4629</v>
      </c>
      <c r="E577" s="235">
        <v>347.9</v>
      </c>
      <c r="F577" s="287">
        <v>41888</v>
      </c>
      <c r="G577" s="44">
        <v>347.9</v>
      </c>
      <c r="H577" s="243">
        <f t="shared" si="9"/>
        <v>0</v>
      </c>
      <c r="I577" s="214"/>
      <c r="J577" s="21"/>
      <c r="K577" s="21"/>
    </row>
    <row r="578" spans="1:11" x14ac:dyDescent="0.25">
      <c r="A578" s="216">
        <v>41888</v>
      </c>
      <c r="B578" s="285" t="s">
        <v>2141</v>
      </c>
      <c r="C578" s="361" t="s">
        <v>4649</v>
      </c>
      <c r="D578" s="214" t="s">
        <v>74</v>
      </c>
      <c r="E578" s="235">
        <v>876.5</v>
      </c>
      <c r="F578" s="287">
        <v>41888</v>
      </c>
      <c r="G578" s="44">
        <v>876.5</v>
      </c>
      <c r="H578" s="243">
        <f t="shared" si="9"/>
        <v>0</v>
      </c>
      <c r="I578" s="214"/>
      <c r="J578" s="21"/>
      <c r="K578" s="21"/>
    </row>
    <row r="579" spans="1:11" x14ac:dyDescent="0.25">
      <c r="A579" s="216">
        <v>41888</v>
      </c>
      <c r="B579" s="285" t="s">
        <v>2142</v>
      </c>
      <c r="C579" s="361" t="s">
        <v>4649</v>
      </c>
      <c r="D579" s="214" t="s">
        <v>44</v>
      </c>
      <c r="E579" s="235">
        <v>8330</v>
      </c>
      <c r="F579" s="287">
        <v>41901</v>
      </c>
      <c r="G579" s="44">
        <v>8330</v>
      </c>
      <c r="H579" s="243">
        <f t="shared" si="9"/>
        <v>0</v>
      </c>
      <c r="I579" s="214" t="s">
        <v>21</v>
      </c>
      <c r="J579" s="21"/>
      <c r="K579" s="21"/>
    </row>
    <row r="580" spans="1:11" x14ac:dyDescent="0.25">
      <c r="A580" s="216">
        <v>41888</v>
      </c>
      <c r="B580" s="285" t="s">
        <v>2143</v>
      </c>
      <c r="C580" s="361" t="s">
        <v>4649</v>
      </c>
      <c r="D580" s="214" t="s">
        <v>3659</v>
      </c>
      <c r="E580" s="235">
        <v>9886.7999999999993</v>
      </c>
      <c r="F580" s="287">
        <v>41889</v>
      </c>
      <c r="G580" s="44">
        <v>9886.7999999999993</v>
      </c>
      <c r="H580" s="243">
        <f t="shared" si="9"/>
        <v>0</v>
      </c>
      <c r="I580" s="214" t="s">
        <v>21</v>
      </c>
      <c r="J580" s="21"/>
      <c r="K580" s="21"/>
    </row>
    <row r="581" spans="1:11" x14ac:dyDescent="0.25">
      <c r="A581" s="216">
        <v>41888</v>
      </c>
      <c r="B581" s="285" t="s">
        <v>2144</v>
      </c>
      <c r="C581" s="361" t="s">
        <v>4649</v>
      </c>
      <c r="D581" s="214" t="s">
        <v>14</v>
      </c>
      <c r="E581" s="235">
        <v>13595.2</v>
      </c>
      <c r="F581" s="287">
        <v>41889</v>
      </c>
      <c r="G581" s="44">
        <v>13595.2</v>
      </c>
      <c r="H581" s="243">
        <f t="shared" si="9"/>
        <v>0</v>
      </c>
      <c r="I581" s="214" t="s">
        <v>162</v>
      </c>
      <c r="J581" s="21"/>
      <c r="K581" s="21"/>
    </row>
    <row r="582" spans="1:11" x14ac:dyDescent="0.25">
      <c r="A582" s="216">
        <v>41889</v>
      </c>
      <c r="B582" s="285" t="s">
        <v>2145</v>
      </c>
      <c r="C582" s="361" t="s">
        <v>4649</v>
      </c>
      <c r="D582" s="20" t="s">
        <v>4707</v>
      </c>
      <c r="E582" s="239">
        <v>178.2</v>
      </c>
      <c r="F582" s="287">
        <v>41890</v>
      </c>
      <c r="G582" s="44">
        <v>178.2</v>
      </c>
      <c r="H582" s="243">
        <f t="shared" si="9"/>
        <v>0</v>
      </c>
      <c r="I582" s="20"/>
      <c r="J582" s="21"/>
      <c r="K582" s="21"/>
    </row>
    <row r="583" spans="1:11" x14ac:dyDescent="0.25">
      <c r="A583" s="216">
        <v>41889</v>
      </c>
      <c r="B583" s="285" t="s">
        <v>2146</v>
      </c>
      <c r="C583" s="361" t="s">
        <v>4649</v>
      </c>
      <c r="D583" s="20" t="s">
        <v>4323</v>
      </c>
      <c r="E583" s="239">
        <v>1734.3</v>
      </c>
      <c r="F583" s="287">
        <v>41889</v>
      </c>
      <c r="G583" s="44">
        <v>1734.3</v>
      </c>
      <c r="H583" s="243">
        <f t="shared" ref="H583:H646" si="10">E583-G583</f>
        <v>0</v>
      </c>
      <c r="I583" s="20"/>
      <c r="J583" s="21"/>
      <c r="K583" s="21"/>
    </row>
    <row r="584" spans="1:11" x14ac:dyDescent="0.25">
      <c r="A584" s="216">
        <v>41889</v>
      </c>
      <c r="B584" s="285" t="s">
        <v>2147</v>
      </c>
      <c r="C584" s="361" t="s">
        <v>4649</v>
      </c>
      <c r="D584" s="329" t="s">
        <v>3114</v>
      </c>
      <c r="E584" s="330">
        <v>0</v>
      </c>
      <c r="F584" s="287"/>
      <c r="G584" s="44"/>
      <c r="H584" s="243">
        <f t="shared" si="10"/>
        <v>0</v>
      </c>
      <c r="I584" s="20" t="s">
        <v>4245</v>
      </c>
      <c r="J584" s="21"/>
      <c r="K584" s="21"/>
    </row>
    <row r="585" spans="1:11" x14ac:dyDescent="0.25">
      <c r="A585" s="216">
        <v>41889</v>
      </c>
      <c r="B585" s="285" t="s">
        <v>2148</v>
      </c>
      <c r="C585" s="361" t="s">
        <v>4649</v>
      </c>
      <c r="D585" s="20" t="s">
        <v>23</v>
      </c>
      <c r="E585" s="239">
        <v>6504.4</v>
      </c>
      <c r="F585" s="287">
        <v>41889</v>
      </c>
      <c r="G585" s="44">
        <v>6504.4</v>
      </c>
      <c r="H585" s="243">
        <f t="shared" si="10"/>
        <v>0</v>
      </c>
      <c r="I585" s="20"/>
      <c r="J585" s="21"/>
      <c r="K585" s="21"/>
    </row>
    <row r="586" spans="1:11" x14ac:dyDescent="0.25">
      <c r="A586" s="216">
        <v>41889</v>
      </c>
      <c r="B586" s="285" t="s">
        <v>2149</v>
      </c>
      <c r="C586" s="361" t="s">
        <v>4649</v>
      </c>
      <c r="D586" s="20" t="s">
        <v>4620</v>
      </c>
      <c r="E586" s="239">
        <v>14290.2</v>
      </c>
      <c r="F586" s="287">
        <v>41889</v>
      </c>
      <c r="G586" s="44">
        <v>14290.2</v>
      </c>
      <c r="H586" s="243">
        <f t="shared" si="10"/>
        <v>0</v>
      </c>
      <c r="I586" s="20" t="s">
        <v>21</v>
      </c>
      <c r="J586" s="21"/>
      <c r="K586" s="21"/>
    </row>
    <row r="587" spans="1:11" x14ac:dyDescent="0.25">
      <c r="A587" s="216">
        <v>41889</v>
      </c>
      <c r="B587" s="285" t="s">
        <v>2150</v>
      </c>
      <c r="C587" s="361" t="s">
        <v>4649</v>
      </c>
      <c r="D587" s="20" t="s">
        <v>43</v>
      </c>
      <c r="E587" s="239">
        <v>2450</v>
      </c>
      <c r="F587" s="287">
        <v>41898</v>
      </c>
      <c r="G587" s="44">
        <v>2450</v>
      </c>
      <c r="H587" s="243">
        <f t="shared" si="10"/>
        <v>0</v>
      </c>
      <c r="I587" s="20" t="s">
        <v>12</v>
      </c>
      <c r="J587" s="21"/>
      <c r="K587" s="21"/>
    </row>
    <row r="588" spans="1:11" x14ac:dyDescent="0.25">
      <c r="A588" s="216">
        <v>41889</v>
      </c>
      <c r="B588" s="285" t="s">
        <v>2151</v>
      </c>
      <c r="C588" s="361" t="s">
        <v>4649</v>
      </c>
      <c r="D588" s="20" t="s">
        <v>42</v>
      </c>
      <c r="E588" s="239">
        <v>1960</v>
      </c>
      <c r="F588" s="287">
        <v>41898</v>
      </c>
      <c r="G588" s="44">
        <v>1960</v>
      </c>
      <c r="H588" s="243">
        <f t="shared" si="10"/>
        <v>0</v>
      </c>
      <c r="I588" s="20" t="s">
        <v>12</v>
      </c>
      <c r="J588" s="21"/>
      <c r="K588" s="21"/>
    </row>
    <row r="589" spans="1:11" x14ac:dyDescent="0.25">
      <c r="A589" s="216">
        <v>41889</v>
      </c>
      <c r="B589" s="285" t="s">
        <v>2152</v>
      </c>
      <c r="C589" s="361" t="s">
        <v>4649</v>
      </c>
      <c r="D589" s="20" t="s">
        <v>13</v>
      </c>
      <c r="E589" s="239">
        <v>7378.4</v>
      </c>
      <c r="F589" s="287">
        <v>41889</v>
      </c>
      <c r="G589" s="44">
        <v>7378.4</v>
      </c>
      <c r="H589" s="243">
        <f t="shared" si="10"/>
        <v>0</v>
      </c>
      <c r="I589" s="20" t="s">
        <v>21</v>
      </c>
      <c r="J589" s="21"/>
      <c r="K589" s="21"/>
    </row>
    <row r="590" spans="1:11" x14ac:dyDescent="0.25">
      <c r="A590" s="216">
        <v>41889</v>
      </c>
      <c r="B590" s="285" t="s">
        <v>2153</v>
      </c>
      <c r="C590" s="361" t="s">
        <v>4649</v>
      </c>
      <c r="D590" s="20" t="s">
        <v>4646</v>
      </c>
      <c r="E590" s="239">
        <v>566.4</v>
      </c>
      <c r="F590" s="287">
        <v>41889</v>
      </c>
      <c r="G590" s="44">
        <v>566.4</v>
      </c>
      <c r="H590" s="243">
        <f t="shared" si="10"/>
        <v>0</v>
      </c>
      <c r="I590" s="20"/>
      <c r="J590" s="21"/>
      <c r="K590" s="21"/>
    </row>
    <row r="591" spans="1:11" x14ac:dyDescent="0.25">
      <c r="A591" s="216">
        <v>41889</v>
      </c>
      <c r="B591" s="285" t="s">
        <v>2154</v>
      </c>
      <c r="C591" s="361" t="s">
        <v>4649</v>
      </c>
      <c r="D591" s="20" t="s">
        <v>4273</v>
      </c>
      <c r="E591" s="239">
        <v>5171.3</v>
      </c>
      <c r="F591" s="287">
        <v>41912</v>
      </c>
      <c r="G591" s="44">
        <v>5171.3</v>
      </c>
      <c r="H591" s="243">
        <f t="shared" si="10"/>
        <v>0</v>
      </c>
      <c r="I591" s="20"/>
      <c r="J591" s="21"/>
      <c r="K591" s="21"/>
    </row>
    <row r="592" spans="1:11" x14ac:dyDescent="0.25">
      <c r="A592" s="216">
        <v>41889</v>
      </c>
      <c r="B592" s="285" t="s">
        <v>2155</v>
      </c>
      <c r="C592" s="361" t="s">
        <v>4649</v>
      </c>
      <c r="D592" s="20" t="s">
        <v>123</v>
      </c>
      <c r="E592" s="239">
        <v>1979.2</v>
      </c>
      <c r="F592" s="287">
        <v>41889</v>
      </c>
      <c r="G592" s="44">
        <v>1979.2</v>
      </c>
      <c r="H592" s="243">
        <f t="shared" si="10"/>
        <v>0</v>
      </c>
      <c r="I592" s="20"/>
      <c r="J592" s="21"/>
      <c r="K592" s="21"/>
    </row>
    <row r="593" spans="1:11" x14ac:dyDescent="0.25">
      <c r="A593" s="216">
        <v>41889</v>
      </c>
      <c r="B593" s="285" t="s">
        <v>2156</v>
      </c>
      <c r="C593" s="361" t="s">
        <v>4649</v>
      </c>
      <c r="D593" s="20" t="s">
        <v>3372</v>
      </c>
      <c r="E593" s="239">
        <v>1860</v>
      </c>
      <c r="F593" s="287">
        <v>41890</v>
      </c>
      <c r="G593" s="44">
        <v>1860</v>
      </c>
      <c r="H593" s="243">
        <f t="shared" si="10"/>
        <v>0</v>
      </c>
      <c r="I593" s="20" t="s">
        <v>12</v>
      </c>
    </row>
    <row r="594" spans="1:11" x14ac:dyDescent="0.25">
      <c r="A594" s="216">
        <v>41889</v>
      </c>
      <c r="B594" s="285" t="s">
        <v>2157</v>
      </c>
      <c r="C594" s="361" t="s">
        <v>4649</v>
      </c>
      <c r="D594" s="20" t="s">
        <v>57</v>
      </c>
      <c r="E594" s="239">
        <v>980</v>
      </c>
      <c r="F594" s="287">
        <v>41890</v>
      </c>
      <c r="G594" s="44">
        <v>980</v>
      </c>
      <c r="H594" s="243">
        <f t="shared" si="10"/>
        <v>0</v>
      </c>
      <c r="I594" s="20" t="s">
        <v>12</v>
      </c>
    </row>
    <row r="595" spans="1:11" x14ac:dyDescent="0.25">
      <c r="A595" s="216">
        <v>41889</v>
      </c>
      <c r="B595" s="285" t="s">
        <v>2159</v>
      </c>
      <c r="C595" s="361" t="s">
        <v>4649</v>
      </c>
      <c r="D595" s="20" t="s">
        <v>316</v>
      </c>
      <c r="E595" s="239">
        <v>320</v>
      </c>
      <c r="F595" s="287">
        <v>41890</v>
      </c>
      <c r="G595" s="44">
        <v>320</v>
      </c>
      <c r="H595" s="243">
        <f t="shared" si="10"/>
        <v>0</v>
      </c>
      <c r="I595" s="20" t="s">
        <v>12</v>
      </c>
    </row>
    <row r="596" spans="1:11" x14ac:dyDescent="0.25">
      <c r="A596" s="216">
        <v>41889</v>
      </c>
      <c r="B596" s="285" t="s">
        <v>2160</v>
      </c>
      <c r="C596" s="361" t="s">
        <v>4649</v>
      </c>
      <c r="D596" s="20" t="s">
        <v>55</v>
      </c>
      <c r="E596" s="239">
        <v>8304.4</v>
      </c>
      <c r="F596" s="287">
        <v>41889</v>
      </c>
      <c r="G596" s="44">
        <v>8304.4</v>
      </c>
      <c r="H596" s="243">
        <f t="shared" si="10"/>
        <v>0</v>
      </c>
      <c r="I596" s="20"/>
    </row>
    <row r="597" spans="1:11" x14ac:dyDescent="0.25">
      <c r="A597" s="216">
        <v>41889</v>
      </c>
      <c r="B597" s="285" t="s">
        <v>2161</v>
      </c>
      <c r="C597" s="361" t="s">
        <v>4649</v>
      </c>
      <c r="D597" s="20" t="s">
        <v>55</v>
      </c>
      <c r="E597" s="239">
        <v>5697</v>
      </c>
      <c r="F597" s="287">
        <v>41889</v>
      </c>
      <c r="G597" s="44">
        <v>5697</v>
      </c>
      <c r="H597" s="243">
        <f t="shared" si="10"/>
        <v>0</v>
      </c>
      <c r="I597" s="20"/>
    </row>
    <row r="598" spans="1:11" x14ac:dyDescent="0.25">
      <c r="A598" s="216">
        <v>41889</v>
      </c>
      <c r="B598" s="285" t="s">
        <v>2163</v>
      </c>
      <c r="C598" s="361" t="s">
        <v>4649</v>
      </c>
      <c r="D598" s="20" t="s">
        <v>19</v>
      </c>
      <c r="E598" s="239">
        <v>20488.400000000001</v>
      </c>
      <c r="F598" s="287">
        <v>41889</v>
      </c>
      <c r="G598" s="44">
        <v>20488.400000000001</v>
      </c>
      <c r="H598" s="243">
        <f t="shared" si="10"/>
        <v>0</v>
      </c>
      <c r="I598" s="20" t="s">
        <v>65</v>
      </c>
    </row>
    <row r="599" spans="1:11" x14ac:dyDescent="0.25">
      <c r="A599" s="216">
        <v>41889</v>
      </c>
      <c r="B599" s="285" t="s">
        <v>2164</v>
      </c>
      <c r="C599" s="361" t="s">
        <v>4649</v>
      </c>
      <c r="D599" s="20" t="s">
        <v>4619</v>
      </c>
      <c r="E599" s="239">
        <v>1651.2</v>
      </c>
      <c r="F599" s="287">
        <v>41889</v>
      </c>
      <c r="G599" s="44">
        <v>1651.2</v>
      </c>
      <c r="H599" s="243">
        <f t="shared" si="10"/>
        <v>0</v>
      </c>
      <c r="I599" s="20"/>
    </row>
    <row r="600" spans="1:11" x14ac:dyDescent="0.25">
      <c r="A600" s="216">
        <v>41889</v>
      </c>
      <c r="B600" s="285" t="s">
        <v>2165</v>
      </c>
      <c r="C600" s="361" t="s">
        <v>4649</v>
      </c>
      <c r="D600" s="20" t="s">
        <v>180</v>
      </c>
      <c r="E600" s="239">
        <v>30693.96</v>
      </c>
      <c r="F600" s="287">
        <v>41889</v>
      </c>
      <c r="G600" s="44">
        <v>30693.96</v>
      </c>
      <c r="H600" s="243">
        <f t="shared" si="10"/>
        <v>0</v>
      </c>
      <c r="I600" s="20" t="s">
        <v>65</v>
      </c>
      <c r="K600" s="33"/>
    </row>
    <row r="601" spans="1:11" x14ac:dyDescent="0.25">
      <c r="A601" s="216">
        <v>41889</v>
      </c>
      <c r="B601" s="285" t="s">
        <v>2166</v>
      </c>
      <c r="C601" s="361" t="s">
        <v>4649</v>
      </c>
      <c r="D601" s="20" t="s">
        <v>25</v>
      </c>
      <c r="E601" s="239">
        <v>6683.4</v>
      </c>
      <c r="F601" s="287">
        <v>41889</v>
      </c>
      <c r="G601" s="44">
        <v>6683.4</v>
      </c>
      <c r="H601" s="243">
        <f t="shared" si="10"/>
        <v>0</v>
      </c>
      <c r="I601" s="20" t="s">
        <v>65</v>
      </c>
    </row>
    <row r="602" spans="1:11" x14ac:dyDescent="0.25">
      <c r="A602" s="216">
        <v>41889</v>
      </c>
      <c r="B602" s="285" t="s">
        <v>2167</v>
      </c>
      <c r="C602" s="361" t="s">
        <v>4649</v>
      </c>
      <c r="D602" s="20" t="s">
        <v>1782</v>
      </c>
      <c r="E602" s="239">
        <v>2242.96</v>
      </c>
      <c r="F602" s="287">
        <v>41890</v>
      </c>
      <c r="G602" s="44">
        <v>2242.96</v>
      </c>
      <c r="H602" s="243">
        <f t="shared" si="10"/>
        <v>0</v>
      </c>
      <c r="I602" s="20" t="s">
        <v>12</v>
      </c>
    </row>
    <row r="603" spans="1:11" x14ac:dyDescent="0.25">
      <c r="A603" s="216">
        <v>41889</v>
      </c>
      <c r="B603" s="285" t="s">
        <v>2168</v>
      </c>
      <c r="C603" s="361" t="s">
        <v>4649</v>
      </c>
      <c r="D603" s="20" t="s">
        <v>4354</v>
      </c>
      <c r="E603" s="239">
        <v>2011.6</v>
      </c>
      <c r="F603" s="287">
        <v>41890</v>
      </c>
      <c r="G603" s="44">
        <v>2011.6</v>
      </c>
      <c r="H603" s="243">
        <f t="shared" si="10"/>
        <v>0</v>
      </c>
      <c r="I603" s="20" t="s">
        <v>12</v>
      </c>
    </row>
    <row r="604" spans="1:11" x14ac:dyDescent="0.25">
      <c r="A604" s="216">
        <v>41889</v>
      </c>
      <c r="B604" s="285" t="s">
        <v>2169</v>
      </c>
      <c r="C604" s="361" t="s">
        <v>4649</v>
      </c>
      <c r="D604" s="20" t="s">
        <v>111</v>
      </c>
      <c r="E604" s="239">
        <v>6664</v>
      </c>
      <c r="F604" s="287">
        <v>41890</v>
      </c>
      <c r="G604" s="44">
        <v>6664</v>
      </c>
      <c r="H604" s="243">
        <f t="shared" si="10"/>
        <v>0</v>
      </c>
      <c r="I604" s="20" t="s">
        <v>12</v>
      </c>
    </row>
    <row r="605" spans="1:11" x14ac:dyDescent="0.25">
      <c r="A605" s="216">
        <v>41889</v>
      </c>
      <c r="B605" s="285" t="s">
        <v>2170</v>
      </c>
      <c r="C605" s="361" t="s">
        <v>4649</v>
      </c>
      <c r="D605" s="20" t="s">
        <v>4321</v>
      </c>
      <c r="E605" s="239">
        <v>6180</v>
      </c>
      <c r="F605" s="287">
        <v>41889</v>
      </c>
      <c r="G605" s="44">
        <v>6180</v>
      </c>
      <c r="H605" s="243">
        <f t="shared" si="10"/>
        <v>0</v>
      </c>
      <c r="I605" s="20"/>
    </row>
    <row r="606" spans="1:11" x14ac:dyDescent="0.25">
      <c r="A606" s="216">
        <v>41889</v>
      </c>
      <c r="B606" s="285" t="s">
        <v>2171</v>
      </c>
      <c r="C606" s="361" t="s">
        <v>4649</v>
      </c>
      <c r="D606" s="20" t="s">
        <v>52</v>
      </c>
      <c r="E606" s="239">
        <v>2219.4</v>
      </c>
      <c r="F606" s="287">
        <v>41890</v>
      </c>
      <c r="G606" s="44">
        <v>2219.4</v>
      </c>
      <c r="H606" s="243">
        <f t="shared" si="10"/>
        <v>0</v>
      </c>
      <c r="I606" s="20" t="s">
        <v>12</v>
      </c>
    </row>
    <row r="607" spans="1:11" x14ac:dyDescent="0.25">
      <c r="A607" s="216">
        <v>41889</v>
      </c>
      <c r="B607" s="285" t="s">
        <v>2172</v>
      </c>
      <c r="C607" s="361" t="s">
        <v>4649</v>
      </c>
      <c r="D607" s="20" t="s">
        <v>287</v>
      </c>
      <c r="E607" s="239">
        <v>3691.2</v>
      </c>
      <c r="F607" s="287">
        <v>41890</v>
      </c>
      <c r="G607" s="44">
        <v>3691.2</v>
      </c>
      <c r="H607" s="243">
        <f t="shared" si="10"/>
        <v>0</v>
      </c>
      <c r="I607" s="20" t="s">
        <v>12</v>
      </c>
    </row>
    <row r="608" spans="1:11" x14ac:dyDescent="0.25">
      <c r="A608" s="216">
        <v>41889</v>
      </c>
      <c r="B608" s="285" t="s">
        <v>2174</v>
      </c>
      <c r="C608" s="361" t="s">
        <v>4649</v>
      </c>
      <c r="D608" s="20" t="s">
        <v>1697</v>
      </c>
      <c r="E608" s="239">
        <v>7582.5</v>
      </c>
      <c r="F608" s="287">
        <v>41889</v>
      </c>
      <c r="G608" s="44">
        <v>7582.5</v>
      </c>
      <c r="H608" s="243">
        <f t="shared" si="10"/>
        <v>0</v>
      </c>
      <c r="I608" s="20"/>
    </row>
    <row r="609" spans="1:11" x14ac:dyDescent="0.25">
      <c r="A609" s="216">
        <v>41889</v>
      </c>
      <c r="B609" s="285" t="s">
        <v>2176</v>
      </c>
      <c r="C609" s="361" t="s">
        <v>4649</v>
      </c>
      <c r="D609" s="20" t="s">
        <v>760</v>
      </c>
      <c r="E609" s="239">
        <v>2126.4</v>
      </c>
      <c r="F609" s="287">
        <v>41890</v>
      </c>
      <c r="G609" s="44">
        <v>2126.4</v>
      </c>
      <c r="H609" s="243">
        <f t="shared" si="10"/>
        <v>0</v>
      </c>
      <c r="I609" s="20" t="s">
        <v>12</v>
      </c>
    </row>
    <row r="610" spans="1:11" x14ac:dyDescent="0.25">
      <c r="A610" s="216">
        <v>41889</v>
      </c>
      <c r="B610" s="285" t="s">
        <v>2177</v>
      </c>
      <c r="C610" s="361" t="s">
        <v>4649</v>
      </c>
      <c r="D610" s="20" t="s">
        <v>4708</v>
      </c>
      <c r="E610" s="239">
        <v>6430.13</v>
      </c>
      <c r="F610" s="287">
        <v>41889</v>
      </c>
      <c r="G610" s="44">
        <v>6430.13</v>
      </c>
      <c r="H610" s="243">
        <f t="shared" si="10"/>
        <v>0</v>
      </c>
      <c r="I610" s="20"/>
    </row>
    <row r="611" spans="1:11" x14ac:dyDescent="0.25">
      <c r="A611" s="216">
        <v>41889</v>
      </c>
      <c r="B611" s="285" t="s">
        <v>2178</v>
      </c>
      <c r="C611" s="361" t="s">
        <v>4649</v>
      </c>
      <c r="D611" s="20" t="s">
        <v>3121</v>
      </c>
      <c r="E611" s="239">
        <v>5831</v>
      </c>
      <c r="F611" s="287">
        <v>41889</v>
      </c>
      <c r="G611" s="44">
        <v>5831</v>
      </c>
      <c r="H611" s="243">
        <f t="shared" si="10"/>
        <v>0</v>
      </c>
      <c r="I611" s="20" t="s">
        <v>65</v>
      </c>
    </row>
    <row r="612" spans="1:11" x14ac:dyDescent="0.25">
      <c r="A612" s="216">
        <v>41889</v>
      </c>
      <c r="B612" s="285" t="s">
        <v>2180</v>
      </c>
      <c r="C612" s="361" t="s">
        <v>4649</v>
      </c>
      <c r="D612" s="20" t="s">
        <v>47</v>
      </c>
      <c r="E612" s="239">
        <v>4968</v>
      </c>
      <c r="F612" s="287">
        <v>41890</v>
      </c>
      <c r="G612" s="44">
        <v>4968</v>
      </c>
      <c r="H612" s="243">
        <f t="shared" si="10"/>
        <v>0</v>
      </c>
      <c r="I612" s="20" t="s">
        <v>12</v>
      </c>
    </row>
    <row r="613" spans="1:11" x14ac:dyDescent="0.25">
      <c r="A613" s="216">
        <v>41889</v>
      </c>
      <c r="B613" s="285" t="s">
        <v>2181</v>
      </c>
      <c r="C613" s="361" t="s">
        <v>4649</v>
      </c>
      <c r="D613" s="20" t="s">
        <v>2582</v>
      </c>
      <c r="E613" s="239">
        <v>2233</v>
      </c>
      <c r="F613" s="287">
        <v>41890</v>
      </c>
      <c r="G613" s="44">
        <v>2233</v>
      </c>
      <c r="H613" s="243">
        <f t="shared" si="10"/>
        <v>0</v>
      </c>
      <c r="I613" s="20" t="s">
        <v>12</v>
      </c>
      <c r="K613" s="33"/>
    </row>
    <row r="614" spans="1:11" x14ac:dyDescent="0.25">
      <c r="A614" s="216">
        <v>41889</v>
      </c>
      <c r="B614" s="285" t="s">
        <v>2182</v>
      </c>
      <c r="C614" s="361" t="s">
        <v>4649</v>
      </c>
      <c r="D614" s="20" t="s">
        <v>1882</v>
      </c>
      <c r="E614" s="239">
        <v>3542.8</v>
      </c>
      <c r="F614" s="287">
        <v>41890</v>
      </c>
      <c r="G614" s="44">
        <v>3542.8</v>
      </c>
      <c r="H614" s="243">
        <f t="shared" si="10"/>
        <v>0</v>
      </c>
      <c r="I614" s="20" t="s">
        <v>12</v>
      </c>
    </row>
    <row r="615" spans="1:11" x14ac:dyDescent="0.25">
      <c r="A615" s="216">
        <v>41889</v>
      </c>
      <c r="B615" s="285" t="s">
        <v>2184</v>
      </c>
      <c r="C615" s="361" t="s">
        <v>4649</v>
      </c>
      <c r="D615" s="20" t="s">
        <v>4622</v>
      </c>
      <c r="E615" s="239">
        <v>858.8</v>
      </c>
      <c r="F615" s="287">
        <v>41889</v>
      </c>
      <c r="G615" s="44">
        <v>858.8</v>
      </c>
      <c r="H615" s="243">
        <f t="shared" si="10"/>
        <v>0</v>
      </c>
      <c r="I615" s="20"/>
      <c r="K615" s="33"/>
    </row>
    <row r="616" spans="1:11" x14ac:dyDescent="0.25">
      <c r="A616" s="216">
        <v>41889</v>
      </c>
      <c r="B616" s="285" t="s">
        <v>2185</v>
      </c>
      <c r="C616" s="361" t="s">
        <v>4649</v>
      </c>
      <c r="D616" s="20" t="s">
        <v>29</v>
      </c>
      <c r="E616" s="239">
        <v>10845</v>
      </c>
      <c r="F616" s="287">
        <v>41890</v>
      </c>
      <c r="G616" s="44">
        <v>10845</v>
      </c>
      <c r="H616" s="243">
        <f t="shared" si="10"/>
        <v>0</v>
      </c>
      <c r="I616" s="20" t="s">
        <v>12</v>
      </c>
    </row>
    <row r="617" spans="1:11" x14ac:dyDescent="0.25">
      <c r="A617" s="216">
        <v>41889</v>
      </c>
      <c r="B617" s="285" t="s">
        <v>2186</v>
      </c>
      <c r="C617" s="361" t="s">
        <v>4649</v>
      </c>
      <c r="D617" s="20" t="s">
        <v>696</v>
      </c>
      <c r="E617" s="239">
        <v>36104.6</v>
      </c>
      <c r="F617" s="482" t="s">
        <v>4709</v>
      </c>
      <c r="G617" s="44">
        <v>36104.6</v>
      </c>
      <c r="H617" s="243">
        <f t="shared" si="10"/>
        <v>0</v>
      </c>
      <c r="I617" s="20"/>
    </row>
    <row r="618" spans="1:11" x14ac:dyDescent="0.25">
      <c r="A618" s="216">
        <v>41889</v>
      </c>
      <c r="B618" s="285" t="s">
        <v>2188</v>
      </c>
      <c r="C618" s="361" t="s">
        <v>4649</v>
      </c>
      <c r="D618" s="20" t="s">
        <v>4290</v>
      </c>
      <c r="E618" s="239">
        <v>31102.2</v>
      </c>
      <c r="F618" s="482" t="s">
        <v>4710</v>
      </c>
      <c r="G618" s="44">
        <v>31102.2</v>
      </c>
      <c r="H618" s="243">
        <f t="shared" si="10"/>
        <v>0</v>
      </c>
      <c r="I618" s="20"/>
    </row>
    <row r="619" spans="1:11" x14ac:dyDescent="0.25">
      <c r="A619" s="216">
        <v>41889</v>
      </c>
      <c r="B619" s="285" t="s">
        <v>2189</v>
      </c>
      <c r="C619" s="361" t="s">
        <v>4649</v>
      </c>
      <c r="D619" s="20" t="s">
        <v>4623</v>
      </c>
      <c r="E619" s="239">
        <v>178.2</v>
      </c>
      <c r="F619" s="287">
        <v>41889</v>
      </c>
      <c r="G619" s="44">
        <v>178.2</v>
      </c>
      <c r="H619" s="243">
        <f t="shared" si="10"/>
        <v>0</v>
      </c>
      <c r="I619" s="20"/>
    </row>
    <row r="620" spans="1:11" x14ac:dyDescent="0.25">
      <c r="A620" s="216">
        <v>41889</v>
      </c>
      <c r="B620" s="285" t="s">
        <v>2190</v>
      </c>
      <c r="C620" s="361" t="s">
        <v>4649</v>
      </c>
      <c r="D620" s="20" t="s">
        <v>8</v>
      </c>
      <c r="E620" s="239">
        <v>2646.8</v>
      </c>
      <c r="F620" s="287">
        <v>41889</v>
      </c>
      <c r="G620" s="44">
        <v>2646.8</v>
      </c>
      <c r="H620" s="243">
        <f t="shared" si="10"/>
        <v>0</v>
      </c>
      <c r="I620" s="20"/>
    </row>
    <row r="621" spans="1:11" x14ac:dyDescent="0.25">
      <c r="A621" s="216">
        <v>41889</v>
      </c>
      <c r="B621" s="285" t="s">
        <v>2191</v>
      </c>
      <c r="C621" s="361" t="s">
        <v>4649</v>
      </c>
      <c r="D621" s="20" t="s">
        <v>130</v>
      </c>
      <c r="E621" s="239">
        <v>9521.6</v>
      </c>
      <c r="F621" s="287">
        <v>41890</v>
      </c>
      <c r="G621" s="44">
        <v>9521.6</v>
      </c>
      <c r="H621" s="243">
        <f t="shared" si="10"/>
        <v>0</v>
      </c>
      <c r="I621" s="20" t="s">
        <v>21</v>
      </c>
    </row>
    <row r="622" spans="1:11" x14ac:dyDescent="0.25">
      <c r="A622" s="216">
        <v>41889</v>
      </c>
      <c r="B622" s="285" t="s">
        <v>2192</v>
      </c>
      <c r="C622" s="361" t="s">
        <v>4649</v>
      </c>
      <c r="D622" s="329" t="s">
        <v>3114</v>
      </c>
      <c r="E622" s="330">
        <v>0</v>
      </c>
      <c r="F622" s="287"/>
      <c r="G622" s="44"/>
      <c r="H622" s="243">
        <f t="shared" si="10"/>
        <v>0</v>
      </c>
      <c r="I622" s="20" t="s">
        <v>512</v>
      </c>
    </row>
    <row r="623" spans="1:11" x14ac:dyDescent="0.25">
      <c r="A623" s="216">
        <v>41889</v>
      </c>
      <c r="B623" s="285" t="s">
        <v>2193</v>
      </c>
      <c r="C623" s="361" t="s">
        <v>4649</v>
      </c>
      <c r="D623" s="20" t="s">
        <v>4618</v>
      </c>
      <c r="E623" s="239">
        <v>8310.7999999999993</v>
      </c>
      <c r="F623" s="287">
        <v>41890</v>
      </c>
      <c r="G623" s="44">
        <v>8310.7999999999993</v>
      </c>
      <c r="H623" s="243">
        <f t="shared" si="10"/>
        <v>0</v>
      </c>
      <c r="I623" s="20" t="s">
        <v>21</v>
      </c>
    </row>
    <row r="624" spans="1:11" x14ac:dyDescent="0.25">
      <c r="A624" s="216">
        <v>41889</v>
      </c>
      <c r="B624" s="285" t="s">
        <v>2194</v>
      </c>
      <c r="C624" s="361" t="s">
        <v>4649</v>
      </c>
      <c r="D624" s="20" t="s">
        <v>3169</v>
      </c>
      <c r="E624" s="239">
        <v>2421</v>
      </c>
      <c r="F624" s="287">
        <v>41890</v>
      </c>
      <c r="G624" s="44">
        <v>2421</v>
      </c>
      <c r="H624" s="243">
        <f t="shared" si="10"/>
        <v>0</v>
      </c>
      <c r="I624" s="20" t="s">
        <v>21</v>
      </c>
    </row>
    <row r="625" spans="1:11" x14ac:dyDescent="0.25">
      <c r="A625" s="216">
        <v>41889</v>
      </c>
      <c r="B625" s="285" t="s">
        <v>2195</v>
      </c>
      <c r="C625" s="361" t="s">
        <v>4649</v>
      </c>
      <c r="D625" s="20" t="s">
        <v>4620</v>
      </c>
      <c r="E625" s="239">
        <v>4599</v>
      </c>
      <c r="F625" s="287">
        <v>41889</v>
      </c>
      <c r="G625" s="44">
        <v>4599</v>
      </c>
      <c r="H625" s="243">
        <f t="shared" si="10"/>
        <v>0</v>
      </c>
      <c r="I625" s="20" t="s">
        <v>21</v>
      </c>
      <c r="J625" s="21"/>
      <c r="K625" s="21"/>
    </row>
    <row r="626" spans="1:11" x14ac:dyDescent="0.25">
      <c r="A626" s="216">
        <v>41889</v>
      </c>
      <c r="B626" s="285" t="s">
        <v>2196</v>
      </c>
      <c r="C626" s="361" t="s">
        <v>4649</v>
      </c>
      <c r="D626" s="20" t="s">
        <v>22</v>
      </c>
      <c r="E626" s="239">
        <v>5545.6</v>
      </c>
      <c r="F626" s="287">
        <v>41889</v>
      </c>
      <c r="G626" s="44">
        <v>5545.6</v>
      </c>
      <c r="H626" s="243">
        <f t="shared" si="10"/>
        <v>0</v>
      </c>
      <c r="I626" s="20"/>
      <c r="J626" s="21"/>
      <c r="K626" s="21"/>
    </row>
    <row r="627" spans="1:11" x14ac:dyDescent="0.25">
      <c r="A627" s="216">
        <v>41889</v>
      </c>
      <c r="B627" s="285" t="s">
        <v>2197</v>
      </c>
      <c r="C627" s="361" t="s">
        <v>4649</v>
      </c>
      <c r="D627" s="20" t="s">
        <v>4352</v>
      </c>
      <c r="E627" s="239">
        <v>1806</v>
      </c>
      <c r="F627" s="287">
        <v>41889</v>
      </c>
      <c r="G627" s="44">
        <v>1806</v>
      </c>
      <c r="H627" s="243">
        <f t="shared" si="10"/>
        <v>0</v>
      </c>
      <c r="I627" s="20"/>
      <c r="J627" s="21"/>
      <c r="K627" s="21"/>
    </row>
    <row r="628" spans="1:11" x14ac:dyDescent="0.25">
      <c r="A628" s="216">
        <v>41889</v>
      </c>
      <c r="B628" s="285" t="s">
        <v>2198</v>
      </c>
      <c r="C628" s="361" t="s">
        <v>4649</v>
      </c>
      <c r="D628" s="20" t="s">
        <v>367</v>
      </c>
      <c r="E628" s="239">
        <v>859</v>
      </c>
      <c r="F628" s="287">
        <v>41889</v>
      </c>
      <c r="G628" s="44">
        <v>859</v>
      </c>
      <c r="H628" s="243">
        <f t="shared" si="10"/>
        <v>0</v>
      </c>
      <c r="I628" s="20"/>
      <c r="J628" s="21"/>
      <c r="K628" s="21"/>
    </row>
    <row r="629" spans="1:11" x14ac:dyDescent="0.25">
      <c r="A629" s="216">
        <v>41889</v>
      </c>
      <c r="B629" s="285" t="s">
        <v>2199</v>
      </c>
      <c r="C629" s="361" t="s">
        <v>4649</v>
      </c>
      <c r="D629" s="20" t="s">
        <v>51</v>
      </c>
      <c r="E629" s="239">
        <v>1485</v>
      </c>
      <c r="F629" s="287">
        <v>41889</v>
      </c>
      <c r="G629" s="44">
        <v>1485</v>
      </c>
      <c r="H629" s="243">
        <f t="shared" si="10"/>
        <v>0</v>
      </c>
      <c r="I629" s="20"/>
      <c r="J629" s="21"/>
      <c r="K629" s="21"/>
    </row>
    <row r="630" spans="1:11" x14ac:dyDescent="0.25">
      <c r="A630" s="216">
        <v>41889</v>
      </c>
      <c r="B630" s="285" t="s">
        <v>2201</v>
      </c>
      <c r="C630" s="361" t="s">
        <v>4649</v>
      </c>
      <c r="D630" s="20" t="s">
        <v>1468</v>
      </c>
      <c r="E630" s="239">
        <v>10812</v>
      </c>
      <c r="F630" s="287">
        <v>41890</v>
      </c>
      <c r="G630" s="44">
        <v>10812</v>
      </c>
      <c r="H630" s="243">
        <f t="shared" si="10"/>
        <v>0</v>
      </c>
      <c r="I630" s="20"/>
      <c r="J630" s="21"/>
      <c r="K630" s="21"/>
    </row>
    <row r="631" spans="1:11" x14ac:dyDescent="0.25">
      <c r="A631" s="216">
        <v>41889</v>
      </c>
      <c r="B631" s="285" t="s">
        <v>2203</v>
      </c>
      <c r="C631" s="361" t="s">
        <v>4649</v>
      </c>
      <c r="D631" s="329" t="s">
        <v>3114</v>
      </c>
      <c r="E631" s="330">
        <v>0</v>
      </c>
      <c r="F631" s="287"/>
      <c r="G631" s="44"/>
      <c r="H631" s="243">
        <f t="shared" si="10"/>
        <v>0</v>
      </c>
      <c r="I631" s="20" t="s">
        <v>512</v>
      </c>
      <c r="J631" s="21"/>
      <c r="K631" s="21"/>
    </row>
    <row r="632" spans="1:11" x14ac:dyDescent="0.25">
      <c r="A632" s="216">
        <v>41889</v>
      </c>
      <c r="B632" s="285" t="s">
        <v>2204</v>
      </c>
      <c r="C632" s="361" t="s">
        <v>4649</v>
      </c>
      <c r="D632" s="329" t="s">
        <v>3114</v>
      </c>
      <c r="E632" s="330">
        <v>0</v>
      </c>
      <c r="F632" s="287"/>
      <c r="G632" s="44"/>
      <c r="H632" s="243">
        <f t="shared" si="10"/>
        <v>0</v>
      </c>
      <c r="I632" s="20" t="s">
        <v>512</v>
      </c>
      <c r="J632" s="21"/>
      <c r="K632" s="21"/>
    </row>
    <row r="633" spans="1:11" x14ac:dyDescent="0.25">
      <c r="A633" s="216">
        <v>41889</v>
      </c>
      <c r="B633" s="285" t="s">
        <v>2205</v>
      </c>
      <c r="C633" s="361" t="s">
        <v>4649</v>
      </c>
      <c r="D633" s="20" t="s">
        <v>321</v>
      </c>
      <c r="E633" s="239">
        <v>3444.3</v>
      </c>
      <c r="F633" s="287">
        <v>41889</v>
      </c>
      <c r="G633" s="44">
        <v>3444.3</v>
      </c>
      <c r="H633" s="243">
        <f t="shared" si="10"/>
        <v>0</v>
      </c>
      <c r="I633" s="20"/>
      <c r="J633" s="21"/>
      <c r="K633" s="21"/>
    </row>
    <row r="634" spans="1:11" x14ac:dyDescent="0.25">
      <c r="A634" s="216">
        <v>41889</v>
      </c>
      <c r="B634" s="285" t="s">
        <v>2207</v>
      </c>
      <c r="C634" s="361" t="s">
        <v>4649</v>
      </c>
      <c r="D634" s="20" t="s">
        <v>133</v>
      </c>
      <c r="E634" s="239">
        <v>2430</v>
      </c>
      <c r="F634" s="419">
        <v>41889</v>
      </c>
      <c r="G634" s="44">
        <v>2430</v>
      </c>
      <c r="H634" s="243">
        <f t="shared" si="10"/>
        <v>0</v>
      </c>
      <c r="I634" s="20"/>
      <c r="J634" s="21"/>
      <c r="K634" s="21"/>
    </row>
    <row r="635" spans="1:11" x14ac:dyDescent="0.25">
      <c r="A635" s="216">
        <v>41889</v>
      </c>
      <c r="B635" s="285" t="s">
        <v>2209</v>
      </c>
      <c r="C635" s="361" t="s">
        <v>4649</v>
      </c>
      <c r="D635" s="20" t="s">
        <v>4216</v>
      </c>
      <c r="E635" s="239">
        <v>8627</v>
      </c>
      <c r="F635" s="419">
        <v>41889</v>
      </c>
      <c r="G635" s="44">
        <v>8627</v>
      </c>
      <c r="H635" s="243">
        <f t="shared" si="10"/>
        <v>0</v>
      </c>
      <c r="I635" s="20"/>
      <c r="J635" s="21"/>
      <c r="K635" s="21"/>
    </row>
    <row r="636" spans="1:11" x14ac:dyDescent="0.25">
      <c r="A636" s="216">
        <v>41889</v>
      </c>
      <c r="B636" s="285" t="s">
        <v>2210</v>
      </c>
      <c r="C636" s="361" t="s">
        <v>4649</v>
      </c>
      <c r="D636" s="20" t="s">
        <v>4679</v>
      </c>
      <c r="E636" s="239">
        <v>5473.6</v>
      </c>
      <c r="F636" s="419">
        <v>41889</v>
      </c>
      <c r="G636" s="44">
        <v>5473.6</v>
      </c>
      <c r="H636" s="243">
        <f t="shared" si="10"/>
        <v>0</v>
      </c>
      <c r="I636" s="20" t="s">
        <v>27</v>
      </c>
      <c r="J636" s="21"/>
      <c r="K636" s="21"/>
    </row>
    <row r="637" spans="1:11" x14ac:dyDescent="0.25">
      <c r="A637" s="216">
        <v>41889</v>
      </c>
      <c r="B637" s="285" t="s">
        <v>2211</v>
      </c>
      <c r="C637" s="361" t="s">
        <v>4649</v>
      </c>
      <c r="D637" s="329" t="s">
        <v>3114</v>
      </c>
      <c r="E637" s="330">
        <v>0</v>
      </c>
      <c r="F637" s="419"/>
      <c r="G637" s="44"/>
      <c r="H637" s="243">
        <f t="shared" si="10"/>
        <v>0</v>
      </c>
      <c r="I637" s="20" t="s">
        <v>324</v>
      </c>
      <c r="J637" s="21"/>
      <c r="K637" s="21"/>
    </row>
    <row r="638" spans="1:11" x14ac:dyDescent="0.25">
      <c r="A638" s="216">
        <v>41889</v>
      </c>
      <c r="B638" s="285" t="s">
        <v>2212</v>
      </c>
      <c r="C638" s="361" t="s">
        <v>4649</v>
      </c>
      <c r="D638" s="20" t="s">
        <v>1206</v>
      </c>
      <c r="E638" s="239">
        <v>363</v>
      </c>
      <c r="F638" s="419">
        <v>41889</v>
      </c>
      <c r="G638" s="44">
        <v>363</v>
      </c>
      <c r="H638" s="243">
        <f t="shared" si="10"/>
        <v>0</v>
      </c>
      <c r="I638" s="20"/>
      <c r="J638" s="21"/>
      <c r="K638" s="21"/>
    </row>
    <row r="639" spans="1:11" x14ac:dyDescent="0.25">
      <c r="A639" s="216">
        <v>41889</v>
      </c>
      <c r="B639" s="285" t="s">
        <v>2213</v>
      </c>
      <c r="C639" s="361" t="s">
        <v>4649</v>
      </c>
      <c r="D639" s="20" t="s">
        <v>136</v>
      </c>
      <c r="E639" s="239">
        <v>78.400000000000006</v>
      </c>
      <c r="F639" s="419">
        <v>41889</v>
      </c>
      <c r="G639" s="44">
        <v>78.400000000000006</v>
      </c>
      <c r="H639" s="243">
        <f t="shared" si="10"/>
        <v>0</v>
      </c>
      <c r="I639" s="20"/>
      <c r="J639" s="21"/>
      <c r="K639" s="21"/>
    </row>
    <row r="640" spans="1:11" x14ac:dyDescent="0.25">
      <c r="A640" s="216">
        <v>41889</v>
      </c>
      <c r="B640" s="285" t="s">
        <v>2214</v>
      </c>
      <c r="C640" s="361" t="s">
        <v>4649</v>
      </c>
      <c r="D640" s="20" t="s">
        <v>44</v>
      </c>
      <c r="E640" s="239">
        <v>4900</v>
      </c>
      <c r="F640" s="419">
        <v>41901</v>
      </c>
      <c r="G640" s="44">
        <v>4900</v>
      </c>
      <c r="H640" s="243">
        <f t="shared" si="10"/>
        <v>0</v>
      </c>
      <c r="I640" s="20" t="s">
        <v>21</v>
      </c>
      <c r="J640" s="21"/>
      <c r="K640" s="21"/>
    </row>
    <row r="641" spans="1:11" x14ac:dyDescent="0.25">
      <c r="A641" s="216">
        <v>41889</v>
      </c>
      <c r="B641" s="285" t="s">
        <v>2215</v>
      </c>
      <c r="C641" s="361" t="s">
        <v>4649</v>
      </c>
      <c r="D641" s="20" t="s">
        <v>4352</v>
      </c>
      <c r="E641" s="239">
        <v>6230.6</v>
      </c>
      <c r="F641" s="419">
        <v>41889</v>
      </c>
      <c r="G641" s="44">
        <v>6230.6</v>
      </c>
      <c r="H641" s="243">
        <f t="shared" si="10"/>
        <v>0</v>
      </c>
      <c r="I641" s="20"/>
    </row>
    <row r="642" spans="1:11" x14ac:dyDescent="0.25">
      <c r="A642" s="216">
        <v>41889</v>
      </c>
      <c r="B642" s="285" t="s">
        <v>2216</v>
      </c>
      <c r="C642" s="361" t="s">
        <v>4649</v>
      </c>
      <c r="D642" s="20" t="s">
        <v>14</v>
      </c>
      <c r="E642" s="239">
        <v>6100</v>
      </c>
      <c r="F642" s="419">
        <v>41890</v>
      </c>
      <c r="G642" s="44">
        <v>6100</v>
      </c>
      <c r="H642" s="243">
        <f t="shared" si="10"/>
        <v>0</v>
      </c>
      <c r="I642" s="20"/>
    </row>
    <row r="643" spans="1:11" x14ac:dyDescent="0.25">
      <c r="A643" s="216">
        <v>41889</v>
      </c>
      <c r="B643" s="285" t="s">
        <v>2217</v>
      </c>
      <c r="C643" s="361" t="s">
        <v>4649</v>
      </c>
      <c r="D643" s="20" t="s">
        <v>160</v>
      </c>
      <c r="E643" s="239">
        <v>81079.429999999993</v>
      </c>
      <c r="F643" s="421" t="s">
        <v>4711</v>
      </c>
      <c r="G643" s="44">
        <v>81079.429999999993</v>
      </c>
      <c r="H643" s="243">
        <f t="shared" si="10"/>
        <v>0</v>
      </c>
      <c r="I643" s="20" t="s">
        <v>162</v>
      </c>
    </row>
    <row r="644" spans="1:11" x14ac:dyDescent="0.25">
      <c r="A644" s="216">
        <v>41890</v>
      </c>
      <c r="B644" s="285" t="s">
        <v>2218</v>
      </c>
      <c r="C644" s="361" t="s">
        <v>4649</v>
      </c>
      <c r="D644" s="20" t="s">
        <v>1206</v>
      </c>
      <c r="E644" s="239">
        <v>120.4</v>
      </c>
      <c r="F644" s="419">
        <v>41890</v>
      </c>
      <c r="G644" s="44">
        <v>120.4</v>
      </c>
      <c r="H644" s="243">
        <f t="shared" si="10"/>
        <v>0</v>
      </c>
      <c r="I644" s="20"/>
    </row>
    <row r="645" spans="1:11" x14ac:dyDescent="0.25">
      <c r="A645" s="216">
        <v>41890</v>
      </c>
      <c r="B645" s="285" t="s">
        <v>2219</v>
      </c>
      <c r="C645" s="361" t="s">
        <v>4649</v>
      </c>
      <c r="D645" s="20" t="s">
        <v>160</v>
      </c>
      <c r="E645" s="239">
        <v>90679</v>
      </c>
      <c r="F645" s="419" t="s">
        <v>4711</v>
      </c>
      <c r="G645" s="44">
        <v>90679</v>
      </c>
      <c r="H645" s="243">
        <f t="shared" si="10"/>
        <v>0</v>
      </c>
      <c r="I645" s="20" t="s">
        <v>162</v>
      </c>
    </row>
    <row r="646" spans="1:11" x14ac:dyDescent="0.25">
      <c r="A646" s="216">
        <v>41890</v>
      </c>
      <c r="B646" s="285" t="s">
        <v>2220</v>
      </c>
      <c r="C646" s="361" t="s">
        <v>4649</v>
      </c>
      <c r="D646" s="20" t="s">
        <v>4641</v>
      </c>
      <c r="E646" s="239">
        <v>30744.799999999999</v>
      </c>
      <c r="F646" s="419">
        <v>41892</v>
      </c>
      <c r="G646" s="44">
        <v>30744.799999999999</v>
      </c>
      <c r="H646" s="243">
        <f t="shared" si="10"/>
        <v>0</v>
      </c>
      <c r="I646" s="20" t="s">
        <v>162</v>
      </c>
    </row>
    <row r="647" spans="1:11" x14ac:dyDescent="0.25">
      <c r="A647" s="216">
        <v>41890</v>
      </c>
      <c r="B647" s="285" t="s">
        <v>2221</v>
      </c>
      <c r="C647" s="361" t="s">
        <v>4649</v>
      </c>
      <c r="D647" s="329" t="s">
        <v>3114</v>
      </c>
      <c r="E647" s="330">
        <v>0</v>
      </c>
      <c r="F647" s="419"/>
      <c r="G647" s="44"/>
      <c r="H647" s="243">
        <f t="shared" ref="H647:H710" si="11">E647-G647</f>
        <v>0</v>
      </c>
      <c r="I647" s="20"/>
      <c r="K647" s="33"/>
    </row>
    <row r="648" spans="1:11" x14ac:dyDescent="0.25">
      <c r="A648" s="216">
        <v>41890</v>
      </c>
      <c r="B648" s="285" t="s">
        <v>2222</v>
      </c>
      <c r="C648" s="361" t="s">
        <v>4649</v>
      </c>
      <c r="D648" s="329" t="s">
        <v>3114</v>
      </c>
      <c r="E648" s="330">
        <v>0</v>
      </c>
      <c r="F648" s="419"/>
      <c r="G648" s="44"/>
      <c r="H648" s="243">
        <f t="shared" si="11"/>
        <v>0</v>
      </c>
      <c r="I648" s="20"/>
    </row>
    <row r="649" spans="1:11" x14ac:dyDescent="0.25">
      <c r="A649" s="216">
        <v>41890</v>
      </c>
      <c r="B649" s="285" t="s">
        <v>2225</v>
      </c>
      <c r="C649" s="361" t="s">
        <v>4649</v>
      </c>
      <c r="D649" s="20" t="s">
        <v>4636</v>
      </c>
      <c r="E649" s="239">
        <v>8421.84</v>
      </c>
      <c r="F649" s="419">
        <v>41912</v>
      </c>
      <c r="G649" s="44">
        <v>8421.84</v>
      </c>
      <c r="H649" s="243">
        <f t="shared" si="11"/>
        <v>0</v>
      </c>
      <c r="I649" s="20" t="s">
        <v>162</v>
      </c>
    </row>
    <row r="650" spans="1:11" x14ac:dyDescent="0.25">
      <c r="A650" s="216">
        <v>41890</v>
      </c>
      <c r="B650" s="285" t="s">
        <v>2227</v>
      </c>
      <c r="C650" s="361" t="s">
        <v>4649</v>
      </c>
      <c r="D650" s="20" t="s">
        <v>4629</v>
      </c>
      <c r="E650" s="239">
        <v>18953.439999999999</v>
      </c>
      <c r="F650" s="419">
        <v>41912</v>
      </c>
      <c r="G650" s="44">
        <v>18953.439999999999</v>
      </c>
      <c r="H650" s="243">
        <f t="shared" si="11"/>
        <v>0</v>
      </c>
      <c r="I650" s="20" t="s">
        <v>162</v>
      </c>
    </row>
    <row r="651" spans="1:11" x14ac:dyDescent="0.25">
      <c r="A651" s="216">
        <v>41890</v>
      </c>
      <c r="B651" s="285" t="s">
        <v>2228</v>
      </c>
      <c r="C651" s="361" t="s">
        <v>4649</v>
      </c>
      <c r="D651" s="20" t="s">
        <v>4638</v>
      </c>
      <c r="E651" s="239">
        <v>6700.4</v>
      </c>
      <c r="F651" s="419">
        <v>41912</v>
      </c>
      <c r="G651" s="44">
        <v>6700.4</v>
      </c>
      <c r="H651" s="243">
        <f t="shared" si="11"/>
        <v>0</v>
      </c>
      <c r="I651" s="20" t="s">
        <v>162</v>
      </c>
    </row>
    <row r="652" spans="1:11" x14ac:dyDescent="0.25">
      <c r="A652" s="216">
        <v>41890</v>
      </c>
      <c r="B652" s="285" t="s">
        <v>2230</v>
      </c>
      <c r="C652" s="361" t="s">
        <v>4649</v>
      </c>
      <c r="D652" s="20" t="s">
        <v>4636</v>
      </c>
      <c r="E652" s="239">
        <v>3132.6</v>
      </c>
      <c r="F652" s="419">
        <v>41912</v>
      </c>
      <c r="G652" s="44">
        <v>3132.6</v>
      </c>
      <c r="H652" s="243">
        <f t="shared" si="11"/>
        <v>0</v>
      </c>
      <c r="I652" s="20" t="s">
        <v>162</v>
      </c>
    </row>
    <row r="653" spans="1:11" x14ac:dyDescent="0.25">
      <c r="A653" s="216">
        <v>41890</v>
      </c>
      <c r="B653" s="285" t="s">
        <v>2231</v>
      </c>
      <c r="C653" s="361" t="s">
        <v>4649</v>
      </c>
      <c r="D653" s="20" t="s">
        <v>4632</v>
      </c>
      <c r="E653" s="239">
        <v>11077</v>
      </c>
      <c r="F653" s="419">
        <v>41912</v>
      </c>
      <c r="G653" s="44">
        <v>11077</v>
      </c>
      <c r="H653" s="243">
        <f t="shared" si="11"/>
        <v>0</v>
      </c>
      <c r="I653" s="20" t="s">
        <v>162</v>
      </c>
    </row>
    <row r="654" spans="1:11" x14ac:dyDescent="0.25">
      <c r="A654" s="216">
        <v>41890</v>
      </c>
      <c r="B654" s="285" t="s">
        <v>2232</v>
      </c>
      <c r="C654" s="361" t="s">
        <v>4649</v>
      </c>
      <c r="D654" s="20" t="s">
        <v>4633</v>
      </c>
      <c r="E654" s="239">
        <v>5448.8</v>
      </c>
      <c r="F654" s="419">
        <v>41912</v>
      </c>
      <c r="G654" s="44">
        <v>5448.8</v>
      </c>
      <c r="H654" s="243">
        <f t="shared" si="11"/>
        <v>0</v>
      </c>
      <c r="I654" s="20"/>
    </row>
    <row r="655" spans="1:11" x14ac:dyDescent="0.25">
      <c r="A655" s="216">
        <v>41890</v>
      </c>
      <c r="B655" s="285" t="s">
        <v>2233</v>
      </c>
      <c r="C655" s="361" t="s">
        <v>4649</v>
      </c>
      <c r="D655" s="20" t="s">
        <v>4712</v>
      </c>
      <c r="E655" s="239">
        <v>24522.7</v>
      </c>
      <c r="F655" s="419">
        <v>41912</v>
      </c>
      <c r="G655" s="44">
        <v>24522.7</v>
      </c>
      <c r="H655" s="243">
        <f t="shared" si="11"/>
        <v>0</v>
      </c>
      <c r="I655" s="20" t="s">
        <v>162</v>
      </c>
    </row>
    <row r="656" spans="1:11" x14ac:dyDescent="0.25">
      <c r="A656" s="216">
        <v>41890</v>
      </c>
      <c r="B656" s="285" t="s">
        <v>2234</v>
      </c>
      <c r="C656" s="361" t="s">
        <v>4649</v>
      </c>
      <c r="D656" s="20" t="s">
        <v>4631</v>
      </c>
      <c r="E656" s="239">
        <v>9457.6</v>
      </c>
      <c r="F656" s="419">
        <v>41912</v>
      </c>
      <c r="G656" s="44">
        <v>9457.6</v>
      </c>
      <c r="H656" s="243">
        <f t="shared" si="11"/>
        <v>0</v>
      </c>
      <c r="I656" s="20" t="s">
        <v>162</v>
      </c>
    </row>
    <row r="657" spans="1:11" x14ac:dyDescent="0.25">
      <c r="A657" s="216">
        <v>41890</v>
      </c>
      <c r="B657" s="285" t="s">
        <v>2235</v>
      </c>
      <c r="C657" s="361" t="s">
        <v>4649</v>
      </c>
      <c r="D657" s="20" t="s">
        <v>370</v>
      </c>
      <c r="E657" s="239">
        <v>6007.6</v>
      </c>
      <c r="F657" s="419">
        <v>41912</v>
      </c>
      <c r="G657" s="44">
        <v>6007.6</v>
      </c>
      <c r="H657" s="243">
        <f t="shared" si="11"/>
        <v>0</v>
      </c>
      <c r="I657" s="20" t="s">
        <v>162</v>
      </c>
    </row>
    <row r="658" spans="1:11" x14ac:dyDescent="0.25">
      <c r="A658" s="216">
        <v>41890</v>
      </c>
      <c r="B658" s="285" t="s">
        <v>2236</v>
      </c>
      <c r="C658" s="361" t="s">
        <v>4649</v>
      </c>
      <c r="D658" s="20" t="s">
        <v>4630</v>
      </c>
      <c r="E658" s="239">
        <v>9542.7999999999993</v>
      </c>
      <c r="F658" s="419">
        <v>41895</v>
      </c>
      <c r="G658" s="44">
        <v>9542.7999999999993</v>
      </c>
      <c r="H658" s="243">
        <f t="shared" si="11"/>
        <v>0</v>
      </c>
      <c r="I658" s="20" t="s">
        <v>162</v>
      </c>
      <c r="K658" s="33"/>
    </row>
    <row r="659" spans="1:11" x14ac:dyDescent="0.25">
      <c r="A659" s="216">
        <v>41890</v>
      </c>
      <c r="B659" s="285" t="s">
        <v>2237</v>
      </c>
      <c r="C659" s="361" t="s">
        <v>4649</v>
      </c>
      <c r="D659" s="329" t="s">
        <v>3114</v>
      </c>
      <c r="E659" s="330">
        <v>0</v>
      </c>
      <c r="F659" s="419"/>
      <c r="G659" s="44"/>
      <c r="H659" s="243">
        <f t="shared" si="11"/>
        <v>0</v>
      </c>
      <c r="I659" s="20" t="s">
        <v>512</v>
      </c>
    </row>
    <row r="660" spans="1:11" x14ac:dyDescent="0.25">
      <c r="A660" s="216">
        <v>41890</v>
      </c>
      <c r="B660" s="285" t="s">
        <v>2238</v>
      </c>
      <c r="C660" s="361" t="s">
        <v>4649</v>
      </c>
      <c r="D660" s="329" t="s">
        <v>3114</v>
      </c>
      <c r="E660" s="330">
        <v>0</v>
      </c>
      <c r="F660" s="419"/>
      <c r="G660" s="44"/>
      <c r="H660" s="243">
        <f t="shared" si="11"/>
        <v>0</v>
      </c>
      <c r="I660" s="20" t="s">
        <v>512</v>
      </c>
    </row>
    <row r="661" spans="1:11" x14ac:dyDescent="0.25">
      <c r="A661" s="216">
        <v>41890</v>
      </c>
      <c r="B661" s="285" t="s">
        <v>2239</v>
      </c>
      <c r="C661" s="361" t="s">
        <v>4649</v>
      </c>
      <c r="D661" s="20" t="s">
        <v>4713</v>
      </c>
      <c r="E661" s="239">
        <v>7269.6</v>
      </c>
      <c r="F661" s="419">
        <v>41897</v>
      </c>
      <c r="G661" s="44">
        <v>7269.6</v>
      </c>
      <c r="H661" s="243">
        <f t="shared" si="11"/>
        <v>0</v>
      </c>
      <c r="I661" s="20" t="s">
        <v>162</v>
      </c>
    </row>
    <row r="662" spans="1:11" x14ac:dyDescent="0.25">
      <c r="A662" s="216">
        <v>41890</v>
      </c>
      <c r="B662" s="285" t="s">
        <v>2240</v>
      </c>
      <c r="C662" s="361" t="s">
        <v>4649</v>
      </c>
      <c r="D662" s="20" t="s">
        <v>4334</v>
      </c>
      <c r="E662" s="239">
        <v>14927.1</v>
      </c>
      <c r="F662" s="419">
        <v>41892</v>
      </c>
      <c r="G662" s="44">
        <v>14927.1</v>
      </c>
      <c r="H662" s="243">
        <f t="shared" si="11"/>
        <v>0</v>
      </c>
      <c r="I662" s="20" t="s">
        <v>162</v>
      </c>
    </row>
    <row r="663" spans="1:11" x14ac:dyDescent="0.25">
      <c r="A663" s="216">
        <v>41890</v>
      </c>
      <c r="B663" s="285" t="s">
        <v>2242</v>
      </c>
      <c r="C663" s="361" t="s">
        <v>4649</v>
      </c>
      <c r="D663" s="20" t="s">
        <v>396</v>
      </c>
      <c r="E663" s="239">
        <v>596.20000000000005</v>
      </c>
      <c r="F663" s="419">
        <v>41890</v>
      </c>
      <c r="G663" s="44">
        <v>596.20000000000005</v>
      </c>
      <c r="H663" s="243">
        <f t="shared" si="11"/>
        <v>0</v>
      </c>
      <c r="I663" s="20"/>
    </row>
    <row r="664" spans="1:11" x14ac:dyDescent="0.25">
      <c r="A664" s="216">
        <v>41890</v>
      </c>
      <c r="B664" s="285" t="s">
        <v>2243</v>
      </c>
      <c r="C664" s="361" t="s">
        <v>4649</v>
      </c>
      <c r="D664" s="20" t="s">
        <v>4620</v>
      </c>
      <c r="E664" s="239">
        <v>13536</v>
      </c>
      <c r="F664" s="419">
        <v>41890</v>
      </c>
      <c r="G664" s="44">
        <v>13536</v>
      </c>
      <c r="H664" s="243">
        <f t="shared" si="11"/>
        <v>0</v>
      </c>
      <c r="I664" s="20" t="s">
        <v>217</v>
      </c>
    </row>
    <row r="665" spans="1:11" x14ac:dyDescent="0.25">
      <c r="A665" s="216">
        <v>41890</v>
      </c>
      <c r="B665" s="285" t="s">
        <v>2244</v>
      </c>
      <c r="C665" s="361" t="s">
        <v>4649</v>
      </c>
      <c r="D665" s="20" t="s">
        <v>13</v>
      </c>
      <c r="E665" s="239">
        <v>3451.5</v>
      </c>
      <c r="F665" s="419">
        <v>41890</v>
      </c>
      <c r="G665" s="44">
        <v>3451.5</v>
      </c>
      <c r="H665" s="243">
        <f t="shared" si="11"/>
        <v>0</v>
      </c>
      <c r="I665" s="20" t="s">
        <v>217</v>
      </c>
    </row>
    <row r="666" spans="1:11" x14ac:dyDescent="0.25">
      <c r="A666" s="216">
        <v>41890</v>
      </c>
      <c r="B666" s="285" t="s">
        <v>2245</v>
      </c>
      <c r="C666" s="361" t="s">
        <v>4649</v>
      </c>
      <c r="D666" s="20" t="s">
        <v>3169</v>
      </c>
      <c r="E666" s="239">
        <v>9081</v>
      </c>
      <c r="F666" s="419">
        <v>41893</v>
      </c>
      <c r="G666" s="44">
        <v>9081</v>
      </c>
      <c r="H666" s="243">
        <f t="shared" si="11"/>
        <v>0</v>
      </c>
      <c r="I666" s="20" t="s">
        <v>217</v>
      </c>
    </row>
    <row r="667" spans="1:11" x14ac:dyDescent="0.25">
      <c r="A667" s="216">
        <v>41890</v>
      </c>
      <c r="B667" s="285" t="s">
        <v>2246</v>
      </c>
      <c r="C667" s="361" t="s">
        <v>4649</v>
      </c>
      <c r="D667" s="20" t="s">
        <v>23</v>
      </c>
      <c r="E667" s="239">
        <v>7607.4</v>
      </c>
      <c r="F667" s="419">
        <v>41890</v>
      </c>
      <c r="G667" s="44">
        <v>7607.4</v>
      </c>
      <c r="H667" s="243">
        <f t="shared" si="11"/>
        <v>0</v>
      </c>
      <c r="I667" s="20"/>
    </row>
    <row r="668" spans="1:11" x14ac:dyDescent="0.25">
      <c r="A668" s="216">
        <v>41890</v>
      </c>
      <c r="B668" s="285" t="s">
        <v>2247</v>
      </c>
      <c r="C668" s="361" t="s">
        <v>4649</v>
      </c>
      <c r="D668" s="20" t="s">
        <v>180</v>
      </c>
      <c r="E668" s="239">
        <v>30612.240000000002</v>
      </c>
      <c r="F668" s="419">
        <v>41891</v>
      </c>
      <c r="G668" s="44">
        <v>30612.240000000002</v>
      </c>
      <c r="H668" s="243">
        <f t="shared" si="11"/>
        <v>0</v>
      </c>
      <c r="I668" s="20" t="s">
        <v>65</v>
      </c>
    </row>
    <row r="669" spans="1:11" x14ac:dyDescent="0.25">
      <c r="A669" s="216">
        <v>41890</v>
      </c>
      <c r="B669" s="285" t="s">
        <v>2248</v>
      </c>
      <c r="C669" s="361" t="s">
        <v>4649</v>
      </c>
      <c r="D669" s="20" t="s">
        <v>11</v>
      </c>
      <c r="E669" s="239">
        <v>62079.48</v>
      </c>
      <c r="F669" s="419">
        <v>41907</v>
      </c>
      <c r="G669" s="44">
        <v>62079.48</v>
      </c>
      <c r="H669" s="243">
        <f t="shared" si="11"/>
        <v>0</v>
      </c>
      <c r="I669" s="20" t="s">
        <v>65</v>
      </c>
    </row>
    <row r="670" spans="1:11" x14ac:dyDescent="0.25">
      <c r="A670" s="216">
        <v>41890</v>
      </c>
      <c r="B670" s="285" t="s">
        <v>2249</v>
      </c>
      <c r="C670" s="361" t="s">
        <v>4649</v>
      </c>
      <c r="D670" s="329" t="s">
        <v>3114</v>
      </c>
      <c r="E670" s="330">
        <v>0</v>
      </c>
      <c r="F670" s="419"/>
      <c r="G670" s="44"/>
      <c r="H670" s="243">
        <f t="shared" si="11"/>
        <v>0</v>
      </c>
      <c r="I670" s="20" t="s">
        <v>4245</v>
      </c>
    </row>
    <row r="671" spans="1:11" x14ac:dyDescent="0.25">
      <c r="A671" s="216">
        <v>41890</v>
      </c>
      <c r="B671" s="285" t="s">
        <v>2250</v>
      </c>
      <c r="C671" s="361" t="s">
        <v>4649</v>
      </c>
      <c r="D671" s="20" t="s">
        <v>4273</v>
      </c>
      <c r="E671" s="239">
        <v>149136.9</v>
      </c>
      <c r="F671" s="419">
        <v>41912</v>
      </c>
      <c r="G671" s="44">
        <v>149136.9</v>
      </c>
      <c r="H671" s="243">
        <f t="shared" si="11"/>
        <v>0</v>
      </c>
      <c r="I671" s="20" t="s">
        <v>65</v>
      </c>
    </row>
    <row r="672" spans="1:11" x14ac:dyDescent="0.25">
      <c r="A672" s="216">
        <v>41890</v>
      </c>
      <c r="B672" s="285" t="s">
        <v>2251</v>
      </c>
      <c r="C672" s="361" t="s">
        <v>4649</v>
      </c>
      <c r="D672" s="20" t="s">
        <v>3121</v>
      </c>
      <c r="E672" s="239">
        <v>14054.2</v>
      </c>
      <c r="F672" s="419">
        <v>41891</v>
      </c>
      <c r="G672" s="44">
        <v>14054.2</v>
      </c>
      <c r="H672" s="243">
        <f t="shared" si="11"/>
        <v>0</v>
      </c>
      <c r="I672" s="20" t="s">
        <v>65</v>
      </c>
    </row>
    <row r="673" spans="1:11" x14ac:dyDescent="0.25">
      <c r="A673" s="216">
        <v>41890</v>
      </c>
      <c r="B673" s="285" t="s">
        <v>2252</v>
      </c>
      <c r="C673" s="361" t="s">
        <v>4649</v>
      </c>
      <c r="D673" s="20" t="s">
        <v>302</v>
      </c>
      <c r="E673" s="239">
        <v>3887.2</v>
      </c>
      <c r="F673" s="419">
        <v>41890</v>
      </c>
      <c r="G673" s="44">
        <v>3887.2</v>
      </c>
      <c r="H673" s="243">
        <f t="shared" si="11"/>
        <v>0</v>
      </c>
      <c r="I673" s="20" t="s">
        <v>30</v>
      </c>
      <c r="J673" s="21"/>
      <c r="K673" s="21"/>
    </row>
    <row r="674" spans="1:11" x14ac:dyDescent="0.25">
      <c r="A674" s="216">
        <v>41890</v>
      </c>
      <c r="B674" s="285" t="s">
        <v>2253</v>
      </c>
      <c r="C674" s="361" t="s">
        <v>4649</v>
      </c>
      <c r="D674" s="20" t="s">
        <v>4619</v>
      </c>
      <c r="E674" s="239">
        <v>3756.1</v>
      </c>
      <c r="F674" s="419">
        <v>41890</v>
      </c>
      <c r="G674" s="44">
        <v>3756.1</v>
      </c>
      <c r="H674" s="243">
        <f t="shared" si="11"/>
        <v>0</v>
      </c>
      <c r="I674" s="20"/>
      <c r="J674" s="21"/>
      <c r="K674" s="21"/>
    </row>
    <row r="675" spans="1:11" x14ac:dyDescent="0.25">
      <c r="A675" s="216">
        <v>41890</v>
      </c>
      <c r="B675" s="285" t="s">
        <v>2254</v>
      </c>
      <c r="C675" s="361" t="s">
        <v>4649</v>
      </c>
      <c r="D675" s="20" t="s">
        <v>923</v>
      </c>
      <c r="E675" s="239">
        <v>1251.2</v>
      </c>
      <c r="F675" s="419">
        <v>41890</v>
      </c>
      <c r="G675" s="44">
        <v>1251.2</v>
      </c>
      <c r="H675" s="243">
        <f t="shared" si="11"/>
        <v>0</v>
      </c>
      <c r="I675" s="20" t="s">
        <v>4245</v>
      </c>
      <c r="J675" s="21"/>
      <c r="K675" s="21"/>
    </row>
    <row r="676" spans="1:11" x14ac:dyDescent="0.25">
      <c r="A676" s="216">
        <v>41890</v>
      </c>
      <c r="B676" s="285" t="s">
        <v>2255</v>
      </c>
      <c r="C676" s="361" t="s">
        <v>4649</v>
      </c>
      <c r="D676" s="20" t="s">
        <v>70</v>
      </c>
      <c r="E676" s="239">
        <v>6479</v>
      </c>
      <c r="F676" s="419">
        <v>41890</v>
      </c>
      <c r="G676" s="44">
        <v>6479</v>
      </c>
      <c r="H676" s="243">
        <f t="shared" si="11"/>
        <v>0</v>
      </c>
      <c r="I676" s="20"/>
      <c r="J676" s="21"/>
      <c r="K676" s="21"/>
    </row>
    <row r="677" spans="1:11" x14ac:dyDescent="0.25">
      <c r="A677" s="216">
        <v>41890</v>
      </c>
      <c r="B677" s="285" t="s">
        <v>2257</v>
      </c>
      <c r="C677" s="361" t="s">
        <v>4649</v>
      </c>
      <c r="D677" s="20" t="s">
        <v>4714</v>
      </c>
      <c r="E677" s="239">
        <v>3779.6</v>
      </c>
      <c r="F677" s="419">
        <v>41890</v>
      </c>
      <c r="G677" s="44">
        <v>3779.6</v>
      </c>
      <c r="H677" s="243">
        <f t="shared" si="11"/>
        <v>0</v>
      </c>
      <c r="I677" s="20"/>
      <c r="J677" s="21"/>
      <c r="K677" s="21"/>
    </row>
    <row r="678" spans="1:11" x14ac:dyDescent="0.25">
      <c r="A678" s="216">
        <v>41890</v>
      </c>
      <c r="B678" s="285" t="s">
        <v>2258</v>
      </c>
      <c r="C678" s="361" t="s">
        <v>4649</v>
      </c>
      <c r="D678" s="20" t="s">
        <v>2949</v>
      </c>
      <c r="E678" s="239">
        <v>12272.28</v>
      </c>
      <c r="F678" s="419">
        <v>41890</v>
      </c>
      <c r="G678" s="44">
        <v>12272.28</v>
      </c>
      <c r="H678" s="243">
        <f t="shared" si="11"/>
        <v>0</v>
      </c>
      <c r="I678" s="20"/>
      <c r="J678" s="21"/>
      <c r="K678" s="21"/>
    </row>
    <row r="679" spans="1:11" x14ac:dyDescent="0.25">
      <c r="A679" s="216">
        <v>41890</v>
      </c>
      <c r="B679" s="285" t="s">
        <v>2259</v>
      </c>
      <c r="C679" s="361" t="s">
        <v>4649</v>
      </c>
      <c r="D679" s="20" t="s">
        <v>123</v>
      </c>
      <c r="E679" s="239">
        <v>2904.4</v>
      </c>
      <c r="F679" s="419">
        <v>41890</v>
      </c>
      <c r="G679" s="44">
        <v>2904.4</v>
      </c>
      <c r="H679" s="243">
        <f t="shared" si="11"/>
        <v>0</v>
      </c>
      <c r="I679" s="20"/>
      <c r="J679" s="21"/>
      <c r="K679" s="21"/>
    </row>
    <row r="680" spans="1:11" x14ac:dyDescent="0.25">
      <c r="A680" s="216">
        <v>41890</v>
      </c>
      <c r="B680" s="285" t="s">
        <v>2261</v>
      </c>
      <c r="C680" s="361" t="s">
        <v>4649</v>
      </c>
      <c r="D680" s="20" t="s">
        <v>4321</v>
      </c>
      <c r="E680" s="239">
        <v>8153.8</v>
      </c>
      <c r="F680" s="419">
        <v>41890</v>
      </c>
      <c r="G680" s="44">
        <v>8153.8</v>
      </c>
      <c r="H680" s="243">
        <f t="shared" si="11"/>
        <v>0</v>
      </c>
      <c r="I680" s="20"/>
      <c r="J680" s="21"/>
      <c r="K680" s="21"/>
    </row>
    <row r="681" spans="1:11" x14ac:dyDescent="0.25">
      <c r="A681" s="216">
        <v>41890</v>
      </c>
      <c r="B681" s="285" t="s">
        <v>2262</v>
      </c>
      <c r="C681" s="361" t="s">
        <v>4649</v>
      </c>
      <c r="D681" s="20" t="s">
        <v>136</v>
      </c>
      <c r="E681" s="239">
        <v>910.6</v>
      </c>
      <c r="F681" s="419">
        <v>41890</v>
      </c>
      <c r="G681" s="44">
        <v>910.6</v>
      </c>
      <c r="H681" s="243">
        <f t="shared" si="11"/>
        <v>0</v>
      </c>
      <c r="I681" s="20"/>
      <c r="J681" s="21"/>
      <c r="K681" s="21"/>
    </row>
    <row r="682" spans="1:11" x14ac:dyDescent="0.25">
      <c r="A682" s="216">
        <v>41890</v>
      </c>
      <c r="B682" s="285" t="s">
        <v>2263</v>
      </c>
      <c r="C682" s="361" t="s">
        <v>4649</v>
      </c>
      <c r="D682" s="20" t="s">
        <v>70</v>
      </c>
      <c r="E682" s="239">
        <v>3081.6</v>
      </c>
      <c r="F682" s="419">
        <v>41890</v>
      </c>
      <c r="G682" s="44">
        <v>3081.6</v>
      </c>
      <c r="H682" s="243">
        <f t="shared" si="11"/>
        <v>0</v>
      </c>
      <c r="I682" s="20"/>
      <c r="J682" s="21"/>
      <c r="K682" s="21"/>
    </row>
    <row r="683" spans="1:11" x14ac:dyDescent="0.25">
      <c r="A683" s="216">
        <v>41890</v>
      </c>
      <c r="B683" s="285" t="s">
        <v>2265</v>
      </c>
      <c r="C683" s="361" t="s">
        <v>4649</v>
      </c>
      <c r="D683" s="20" t="s">
        <v>4622</v>
      </c>
      <c r="E683" s="239">
        <v>3646.4</v>
      </c>
      <c r="F683" s="419">
        <v>41890</v>
      </c>
      <c r="G683" s="44">
        <v>3646.4</v>
      </c>
      <c r="H683" s="243">
        <f t="shared" si="11"/>
        <v>0</v>
      </c>
      <c r="I683" s="20"/>
      <c r="J683" s="21"/>
      <c r="K683" s="21"/>
    </row>
    <row r="684" spans="1:11" x14ac:dyDescent="0.25">
      <c r="A684" s="216">
        <v>41890</v>
      </c>
      <c r="B684" s="285" t="s">
        <v>2266</v>
      </c>
      <c r="C684" s="361" t="s">
        <v>4649</v>
      </c>
      <c r="D684" s="20" t="s">
        <v>51</v>
      </c>
      <c r="E684" s="239">
        <v>2899.8</v>
      </c>
      <c r="F684" s="419">
        <v>41890</v>
      </c>
      <c r="G684" s="44">
        <v>2899.8</v>
      </c>
      <c r="H684" s="243">
        <f t="shared" si="11"/>
        <v>0</v>
      </c>
      <c r="I684" s="20" t="s">
        <v>27</v>
      </c>
      <c r="J684" s="21"/>
      <c r="K684" s="21"/>
    </row>
    <row r="685" spans="1:11" x14ac:dyDescent="0.25">
      <c r="A685" s="216">
        <v>41890</v>
      </c>
      <c r="B685" s="285" t="s">
        <v>2267</v>
      </c>
      <c r="C685" s="361" t="s">
        <v>4649</v>
      </c>
      <c r="D685" s="20" t="s">
        <v>3372</v>
      </c>
      <c r="E685" s="239">
        <v>1240</v>
      </c>
      <c r="F685" s="419">
        <v>41890</v>
      </c>
      <c r="G685" s="44">
        <v>1240</v>
      </c>
      <c r="H685" s="243">
        <f t="shared" si="11"/>
        <v>0</v>
      </c>
      <c r="I685" s="20" t="s">
        <v>27</v>
      </c>
      <c r="J685" s="21"/>
      <c r="K685" s="21"/>
    </row>
    <row r="686" spans="1:11" x14ac:dyDescent="0.25">
      <c r="A686" s="216">
        <v>41890</v>
      </c>
      <c r="B686" s="285" t="s">
        <v>2268</v>
      </c>
      <c r="C686" s="361" t="s">
        <v>4649</v>
      </c>
      <c r="D686" s="20" t="s">
        <v>237</v>
      </c>
      <c r="E686" s="239">
        <v>10828</v>
      </c>
      <c r="F686" s="419">
        <v>41890</v>
      </c>
      <c r="G686" s="44">
        <v>10828</v>
      </c>
      <c r="H686" s="243">
        <f t="shared" si="11"/>
        <v>0</v>
      </c>
      <c r="I686" s="20" t="s">
        <v>21</v>
      </c>
      <c r="J686" s="21"/>
      <c r="K686" s="21"/>
    </row>
    <row r="687" spans="1:11" x14ac:dyDescent="0.25">
      <c r="A687" s="216">
        <v>41890</v>
      </c>
      <c r="B687" s="285" t="s">
        <v>2269</v>
      </c>
      <c r="C687" s="361" t="s">
        <v>4649</v>
      </c>
      <c r="D687" s="20" t="s">
        <v>111</v>
      </c>
      <c r="E687" s="239">
        <v>4434.3999999999996</v>
      </c>
      <c r="F687" s="419">
        <v>41890</v>
      </c>
      <c r="G687" s="44">
        <v>4434.3999999999996</v>
      </c>
      <c r="H687" s="243">
        <f t="shared" si="11"/>
        <v>0</v>
      </c>
      <c r="I687" s="20" t="s">
        <v>27</v>
      </c>
      <c r="J687" s="21"/>
      <c r="K687" s="21"/>
    </row>
    <row r="688" spans="1:11" x14ac:dyDescent="0.25">
      <c r="A688" s="216">
        <v>41890</v>
      </c>
      <c r="B688" s="285" t="s">
        <v>2270</v>
      </c>
      <c r="C688" s="361" t="s">
        <v>4649</v>
      </c>
      <c r="D688" s="329" t="s">
        <v>3114</v>
      </c>
      <c r="E688" s="330">
        <v>0</v>
      </c>
      <c r="F688" s="419"/>
      <c r="G688" s="44"/>
      <c r="H688" s="243">
        <f t="shared" si="11"/>
        <v>0</v>
      </c>
      <c r="I688" s="20" t="s">
        <v>324</v>
      </c>
      <c r="J688" s="21"/>
      <c r="K688" s="21"/>
    </row>
    <row r="689" spans="1:11" x14ac:dyDescent="0.25">
      <c r="A689" s="216">
        <v>41890</v>
      </c>
      <c r="B689" s="285" t="s">
        <v>2271</v>
      </c>
      <c r="C689" s="361" t="s">
        <v>4649</v>
      </c>
      <c r="D689" s="20" t="s">
        <v>130</v>
      </c>
      <c r="E689" s="239">
        <v>5078.2</v>
      </c>
      <c r="F689" s="419">
        <v>41892</v>
      </c>
      <c r="G689" s="44">
        <v>5078.2</v>
      </c>
      <c r="H689" s="243">
        <f t="shared" si="11"/>
        <v>0</v>
      </c>
      <c r="I689" s="20" t="s">
        <v>21</v>
      </c>
      <c r="J689" s="21"/>
      <c r="K689" s="21"/>
    </row>
    <row r="690" spans="1:11" x14ac:dyDescent="0.25">
      <c r="A690" s="216">
        <v>41890</v>
      </c>
      <c r="B690" s="285" t="s">
        <v>2272</v>
      </c>
      <c r="C690" s="361" t="s">
        <v>4649</v>
      </c>
      <c r="D690" s="20" t="s">
        <v>22</v>
      </c>
      <c r="E690" s="239">
        <v>1600.8</v>
      </c>
      <c r="F690" s="419">
        <v>41890</v>
      </c>
      <c r="G690" s="44">
        <v>1600.8</v>
      </c>
      <c r="H690" s="243">
        <f t="shared" si="11"/>
        <v>0</v>
      </c>
      <c r="I690" s="20" t="s">
        <v>27</v>
      </c>
      <c r="J690" s="21"/>
      <c r="K690" s="21"/>
    </row>
    <row r="691" spans="1:11" x14ac:dyDescent="0.25">
      <c r="A691" s="216">
        <v>41890</v>
      </c>
      <c r="B691" s="285" t="s">
        <v>2273</v>
      </c>
      <c r="C691" s="361" t="s">
        <v>4649</v>
      </c>
      <c r="D691" s="20" t="s">
        <v>4715</v>
      </c>
      <c r="E691" s="239">
        <v>3291.2</v>
      </c>
      <c r="F691" s="419">
        <v>41890</v>
      </c>
      <c r="G691" s="44">
        <v>3291.2</v>
      </c>
      <c r="H691" s="243">
        <f t="shared" si="11"/>
        <v>0</v>
      </c>
      <c r="I691" s="20"/>
      <c r="J691" s="21"/>
      <c r="K691" s="21"/>
    </row>
    <row r="692" spans="1:11" x14ac:dyDescent="0.25">
      <c r="A692" s="216">
        <v>41890</v>
      </c>
      <c r="B692" s="285" t="s">
        <v>2275</v>
      </c>
      <c r="C692" s="361" t="s">
        <v>4649</v>
      </c>
      <c r="D692" s="20" t="s">
        <v>55</v>
      </c>
      <c r="E692" s="239">
        <v>19246.5</v>
      </c>
      <c r="F692" s="419">
        <v>41890</v>
      </c>
      <c r="G692" s="44">
        <v>19246.5</v>
      </c>
      <c r="H692" s="243">
        <f t="shared" si="11"/>
        <v>0</v>
      </c>
      <c r="I692" s="20"/>
      <c r="J692" s="21"/>
      <c r="K692" s="21"/>
    </row>
    <row r="693" spans="1:11" x14ac:dyDescent="0.25">
      <c r="A693" s="216">
        <v>41890</v>
      </c>
      <c r="B693" s="285" t="s">
        <v>2276</v>
      </c>
      <c r="C693" s="361" t="s">
        <v>4649</v>
      </c>
      <c r="D693" s="20" t="s">
        <v>1818</v>
      </c>
      <c r="E693" s="239">
        <v>14303.8</v>
      </c>
      <c r="F693" s="419">
        <v>41897</v>
      </c>
      <c r="G693" s="44">
        <v>14303.8</v>
      </c>
      <c r="H693" s="243">
        <f t="shared" si="11"/>
        <v>0</v>
      </c>
      <c r="I693" s="20" t="s">
        <v>21</v>
      </c>
      <c r="J693" s="21"/>
      <c r="K693" s="21"/>
    </row>
    <row r="694" spans="1:11" x14ac:dyDescent="0.25">
      <c r="A694" s="216">
        <v>41890</v>
      </c>
      <c r="B694" s="285" t="s">
        <v>2278</v>
      </c>
      <c r="C694" s="361" t="s">
        <v>4649</v>
      </c>
      <c r="D694" s="20" t="s">
        <v>792</v>
      </c>
      <c r="E694" s="239">
        <v>3808.8</v>
      </c>
      <c r="F694" s="419">
        <v>41890</v>
      </c>
      <c r="G694" s="44">
        <v>3808.8</v>
      </c>
      <c r="H694" s="243">
        <f t="shared" si="11"/>
        <v>0</v>
      </c>
      <c r="I694" s="20" t="s">
        <v>27</v>
      </c>
      <c r="J694" s="21"/>
      <c r="K694" s="21"/>
    </row>
    <row r="695" spans="1:11" x14ac:dyDescent="0.25">
      <c r="A695" s="216">
        <v>41890</v>
      </c>
      <c r="B695" s="285" t="s">
        <v>2279</v>
      </c>
      <c r="C695" s="361" t="s">
        <v>4649</v>
      </c>
      <c r="D695" s="20" t="s">
        <v>52</v>
      </c>
      <c r="E695" s="239">
        <v>775.2</v>
      </c>
      <c r="F695" s="419">
        <v>41890</v>
      </c>
      <c r="G695" s="44">
        <v>775.2</v>
      </c>
      <c r="H695" s="243">
        <f t="shared" si="11"/>
        <v>0</v>
      </c>
      <c r="I695" s="20" t="s">
        <v>27</v>
      </c>
      <c r="J695" s="21"/>
      <c r="K695" s="21"/>
    </row>
    <row r="696" spans="1:11" x14ac:dyDescent="0.25">
      <c r="A696" s="216">
        <v>41890</v>
      </c>
      <c r="B696" s="285" t="s">
        <v>2280</v>
      </c>
      <c r="C696" s="361" t="s">
        <v>4649</v>
      </c>
      <c r="D696" s="20" t="s">
        <v>386</v>
      </c>
      <c r="E696" s="239">
        <v>1824</v>
      </c>
      <c r="F696" s="419">
        <v>41891</v>
      </c>
      <c r="G696" s="44">
        <v>1824</v>
      </c>
      <c r="H696" s="243">
        <f t="shared" si="11"/>
        <v>0</v>
      </c>
      <c r="I696" s="20" t="s">
        <v>30</v>
      </c>
      <c r="J696" s="21"/>
      <c r="K696" s="21"/>
    </row>
    <row r="697" spans="1:11" x14ac:dyDescent="0.25">
      <c r="A697" s="216">
        <v>41890</v>
      </c>
      <c r="B697" s="285" t="s">
        <v>2281</v>
      </c>
      <c r="C697" s="361" t="s">
        <v>4649</v>
      </c>
      <c r="D697" s="20" t="s">
        <v>83</v>
      </c>
      <c r="E697" s="239">
        <v>3784</v>
      </c>
      <c r="F697" s="419">
        <v>41890</v>
      </c>
      <c r="G697" s="44">
        <v>3784</v>
      </c>
      <c r="H697" s="243">
        <f t="shared" si="11"/>
        <v>0</v>
      </c>
      <c r="I697" s="20" t="s">
        <v>21</v>
      </c>
      <c r="J697" s="21"/>
      <c r="K697" s="21"/>
    </row>
    <row r="698" spans="1:11" x14ac:dyDescent="0.25">
      <c r="A698" s="216">
        <v>41890</v>
      </c>
      <c r="B698" s="285" t="s">
        <v>2282</v>
      </c>
      <c r="C698" s="361" t="s">
        <v>4649</v>
      </c>
      <c r="D698" s="20" t="s">
        <v>4618</v>
      </c>
      <c r="E698" s="239">
        <v>8938.7999999999993</v>
      </c>
      <c r="F698" s="419">
        <v>41890</v>
      </c>
      <c r="G698" s="44">
        <v>8938.7999999999993</v>
      </c>
      <c r="H698" s="243">
        <f t="shared" si="11"/>
        <v>0</v>
      </c>
      <c r="I698" s="20" t="s">
        <v>21</v>
      </c>
      <c r="J698" s="21"/>
      <c r="K698" s="21"/>
    </row>
    <row r="699" spans="1:11" x14ac:dyDescent="0.25">
      <c r="A699" s="216">
        <v>41890</v>
      </c>
      <c r="B699" s="285" t="s">
        <v>2283</v>
      </c>
      <c r="C699" s="361" t="s">
        <v>4649</v>
      </c>
      <c r="D699" s="20" t="s">
        <v>2582</v>
      </c>
      <c r="E699" s="239">
        <v>5240.3999999999996</v>
      </c>
      <c r="F699" s="419">
        <v>41890</v>
      </c>
      <c r="G699" s="44">
        <v>5240.3999999999996</v>
      </c>
      <c r="H699" s="243">
        <f t="shared" si="11"/>
        <v>0</v>
      </c>
      <c r="I699" s="20"/>
      <c r="J699" s="21"/>
      <c r="K699" s="21"/>
    </row>
    <row r="700" spans="1:11" x14ac:dyDescent="0.25">
      <c r="A700" s="216">
        <v>41890</v>
      </c>
      <c r="B700" s="285" t="s">
        <v>2284</v>
      </c>
      <c r="C700" s="361" t="s">
        <v>4649</v>
      </c>
      <c r="D700" s="20" t="s">
        <v>29</v>
      </c>
      <c r="E700" s="239">
        <v>14386</v>
      </c>
      <c r="F700" s="419">
        <v>41891</v>
      </c>
      <c r="G700" s="44">
        <v>14386</v>
      </c>
      <c r="H700" s="243">
        <f t="shared" si="11"/>
        <v>0</v>
      </c>
      <c r="I700" s="20" t="s">
        <v>30</v>
      </c>
      <c r="J700" s="21"/>
      <c r="K700" s="21"/>
    </row>
    <row r="701" spans="1:11" x14ac:dyDescent="0.25">
      <c r="A701" s="216">
        <v>41890</v>
      </c>
      <c r="B701" s="285" t="s">
        <v>2286</v>
      </c>
      <c r="C701" s="361" t="s">
        <v>4649</v>
      </c>
      <c r="D701" s="20" t="s">
        <v>43</v>
      </c>
      <c r="E701" s="239">
        <v>2450</v>
      </c>
      <c r="F701" s="419">
        <v>41898</v>
      </c>
      <c r="G701" s="44">
        <v>2450</v>
      </c>
      <c r="H701" s="243">
        <f t="shared" si="11"/>
        <v>0</v>
      </c>
      <c r="I701" s="20" t="s">
        <v>30</v>
      </c>
      <c r="J701" s="21"/>
      <c r="K701" s="21"/>
    </row>
    <row r="702" spans="1:11" x14ac:dyDescent="0.25">
      <c r="A702" s="216">
        <v>41890</v>
      </c>
      <c r="B702" s="285" t="s">
        <v>2287</v>
      </c>
      <c r="C702" s="361" t="s">
        <v>4649</v>
      </c>
      <c r="D702" s="20" t="s">
        <v>4716</v>
      </c>
      <c r="E702" s="239">
        <v>3402</v>
      </c>
      <c r="F702" s="419">
        <v>41892</v>
      </c>
      <c r="G702" s="44">
        <v>3402</v>
      </c>
      <c r="H702" s="243">
        <f t="shared" si="11"/>
        <v>0</v>
      </c>
      <c r="I702" s="20" t="s">
        <v>492</v>
      </c>
      <c r="J702" s="21"/>
      <c r="K702" s="21"/>
    </row>
    <row r="703" spans="1:11" x14ac:dyDescent="0.25">
      <c r="A703" s="216">
        <v>41890</v>
      </c>
      <c r="B703" s="285" t="s">
        <v>2289</v>
      </c>
      <c r="C703" s="361" t="s">
        <v>4649</v>
      </c>
      <c r="D703" s="20" t="s">
        <v>1782</v>
      </c>
      <c r="E703" s="239">
        <v>1410</v>
      </c>
      <c r="F703" s="419">
        <v>41891</v>
      </c>
      <c r="G703" s="44">
        <v>1410</v>
      </c>
      <c r="H703" s="243">
        <f t="shared" si="11"/>
        <v>0</v>
      </c>
      <c r="I703" s="20" t="s">
        <v>30</v>
      </c>
      <c r="J703" s="21"/>
      <c r="K703" s="21"/>
    </row>
    <row r="704" spans="1:11" x14ac:dyDescent="0.25">
      <c r="A704" s="216">
        <v>41890</v>
      </c>
      <c r="B704" s="285" t="s">
        <v>2290</v>
      </c>
      <c r="C704" s="361" t="s">
        <v>4649</v>
      </c>
      <c r="D704" s="20" t="s">
        <v>760</v>
      </c>
      <c r="E704" s="239">
        <v>1747.2</v>
      </c>
      <c r="F704" s="419">
        <v>41891</v>
      </c>
      <c r="G704" s="44">
        <v>1747.2</v>
      </c>
      <c r="H704" s="243">
        <f t="shared" si="11"/>
        <v>0</v>
      </c>
      <c r="I704" s="20" t="s">
        <v>30</v>
      </c>
      <c r="J704" s="21"/>
      <c r="K704" s="21"/>
    </row>
    <row r="705" spans="1:11" x14ac:dyDescent="0.25">
      <c r="A705" s="216">
        <v>41890</v>
      </c>
      <c r="B705" s="285" t="s">
        <v>2291</v>
      </c>
      <c r="C705" s="361" t="s">
        <v>4649</v>
      </c>
      <c r="D705" s="20" t="s">
        <v>4685</v>
      </c>
      <c r="E705" s="239">
        <v>1499.3</v>
      </c>
      <c r="F705" s="419">
        <v>41891</v>
      </c>
      <c r="G705" s="44">
        <v>1499.3</v>
      </c>
      <c r="H705" s="243">
        <f t="shared" si="11"/>
        <v>0</v>
      </c>
      <c r="I705" s="20" t="s">
        <v>30</v>
      </c>
      <c r="J705" s="21"/>
      <c r="K705" s="21"/>
    </row>
    <row r="706" spans="1:11" x14ac:dyDescent="0.25">
      <c r="A706" s="216">
        <v>41890</v>
      </c>
      <c r="B706" s="285" t="s">
        <v>2293</v>
      </c>
      <c r="C706" s="361" t="s">
        <v>4649</v>
      </c>
      <c r="D706" s="20" t="s">
        <v>42</v>
      </c>
      <c r="E706" s="239">
        <v>2940</v>
      </c>
      <c r="F706" s="419">
        <v>41898</v>
      </c>
      <c r="G706" s="44">
        <v>2940</v>
      </c>
      <c r="H706" s="243">
        <f t="shared" si="11"/>
        <v>0</v>
      </c>
      <c r="I706" s="20" t="s">
        <v>30</v>
      </c>
      <c r="J706" s="21"/>
      <c r="K706" s="21"/>
    </row>
    <row r="707" spans="1:11" x14ac:dyDescent="0.25">
      <c r="A707" s="216">
        <v>41890</v>
      </c>
      <c r="B707" s="285" t="s">
        <v>2295</v>
      </c>
      <c r="C707" s="361" t="s">
        <v>4649</v>
      </c>
      <c r="D707" s="20" t="s">
        <v>2586</v>
      </c>
      <c r="E707" s="239">
        <v>10075.200000000001</v>
      </c>
      <c r="F707" s="419">
        <v>41890</v>
      </c>
      <c r="G707" s="44">
        <v>10075.200000000001</v>
      </c>
      <c r="H707" s="243">
        <f t="shared" si="11"/>
        <v>0</v>
      </c>
      <c r="I707" s="20"/>
      <c r="J707" s="21"/>
      <c r="K707" s="21"/>
    </row>
    <row r="708" spans="1:11" x14ac:dyDescent="0.25">
      <c r="A708" s="216">
        <v>41890</v>
      </c>
      <c r="B708" s="285" t="s">
        <v>2296</v>
      </c>
      <c r="C708" s="361" t="s">
        <v>4649</v>
      </c>
      <c r="D708" s="20" t="s">
        <v>2586</v>
      </c>
      <c r="E708" s="239">
        <v>749.7</v>
      </c>
      <c r="F708" s="419">
        <v>41890</v>
      </c>
      <c r="G708" s="44">
        <v>749.7</v>
      </c>
      <c r="H708" s="243">
        <f t="shared" si="11"/>
        <v>0</v>
      </c>
      <c r="I708" s="20"/>
      <c r="J708" s="21"/>
      <c r="K708" s="21"/>
    </row>
    <row r="709" spans="1:11" x14ac:dyDescent="0.25">
      <c r="A709" s="216">
        <v>41890</v>
      </c>
      <c r="B709" s="285" t="s">
        <v>2298</v>
      </c>
      <c r="C709" s="361" t="s">
        <v>4649</v>
      </c>
      <c r="D709" s="20" t="s">
        <v>4659</v>
      </c>
      <c r="E709" s="239">
        <v>5251.2</v>
      </c>
      <c r="F709" s="419">
        <v>41890</v>
      </c>
      <c r="G709" s="44">
        <v>5251.2</v>
      </c>
      <c r="H709" s="243">
        <f t="shared" si="11"/>
        <v>0</v>
      </c>
      <c r="I709" s="20"/>
      <c r="J709" s="21"/>
      <c r="K709" s="21"/>
    </row>
    <row r="710" spans="1:11" x14ac:dyDescent="0.25">
      <c r="A710" s="216">
        <v>41890</v>
      </c>
      <c r="B710" s="285" t="s">
        <v>2300</v>
      </c>
      <c r="C710" s="361" t="s">
        <v>4649</v>
      </c>
      <c r="D710" s="20" t="s">
        <v>4620</v>
      </c>
      <c r="E710" s="239">
        <v>7610.1</v>
      </c>
      <c r="F710" s="419">
        <v>41890</v>
      </c>
      <c r="G710" s="44">
        <v>7610.1</v>
      </c>
      <c r="H710" s="243">
        <f t="shared" si="11"/>
        <v>0</v>
      </c>
      <c r="I710" s="20"/>
      <c r="J710" s="21"/>
      <c r="K710" s="21"/>
    </row>
    <row r="711" spans="1:11" x14ac:dyDescent="0.25">
      <c r="A711" s="216">
        <v>41890</v>
      </c>
      <c r="B711" s="285" t="s">
        <v>2301</v>
      </c>
      <c r="C711" s="361" t="s">
        <v>4649</v>
      </c>
      <c r="D711" s="20" t="s">
        <v>4620</v>
      </c>
      <c r="E711" s="239">
        <v>9160</v>
      </c>
      <c r="F711" s="419">
        <v>41890</v>
      </c>
      <c r="G711" s="44">
        <v>9160</v>
      </c>
      <c r="H711" s="243">
        <f t="shared" ref="H711:H774" si="12">E711-G711</f>
        <v>0</v>
      </c>
      <c r="I711" s="20"/>
      <c r="J711" s="21"/>
      <c r="K711" s="21"/>
    </row>
    <row r="712" spans="1:11" x14ac:dyDescent="0.25">
      <c r="A712" s="216">
        <v>41890</v>
      </c>
      <c r="B712" s="285" t="s">
        <v>2302</v>
      </c>
      <c r="C712" s="361" t="s">
        <v>4649</v>
      </c>
      <c r="D712" s="20" t="s">
        <v>338</v>
      </c>
      <c r="E712" s="239">
        <v>386.4</v>
      </c>
      <c r="F712" s="419">
        <v>41891</v>
      </c>
      <c r="G712" s="44">
        <v>386.4</v>
      </c>
      <c r="H712" s="243">
        <f t="shared" si="12"/>
        <v>0</v>
      </c>
      <c r="I712" s="20" t="s">
        <v>30</v>
      </c>
      <c r="J712" s="21"/>
      <c r="K712" s="21"/>
    </row>
    <row r="713" spans="1:11" x14ac:dyDescent="0.25">
      <c r="A713" s="216">
        <v>41890</v>
      </c>
      <c r="B713" s="285" t="s">
        <v>2303</v>
      </c>
      <c r="C713" s="361" t="s">
        <v>4649</v>
      </c>
      <c r="D713" s="20" t="s">
        <v>4623</v>
      </c>
      <c r="E713" s="239">
        <v>306.8</v>
      </c>
      <c r="F713" s="419">
        <v>41890</v>
      </c>
      <c r="G713" s="44">
        <v>306.8</v>
      </c>
      <c r="H713" s="243">
        <f t="shared" si="12"/>
        <v>0</v>
      </c>
      <c r="I713" s="20"/>
      <c r="J713" s="21"/>
      <c r="K713" s="21"/>
    </row>
    <row r="714" spans="1:11" x14ac:dyDescent="0.25">
      <c r="A714" s="216">
        <v>41890</v>
      </c>
      <c r="B714" s="285" t="s">
        <v>2305</v>
      </c>
      <c r="C714" s="361" t="s">
        <v>4649</v>
      </c>
      <c r="D714" s="20" t="s">
        <v>54</v>
      </c>
      <c r="E714" s="239">
        <v>6555</v>
      </c>
      <c r="F714" s="419">
        <v>41891</v>
      </c>
      <c r="G714" s="44">
        <v>6555</v>
      </c>
      <c r="H714" s="243">
        <f t="shared" si="12"/>
        <v>0</v>
      </c>
      <c r="I714" s="20"/>
      <c r="J714" s="21"/>
      <c r="K714" s="21"/>
    </row>
    <row r="715" spans="1:11" x14ac:dyDescent="0.25">
      <c r="A715" s="216">
        <v>41890</v>
      </c>
      <c r="B715" s="285" t="s">
        <v>2306</v>
      </c>
      <c r="C715" s="361" t="s">
        <v>4649</v>
      </c>
      <c r="D715" s="20" t="s">
        <v>4717</v>
      </c>
      <c r="E715" s="239">
        <v>2424</v>
      </c>
      <c r="F715" s="419">
        <v>41890</v>
      </c>
      <c r="G715" s="44">
        <v>2424</v>
      </c>
      <c r="H715" s="243">
        <f t="shared" si="12"/>
        <v>0</v>
      </c>
      <c r="I715" s="20" t="s">
        <v>27</v>
      </c>
      <c r="J715" s="21"/>
      <c r="K715" s="21"/>
    </row>
    <row r="716" spans="1:11" x14ac:dyDescent="0.25">
      <c r="A716" s="216">
        <v>41890</v>
      </c>
      <c r="B716" s="285" t="s">
        <v>2307</v>
      </c>
      <c r="C716" s="361" t="s">
        <v>4649</v>
      </c>
      <c r="D716" s="20" t="s">
        <v>4355</v>
      </c>
      <c r="E716" s="239">
        <v>6254.4</v>
      </c>
      <c r="F716" s="419">
        <v>41891</v>
      </c>
      <c r="G716" s="44">
        <v>6254.4</v>
      </c>
      <c r="H716" s="243">
        <f t="shared" si="12"/>
        <v>0</v>
      </c>
      <c r="I716" s="20" t="s">
        <v>30</v>
      </c>
      <c r="J716" s="21"/>
      <c r="K716" s="21"/>
    </row>
    <row r="717" spans="1:11" x14ac:dyDescent="0.25">
      <c r="A717" s="216">
        <v>41890</v>
      </c>
      <c r="B717" s="285" t="s">
        <v>2309</v>
      </c>
      <c r="C717" s="361" t="s">
        <v>4649</v>
      </c>
      <c r="D717" s="20" t="s">
        <v>47</v>
      </c>
      <c r="E717" s="239">
        <v>3375</v>
      </c>
      <c r="F717" s="419">
        <v>41891</v>
      </c>
      <c r="G717" s="44">
        <v>3375</v>
      </c>
      <c r="H717" s="243">
        <f t="shared" si="12"/>
        <v>0</v>
      </c>
      <c r="I717" s="20" t="s">
        <v>30</v>
      </c>
      <c r="J717" s="21"/>
      <c r="K717" s="21"/>
    </row>
    <row r="718" spans="1:11" x14ac:dyDescent="0.25">
      <c r="A718" s="216">
        <v>41890</v>
      </c>
      <c r="B718" s="285" t="s">
        <v>2310</v>
      </c>
      <c r="C718" s="361" t="s">
        <v>4649</v>
      </c>
      <c r="D718" s="20" t="s">
        <v>133</v>
      </c>
      <c r="E718" s="239">
        <v>39015</v>
      </c>
      <c r="F718" s="419">
        <v>41890</v>
      </c>
      <c r="G718" s="44">
        <v>39015</v>
      </c>
      <c r="H718" s="243">
        <f t="shared" si="12"/>
        <v>0</v>
      </c>
      <c r="I718" s="20"/>
      <c r="J718" s="21"/>
      <c r="K718" s="21"/>
    </row>
    <row r="719" spans="1:11" x14ac:dyDescent="0.25">
      <c r="A719" s="216">
        <v>41890</v>
      </c>
      <c r="B719" s="285" t="s">
        <v>2311</v>
      </c>
      <c r="C719" s="361" t="s">
        <v>4649</v>
      </c>
      <c r="D719" s="20" t="s">
        <v>4309</v>
      </c>
      <c r="E719" s="239">
        <v>10851.2</v>
      </c>
      <c r="F719" s="419">
        <v>41891</v>
      </c>
      <c r="G719" s="44">
        <v>10851.2</v>
      </c>
      <c r="H719" s="243">
        <f t="shared" si="12"/>
        <v>0</v>
      </c>
      <c r="I719" s="20" t="s">
        <v>3945</v>
      </c>
      <c r="J719" s="21"/>
      <c r="K719" s="21"/>
    </row>
    <row r="720" spans="1:11" x14ac:dyDescent="0.25">
      <c r="A720" s="216">
        <v>41890</v>
      </c>
      <c r="B720" s="285" t="s">
        <v>2312</v>
      </c>
      <c r="C720" s="361" t="s">
        <v>4649</v>
      </c>
      <c r="D720" s="20" t="s">
        <v>3657</v>
      </c>
      <c r="E720" s="239">
        <v>1685.2</v>
      </c>
      <c r="F720" s="419">
        <v>41891</v>
      </c>
      <c r="G720" s="44">
        <v>1685.2</v>
      </c>
      <c r="H720" s="243">
        <f t="shared" si="12"/>
        <v>0</v>
      </c>
      <c r="I720" s="20" t="s">
        <v>65</v>
      </c>
      <c r="J720" s="21"/>
      <c r="K720" s="21"/>
    </row>
    <row r="721" spans="1:11" x14ac:dyDescent="0.25">
      <c r="A721" s="216">
        <v>41890</v>
      </c>
      <c r="B721" s="285" t="s">
        <v>2313</v>
      </c>
      <c r="C721" s="361" t="s">
        <v>4649</v>
      </c>
      <c r="D721" s="20" t="s">
        <v>25</v>
      </c>
      <c r="E721" s="239">
        <v>8643.4</v>
      </c>
      <c r="F721" s="419">
        <v>41891</v>
      </c>
      <c r="G721" s="44">
        <v>8643.4</v>
      </c>
      <c r="H721" s="243">
        <f t="shared" si="12"/>
        <v>0</v>
      </c>
      <c r="I721" s="20" t="s">
        <v>65</v>
      </c>
      <c r="J721" s="21"/>
      <c r="K721" s="21"/>
    </row>
    <row r="722" spans="1:11" x14ac:dyDescent="0.25">
      <c r="A722" s="216">
        <v>41890</v>
      </c>
      <c r="B722" s="285" t="s">
        <v>2314</v>
      </c>
      <c r="C722" s="361" t="s">
        <v>4649</v>
      </c>
      <c r="D722" s="20" t="s">
        <v>1611</v>
      </c>
      <c r="E722" s="239">
        <v>4069.6</v>
      </c>
      <c r="F722" s="419">
        <v>41890</v>
      </c>
      <c r="G722" s="44">
        <v>4069.6</v>
      </c>
      <c r="H722" s="243">
        <f t="shared" si="12"/>
        <v>0</v>
      </c>
      <c r="I722" s="20"/>
      <c r="J722" s="21"/>
      <c r="K722" s="21"/>
    </row>
    <row r="723" spans="1:11" x14ac:dyDescent="0.25">
      <c r="A723" s="216">
        <v>41890</v>
      </c>
      <c r="B723" s="285" t="s">
        <v>2316</v>
      </c>
      <c r="C723" s="361" t="s">
        <v>4649</v>
      </c>
      <c r="D723" s="20" t="s">
        <v>4627</v>
      </c>
      <c r="E723" s="239">
        <v>4434.8</v>
      </c>
      <c r="F723" s="419">
        <v>41890</v>
      </c>
      <c r="G723" s="44">
        <v>4434.8</v>
      </c>
      <c r="H723" s="243">
        <f t="shared" si="12"/>
        <v>0</v>
      </c>
      <c r="I723" s="20"/>
      <c r="J723" s="21"/>
      <c r="K723" s="21"/>
    </row>
    <row r="724" spans="1:11" x14ac:dyDescent="0.25">
      <c r="A724" s="216">
        <v>41890</v>
      </c>
      <c r="B724" s="285" t="s">
        <v>2317</v>
      </c>
      <c r="C724" s="361" t="s">
        <v>4649</v>
      </c>
      <c r="D724" s="20" t="s">
        <v>956</v>
      </c>
      <c r="E724" s="239">
        <v>2592</v>
      </c>
      <c r="F724" s="419">
        <v>41891</v>
      </c>
      <c r="G724" s="44">
        <v>2592</v>
      </c>
      <c r="H724" s="243">
        <f t="shared" si="12"/>
        <v>0</v>
      </c>
      <c r="I724" s="20" t="s">
        <v>217</v>
      </c>
      <c r="J724" s="21"/>
      <c r="K724" s="21"/>
    </row>
    <row r="725" spans="1:11" x14ac:dyDescent="0.25">
      <c r="A725" s="216">
        <v>41890</v>
      </c>
      <c r="B725" s="285" t="s">
        <v>2318</v>
      </c>
      <c r="C725" s="361" t="s">
        <v>4649</v>
      </c>
      <c r="D725" s="20" t="s">
        <v>233</v>
      </c>
      <c r="E725" s="239">
        <v>1862.4</v>
      </c>
      <c r="F725" s="419">
        <v>41890</v>
      </c>
      <c r="G725" s="44">
        <v>1862.4</v>
      </c>
      <c r="H725" s="243">
        <f t="shared" si="12"/>
        <v>0</v>
      </c>
      <c r="I725" s="20"/>
      <c r="J725" s="21"/>
      <c r="K725" s="21"/>
    </row>
    <row r="726" spans="1:11" x14ac:dyDescent="0.25">
      <c r="A726" s="216">
        <v>41890</v>
      </c>
      <c r="B726" s="285" t="s">
        <v>2320</v>
      </c>
      <c r="C726" s="361" t="s">
        <v>4649</v>
      </c>
      <c r="D726" s="329" t="s">
        <v>3114</v>
      </c>
      <c r="E726" s="330">
        <v>0</v>
      </c>
      <c r="F726" s="419"/>
      <c r="G726" s="44"/>
      <c r="H726" s="243">
        <f t="shared" si="12"/>
        <v>0</v>
      </c>
      <c r="I726" s="20" t="s">
        <v>324</v>
      </c>
      <c r="J726" s="21"/>
      <c r="K726" s="21"/>
    </row>
    <row r="727" spans="1:11" x14ac:dyDescent="0.25">
      <c r="A727" s="216">
        <v>41890</v>
      </c>
      <c r="B727" s="285" t="s">
        <v>2321</v>
      </c>
      <c r="C727" s="361" t="s">
        <v>4649</v>
      </c>
      <c r="D727" s="20" t="s">
        <v>2396</v>
      </c>
      <c r="E727" s="239">
        <v>20646.400000000001</v>
      </c>
      <c r="F727" s="419">
        <v>41891</v>
      </c>
      <c r="G727" s="44">
        <v>20646.400000000001</v>
      </c>
      <c r="H727" s="243">
        <f t="shared" si="12"/>
        <v>0</v>
      </c>
      <c r="I727" s="20" t="s">
        <v>217</v>
      </c>
      <c r="J727" s="21"/>
      <c r="K727" s="21"/>
    </row>
    <row r="728" spans="1:11" x14ac:dyDescent="0.25">
      <c r="A728" s="216">
        <v>41890</v>
      </c>
      <c r="B728" s="285" t="s">
        <v>2322</v>
      </c>
      <c r="C728" s="361" t="s">
        <v>4649</v>
      </c>
      <c r="D728" s="20" t="s">
        <v>80</v>
      </c>
      <c r="E728" s="239">
        <v>2025</v>
      </c>
      <c r="F728" s="419">
        <v>41891</v>
      </c>
      <c r="G728" s="44">
        <v>2025</v>
      </c>
      <c r="H728" s="243">
        <f t="shared" si="12"/>
        <v>0</v>
      </c>
      <c r="I728" s="20" t="s">
        <v>217</v>
      </c>
      <c r="J728" s="21"/>
      <c r="K728" s="21"/>
    </row>
    <row r="729" spans="1:11" x14ac:dyDescent="0.25">
      <c r="A729" s="216">
        <v>41890</v>
      </c>
      <c r="B729" s="285" t="s">
        <v>2323</v>
      </c>
      <c r="C729" s="361" t="s">
        <v>4649</v>
      </c>
      <c r="D729" s="20" t="s">
        <v>78</v>
      </c>
      <c r="E729" s="239">
        <v>2169</v>
      </c>
      <c r="F729" s="419">
        <v>41891</v>
      </c>
      <c r="G729" s="44">
        <v>2169</v>
      </c>
      <c r="H729" s="243">
        <f t="shared" si="12"/>
        <v>0</v>
      </c>
      <c r="I729" s="20" t="s">
        <v>217</v>
      </c>
      <c r="J729" s="21"/>
      <c r="K729" s="21"/>
    </row>
    <row r="730" spans="1:11" x14ac:dyDescent="0.25">
      <c r="A730" s="216">
        <v>41890</v>
      </c>
      <c r="B730" s="285" t="s">
        <v>2324</v>
      </c>
      <c r="C730" s="361" t="s">
        <v>4649</v>
      </c>
      <c r="D730" s="20" t="s">
        <v>4645</v>
      </c>
      <c r="E730" s="239">
        <v>8805</v>
      </c>
      <c r="F730" s="419">
        <v>41891</v>
      </c>
      <c r="G730" s="44">
        <v>8805</v>
      </c>
      <c r="H730" s="243">
        <f t="shared" si="12"/>
        <v>0</v>
      </c>
      <c r="I730" s="20" t="s">
        <v>217</v>
      </c>
      <c r="J730" s="21"/>
      <c r="K730" s="21"/>
    </row>
    <row r="731" spans="1:11" x14ac:dyDescent="0.25">
      <c r="A731" s="216">
        <v>41890</v>
      </c>
      <c r="B731" s="285" t="s">
        <v>2325</v>
      </c>
      <c r="C731" s="361" t="s">
        <v>4649</v>
      </c>
      <c r="D731" s="20" t="s">
        <v>4670</v>
      </c>
      <c r="E731" s="239">
        <v>3398.4</v>
      </c>
      <c r="F731" s="419">
        <v>41891</v>
      </c>
      <c r="G731" s="44">
        <v>3398.4</v>
      </c>
      <c r="H731" s="243">
        <f t="shared" si="12"/>
        <v>0</v>
      </c>
      <c r="I731" s="20" t="s">
        <v>217</v>
      </c>
      <c r="J731" s="21"/>
      <c r="K731" s="21"/>
    </row>
    <row r="732" spans="1:11" x14ac:dyDescent="0.25">
      <c r="A732" s="216">
        <v>41890</v>
      </c>
      <c r="B732" s="285" t="s">
        <v>2326</v>
      </c>
      <c r="C732" s="361" t="s">
        <v>4649</v>
      </c>
      <c r="D732" s="20" t="s">
        <v>307</v>
      </c>
      <c r="E732" s="239">
        <v>11017.5</v>
      </c>
      <c r="F732" s="419">
        <v>41891</v>
      </c>
      <c r="G732" s="44">
        <v>11017.5</v>
      </c>
      <c r="H732" s="243">
        <f t="shared" si="12"/>
        <v>0</v>
      </c>
      <c r="I732" s="20" t="s">
        <v>217</v>
      </c>
      <c r="J732" s="21"/>
      <c r="K732" s="21"/>
    </row>
    <row r="733" spans="1:11" x14ac:dyDescent="0.25">
      <c r="A733" s="216">
        <v>41890</v>
      </c>
      <c r="B733" s="285" t="s">
        <v>2328</v>
      </c>
      <c r="C733" s="361" t="s">
        <v>4649</v>
      </c>
      <c r="D733" s="20" t="s">
        <v>4323</v>
      </c>
      <c r="E733" s="239">
        <v>3270.4</v>
      </c>
      <c r="F733" s="419">
        <v>41891</v>
      </c>
      <c r="G733" s="44">
        <v>3270.4</v>
      </c>
      <c r="H733" s="243">
        <f t="shared" si="12"/>
        <v>0</v>
      </c>
      <c r="I733" s="20" t="s">
        <v>217</v>
      </c>
      <c r="J733" s="21"/>
      <c r="K733" s="21"/>
    </row>
    <row r="734" spans="1:11" x14ac:dyDescent="0.25">
      <c r="A734" s="216">
        <v>41890</v>
      </c>
      <c r="B734" s="285" t="s">
        <v>2329</v>
      </c>
      <c r="C734" s="361" t="s">
        <v>4649</v>
      </c>
      <c r="D734" s="20" t="s">
        <v>96</v>
      </c>
      <c r="E734" s="239">
        <v>61776</v>
      </c>
      <c r="F734" s="419">
        <v>41891</v>
      </c>
      <c r="G734" s="44">
        <v>61776</v>
      </c>
      <c r="H734" s="243">
        <f t="shared" si="12"/>
        <v>0</v>
      </c>
      <c r="I734" s="20" t="s">
        <v>27</v>
      </c>
      <c r="J734" s="21"/>
      <c r="K734" s="21"/>
    </row>
    <row r="735" spans="1:11" x14ac:dyDescent="0.25">
      <c r="A735" s="216">
        <v>41890</v>
      </c>
      <c r="B735" s="285" t="s">
        <v>2330</v>
      </c>
      <c r="C735" s="361" t="s">
        <v>4649</v>
      </c>
      <c r="D735" s="20" t="s">
        <v>4718</v>
      </c>
      <c r="E735" s="239">
        <v>1205.4000000000001</v>
      </c>
      <c r="F735" s="419">
        <v>41891</v>
      </c>
      <c r="G735" s="44">
        <v>1205.4000000000001</v>
      </c>
      <c r="H735" s="243">
        <f t="shared" si="12"/>
        <v>0</v>
      </c>
      <c r="I735" s="20" t="s">
        <v>217</v>
      </c>
      <c r="J735" s="21"/>
      <c r="K735" s="21"/>
    </row>
    <row r="736" spans="1:11" x14ac:dyDescent="0.25">
      <c r="A736" s="216">
        <v>41890</v>
      </c>
      <c r="B736" s="285" t="s">
        <v>2331</v>
      </c>
      <c r="C736" s="361" t="s">
        <v>4649</v>
      </c>
      <c r="D736" s="20" t="s">
        <v>87</v>
      </c>
      <c r="E736" s="239">
        <v>5827.47</v>
      </c>
      <c r="F736" s="419">
        <v>41891</v>
      </c>
      <c r="G736" s="44">
        <v>5827.47</v>
      </c>
      <c r="H736" s="243">
        <f t="shared" si="12"/>
        <v>0</v>
      </c>
      <c r="I736" s="20" t="s">
        <v>217</v>
      </c>
      <c r="J736" s="21"/>
      <c r="K736" s="21"/>
    </row>
    <row r="737" spans="1:11" x14ac:dyDescent="0.25">
      <c r="A737" s="216">
        <v>41890</v>
      </c>
      <c r="B737" s="285" t="s">
        <v>2333</v>
      </c>
      <c r="C737" s="361" t="s">
        <v>4649</v>
      </c>
      <c r="D737" s="20" t="s">
        <v>179</v>
      </c>
      <c r="E737" s="239">
        <v>17890</v>
      </c>
      <c r="F737" s="419">
        <v>41891</v>
      </c>
      <c r="G737" s="44">
        <v>17890</v>
      </c>
      <c r="H737" s="243">
        <f t="shared" si="12"/>
        <v>0</v>
      </c>
      <c r="I737" s="20" t="s">
        <v>27</v>
      </c>
      <c r="J737" s="21"/>
      <c r="K737" s="21"/>
    </row>
    <row r="738" spans="1:11" x14ac:dyDescent="0.25">
      <c r="A738" s="216">
        <v>41890</v>
      </c>
      <c r="B738" s="285" t="s">
        <v>2334</v>
      </c>
      <c r="C738" s="361" t="s">
        <v>4649</v>
      </c>
      <c r="D738" s="20" t="s">
        <v>44</v>
      </c>
      <c r="E738" s="239">
        <v>3920</v>
      </c>
      <c r="F738" s="420" t="s">
        <v>4719</v>
      </c>
      <c r="G738" s="44">
        <v>3920</v>
      </c>
      <c r="H738" s="243">
        <f t="shared" si="12"/>
        <v>0</v>
      </c>
      <c r="I738" s="20" t="s">
        <v>21</v>
      </c>
      <c r="J738" s="21"/>
      <c r="K738" s="21"/>
    </row>
    <row r="739" spans="1:11" x14ac:dyDescent="0.25">
      <c r="A739" s="216">
        <v>41890</v>
      </c>
      <c r="B739" s="285" t="s">
        <v>2335</v>
      </c>
      <c r="C739" s="361" t="s">
        <v>4649</v>
      </c>
      <c r="D739" s="20" t="s">
        <v>4720</v>
      </c>
      <c r="E739" s="239">
        <v>2643.28</v>
      </c>
      <c r="F739" s="421" t="s">
        <v>4721</v>
      </c>
      <c r="G739" s="44">
        <v>2643.28</v>
      </c>
      <c r="H739" s="243">
        <f t="shared" si="12"/>
        <v>0</v>
      </c>
      <c r="I739" s="20"/>
      <c r="J739" s="21"/>
      <c r="K739" s="21"/>
    </row>
    <row r="740" spans="1:11" x14ac:dyDescent="0.25">
      <c r="A740" s="216">
        <v>41890</v>
      </c>
      <c r="B740" s="285" t="s">
        <v>2336</v>
      </c>
      <c r="C740" s="361" t="s">
        <v>4649</v>
      </c>
      <c r="D740" s="20" t="s">
        <v>49</v>
      </c>
      <c r="E740" s="239">
        <v>417.6</v>
      </c>
      <c r="F740" s="419">
        <v>41890</v>
      </c>
      <c r="G740" s="44">
        <v>417.6</v>
      </c>
      <c r="H740" s="243">
        <f t="shared" si="12"/>
        <v>0</v>
      </c>
      <c r="I740" s="20"/>
      <c r="J740" s="21"/>
      <c r="K740" s="21"/>
    </row>
    <row r="741" spans="1:11" x14ac:dyDescent="0.25">
      <c r="A741" s="216">
        <v>41890</v>
      </c>
      <c r="B741" s="285" t="s">
        <v>2337</v>
      </c>
      <c r="C741" s="361" t="s">
        <v>4649</v>
      </c>
      <c r="D741" s="20" t="s">
        <v>4722</v>
      </c>
      <c r="E741" s="239">
        <v>30438.799999999999</v>
      </c>
      <c r="F741" s="419">
        <v>41890</v>
      </c>
      <c r="G741" s="44">
        <v>30438.799999999999</v>
      </c>
      <c r="H741" s="243">
        <f t="shared" si="12"/>
        <v>0</v>
      </c>
      <c r="I741" s="20"/>
      <c r="J741" s="21"/>
      <c r="K741" s="21"/>
    </row>
    <row r="742" spans="1:11" x14ac:dyDescent="0.25">
      <c r="A742" s="216">
        <v>41890</v>
      </c>
      <c r="B742" s="285" t="s">
        <v>2338</v>
      </c>
      <c r="C742" s="361" t="s">
        <v>4649</v>
      </c>
      <c r="D742" s="20" t="s">
        <v>4629</v>
      </c>
      <c r="E742" s="239">
        <v>407.1</v>
      </c>
      <c r="F742" s="419">
        <v>41890</v>
      </c>
      <c r="G742" s="44">
        <v>407.1</v>
      </c>
      <c r="H742" s="243">
        <f t="shared" si="12"/>
        <v>0</v>
      </c>
      <c r="I742" s="20"/>
      <c r="J742" s="21"/>
      <c r="K742" s="21"/>
    </row>
    <row r="743" spans="1:11" x14ac:dyDescent="0.25">
      <c r="A743" s="216">
        <v>41890</v>
      </c>
      <c r="B743" s="285" t="s">
        <v>2339</v>
      </c>
      <c r="C743" s="361" t="s">
        <v>4649</v>
      </c>
      <c r="D743" s="20" t="s">
        <v>4216</v>
      </c>
      <c r="E743" s="239">
        <v>7618.8</v>
      </c>
      <c r="F743" s="419">
        <v>41890</v>
      </c>
      <c r="G743" s="44"/>
      <c r="H743" s="243">
        <f t="shared" si="12"/>
        <v>7618.8</v>
      </c>
      <c r="I743" s="20"/>
      <c r="J743" s="21"/>
      <c r="K743" s="21"/>
    </row>
    <row r="744" spans="1:11" x14ac:dyDescent="0.25">
      <c r="A744" s="216">
        <v>41890</v>
      </c>
      <c r="B744" s="285" t="s">
        <v>2340</v>
      </c>
      <c r="C744" s="361" t="s">
        <v>4649</v>
      </c>
      <c r="D744" s="329" t="s">
        <v>53</v>
      </c>
      <c r="E744" s="330">
        <v>0</v>
      </c>
      <c r="F744" s="419"/>
      <c r="G744" s="44"/>
      <c r="H744" s="243">
        <f t="shared" si="12"/>
        <v>0</v>
      </c>
      <c r="I744" s="20" t="s">
        <v>512</v>
      </c>
      <c r="J744" s="21"/>
      <c r="K744" s="21"/>
    </row>
    <row r="745" spans="1:11" x14ac:dyDescent="0.25">
      <c r="A745" s="216">
        <v>41891</v>
      </c>
      <c r="B745" s="285" t="s">
        <v>2341</v>
      </c>
      <c r="C745" s="361" t="s">
        <v>4649</v>
      </c>
      <c r="D745" s="214" t="s">
        <v>70</v>
      </c>
      <c r="E745" s="235">
        <v>4191</v>
      </c>
      <c r="F745" s="419">
        <v>41891</v>
      </c>
      <c r="G745" s="44">
        <v>4191</v>
      </c>
      <c r="H745" s="243">
        <f t="shared" si="12"/>
        <v>0</v>
      </c>
      <c r="I745" s="483"/>
      <c r="J745" s="21"/>
      <c r="K745" s="21"/>
    </row>
    <row r="746" spans="1:11" x14ac:dyDescent="0.25">
      <c r="A746" s="216">
        <v>41891</v>
      </c>
      <c r="B746" s="285" t="s">
        <v>2342</v>
      </c>
      <c r="C746" s="361" t="s">
        <v>4649</v>
      </c>
      <c r="D746" s="214" t="s">
        <v>28</v>
      </c>
      <c r="E746" s="235">
        <v>10692.3</v>
      </c>
      <c r="F746" s="419">
        <v>41891</v>
      </c>
      <c r="G746" s="44">
        <v>10692.3</v>
      </c>
      <c r="H746" s="243">
        <f t="shared" si="12"/>
        <v>0</v>
      </c>
      <c r="I746" s="214"/>
      <c r="J746" s="21"/>
      <c r="K746" s="21"/>
    </row>
    <row r="747" spans="1:11" x14ac:dyDescent="0.25">
      <c r="A747" s="216">
        <v>41891</v>
      </c>
      <c r="B747" s="285" t="s">
        <v>2344</v>
      </c>
      <c r="C747" s="361" t="s">
        <v>4649</v>
      </c>
      <c r="D747" s="214" t="s">
        <v>28</v>
      </c>
      <c r="E747" s="235">
        <v>342.9</v>
      </c>
      <c r="F747" s="419">
        <v>41891</v>
      </c>
      <c r="G747" s="44">
        <v>342.9</v>
      </c>
      <c r="H747" s="243">
        <f t="shared" si="12"/>
        <v>0</v>
      </c>
      <c r="I747" s="214"/>
      <c r="J747" s="21"/>
      <c r="K747" s="21"/>
    </row>
    <row r="748" spans="1:11" x14ac:dyDescent="0.25">
      <c r="A748" s="216">
        <v>41891</v>
      </c>
      <c r="B748" s="285" t="s">
        <v>2345</v>
      </c>
      <c r="C748" s="361" t="s">
        <v>4649</v>
      </c>
      <c r="D748" s="214" t="s">
        <v>62</v>
      </c>
      <c r="E748" s="235">
        <v>7715.4</v>
      </c>
      <c r="F748" s="419">
        <v>41891</v>
      </c>
      <c r="G748" s="44">
        <v>7715.4</v>
      </c>
      <c r="H748" s="243">
        <f t="shared" si="12"/>
        <v>0</v>
      </c>
      <c r="I748" s="214" t="s">
        <v>65</v>
      </c>
      <c r="J748" s="21"/>
      <c r="K748" s="21"/>
    </row>
    <row r="749" spans="1:11" x14ac:dyDescent="0.25">
      <c r="A749" s="216">
        <v>41891</v>
      </c>
      <c r="B749" s="285" t="s">
        <v>2346</v>
      </c>
      <c r="C749" s="361" t="s">
        <v>4649</v>
      </c>
      <c r="D749" s="214" t="s">
        <v>4620</v>
      </c>
      <c r="E749" s="235">
        <v>14886</v>
      </c>
      <c r="F749" s="419">
        <v>41891</v>
      </c>
      <c r="G749" s="44">
        <v>14886</v>
      </c>
      <c r="H749" s="243">
        <f t="shared" si="12"/>
        <v>0</v>
      </c>
      <c r="I749" s="214" t="s">
        <v>21</v>
      </c>
      <c r="J749" s="21"/>
      <c r="K749" s="21"/>
    </row>
    <row r="750" spans="1:11" x14ac:dyDescent="0.25">
      <c r="A750" s="216">
        <v>41891</v>
      </c>
      <c r="B750" s="285" t="s">
        <v>2347</v>
      </c>
      <c r="C750" s="361" t="s">
        <v>4649</v>
      </c>
      <c r="D750" s="214" t="s">
        <v>47</v>
      </c>
      <c r="E750" s="235">
        <v>3267</v>
      </c>
      <c r="F750" s="419">
        <v>41891</v>
      </c>
      <c r="G750" s="44">
        <v>3267</v>
      </c>
      <c r="H750" s="243">
        <f t="shared" si="12"/>
        <v>0</v>
      </c>
      <c r="I750" s="214" t="s">
        <v>21</v>
      </c>
      <c r="J750" s="21"/>
      <c r="K750" s="21"/>
    </row>
    <row r="751" spans="1:11" x14ac:dyDescent="0.25">
      <c r="A751" s="216">
        <v>41891</v>
      </c>
      <c r="B751" s="285" t="s">
        <v>2348</v>
      </c>
      <c r="C751" s="361" t="s">
        <v>4649</v>
      </c>
      <c r="D751" s="214" t="s">
        <v>23</v>
      </c>
      <c r="E751" s="235">
        <v>4764</v>
      </c>
      <c r="F751" s="419">
        <v>41891</v>
      </c>
      <c r="G751" s="44">
        <v>4764</v>
      </c>
      <c r="H751" s="243">
        <f t="shared" si="12"/>
        <v>0</v>
      </c>
      <c r="I751" s="214"/>
      <c r="J751" s="21"/>
      <c r="K751" s="21"/>
    </row>
    <row r="752" spans="1:11" x14ac:dyDescent="0.25">
      <c r="A752" s="216">
        <v>41891</v>
      </c>
      <c r="B752" s="285" t="s">
        <v>2349</v>
      </c>
      <c r="C752" s="361" t="s">
        <v>4649</v>
      </c>
      <c r="D752" s="214" t="s">
        <v>4723</v>
      </c>
      <c r="E752" s="235">
        <v>1345</v>
      </c>
      <c r="F752" s="419">
        <v>41891</v>
      </c>
      <c r="G752" s="44">
        <v>1345</v>
      </c>
      <c r="H752" s="243">
        <f t="shared" si="12"/>
        <v>0</v>
      </c>
      <c r="I752" s="214"/>
      <c r="J752" s="21"/>
      <c r="K752" s="21"/>
    </row>
    <row r="753" spans="1:11" x14ac:dyDescent="0.25">
      <c r="A753" s="216">
        <v>41891</v>
      </c>
      <c r="B753" s="285" t="s">
        <v>2350</v>
      </c>
      <c r="C753" s="361" t="s">
        <v>4649</v>
      </c>
      <c r="D753" s="214" t="s">
        <v>260</v>
      </c>
      <c r="E753" s="235">
        <v>3100</v>
      </c>
      <c r="F753" s="419">
        <v>41891</v>
      </c>
      <c r="G753" s="44">
        <v>3100</v>
      </c>
      <c r="H753" s="243">
        <f t="shared" si="12"/>
        <v>0</v>
      </c>
      <c r="I753" s="214" t="s">
        <v>217</v>
      </c>
      <c r="J753" s="21"/>
      <c r="K753" s="21"/>
    </row>
    <row r="754" spans="1:11" x14ac:dyDescent="0.25">
      <c r="A754" s="216">
        <v>41891</v>
      </c>
      <c r="B754" s="285" t="s">
        <v>2351</v>
      </c>
      <c r="C754" s="361" t="s">
        <v>4649</v>
      </c>
      <c r="D754" s="214" t="s">
        <v>2137</v>
      </c>
      <c r="E754" s="235">
        <v>183</v>
      </c>
      <c r="F754" s="419">
        <v>41891</v>
      </c>
      <c r="G754" s="44">
        <v>183</v>
      </c>
      <c r="H754" s="243">
        <f t="shared" si="12"/>
        <v>0</v>
      </c>
      <c r="I754" s="214"/>
      <c r="J754" s="21"/>
      <c r="K754" s="21"/>
    </row>
    <row r="755" spans="1:11" x14ac:dyDescent="0.25">
      <c r="A755" s="216">
        <v>41891</v>
      </c>
      <c r="B755" s="285" t="s">
        <v>2352</v>
      </c>
      <c r="C755" s="361" t="s">
        <v>4649</v>
      </c>
      <c r="D755" s="214" t="s">
        <v>4686</v>
      </c>
      <c r="E755" s="235">
        <v>431.48</v>
      </c>
      <c r="F755" s="419">
        <v>41892</v>
      </c>
      <c r="G755" s="44">
        <v>431.48</v>
      </c>
      <c r="H755" s="243">
        <f t="shared" si="12"/>
        <v>0</v>
      </c>
      <c r="I755" s="214" t="s">
        <v>30</v>
      </c>
      <c r="J755" s="21"/>
      <c r="K755" s="21"/>
    </row>
    <row r="756" spans="1:11" x14ac:dyDescent="0.25">
      <c r="A756" s="216">
        <v>41891</v>
      </c>
      <c r="B756" s="285" t="s">
        <v>1133</v>
      </c>
      <c r="C756" s="361" t="s">
        <v>4649</v>
      </c>
      <c r="D756" s="214" t="s">
        <v>29</v>
      </c>
      <c r="E756" s="235">
        <v>14424.3</v>
      </c>
      <c r="F756" s="419">
        <v>41892</v>
      </c>
      <c r="G756" s="44">
        <v>14424.3</v>
      </c>
      <c r="H756" s="243">
        <f t="shared" si="12"/>
        <v>0</v>
      </c>
      <c r="I756" s="214" t="s">
        <v>30</v>
      </c>
      <c r="J756" s="21"/>
      <c r="K756" s="21"/>
    </row>
    <row r="757" spans="1:11" x14ac:dyDescent="0.25">
      <c r="A757" s="216">
        <v>41891</v>
      </c>
      <c r="B757" s="285" t="s">
        <v>1134</v>
      </c>
      <c r="C757" s="361" t="s">
        <v>4649</v>
      </c>
      <c r="D757" s="214" t="s">
        <v>1782</v>
      </c>
      <c r="E757" s="235">
        <v>1024.5</v>
      </c>
      <c r="F757" s="419">
        <v>41892</v>
      </c>
      <c r="G757" s="44">
        <v>1024.5</v>
      </c>
      <c r="H757" s="243">
        <f t="shared" si="12"/>
        <v>0</v>
      </c>
      <c r="I757" s="214" t="s">
        <v>30</v>
      </c>
      <c r="J757" s="21"/>
      <c r="K757" s="21"/>
    </row>
    <row r="758" spans="1:11" x14ac:dyDescent="0.25">
      <c r="A758" s="216">
        <v>41891</v>
      </c>
      <c r="B758" s="285" t="s">
        <v>1135</v>
      </c>
      <c r="C758" s="361" t="s">
        <v>4649</v>
      </c>
      <c r="D758" s="214" t="s">
        <v>4685</v>
      </c>
      <c r="E758" s="235">
        <v>1410</v>
      </c>
      <c r="F758" s="419">
        <v>41892</v>
      </c>
      <c r="G758" s="44">
        <v>1410</v>
      </c>
      <c r="H758" s="243">
        <f t="shared" si="12"/>
        <v>0</v>
      </c>
      <c r="I758" s="214" t="s">
        <v>30</v>
      </c>
      <c r="J758" s="21"/>
      <c r="K758" s="21"/>
    </row>
    <row r="759" spans="1:11" x14ac:dyDescent="0.25">
      <c r="A759" s="216">
        <v>41891</v>
      </c>
      <c r="B759" s="285" t="s">
        <v>1136</v>
      </c>
      <c r="C759" s="361" t="s">
        <v>4649</v>
      </c>
      <c r="D759" s="220" t="s">
        <v>3114</v>
      </c>
      <c r="E759" s="241">
        <v>0</v>
      </c>
      <c r="F759" s="419"/>
      <c r="G759" s="44"/>
      <c r="H759" s="243">
        <f t="shared" si="12"/>
        <v>0</v>
      </c>
      <c r="I759" s="214" t="s">
        <v>4245</v>
      </c>
      <c r="J759" s="21"/>
      <c r="K759" s="21"/>
    </row>
    <row r="760" spans="1:11" x14ac:dyDescent="0.25">
      <c r="A760" s="216">
        <v>41891</v>
      </c>
      <c r="B760" s="285" t="s">
        <v>1137</v>
      </c>
      <c r="C760" s="361" t="s">
        <v>4649</v>
      </c>
      <c r="D760" s="214" t="s">
        <v>449</v>
      </c>
      <c r="E760" s="235">
        <v>480</v>
      </c>
      <c r="F760" s="419">
        <v>41893</v>
      </c>
      <c r="G760" s="44">
        <v>480</v>
      </c>
      <c r="H760" s="243">
        <f t="shared" si="12"/>
        <v>0</v>
      </c>
      <c r="I760" s="214" t="s">
        <v>30</v>
      </c>
      <c r="J760" s="21"/>
      <c r="K760" s="21"/>
    </row>
    <row r="761" spans="1:11" x14ac:dyDescent="0.25">
      <c r="A761" s="216">
        <v>41891</v>
      </c>
      <c r="B761" s="285" t="s">
        <v>1138</v>
      </c>
      <c r="C761" s="361" t="s">
        <v>4649</v>
      </c>
      <c r="D761" s="214" t="s">
        <v>338</v>
      </c>
      <c r="E761" s="235">
        <v>291.2</v>
      </c>
      <c r="F761" s="419">
        <v>41892</v>
      </c>
      <c r="G761" s="44">
        <v>291.2</v>
      </c>
      <c r="H761" s="243">
        <f t="shared" si="12"/>
        <v>0</v>
      </c>
      <c r="I761" s="214" t="s">
        <v>30</v>
      </c>
      <c r="J761" s="21"/>
      <c r="K761" s="21"/>
    </row>
    <row r="762" spans="1:11" x14ac:dyDescent="0.25">
      <c r="A762" s="216">
        <v>41891</v>
      </c>
      <c r="B762" s="285" t="s">
        <v>1139</v>
      </c>
      <c r="C762" s="361" t="s">
        <v>4649</v>
      </c>
      <c r="D762" s="220" t="s">
        <v>3114</v>
      </c>
      <c r="E762" s="241">
        <v>0</v>
      </c>
      <c r="F762" s="419"/>
      <c r="G762" s="44"/>
      <c r="H762" s="243">
        <f t="shared" si="12"/>
        <v>0</v>
      </c>
      <c r="I762" s="214" t="s">
        <v>4245</v>
      </c>
      <c r="J762" s="21"/>
      <c r="K762" s="21"/>
    </row>
    <row r="763" spans="1:11" x14ac:dyDescent="0.25">
      <c r="A763" s="216">
        <v>41891</v>
      </c>
      <c r="B763" s="285" t="s">
        <v>1140</v>
      </c>
      <c r="C763" s="361" t="s">
        <v>4649</v>
      </c>
      <c r="D763" s="214" t="s">
        <v>3272</v>
      </c>
      <c r="E763" s="235">
        <v>1930.5</v>
      </c>
      <c r="F763" s="419">
        <v>41892</v>
      </c>
      <c r="G763" s="44">
        <v>1930.5</v>
      </c>
      <c r="H763" s="243">
        <f t="shared" si="12"/>
        <v>0</v>
      </c>
      <c r="I763" s="214" t="s">
        <v>30</v>
      </c>
      <c r="J763" s="21"/>
      <c r="K763" s="21"/>
    </row>
    <row r="764" spans="1:11" x14ac:dyDescent="0.25">
      <c r="A764" s="216">
        <v>41891</v>
      </c>
      <c r="B764" s="285" t="s">
        <v>1141</v>
      </c>
      <c r="C764" s="361" t="s">
        <v>4649</v>
      </c>
      <c r="D764" s="214" t="s">
        <v>760</v>
      </c>
      <c r="E764" s="235">
        <v>1545.5</v>
      </c>
      <c r="F764" s="419">
        <v>41892</v>
      </c>
      <c r="G764" s="44">
        <v>1545.5</v>
      </c>
      <c r="H764" s="243">
        <f t="shared" si="12"/>
        <v>0</v>
      </c>
      <c r="I764" s="214" t="s">
        <v>30</v>
      </c>
      <c r="J764" s="21"/>
      <c r="K764" s="21"/>
    </row>
    <row r="765" spans="1:11" x14ac:dyDescent="0.25">
      <c r="A765" s="216">
        <v>41891</v>
      </c>
      <c r="B765" s="285" t="s">
        <v>1142</v>
      </c>
      <c r="C765" s="361" t="s">
        <v>4649</v>
      </c>
      <c r="D765" s="214" t="s">
        <v>517</v>
      </c>
      <c r="E765" s="235">
        <v>1756</v>
      </c>
      <c r="F765" s="419">
        <v>41891</v>
      </c>
      <c r="G765" s="44">
        <v>1756</v>
      </c>
      <c r="H765" s="243">
        <f t="shared" si="12"/>
        <v>0</v>
      </c>
      <c r="I765" s="214"/>
      <c r="J765" s="21"/>
      <c r="K765" s="21"/>
    </row>
    <row r="766" spans="1:11" x14ac:dyDescent="0.25">
      <c r="A766" s="216">
        <v>41891</v>
      </c>
      <c r="B766" s="285" t="s">
        <v>1143</v>
      </c>
      <c r="C766" s="361" t="s">
        <v>4649</v>
      </c>
      <c r="D766" s="214" t="s">
        <v>4355</v>
      </c>
      <c r="E766" s="235">
        <v>11823.6</v>
      </c>
      <c r="F766" s="419">
        <v>41892</v>
      </c>
      <c r="G766" s="44">
        <v>11823.6</v>
      </c>
      <c r="H766" s="243">
        <f t="shared" si="12"/>
        <v>0</v>
      </c>
      <c r="I766" s="214" t="s">
        <v>30</v>
      </c>
      <c r="J766" s="21"/>
      <c r="K766" s="21"/>
    </row>
    <row r="767" spans="1:11" x14ac:dyDescent="0.25">
      <c r="A767" s="216">
        <v>41891</v>
      </c>
      <c r="B767" s="285" t="s">
        <v>1144</v>
      </c>
      <c r="C767" s="361" t="s">
        <v>4649</v>
      </c>
      <c r="D767" s="214" t="s">
        <v>124</v>
      </c>
      <c r="E767" s="235">
        <v>2341.4</v>
      </c>
      <c r="F767" s="419">
        <v>41892</v>
      </c>
      <c r="G767" s="44">
        <v>2341.4</v>
      </c>
      <c r="H767" s="243">
        <f t="shared" si="12"/>
        <v>0</v>
      </c>
      <c r="I767" s="214" t="s">
        <v>30</v>
      </c>
      <c r="J767" s="21"/>
      <c r="K767" s="21"/>
    </row>
    <row r="768" spans="1:11" x14ac:dyDescent="0.25">
      <c r="A768" s="216">
        <v>41891</v>
      </c>
      <c r="B768" s="285" t="s">
        <v>1145</v>
      </c>
      <c r="C768" s="361" t="s">
        <v>4649</v>
      </c>
      <c r="D768" s="214" t="s">
        <v>1043</v>
      </c>
      <c r="E768" s="235">
        <v>1952.5</v>
      </c>
      <c r="F768" s="419">
        <v>41892</v>
      </c>
      <c r="G768" s="44">
        <v>1952.5</v>
      </c>
      <c r="H768" s="243">
        <f t="shared" si="12"/>
        <v>0</v>
      </c>
      <c r="I768" s="214" t="s">
        <v>30</v>
      </c>
      <c r="J768" s="21"/>
      <c r="K768" s="21"/>
    </row>
    <row r="769" spans="1:11" x14ac:dyDescent="0.25">
      <c r="A769" s="216">
        <v>41891</v>
      </c>
      <c r="B769" s="285" t="s">
        <v>1146</v>
      </c>
      <c r="C769" s="361" t="s">
        <v>4649</v>
      </c>
      <c r="D769" s="220" t="s">
        <v>3114</v>
      </c>
      <c r="E769" s="241">
        <v>0</v>
      </c>
      <c r="F769" s="419"/>
      <c r="G769" s="44"/>
      <c r="H769" s="243">
        <f t="shared" si="12"/>
        <v>0</v>
      </c>
      <c r="I769" s="214" t="s">
        <v>4245</v>
      </c>
    </row>
    <row r="770" spans="1:11" x14ac:dyDescent="0.25">
      <c r="A770" s="216">
        <v>41891</v>
      </c>
      <c r="B770" s="285" t="s">
        <v>1147</v>
      </c>
      <c r="C770" s="361" t="s">
        <v>4649</v>
      </c>
      <c r="D770" s="214" t="s">
        <v>55</v>
      </c>
      <c r="E770" s="235">
        <v>8337.1</v>
      </c>
      <c r="F770" s="419">
        <v>41891</v>
      </c>
      <c r="G770" s="44">
        <v>8337.1</v>
      </c>
      <c r="H770" s="243">
        <f t="shared" si="12"/>
        <v>0</v>
      </c>
      <c r="I770" s="214"/>
    </row>
    <row r="771" spans="1:11" x14ac:dyDescent="0.25">
      <c r="A771" s="216">
        <v>41891</v>
      </c>
      <c r="B771" s="285" t="s">
        <v>1148</v>
      </c>
      <c r="C771" s="361" t="s">
        <v>4649</v>
      </c>
      <c r="D771" s="214" t="s">
        <v>4619</v>
      </c>
      <c r="E771" s="235">
        <v>4740</v>
      </c>
      <c r="F771" s="419">
        <v>41891</v>
      </c>
      <c r="G771" s="44">
        <v>4740</v>
      </c>
      <c r="H771" s="243">
        <f t="shared" si="12"/>
        <v>0</v>
      </c>
      <c r="I771" s="214"/>
    </row>
    <row r="772" spans="1:11" x14ac:dyDescent="0.25">
      <c r="A772" s="216">
        <v>41891</v>
      </c>
      <c r="B772" s="285" t="s">
        <v>1149</v>
      </c>
      <c r="C772" s="361" t="s">
        <v>4649</v>
      </c>
      <c r="D772" s="214" t="s">
        <v>54</v>
      </c>
      <c r="E772" s="235">
        <v>10122.9</v>
      </c>
      <c r="F772" s="419">
        <v>41892</v>
      </c>
      <c r="G772" s="44">
        <v>10122.9</v>
      </c>
      <c r="H772" s="243">
        <f t="shared" si="12"/>
        <v>0</v>
      </c>
      <c r="I772" s="214"/>
    </row>
    <row r="773" spans="1:11" x14ac:dyDescent="0.25">
      <c r="A773" s="216">
        <v>41891</v>
      </c>
      <c r="B773" s="285" t="s">
        <v>1150</v>
      </c>
      <c r="C773" s="361" t="s">
        <v>4649</v>
      </c>
      <c r="D773" s="214" t="s">
        <v>4724</v>
      </c>
      <c r="E773" s="235">
        <v>1149.2</v>
      </c>
      <c r="F773" s="419">
        <v>41891</v>
      </c>
      <c r="G773" s="44">
        <v>1149.2</v>
      </c>
      <c r="H773" s="243">
        <f t="shared" si="12"/>
        <v>0</v>
      </c>
      <c r="I773" s="214"/>
    </row>
    <row r="774" spans="1:11" x14ac:dyDescent="0.25">
      <c r="A774" s="216">
        <v>41891</v>
      </c>
      <c r="B774" s="285" t="s">
        <v>1151</v>
      </c>
      <c r="C774" s="361" t="s">
        <v>4649</v>
      </c>
      <c r="D774" s="214" t="s">
        <v>4724</v>
      </c>
      <c r="E774" s="235">
        <v>600</v>
      </c>
      <c r="F774" s="419">
        <v>41891</v>
      </c>
      <c r="G774" s="44">
        <v>600</v>
      </c>
      <c r="H774" s="243">
        <f t="shared" si="12"/>
        <v>0</v>
      </c>
      <c r="I774" s="214"/>
    </row>
    <row r="775" spans="1:11" x14ac:dyDescent="0.25">
      <c r="A775" s="216">
        <v>41891</v>
      </c>
      <c r="B775" s="285" t="s">
        <v>1152</v>
      </c>
      <c r="C775" s="361" t="s">
        <v>4649</v>
      </c>
      <c r="D775" s="214" t="s">
        <v>83</v>
      </c>
      <c r="E775" s="235">
        <v>3910</v>
      </c>
      <c r="F775" s="419">
        <v>41891</v>
      </c>
      <c r="G775" s="44">
        <v>3910</v>
      </c>
      <c r="H775" s="243">
        <f t="shared" ref="H775:H838" si="13">E775-G775</f>
        <v>0</v>
      </c>
      <c r="I775" s="214" t="s">
        <v>21</v>
      </c>
    </row>
    <row r="776" spans="1:11" x14ac:dyDescent="0.25">
      <c r="A776" s="216">
        <v>41891</v>
      </c>
      <c r="B776" s="285" t="s">
        <v>1153</v>
      </c>
      <c r="C776" s="361" t="s">
        <v>4649</v>
      </c>
      <c r="D776" s="214" t="s">
        <v>130</v>
      </c>
      <c r="E776" s="235">
        <v>6939.9</v>
      </c>
      <c r="F776" s="419">
        <v>41892</v>
      </c>
      <c r="G776" s="44">
        <v>6939.9</v>
      </c>
      <c r="H776" s="243">
        <f t="shared" si="13"/>
        <v>0</v>
      </c>
      <c r="I776" s="214" t="s">
        <v>21</v>
      </c>
    </row>
    <row r="777" spans="1:11" x14ac:dyDescent="0.25">
      <c r="A777" s="216">
        <v>41891</v>
      </c>
      <c r="B777" s="285" t="s">
        <v>1154</v>
      </c>
      <c r="C777" s="361" t="s">
        <v>4649</v>
      </c>
      <c r="D777" s="214" t="s">
        <v>1818</v>
      </c>
      <c r="E777" s="235">
        <v>12309.8</v>
      </c>
      <c r="F777" s="419">
        <v>41897</v>
      </c>
      <c r="G777" s="44">
        <v>12309.8</v>
      </c>
      <c r="H777" s="243">
        <f t="shared" si="13"/>
        <v>0</v>
      </c>
      <c r="I777" s="214" t="s">
        <v>21</v>
      </c>
      <c r="K777" s="33"/>
    </row>
    <row r="778" spans="1:11" x14ac:dyDescent="0.25">
      <c r="A778" s="216">
        <v>41891</v>
      </c>
      <c r="B778" s="285" t="s">
        <v>1155</v>
      </c>
      <c r="C778" s="361" t="s">
        <v>4649</v>
      </c>
      <c r="D778" s="214" t="s">
        <v>111</v>
      </c>
      <c r="E778" s="235">
        <v>4330</v>
      </c>
      <c r="F778" s="419">
        <v>41891</v>
      </c>
      <c r="G778" s="44">
        <v>4330</v>
      </c>
      <c r="H778" s="243">
        <f t="shared" si="13"/>
        <v>0</v>
      </c>
      <c r="I778" s="214" t="s">
        <v>21</v>
      </c>
    </row>
    <row r="779" spans="1:11" x14ac:dyDescent="0.25">
      <c r="A779" s="216">
        <v>41891</v>
      </c>
      <c r="B779" s="285" t="s">
        <v>1156</v>
      </c>
      <c r="C779" s="361" t="s">
        <v>4649</v>
      </c>
      <c r="D779" s="214" t="s">
        <v>4694</v>
      </c>
      <c r="E779" s="235">
        <v>6346.4</v>
      </c>
      <c r="F779" s="468" t="s">
        <v>4725</v>
      </c>
      <c r="G779" s="44">
        <v>6346.4</v>
      </c>
      <c r="H779" s="243">
        <f t="shared" si="13"/>
        <v>0</v>
      </c>
      <c r="I779" s="214" t="s">
        <v>21</v>
      </c>
    </row>
    <row r="780" spans="1:11" x14ac:dyDescent="0.25">
      <c r="A780" s="216">
        <v>41891</v>
      </c>
      <c r="B780" s="285" t="s">
        <v>1157</v>
      </c>
      <c r="C780" s="361" t="s">
        <v>4649</v>
      </c>
      <c r="D780" s="214" t="s">
        <v>4273</v>
      </c>
      <c r="E780" s="235">
        <v>134269.20000000001</v>
      </c>
      <c r="F780" s="419">
        <v>41912</v>
      </c>
      <c r="G780" s="44">
        <v>134269.20000000001</v>
      </c>
      <c r="H780" s="243">
        <f t="shared" si="13"/>
        <v>0</v>
      </c>
      <c r="I780" s="214" t="s">
        <v>27</v>
      </c>
    </row>
    <row r="781" spans="1:11" x14ac:dyDescent="0.25">
      <c r="A781" s="216">
        <v>41891</v>
      </c>
      <c r="B781" s="285" t="s">
        <v>1158</v>
      </c>
      <c r="C781" s="361" t="s">
        <v>4649</v>
      </c>
      <c r="D781" s="220" t="s">
        <v>3114</v>
      </c>
      <c r="E781" s="241">
        <v>0</v>
      </c>
      <c r="F781" s="419"/>
      <c r="G781" s="44"/>
      <c r="H781" s="243">
        <f t="shared" si="13"/>
        <v>0</v>
      </c>
      <c r="I781" s="214" t="s">
        <v>4245</v>
      </c>
    </row>
    <row r="782" spans="1:11" x14ac:dyDescent="0.25">
      <c r="A782" s="216">
        <v>41891</v>
      </c>
      <c r="B782" s="285" t="s">
        <v>1160</v>
      </c>
      <c r="C782" s="361" t="s">
        <v>4649</v>
      </c>
      <c r="D782" s="214" t="s">
        <v>74</v>
      </c>
      <c r="E782" s="235">
        <v>1093.6600000000001</v>
      </c>
      <c r="F782" s="419">
        <v>41891</v>
      </c>
      <c r="G782" s="44">
        <v>1093.6600000000001</v>
      </c>
      <c r="H782" s="243">
        <f t="shared" si="13"/>
        <v>0</v>
      </c>
      <c r="I782" s="214"/>
    </row>
    <row r="783" spans="1:11" x14ac:dyDescent="0.25">
      <c r="A783" s="216">
        <v>41891</v>
      </c>
      <c r="B783" s="285" t="s">
        <v>1161</v>
      </c>
      <c r="C783" s="361" t="s">
        <v>4649</v>
      </c>
      <c r="D783" s="214" t="s">
        <v>133</v>
      </c>
      <c r="E783" s="235">
        <v>31501.599999999999</v>
      </c>
      <c r="F783" s="419">
        <v>41891</v>
      </c>
      <c r="G783" s="44">
        <v>31501.599999999999</v>
      </c>
      <c r="H783" s="243">
        <f t="shared" si="13"/>
        <v>0</v>
      </c>
      <c r="I783" s="214"/>
    </row>
    <row r="784" spans="1:11" x14ac:dyDescent="0.25">
      <c r="A784" s="216">
        <v>41891</v>
      </c>
      <c r="B784" s="285" t="s">
        <v>1162</v>
      </c>
      <c r="C784" s="361" t="s">
        <v>4649</v>
      </c>
      <c r="D784" s="214" t="s">
        <v>396</v>
      </c>
      <c r="E784" s="235">
        <v>561</v>
      </c>
      <c r="F784" s="419">
        <v>41892</v>
      </c>
      <c r="G784" s="44">
        <v>561</v>
      </c>
      <c r="H784" s="243">
        <f t="shared" si="13"/>
        <v>0</v>
      </c>
      <c r="I784" s="214"/>
    </row>
    <row r="785" spans="1:11" x14ac:dyDescent="0.25">
      <c r="A785" s="216">
        <v>41891</v>
      </c>
      <c r="B785" s="285" t="s">
        <v>1163</v>
      </c>
      <c r="C785" s="361" t="s">
        <v>4649</v>
      </c>
      <c r="D785" s="220" t="s">
        <v>3114</v>
      </c>
      <c r="E785" s="241">
        <v>0</v>
      </c>
      <c r="F785" s="419"/>
      <c r="G785" s="44"/>
      <c r="H785" s="243">
        <f t="shared" si="13"/>
        <v>0</v>
      </c>
      <c r="I785" s="214" t="s">
        <v>4245</v>
      </c>
    </row>
    <row r="786" spans="1:11" x14ac:dyDescent="0.25">
      <c r="A786" s="216">
        <v>41891</v>
      </c>
      <c r="B786" s="285" t="s">
        <v>1164</v>
      </c>
      <c r="C786" s="361" t="s">
        <v>4649</v>
      </c>
      <c r="D786" s="214" t="s">
        <v>233</v>
      </c>
      <c r="E786" s="235">
        <v>1722.8</v>
      </c>
      <c r="F786" s="419">
        <v>41892</v>
      </c>
      <c r="G786" s="44">
        <v>1722.8</v>
      </c>
      <c r="H786" s="243">
        <f t="shared" si="13"/>
        <v>0</v>
      </c>
      <c r="I786" s="214" t="s">
        <v>217</v>
      </c>
      <c r="K786" s="33"/>
    </row>
    <row r="787" spans="1:11" x14ac:dyDescent="0.25">
      <c r="A787" s="216">
        <v>41891</v>
      </c>
      <c r="B787" s="285" t="s">
        <v>1165</v>
      </c>
      <c r="C787" s="361" t="s">
        <v>4649</v>
      </c>
      <c r="D787" s="214" t="s">
        <v>99</v>
      </c>
      <c r="E787" s="235">
        <v>2334</v>
      </c>
      <c r="F787" s="419">
        <v>41892</v>
      </c>
      <c r="G787" s="44">
        <v>2334</v>
      </c>
      <c r="H787" s="243">
        <f t="shared" si="13"/>
        <v>0</v>
      </c>
      <c r="I787" s="214" t="s">
        <v>217</v>
      </c>
    </row>
    <row r="788" spans="1:11" x14ac:dyDescent="0.25">
      <c r="A788" s="216">
        <v>41891</v>
      </c>
      <c r="B788" s="285" t="s">
        <v>1167</v>
      </c>
      <c r="C788" s="361" t="s">
        <v>4649</v>
      </c>
      <c r="D788" s="214" t="s">
        <v>4650</v>
      </c>
      <c r="E788" s="235">
        <v>7340.4</v>
      </c>
      <c r="F788" s="419">
        <v>41892</v>
      </c>
      <c r="G788" s="44">
        <v>7340.4</v>
      </c>
      <c r="H788" s="243">
        <f t="shared" si="13"/>
        <v>0</v>
      </c>
      <c r="I788" s="214" t="s">
        <v>217</v>
      </c>
    </row>
    <row r="789" spans="1:11" x14ac:dyDescent="0.25">
      <c r="A789" s="216">
        <v>41891</v>
      </c>
      <c r="B789" s="285" t="s">
        <v>1168</v>
      </c>
      <c r="C789" s="361" t="s">
        <v>4649</v>
      </c>
      <c r="D789" s="214" t="s">
        <v>69</v>
      </c>
      <c r="E789" s="235">
        <v>683.8</v>
      </c>
      <c r="F789" s="419">
        <v>41891</v>
      </c>
      <c r="G789" s="44">
        <v>683.8</v>
      </c>
      <c r="H789" s="243">
        <f t="shared" si="13"/>
        <v>0</v>
      </c>
      <c r="I789" s="214"/>
    </row>
    <row r="790" spans="1:11" x14ac:dyDescent="0.25">
      <c r="A790" s="216">
        <v>41891</v>
      </c>
      <c r="B790" s="285" t="s">
        <v>1170</v>
      </c>
      <c r="C790" s="361" t="s">
        <v>4649</v>
      </c>
      <c r="D790" s="214" t="s">
        <v>28</v>
      </c>
      <c r="E790" s="235">
        <v>9413.7999999999993</v>
      </c>
      <c r="F790" s="419">
        <v>41891</v>
      </c>
      <c r="G790" s="44">
        <v>9413.7999999999993</v>
      </c>
      <c r="H790" s="243">
        <f t="shared" si="13"/>
        <v>0</v>
      </c>
      <c r="I790" s="214"/>
    </row>
    <row r="791" spans="1:11" x14ac:dyDescent="0.25">
      <c r="A791" s="216">
        <v>41891</v>
      </c>
      <c r="B791" s="285" t="s">
        <v>1171</v>
      </c>
      <c r="C791" s="361" t="s">
        <v>4649</v>
      </c>
      <c r="D791" s="214" t="s">
        <v>257</v>
      </c>
      <c r="E791" s="235">
        <v>14250</v>
      </c>
      <c r="F791" s="419">
        <v>41892</v>
      </c>
      <c r="G791" s="44">
        <v>14250</v>
      </c>
      <c r="H791" s="243">
        <f t="shared" si="13"/>
        <v>0</v>
      </c>
      <c r="I791" s="214" t="s">
        <v>217</v>
      </c>
    </row>
    <row r="792" spans="1:11" x14ac:dyDescent="0.25">
      <c r="A792" s="216">
        <v>41891</v>
      </c>
      <c r="B792" s="285" t="s">
        <v>1172</v>
      </c>
      <c r="C792" s="361" t="s">
        <v>4649</v>
      </c>
      <c r="D792" s="214" t="s">
        <v>468</v>
      </c>
      <c r="E792" s="235">
        <v>2734.5</v>
      </c>
      <c r="F792" s="419">
        <v>41892</v>
      </c>
      <c r="G792" s="44">
        <v>2734.5</v>
      </c>
      <c r="H792" s="243">
        <f t="shared" si="13"/>
        <v>0</v>
      </c>
      <c r="I792" s="214" t="s">
        <v>217</v>
      </c>
    </row>
    <row r="793" spans="1:11" x14ac:dyDescent="0.25">
      <c r="A793" s="216">
        <v>41891</v>
      </c>
      <c r="B793" s="285" t="s">
        <v>1173</v>
      </c>
      <c r="C793" s="361" t="s">
        <v>4649</v>
      </c>
      <c r="D793" s="214" t="s">
        <v>307</v>
      </c>
      <c r="E793" s="235">
        <v>6936</v>
      </c>
      <c r="F793" s="419">
        <v>41892</v>
      </c>
      <c r="G793" s="44">
        <v>6936</v>
      </c>
      <c r="H793" s="243">
        <f t="shared" si="13"/>
        <v>0</v>
      </c>
      <c r="I793" s="214" t="s">
        <v>217</v>
      </c>
    </row>
    <row r="794" spans="1:11" x14ac:dyDescent="0.25">
      <c r="A794" s="216">
        <v>41891</v>
      </c>
      <c r="B794" s="285" t="s">
        <v>1174</v>
      </c>
      <c r="C794" s="361" t="s">
        <v>4649</v>
      </c>
      <c r="D794" s="214" t="s">
        <v>4726</v>
      </c>
      <c r="E794" s="235">
        <v>3888.7</v>
      </c>
      <c r="F794" s="419">
        <v>41891</v>
      </c>
      <c r="G794" s="44">
        <v>3888.7</v>
      </c>
      <c r="H794" s="243">
        <f t="shared" si="13"/>
        <v>0</v>
      </c>
      <c r="I794" s="214"/>
    </row>
    <row r="795" spans="1:11" x14ac:dyDescent="0.25">
      <c r="A795" s="216">
        <v>41891</v>
      </c>
      <c r="B795" s="285" t="s">
        <v>1176</v>
      </c>
      <c r="C795" s="361" t="s">
        <v>4649</v>
      </c>
      <c r="D795" s="214" t="s">
        <v>4629</v>
      </c>
      <c r="E795" s="235">
        <v>2527.1999999999998</v>
      </c>
      <c r="F795" s="419">
        <v>41891</v>
      </c>
      <c r="G795" s="44">
        <v>2527.1999999999998</v>
      </c>
      <c r="H795" s="243">
        <f t="shared" si="13"/>
        <v>0</v>
      </c>
      <c r="I795" s="214"/>
    </row>
    <row r="796" spans="1:11" x14ac:dyDescent="0.25">
      <c r="A796" s="216">
        <v>41891</v>
      </c>
      <c r="B796" s="285" t="s">
        <v>1178</v>
      </c>
      <c r="C796" s="361" t="s">
        <v>4649</v>
      </c>
      <c r="D796" s="214" t="s">
        <v>49</v>
      </c>
      <c r="E796" s="235">
        <v>468</v>
      </c>
      <c r="F796" s="419">
        <v>41891</v>
      </c>
      <c r="G796" s="44">
        <v>468</v>
      </c>
      <c r="H796" s="243">
        <f t="shared" si="13"/>
        <v>0</v>
      </c>
      <c r="I796" s="214"/>
    </row>
    <row r="797" spans="1:11" x14ac:dyDescent="0.25">
      <c r="A797" s="216">
        <v>41891</v>
      </c>
      <c r="B797" s="285" t="s">
        <v>1179</v>
      </c>
      <c r="C797" s="361" t="s">
        <v>4649</v>
      </c>
      <c r="D797" s="214" t="s">
        <v>79</v>
      </c>
      <c r="E797" s="235">
        <v>27411</v>
      </c>
      <c r="F797" s="419">
        <v>41891</v>
      </c>
      <c r="G797" s="44">
        <v>27411.4</v>
      </c>
      <c r="H797" s="243">
        <f t="shared" si="13"/>
        <v>-0.40000000000145519</v>
      </c>
      <c r="I797" s="214" t="s">
        <v>21</v>
      </c>
    </row>
    <row r="798" spans="1:11" x14ac:dyDescent="0.25">
      <c r="A798" s="216">
        <v>41891</v>
      </c>
      <c r="B798" s="285" t="s">
        <v>1180</v>
      </c>
      <c r="C798" s="361" t="s">
        <v>4649</v>
      </c>
      <c r="D798" s="214" t="s">
        <v>4722</v>
      </c>
      <c r="E798" s="235">
        <v>11108.3</v>
      </c>
      <c r="F798" s="419">
        <v>41891</v>
      </c>
      <c r="G798" s="44">
        <v>11108.3</v>
      </c>
      <c r="H798" s="243">
        <f t="shared" si="13"/>
        <v>0</v>
      </c>
      <c r="I798" s="214"/>
    </row>
    <row r="799" spans="1:11" x14ac:dyDescent="0.25">
      <c r="A799" s="216">
        <v>41892</v>
      </c>
      <c r="B799" s="285" t="s">
        <v>1181</v>
      </c>
      <c r="C799" s="361" t="s">
        <v>4649</v>
      </c>
      <c r="D799" s="20" t="s">
        <v>2586</v>
      </c>
      <c r="E799" s="239">
        <v>5874.4</v>
      </c>
      <c r="F799" s="419">
        <v>41892</v>
      </c>
      <c r="G799" s="44">
        <v>5874.4</v>
      </c>
      <c r="H799" s="243">
        <f t="shared" si="13"/>
        <v>0</v>
      </c>
      <c r="I799" s="20" t="s">
        <v>65</v>
      </c>
    </row>
    <row r="800" spans="1:11" x14ac:dyDescent="0.25">
      <c r="A800" s="216">
        <v>41892</v>
      </c>
      <c r="B800" s="285" t="s">
        <v>1182</v>
      </c>
      <c r="C800" s="361" t="s">
        <v>4649</v>
      </c>
      <c r="D800" s="20" t="s">
        <v>4691</v>
      </c>
      <c r="E800" s="239">
        <v>204</v>
      </c>
      <c r="F800" s="419">
        <v>41892</v>
      </c>
      <c r="G800" s="44">
        <v>204</v>
      </c>
      <c r="H800" s="243">
        <f t="shared" si="13"/>
        <v>0</v>
      </c>
      <c r="I800" s="20" t="s">
        <v>65</v>
      </c>
    </row>
    <row r="801" spans="1:11" x14ac:dyDescent="0.25">
      <c r="A801" s="216">
        <v>41892</v>
      </c>
      <c r="B801" s="285" t="s">
        <v>1183</v>
      </c>
      <c r="C801" s="361" t="s">
        <v>4649</v>
      </c>
      <c r="D801" s="20" t="s">
        <v>4727</v>
      </c>
      <c r="E801" s="239">
        <v>1293.5999999999999</v>
      </c>
      <c r="F801" s="419">
        <v>41892</v>
      </c>
      <c r="G801" s="44">
        <v>1293.5999999999999</v>
      </c>
      <c r="H801" s="243">
        <f t="shared" si="13"/>
        <v>0</v>
      </c>
      <c r="I801" s="20" t="s">
        <v>65</v>
      </c>
    </row>
    <row r="802" spans="1:11" x14ac:dyDescent="0.25">
      <c r="A802" s="216">
        <v>41892</v>
      </c>
      <c r="B802" s="285" t="s">
        <v>1184</v>
      </c>
      <c r="C802" s="361" t="s">
        <v>4649</v>
      </c>
      <c r="D802" s="20" t="s">
        <v>11</v>
      </c>
      <c r="E802" s="239">
        <v>67820.399999999994</v>
      </c>
      <c r="F802" s="419">
        <v>41907</v>
      </c>
      <c r="G802" s="44">
        <v>67820.399999999994</v>
      </c>
      <c r="H802" s="243">
        <f t="shared" si="13"/>
        <v>0</v>
      </c>
      <c r="I802" s="20" t="s">
        <v>65</v>
      </c>
    </row>
    <row r="803" spans="1:11" x14ac:dyDescent="0.25">
      <c r="A803" s="216">
        <v>41892</v>
      </c>
      <c r="B803" s="285" t="s">
        <v>1185</v>
      </c>
      <c r="C803" s="361" t="s">
        <v>4649</v>
      </c>
      <c r="D803" s="20" t="s">
        <v>4309</v>
      </c>
      <c r="E803" s="239">
        <v>35175.78</v>
      </c>
      <c r="F803" s="419">
        <v>41895</v>
      </c>
      <c r="G803" s="44">
        <v>35175.78</v>
      </c>
      <c r="H803" s="243">
        <f t="shared" si="13"/>
        <v>0</v>
      </c>
      <c r="I803" s="20"/>
    </row>
    <row r="804" spans="1:11" x14ac:dyDescent="0.25">
      <c r="A804" s="216">
        <v>41892</v>
      </c>
      <c r="B804" s="285" t="s">
        <v>1186</v>
      </c>
      <c r="C804" s="361" t="s">
        <v>4649</v>
      </c>
      <c r="D804" s="20" t="s">
        <v>130</v>
      </c>
      <c r="E804" s="239">
        <v>786.5</v>
      </c>
      <c r="F804" s="419">
        <v>41892</v>
      </c>
      <c r="G804" s="44">
        <v>786.5</v>
      </c>
      <c r="H804" s="243">
        <f t="shared" si="13"/>
        <v>0</v>
      </c>
      <c r="I804" s="20" t="s">
        <v>21</v>
      </c>
    </row>
    <row r="805" spans="1:11" x14ac:dyDescent="0.25">
      <c r="A805" s="216">
        <v>41892</v>
      </c>
      <c r="B805" s="285" t="s">
        <v>1187</v>
      </c>
      <c r="C805" s="361" t="s">
        <v>4649</v>
      </c>
      <c r="D805" s="20" t="s">
        <v>4694</v>
      </c>
      <c r="E805" s="239">
        <v>4750</v>
      </c>
      <c r="F805" s="468" t="s">
        <v>4725</v>
      </c>
      <c r="G805" s="44">
        <v>4750</v>
      </c>
      <c r="H805" s="243">
        <f t="shared" si="13"/>
        <v>0</v>
      </c>
      <c r="I805" s="20" t="s">
        <v>21</v>
      </c>
    </row>
    <row r="806" spans="1:11" x14ac:dyDescent="0.25">
      <c r="A806" s="216">
        <v>41892</v>
      </c>
      <c r="B806" s="285" t="s">
        <v>1188</v>
      </c>
      <c r="C806" s="361" t="s">
        <v>4649</v>
      </c>
      <c r="D806" s="20" t="s">
        <v>44</v>
      </c>
      <c r="E806" s="239">
        <v>3430</v>
      </c>
      <c r="F806" s="423"/>
      <c r="G806" s="320"/>
      <c r="H806" s="243">
        <f t="shared" si="13"/>
        <v>3430</v>
      </c>
      <c r="I806" s="20" t="s">
        <v>30</v>
      </c>
    </row>
    <row r="807" spans="1:11" x14ac:dyDescent="0.25">
      <c r="A807" s="216">
        <v>41892</v>
      </c>
      <c r="B807" s="285" t="s">
        <v>1189</v>
      </c>
      <c r="C807" s="361" t="s">
        <v>4649</v>
      </c>
      <c r="D807" s="20" t="s">
        <v>110</v>
      </c>
      <c r="E807" s="239">
        <v>44888.800000000003</v>
      </c>
      <c r="F807" s="419">
        <v>41908</v>
      </c>
      <c r="G807" s="44">
        <v>44888.800000000003</v>
      </c>
      <c r="H807" s="243">
        <f t="shared" si="13"/>
        <v>0</v>
      </c>
      <c r="I807" s="20" t="s">
        <v>21</v>
      </c>
    </row>
    <row r="808" spans="1:11" x14ac:dyDescent="0.25">
      <c r="A808" s="216">
        <v>41892</v>
      </c>
      <c r="B808" s="285" t="s">
        <v>1190</v>
      </c>
      <c r="C808" s="361" t="s">
        <v>4649</v>
      </c>
      <c r="D808" s="20" t="s">
        <v>4210</v>
      </c>
      <c r="E808" s="239">
        <v>3336.4</v>
      </c>
      <c r="F808" s="419">
        <v>41892</v>
      </c>
      <c r="G808" s="44">
        <v>3336.4</v>
      </c>
      <c r="H808" s="243">
        <f t="shared" si="13"/>
        <v>0</v>
      </c>
      <c r="I808" s="20"/>
    </row>
    <row r="809" spans="1:11" x14ac:dyDescent="0.25">
      <c r="A809" s="216">
        <v>41892</v>
      </c>
      <c r="B809" s="285" t="s">
        <v>1191</v>
      </c>
      <c r="C809" s="361" t="s">
        <v>4649</v>
      </c>
      <c r="D809" s="20" t="s">
        <v>106</v>
      </c>
      <c r="E809" s="239">
        <v>302360</v>
      </c>
      <c r="F809" s="419">
        <v>41901</v>
      </c>
      <c r="G809" s="44">
        <v>302360</v>
      </c>
      <c r="H809" s="243">
        <f t="shared" si="13"/>
        <v>0</v>
      </c>
      <c r="I809" s="20"/>
    </row>
    <row r="810" spans="1:11" x14ac:dyDescent="0.25">
      <c r="A810" s="216">
        <v>41892</v>
      </c>
      <c r="B810" s="285" t="s">
        <v>1192</v>
      </c>
      <c r="C810" s="361" t="s">
        <v>4649</v>
      </c>
      <c r="D810" s="20" t="s">
        <v>106</v>
      </c>
      <c r="E810" s="239">
        <v>247456</v>
      </c>
      <c r="F810" s="419">
        <v>41898</v>
      </c>
      <c r="G810" s="44">
        <v>247456</v>
      </c>
      <c r="H810" s="243">
        <f t="shared" si="13"/>
        <v>0</v>
      </c>
      <c r="I810" s="20"/>
    </row>
    <row r="811" spans="1:11" x14ac:dyDescent="0.25">
      <c r="A811" s="216">
        <v>41892</v>
      </c>
      <c r="B811" s="285" t="s">
        <v>1193</v>
      </c>
      <c r="C811" s="361" t="s">
        <v>4649</v>
      </c>
      <c r="D811" s="329" t="s">
        <v>3114</v>
      </c>
      <c r="E811" s="330">
        <v>0</v>
      </c>
      <c r="F811" s="419"/>
      <c r="G811" s="44"/>
      <c r="H811" s="243">
        <f t="shared" si="13"/>
        <v>0</v>
      </c>
      <c r="I811" s="20" t="s">
        <v>512</v>
      </c>
    </row>
    <row r="812" spans="1:11" x14ac:dyDescent="0.25">
      <c r="A812" s="216">
        <v>41892</v>
      </c>
      <c r="B812" s="285" t="s">
        <v>1194</v>
      </c>
      <c r="C812" s="361" t="s">
        <v>4649</v>
      </c>
      <c r="D812" s="20" t="s">
        <v>4696</v>
      </c>
      <c r="E812" s="239">
        <v>2031.7</v>
      </c>
      <c r="F812" s="419">
        <v>41892</v>
      </c>
      <c r="G812" s="44">
        <v>2031.7</v>
      </c>
      <c r="H812" s="243">
        <f t="shared" si="13"/>
        <v>0</v>
      </c>
      <c r="I812" s="20"/>
    </row>
    <row r="813" spans="1:11" x14ac:dyDescent="0.25">
      <c r="A813" s="216">
        <v>41892</v>
      </c>
      <c r="B813" s="285" t="s">
        <v>1195</v>
      </c>
      <c r="C813" s="361" t="s">
        <v>4649</v>
      </c>
      <c r="D813" s="20" t="s">
        <v>4668</v>
      </c>
      <c r="E813" s="239">
        <v>9630</v>
      </c>
      <c r="F813" s="419">
        <v>41892</v>
      </c>
      <c r="G813" s="44">
        <v>9630</v>
      </c>
      <c r="H813" s="243">
        <f t="shared" si="13"/>
        <v>0</v>
      </c>
      <c r="I813" s="20" t="s">
        <v>217</v>
      </c>
    </row>
    <row r="814" spans="1:11" x14ac:dyDescent="0.25">
      <c r="A814" s="216">
        <v>41892</v>
      </c>
      <c r="B814" s="285" t="s">
        <v>1196</v>
      </c>
      <c r="C814" s="361" t="s">
        <v>4649</v>
      </c>
      <c r="D814" s="20" t="s">
        <v>310</v>
      </c>
      <c r="E814" s="239">
        <v>31120</v>
      </c>
      <c r="F814" s="421" t="s">
        <v>4728</v>
      </c>
      <c r="G814" s="44">
        <v>31120</v>
      </c>
      <c r="H814" s="243">
        <f t="shared" si="13"/>
        <v>0</v>
      </c>
      <c r="I814" s="20" t="s">
        <v>27</v>
      </c>
    </row>
    <row r="815" spans="1:11" x14ac:dyDescent="0.25">
      <c r="A815" s="216">
        <v>41892</v>
      </c>
      <c r="B815" s="285" t="s">
        <v>1197</v>
      </c>
      <c r="C815" s="361" t="s">
        <v>4649</v>
      </c>
      <c r="D815" s="20" t="s">
        <v>4654</v>
      </c>
      <c r="E815" s="239">
        <v>12800</v>
      </c>
      <c r="F815" s="421" t="s">
        <v>4729</v>
      </c>
      <c r="G815" s="44">
        <v>12800</v>
      </c>
      <c r="H815" s="243">
        <f t="shared" si="13"/>
        <v>0</v>
      </c>
      <c r="I815" s="20" t="s">
        <v>27</v>
      </c>
    </row>
    <row r="816" spans="1:11" x14ac:dyDescent="0.25">
      <c r="A816" s="216">
        <v>41892</v>
      </c>
      <c r="B816" s="285" t="s">
        <v>1198</v>
      </c>
      <c r="C816" s="361" t="s">
        <v>4649</v>
      </c>
      <c r="D816" s="20" t="s">
        <v>101</v>
      </c>
      <c r="E816" s="239">
        <v>29104</v>
      </c>
      <c r="F816" s="421" t="s">
        <v>4730</v>
      </c>
      <c r="G816" s="44">
        <v>29104</v>
      </c>
      <c r="H816" s="243">
        <f t="shared" si="13"/>
        <v>0</v>
      </c>
      <c r="I816" s="20" t="s">
        <v>27</v>
      </c>
      <c r="K816" s="33"/>
    </row>
    <row r="817" spans="1:11" x14ac:dyDescent="0.25">
      <c r="A817" s="216">
        <v>41892</v>
      </c>
      <c r="B817" s="285" t="s">
        <v>1199</v>
      </c>
      <c r="C817" s="361" t="s">
        <v>4649</v>
      </c>
      <c r="D817" s="20" t="s">
        <v>1818</v>
      </c>
      <c r="E817" s="239">
        <v>23357.599999999999</v>
      </c>
      <c r="F817" s="419">
        <v>41897</v>
      </c>
      <c r="G817" s="44">
        <v>23357.599999999999</v>
      </c>
      <c r="H817" s="243">
        <f t="shared" si="13"/>
        <v>0</v>
      </c>
      <c r="I817" s="20" t="s">
        <v>217</v>
      </c>
    </row>
    <row r="818" spans="1:11" x14ac:dyDescent="0.25">
      <c r="A818" s="216">
        <v>41892</v>
      </c>
      <c r="B818" s="285" t="s">
        <v>1200</v>
      </c>
      <c r="C818" s="361" t="s">
        <v>4649</v>
      </c>
      <c r="D818" s="20" t="s">
        <v>760</v>
      </c>
      <c r="E818" s="239">
        <v>3412.8</v>
      </c>
      <c r="F818" s="419">
        <v>41893</v>
      </c>
      <c r="G818" s="44">
        <v>3412.8</v>
      </c>
      <c r="H818" s="243">
        <f t="shared" si="13"/>
        <v>0</v>
      </c>
      <c r="I818" s="20" t="s">
        <v>30</v>
      </c>
    </row>
    <row r="819" spans="1:11" x14ac:dyDescent="0.25">
      <c r="A819" s="216">
        <v>41892</v>
      </c>
      <c r="B819" s="285" t="s">
        <v>1201</v>
      </c>
      <c r="C819" s="361" t="s">
        <v>4649</v>
      </c>
      <c r="D819" s="20" t="s">
        <v>4352</v>
      </c>
      <c r="E819" s="239">
        <v>3812.9</v>
      </c>
      <c r="F819" s="419">
        <v>41892</v>
      </c>
      <c r="G819" s="44">
        <v>3812.9</v>
      </c>
      <c r="H819" s="243">
        <f t="shared" si="13"/>
        <v>0</v>
      </c>
      <c r="I819" s="20"/>
    </row>
    <row r="820" spans="1:11" x14ac:dyDescent="0.25">
      <c r="A820" s="216">
        <v>41892</v>
      </c>
      <c r="B820" s="285" t="s">
        <v>1203</v>
      </c>
      <c r="C820" s="361" t="s">
        <v>4649</v>
      </c>
      <c r="D820" s="20" t="s">
        <v>28</v>
      </c>
      <c r="E820" s="239">
        <v>10927.2</v>
      </c>
      <c r="F820" s="419">
        <v>41892</v>
      </c>
      <c r="G820" s="44">
        <v>10927.2</v>
      </c>
      <c r="H820" s="243">
        <f t="shared" si="13"/>
        <v>0</v>
      </c>
      <c r="I820" s="20"/>
    </row>
    <row r="821" spans="1:11" x14ac:dyDescent="0.25">
      <c r="A821" s="216">
        <v>41892</v>
      </c>
      <c r="B821" s="285" t="s">
        <v>1204</v>
      </c>
      <c r="C821" s="361" t="s">
        <v>4649</v>
      </c>
      <c r="D821" s="20" t="s">
        <v>123</v>
      </c>
      <c r="E821" s="239">
        <v>7752</v>
      </c>
      <c r="F821" s="419">
        <v>41893</v>
      </c>
      <c r="G821" s="44">
        <v>7752</v>
      </c>
      <c r="H821" s="243">
        <f t="shared" si="13"/>
        <v>0</v>
      </c>
      <c r="I821" s="20" t="s">
        <v>3945</v>
      </c>
    </row>
    <row r="822" spans="1:11" x14ac:dyDescent="0.25">
      <c r="A822" s="216">
        <v>41892</v>
      </c>
      <c r="B822" s="285" t="s">
        <v>1205</v>
      </c>
      <c r="C822" s="361" t="s">
        <v>4649</v>
      </c>
      <c r="D822" s="20" t="s">
        <v>13</v>
      </c>
      <c r="E822" s="239">
        <v>2493</v>
      </c>
      <c r="F822" s="419">
        <v>41892</v>
      </c>
      <c r="G822" s="44">
        <v>2493</v>
      </c>
      <c r="H822" s="243">
        <f t="shared" si="13"/>
        <v>0</v>
      </c>
      <c r="I822" s="20" t="s">
        <v>21</v>
      </c>
    </row>
    <row r="823" spans="1:11" x14ac:dyDescent="0.25">
      <c r="A823" s="216">
        <v>41892</v>
      </c>
      <c r="B823" s="285" t="s">
        <v>1207</v>
      </c>
      <c r="C823" s="361" t="s">
        <v>4649</v>
      </c>
      <c r="D823" s="20" t="s">
        <v>28</v>
      </c>
      <c r="E823" s="239">
        <v>3483.2</v>
      </c>
      <c r="F823" s="419">
        <v>41892</v>
      </c>
      <c r="G823" s="44">
        <v>3483.2</v>
      </c>
      <c r="H823" s="243">
        <f t="shared" si="13"/>
        <v>0</v>
      </c>
      <c r="I823" s="20" t="s">
        <v>21</v>
      </c>
    </row>
    <row r="824" spans="1:11" x14ac:dyDescent="0.25">
      <c r="A824" s="216">
        <v>41892</v>
      </c>
      <c r="B824" s="285" t="s">
        <v>1209</v>
      </c>
      <c r="C824" s="361" t="s">
        <v>4649</v>
      </c>
      <c r="D824" s="20" t="s">
        <v>23</v>
      </c>
      <c r="E824" s="239">
        <v>6049.6</v>
      </c>
      <c r="F824" s="419">
        <v>41892</v>
      </c>
      <c r="G824" s="44">
        <v>6049.6</v>
      </c>
      <c r="H824" s="243">
        <f t="shared" si="13"/>
        <v>0</v>
      </c>
      <c r="I824" s="20"/>
    </row>
    <row r="825" spans="1:11" x14ac:dyDescent="0.25">
      <c r="A825" s="216">
        <v>41892</v>
      </c>
      <c r="B825" s="285" t="s">
        <v>1210</v>
      </c>
      <c r="C825" s="361" t="s">
        <v>4649</v>
      </c>
      <c r="D825" s="20" t="s">
        <v>106</v>
      </c>
      <c r="E825" s="239">
        <v>56544</v>
      </c>
      <c r="F825" s="419">
        <v>41908</v>
      </c>
      <c r="G825" s="44">
        <v>56544</v>
      </c>
      <c r="H825" s="243">
        <f t="shared" si="13"/>
        <v>0</v>
      </c>
      <c r="I825" s="20" t="s">
        <v>65</v>
      </c>
    </row>
    <row r="826" spans="1:11" x14ac:dyDescent="0.25">
      <c r="A826" s="216">
        <v>41892</v>
      </c>
      <c r="B826" s="285" t="s">
        <v>1211</v>
      </c>
      <c r="C826" s="361" t="s">
        <v>4649</v>
      </c>
      <c r="D826" s="20" t="s">
        <v>4273</v>
      </c>
      <c r="E826" s="239">
        <v>52094</v>
      </c>
      <c r="F826" s="419">
        <v>41912</v>
      </c>
      <c r="G826" s="44">
        <v>52094</v>
      </c>
      <c r="H826" s="243">
        <f t="shared" si="13"/>
        <v>0</v>
      </c>
      <c r="I826" s="20" t="s">
        <v>162</v>
      </c>
    </row>
    <row r="827" spans="1:11" x14ac:dyDescent="0.25">
      <c r="A827" s="216">
        <v>41892</v>
      </c>
      <c r="B827" s="285" t="s">
        <v>1212</v>
      </c>
      <c r="C827" s="361" t="s">
        <v>4649</v>
      </c>
      <c r="D827" s="329" t="s">
        <v>3114</v>
      </c>
      <c r="E827" s="330">
        <v>0</v>
      </c>
      <c r="F827" s="419"/>
      <c r="G827" s="44"/>
      <c r="H827" s="243">
        <f t="shared" si="13"/>
        <v>0</v>
      </c>
      <c r="I827" s="20" t="s">
        <v>512</v>
      </c>
      <c r="K827" s="33"/>
    </row>
    <row r="828" spans="1:11" x14ac:dyDescent="0.25">
      <c r="A828" s="216">
        <v>41892</v>
      </c>
      <c r="B828" s="285" t="s">
        <v>1213</v>
      </c>
      <c r="C828" s="361" t="s">
        <v>4649</v>
      </c>
      <c r="D828" s="20" t="s">
        <v>346</v>
      </c>
      <c r="E828" s="239">
        <v>3975</v>
      </c>
      <c r="F828" s="419">
        <v>41893</v>
      </c>
      <c r="G828" s="44">
        <v>3975</v>
      </c>
      <c r="H828" s="243">
        <f t="shared" si="13"/>
        <v>0</v>
      </c>
      <c r="I828" s="20" t="s">
        <v>27</v>
      </c>
    </row>
    <row r="829" spans="1:11" x14ac:dyDescent="0.25">
      <c r="A829" s="216">
        <v>41892</v>
      </c>
      <c r="B829" s="285" t="s">
        <v>1214</v>
      </c>
      <c r="C829" s="361" t="s">
        <v>4649</v>
      </c>
      <c r="D829" s="20" t="s">
        <v>4731</v>
      </c>
      <c r="E829" s="239">
        <v>5650</v>
      </c>
      <c r="F829" s="419">
        <v>41892</v>
      </c>
      <c r="G829" s="44">
        <v>5650</v>
      </c>
      <c r="H829" s="243">
        <f t="shared" si="13"/>
        <v>0</v>
      </c>
      <c r="I829" s="20"/>
    </row>
    <row r="830" spans="1:11" x14ac:dyDescent="0.25">
      <c r="A830" s="216">
        <v>41892</v>
      </c>
      <c r="B830" s="285" t="s">
        <v>1215</v>
      </c>
      <c r="C830" s="361" t="s">
        <v>4649</v>
      </c>
      <c r="D830" s="20" t="s">
        <v>58</v>
      </c>
      <c r="E830" s="239">
        <v>3853</v>
      </c>
      <c r="F830" s="419">
        <v>41893</v>
      </c>
      <c r="G830" s="44">
        <v>3853</v>
      </c>
      <c r="H830" s="243">
        <f t="shared" si="13"/>
        <v>0</v>
      </c>
      <c r="I830" s="20"/>
    </row>
    <row r="831" spans="1:11" x14ac:dyDescent="0.25">
      <c r="A831" s="216">
        <v>41892</v>
      </c>
      <c r="B831" s="285" t="s">
        <v>1216</v>
      </c>
      <c r="C831" s="361" t="s">
        <v>4649</v>
      </c>
      <c r="D831" s="20" t="s">
        <v>956</v>
      </c>
      <c r="E831" s="239">
        <v>3990</v>
      </c>
      <c r="F831" s="419">
        <v>41892</v>
      </c>
      <c r="G831" s="44">
        <v>3990</v>
      </c>
      <c r="H831" s="243">
        <f t="shared" si="13"/>
        <v>0</v>
      </c>
      <c r="I831" s="20"/>
    </row>
    <row r="832" spans="1:11" x14ac:dyDescent="0.25">
      <c r="A832" s="216">
        <v>41892</v>
      </c>
      <c r="B832" s="285" t="s">
        <v>1218</v>
      </c>
      <c r="C832" s="361" t="s">
        <v>4649</v>
      </c>
      <c r="D832" s="20" t="s">
        <v>4732</v>
      </c>
      <c r="E832" s="239">
        <v>3537</v>
      </c>
      <c r="F832" s="419">
        <v>41893</v>
      </c>
      <c r="G832" s="44">
        <v>3537</v>
      </c>
      <c r="H832" s="243">
        <f t="shared" si="13"/>
        <v>0</v>
      </c>
      <c r="I832" s="20"/>
    </row>
    <row r="833" spans="1:11" x14ac:dyDescent="0.25">
      <c r="A833" s="216">
        <v>41892</v>
      </c>
      <c r="B833" s="285" t="s">
        <v>1219</v>
      </c>
      <c r="C833" s="361" t="s">
        <v>4649</v>
      </c>
      <c r="D833" s="20" t="s">
        <v>4700</v>
      </c>
      <c r="E833" s="239">
        <v>2840</v>
      </c>
      <c r="F833" s="419">
        <v>41893</v>
      </c>
      <c r="G833" s="44">
        <v>2840</v>
      </c>
      <c r="H833" s="243">
        <f t="shared" si="13"/>
        <v>0</v>
      </c>
      <c r="I833" s="20" t="s">
        <v>27</v>
      </c>
      <c r="J833" s="21"/>
      <c r="K833" s="21"/>
    </row>
    <row r="834" spans="1:11" x14ac:dyDescent="0.25">
      <c r="A834" s="216">
        <v>41892</v>
      </c>
      <c r="B834" s="285" t="s">
        <v>1220</v>
      </c>
      <c r="C834" s="361" t="s">
        <v>4649</v>
      </c>
      <c r="D834" s="20" t="s">
        <v>116</v>
      </c>
      <c r="E834" s="239">
        <v>5604.5</v>
      </c>
      <c r="F834" s="419">
        <v>41892</v>
      </c>
      <c r="G834" s="44">
        <v>5604.5</v>
      </c>
      <c r="H834" s="243">
        <f t="shared" si="13"/>
        <v>0</v>
      </c>
      <c r="I834" s="20" t="s">
        <v>27</v>
      </c>
      <c r="J834" s="21"/>
      <c r="K834" s="21"/>
    </row>
    <row r="835" spans="1:11" x14ac:dyDescent="0.25">
      <c r="A835" s="216">
        <v>41892</v>
      </c>
      <c r="B835" s="285" t="s">
        <v>1221</v>
      </c>
      <c r="C835" s="361" t="s">
        <v>4649</v>
      </c>
      <c r="D835" s="20" t="s">
        <v>4685</v>
      </c>
      <c r="E835" s="239">
        <v>1457</v>
      </c>
      <c r="F835" s="419">
        <v>41893</v>
      </c>
      <c r="G835" s="44">
        <v>1457</v>
      </c>
      <c r="H835" s="243">
        <f t="shared" si="13"/>
        <v>0</v>
      </c>
      <c r="I835" s="20" t="s">
        <v>30</v>
      </c>
      <c r="J835" s="21"/>
      <c r="K835" s="21"/>
    </row>
    <row r="836" spans="1:11" x14ac:dyDescent="0.25">
      <c r="A836" s="216">
        <v>41892</v>
      </c>
      <c r="B836" s="285" t="s">
        <v>1222</v>
      </c>
      <c r="C836" s="361" t="s">
        <v>4649</v>
      </c>
      <c r="D836" s="20" t="s">
        <v>1782</v>
      </c>
      <c r="E836" s="239">
        <v>966</v>
      </c>
      <c r="F836" s="419">
        <v>41893</v>
      </c>
      <c r="G836" s="44">
        <v>966</v>
      </c>
      <c r="H836" s="243">
        <f t="shared" si="13"/>
        <v>0</v>
      </c>
      <c r="I836" s="20" t="s">
        <v>30</v>
      </c>
      <c r="J836" s="21"/>
      <c r="K836" s="21"/>
    </row>
    <row r="837" spans="1:11" x14ac:dyDescent="0.25">
      <c r="A837" s="216">
        <v>41892</v>
      </c>
      <c r="B837" s="285" t="s">
        <v>1224</v>
      </c>
      <c r="C837" s="361" t="s">
        <v>4649</v>
      </c>
      <c r="D837" s="20" t="s">
        <v>99</v>
      </c>
      <c r="E837" s="239">
        <v>1088.8</v>
      </c>
      <c r="F837" s="419">
        <v>41893</v>
      </c>
      <c r="G837" s="44">
        <v>1088.8</v>
      </c>
      <c r="H837" s="243">
        <f t="shared" si="13"/>
        <v>0</v>
      </c>
      <c r="I837" s="20" t="s">
        <v>27</v>
      </c>
      <c r="J837" s="21"/>
      <c r="K837" s="21"/>
    </row>
    <row r="838" spans="1:11" x14ac:dyDescent="0.25">
      <c r="A838" s="216">
        <v>41892</v>
      </c>
      <c r="B838" s="285" t="s">
        <v>1225</v>
      </c>
      <c r="C838" s="361" t="s">
        <v>4649</v>
      </c>
      <c r="D838" s="20" t="s">
        <v>124</v>
      </c>
      <c r="E838" s="239">
        <v>4627.6000000000004</v>
      </c>
      <c r="F838" s="419">
        <v>41893</v>
      </c>
      <c r="G838" s="44">
        <v>4627.6000000000004</v>
      </c>
      <c r="H838" s="243">
        <f t="shared" si="13"/>
        <v>0</v>
      </c>
      <c r="I838" s="20" t="s">
        <v>30</v>
      </c>
      <c r="J838" s="21"/>
      <c r="K838" s="21"/>
    </row>
    <row r="839" spans="1:11" x14ac:dyDescent="0.25">
      <c r="A839" s="216">
        <v>41892</v>
      </c>
      <c r="B839" s="285" t="s">
        <v>1226</v>
      </c>
      <c r="C839" s="361" t="s">
        <v>4649</v>
      </c>
      <c r="D839" s="20" t="s">
        <v>464</v>
      </c>
      <c r="E839" s="239">
        <v>626.05999999999995</v>
      </c>
      <c r="F839" s="419">
        <v>41893</v>
      </c>
      <c r="G839" s="44">
        <v>626.05999999999995</v>
      </c>
      <c r="H839" s="243">
        <f t="shared" ref="H839:H902" si="14">E839-G839</f>
        <v>0</v>
      </c>
      <c r="I839" s="20" t="s">
        <v>27</v>
      </c>
      <c r="J839" s="21"/>
      <c r="K839" s="21"/>
    </row>
    <row r="840" spans="1:11" x14ac:dyDescent="0.25">
      <c r="A840" s="216">
        <v>41892</v>
      </c>
      <c r="B840" s="285" t="s">
        <v>1227</v>
      </c>
      <c r="C840" s="361" t="s">
        <v>4649</v>
      </c>
      <c r="D840" s="329" t="s">
        <v>3114</v>
      </c>
      <c r="E840" s="330">
        <v>0</v>
      </c>
      <c r="F840" s="419"/>
      <c r="G840" s="44"/>
      <c r="H840" s="243">
        <f t="shared" si="14"/>
        <v>0</v>
      </c>
      <c r="I840" s="20" t="s">
        <v>4245</v>
      </c>
      <c r="J840" s="21"/>
      <c r="K840" s="21"/>
    </row>
    <row r="841" spans="1:11" x14ac:dyDescent="0.25">
      <c r="A841" s="216">
        <v>41892</v>
      </c>
      <c r="B841" s="285" t="s">
        <v>1229</v>
      </c>
      <c r="C841" s="361" t="s">
        <v>4649</v>
      </c>
      <c r="D841" s="20" t="s">
        <v>4733</v>
      </c>
      <c r="E841" s="239">
        <v>3451.2</v>
      </c>
      <c r="F841" s="419">
        <v>41893</v>
      </c>
      <c r="G841" s="44">
        <v>3451.2</v>
      </c>
      <c r="H841" s="243">
        <f t="shared" si="14"/>
        <v>0</v>
      </c>
      <c r="I841" s="20" t="s">
        <v>30</v>
      </c>
      <c r="J841" s="21"/>
      <c r="K841" s="21"/>
    </row>
    <row r="842" spans="1:11" x14ac:dyDescent="0.25">
      <c r="A842" s="216">
        <v>41892</v>
      </c>
      <c r="B842" s="285" t="s">
        <v>1230</v>
      </c>
      <c r="C842" s="361" t="s">
        <v>4649</v>
      </c>
      <c r="D842" s="20" t="s">
        <v>857</v>
      </c>
      <c r="E842" s="239">
        <v>9203</v>
      </c>
      <c r="F842" s="419">
        <v>41893</v>
      </c>
      <c r="G842" s="44">
        <v>9203</v>
      </c>
      <c r="H842" s="243">
        <f t="shared" si="14"/>
        <v>0</v>
      </c>
      <c r="I842" s="20" t="s">
        <v>27</v>
      </c>
      <c r="J842" s="21"/>
      <c r="K842" s="21"/>
    </row>
    <row r="843" spans="1:11" x14ac:dyDescent="0.25">
      <c r="A843" s="216">
        <v>41892</v>
      </c>
      <c r="B843" s="285" t="s">
        <v>1231</v>
      </c>
      <c r="C843" s="361" t="s">
        <v>4649</v>
      </c>
      <c r="D843" s="20" t="s">
        <v>22</v>
      </c>
      <c r="E843" s="239">
        <v>18968.8</v>
      </c>
      <c r="F843" s="419">
        <v>41892</v>
      </c>
      <c r="G843" s="44">
        <v>18968.8</v>
      </c>
      <c r="H843" s="243">
        <f t="shared" si="14"/>
        <v>0</v>
      </c>
      <c r="I843" s="20"/>
      <c r="J843" s="21"/>
      <c r="K843" s="21"/>
    </row>
    <row r="844" spans="1:11" x14ac:dyDescent="0.25">
      <c r="A844" s="216">
        <v>41892</v>
      </c>
      <c r="B844" s="285" t="s">
        <v>1232</v>
      </c>
      <c r="C844" s="361" t="s">
        <v>4649</v>
      </c>
      <c r="D844" s="20" t="s">
        <v>952</v>
      </c>
      <c r="E844" s="239">
        <v>348.1</v>
      </c>
      <c r="F844" s="419">
        <v>41892</v>
      </c>
      <c r="G844" s="44">
        <v>348.1</v>
      </c>
      <c r="H844" s="243">
        <f t="shared" si="14"/>
        <v>0</v>
      </c>
      <c r="I844" s="20"/>
      <c r="J844" s="21"/>
      <c r="K844" s="21"/>
    </row>
    <row r="845" spans="1:11" x14ac:dyDescent="0.25">
      <c r="A845" s="216">
        <v>41892</v>
      </c>
      <c r="B845" s="285" t="s">
        <v>1234</v>
      </c>
      <c r="C845" s="361" t="s">
        <v>4649</v>
      </c>
      <c r="D845" s="329" t="s">
        <v>3114</v>
      </c>
      <c r="E845" s="330">
        <v>0</v>
      </c>
      <c r="F845" s="419"/>
      <c r="G845" s="44"/>
      <c r="H845" s="243">
        <f t="shared" si="14"/>
        <v>0</v>
      </c>
      <c r="I845" s="20" t="s">
        <v>4245</v>
      </c>
      <c r="J845" s="21"/>
      <c r="K845" s="21"/>
    </row>
    <row r="846" spans="1:11" x14ac:dyDescent="0.25">
      <c r="A846" s="216">
        <v>41892</v>
      </c>
      <c r="B846" s="285" t="s">
        <v>1235</v>
      </c>
      <c r="C846" s="361" t="s">
        <v>4649</v>
      </c>
      <c r="D846" s="20" t="s">
        <v>923</v>
      </c>
      <c r="E846" s="239">
        <v>648</v>
      </c>
      <c r="F846" s="419">
        <v>41892</v>
      </c>
      <c r="G846" s="44">
        <v>648</v>
      </c>
      <c r="H846" s="243">
        <f t="shared" si="14"/>
        <v>0</v>
      </c>
      <c r="I846" s="20" t="s">
        <v>27</v>
      </c>
      <c r="J846" s="21"/>
      <c r="K846" s="21"/>
    </row>
    <row r="847" spans="1:11" x14ac:dyDescent="0.25">
      <c r="A847" s="216">
        <v>41892</v>
      </c>
      <c r="B847" s="285" t="s">
        <v>1236</v>
      </c>
      <c r="C847" s="361" t="s">
        <v>4649</v>
      </c>
      <c r="D847" s="20" t="s">
        <v>42</v>
      </c>
      <c r="E847" s="239">
        <v>2450</v>
      </c>
      <c r="F847" s="419">
        <v>41898</v>
      </c>
      <c r="G847" s="44">
        <v>2450</v>
      </c>
      <c r="H847" s="243">
        <f t="shared" si="14"/>
        <v>0</v>
      </c>
      <c r="I847" s="20" t="s">
        <v>30</v>
      </c>
      <c r="J847" s="21"/>
      <c r="K847" s="21"/>
    </row>
    <row r="848" spans="1:11" x14ac:dyDescent="0.25">
      <c r="A848" s="216">
        <v>41892</v>
      </c>
      <c r="B848" s="285" t="s">
        <v>1237</v>
      </c>
      <c r="C848" s="361" t="s">
        <v>4649</v>
      </c>
      <c r="D848" s="20" t="s">
        <v>4355</v>
      </c>
      <c r="E848" s="239">
        <v>18193.7</v>
      </c>
      <c r="F848" s="419">
        <v>41893</v>
      </c>
      <c r="G848" s="44">
        <v>18193.7</v>
      </c>
      <c r="H848" s="243">
        <f t="shared" si="14"/>
        <v>0</v>
      </c>
      <c r="I848" s="20" t="s">
        <v>30</v>
      </c>
      <c r="J848" s="21"/>
      <c r="K848" s="21"/>
    </row>
    <row r="849" spans="1:11" x14ac:dyDescent="0.25">
      <c r="A849" s="216">
        <v>41892</v>
      </c>
      <c r="B849" s="285" t="s">
        <v>1238</v>
      </c>
      <c r="C849" s="361" t="s">
        <v>4649</v>
      </c>
      <c r="D849" s="20" t="s">
        <v>43</v>
      </c>
      <c r="E849" s="239">
        <v>3185</v>
      </c>
      <c r="F849" s="419">
        <v>41898</v>
      </c>
      <c r="G849" s="44">
        <v>3185</v>
      </c>
      <c r="H849" s="243">
        <f t="shared" si="14"/>
        <v>0</v>
      </c>
      <c r="I849" s="20" t="s">
        <v>162</v>
      </c>
      <c r="K849" s="33"/>
    </row>
    <row r="850" spans="1:11" x14ac:dyDescent="0.25">
      <c r="A850" s="216">
        <v>41892</v>
      </c>
      <c r="B850" s="285" t="s">
        <v>1240</v>
      </c>
      <c r="C850" s="361" t="s">
        <v>4649</v>
      </c>
      <c r="D850" s="20" t="s">
        <v>136</v>
      </c>
      <c r="E850" s="239">
        <v>965.4</v>
      </c>
      <c r="F850" s="419">
        <v>41892</v>
      </c>
      <c r="G850" s="44">
        <v>965.4</v>
      </c>
      <c r="H850" s="243">
        <f t="shared" si="14"/>
        <v>0</v>
      </c>
      <c r="I850" s="20"/>
    </row>
    <row r="851" spans="1:11" x14ac:dyDescent="0.25">
      <c r="A851" s="216">
        <v>41892</v>
      </c>
      <c r="B851" s="285" t="s">
        <v>1241</v>
      </c>
      <c r="C851" s="361" t="s">
        <v>4649</v>
      </c>
      <c r="D851" s="20" t="s">
        <v>544</v>
      </c>
      <c r="E851" s="239">
        <v>15117.5</v>
      </c>
      <c r="F851" s="419">
        <v>41893</v>
      </c>
      <c r="G851" s="44">
        <v>15117.5</v>
      </c>
      <c r="H851" s="243">
        <f t="shared" si="14"/>
        <v>0</v>
      </c>
      <c r="I851" s="20" t="s">
        <v>27</v>
      </c>
    </row>
    <row r="852" spans="1:11" x14ac:dyDescent="0.25">
      <c r="A852" s="216">
        <v>41892</v>
      </c>
      <c r="B852" s="285" t="s">
        <v>1243</v>
      </c>
      <c r="C852" s="361" t="s">
        <v>4649</v>
      </c>
      <c r="D852" s="20" t="s">
        <v>29</v>
      </c>
      <c r="E852" s="239">
        <v>11399.5</v>
      </c>
      <c r="F852" s="419">
        <v>41893</v>
      </c>
      <c r="G852" s="44">
        <v>11399.5</v>
      </c>
      <c r="H852" s="243">
        <f t="shared" si="14"/>
        <v>0</v>
      </c>
      <c r="I852" s="20" t="s">
        <v>30</v>
      </c>
    </row>
    <row r="853" spans="1:11" x14ac:dyDescent="0.25">
      <c r="A853" s="216">
        <v>41892</v>
      </c>
      <c r="B853" s="285" t="s">
        <v>1244</v>
      </c>
      <c r="C853" s="361" t="s">
        <v>4649</v>
      </c>
      <c r="D853" s="20" t="s">
        <v>429</v>
      </c>
      <c r="E853" s="239">
        <v>15954.8</v>
      </c>
      <c r="F853" s="419">
        <v>41893</v>
      </c>
      <c r="G853" s="44">
        <v>15954.8</v>
      </c>
      <c r="H853" s="243">
        <f t="shared" si="14"/>
        <v>0</v>
      </c>
      <c r="I853" s="20" t="s">
        <v>27</v>
      </c>
    </row>
    <row r="854" spans="1:11" x14ac:dyDescent="0.25">
      <c r="A854" s="216">
        <v>41892</v>
      </c>
      <c r="B854" s="285" t="s">
        <v>1246</v>
      </c>
      <c r="C854" s="361" t="s">
        <v>4649</v>
      </c>
      <c r="D854" s="20" t="s">
        <v>4354</v>
      </c>
      <c r="E854" s="239">
        <v>1470</v>
      </c>
      <c r="F854" s="419">
        <v>41893</v>
      </c>
      <c r="G854" s="44">
        <v>1470</v>
      </c>
      <c r="H854" s="243">
        <f t="shared" si="14"/>
        <v>0</v>
      </c>
      <c r="I854" s="20" t="s">
        <v>30</v>
      </c>
      <c r="K854" s="33"/>
    </row>
    <row r="855" spans="1:11" x14ac:dyDescent="0.25">
      <c r="A855" s="216">
        <v>41892</v>
      </c>
      <c r="B855" s="285" t="s">
        <v>1247</v>
      </c>
      <c r="C855" s="361" t="s">
        <v>4649</v>
      </c>
      <c r="D855" s="20" t="s">
        <v>149</v>
      </c>
      <c r="E855" s="239">
        <v>26170</v>
      </c>
      <c r="F855" s="419">
        <v>41895</v>
      </c>
      <c r="G855" s="44">
        <v>26170</v>
      </c>
      <c r="H855" s="243">
        <f t="shared" si="14"/>
        <v>0</v>
      </c>
      <c r="I855" s="20" t="s">
        <v>27</v>
      </c>
    </row>
    <row r="856" spans="1:11" x14ac:dyDescent="0.25">
      <c r="A856" s="216">
        <v>41892</v>
      </c>
      <c r="B856" s="285" t="s">
        <v>1248</v>
      </c>
      <c r="C856" s="361" t="s">
        <v>4649</v>
      </c>
      <c r="D856" s="20" t="s">
        <v>3483</v>
      </c>
      <c r="E856" s="239">
        <v>33382.53</v>
      </c>
      <c r="F856" s="419">
        <v>41892</v>
      </c>
      <c r="G856" s="44">
        <v>33382.53</v>
      </c>
      <c r="H856" s="243">
        <f t="shared" si="14"/>
        <v>0</v>
      </c>
      <c r="I856" s="20"/>
    </row>
    <row r="857" spans="1:11" x14ac:dyDescent="0.25">
      <c r="A857" s="216">
        <v>41892</v>
      </c>
      <c r="B857" s="285" t="s">
        <v>1249</v>
      </c>
      <c r="C857" s="361" t="s">
        <v>4649</v>
      </c>
      <c r="D857" s="20" t="s">
        <v>55</v>
      </c>
      <c r="E857" s="239">
        <v>10534.8</v>
      </c>
      <c r="F857" s="419">
        <v>41892</v>
      </c>
      <c r="G857" s="44">
        <v>10534.8</v>
      </c>
      <c r="H857" s="243">
        <f t="shared" si="14"/>
        <v>0</v>
      </c>
      <c r="I857" s="20"/>
    </row>
    <row r="858" spans="1:11" x14ac:dyDescent="0.25">
      <c r="A858" s="216">
        <v>41892</v>
      </c>
      <c r="B858" s="285" t="s">
        <v>1250</v>
      </c>
      <c r="C858" s="361" t="s">
        <v>4649</v>
      </c>
      <c r="D858" s="20" t="s">
        <v>47</v>
      </c>
      <c r="E858" s="239">
        <v>2997.5</v>
      </c>
      <c r="F858" s="419">
        <v>41893</v>
      </c>
      <c r="G858" s="44">
        <v>2997.5</v>
      </c>
      <c r="H858" s="243">
        <f t="shared" si="14"/>
        <v>0</v>
      </c>
      <c r="I858" s="20" t="s">
        <v>30</v>
      </c>
    </row>
    <row r="859" spans="1:11" x14ac:dyDescent="0.25">
      <c r="A859" s="216">
        <v>41892</v>
      </c>
      <c r="B859" s="285" t="s">
        <v>1251</v>
      </c>
      <c r="C859" s="361" t="s">
        <v>4649</v>
      </c>
      <c r="D859" s="20" t="s">
        <v>74</v>
      </c>
      <c r="E859" s="239">
        <v>1431.9</v>
      </c>
      <c r="F859" s="419">
        <v>41892</v>
      </c>
      <c r="G859" s="44">
        <v>1431.9</v>
      </c>
      <c r="H859" s="243">
        <f t="shared" si="14"/>
        <v>0</v>
      </c>
      <c r="I859" s="20"/>
    </row>
    <row r="860" spans="1:11" x14ac:dyDescent="0.25">
      <c r="A860" s="216">
        <v>41892</v>
      </c>
      <c r="B860" s="285" t="s">
        <v>1252</v>
      </c>
      <c r="C860" s="361" t="s">
        <v>4649</v>
      </c>
      <c r="D860" s="20" t="s">
        <v>245</v>
      </c>
      <c r="E860" s="239">
        <v>20272</v>
      </c>
      <c r="F860" s="419">
        <v>41893</v>
      </c>
      <c r="G860" s="44">
        <v>20272</v>
      </c>
      <c r="H860" s="243">
        <f t="shared" si="14"/>
        <v>0</v>
      </c>
      <c r="I860" s="20" t="s">
        <v>27</v>
      </c>
    </row>
    <row r="861" spans="1:11" x14ac:dyDescent="0.25">
      <c r="A861" s="216">
        <v>41892</v>
      </c>
      <c r="B861" s="285" t="s">
        <v>1253</v>
      </c>
      <c r="C861" s="361" t="s">
        <v>4649</v>
      </c>
      <c r="D861" s="20" t="s">
        <v>2389</v>
      </c>
      <c r="E861" s="239">
        <v>8041</v>
      </c>
      <c r="F861" s="419">
        <v>41892</v>
      </c>
      <c r="G861" s="44">
        <v>8041</v>
      </c>
      <c r="H861" s="243">
        <f t="shared" si="14"/>
        <v>0</v>
      </c>
      <c r="I861" s="20"/>
    </row>
    <row r="862" spans="1:11" x14ac:dyDescent="0.25">
      <c r="A862" s="216">
        <v>41892</v>
      </c>
      <c r="B862" s="285" t="s">
        <v>1254</v>
      </c>
      <c r="C862" s="361" t="s">
        <v>4649</v>
      </c>
      <c r="D862" s="20" t="s">
        <v>91</v>
      </c>
      <c r="E862" s="239">
        <v>19366.2</v>
      </c>
      <c r="F862" s="419">
        <v>41893</v>
      </c>
      <c r="G862" s="44">
        <v>19366.2</v>
      </c>
      <c r="H862" s="243">
        <f t="shared" si="14"/>
        <v>0</v>
      </c>
      <c r="I862" s="20" t="s">
        <v>27</v>
      </c>
    </row>
    <row r="863" spans="1:11" x14ac:dyDescent="0.25">
      <c r="A863" s="216">
        <v>41892</v>
      </c>
      <c r="B863" s="285" t="s">
        <v>1255</v>
      </c>
      <c r="C863" s="361" t="s">
        <v>4649</v>
      </c>
      <c r="D863" s="20" t="s">
        <v>4321</v>
      </c>
      <c r="E863" s="239">
        <v>4669.3999999999996</v>
      </c>
      <c r="F863" s="419">
        <v>41892</v>
      </c>
      <c r="G863" s="44">
        <v>4669.3999999999996</v>
      </c>
      <c r="H863" s="243">
        <f t="shared" si="14"/>
        <v>0</v>
      </c>
      <c r="I863" s="20" t="s">
        <v>4734</v>
      </c>
    </row>
    <row r="864" spans="1:11" x14ac:dyDescent="0.25">
      <c r="A864" s="216">
        <v>41892</v>
      </c>
      <c r="B864" s="285" t="s">
        <v>1256</v>
      </c>
      <c r="C864" s="361" t="s">
        <v>4649</v>
      </c>
      <c r="D864" s="20" t="s">
        <v>855</v>
      </c>
      <c r="E864" s="239">
        <v>7400</v>
      </c>
      <c r="F864" s="419">
        <v>41893</v>
      </c>
      <c r="G864" s="44">
        <v>7400</v>
      </c>
      <c r="H864" s="243">
        <f t="shared" si="14"/>
        <v>0</v>
      </c>
      <c r="I864" s="20" t="s">
        <v>27</v>
      </c>
    </row>
    <row r="865" spans="1:11" x14ac:dyDescent="0.25">
      <c r="A865" s="216">
        <v>41892</v>
      </c>
      <c r="B865" s="285" t="s">
        <v>1257</v>
      </c>
      <c r="C865" s="361" t="s">
        <v>4649</v>
      </c>
      <c r="D865" s="20" t="s">
        <v>4735</v>
      </c>
      <c r="E865" s="239">
        <v>785.8</v>
      </c>
      <c r="F865" s="419">
        <v>41892</v>
      </c>
      <c r="G865" s="44">
        <v>785.8</v>
      </c>
      <c r="H865" s="243">
        <f t="shared" si="14"/>
        <v>0</v>
      </c>
      <c r="I865" s="20"/>
      <c r="J865" s="21"/>
      <c r="K865" s="21"/>
    </row>
    <row r="866" spans="1:11" x14ac:dyDescent="0.25">
      <c r="A866" s="216">
        <v>41892</v>
      </c>
      <c r="B866" s="285" t="s">
        <v>1259</v>
      </c>
      <c r="C866" s="361" t="s">
        <v>4649</v>
      </c>
      <c r="D866" s="20" t="s">
        <v>130</v>
      </c>
      <c r="E866" s="239">
        <v>5251.25</v>
      </c>
      <c r="F866" s="419">
        <v>41895</v>
      </c>
      <c r="G866" s="44">
        <v>5251.25</v>
      </c>
      <c r="H866" s="243">
        <f t="shared" si="14"/>
        <v>0</v>
      </c>
      <c r="I866" s="20" t="s">
        <v>21</v>
      </c>
      <c r="J866" s="21"/>
      <c r="K866" s="21"/>
    </row>
    <row r="867" spans="1:11" x14ac:dyDescent="0.25">
      <c r="A867" s="216">
        <v>41892</v>
      </c>
      <c r="B867" s="285" t="s">
        <v>1260</v>
      </c>
      <c r="C867" s="361" t="s">
        <v>4649</v>
      </c>
      <c r="D867" s="20" t="s">
        <v>4731</v>
      </c>
      <c r="E867" s="239">
        <v>3262.5</v>
      </c>
      <c r="F867" s="419">
        <v>41892</v>
      </c>
      <c r="G867" s="44">
        <v>3262.5</v>
      </c>
      <c r="H867" s="243">
        <f t="shared" si="14"/>
        <v>0</v>
      </c>
      <c r="I867" s="20"/>
      <c r="J867" s="21"/>
      <c r="K867" s="21"/>
    </row>
    <row r="868" spans="1:11" x14ac:dyDescent="0.25">
      <c r="A868" s="216">
        <v>41892</v>
      </c>
      <c r="B868" s="285" t="s">
        <v>1261</v>
      </c>
      <c r="C868" s="361" t="s">
        <v>4649</v>
      </c>
      <c r="D868" s="20" t="s">
        <v>83</v>
      </c>
      <c r="E868" s="239">
        <v>4291.3999999999996</v>
      </c>
      <c r="F868" s="419">
        <v>41892</v>
      </c>
      <c r="G868" s="44">
        <v>4291.3999999999996</v>
      </c>
      <c r="H868" s="243">
        <f t="shared" si="14"/>
        <v>0</v>
      </c>
      <c r="I868" s="20" t="s">
        <v>21</v>
      </c>
      <c r="J868" s="21"/>
      <c r="K868" s="21"/>
    </row>
    <row r="869" spans="1:11" x14ac:dyDescent="0.25">
      <c r="A869" s="216">
        <v>41892</v>
      </c>
      <c r="B869" s="285" t="s">
        <v>1262</v>
      </c>
      <c r="C869" s="361" t="s">
        <v>4649</v>
      </c>
      <c r="D869" s="20" t="s">
        <v>62</v>
      </c>
      <c r="E869" s="239">
        <v>9154.6</v>
      </c>
      <c r="F869" s="419">
        <v>41892</v>
      </c>
      <c r="G869" s="44">
        <v>9154.6</v>
      </c>
      <c r="H869" s="243">
        <f t="shared" si="14"/>
        <v>0</v>
      </c>
      <c r="I869" s="20"/>
      <c r="J869" s="21"/>
      <c r="K869" s="21"/>
    </row>
    <row r="870" spans="1:11" x14ac:dyDescent="0.25">
      <c r="A870" s="216">
        <v>41892</v>
      </c>
      <c r="B870" s="285" t="s">
        <v>1263</v>
      </c>
      <c r="C870" s="361" t="s">
        <v>4649</v>
      </c>
      <c r="D870" s="20" t="s">
        <v>4290</v>
      </c>
      <c r="E870" s="239">
        <v>3739.2</v>
      </c>
      <c r="F870" s="419">
        <v>41892</v>
      </c>
      <c r="G870" s="44">
        <v>3739.2</v>
      </c>
      <c r="H870" s="243">
        <f t="shared" si="14"/>
        <v>0</v>
      </c>
      <c r="I870" s="20" t="s">
        <v>12</v>
      </c>
      <c r="J870" s="21"/>
      <c r="K870" s="21"/>
    </row>
    <row r="871" spans="1:11" x14ac:dyDescent="0.25">
      <c r="A871" s="216">
        <v>41892</v>
      </c>
      <c r="B871" s="285" t="s">
        <v>1264</v>
      </c>
      <c r="C871" s="361" t="s">
        <v>4649</v>
      </c>
      <c r="D871" s="20" t="s">
        <v>4273</v>
      </c>
      <c r="E871" s="239">
        <v>13317</v>
      </c>
      <c r="F871" s="419">
        <v>41912</v>
      </c>
      <c r="G871" s="44">
        <v>13317</v>
      </c>
      <c r="H871" s="243">
        <f t="shared" si="14"/>
        <v>0</v>
      </c>
      <c r="I871" s="20" t="s">
        <v>3945</v>
      </c>
      <c r="J871" s="21"/>
      <c r="K871" s="21"/>
    </row>
    <row r="872" spans="1:11" x14ac:dyDescent="0.25">
      <c r="A872" s="216">
        <v>41892</v>
      </c>
      <c r="B872" s="285" t="s">
        <v>1265</v>
      </c>
      <c r="C872" s="361" t="s">
        <v>4649</v>
      </c>
      <c r="D872" s="20" t="s">
        <v>4694</v>
      </c>
      <c r="E872" s="239">
        <v>27616</v>
      </c>
      <c r="F872" s="468" t="s">
        <v>4725</v>
      </c>
      <c r="G872" s="44">
        <v>27616</v>
      </c>
      <c r="H872" s="243">
        <f t="shared" si="14"/>
        <v>0</v>
      </c>
      <c r="I872" s="20" t="s">
        <v>21</v>
      </c>
      <c r="J872" s="21"/>
      <c r="K872" s="21"/>
    </row>
    <row r="873" spans="1:11" x14ac:dyDescent="0.25">
      <c r="A873" s="216">
        <v>41892</v>
      </c>
      <c r="B873" s="285" t="s">
        <v>1266</v>
      </c>
      <c r="C873" s="361" t="s">
        <v>4649</v>
      </c>
      <c r="D873" s="20" t="s">
        <v>52</v>
      </c>
      <c r="E873" s="239">
        <v>3911.4</v>
      </c>
      <c r="F873" s="419">
        <v>41892</v>
      </c>
      <c r="G873" s="44">
        <v>3911.4</v>
      </c>
      <c r="H873" s="243">
        <f t="shared" si="14"/>
        <v>0</v>
      </c>
      <c r="I873" s="20" t="s">
        <v>12</v>
      </c>
      <c r="J873" s="21"/>
      <c r="K873" s="21"/>
    </row>
    <row r="874" spans="1:11" x14ac:dyDescent="0.25">
      <c r="A874" s="216">
        <v>41892</v>
      </c>
      <c r="B874" s="285" t="s">
        <v>1267</v>
      </c>
      <c r="C874" s="361" t="s">
        <v>4649</v>
      </c>
      <c r="D874" s="20" t="s">
        <v>2582</v>
      </c>
      <c r="E874" s="239">
        <v>4310.3999999999996</v>
      </c>
      <c r="F874" s="421" t="s">
        <v>4736</v>
      </c>
      <c r="G874" s="44">
        <v>4310.3999999999996</v>
      </c>
      <c r="H874" s="243">
        <f t="shared" si="14"/>
        <v>0</v>
      </c>
      <c r="I874" s="20" t="s">
        <v>12</v>
      </c>
      <c r="J874" s="21"/>
      <c r="K874" s="21"/>
    </row>
    <row r="875" spans="1:11" x14ac:dyDescent="0.25">
      <c r="A875" s="216">
        <v>41892</v>
      </c>
      <c r="B875" s="285" t="s">
        <v>1268</v>
      </c>
      <c r="C875" s="361" t="s">
        <v>4649</v>
      </c>
      <c r="D875" s="20" t="s">
        <v>111</v>
      </c>
      <c r="E875" s="239">
        <v>3808.8</v>
      </c>
      <c r="F875" s="419">
        <v>41892</v>
      </c>
      <c r="G875" s="44">
        <v>3808.8</v>
      </c>
      <c r="H875" s="243">
        <f t="shared" si="14"/>
        <v>0</v>
      </c>
      <c r="I875" s="20" t="s">
        <v>12</v>
      </c>
      <c r="J875" s="21"/>
      <c r="K875" s="21"/>
    </row>
    <row r="876" spans="1:11" x14ac:dyDescent="0.25">
      <c r="A876" s="216">
        <v>41892</v>
      </c>
      <c r="B876" s="285" t="s">
        <v>1269</v>
      </c>
      <c r="C876" s="361" t="s">
        <v>4649</v>
      </c>
      <c r="D876" s="20" t="s">
        <v>312</v>
      </c>
      <c r="E876" s="239">
        <v>6199.4</v>
      </c>
      <c r="F876" s="419">
        <v>41892</v>
      </c>
      <c r="G876" s="44">
        <v>6199.4</v>
      </c>
      <c r="H876" s="243">
        <f t="shared" si="14"/>
        <v>0</v>
      </c>
      <c r="I876" s="20" t="s">
        <v>12</v>
      </c>
      <c r="J876" s="21"/>
      <c r="K876" s="21"/>
    </row>
    <row r="877" spans="1:11" x14ac:dyDescent="0.25">
      <c r="A877" s="216">
        <v>41892</v>
      </c>
      <c r="B877" s="285" t="s">
        <v>1270</v>
      </c>
      <c r="C877" s="361" t="s">
        <v>4649</v>
      </c>
      <c r="D877" s="20" t="s">
        <v>4623</v>
      </c>
      <c r="E877" s="239">
        <v>244.4</v>
      </c>
      <c r="F877" s="419">
        <v>41892</v>
      </c>
      <c r="G877" s="44">
        <v>244.4</v>
      </c>
      <c r="H877" s="243">
        <f t="shared" si="14"/>
        <v>0</v>
      </c>
      <c r="I877" s="20"/>
      <c r="J877" s="21"/>
      <c r="K877" s="21"/>
    </row>
    <row r="878" spans="1:11" x14ac:dyDescent="0.25">
      <c r="A878" s="216">
        <v>41892</v>
      </c>
      <c r="B878" s="285" t="s">
        <v>1271</v>
      </c>
      <c r="C878" s="361" t="s">
        <v>4649</v>
      </c>
      <c r="D878" s="20" t="s">
        <v>51</v>
      </c>
      <c r="E878" s="239">
        <v>2957.4</v>
      </c>
      <c r="F878" s="419">
        <v>41892</v>
      </c>
      <c r="G878" s="44">
        <v>2957.4</v>
      </c>
      <c r="H878" s="243">
        <f t="shared" si="14"/>
        <v>0</v>
      </c>
      <c r="I878" s="20" t="s">
        <v>12</v>
      </c>
      <c r="J878" s="21"/>
      <c r="K878" s="21"/>
    </row>
    <row r="879" spans="1:11" x14ac:dyDescent="0.25">
      <c r="A879" s="216">
        <v>41892</v>
      </c>
      <c r="B879" s="285" t="s">
        <v>1272</v>
      </c>
      <c r="C879" s="361" t="s">
        <v>4649</v>
      </c>
      <c r="D879" s="20" t="s">
        <v>237</v>
      </c>
      <c r="E879" s="239">
        <v>9571.2000000000007</v>
      </c>
      <c r="F879" s="419">
        <v>41892</v>
      </c>
      <c r="G879" s="44">
        <v>9571.2000000000007</v>
      </c>
      <c r="H879" s="243">
        <f t="shared" si="14"/>
        <v>0</v>
      </c>
      <c r="I879" s="20" t="s">
        <v>21</v>
      </c>
      <c r="J879" s="21"/>
      <c r="K879" s="21"/>
    </row>
    <row r="880" spans="1:11" x14ac:dyDescent="0.25">
      <c r="A880" s="216">
        <v>41892</v>
      </c>
      <c r="B880" s="285" t="s">
        <v>1273</v>
      </c>
      <c r="C880" s="361" t="s">
        <v>4649</v>
      </c>
      <c r="D880" s="20" t="s">
        <v>703</v>
      </c>
      <c r="E880" s="239">
        <v>2000.7</v>
      </c>
      <c r="F880" s="419">
        <v>41892</v>
      </c>
      <c r="G880" s="44">
        <v>2000.7</v>
      </c>
      <c r="H880" s="243">
        <f t="shared" si="14"/>
        <v>0</v>
      </c>
      <c r="I880" s="20" t="s">
        <v>12</v>
      </c>
      <c r="J880" s="21"/>
      <c r="K880" s="21"/>
    </row>
    <row r="881" spans="1:11" x14ac:dyDescent="0.25">
      <c r="A881" s="216">
        <v>41892</v>
      </c>
      <c r="B881" s="285" t="s">
        <v>1274</v>
      </c>
      <c r="C881" s="361" t="s">
        <v>4649</v>
      </c>
      <c r="D881" s="20" t="s">
        <v>60</v>
      </c>
      <c r="E881" s="239">
        <v>7399.86</v>
      </c>
      <c r="F881" s="421" t="s">
        <v>4737</v>
      </c>
      <c r="G881" s="44">
        <v>7399.86</v>
      </c>
      <c r="H881" s="243">
        <f t="shared" si="14"/>
        <v>0</v>
      </c>
      <c r="I881" s="20" t="s">
        <v>3945</v>
      </c>
    </row>
    <row r="882" spans="1:11" x14ac:dyDescent="0.25">
      <c r="A882" s="216">
        <v>41892</v>
      </c>
      <c r="B882" s="285" t="s">
        <v>1275</v>
      </c>
      <c r="C882" s="361" t="s">
        <v>4649</v>
      </c>
      <c r="D882" s="20" t="s">
        <v>4660</v>
      </c>
      <c r="E882" s="239">
        <v>33663.58</v>
      </c>
      <c r="F882" s="419">
        <v>41892</v>
      </c>
      <c r="G882" s="44">
        <v>33663.58</v>
      </c>
      <c r="H882" s="243">
        <f t="shared" si="14"/>
        <v>0</v>
      </c>
      <c r="I882" s="20" t="s">
        <v>65</v>
      </c>
    </row>
    <row r="883" spans="1:11" x14ac:dyDescent="0.25">
      <c r="A883" s="216">
        <v>41892</v>
      </c>
      <c r="B883" s="285" t="s">
        <v>1276</v>
      </c>
      <c r="C883" s="361" t="s">
        <v>4649</v>
      </c>
      <c r="D883" s="20" t="s">
        <v>4694</v>
      </c>
      <c r="E883" s="239">
        <v>1915.2</v>
      </c>
      <c r="F883" s="419">
        <v>41892</v>
      </c>
      <c r="G883" s="44">
        <v>1915.2</v>
      </c>
      <c r="H883" s="243">
        <f t="shared" si="14"/>
        <v>0</v>
      </c>
      <c r="I883" s="20" t="s">
        <v>21</v>
      </c>
    </row>
    <row r="884" spans="1:11" x14ac:dyDescent="0.25">
      <c r="A884" s="216">
        <v>41892</v>
      </c>
      <c r="B884" s="285" t="s">
        <v>1277</v>
      </c>
      <c r="C884" s="361" t="s">
        <v>4649</v>
      </c>
      <c r="D884" s="20" t="s">
        <v>4663</v>
      </c>
      <c r="E884" s="239">
        <v>2480.4</v>
      </c>
      <c r="F884" s="419">
        <v>41892</v>
      </c>
      <c r="G884" s="44">
        <v>2480.4</v>
      </c>
      <c r="H884" s="243">
        <f t="shared" si="14"/>
        <v>0</v>
      </c>
      <c r="I884" s="20" t="s">
        <v>65</v>
      </c>
    </row>
    <row r="885" spans="1:11" x14ac:dyDescent="0.25">
      <c r="A885" s="216">
        <v>41892</v>
      </c>
      <c r="B885" s="285" t="s">
        <v>1278</v>
      </c>
      <c r="C885" s="361" t="s">
        <v>4649</v>
      </c>
      <c r="D885" s="20" t="s">
        <v>1611</v>
      </c>
      <c r="E885" s="239">
        <v>3568.2</v>
      </c>
      <c r="F885" s="419">
        <v>41892</v>
      </c>
      <c r="G885" s="44">
        <v>3568.2</v>
      </c>
      <c r="H885" s="243">
        <f t="shared" si="14"/>
        <v>0</v>
      </c>
      <c r="I885" s="20"/>
    </row>
    <row r="886" spans="1:11" x14ac:dyDescent="0.25">
      <c r="A886" s="216">
        <v>41892</v>
      </c>
      <c r="B886" s="285" t="s">
        <v>1279</v>
      </c>
      <c r="C886" s="361" t="s">
        <v>4649</v>
      </c>
      <c r="D886" s="20" t="s">
        <v>133</v>
      </c>
      <c r="E886" s="239">
        <v>21104.799999999999</v>
      </c>
      <c r="F886" s="419">
        <v>41892</v>
      </c>
      <c r="G886" s="44">
        <v>21104.799999999999</v>
      </c>
      <c r="H886" s="243">
        <f t="shared" si="14"/>
        <v>0</v>
      </c>
      <c r="I886" s="20"/>
    </row>
    <row r="887" spans="1:11" x14ac:dyDescent="0.25">
      <c r="A887" s="216">
        <v>41892</v>
      </c>
      <c r="B887" s="285" t="s">
        <v>1280</v>
      </c>
      <c r="C887" s="361" t="s">
        <v>4649</v>
      </c>
      <c r="D887" s="20" t="s">
        <v>4666</v>
      </c>
      <c r="E887" s="239">
        <v>2240</v>
      </c>
      <c r="F887" s="421" t="s">
        <v>4900</v>
      </c>
      <c r="G887" s="44">
        <v>2240</v>
      </c>
      <c r="H887" s="243">
        <f t="shared" si="14"/>
        <v>0</v>
      </c>
      <c r="I887" s="20" t="s">
        <v>3945</v>
      </c>
    </row>
    <row r="888" spans="1:11" x14ac:dyDescent="0.25">
      <c r="A888" s="216">
        <v>41892</v>
      </c>
      <c r="B888" s="285" t="s">
        <v>1281</v>
      </c>
      <c r="C888" s="361" t="s">
        <v>4649</v>
      </c>
      <c r="D888" s="20" t="s">
        <v>2508</v>
      </c>
      <c r="E888" s="239">
        <v>40633.050000000003</v>
      </c>
      <c r="F888" s="419">
        <v>41895</v>
      </c>
      <c r="G888" s="44">
        <v>40633.050000000003</v>
      </c>
      <c r="H888" s="243">
        <f t="shared" si="14"/>
        <v>0</v>
      </c>
      <c r="I888" s="20" t="s">
        <v>217</v>
      </c>
    </row>
    <row r="889" spans="1:11" x14ac:dyDescent="0.25">
      <c r="A889" s="216">
        <v>41892</v>
      </c>
      <c r="B889" s="285" t="s">
        <v>1282</v>
      </c>
      <c r="C889" s="361" t="s">
        <v>4649</v>
      </c>
      <c r="D889" s="20" t="s">
        <v>2604</v>
      </c>
      <c r="E889" s="239">
        <v>9696</v>
      </c>
      <c r="F889" s="419">
        <v>41892</v>
      </c>
      <c r="G889" s="44">
        <v>9696</v>
      </c>
      <c r="H889" s="243">
        <f t="shared" si="14"/>
        <v>0</v>
      </c>
      <c r="I889" s="20" t="s">
        <v>217</v>
      </c>
    </row>
    <row r="890" spans="1:11" x14ac:dyDescent="0.25">
      <c r="A890" s="216">
        <v>41892</v>
      </c>
      <c r="B890" s="285" t="s">
        <v>1283</v>
      </c>
      <c r="C890" s="361" t="s">
        <v>4649</v>
      </c>
      <c r="D890" s="20" t="s">
        <v>2496</v>
      </c>
      <c r="E890" s="239">
        <v>6163.6</v>
      </c>
      <c r="F890" s="419">
        <v>41892</v>
      </c>
      <c r="G890" s="44">
        <v>6163.6</v>
      </c>
      <c r="H890" s="243">
        <f t="shared" si="14"/>
        <v>0</v>
      </c>
      <c r="I890" s="20" t="s">
        <v>217</v>
      </c>
    </row>
    <row r="891" spans="1:11" x14ac:dyDescent="0.25">
      <c r="A891" s="216">
        <v>41892</v>
      </c>
      <c r="B891" s="285" t="s">
        <v>1285</v>
      </c>
      <c r="C891" s="361" t="s">
        <v>4649</v>
      </c>
      <c r="D891" s="329" t="s">
        <v>3114</v>
      </c>
      <c r="E891" s="330">
        <v>0</v>
      </c>
      <c r="F891" s="419"/>
      <c r="G891" s="44"/>
      <c r="H891" s="243">
        <f t="shared" si="14"/>
        <v>0</v>
      </c>
      <c r="I891" s="20" t="s">
        <v>512</v>
      </c>
      <c r="K891" s="33"/>
    </row>
    <row r="892" spans="1:11" x14ac:dyDescent="0.25">
      <c r="A892" s="216">
        <v>41892</v>
      </c>
      <c r="B892" s="285" t="s">
        <v>1286</v>
      </c>
      <c r="C892" s="361" t="s">
        <v>4649</v>
      </c>
      <c r="D892" s="20" t="s">
        <v>4676</v>
      </c>
      <c r="E892" s="239">
        <v>3253.5</v>
      </c>
      <c r="F892" s="419">
        <v>41892</v>
      </c>
      <c r="G892" s="44">
        <v>3253.5</v>
      </c>
      <c r="H892" s="243">
        <f t="shared" si="14"/>
        <v>0</v>
      </c>
      <c r="I892" s="20" t="s">
        <v>21</v>
      </c>
    </row>
    <row r="893" spans="1:11" x14ac:dyDescent="0.25">
      <c r="A893" s="216">
        <v>41892</v>
      </c>
      <c r="B893" s="285" t="s">
        <v>1287</v>
      </c>
      <c r="C893" s="361" t="s">
        <v>4649</v>
      </c>
      <c r="D893" s="20" t="s">
        <v>4694</v>
      </c>
      <c r="E893" s="239">
        <v>1446</v>
      </c>
      <c r="F893" s="419">
        <v>41892</v>
      </c>
      <c r="G893" s="44">
        <v>1446</v>
      </c>
      <c r="H893" s="243">
        <f t="shared" si="14"/>
        <v>0</v>
      </c>
      <c r="I893" s="20" t="s">
        <v>21</v>
      </c>
    </row>
    <row r="894" spans="1:11" x14ac:dyDescent="0.25">
      <c r="A894" s="216">
        <v>41892</v>
      </c>
      <c r="B894" s="285" t="s">
        <v>1288</v>
      </c>
      <c r="C894" s="361" t="s">
        <v>4649</v>
      </c>
      <c r="D894" s="20" t="s">
        <v>4273</v>
      </c>
      <c r="E894" s="239">
        <v>3919.5</v>
      </c>
      <c r="F894" s="419">
        <v>41912</v>
      </c>
      <c r="G894" s="44">
        <v>3919.5</v>
      </c>
      <c r="H894" s="243">
        <f t="shared" si="14"/>
        <v>0</v>
      </c>
      <c r="I894" s="20"/>
    </row>
    <row r="895" spans="1:11" x14ac:dyDescent="0.25">
      <c r="A895" s="216">
        <v>41892</v>
      </c>
      <c r="B895" s="285" t="s">
        <v>1289</v>
      </c>
      <c r="C895" s="361" t="s">
        <v>4649</v>
      </c>
      <c r="D895" s="329" t="s">
        <v>3114</v>
      </c>
      <c r="E895" s="330">
        <v>0</v>
      </c>
      <c r="F895" s="419"/>
      <c r="G895" s="44"/>
      <c r="H895" s="243">
        <f t="shared" si="14"/>
        <v>0</v>
      </c>
      <c r="I895" s="20" t="s">
        <v>4245</v>
      </c>
    </row>
    <row r="896" spans="1:11" x14ac:dyDescent="0.25">
      <c r="A896" s="216">
        <v>41892</v>
      </c>
      <c r="B896" s="285" t="s">
        <v>1290</v>
      </c>
      <c r="C896" s="361" t="s">
        <v>4649</v>
      </c>
      <c r="D896" s="20" t="s">
        <v>4645</v>
      </c>
      <c r="E896" s="239">
        <v>164794.5</v>
      </c>
      <c r="F896" s="419">
        <v>41893</v>
      </c>
      <c r="G896" s="44">
        <v>164794.5</v>
      </c>
      <c r="H896" s="243">
        <f t="shared" si="14"/>
        <v>0</v>
      </c>
      <c r="I896" s="20" t="s">
        <v>162</v>
      </c>
    </row>
    <row r="897" spans="1:11" x14ac:dyDescent="0.25">
      <c r="A897" s="216">
        <v>41892</v>
      </c>
      <c r="B897" s="285" t="s">
        <v>1291</v>
      </c>
      <c r="C897" s="361" t="s">
        <v>4649</v>
      </c>
      <c r="D897" s="20" t="s">
        <v>87</v>
      </c>
      <c r="E897" s="239">
        <v>5341.97</v>
      </c>
      <c r="F897" s="419">
        <v>41893</v>
      </c>
      <c r="G897" s="44">
        <v>5341.97</v>
      </c>
      <c r="H897" s="243">
        <f t="shared" si="14"/>
        <v>0</v>
      </c>
      <c r="I897" s="20" t="s">
        <v>162</v>
      </c>
      <c r="J897" s="21"/>
      <c r="K897" s="21"/>
    </row>
    <row r="898" spans="1:11" x14ac:dyDescent="0.25">
      <c r="A898" s="216">
        <v>41892</v>
      </c>
      <c r="B898" s="285" t="s">
        <v>1292</v>
      </c>
      <c r="C898" s="361" t="s">
        <v>4649</v>
      </c>
      <c r="D898" s="20" t="s">
        <v>65</v>
      </c>
      <c r="E898" s="239">
        <v>358.4</v>
      </c>
      <c r="F898" s="419">
        <v>41892</v>
      </c>
      <c r="G898" s="44">
        <v>358.4</v>
      </c>
      <c r="H898" s="243">
        <f t="shared" si="14"/>
        <v>0</v>
      </c>
      <c r="I898" s="20" t="s">
        <v>27</v>
      </c>
      <c r="J898" s="21"/>
      <c r="K898" s="21"/>
    </row>
    <row r="899" spans="1:11" x14ac:dyDescent="0.25">
      <c r="A899" s="216">
        <v>41892</v>
      </c>
      <c r="B899" s="285" t="s">
        <v>1294</v>
      </c>
      <c r="C899" s="361" t="s">
        <v>4649</v>
      </c>
      <c r="D899" s="20" t="s">
        <v>4666</v>
      </c>
      <c r="E899" s="239">
        <v>12892.6</v>
      </c>
      <c r="F899" s="421" t="s">
        <v>4914</v>
      </c>
      <c r="G899" s="245">
        <v>12892.6</v>
      </c>
      <c r="H899" s="243">
        <f t="shared" si="14"/>
        <v>0</v>
      </c>
      <c r="I899" s="20"/>
      <c r="J899" s="21"/>
      <c r="K899" s="21"/>
    </row>
    <row r="900" spans="1:11" x14ac:dyDescent="0.25">
      <c r="A900" s="216">
        <v>41892</v>
      </c>
      <c r="B900" s="285" t="s">
        <v>1296</v>
      </c>
      <c r="C900" s="361" t="s">
        <v>4649</v>
      </c>
      <c r="D900" s="20" t="s">
        <v>4738</v>
      </c>
      <c r="E900" s="239">
        <v>3440.8</v>
      </c>
      <c r="F900" s="419">
        <v>41892</v>
      </c>
      <c r="G900" s="44">
        <v>3440.8</v>
      </c>
      <c r="H900" s="243">
        <f t="shared" si="14"/>
        <v>0</v>
      </c>
      <c r="I900" s="20"/>
      <c r="J900" s="21"/>
      <c r="K900" s="21"/>
    </row>
    <row r="901" spans="1:11" x14ac:dyDescent="0.25">
      <c r="A901" s="216">
        <v>41892</v>
      </c>
      <c r="B901" s="285" t="s">
        <v>1297</v>
      </c>
      <c r="C901" s="361" t="s">
        <v>4649</v>
      </c>
      <c r="D901" s="20" t="s">
        <v>133</v>
      </c>
      <c r="E901" s="239">
        <v>1336.5</v>
      </c>
      <c r="F901" s="419">
        <v>41892</v>
      </c>
      <c r="G901" s="44">
        <v>1336.5</v>
      </c>
      <c r="H901" s="243">
        <f t="shared" si="14"/>
        <v>0</v>
      </c>
      <c r="I901" s="20"/>
      <c r="J901" s="21"/>
      <c r="K901" s="21"/>
    </row>
    <row r="902" spans="1:11" x14ac:dyDescent="0.25">
      <c r="A902" s="216">
        <v>41892</v>
      </c>
      <c r="B902" s="285" t="s">
        <v>1299</v>
      </c>
      <c r="C902" s="361" t="s">
        <v>4649</v>
      </c>
      <c r="D902" s="20" t="s">
        <v>4739</v>
      </c>
      <c r="E902" s="239">
        <v>7356.8</v>
      </c>
      <c r="F902" s="419">
        <v>41893</v>
      </c>
      <c r="G902" s="44">
        <v>7356.8</v>
      </c>
      <c r="H902" s="243">
        <f t="shared" si="14"/>
        <v>0</v>
      </c>
      <c r="I902" s="20"/>
      <c r="J902" s="21"/>
      <c r="K902" s="21"/>
    </row>
    <row r="903" spans="1:11" x14ac:dyDescent="0.25">
      <c r="A903" s="216">
        <v>41892</v>
      </c>
      <c r="B903" s="285" t="s">
        <v>1300</v>
      </c>
      <c r="C903" s="361" t="s">
        <v>4649</v>
      </c>
      <c r="D903" s="20" t="s">
        <v>4619</v>
      </c>
      <c r="E903" s="239">
        <v>1699.6</v>
      </c>
      <c r="F903" s="419">
        <v>41892</v>
      </c>
      <c r="G903" s="44">
        <v>1699.6</v>
      </c>
      <c r="H903" s="243">
        <f t="shared" ref="H903:H966" si="15">E903-G903</f>
        <v>0</v>
      </c>
      <c r="I903" s="20"/>
      <c r="J903" s="21"/>
      <c r="K903" s="21"/>
    </row>
    <row r="904" spans="1:11" x14ac:dyDescent="0.25">
      <c r="A904" s="216">
        <v>41892</v>
      </c>
      <c r="B904" s="285" t="s">
        <v>1301</v>
      </c>
      <c r="C904" s="361" t="s">
        <v>4649</v>
      </c>
      <c r="D904" s="20" t="s">
        <v>110</v>
      </c>
      <c r="E904" s="239">
        <v>44083.6</v>
      </c>
      <c r="F904" s="419">
        <v>41908</v>
      </c>
      <c r="G904" s="44">
        <v>44083.6</v>
      </c>
      <c r="H904" s="243">
        <f t="shared" si="15"/>
        <v>0</v>
      </c>
      <c r="I904" s="20" t="s">
        <v>21</v>
      </c>
      <c r="J904" s="21"/>
      <c r="K904" s="21"/>
    </row>
    <row r="905" spans="1:11" x14ac:dyDescent="0.25">
      <c r="A905" s="216">
        <v>41892</v>
      </c>
      <c r="B905" s="285" t="s">
        <v>1302</v>
      </c>
      <c r="C905" s="361" t="s">
        <v>4649</v>
      </c>
      <c r="D905" s="20" t="s">
        <v>78</v>
      </c>
      <c r="E905" s="239">
        <v>2942.2</v>
      </c>
      <c r="F905" s="419">
        <v>41893</v>
      </c>
      <c r="G905" s="44">
        <v>2942.2</v>
      </c>
      <c r="H905" s="243">
        <f t="shared" si="15"/>
        <v>0</v>
      </c>
      <c r="I905" s="20" t="s">
        <v>12</v>
      </c>
      <c r="J905" s="21"/>
      <c r="K905" s="21"/>
    </row>
    <row r="906" spans="1:11" x14ac:dyDescent="0.25">
      <c r="A906" s="216">
        <v>41892</v>
      </c>
      <c r="B906" s="285" t="s">
        <v>1303</v>
      </c>
      <c r="C906" s="361" t="s">
        <v>4649</v>
      </c>
      <c r="D906" s="20" t="s">
        <v>1007</v>
      </c>
      <c r="E906" s="239">
        <v>3456.6</v>
      </c>
      <c r="F906" s="419">
        <v>41893</v>
      </c>
      <c r="G906" s="44">
        <v>3456.6</v>
      </c>
      <c r="H906" s="243">
        <f t="shared" si="15"/>
        <v>0</v>
      </c>
      <c r="I906" s="20" t="s">
        <v>12</v>
      </c>
      <c r="J906" s="21"/>
      <c r="K906" s="21"/>
    </row>
    <row r="907" spans="1:11" x14ac:dyDescent="0.25">
      <c r="A907" s="216">
        <v>41892</v>
      </c>
      <c r="B907" s="285" t="s">
        <v>1304</v>
      </c>
      <c r="C907" s="361" t="s">
        <v>4649</v>
      </c>
      <c r="D907" s="20" t="s">
        <v>4216</v>
      </c>
      <c r="E907" s="239">
        <v>8790.6</v>
      </c>
      <c r="F907" s="419">
        <v>41892</v>
      </c>
      <c r="G907" s="44">
        <v>8790.6</v>
      </c>
      <c r="H907" s="243">
        <f t="shared" si="15"/>
        <v>0</v>
      </c>
      <c r="I907" s="20"/>
      <c r="J907" s="21"/>
      <c r="K907" s="21"/>
    </row>
    <row r="908" spans="1:11" x14ac:dyDescent="0.25">
      <c r="A908" s="216">
        <v>41892</v>
      </c>
      <c r="B908" s="285" t="s">
        <v>1305</v>
      </c>
      <c r="C908" s="361" t="s">
        <v>4649</v>
      </c>
      <c r="D908" s="20" t="s">
        <v>44</v>
      </c>
      <c r="E908" s="239">
        <v>3840</v>
      </c>
      <c r="F908" s="419">
        <v>41908</v>
      </c>
      <c r="G908" s="44">
        <v>3840</v>
      </c>
      <c r="H908" s="243">
        <f t="shared" si="15"/>
        <v>0</v>
      </c>
      <c r="I908" s="20" t="s">
        <v>65</v>
      </c>
      <c r="J908" s="21"/>
      <c r="K908" s="21"/>
    </row>
    <row r="909" spans="1:11" x14ac:dyDescent="0.25">
      <c r="A909" s="216">
        <v>41893</v>
      </c>
      <c r="B909" s="285" t="s">
        <v>1307</v>
      </c>
      <c r="C909" s="361" t="s">
        <v>4649</v>
      </c>
      <c r="D909" s="214" t="s">
        <v>14</v>
      </c>
      <c r="E909" s="235">
        <v>6100</v>
      </c>
      <c r="F909" s="419">
        <v>41893</v>
      </c>
      <c r="G909" s="44">
        <v>6100</v>
      </c>
      <c r="H909" s="243">
        <f t="shared" si="15"/>
        <v>0</v>
      </c>
      <c r="I909" s="214"/>
      <c r="J909" s="21"/>
      <c r="K909" s="21"/>
    </row>
    <row r="910" spans="1:11" x14ac:dyDescent="0.25">
      <c r="A910" s="216">
        <v>41893</v>
      </c>
      <c r="B910" s="285" t="s">
        <v>1308</v>
      </c>
      <c r="C910" s="361" t="s">
        <v>4649</v>
      </c>
      <c r="D910" s="214" t="s">
        <v>3169</v>
      </c>
      <c r="E910" s="235">
        <v>27894.400000000001</v>
      </c>
      <c r="F910" s="419">
        <v>41897</v>
      </c>
      <c r="G910" s="44">
        <v>27894.400000000001</v>
      </c>
      <c r="H910" s="243">
        <f t="shared" si="15"/>
        <v>0</v>
      </c>
      <c r="I910" s="214" t="s">
        <v>21</v>
      </c>
      <c r="J910" s="21"/>
      <c r="K910" s="21"/>
    </row>
    <row r="911" spans="1:11" x14ac:dyDescent="0.25">
      <c r="A911" s="216">
        <v>41893</v>
      </c>
      <c r="B911" s="285" t="s">
        <v>1309</v>
      </c>
      <c r="C911" s="361" t="s">
        <v>4649</v>
      </c>
      <c r="D911" s="214" t="s">
        <v>287</v>
      </c>
      <c r="E911" s="235">
        <v>34024.32</v>
      </c>
      <c r="F911" s="419">
        <v>41894</v>
      </c>
      <c r="G911" s="44">
        <v>34024.32</v>
      </c>
      <c r="H911" s="243">
        <f t="shared" si="15"/>
        <v>0</v>
      </c>
      <c r="I911" s="214" t="s">
        <v>30</v>
      </c>
      <c r="J911" s="21"/>
      <c r="K911" s="21"/>
    </row>
    <row r="912" spans="1:11" x14ac:dyDescent="0.25">
      <c r="A912" s="216">
        <v>41893</v>
      </c>
      <c r="B912" s="285" t="s">
        <v>1311</v>
      </c>
      <c r="C912" s="361" t="s">
        <v>4649</v>
      </c>
      <c r="D912" s="214" t="s">
        <v>4355</v>
      </c>
      <c r="E912" s="235">
        <v>10460.700000000001</v>
      </c>
      <c r="F912" s="419">
        <v>41894</v>
      </c>
      <c r="G912" s="44">
        <v>10460.700000000001</v>
      </c>
      <c r="H912" s="243">
        <f t="shared" si="15"/>
        <v>0</v>
      </c>
      <c r="I912" s="214" t="s">
        <v>30</v>
      </c>
      <c r="J912" s="21"/>
      <c r="K912" s="21"/>
    </row>
    <row r="913" spans="1:11" x14ac:dyDescent="0.25">
      <c r="A913" s="216">
        <v>41893</v>
      </c>
      <c r="B913" s="285" t="s">
        <v>1312</v>
      </c>
      <c r="C913" s="361" t="s">
        <v>4649</v>
      </c>
      <c r="D913" s="214" t="s">
        <v>13</v>
      </c>
      <c r="E913" s="235">
        <v>2263.5</v>
      </c>
      <c r="F913" s="419">
        <v>41893</v>
      </c>
      <c r="G913" s="44">
        <v>2263.5</v>
      </c>
      <c r="H913" s="243">
        <f t="shared" si="15"/>
        <v>0</v>
      </c>
      <c r="I913" s="214" t="s">
        <v>21</v>
      </c>
    </row>
    <row r="914" spans="1:11" x14ac:dyDescent="0.25">
      <c r="A914" s="216">
        <v>41893</v>
      </c>
      <c r="B914" s="285" t="s">
        <v>1313</v>
      </c>
      <c r="C914" s="361" t="s">
        <v>4649</v>
      </c>
      <c r="D914" s="214" t="s">
        <v>23</v>
      </c>
      <c r="E914" s="235">
        <v>5936</v>
      </c>
      <c r="F914" s="419">
        <v>41893</v>
      </c>
      <c r="G914" s="44">
        <v>5936</v>
      </c>
      <c r="H914" s="243">
        <f t="shared" si="15"/>
        <v>0</v>
      </c>
      <c r="I914" s="214"/>
    </row>
    <row r="915" spans="1:11" x14ac:dyDescent="0.25">
      <c r="A915" s="216">
        <v>41893</v>
      </c>
      <c r="B915" s="285" t="s">
        <v>1314</v>
      </c>
      <c r="C915" s="361" t="s">
        <v>4649</v>
      </c>
      <c r="D915" s="214" t="s">
        <v>338</v>
      </c>
      <c r="E915" s="235">
        <v>980</v>
      </c>
      <c r="F915" s="419">
        <v>41894</v>
      </c>
      <c r="G915" s="44">
        <v>980</v>
      </c>
      <c r="H915" s="243">
        <f t="shared" si="15"/>
        <v>0</v>
      </c>
      <c r="I915" s="214" t="s">
        <v>30</v>
      </c>
    </row>
    <row r="916" spans="1:11" x14ac:dyDescent="0.25">
      <c r="A916" s="216">
        <v>41893</v>
      </c>
      <c r="B916" s="285" t="s">
        <v>1315</v>
      </c>
      <c r="C916" s="361" t="s">
        <v>4649</v>
      </c>
      <c r="D916" s="214" t="s">
        <v>4685</v>
      </c>
      <c r="E916" s="235">
        <v>1880</v>
      </c>
      <c r="F916" s="419">
        <v>41894</v>
      </c>
      <c r="G916" s="44">
        <v>1880</v>
      </c>
      <c r="H916" s="243">
        <f t="shared" si="15"/>
        <v>0</v>
      </c>
      <c r="I916" s="214" t="s">
        <v>30</v>
      </c>
    </row>
    <row r="917" spans="1:11" x14ac:dyDescent="0.25">
      <c r="A917" s="216">
        <v>41893</v>
      </c>
      <c r="B917" s="285" t="s">
        <v>1316</v>
      </c>
      <c r="C917" s="361" t="s">
        <v>4649</v>
      </c>
      <c r="D917" s="214" t="s">
        <v>1782</v>
      </c>
      <c r="E917" s="235">
        <v>1380</v>
      </c>
      <c r="F917" s="419">
        <v>41894</v>
      </c>
      <c r="G917" s="44">
        <v>1380</v>
      </c>
      <c r="H917" s="243">
        <f t="shared" si="15"/>
        <v>0</v>
      </c>
      <c r="I917" s="214" t="s">
        <v>30</v>
      </c>
    </row>
    <row r="918" spans="1:11" x14ac:dyDescent="0.25">
      <c r="A918" s="216">
        <v>41893</v>
      </c>
      <c r="B918" s="285" t="s">
        <v>1318</v>
      </c>
      <c r="C918" s="361" t="s">
        <v>4649</v>
      </c>
      <c r="D918" s="214" t="s">
        <v>449</v>
      </c>
      <c r="E918" s="235">
        <v>3196.8</v>
      </c>
      <c r="F918" s="419">
        <v>41894</v>
      </c>
      <c r="G918" s="44">
        <v>3196.8</v>
      </c>
      <c r="H918" s="243">
        <f t="shared" si="15"/>
        <v>0</v>
      </c>
      <c r="I918" s="214" t="s">
        <v>30</v>
      </c>
    </row>
    <row r="919" spans="1:11" x14ac:dyDescent="0.25">
      <c r="A919" s="216">
        <v>41893</v>
      </c>
      <c r="B919" s="285" t="s">
        <v>1319</v>
      </c>
      <c r="C919" s="361" t="s">
        <v>4649</v>
      </c>
      <c r="D919" s="214" t="s">
        <v>4740</v>
      </c>
      <c r="E919" s="235">
        <v>2272.5</v>
      </c>
      <c r="F919" s="419">
        <v>41893</v>
      </c>
      <c r="G919" s="44">
        <v>2272.5</v>
      </c>
      <c r="H919" s="243">
        <f t="shared" si="15"/>
        <v>0</v>
      </c>
      <c r="I919" s="214" t="s">
        <v>217</v>
      </c>
      <c r="K919" s="33"/>
    </row>
    <row r="920" spans="1:11" x14ac:dyDescent="0.25">
      <c r="A920" s="216">
        <v>41893</v>
      </c>
      <c r="B920" s="285" t="s">
        <v>1321</v>
      </c>
      <c r="C920" s="361" t="s">
        <v>4649</v>
      </c>
      <c r="D920" s="214" t="s">
        <v>4354</v>
      </c>
      <c r="E920" s="235">
        <v>1960</v>
      </c>
      <c r="F920" s="419">
        <v>41894</v>
      </c>
      <c r="G920" s="44">
        <v>1960</v>
      </c>
      <c r="H920" s="243">
        <f t="shared" si="15"/>
        <v>0</v>
      </c>
      <c r="I920" s="214" t="s">
        <v>30</v>
      </c>
      <c r="K920" s="33"/>
    </row>
    <row r="921" spans="1:11" x14ac:dyDescent="0.25">
      <c r="A921" s="216">
        <v>41893</v>
      </c>
      <c r="B921" s="285" t="s">
        <v>1322</v>
      </c>
      <c r="C921" s="361" t="s">
        <v>4649</v>
      </c>
      <c r="D921" s="214" t="s">
        <v>130</v>
      </c>
      <c r="E921" s="235">
        <v>1822.3</v>
      </c>
      <c r="F921" s="419">
        <v>41893</v>
      </c>
      <c r="G921" s="44">
        <v>1822.3</v>
      </c>
      <c r="H921" s="243">
        <f t="shared" si="15"/>
        <v>0</v>
      </c>
      <c r="I921" s="214" t="s">
        <v>21</v>
      </c>
    </row>
    <row r="922" spans="1:11" x14ac:dyDescent="0.25">
      <c r="A922" s="216">
        <v>41893</v>
      </c>
      <c r="B922" s="285" t="s">
        <v>1323</v>
      </c>
      <c r="C922" s="361" t="s">
        <v>4649</v>
      </c>
      <c r="D922" s="214" t="s">
        <v>29</v>
      </c>
      <c r="E922" s="235">
        <v>17034.3</v>
      </c>
      <c r="F922" s="419">
        <v>41894</v>
      </c>
      <c r="G922" s="44">
        <v>17034.3</v>
      </c>
      <c r="H922" s="243">
        <f t="shared" si="15"/>
        <v>0</v>
      </c>
      <c r="I922" s="214" t="s">
        <v>30</v>
      </c>
    </row>
    <row r="923" spans="1:11" x14ac:dyDescent="0.25">
      <c r="A923" s="216">
        <v>41893</v>
      </c>
      <c r="B923" s="285" t="s">
        <v>1326</v>
      </c>
      <c r="C923" s="361" t="s">
        <v>4649</v>
      </c>
      <c r="D923" s="214" t="s">
        <v>83</v>
      </c>
      <c r="E923" s="235">
        <v>3642.25</v>
      </c>
      <c r="F923" s="419">
        <v>41893</v>
      </c>
      <c r="G923" s="44">
        <v>3642.25</v>
      </c>
      <c r="H923" s="243">
        <f t="shared" si="15"/>
        <v>0</v>
      </c>
      <c r="I923" s="214"/>
    </row>
    <row r="924" spans="1:11" x14ac:dyDescent="0.25">
      <c r="A924" s="216">
        <v>41893</v>
      </c>
      <c r="B924" s="285" t="s">
        <v>1327</v>
      </c>
      <c r="C924" s="361" t="s">
        <v>4649</v>
      </c>
      <c r="D924" s="214" t="s">
        <v>22</v>
      </c>
      <c r="E924" s="235">
        <v>2916.4</v>
      </c>
      <c r="F924" s="419">
        <v>41893</v>
      </c>
      <c r="G924" s="44">
        <v>2916.4</v>
      </c>
      <c r="H924" s="243">
        <f t="shared" si="15"/>
        <v>0</v>
      </c>
      <c r="I924" s="214"/>
    </row>
    <row r="925" spans="1:11" x14ac:dyDescent="0.25">
      <c r="A925" s="216">
        <v>41893</v>
      </c>
      <c r="B925" s="285" t="s">
        <v>1328</v>
      </c>
      <c r="C925" s="361" t="s">
        <v>4649</v>
      </c>
      <c r="D925" s="214" t="s">
        <v>47</v>
      </c>
      <c r="E925" s="235">
        <v>3057.6</v>
      </c>
      <c r="F925" s="419">
        <v>41894</v>
      </c>
      <c r="G925" s="44">
        <v>3057.6</v>
      </c>
      <c r="H925" s="243">
        <f t="shared" si="15"/>
        <v>0</v>
      </c>
      <c r="I925" s="214" t="s">
        <v>30</v>
      </c>
    </row>
    <row r="926" spans="1:11" x14ac:dyDescent="0.25">
      <c r="A926" s="216">
        <v>41893</v>
      </c>
      <c r="B926" s="285" t="s">
        <v>1329</v>
      </c>
      <c r="C926" s="361" t="s">
        <v>4649</v>
      </c>
      <c r="D926" s="214" t="s">
        <v>22</v>
      </c>
      <c r="E926" s="235">
        <v>540</v>
      </c>
      <c r="F926" s="419">
        <v>41893</v>
      </c>
      <c r="G926" s="44">
        <v>540</v>
      </c>
      <c r="H926" s="243">
        <f t="shared" si="15"/>
        <v>0</v>
      </c>
      <c r="I926" s="214"/>
    </row>
    <row r="927" spans="1:11" x14ac:dyDescent="0.25">
      <c r="A927" s="216">
        <v>41893</v>
      </c>
      <c r="B927" s="285" t="s">
        <v>1330</v>
      </c>
      <c r="C927" s="361" t="s">
        <v>4649</v>
      </c>
      <c r="D927" s="214" t="s">
        <v>318</v>
      </c>
      <c r="E927" s="235">
        <v>5117.2</v>
      </c>
      <c r="F927" s="419">
        <v>41893</v>
      </c>
      <c r="G927" s="44">
        <v>5117.2</v>
      </c>
      <c r="H927" s="243">
        <f t="shared" si="15"/>
        <v>0</v>
      </c>
      <c r="I927" s="214"/>
    </row>
    <row r="928" spans="1:11" x14ac:dyDescent="0.25">
      <c r="A928" s="216">
        <v>41893</v>
      </c>
      <c r="B928" s="285" t="s">
        <v>1331</v>
      </c>
      <c r="C928" s="361" t="s">
        <v>4649</v>
      </c>
      <c r="D928" s="214" t="s">
        <v>116</v>
      </c>
      <c r="E928" s="235">
        <v>5407.2</v>
      </c>
      <c r="F928" s="419">
        <v>41893</v>
      </c>
      <c r="G928" s="44">
        <v>5407.2</v>
      </c>
      <c r="H928" s="243">
        <f t="shared" si="15"/>
        <v>0</v>
      </c>
      <c r="I928" s="214" t="s">
        <v>27</v>
      </c>
    </row>
    <row r="929" spans="1:11" x14ac:dyDescent="0.25">
      <c r="A929" s="216">
        <v>41893</v>
      </c>
      <c r="B929" s="285" t="s">
        <v>1333</v>
      </c>
      <c r="C929" s="361" t="s">
        <v>4649</v>
      </c>
      <c r="D929" s="214" t="s">
        <v>4620</v>
      </c>
      <c r="E929" s="235">
        <v>9792</v>
      </c>
      <c r="F929" s="419">
        <v>41893</v>
      </c>
      <c r="G929" s="44">
        <v>9792</v>
      </c>
      <c r="H929" s="243">
        <f t="shared" si="15"/>
        <v>0</v>
      </c>
      <c r="I929" s="214" t="s">
        <v>65</v>
      </c>
      <c r="K929" s="33"/>
    </row>
    <row r="930" spans="1:11" x14ac:dyDescent="0.25">
      <c r="A930" s="216">
        <v>41893</v>
      </c>
      <c r="B930" s="285" t="s">
        <v>1334</v>
      </c>
      <c r="C930" s="361" t="s">
        <v>4649</v>
      </c>
      <c r="D930" s="214" t="s">
        <v>4671</v>
      </c>
      <c r="E930" s="235">
        <v>3380.2</v>
      </c>
      <c r="F930" s="419">
        <v>41893</v>
      </c>
      <c r="G930" s="44">
        <v>3380.2</v>
      </c>
      <c r="H930" s="243">
        <f t="shared" si="15"/>
        <v>0</v>
      </c>
      <c r="I930" s="214"/>
    </row>
    <row r="931" spans="1:11" x14ac:dyDescent="0.25">
      <c r="A931" s="216">
        <v>41893</v>
      </c>
      <c r="B931" s="285" t="s">
        <v>1335</v>
      </c>
      <c r="C931" s="361" t="s">
        <v>4649</v>
      </c>
      <c r="D931" s="214" t="s">
        <v>4620</v>
      </c>
      <c r="E931" s="235">
        <v>163.80000000000001</v>
      </c>
      <c r="F931" s="419">
        <v>41893</v>
      </c>
      <c r="G931" s="44">
        <v>163.80000000000001</v>
      </c>
      <c r="H931" s="243">
        <f t="shared" si="15"/>
        <v>0</v>
      </c>
      <c r="I931" s="214" t="s">
        <v>21</v>
      </c>
    </row>
    <row r="932" spans="1:11" x14ac:dyDescent="0.25">
      <c r="A932" s="216">
        <v>41893</v>
      </c>
      <c r="B932" s="285" t="s">
        <v>1336</v>
      </c>
      <c r="C932" s="361" t="s">
        <v>4649</v>
      </c>
      <c r="D932" s="214" t="s">
        <v>4686</v>
      </c>
      <c r="E932" s="235">
        <v>1670.4</v>
      </c>
      <c r="F932" s="419">
        <v>41894</v>
      </c>
      <c r="G932" s="44">
        <v>1670.4</v>
      </c>
      <c r="H932" s="243">
        <f t="shared" si="15"/>
        <v>0</v>
      </c>
      <c r="I932" s="214" t="s">
        <v>30</v>
      </c>
    </row>
    <row r="933" spans="1:11" x14ac:dyDescent="0.25">
      <c r="A933" s="216">
        <v>41893</v>
      </c>
      <c r="B933" s="285" t="s">
        <v>1337</v>
      </c>
      <c r="C933" s="361" t="s">
        <v>4649</v>
      </c>
      <c r="D933" s="214" t="s">
        <v>4670</v>
      </c>
      <c r="E933" s="235">
        <v>5016.74</v>
      </c>
      <c r="F933" s="419">
        <v>41893</v>
      </c>
      <c r="G933" s="44">
        <v>5016.74</v>
      </c>
      <c r="H933" s="243">
        <f t="shared" si="15"/>
        <v>0</v>
      </c>
      <c r="I933" s="214"/>
    </row>
    <row r="934" spans="1:11" x14ac:dyDescent="0.25">
      <c r="A934" s="216">
        <v>41893</v>
      </c>
      <c r="B934" s="285" t="s">
        <v>1339</v>
      </c>
      <c r="C934" s="361" t="s">
        <v>4649</v>
      </c>
      <c r="D934" s="214" t="s">
        <v>54</v>
      </c>
      <c r="E934" s="235">
        <v>6850</v>
      </c>
      <c r="F934" s="419">
        <v>41894</v>
      </c>
      <c r="G934" s="44">
        <v>6850</v>
      </c>
      <c r="H934" s="243">
        <f t="shared" si="15"/>
        <v>0</v>
      </c>
      <c r="I934" s="214" t="s">
        <v>30</v>
      </c>
    </row>
    <row r="935" spans="1:11" x14ac:dyDescent="0.25">
      <c r="A935" s="216">
        <v>41893</v>
      </c>
      <c r="B935" s="285" t="s">
        <v>1340</v>
      </c>
      <c r="C935" s="361" t="s">
        <v>4649</v>
      </c>
      <c r="D935" s="214" t="s">
        <v>517</v>
      </c>
      <c r="E935" s="235">
        <v>2297.6</v>
      </c>
      <c r="F935" s="419">
        <v>41893</v>
      </c>
      <c r="G935" s="44">
        <v>2297.6</v>
      </c>
      <c r="H935" s="243">
        <f t="shared" si="15"/>
        <v>0</v>
      </c>
      <c r="I935" s="214"/>
    </row>
    <row r="936" spans="1:11" x14ac:dyDescent="0.25">
      <c r="A936" s="216">
        <v>41893</v>
      </c>
      <c r="B936" s="285" t="s">
        <v>1341</v>
      </c>
      <c r="C936" s="361" t="s">
        <v>4649</v>
      </c>
      <c r="D936" s="214" t="s">
        <v>123</v>
      </c>
      <c r="E936" s="235">
        <v>3620.8</v>
      </c>
      <c r="F936" s="419">
        <v>41894</v>
      </c>
      <c r="G936" s="44">
        <v>3620.8</v>
      </c>
      <c r="H936" s="243">
        <f t="shared" si="15"/>
        <v>0</v>
      </c>
      <c r="I936" s="214"/>
    </row>
    <row r="937" spans="1:11" x14ac:dyDescent="0.25">
      <c r="A937" s="216">
        <v>41893</v>
      </c>
      <c r="B937" s="285" t="s">
        <v>1342</v>
      </c>
      <c r="C937" s="361" t="s">
        <v>4649</v>
      </c>
      <c r="D937" s="214" t="s">
        <v>4323</v>
      </c>
      <c r="E937" s="235">
        <v>2624</v>
      </c>
      <c r="F937" s="419">
        <v>41893</v>
      </c>
      <c r="G937" s="44">
        <v>2624</v>
      </c>
      <c r="H937" s="243">
        <f t="shared" si="15"/>
        <v>0</v>
      </c>
      <c r="I937" s="214"/>
    </row>
    <row r="938" spans="1:11" x14ac:dyDescent="0.25">
      <c r="A938" s="216">
        <v>41893</v>
      </c>
      <c r="B938" s="285" t="s">
        <v>1343</v>
      </c>
      <c r="C938" s="361" t="s">
        <v>4649</v>
      </c>
      <c r="D938" s="214" t="s">
        <v>67</v>
      </c>
      <c r="E938" s="235">
        <v>7216.2</v>
      </c>
      <c r="F938" s="419">
        <v>41893</v>
      </c>
      <c r="G938" s="44">
        <v>7216.2</v>
      </c>
      <c r="H938" s="243">
        <f t="shared" si="15"/>
        <v>0</v>
      </c>
      <c r="I938" s="214" t="s">
        <v>12</v>
      </c>
      <c r="K938" s="33"/>
    </row>
    <row r="939" spans="1:11" x14ac:dyDescent="0.25">
      <c r="A939" s="216">
        <v>41893</v>
      </c>
      <c r="B939" s="285" t="s">
        <v>1344</v>
      </c>
      <c r="C939" s="361" t="s">
        <v>4649</v>
      </c>
      <c r="D939" s="214" t="s">
        <v>111</v>
      </c>
      <c r="E939" s="235">
        <v>4595.3999999999996</v>
      </c>
      <c r="F939" s="419">
        <v>41893</v>
      </c>
      <c r="G939" s="44">
        <v>4595.3999999999996</v>
      </c>
      <c r="H939" s="243">
        <f t="shared" si="15"/>
        <v>0</v>
      </c>
      <c r="I939" s="214" t="s">
        <v>12</v>
      </c>
    </row>
    <row r="940" spans="1:11" x14ac:dyDescent="0.25">
      <c r="A940" s="216">
        <v>41893</v>
      </c>
      <c r="B940" s="285" t="s">
        <v>1346</v>
      </c>
      <c r="C940" s="361" t="s">
        <v>4649</v>
      </c>
      <c r="D940" s="214" t="s">
        <v>473</v>
      </c>
      <c r="E940" s="235">
        <v>2177.6</v>
      </c>
      <c r="F940" s="419">
        <v>41893</v>
      </c>
      <c r="G940" s="44">
        <v>2177.6</v>
      </c>
      <c r="H940" s="243">
        <f t="shared" si="15"/>
        <v>0</v>
      </c>
      <c r="I940" s="214" t="s">
        <v>12</v>
      </c>
    </row>
    <row r="941" spans="1:11" x14ac:dyDescent="0.25">
      <c r="A941" s="216">
        <v>41893</v>
      </c>
      <c r="B941" s="285" t="s">
        <v>1347</v>
      </c>
      <c r="C941" s="361" t="s">
        <v>4649</v>
      </c>
      <c r="D941" s="220" t="s">
        <v>3114</v>
      </c>
      <c r="E941" s="241">
        <v>0</v>
      </c>
      <c r="F941" s="419"/>
      <c r="G941" s="44"/>
      <c r="H941" s="243">
        <f t="shared" si="15"/>
        <v>0</v>
      </c>
      <c r="I941" s="214"/>
    </row>
    <row r="942" spans="1:11" x14ac:dyDescent="0.25">
      <c r="A942" s="216">
        <v>41893</v>
      </c>
      <c r="B942" s="285" t="s">
        <v>1349</v>
      </c>
      <c r="C942" s="361" t="s">
        <v>4649</v>
      </c>
      <c r="D942" s="214" t="s">
        <v>4323</v>
      </c>
      <c r="E942" s="235">
        <v>70</v>
      </c>
      <c r="F942" s="419">
        <v>41893</v>
      </c>
      <c r="G942" s="44">
        <v>70</v>
      </c>
      <c r="H942" s="243">
        <f t="shared" si="15"/>
        <v>0</v>
      </c>
      <c r="I942" s="214"/>
    </row>
    <row r="943" spans="1:11" x14ac:dyDescent="0.25">
      <c r="A943" s="216">
        <v>41893</v>
      </c>
      <c r="B943" s="285" t="s">
        <v>1351</v>
      </c>
      <c r="C943" s="361" t="s">
        <v>4649</v>
      </c>
      <c r="D943" s="214" t="s">
        <v>2582</v>
      </c>
      <c r="E943" s="235">
        <v>10527.2</v>
      </c>
      <c r="F943" s="419">
        <v>41893</v>
      </c>
      <c r="G943" s="44">
        <v>10527.2</v>
      </c>
      <c r="H943" s="243">
        <f t="shared" si="15"/>
        <v>0</v>
      </c>
      <c r="I943" s="214" t="s">
        <v>12</v>
      </c>
    </row>
    <row r="944" spans="1:11" x14ac:dyDescent="0.25">
      <c r="A944" s="216">
        <v>41893</v>
      </c>
      <c r="B944" s="285" t="s">
        <v>1352</v>
      </c>
      <c r="C944" s="361" t="s">
        <v>4649</v>
      </c>
      <c r="D944" s="214" t="s">
        <v>260</v>
      </c>
      <c r="E944" s="235">
        <v>1485</v>
      </c>
      <c r="F944" s="419">
        <v>41893</v>
      </c>
      <c r="G944" s="44">
        <v>1485</v>
      </c>
      <c r="H944" s="243">
        <f t="shared" si="15"/>
        <v>0</v>
      </c>
      <c r="I944" s="214" t="s">
        <v>12</v>
      </c>
    </row>
    <row r="945" spans="1:11" x14ac:dyDescent="0.25">
      <c r="A945" s="216">
        <v>41893</v>
      </c>
      <c r="B945" s="285" t="s">
        <v>1353</v>
      </c>
      <c r="C945" s="361" t="s">
        <v>4649</v>
      </c>
      <c r="D945" s="214" t="s">
        <v>703</v>
      </c>
      <c r="E945" s="235">
        <v>2066.4</v>
      </c>
      <c r="F945" s="419">
        <v>41893</v>
      </c>
      <c r="G945" s="44">
        <v>2066.4</v>
      </c>
      <c r="H945" s="243">
        <f t="shared" si="15"/>
        <v>0</v>
      </c>
      <c r="I945" s="214"/>
      <c r="J945" s="21"/>
      <c r="K945" s="21"/>
    </row>
    <row r="946" spans="1:11" x14ac:dyDescent="0.25">
      <c r="A946" s="216">
        <v>41893</v>
      </c>
      <c r="B946" s="285" t="s">
        <v>1355</v>
      </c>
      <c r="C946" s="361" t="s">
        <v>4649</v>
      </c>
      <c r="D946" s="214" t="s">
        <v>1043</v>
      </c>
      <c r="E946" s="235">
        <v>2044</v>
      </c>
      <c r="F946" s="419">
        <v>41893</v>
      </c>
      <c r="G946" s="44">
        <v>2044</v>
      </c>
      <c r="H946" s="243">
        <f t="shared" si="15"/>
        <v>0</v>
      </c>
      <c r="I946" s="214" t="s">
        <v>12</v>
      </c>
      <c r="J946" s="21"/>
      <c r="K946" s="21"/>
    </row>
    <row r="947" spans="1:11" x14ac:dyDescent="0.25">
      <c r="A947" s="216">
        <v>41893</v>
      </c>
      <c r="B947" s="285" t="s">
        <v>1356</v>
      </c>
      <c r="C947" s="361" t="s">
        <v>4649</v>
      </c>
      <c r="D947" s="214" t="s">
        <v>55</v>
      </c>
      <c r="E947" s="235">
        <v>12012.9</v>
      </c>
      <c r="F947" s="419">
        <v>41893</v>
      </c>
      <c r="G947" s="44">
        <v>12012.9</v>
      </c>
      <c r="H947" s="243">
        <f t="shared" si="15"/>
        <v>0</v>
      </c>
      <c r="I947" s="214"/>
      <c r="J947" s="21"/>
      <c r="K947" s="21"/>
    </row>
    <row r="948" spans="1:11" x14ac:dyDescent="0.25">
      <c r="A948" s="216">
        <v>41893</v>
      </c>
      <c r="B948" s="285" t="s">
        <v>1358</v>
      </c>
      <c r="C948" s="361" t="s">
        <v>4649</v>
      </c>
      <c r="D948" s="214" t="s">
        <v>4619</v>
      </c>
      <c r="E948" s="235">
        <v>4672.6000000000004</v>
      </c>
      <c r="F948" s="419">
        <v>41893</v>
      </c>
      <c r="G948" s="44">
        <v>4672.6000000000004</v>
      </c>
      <c r="H948" s="243">
        <f t="shared" si="15"/>
        <v>0</v>
      </c>
      <c r="I948" s="214"/>
      <c r="J948" s="21"/>
      <c r="K948" s="21"/>
    </row>
    <row r="949" spans="1:11" x14ac:dyDescent="0.25">
      <c r="A949" s="216">
        <v>41893</v>
      </c>
      <c r="B949" s="285" t="s">
        <v>1359</v>
      </c>
      <c r="C949" s="361" t="s">
        <v>4649</v>
      </c>
      <c r="D949" s="214" t="s">
        <v>74</v>
      </c>
      <c r="E949" s="235">
        <v>810.4</v>
      </c>
      <c r="F949" s="419">
        <v>41893</v>
      </c>
      <c r="G949" s="44">
        <v>810.4</v>
      </c>
      <c r="H949" s="243">
        <f t="shared" si="15"/>
        <v>0</v>
      </c>
      <c r="I949" s="214"/>
      <c r="J949" s="21"/>
      <c r="K949" s="21"/>
    </row>
    <row r="950" spans="1:11" x14ac:dyDescent="0.25">
      <c r="A950" s="216">
        <v>41893</v>
      </c>
      <c r="B950" s="285" t="s">
        <v>1361</v>
      </c>
      <c r="C950" s="361" t="s">
        <v>4649</v>
      </c>
      <c r="D950" s="214" t="s">
        <v>74</v>
      </c>
      <c r="E950" s="235">
        <v>3787.2</v>
      </c>
      <c r="F950" s="419">
        <v>41893</v>
      </c>
      <c r="G950" s="44">
        <v>3787.2</v>
      </c>
      <c r="H950" s="243">
        <f t="shared" si="15"/>
        <v>0</v>
      </c>
      <c r="I950" s="214"/>
      <c r="J950" s="21"/>
      <c r="K950" s="21"/>
    </row>
    <row r="951" spans="1:11" x14ac:dyDescent="0.25">
      <c r="A951" s="216">
        <v>41893</v>
      </c>
      <c r="B951" s="285" t="s">
        <v>1362</v>
      </c>
      <c r="C951" s="361" t="s">
        <v>4649</v>
      </c>
      <c r="D951" s="214" t="s">
        <v>70</v>
      </c>
      <c r="E951" s="235">
        <v>5853.6</v>
      </c>
      <c r="F951" s="419">
        <v>41893</v>
      </c>
      <c r="G951" s="44">
        <v>5853.6</v>
      </c>
      <c r="H951" s="243">
        <f t="shared" si="15"/>
        <v>0</v>
      </c>
      <c r="I951" s="214"/>
      <c r="J951" s="21"/>
      <c r="K951" s="21"/>
    </row>
    <row r="952" spans="1:11" x14ac:dyDescent="0.25">
      <c r="A952" s="216">
        <v>41893</v>
      </c>
      <c r="B952" s="285" t="s">
        <v>1364</v>
      </c>
      <c r="C952" s="361" t="s">
        <v>4649</v>
      </c>
      <c r="D952" s="214" t="s">
        <v>4321</v>
      </c>
      <c r="E952" s="235">
        <v>2295</v>
      </c>
      <c r="F952" s="419">
        <v>41893</v>
      </c>
      <c r="G952" s="44">
        <v>2295</v>
      </c>
      <c r="H952" s="243">
        <f t="shared" si="15"/>
        <v>0</v>
      </c>
      <c r="I952" s="214"/>
      <c r="J952" s="21"/>
      <c r="K952" s="21"/>
    </row>
    <row r="953" spans="1:11" x14ac:dyDescent="0.25">
      <c r="A953" s="216">
        <v>41893</v>
      </c>
      <c r="B953" s="285" t="s">
        <v>1365</v>
      </c>
      <c r="C953" s="361" t="s">
        <v>4649</v>
      </c>
      <c r="D953" s="214" t="s">
        <v>4618</v>
      </c>
      <c r="E953" s="235">
        <v>13022.1</v>
      </c>
      <c r="F953" s="419">
        <v>41893</v>
      </c>
      <c r="G953" s="44">
        <v>13022.1</v>
      </c>
      <c r="H953" s="243">
        <f t="shared" si="15"/>
        <v>0</v>
      </c>
      <c r="I953" s="214"/>
      <c r="J953" s="21"/>
      <c r="K953" s="21"/>
    </row>
    <row r="954" spans="1:11" x14ac:dyDescent="0.25">
      <c r="A954" s="216">
        <v>41893</v>
      </c>
      <c r="B954" s="285" t="s">
        <v>1367</v>
      </c>
      <c r="C954" s="361" t="s">
        <v>4649</v>
      </c>
      <c r="D954" s="214" t="s">
        <v>4659</v>
      </c>
      <c r="E954" s="235">
        <v>2773</v>
      </c>
      <c r="F954" s="419">
        <v>41893</v>
      </c>
      <c r="G954" s="44">
        <v>2773</v>
      </c>
      <c r="H954" s="243">
        <f t="shared" si="15"/>
        <v>0</v>
      </c>
      <c r="I954" s="214"/>
      <c r="J954" s="21"/>
      <c r="K954" s="21"/>
    </row>
    <row r="955" spans="1:11" x14ac:dyDescent="0.25">
      <c r="A955" s="216">
        <v>41893</v>
      </c>
      <c r="B955" s="285" t="s">
        <v>1368</v>
      </c>
      <c r="C955" s="361" t="s">
        <v>4649</v>
      </c>
      <c r="D955" s="214" t="s">
        <v>4741</v>
      </c>
      <c r="E955" s="235">
        <v>1629.6</v>
      </c>
      <c r="F955" s="419">
        <v>41893</v>
      </c>
      <c r="G955" s="44">
        <v>1629.6</v>
      </c>
      <c r="H955" s="243">
        <f t="shared" si="15"/>
        <v>0</v>
      </c>
      <c r="I955" s="214"/>
      <c r="J955" s="21"/>
      <c r="K955" s="21"/>
    </row>
    <row r="956" spans="1:11" x14ac:dyDescent="0.25">
      <c r="A956" s="216">
        <v>41893</v>
      </c>
      <c r="B956" s="285" t="s">
        <v>1369</v>
      </c>
      <c r="C956" s="361" t="s">
        <v>4649</v>
      </c>
      <c r="D956" s="214" t="s">
        <v>4742</v>
      </c>
      <c r="E956" s="235">
        <v>20719.349999999999</v>
      </c>
      <c r="F956" s="419">
        <v>41893</v>
      </c>
      <c r="G956" s="44">
        <v>20719.349999999999</v>
      </c>
      <c r="H956" s="243">
        <f t="shared" si="15"/>
        <v>0</v>
      </c>
      <c r="I956" s="214"/>
      <c r="J956" s="21"/>
      <c r="K956" s="21"/>
    </row>
    <row r="957" spans="1:11" x14ac:dyDescent="0.25">
      <c r="A957" s="216">
        <v>41893</v>
      </c>
      <c r="B957" s="285" t="s">
        <v>1370</v>
      </c>
      <c r="C957" s="361" t="s">
        <v>4649</v>
      </c>
      <c r="D957" s="214" t="s">
        <v>3121</v>
      </c>
      <c r="E957" s="235">
        <v>10710.4</v>
      </c>
      <c r="F957" s="419">
        <v>41894</v>
      </c>
      <c r="G957" s="44">
        <v>10710.4</v>
      </c>
      <c r="H957" s="243">
        <f t="shared" si="15"/>
        <v>0</v>
      </c>
      <c r="I957" s="214" t="s">
        <v>65</v>
      </c>
      <c r="J957" s="21"/>
      <c r="K957" s="21"/>
    </row>
    <row r="958" spans="1:11" x14ac:dyDescent="0.25">
      <c r="A958" s="216">
        <v>41893</v>
      </c>
      <c r="B958" s="285" t="s">
        <v>1371</v>
      </c>
      <c r="C958" s="361" t="s">
        <v>4649</v>
      </c>
      <c r="D958" s="214" t="s">
        <v>4665</v>
      </c>
      <c r="E958" s="235">
        <v>20317.5</v>
      </c>
      <c r="F958" s="419">
        <v>41894</v>
      </c>
      <c r="G958" s="44">
        <v>20317.5</v>
      </c>
      <c r="H958" s="243">
        <f t="shared" si="15"/>
        <v>0</v>
      </c>
      <c r="I958" s="214" t="s">
        <v>65</v>
      </c>
      <c r="J958" s="21"/>
      <c r="K958" s="21"/>
    </row>
    <row r="959" spans="1:11" x14ac:dyDescent="0.25">
      <c r="A959" s="216">
        <v>41893</v>
      </c>
      <c r="B959" s="285" t="s">
        <v>1373</v>
      </c>
      <c r="C959" s="361" t="s">
        <v>4649</v>
      </c>
      <c r="D959" s="214" t="s">
        <v>4622</v>
      </c>
      <c r="E959" s="235">
        <v>1708.8</v>
      </c>
      <c r="F959" s="419">
        <v>41893</v>
      </c>
      <c r="G959" s="44">
        <v>1708.8</v>
      </c>
      <c r="H959" s="243">
        <f t="shared" si="15"/>
        <v>0</v>
      </c>
      <c r="I959" s="214"/>
      <c r="J959" s="21"/>
      <c r="K959" s="21"/>
    </row>
    <row r="960" spans="1:11" x14ac:dyDescent="0.25">
      <c r="A960" s="216">
        <v>41893</v>
      </c>
      <c r="B960" s="285" t="s">
        <v>1374</v>
      </c>
      <c r="C960" s="361" t="s">
        <v>4649</v>
      </c>
      <c r="D960" s="214" t="s">
        <v>179</v>
      </c>
      <c r="E960" s="235">
        <v>8047.2</v>
      </c>
      <c r="F960" s="419">
        <v>41893</v>
      </c>
      <c r="G960" s="44">
        <v>8047.2</v>
      </c>
      <c r="H960" s="243">
        <f t="shared" si="15"/>
        <v>0</v>
      </c>
      <c r="I960" s="214"/>
      <c r="J960" s="21"/>
      <c r="K960" s="21"/>
    </row>
    <row r="961" spans="1:11" x14ac:dyDescent="0.25">
      <c r="A961" s="216">
        <v>41893</v>
      </c>
      <c r="B961" s="285" t="s">
        <v>1375</v>
      </c>
      <c r="C961" s="361" t="s">
        <v>4649</v>
      </c>
      <c r="D961" s="214" t="s">
        <v>4727</v>
      </c>
      <c r="E961" s="235">
        <v>993.6</v>
      </c>
      <c r="F961" s="419">
        <v>41894</v>
      </c>
      <c r="G961" s="44">
        <v>993.6</v>
      </c>
      <c r="H961" s="243">
        <f t="shared" si="15"/>
        <v>0</v>
      </c>
      <c r="I961" s="214" t="s">
        <v>65</v>
      </c>
    </row>
    <row r="962" spans="1:11" x14ac:dyDescent="0.25">
      <c r="A962" s="216">
        <v>41893</v>
      </c>
      <c r="B962" s="285" t="s">
        <v>1377</v>
      </c>
      <c r="C962" s="361" t="s">
        <v>4649</v>
      </c>
      <c r="D962" s="214" t="s">
        <v>4623</v>
      </c>
      <c r="E962" s="235">
        <v>202.8</v>
      </c>
      <c r="F962" s="419">
        <v>41893</v>
      </c>
      <c r="G962" s="44">
        <v>202.8</v>
      </c>
      <c r="H962" s="243">
        <f t="shared" si="15"/>
        <v>0</v>
      </c>
      <c r="I962" s="214"/>
    </row>
    <row r="963" spans="1:11" x14ac:dyDescent="0.25">
      <c r="A963" s="216">
        <v>41893</v>
      </c>
      <c r="B963" s="285" t="s">
        <v>1378</v>
      </c>
      <c r="C963" s="361" t="s">
        <v>4649</v>
      </c>
      <c r="D963" s="214" t="s">
        <v>180</v>
      </c>
      <c r="E963" s="235">
        <v>33453</v>
      </c>
      <c r="F963" s="419">
        <v>41894</v>
      </c>
      <c r="G963" s="44">
        <v>33453</v>
      </c>
      <c r="H963" s="243">
        <f t="shared" si="15"/>
        <v>0</v>
      </c>
      <c r="I963" s="214" t="s">
        <v>65</v>
      </c>
      <c r="K963" s="33"/>
    </row>
    <row r="964" spans="1:11" x14ac:dyDescent="0.25">
      <c r="A964" s="216">
        <v>41893</v>
      </c>
      <c r="B964" s="285" t="s">
        <v>1379</v>
      </c>
      <c r="C964" s="361" t="s">
        <v>4649</v>
      </c>
      <c r="D964" s="214" t="s">
        <v>62</v>
      </c>
      <c r="E964" s="235">
        <v>42690.5</v>
      </c>
      <c r="F964" s="419">
        <v>41894</v>
      </c>
      <c r="G964" s="44">
        <v>42690.5</v>
      </c>
      <c r="H964" s="243">
        <f t="shared" si="15"/>
        <v>0</v>
      </c>
      <c r="I964" s="214" t="s">
        <v>65</v>
      </c>
    </row>
    <row r="965" spans="1:11" x14ac:dyDescent="0.25">
      <c r="A965" s="216">
        <v>41893</v>
      </c>
      <c r="B965" s="285" t="s">
        <v>1381</v>
      </c>
      <c r="C965" s="361" t="s">
        <v>4649</v>
      </c>
      <c r="D965" s="214" t="s">
        <v>4660</v>
      </c>
      <c r="E965" s="235">
        <v>33520</v>
      </c>
      <c r="F965" s="419">
        <v>41894</v>
      </c>
      <c r="G965" s="44">
        <v>33520</v>
      </c>
      <c r="H965" s="243">
        <f t="shared" si="15"/>
        <v>0</v>
      </c>
      <c r="I965" s="214" t="s">
        <v>65</v>
      </c>
    </row>
    <row r="966" spans="1:11" x14ac:dyDescent="0.25">
      <c r="A966" s="216">
        <v>41893</v>
      </c>
      <c r="B966" s="285" t="s">
        <v>1382</v>
      </c>
      <c r="C966" s="361" t="s">
        <v>4649</v>
      </c>
      <c r="D966" s="214" t="s">
        <v>4645</v>
      </c>
      <c r="E966" s="235">
        <v>560</v>
      </c>
      <c r="F966" s="419">
        <v>41893</v>
      </c>
      <c r="G966" s="44">
        <v>560</v>
      </c>
      <c r="H966" s="243">
        <f t="shared" si="15"/>
        <v>0</v>
      </c>
      <c r="I966" s="214"/>
    </row>
    <row r="967" spans="1:11" x14ac:dyDescent="0.25">
      <c r="A967" s="216">
        <v>41893</v>
      </c>
      <c r="B967" s="285" t="s">
        <v>1383</v>
      </c>
      <c r="C967" s="361" t="s">
        <v>4649</v>
      </c>
      <c r="D967" s="214" t="s">
        <v>4645</v>
      </c>
      <c r="E967" s="235">
        <v>560</v>
      </c>
      <c r="F967" s="419">
        <v>41893</v>
      </c>
      <c r="G967" s="44">
        <v>560</v>
      </c>
      <c r="H967" s="243">
        <f t="shared" ref="H967:H1030" si="16">E967-G967</f>
        <v>0</v>
      </c>
      <c r="I967" s="214"/>
      <c r="K967" s="33"/>
    </row>
    <row r="968" spans="1:11" x14ac:dyDescent="0.25">
      <c r="A968" s="216">
        <v>41893</v>
      </c>
      <c r="B968" s="285" t="s">
        <v>1385</v>
      </c>
      <c r="C968" s="361" t="s">
        <v>4649</v>
      </c>
      <c r="D968" s="214" t="s">
        <v>4645</v>
      </c>
      <c r="E968" s="235">
        <v>560</v>
      </c>
      <c r="F968" s="419">
        <v>41893</v>
      </c>
      <c r="G968" s="44">
        <v>560</v>
      </c>
      <c r="H968" s="243">
        <f t="shared" si="16"/>
        <v>0</v>
      </c>
      <c r="I968" s="214"/>
    </row>
    <row r="969" spans="1:11" x14ac:dyDescent="0.25">
      <c r="A969" s="216">
        <v>41893</v>
      </c>
      <c r="B969" s="285" t="s">
        <v>1387</v>
      </c>
      <c r="C969" s="361" t="s">
        <v>4649</v>
      </c>
      <c r="D969" s="214" t="s">
        <v>4645</v>
      </c>
      <c r="E969" s="235">
        <v>599.20000000000005</v>
      </c>
      <c r="F969" s="419">
        <v>41893</v>
      </c>
      <c r="G969" s="44">
        <v>599.20000000000005</v>
      </c>
      <c r="H969" s="243">
        <f t="shared" si="16"/>
        <v>0</v>
      </c>
      <c r="I969" s="214"/>
    </row>
    <row r="970" spans="1:11" x14ac:dyDescent="0.25">
      <c r="A970" s="216">
        <v>41893</v>
      </c>
      <c r="B970" s="285" t="s">
        <v>1390</v>
      </c>
      <c r="C970" s="361" t="s">
        <v>4649</v>
      </c>
      <c r="D970" s="214" t="s">
        <v>4645</v>
      </c>
      <c r="E970" s="235">
        <v>940</v>
      </c>
      <c r="F970" s="419">
        <v>41893</v>
      </c>
      <c r="G970" s="44">
        <v>940</v>
      </c>
      <c r="H970" s="243">
        <f t="shared" si="16"/>
        <v>0</v>
      </c>
      <c r="I970" s="214"/>
      <c r="K970" s="33"/>
    </row>
    <row r="971" spans="1:11" x14ac:dyDescent="0.25">
      <c r="A971" s="216">
        <v>41893</v>
      </c>
      <c r="B971" s="285" t="s">
        <v>1391</v>
      </c>
      <c r="C971" s="361" t="s">
        <v>4649</v>
      </c>
      <c r="D971" s="214" t="s">
        <v>4645</v>
      </c>
      <c r="E971" s="235">
        <v>940</v>
      </c>
      <c r="F971" s="419">
        <v>41893</v>
      </c>
      <c r="G971" s="44">
        <v>940</v>
      </c>
      <c r="H971" s="243">
        <f t="shared" si="16"/>
        <v>0</v>
      </c>
      <c r="I971" s="214"/>
    </row>
    <row r="972" spans="1:11" x14ac:dyDescent="0.25">
      <c r="A972" s="216">
        <v>41893</v>
      </c>
      <c r="B972" s="285" t="s">
        <v>1392</v>
      </c>
      <c r="C972" s="361" t="s">
        <v>4649</v>
      </c>
      <c r="D972" s="214" t="s">
        <v>4645</v>
      </c>
      <c r="E972" s="235">
        <v>940</v>
      </c>
      <c r="F972" s="419">
        <v>41893</v>
      </c>
      <c r="G972" s="44">
        <v>940</v>
      </c>
      <c r="H972" s="243">
        <f t="shared" si="16"/>
        <v>0</v>
      </c>
      <c r="I972" s="214"/>
    </row>
    <row r="973" spans="1:11" x14ac:dyDescent="0.25">
      <c r="A973" s="216">
        <v>41893</v>
      </c>
      <c r="B973" s="285" t="s">
        <v>1393</v>
      </c>
      <c r="C973" s="361" t="s">
        <v>4649</v>
      </c>
      <c r="D973" s="214" t="s">
        <v>4645</v>
      </c>
      <c r="E973" s="235">
        <v>940</v>
      </c>
      <c r="F973" s="419">
        <v>41893</v>
      </c>
      <c r="G973" s="44">
        <v>940</v>
      </c>
      <c r="H973" s="243">
        <f t="shared" si="16"/>
        <v>0</v>
      </c>
      <c r="I973" s="214"/>
    </row>
    <row r="974" spans="1:11" x14ac:dyDescent="0.25">
      <c r="A974" s="216">
        <v>41893</v>
      </c>
      <c r="B974" s="285" t="s">
        <v>1395</v>
      </c>
      <c r="C974" s="361" t="s">
        <v>4649</v>
      </c>
      <c r="D974" s="214" t="s">
        <v>4645</v>
      </c>
      <c r="E974" s="235">
        <v>1099.8</v>
      </c>
      <c r="F974" s="419">
        <v>41893</v>
      </c>
      <c r="G974" s="44">
        <v>1099.8</v>
      </c>
      <c r="H974" s="243">
        <f t="shared" si="16"/>
        <v>0</v>
      </c>
      <c r="I974" s="214"/>
    </row>
    <row r="975" spans="1:11" x14ac:dyDescent="0.25">
      <c r="A975" s="216">
        <v>41893</v>
      </c>
      <c r="B975" s="285" t="s">
        <v>1396</v>
      </c>
      <c r="C975" s="361" t="s">
        <v>4649</v>
      </c>
      <c r="D975" s="214" t="s">
        <v>3121</v>
      </c>
      <c r="E975" s="235">
        <v>4138.2</v>
      </c>
      <c r="F975" s="419">
        <v>41894</v>
      </c>
      <c r="G975" s="44">
        <v>4138.2</v>
      </c>
      <c r="H975" s="243">
        <f t="shared" si="16"/>
        <v>0</v>
      </c>
      <c r="I975" s="214" t="s">
        <v>65</v>
      </c>
    </row>
    <row r="976" spans="1:11" x14ac:dyDescent="0.25">
      <c r="A976" s="216">
        <v>41893</v>
      </c>
      <c r="B976" s="285" t="s">
        <v>1397</v>
      </c>
      <c r="C976" s="361" t="s">
        <v>4649</v>
      </c>
      <c r="D976" s="214" t="s">
        <v>25</v>
      </c>
      <c r="E976" s="235">
        <v>5868</v>
      </c>
      <c r="F976" s="419">
        <v>41894</v>
      </c>
      <c r="G976" s="44">
        <v>5868</v>
      </c>
      <c r="H976" s="243">
        <f t="shared" si="16"/>
        <v>0</v>
      </c>
      <c r="I976" s="214" t="s">
        <v>65</v>
      </c>
    </row>
    <row r="977" spans="1:11" x14ac:dyDescent="0.25">
      <c r="A977" s="216">
        <v>41893</v>
      </c>
      <c r="B977" s="285" t="s">
        <v>1398</v>
      </c>
      <c r="C977" s="361" t="s">
        <v>4649</v>
      </c>
      <c r="D977" s="214" t="s">
        <v>1611</v>
      </c>
      <c r="E977" s="235">
        <v>4953.2</v>
      </c>
      <c r="F977" s="419">
        <v>41893</v>
      </c>
      <c r="G977" s="44">
        <v>4953.2</v>
      </c>
      <c r="H977" s="243">
        <f t="shared" si="16"/>
        <v>0</v>
      </c>
      <c r="I977" s="214"/>
      <c r="J977" s="21"/>
      <c r="K977" s="21"/>
    </row>
    <row r="978" spans="1:11" x14ac:dyDescent="0.25">
      <c r="A978" s="216">
        <v>41893</v>
      </c>
      <c r="B978" s="285" t="s">
        <v>1400</v>
      </c>
      <c r="C978" s="361" t="s">
        <v>4649</v>
      </c>
      <c r="D978" s="214" t="s">
        <v>193</v>
      </c>
      <c r="E978" s="235">
        <v>640</v>
      </c>
      <c r="F978" s="419">
        <v>41894</v>
      </c>
      <c r="G978" s="44">
        <v>640</v>
      </c>
      <c r="H978" s="243">
        <f t="shared" si="16"/>
        <v>0</v>
      </c>
      <c r="I978" s="214" t="s">
        <v>217</v>
      </c>
      <c r="J978" s="21"/>
      <c r="K978" s="21"/>
    </row>
    <row r="979" spans="1:11" x14ac:dyDescent="0.25">
      <c r="A979" s="216">
        <v>41893</v>
      </c>
      <c r="B979" s="285" t="s">
        <v>1402</v>
      </c>
      <c r="C979" s="361" t="s">
        <v>4649</v>
      </c>
      <c r="D979" s="214" t="s">
        <v>4743</v>
      </c>
      <c r="E979" s="235">
        <v>2984.8</v>
      </c>
      <c r="F979" s="419">
        <v>41894</v>
      </c>
      <c r="G979" s="44">
        <v>2984.8</v>
      </c>
      <c r="H979" s="243">
        <f t="shared" si="16"/>
        <v>0</v>
      </c>
      <c r="I979" s="214"/>
      <c r="J979" s="21"/>
      <c r="K979" s="21"/>
    </row>
    <row r="980" spans="1:11" x14ac:dyDescent="0.25">
      <c r="A980" s="216">
        <v>41893</v>
      </c>
      <c r="B980" s="285" t="s">
        <v>1403</v>
      </c>
      <c r="C980" s="361" t="s">
        <v>4649</v>
      </c>
      <c r="D980" s="214" t="s">
        <v>4744</v>
      </c>
      <c r="E980" s="235">
        <v>3085.93</v>
      </c>
      <c r="F980" s="419">
        <v>41894</v>
      </c>
      <c r="G980" s="44">
        <v>3085.93</v>
      </c>
      <c r="H980" s="243">
        <f t="shared" si="16"/>
        <v>0</v>
      </c>
      <c r="I980" s="214" t="s">
        <v>217</v>
      </c>
      <c r="J980" s="21"/>
      <c r="K980" s="21"/>
    </row>
    <row r="981" spans="1:11" x14ac:dyDescent="0.25">
      <c r="A981" s="216">
        <v>41893</v>
      </c>
      <c r="B981" s="285" t="s">
        <v>1404</v>
      </c>
      <c r="C981" s="361" t="s">
        <v>4649</v>
      </c>
      <c r="D981" s="214" t="s">
        <v>78</v>
      </c>
      <c r="E981" s="235">
        <v>2387.4</v>
      </c>
      <c r="F981" s="419">
        <v>41894</v>
      </c>
      <c r="G981" s="44">
        <v>2387.4</v>
      </c>
      <c r="H981" s="243">
        <f t="shared" si="16"/>
        <v>0</v>
      </c>
      <c r="I981" s="214" t="s">
        <v>217</v>
      </c>
      <c r="J981" s="21"/>
      <c r="K981" s="21"/>
    </row>
    <row r="982" spans="1:11" x14ac:dyDescent="0.25">
      <c r="A982" s="216">
        <v>41893</v>
      </c>
      <c r="B982" s="285" t="s">
        <v>1405</v>
      </c>
      <c r="C982" s="361" t="s">
        <v>4649</v>
      </c>
      <c r="D982" s="214" t="s">
        <v>80</v>
      </c>
      <c r="E982" s="235">
        <v>1812.4</v>
      </c>
      <c r="F982" s="419">
        <v>41894</v>
      </c>
      <c r="G982" s="44">
        <v>1812.4</v>
      </c>
      <c r="H982" s="243">
        <f t="shared" si="16"/>
        <v>0</v>
      </c>
      <c r="I982" s="214" t="s">
        <v>217</v>
      </c>
      <c r="J982" s="21"/>
      <c r="K982" s="21"/>
    </row>
    <row r="983" spans="1:11" x14ac:dyDescent="0.25">
      <c r="A983" s="216">
        <v>41893</v>
      </c>
      <c r="B983" s="285" t="s">
        <v>1407</v>
      </c>
      <c r="C983" s="361" t="s">
        <v>4649</v>
      </c>
      <c r="D983" s="214" t="s">
        <v>51</v>
      </c>
      <c r="E983" s="235">
        <v>1274.4000000000001</v>
      </c>
      <c r="F983" s="419">
        <v>41893</v>
      </c>
      <c r="G983" s="44">
        <v>1274.4000000000001</v>
      </c>
      <c r="H983" s="243">
        <f t="shared" si="16"/>
        <v>0</v>
      </c>
      <c r="I983" s="214"/>
      <c r="J983" s="21"/>
      <c r="K983" s="21"/>
    </row>
    <row r="984" spans="1:11" x14ac:dyDescent="0.25">
      <c r="A984" s="216">
        <v>41893</v>
      </c>
      <c r="B984" s="285" t="s">
        <v>1409</v>
      </c>
      <c r="C984" s="361" t="s">
        <v>4649</v>
      </c>
      <c r="D984" s="214" t="s">
        <v>349</v>
      </c>
      <c r="E984" s="235">
        <v>7001.6</v>
      </c>
      <c r="F984" s="419">
        <v>41894</v>
      </c>
      <c r="G984" s="44">
        <v>7001.6</v>
      </c>
      <c r="H984" s="243">
        <f t="shared" si="16"/>
        <v>0</v>
      </c>
      <c r="I984" s="214" t="s">
        <v>217</v>
      </c>
      <c r="J984" s="21"/>
      <c r="K984" s="21"/>
    </row>
    <row r="985" spans="1:11" x14ac:dyDescent="0.25">
      <c r="A985" s="216">
        <v>41893</v>
      </c>
      <c r="B985" s="285" t="s">
        <v>1410</v>
      </c>
      <c r="C985" s="361" t="s">
        <v>4649</v>
      </c>
      <c r="D985" s="214" t="s">
        <v>4679</v>
      </c>
      <c r="E985" s="235">
        <v>8478.7999999999993</v>
      </c>
      <c r="F985" s="419">
        <v>41893</v>
      </c>
      <c r="G985" s="44">
        <v>8478.7999999999993</v>
      </c>
      <c r="H985" s="243">
        <f t="shared" si="16"/>
        <v>0</v>
      </c>
      <c r="I985" s="214"/>
      <c r="J985" s="21"/>
      <c r="K985" s="21"/>
    </row>
    <row r="986" spans="1:11" x14ac:dyDescent="0.25">
      <c r="A986" s="216">
        <v>41893</v>
      </c>
      <c r="B986" s="285" t="s">
        <v>1411</v>
      </c>
      <c r="C986" s="361" t="s">
        <v>4649</v>
      </c>
      <c r="D986" s="214" t="s">
        <v>87</v>
      </c>
      <c r="E986" s="235">
        <v>6974.94</v>
      </c>
      <c r="F986" s="419">
        <v>41894</v>
      </c>
      <c r="G986" s="44">
        <v>6974.94</v>
      </c>
      <c r="H986" s="243">
        <f t="shared" si="16"/>
        <v>0</v>
      </c>
      <c r="I986" s="214" t="s">
        <v>217</v>
      </c>
      <c r="J986" s="21"/>
      <c r="K986" s="21"/>
    </row>
    <row r="987" spans="1:11" x14ac:dyDescent="0.25">
      <c r="A987" s="216">
        <v>41893</v>
      </c>
      <c r="B987" s="285" t="s">
        <v>1413</v>
      </c>
      <c r="C987" s="361" t="s">
        <v>4649</v>
      </c>
      <c r="D987" s="214" t="s">
        <v>133</v>
      </c>
      <c r="E987" s="235">
        <v>46616.4</v>
      </c>
      <c r="F987" s="419">
        <v>41893</v>
      </c>
      <c r="G987" s="44">
        <v>46616.4</v>
      </c>
      <c r="H987" s="243">
        <f t="shared" si="16"/>
        <v>0</v>
      </c>
      <c r="I987" s="214"/>
      <c r="J987" s="21"/>
      <c r="K987" s="21"/>
    </row>
    <row r="988" spans="1:11" x14ac:dyDescent="0.25">
      <c r="A988" s="216">
        <v>41893</v>
      </c>
      <c r="B988" s="285" t="s">
        <v>1414</v>
      </c>
      <c r="C988" s="361" t="s">
        <v>4649</v>
      </c>
      <c r="D988" s="214" t="s">
        <v>348</v>
      </c>
      <c r="E988" s="235">
        <v>2338.48</v>
      </c>
      <c r="F988" s="419">
        <v>41894</v>
      </c>
      <c r="G988" s="44">
        <v>2338.48</v>
      </c>
      <c r="H988" s="243">
        <f t="shared" si="16"/>
        <v>0</v>
      </c>
      <c r="I988" s="214" t="s">
        <v>217</v>
      </c>
      <c r="J988" s="21"/>
      <c r="K988" s="21"/>
    </row>
    <row r="989" spans="1:11" x14ac:dyDescent="0.25">
      <c r="A989" s="216">
        <v>41893</v>
      </c>
      <c r="B989" s="285" t="s">
        <v>1415</v>
      </c>
      <c r="C989" s="361" t="s">
        <v>4649</v>
      </c>
      <c r="D989" s="214" t="s">
        <v>468</v>
      </c>
      <c r="E989" s="235">
        <v>2469.5</v>
      </c>
      <c r="F989" s="419">
        <v>41894</v>
      </c>
      <c r="G989" s="44">
        <v>2469.5</v>
      </c>
      <c r="H989" s="243">
        <f t="shared" si="16"/>
        <v>0</v>
      </c>
      <c r="I989" s="214" t="s">
        <v>217</v>
      </c>
      <c r="J989" s="21"/>
      <c r="K989" s="21"/>
    </row>
    <row r="990" spans="1:11" x14ac:dyDescent="0.25">
      <c r="A990" s="216">
        <v>41893</v>
      </c>
      <c r="B990" s="285" t="s">
        <v>1417</v>
      </c>
      <c r="C990" s="361" t="s">
        <v>4649</v>
      </c>
      <c r="D990" s="214" t="s">
        <v>4676</v>
      </c>
      <c r="E990" s="235">
        <v>4081.2</v>
      </c>
      <c r="F990" s="419">
        <v>41894</v>
      </c>
      <c r="G990" s="44">
        <v>4081.2</v>
      </c>
      <c r="H990" s="243">
        <f t="shared" si="16"/>
        <v>0</v>
      </c>
      <c r="I990" s="214" t="s">
        <v>217</v>
      </c>
      <c r="J990" s="21"/>
      <c r="K990" s="21"/>
    </row>
    <row r="991" spans="1:11" x14ac:dyDescent="0.25">
      <c r="A991" s="216">
        <v>41893</v>
      </c>
      <c r="B991" s="285" t="s">
        <v>1418</v>
      </c>
      <c r="C991" s="361" t="s">
        <v>4649</v>
      </c>
      <c r="D991" s="214" t="s">
        <v>2640</v>
      </c>
      <c r="E991" s="235">
        <v>4990</v>
      </c>
      <c r="F991" s="419">
        <v>41893</v>
      </c>
      <c r="G991" s="44">
        <v>4990</v>
      </c>
      <c r="H991" s="243">
        <f t="shared" si="16"/>
        <v>0</v>
      </c>
      <c r="I991" s="214"/>
      <c r="J991" s="21"/>
      <c r="K991" s="21"/>
    </row>
    <row r="992" spans="1:11" x14ac:dyDescent="0.25">
      <c r="A992" s="216">
        <v>41893</v>
      </c>
      <c r="B992" s="285" t="s">
        <v>1419</v>
      </c>
      <c r="C992" s="361" t="s">
        <v>4649</v>
      </c>
      <c r="D992" s="214" t="s">
        <v>4693</v>
      </c>
      <c r="E992" s="235">
        <v>7019.6</v>
      </c>
      <c r="F992" s="419">
        <v>41893</v>
      </c>
      <c r="G992" s="44">
        <v>7019</v>
      </c>
      <c r="H992" s="243">
        <f t="shared" si="16"/>
        <v>0.6000000000003638</v>
      </c>
      <c r="I992" s="214"/>
      <c r="J992" s="21"/>
      <c r="K992" s="21"/>
    </row>
    <row r="993" spans="1:11" x14ac:dyDescent="0.25">
      <c r="A993" s="216">
        <v>41893</v>
      </c>
      <c r="B993" s="285" t="s">
        <v>1421</v>
      </c>
      <c r="C993" s="361" t="s">
        <v>4649</v>
      </c>
      <c r="D993" s="214" t="s">
        <v>4320</v>
      </c>
      <c r="E993" s="235">
        <v>12509.1</v>
      </c>
      <c r="F993" s="419">
        <v>41894</v>
      </c>
      <c r="G993" s="44">
        <v>12509.1</v>
      </c>
      <c r="H993" s="243">
        <f t="shared" si="16"/>
        <v>0</v>
      </c>
      <c r="I993" s="214" t="s">
        <v>27</v>
      </c>
    </row>
    <row r="994" spans="1:11" x14ac:dyDescent="0.25">
      <c r="A994" s="216">
        <v>41893</v>
      </c>
      <c r="B994" s="285" t="s">
        <v>1422</v>
      </c>
      <c r="C994" s="361" t="s">
        <v>4649</v>
      </c>
      <c r="D994" s="214" t="s">
        <v>4273</v>
      </c>
      <c r="E994" s="235">
        <v>341950.25</v>
      </c>
      <c r="F994" s="419">
        <v>41912</v>
      </c>
      <c r="G994" s="44">
        <v>341950.25</v>
      </c>
      <c r="H994" s="243">
        <f t="shared" si="16"/>
        <v>0</v>
      </c>
      <c r="I994" s="214" t="s">
        <v>162</v>
      </c>
    </row>
    <row r="995" spans="1:11" x14ac:dyDescent="0.25">
      <c r="A995" s="216">
        <v>41893</v>
      </c>
      <c r="B995" s="285" t="s">
        <v>1423</v>
      </c>
      <c r="C995" s="361" t="s">
        <v>4649</v>
      </c>
      <c r="D995" s="214" t="s">
        <v>4745</v>
      </c>
      <c r="E995" s="235">
        <v>1554</v>
      </c>
      <c r="F995" s="419">
        <v>41894</v>
      </c>
      <c r="G995" s="44">
        <v>1554</v>
      </c>
      <c r="H995" s="243">
        <f t="shared" si="16"/>
        <v>0</v>
      </c>
      <c r="I995" s="214" t="s">
        <v>27</v>
      </c>
    </row>
    <row r="996" spans="1:11" x14ac:dyDescent="0.25">
      <c r="A996" s="216">
        <v>41893</v>
      </c>
      <c r="B996" s="285" t="s">
        <v>1425</v>
      </c>
      <c r="C996" s="361" t="s">
        <v>4649</v>
      </c>
      <c r="D996" s="214" t="s">
        <v>893</v>
      </c>
      <c r="E996" s="235">
        <v>3321</v>
      </c>
      <c r="F996" s="419">
        <v>41894</v>
      </c>
      <c r="G996" s="44">
        <v>3321</v>
      </c>
      <c r="H996" s="243">
        <f t="shared" si="16"/>
        <v>0</v>
      </c>
      <c r="I996" s="214" t="s">
        <v>27</v>
      </c>
    </row>
    <row r="997" spans="1:11" x14ac:dyDescent="0.25">
      <c r="A997" s="216">
        <v>41893</v>
      </c>
      <c r="B997" s="285" t="s">
        <v>1426</v>
      </c>
      <c r="C997" s="361" t="s">
        <v>4649</v>
      </c>
      <c r="D997" s="214" t="s">
        <v>79</v>
      </c>
      <c r="E997" s="235">
        <v>33871.9</v>
      </c>
      <c r="F997" s="419">
        <v>41893</v>
      </c>
      <c r="G997" s="44">
        <v>33871.9</v>
      </c>
      <c r="H997" s="243">
        <f t="shared" si="16"/>
        <v>0</v>
      </c>
      <c r="I997" s="214" t="s">
        <v>21</v>
      </c>
    </row>
    <row r="998" spans="1:11" x14ac:dyDescent="0.25">
      <c r="A998" s="216">
        <v>41893</v>
      </c>
      <c r="B998" s="285" t="s">
        <v>1428</v>
      </c>
      <c r="C998" s="361" t="s">
        <v>4649</v>
      </c>
      <c r="D998" s="214" t="s">
        <v>3482</v>
      </c>
      <c r="E998" s="235">
        <v>4891.1000000000004</v>
      </c>
      <c r="F998" s="419">
        <v>41893</v>
      </c>
      <c r="G998" s="44">
        <v>4891.1000000000004</v>
      </c>
      <c r="H998" s="243">
        <f t="shared" si="16"/>
        <v>0</v>
      </c>
      <c r="I998" s="214"/>
      <c r="K998" s="33"/>
    </row>
    <row r="999" spans="1:11" x14ac:dyDescent="0.25">
      <c r="A999" s="216">
        <v>41893</v>
      </c>
      <c r="B999" s="285" t="s">
        <v>1429</v>
      </c>
      <c r="C999" s="361" t="s">
        <v>4649</v>
      </c>
      <c r="D999" s="220" t="s">
        <v>3114</v>
      </c>
      <c r="E999" s="241">
        <v>0</v>
      </c>
      <c r="F999" s="419"/>
      <c r="G999" s="44"/>
      <c r="H999" s="243">
        <f t="shared" si="16"/>
        <v>0</v>
      </c>
      <c r="I999" s="214" t="s">
        <v>324</v>
      </c>
      <c r="K999" s="33"/>
    </row>
    <row r="1000" spans="1:11" x14ac:dyDescent="0.25">
      <c r="A1000" s="216">
        <v>41893</v>
      </c>
      <c r="B1000" s="285" t="s">
        <v>1430</v>
      </c>
      <c r="C1000" s="361" t="s">
        <v>4649</v>
      </c>
      <c r="D1000" s="214" t="s">
        <v>4326</v>
      </c>
      <c r="E1000" s="235">
        <v>23512.400000000001</v>
      </c>
      <c r="F1000" s="419">
        <v>41893</v>
      </c>
      <c r="G1000" s="44">
        <v>23512.400000000001</v>
      </c>
      <c r="H1000" s="243">
        <f t="shared" si="16"/>
        <v>0</v>
      </c>
      <c r="I1000" s="214"/>
    </row>
    <row r="1001" spans="1:11" x14ac:dyDescent="0.25">
      <c r="A1001" s="216">
        <v>41893</v>
      </c>
      <c r="B1001" s="285" t="s">
        <v>1431</v>
      </c>
      <c r="C1001" s="361" t="s">
        <v>4649</v>
      </c>
      <c r="D1001" s="214" t="s">
        <v>140</v>
      </c>
      <c r="E1001" s="235">
        <v>5577.4</v>
      </c>
      <c r="F1001" s="419">
        <v>41893</v>
      </c>
      <c r="G1001" s="44">
        <v>5577.4</v>
      </c>
      <c r="H1001" s="243">
        <f t="shared" si="16"/>
        <v>0</v>
      </c>
      <c r="I1001" s="214"/>
    </row>
    <row r="1002" spans="1:11" x14ac:dyDescent="0.25">
      <c r="A1002" s="216">
        <v>41893</v>
      </c>
      <c r="B1002" s="285" t="s">
        <v>1432</v>
      </c>
      <c r="C1002" s="361" t="s">
        <v>4649</v>
      </c>
      <c r="D1002" s="214" t="s">
        <v>44</v>
      </c>
      <c r="E1002" s="235">
        <v>9310</v>
      </c>
      <c r="F1002" s="419">
        <v>41908</v>
      </c>
      <c r="G1002" s="44">
        <v>9310</v>
      </c>
      <c r="H1002" s="243">
        <f t="shared" si="16"/>
        <v>0</v>
      </c>
      <c r="I1002" s="214" t="s">
        <v>12</v>
      </c>
    </row>
    <row r="1003" spans="1:11" x14ac:dyDescent="0.25">
      <c r="A1003" s="216">
        <v>41893</v>
      </c>
      <c r="B1003" s="285" t="s">
        <v>1433</v>
      </c>
      <c r="C1003" s="361" t="s">
        <v>4649</v>
      </c>
      <c r="D1003" s="214" t="s">
        <v>4746</v>
      </c>
      <c r="E1003" s="235">
        <v>3883.2</v>
      </c>
      <c r="F1003" s="419">
        <v>41893</v>
      </c>
      <c r="G1003" s="44">
        <v>3883.2</v>
      </c>
      <c r="H1003" s="243">
        <f t="shared" si="16"/>
        <v>0</v>
      </c>
      <c r="I1003" s="214"/>
    </row>
    <row r="1004" spans="1:11" x14ac:dyDescent="0.25">
      <c r="A1004" s="216">
        <v>41893</v>
      </c>
      <c r="B1004" s="285" t="s">
        <v>1434</v>
      </c>
      <c r="C1004" s="361" t="s">
        <v>4649</v>
      </c>
      <c r="D1004" s="214" t="s">
        <v>65</v>
      </c>
      <c r="E1004" s="235">
        <v>65</v>
      </c>
      <c r="F1004" s="419">
        <v>41893</v>
      </c>
      <c r="G1004" s="44">
        <v>65</v>
      </c>
      <c r="H1004" s="243">
        <f t="shared" si="16"/>
        <v>0</v>
      </c>
      <c r="I1004" s="214"/>
    </row>
    <row r="1005" spans="1:11" x14ac:dyDescent="0.25">
      <c r="A1005" s="216">
        <v>41893</v>
      </c>
      <c r="B1005" s="285" t="s">
        <v>1435</v>
      </c>
      <c r="C1005" s="361" t="s">
        <v>4649</v>
      </c>
      <c r="D1005" s="214" t="s">
        <v>4216</v>
      </c>
      <c r="E1005" s="235">
        <v>6258</v>
      </c>
      <c r="F1005" s="419">
        <v>41893</v>
      </c>
      <c r="G1005" s="44">
        <v>6258</v>
      </c>
      <c r="H1005" s="243">
        <f t="shared" si="16"/>
        <v>0</v>
      </c>
      <c r="I1005" s="214"/>
    </row>
    <row r="1006" spans="1:11" x14ac:dyDescent="0.25">
      <c r="A1006" s="216">
        <v>41894</v>
      </c>
      <c r="B1006" s="285" t="s">
        <v>1436</v>
      </c>
      <c r="C1006" s="361" t="s">
        <v>4649</v>
      </c>
      <c r="D1006" s="20" t="s">
        <v>14</v>
      </c>
      <c r="E1006" s="239">
        <v>4730</v>
      </c>
      <c r="F1006" s="419">
        <v>41894</v>
      </c>
      <c r="G1006" s="44">
        <v>4730</v>
      </c>
      <c r="H1006" s="243">
        <f t="shared" si="16"/>
        <v>0</v>
      </c>
      <c r="I1006" s="20" t="s">
        <v>21</v>
      </c>
    </row>
    <row r="1007" spans="1:11" x14ac:dyDescent="0.25">
      <c r="A1007" s="216">
        <v>41894</v>
      </c>
      <c r="B1007" s="285" t="s">
        <v>1437</v>
      </c>
      <c r="C1007" s="361" t="s">
        <v>4649</v>
      </c>
      <c r="D1007" s="20" t="s">
        <v>160</v>
      </c>
      <c r="E1007" s="239">
        <v>113257.16</v>
      </c>
      <c r="F1007" s="421" t="s">
        <v>4747</v>
      </c>
      <c r="G1007" s="44">
        <v>113257.16</v>
      </c>
      <c r="H1007" s="243">
        <f t="shared" si="16"/>
        <v>0</v>
      </c>
      <c r="I1007" s="20" t="s">
        <v>162</v>
      </c>
    </row>
    <row r="1008" spans="1:11" x14ac:dyDescent="0.25">
      <c r="A1008" s="216">
        <v>41894</v>
      </c>
      <c r="B1008" s="285" t="s">
        <v>1439</v>
      </c>
      <c r="C1008" s="361" t="s">
        <v>4649</v>
      </c>
      <c r="D1008" s="20" t="s">
        <v>4641</v>
      </c>
      <c r="E1008" s="239">
        <v>21872.2</v>
      </c>
      <c r="F1008" s="419">
        <v>41895</v>
      </c>
      <c r="G1008" s="44">
        <v>21872.2</v>
      </c>
      <c r="H1008" s="243">
        <f t="shared" si="16"/>
        <v>0</v>
      </c>
      <c r="I1008" s="20" t="s">
        <v>162</v>
      </c>
    </row>
    <row r="1009" spans="1:11" x14ac:dyDescent="0.25">
      <c r="A1009" s="216">
        <v>41894</v>
      </c>
      <c r="B1009" s="285" t="s">
        <v>1440</v>
      </c>
      <c r="C1009" s="361" t="s">
        <v>4649</v>
      </c>
      <c r="D1009" s="20" t="s">
        <v>3563</v>
      </c>
      <c r="E1009" s="239">
        <v>12806.4</v>
      </c>
      <c r="F1009" s="421" t="s">
        <v>4748</v>
      </c>
      <c r="G1009" s="44">
        <v>12806.4</v>
      </c>
      <c r="H1009" s="243">
        <f t="shared" si="16"/>
        <v>0</v>
      </c>
      <c r="I1009" s="20" t="s">
        <v>162</v>
      </c>
    </row>
    <row r="1010" spans="1:11" x14ac:dyDescent="0.25">
      <c r="A1010" s="216">
        <v>41894</v>
      </c>
      <c r="B1010" s="285" t="s">
        <v>1441</v>
      </c>
      <c r="C1010" s="361" t="s">
        <v>4649</v>
      </c>
      <c r="D1010" s="20" t="s">
        <v>4713</v>
      </c>
      <c r="E1010" s="239">
        <v>5762.4</v>
      </c>
      <c r="F1010" s="419">
        <v>41895</v>
      </c>
      <c r="G1010" s="44">
        <v>5762.4</v>
      </c>
      <c r="H1010" s="243">
        <f t="shared" si="16"/>
        <v>0</v>
      </c>
      <c r="I1010" s="20" t="s">
        <v>162</v>
      </c>
    </row>
    <row r="1011" spans="1:11" x14ac:dyDescent="0.25">
      <c r="A1011" s="216">
        <v>41894</v>
      </c>
      <c r="B1011" s="285" t="s">
        <v>1442</v>
      </c>
      <c r="C1011" s="361" t="s">
        <v>4649</v>
      </c>
      <c r="D1011" s="20" t="s">
        <v>370</v>
      </c>
      <c r="E1011" s="239">
        <v>3603.1</v>
      </c>
      <c r="F1011" s="419">
        <v>41895</v>
      </c>
      <c r="G1011" s="44">
        <v>3603.1</v>
      </c>
      <c r="H1011" s="243">
        <f t="shared" si="16"/>
        <v>0</v>
      </c>
      <c r="I1011" s="20" t="s">
        <v>162</v>
      </c>
    </row>
    <row r="1012" spans="1:11" x14ac:dyDescent="0.25">
      <c r="A1012" s="216">
        <v>41894</v>
      </c>
      <c r="B1012" s="285" t="s">
        <v>1443</v>
      </c>
      <c r="C1012" s="361" t="s">
        <v>4649</v>
      </c>
      <c r="D1012" s="20" t="s">
        <v>22</v>
      </c>
      <c r="E1012" s="239">
        <v>9494</v>
      </c>
      <c r="F1012" s="419">
        <v>41895</v>
      </c>
      <c r="G1012" s="44">
        <v>9494</v>
      </c>
      <c r="H1012" s="243">
        <f t="shared" si="16"/>
        <v>0</v>
      </c>
      <c r="I1012" s="20" t="s">
        <v>162</v>
      </c>
    </row>
    <row r="1013" spans="1:11" x14ac:dyDescent="0.25">
      <c r="A1013" s="216">
        <v>41894</v>
      </c>
      <c r="B1013" s="285" t="s">
        <v>1444</v>
      </c>
      <c r="C1013" s="361" t="s">
        <v>4649</v>
      </c>
      <c r="D1013" s="20" t="s">
        <v>4640</v>
      </c>
      <c r="E1013" s="239">
        <v>22903.4</v>
      </c>
      <c r="F1013" s="468" t="s">
        <v>4749</v>
      </c>
      <c r="G1013" s="44">
        <v>22903.4</v>
      </c>
      <c r="H1013" s="243">
        <f t="shared" si="16"/>
        <v>0</v>
      </c>
      <c r="I1013" s="20" t="s">
        <v>162</v>
      </c>
    </row>
    <row r="1014" spans="1:11" x14ac:dyDescent="0.25">
      <c r="A1014" s="216">
        <v>41894</v>
      </c>
      <c r="B1014" s="285" t="s">
        <v>1445</v>
      </c>
      <c r="C1014" s="361" t="s">
        <v>4649</v>
      </c>
      <c r="D1014" s="20" t="s">
        <v>4629</v>
      </c>
      <c r="E1014" s="239">
        <v>2495.8000000000002</v>
      </c>
      <c r="F1014" s="419">
        <v>41895</v>
      </c>
      <c r="G1014" s="44">
        <v>2495.8000000000002</v>
      </c>
      <c r="H1014" s="243">
        <f t="shared" si="16"/>
        <v>0</v>
      </c>
      <c r="I1014" s="20" t="s">
        <v>162</v>
      </c>
    </row>
    <row r="1015" spans="1:11" ht="23.25" x14ac:dyDescent="0.25">
      <c r="A1015" s="216">
        <v>41894</v>
      </c>
      <c r="B1015" s="285" t="s">
        <v>1446</v>
      </c>
      <c r="C1015" s="361" t="s">
        <v>4649</v>
      </c>
      <c r="D1015" s="20" t="s">
        <v>4630</v>
      </c>
      <c r="E1015" s="239">
        <v>40985.68</v>
      </c>
      <c r="F1015" s="424" t="s">
        <v>4750</v>
      </c>
      <c r="G1015" s="44">
        <v>40985.68</v>
      </c>
      <c r="H1015" s="243">
        <f t="shared" si="16"/>
        <v>0</v>
      </c>
      <c r="I1015" s="20" t="s">
        <v>162</v>
      </c>
    </row>
    <row r="1016" spans="1:11" x14ac:dyDescent="0.25">
      <c r="A1016" s="216">
        <v>41894</v>
      </c>
      <c r="B1016" s="285" t="s">
        <v>1448</v>
      </c>
      <c r="C1016" s="361" t="s">
        <v>4649</v>
      </c>
      <c r="D1016" s="20" t="s">
        <v>4636</v>
      </c>
      <c r="E1016" s="239">
        <v>12240.6</v>
      </c>
      <c r="F1016" s="419">
        <v>41895</v>
      </c>
      <c r="G1016" s="44">
        <v>12240.6</v>
      </c>
      <c r="H1016" s="243">
        <f t="shared" si="16"/>
        <v>0</v>
      </c>
      <c r="I1016" s="20" t="s">
        <v>162</v>
      </c>
    </row>
    <row r="1017" spans="1:11" x14ac:dyDescent="0.25">
      <c r="A1017" s="216">
        <v>41894</v>
      </c>
      <c r="B1017" s="285" t="s">
        <v>1449</v>
      </c>
      <c r="C1017" s="361" t="s">
        <v>4649</v>
      </c>
      <c r="D1017" s="20" t="s">
        <v>4334</v>
      </c>
      <c r="E1017" s="239">
        <v>23311.8</v>
      </c>
      <c r="F1017" s="419">
        <v>41895</v>
      </c>
      <c r="G1017" s="44">
        <v>23311.8</v>
      </c>
      <c r="H1017" s="243">
        <f t="shared" si="16"/>
        <v>0</v>
      </c>
      <c r="I1017" s="20" t="s">
        <v>162</v>
      </c>
    </row>
    <row r="1018" spans="1:11" x14ac:dyDescent="0.25">
      <c r="A1018" s="216">
        <v>41894</v>
      </c>
      <c r="B1018" s="285" t="s">
        <v>1450</v>
      </c>
      <c r="C1018" s="361" t="s">
        <v>4649</v>
      </c>
      <c r="D1018" s="20" t="s">
        <v>4638</v>
      </c>
      <c r="E1018" s="239">
        <v>12778.46</v>
      </c>
      <c r="F1018" s="419">
        <v>41895</v>
      </c>
      <c r="G1018" s="44">
        <v>12778.46</v>
      </c>
      <c r="H1018" s="243">
        <f t="shared" si="16"/>
        <v>0</v>
      </c>
      <c r="I1018" s="20" t="s">
        <v>162</v>
      </c>
    </row>
    <row r="1019" spans="1:11" x14ac:dyDescent="0.25">
      <c r="A1019" s="216">
        <v>41894</v>
      </c>
      <c r="B1019" s="285" t="s">
        <v>1451</v>
      </c>
      <c r="C1019" s="361" t="s">
        <v>4649</v>
      </c>
      <c r="D1019" s="20" t="s">
        <v>4645</v>
      </c>
      <c r="E1019" s="239">
        <v>16559.2</v>
      </c>
      <c r="F1019" s="419">
        <v>41894</v>
      </c>
      <c r="G1019" s="44">
        <v>16559</v>
      </c>
      <c r="H1019" s="243">
        <f t="shared" si="16"/>
        <v>0.2000000000007276</v>
      </c>
      <c r="I1019" s="32"/>
    </row>
    <row r="1020" spans="1:11" x14ac:dyDescent="0.25">
      <c r="A1020" s="216">
        <v>41894</v>
      </c>
      <c r="B1020" s="285" t="s">
        <v>1452</v>
      </c>
      <c r="C1020" s="361" t="s">
        <v>4649</v>
      </c>
      <c r="D1020" s="329" t="s">
        <v>3114</v>
      </c>
      <c r="E1020" s="330">
        <v>0</v>
      </c>
      <c r="F1020" s="419"/>
      <c r="G1020" s="44"/>
      <c r="H1020" s="243">
        <f t="shared" si="16"/>
        <v>0</v>
      </c>
      <c r="I1020" s="20" t="s">
        <v>4245</v>
      </c>
    </row>
    <row r="1021" spans="1:11" x14ac:dyDescent="0.25">
      <c r="A1021" s="216">
        <v>41894</v>
      </c>
      <c r="B1021" s="285" t="s">
        <v>1453</v>
      </c>
      <c r="C1021" s="361" t="s">
        <v>4649</v>
      </c>
      <c r="D1021" s="20" t="s">
        <v>494</v>
      </c>
      <c r="E1021" s="239">
        <v>6288.7</v>
      </c>
      <c r="F1021" s="419">
        <v>41894</v>
      </c>
      <c r="G1021" s="44">
        <v>6288.7</v>
      </c>
      <c r="H1021" s="243">
        <f t="shared" si="16"/>
        <v>0</v>
      </c>
      <c r="I1021" s="32"/>
      <c r="K1021" s="33"/>
    </row>
    <row r="1022" spans="1:11" x14ac:dyDescent="0.25">
      <c r="A1022" s="216">
        <v>41894</v>
      </c>
      <c r="B1022" s="285" t="s">
        <v>1455</v>
      </c>
      <c r="C1022" s="361" t="s">
        <v>4649</v>
      </c>
      <c r="D1022" s="20" t="s">
        <v>28</v>
      </c>
      <c r="E1022" s="239">
        <v>787.2</v>
      </c>
      <c r="F1022" s="419">
        <v>41894</v>
      </c>
      <c r="G1022" s="44">
        <v>787.2</v>
      </c>
      <c r="H1022" s="243">
        <f t="shared" si="16"/>
        <v>0</v>
      </c>
      <c r="I1022" s="32"/>
      <c r="K1022" s="33"/>
    </row>
    <row r="1023" spans="1:11" x14ac:dyDescent="0.25">
      <c r="A1023" s="216">
        <v>41894</v>
      </c>
      <c r="B1023" s="285" t="s">
        <v>1457</v>
      </c>
      <c r="C1023" s="361" t="s">
        <v>4649</v>
      </c>
      <c r="D1023" s="20" t="s">
        <v>4321</v>
      </c>
      <c r="E1023" s="239">
        <v>7664.5</v>
      </c>
      <c r="F1023" s="419">
        <v>41894</v>
      </c>
      <c r="G1023" s="44">
        <v>7664.5</v>
      </c>
      <c r="H1023" s="243">
        <f t="shared" si="16"/>
        <v>0</v>
      </c>
      <c r="I1023" s="32"/>
    </row>
    <row r="1024" spans="1:11" x14ac:dyDescent="0.25">
      <c r="A1024" s="216">
        <v>41894</v>
      </c>
      <c r="B1024" s="285" t="s">
        <v>1458</v>
      </c>
      <c r="C1024" s="361" t="s">
        <v>4649</v>
      </c>
      <c r="D1024" s="20" t="s">
        <v>101</v>
      </c>
      <c r="E1024" s="239">
        <v>112703.6</v>
      </c>
      <c r="F1024" s="421" t="s">
        <v>4889</v>
      </c>
      <c r="G1024" s="245">
        <v>112703.6</v>
      </c>
      <c r="H1024" s="243">
        <f t="shared" si="16"/>
        <v>0</v>
      </c>
      <c r="I1024" s="32" t="s">
        <v>27</v>
      </c>
    </row>
    <row r="1025" spans="1:11" x14ac:dyDescent="0.25">
      <c r="A1025" s="216">
        <v>41894</v>
      </c>
      <c r="B1025" s="285" t="s">
        <v>1459</v>
      </c>
      <c r="C1025" s="361" t="s">
        <v>4649</v>
      </c>
      <c r="D1025" s="329" t="s">
        <v>3114</v>
      </c>
      <c r="E1025" s="330">
        <v>0</v>
      </c>
      <c r="F1025" s="419"/>
      <c r="G1025" s="44"/>
      <c r="H1025" s="243">
        <f t="shared" si="16"/>
        <v>0</v>
      </c>
      <c r="I1025" s="32" t="s">
        <v>4245</v>
      </c>
      <c r="J1025" s="21"/>
      <c r="K1025" s="21"/>
    </row>
    <row r="1026" spans="1:11" x14ac:dyDescent="0.25">
      <c r="A1026" s="216">
        <v>41894</v>
      </c>
      <c r="B1026" s="285" t="s">
        <v>1460</v>
      </c>
      <c r="C1026" s="361" t="s">
        <v>4649</v>
      </c>
      <c r="D1026" s="329" t="s">
        <v>3114</v>
      </c>
      <c r="E1026" s="330">
        <v>0</v>
      </c>
      <c r="F1026" s="419"/>
      <c r="G1026" s="34"/>
      <c r="H1026" s="243">
        <f t="shared" si="16"/>
        <v>0</v>
      </c>
      <c r="I1026" s="32" t="s">
        <v>4245</v>
      </c>
      <c r="J1026" s="21"/>
      <c r="K1026" s="21"/>
    </row>
    <row r="1027" spans="1:11" x14ac:dyDescent="0.25">
      <c r="A1027" s="216">
        <v>41894</v>
      </c>
      <c r="B1027" s="285" t="s">
        <v>1461</v>
      </c>
      <c r="C1027" s="361" t="s">
        <v>4649</v>
      </c>
      <c r="D1027" s="20" t="s">
        <v>310</v>
      </c>
      <c r="E1027" s="239">
        <v>80743.199999999997</v>
      </c>
      <c r="F1027" s="421" t="s">
        <v>4751</v>
      </c>
      <c r="G1027" s="34">
        <v>80743.199999999997</v>
      </c>
      <c r="H1027" s="243">
        <f t="shared" si="16"/>
        <v>0</v>
      </c>
      <c r="I1027" s="32" t="s">
        <v>27</v>
      </c>
      <c r="J1027" s="21"/>
      <c r="K1027" s="21"/>
    </row>
    <row r="1028" spans="1:11" x14ac:dyDescent="0.25">
      <c r="A1028" s="216">
        <v>41894</v>
      </c>
      <c r="B1028" s="285" t="s">
        <v>1462</v>
      </c>
      <c r="C1028" s="361" t="s">
        <v>4649</v>
      </c>
      <c r="D1028" s="20" t="s">
        <v>339</v>
      </c>
      <c r="E1028" s="239">
        <v>874.5</v>
      </c>
      <c r="F1028" s="419">
        <v>41894</v>
      </c>
      <c r="G1028" s="34">
        <v>874.5</v>
      </c>
      <c r="H1028" s="243">
        <f t="shared" si="16"/>
        <v>0</v>
      </c>
      <c r="I1028" s="32"/>
      <c r="J1028" s="21"/>
      <c r="K1028" s="21"/>
    </row>
    <row r="1029" spans="1:11" x14ac:dyDescent="0.25">
      <c r="A1029" s="216">
        <v>41894</v>
      </c>
      <c r="B1029" s="285" t="s">
        <v>1463</v>
      </c>
      <c r="C1029" s="361" t="s">
        <v>4649</v>
      </c>
      <c r="D1029" s="20" t="s">
        <v>4654</v>
      </c>
      <c r="E1029" s="239">
        <v>23675</v>
      </c>
      <c r="F1029" s="421" t="s">
        <v>4752</v>
      </c>
      <c r="G1029" s="34">
        <v>23675</v>
      </c>
      <c r="H1029" s="243">
        <f t="shared" si="16"/>
        <v>0</v>
      </c>
      <c r="I1029" s="32" t="s">
        <v>27</v>
      </c>
      <c r="J1029" s="21"/>
      <c r="K1029" s="21"/>
    </row>
    <row r="1030" spans="1:11" x14ac:dyDescent="0.25">
      <c r="A1030" s="216">
        <v>41894</v>
      </c>
      <c r="B1030" s="285" t="s">
        <v>1464</v>
      </c>
      <c r="C1030" s="361" t="s">
        <v>4649</v>
      </c>
      <c r="D1030" s="20" t="s">
        <v>42</v>
      </c>
      <c r="E1030" s="239">
        <v>2880</v>
      </c>
      <c r="F1030" s="419">
        <v>41898</v>
      </c>
      <c r="G1030" s="34">
        <v>2880</v>
      </c>
      <c r="H1030" s="243">
        <f t="shared" si="16"/>
        <v>0</v>
      </c>
      <c r="I1030" s="32" t="s">
        <v>30</v>
      </c>
      <c r="J1030" s="21"/>
      <c r="K1030" s="21"/>
    </row>
    <row r="1031" spans="1:11" x14ac:dyDescent="0.25">
      <c r="A1031" s="216">
        <v>41894</v>
      </c>
      <c r="B1031" s="285" t="s">
        <v>1465</v>
      </c>
      <c r="C1031" s="361" t="s">
        <v>4649</v>
      </c>
      <c r="D1031" s="20" t="s">
        <v>43</v>
      </c>
      <c r="E1031" s="239">
        <v>2880</v>
      </c>
      <c r="F1031" s="419">
        <v>41898</v>
      </c>
      <c r="G1031" s="34">
        <v>2880</v>
      </c>
      <c r="H1031" s="243">
        <f t="shared" ref="H1031:H1094" si="17">E1031-G1031</f>
        <v>0</v>
      </c>
      <c r="I1031" s="32" t="s">
        <v>30</v>
      </c>
      <c r="J1031" s="21"/>
      <c r="K1031" s="21"/>
    </row>
    <row r="1032" spans="1:11" x14ac:dyDescent="0.25">
      <c r="A1032" s="216">
        <v>41894</v>
      </c>
      <c r="B1032" s="285" t="s">
        <v>1467</v>
      </c>
      <c r="C1032" s="361" t="s">
        <v>4649</v>
      </c>
      <c r="D1032" s="20" t="s">
        <v>4354</v>
      </c>
      <c r="E1032" s="239">
        <v>1470</v>
      </c>
      <c r="F1032" s="419">
        <v>41894</v>
      </c>
      <c r="G1032" s="34">
        <v>1470</v>
      </c>
      <c r="H1032" s="243">
        <f t="shared" si="17"/>
        <v>0</v>
      </c>
      <c r="I1032" s="32" t="s">
        <v>30</v>
      </c>
      <c r="J1032" s="21"/>
      <c r="K1032" s="21"/>
    </row>
    <row r="1033" spans="1:11" x14ac:dyDescent="0.25">
      <c r="A1033" s="216">
        <v>41894</v>
      </c>
      <c r="B1033" s="285" t="s">
        <v>1469</v>
      </c>
      <c r="C1033" s="361" t="s">
        <v>4649</v>
      </c>
      <c r="D1033" s="20" t="s">
        <v>260</v>
      </c>
      <c r="E1033" s="239">
        <v>2980</v>
      </c>
      <c r="F1033" s="419">
        <v>41894</v>
      </c>
      <c r="G1033" s="34">
        <v>2980</v>
      </c>
      <c r="H1033" s="243">
        <f t="shared" si="17"/>
        <v>0</v>
      </c>
      <c r="I1033" s="32" t="s">
        <v>12</v>
      </c>
      <c r="J1033" s="21"/>
      <c r="K1033" s="21"/>
    </row>
    <row r="1034" spans="1:11" x14ac:dyDescent="0.25">
      <c r="A1034" s="216">
        <v>41894</v>
      </c>
      <c r="B1034" s="285" t="s">
        <v>1470</v>
      </c>
      <c r="C1034" s="361" t="s">
        <v>4649</v>
      </c>
      <c r="D1034" s="20" t="s">
        <v>23</v>
      </c>
      <c r="E1034" s="239">
        <v>6341.2</v>
      </c>
      <c r="F1034" s="419">
        <v>41894</v>
      </c>
      <c r="G1034" s="34">
        <v>6341.2</v>
      </c>
      <c r="H1034" s="243">
        <f t="shared" si="17"/>
        <v>0</v>
      </c>
      <c r="I1034" s="32"/>
      <c r="J1034" s="21"/>
      <c r="K1034" s="21"/>
    </row>
    <row r="1035" spans="1:11" x14ac:dyDescent="0.25">
      <c r="A1035" s="216">
        <v>41894</v>
      </c>
      <c r="B1035" s="285" t="s">
        <v>1471</v>
      </c>
      <c r="C1035" s="361" t="s">
        <v>4649</v>
      </c>
      <c r="D1035" s="20" t="s">
        <v>13</v>
      </c>
      <c r="E1035" s="239">
        <v>3618</v>
      </c>
      <c r="F1035" s="419">
        <v>41894</v>
      </c>
      <c r="G1035" s="34">
        <v>3618</v>
      </c>
      <c r="H1035" s="243">
        <f t="shared" si="17"/>
        <v>0</v>
      </c>
      <c r="I1035" s="32" t="s">
        <v>21</v>
      </c>
      <c r="J1035" s="21"/>
      <c r="K1035" s="21"/>
    </row>
    <row r="1036" spans="1:11" x14ac:dyDescent="0.25">
      <c r="A1036" s="216">
        <v>41894</v>
      </c>
      <c r="B1036" s="285" t="s">
        <v>1472</v>
      </c>
      <c r="C1036" s="361" t="s">
        <v>4649</v>
      </c>
      <c r="D1036" s="20" t="s">
        <v>4620</v>
      </c>
      <c r="E1036" s="239">
        <v>13500</v>
      </c>
      <c r="F1036" s="419">
        <v>41894</v>
      </c>
      <c r="G1036" s="34">
        <v>13500</v>
      </c>
      <c r="H1036" s="243">
        <f t="shared" si="17"/>
        <v>0</v>
      </c>
      <c r="I1036" s="32" t="s">
        <v>21</v>
      </c>
      <c r="J1036" s="21"/>
      <c r="K1036" s="21"/>
    </row>
    <row r="1037" spans="1:11" x14ac:dyDescent="0.25">
      <c r="A1037" s="216">
        <v>41894</v>
      </c>
      <c r="B1037" s="285" t="s">
        <v>1473</v>
      </c>
      <c r="C1037" s="361" t="s">
        <v>4649</v>
      </c>
      <c r="D1037" s="329" t="s">
        <v>3114</v>
      </c>
      <c r="E1037" s="330">
        <v>0</v>
      </c>
      <c r="F1037" s="419"/>
      <c r="G1037" s="34"/>
      <c r="H1037" s="243">
        <f t="shared" si="17"/>
        <v>0</v>
      </c>
      <c r="I1037" s="32" t="s">
        <v>21</v>
      </c>
      <c r="J1037" s="21"/>
      <c r="K1037" s="21"/>
    </row>
    <row r="1038" spans="1:11" x14ac:dyDescent="0.25">
      <c r="A1038" s="216">
        <v>41894</v>
      </c>
      <c r="B1038" s="285" t="s">
        <v>1474</v>
      </c>
      <c r="C1038" s="361" t="s">
        <v>4649</v>
      </c>
      <c r="D1038" s="20" t="s">
        <v>85</v>
      </c>
      <c r="E1038" s="239">
        <v>7266.2</v>
      </c>
      <c r="F1038" s="419">
        <v>41895</v>
      </c>
      <c r="G1038" s="34">
        <v>7266.2</v>
      </c>
      <c r="H1038" s="243">
        <f t="shared" si="17"/>
        <v>0</v>
      </c>
      <c r="I1038" s="32" t="s">
        <v>27</v>
      </c>
      <c r="J1038" s="21"/>
      <c r="K1038" s="21"/>
    </row>
    <row r="1039" spans="1:11" x14ac:dyDescent="0.25">
      <c r="A1039" s="216">
        <v>41894</v>
      </c>
      <c r="B1039" s="285" t="s">
        <v>1475</v>
      </c>
      <c r="C1039" s="361" t="s">
        <v>4649</v>
      </c>
      <c r="D1039" s="20" t="s">
        <v>111</v>
      </c>
      <c r="E1039" s="239">
        <v>4664.3999999999996</v>
      </c>
      <c r="F1039" s="419">
        <v>41894</v>
      </c>
      <c r="G1039" s="34">
        <v>4664.3999999999996</v>
      </c>
      <c r="H1039" s="243">
        <f t="shared" si="17"/>
        <v>0</v>
      </c>
      <c r="I1039" s="32" t="s">
        <v>12</v>
      </c>
      <c r="J1039" s="21"/>
      <c r="K1039" s="21"/>
    </row>
    <row r="1040" spans="1:11" x14ac:dyDescent="0.25">
      <c r="A1040" s="216">
        <v>41894</v>
      </c>
      <c r="B1040" s="285" t="s">
        <v>1476</v>
      </c>
      <c r="C1040" s="361" t="s">
        <v>4649</v>
      </c>
      <c r="D1040" s="20" t="s">
        <v>2582</v>
      </c>
      <c r="E1040" s="239">
        <v>3677</v>
      </c>
      <c r="F1040" s="419">
        <v>41894</v>
      </c>
      <c r="G1040" s="34">
        <v>3677</v>
      </c>
      <c r="H1040" s="243">
        <f t="shared" si="17"/>
        <v>0</v>
      </c>
      <c r="I1040" s="32" t="s">
        <v>12</v>
      </c>
      <c r="J1040" s="21"/>
      <c r="K1040" s="21"/>
    </row>
    <row r="1041" spans="1:11" x14ac:dyDescent="0.25">
      <c r="A1041" s="216">
        <v>41894</v>
      </c>
      <c r="B1041" s="285" t="s">
        <v>1477</v>
      </c>
      <c r="C1041" s="361" t="s">
        <v>4649</v>
      </c>
      <c r="D1041" s="329" t="s">
        <v>3114</v>
      </c>
      <c r="E1041" s="330">
        <v>0</v>
      </c>
      <c r="F1041" s="419"/>
      <c r="G1041" s="34"/>
      <c r="H1041" s="243">
        <f t="shared" si="17"/>
        <v>0</v>
      </c>
      <c r="I1041" s="32"/>
    </row>
    <row r="1042" spans="1:11" x14ac:dyDescent="0.25">
      <c r="A1042" s="216">
        <v>41894</v>
      </c>
      <c r="B1042" s="285" t="s">
        <v>1479</v>
      </c>
      <c r="C1042" s="361" t="s">
        <v>4649</v>
      </c>
      <c r="D1042" s="329" t="s">
        <v>3114</v>
      </c>
      <c r="E1042" s="330">
        <v>0</v>
      </c>
      <c r="F1042" s="419"/>
      <c r="G1042" s="34"/>
      <c r="H1042" s="243">
        <f t="shared" si="17"/>
        <v>0</v>
      </c>
      <c r="I1042" s="32" t="s">
        <v>512</v>
      </c>
    </row>
    <row r="1043" spans="1:11" x14ac:dyDescent="0.25">
      <c r="A1043" s="216">
        <v>41894</v>
      </c>
      <c r="B1043" s="285" t="s">
        <v>1481</v>
      </c>
      <c r="C1043" s="361" t="s">
        <v>4649</v>
      </c>
      <c r="D1043" s="20" t="s">
        <v>494</v>
      </c>
      <c r="E1043" s="239">
        <v>4387.5200000000004</v>
      </c>
      <c r="F1043" s="419">
        <v>41894</v>
      </c>
      <c r="G1043" s="34">
        <v>4387.5200000000004</v>
      </c>
      <c r="H1043" s="243">
        <f t="shared" si="17"/>
        <v>0</v>
      </c>
      <c r="I1043" s="32" t="s">
        <v>12</v>
      </c>
    </row>
    <row r="1044" spans="1:11" x14ac:dyDescent="0.25">
      <c r="A1044" s="216">
        <v>41894</v>
      </c>
      <c r="B1044" s="285" t="s">
        <v>1482</v>
      </c>
      <c r="C1044" s="361" t="s">
        <v>4649</v>
      </c>
      <c r="D1044" s="20" t="s">
        <v>124</v>
      </c>
      <c r="E1044" s="239">
        <v>6771.2</v>
      </c>
      <c r="F1044" s="419">
        <v>41894</v>
      </c>
      <c r="G1044" s="34">
        <v>6771.2</v>
      </c>
      <c r="H1044" s="243">
        <f t="shared" si="17"/>
        <v>0</v>
      </c>
      <c r="I1044" s="32" t="s">
        <v>30</v>
      </c>
    </row>
    <row r="1045" spans="1:11" x14ac:dyDescent="0.25">
      <c r="A1045" s="216">
        <v>41894</v>
      </c>
      <c r="B1045" s="285" t="s">
        <v>1483</v>
      </c>
      <c r="C1045" s="361" t="s">
        <v>4649</v>
      </c>
      <c r="D1045" s="329" t="s">
        <v>3114</v>
      </c>
      <c r="E1045" s="330">
        <v>0</v>
      </c>
      <c r="F1045" s="419"/>
      <c r="G1045" s="34"/>
      <c r="H1045" s="243">
        <f t="shared" si="17"/>
        <v>0</v>
      </c>
      <c r="I1045" s="32" t="s">
        <v>512</v>
      </c>
    </row>
    <row r="1046" spans="1:11" x14ac:dyDescent="0.25">
      <c r="A1046" s="216">
        <v>41894</v>
      </c>
      <c r="B1046" s="285" t="s">
        <v>1484</v>
      </c>
      <c r="C1046" s="361" t="s">
        <v>4649</v>
      </c>
      <c r="D1046" s="20" t="s">
        <v>83</v>
      </c>
      <c r="E1046" s="239">
        <v>3629.5</v>
      </c>
      <c r="F1046" s="419">
        <v>41894</v>
      </c>
      <c r="G1046" s="34">
        <v>3629.5</v>
      </c>
      <c r="H1046" s="243">
        <f t="shared" si="17"/>
        <v>0</v>
      </c>
      <c r="I1046" s="32" t="s">
        <v>21</v>
      </c>
    </row>
    <row r="1047" spans="1:11" x14ac:dyDescent="0.25">
      <c r="A1047" s="216">
        <v>41894</v>
      </c>
      <c r="B1047" s="285" t="s">
        <v>1485</v>
      </c>
      <c r="C1047" s="361" t="s">
        <v>4649</v>
      </c>
      <c r="D1047" s="20" t="s">
        <v>4740</v>
      </c>
      <c r="E1047" s="239">
        <v>8280</v>
      </c>
      <c r="F1047" s="419">
        <v>41894</v>
      </c>
      <c r="G1047" s="34">
        <v>8280</v>
      </c>
      <c r="H1047" s="243">
        <f t="shared" si="17"/>
        <v>0</v>
      </c>
      <c r="I1047" s="32" t="s">
        <v>12</v>
      </c>
      <c r="K1047" s="33"/>
    </row>
    <row r="1048" spans="1:11" x14ac:dyDescent="0.25">
      <c r="A1048" s="216">
        <v>41894</v>
      </c>
      <c r="B1048" s="285" t="s">
        <v>1486</v>
      </c>
      <c r="C1048" s="361" t="s">
        <v>4649</v>
      </c>
      <c r="D1048" s="20" t="s">
        <v>52</v>
      </c>
      <c r="E1048" s="239">
        <v>3029.4</v>
      </c>
      <c r="F1048" s="419">
        <v>41894</v>
      </c>
      <c r="G1048" s="34">
        <v>3029.4</v>
      </c>
      <c r="H1048" s="243">
        <f t="shared" si="17"/>
        <v>0</v>
      </c>
      <c r="I1048" s="32" t="s">
        <v>12</v>
      </c>
    </row>
    <row r="1049" spans="1:11" x14ac:dyDescent="0.25">
      <c r="A1049" s="216">
        <v>41894</v>
      </c>
      <c r="B1049" s="285" t="s">
        <v>1487</v>
      </c>
      <c r="C1049" s="361" t="s">
        <v>4649</v>
      </c>
      <c r="D1049" s="20" t="s">
        <v>130</v>
      </c>
      <c r="E1049" s="239">
        <v>8454.2000000000007</v>
      </c>
      <c r="F1049" s="419">
        <v>41898</v>
      </c>
      <c r="G1049" s="34">
        <v>8454.2000000000007</v>
      </c>
      <c r="H1049" s="243">
        <f t="shared" si="17"/>
        <v>0</v>
      </c>
      <c r="I1049" s="32" t="s">
        <v>65</v>
      </c>
    </row>
    <row r="1050" spans="1:11" x14ac:dyDescent="0.25">
      <c r="A1050" s="216">
        <v>41894</v>
      </c>
      <c r="B1050" s="285" t="s">
        <v>1489</v>
      </c>
      <c r="C1050" s="361" t="s">
        <v>4649</v>
      </c>
      <c r="D1050" s="20" t="s">
        <v>123</v>
      </c>
      <c r="E1050" s="239">
        <v>1358.8</v>
      </c>
      <c r="F1050" s="419">
        <v>41895</v>
      </c>
      <c r="G1050" s="34">
        <v>1358.8</v>
      </c>
      <c r="H1050" s="243">
        <f t="shared" si="17"/>
        <v>0</v>
      </c>
      <c r="I1050" s="32"/>
    </row>
    <row r="1051" spans="1:11" x14ac:dyDescent="0.25">
      <c r="A1051" s="216">
        <v>41894</v>
      </c>
      <c r="B1051" s="285" t="s">
        <v>1491</v>
      </c>
      <c r="C1051" s="361" t="s">
        <v>4649</v>
      </c>
      <c r="D1051" s="20" t="s">
        <v>29</v>
      </c>
      <c r="E1051" s="239">
        <v>15997.6</v>
      </c>
      <c r="F1051" s="419">
        <v>41894</v>
      </c>
      <c r="G1051" s="34">
        <v>15997.6</v>
      </c>
      <c r="H1051" s="243">
        <f t="shared" si="17"/>
        <v>0</v>
      </c>
      <c r="I1051" s="32" t="s">
        <v>30</v>
      </c>
    </row>
    <row r="1052" spans="1:11" x14ac:dyDescent="0.25">
      <c r="A1052" s="216">
        <v>41894</v>
      </c>
      <c r="B1052" s="285" t="s">
        <v>1492</v>
      </c>
      <c r="C1052" s="361" t="s">
        <v>4649</v>
      </c>
      <c r="D1052" s="20" t="s">
        <v>1782</v>
      </c>
      <c r="E1052" s="239">
        <v>1407.6</v>
      </c>
      <c r="F1052" s="419">
        <v>41894</v>
      </c>
      <c r="G1052" s="34">
        <v>1407.6</v>
      </c>
      <c r="H1052" s="243">
        <f t="shared" si="17"/>
        <v>0</v>
      </c>
      <c r="I1052" s="32" t="s">
        <v>30</v>
      </c>
    </row>
    <row r="1053" spans="1:11" x14ac:dyDescent="0.25">
      <c r="A1053" s="216">
        <v>41894</v>
      </c>
      <c r="B1053" s="285" t="s">
        <v>1493</v>
      </c>
      <c r="C1053" s="361" t="s">
        <v>4649</v>
      </c>
      <c r="D1053" s="329" t="s">
        <v>3114</v>
      </c>
      <c r="E1053" s="330">
        <v>0</v>
      </c>
      <c r="F1053" s="419"/>
      <c r="G1053" s="34"/>
      <c r="H1053" s="243">
        <f t="shared" si="17"/>
        <v>0</v>
      </c>
      <c r="I1053" s="32" t="s">
        <v>512</v>
      </c>
    </row>
    <row r="1054" spans="1:11" x14ac:dyDescent="0.25">
      <c r="A1054" s="216">
        <v>41894</v>
      </c>
      <c r="B1054" s="285" t="s">
        <v>1496</v>
      </c>
      <c r="C1054" s="361" t="s">
        <v>4649</v>
      </c>
      <c r="D1054" s="20" t="s">
        <v>4685</v>
      </c>
      <c r="E1054" s="239">
        <v>2293.6</v>
      </c>
      <c r="F1054" s="419">
        <v>41894</v>
      </c>
      <c r="G1054" s="34">
        <v>2293.6</v>
      </c>
      <c r="H1054" s="243">
        <f t="shared" si="17"/>
        <v>0</v>
      </c>
      <c r="I1054" s="32" t="s">
        <v>30</v>
      </c>
    </row>
    <row r="1055" spans="1:11" x14ac:dyDescent="0.25">
      <c r="A1055" s="216">
        <v>41894</v>
      </c>
      <c r="B1055" s="285" t="s">
        <v>1497</v>
      </c>
      <c r="C1055" s="361" t="s">
        <v>4649</v>
      </c>
      <c r="D1055" s="20" t="s">
        <v>22</v>
      </c>
      <c r="E1055" s="239">
        <v>4056.8</v>
      </c>
      <c r="F1055" s="419">
        <v>41894</v>
      </c>
      <c r="G1055" s="34">
        <v>4056.8</v>
      </c>
      <c r="H1055" s="243">
        <f t="shared" si="17"/>
        <v>0</v>
      </c>
      <c r="I1055" s="32"/>
    </row>
    <row r="1056" spans="1:11" x14ac:dyDescent="0.25">
      <c r="A1056" s="216">
        <v>41894</v>
      </c>
      <c r="B1056" s="285" t="s">
        <v>1498</v>
      </c>
      <c r="C1056" s="361" t="s">
        <v>4649</v>
      </c>
      <c r="D1056" s="20" t="s">
        <v>149</v>
      </c>
      <c r="E1056" s="239">
        <v>21548.400000000001</v>
      </c>
      <c r="F1056" s="419">
        <v>41898</v>
      </c>
      <c r="G1056" s="34">
        <v>21548.400000000001</v>
      </c>
      <c r="H1056" s="243">
        <f t="shared" si="17"/>
        <v>0</v>
      </c>
      <c r="I1056" s="32" t="s">
        <v>27</v>
      </c>
    </row>
    <row r="1057" spans="1:11" x14ac:dyDescent="0.25">
      <c r="A1057" s="216">
        <v>41894</v>
      </c>
      <c r="B1057" s="285" t="s">
        <v>1499</v>
      </c>
      <c r="C1057" s="361" t="s">
        <v>4649</v>
      </c>
      <c r="D1057" s="20" t="s">
        <v>2523</v>
      </c>
      <c r="E1057" s="239">
        <v>6575</v>
      </c>
      <c r="F1057" s="419">
        <v>41895</v>
      </c>
      <c r="G1057" s="34">
        <v>6575</v>
      </c>
      <c r="H1057" s="243">
        <f t="shared" si="17"/>
        <v>0</v>
      </c>
      <c r="I1057" s="32" t="s">
        <v>65</v>
      </c>
      <c r="J1057" s="21"/>
      <c r="K1057" s="21"/>
    </row>
    <row r="1058" spans="1:11" x14ac:dyDescent="0.25">
      <c r="A1058" s="216">
        <v>41894</v>
      </c>
      <c r="B1058" s="285" t="s">
        <v>1500</v>
      </c>
      <c r="C1058" s="361" t="s">
        <v>4649</v>
      </c>
      <c r="D1058" s="20" t="s">
        <v>760</v>
      </c>
      <c r="E1058" s="239">
        <v>2169.6</v>
      </c>
      <c r="F1058" s="419">
        <v>41894</v>
      </c>
      <c r="G1058" s="34">
        <v>2169.6</v>
      </c>
      <c r="H1058" s="243">
        <f t="shared" si="17"/>
        <v>0</v>
      </c>
      <c r="I1058" s="32" t="s">
        <v>30</v>
      </c>
      <c r="J1058" s="21"/>
      <c r="K1058" s="21"/>
    </row>
    <row r="1059" spans="1:11" x14ac:dyDescent="0.25">
      <c r="A1059" s="216">
        <v>41894</v>
      </c>
      <c r="B1059" s="285" t="s">
        <v>1502</v>
      </c>
      <c r="C1059" s="361" t="s">
        <v>4649</v>
      </c>
      <c r="D1059" s="20" t="s">
        <v>47</v>
      </c>
      <c r="E1059" s="239">
        <v>2884.8</v>
      </c>
      <c r="F1059" s="419">
        <v>41894</v>
      </c>
      <c r="G1059" s="34">
        <v>2884.8</v>
      </c>
      <c r="H1059" s="243">
        <f t="shared" si="17"/>
        <v>0</v>
      </c>
      <c r="I1059" s="32" t="s">
        <v>30</v>
      </c>
      <c r="J1059" s="21"/>
      <c r="K1059" s="21"/>
    </row>
    <row r="1060" spans="1:11" x14ac:dyDescent="0.25">
      <c r="A1060" s="216">
        <v>41894</v>
      </c>
      <c r="B1060" s="285" t="s">
        <v>1503</v>
      </c>
      <c r="C1060" s="361" t="s">
        <v>4649</v>
      </c>
      <c r="D1060" s="20" t="s">
        <v>4355</v>
      </c>
      <c r="E1060" s="239">
        <v>416</v>
      </c>
      <c r="F1060" s="419">
        <v>41894</v>
      </c>
      <c r="G1060" s="34">
        <v>416</v>
      </c>
      <c r="H1060" s="243">
        <f t="shared" si="17"/>
        <v>0</v>
      </c>
      <c r="I1060" s="32"/>
      <c r="J1060" s="21"/>
      <c r="K1060" s="21"/>
    </row>
    <row r="1061" spans="1:11" x14ac:dyDescent="0.25">
      <c r="A1061" s="216">
        <v>41894</v>
      </c>
      <c r="B1061" s="285" t="s">
        <v>1505</v>
      </c>
      <c r="C1061" s="361" t="s">
        <v>4649</v>
      </c>
      <c r="D1061" s="20" t="s">
        <v>4733</v>
      </c>
      <c r="E1061" s="239">
        <v>3696</v>
      </c>
      <c r="F1061" s="419">
        <v>41894</v>
      </c>
      <c r="G1061" s="34">
        <v>3696</v>
      </c>
      <c r="H1061" s="243">
        <f t="shared" si="17"/>
        <v>0</v>
      </c>
      <c r="I1061" s="32" t="s">
        <v>30</v>
      </c>
      <c r="J1061" s="21"/>
      <c r="K1061" s="21"/>
    </row>
    <row r="1062" spans="1:11" ht="23.25" x14ac:dyDescent="0.25">
      <c r="A1062" s="216">
        <v>41894</v>
      </c>
      <c r="B1062" s="285" t="s">
        <v>1507</v>
      </c>
      <c r="C1062" s="361" t="s">
        <v>4649</v>
      </c>
      <c r="D1062" s="20" t="s">
        <v>857</v>
      </c>
      <c r="E1062" s="239">
        <v>9945.6</v>
      </c>
      <c r="F1062" s="424" t="s">
        <v>4753</v>
      </c>
      <c r="G1062" s="34">
        <v>9945.6</v>
      </c>
      <c r="H1062" s="243">
        <f t="shared" si="17"/>
        <v>0</v>
      </c>
      <c r="I1062" s="32" t="s">
        <v>27</v>
      </c>
      <c r="J1062" s="21"/>
      <c r="K1062" s="21"/>
    </row>
    <row r="1063" spans="1:11" x14ac:dyDescent="0.25">
      <c r="A1063" s="216">
        <v>41894</v>
      </c>
      <c r="B1063" s="285" t="s">
        <v>1508</v>
      </c>
      <c r="C1063" s="361" t="s">
        <v>4649</v>
      </c>
      <c r="D1063" s="20" t="s">
        <v>4696</v>
      </c>
      <c r="E1063" s="239">
        <v>1252.4000000000001</v>
      </c>
      <c r="F1063" s="419">
        <v>41894</v>
      </c>
      <c r="G1063" s="34">
        <v>1252.4000000000001</v>
      </c>
      <c r="H1063" s="243">
        <f t="shared" si="17"/>
        <v>0</v>
      </c>
      <c r="I1063" s="32"/>
      <c r="J1063" s="21"/>
      <c r="K1063" s="21"/>
    </row>
    <row r="1064" spans="1:11" x14ac:dyDescent="0.25">
      <c r="A1064" s="216">
        <v>41894</v>
      </c>
      <c r="B1064" s="285" t="s">
        <v>1510</v>
      </c>
      <c r="C1064" s="361" t="s">
        <v>4649</v>
      </c>
      <c r="D1064" s="20" t="s">
        <v>54</v>
      </c>
      <c r="E1064" s="239">
        <v>3088.6</v>
      </c>
      <c r="F1064" s="419">
        <v>41894</v>
      </c>
      <c r="G1064" s="34">
        <v>3088.6</v>
      </c>
      <c r="H1064" s="243">
        <f t="shared" si="17"/>
        <v>0</v>
      </c>
      <c r="I1064" s="32" t="s">
        <v>30</v>
      </c>
      <c r="J1064" s="21"/>
      <c r="K1064" s="21"/>
    </row>
    <row r="1065" spans="1:11" x14ac:dyDescent="0.25">
      <c r="A1065" s="216">
        <v>41894</v>
      </c>
      <c r="B1065" s="285" t="s">
        <v>1512</v>
      </c>
      <c r="C1065" s="361" t="s">
        <v>4649</v>
      </c>
      <c r="D1065" s="20" t="s">
        <v>346</v>
      </c>
      <c r="E1065" s="239">
        <v>4039.2</v>
      </c>
      <c r="F1065" s="419">
        <v>41895</v>
      </c>
      <c r="G1065" s="44">
        <v>4039.2</v>
      </c>
      <c r="H1065" s="243">
        <f t="shared" si="17"/>
        <v>0</v>
      </c>
      <c r="I1065" s="20" t="s">
        <v>27</v>
      </c>
      <c r="J1065" s="21"/>
      <c r="K1065" s="21"/>
    </row>
    <row r="1066" spans="1:11" x14ac:dyDescent="0.25">
      <c r="A1066" s="216">
        <v>41894</v>
      </c>
      <c r="B1066" s="285" t="s">
        <v>1513</v>
      </c>
      <c r="C1066" s="361" t="s">
        <v>4649</v>
      </c>
      <c r="D1066" s="20" t="s">
        <v>47</v>
      </c>
      <c r="E1066" s="239">
        <v>80</v>
      </c>
      <c r="F1066" s="419">
        <v>41894</v>
      </c>
      <c r="G1066" s="44">
        <v>80</v>
      </c>
      <c r="H1066" s="243">
        <f t="shared" si="17"/>
        <v>0</v>
      </c>
      <c r="I1066" s="20" t="s">
        <v>30</v>
      </c>
      <c r="J1066" s="21"/>
      <c r="K1066" s="21"/>
    </row>
    <row r="1067" spans="1:11" x14ac:dyDescent="0.25">
      <c r="A1067" s="216">
        <v>41894</v>
      </c>
      <c r="B1067" s="285" t="s">
        <v>1514</v>
      </c>
      <c r="C1067" s="361" t="s">
        <v>4649</v>
      </c>
      <c r="D1067" s="20" t="s">
        <v>74</v>
      </c>
      <c r="E1067" s="239">
        <v>4126.8</v>
      </c>
      <c r="F1067" s="419">
        <v>41894</v>
      </c>
      <c r="G1067" s="44">
        <v>4126.8</v>
      </c>
      <c r="H1067" s="243">
        <f t="shared" si="17"/>
        <v>0</v>
      </c>
      <c r="I1067" s="20"/>
      <c r="J1067" s="21"/>
      <c r="K1067" s="21"/>
    </row>
    <row r="1068" spans="1:11" x14ac:dyDescent="0.25">
      <c r="A1068" s="216">
        <v>41894</v>
      </c>
      <c r="B1068" s="285" t="s">
        <v>1515</v>
      </c>
      <c r="C1068" s="361" t="s">
        <v>4649</v>
      </c>
      <c r="D1068" s="20" t="s">
        <v>544</v>
      </c>
      <c r="E1068" s="239">
        <v>14962.5</v>
      </c>
      <c r="F1068" s="419">
        <v>41895</v>
      </c>
      <c r="G1068" s="44">
        <v>14962.5</v>
      </c>
      <c r="H1068" s="243">
        <f t="shared" si="17"/>
        <v>0</v>
      </c>
      <c r="I1068" s="20" t="s">
        <v>27</v>
      </c>
      <c r="J1068" s="21"/>
      <c r="K1068" s="21"/>
    </row>
    <row r="1069" spans="1:11" x14ac:dyDescent="0.25">
      <c r="A1069" s="216">
        <v>41894</v>
      </c>
      <c r="B1069" s="285" t="s">
        <v>1516</v>
      </c>
      <c r="C1069" s="361" t="s">
        <v>4649</v>
      </c>
      <c r="D1069" s="20" t="s">
        <v>855</v>
      </c>
      <c r="E1069" s="239">
        <v>5093.8</v>
      </c>
      <c r="F1069" s="419">
        <v>41895</v>
      </c>
      <c r="G1069" s="44">
        <v>5093.8</v>
      </c>
      <c r="H1069" s="243">
        <f t="shared" si="17"/>
        <v>0</v>
      </c>
      <c r="I1069" s="20" t="s">
        <v>27</v>
      </c>
      <c r="J1069" s="21"/>
      <c r="K1069" s="21"/>
    </row>
    <row r="1070" spans="1:11" x14ac:dyDescent="0.25">
      <c r="A1070" s="216">
        <v>41894</v>
      </c>
      <c r="B1070" s="285" t="s">
        <v>1518</v>
      </c>
      <c r="C1070" s="361" t="s">
        <v>4649</v>
      </c>
      <c r="D1070" s="20" t="s">
        <v>4700</v>
      </c>
      <c r="E1070" s="239">
        <v>2754</v>
      </c>
      <c r="F1070" s="419">
        <v>41895</v>
      </c>
      <c r="G1070" s="44">
        <v>2754</v>
      </c>
      <c r="H1070" s="243">
        <f t="shared" si="17"/>
        <v>0</v>
      </c>
      <c r="I1070" s="20" t="s">
        <v>27</v>
      </c>
      <c r="J1070" s="21"/>
      <c r="K1070" s="21"/>
    </row>
    <row r="1071" spans="1:11" x14ac:dyDescent="0.25">
      <c r="A1071" s="216">
        <v>41894</v>
      </c>
      <c r="B1071" s="285" t="s">
        <v>1521</v>
      </c>
      <c r="C1071" s="361" t="s">
        <v>4649</v>
      </c>
      <c r="D1071" s="329" t="s">
        <v>3114</v>
      </c>
      <c r="E1071" s="330">
        <v>0</v>
      </c>
      <c r="F1071" s="419"/>
      <c r="G1071" s="44"/>
      <c r="H1071" s="243">
        <f t="shared" si="17"/>
        <v>0</v>
      </c>
      <c r="I1071" s="20" t="s">
        <v>512</v>
      </c>
      <c r="J1071" s="21"/>
      <c r="K1071" s="21"/>
    </row>
    <row r="1072" spans="1:11" x14ac:dyDescent="0.25">
      <c r="A1072" s="216">
        <v>41894</v>
      </c>
      <c r="B1072" s="285" t="s">
        <v>1522</v>
      </c>
      <c r="C1072" s="361" t="s">
        <v>4649</v>
      </c>
      <c r="D1072" s="20" t="s">
        <v>233</v>
      </c>
      <c r="E1072" s="239">
        <v>2038</v>
      </c>
      <c r="F1072" s="419">
        <v>41894</v>
      </c>
      <c r="G1072" s="44">
        <v>2038</v>
      </c>
      <c r="H1072" s="243">
        <f t="shared" si="17"/>
        <v>0</v>
      </c>
      <c r="I1072" s="20"/>
      <c r="J1072" s="21"/>
      <c r="K1072" s="21"/>
    </row>
    <row r="1073" spans="1:11" x14ac:dyDescent="0.25">
      <c r="A1073" s="216">
        <v>41894</v>
      </c>
      <c r="B1073" s="285" t="s">
        <v>1523</v>
      </c>
      <c r="C1073" s="361" t="s">
        <v>4649</v>
      </c>
      <c r="D1073" s="20" t="s">
        <v>783</v>
      </c>
      <c r="E1073" s="239">
        <v>5460</v>
      </c>
      <c r="F1073" s="419">
        <v>41894</v>
      </c>
      <c r="G1073" s="44">
        <v>5460</v>
      </c>
      <c r="H1073" s="243">
        <f t="shared" si="17"/>
        <v>0</v>
      </c>
      <c r="I1073" s="20"/>
      <c r="J1073" s="21"/>
      <c r="K1073" s="21"/>
    </row>
    <row r="1074" spans="1:11" x14ac:dyDescent="0.25">
      <c r="A1074" s="216">
        <v>41894</v>
      </c>
      <c r="B1074" s="285" t="s">
        <v>1524</v>
      </c>
      <c r="C1074" s="361" t="s">
        <v>4649</v>
      </c>
      <c r="D1074" s="20" t="s">
        <v>501</v>
      </c>
      <c r="E1074" s="239">
        <v>3696</v>
      </c>
      <c r="F1074" s="419">
        <v>41894</v>
      </c>
      <c r="G1074" s="44">
        <v>3696</v>
      </c>
      <c r="H1074" s="243">
        <f t="shared" si="17"/>
        <v>0</v>
      </c>
      <c r="I1074" s="20" t="s">
        <v>479</v>
      </c>
      <c r="J1074" s="21"/>
      <c r="K1074" s="21"/>
    </row>
    <row r="1075" spans="1:11" x14ac:dyDescent="0.25">
      <c r="A1075" s="216">
        <v>41894</v>
      </c>
      <c r="B1075" s="285" t="s">
        <v>1525</v>
      </c>
      <c r="C1075" s="361" t="s">
        <v>4649</v>
      </c>
      <c r="D1075" s="20" t="s">
        <v>792</v>
      </c>
      <c r="E1075" s="239">
        <v>2582</v>
      </c>
      <c r="F1075" s="419">
        <v>41894</v>
      </c>
      <c r="G1075" s="44">
        <v>2582</v>
      </c>
      <c r="H1075" s="243">
        <f t="shared" si="17"/>
        <v>0</v>
      </c>
      <c r="I1075" s="20"/>
      <c r="J1075" s="21"/>
      <c r="K1075" s="21"/>
    </row>
    <row r="1076" spans="1:11" x14ac:dyDescent="0.25">
      <c r="A1076" s="216">
        <v>41894</v>
      </c>
      <c r="B1076" s="285" t="s">
        <v>1526</v>
      </c>
      <c r="C1076" s="361" t="s">
        <v>4649</v>
      </c>
      <c r="D1076" s="20" t="s">
        <v>4619</v>
      </c>
      <c r="E1076" s="239">
        <v>4233</v>
      </c>
      <c r="F1076" s="419">
        <v>41894</v>
      </c>
      <c r="G1076" s="44">
        <v>4233</v>
      </c>
      <c r="H1076" s="243">
        <f t="shared" si="17"/>
        <v>0</v>
      </c>
      <c r="I1076" s="20"/>
      <c r="J1076" s="21"/>
      <c r="K1076" s="21"/>
    </row>
    <row r="1077" spans="1:11" x14ac:dyDescent="0.25">
      <c r="A1077" s="216">
        <v>41894</v>
      </c>
      <c r="B1077" s="285" t="s">
        <v>1527</v>
      </c>
      <c r="C1077" s="361" t="s">
        <v>4649</v>
      </c>
      <c r="D1077" s="20" t="s">
        <v>4754</v>
      </c>
      <c r="E1077" s="239">
        <v>9839.2000000000007</v>
      </c>
      <c r="F1077" s="419">
        <v>41895</v>
      </c>
      <c r="G1077" s="44">
        <v>9839.2000000000007</v>
      </c>
      <c r="H1077" s="243">
        <f t="shared" si="17"/>
        <v>0</v>
      </c>
      <c r="I1077" s="20" t="s">
        <v>27</v>
      </c>
      <c r="J1077" s="21"/>
      <c r="K1077" s="21"/>
    </row>
    <row r="1078" spans="1:11" x14ac:dyDescent="0.25">
      <c r="A1078" s="216">
        <v>41894</v>
      </c>
      <c r="B1078" s="285" t="s">
        <v>1528</v>
      </c>
      <c r="C1078" s="361" t="s">
        <v>4649</v>
      </c>
      <c r="D1078" s="20" t="s">
        <v>4755</v>
      </c>
      <c r="E1078" s="239">
        <v>4420.5</v>
      </c>
      <c r="F1078" s="419">
        <v>41894</v>
      </c>
      <c r="G1078" s="44">
        <v>4420.5</v>
      </c>
      <c r="H1078" s="243">
        <f t="shared" si="17"/>
        <v>0</v>
      </c>
      <c r="I1078" s="20" t="s">
        <v>27</v>
      </c>
      <c r="J1078" s="21"/>
      <c r="K1078" s="21"/>
    </row>
    <row r="1079" spans="1:11" x14ac:dyDescent="0.25">
      <c r="A1079" s="216">
        <v>41894</v>
      </c>
      <c r="B1079" s="285" t="s">
        <v>1530</v>
      </c>
      <c r="C1079" s="361" t="s">
        <v>4649</v>
      </c>
      <c r="D1079" s="20" t="s">
        <v>55</v>
      </c>
      <c r="E1079" s="239">
        <v>18590.400000000001</v>
      </c>
      <c r="F1079" s="419">
        <v>41894</v>
      </c>
      <c r="G1079" s="44">
        <v>18590.400000000001</v>
      </c>
      <c r="H1079" s="243">
        <f t="shared" si="17"/>
        <v>0</v>
      </c>
      <c r="I1079" s="20"/>
      <c r="J1079" s="21"/>
      <c r="K1079" s="21"/>
    </row>
    <row r="1080" spans="1:11" x14ac:dyDescent="0.25">
      <c r="A1080" s="216">
        <v>41894</v>
      </c>
      <c r="B1080" s="285" t="s">
        <v>1531</v>
      </c>
      <c r="C1080" s="361" t="s">
        <v>4649</v>
      </c>
      <c r="D1080" s="329" t="s">
        <v>3114</v>
      </c>
      <c r="E1080" s="330">
        <v>0</v>
      </c>
      <c r="F1080" s="419"/>
      <c r="G1080" s="44"/>
      <c r="H1080" s="243">
        <f t="shared" si="17"/>
        <v>0</v>
      </c>
      <c r="I1080" s="20" t="s">
        <v>4245</v>
      </c>
      <c r="J1080" s="21"/>
      <c r="K1080" s="21"/>
    </row>
    <row r="1081" spans="1:11" x14ac:dyDescent="0.25">
      <c r="A1081" s="216">
        <v>41894</v>
      </c>
      <c r="B1081" s="285" t="s">
        <v>1532</v>
      </c>
      <c r="C1081" s="361" t="s">
        <v>4649</v>
      </c>
      <c r="D1081" s="20" t="s">
        <v>4756</v>
      </c>
      <c r="E1081" s="239">
        <v>3306.5</v>
      </c>
      <c r="F1081" s="419">
        <v>41894</v>
      </c>
      <c r="G1081" s="44">
        <v>3306.5</v>
      </c>
      <c r="H1081" s="243">
        <f t="shared" si="17"/>
        <v>0</v>
      </c>
      <c r="I1081" s="20" t="s">
        <v>27</v>
      </c>
      <c r="J1081" s="21"/>
      <c r="K1081" s="21"/>
    </row>
    <row r="1082" spans="1:11" x14ac:dyDescent="0.25">
      <c r="A1082" s="216">
        <v>41894</v>
      </c>
      <c r="B1082" s="285" t="s">
        <v>1533</v>
      </c>
      <c r="C1082" s="361" t="s">
        <v>4649</v>
      </c>
      <c r="D1082" s="20" t="s">
        <v>4659</v>
      </c>
      <c r="E1082" s="239">
        <v>2891.25</v>
      </c>
      <c r="F1082" s="419">
        <v>41894</v>
      </c>
      <c r="G1082" s="44">
        <v>2891.25</v>
      </c>
      <c r="H1082" s="243">
        <f t="shared" si="17"/>
        <v>0</v>
      </c>
      <c r="I1082" s="20"/>
      <c r="J1082" s="21"/>
      <c r="K1082" s="21"/>
    </row>
    <row r="1083" spans="1:11" x14ac:dyDescent="0.25">
      <c r="A1083" s="216">
        <v>41894</v>
      </c>
      <c r="B1083" s="285" t="s">
        <v>1534</v>
      </c>
      <c r="C1083" s="361" t="s">
        <v>4649</v>
      </c>
      <c r="D1083" s="20" t="s">
        <v>62</v>
      </c>
      <c r="E1083" s="239">
        <v>22195.599999999999</v>
      </c>
      <c r="F1083" s="419">
        <v>41895</v>
      </c>
      <c r="G1083" s="44">
        <v>22195.599999999999</v>
      </c>
      <c r="H1083" s="243">
        <f t="shared" si="17"/>
        <v>0</v>
      </c>
      <c r="I1083" s="20" t="s">
        <v>65</v>
      </c>
      <c r="J1083" s="21"/>
      <c r="K1083" s="21"/>
    </row>
    <row r="1084" spans="1:11" x14ac:dyDescent="0.25">
      <c r="A1084" s="216">
        <v>41894</v>
      </c>
      <c r="B1084" s="285" t="s">
        <v>1535</v>
      </c>
      <c r="C1084" s="361" t="s">
        <v>4649</v>
      </c>
      <c r="D1084" s="20" t="s">
        <v>91</v>
      </c>
      <c r="E1084" s="239">
        <v>14476.8</v>
      </c>
      <c r="F1084" s="419">
        <v>41895</v>
      </c>
      <c r="G1084" s="44">
        <v>14476.8</v>
      </c>
      <c r="H1084" s="243">
        <f t="shared" si="17"/>
        <v>0</v>
      </c>
      <c r="I1084" s="20" t="s">
        <v>27</v>
      </c>
      <c r="J1084" s="21"/>
      <c r="K1084" s="21"/>
    </row>
    <row r="1085" spans="1:11" x14ac:dyDescent="0.25">
      <c r="A1085" s="216">
        <v>41894</v>
      </c>
      <c r="B1085" s="285" t="s">
        <v>1536</v>
      </c>
      <c r="C1085" s="361" t="s">
        <v>4649</v>
      </c>
      <c r="D1085" s="20" t="s">
        <v>3121</v>
      </c>
      <c r="E1085" s="239">
        <v>8342</v>
      </c>
      <c r="F1085" s="419">
        <v>41895</v>
      </c>
      <c r="G1085" s="44">
        <v>8342</v>
      </c>
      <c r="H1085" s="243">
        <f t="shared" si="17"/>
        <v>0</v>
      </c>
      <c r="I1085" s="20" t="s">
        <v>65</v>
      </c>
      <c r="J1085" s="21"/>
      <c r="K1085" s="21"/>
    </row>
    <row r="1086" spans="1:11" x14ac:dyDescent="0.25">
      <c r="A1086" s="216">
        <v>41894</v>
      </c>
      <c r="B1086" s="285" t="s">
        <v>1537</v>
      </c>
      <c r="C1086" s="361" t="s">
        <v>4649</v>
      </c>
      <c r="D1086" s="20" t="s">
        <v>11</v>
      </c>
      <c r="E1086" s="239">
        <v>66067.199999999997</v>
      </c>
      <c r="F1086" s="419">
        <v>41907</v>
      </c>
      <c r="G1086" s="44">
        <v>66067.199999999997</v>
      </c>
      <c r="H1086" s="243">
        <f t="shared" si="17"/>
        <v>0</v>
      </c>
      <c r="I1086" s="20" t="s">
        <v>65</v>
      </c>
      <c r="J1086" s="21"/>
      <c r="K1086" s="21"/>
    </row>
    <row r="1087" spans="1:11" x14ac:dyDescent="0.25">
      <c r="A1087" s="216">
        <v>41894</v>
      </c>
      <c r="B1087" s="285" t="s">
        <v>1538</v>
      </c>
      <c r="C1087" s="361" t="s">
        <v>4649</v>
      </c>
      <c r="D1087" s="20" t="s">
        <v>25</v>
      </c>
      <c r="E1087" s="239">
        <v>8359.2000000000007</v>
      </c>
      <c r="F1087" s="419">
        <v>41895</v>
      </c>
      <c r="G1087" s="44">
        <v>8359.2000000000007</v>
      </c>
      <c r="H1087" s="243">
        <f t="shared" si="17"/>
        <v>0</v>
      </c>
      <c r="I1087" s="20" t="s">
        <v>65</v>
      </c>
      <c r="J1087" s="21"/>
      <c r="K1087" s="21"/>
    </row>
    <row r="1088" spans="1:11" x14ac:dyDescent="0.25">
      <c r="A1088" s="216">
        <v>41894</v>
      </c>
      <c r="B1088" s="285" t="s">
        <v>1539</v>
      </c>
      <c r="C1088" s="361" t="s">
        <v>4649</v>
      </c>
      <c r="D1088" s="20" t="s">
        <v>4757</v>
      </c>
      <c r="E1088" s="239">
        <v>3406</v>
      </c>
      <c r="F1088" s="419">
        <v>41895</v>
      </c>
      <c r="G1088" s="44">
        <v>3406</v>
      </c>
      <c r="H1088" s="243">
        <f t="shared" si="17"/>
        <v>0</v>
      </c>
      <c r="I1088" s="20" t="s">
        <v>65</v>
      </c>
      <c r="J1088" s="21"/>
      <c r="K1088" s="21"/>
    </row>
    <row r="1089" spans="1:11" x14ac:dyDescent="0.25">
      <c r="A1089" s="216">
        <v>41894</v>
      </c>
      <c r="B1089" s="285" t="s">
        <v>1541</v>
      </c>
      <c r="C1089" s="361" t="s">
        <v>4649</v>
      </c>
      <c r="D1089" s="20" t="s">
        <v>2396</v>
      </c>
      <c r="E1089" s="239">
        <v>19605</v>
      </c>
      <c r="F1089" s="419">
        <v>41895</v>
      </c>
      <c r="G1089" s="44">
        <v>19605</v>
      </c>
      <c r="H1089" s="243">
        <f t="shared" si="17"/>
        <v>0</v>
      </c>
      <c r="I1089" s="20" t="s">
        <v>217</v>
      </c>
    </row>
    <row r="1090" spans="1:11" x14ac:dyDescent="0.25">
      <c r="A1090" s="216">
        <v>41894</v>
      </c>
      <c r="B1090" s="285" t="s">
        <v>1542</v>
      </c>
      <c r="C1090" s="361" t="s">
        <v>4649</v>
      </c>
      <c r="D1090" s="20" t="s">
        <v>51</v>
      </c>
      <c r="E1090" s="239">
        <v>2342.6</v>
      </c>
      <c r="F1090" s="419">
        <v>41894</v>
      </c>
      <c r="G1090" s="44">
        <v>2342.6</v>
      </c>
      <c r="H1090" s="243">
        <f t="shared" si="17"/>
        <v>0</v>
      </c>
      <c r="I1090" s="20" t="s">
        <v>12</v>
      </c>
    </row>
    <row r="1091" spans="1:11" x14ac:dyDescent="0.25">
      <c r="A1091" s="216">
        <v>41894</v>
      </c>
      <c r="B1091" s="285" t="s">
        <v>1543</v>
      </c>
      <c r="C1091" s="361" t="s">
        <v>4649</v>
      </c>
      <c r="D1091" s="20" t="s">
        <v>696</v>
      </c>
      <c r="E1091" s="239">
        <v>3588</v>
      </c>
      <c r="F1091" s="419">
        <v>41894</v>
      </c>
      <c r="G1091" s="44">
        <v>3588</v>
      </c>
      <c r="H1091" s="243">
        <f t="shared" si="17"/>
        <v>0</v>
      </c>
      <c r="I1091" s="20" t="s">
        <v>12</v>
      </c>
    </row>
    <row r="1092" spans="1:11" x14ac:dyDescent="0.25">
      <c r="A1092" s="216">
        <v>41894</v>
      </c>
      <c r="B1092" s="285" t="s">
        <v>1545</v>
      </c>
      <c r="C1092" s="361" t="s">
        <v>4649</v>
      </c>
      <c r="D1092" s="20" t="s">
        <v>133</v>
      </c>
      <c r="E1092" s="239">
        <v>33304</v>
      </c>
      <c r="F1092" s="420" t="s">
        <v>4758</v>
      </c>
      <c r="G1092" s="44">
        <v>33304</v>
      </c>
      <c r="H1092" s="243">
        <f t="shared" si="17"/>
        <v>0</v>
      </c>
      <c r="I1092" s="20"/>
    </row>
    <row r="1093" spans="1:11" x14ac:dyDescent="0.25">
      <c r="A1093" s="216">
        <v>41894</v>
      </c>
      <c r="B1093" s="285" t="s">
        <v>1546</v>
      </c>
      <c r="C1093" s="361" t="s">
        <v>4649</v>
      </c>
      <c r="D1093" s="20" t="s">
        <v>2582</v>
      </c>
      <c r="E1093" s="239">
        <v>4742.3999999999996</v>
      </c>
      <c r="F1093" s="419">
        <v>41894</v>
      </c>
      <c r="G1093" s="44">
        <v>4742.3999999999996</v>
      </c>
      <c r="H1093" s="243">
        <f t="shared" si="17"/>
        <v>0</v>
      </c>
      <c r="I1093" s="20" t="s">
        <v>12</v>
      </c>
    </row>
    <row r="1094" spans="1:11" x14ac:dyDescent="0.25">
      <c r="A1094" s="216">
        <v>41894</v>
      </c>
      <c r="B1094" s="285" t="s">
        <v>1547</v>
      </c>
      <c r="C1094" s="361" t="s">
        <v>4649</v>
      </c>
      <c r="D1094" s="329" t="s">
        <v>3114</v>
      </c>
      <c r="E1094" s="330">
        <v>0</v>
      </c>
      <c r="F1094" s="419"/>
      <c r="G1094" s="44"/>
      <c r="H1094" s="243">
        <f t="shared" si="17"/>
        <v>0</v>
      </c>
      <c r="I1094" s="20" t="s">
        <v>324</v>
      </c>
    </row>
    <row r="1095" spans="1:11" x14ac:dyDescent="0.25">
      <c r="A1095" s="216">
        <v>41894</v>
      </c>
      <c r="B1095" s="285" t="s">
        <v>1548</v>
      </c>
      <c r="C1095" s="361" t="s">
        <v>4649</v>
      </c>
      <c r="D1095" s="20" t="s">
        <v>136</v>
      </c>
      <c r="E1095" s="239">
        <v>3528.8</v>
      </c>
      <c r="F1095" s="419">
        <v>41894</v>
      </c>
      <c r="G1095" s="44">
        <v>3528.8</v>
      </c>
      <c r="H1095" s="243">
        <f t="shared" ref="H1095:H1158" si="18">E1095-G1095</f>
        <v>0</v>
      </c>
      <c r="I1095" s="20"/>
    </row>
    <row r="1096" spans="1:11" x14ac:dyDescent="0.25">
      <c r="A1096" s="216">
        <v>41894</v>
      </c>
      <c r="B1096" s="285" t="s">
        <v>1549</v>
      </c>
      <c r="C1096" s="361" t="s">
        <v>4649</v>
      </c>
      <c r="D1096" s="20" t="s">
        <v>4650</v>
      </c>
      <c r="E1096" s="239">
        <v>6766.8</v>
      </c>
      <c r="F1096" s="419">
        <v>41895</v>
      </c>
      <c r="G1096" s="44">
        <v>6766.8</v>
      </c>
      <c r="H1096" s="243">
        <f t="shared" si="18"/>
        <v>0</v>
      </c>
      <c r="I1096" s="20" t="s">
        <v>217</v>
      </c>
    </row>
    <row r="1097" spans="1:11" x14ac:dyDescent="0.25">
      <c r="A1097" s="216">
        <v>41894</v>
      </c>
      <c r="B1097" s="285" t="s">
        <v>1550</v>
      </c>
      <c r="C1097" s="361" t="s">
        <v>4649</v>
      </c>
      <c r="D1097" s="20" t="s">
        <v>468</v>
      </c>
      <c r="E1097" s="239">
        <v>4808.3999999999996</v>
      </c>
      <c r="F1097" s="419">
        <v>41895</v>
      </c>
      <c r="G1097" s="44">
        <v>4808.3999999999996</v>
      </c>
      <c r="H1097" s="243">
        <f t="shared" si="18"/>
        <v>0</v>
      </c>
      <c r="I1097" s="20" t="s">
        <v>21</v>
      </c>
    </row>
    <row r="1098" spans="1:11" x14ac:dyDescent="0.25">
      <c r="A1098" s="216">
        <v>41894</v>
      </c>
      <c r="B1098" s="285" t="s">
        <v>1551</v>
      </c>
      <c r="C1098" s="361" t="s">
        <v>4649</v>
      </c>
      <c r="D1098" s="20" t="s">
        <v>956</v>
      </c>
      <c r="E1098" s="239">
        <v>5449.2</v>
      </c>
      <c r="F1098" s="419">
        <v>41895</v>
      </c>
      <c r="G1098" s="44">
        <v>5449.2</v>
      </c>
      <c r="H1098" s="243">
        <f t="shared" si="18"/>
        <v>0</v>
      </c>
      <c r="I1098" s="20" t="s">
        <v>21</v>
      </c>
      <c r="K1098" s="34"/>
    </row>
    <row r="1099" spans="1:11" x14ac:dyDescent="0.25">
      <c r="A1099" s="216">
        <v>41894</v>
      </c>
      <c r="B1099" s="285" t="s">
        <v>1552</v>
      </c>
      <c r="C1099" s="361" t="s">
        <v>4649</v>
      </c>
      <c r="D1099" s="20" t="s">
        <v>4759</v>
      </c>
      <c r="E1099" s="239">
        <v>2288</v>
      </c>
      <c r="F1099" s="419">
        <v>41894</v>
      </c>
      <c r="G1099" s="44">
        <v>2288</v>
      </c>
      <c r="H1099" s="243">
        <f t="shared" si="18"/>
        <v>0</v>
      </c>
      <c r="I1099" s="20"/>
      <c r="K1099" s="33"/>
    </row>
    <row r="1100" spans="1:11" x14ac:dyDescent="0.25">
      <c r="A1100" s="216">
        <v>41894</v>
      </c>
      <c r="B1100" s="285" t="s">
        <v>1553</v>
      </c>
      <c r="C1100" s="361" t="s">
        <v>4649</v>
      </c>
      <c r="D1100" s="20" t="s">
        <v>2582</v>
      </c>
      <c r="E1100" s="239">
        <v>3334</v>
      </c>
      <c r="F1100" s="419">
        <v>41894</v>
      </c>
      <c r="G1100" s="44">
        <v>3334</v>
      </c>
      <c r="H1100" s="243">
        <f t="shared" si="18"/>
        <v>0</v>
      </c>
      <c r="I1100" s="20" t="s">
        <v>12</v>
      </c>
    </row>
    <row r="1101" spans="1:11" x14ac:dyDescent="0.25">
      <c r="A1101" s="216">
        <v>41894</v>
      </c>
      <c r="B1101" s="285" t="s">
        <v>1554</v>
      </c>
      <c r="C1101" s="361" t="s">
        <v>4649</v>
      </c>
      <c r="D1101" s="329" t="s">
        <v>3114</v>
      </c>
      <c r="E1101" s="330">
        <v>0</v>
      </c>
      <c r="F1101" s="419"/>
      <c r="G1101" s="44"/>
      <c r="H1101" s="243">
        <f t="shared" si="18"/>
        <v>0</v>
      </c>
      <c r="I1101" s="20" t="s">
        <v>512</v>
      </c>
    </row>
    <row r="1102" spans="1:11" x14ac:dyDescent="0.25">
      <c r="A1102" s="216">
        <v>41894</v>
      </c>
      <c r="B1102" s="285" t="s">
        <v>1555</v>
      </c>
      <c r="C1102" s="361" t="s">
        <v>4649</v>
      </c>
      <c r="D1102" s="20" t="s">
        <v>1611</v>
      </c>
      <c r="E1102" s="239">
        <v>4772.8999999999996</v>
      </c>
      <c r="F1102" s="419">
        <v>41894</v>
      </c>
      <c r="G1102" s="44">
        <v>4772.8999999999996</v>
      </c>
      <c r="H1102" s="243">
        <f t="shared" si="18"/>
        <v>0</v>
      </c>
      <c r="I1102" s="20"/>
    </row>
    <row r="1103" spans="1:11" x14ac:dyDescent="0.25">
      <c r="A1103" s="216">
        <v>41894</v>
      </c>
      <c r="B1103" s="285" t="s">
        <v>1556</v>
      </c>
      <c r="C1103" s="361" t="s">
        <v>4649</v>
      </c>
      <c r="D1103" s="20" t="s">
        <v>1007</v>
      </c>
      <c r="E1103" s="239">
        <v>799</v>
      </c>
      <c r="F1103" s="419">
        <v>41895</v>
      </c>
      <c r="G1103" s="44">
        <v>799</v>
      </c>
      <c r="H1103" s="243">
        <f t="shared" si="18"/>
        <v>0</v>
      </c>
      <c r="I1103" s="20" t="s">
        <v>217</v>
      </c>
    </row>
    <row r="1104" spans="1:11" x14ac:dyDescent="0.25">
      <c r="A1104" s="216">
        <v>41894</v>
      </c>
      <c r="B1104" s="285" t="s">
        <v>1558</v>
      </c>
      <c r="C1104" s="361" t="s">
        <v>4649</v>
      </c>
      <c r="D1104" s="20" t="s">
        <v>2396</v>
      </c>
      <c r="E1104" s="239">
        <v>4851.6000000000004</v>
      </c>
      <c r="F1104" s="419">
        <v>41895</v>
      </c>
      <c r="G1104" s="44">
        <v>4851.6000000000004</v>
      </c>
      <c r="H1104" s="243">
        <f t="shared" si="18"/>
        <v>0</v>
      </c>
      <c r="I1104" s="20" t="s">
        <v>217</v>
      </c>
    </row>
    <row r="1105" spans="1:11" x14ac:dyDescent="0.25">
      <c r="A1105" s="216">
        <v>41894</v>
      </c>
      <c r="B1105" s="285" t="s">
        <v>1559</v>
      </c>
      <c r="C1105" s="361" t="s">
        <v>4649</v>
      </c>
      <c r="D1105" s="20" t="s">
        <v>4676</v>
      </c>
      <c r="E1105" s="239">
        <v>3031.5</v>
      </c>
      <c r="F1105" s="419">
        <v>41895</v>
      </c>
      <c r="G1105" s="44">
        <v>3031.5</v>
      </c>
      <c r="H1105" s="243">
        <f t="shared" si="18"/>
        <v>0</v>
      </c>
      <c r="I1105" s="20" t="s">
        <v>217</v>
      </c>
      <c r="J1105" s="21"/>
      <c r="K1105" s="21"/>
    </row>
    <row r="1106" spans="1:11" x14ac:dyDescent="0.25">
      <c r="A1106" s="216">
        <v>41894</v>
      </c>
      <c r="B1106" s="285" t="s">
        <v>1560</v>
      </c>
      <c r="C1106" s="361" t="s">
        <v>4649</v>
      </c>
      <c r="D1106" s="20" t="s">
        <v>233</v>
      </c>
      <c r="E1106" s="239">
        <v>2903</v>
      </c>
      <c r="F1106" s="419">
        <v>41895</v>
      </c>
      <c r="G1106" s="44">
        <v>2903</v>
      </c>
      <c r="H1106" s="243">
        <f t="shared" si="18"/>
        <v>0</v>
      </c>
      <c r="I1106" s="20" t="s">
        <v>217</v>
      </c>
      <c r="J1106" s="21"/>
      <c r="K1106" s="21"/>
    </row>
    <row r="1107" spans="1:11" x14ac:dyDescent="0.25">
      <c r="A1107" s="216">
        <v>41894</v>
      </c>
      <c r="B1107" s="285" t="s">
        <v>1561</v>
      </c>
      <c r="C1107" s="361" t="s">
        <v>4649</v>
      </c>
      <c r="D1107" s="20" t="s">
        <v>78</v>
      </c>
      <c r="E1107" s="239">
        <v>3530.8</v>
      </c>
      <c r="F1107" s="419">
        <v>41895</v>
      </c>
      <c r="G1107" s="44">
        <v>3530.8</v>
      </c>
      <c r="H1107" s="243">
        <f t="shared" si="18"/>
        <v>0</v>
      </c>
      <c r="I1107" s="20" t="s">
        <v>21</v>
      </c>
      <c r="J1107" s="21"/>
      <c r="K1107" s="21"/>
    </row>
    <row r="1108" spans="1:11" x14ac:dyDescent="0.25">
      <c r="A1108" s="216">
        <v>41894</v>
      </c>
      <c r="B1108" s="285" t="s">
        <v>1562</v>
      </c>
      <c r="C1108" s="361" t="s">
        <v>4649</v>
      </c>
      <c r="D1108" s="20" t="s">
        <v>80</v>
      </c>
      <c r="E1108" s="239">
        <v>2691</v>
      </c>
      <c r="F1108" s="419">
        <v>41895</v>
      </c>
      <c r="G1108" s="44">
        <v>2691</v>
      </c>
      <c r="H1108" s="243">
        <f t="shared" si="18"/>
        <v>0</v>
      </c>
      <c r="I1108" s="20" t="s">
        <v>217</v>
      </c>
      <c r="J1108" s="21"/>
      <c r="K1108" s="21"/>
    </row>
    <row r="1109" spans="1:11" x14ac:dyDescent="0.25">
      <c r="A1109" s="216">
        <v>41894</v>
      </c>
      <c r="B1109" s="285" t="s">
        <v>1563</v>
      </c>
      <c r="C1109" s="361" t="s">
        <v>4649</v>
      </c>
      <c r="D1109" s="329" t="s">
        <v>3114</v>
      </c>
      <c r="E1109" s="330">
        <v>0</v>
      </c>
      <c r="F1109" s="419"/>
      <c r="G1109" s="44"/>
      <c r="H1109" s="243">
        <f t="shared" si="18"/>
        <v>0</v>
      </c>
      <c r="I1109" s="20" t="s">
        <v>512</v>
      </c>
      <c r="J1109" s="21"/>
      <c r="K1109" s="21"/>
    </row>
    <row r="1110" spans="1:11" x14ac:dyDescent="0.25">
      <c r="A1110" s="216">
        <v>41894</v>
      </c>
      <c r="B1110" s="285" t="s">
        <v>1564</v>
      </c>
      <c r="C1110" s="361" t="s">
        <v>4649</v>
      </c>
      <c r="D1110" s="20" t="s">
        <v>1818</v>
      </c>
      <c r="E1110" s="239">
        <v>22605</v>
      </c>
      <c r="F1110" s="419">
        <v>41905</v>
      </c>
      <c r="G1110" s="44">
        <v>22605</v>
      </c>
      <c r="H1110" s="243">
        <f t="shared" si="18"/>
        <v>0</v>
      </c>
      <c r="I1110" s="20" t="s">
        <v>21</v>
      </c>
      <c r="J1110" s="21"/>
      <c r="K1110" s="21"/>
    </row>
    <row r="1111" spans="1:11" x14ac:dyDescent="0.25">
      <c r="A1111" s="216">
        <v>41894</v>
      </c>
      <c r="B1111" s="285" t="s">
        <v>1565</v>
      </c>
      <c r="C1111" s="361" t="s">
        <v>4649</v>
      </c>
      <c r="D1111" s="20" t="s">
        <v>4760</v>
      </c>
      <c r="E1111" s="239">
        <v>3942.4</v>
      </c>
      <c r="F1111" s="419">
        <v>41894</v>
      </c>
      <c r="G1111" s="44">
        <v>3942.4</v>
      </c>
      <c r="H1111" s="243">
        <f t="shared" si="18"/>
        <v>0</v>
      </c>
      <c r="I1111" s="20"/>
      <c r="J1111" s="21"/>
      <c r="K1111" s="21"/>
    </row>
    <row r="1112" spans="1:11" x14ac:dyDescent="0.25">
      <c r="A1112" s="216">
        <v>41894</v>
      </c>
      <c r="B1112" s="285" t="s">
        <v>1567</v>
      </c>
      <c r="C1112" s="361" t="s">
        <v>4649</v>
      </c>
      <c r="D1112" s="20" t="s">
        <v>110</v>
      </c>
      <c r="E1112" s="239">
        <v>44193.599999999999</v>
      </c>
      <c r="F1112" s="419">
        <v>41908</v>
      </c>
      <c r="G1112" s="44">
        <v>44193.599999999999</v>
      </c>
      <c r="H1112" s="243">
        <f t="shared" si="18"/>
        <v>0</v>
      </c>
      <c r="I1112" s="20" t="s">
        <v>21</v>
      </c>
      <c r="J1112" s="21"/>
      <c r="K1112" s="21"/>
    </row>
    <row r="1113" spans="1:11" x14ac:dyDescent="0.25">
      <c r="A1113" s="216">
        <v>41894</v>
      </c>
      <c r="B1113" s="285" t="s">
        <v>1568</v>
      </c>
      <c r="C1113" s="361" t="s">
        <v>4649</v>
      </c>
      <c r="D1113" s="20" t="s">
        <v>55</v>
      </c>
      <c r="E1113" s="239">
        <v>722.4</v>
      </c>
      <c r="F1113" s="419">
        <v>41894</v>
      </c>
      <c r="G1113" s="44">
        <v>722.4</v>
      </c>
      <c r="H1113" s="243">
        <f t="shared" si="18"/>
        <v>0</v>
      </c>
      <c r="I1113" s="20"/>
      <c r="J1113" s="21"/>
      <c r="K1113" s="21"/>
    </row>
    <row r="1114" spans="1:11" x14ac:dyDescent="0.25">
      <c r="A1114" s="216">
        <v>41894</v>
      </c>
      <c r="B1114" s="285" t="s">
        <v>1569</v>
      </c>
      <c r="C1114" s="361" t="s">
        <v>4649</v>
      </c>
      <c r="D1114" s="20" t="s">
        <v>4618</v>
      </c>
      <c r="E1114" s="239">
        <v>6652.8</v>
      </c>
      <c r="F1114" s="419">
        <v>41896</v>
      </c>
      <c r="G1114" s="44">
        <v>6652.8</v>
      </c>
      <c r="H1114" s="243">
        <f t="shared" si="18"/>
        <v>0</v>
      </c>
      <c r="I1114" s="20" t="s">
        <v>21</v>
      </c>
      <c r="J1114" s="21"/>
      <c r="K1114" s="21"/>
    </row>
    <row r="1115" spans="1:11" x14ac:dyDescent="0.25">
      <c r="A1115" s="216">
        <v>41894</v>
      </c>
      <c r="B1115" s="285" t="s">
        <v>1570</v>
      </c>
      <c r="C1115" s="361" t="s">
        <v>4649</v>
      </c>
      <c r="D1115" s="20" t="s">
        <v>4618</v>
      </c>
      <c r="E1115" s="239">
        <v>877.8</v>
      </c>
      <c r="F1115" s="419">
        <v>41895</v>
      </c>
      <c r="G1115" s="44">
        <v>877.8</v>
      </c>
      <c r="H1115" s="243">
        <f t="shared" si="18"/>
        <v>0</v>
      </c>
      <c r="I1115" s="20" t="s">
        <v>21</v>
      </c>
      <c r="J1115" s="21"/>
      <c r="K1115" s="21"/>
    </row>
    <row r="1116" spans="1:11" x14ac:dyDescent="0.25">
      <c r="A1116" s="216">
        <v>41894</v>
      </c>
      <c r="B1116" s="285" t="s">
        <v>1571</v>
      </c>
      <c r="C1116" s="361" t="s">
        <v>4649</v>
      </c>
      <c r="D1116" s="20" t="s">
        <v>4761</v>
      </c>
      <c r="E1116" s="239">
        <v>4940.8</v>
      </c>
      <c r="F1116" s="419">
        <v>41894</v>
      </c>
      <c r="G1116" s="44">
        <v>4940.8</v>
      </c>
      <c r="H1116" s="243">
        <f t="shared" si="18"/>
        <v>0</v>
      </c>
      <c r="I1116" s="20"/>
      <c r="J1116" s="21"/>
      <c r="K1116" s="21"/>
    </row>
    <row r="1117" spans="1:11" x14ac:dyDescent="0.25">
      <c r="A1117" s="216">
        <v>41894</v>
      </c>
      <c r="B1117" s="285" t="s">
        <v>1572</v>
      </c>
      <c r="C1117" s="361" t="s">
        <v>4649</v>
      </c>
      <c r="D1117" s="20" t="s">
        <v>55</v>
      </c>
      <c r="E1117" s="239">
        <v>217</v>
      </c>
      <c r="F1117" s="419">
        <v>41894</v>
      </c>
      <c r="G1117" s="44">
        <v>217</v>
      </c>
      <c r="H1117" s="243">
        <f t="shared" si="18"/>
        <v>0</v>
      </c>
      <c r="I1117" s="20"/>
      <c r="J1117" s="21"/>
      <c r="K1117" s="21"/>
    </row>
    <row r="1118" spans="1:11" x14ac:dyDescent="0.25">
      <c r="A1118" s="216">
        <v>41894</v>
      </c>
      <c r="B1118" s="285" t="s">
        <v>1573</v>
      </c>
      <c r="C1118" s="361" t="s">
        <v>4649</v>
      </c>
      <c r="D1118" s="20" t="s">
        <v>55</v>
      </c>
      <c r="E1118" s="239">
        <v>278</v>
      </c>
      <c r="F1118" s="419">
        <v>41894</v>
      </c>
      <c r="G1118" s="44">
        <v>278</v>
      </c>
      <c r="H1118" s="243">
        <f t="shared" si="18"/>
        <v>0</v>
      </c>
      <c r="I1118" s="20"/>
      <c r="J1118" s="21"/>
      <c r="K1118" s="21"/>
    </row>
    <row r="1119" spans="1:11" x14ac:dyDescent="0.25">
      <c r="A1119" s="216">
        <v>41894</v>
      </c>
      <c r="B1119" s="285" t="s">
        <v>1574</v>
      </c>
      <c r="C1119" s="361" t="s">
        <v>4649</v>
      </c>
      <c r="D1119" s="20" t="s">
        <v>63</v>
      </c>
      <c r="E1119" s="239">
        <v>2285</v>
      </c>
      <c r="F1119" s="419">
        <v>41895</v>
      </c>
      <c r="G1119" s="44">
        <v>2285</v>
      </c>
      <c r="H1119" s="243">
        <f t="shared" si="18"/>
        <v>0</v>
      </c>
      <c r="I1119" s="20" t="s">
        <v>21</v>
      </c>
      <c r="J1119" s="21"/>
      <c r="K1119" s="21"/>
    </row>
    <row r="1120" spans="1:11" x14ac:dyDescent="0.25">
      <c r="A1120" s="216">
        <v>41894</v>
      </c>
      <c r="B1120" s="285" t="s">
        <v>1575</v>
      </c>
      <c r="C1120" s="361" t="s">
        <v>4649</v>
      </c>
      <c r="D1120" s="20" t="s">
        <v>79</v>
      </c>
      <c r="E1120" s="239">
        <v>26491</v>
      </c>
      <c r="F1120" s="419">
        <v>41912</v>
      </c>
      <c r="G1120" s="44">
        <v>26491</v>
      </c>
      <c r="H1120" s="243">
        <f t="shared" si="18"/>
        <v>0</v>
      </c>
      <c r="I1120" s="20" t="s">
        <v>21</v>
      </c>
      <c r="J1120" s="21"/>
      <c r="K1120" s="21"/>
    </row>
    <row r="1121" spans="1:11" x14ac:dyDescent="0.25">
      <c r="A1121" s="216">
        <v>41894</v>
      </c>
      <c r="B1121" s="285" t="s">
        <v>1577</v>
      </c>
      <c r="C1121" s="361" t="s">
        <v>4649</v>
      </c>
      <c r="D1121" s="20" t="s">
        <v>130</v>
      </c>
      <c r="E1121" s="239">
        <v>4310</v>
      </c>
      <c r="F1121" s="419">
        <v>41898</v>
      </c>
      <c r="G1121" s="44">
        <v>4310</v>
      </c>
      <c r="H1121" s="243">
        <f t="shared" si="18"/>
        <v>0</v>
      </c>
      <c r="I1121" s="20" t="s">
        <v>21</v>
      </c>
      <c r="J1121" s="21"/>
      <c r="K1121" s="21"/>
    </row>
    <row r="1122" spans="1:11" x14ac:dyDescent="0.25">
      <c r="A1122" s="216">
        <v>41894</v>
      </c>
      <c r="B1122" s="285" t="s">
        <v>1578</v>
      </c>
      <c r="C1122" s="361" t="s">
        <v>4649</v>
      </c>
      <c r="D1122" s="20" t="s">
        <v>4722</v>
      </c>
      <c r="E1122" s="239">
        <v>8213.98</v>
      </c>
      <c r="F1122" s="419">
        <v>41894</v>
      </c>
      <c r="G1122" s="44">
        <v>8213.98</v>
      </c>
      <c r="H1122" s="243">
        <f t="shared" si="18"/>
        <v>0</v>
      </c>
      <c r="I1122" s="20"/>
      <c r="J1122" s="21"/>
      <c r="K1122" s="21"/>
    </row>
    <row r="1123" spans="1:11" x14ac:dyDescent="0.25">
      <c r="A1123" s="216">
        <v>41894</v>
      </c>
      <c r="B1123" s="285" t="s">
        <v>1579</v>
      </c>
      <c r="C1123" s="361" t="s">
        <v>4649</v>
      </c>
      <c r="D1123" s="20" t="s">
        <v>49</v>
      </c>
      <c r="E1123" s="239">
        <v>1616.4</v>
      </c>
      <c r="F1123" s="287">
        <v>41894</v>
      </c>
      <c r="G1123" s="44">
        <v>1616.4</v>
      </c>
      <c r="H1123" s="243">
        <f t="shared" si="18"/>
        <v>0</v>
      </c>
      <c r="I1123" s="20"/>
      <c r="J1123" s="21"/>
      <c r="K1123" s="21"/>
    </row>
    <row r="1124" spans="1:11" x14ac:dyDescent="0.25">
      <c r="A1124" s="216">
        <v>41894</v>
      </c>
      <c r="B1124" s="285" t="s">
        <v>1580</v>
      </c>
      <c r="C1124" s="361" t="s">
        <v>4649</v>
      </c>
      <c r="D1124" s="20" t="s">
        <v>4696</v>
      </c>
      <c r="E1124" s="239">
        <v>40128</v>
      </c>
      <c r="F1124" s="287">
        <v>41894</v>
      </c>
      <c r="G1124" s="44">
        <v>40128</v>
      </c>
      <c r="H1124" s="243">
        <f t="shared" si="18"/>
        <v>0</v>
      </c>
      <c r="I1124" s="20"/>
      <c r="J1124" s="21"/>
      <c r="K1124" s="21"/>
    </row>
    <row r="1125" spans="1:11" x14ac:dyDescent="0.25">
      <c r="A1125" s="216">
        <v>41894</v>
      </c>
      <c r="B1125" s="285" t="s">
        <v>1581</v>
      </c>
      <c r="C1125" s="361" t="s">
        <v>4649</v>
      </c>
      <c r="D1125" s="20" t="s">
        <v>74</v>
      </c>
      <c r="E1125" s="239">
        <v>1456.8</v>
      </c>
      <c r="F1125" s="287">
        <v>41894</v>
      </c>
      <c r="G1125" s="44">
        <v>1456.8</v>
      </c>
      <c r="H1125" s="243">
        <f t="shared" si="18"/>
        <v>0</v>
      </c>
      <c r="I1125" s="20"/>
      <c r="J1125" s="21"/>
      <c r="K1125" s="21"/>
    </row>
    <row r="1126" spans="1:11" x14ac:dyDescent="0.25">
      <c r="A1126" s="216">
        <v>41894</v>
      </c>
      <c r="B1126" s="285" t="s">
        <v>1582</v>
      </c>
      <c r="C1126" s="361" t="s">
        <v>4649</v>
      </c>
      <c r="D1126" s="20" t="s">
        <v>893</v>
      </c>
      <c r="E1126" s="239">
        <v>3726.8</v>
      </c>
      <c r="F1126" s="287">
        <v>41894</v>
      </c>
      <c r="G1126" s="44">
        <v>3726.8</v>
      </c>
      <c r="H1126" s="243">
        <f t="shared" si="18"/>
        <v>0</v>
      </c>
      <c r="I1126" s="20"/>
      <c r="J1126" s="21"/>
      <c r="K1126" s="21"/>
    </row>
    <row r="1127" spans="1:11" x14ac:dyDescent="0.25">
      <c r="A1127" s="216">
        <v>41894</v>
      </c>
      <c r="B1127" s="285" t="s">
        <v>1583</v>
      </c>
      <c r="C1127" s="361" t="s">
        <v>4649</v>
      </c>
      <c r="D1127" s="20" t="s">
        <v>44</v>
      </c>
      <c r="E1127" s="239">
        <v>8640</v>
      </c>
      <c r="F1127" s="287">
        <v>41908</v>
      </c>
      <c r="G1127" s="44">
        <v>8640</v>
      </c>
      <c r="H1127" s="243">
        <f t="shared" si="18"/>
        <v>0</v>
      </c>
      <c r="I1127" s="20" t="s">
        <v>12</v>
      </c>
      <c r="J1127" s="21"/>
      <c r="K1127" s="21"/>
    </row>
    <row r="1128" spans="1:11" x14ac:dyDescent="0.25">
      <c r="A1128" s="216">
        <v>41894</v>
      </c>
      <c r="B1128" s="285" t="s">
        <v>1584</v>
      </c>
      <c r="C1128" s="361" t="s">
        <v>4649</v>
      </c>
      <c r="D1128" s="20" t="s">
        <v>4762</v>
      </c>
      <c r="E1128" s="239">
        <v>3244.8</v>
      </c>
      <c r="F1128" s="287">
        <v>41894</v>
      </c>
      <c r="G1128" s="44">
        <v>3244.8</v>
      </c>
      <c r="H1128" s="243">
        <f t="shared" si="18"/>
        <v>0</v>
      </c>
      <c r="I1128" s="20"/>
      <c r="J1128" s="21"/>
      <c r="K1128" s="21"/>
    </row>
    <row r="1129" spans="1:11" x14ac:dyDescent="0.25">
      <c r="A1129" s="216">
        <v>41894</v>
      </c>
      <c r="B1129" s="285" t="s">
        <v>1585</v>
      </c>
      <c r="C1129" s="361" t="s">
        <v>4649</v>
      </c>
      <c r="D1129" s="20" t="s">
        <v>4321</v>
      </c>
      <c r="E1129" s="239">
        <v>4034.8</v>
      </c>
      <c r="F1129" s="287">
        <v>41894</v>
      </c>
      <c r="G1129" s="44">
        <v>4034.8</v>
      </c>
      <c r="H1129" s="243">
        <f t="shared" si="18"/>
        <v>0</v>
      </c>
      <c r="I1129" s="20"/>
      <c r="J1129" s="21"/>
      <c r="K1129" s="21"/>
    </row>
    <row r="1130" spans="1:11" x14ac:dyDescent="0.25">
      <c r="A1130" s="216">
        <v>41894</v>
      </c>
      <c r="B1130" s="285" t="s">
        <v>1586</v>
      </c>
      <c r="C1130" s="361" t="s">
        <v>4649</v>
      </c>
      <c r="D1130" s="20" t="s">
        <v>14</v>
      </c>
      <c r="E1130" s="239">
        <v>7164.8</v>
      </c>
      <c r="F1130" s="287">
        <v>41895</v>
      </c>
      <c r="G1130" s="44">
        <v>7164.8</v>
      </c>
      <c r="H1130" s="243">
        <f t="shared" si="18"/>
        <v>0</v>
      </c>
      <c r="I1130" s="20" t="s">
        <v>12</v>
      </c>
      <c r="J1130" s="21"/>
      <c r="K1130" s="21"/>
    </row>
    <row r="1131" spans="1:11" x14ac:dyDescent="0.25">
      <c r="A1131" s="216">
        <v>41894</v>
      </c>
      <c r="B1131" s="285" t="s">
        <v>1587</v>
      </c>
      <c r="C1131" s="361" t="s">
        <v>4649</v>
      </c>
      <c r="D1131" s="20" t="s">
        <v>4216</v>
      </c>
      <c r="E1131" s="239">
        <v>7388</v>
      </c>
      <c r="F1131" s="287">
        <v>41894</v>
      </c>
      <c r="G1131" s="44">
        <v>7388</v>
      </c>
      <c r="H1131" s="243">
        <f t="shared" si="18"/>
        <v>0</v>
      </c>
      <c r="I1131" s="20"/>
      <c r="J1131" s="21"/>
      <c r="K1131" s="21"/>
    </row>
    <row r="1132" spans="1:11" x14ac:dyDescent="0.25">
      <c r="A1132" s="216">
        <v>41895</v>
      </c>
      <c r="B1132" s="285" t="s">
        <v>1588</v>
      </c>
      <c r="C1132" s="361" t="s">
        <v>4649</v>
      </c>
      <c r="D1132" s="214" t="s">
        <v>4645</v>
      </c>
      <c r="E1132" s="235">
        <v>17254</v>
      </c>
      <c r="F1132" s="287">
        <v>41895</v>
      </c>
      <c r="G1132" s="44">
        <v>17254</v>
      </c>
      <c r="H1132" s="243">
        <f t="shared" si="18"/>
        <v>0</v>
      </c>
      <c r="I1132" s="214"/>
      <c r="J1132" s="21"/>
      <c r="K1132" s="21"/>
    </row>
    <row r="1133" spans="1:11" x14ac:dyDescent="0.25">
      <c r="A1133" s="216">
        <v>41895</v>
      </c>
      <c r="B1133" s="285" t="s">
        <v>1590</v>
      </c>
      <c r="C1133" s="361" t="s">
        <v>4649</v>
      </c>
      <c r="D1133" s="214" t="s">
        <v>13</v>
      </c>
      <c r="E1133" s="235">
        <v>4925.6000000000004</v>
      </c>
      <c r="F1133" s="287">
        <v>41895</v>
      </c>
      <c r="G1133" s="44">
        <v>4925.6000000000004</v>
      </c>
      <c r="H1133" s="243">
        <f t="shared" si="18"/>
        <v>0</v>
      </c>
      <c r="I1133" s="214" t="s">
        <v>217</v>
      </c>
      <c r="J1133" s="21"/>
      <c r="K1133" s="21"/>
    </row>
    <row r="1134" spans="1:11" x14ac:dyDescent="0.25">
      <c r="A1134" s="216">
        <v>41895</v>
      </c>
      <c r="B1134" s="285" t="s">
        <v>1591</v>
      </c>
      <c r="C1134" s="361" t="s">
        <v>4649</v>
      </c>
      <c r="D1134" s="214" t="s">
        <v>28</v>
      </c>
      <c r="E1134" s="235">
        <v>8322</v>
      </c>
      <c r="F1134" s="287">
        <v>41895</v>
      </c>
      <c r="G1134" s="44">
        <v>8322</v>
      </c>
      <c r="H1134" s="243">
        <f t="shared" si="18"/>
        <v>0</v>
      </c>
      <c r="I1134" s="214"/>
      <c r="J1134" s="21"/>
      <c r="K1134" s="21"/>
    </row>
    <row r="1135" spans="1:11" x14ac:dyDescent="0.25">
      <c r="A1135" s="216">
        <v>41895</v>
      </c>
      <c r="B1135" s="285" t="s">
        <v>1593</v>
      </c>
      <c r="C1135" s="361" t="s">
        <v>4649</v>
      </c>
      <c r="D1135" s="214" t="s">
        <v>4620</v>
      </c>
      <c r="E1135" s="235">
        <v>22024.2</v>
      </c>
      <c r="F1135" s="287">
        <v>41895</v>
      </c>
      <c r="G1135" s="44">
        <v>22024.2</v>
      </c>
      <c r="H1135" s="243">
        <f t="shared" si="18"/>
        <v>0</v>
      </c>
      <c r="I1135" s="214" t="s">
        <v>217</v>
      </c>
      <c r="J1135" s="21"/>
      <c r="K1135" s="21"/>
    </row>
    <row r="1136" spans="1:11" x14ac:dyDescent="0.25">
      <c r="A1136" s="216">
        <v>41895</v>
      </c>
      <c r="B1136" s="285" t="s">
        <v>1595</v>
      </c>
      <c r="C1136" s="361" t="s">
        <v>4649</v>
      </c>
      <c r="D1136" s="214" t="s">
        <v>4761</v>
      </c>
      <c r="E1136" s="235">
        <v>10878</v>
      </c>
      <c r="F1136" s="287">
        <v>41895</v>
      </c>
      <c r="G1136" s="44">
        <v>10878</v>
      </c>
      <c r="H1136" s="243">
        <f t="shared" si="18"/>
        <v>0</v>
      </c>
      <c r="I1136" s="214"/>
      <c r="J1136" s="21"/>
      <c r="K1136" s="21"/>
    </row>
    <row r="1137" spans="1:11" x14ac:dyDescent="0.25">
      <c r="A1137" s="216">
        <v>41895</v>
      </c>
      <c r="B1137" s="285" t="s">
        <v>1596</v>
      </c>
      <c r="C1137" s="361" t="s">
        <v>4649</v>
      </c>
      <c r="D1137" s="214" t="s">
        <v>4763</v>
      </c>
      <c r="E1137" s="235">
        <v>3799.5</v>
      </c>
      <c r="F1137" s="287">
        <v>41895</v>
      </c>
      <c r="G1137" s="44">
        <v>3799.5</v>
      </c>
      <c r="H1137" s="243">
        <f t="shared" si="18"/>
        <v>0</v>
      </c>
      <c r="I1137" s="214"/>
      <c r="K1137" s="33"/>
    </row>
    <row r="1138" spans="1:11" x14ac:dyDescent="0.25">
      <c r="A1138" s="216">
        <v>41895</v>
      </c>
      <c r="B1138" s="285" t="s">
        <v>1597</v>
      </c>
      <c r="C1138" s="361" t="s">
        <v>4649</v>
      </c>
      <c r="D1138" s="214" t="s">
        <v>23</v>
      </c>
      <c r="E1138" s="235">
        <v>10254.4</v>
      </c>
      <c r="F1138" s="287">
        <v>41895</v>
      </c>
      <c r="G1138" s="44">
        <v>10254.4</v>
      </c>
      <c r="H1138" s="243">
        <f t="shared" si="18"/>
        <v>0</v>
      </c>
      <c r="I1138" s="214"/>
    </row>
    <row r="1139" spans="1:11" x14ac:dyDescent="0.25">
      <c r="A1139" s="216">
        <v>41895</v>
      </c>
      <c r="B1139" s="285" t="s">
        <v>1598</v>
      </c>
      <c r="C1139" s="361" t="s">
        <v>4649</v>
      </c>
      <c r="D1139" s="214" t="s">
        <v>339</v>
      </c>
      <c r="E1139" s="235">
        <v>826.2</v>
      </c>
      <c r="F1139" s="287">
        <v>41895</v>
      </c>
      <c r="G1139" s="44">
        <v>826.2</v>
      </c>
      <c r="H1139" s="243">
        <f t="shared" si="18"/>
        <v>0</v>
      </c>
      <c r="I1139" s="214"/>
    </row>
    <row r="1140" spans="1:11" x14ac:dyDescent="0.25">
      <c r="A1140" s="216">
        <v>41895</v>
      </c>
      <c r="B1140" s="285" t="s">
        <v>1599</v>
      </c>
      <c r="C1140" s="361" t="s">
        <v>4649</v>
      </c>
      <c r="D1140" s="214" t="s">
        <v>4740</v>
      </c>
      <c r="E1140" s="235">
        <v>3740</v>
      </c>
      <c r="F1140" s="287">
        <v>41895</v>
      </c>
      <c r="G1140" s="44">
        <v>3740</v>
      </c>
      <c r="H1140" s="243">
        <f t="shared" si="18"/>
        <v>0</v>
      </c>
      <c r="I1140" s="214"/>
    </row>
    <row r="1141" spans="1:11" x14ac:dyDescent="0.25">
      <c r="A1141" s="216">
        <v>41895</v>
      </c>
      <c r="B1141" s="285" t="s">
        <v>1600</v>
      </c>
      <c r="C1141" s="361" t="s">
        <v>4649</v>
      </c>
      <c r="D1141" s="214" t="s">
        <v>123</v>
      </c>
      <c r="E1141" s="235">
        <v>4271.6000000000004</v>
      </c>
      <c r="F1141" s="287">
        <v>41896</v>
      </c>
      <c r="G1141" s="44">
        <v>4271.6000000000004</v>
      </c>
      <c r="H1141" s="243">
        <f t="shared" si="18"/>
        <v>0</v>
      </c>
      <c r="I1141" s="214" t="s">
        <v>3945</v>
      </c>
    </row>
    <row r="1142" spans="1:11" x14ac:dyDescent="0.25">
      <c r="A1142" s="216">
        <v>41895</v>
      </c>
      <c r="B1142" s="285" t="s">
        <v>1601</v>
      </c>
      <c r="C1142" s="361" t="s">
        <v>4649</v>
      </c>
      <c r="D1142" s="214" t="s">
        <v>501</v>
      </c>
      <c r="E1142" s="235">
        <v>4132.5</v>
      </c>
      <c r="F1142" s="287">
        <v>41897</v>
      </c>
      <c r="G1142" s="44">
        <v>4132.5</v>
      </c>
      <c r="H1142" s="243">
        <f t="shared" si="18"/>
        <v>0</v>
      </c>
      <c r="I1142" s="214" t="s">
        <v>30</v>
      </c>
    </row>
    <row r="1143" spans="1:11" x14ac:dyDescent="0.25">
      <c r="A1143" s="216">
        <v>41895</v>
      </c>
      <c r="B1143" s="285" t="s">
        <v>1602</v>
      </c>
      <c r="C1143" s="361" t="s">
        <v>4649</v>
      </c>
      <c r="D1143" s="220" t="s">
        <v>3114</v>
      </c>
      <c r="E1143" s="241">
        <v>0</v>
      </c>
      <c r="F1143" s="287"/>
      <c r="G1143" s="44"/>
      <c r="H1143" s="243">
        <f t="shared" si="18"/>
        <v>0</v>
      </c>
      <c r="I1143" s="214" t="s">
        <v>512</v>
      </c>
    </row>
    <row r="1144" spans="1:11" x14ac:dyDescent="0.25">
      <c r="A1144" s="216">
        <v>41895</v>
      </c>
      <c r="B1144" s="285" t="s">
        <v>1603</v>
      </c>
      <c r="C1144" s="361" t="s">
        <v>4649</v>
      </c>
      <c r="D1144" s="214" t="s">
        <v>4764</v>
      </c>
      <c r="E1144" s="235">
        <v>9180.5</v>
      </c>
      <c r="F1144" s="287">
        <v>41895</v>
      </c>
      <c r="G1144" s="44">
        <v>9180.5</v>
      </c>
      <c r="H1144" s="243">
        <f t="shared" si="18"/>
        <v>0</v>
      </c>
      <c r="I1144" s="214"/>
    </row>
    <row r="1145" spans="1:11" x14ac:dyDescent="0.25">
      <c r="A1145" s="216">
        <v>41895</v>
      </c>
      <c r="B1145" s="285" t="s">
        <v>1605</v>
      </c>
      <c r="C1145" s="361" t="s">
        <v>4649</v>
      </c>
      <c r="D1145" s="214" t="s">
        <v>4646</v>
      </c>
      <c r="E1145" s="235">
        <v>989.5</v>
      </c>
      <c r="F1145" s="287">
        <v>41895</v>
      </c>
      <c r="G1145" s="44">
        <v>989.5</v>
      </c>
      <c r="H1145" s="243">
        <f t="shared" si="18"/>
        <v>0</v>
      </c>
      <c r="I1145" s="214"/>
    </row>
    <row r="1146" spans="1:11" x14ac:dyDescent="0.25">
      <c r="A1146" s="216">
        <v>41895</v>
      </c>
      <c r="B1146" s="285" t="s">
        <v>1606</v>
      </c>
      <c r="C1146" s="361" t="s">
        <v>4649</v>
      </c>
      <c r="D1146" s="214" t="s">
        <v>4764</v>
      </c>
      <c r="E1146" s="235">
        <v>648</v>
      </c>
      <c r="F1146" s="287">
        <v>41895</v>
      </c>
      <c r="G1146" s="44">
        <v>648</v>
      </c>
      <c r="H1146" s="243">
        <f t="shared" si="18"/>
        <v>0</v>
      </c>
      <c r="I1146" s="214"/>
    </row>
    <row r="1147" spans="1:11" x14ac:dyDescent="0.25">
      <c r="A1147" s="216">
        <v>41895</v>
      </c>
      <c r="B1147" s="285" t="s">
        <v>1607</v>
      </c>
      <c r="C1147" s="361" t="s">
        <v>4649</v>
      </c>
      <c r="D1147" s="214" t="s">
        <v>2586</v>
      </c>
      <c r="E1147" s="235">
        <v>10262</v>
      </c>
      <c r="F1147" s="287">
        <v>41895</v>
      </c>
      <c r="G1147" s="44">
        <v>10262</v>
      </c>
      <c r="H1147" s="243">
        <f t="shared" si="18"/>
        <v>0</v>
      </c>
      <c r="I1147" s="214"/>
    </row>
    <row r="1148" spans="1:11" x14ac:dyDescent="0.25">
      <c r="A1148" s="216">
        <v>41895</v>
      </c>
      <c r="B1148" s="285" t="s">
        <v>1608</v>
      </c>
      <c r="C1148" s="361" t="s">
        <v>4649</v>
      </c>
      <c r="D1148" s="214" t="s">
        <v>149</v>
      </c>
      <c r="E1148" s="235">
        <v>4063.8</v>
      </c>
      <c r="F1148" s="287">
        <v>41895</v>
      </c>
      <c r="G1148" s="44">
        <v>4063.8</v>
      </c>
      <c r="H1148" s="243">
        <f t="shared" si="18"/>
        <v>0</v>
      </c>
      <c r="I1148" s="214"/>
    </row>
    <row r="1149" spans="1:11" x14ac:dyDescent="0.25">
      <c r="A1149" s="216">
        <v>41895</v>
      </c>
      <c r="B1149" s="285" t="s">
        <v>1609</v>
      </c>
      <c r="C1149" s="361" t="s">
        <v>4649</v>
      </c>
      <c r="D1149" s="214" t="s">
        <v>83</v>
      </c>
      <c r="E1149" s="235">
        <v>10175.35</v>
      </c>
      <c r="F1149" s="287">
        <v>41895</v>
      </c>
      <c r="G1149" s="44">
        <v>10175.35</v>
      </c>
      <c r="H1149" s="243">
        <f t="shared" si="18"/>
        <v>0</v>
      </c>
      <c r="I1149" s="214" t="s">
        <v>21</v>
      </c>
    </row>
    <row r="1150" spans="1:11" x14ac:dyDescent="0.25">
      <c r="A1150" s="216">
        <v>41895</v>
      </c>
      <c r="B1150" s="285" t="s">
        <v>1610</v>
      </c>
      <c r="C1150" s="361" t="s">
        <v>4649</v>
      </c>
      <c r="D1150" s="214" t="s">
        <v>133</v>
      </c>
      <c r="E1150" s="235">
        <v>2697.6</v>
      </c>
      <c r="F1150" s="287">
        <v>41895</v>
      </c>
      <c r="G1150" s="44">
        <v>2697.6</v>
      </c>
      <c r="H1150" s="243">
        <f t="shared" si="18"/>
        <v>0</v>
      </c>
      <c r="I1150" s="214"/>
    </row>
    <row r="1151" spans="1:11" x14ac:dyDescent="0.25">
      <c r="A1151" s="216">
        <v>41895</v>
      </c>
      <c r="B1151" s="285" t="s">
        <v>1612</v>
      </c>
      <c r="C1151" s="361" t="s">
        <v>4649</v>
      </c>
      <c r="D1151" s="220" t="s">
        <v>3114</v>
      </c>
      <c r="E1151" s="241">
        <v>0</v>
      </c>
      <c r="F1151" s="287"/>
      <c r="G1151" s="44"/>
      <c r="H1151" s="243">
        <f t="shared" si="18"/>
        <v>0</v>
      </c>
      <c r="I1151" s="214" t="s">
        <v>4245</v>
      </c>
    </row>
    <row r="1152" spans="1:11" x14ac:dyDescent="0.25">
      <c r="A1152" s="216">
        <v>41895</v>
      </c>
      <c r="B1152" s="285" t="s">
        <v>1614</v>
      </c>
      <c r="C1152" s="361" t="s">
        <v>4649</v>
      </c>
      <c r="D1152" s="214" t="s">
        <v>4765</v>
      </c>
      <c r="E1152" s="235">
        <v>1711.8</v>
      </c>
      <c r="F1152" s="287">
        <v>41895</v>
      </c>
      <c r="G1152" s="44">
        <v>1711.8</v>
      </c>
      <c r="H1152" s="243">
        <f t="shared" si="18"/>
        <v>0</v>
      </c>
      <c r="I1152" s="214"/>
    </row>
    <row r="1153" spans="1:11" x14ac:dyDescent="0.25">
      <c r="A1153" s="216">
        <v>41895</v>
      </c>
      <c r="B1153" s="285" t="s">
        <v>1615</v>
      </c>
      <c r="C1153" s="361" t="s">
        <v>4649</v>
      </c>
      <c r="D1153" s="214" t="s">
        <v>260</v>
      </c>
      <c r="E1153" s="235">
        <v>4172</v>
      </c>
      <c r="F1153" s="287">
        <v>41895</v>
      </c>
      <c r="G1153" s="44">
        <v>4172</v>
      </c>
      <c r="H1153" s="243">
        <f t="shared" si="18"/>
        <v>0</v>
      </c>
      <c r="I1153" s="214"/>
    </row>
    <row r="1154" spans="1:11" x14ac:dyDescent="0.25">
      <c r="A1154" s="216">
        <v>41895</v>
      </c>
      <c r="B1154" s="285" t="s">
        <v>1616</v>
      </c>
      <c r="C1154" s="361" t="s">
        <v>4649</v>
      </c>
      <c r="D1154" s="214" t="s">
        <v>884</v>
      </c>
      <c r="E1154" s="235">
        <v>4110</v>
      </c>
      <c r="F1154" s="287">
        <v>41895</v>
      </c>
      <c r="G1154" s="44">
        <v>4110</v>
      </c>
      <c r="H1154" s="258">
        <f t="shared" si="18"/>
        <v>0</v>
      </c>
      <c r="I1154" s="214" t="s">
        <v>21</v>
      </c>
    </row>
    <row r="1155" spans="1:11" x14ac:dyDescent="0.25">
      <c r="A1155" s="216">
        <v>41895</v>
      </c>
      <c r="B1155" s="285" t="s">
        <v>1617</v>
      </c>
      <c r="C1155" s="361" t="s">
        <v>4649</v>
      </c>
      <c r="D1155" s="214" t="s">
        <v>237</v>
      </c>
      <c r="E1155" s="235">
        <v>7673</v>
      </c>
      <c r="F1155" s="287">
        <v>41895</v>
      </c>
      <c r="G1155" s="44">
        <v>7673</v>
      </c>
      <c r="H1155" s="243">
        <f t="shared" si="18"/>
        <v>0</v>
      </c>
      <c r="I1155" s="214" t="s">
        <v>21</v>
      </c>
    </row>
    <row r="1156" spans="1:11" x14ac:dyDescent="0.25">
      <c r="A1156" s="216">
        <v>41895</v>
      </c>
      <c r="B1156" s="285" t="s">
        <v>1618</v>
      </c>
      <c r="C1156" s="361" t="s">
        <v>4649</v>
      </c>
      <c r="D1156" s="214" t="s">
        <v>130</v>
      </c>
      <c r="E1156" s="235">
        <v>19783</v>
      </c>
      <c r="F1156" s="287">
        <v>41898</v>
      </c>
      <c r="G1156" s="44">
        <v>19783</v>
      </c>
      <c r="H1156" s="243">
        <f t="shared" si="18"/>
        <v>0</v>
      </c>
      <c r="I1156" s="214" t="s">
        <v>21</v>
      </c>
    </row>
    <row r="1157" spans="1:11" x14ac:dyDescent="0.25">
      <c r="A1157" s="216">
        <v>41895</v>
      </c>
      <c r="B1157" s="285" t="s">
        <v>1619</v>
      </c>
      <c r="C1157" s="361" t="s">
        <v>4649</v>
      </c>
      <c r="D1157" s="214" t="s">
        <v>316</v>
      </c>
      <c r="E1157" s="235">
        <v>1160</v>
      </c>
      <c r="F1157" s="287">
        <v>41897</v>
      </c>
      <c r="G1157" s="44">
        <v>1160</v>
      </c>
      <c r="H1157" s="243">
        <f t="shared" si="18"/>
        <v>0</v>
      </c>
      <c r="I1157" s="214" t="s">
        <v>30</v>
      </c>
    </row>
    <row r="1158" spans="1:11" x14ac:dyDescent="0.25">
      <c r="A1158" s="216">
        <v>41895</v>
      </c>
      <c r="B1158" s="285" t="s">
        <v>1621</v>
      </c>
      <c r="C1158" s="361" t="s">
        <v>4649</v>
      </c>
      <c r="D1158" s="220" t="s">
        <v>3114</v>
      </c>
      <c r="E1158" s="241">
        <v>0</v>
      </c>
      <c r="F1158" s="287"/>
      <c r="G1158" s="44"/>
      <c r="H1158" s="243">
        <f t="shared" si="18"/>
        <v>0</v>
      </c>
      <c r="I1158" s="214" t="s">
        <v>512</v>
      </c>
      <c r="K1158" s="33"/>
    </row>
    <row r="1159" spans="1:11" x14ac:dyDescent="0.25">
      <c r="A1159" s="216">
        <v>41895</v>
      </c>
      <c r="B1159" s="285" t="s">
        <v>1623</v>
      </c>
      <c r="C1159" s="361" t="s">
        <v>4649</v>
      </c>
      <c r="D1159" s="214" t="s">
        <v>4619</v>
      </c>
      <c r="E1159" s="235">
        <v>7941.7</v>
      </c>
      <c r="F1159" s="287">
        <v>41895</v>
      </c>
      <c r="G1159" s="44">
        <v>7941.7</v>
      </c>
      <c r="H1159" s="243">
        <f t="shared" ref="H1159:H1222" si="19">E1159-G1159</f>
        <v>0</v>
      </c>
      <c r="I1159" s="214"/>
    </row>
    <row r="1160" spans="1:11" x14ac:dyDescent="0.25">
      <c r="A1160" s="216">
        <v>41895</v>
      </c>
      <c r="B1160" s="217" t="s">
        <v>1624</v>
      </c>
      <c r="C1160" s="363" t="s">
        <v>4766</v>
      </c>
      <c r="D1160" s="214" t="s">
        <v>1782</v>
      </c>
      <c r="E1160" s="235">
        <v>3465.42</v>
      </c>
      <c r="F1160" s="287">
        <v>41897</v>
      </c>
      <c r="G1160" s="44">
        <v>3465.42</v>
      </c>
      <c r="H1160" s="243">
        <f t="shared" si="19"/>
        <v>0</v>
      </c>
      <c r="I1160" s="214" t="s">
        <v>30</v>
      </c>
    </row>
    <row r="1161" spans="1:11" x14ac:dyDescent="0.25">
      <c r="A1161" s="216">
        <v>41895</v>
      </c>
      <c r="B1161" s="217" t="s">
        <v>1627</v>
      </c>
      <c r="C1161" s="363" t="s">
        <v>4766</v>
      </c>
      <c r="D1161" s="214" t="s">
        <v>55</v>
      </c>
      <c r="E1161" s="235">
        <v>15657.4</v>
      </c>
      <c r="F1161" s="287">
        <v>41895</v>
      </c>
      <c r="G1161" s="44">
        <v>15657.4</v>
      </c>
      <c r="H1161" s="243">
        <f t="shared" si="19"/>
        <v>0</v>
      </c>
      <c r="I1161" s="214" t="s">
        <v>27</v>
      </c>
    </row>
    <row r="1162" spans="1:11" x14ac:dyDescent="0.25">
      <c r="A1162" s="216">
        <v>41895</v>
      </c>
      <c r="B1162" s="217" t="s">
        <v>1628</v>
      </c>
      <c r="C1162" s="363" t="s">
        <v>4766</v>
      </c>
      <c r="D1162" s="214" t="s">
        <v>4735</v>
      </c>
      <c r="E1162" s="235">
        <v>1026.5999999999999</v>
      </c>
      <c r="F1162" s="287">
        <v>41895</v>
      </c>
      <c r="G1162" s="44">
        <v>1026.5999999999999</v>
      </c>
      <c r="H1162" s="243">
        <f t="shared" si="19"/>
        <v>0</v>
      </c>
      <c r="I1162" s="214"/>
    </row>
    <row r="1163" spans="1:11" x14ac:dyDescent="0.25">
      <c r="A1163" s="216">
        <v>41895</v>
      </c>
      <c r="B1163" s="217" t="s">
        <v>1629</v>
      </c>
      <c r="C1163" s="363" t="s">
        <v>4766</v>
      </c>
      <c r="D1163" s="214" t="s">
        <v>4685</v>
      </c>
      <c r="E1163" s="235">
        <v>4111.1000000000004</v>
      </c>
      <c r="F1163" s="287">
        <v>41897</v>
      </c>
      <c r="G1163" s="44">
        <v>4111.1000000000004</v>
      </c>
      <c r="H1163" s="243">
        <f t="shared" si="19"/>
        <v>0</v>
      </c>
      <c r="I1163" s="214" t="s">
        <v>30</v>
      </c>
    </row>
    <row r="1164" spans="1:11" x14ac:dyDescent="0.25">
      <c r="A1164" s="216">
        <v>41895</v>
      </c>
      <c r="B1164" s="217" t="s">
        <v>1630</v>
      </c>
      <c r="C1164" s="363" t="s">
        <v>4766</v>
      </c>
      <c r="D1164" s="214" t="s">
        <v>44</v>
      </c>
      <c r="E1164" s="235">
        <v>8640</v>
      </c>
      <c r="F1164" s="287">
        <v>41908</v>
      </c>
      <c r="G1164" s="44">
        <v>8640</v>
      </c>
      <c r="H1164" s="243">
        <f t="shared" si="19"/>
        <v>0</v>
      </c>
      <c r="I1164" s="214" t="s">
        <v>12</v>
      </c>
    </row>
    <row r="1165" spans="1:11" x14ac:dyDescent="0.25">
      <c r="A1165" s="216">
        <v>41895</v>
      </c>
      <c r="B1165" s="217" t="s">
        <v>1632</v>
      </c>
      <c r="C1165" s="363" t="s">
        <v>4766</v>
      </c>
      <c r="D1165" s="214" t="s">
        <v>287</v>
      </c>
      <c r="E1165" s="235">
        <v>2951.2</v>
      </c>
      <c r="F1165" s="287">
        <v>41897</v>
      </c>
      <c r="G1165" s="44">
        <v>2951.2</v>
      </c>
      <c r="H1165" s="243">
        <f t="shared" si="19"/>
        <v>0</v>
      </c>
      <c r="I1165" s="214" t="s">
        <v>30</v>
      </c>
    </row>
    <row r="1166" spans="1:11" x14ac:dyDescent="0.25">
      <c r="A1166" s="216">
        <v>41895</v>
      </c>
      <c r="B1166" s="217" t="s">
        <v>1634</v>
      </c>
      <c r="C1166" s="363" t="s">
        <v>4766</v>
      </c>
      <c r="D1166" s="214" t="s">
        <v>4767</v>
      </c>
      <c r="E1166" s="235">
        <v>2064</v>
      </c>
      <c r="F1166" s="287">
        <v>41895</v>
      </c>
      <c r="G1166" s="44">
        <v>2064</v>
      </c>
      <c r="H1166" s="243">
        <f t="shared" si="19"/>
        <v>0</v>
      </c>
      <c r="I1166" s="214" t="s">
        <v>12</v>
      </c>
    </row>
    <row r="1167" spans="1:11" x14ac:dyDescent="0.25">
      <c r="A1167" s="216">
        <v>41895</v>
      </c>
      <c r="B1167" s="217" t="s">
        <v>1635</v>
      </c>
      <c r="C1167" s="363" t="s">
        <v>4766</v>
      </c>
      <c r="D1167" s="214" t="s">
        <v>703</v>
      </c>
      <c r="E1167" s="235">
        <v>2111.1999999999998</v>
      </c>
      <c r="F1167" s="287">
        <v>41895</v>
      </c>
      <c r="G1167" s="44">
        <v>2111.1999999999998</v>
      </c>
      <c r="H1167" s="243">
        <f t="shared" si="19"/>
        <v>0</v>
      </c>
      <c r="I1167" s="214" t="s">
        <v>12</v>
      </c>
    </row>
    <row r="1168" spans="1:11" x14ac:dyDescent="0.25">
      <c r="A1168" s="216">
        <v>41895</v>
      </c>
      <c r="B1168" s="217" t="s">
        <v>1636</v>
      </c>
      <c r="C1168" s="363" t="s">
        <v>4766</v>
      </c>
      <c r="D1168" s="214" t="s">
        <v>52</v>
      </c>
      <c r="E1168" s="235">
        <v>3213</v>
      </c>
      <c r="F1168" s="287">
        <v>41895</v>
      </c>
      <c r="G1168" s="44">
        <v>3213</v>
      </c>
      <c r="H1168" s="243">
        <f t="shared" si="19"/>
        <v>0</v>
      </c>
      <c r="I1168" s="214" t="s">
        <v>12</v>
      </c>
    </row>
    <row r="1169" spans="1:11" x14ac:dyDescent="0.25">
      <c r="A1169" s="216">
        <v>41895</v>
      </c>
      <c r="B1169" s="217" t="s">
        <v>1637</v>
      </c>
      <c r="C1169" s="363" t="s">
        <v>4766</v>
      </c>
      <c r="D1169" s="214" t="s">
        <v>2582</v>
      </c>
      <c r="E1169" s="235">
        <v>2186.6</v>
      </c>
      <c r="F1169" s="287">
        <v>41895</v>
      </c>
      <c r="G1169" s="44">
        <v>2186.6</v>
      </c>
      <c r="H1169" s="243">
        <f t="shared" si="19"/>
        <v>0</v>
      </c>
      <c r="I1169" s="214" t="s">
        <v>12</v>
      </c>
    </row>
    <row r="1170" spans="1:11" x14ac:dyDescent="0.25">
      <c r="A1170" s="216">
        <v>41895</v>
      </c>
      <c r="B1170" s="217" t="s">
        <v>1639</v>
      </c>
      <c r="C1170" s="363" t="s">
        <v>4766</v>
      </c>
      <c r="D1170" s="214" t="s">
        <v>338</v>
      </c>
      <c r="E1170" s="235">
        <v>1052.8</v>
      </c>
      <c r="F1170" s="287">
        <v>41897</v>
      </c>
      <c r="G1170" s="44">
        <v>1052.8</v>
      </c>
      <c r="H1170" s="243">
        <f t="shared" si="19"/>
        <v>0</v>
      </c>
      <c r="I1170" s="214" t="s">
        <v>30</v>
      </c>
      <c r="K1170" s="33"/>
    </row>
    <row r="1171" spans="1:11" x14ac:dyDescent="0.25">
      <c r="A1171" s="216">
        <v>41895</v>
      </c>
      <c r="B1171" s="217" t="s">
        <v>1641</v>
      </c>
      <c r="C1171" s="363" t="s">
        <v>4766</v>
      </c>
      <c r="D1171" s="214" t="s">
        <v>2705</v>
      </c>
      <c r="E1171" s="235">
        <v>1365</v>
      </c>
      <c r="F1171" s="287">
        <v>41895</v>
      </c>
      <c r="G1171" s="44">
        <v>1365</v>
      </c>
      <c r="H1171" s="243">
        <f t="shared" si="19"/>
        <v>0</v>
      </c>
      <c r="I1171" s="214" t="s">
        <v>21</v>
      </c>
    </row>
    <row r="1172" spans="1:11" x14ac:dyDescent="0.25">
      <c r="A1172" s="216">
        <v>41895</v>
      </c>
      <c r="B1172" s="217" t="s">
        <v>1642</v>
      </c>
      <c r="C1172" s="363" t="s">
        <v>4766</v>
      </c>
      <c r="D1172" s="214" t="s">
        <v>4622</v>
      </c>
      <c r="E1172" s="235">
        <v>2010</v>
      </c>
      <c r="F1172" s="287">
        <v>41895</v>
      </c>
      <c r="G1172" s="44">
        <v>2010</v>
      </c>
      <c r="H1172" s="243">
        <f t="shared" si="19"/>
        <v>0</v>
      </c>
      <c r="I1172" s="214" t="s">
        <v>27</v>
      </c>
    </row>
    <row r="1173" spans="1:11" x14ac:dyDescent="0.25">
      <c r="A1173" s="216">
        <v>41895</v>
      </c>
      <c r="B1173" s="217" t="s">
        <v>1643</v>
      </c>
      <c r="C1173" s="363" t="s">
        <v>4766</v>
      </c>
      <c r="D1173" s="214" t="s">
        <v>4768</v>
      </c>
      <c r="E1173" s="235">
        <v>4326</v>
      </c>
      <c r="F1173" s="287">
        <v>41897</v>
      </c>
      <c r="G1173" s="44">
        <v>4326</v>
      </c>
      <c r="H1173" s="243">
        <f t="shared" si="19"/>
        <v>0</v>
      </c>
      <c r="I1173" s="214" t="s">
        <v>30</v>
      </c>
    </row>
    <row r="1174" spans="1:11" x14ac:dyDescent="0.25">
      <c r="A1174" s="216">
        <v>41895</v>
      </c>
      <c r="B1174" s="217" t="s">
        <v>1644</v>
      </c>
      <c r="C1174" s="363" t="s">
        <v>4766</v>
      </c>
      <c r="D1174" s="214" t="s">
        <v>760</v>
      </c>
      <c r="E1174" s="235">
        <v>2435.3000000000002</v>
      </c>
      <c r="F1174" s="287">
        <v>41897</v>
      </c>
      <c r="G1174" s="44">
        <v>2435.3000000000002</v>
      </c>
      <c r="H1174" s="243">
        <f t="shared" si="19"/>
        <v>0</v>
      </c>
      <c r="I1174" s="214" t="s">
        <v>30</v>
      </c>
    </row>
    <row r="1175" spans="1:11" x14ac:dyDescent="0.25">
      <c r="A1175" s="216">
        <v>41895</v>
      </c>
      <c r="B1175" s="217" t="s">
        <v>1645</v>
      </c>
      <c r="C1175" s="363" t="s">
        <v>4766</v>
      </c>
      <c r="D1175" s="214" t="s">
        <v>4733</v>
      </c>
      <c r="E1175" s="235">
        <v>3131.1</v>
      </c>
      <c r="F1175" s="287">
        <v>41897</v>
      </c>
      <c r="G1175" s="44">
        <v>3131.1</v>
      </c>
      <c r="H1175" s="243">
        <f t="shared" si="19"/>
        <v>0</v>
      </c>
      <c r="I1175" s="214" t="s">
        <v>30</v>
      </c>
    </row>
    <row r="1176" spans="1:11" x14ac:dyDescent="0.25">
      <c r="A1176" s="216">
        <v>41895</v>
      </c>
      <c r="B1176" s="217" t="s">
        <v>1646</v>
      </c>
      <c r="C1176" s="363" t="s">
        <v>4766</v>
      </c>
      <c r="D1176" s="214" t="s">
        <v>124</v>
      </c>
      <c r="E1176" s="235">
        <v>11846.4</v>
      </c>
      <c r="F1176" s="287">
        <v>41897</v>
      </c>
      <c r="G1176" s="44">
        <v>11846.4</v>
      </c>
      <c r="H1176" s="243">
        <f t="shared" si="19"/>
        <v>0</v>
      </c>
      <c r="I1176" s="214" t="s">
        <v>30</v>
      </c>
    </row>
    <row r="1177" spans="1:11" x14ac:dyDescent="0.25">
      <c r="A1177" s="216">
        <v>41895</v>
      </c>
      <c r="B1177" s="217" t="s">
        <v>1647</v>
      </c>
      <c r="C1177" s="363" t="s">
        <v>4766</v>
      </c>
      <c r="D1177" s="214" t="s">
        <v>4354</v>
      </c>
      <c r="E1177" s="235">
        <v>1500</v>
      </c>
      <c r="F1177" s="287">
        <v>41897</v>
      </c>
      <c r="G1177" s="44">
        <v>1500</v>
      </c>
      <c r="H1177" s="243">
        <f t="shared" si="19"/>
        <v>0</v>
      </c>
      <c r="I1177" s="214" t="s">
        <v>30</v>
      </c>
    </row>
    <row r="1178" spans="1:11" x14ac:dyDescent="0.25">
      <c r="A1178" s="216">
        <v>41895</v>
      </c>
      <c r="B1178" s="217" t="s">
        <v>1648</v>
      </c>
      <c r="C1178" s="363" t="s">
        <v>4766</v>
      </c>
      <c r="D1178" s="214" t="s">
        <v>74</v>
      </c>
      <c r="E1178" s="235">
        <v>2083.4</v>
      </c>
      <c r="F1178" s="287">
        <v>41895</v>
      </c>
      <c r="G1178" s="44">
        <v>2083.4</v>
      </c>
      <c r="H1178" s="243">
        <f t="shared" si="19"/>
        <v>0</v>
      </c>
      <c r="I1178" s="214"/>
    </row>
    <row r="1179" spans="1:11" x14ac:dyDescent="0.25">
      <c r="A1179" s="216">
        <v>41895</v>
      </c>
      <c r="B1179" s="217" t="s">
        <v>1649</v>
      </c>
      <c r="C1179" s="363" t="s">
        <v>4766</v>
      </c>
      <c r="D1179" s="214" t="s">
        <v>47</v>
      </c>
      <c r="E1179" s="235">
        <v>5373.5</v>
      </c>
      <c r="F1179" s="287">
        <v>41897</v>
      </c>
      <c r="G1179" s="44">
        <v>5373.5</v>
      </c>
      <c r="H1179" s="243">
        <f t="shared" si="19"/>
        <v>0</v>
      </c>
      <c r="I1179" s="214" t="s">
        <v>30</v>
      </c>
    </row>
    <row r="1180" spans="1:11" x14ac:dyDescent="0.25">
      <c r="A1180" s="216">
        <v>41895</v>
      </c>
      <c r="B1180" s="217" t="s">
        <v>1650</v>
      </c>
      <c r="C1180" s="363" t="s">
        <v>4766</v>
      </c>
      <c r="D1180" s="214" t="s">
        <v>792</v>
      </c>
      <c r="E1180" s="235">
        <v>2548</v>
      </c>
      <c r="F1180" s="287">
        <v>41895</v>
      </c>
      <c r="G1180" s="44">
        <v>2548</v>
      </c>
      <c r="H1180" s="243">
        <f t="shared" si="19"/>
        <v>0</v>
      </c>
      <c r="I1180" s="214"/>
    </row>
    <row r="1181" spans="1:11" x14ac:dyDescent="0.25">
      <c r="A1181" s="216">
        <v>41895</v>
      </c>
      <c r="B1181" s="217" t="s">
        <v>1651</v>
      </c>
      <c r="C1181" s="363" t="s">
        <v>4766</v>
      </c>
      <c r="D1181" s="214" t="s">
        <v>2544</v>
      </c>
      <c r="E1181" s="235">
        <v>7728.4</v>
      </c>
      <c r="F1181" s="287">
        <v>41895</v>
      </c>
      <c r="G1181" s="44">
        <v>7728.4</v>
      </c>
      <c r="H1181" s="243">
        <f t="shared" si="19"/>
        <v>0</v>
      </c>
      <c r="I1181" s="214"/>
    </row>
    <row r="1182" spans="1:11" x14ac:dyDescent="0.25">
      <c r="A1182" s="216">
        <v>41895</v>
      </c>
      <c r="B1182" s="217" t="s">
        <v>1652</v>
      </c>
      <c r="C1182" s="363" t="s">
        <v>4766</v>
      </c>
      <c r="D1182" s="214" t="s">
        <v>2586</v>
      </c>
      <c r="E1182" s="235">
        <v>2016</v>
      </c>
      <c r="F1182" s="287">
        <v>41897</v>
      </c>
      <c r="G1182" s="44">
        <v>2016</v>
      </c>
      <c r="H1182" s="243">
        <f t="shared" si="19"/>
        <v>0</v>
      </c>
      <c r="I1182" s="214" t="s">
        <v>65</v>
      </c>
    </row>
    <row r="1183" spans="1:11" x14ac:dyDescent="0.25">
      <c r="A1183" s="216">
        <v>41895</v>
      </c>
      <c r="B1183" s="217" t="s">
        <v>1654</v>
      </c>
      <c r="C1183" s="363" t="s">
        <v>4766</v>
      </c>
      <c r="D1183" s="214" t="s">
        <v>29</v>
      </c>
      <c r="E1183" s="235">
        <v>32341.8</v>
      </c>
      <c r="F1183" s="287">
        <v>41897</v>
      </c>
      <c r="G1183" s="44">
        <v>32341.8</v>
      </c>
      <c r="H1183" s="243">
        <f t="shared" si="19"/>
        <v>0</v>
      </c>
      <c r="I1183" s="214" t="s">
        <v>30</v>
      </c>
    </row>
    <row r="1184" spans="1:11" x14ac:dyDescent="0.25">
      <c r="A1184" s="216">
        <v>41895</v>
      </c>
      <c r="B1184" s="217" t="s">
        <v>1655</v>
      </c>
      <c r="C1184" s="363" t="s">
        <v>4766</v>
      </c>
      <c r="D1184" s="214" t="s">
        <v>4273</v>
      </c>
      <c r="E1184" s="235">
        <v>249929.75</v>
      </c>
      <c r="F1184" s="287">
        <v>41912</v>
      </c>
      <c r="G1184" s="44">
        <v>249929.75</v>
      </c>
      <c r="H1184" s="243">
        <f t="shared" si="19"/>
        <v>0</v>
      </c>
      <c r="I1184" s="214"/>
    </row>
    <row r="1185" spans="1:11" x14ac:dyDescent="0.25">
      <c r="A1185" s="216">
        <v>41895</v>
      </c>
      <c r="B1185" s="217" t="s">
        <v>1656</v>
      </c>
      <c r="C1185" s="363" t="s">
        <v>4766</v>
      </c>
      <c r="D1185" s="214" t="s">
        <v>106</v>
      </c>
      <c r="E1185" s="235">
        <v>0</v>
      </c>
      <c r="F1185" s="484" t="s">
        <v>4769</v>
      </c>
      <c r="G1185" s="44"/>
      <c r="H1185" s="243">
        <f t="shared" si="19"/>
        <v>0</v>
      </c>
      <c r="I1185" s="214"/>
      <c r="J1185" s="21"/>
      <c r="K1185" s="21"/>
    </row>
    <row r="1186" spans="1:11" x14ac:dyDescent="0.25">
      <c r="A1186" s="216">
        <v>41895</v>
      </c>
      <c r="B1186" s="217" t="s">
        <v>1657</v>
      </c>
      <c r="C1186" s="363" t="s">
        <v>4766</v>
      </c>
      <c r="D1186" s="214" t="s">
        <v>62</v>
      </c>
      <c r="E1186" s="235">
        <v>26209.200000000001</v>
      </c>
      <c r="F1186" s="287">
        <v>41896</v>
      </c>
      <c r="G1186" s="44">
        <v>26209.200000000001</v>
      </c>
      <c r="H1186" s="243">
        <f t="shared" si="19"/>
        <v>0</v>
      </c>
      <c r="I1186" s="214" t="s">
        <v>65</v>
      </c>
      <c r="J1186" s="21"/>
      <c r="K1186" s="21"/>
    </row>
    <row r="1187" spans="1:11" x14ac:dyDescent="0.25">
      <c r="A1187" s="216">
        <v>41895</v>
      </c>
      <c r="B1187" s="217" t="s">
        <v>1660</v>
      </c>
      <c r="C1187" s="363" t="s">
        <v>4766</v>
      </c>
      <c r="D1187" s="214" t="s">
        <v>25</v>
      </c>
      <c r="E1187" s="235">
        <v>8180.7</v>
      </c>
      <c r="F1187" s="287">
        <v>41896</v>
      </c>
      <c r="G1187" s="44">
        <v>8180.7</v>
      </c>
      <c r="H1187" s="243">
        <f t="shared" si="19"/>
        <v>0</v>
      </c>
      <c r="I1187" s="214" t="s">
        <v>65</v>
      </c>
      <c r="J1187" s="21"/>
      <c r="K1187" s="21"/>
    </row>
    <row r="1188" spans="1:11" x14ac:dyDescent="0.25">
      <c r="A1188" s="216">
        <v>41895</v>
      </c>
      <c r="B1188" s="217" t="s">
        <v>1661</v>
      </c>
      <c r="C1188" s="363" t="s">
        <v>4766</v>
      </c>
      <c r="D1188" s="214" t="s">
        <v>1611</v>
      </c>
      <c r="E1188" s="235">
        <v>8346.9</v>
      </c>
      <c r="F1188" s="287">
        <v>41895</v>
      </c>
      <c r="G1188" s="44">
        <v>8346.9</v>
      </c>
      <c r="H1188" s="243">
        <f t="shared" si="19"/>
        <v>0</v>
      </c>
      <c r="I1188" s="214"/>
      <c r="J1188" s="21"/>
      <c r="K1188" s="21"/>
    </row>
    <row r="1189" spans="1:11" x14ac:dyDescent="0.25">
      <c r="A1189" s="216">
        <v>41895</v>
      </c>
      <c r="B1189" s="217" t="s">
        <v>1662</v>
      </c>
      <c r="C1189" s="363" t="s">
        <v>4766</v>
      </c>
      <c r="D1189" s="214" t="s">
        <v>260</v>
      </c>
      <c r="E1189" s="235">
        <v>1659.8</v>
      </c>
      <c r="F1189" s="287">
        <v>41895</v>
      </c>
      <c r="G1189" s="44">
        <v>1659.8</v>
      </c>
      <c r="H1189" s="243">
        <f t="shared" si="19"/>
        <v>0</v>
      </c>
      <c r="I1189" s="214"/>
      <c r="J1189" s="21"/>
      <c r="K1189" s="21"/>
    </row>
    <row r="1190" spans="1:11" x14ac:dyDescent="0.25">
      <c r="A1190" s="216">
        <v>41895</v>
      </c>
      <c r="B1190" s="217" t="s">
        <v>1663</v>
      </c>
      <c r="C1190" s="363" t="s">
        <v>4766</v>
      </c>
      <c r="D1190" s="214" t="s">
        <v>11</v>
      </c>
      <c r="E1190" s="235">
        <v>77444</v>
      </c>
      <c r="F1190" s="489" t="s">
        <v>4904</v>
      </c>
      <c r="G1190" s="245">
        <v>77444</v>
      </c>
      <c r="H1190" s="243">
        <f t="shared" si="19"/>
        <v>0</v>
      </c>
      <c r="I1190" s="214" t="s">
        <v>65</v>
      </c>
      <c r="J1190" s="21"/>
      <c r="K1190" s="21"/>
    </row>
    <row r="1191" spans="1:11" ht="23.25" x14ac:dyDescent="0.25">
      <c r="A1191" s="216">
        <v>41895</v>
      </c>
      <c r="B1191" s="217" t="s">
        <v>1664</v>
      </c>
      <c r="C1191" s="363" t="s">
        <v>4766</v>
      </c>
      <c r="D1191" s="214" t="s">
        <v>180</v>
      </c>
      <c r="E1191" s="235">
        <v>37151.800000000003</v>
      </c>
      <c r="F1191" s="485" t="s">
        <v>4770</v>
      </c>
      <c r="G1191" s="44">
        <v>37151.800000000003</v>
      </c>
      <c r="H1191" s="243">
        <f t="shared" si="19"/>
        <v>0</v>
      </c>
      <c r="I1191" s="214" t="s">
        <v>65</v>
      </c>
      <c r="J1191" s="21"/>
      <c r="K1191" s="21"/>
    </row>
    <row r="1192" spans="1:11" x14ac:dyDescent="0.25">
      <c r="A1192" s="216">
        <v>41895</v>
      </c>
      <c r="B1192" s="217" t="s">
        <v>1665</v>
      </c>
      <c r="C1192" s="363" t="s">
        <v>4766</v>
      </c>
      <c r="D1192" s="214" t="s">
        <v>3121</v>
      </c>
      <c r="E1192" s="235">
        <v>7180</v>
      </c>
      <c r="F1192" s="287">
        <v>41896</v>
      </c>
      <c r="G1192" s="44">
        <v>7180</v>
      </c>
      <c r="H1192" s="243">
        <f t="shared" si="19"/>
        <v>0</v>
      </c>
      <c r="I1192" s="214" t="s">
        <v>65</v>
      </c>
      <c r="J1192" s="21"/>
      <c r="K1192" s="21"/>
    </row>
    <row r="1193" spans="1:11" x14ac:dyDescent="0.25">
      <c r="A1193" s="216">
        <v>41895</v>
      </c>
      <c r="B1193" s="217" t="s">
        <v>1666</v>
      </c>
      <c r="C1193" s="363" t="s">
        <v>4766</v>
      </c>
      <c r="D1193" s="214" t="s">
        <v>51</v>
      </c>
      <c r="E1193" s="235">
        <v>2982.8</v>
      </c>
      <c r="F1193" s="287">
        <v>41895</v>
      </c>
      <c r="G1193" s="44">
        <v>2982.8</v>
      </c>
      <c r="H1193" s="243">
        <f t="shared" si="19"/>
        <v>0</v>
      </c>
      <c r="I1193" s="214"/>
      <c r="J1193" s="21"/>
      <c r="K1193" s="21"/>
    </row>
    <row r="1194" spans="1:11" x14ac:dyDescent="0.25">
      <c r="A1194" s="216">
        <v>41895</v>
      </c>
      <c r="B1194" s="217" t="s">
        <v>1667</v>
      </c>
      <c r="C1194" s="363" t="s">
        <v>4766</v>
      </c>
      <c r="D1194" s="214" t="s">
        <v>4771</v>
      </c>
      <c r="E1194" s="235">
        <v>3835.6</v>
      </c>
      <c r="F1194" s="287">
        <v>41895</v>
      </c>
      <c r="G1194" s="44">
        <v>3835.6</v>
      </c>
      <c r="H1194" s="243">
        <f t="shared" si="19"/>
        <v>0</v>
      </c>
      <c r="I1194" s="214"/>
      <c r="J1194" s="21"/>
      <c r="K1194" s="21"/>
    </row>
    <row r="1195" spans="1:11" x14ac:dyDescent="0.25">
      <c r="A1195" s="216">
        <v>41895</v>
      </c>
      <c r="B1195" s="217" t="s">
        <v>1668</v>
      </c>
      <c r="C1195" s="363" t="s">
        <v>4766</v>
      </c>
      <c r="D1195" s="214" t="s">
        <v>4623</v>
      </c>
      <c r="E1195" s="235">
        <v>478.4</v>
      </c>
      <c r="F1195" s="287">
        <v>41895</v>
      </c>
      <c r="G1195" s="44">
        <v>478.4</v>
      </c>
      <c r="H1195" s="243">
        <f t="shared" si="19"/>
        <v>0</v>
      </c>
      <c r="I1195" s="214"/>
      <c r="J1195" s="21"/>
      <c r="K1195" s="21"/>
    </row>
    <row r="1196" spans="1:11" x14ac:dyDescent="0.25">
      <c r="A1196" s="216">
        <v>41895</v>
      </c>
      <c r="B1196" s="217" t="s">
        <v>1669</v>
      </c>
      <c r="C1196" s="363" t="s">
        <v>4766</v>
      </c>
      <c r="D1196" s="214" t="s">
        <v>4703</v>
      </c>
      <c r="E1196" s="235">
        <v>1278.9000000000001</v>
      </c>
      <c r="F1196" s="287">
        <v>41895</v>
      </c>
      <c r="G1196" s="44">
        <v>1278.9000000000001</v>
      </c>
      <c r="H1196" s="243">
        <f t="shared" si="19"/>
        <v>0</v>
      </c>
      <c r="I1196" s="214"/>
      <c r="J1196" s="21"/>
      <c r="K1196" s="21"/>
    </row>
    <row r="1197" spans="1:11" x14ac:dyDescent="0.25">
      <c r="A1197" s="216">
        <v>41895</v>
      </c>
      <c r="B1197" s="217" t="s">
        <v>1670</v>
      </c>
      <c r="C1197" s="363" t="s">
        <v>4766</v>
      </c>
      <c r="D1197" s="214" t="s">
        <v>136</v>
      </c>
      <c r="E1197" s="235">
        <v>3064.8</v>
      </c>
      <c r="F1197" s="287">
        <v>41895</v>
      </c>
      <c r="G1197" s="44">
        <v>3064.8</v>
      </c>
      <c r="H1197" s="243">
        <f t="shared" si="19"/>
        <v>0</v>
      </c>
      <c r="I1197" s="214"/>
      <c r="J1197" s="21"/>
      <c r="K1197" s="21"/>
    </row>
    <row r="1198" spans="1:11" x14ac:dyDescent="0.25">
      <c r="A1198" s="216">
        <v>41895</v>
      </c>
      <c r="B1198" s="217" t="s">
        <v>1671</v>
      </c>
      <c r="C1198" s="363" t="s">
        <v>4766</v>
      </c>
      <c r="D1198" s="214" t="s">
        <v>133</v>
      </c>
      <c r="E1198" s="235">
        <v>42403.199999999997</v>
      </c>
      <c r="F1198" s="287">
        <v>41895</v>
      </c>
      <c r="G1198" s="44">
        <v>42403.199999999997</v>
      </c>
      <c r="H1198" s="243">
        <f t="shared" si="19"/>
        <v>0</v>
      </c>
      <c r="I1198" s="214"/>
      <c r="J1198" s="21"/>
      <c r="K1198" s="21"/>
    </row>
    <row r="1199" spans="1:11" x14ac:dyDescent="0.25">
      <c r="A1199" s="216">
        <v>41895</v>
      </c>
      <c r="B1199" s="217" t="s">
        <v>1672</v>
      </c>
      <c r="C1199" s="363" t="s">
        <v>4766</v>
      </c>
      <c r="D1199" s="214" t="s">
        <v>4772</v>
      </c>
      <c r="E1199" s="235">
        <v>5697.6</v>
      </c>
      <c r="F1199" s="287">
        <v>41897</v>
      </c>
      <c r="G1199" s="44">
        <v>5697.6</v>
      </c>
      <c r="H1199" s="243">
        <f t="shared" si="19"/>
        <v>0</v>
      </c>
      <c r="I1199" s="214" t="s">
        <v>217</v>
      </c>
      <c r="J1199" s="21"/>
      <c r="K1199" s="21"/>
    </row>
    <row r="1200" spans="1:11" x14ac:dyDescent="0.25">
      <c r="A1200" s="216">
        <v>41895</v>
      </c>
      <c r="B1200" s="217" t="s">
        <v>1674</v>
      </c>
      <c r="C1200" s="363" t="s">
        <v>4766</v>
      </c>
      <c r="D1200" s="214" t="s">
        <v>99</v>
      </c>
      <c r="E1200" s="235">
        <v>596.4</v>
      </c>
      <c r="F1200" s="287">
        <v>41897</v>
      </c>
      <c r="G1200" s="44">
        <v>596.4</v>
      </c>
      <c r="H1200" s="243">
        <f t="shared" si="19"/>
        <v>0</v>
      </c>
      <c r="I1200" s="214" t="s">
        <v>217</v>
      </c>
      <c r="J1200" s="21"/>
      <c r="K1200" s="21"/>
    </row>
    <row r="1201" spans="1:11" x14ac:dyDescent="0.25">
      <c r="A1201" s="216">
        <v>41895</v>
      </c>
      <c r="B1201" s="217" t="s">
        <v>1676</v>
      </c>
      <c r="C1201" s="363" t="s">
        <v>4766</v>
      </c>
      <c r="D1201" s="214" t="s">
        <v>233</v>
      </c>
      <c r="E1201" s="235">
        <v>3039.6</v>
      </c>
      <c r="F1201" s="287">
        <v>41897</v>
      </c>
      <c r="G1201" s="44">
        <v>3039.6</v>
      </c>
      <c r="H1201" s="243">
        <f t="shared" si="19"/>
        <v>0</v>
      </c>
      <c r="I1201" s="214" t="s">
        <v>217</v>
      </c>
    </row>
    <row r="1202" spans="1:11" x14ac:dyDescent="0.25">
      <c r="A1202" s="216">
        <v>41895</v>
      </c>
      <c r="B1202" s="217" t="s">
        <v>1677</v>
      </c>
      <c r="C1202" s="363" t="s">
        <v>4766</v>
      </c>
      <c r="D1202" s="220" t="s">
        <v>3114</v>
      </c>
      <c r="E1202" s="241">
        <v>0</v>
      </c>
      <c r="F1202" s="287"/>
      <c r="G1202" s="44"/>
      <c r="H1202" s="243">
        <f t="shared" si="19"/>
        <v>0</v>
      </c>
      <c r="I1202" s="214" t="s">
        <v>324</v>
      </c>
    </row>
    <row r="1203" spans="1:11" x14ac:dyDescent="0.25">
      <c r="A1203" s="216">
        <v>41895</v>
      </c>
      <c r="B1203" s="217" t="s">
        <v>1678</v>
      </c>
      <c r="C1203" s="363" t="s">
        <v>4766</v>
      </c>
      <c r="D1203" s="214" t="s">
        <v>478</v>
      </c>
      <c r="E1203" s="235">
        <v>22107.200000000001</v>
      </c>
      <c r="F1203" s="287">
        <v>41896</v>
      </c>
      <c r="G1203" s="44">
        <v>22107.200000000001</v>
      </c>
      <c r="H1203" s="243">
        <f t="shared" si="19"/>
        <v>0</v>
      </c>
      <c r="I1203" s="214" t="s">
        <v>21</v>
      </c>
    </row>
    <row r="1204" spans="1:11" x14ac:dyDescent="0.25">
      <c r="A1204" s="216">
        <v>41895</v>
      </c>
      <c r="B1204" s="217" t="s">
        <v>1679</v>
      </c>
      <c r="C1204" s="363" t="s">
        <v>4766</v>
      </c>
      <c r="D1204" s="214" t="s">
        <v>4677</v>
      </c>
      <c r="E1204" s="235">
        <v>2937.6</v>
      </c>
      <c r="F1204" s="287">
        <v>41897</v>
      </c>
      <c r="G1204" s="44">
        <v>2937.6</v>
      </c>
      <c r="H1204" s="243">
        <f t="shared" si="19"/>
        <v>0</v>
      </c>
      <c r="I1204" s="214" t="s">
        <v>217</v>
      </c>
    </row>
    <row r="1205" spans="1:11" x14ac:dyDescent="0.25">
      <c r="A1205" s="216">
        <v>41895</v>
      </c>
      <c r="B1205" s="217" t="s">
        <v>1680</v>
      </c>
      <c r="C1205" s="363" t="s">
        <v>4766</v>
      </c>
      <c r="D1205" s="214" t="s">
        <v>78</v>
      </c>
      <c r="E1205" s="235">
        <v>7326</v>
      </c>
      <c r="F1205" s="287">
        <v>41897</v>
      </c>
      <c r="G1205" s="44">
        <v>7326</v>
      </c>
      <c r="H1205" s="243">
        <f t="shared" si="19"/>
        <v>0</v>
      </c>
      <c r="I1205" s="214" t="s">
        <v>217</v>
      </c>
    </row>
    <row r="1206" spans="1:11" x14ac:dyDescent="0.25">
      <c r="A1206" s="216">
        <v>41895</v>
      </c>
      <c r="B1206" s="217" t="s">
        <v>1681</v>
      </c>
      <c r="C1206" s="363" t="s">
        <v>4766</v>
      </c>
      <c r="D1206" s="214" t="s">
        <v>4290</v>
      </c>
      <c r="E1206" s="235">
        <v>11491</v>
      </c>
      <c r="F1206" s="287">
        <v>41897</v>
      </c>
      <c r="G1206" s="44">
        <v>11491</v>
      </c>
      <c r="H1206" s="243">
        <f t="shared" si="19"/>
        <v>0</v>
      </c>
      <c r="I1206" s="214" t="s">
        <v>21</v>
      </c>
      <c r="K1206" s="33"/>
    </row>
    <row r="1207" spans="1:11" x14ac:dyDescent="0.25">
      <c r="A1207" s="216">
        <v>41895</v>
      </c>
      <c r="B1207" s="217" t="s">
        <v>1683</v>
      </c>
      <c r="C1207" s="363" t="s">
        <v>4766</v>
      </c>
      <c r="D1207" s="214" t="s">
        <v>386</v>
      </c>
      <c r="E1207" s="235">
        <v>2100</v>
      </c>
      <c r="F1207" s="287">
        <v>41897</v>
      </c>
      <c r="G1207" s="44">
        <v>2100</v>
      </c>
      <c r="H1207" s="243">
        <f t="shared" si="19"/>
        <v>0</v>
      </c>
      <c r="I1207" s="214" t="s">
        <v>217</v>
      </c>
    </row>
    <row r="1208" spans="1:11" x14ac:dyDescent="0.25">
      <c r="A1208" s="216">
        <v>41895</v>
      </c>
      <c r="B1208" s="217" t="s">
        <v>1684</v>
      </c>
      <c r="C1208" s="363" t="s">
        <v>4766</v>
      </c>
      <c r="D1208" s="220" t="s">
        <v>3114</v>
      </c>
      <c r="E1208" s="241">
        <v>0</v>
      </c>
      <c r="F1208" s="287"/>
      <c r="G1208" s="44"/>
      <c r="H1208" s="243">
        <f t="shared" si="19"/>
        <v>0</v>
      </c>
      <c r="I1208" s="214" t="s">
        <v>324</v>
      </c>
    </row>
    <row r="1209" spans="1:11" x14ac:dyDescent="0.25">
      <c r="A1209" s="216">
        <v>41895</v>
      </c>
      <c r="B1209" s="217" t="s">
        <v>1685</v>
      </c>
      <c r="C1209" s="363" t="s">
        <v>4766</v>
      </c>
      <c r="D1209" s="214" t="s">
        <v>520</v>
      </c>
      <c r="E1209" s="235">
        <v>187.6</v>
      </c>
      <c r="F1209" s="287">
        <v>41895</v>
      </c>
      <c r="G1209" s="44">
        <v>187.6</v>
      </c>
      <c r="H1209" s="243">
        <f t="shared" si="19"/>
        <v>0</v>
      </c>
      <c r="I1209" s="214"/>
    </row>
    <row r="1210" spans="1:11" x14ac:dyDescent="0.25">
      <c r="A1210" s="216">
        <v>41895</v>
      </c>
      <c r="B1210" s="217" t="s">
        <v>1686</v>
      </c>
      <c r="C1210" s="363" t="s">
        <v>4766</v>
      </c>
      <c r="D1210" s="214" t="s">
        <v>4648</v>
      </c>
      <c r="E1210" s="235">
        <v>221</v>
      </c>
      <c r="F1210" s="287">
        <v>41895</v>
      </c>
      <c r="G1210" s="44">
        <v>221</v>
      </c>
      <c r="H1210" s="243">
        <f t="shared" si="19"/>
        <v>0</v>
      </c>
      <c r="I1210" s="214"/>
    </row>
    <row r="1211" spans="1:11" x14ac:dyDescent="0.25">
      <c r="A1211" s="216">
        <v>41895</v>
      </c>
      <c r="B1211" s="217" t="s">
        <v>1687</v>
      </c>
      <c r="C1211" s="363" t="s">
        <v>4766</v>
      </c>
      <c r="D1211" s="214" t="s">
        <v>4618</v>
      </c>
      <c r="E1211" s="235">
        <v>4264</v>
      </c>
      <c r="F1211" s="287">
        <v>41896</v>
      </c>
      <c r="G1211" s="44">
        <v>4264</v>
      </c>
      <c r="H1211" s="243">
        <f t="shared" si="19"/>
        <v>0</v>
      </c>
      <c r="I1211" s="214" t="s">
        <v>21</v>
      </c>
    </row>
    <row r="1212" spans="1:11" x14ac:dyDescent="0.25">
      <c r="A1212" s="216">
        <v>41895</v>
      </c>
      <c r="B1212" s="217" t="s">
        <v>1688</v>
      </c>
      <c r="C1212" s="363" t="s">
        <v>4766</v>
      </c>
      <c r="D1212" s="214" t="s">
        <v>1206</v>
      </c>
      <c r="E1212" s="235">
        <v>3721.55</v>
      </c>
      <c r="F1212" s="287">
        <v>41895</v>
      </c>
      <c r="G1212" s="44">
        <v>3721.55</v>
      </c>
      <c r="H1212" s="243">
        <f t="shared" si="19"/>
        <v>0</v>
      </c>
      <c r="I1212" s="214"/>
    </row>
    <row r="1213" spans="1:11" x14ac:dyDescent="0.25">
      <c r="A1213" s="216">
        <v>41895</v>
      </c>
      <c r="B1213" s="217" t="s">
        <v>1689</v>
      </c>
      <c r="C1213" s="363" t="s">
        <v>4766</v>
      </c>
      <c r="D1213" s="214" t="s">
        <v>4773</v>
      </c>
      <c r="E1213" s="235">
        <v>509.6</v>
      </c>
      <c r="F1213" s="287">
        <v>41895</v>
      </c>
      <c r="G1213" s="44">
        <v>509.6</v>
      </c>
      <c r="H1213" s="243">
        <f t="shared" si="19"/>
        <v>0</v>
      </c>
      <c r="I1213" s="214"/>
    </row>
    <row r="1214" spans="1:11" x14ac:dyDescent="0.25">
      <c r="A1214" s="216">
        <v>41895</v>
      </c>
      <c r="B1214" s="217" t="s">
        <v>1690</v>
      </c>
      <c r="C1214" s="363" t="s">
        <v>4766</v>
      </c>
      <c r="D1214" s="214" t="s">
        <v>2582</v>
      </c>
      <c r="E1214" s="235">
        <v>8320</v>
      </c>
      <c r="F1214" s="473" t="s">
        <v>4774</v>
      </c>
      <c r="G1214" s="44">
        <v>8320</v>
      </c>
      <c r="H1214" s="243">
        <f t="shared" si="19"/>
        <v>0</v>
      </c>
      <c r="I1214" s="214" t="s">
        <v>12</v>
      </c>
    </row>
    <row r="1215" spans="1:11" x14ac:dyDescent="0.25">
      <c r="A1215" s="216">
        <v>41895</v>
      </c>
      <c r="B1215" s="217" t="s">
        <v>1691</v>
      </c>
      <c r="C1215" s="363" t="s">
        <v>4766</v>
      </c>
      <c r="D1215" s="214" t="s">
        <v>441</v>
      </c>
      <c r="E1215" s="235">
        <v>2139.1999999999998</v>
      </c>
      <c r="F1215" s="287">
        <v>41895</v>
      </c>
      <c r="G1215" s="44">
        <v>2139.1999999999998</v>
      </c>
      <c r="H1215" s="243">
        <f t="shared" si="19"/>
        <v>0</v>
      </c>
      <c r="I1215" s="214" t="s">
        <v>12</v>
      </c>
    </row>
    <row r="1216" spans="1:11" x14ac:dyDescent="0.25">
      <c r="A1216" s="216">
        <v>41895</v>
      </c>
      <c r="B1216" s="217" t="s">
        <v>1692</v>
      </c>
      <c r="C1216" s="363" t="s">
        <v>4766</v>
      </c>
      <c r="D1216" s="214" t="s">
        <v>4320</v>
      </c>
      <c r="E1216" s="235">
        <v>33736.29</v>
      </c>
      <c r="F1216" s="287">
        <v>41895</v>
      </c>
      <c r="G1216" s="44">
        <v>33736.29</v>
      </c>
      <c r="H1216" s="243">
        <f t="shared" si="19"/>
        <v>0</v>
      </c>
      <c r="I1216" s="214" t="s">
        <v>12</v>
      </c>
    </row>
    <row r="1217" spans="1:11" x14ac:dyDescent="0.25">
      <c r="A1217" s="216">
        <v>41895</v>
      </c>
      <c r="B1217" s="217" t="s">
        <v>1693</v>
      </c>
      <c r="C1217" s="363" t="s">
        <v>4766</v>
      </c>
      <c r="D1217" s="214" t="s">
        <v>54</v>
      </c>
      <c r="E1217" s="235">
        <v>9116.2000000000007</v>
      </c>
      <c r="F1217" s="287">
        <v>41895</v>
      </c>
      <c r="G1217" s="44">
        <v>9116.2000000000007</v>
      </c>
      <c r="H1217" s="243">
        <f t="shared" si="19"/>
        <v>0</v>
      </c>
      <c r="I1217" s="214" t="s">
        <v>12</v>
      </c>
    </row>
    <row r="1218" spans="1:11" x14ac:dyDescent="0.25">
      <c r="A1218" s="216">
        <v>41895</v>
      </c>
      <c r="B1218" s="217" t="s">
        <v>1694</v>
      </c>
      <c r="C1218" s="363" t="s">
        <v>4766</v>
      </c>
      <c r="D1218" s="214" t="s">
        <v>49</v>
      </c>
      <c r="E1218" s="235">
        <v>2143.1999999999998</v>
      </c>
      <c r="F1218" s="419">
        <v>41895</v>
      </c>
      <c r="G1218" s="44">
        <v>2143.1999999999998</v>
      </c>
      <c r="H1218" s="243">
        <f t="shared" si="19"/>
        <v>0</v>
      </c>
      <c r="I1218" s="214"/>
    </row>
    <row r="1219" spans="1:11" x14ac:dyDescent="0.25">
      <c r="A1219" s="216">
        <v>41895</v>
      </c>
      <c r="B1219" s="217" t="s">
        <v>1695</v>
      </c>
      <c r="C1219" s="363" t="s">
        <v>4766</v>
      </c>
      <c r="D1219" s="214" t="s">
        <v>4775</v>
      </c>
      <c r="E1219" s="235">
        <v>114.8</v>
      </c>
      <c r="F1219" s="419">
        <v>41895</v>
      </c>
      <c r="G1219" s="44">
        <v>114.8</v>
      </c>
      <c r="H1219" s="243">
        <f t="shared" si="19"/>
        <v>0</v>
      </c>
      <c r="I1219" s="214"/>
    </row>
    <row r="1220" spans="1:11" x14ac:dyDescent="0.25">
      <c r="A1220" s="216">
        <v>41895</v>
      </c>
      <c r="B1220" s="217" t="s">
        <v>1696</v>
      </c>
      <c r="C1220" s="363" t="s">
        <v>4766</v>
      </c>
      <c r="D1220" s="214" t="s">
        <v>136</v>
      </c>
      <c r="E1220" s="235">
        <v>2641.6</v>
      </c>
      <c r="F1220" s="419">
        <v>41895</v>
      </c>
      <c r="G1220" s="44">
        <v>2641.6</v>
      </c>
      <c r="H1220" s="243">
        <f t="shared" si="19"/>
        <v>0</v>
      </c>
      <c r="I1220" s="214"/>
    </row>
    <row r="1221" spans="1:11" x14ac:dyDescent="0.25">
      <c r="A1221" s="216">
        <v>41895</v>
      </c>
      <c r="B1221" s="217" t="s">
        <v>1698</v>
      </c>
      <c r="C1221" s="363" t="s">
        <v>4766</v>
      </c>
      <c r="D1221" s="214" t="s">
        <v>28</v>
      </c>
      <c r="E1221" s="235">
        <v>26693.9</v>
      </c>
      <c r="F1221" s="419">
        <v>41895</v>
      </c>
      <c r="G1221" s="44">
        <v>26693.9</v>
      </c>
      <c r="H1221" s="243">
        <f t="shared" si="19"/>
        <v>0</v>
      </c>
      <c r="I1221" s="214"/>
      <c r="K1221" s="33"/>
    </row>
    <row r="1222" spans="1:11" x14ac:dyDescent="0.25">
      <c r="A1222" s="216">
        <v>41895</v>
      </c>
      <c r="B1222" s="217" t="s">
        <v>1700</v>
      </c>
      <c r="C1222" s="363" t="s">
        <v>4766</v>
      </c>
      <c r="D1222" s="220" t="s">
        <v>3114</v>
      </c>
      <c r="E1222" s="241">
        <v>0</v>
      </c>
      <c r="F1222" s="419"/>
      <c r="G1222" s="44"/>
      <c r="H1222" s="243">
        <f t="shared" si="19"/>
        <v>0</v>
      </c>
      <c r="I1222" s="214" t="s">
        <v>324</v>
      </c>
    </row>
    <row r="1223" spans="1:11" x14ac:dyDescent="0.25">
      <c r="A1223" s="275">
        <v>41895</v>
      </c>
      <c r="B1223" s="217" t="s">
        <v>1701</v>
      </c>
      <c r="C1223" s="363" t="s">
        <v>4766</v>
      </c>
      <c r="D1223" s="214" t="s">
        <v>4776</v>
      </c>
      <c r="E1223" s="235">
        <v>4687.8</v>
      </c>
      <c r="F1223" s="419">
        <v>41895</v>
      </c>
      <c r="G1223" s="44">
        <v>4687.8</v>
      </c>
      <c r="H1223" s="243">
        <f t="shared" ref="H1223:H1286" si="20">E1223-G1223</f>
        <v>0</v>
      </c>
      <c r="I1223" s="214"/>
    </row>
    <row r="1224" spans="1:11" x14ac:dyDescent="0.25">
      <c r="A1224" s="216">
        <v>41896</v>
      </c>
      <c r="B1224" s="217" t="s">
        <v>1702</v>
      </c>
      <c r="C1224" s="363" t="s">
        <v>4766</v>
      </c>
      <c r="D1224" s="20" t="s">
        <v>14</v>
      </c>
      <c r="E1224" s="239">
        <v>8776.7999999999993</v>
      </c>
      <c r="F1224" s="419">
        <v>41896</v>
      </c>
      <c r="G1224" s="44">
        <v>8776.7999999999993</v>
      </c>
      <c r="H1224" s="243">
        <f t="shared" si="20"/>
        <v>0</v>
      </c>
      <c r="I1224" s="20" t="s">
        <v>21</v>
      </c>
    </row>
    <row r="1225" spans="1:11" x14ac:dyDescent="0.25">
      <c r="A1225" s="275">
        <v>41896</v>
      </c>
      <c r="B1225" s="217" t="s">
        <v>1704</v>
      </c>
      <c r="C1225" s="363" t="s">
        <v>4766</v>
      </c>
      <c r="D1225" s="20" t="s">
        <v>123</v>
      </c>
      <c r="E1225" s="239">
        <v>7826.8</v>
      </c>
      <c r="F1225" s="419">
        <v>41900</v>
      </c>
      <c r="G1225" s="44">
        <v>7826.8</v>
      </c>
      <c r="H1225" s="243">
        <f t="shared" si="20"/>
        <v>0</v>
      </c>
      <c r="I1225" s="20"/>
    </row>
    <row r="1226" spans="1:11" x14ac:dyDescent="0.25">
      <c r="A1226" s="216">
        <v>41896</v>
      </c>
      <c r="B1226" s="217" t="s">
        <v>1705</v>
      </c>
      <c r="C1226" s="363" t="s">
        <v>4766</v>
      </c>
      <c r="D1226" s="20" t="s">
        <v>44</v>
      </c>
      <c r="E1226" s="239">
        <v>8640</v>
      </c>
      <c r="F1226" s="432" t="s">
        <v>4888</v>
      </c>
      <c r="G1226" s="245">
        <v>8640</v>
      </c>
      <c r="H1226" s="243">
        <f t="shared" si="20"/>
        <v>0</v>
      </c>
      <c r="I1226" s="20" t="s">
        <v>12</v>
      </c>
    </row>
    <row r="1227" spans="1:11" x14ac:dyDescent="0.25">
      <c r="A1227" s="275">
        <v>41896</v>
      </c>
      <c r="B1227" s="217" t="s">
        <v>1706</v>
      </c>
      <c r="C1227" s="363" t="s">
        <v>4766</v>
      </c>
      <c r="D1227" s="20" t="s">
        <v>43</v>
      </c>
      <c r="E1227" s="239">
        <v>2880</v>
      </c>
      <c r="F1227" s="419">
        <v>41898</v>
      </c>
      <c r="G1227" s="44">
        <v>2880</v>
      </c>
      <c r="H1227" s="243">
        <f t="shared" si="20"/>
        <v>0</v>
      </c>
      <c r="I1227" s="20" t="s">
        <v>12</v>
      </c>
    </row>
    <row r="1228" spans="1:11" x14ac:dyDescent="0.25">
      <c r="A1228" s="216">
        <v>41896</v>
      </c>
      <c r="B1228" s="217" t="s">
        <v>1707</v>
      </c>
      <c r="C1228" s="363" t="s">
        <v>4766</v>
      </c>
      <c r="D1228" s="20" t="s">
        <v>4620</v>
      </c>
      <c r="E1228" s="239">
        <v>11908.4</v>
      </c>
      <c r="F1228" s="419">
        <v>41896</v>
      </c>
      <c r="G1228" s="44">
        <v>11908.4</v>
      </c>
      <c r="H1228" s="243">
        <f t="shared" si="20"/>
        <v>0</v>
      </c>
      <c r="I1228" s="20" t="s">
        <v>27</v>
      </c>
    </row>
    <row r="1229" spans="1:11" x14ac:dyDescent="0.25">
      <c r="A1229" s="275">
        <v>41896</v>
      </c>
      <c r="B1229" s="217" t="s">
        <v>1708</v>
      </c>
      <c r="C1229" s="363" t="s">
        <v>4766</v>
      </c>
      <c r="D1229" s="20" t="s">
        <v>28</v>
      </c>
      <c r="E1229" s="239">
        <v>6258.6</v>
      </c>
      <c r="F1229" s="419">
        <v>41896</v>
      </c>
      <c r="G1229" s="44">
        <v>6258.6</v>
      </c>
      <c r="H1229" s="243">
        <f t="shared" si="20"/>
        <v>0</v>
      </c>
      <c r="I1229" s="20"/>
    </row>
    <row r="1230" spans="1:11" x14ac:dyDescent="0.25">
      <c r="A1230" s="216">
        <v>41896</v>
      </c>
      <c r="B1230" s="217" t="s">
        <v>1709</v>
      </c>
      <c r="C1230" s="363" t="s">
        <v>4766</v>
      </c>
      <c r="D1230" s="20" t="s">
        <v>42</v>
      </c>
      <c r="E1230" s="239">
        <v>2400</v>
      </c>
      <c r="F1230" s="419">
        <v>41898</v>
      </c>
      <c r="G1230" s="44">
        <v>2400</v>
      </c>
      <c r="H1230" s="243">
        <f t="shared" si="20"/>
        <v>0</v>
      </c>
      <c r="I1230" s="20" t="s">
        <v>12</v>
      </c>
    </row>
    <row r="1231" spans="1:11" x14ac:dyDescent="0.25">
      <c r="A1231" s="275">
        <v>41896</v>
      </c>
      <c r="B1231" s="217" t="s">
        <v>1710</v>
      </c>
      <c r="C1231" s="363" t="s">
        <v>4766</v>
      </c>
      <c r="D1231" s="20" t="s">
        <v>47</v>
      </c>
      <c r="E1231" s="239">
        <v>3195.7</v>
      </c>
      <c r="F1231" s="419">
        <v>41896</v>
      </c>
      <c r="G1231" s="44">
        <v>3195.7</v>
      </c>
      <c r="H1231" s="243">
        <f t="shared" si="20"/>
        <v>0</v>
      </c>
      <c r="I1231" s="20" t="s">
        <v>27</v>
      </c>
    </row>
    <row r="1232" spans="1:11" x14ac:dyDescent="0.25">
      <c r="A1232" s="216">
        <v>41896</v>
      </c>
      <c r="B1232" s="217" t="s">
        <v>1711</v>
      </c>
      <c r="C1232" s="363" t="s">
        <v>4766</v>
      </c>
      <c r="D1232" s="20" t="s">
        <v>13</v>
      </c>
      <c r="E1232" s="239">
        <v>7115.8</v>
      </c>
      <c r="F1232" s="419">
        <v>41896</v>
      </c>
      <c r="G1232" s="44">
        <v>7115.8</v>
      </c>
      <c r="H1232" s="243">
        <f t="shared" si="20"/>
        <v>0</v>
      </c>
      <c r="I1232" s="20" t="s">
        <v>27</v>
      </c>
    </row>
    <row r="1233" spans="1:11" x14ac:dyDescent="0.25">
      <c r="A1233" s="275">
        <v>41896</v>
      </c>
      <c r="B1233" s="217" t="s">
        <v>1712</v>
      </c>
      <c r="C1233" s="363" t="s">
        <v>4766</v>
      </c>
      <c r="D1233" s="20" t="s">
        <v>760</v>
      </c>
      <c r="E1233" s="239">
        <v>12706.6</v>
      </c>
      <c r="F1233" s="419">
        <v>41897</v>
      </c>
      <c r="G1233" s="44">
        <v>12706.6</v>
      </c>
      <c r="H1233" s="243">
        <f t="shared" si="20"/>
        <v>0</v>
      </c>
      <c r="I1233" s="20" t="s">
        <v>12</v>
      </c>
      <c r="J1233" s="21"/>
      <c r="K1233" s="21"/>
    </row>
    <row r="1234" spans="1:11" x14ac:dyDescent="0.25">
      <c r="A1234" s="216">
        <v>41896</v>
      </c>
      <c r="B1234" s="217" t="s">
        <v>1713</v>
      </c>
      <c r="C1234" s="363" t="s">
        <v>4766</v>
      </c>
      <c r="D1234" s="20" t="s">
        <v>23</v>
      </c>
      <c r="E1234" s="239">
        <v>9730.1</v>
      </c>
      <c r="F1234" s="419">
        <v>41896</v>
      </c>
      <c r="G1234" s="44">
        <v>9730.1</v>
      </c>
      <c r="H1234" s="243">
        <f t="shared" si="20"/>
        <v>0</v>
      </c>
      <c r="I1234" s="20"/>
      <c r="J1234" s="21"/>
      <c r="K1234" s="21"/>
    </row>
    <row r="1235" spans="1:11" x14ac:dyDescent="0.25">
      <c r="A1235" s="275">
        <v>41896</v>
      </c>
      <c r="B1235" s="217" t="s">
        <v>1715</v>
      </c>
      <c r="C1235" s="363" t="s">
        <v>4766</v>
      </c>
      <c r="D1235" s="20" t="s">
        <v>2544</v>
      </c>
      <c r="E1235" s="239">
        <v>22441.4</v>
      </c>
      <c r="F1235" s="419">
        <v>41897</v>
      </c>
      <c r="G1235" s="44">
        <v>22441.4</v>
      </c>
      <c r="H1235" s="243">
        <f t="shared" si="20"/>
        <v>0</v>
      </c>
      <c r="I1235" s="20" t="s">
        <v>12</v>
      </c>
      <c r="J1235" s="21"/>
      <c r="K1235" s="21"/>
    </row>
    <row r="1236" spans="1:11" x14ac:dyDescent="0.25">
      <c r="A1236" s="216">
        <v>41896</v>
      </c>
      <c r="B1236" s="217" t="s">
        <v>1716</v>
      </c>
      <c r="C1236" s="363" t="s">
        <v>4766</v>
      </c>
      <c r="D1236" s="20" t="s">
        <v>4685</v>
      </c>
      <c r="E1236" s="239">
        <v>1813</v>
      </c>
      <c r="F1236" s="419">
        <v>41897</v>
      </c>
      <c r="G1236" s="44">
        <v>1813</v>
      </c>
      <c r="H1236" s="243">
        <f t="shared" si="20"/>
        <v>0</v>
      </c>
      <c r="I1236" s="20" t="s">
        <v>12</v>
      </c>
      <c r="J1236" s="21"/>
      <c r="K1236" s="21"/>
    </row>
    <row r="1237" spans="1:11" x14ac:dyDescent="0.25">
      <c r="A1237" s="275">
        <v>41896</v>
      </c>
      <c r="B1237" s="217" t="s">
        <v>1717</v>
      </c>
      <c r="C1237" s="363" t="s">
        <v>4766</v>
      </c>
      <c r="D1237" s="20" t="s">
        <v>4764</v>
      </c>
      <c r="E1237" s="239">
        <v>2133.5</v>
      </c>
      <c r="F1237" s="419">
        <v>41896</v>
      </c>
      <c r="G1237" s="44">
        <v>2133.5</v>
      </c>
      <c r="H1237" s="243">
        <f t="shared" si="20"/>
        <v>0</v>
      </c>
      <c r="I1237" s="20"/>
      <c r="J1237" s="21"/>
      <c r="K1237" s="21"/>
    </row>
    <row r="1238" spans="1:11" x14ac:dyDescent="0.25">
      <c r="A1238" s="216">
        <v>41896</v>
      </c>
      <c r="B1238" s="217" t="s">
        <v>1718</v>
      </c>
      <c r="C1238" s="363" t="s">
        <v>4766</v>
      </c>
      <c r="D1238" s="20" t="s">
        <v>4777</v>
      </c>
      <c r="E1238" s="239">
        <v>143286</v>
      </c>
      <c r="F1238" s="419">
        <v>41901</v>
      </c>
      <c r="G1238" s="44">
        <v>143286</v>
      </c>
      <c r="H1238" s="243">
        <f t="shared" si="20"/>
        <v>0</v>
      </c>
      <c r="I1238" s="20" t="s">
        <v>21</v>
      </c>
      <c r="J1238" s="21"/>
      <c r="K1238" s="21"/>
    </row>
    <row r="1239" spans="1:11" x14ac:dyDescent="0.25">
      <c r="A1239" s="275">
        <v>41896</v>
      </c>
      <c r="B1239" s="217" t="s">
        <v>1719</v>
      </c>
      <c r="C1239" s="363" t="s">
        <v>4766</v>
      </c>
      <c r="D1239" s="20" t="s">
        <v>4646</v>
      </c>
      <c r="E1239" s="239">
        <v>1058.4000000000001</v>
      </c>
      <c r="F1239" s="419">
        <v>41896</v>
      </c>
      <c r="G1239" s="44">
        <v>1058.4000000000001</v>
      </c>
      <c r="H1239" s="243">
        <f t="shared" si="20"/>
        <v>0</v>
      </c>
      <c r="I1239" s="20" t="s">
        <v>27</v>
      </c>
      <c r="J1239" s="21"/>
      <c r="K1239" s="21"/>
    </row>
    <row r="1240" spans="1:11" x14ac:dyDescent="0.25">
      <c r="A1240" s="216">
        <v>41896</v>
      </c>
      <c r="B1240" s="217" t="s">
        <v>1720</v>
      </c>
      <c r="C1240" s="363" t="s">
        <v>4766</v>
      </c>
      <c r="D1240" s="329" t="s">
        <v>3114</v>
      </c>
      <c r="E1240" s="330">
        <v>0</v>
      </c>
      <c r="F1240" s="419"/>
      <c r="G1240" s="44"/>
      <c r="H1240" s="243">
        <f t="shared" si="20"/>
        <v>0</v>
      </c>
      <c r="I1240" s="20" t="s">
        <v>324</v>
      </c>
      <c r="J1240" s="21"/>
      <c r="K1240" s="21"/>
    </row>
    <row r="1241" spans="1:11" x14ac:dyDescent="0.25">
      <c r="A1241" s="275">
        <v>41896</v>
      </c>
      <c r="B1241" s="217" t="s">
        <v>1721</v>
      </c>
      <c r="C1241" s="363" t="s">
        <v>4766</v>
      </c>
      <c r="D1241" s="20" t="s">
        <v>116</v>
      </c>
      <c r="E1241" s="239">
        <v>2736.4</v>
      </c>
      <c r="F1241" s="419">
        <v>41896</v>
      </c>
      <c r="G1241" s="44">
        <v>2736.4</v>
      </c>
      <c r="H1241" s="243">
        <f t="shared" si="20"/>
        <v>0</v>
      </c>
      <c r="I1241" s="20"/>
      <c r="J1241" s="21"/>
      <c r="K1241" s="21"/>
    </row>
    <row r="1242" spans="1:11" x14ac:dyDescent="0.25">
      <c r="A1242" s="216">
        <v>41896</v>
      </c>
      <c r="B1242" s="217" t="s">
        <v>1722</v>
      </c>
      <c r="C1242" s="363" t="s">
        <v>4766</v>
      </c>
      <c r="D1242" s="20" t="s">
        <v>4659</v>
      </c>
      <c r="E1242" s="239">
        <v>4189.3</v>
      </c>
      <c r="F1242" s="419">
        <v>41896</v>
      </c>
      <c r="G1242" s="44">
        <v>4189.3</v>
      </c>
      <c r="H1242" s="243">
        <f t="shared" si="20"/>
        <v>0</v>
      </c>
      <c r="I1242" s="20"/>
      <c r="J1242" s="21"/>
      <c r="K1242" s="21"/>
    </row>
    <row r="1243" spans="1:11" x14ac:dyDescent="0.25">
      <c r="A1243" s="275">
        <v>41896</v>
      </c>
      <c r="B1243" s="217" t="s">
        <v>1723</v>
      </c>
      <c r="C1243" s="363" t="s">
        <v>4766</v>
      </c>
      <c r="D1243" s="20" t="s">
        <v>339</v>
      </c>
      <c r="E1243" s="239">
        <v>677.7</v>
      </c>
      <c r="F1243" s="419">
        <v>41896</v>
      </c>
      <c r="G1243" s="44">
        <v>677.7</v>
      </c>
      <c r="H1243" s="243">
        <f t="shared" si="20"/>
        <v>0</v>
      </c>
      <c r="I1243" s="20"/>
      <c r="J1243" s="21"/>
      <c r="K1243" s="21"/>
    </row>
    <row r="1244" spans="1:11" x14ac:dyDescent="0.25">
      <c r="A1244" s="216">
        <v>41896</v>
      </c>
      <c r="B1244" s="217" t="s">
        <v>1724</v>
      </c>
      <c r="C1244" s="363" t="s">
        <v>4766</v>
      </c>
      <c r="D1244" s="20" t="s">
        <v>1882</v>
      </c>
      <c r="E1244" s="239">
        <v>12866.8</v>
      </c>
      <c r="F1244" s="419">
        <v>41897</v>
      </c>
      <c r="G1244" s="44">
        <v>12866.8</v>
      </c>
      <c r="H1244" s="243">
        <f t="shared" si="20"/>
        <v>0</v>
      </c>
      <c r="I1244" s="20" t="s">
        <v>12</v>
      </c>
      <c r="J1244" s="21"/>
      <c r="K1244" s="21"/>
    </row>
    <row r="1245" spans="1:11" x14ac:dyDescent="0.25">
      <c r="A1245" s="275">
        <v>41896</v>
      </c>
      <c r="B1245" s="217" t="s">
        <v>1725</v>
      </c>
      <c r="C1245" s="363" t="s">
        <v>4766</v>
      </c>
      <c r="D1245" s="20" t="s">
        <v>1782</v>
      </c>
      <c r="E1245" s="239">
        <v>1905.6</v>
      </c>
      <c r="F1245" s="419">
        <v>41897</v>
      </c>
      <c r="G1245" s="44">
        <v>1905.6</v>
      </c>
      <c r="H1245" s="243">
        <f t="shared" si="20"/>
        <v>0</v>
      </c>
      <c r="I1245" s="20" t="s">
        <v>12</v>
      </c>
      <c r="J1245" s="21"/>
      <c r="K1245" s="21"/>
    </row>
    <row r="1246" spans="1:11" x14ac:dyDescent="0.25">
      <c r="A1246" s="216">
        <v>41896</v>
      </c>
      <c r="B1246" s="217" t="s">
        <v>1727</v>
      </c>
      <c r="C1246" s="363" t="s">
        <v>4766</v>
      </c>
      <c r="D1246" s="20" t="s">
        <v>4355</v>
      </c>
      <c r="E1246" s="239">
        <v>1065.9000000000001</v>
      </c>
      <c r="F1246" s="419">
        <v>41897</v>
      </c>
      <c r="G1246" s="44">
        <v>1065.9000000000001</v>
      </c>
      <c r="H1246" s="243">
        <f t="shared" si="20"/>
        <v>0</v>
      </c>
      <c r="I1246" s="20" t="s">
        <v>12</v>
      </c>
      <c r="J1246" s="21"/>
      <c r="K1246" s="21"/>
    </row>
    <row r="1247" spans="1:11" x14ac:dyDescent="0.25">
      <c r="A1247" s="275">
        <v>41896</v>
      </c>
      <c r="B1247" s="217" t="s">
        <v>1728</v>
      </c>
      <c r="C1247" s="363" t="s">
        <v>4766</v>
      </c>
      <c r="D1247" s="20" t="s">
        <v>4354</v>
      </c>
      <c r="E1247" s="239">
        <v>1992</v>
      </c>
      <c r="F1247" s="419">
        <v>41897</v>
      </c>
      <c r="G1247" s="44">
        <v>1992</v>
      </c>
      <c r="H1247" s="243">
        <f t="shared" si="20"/>
        <v>0</v>
      </c>
      <c r="I1247" s="20" t="s">
        <v>12</v>
      </c>
      <c r="J1247" s="21"/>
      <c r="K1247" s="21"/>
    </row>
    <row r="1248" spans="1:11" x14ac:dyDescent="0.25">
      <c r="A1248" s="216">
        <v>41896</v>
      </c>
      <c r="B1248" s="217" t="s">
        <v>1729</v>
      </c>
      <c r="C1248" s="363" t="s">
        <v>4766</v>
      </c>
      <c r="D1248" s="20" t="s">
        <v>52</v>
      </c>
      <c r="E1248" s="239">
        <v>2100.6</v>
      </c>
      <c r="F1248" s="419">
        <v>41897</v>
      </c>
      <c r="G1248" s="44">
        <v>2100.6</v>
      </c>
      <c r="H1248" s="243">
        <f t="shared" si="20"/>
        <v>0</v>
      </c>
      <c r="I1248" s="20" t="s">
        <v>12</v>
      </c>
      <c r="J1248" s="21"/>
      <c r="K1248" s="21"/>
    </row>
    <row r="1249" spans="1:11" x14ac:dyDescent="0.25">
      <c r="A1249" s="275">
        <v>41896</v>
      </c>
      <c r="B1249" s="217" t="s">
        <v>1730</v>
      </c>
      <c r="C1249" s="363" t="s">
        <v>4766</v>
      </c>
      <c r="D1249" s="20" t="s">
        <v>4321</v>
      </c>
      <c r="E1249" s="239">
        <v>6248.4</v>
      </c>
      <c r="F1249" s="419">
        <v>41896</v>
      </c>
      <c r="G1249" s="44">
        <v>6248.4</v>
      </c>
      <c r="H1249" s="243">
        <f t="shared" si="20"/>
        <v>0</v>
      </c>
      <c r="I1249" s="20"/>
      <c r="J1249" s="21"/>
      <c r="K1249" s="21"/>
    </row>
    <row r="1250" spans="1:11" x14ac:dyDescent="0.25">
      <c r="A1250" s="216">
        <v>41896</v>
      </c>
      <c r="B1250" s="217" t="s">
        <v>1731</v>
      </c>
      <c r="C1250" s="363" t="s">
        <v>4766</v>
      </c>
      <c r="D1250" s="20" t="s">
        <v>237</v>
      </c>
      <c r="E1250" s="239">
        <v>2295.1999999999998</v>
      </c>
      <c r="F1250" s="419">
        <v>41896</v>
      </c>
      <c r="G1250" s="44">
        <v>2295.1999999999998</v>
      </c>
      <c r="H1250" s="243">
        <f t="shared" si="20"/>
        <v>0</v>
      </c>
      <c r="I1250" s="20" t="s">
        <v>162</v>
      </c>
      <c r="J1250" s="21"/>
      <c r="K1250" s="21"/>
    </row>
    <row r="1251" spans="1:11" x14ac:dyDescent="0.25">
      <c r="A1251" s="275">
        <v>41896</v>
      </c>
      <c r="B1251" s="217" t="s">
        <v>1732</v>
      </c>
      <c r="C1251" s="363" t="s">
        <v>4766</v>
      </c>
      <c r="D1251" s="20" t="s">
        <v>4778</v>
      </c>
      <c r="E1251" s="239">
        <v>1396.8</v>
      </c>
      <c r="F1251" s="419">
        <v>41897</v>
      </c>
      <c r="G1251" s="44">
        <v>1396.8</v>
      </c>
      <c r="H1251" s="243">
        <f t="shared" si="20"/>
        <v>0</v>
      </c>
      <c r="I1251" s="20" t="s">
        <v>65</v>
      </c>
      <c r="J1251" s="21"/>
      <c r="K1251" s="21"/>
    </row>
    <row r="1252" spans="1:11" x14ac:dyDescent="0.25">
      <c r="A1252" s="216">
        <v>41896</v>
      </c>
      <c r="B1252" s="217" t="s">
        <v>1735</v>
      </c>
      <c r="C1252" s="363" t="s">
        <v>4766</v>
      </c>
      <c r="D1252" s="20" t="s">
        <v>3121</v>
      </c>
      <c r="E1252" s="239">
        <v>12828.4</v>
      </c>
      <c r="F1252" s="419">
        <v>41897</v>
      </c>
      <c r="G1252" s="44">
        <v>12828.4</v>
      </c>
      <c r="H1252" s="243">
        <f t="shared" si="20"/>
        <v>0</v>
      </c>
      <c r="I1252" s="20" t="s">
        <v>65</v>
      </c>
      <c r="J1252" s="21"/>
      <c r="K1252" s="21"/>
    </row>
    <row r="1253" spans="1:11" x14ac:dyDescent="0.25">
      <c r="A1253" s="275">
        <v>41896</v>
      </c>
      <c r="B1253" s="217" t="s">
        <v>1737</v>
      </c>
      <c r="C1253" s="363" t="s">
        <v>4766</v>
      </c>
      <c r="D1253" s="20" t="s">
        <v>11</v>
      </c>
      <c r="E1253" s="239">
        <v>76152</v>
      </c>
      <c r="F1253" s="421">
        <v>41920</v>
      </c>
      <c r="G1253" s="245">
        <v>76152</v>
      </c>
      <c r="H1253" s="243">
        <f t="shared" si="20"/>
        <v>0</v>
      </c>
      <c r="I1253" s="20" t="s">
        <v>65</v>
      </c>
      <c r="J1253" s="21"/>
      <c r="K1253" s="21"/>
    </row>
    <row r="1254" spans="1:11" x14ac:dyDescent="0.25">
      <c r="A1254" s="216">
        <v>41896</v>
      </c>
      <c r="B1254" s="217" t="s">
        <v>1738</v>
      </c>
      <c r="C1254" s="363" t="s">
        <v>4766</v>
      </c>
      <c r="D1254" s="329" t="s">
        <v>3114</v>
      </c>
      <c r="E1254" s="330">
        <v>0</v>
      </c>
      <c r="F1254" s="419"/>
      <c r="G1254" s="44"/>
      <c r="H1254" s="243">
        <f t="shared" si="20"/>
        <v>0</v>
      </c>
      <c r="I1254" s="20" t="s">
        <v>324</v>
      </c>
      <c r="J1254" s="21"/>
      <c r="K1254" s="21"/>
    </row>
    <row r="1255" spans="1:11" x14ac:dyDescent="0.25">
      <c r="A1255" s="275">
        <v>41896</v>
      </c>
      <c r="B1255" s="217" t="s">
        <v>1739</v>
      </c>
      <c r="C1255" s="363" t="s">
        <v>4766</v>
      </c>
      <c r="D1255" s="20" t="s">
        <v>180</v>
      </c>
      <c r="E1255" s="239">
        <v>37684</v>
      </c>
      <c r="F1255" s="419">
        <v>41897</v>
      </c>
      <c r="G1255" s="44">
        <v>37684</v>
      </c>
      <c r="H1255" s="243">
        <f t="shared" si="20"/>
        <v>0</v>
      </c>
      <c r="I1255" s="20" t="s">
        <v>65</v>
      </c>
      <c r="J1255" s="21"/>
      <c r="K1255" s="21"/>
    </row>
    <row r="1256" spans="1:11" x14ac:dyDescent="0.25">
      <c r="A1256" s="216">
        <v>41896</v>
      </c>
      <c r="B1256" s="217" t="s">
        <v>1740</v>
      </c>
      <c r="C1256" s="363" t="s">
        <v>4766</v>
      </c>
      <c r="D1256" s="20" t="s">
        <v>130</v>
      </c>
      <c r="E1256" s="239">
        <v>454.4</v>
      </c>
      <c r="F1256" s="419">
        <v>41898</v>
      </c>
      <c r="G1256" s="44">
        <v>454</v>
      </c>
      <c r="H1256" s="243">
        <f t="shared" si="20"/>
        <v>0.39999999999997726</v>
      </c>
      <c r="I1256" s="20" t="s">
        <v>162</v>
      </c>
      <c r="J1256" s="21"/>
      <c r="K1256" s="21"/>
    </row>
    <row r="1257" spans="1:11" x14ac:dyDescent="0.25">
      <c r="A1257" s="275">
        <v>41896</v>
      </c>
      <c r="B1257" s="217" t="s">
        <v>1742</v>
      </c>
      <c r="C1257" s="363" t="s">
        <v>4766</v>
      </c>
      <c r="D1257" s="20" t="s">
        <v>25</v>
      </c>
      <c r="E1257" s="239">
        <v>7670</v>
      </c>
      <c r="F1257" s="419">
        <v>41897</v>
      </c>
      <c r="G1257" s="44">
        <v>7670</v>
      </c>
      <c r="H1257" s="243">
        <f t="shared" si="20"/>
        <v>0</v>
      </c>
      <c r="I1257" s="20" t="s">
        <v>65</v>
      </c>
      <c r="J1257" s="21"/>
      <c r="K1257" s="21"/>
    </row>
    <row r="1258" spans="1:11" x14ac:dyDescent="0.25">
      <c r="A1258" s="216">
        <v>41896</v>
      </c>
      <c r="B1258" s="217" t="s">
        <v>1743</v>
      </c>
      <c r="C1258" s="363" t="s">
        <v>4766</v>
      </c>
      <c r="D1258" s="20" t="s">
        <v>4618</v>
      </c>
      <c r="E1258" s="239">
        <v>26748.15</v>
      </c>
      <c r="F1258" s="419">
        <v>41901</v>
      </c>
      <c r="G1258" s="44">
        <v>26748.15</v>
      </c>
      <c r="H1258" s="243">
        <f t="shared" si="20"/>
        <v>0</v>
      </c>
      <c r="I1258" s="20" t="s">
        <v>162</v>
      </c>
      <c r="J1258" s="21"/>
      <c r="K1258" s="21"/>
    </row>
    <row r="1259" spans="1:11" x14ac:dyDescent="0.25">
      <c r="A1259" s="275">
        <v>41896</v>
      </c>
      <c r="B1259" s="217" t="s">
        <v>1745</v>
      </c>
      <c r="C1259" s="363" t="s">
        <v>4766</v>
      </c>
      <c r="D1259" s="20" t="s">
        <v>4620</v>
      </c>
      <c r="E1259" s="239">
        <v>12609</v>
      </c>
      <c r="F1259" s="419">
        <v>41896</v>
      </c>
      <c r="G1259" s="44">
        <v>12609</v>
      </c>
      <c r="H1259" s="243">
        <f t="shared" si="20"/>
        <v>0</v>
      </c>
      <c r="I1259" s="20"/>
      <c r="J1259" s="21"/>
      <c r="K1259" s="21"/>
    </row>
    <row r="1260" spans="1:11" x14ac:dyDescent="0.25">
      <c r="A1260" s="216">
        <v>41896</v>
      </c>
      <c r="B1260" s="217" t="s">
        <v>1747</v>
      </c>
      <c r="C1260" s="363" t="s">
        <v>4766</v>
      </c>
      <c r="D1260" s="20" t="s">
        <v>55</v>
      </c>
      <c r="E1260" s="239">
        <v>33416</v>
      </c>
      <c r="F1260" s="419">
        <v>41896</v>
      </c>
      <c r="G1260" s="44">
        <v>33416</v>
      </c>
      <c r="H1260" s="243">
        <f t="shared" si="20"/>
        <v>0</v>
      </c>
      <c r="I1260" s="20"/>
      <c r="J1260" s="21"/>
      <c r="K1260" s="21"/>
    </row>
    <row r="1261" spans="1:11" x14ac:dyDescent="0.25">
      <c r="A1261" s="275">
        <v>41896</v>
      </c>
      <c r="B1261" s="217" t="s">
        <v>1748</v>
      </c>
      <c r="C1261" s="363" t="s">
        <v>4766</v>
      </c>
      <c r="D1261" s="20" t="s">
        <v>4619</v>
      </c>
      <c r="E1261" s="239">
        <v>7146.5</v>
      </c>
      <c r="F1261" s="419">
        <v>41896</v>
      </c>
      <c r="G1261" s="44">
        <v>7146.5</v>
      </c>
      <c r="H1261" s="243">
        <f t="shared" si="20"/>
        <v>0</v>
      </c>
      <c r="I1261" s="20"/>
      <c r="J1261" s="21"/>
      <c r="K1261" s="21"/>
    </row>
    <row r="1262" spans="1:11" ht="23.25" x14ac:dyDescent="0.25">
      <c r="A1262" s="216">
        <v>41896</v>
      </c>
      <c r="B1262" s="217" t="s">
        <v>1749</v>
      </c>
      <c r="C1262" s="363" t="s">
        <v>4766</v>
      </c>
      <c r="D1262" s="20" t="s">
        <v>130</v>
      </c>
      <c r="E1262" s="239">
        <v>18250.3</v>
      </c>
      <c r="F1262" s="424" t="s">
        <v>4779</v>
      </c>
      <c r="G1262" s="44">
        <v>18250.3</v>
      </c>
      <c r="H1262" s="243">
        <f t="shared" si="20"/>
        <v>0</v>
      </c>
      <c r="I1262" s="20" t="s">
        <v>162</v>
      </c>
      <c r="J1262" s="21"/>
      <c r="K1262" s="21"/>
    </row>
    <row r="1263" spans="1:11" x14ac:dyDescent="0.25">
      <c r="A1263" s="275">
        <v>41896</v>
      </c>
      <c r="B1263" s="217" t="s">
        <v>1750</v>
      </c>
      <c r="C1263" s="363" t="s">
        <v>4766</v>
      </c>
      <c r="D1263" s="20" t="s">
        <v>4622</v>
      </c>
      <c r="E1263" s="239">
        <v>1476.3</v>
      </c>
      <c r="F1263" s="419">
        <v>41896</v>
      </c>
      <c r="G1263" s="44">
        <v>1476.3</v>
      </c>
      <c r="H1263" s="243">
        <f t="shared" si="20"/>
        <v>0</v>
      </c>
      <c r="I1263" s="20"/>
      <c r="J1263" s="21"/>
      <c r="K1263" s="21"/>
    </row>
    <row r="1264" spans="1:11" x14ac:dyDescent="0.25">
      <c r="A1264" s="216">
        <v>41896</v>
      </c>
      <c r="B1264" s="217" t="s">
        <v>1752</v>
      </c>
      <c r="C1264" s="363" t="s">
        <v>4766</v>
      </c>
      <c r="D1264" s="329" t="s">
        <v>3114</v>
      </c>
      <c r="E1264" s="330">
        <v>0</v>
      </c>
      <c r="F1264" s="419"/>
      <c r="G1264" s="44"/>
      <c r="H1264" s="243">
        <f t="shared" si="20"/>
        <v>0</v>
      </c>
      <c r="I1264" s="20"/>
      <c r="J1264" s="21"/>
      <c r="K1264" s="21"/>
    </row>
    <row r="1265" spans="1:11" x14ac:dyDescent="0.25">
      <c r="A1265" s="275">
        <v>41896</v>
      </c>
      <c r="B1265" s="217" t="s">
        <v>1754</v>
      </c>
      <c r="C1265" s="363" t="s">
        <v>4766</v>
      </c>
      <c r="D1265" s="20" t="s">
        <v>83</v>
      </c>
      <c r="E1265" s="239">
        <v>8409.25</v>
      </c>
      <c r="F1265" s="419">
        <v>41896</v>
      </c>
      <c r="G1265" s="44">
        <v>8409.25</v>
      </c>
      <c r="H1265" s="243">
        <f t="shared" si="20"/>
        <v>0</v>
      </c>
      <c r="I1265" s="20" t="s">
        <v>4245</v>
      </c>
      <c r="J1265" s="21"/>
      <c r="K1265" s="21"/>
    </row>
    <row r="1266" spans="1:11" x14ac:dyDescent="0.25">
      <c r="A1266" s="216">
        <v>41896</v>
      </c>
      <c r="B1266" s="217" t="s">
        <v>1756</v>
      </c>
      <c r="C1266" s="363" t="s">
        <v>4766</v>
      </c>
      <c r="D1266" s="329" t="s">
        <v>3114</v>
      </c>
      <c r="E1266" s="330">
        <v>0</v>
      </c>
      <c r="F1266" s="419"/>
      <c r="G1266" s="44"/>
      <c r="H1266" s="243">
        <f t="shared" si="20"/>
        <v>0</v>
      </c>
      <c r="I1266" s="20" t="s">
        <v>4245</v>
      </c>
      <c r="J1266" s="21"/>
      <c r="K1266" s="21"/>
    </row>
    <row r="1267" spans="1:11" x14ac:dyDescent="0.25">
      <c r="A1267" s="275">
        <v>41896</v>
      </c>
      <c r="B1267" s="217" t="s">
        <v>1757</v>
      </c>
      <c r="C1267" s="363" t="s">
        <v>4766</v>
      </c>
      <c r="D1267" s="20" t="s">
        <v>4694</v>
      </c>
      <c r="E1267" s="239">
        <v>1932</v>
      </c>
      <c r="F1267" s="421" t="s">
        <v>4780</v>
      </c>
      <c r="G1267" s="44">
        <v>1932</v>
      </c>
      <c r="H1267" s="243">
        <f t="shared" si="20"/>
        <v>0</v>
      </c>
      <c r="I1267" s="20" t="s">
        <v>162</v>
      </c>
      <c r="J1267" s="21"/>
      <c r="K1267" s="21"/>
    </row>
    <row r="1268" spans="1:11" x14ac:dyDescent="0.25">
      <c r="A1268" s="216">
        <v>41896</v>
      </c>
      <c r="B1268" s="217" t="s">
        <v>1758</v>
      </c>
      <c r="C1268" s="363" t="s">
        <v>4766</v>
      </c>
      <c r="D1268" s="20" t="s">
        <v>200</v>
      </c>
      <c r="E1268" s="239">
        <v>4748.1000000000004</v>
      </c>
      <c r="F1268" s="419">
        <v>41906</v>
      </c>
      <c r="G1268" s="44">
        <v>4748.1000000000004</v>
      </c>
      <c r="H1268" s="243">
        <f t="shared" si="20"/>
        <v>0</v>
      </c>
      <c r="I1268" s="20"/>
      <c r="J1268" s="21"/>
      <c r="K1268" s="21"/>
    </row>
    <row r="1269" spans="1:11" x14ac:dyDescent="0.25">
      <c r="A1269" s="275">
        <v>41896</v>
      </c>
      <c r="B1269" s="217" t="s">
        <v>1759</v>
      </c>
      <c r="C1269" s="363" t="s">
        <v>4766</v>
      </c>
      <c r="D1269" s="20" t="s">
        <v>260</v>
      </c>
      <c r="E1269" s="239">
        <v>3100</v>
      </c>
      <c r="F1269" s="419">
        <v>41896</v>
      </c>
      <c r="G1269" s="44">
        <v>3100</v>
      </c>
      <c r="H1269" s="243">
        <f t="shared" si="20"/>
        <v>0</v>
      </c>
      <c r="I1269" s="20"/>
      <c r="J1269" s="21"/>
      <c r="K1269" s="21"/>
    </row>
    <row r="1270" spans="1:11" x14ac:dyDescent="0.25">
      <c r="A1270" s="216">
        <v>41896</v>
      </c>
      <c r="B1270" s="217" t="s">
        <v>1760</v>
      </c>
      <c r="C1270" s="363" t="s">
        <v>4766</v>
      </c>
      <c r="D1270" s="20" t="s">
        <v>4781</v>
      </c>
      <c r="E1270" s="239">
        <v>380</v>
      </c>
      <c r="F1270" s="419">
        <v>41896</v>
      </c>
      <c r="G1270" s="44">
        <v>380</v>
      </c>
      <c r="H1270" s="243">
        <f t="shared" si="20"/>
        <v>0</v>
      </c>
      <c r="I1270" s="20"/>
      <c r="J1270" s="21"/>
      <c r="K1270" s="21"/>
    </row>
    <row r="1271" spans="1:11" x14ac:dyDescent="0.25">
      <c r="A1271" s="275">
        <v>41896</v>
      </c>
      <c r="B1271" s="217" t="s">
        <v>1761</v>
      </c>
      <c r="C1271" s="363" t="s">
        <v>4766</v>
      </c>
      <c r="D1271" s="20" t="s">
        <v>4623</v>
      </c>
      <c r="E1271" s="239">
        <v>202.8</v>
      </c>
      <c r="F1271" s="419">
        <v>41896</v>
      </c>
      <c r="G1271" s="44">
        <v>202.8</v>
      </c>
      <c r="H1271" s="243">
        <f t="shared" si="20"/>
        <v>0</v>
      </c>
      <c r="I1271" s="20"/>
      <c r="J1271" s="21"/>
      <c r="K1271" s="21"/>
    </row>
    <row r="1272" spans="1:11" x14ac:dyDescent="0.25">
      <c r="A1272" s="216">
        <v>41896</v>
      </c>
      <c r="B1272" s="217" t="s">
        <v>1762</v>
      </c>
      <c r="C1272" s="363" t="s">
        <v>4766</v>
      </c>
      <c r="D1272" s="20" t="s">
        <v>792</v>
      </c>
      <c r="E1272" s="239">
        <v>5015.3999999999996</v>
      </c>
      <c r="F1272" s="419">
        <v>41896</v>
      </c>
      <c r="G1272" s="44">
        <v>5015.3999999999996</v>
      </c>
      <c r="H1272" s="243">
        <f t="shared" si="20"/>
        <v>0</v>
      </c>
      <c r="I1272" s="20"/>
      <c r="J1272" s="21"/>
      <c r="K1272" s="21"/>
    </row>
    <row r="1273" spans="1:11" ht="23.25" x14ac:dyDescent="0.25">
      <c r="A1273" s="275">
        <v>41896</v>
      </c>
      <c r="B1273" s="217" t="s">
        <v>1763</v>
      </c>
      <c r="C1273" s="363" t="s">
        <v>4766</v>
      </c>
      <c r="D1273" s="20" t="s">
        <v>4676</v>
      </c>
      <c r="E1273" s="239">
        <v>3327.6</v>
      </c>
      <c r="F1273" s="435" t="s">
        <v>4782</v>
      </c>
      <c r="G1273" s="44">
        <v>3327.6</v>
      </c>
      <c r="H1273" s="243">
        <f t="shared" si="20"/>
        <v>0</v>
      </c>
      <c r="I1273" s="20" t="s">
        <v>492</v>
      </c>
      <c r="J1273" s="21"/>
      <c r="K1273" s="21"/>
    </row>
    <row r="1274" spans="1:11" x14ac:dyDescent="0.25">
      <c r="A1274" s="216">
        <v>41896</v>
      </c>
      <c r="B1274" s="217" t="s">
        <v>1764</v>
      </c>
      <c r="C1274" s="363" t="s">
        <v>4766</v>
      </c>
      <c r="D1274" s="20" t="s">
        <v>4756</v>
      </c>
      <c r="E1274" s="239">
        <v>3188.55</v>
      </c>
      <c r="F1274" s="419">
        <v>41896</v>
      </c>
      <c r="G1274" s="44">
        <v>3188.55</v>
      </c>
      <c r="H1274" s="243">
        <f t="shared" si="20"/>
        <v>0</v>
      </c>
      <c r="I1274" s="20"/>
      <c r="J1274" s="21"/>
      <c r="K1274" s="21"/>
    </row>
    <row r="1275" spans="1:11" x14ac:dyDescent="0.25">
      <c r="A1275" s="275">
        <v>41896</v>
      </c>
      <c r="B1275" s="217" t="s">
        <v>1765</v>
      </c>
      <c r="C1275" s="363" t="s">
        <v>4766</v>
      </c>
      <c r="D1275" s="20" t="s">
        <v>4726</v>
      </c>
      <c r="E1275" s="239">
        <v>2049</v>
      </c>
      <c r="F1275" s="419">
        <v>41896</v>
      </c>
      <c r="G1275" s="44">
        <v>2049</v>
      </c>
      <c r="H1275" s="243">
        <f t="shared" si="20"/>
        <v>0</v>
      </c>
      <c r="I1275" s="20"/>
      <c r="J1275" s="21"/>
      <c r="K1275" s="21"/>
    </row>
    <row r="1276" spans="1:11" x14ac:dyDescent="0.25">
      <c r="A1276" s="216">
        <v>41896</v>
      </c>
      <c r="B1276" s="217" t="s">
        <v>1766</v>
      </c>
      <c r="C1276" s="363" t="s">
        <v>4766</v>
      </c>
      <c r="D1276" s="20" t="s">
        <v>4693</v>
      </c>
      <c r="E1276" s="239">
        <v>6703.2</v>
      </c>
      <c r="F1276" s="419">
        <v>41896</v>
      </c>
      <c r="G1276" s="44">
        <v>6703.2</v>
      </c>
      <c r="H1276" s="243">
        <f t="shared" si="20"/>
        <v>0</v>
      </c>
      <c r="I1276" s="20"/>
      <c r="J1276" s="21"/>
      <c r="K1276" s="21"/>
    </row>
    <row r="1277" spans="1:11" x14ac:dyDescent="0.25">
      <c r="A1277" s="275">
        <v>41896</v>
      </c>
      <c r="B1277" s="217" t="s">
        <v>1767</v>
      </c>
      <c r="C1277" s="363" t="s">
        <v>4766</v>
      </c>
      <c r="D1277" s="20" t="s">
        <v>4783</v>
      </c>
      <c r="E1277" s="239">
        <v>25975.599999999999</v>
      </c>
      <c r="F1277" s="419">
        <v>41896</v>
      </c>
      <c r="G1277" s="44">
        <v>25975.599999999999</v>
      </c>
      <c r="H1277" s="243">
        <f t="shared" si="20"/>
        <v>0</v>
      </c>
      <c r="I1277" s="20"/>
      <c r="J1277" s="21"/>
      <c r="K1277" s="21"/>
    </row>
    <row r="1278" spans="1:11" x14ac:dyDescent="0.25">
      <c r="A1278" s="216">
        <v>41896</v>
      </c>
      <c r="B1278" s="217" t="s">
        <v>1768</v>
      </c>
      <c r="C1278" s="363" t="s">
        <v>4766</v>
      </c>
      <c r="D1278" s="20" t="s">
        <v>22</v>
      </c>
      <c r="E1278" s="239">
        <v>2726.4</v>
      </c>
      <c r="F1278" s="419">
        <v>41896</v>
      </c>
      <c r="G1278" s="44">
        <v>2726.4</v>
      </c>
      <c r="H1278" s="243">
        <f t="shared" si="20"/>
        <v>0</v>
      </c>
      <c r="I1278" s="20"/>
      <c r="J1278" s="21"/>
      <c r="K1278" s="21"/>
    </row>
    <row r="1279" spans="1:11" x14ac:dyDescent="0.25">
      <c r="A1279" s="275">
        <v>41896</v>
      </c>
      <c r="B1279" s="217" t="s">
        <v>1769</v>
      </c>
      <c r="C1279" s="363" t="s">
        <v>4766</v>
      </c>
      <c r="D1279" s="20" t="s">
        <v>4693</v>
      </c>
      <c r="E1279" s="239">
        <v>867.3</v>
      </c>
      <c r="F1279" s="419">
        <v>41896</v>
      </c>
      <c r="G1279" s="44">
        <v>867.3</v>
      </c>
      <c r="H1279" s="243">
        <f t="shared" si="20"/>
        <v>0</v>
      </c>
      <c r="I1279" s="20"/>
      <c r="J1279" s="21"/>
      <c r="K1279" s="21"/>
    </row>
    <row r="1280" spans="1:11" x14ac:dyDescent="0.25">
      <c r="A1280" s="216">
        <v>41896</v>
      </c>
      <c r="B1280" s="217" t="s">
        <v>1770</v>
      </c>
      <c r="C1280" s="363" t="s">
        <v>4766</v>
      </c>
      <c r="D1280" s="20" t="s">
        <v>22</v>
      </c>
      <c r="E1280" s="239">
        <v>2911.6</v>
      </c>
      <c r="F1280" s="419">
        <v>41896</v>
      </c>
      <c r="G1280" s="44">
        <v>2911.6</v>
      </c>
      <c r="H1280" s="243">
        <f t="shared" si="20"/>
        <v>0</v>
      </c>
      <c r="I1280" s="20"/>
      <c r="J1280" s="21"/>
      <c r="K1280" s="21"/>
    </row>
    <row r="1281" spans="1:11" x14ac:dyDescent="0.25">
      <c r="A1281" s="275">
        <v>41896</v>
      </c>
      <c r="B1281" s="217" t="s">
        <v>1771</v>
      </c>
      <c r="C1281" s="363" t="s">
        <v>4766</v>
      </c>
      <c r="D1281" s="20" t="s">
        <v>136</v>
      </c>
      <c r="E1281" s="239">
        <v>2064.4</v>
      </c>
      <c r="F1281" s="419">
        <v>41896</v>
      </c>
      <c r="G1281" s="44">
        <v>2064.4</v>
      </c>
      <c r="H1281" s="243">
        <f t="shared" si="20"/>
        <v>0</v>
      </c>
      <c r="I1281" s="20"/>
      <c r="J1281" s="21"/>
      <c r="K1281" s="21"/>
    </row>
    <row r="1282" spans="1:11" x14ac:dyDescent="0.25">
      <c r="A1282" s="216">
        <v>41896</v>
      </c>
      <c r="B1282" s="217" t="s">
        <v>1772</v>
      </c>
      <c r="C1282" s="363" t="s">
        <v>4766</v>
      </c>
      <c r="D1282" s="20" t="s">
        <v>531</v>
      </c>
      <c r="E1282" s="239">
        <v>37648</v>
      </c>
      <c r="F1282" s="419">
        <v>41896</v>
      </c>
      <c r="G1282" s="44">
        <v>37648</v>
      </c>
      <c r="H1282" s="243">
        <f t="shared" si="20"/>
        <v>0</v>
      </c>
      <c r="I1282" s="20" t="s">
        <v>27</v>
      </c>
      <c r="J1282" s="21"/>
      <c r="K1282" s="21"/>
    </row>
    <row r="1283" spans="1:11" x14ac:dyDescent="0.25">
      <c r="A1283" s="275">
        <v>41896</v>
      </c>
      <c r="B1283" s="217" t="s">
        <v>1773</v>
      </c>
      <c r="C1283" s="363" t="s">
        <v>4766</v>
      </c>
      <c r="D1283" s="20" t="s">
        <v>106</v>
      </c>
      <c r="E1283" s="239">
        <v>44107.199999999997</v>
      </c>
      <c r="F1283" s="419">
        <v>41901</v>
      </c>
      <c r="G1283" s="44">
        <v>44107.199999999997</v>
      </c>
      <c r="H1283" s="243">
        <f t="shared" si="20"/>
        <v>0</v>
      </c>
      <c r="I1283" s="20" t="s">
        <v>21</v>
      </c>
      <c r="J1283" s="21"/>
      <c r="K1283" s="21"/>
    </row>
    <row r="1284" spans="1:11" x14ac:dyDescent="0.25">
      <c r="A1284" s="216">
        <v>41896</v>
      </c>
      <c r="B1284" s="217" t="s">
        <v>1775</v>
      </c>
      <c r="C1284" s="363" t="s">
        <v>4766</v>
      </c>
      <c r="D1284" s="20" t="s">
        <v>140</v>
      </c>
      <c r="E1284" s="239">
        <v>967.6</v>
      </c>
      <c r="F1284" s="419">
        <v>41896</v>
      </c>
      <c r="G1284" s="44">
        <v>967.6</v>
      </c>
      <c r="H1284" s="243">
        <f t="shared" si="20"/>
        <v>0</v>
      </c>
      <c r="I1284" s="20"/>
      <c r="J1284" s="21"/>
      <c r="K1284" s="21"/>
    </row>
    <row r="1285" spans="1:11" x14ac:dyDescent="0.25">
      <c r="A1285" s="275">
        <v>41896</v>
      </c>
      <c r="B1285" s="217" t="s">
        <v>1776</v>
      </c>
      <c r="C1285" s="363" t="s">
        <v>4766</v>
      </c>
      <c r="D1285" s="20" t="s">
        <v>51</v>
      </c>
      <c r="E1285" s="239">
        <v>6365.1</v>
      </c>
      <c r="F1285" s="419">
        <v>41896</v>
      </c>
      <c r="G1285" s="44">
        <v>6365.1</v>
      </c>
      <c r="H1285" s="243">
        <f t="shared" si="20"/>
        <v>0</v>
      </c>
      <c r="I1285" s="20"/>
      <c r="J1285" s="21"/>
      <c r="K1285" s="21"/>
    </row>
    <row r="1286" spans="1:11" x14ac:dyDescent="0.25">
      <c r="A1286" s="216">
        <v>41896</v>
      </c>
      <c r="B1286" s="217" t="s">
        <v>1777</v>
      </c>
      <c r="C1286" s="363" t="s">
        <v>4766</v>
      </c>
      <c r="D1286" s="20" t="s">
        <v>133</v>
      </c>
      <c r="E1286" s="239">
        <v>20889.599999999999</v>
      </c>
      <c r="F1286" s="419">
        <v>41896</v>
      </c>
      <c r="G1286" s="44">
        <v>20889.599999999999</v>
      </c>
      <c r="H1286" s="243">
        <f t="shared" si="20"/>
        <v>0</v>
      </c>
      <c r="I1286" s="20"/>
      <c r="J1286" s="21"/>
      <c r="K1286" s="21"/>
    </row>
    <row r="1287" spans="1:11" x14ac:dyDescent="0.25">
      <c r="A1287" s="275">
        <v>41896</v>
      </c>
      <c r="B1287" s="217" t="s">
        <v>1778</v>
      </c>
      <c r="C1287" s="363" t="s">
        <v>4766</v>
      </c>
      <c r="D1287" s="20" t="s">
        <v>115</v>
      </c>
      <c r="E1287" s="239">
        <v>2115.6</v>
      </c>
      <c r="F1287" s="419">
        <v>41896</v>
      </c>
      <c r="G1287" s="44">
        <v>2115.6</v>
      </c>
      <c r="H1287" s="243">
        <f t="shared" ref="H1287:H1350" si="21">E1287-G1287</f>
        <v>0</v>
      </c>
      <c r="I1287" s="20"/>
      <c r="J1287" s="21"/>
      <c r="K1287" s="21"/>
    </row>
    <row r="1288" spans="1:11" x14ac:dyDescent="0.25">
      <c r="A1288" s="216">
        <v>41896</v>
      </c>
      <c r="B1288" s="217" t="s">
        <v>1779</v>
      </c>
      <c r="C1288" s="363" t="s">
        <v>4766</v>
      </c>
      <c r="D1288" s="20" t="s">
        <v>49</v>
      </c>
      <c r="E1288" s="239">
        <v>3990.4</v>
      </c>
      <c r="F1288" s="419">
        <v>41896</v>
      </c>
      <c r="G1288" s="44">
        <v>3990.4</v>
      </c>
      <c r="H1288" s="243">
        <f t="shared" si="21"/>
        <v>0</v>
      </c>
      <c r="I1288" s="20"/>
      <c r="J1288" s="21"/>
      <c r="K1288" s="21"/>
    </row>
    <row r="1289" spans="1:11" x14ac:dyDescent="0.25">
      <c r="A1289" s="275">
        <v>41896</v>
      </c>
      <c r="B1289" s="217" t="s">
        <v>1781</v>
      </c>
      <c r="C1289" s="363" t="s">
        <v>4766</v>
      </c>
      <c r="D1289" s="20" t="s">
        <v>4666</v>
      </c>
      <c r="E1289" s="239">
        <v>12800</v>
      </c>
      <c r="F1289" s="421" t="s">
        <v>4901</v>
      </c>
      <c r="G1289" s="245">
        <v>12800</v>
      </c>
      <c r="H1289" s="243">
        <f t="shared" si="21"/>
        <v>0</v>
      </c>
      <c r="I1289" s="20"/>
      <c r="J1289" s="21"/>
      <c r="K1289" s="21"/>
    </row>
    <row r="1290" spans="1:11" x14ac:dyDescent="0.25">
      <c r="A1290" s="216">
        <v>41896</v>
      </c>
      <c r="B1290" s="217" t="s">
        <v>1783</v>
      </c>
      <c r="C1290" s="363" t="s">
        <v>4766</v>
      </c>
      <c r="D1290" s="20" t="s">
        <v>29</v>
      </c>
      <c r="E1290" s="239">
        <v>24253</v>
      </c>
      <c r="F1290" s="419">
        <v>41897</v>
      </c>
      <c r="G1290" s="44">
        <v>24253</v>
      </c>
      <c r="H1290" s="243">
        <f t="shared" si="21"/>
        <v>0</v>
      </c>
      <c r="I1290" s="20" t="s">
        <v>12</v>
      </c>
      <c r="J1290" s="21"/>
      <c r="K1290" s="21"/>
    </row>
    <row r="1291" spans="1:11" x14ac:dyDescent="0.25">
      <c r="A1291" s="275">
        <v>41896</v>
      </c>
      <c r="B1291" s="217" t="s">
        <v>1784</v>
      </c>
      <c r="C1291" s="363" t="s">
        <v>4766</v>
      </c>
      <c r="D1291" s="20" t="s">
        <v>338</v>
      </c>
      <c r="E1291" s="239">
        <v>1016.4</v>
      </c>
      <c r="F1291" s="419">
        <v>41897</v>
      </c>
      <c r="G1291" s="44">
        <v>1016.4</v>
      </c>
      <c r="H1291" s="243">
        <f t="shared" si="21"/>
        <v>0</v>
      </c>
      <c r="I1291" s="20" t="s">
        <v>12</v>
      </c>
      <c r="J1291" s="21"/>
      <c r="K1291" s="21"/>
    </row>
    <row r="1292" spans="1:11" x14ac:dyDescent="0.25">
      <c r="A1292" s="216">
        <v>41896</v>
      </c>
      <c r="B1292" s="217" t="s">
        <v>1785</v>
      </c>
      <c r="C1292" s="363" t="s">
        <v>4766</v>
      </c>
      <c r="D1292" s="20" t="s">
        <v>4679</v>
      </c>
      <c r="E1292" s="239">
        <v>8995.2000000000007</v>
      </c>
      <c r="F1292" s="419">
        <v>41896</v>
      </c>
      <c r="G1292" s="44">
        <v>8995.2000000000007</v>
      </c>
      <c r="H1292" s="243">
        <f t="shared" si="21"/>
        <v>0</v>
      </c>
      <c r="I1292" s="20"/>
      <c r="J1292" s="21"/>
      <c r="K1292" s="21"/>
    </row>
    <row r="1293" spans="1:11" x14ac:dyDescent="0.25">
      <c r="A1293" s="275">
        <v>41896</v>
      </c>
      <c r="B1293" s="217" t="s">
        <v>1786</v>
      </c>
      <c r="C1293" s="363" t="s">
        <v>4766</v>
      </c>
      <c r="D1293" s="20" t="s">
        <v>4623</v>
      </c>
      <c r="E1293" s="239">
        <v>254.8</v>
      </c>
      <c r="F1293" s="419">
        <v>41896</v>
      </c>
      <c r="G1293" s="44">
        <v>254.8</v>
      </c>
      <c r="H1293" s="243">
        <f t="shared" si="21"/>
        <v>0</v>
      </c>
      <c r="I1293" s="20"/>
      <c r="J1293" s="21"/>
      <c r="K1293" s="21"/>
    </row>
    <row r="1294" spans="1:11" x14ac:dyDescent="0.25">
      <c r="A1294" s="216">
        <v>41896</v>
      </c>
      <c r="B1294" s="217" t="s">
        <v>1787</v>
      </c>
      <c r="C1294" s="363" t="s">
        <v>4766</v>
      </c>
      <c r="D1294" s="20" t="s">
        <v>4216</v>
      </c>
      <c r="E1294" s="239">
        <v>7312.4</v>
      </c>
      <c r="F1294" s="419">
        <v>41896</v>
      </c>
      <c r="G1294" s="44">
        <v>7312.4</v>
      </c>
      <c r="H1294" s="243">
        <f t="shared" si="21"/>
        <v>0</v>
      </c>
      <c r="I1294" s="20"/>
      <c r="J1294" s="21"/>
      <c r="K1294" s="21"/>
    </row>
    <row r="1295" spans="1:11" x14ac:dyDescent="0.25">
      <c r="A1295" s="275">
        <v>41896</v>
      </c>
      <c r="B1295" s="217" t="s">
        <v>1788</v>
      </c>
      <c r="C1295" s="363" t="s">
        <v>4766</v>
      </c>
      <c r="D1295" s="20" t="s">
        <v>4273</v>
      </c>
      <c r="E1295" s="239">
        <v>197344.25</v>
      </c>
      <c r="F1295" s="419">
        <v>41912</v>
      </c>
      <c r="G1295" s="44">
        <v>197344.25</v>
      </c>
      <c r="H1295" s="243">
        <f t="shared" si="21"/>
        <v>0</v>
      </c>
      <c r="I1295" s="20" t="s">
        <v>3945</v>
      </c>
      <c r="J1295" s="21"/>
      <c r="K1295" s="21"/>
    </row>
    <row r="1296" spans="1:11" x14ac:dyDescent="0.25">
      <c r="A1296" s="216">
        <v>41896</v>
      </c>
      <c r="B1296" s="217" t="s">
        <v>1789</v>
      </c>
      <c r="C1296" s="363" t="s">
        <v>4766</v>
      </c>
      <c r="D1296" s="20" t="s">
        <v>371</v>
      </c>
      <c r="E1296" s="239">
        <v>126</v>
      </c>
      <c r="F1296" s="419">
        <v>41897</v>
      </c>
      <c r="G1296" s="44">
        <v>126</v>
      </c>
      <c r="H1296" s="243">
        <f t="shared" si="21"/>
        <v>0</v>
      </c>
      <c r="I1296" s="20"/>
      <c r="J1296" s="21"/>
      <c r="K1296" s="21"/>
    </row>
    <row r="1297" spans="1:11" ht="23.25" x14ac:dyDescent="0.25">
      <c r="A1297" s="275">
        <v>41896</v>
      </c>
      <c r="B1297" s="217" t="s">
        <v>1790</v>
      </c>
      <c r="C1297" s="363" t="s">
        <v>4766</v>
      </c>
      <c r="D1297" s="20" t="s">
        <v>55</v>
      </c>
      <c r="E1297" s="239">
        <v>7200.2</v>
      </c>
      <c r="F1297" s="424" t="s">
        <v>4784</v>
      </c>
      <c r="G1297" s="44">
        <v>7200.2</v>
      </c>
      <c r="H1297" s="243">
        <f t="shared" si="21"/>
        <v>0</v>
      </c>
      <c r="I1297" s="20"/>
      <c r="J1297" s="21"/>
      <c r="K1297" s="21"/>
    </row>
    <row r="1298" spans="1:11" x14ac:dyDescent="0.25">
      <c r="A1298" s="216">
        <v>41896</v>
      </c>
      <c r="B1298" s="217" t="s">
        <v>1791</v>
      </c>
      <c r="C1298" s="363" t="s">
        <v>4766</v>
      </c>
      <c r="D1298" s="20" t="s">
        <v>4620</v>
      </c>
      <c r="E1298" s="239">
        <v>10232</v>
      </c>
      <c r="F1298" s="419">
        <v>41896</v>
      </c>
      <c r="G1298" s="44">
        <v>10232</v>
      </c>
      <c r="H1298" s="243">
        <f t="shared" si="21"/>
        <v>0</v>
      </c>
      <c r="I1298" s="20"/>
      <c r="J1298" s="21"/>
      <c r="K1298" s="21"/>
    </row>
    <row r="1299" spans="1:11" x14ac:dyDescent="0.25">
      <c r="A1299" s="275">
        <v>41896</v>
      </c>
      <c r="B1299" s="217" t="s">
        <v>1792</v>
      </c>
      <c r="C1299" s="363" t="s">
        <v>4766</v>
      </c>
      <c r="D1299" s="20" t="s">
        <v>4620</v>
      </c>
      <c r="E1299" s="239">
        <v>5200</v>
      </c>
      <c r="F1299" s="419">
        <v>41897</v>
      </c>
      <c r="G1299" s="44">
        <v>5200</v>
      </c>
      <c r="H1299" s="243">
        <f t="shared" si="21"/>
        <v>0</v>
      </c>
      <c r="I1299" s="20"/>
      <c r="J1299" s="21"/>
      <c r="K1299" s="21"/>
    </row>
    <row r="1300" spans="1:11" x14ac:dyDescent="0.25">
      <c r="A1300" s="216">
        <v>41896</v>
      </c>
      <c r="B1300" s="217" t="s">
        <v>1793</v>
      </c>
      <c r="C1300" s="363" t="s">
        <v>4766</v>
      </c>
      <c r="D1300" s="20" t="s">
        <v>4620</v>
      </c>
      <c r="E1300" s="239">
        <v>1291.5</v>
      </c>
      <c r="F1300" s="419">
        <v>41897</v>
      </c>
      <c r="G1300" s="44">
        <v>1291.5</v>
      </c>
      <c r="H1300" s="243">
        <f t="shared" si="21"/>
        <v>0</v>
      </c>
      <c r="I1300" s="20"/>
      <c r="J1300" s="21"/>
      <c r="K1300" s="21"/>
    </row>
    <row r="1301" spans="1:11" x14ac:dyDescent="0.25">
      <c r="A1301" s="275">
        <v>41896</v>
      </c>
      <c r="B1301" s="217" t="s">
        <v>1794</v>
      </c>
      <c r="C1301" s="363" t="s">
        <v>4766</v>
      </c>
      <c r="D1301" s="20" t="s">
        <v>1206</v>
      </c>
      <c r="E1301" s="239">
        <v>459</v>
      </c>
      <c r="F1301" s="287">
        <v>41896</v>
      </c>
      <c r="G1301" s="44">
        <v>459</v>
      </c>
      <c r="H1301" s="243">
        <f t="shared" si="21"/>
        <v>0</v>
      </c>
      <c r="I1301" s="20"/>
      <c r="J1301" s="21"/>
      <c r="K1301" s="21"/>
    </row>
    <row r="1302" spans="1:11" x14ac:dyDescent="0.25">
      <c r="A1302" s="216">
        <v>41896</v>
      </c>
      <c r="B1302" s="217" t="s">
        <v>1796</v>
      </c>
      <c r="C1302" s="363" t="s">
        <v>4766</v>
      </c>
      <c r="D1302" s="20" t="s">
        <v>722</v>
      </c>
      <c r="E1302" s="239">
        <v>700</v>
      </c>
      <c r="F1302" s="287">
        <v>41897</v>
      </c>
      <c r="G1302" s="44">
        <v>700</v>
      </c>
      <c r="H1302" s="243">
        <f t="shared" si="21"/>
        <v>0</v>
      </c>
      <c r="I1302" s="20"/>
      <c r="J1302" s="21"/>
      <c r="K1302" s="21"/>
    </row>
    <row r="1303" spans="1:11" x14ac:dyDescent="0.25">
      <c r="A1303" s="275">
        <v>41896</v>
      </c>
      <c r="B1303" s="217" t="s">
        <v>1797</v>
      </c>
      <c r="C1303" s="363" t="s">
        <v>4766</v>
      </c>
      <c r="D1303" s="20" t="s">
        <v>4726</v>
      </c>
      <c r="E1303" s="239">
        <v>5742</v>
      </c>
      <c r="F1303" s="287">
        <v>41896</v>
      </c>
      <c r="G1303" s="44">
        <v>5742</v>
      </c>
      <c r="H1303" s="243">
        <f t="shared" si="21"/>
        <v>0</v>
      </c>
      <c r="I1303" s="20"/>
      <c r="J1303" s="21"/>
      <c r="K1303" s="21"/>
    </row>
    <row r="1304" spans="1:11" x14ac:dyDescent="0.25">
      <c r="A1304" s="216">
        <v>41896</v>
      </c>
      <c r="B1304" s="217" t="s">
        <v>1798</v>
      </c>
      <c r="C1304" s="363" t="s">
        <v>4766</v>
      </c>
      <c r="D1304" s="329" t="s">
        <v>3114</v>
      </c>
      <c r="E1304" s="330">
        <v>0</v>
      </c>
      <c r="F1304" s="287"/>
      <c r="G1304" s="44"/>
      <c r="H1304" s="243">
        <f t="shared" si="21"/>
        <v>0</v>
      </c>
      <c r="I1304" s="20"/>
      <c r="J1304" s="21"/>
      <c r="K1304" s="21"/>
    </row>
    <row r="1305" spans="1:11" x14ac:dyDescent="0.25">
      <c r="A1305" s="275">
        <v>41896</v>
      </c>
      <c r="B1305" s="217" t="s">
        <v>1799</v>
      </c>
      <c r="C1305" s="363" t="s">
        <v>4766</v>
      </c>
      <c r="D1305" s="20" t="s">
        <v>501</v>
      </c>
      <c r="E1305" s="239">
        <v>1435.5</v>
      </c>
      <c r="F1305" s="287">
        <v>41896</v>
      </c>
      <c r="G1305" s="44">
        <v>1435.5</v>
      </c>
      <c r="H1305" s="243">
        <f t="shared" si="21"/>
        <v>0</v>
      </c>
      <c r="I1305" s="20"/>
      <c r="J1305" s="21"/>
      <c r="K1305" s="21"/>
    </row>
    <row r="1306" spans="1:11" x14ac:dyDescent="0.25">
      <c r="A1306" s="216">
        <v>41896</v>
      </c>
      <c r="B1306" s="217" t="s">
        <v>1800</v>
      </c>
      <c r="C1306" s="363" t="s">
        <v>4766</v>
      </c>
      <c r="D1306" s="20" t="s">
        <v>28</v>
      </c>
      <c r="E1306" s="239">
        <v>19895.3</v>
      </c>
      <c r="F1306" s="287">
        <v>41896</v>
      </c>
      <c r="G1306" s="44">
        <v>19895.3</v>
      </c>
      <c r="H1306" s="243">
        <f t="shared" si="21"/>
        <v>0</v>
      </c>
      <c r="I1306" s="20"/>
      <c r="J1306" s="21"/>
      <c r="K1306" s="21"/>
    </row>
    <row r="1307" spans="1:11" x14ac:dyDescent="0.25">
      <c r="A1307" s="275">
        <v>41896</v>
      </c>
      <c r="B1307" s="217" t="s">
        <v>1801</v>
      </c>
      <c r="C1307" s="363" t="s">
        <v>4766</v>
      </c>
      <c r="D1307" s="20" t="s">
        <v>140</v>
      </c>
      <c r="E1307" s="239">
        <v>1033.2</v>
      </c>
      <c r="F1307" s="287">
        <v>41896</v>
      </c>
      <c r="G1307" s="44">
        <v>1033.2</v>
      </c>
      <c r="H1307" s="243">
        <f t="shared" si="21"/>
        <v>0</v>
      </c>
      <c r="I1307" s="20"/>
      <c r="J1307" s="21"/>
      <c r="K1307" s="21"/>
    </row>
    <row r="1308" spans="1:11" x14ac:dyDescent="0.25">
      <c r="A1308" s="216">
        <v>41896</v>
      </c>
      <c r="B1308" s="217" t="s">
        <v>1802</v>
      </c>
      <c r="C1308" s="363" t="s">
        <v>4766</v>
      </c>
      <c r="D1308" s="20" t="s">
        <v>396</v>
      </c>
      <c r="E1308" s="239">
        <v>748</v>
      </c>
      <c r="F1308" s="287">
        <v>41896</v>
      </c>
      <c r="G1308" s="44">
        <v>748</v>
      </c>
      <c r="H1308" s="243">
        <f t="shared" si="21"/>
        <v>0</v>
      </c>
      <c r="I1308" s="20"/>
      <c r="J1308" s="21"/>
      <c r="K1308" s="21"/>
    </row>
    <row r="1309" spans="1:11" x14ac:dyDescent="0.25">
      <c r="A1309" s="216">
        <v>41897</v>
      </c>
      <c r="B1309" s="217" t="s">
        <v>1803</v>
      </c>
      <c r="C1309" s="363" t="s">
        <v>4766</v>
      </c>
      <c r="D1309" s="214" t="s">
        <v>4785</v>
      </c>
      <c r="E1309" s="235">
        <v>150.80000000000001</v>
      </c>
      <c r="F1309" s="287">
        <v>41897</v>
      </c>
      <c r="G1309" s="44">
        <v>150.80000000000001</v>
      </c>
      <c r="H1309" s="243">
        <f t="shared" si="21"/>
        <v>0</v>
      </c>
      <c r="I1309" s="214"/>
      <c r="J1309" s="21"/>
      <c r="K1309" s="21"/>
    </row>
    <row r="1310" spans="1:11" x14ac:dyDescent="0.25">
      <c r="A1310" s="216">
        <v>41897</v>
      </c>
      <c r="B1310" s="217" t="s">
        <v>1804</v>
      </c>
      <c r="C1310" s="363" t="s">
        <v>4766</v>
      </c>
      <c r="D1310" s="214" t="s">
        <v>4631</v>
      </c>
      <c r="E1310" s="235">
        <v>15861.8</v>
      </c>
      <c r="F1310" s="287">
        <v>41897</v>
      </c>
      <c r="G1310" s="44">
        <v>15861.8</v>
      </c>
      <c r="H1310" s="243">
        <f t="shared" si="21"/>
        <v>0</v>
      </c>
      <c r="I1310" s="58" t="s">
        <v>162</v>
      </c>
      <c r="J1310" s="21"/>
      <c r="K1310" s="21"/>
    </row>
    <row r="1311" spans="1:11" x14ac:dyDescent="0.25">
      <c r="A1311" s="216">
        <v>41897</v>
      </c>
      <c r="B1311" s="217" t="s">
        <v>1805</v>
      </c>
      <c r="C1311" s="363" t="s">
        <v>4766</v>
      </c>
      <c r="D1311" s="220" t="s">
        <v>3114</v>
      </c>
      <c r="E1311" s="241">
        <v>0</v>
      </c>
      <c r="F1311" s="287"/>
      <c r="G1311" s="44"/>
      <c r="H1311" s="243">
        <f t="shared" si="21"/>
        <v>0</v>
      </c>
      <c r="I1311" s="214" t="s">
        <v>324</v>
      </c>
      <c r="J1311" s="21"/>
      <c r="K1311" s="21"/>
    </row>
    <row r="1312" spans="1:11" x14ac:dyDescent="0.25">
      <c r="A1312" s="216">
        <v>41897</v>
      </c>
      <c r="B1312" s="217" t="s">
        <v>1806</v>
      </c>
      <c r="C1312" s="363" t="s">
        <v>4766</v>
      </c>
      <c r="D1312" s="214" t="s">
        <v>160</v>
      </c>
      <c r="E1312" s="235">
        <v>76558</v>
      </c>
      <c r="F1312" s="480" t="s">
        <v>4786</v>
      </c>
      <c r="G1312" s="44">
        <v>76558</v>
      </c>
      <c r="H1312" s="243">
        <f t="shared" si="21"/>
        <v>0</v>
      </c>
      <c r="I1312" s="214" t="s">
        <v>162</v>
      </c>
      <c r="J1312" s="21"/>
      <c r="K1312" s="21"/>
    </row>
    <row r="1313" spans="1:11" x14ac:dyDescent="0.25">
      <c r="A1313" s="216">
        <v>41897</v>
      </c>
      <c r="B1313" s="217" t="s">
        <v>1807</v>
      </c>
      <c r="C1313" s="363" t="s">
        <v>4766</v>
      </c>
      <c r="D1313" s="214" t="s">
        <v>4636</v>
      </c>
      <c r="E1313" s="235">
        <v>4292.9399999999996</v>
      </c>
      <c r="F1313" s="287">
        <v>41897</v>
      </c>
      <c r="G1313" s="44">
        <v>4292.9399999999996</v>
      </c>
      <c r="H1313" s="243">
        <f t="shared" si="21"/>
        <v>0</v>
      </c>
      <c r="I1313" s="214" t="s">
        <v>162</v>
      </c>
      <c r="J1313" s="21"/>
      <c r="K1313" s="21"/>
    </row>
    <row r="1314" spans="1:11" x14ac:dyDescent="0.25">
      <c r="A1314" s="216">
        <v>41897</v>
      </c>
      <c r="B1314" s="217" t="s">
        <v>1808</v>
      </c>
      <c r="C1314" s="363" t="s">
        <v>4766</v>
      </c>
      <c r="D1314" s="214" t="s">
        <v>4629</v>
      </c>
      <c r="E1314" s="235">
        <v>8540.34</v>
      </c>
      <c r="F1314" s="287">
        <v>41897</v>
      </c>
      <c r="G1314" s="44">
        <v>8540.34</v>
      </c>
      <c r="H1314" s="243">
        <f t="shared" si="21"/>
        <v>0</v>
      </c>
      <c r="I1314" s="214" t="s">
        <v>162</v>
      </c>
      <c r="J1314" s="21"/>
      <c r="K1314" s="21"/>
    </row>
    <row r="1315" spans="1:11" x14ac:dyDescent="0.25">
      <c r="A1315" s="216">
        <v>41897</v>
      </c>
      <c r="B1315" s="217" t="s">
        <v>1809</v>
      </c>
      <c r="C1315" s="363" t="s">
        <v>4766</v>
      </c>
      <c r="D1315" s="214" t="s">
        <v>4632</v>
      </c>
      <c r="E1315" s="235">
        <v>10832.4</v>
      </c>
      <c r="F1315" s="287">
        <v>41897</v>
      </c>
      <c r="G1315" s="44">
        <v>10832.4</v>
      </c>
      <c r="H1315" s="243">
        <f t="shared" si="21"/>
        <v>0</v>
      </c>
      <c r="I1315" s="214" t="s">
        <v>162</v>
      </c>
      <c r="J1315" s="21"/>
      <c r="K1315" s="21"/>
    </row>
    <row r="1316" spans="1:11" x14ac:dyDescent="0.25">
      <c r="A1316" s="216">
        <v>41897</v>
      </c>
      <c r="B1316" s="217" t="s">
        <v>1810</v>
      </c>
      <c r="C1316" s="363" t="s">
        <v>4766</v>
      </c>
      <c r="D1316" s="214" t="s">
        <v>4641</v>
      </c>
      <c r="E1316" s="235">
        <v>20659.599999999999</v>
      </c>
      <c r="F1316" s="287">
        <v>41897</v>
      </c>
      <c r="G1316" s="44">
        <v>20659.599999999999</v>
      </c>
      <c r="H1316" s="243">
        <f t="shared" si="21"/>
        <v>0</v>
      </c>
      <c r="I1316" s="214" t="s">
        <v>162</v>
      </c>
      <c r="J1316" s="21"/>
      <c r="K1316" s="21"/>
    </row>
    <row r="1317" spans="1:11" x14ac:dyDescent="0.25">
      <c r="A1317" s="216">
        <v>41897</v>
      </c>
      <c r="B1317" s="217" t="s">
        <v>1811</v>
      </c>
      <c r="C1317" s="363" t="s">
        <v>4766</v>
      </c>
      <c r="D1317" s="214" t="s">
        <v>4636</v>
      </c>
      <c r="E1317" s="235">
        <v>1438.2</v>
      </c>
      <c r="F1317" s="287">
        <v>41897</v>
      </c>
      <c r="G1317" s="44">
        <v>1438.2</v>
      </c>
      <c r="H1317" s="243">
        <f t="shared" si="21"/>
        <v>0</v>
      </c>
      <c r="I1317" s="214" t="s">
        <v>162</v>
      </c>
      <c r="J1317" s="21"/>
      <c r="K1317" s="21"/>
    </row>
    <row r="1318" spans="1:11" x14ac:dyDescent="0.25">
      <c r="A1318" s="216">
        <v>41897</v>
      </c>
      <c r="B1318" s="217" t="s">
        <v>1812</v>
      </c>
      <c r="C1318" s="363" t="s">
        <v>4766</v>
      </c>
      <c r="D1318" s="214" t="s">
        <v>4713</v>
      </c>
      <c r="E1318" s="235">
        <v>12405.2</v>
      </c>
      <c r="F1318" s="287">
        <v>41897</v>
      </c>
      <c r="G1318" s="44">
        <v>12405.2</v>
      </c>
      <c r="H1318" s="243">
        <f t="shared" si="21"/>
        <v>0</v>
      </c>
      <c r="I1318" s="214" t="s">
        <v>162</v>
      </c>
      <c r="J1318" s="21"/>
      <c r="K1318" s="21"/>
    </row>
    <row r="1319" spans="1:11" x14ac:dyDescent="0.25">
      <c r="A1319" s="216">
        <v>41897</v>
      </c>
      <c r="B1319" s="217" t="s">
        <v>1813</v>
      </c>
      <c r="C1319" s="363" t="s">
        <v>4766</v>
      </c>
      <c r="D1319" s="214" t="s">
        <v>4630</v>
      </c>
      <c r="E1319" s="235">
        <v>54447.9</v>
      </c>
      <c r="F1319" s="486" t="s">
        <v>4787</v>
      </c>
      <c r="G1319" s="44">
        <v>54447.9</v>
      </c>
      <c r="H1319" s="243">
        <f t="shared" si="21"/>
        <v>0</v>
      </c>
      <c r="I1319" s="214" t="s">
        <v>162</v>
      </c>
      <c r="J1319" s="21"/>
      <c r="K1319" s="21"/>
    </row>
    <row r="1320" spans="1:11" x14ac:dyDescent="0.25">
      <c r="A1320" s="216">
        <v>41897</v>
      </c>
      <c r="B1320" s="217" t="s">
        <v>1815</v>
      </c>
      <c r="C1320" s="363" t="s">
        <v>4766</v>
      </c>
      <c r="D1320" s="214" t="s">
        <v>4334</v>
      </c>
      <c r="E1320" s="235">
        <v>16162.9</v>
      </c>
      <c r="F1320" s="287">
        <v>41897</v>
      </c>
      <c r="G1320" s="44">
        <v>16162.9</v>
      </c>
      <c r="H1320" s="243">
        <f t="shared" si="21"/>
        <v>0</v>
      </c>
      <c r="I1320" s="214" t="s">
        <v>162</v>
      </c>
      <c r="J1320" s="21"/>
      <c r="K1320" s="21"/>
    </row>
    <row r="1321" spans="1:11" x14ac:dyDescent="0.25">
      <c r="A1321" s="216">
        <v>41897</v>
      </c>
      <c r="B1321" s="217" t="s">
        <v>1816</v>
      </c>
      <c r="C1321" s="363" t="s">
        <v>4766</v>
      </c>
      <c r="D1321" s="214" t="s">
        <v>4788</v>
      </c>
      <c r="E1321" s="235">
        <v>25020.799999999999</v>
      </c>
      <c r="F1321" s="287">
        <v>41897</v>
      </c>
      <c r="G1321" s="44">
        <v>25020.799999999999</v>
      </c>
      <c r="H1321" s="243">
        <f t="shared" si="21"/>
        <v>0</v>
      </c>
      <c r="I1321" s="214" t="s">
        <v>162</v>
      </c>
      <c r="J1321" s="21"/>
      <c r="K1321" s="21"/>
    </row>
    <row r="1322" spans="1:11" x14ac:dyDescent="0.25">
      <c r="A1322" s="216">
        <v>41897</v>
      </c>
      <c r="B1322" s="217" t="s">
        <v>1817</v>
      </c>
      <c r="C1322" s="363" t="s">
        <v>4766</v>
      </c>
      <c r="D1322" s="214" t="s">
        <v>4630</v>
      </c>
      <c r="E1322" s="235">
        <v>560</v>
      </c>
      <c r="F1322" s="287">
        <v>41897</v>
      </c>
      <c r="G1322" s="44">
        <v>560</v>
      </c>
      <c r="H1322" s="243">
        <f t="shared" si="21"/>
        <v>0</v>
      </c>
      <c r="I1322" s="214" t="s">
        <v>162</v>
      </c>
      <c r="J1322" s="21"/>
      <c r="K1322" s="21"/>
    </row>
    <row r="1323" spans="1:11" x14ac:dyDescent="0.25">
      <c r="A1323" s="216">
        <v>41897</v>
      </c>
      <c r="B1323" s="217" t="s">
        <v>1819</v>
      </c>
      <c r="C1323" s="363" t="s">
        <v>4766</v>
      </c>
      <c r="D1323" s="214" t="s">
        <v>4352</v>
      </c>
      <c r="E1323" s="235">
        <v>5167.2</v>
      </c>
      <c r="F1323" s="287">
        <v>41897</v>
      </c>
      <c r="G1323" s="44">
        <v>5167.2</v>
      </c>
      <c r="H1323" s="243">
        <f t="shared" si="21"/>
        <v>0</v>
      </c>
      <c r="I1323" s="214"/>
      <c r="J1323" s="21"/>
      <c r="K1323" s="21"/>
    </row>
    <row r="1324" spans="1:11" x14ac:dyDescent="0.25">
      <c r="A1324" s="216">
        <v>41897</v>
      </c>
      <c r="B1324" s="217" t="s">
        <v>1820</v>
      </c>
      <c r="C1324" s="363" t="s">
        <v>4766</v>
      </c>
      <c r="D1324" s="214" t="s">
        <v>13</v>
      </c>
      <c r="E1324" s="235">
        <v>4700</v>
      </c>
      <c r="F1324" s="287">
        <v>41897</v>
      </c>
      <c r="G1324" s="44">
        <v>4700</v>
      </c>
      <c r="H1324" s="243">
        <f t="shared" si="21"/>
        <v>0</v>
      </c>
      <c r="I1324" s="214"/>
      <c r="J1324" s="21"/>
      <c r="K1324" s="21"/>
    </row>
    <row r="1325" spans="1:11" x14ac:dyDescent="0.25">
      <c r="A1325" s="216">
        <v>41897</v>
      </c>
      <c r="B1325" s="217" t="s">
        <v>1821</v>
      </c>
      <c r="C1325" s="363" t="s">
        <v>4766</v>
      </c>
      <c r="D1325" s="214" t="s">
        <v>4620</v>
      </c>
      <c r="E1325" s="235">
        <v>14462.8</v>
      </c>
      <c r="F1325" s="287">
        <v>41897</v>
      </c>
      <c r="G1325" s="44">
        <v>14462.8</v>
      </c>
      <c r="H1325" s="243">
        <f t="shared" si="21"/>
        <v>0</v>
      </c>
      <c r="I1325" s="214" t="s">
        <v>21</v>
      </c>
      <c r="J1325" s="21"/>
      <c r="K1325" s="21"/>
    </row>
    <row r="1326" spans="1:11" x14ac:dyDescent="0.25">
      <c r="A1326" s="216">
        <v>41897</v>
      </c>
      <c r="B1326" s="217" t="s">
        <v>1823</v>
      </c>
      <c r="C1326" s="363" t="s">
        <v>4766</v>
      </c>
      <c r="D1326" s="214" t="s">
        <v>760</v>
      </c>
      <c r="E1326" s="235">
        <v>7614.6</v>
      </c>
      <c r="F1326" s="287">
        <v>41897</v>
      </c>
      <c r="G1326" s="44">
        <v>7614.6</v>
      </c>
      <c r="H1326" s="243">
        <f t="shared" si="21"/>
        <v>0</v>
      </c>
      <c r="I1326" s="214" t="s">
        <v>30</v>
      </c>
      <c r="J1326" s="21"/>
      <c r="K1326" s="21"/>
    </row>
    <row r="1327" spans="1:11" x14ac:dyDescent="0.25">
      <c r="A1327" s="216">
        <v>41897</v>
      </c>
      <c r="B1327" s="217" t="s">
        <v>1825</v>
      </c>
      <c r="C1327" s="363" t="s">
        <v>4766</v>
      </c>
      <c r="D1327" s="214" t="s">
        <v>765</v>
      </c>
      <c r="E1327" s="235">
        <v>37992</v>
      </c>
      <c r="F1327" s="287">
        <v>41897</v>
      </c>
      <c r="G1327" s="44">
        <v>37992</v>
      </c>
      <c r="H1327" s="243">
        <f t="shared" si="21"/>
        <v>0</v>
      </c>
      <c r="I1327" s="214" t="s">
        <v>12</v>
      </c>
      <c r="J1327" s="21"/>
      <c r="K1327" s="21"/>
    </row>
    <row r="1328" spans="1:11" x14ac:dyDescent="0.25">
      <c r="A1328" s="216">
        <v>41897</v>
      </c>
      <c r="B1328" s="217" t="s">
        <v>1826</v>
      </c>
      <c r="C1328" s="363" t="s">
        <v>4766</v>
      </c>
      <c r="D1328" s="214" t="s">
        <v>1818</v>
      </c>
      <c r="E1328" s="235">
        <v>27812.400000000001</v>
      </c>
      <c r="F1328" s="287">
        <v>41904</v>
      </c>
      <c r="G1328" s="44">
        <v>27812.400000000001</v>
      </c>
      <c r="H1328" s="243">
        <f t="shared" si="21"/>
        <v>0</v>
      </c>
      <c r="I1328" s="214" t="s">
        <v>21</v>
      </c>
      <c r="J1328" s="21"/>
      <c r="K1328" s="21"/>
    </row>
    <row r="1329" spans="1:11" x14ac:dyDescent="0.25">
      <c r="A1329" s="216">
        <v>41897</v>
      </c>
      <c r="B1329" s="217" t="s">
        <v>1827</v>
      </c>
      <c r="C1329" s="363" t="s">
        <v>4766</v>
      </c>
      <c r="D1329" s="214" t="s">
        <v>28</v>
      </c>
      <c r="E1329" s="235">
        <v>3473.6</v>
      </c>
      <c r="F1329" s="287">
        <v>41897</v>
      </c>
      <c r="G1329" s="44">
        <v>3473.6</v>
      </c>
      <c r="H1329" s="243">
        <f t="shared" si="21"/>
        <v>0</v>
      </c>
      <c r="I1329" s="214"/>
    </row>
    <row r="1330" spans="1:11" x14ac:dyDescent="0.25">
      <c r="A1330" s="216">
        <v>41897</v>
      </c>
      <c r="B1330" s="217" t="s">
        <v>1829</v>
      </c>
      <c r="C1330" s="363" t="s">
        <v>4766</v>
      </c>
      <c r="D1330" s="214" t="s">
        <v>3169</v>
      </c>
      <c r="E1330" s="235">
        <v>24518.400000000001</v>
      </c>
      <c r="F1330" s="287">
        <v>41904</v>
      </c>
      <c r="G1330" s="44">
        <v>24518.400000000001</v>
      </c>
      <c r="H1330" s="243">
        <f t="shared" si="21"/>
        <v>0</v>
      </c>
      <c r="I1330" s="214" t="s">
        <v>21</v>
      </c>
    </row>
    <row r="1331" spans="1:11" x14ac:dyDescent="0.25">
      <c r="A1331" s="216">
        <v>41897</v>
      </c>
      <c r="B1331" s="217" t="s">
        <v>1830</v>
      </c>
      <c r="C1331" s="363" t="s">
        <v>4766</v>
      </c>
      <c r="D1331" s="214" t="s">
        <v>4789</v>
      </c>
      <c r="E1331" s="235">
        <v>4879.5</v>
      </c>
      <c r="F1331" s="287">
        <v>41897</v>
      </c>
      <c r="G1331" s="44">
        <v>4879.5</v>
      </c>
      <c r="H1331" s="243">
        <f t="shared" si="21"/>
        <v>0</v>
      </c>
      <c r="I1331" s="214"/>
    </row>
    <row r="1332" spans="1:11" x14ac:dyDescent="0.25">
      <c r="A1332" s="216">
        <v>41897</v>
      </c>
      <c r="B1332" s="217" t="s">
        <v>1831</v>
      </c>
      <c r="C1332" s="363" t="s">
        <v>4766</v>
      </c>
      <c r="D1332" s="214" t="s">
        <v>23</v>
      </c>
      <c r="E1332" s="235">
        <v>11662.64</v>
      </c>
      <c r="F1332" s="287">
        <v>41897</v>
      </c>
      <c r="G1332" s="44">
        <v>11662.64</v>
      </c>
      <c r="H1332" s="243">
        <f t="shared" si="21"/>
        <v>0</v>
      </c>
      <c r="I1332" s="214"/>
    </row>
    <row r="1333" spans="1:11" x14ac:dyDescent="0.25">
      <c r="A1333" s="216">
        <v>41897</v>
      </c>
      <c r="B1333" s="217" t="s">
        <v>1833</v>
      </c>
      <c r="C1333" s="363" t="s">
        <v>4766</v>
      </c>
      <c r="D1333" s="214" t="s">
        <v>49</v>
      </c>
      <c r="E1333" s="235">
        <v>4388.3999999999996</v>
      </c>
      <c r="F1333" s="287">
        <v>41897</v>
      </c>
      <c r="G1333" s="44">
        <v>4388.3999999999996</v>
      </c>
      <c r="H1333" s="243">
        <f t="shared" si="21"/>
        <v>0</v>
      </c>
      <c r="I1333" s="214"/>
    </row>
    <row r="1334" spans="1:11" x14ac:dyDescent="0.25">
      <c r="A1334" s="216">
        <v>41897</v>
      </c>
      <c r="B1334" s="217" t="s">
        <v>1834</v>
      </c>
      <c r="C1334" s="363" t="s">
        <v>4766</v>
      </c>
      <c r="D1334" s="214" t="s">
        <v>4764</v>
      </c>
      <c r="E1334" s="235">
        <v>3129</v>
      </c>
      <c r="F1334" s="287">
        <v>41897</v>
      </c>
      <c r="G1334" s="44">
        <v>3129</v>
      </c>
      <c r="H1334" s="243">
        <f t="shared" si="21"/>
        <v>0</v>
      </c>
      <c r="I1334" s="214"/>
    </row>
    <row r="1335" spans="1:11" x14ac:dyDescent="0.25">
      <c r="A1335" s="216">
        <v>41897</v>
      </c>
      <c r="B1335" s="217" t="s">
        <v>1836</v>
      </c>
      <c r="C1335" s="363" t="s">
        <v>4766</v>
      </c>
      <c r="D1335" s="214" t="s">
        <v>3086</v>
      </c>
      <c r="E1335" s="235">
        <v>3598.6</v>
      </c>
      <c r="F1335" s="287">
        <v>41897</v>
      </c>
      <c r="G1335" s="44">
        <v>3598.6</v>
      </c>
      <c r="H1335" s="243">
        <f t="shared" si="21"/>
        <v>0</v>
      </c>
      <c r="I1335" s="214"/>
    </row>
    <row r="1336" spans="1:11" x14ac:dyDescent="0.25">
      <c r="A1336" s="216">
        <v>41897</v>
      </c>
      <c r="B1336" s="217" t="s">
        <v>1837</v>
      </c>
      <c r="C1336" s="363" t="s">
        <v>4766</v>
      </c>
      <c r="D1336" s="214" t="s">
        <v>2582</v>
      </c>
      <c r="E1336" s="235">
        <v>6393.5</v>
      </c>
      <c r="F1336" s="287">
        <v>41897</v>
      </c>
      <c r="G1336" s="44">
        <v>6393.5</v>
      </c>
      <c r="H1336" s="243">
        <f t="shared" si="21"/>
        <v>0</v>
      </c>
      <c r="I1336" s="214" t="s">
        <v>12</v>
      </c>
    </row>
    <row r="1337" spans="1:11" x14ac:dyDescent="0.25">
      <c r="A1337" s="216">
        <v>41897</v>
      </c>
      <c r="B1337" s="217" t="s">
        <v>1838</v>
      </c>
      <c r="C1337" s="363" t="s">
        <v>4766</v>
      </c>
      <c r="D1337" s="214" t="s">
        <v>130</v>
      </c>
      <c r="E1337" s="235">
        <v>10892.4</v>
      </c>
      <c r="F1337" s="287">
        <v>41901</v>
      </c>
      <c r="G1337" s="44">
        <v>10892.4</v>
      </c>
      <c r="H1337" s="243">
        <f t="shared" si="21"/>
        <v>0</v>
      </c>
      <c r="I1337" s="214" t="s">
        <v>21</v>
      </c>
    </row>
    <row r="1338" spans="1:11" x14ac:dyDescent="0.25">
      <c r="A1338" s="216">
        <v>41897</v>
      </c>
      <c r="B1338" s="217" t="s">
        <v>1839</v>
      </c>
      <c r="C1338" s="363" t="s">
        <v>4766</v>
      </c>
      <c r="D1338" s="214" t="s">
        <v>237</v>
      </c>
      <c r="E1338" s="235">
        <v>9743.2000000000007</v>
      </c>
      <c r="F1338" s="287">
        <v>41897</v>
      </c>
      <c r="G1338" s="44">
        <v>9743.2000000000007</v>
      </c>
      <c r="H1338" s="243">
        <f t="shared" si="21"/>
        <v>0</v>
      </c>
      <c r="I1338" s="214" t="s">
        <v>21</v>
      </c>
    </row>
    <row r="1339" spans="1:11" x14ac:dyDescent="0.25">
      <c r="A1339" s="216">
        <v>41897</v>
      </c>
      <c r="B1339" s="217" t="s">
        <v>1841</v>
      </c>
      <c r="C1339" s="363" t="s">
        <v>4766</v>
      </c>
      <c r="D1339" s="214" t="s">
        <v>43</v>
      </c>
      <c r="E1339" s="235">
        <v>3840</v>
      </c>
      <c r="F1339" s="287">
        <v>41908</v>
      </c>
      <c r="G1339" s="44">
        <v>3840</v>
      </c>
      <c r="H1339" s="243">
        <f t="shared" si="21"/>
        <v>0</v>
      </c>
      <c r="I1339" s="214" t="s">
        <v>30</v>
      </c>
    </row>
    <row r="1340" spans="1:11" x14ac:dyDescent="0.25">
      <c r="A1340" s="216">
        <v>41897</v>
      </c>
      <c r="B1340" s="217" t="s">
        <v>1842</v>
      </c>
      <c r="C1340" s="363" t="s">
        <v>4766</v>
      </c>
      <c r="D1340" s="214" t="s">
        <v>42</v>
      </c>
      <c r="E1340" s="235">
        <v>3360</v>
      </c>
      <c r="F1340" s="287">
        <v>41908</v>
      </c>
      <c r="G1340" s="44">
        <v>3360</v>
      </c>
      <c r="H1340" s="243">
        <f t="shared" si="21"/>
        <v>0</v>
      </c>
      <c r="I1340" s="214" t="s">
        <v>30</v>
      </c>
    </row>
    <row r="1341" spans="1:11" x14ac:dyDescent="0.25">
      <c r="A1341" s="216">
        <v>41897</v>
      </c>
      <c r="B1341" s="217" t="s">
        <v>1843</v>
      </c>
      <c r="C1341" s="363" t="s">
        <v>4766</v>
      </c>
      <c r="D1341" s="214" t="s">
        <v>2582</v>
      </c>
      <c r="E1341" s="235">
        <v>1542.8</v>
      </c>
      <c r="F1341" s="287">
        <v>41897</v>
      </c>
      <c r="G1341" s="44">
        <v>1542.8</v>
      </c>
      <c r="H1341" s="243">
        <f t="shared" si="21"/>
        <v>0</v>
      </c>
      <c r="I1341" s="214" t="s">
        <v>12</v>
      </c>
    </row>
    <row r="1342" spans="1:11" x14ac:dyDescent="0.25">
      <c r="A1342" s="216">
        <v>41897</v>
      </c>
      <c r="B1342" s="217" t="s">
        <v>1844</v>
      </c>
      <c r="C1342" s="363" t="s">
        <v>4766</v>
      </c>
      <c r="D1342" s="214" t="s">
        <v>83</v>
      </c>
      <c r="E1342" s="235">
        <v>7814.5</v>
      </c>
      <c r="F1342" s="287">
        <v>41897</v>
      </c>
      <c r="G1342" s="44">
        <v>7814.5</v>
      </c>
      <c r="H1342" s="243">
        <f t="shared" si="21"/>
        <v>0</v>
      </c>
      <c r="I1342" s="214" t="s">
        <v>21</v>
      </c>
    </row>
    <row r="1343" spans="1:11" x14ac:dyDescent="0.25">
      <c r="A1343" s="216">
        <v>41897</v>
      </c>
      <c r="B1343" s="217" t="s">
        <v>1847</v>
      </c>
      <c r="C1343" s="363" t="s">
        <v>4766</v>
      </c>
      <c r="D1343" s="214" t="s">
        <v>783</v>
      </c>
      <c r="E1343" s="235">
        <v>8204</v>
      </c>
      <c r="F1343" s="287">
        <v>41897</v>
      </c>
      <c r="G1343" s="44">
        <v>8204</v>
      </c>
      <c r="H1343" s="243">
        <f t="shared" si="21"/>
        <v>0</v>
      </c>
      <c r="I1343" s="214"/>
      <c r="K1343" s="33"/>
    </row>
    <row r="1344" spans="1:11" x14ac:dyDescent="0.25">
      <c r="A1344" s="216">
        <v>41897</v>
      </c>
      <c r="B1344" s="217" t="s">
        <v>1848</v>
      </c>
      <c r="C1344" s="363" t="s">
        <v>4766</v>
      </c>
      <c r="D1344" s="214" t="s">
        <v>2864</v>
      </c>
      <c r="E1344" s="235">
        <v>15141</v>
      </c>
      <c r="F1344" s="287">
        <v>41897</v>
      </c>
      <c r="G1344" s="44">
        <v>15141</v>
      </c>
      <c r="H1344" s="243">
        <f t="shared" si="21"/>
        <v>0</v>
      </c>
      <c r="I1344" s="214"/>
      <c r="K1344" s="33"/>
    </row>
    <row r="1345" spans="1:11" x14ac:dyDescent="0.25">
      <c r="A1345" s="216">
        <v>41897</v>
      </c>
      <c r="B1345" s="217" t="s">
        <v>1849</v>
      </c>
      <c r="C1345" s="363" t="s">
        <v>4766</v>
      </c>
      <c r="D1345" s="214" t="s">
        <v>4646</v>
      </c>
      <c r="E1345" s="235">
        <v>2023.4</v>
      </c>
      <c r="F1345" s="287">
        <v>41897</v>
      </c>
      <c r="G1345" s="44">
        <v>2023.4</v>
      </c>
      <c r="H1345" s="243">
        <f t="shared" si="21"/>
        <v>0</v>
      </c>
      <c r="I1345" s="214"/>
      <c r="K1345" s="33"/>
    </row>
    <row r="1346" spans="1:11" x14ac:dyDescent="0.25">
      <c r="A1346" s="216">
        <v>41897</v>
      </c>
      <c r="B1346" s="217" t="s">
        <v>1850</v>
      </c>
      <c r="C1346" s="363" t="s">
        <v>4766</v>
      </c>
      <c r="D1346" s="214" t="s">
        <v>2864</v>
      </c>
      <c r="E1346" s="235">
        <v>788.4</v>
      </c>
      <c r="F1346" s="287">
        <v>41897</v>
      </c>
      <c r="G1346" s="44">
        <v>788.4</v>
      </c>
      <c r="H1346" s="243">
        <f t="shared" si="21"/>
        <v>0</v>
      </c>
      <c r="I1346" s="214"/>
      <c r="K1346" s="33"/>
    </row>
    <row r="1347" spans="1:11" x14ac:dyDescent="0.25">
      <c r="A1347" s="216">
        <v>41897</v>
      </c>
      <c r="B1347" s="217" t="s">
        <v>1851</v>
      </c>
      <c r="C1347" s="363" t="s">
        <v>4766</v>
      </c>
      <c r="D1347" s="214" t="s">
        <v>703</v>
      </c>
      <c r="E1347" s="235">
        <v>1841.1</v>
      </c>
      <c r="F1347" s="287">
        <v>41897</v>
      </c>
      <c r="G1347" s="44">
        <v>1841.1</v>
      </c>
      <c r="H1347" s="243">
        <f t="shared" si="21"/>
        <v>0</v>
      </c>
      <c r="I1347" s="214" t="s">
        <v>12</v>
      </c>
      <c r="K1347" s="33"/>
    </row>
    <row r="1348" spans="1:11" x14ac:dyDescent="0.25">
      <c r="A1348" s="216">
        <v>41897</v>
      </c>
      <c r="B1348" s="217" t="s">
        <v>1853</v>
      </c>
      <c r="C1348" s="363" t="s">
        <v>4766</v>
      </c>
      <c r="D1348" s="214" t="s">
        <v>765</v>
      </c>
      <c r="E1348" s="235">
        <v>3640</v>
      </c>
      <c r="F1348" s="287">
        <v>41897</v>
      </c>
      <c r="G1348" s="44">
        <v>3640</v>
      </c>
      <c r="H1348" s="243">
        <f t="shared" si="21"/>
        <v>0</v>
      </c>
      <c r="I1348" s="214" t="s">
        <v>12</v>
      </c>
    </row>
    <row r="1349" spans="1:11" x14ac:dyDescent="0.25">
      <c r="A1349" s="216">
        <v>41897</v>
      </c>
      <c r="B1349" s="217" t="s">
        <v>1855</v>
      </c>
      <c r="C1349" s="363" t="s">
        <v>4766</v>
      </c>
      <c r="D1349" s="214" t="s">
        <v>52</v>
      </c>
      <c r="E1349" s="235">
        <v>3303</v>
      </c>
      <c r="F1349" s="287">
        <v>41897</v>
      </c>
      <c r="G1349" s="44">
        <v>3303</v>
      </c>
      <c r="H1349" s="243">
        <f t="shared" si="21"/>
        <v>0</v>
      </c>
      <c r="I1349" s="214" t="s">
        <v>12</v>
      </c>
    </row>
    <row r="1350" spans="1:11" x14ac:dyDescent="0.25">
      <c r="A1350" s="216">
        <v>41897</v>
      </c>
      <c r="B1350" s="217" t="s">
        <v>1856</v>
      </c>
      <c r="C1350" s="363" t="s">
        <v>4766</v>
      </c>
      <c r="D1350" s="220" t="s">
        <v>3114</v>
      </c>
      <c r="E1350" s="241">
        <v>0</v>
      </c>
      <c r="F1350" s="287"/>
      <c r="G1350" s="44"/>
      <c r="H1350" s="243">
        <f t="shared" si="21"/>
        <v>0</v>
      </c>
      <c r="I1350" s="214" t="s">
        <v>324</v>
      </c>
    </row>
    <row r="1351" spans="1:11" x14ac:dyDescent="0.25">
      <c r="A1351" s="216">
        <v>41897</v>
      </c>
      <c r="B1351" s="217" t="s">
        <v>1857</v>
      </c>
      <c r="C1351" s="363" t="s">
        <v>4766</v>
      </c>
      <c r="D1351" s="214" t="s">
        <v>74</v>
      </c>
      <c r="E1351" s="235">
        <v>4316.8</v>
      </c>
      <c r="F1351" s="287">
        <v>41897</v>
      </c>
      <c r="G1351" s="44">
        <v>4316.8</v>
      </c>
      <c r="H1351" s="243">
        <f t="shared" ref="H1351:H1414" si="22">E1351-G1351</f>
        <v>0</v>
      </c>
      <c r="I1351" s="214"/>
    </row>
    <row r="1352" spans="1:11" x14ac:dyDescent="0.25">
      <c r="A1352" s="216">
        <v>41897</v>
      </c>
      <c r="B1352" s="217" t="s">
        <v>1858</v>
      </c>
      <c r="C1352" s="363" t="s">
        <v>4766</v>
      </c>
      <c r="D1352" s="214" t="s">
        <v>62</v>
      </c>
      <c r="E1352" s="235">
        <v>1324.4</v>
      </c>
      <c r="F1352" s="287">
        <v>41897</v>
      </c>
      <c r="G1352" s="44">
        <v>1324.4</v>
      </c>
      <c r="H1352" s="243">
        <f t="shared" si="22"/>
        <v>0</v>
      </c>
      <c r="I1352" s="214"/>
    </row>
    <row r="1353" spans="1:11" x14ac:dyDescent="0.25">
      <c r="A1353" s="216">
        <v>41897</v>
      </c>
      <c r="B1353" s="217" t="s">
        <v>1859</v>
      </c>
      <c r="C1353" s="363" t="s">
        <v>4766</v>
      </c>
      <c r="D1353" s="214" t="s">
        <v>4733</v>
      </c>
      <c r="E1353" s="235">
        <v>3469.1</v>
      </c>
      <c r="F1353" s="287">
        <v>41897</v>
      </c>
      <c r="G1353" s="44">
        <v>3469.1</v>
      </c>
      <c r="H1353" s="243">
        <f t="shared" si="22"/>
        <v>0</v>
      </c>
      <c r="I1353" s="214" t="s">
        <v>30</v>
      </c>
    </row>
    <row r="1354" spans="1:11" x14ac:dyDescent="0.25">
      <c r="A1354" s="216">
        <v>41897</v>
      </c>
      <c r="B1354" s="217" t="s">
        <v>1860</v>
      </c>
      <c r="C1354" s="363" t="s">
        <v>4766</v>
      </c>
      <c r="D1354" s="214" t="s">
        <v>124</v>
      </c>
      <c r="E1354" s="235">
        <v>8071.8</v>
      </c>
      <c r="F1354" s="287">
        <v>41897</v>
      </c>
      <c r="G1354" s="44">
        <v>8071.8</v>
      </c>
      <c r="H1354" s="243">
        <f t="shared" si="22"/>
        <v>0</v>
      </c>
      <c r="I1354" s="214" t="s">
        <v>30</v>
      </c>
    </row>
    <row r="1355" spans="1:11" x14ac:dyDescent="0.25">
      <c r="A1355" s="216">
        <v>41897</v>
      </c>
      <c r="B1355" s="217" t="s">
        <v>1862</v>
      </c>
      <c r="C1355" s="363" t="s">
        <v>4766</v>
      </c>
      <c r="D1355" s="214" t="s">
        <v>22</v>
      </c>
      <c r="E1355" s="235">
        <v>7378.6</v>
      </c>
      <c r="F1355" s="287">
        <v>41897</v>
      </c>
      <c r="G1355" s="44">
        <v>7378.6</v>
      </c>
      <c r="H1355" s="243">
        <f t="shared" si="22"/>
        <v>0</v>
      </c>
      <c r="I1355" s="214"/>
    </row>
    <row r="1356" spans="1:11" x14ac:dyDescent="0.25">
      <c r="A1356" s="216">
        <v>41897</v>
      </c>
      <c r="B1356" s="217" t="s">
        <v>1863</v>
      </c>
      <c r="C1356" s="363" t="s">
        <v>4766</v>
      </c>
      <c r="D1356" s="214" t="s">
        <v>4320</v>
      </c>
      <c r="E1356" s="235">
        <v>36960</v>
      </c>
      <c r="F1356" s="287">
        <v>41897</v>
      </c>
      <c r="G1356" s="44">
        <v>36960</v>
      </c>
      <c r="H1356" s="243">
        <f t="shared" si="22"/>
        <v>0</v>
      </c>
      <c r="I1356" s="214" t="s">
        <v>30</v>
      </c>
    </row>
    <row r="1357" spans="1:11" x14ac:dyDescent="0.25">
      <c r="A1357" s="216">
        <v>41897</v>
      </c>
      <c r="B1357" s="217" t="s">
        <v>1864</v>
      </c>
      <c r="C1357" s="363" t="s">
        <v>4766</v>
      </c>
      <c r="D1357" s="214" t="s">
        <v>4790</v>
      </c>
      <c r="E1357" s="235">
        <v>4032</v>
      </c>
      <c r="F1357" s="287">
        <v>41897</v>
      </c>
      <c r="G1357" s="44">
        <v>4032</v>
      </c>
      <c r="H1357" s="243">
        <f t="shared" si="22"/>
        <v>0</v>
      </c>
      <c r="I1357" s="214"/>
    </row>
    <row r="1358" spans="1:11" x14ac:dyDescent="0.25">
      <c r="A1358" s="216">
        <v>41897</v>
      </c>
      <c r="B1358" s="217" t="s">
        <v>1865</v>
      </c>
      <c r="C1358" s="363" t="s">
        <v>4766</v>
      </c>
      <c r="D1358" s="214" t="s">
        <v>29</v>
      </c>
      <c r="E1358" s="235">
        <v>6284.6</v>
      </c>
      <c r="F1358" s="287">
        <v>41897</v>
      </c>
      <c r="G1358" s="44">
        <v>6284.6</v>
      </c>
      <c r="H1358" s="243">
        <f t="shared" si="22"/>
        <v>0</v>
      </c>
      <c r="I1358" s="214" t="s">
        <v>30</v>
      </c>
    </row>
    <row r="1359" spans="1:11" x14ac:dyDescent="0.25">
      <c r="A1359" s="216">
        <v>41897</v>
      </c>
      <c r="B1359" s="217" t="s">
        <v>1866</v>
      </c>
      <c r="C1359" s="363" t="s">
        <v>4766</v>
      </c>
      <c r="D1359" s="214" t="s">
        <v>952</v>
      </c>
      <c r="E1359" s="235">
        <v>477.9</v>
      </c>
      <c r="F1359" s="287">
        <v>41897</v>
      </c>
      <c r="G1359" s="44">
        <v>477.9</v>
      </c>
      <c r="H1359" s="243">
        <f t="shared" si="22"/>
        <v>0</v>
      </c>
      <c r="I1359" s="214"/>
    </row>
    <row r="1360" spans="1:11" x14ac:dyDescent="0.25">
      <c r="A1360" s="216">
        <v>41897</v>
      </c>
      <c r="B1360" s="217" t="s">
        <v>1867</v>
      </c>
      <c r="C1360" s="363" t="s">
        <v>4766</v>
      </c>
      <c r="D1360" s="214" t="s">
        <v>287</v>
      </c>
      <c r="E1360" s="235">
        <v>6831.3</v>
      </c>
      <c r="F1360" s="287">
        <v>41897</v>
      </c>
      <c r="G1360" s="44">
        <v>6831.3</v>
      </c>
      <c r="H1360" s="243">
        <f t="shared" si="22"/>
        <v>0</v>
      </c>
      <c r="I1360" s="214" t="s">
        <v>30</v>
      </c>
    </row>
    <row r="1361" spans="1:11" x14ac:dyDescent="0.25">
      <c r="A1361" s="216">
        <v>41897</v>
      </c>
      <c r="B1361" s="217" t="s">
        <v>1869</v>
      </c>
      <c r="C1361" s="363" t="s">
        <v>4766</v>
      </c>
      <c r="D1361" s="214" t="s">
        <v>4791</v>
      </c>
      <c r="E1361" s="235">
        <v>6841.1</v>
      </c>
      <c r="F1361" s="287">
        <v>41897</v>
      </c>
      <c r="G1361" s="44">
        <v>6841.1</v>
      </c>
      <c r="H1361" s="243">
        <f t="shared" si="22"/>
        <v>0</v>
      </c>
      <c r="I1361" s="214"/>
      <c r="J1361" s="21"/>
      <c r="K1361" s="21"/>
    </row>
    <row r="1362" spans="1:11" x14ac:dyDescent="0.25">
      <c r="A1362" s="216">
        <v>41897</v>
      </c>
      <c r="B1362" s="217" t="s">
        <v>1870</v>
      </c>
      <c r="C1362" s="363" t="s">
        <v>4766</v>
      </c>
      <c r="D1362" s="214" t="s">
        <v>2586</v>
      </c>
      <c r="E1362" s="235">
        <v>9969.7999999999993</v>
      </c>
      <c r="F1362" s="287">
        <v>41897</v>
      </c>
      <c r="G1362" s="44">
        <v>9969.7999999999993</v>
      </c>
      <c r="H1362" s="243">
        <f t="shared" si="22"/>
        <v>0</v>
      </c>
      <c r="I1362" s="214"/>
      <c r="J1362" s="21"/>
      <c r="K1362" s="21"/>
    </row>
    <row r="1363" spans="1:11" x14ac:dyDescent="0.25">
      <c r="A1363" s="216">
        <v>41897</v>
      </c>
      <c r="B1363" s="217" t="s">
        <v>1871</v>
      </c>
      <c r="C1363" s="363" t="s">
        <v>4766</v>
      </c>
      <c r="D1363" s="214" t="s">
        <v>760</v>
      </c>
      <c r="E1363" s="235">
        <v>2474.5</v>
      </c>
      <c r="F1363" s="287">
        <v>41897</v>
      </c>
      <c r="G1363" s="44">
        <v>2474.5</v>
      </c>
      <c r="H1363" s="243">
        <f t="shared" si="22"/>
        <v>0</v>
      </c>
      <c r="I1363" s="214" t="s">
        <v>30</v>
      </c>
      <c r="J1363" s="21"/>
      <c r="K1363" s="21"/>
    </row>
    <row r="1364" spans="1:11" x14ac:dyDescent="0.25">
      <c r="A1364" s="216">
        <v>41897</v>
      </c>
      <c r="B1364" s="217" t="s">
        <v>1872</v>
      </c>
      <c r="C1364" s="363" t="s">
        <v>4766</v>
      </c>
      <c r="D1364" s="214" t="s">
        <v>4619</v>
      </c>
      <c r="E1364" s="235">
        <v>8042.2</v>
      </c>
      <c r="F1364" s="287">
        <v>41897</v>
      </c>
      <c r="G1364" s="44">
        <v>8042.2</v>
      </c>
      <c r="H1364" s="243">
        <f t="shared" si="22"/>
        <v>0</v>
      </c>
      <c r="I1364" s="214"/>
      <c r="J1364" s="21"/>
      <c r="K1364" s="21"/>
    </row>
    <row r="1365" spans="1:11" x14ac:dyDescent="0.25">
      <c r="A1365" s="216">
        <v>41897</v>
      </c>
      <c r="B1365" s="217" t="s">
        <v>1873</v>
      </c>
      <c r="C1365" s="363" t="s">
        <v>4766</v>
      </c>
      <c r="D1365" s="214" t="s">
        <v>4273</v>
      </c>
      <c r="E1365" s="235">
        <v>1478.4</v>
      </c>
      <c r="F1365" s="287">
        <v>41912</v>
      </c>
      <c r="G1365" s="44">
        <v>1478.4</v>
      </c>
      <c r="H1365" s="243">
        <f t="shared" si="22"/>
        <v>0</v>
      </c>
      <c r="I1365" s="214" t="s">
        <v>4792</v>
      </c>
      <c r="J1365" s="21"/>
      <c r="K1365" s="21"/>
    </row>
    <row r="1366" spans="1:11" x14ac:dyDescent="0.25">
      <c r="A1366" s="216">
        <v>41897</v>
      </c>
      <c r="B1366" s="217" t="s">
        <v>1875</v>
      </c>
      <c r="C1366" s="363" t="s">
        <v>4766</v>
      </c>
      <c r="D1366" s="214" t="s">
        <v>47</v>
      </c>
      <c r="E1366" s="235">
        <v>7464</v>
      </c>
      <c r="F1366" s="287">
        <v>41897</v>
      </c>
      <c r="G1366" s="44">
        <v>7464</v>
      </c>
      <c r="H1366" s="243">
        <f t="shared" si="22"/>
        <v>0</v>
      </c>
      <c r="I1366" s="214"/>
      <c r="J1366" s="21"/>
      <c r="K1366" s="21"/>
    </row>
    <row r="1367" spans="1:11" x14ac:dyDescent="0.25">
      <c r="A1367" s="216">
        <v>41897</v>
      </c>
      <c r="B1367" s="217" t="s">
        <v>1876</v>
      </c>
      <c r="C1367" s="363" t="s">
        <v>4766</v>
      </c>
      <c r="D1367" s="214" t="s">
        <v>54</v>
      </c>
      <c r="E1367" s="235">
        <v>7762.8</v>
      </c>
      <c r="F1367" s="287">
        <v>41897</v>
      </c>
      <c r="G1367" s="44">
        <v>7762.8</v>
      </c>
      <c r="H1367" s="243">
        <f t="shared" si="22"/>
        <v>0</v>
      </c>
      <c r="I1367" s="214" t="s">
        <v>30</v>
      </c>
      <c r="J1367" s="21"/>
      <c r="K1367" s="21"/>
    </row>
    <row r="1368" spans="1:11" x14ac:dyDescent="0.25">
      <c r="A1368" s="216">
        <v>41897</v>
      </c>
      <c r="B1368" s="217" t="s">
        <v>1877</v>
      </c>
      <c r="C1368" s="363" t="s">
        <v>4766</v>
      </c>
      <c r="D1368" s="214" t="s">
        <v>55</v>
      </c>
      <c r="E1368" s="235">
        <v>24927.3</v>
      </c>
      <c r="F1368" s="287">
        <v>41897</v>
      </c>
      <c r="G1368" s="44">
        <v>24927.3</v>
      </c>
      <c r="H1368" s="243">
        <f t="shared" si="22"/>
        <v>0</v>
      </c>
      <c r="I1368" s="214"/>
      <c r="J1368" s="21"/>
      <c r="K1368" s="21"/>
    </row>
    <row r="1369" spans="1:11" x14ac:dyDescent="0.25">
      <c r="A1369" s="216">
        <v>41897</v>
      </c>
      <c r="B1369" s="217" t="s">
        <v>1878</v>
      </c>
      <c r="C1369" s="363" t="s">
        <v>4766</v>
      </c>
      <c r="D1369" s="214" t="s">
        <v>4659</v>
      </c>
      <c r="E1369" s="235">
        <v>3945</v>
      </c>
      <c r="F1369" s="287">
        <v>41897</v>
      </c>
      <c r="G1369" s="44">
        <v>3945</v>
      </c>
      <c r="H1369" s="243">
        <f t="shared" si="22"/>
        <v>0</v>
      </c>
      <c r="I1369" s="214"/>
      <c r="J1369" s="21"/>
      <c r="K1369" s="21"/>
    </row>
    <row r="1370" spans="1:11" x14ac:dyDescent="0.25">
      <c r="A1370" s="216">
        <v>41897</v>
      </c>
      <c r="B1370" s="217" t="s">
        <v>1879</v>
      </c>
      <c r="C1370" s="363" t="s">
        <v>4766</v>
      </c>
      <c r="D1370" s="214" t="s">
        <v>140</v>
      </c>
      <c r="E1370" s="235">
        <v>662.8</v>
      </c>
      <c r="F1370" s="287">
        <v>41897</v>
      </c>
      <c r="G1370" s="44">
        <v>662.8</v>
      </c>
      <c r="H1370" s="243">
        <f t="shared" si="22"/>
        <v>0</v>
      </c>
      <c r="I1370" s="214"/>
      <c r="J1370" s="21"/>
      <c r="K1370" s="21"/>
    </row>
    <row r="1371" spans="1:11" x14ac:dyDescent="0.25">
      <c r="A1371" s="216">
        <v>41897</v>
      </c>
      <c r="B1371" s="217" t="s">
        <v>1880</v>
      </c>
      <c r="C1371" s="363" t="s">
        <v>4766</v>
      </c>
      <c r="D1371" s="214" t="s">
        <v>4622</v>
      </c>
      <c r="E1371" s="235">
        <v>3765.5</v>
      </c>
      <c r="F1371" s="287">
        <v>41897</v>
      </c>
      <c r="G1371" s="44">
        <v>3765.5</v>
      </c>
      <c r="H1371" s="243">
        <f t="shared" si="22"/>
        <v>0</v>
      </c>
      <c r="I1371" s="214"/>
      <c r="J1371" s="21"/>
      <c r="K1371" s="21"/>
    </row>
    <row r="1372" spans="1:11" x14ac:dyDescent="0.25">
      <c r="A1372" s="216">
        <v>41897</v>
      </c>
      <c r="B1372" s="217" t="s">
        <v>1881</v>
      </c>
      <c r="C1372" s="363" t="s">
        <v>4766</v>
      </c>
      <c r="D1372" s="214" t="s">
        <v>233</v>
      </c>
      <c r="E1372" s="235">
        <v>1382.4</v>
      </c>
      <c r="F1372" s="287">
        <v>41898</v>
      </c>
      <c r="G1372" s="44">
        <v>1382.4</v>
      </c>
      <c r="H1372" s="243">
        <f t="shared" si="22"/>
        <v>0</v>
      </c>
      <c r="I1372" s="214" t="s">
        <v>217</v>
      </c>
      <c r="J1372" s="21"/>
      <c r="K1372" s="21"/>
    </row>
    <row r="1373" spans="1:11" x14ac:dyDescent="0.25">
      <c r="A1373" s="216">
        <v>41897</v>
      </c>
      <c r="B1373" s="217" t="s">
        <v>1883</v>
      </c>
      <c r="C1373" s="363" t="s">
        <v>4766</v>
      </c>
      <c r="D1373" s="214" t="s">
        <v>1043</v>
      </c>
      <c r="E1373" s="235">
        <v>2034.9</v>
      </c>
      <c r="F1373" s="287">
        <v>41897</v>
      </c>
      <c r="G1373" s="44">
        <v>2034.9</v>
      </c>
      <c r="H1373" s="243">
        <f t="shared" si="22"/>
        <v>0</v>
      </c>
      <c r="I1373" s="214" t="s">
        <v>21</v>
      </c>
      <c r="J1373" s="21"/>
      <c r="K1373" s="21"/>
    </row>
    <row r="1374" spans="1:11" x14ac:dyDescent="0.25">
      <c r="A1374" s="216">
        <v>41897</v>
      </c>
      <c r="B1374" s="217" t="s">
        <v>1884</v>
      </c>
      <c r="C1374" s="363" t="s">
        <v>4766</v>
      </c>
      <c r="D1374" s="214" t="s">
        <v>87</v>
      </c>
      <c r="E1374" s="235">
        <v>7279.97</v>
      </c>
      <c r="F1374" s="287">
        <v>41898</v>
      </c>
      <c r="G1374" s="44">
        <v>7279.97</v>
      </c>
      <c r="H1374" s="243">
        <f t="shared" si="22"/>
        <v>0</v>
      </c>
      <c r="I1374" s="214" t="s">
        <v>217</v>
      </c>
      <c r="J1374" s="21"/>
      <c r="K1374" s="21"/>
    </row>
    <row r="1375" spans="1:11" x14ac:dyDescent="0.25">
      <c r="A1375" s="216">
        <v>41897</v>
      </c>
      <c r="B1375" s="217" t="s">
        <v>1885</v>
      </c>
      <c r="C1375" s="363" t="s">
        <v>4766</v>
      </c>
      <c r="D1375" s="214" t="s">
        <v>4645</v>
      </c>
      <c r="E1375" s="235">
        <v>19566.04</v>
      </c>
      <c r="F1375" s="287">
        <v>41898</v>
      </c>
      <c r="G1375" s="44">
        <v>19566.04</v>
      </c>
      <c r="H1375" s="243">
        <f t="shared" si="22"/>
        <v>0</v>
      </c>
      <c r="I1375" s="214" t="s">
        <v>217</v>
      </c>
      <c r="J1375" s="21"/>
      <c r="K1375" s="21"/>
    </row>
    <row r="1376" spans="1:11" x14ac:dyDescent="0.25">
      <c r="A1376" s="216">
        <v>41897</v>
      </c>
      <c r="B1376" s="217" t="s">
        <v>1886</v>
      </c>
      <c r="C1376" s="363" t="s">
        <v>4766</v>
      </c>
      <c r="D1376" s="214" t="s">
        <v>4793</v>
      </c>
      <c r="E1376" s="235">
        <v>1755</v>
      </c>
      <c r="F1376" s="287">
        <v>41898</v>
      </c>
      <c r="G1376" s="44">
        <v>1755</v>
      </c>
      <c r="H1376" s="243">
        <f t="shared" si="22"/>
        <v>0</v>
      </c>
      <c r="I1376" s="214" t="s">
        <v>217</v>
      </c>
      <c r="J1376" s="21"/>
      <c r="K1376" s="21"/>
    </row>
    <row r="1377" spans="1:11" x14ac:dyDescent="0.25">
      <c r="A1377" s="216">
        <v>41897</v>
      </c>
      <c r="B1377" s="217" t="s">
        <v>1887</v>
      </c>
      <c r="C1377" s="363" t="s">
        <v>4766</v>
      </c>
      <c r="D1377" s="214" t="s">
        <v>1104</v>
      </c>
      <c r="E1377" s="235">
        <v>4784</v>
      </c>
      <c r="F1377" s="287">
        <v>41898</v>
      </c>
      <c r="G1377" s="44">
        <v>4784</v>
      </c>
      <c r="H1377" s="243">
        <f t="shared" si="22"/>
        <v>0</v>
      </c>
      <c r="I1377" s="214" t="s">
        <v>217</v>
      </c>
    </row>
    <row r="1378" spans="1:11" x14ac:dyDescent="0.25">
      <c r="A1378" s="216">
        <v>41897</v>
      </c>
      <c r="B1378" s="217" t="s">
        <v>1889</v>
      </c>
      <c r="C1378" s="363" t="s">
        <v>4766</v>
      </c>
      <c r="D1378" s="220" t="s">
        <v>3114</v>
      </c>
      <c r="E1378" s="241">
        <v>0</v>
      </c>
      <c r="F1378" s="287"/>
      <c r="G1378" s="44"/>
      <c r="H1378" s="243">
        <f t="shared" si="22"/>
        <v>0</v>
      </c>
      <c r="I1378" s="214" t="s">
        <v>3888</v>
      </c>
    </row>
    <row r="1379" spans="1:11" x14ac:dyDescent="0.25">
      <c r="A1379" s="216">
        <v>41897</v>
      </c>
      <c r="B1379" s="217" t="s">
        <v>1890</v>
      </c>
      <c r="C1379" s="363" t="s">
        <v>4766</v>
      </c>
      <c r="D1379" s="214" t="s">
        <v>136</v>
      </c>
      <c r="E1379" s="235">
        <v>2986.8</v>
      </c>
      <c r="F1379" s="287">
        <v>41897</v>
      </c>
      <c r="G1379" s="44">
        <v>2986.8</v>
      </c>
      <c r="H1379" s="243">
        <f t="shared" si="22"/>
        <v>0</v>
      </c>
      <c r="I1379" s="214"/>
    </row>
    <row r="1380" spans="1:11" x14ac:dyDescent="0.25">
      <c r="A1380" s="216">
        <v>41897</v>
      </c>
      <c r="B1380" s="217" t="s">
        <v>1892</v>
      </c>
      <c r="C1380" s="363" t="s">
        <v>4766</v>
      </c>
      <c r="D1380" s="214" t="s">
        <v>4794</v>
      </c>
      <c r="E1380" s="235">
        <v>2600.6</v>
      </c>
      <c r="F1380" s="287">
        <v>41897</v>
      </c>
      <c r="G1380" s="44">
        <v>2600.6</v>
      </c>
      <c r="H1380" s="243">
        <f t="shared" si="22"/>
        <v>0</v>
      </c>
      <c r="I1380" s="214"/>
    </row>
    <row r="1381" spans="1:11" x14ac:dyDescent="0.25">
      <c r="A1381" s="216">
        <v>41897</v>
      </c>
      <c r="B1381" s="217" t="s">
        <v>1893</v>
      </c>
      <c r="C1381" s="363" t="s">
        <v>4766</v>
      </c>
      <c r="D1381" s="220" t="s">
        <v>3114</v>
      </c>
      <c r="E1381" s="241">
        <v>0</v>
      </c>
      <c r="F1381" s="287"/>
      <c r="G1381" s="44"/>
      <c r="H1381" s="243">
        <f t="shared" si="22"/>
        <v>0</v>
      </c>
      <c r="I1381" s="214" t="s">
        <v>4795</v>
      </c>
      <c r="K1381" s="33"/>
    </row>
    <row r="1382" spans="1:11" x14ac:dyDescent="0.25">
      <c r="A1382" s="216">
        <v>41897</v>
      </c>
      <c r="B1382" s="217" t="s">
        <v>1894</v>
      </c>
      <c r="C1382" s="363" t="s">
        <v>4766</v>
      </c>
      <c r="D1382" s="214" t="s">
        <v>4756</v>
      </c>
      <c r="E1382" s="235">
        <v>1541.6</v>
      </c>
      <c r="F1382" s="287">
        <v>41897</v>
      </c>
      <c r="G1382" s="44">
        <v>1541.6</v>
      </c>
      <c r="H1382" s="243">
        <f t="shared" si="22"/>
        <v>0</v>
      </c>
      <c r="I1382" s="214"/>
    </row>
    <row r="1383" spans="1:11" x14ac:dyDescent="0.25">
      <c r="A1383" s="216">
        <v>41897</v>
      </c>
      <c r="B1383" s="217" t="s">
        <v>1895</v>
      </c>
      <c r="C1383" s="363" t="s">
        <v>4766</v>
      </c>
      <c r="D1383" s="214" t="s">
        <v>28</v>
      </c>
      <c r="E1383" s="235">
        <v>1513.6</v>
      </c>
      <c r="F1383" s="287">
        <v>41897</v>
      </c>
      <c r="G1383" s="44">
        <v>1513.6</v>
      </c>
      <c r="H1383" s="243">
        <f t="shared" si="22"/>
        <v>0</v>
      </c>
      <c r="I1383" s="214"/>
    </row>
    <row r="1384" spans="1:11" x14ac:dyDescent="0.25">
      <c r="A1384" s="216">
        <v>41897</v>
      </c>
      <c r="B1384" s="217" t="s">
        <v>1896</v>
      </c>
      <c r="C1384" s="363" t="s">
        <v>4766</v>
      </c>
      <c r="D1384" s="214" t="s">
        <v>133</v>
      </c>
      <c r="E1384" s="235">
        <v>40310</v>
      </c>
      <c r="F1384" s="287">
        <v>41897</v>
      </c>
      <c r="G1384" s="44">
        <v>40310</v>
      </c>
      <c r="H1384" s="243">
        <f t="shared" si="22"/>
        <v>0</v>
      </c>
      <c r="I1384" s="214"/>
    </row>
    <row r="1385" spans="1:11" x14ac:dyDescent="0.25">
      <c r="A1385" s="216">
        <v>41897</v>
      </c>
      <c r="B1385" s="217" t="s">
        <v>1897</v>
      </c>
      <c r="C1385" s="363" t="s">
        <v>4766</v>
      </c>
      <c r="D1385" s="214" t="s">
        <v>78</v>
      </c>
      <c r="E1385" s="235">
        <v>5111.2</v>
      </c>
      <c r="F1385" s="287">
        <v>41898</v>
      </c>
      <c r="G1385" s="44">
        <v>5111.2</v>
      </c>
      <c r="H1385" s="243">
        <f t="shared" si="22"/>
        <v>0</v>
      </c>
      <c r="I1385" s="214" t="s">
        <v>217</v>
      </c>
    </row>
    <row r="1386" spans="1:11" x14ac:dyDescent="0.25">
      <c r="A1386" s="216">
        <v>41897</v>
      </c>
      <c r="B1386" s="217" t="s">
        <v>1899</v>
      </c>
      <c r="C1386" s="363" t="s">
        <v>4766</v>
      </c>
      <c r="D1386" s="214" t="s">
        <v>80</v>
      </c>
      <c r="E1386" s="235">
        <v>2194.9</v>
      </c>
      <c r="F1386" s="287">
        <v>41898</v>
      </c>
      <c r="G1386" s="44">
        <v>2194.9</v>
      </c>
      <c r="H1386" s="243">
        <f t="shared" si="22"/>
        <v>0</v>
      </c>
      <c r="I1386" s="214" t="s">
        <v>217</v>
      </c>
      <c r="K1386" s="33"/>
    </row>
    <row r="1387" spans="1:11" x14ac:dyDescent="0.25">
      <c r="A1387" s="216">
        <v>41897</v>
      </c>
      <c r="B1387" s="217" t="s">
        <v>1900</v>
      </c>
      <c r="C1387" s="363" t="s">
        <v>4766</v>
      </c>
      <c r="D1387" s="214" t="s">
        <v>23</v>
      </c>
      <c r="E1387" s="235">
        <v>1229.5999999999999</v>
      </c>
      <c r="F1387" s="287">
        <v>41897</v>
      </c>
      <c r="G1387" s="44">
        <v>1229.5999999999999</v>
      </c>
      <c r="H1387" s="243">
        <f t="shared" si="22"/>
        <v>0</v>
      </c>
      <c r="I1387" s="214"/>
    </row>
    <row r="1388" spans="1:11" x14ac:dyDescent="0.25">
      <c r="A1388" s="216">
        <v>41897</v>
      </c>
      <c r="B1388" s="217" t="s">
        <v>1901</v>
      </c>
      <c r="C1388" s="363" t="s">
        <v>4766</v>
      </c>
      <c r="D1388" s="214" t="s">
        <v>4735</v>
      </c>
      <c r="E1388" s="235">
        <v>330.4</v>
      </c>
      <c r="F1388" s="287">
        <v>41897</v>
      </c>
      <c r="G1388" s="44">
        <v>330.4</v>
      </c>
      <c r="H1388" s="243">
        <f t="shared" si="22"/>
        <v>0</v>
      </c>
      <c r="I1388" s="214"/>
    </row>
    <row r="1389" spans="1:11" x14ac:dyDescent="0.25">
      <c r="A1389" s="216">
        <v>41897</v>
      </c>
      <c r="B1389" s="217" t="s">
        <v>1902</v>
      </c>
      <c r="C1389" s="363" t="s">
        <v>4766</v>
      </c>
      <c r="D1389" s="214" t="s">
        <v>4623</v>
      </c>
      <c r="E1389" s="235">
        <v>208</v>
      </c>
      <c r="F1389" s="287">
        <v>41897</v>
      </c>
      <c r="G1389" s="44">
        <v>208</v>
      </c>
      <c r="H1389" s="243">
        <f t="shared" si="22"/>
        <v>0</v>
      </c>
      <c r="I1389" s="214"/>
    </row>
    <row r="1390" spans="1:11" x14ac:dyDescent="0.25">
      <c r="A1390" s="216">
        <v>41897</v>
      </c>
      <c r="B1390" s="217" t="s">
        <v>1903</v>
      </c>
      <c r="C1390" s="363" t="s">
        <v>4766</v>
      </c>
      <c r="D1390" s="214" t="s">
        <v>4796</v>
      </c>
      <c r="E1390" s="235">
        <v>3858.4</v>
      </c>
      <c r="F1390" s="287">
        <v>41897</v>
      </c>
      <c r="G1390" s="44">
        <v>3858.4</v>
      </c>
      <c r="H1390" s="243">
        <f t="shared" si="22"/>
        <v>0</v>
      </c>
      <c r="I1390" s="214"/>
    </row>
    <row r="1391" spans="1:11" x14ac:dyDescent="0.25">
      <c r="A1391" s="216">
        <v>41897</v>
      </c>
      <c r="B1391" s="217" t="s">
        <v>1905</v>
      </c>
      <c r="C1391" s="363" t="s">
        <v>4766</v>
      </c>
      <c r="D1391" s="214" t="s">
        <v>4726</v>
      </c>
      <c r="E1391" s="235">
        <v>1032</v>
      </c>
      <c r="F1391" s="287">
        <v>41897</v>
      </c>
      <c r="G1391" s="44">
        <v>1032</v>
      </c>
      <c r="H1391" s="243">
        <f t="shared" si="22"/>
        <v>0</v>
      </c>
      <c r="I1391" s="214" t="s">
        <v>27</v>
      </c>
    </row>
    <row r="1392" spans="1:11" x14ac:dyDescent="0.25">
      <c r="A1392" s="216">
        <v>41897</v>
      </c>
      <c r="B1392" s="217" t="s">
        <v>1907</v>
      </c>
      <c r="C1392" s="363" t="s">
        <v>4766</v>
      </c>
      <c r="D1392" s="214" t="s">
        <v>25</v>
      </c>
      <c r="E1392" s="235">
        <v>7149.8</v>
      </c>
      <c r="F1392" s="287">
        <v>41897</v>
      </c>
      <c r="G1392" s="44">
        <v>7149.8</v>
      </c>
      <c r="H1392" s="243">
        <f t="shared" si="22"/>
        <v>0</v>
      </c>
      <c r="I1392" s="214"/>
    </row>
    <row r="1393" spans="1:11" x14ac:dyDescent="0.25">
      <c r="A1393" s="216">
        <v>41897</v>
      </c>
      <c r="B1393" s="217" t="s">
        <v>1908</v>
      </c>
      <c r="C1393" s="363" t="s">
        <v>4766</v>
      </c>
      <c r="D1393" s="214" t="s">
        <v>4797</v>
      </c>
      <c r="E1393" s="235">
        <v>9744</v>
      </c>
      <c r="F1393" s="287">
        <v>41897</v>
      </c>
      <c r="G1393" s="44">
        <v>9744</v>
      </c>
      <c r="H1393" s="243">
        <f t="shared" si="22"/>
        <v>0</v>
      </c>
      <c r="I1393" s="214" t="s">
        <v>65</v>
      </c>
    </row>
    <row r="1394" spans="1:11" x14ac:dyDescent="0.25">
      <c r="A1394" s="216">
        <v>41897</v>
      </c>
      <c r="B1394" s="217" t="s">
        <v>1909</v>
      </c>
      <c r="C1394" s="363" t="s">
        <v>4766</v>
      </c>
      <c r="D1394" s="214" t="s">
        <v>49</v>
      </c>
      <c r="E1394" s="235">
        <v>8320.4</v>
      </c>
      <c r="F1394" s="287">
        <v>41897</v>
      </c>
      <c r="G1394" s="44">
        <v>8320.4</v>
      </c>
      <c r="H1394" s="243">
        <f t="shared" si="22"/>
        <v>0</v>
      </c>
      <c r="I1394" s="214"/>
    </row>
    <row r="1395" spans="1:11" x14ac:dyDescent="0.25">
      <c r="A1395" s="216">
        <v>41897</v>
      </c>
      <c r="B1395" s="217" t="s">
        <v>1910</v>
      </c>
      <c r="C1395" s="363" t="s">
        <v>4766</v>
      </c>
      <c r="D1395" s="214" t="s">
        <v>19</v>
      </c>
      <c r="E1395" s="235">
        <v>14500</v>
      </c>
      <c r="F1395" s="287">
        <v>41897</v>
      </c>
      <c r="G1395" s="44">
        <v>14500</v>
      </c>
      <c r="H1395" s="243">
        <f t="shared" si="22"/>
        <v>0</v>
      </c>
      <c r="I1395" s="214" t="s">
        <v>65</v>
      </c>
    </row>
    <row r="1396" spans="1:11" x14ac:dyDescent="0.25">
      <c r="A1396" s="216">
        <v>41897</v>
      </c>
      <c r="B1396" s="217" t="s">
        <v>1911</v>
      </c>
      <c r="C1396" s="363" t="s">
        <v>4766</v>
      </c>
      <c r="D1396" s="214" t="s">
        <v>4759</v>
      </c>
      <c r="E1396" s="235">
        <v>2936.75</v>
      </c>
      <c r="F1396" s="287">
        <v>41897</v>
      </c>
      <c r="G1396" s="44">
        <v>2936.75</v>
      </c>
      <c r="H1396" s="243">
        <f t="shared" si="22"/>
        <v>0</v>
      </c>
      <c r="I1396" s="214"/>
    </row>
    <row r="1397" spans="1:11" x14ac:dyDescent="0.25">
      <c r="A1397" s="216">
        <v>41897</v>
      </c>
      <c r="B1397" s="217" t="s">
        <v>1912</v>
      </c>
      <c r="C1397" s="363" t="s">
        <v>4766</v>
      </c>
      <c r="D1397" s="214" t="s">
        <v>51</v>
      </c>
      <c r="E1397" s="235">
        <v>1447.2</v>
      </c>
      <c r="F1397" s="287">
        <v>41897</v>
      </c>
      <c r="G1397" s="44">
        <v>1447.2</v>
      </c>
      <c r="H1397" s="243">
        <f t="shared" si="22"/>
        <v>0</v>
      </c>
      <c r="I1397" s="214"/>
    </row>
    <row r="1398" spans="1:11" x14ac:dyDescent="0.25">
      <c r="A1398" s="216">
        <v>41897</v>
      </c>
      <c r="B1398" s="217" t="s">
        <v>1914</v>
      </c>
      <c r="C1398" s="363" t="s">
        <v>4766</v>
      </c>
      <c r="D1398" s="214" t="s">
        <v>1818</v>
      </c>
      <c r="E1398" s="235">
        <v>700.8</v>
      </c>
      <c r="F1398" s="287">
        <v>41904</v>
      </c>
      <c r="G1398" s="44">
        <v>700.8</v>
      </c>
      <c r="H1398" s="243">
        <f t="shared" si="22"/>
        <v>0</v>
      </c>
      <c r="I1398" s="214" t="s">
        <v>3945</v>
      </c>
    </row>
    <row r="1399" spans="1:11" x14ac:dyDescent="0.25">
      <c r="A1399" s="216">
        <v>41897</v>
      </c>
      <c r="B1399" s="217" t="s">
        <v>1915</v>
      </c>
      <c r="C1399" s="363" t="s">
        <v>4766</v>
      </c>
      <c r="D1399" s="214" t="s">
        <v>4798</v>
      </c>
      <c r="E1399" s="235">
        <v>5021.84</v>
      </c>
      <c r="F1399" s="287">
        <v>41897</v>
      </c>
      <c r="G1399" s="44">
        <v>5021.84</v>
      </c>
      <c r="H1399" s="243">
        <f t="shared" si="22"/>
        <v>0</v>
      </c>
      <c r="I1399" s="214"/>
    </row>
    <row r="1400" spans="1:11" x14ac:dyDescent="0.25">
      <c r="A1400" s="216">
        <v>41897</v>
      </c>
      <c r="B1400" s="217" t="s">
        <v>1917</v>
      </c>
      <c r="C1400" s="363" t="s">
        <v>4766</v>
      </c>
      <c r="D1400" s="220" t="s">
        <v>3114</v>
      </c>
      <c r="E1400" s="241">
        <v>0</v>
      </c>
      <c r="F1400" s="287"/>
      <c r="G1400" s="44"/>
      <c r="H1400" s="243">
        <f t="shared" si="22"/>
        <v>0</v>
      </c>
      <c r="I1400" s="214" t="s">
        <v>324</v>
      </c>
    </row>
    <row r="1401" spans="1:11" x14ac:dyDescent="0.25">
      <c r="A1401" s="216">
        <v>41897</v>
      </c>
      <c r="B1401" s="217" t="s">
        <v>1918</v>
      </c>
      <c r="C1401" s="363" t="s">
        <v>4766</v>
      </c>
      <c r="D1401" s="214" t="s">
        <v>857</v>
      </c>
      <c r="E1401" s="235">
        <v>5427.2</v>
      </c>
      <c r="F1401" s="287">
        <v>41898</v>
      </c>
      <c r="G1401" s="44">
        <v>5427.2</v>
      </c>
      <c r="H1401" s="243">
        <f t="shared" si="22"/>
        <v>0</v>
      </c>
      <c r="I1401" s="214" t="s">
        <v>27</v>
      </c>
      <c r="K1401" s="33"/>
    </row>
    <row r="1402" spans="1:11" x14ac:dyDescent="0.25">
      <c r="A1402" s="216">
        <v>41897</v>
      </c>
      <c r="B1402" s="217" t="s">
        <v>1920</v>
      </c>
      <c r="C1402" s="363" t="s">
        <v>4766</v>
      </c>
      <c r="D1402" s="214" t="s">
        <v>149</v>
      </c>
      <c r="E1402" s="235">
        <v>22133.599999999999</v>
      </c>
      <c r="F1402" s="287">
        <v>41903</v>
      </c>
      <c r="G1402" s="44">
        <v>22133.599999999999</v>
      </c>
      <c r="H1402" s="258">
        <f t="shared" si="22"/>
        <v>0</v>
      </c>
      <c r="I1402" s="214" t="s">
        <v>27</v>
      </c>
    </row>
    <row r="1403" spans="1:11" x14ac:dyDescent="0.25">
      <c r="A1403" s="216">
        <v>41897</v>
      </c>
      <c r="B1403" s="217" t="s">
        <v>1921</v>
      </c>
      <c r="C1403" s="363" t="s">
        <v>4766</v>
      </c>
      <c r="D1403" s="214" t="s">
        <v>136</v>
      </c>
      <c r="E1403" s="235">
        <v>1819.7</v>
      </c>
      <c r="F1403" s="287">
        <v>41897</v>
      </c>
      <c r="G1403" s="44">
        <v>1819.7</v>
      </c>
      <c r="H1403" s="243">
        <f t="shared" si="22"/>
        <v>0</v>
      </c>
      <c r="I1403" s="214"/>
    </row>
    <row r="1404" spans="1:11" x14ac:dyDescent="0.25">
      <c r="A1404" s="216">
        <v>41897</v>
      </c>
      <c r="B1404" s="217" t="s">
        <v>1922</v>
      </c>
      <c r="C1404" s="363" t="s">
        <v>4766</v>
      </c>
      <c r="D1404" s="214" t="s">
        <v>180</v>
      </c>
      <c r="E1404" s="235">
        <v>3920</v>
      </c>
      <c r="F1404" s="287">
        <v>41897</v>
      </c>
      <c r="G1404" s="44">
        <v>3920</v>
      </c>
      <c r="H1404" s="243">
        <f t="shared" si="22"/>
        <v>0</v>
      </c>
      <c r="I1404" s="214"/>
    </row>
    <row r="1405" spans="1:11" x14ac:dyDescent="0.25">
      <c r="A1405" s="216">
        <v>41897</v>
      </c>
      <c r="B1405" s="217" t="s">
        <v>1923</v>
      </c>
      <c r="C1405" s="363" t="s">
        <v>4766</v>
      </c>
      <c r="D1405" s="214" t="s">
        <v>245</v>
      </c>
      <c r="E1405" s="235">
        <v>14352</v>
      </c>
      <c r="F1405" s="287">
        <v>41898</v>
      </c>
      <c r="G1405" s="44">
        <v>14352</v>
      </c>
      <c r="H1405" s="243">
        <f t="shared" si="22"/>
        <v>0</v>
      </c>
      <c r="I1405" s="214" t="s">
        <v>27</v>
      </c>
    </row>
    <row r="1406" spans="1:11" x14ac:dyDescent="0.25">
      <c r="A1406" s="216">
        <v>41897</v>
      </c>
      <c r="B1406" s="217" t="s">
        <v>1924</v>
      </c>
      <c r="C1406" s="363" t="s">
        <v>4766</v>
      </c>
      <c r="D1406" s="214" t="s">
        <v>544</v>
      </c>
      <c r="E1406" s="235">
        <v>29481.599999999999</v>
      </c>
      <c r="F1406" s="287">
        <v>41898</v>
      </c>
      <c r="G1406" s="44">
        <v>29481.599999999999</v>
      </c>
      <c r="H1406" s="243">
        <f t="shared" si="22"/>
        <v>0</v>
      </c>
      <c r="I1406" s="214" t="s">
        <v>27</v>
      </c>
    </row>
    <row r="1407" spans="1:11" x14ac:dyDescent="0.25">
      <c r="A1407" s="216">
        <v>41897</v>
      </c>
      <c r="B1407" s="217" t="s">
        <v>1925</v>
      </c>
      <c r="C1407" s="363" t="s">
        <v>4766</v>
      </c>
      <c r="D1407" s="214" t="s">
        <v>85</v>
      </c>
      <c r="E1407" s="235">
        <v>10010</v>
      </c>
      <c r="F1407" s="287">
        <v>41898</v>
      </c>
      <c r="G1407" s="44">
        <v>10010</v>
      </c>
      <c r="H1407" s="243">
        <f t="shared" si="22"/>
        <v>0</v>
      </c>
      <c r="I1407" s="214" t="s">
        <v>27</v>
      </c>
    </row>
    <row r="1408" spans="1:11" x14ac:dyDescent="0.25">
      <c r="A1408" s="216">
        <v>41897</v>
      </c>
      <c r="B1408" s="217" t="s">
        <v>1926</v>
      </c>
      <c r="C1408" s="363" t="s">
        <v>4766</v>
      </c>
      <c r="D1408" s="214" t="s">
        <v>55</v>
      </c>
      <c r="E1408" s="235">
        <v>6015.7</v>
      </c>
      <c r="F1408" s="287">
        <v>41897</v>
      </c>
      <c r="G1408" s="44">
        <v>6015.7</v>
      </c>
      <c r="H1408" s="243">
        <f t="shared" si="22"/>
        <v>0</v>
      </c>
      <c r="I1408" s="214"/>
    </row>
    <row r="1409" spans="1:11" x14ac:dyDescent="0.25">
      <c r="A1409" s="216">
        <v>41897</v>
      </c>
      <c r="B1409" s="217" t="s">
        <v>1927</v>
      </c>
      <c r="C1409" s="363" t="s">
        <v>4766</v>
      </c>
      <c r="D1409" s="214" t="s">
        <v>44</v>
      </c>
      <c r="E1409" s="235">
        <v>5760</v>
      </c>
      <c r="F1409" s="473">
        <v>41914</v>
      </c>
      <c r="G1409" s="245">
        <v>5760</v>
      </c>
      <c r="H1409" s="243">
        <f t="shared" si="22"/>
        <v>0</v>
      </c>
      <c r="I1409" s="214" t="s">
        <v>12</v>
      </c>
    </row>
    <row r="1410" spans="1:11" x14ac:dyDescent="0.25">
      <c r="A1410" s="216">
        <v>41897</v>
      </c>
      <c r="B1410" s="217" t="s">
        <v>1928</v>
      </c>
      <c r="C1410" s="363" t="s">
        <v>4766</v>
      </c>
      <c r="D1410" s="214" t="s">
        <v>4799</v>
      </c>
      <c r="E1410" s="235">
        <v>2082.8000000000002</v>
      </c>
      <c r="F1410" s="287">
        <v>41898</v>
      </c>
      <c r="G1410" s="44">
        <v>2082.8000000000002</v>
      </c>
      <c r="H1410" s="243">
        <f t="shared" si="22"/>
        <v>0</v>
      </c>
      <c r="I1410" s="214" t="s">
        <v>27</v>
      </c>
    </row>
    <row r="1411" spans="1:11" x14ac:dyDescent="0.25">
      <c r="A1411" s="216">
        <v>41897</v>
      </c>
      <c r="B1411" s="217" t="s">
        <v>1929</v>
      </c>
      <c r="C1411" s="363" t="s">
        <v>4766</v>
      </c>
      <c r="D1411" s="214" t="s">
        <v>464</v>
      </c>
      <c r="E1411" s="235">
        <v>15220</v>
      </c>
      <c r="F1411" s="287">
        <v>41898</v>
      </c>
      <c r="G1411" s="44">
        <v>15220</v>
      </c>
      <c r="H1411" s="243">
        <f t="shared" si="22"/>
        <v>0</v>
      </c>
      <c r="I1411" s="214" t="s">
        <v>27</v>
      </c>
    </row>
    <row r="1412" spans="1:11" x14ac:dyDescent="0.25">
      <c r="A1412" s="216">
        <v>41897</v>
      </c>
      <c r="B1412" s="217" t="s">
        <v>1930</v>
      </c>
      <c r="C1412" s="363" t="s">
        <v>4766</v>
      </c>
      <c r="D1412" s="214" t="s">
        <v>346</v>
      </c>
      <c r="E1412" s="235">
        <v>3265.6</v>
      </c>
      <c r="F1412" s="287">
        <v>41898</v>
      </c>
      <c r="G1412" s="44">
        <v>3265.6</v>
      </c>
      <c r="H1412" s="243">
        <f t="shared" si="22"/>
        <v>0</v>
      </c>
      <c r="I1412" s="214" t="s">
        <v>27</v>
      </c>
    </row>
    <row r="1413" spans="1:11" x14ac:dyDescent="0.25">
      <c r="A1413" s="216">
        <v>41897</v>
      </c>
      <c r="B1413" s="217" t="s">
        <v>1932</v>
      </c>
      <c r="C1413" s="363" t="s">
        <v>4766</v>
      </c>
      <c r="D1413" s="214" t="s">
        <v>4355</v>
      </c>
      <c r="E1413" s="235">
        <v>11080.2</v>
      </c>
      <c r="F1413" s="287">
        <v>41897</v>
      </c>
      <c r="G1413" s="44">
        <v>11080.2</v>
      </c>
      <c r="H1413" s="243">
        <f t="shared" si="22"/>
        <v>0</v>
      </c>
      <c r="I1413" s="214" t="s">
        <v>12</v>
      </c>
    </row>
    <row r="1414" spans="1:11" x14ac:dyDescent="0.25">
      <c r="A1414" s="216">
        <v>41897</v>
      </c>
      <c r="B1414" s="217" t="s">
        <v>1934</v>
      </c>
      <c r="C1414" s="363" t="s">
        <v>4766</v>
      </c>
      <c r="D1414" s="214" t="s">
        <v>4700</v>
      </c>
      <c r="E1414" s="235">
        <v>2433.6</v>
      </c>
      <c r="F1414" s="287">
        <v>41898</v>
      </c>
      <c r="G1414" s="44">
        <v>2433.6</v>
      </c>
      <c r="H1414" s="243">
        <f t="shared" si="22"/>
        <v>0</v>
      </c>
      <c r="I1414" s="214" t="s">
        <v>27</v>
      </c>
    </row>
    <row r="1415" spans="1:11" x14ac:dyDescent="0.25">
      <c r="A1415" s="216">
        <v>41897</v>
      </c>
      <c r="B1415" s="217" t="s">
        <v>1935</v>
      </c>
      <c r="C1415" s="363" t="s">
        <v>4766</v>
      </c>
      <c r="D1415" s="214" t="s">
        <v>4773</v>
      </c>
      <c r="E1415" s="235">
        <v>3000</v>
      </c>
      <c r="F1415" s="287">
        <v>41897</v>
      </c>
      <c r="G1415" s="44">
        <v>3000</v>
      </c>
      <c r="H1415" s="243">
        <f t="shared" ref="H1415:H1478" si="23">E1415-G1415</f>
        <v>0</v>
      </c>
      <c r="I1415" s="214"/>
    </row>
    <row r="1416" spans="1:11" x14ac:dyDescent="0.25">
      <c r="A1416" s="216">
        <v>41897</v>
      </c>
      <c r="B1416" s="217" t="s">
        <v>1936</v>
      </c>
      <c r="C1416" s="363" t="s">
        <v>4766</v>
      </c>
      <c r="D1416" s="214" t="s">
        <v>1206</v>
      </c>
      <c r="E1416" s="235">
        <v>156</v>
      </c>
      <c r="F1416" s="287">
        <v>41897</v>
      </c>
      <c r="G1416" s="44">
        <v>156</v>
      </c>
      <c r="H1416" s="243">
        <f t="shared" si="23"/>
        <v>0</v>
      </c>
      <c r="I1416" s="214"/>
      <c r="K1416" s="488"/>
    </row>
    <row r="1417" spans="1:11" x14ac:dyDescent="0.25">
      <c r="A1417" s="216">
        <v>41897</v>
      </c>
      <c r="B1417" s="217" t="s">
        <v>1938</v>
      </c>
      <c r="C1417" s="363" t="s">
        <v>4766</v>
      </c>
      <c r="D1417" s="214" t="s">
        <v>4764</v>
      </c>
      <c r="E1417" s="235">
        <v>1503</v>
      </c>
      <c r="F1417" s="287">
        <v>41897</v>
      </c>
      <c r="G1417" s="44">
        <v>1503</v>
      </c>
      <c r="H1417" s="243">
        <f t="shared" si="23"/>
        <v>0</v>
      </c>
      <c r="I1417" s="214"/>
      <c r="K1417" s="33"/>
    </row>
    <row r="1418" spans="1:11" x14ac:dyDescent="0.25">
      <c r="A1418" s="216">
        <v>41897</v>
      </c>
      <c r="B1418" s="217" t="s">
        <v>1939</v>
      </c>
      <c r="C1418" s="363" t="s">
        <v>4766</v>
      </c>
      <c r="D1418" s="214" t="s">
        <v>96</v>
      </c>
      <c r="E1418" s="235">
        <v>70120</v>
      </c>
      <c r="F1418" s="287">
        <v>41898</v>
      </c>
      <c r="G1418" s="44">
        <v>70120</v>
      </c>
      <c r="H1418" s="243">
        <f t="shared" si="23"/>
        <v>0</v>
      </c>
      <c r="I1418" s="214" t="s">
        <v>27</v>
      </c>
    </row>
    <row r="1419" spans="1:11" x14ac:dyDescent="0.25">
      <c r="A1419" s="216">
        <v>41897</v>
      </c>
      <c r="B1419" s="217" t="s">
        <v>1940</v>
      </c>
      <c r="C1419" s="363" t="s">
        <v>4766</v>
      </c>
      <c r="D1419" s="214" t="s">
        <v>49</v>
      </c>
      <c r="E1419" s="235">
        <v>4058.4</v>
      </c>
      <c r="F1419" s="287">
        <v>41897</v>
      </c>
      <c r="G1419" s="44">
        <v>4058.4</v>
      </c>
      <c r="H1419" s="243">
        <f t="shared" si="23"/>
        <v>0</v>
      </c>
      <c r="I1419" s="214"/>
    </row>
    <row r="1420" spans="1:11" x14ac:dyDescent="0.25">
      <c r="A1420" s="216">
        <v>41897</v>
      </c>
      <c r="B1420" s="217" t="s">
        <v>1941</v>
      </c>
      <c r="C1420" s="363" t="s">
        <v>4766</v>
      </c>
      <c r="D1420" s="214" t="s">
        <v>19</v>
      </c>
      <c r="E1420" s="235">
        <v>0</v>
      </c>
      <c r="F1420" s="484" t="s">
        <v>4769</v>
      </c>
      <c r="G1420" s="44"/>
      <c r="H1420" s="243">
        <f t="shared" si="23"/>
        <v>0</v>
      </c>
      <c r="I1420" s="214" t="s">
        <v>4800</v>
      </c>
    </row>
    <row r="1421" spans="1:11" x14ac:dyDescent="0.25">
      <c r="A1421" s="216">
        <v>41897</v>
      </c>
      <c r="B1421" s="217" t="s">
        <v>1942</v>
      </c>
      <c r="C1421" s="363" t="s">
        <v>4766</v>
      </c>
      <c r="D1421" s="214" t="s">
        <v>110</v>
      </c>
      <c r="E1421" s="235">
        <v>46331.199999999997</v>
      </c>
      <c r="F1421" s="287">
        <v>41908</v>
      </c>
      <c r="G1421" s="44">
        <v>46331.199999999997</v>
      </c>
      <c r="H1421" s="243">
        <f t="shared" si="23"/>
        <v>0</v>
      </c>
      <c r="I1421" s="214" t="s">
        <v>21</v>
      </c>
    </row>
    <row r="1422" spans="1:11" x14ac:dyDescent="0.25">
      <c r="A1422" s="216">
        <v>41897</v>
      </c>
      <c r="B1422" s="217" t="s">
        <v>1943</v>
      </c>
      <c r="C1422" s="363" t="s">
        <v>4766</v>
      </c>
      <c r="D1422" s="214" t="s">
        <v>3140</v>
      </c>
      <c r="E1422" s="235">
        <v>4427</v>
      </c>
      <c r="F1422" s="473" t="s">
        <v>4801</v>
      </c>
      <c r="G1422" s="44">
        <v>4427</v>
      </c>
      <c r="H1422" s="243">
        <f t="shared" si="23"/>
        <v>0</v>
      </c>
      <c r="I1422" s="214"/>
    </row>
    <row r="1423" spans="1:11" x14ac:dyDescent="0.25">
      <c r="A1423" s="216">
        <v>41897</v>
      </c>
      <c r="B1423" s="217" t="s">
        <v>1944</v>
      </c>
      <c r="C1423" s="363" t="s">
        <v>4766</v>
      </c>
      <c r="D1423" s="214" t="s">
        <v>63</v>
      </c>
      <c r="E1423" s="235">
        <v>2290</v>
      </c>
      <c r="F1423" s="287">
        <v>41898</v>
      </c>
      <c r="G1423" s="44">
        <v>2290</v>
      </c>
      <c r="H1423" s="243">
        <f t="shared" si="23"/>
        <v>0</v>
      </c>
      <c r="I1423" s="214" t="s">
        <v>21</v>
      </c>
    </row>
    <row r="1424" spans="1:11" x14ac:dyDescent="0.25">
      <c r="A1424" s="216">
        <v>41897</v>
      </c>
      <c r="B1424" s="217" t="s">
        <v>1945</v>
      </c>
      <c r="C1424" s="363" t="s">
        <v>4766</v>
      </c>
      <c r="D1424" s="214" t="s">
        <v>106</v>
      </c>
      <c r="E1424" s="235">
        <v>31749</v>
      </c>
      <c r="F1424" s="287">
        <v>41901</v>
      </c>
      <c r="G1424" s="44">
        <v>31749</v>
      </c>
      <c r="H1424" s="243">
        <f t="shared" si="23"/>
        <v>0</v>
      </c>
      <c r="I1424" s="214" t="s">
        <v>4800</v>
      </c>
    </row>
    <row r="1425" spans="1:11" x14ac:dyDescent="0.25">
      <c r="A1425" s="216">
        <v>41897</v>
      </c>
      <c r="B1425" s="217" t="s">
        <v>1947</v>
      </c>
      <c r="C1425" s="363" t="s">
        <v>4766</v>
      </c>
      <c r="D1425" s="214" t="s">
        <v>115</v>
      </c>
      <c r="E1425" s="235">
        <v>3099.6</v>
      </c>
      <c r="F1425" s="287">
        <v>41897</v>
      </c>
      <c r="G1425" s="44">
        <v>3099.6</v>
      </c>
      <c r="H1425" s="243">
        <f t="shared" si="23"/>
        <v>0</v>
      </c>
      <c r="I1425" s="214"/>
      <c r="J1425" s="21"/>
      <c r="K1425" s="21"/>
    </row>
    <row r="1426" spans="1:11" x14ac:dyDescent="0.25">
      <c r="A1426" s="216">
        <v>41897</v>
      </c>
      <c r="B1426" s="217" t="s">
        <v>1948</v>
      </c>
      <c r="C1426" s="363" t="s">
        <v>4766</v>
      </c>
      <c r="D1426" s="214" t="s">
        <v>4722</v>
      </c>
      <c r="E1426" s="235">
        <v>17395</v>
      </c>
      <c r="F1426" s="287">
        <v>41897</v>
      </c>
      <c r="G1426" s="44">
        <v>17395</v>
      </c>
      <c r="H1426" s="243">
        <f t="shared" si="23"/>
        <v>0</v>
      </c>
      <c r="I1426" s="214"/>
      <c r="J1426" s="21"/>
      <c r="K1426" s="21"/>
    </row>
    <row r="1427" spans="1:11" x14ac:dyDescent="0.25">
      <c r="A1427" s="216">
        <v>41897</v>
      </c>
      <c r="B1427" s="217" t="s">
        <v>1949</v>
      </c>
      <c r="C1427" s="363" t="s">
        <v>4766</v>
      </c>
      <c r="D1427" s="214" t="s">
        <v>4216</v>
      </c>
      <c r="E1427" s="235">
        <v>1136.4000000000001</v>
      </c>
      <c r="F1427" s="287">
        <v>41897</v>
      </c>
      <c r="G1427" s="44">
        <v>1136.4000000000001</v>
      </c>
      <c r="H1427" s="243">
        <f t="shared" si="23"/>
        <v>0</v>
      </c>
      <c r="I1427" s="214"/>
      <c r="J1427" s="21"/>
      <c r="K1427" s="21"/>
    </row>
    <row r="1428" spans="1:11" x14ac:dyDescent="0.25">
      <c r="A1428" s="216">
        <v>41897</v>
      </c>
      <c r="B1428" s="217" t="s">
        <v>1950</v>
      </c>
      <c r="C1428" s="363" t="s">
        <v>4766</v>
      </c>
      <c r="D1428" s="214" t="s">
        <v>136</v>
      </c>
      <c r="E1428" s="235">
        <v>116</v>
      </c>
      <c r="F1428" s="287">
        <v>41897</v>
      </c>
      <c r="G1428" s="44">
        <v>116</v>
      </c>
      <c r="H1428" s="243">
        <f t="shared" si="23"/>
        <v>0</v>
      </c>
      <c r="I1428" s="214"/>
      <c r="J1428" s="21"/>
      <c r="K1428" s="21"/>
    </row>
    <row r="1429" spans="1:11" x14ac:dyDescent="0.25">
      <c r="A1429" s="216">
        <v>41897</v>
      </c>
      <c r="B1429" s="217" t="s">
        <v>1952</v>
      </c>
      <c r="C1429" s="363" t="s">
        <v>4766</v>
      </c>
      <c r="D1429" s="214" t="s">
        <v>4802</v>
      </c>
      <c r="E1429" s="235">
        <v>110</v>
      </c>
      <c r="F1429" s="287">
        <v>41897</v>
      </c>
      <c r="G1429" s="44">
        <v>110</v>
      </c>
      <c r="H1429" s="243">
        <f t="shared" si="23"/>
        <v>0</v>
      </c>
      <c r="I1429" s="214"/>
      <c r="J1429" s="21"/>
      <c r="K1429" s="21"/>
    </row>
    <row r="1430" spans="1:11" x14ac:dyDescent="0.25">
      <c r="A1430" s="216">
        <v>41897</v>
      </c>
      <c r="B1430" s="217" t="s">
        <v>1953</v>
      </c>
      <c r="C1430" s="363" t="s">
        <v>4766</v>
      </c>
      <c r="D1430" s="214" t="s">
        <v>14</v>
      </c>
      <c r="E1430" s="235">
        <v>9113</v>
      </c>
      <c r="F1430" s="287">
        <v>41898</v>
      </c>
      <c r="G1430" s="44">
        <v>9113</v>
      </c>
      <c r="H1430" s="243">
        <f t="shared" si="23"/>
        <v>0</v>
      </c>
      <c r="I1430" s="214" t="s">
        <v>65</v>
      </c>
      <c r="J1430" s="21"/>
      <c r="K1430" s="21"/>
    </row>
    <row r="1431" spans="1:11" x14ac:dyDescent="0.25">
      <c r="A1431" s="216">
        <v>41897</v>
      </c>
      <c r="B1431" s="217" t="s">
        <v>1954</v>
      </c>
      <c r="C1431" s="363" t="s">
        <v>4766</v>
      </c>
      <c r="D1431" s="214" t="s">
        <v>531</v>
      </c>
      <c r="E1431" s="235">
        <v>7699.8</v>
      </c>
      <c r="F1431" s="287">
        <v>41898</v>
      </c>
      <c r="G1431" s="44">
        <v>7699.8</v>
      </c>
      <c r="H1431" s="243">
        <f t="shared" si="23"/>
        <v>0</v>
      </c>
      <c r="I1431" s="214" t="s">
        <v>65</v>
      </c>
      <c r="J1431" s="21"/>
      <c r="K1431" s="21"/>
    </row>
    <row r="1432" spans="1:11" x14ac:dyDescent="0.25">
      <c r="A1432" s="216">
        <v>41897</v>
      </c>
      <c r="B1432" s="217" t="s">
        <v>1955</v>
      </c>
      <c r="C1432" s="363" t="s">
        <v>4766</v>
      </c>
      <c r="D1432" s="214" t="s">
        <v>49</v>
      </c>
      <c r="E1432" s="235">
        <v>976.3</v>
      </c>
      <c r="F1432" s="287">
        <v>41897</v>
      </c>
      <c r="G1432" s="44">
        <v>976.3</v>
      </c>
      <c r="H1432" s="243">
        <f t="shared" si="23"/>
        <v>0</v>
      </c>
      <c r="I1432" s="214"/>
      <c r="J1432" s="21"/>
      <c r="K1432" s="21"/>
    </row>
    <row r="1433" spans="1:11" x14ac:dyDescent="0.25">
      <c r="A1433" s="216">
        <v>41897</v>
      </c>
      <c r="B1433" s="217" t="s">
        <v>1957</v>
      </c>
      <c r="C1433" s="363" t="s">
        <v>4766</v>
      </c>
      <c r="D1433" s="214" t="s">
        <v>4645</v>
      </c>
      <c r="E1433" s="235">
        <v>1298</v>
      </c>
      <c r="F1433" s="287">
        <v>41897</v>
      </c>
      <c r="G1433" s="44">
        <v>1298</v>
      </c>
      <c r="H1433" s="243">
        <f t="shared" si="23"/>
        <v>0</v>
      </c>
      <c r="I1433" s="214"/>
      <c r="J1433" s="21"/>
      <c r="K1433" s="21"/>
    </row>
    <row r="1434" spans="1:11" x14ac:dyDescent="0.25">
      <c r="A1434" s="216">
        <v>41897</v>
      </c>
      <c r="B1434" s="217" t="s">
        <v>1958</v>
      </c>
      <c r="C1434" s="363" t="s">
        <v>4766</v>
      </c>
      <c r="D1434" s="214" t="s">
        <v>106</v>
      </c>
      <c r="E1434" s="235">
        <v>265200</v>
      </c>
      <c r="F1434" s="287">
        <v>41901</v>
      </c>
      <c r="G1434" s="44">
        <v>265200</v>
      </c>
      <c r="H1434" s="243">
        <f t="shared" si="23"/>
        <v>0</v>
      </c>
      <c r="I1434" s="214"/>
      <c r="J1434" s="21"/>
      <c r="K1434" s="21"/>
    </row>
    <row r="1435" spans="1:11" x14ac:dyDescent="0.25">
      <c r="A1435" s="216">
        <v>41897</v>
      </c>
      <c r="B1435" s="217" t="s">
        <v>1959</v>
      </c>
      <c r="C1435" s="363" t="s">
        <v>4766</v>
      </c>
      <c r="D1435" s="214" t="s">
        <v>106</v>
      </c>
      <c r="E1435" s="235">
        <v>283912</v>
      </c>
      <c r="F1435" s="287">
        <v>41901</v>
      </c>
      <c r="G1435" s="44">
        <v>283912</v>
      </c>
      <c r="H1435" s="243">
        <f t="shared" si="23"/>
        <v>0</v>
      </c>
      <c r="I1435" s="214"/>
      <c r="J1435" s="21"/>
      <c r="K1435" s="21"/>
    </row>
    <row r="1436" spans="1:11" x14ac:dyDescent="0.25">
      <c r="A1436" s="216">
        <v>41897</v>
      </c>
      <c r="B1436" s="217" t="s">
        <v>1960</v>
      </c>
      <c r="C1436" s="363" t="s">
        <v>4766</v>
      </c>
      <c r="D1436" s="214" t="s">
        <v>106</v>
      </c>
      <c r="E1436" s="235">
        <v>510511</v>
      </c>
      <c r="F1436" s="287">
        <v>41908</v>
      </c>
      <c r="G1436" s="44">
        <v>510511</v>
      </c>
      <c r="H1436" s="243">
        <f t="shared" si="23"/>
        <v>0</v>
      </c>
      <c r="I1436" s="214"/>
      <c r="J1436" s="21"/>
      <c r="K1436" s="21"/>
    </row>
    <row r="1437" spans="1:11" x14ac:dyDescent="0.25">
      <c r="A1437" s="216">
        <v>41897</v>
      </c>
      <c r="B1437" s="217" t="s">
        <v>1961</v>
      </c>
      <c r="C1437" s="363" t="s">
        <v>4766</v>
      </c>
      <c r="D1437" s="214" t="s">
        <v>4723</v>
      </c>
      <c r="E1437" s="235">
        <v>388.8</v>
      </c>
      <c r="F1437" s="287">
        <v>41897</v>
      </c>
      <c r="G1437" s="44">
        <v>388.8</v>
      </c>
      <c r="H1437" s="243">
        <f t="shared" si="23"/>
        <v>0</v>
      </c>
      <c r="I1437" s="214"/>
      <c r="J1437" s="21"/>
      <c r="K1437" s="21"/>
    </row>
    <row r="1438" spans="1:11" x14ac:dyDescent="0.25">
      <c r="A1438" s="216">
        <v>41898</v>
      </c>
      <c r="B1438" s="217" t="s">
        <v>1962</v>
      </c>
      <c r="C1438" s="363" t="s">
        <v>4766</v>
      </c>
      <c r="D1438" s="20" t="s">
        <v>180</v>
      </c>
      <c r="E1438" s="239">
        <v>37776</v>
      </c>
      <c r="F1438" s="287">
        <v>41898</v>
      </c>
      <c r="G1438" s="44">
        <v>37776</v>
      </c>
      <c r="H1438" s="243">
        <f t="shared" si="23"/>
        <v>0</v>
      </c>
      <c r="I1438" s="20" t="s">
        <v>217</v>
      </c>
      <c r="J1438" s="21"/>
      <c r="K1438" s="21"/>
    </row>
    <row r="1439" spans="1:11" x14ac:dyDescent="0.25">
      <c r="A1439" s="216">
        <v>41898</v>
      </c>
      <c r="B1439" s="217" t="s">
        <v>1963</v>
      </c>
      <c r="C1439" s="363" t="s">
        <v>4766</v>
      </c>
      <c r="D1439" s="20" t="s">
        <v>62</v>
      </c>
      <c r="E1439" s="239">
        <v>8137.5</v>
      </c>
      <c r="F1439" s="287">
        <v>41898</v>
      </c>
      <c r="G1439" s="44">
        <v>8137.5</v>
      </c>
      <c r="H1439" s="243">
        <f t="shared" si="23"/>
        <v>0</v>
      </c>
      <c r="I1439" s="20" t="s">
        <v>217</v>
      </c>
      <c r="J1439" s="21"/>
      <c r="K1439" s="21"/>
    </row>
    <row r="1440" spans="1:11" x14ac:dyDescent="0.25">
      <c r="A1440" s="216">
        <v>41898</v>
      </c>
      <c r="B1440" s="217" t="s">
        <v>1964</v>
      </c>
      <c r="C1440" s="363" t="s">
        <v>4766</v>
      </c>
      <c r="D1440" s="20" t="s">
        <v>3121</v>
      </c>
      <c r="E1440" s="239">
        <v>13369.6</v>
      </c>
      <c r="F1440" s="287">
        <v>41898</v>
      </c>
      <c r="G1440" s="44">
        <v>13369.6</v>
      </c>
      <c r="H1440" s="243">
        <f t="shared" si="23"/>
        <v>0</v>
      </c>
      <c r="I1440" s="20" t="s">
        <v>217</v>
      </c>
      <c r="J1440" s="21"/>
      <c r="K1440" s="21"/>
    </row>
    <row r="1441" spans="1:11" x14ac:dyDescent="0.25">
      <c r="A1441" s="216">
        <v>41898</v>
      </c>
      <c r="B1441" s="217" t="s">
        <v>1965</v>
      </c>
      <c r="C1441" s="363" t="s">
        <v>4766</v>
      </c>
      <c r="D1441" s="20" t="s">
        <v>4682</v>
      </c>
      <c r="E1441" s="239">
        <v>15312.2</v>
      </c>
      <c r="F1441" s="287">
        <v>41898</v>
      </c>
      <c r="G1441" s="44">
        <v>15312.2</v>
      </c>
      <c r="H1441" s="243">
        <f t="shared" si="23"/>
        <v>0</v>
      </c>
      <c r="I1441" s="20"/>
      <c r="J1441" s="21"/>
      <c r="K1441" s="21"/>
    </row>
    <row r="1442" spans="1:11" x14ac:dyDescent="0.25">
      <c r="A1442" s="216">
        <v>41898</v>
      </c>
      <c r="B1442" s="217" t="s">
        <v>1966</v>
      </c>
      <c r="C1442" s="363" t="s">
        <v>4766</v>
      </c>
      <c r="D1442" s="20" t="s">
        <v>13</v>
      </c>
      <c r="E1442" s="239">
        <v>4953.8</v>
      </c>
      <c r="F1442" s="287">
        <v>41898</v>
      </c>
      <c r="G1442" s="44">
        <v>4953.8</v>
      </c>
      <c r="H1442" s="243">
        <f t="shared" si="23"/>
        <v>0</v>
      </c>
      <c r="I1442" s="20" t="s">
        <v>12</v>
      </c>
      <c r="J1442" s="21"/>
      <c r="K1442" s="21"/>
    </row>
    <row r="1443" spans="1:11" x14ac:dyDescent="0.25">
      <c r="A1443" s="216">
        <v>41898</v>
      </c>
      <c r="B1443" s="217" t="s">
        <v>1967</v>
      </c>
      <c r="C1443" s="363" t="s">
        <v>4766</v>
      </c>
      <c r="D1443" s="20" t="s">
        <v>4620</v>
      </c>
      <c r="E1443" s="239">
        <v>18777.2</v>
      </c>
      <c r="F1443" s="287">
        <v>41898</v>
      </c>
      <c r="G1443" s="44">
        <v>18777.2</v>
      </c>
      <c r="H1443" s="243">
        <f t="shared" si="23"/>
        <v>0</v>
      </c>
      <c r="I1443" s="20"/>
      <c r="J1443" s="21"/>
      <c r="K1443" s="21"/>
    </row>
    <row r="1444" spans="1:11" x14ac:dyDescent="0.25">
      <c r="A1444" s="216">
        <v>41898</v>
      </c>
      <c r="B1444" s="217" t="s">
        <v>1968</v>
      </c>
      <c r="C1444" s="363" t="s">
        <v>4766</v>
      </c>
      <c r="D1444" s="20" t="s">
        <v>4619</v>
      </c>
      <c r="E1444" s="239">
        <v>5724.9</v>
      </c>
      <c r="F1444" s="287">
        <v>41898</v>
      </c>
      <c r="G1444" s="44">
        <v>5724.9</v>
      </c>
      <c r="H1444" s="243">
        <f t="shared" si="23"/>
        <v>0</v>
      </c>
      <c r="I1444" s="20"/>
      <c r="J1444" s="21"/>
      <c r="K1444" s="21"/>
    </row>
    <row r="1445" spans="1:11" x14ac:dyDescent="0.25">
      <c r="A1445" s="216">
        <v>41898</v>
      </c>
      <c r="B1445" s="217" t="s">
        <v>1969</v>
      </c>
      <c r="C1445" s="363" t="s">
        <v>4766</v>
      </c>
      <c r="D1445" s="20" t="s">
        <v>4803</v>
      </c>
      <c r="E1445" s="239">
        <v>10000</v>
      </c>
      <c r="F1445" s="287">
        <v>41898</v>
      </c>
      <c r="G1445" s="44">
        <v>10000</v>
      </c>
      <c r="H1445" s="243">
        <f t="shared" si="23"/>
        <v>0</v>
      </c>
      <c r="I1445" s="20" t="s">
        <v>65</v>
      </c>
      <c r="J1445" s="21"/>
      <c r="K1445" s="21"/>
    </row>
    <row r="1446" spans="1:11" x14ac:dyDescent="0.25">
      <c r="A1446" s="216">
        <v>41898</v>
      </c>
      <c r="B1446" s="217" t="s">
        <v>1970</v>
      </c>
      <c r="C1446" s="363" t="s">
        <v>4766</v>
      </c>
      <c r="D1446" s="20" t="s">
        <v>19</v>
      </c>
      <c r="E1446" s="239">
        <v>80642.8</v>
      </c>
      <c r="F1446" s="287">
        <v>41906</v>
      </c>
      <c r="G1446" s="44">
        <v>80642.8</v>
      </c>
      <c r="H1446" s="243">
        <f t="shared" si="23"/>
        <v>0</v>
      </c>
      <c r="I1446" s="20" t="s">
        <v>4800</v>
      </c>
      <c r="J1446" s="21"/>
      <c r="K1446" s="21"/>
    </row>
    <row r="1447" spans="1:11" x14ac:dyDescent="0.25">
      <c r="A1447" s="216">
        <v>41898</v>
      </c>
      <c r="B1447" s="217" t="s">
        <v>1972</v>
      </c>
      <c r="C1447" s="363" t="s">
        <v>4766</v>
      </c>
      <c r="D1447" s="20" t="s">
        <v>4665</v>
      </c>
      <c r="E1447" s="239">
        <v>19456.7</v>
      </c>
      <c r="F1447" s="287">
        <v>41898</v>
      </c>
      <c r="G1447" s="44">
        <v>19456.7</v>
      </c>
      <c r="H1447" s="243">
        <f t="shared" si="23"/>
        <v>0</v>
      </c>
      <c r="I1447" s="20" t="s">
        <v>12</v>
      </c>
      <c r="J1447" s="21"/>
      <c r="K1447" s="21"/>
    </row>
    <row r="1448" spans="1:11" x14ac:dyDescent="0.25">
      <c r="A1448" s="216">
        <v>41898</v>
      </c>
      <c r="B1448" s="217" t="s">
        <v>1973</v>
      </c>
      <c r="C1448" s="363" t="s">
        <v>4766</v>
      </c>
      <c r="D1448" s="20" t="s">
        <v>25</v>
      </c>
      <c r="E1448" s="239">
        <v>7891.2</v>
      </c>
      <c r="F1448" s="287">
        <v>41898</v>
      </c>
      <c r="G1448" s="44">
        <v>7891.2</v>
      </c>
      <c r="H1448" s="243">
        <f t="shared" si="23"/>
        <v>0</v>
      </c>
      <c r="I1448" s="20" t="s">
        <v>12</v>
      </c>
      <c r="J1448" s="21"/>
      <c r="K1448" s="21"/>
    </row>
    <row r="1449" spans="1:11" x14ac:dyDescent="0.25">
      <c r="A1449" s="216">
        <v>41898</v>
      </c>
      <c r="B1449" s="217" t="s">
        <v>1974</v>
      </c>
      <c r="C1449" s="363" t="s">
        <v>4766</v>
      </c>
      <c r="D1449" s="20" t="s">
        <v>4620</v>
      </c>
      <c r="E1449" s="239">
        <v>50.6</v>
      </c>
      <c r="F1449" s="287">
        <v>41898</v>
      </c>
      <c r="G1449" s="44">
        <v>50.6</v>
      </c>
      <c r="H1449" s="243">
        <f t="shared" si="23"/>
        <v>0</v>
      </c>
      <c r="I1449" s="20"/>
      <c r="J1449" s="21"/>
      <c r="K1449" s="21"/>
    </row>
    <row r="1450" spans="1:11" x14ac:dyDescent="0.25">
      <c r="A1450" s="216">
        <v>41898</v>
      </c>
      <c r="B1450" s="217" t="s">
        <v>1975</v>
      </c>
      <c r="C1450" s="363" t="s">
        <v>4766</v>
      </c>
      <c r="D1450" s="20" t="s">
        <v>4620</v>
      </c>
      <c r="E1450" s="239">
        <v>7176</v>
      </c>
      <c r="F1450" s="287">
        <v>41899</v>
      </c>
      <c r="G1450" s="44">
        <v>7176</v>
      </c>
      <c r="H1450" s="243">
        <f t="shared" si="23"/>
        <v>0</v>
      </c>
      <c r="I1450" s="20" t="s">
        <v>3945</v>
      </c>
      <c r="J1450" s="21"/>
      <c r="K1450" s="21"/>
    </row>
    <row r="1451" spans="1:11" x14ac:dyDescent="0.25">
      <c r="A1451" s="216">
        <v>41898</v>
      </c>
      <c r="B1451" s="217" t="s">
        <v>1977</v>
      </c>
      <c r="C1451" s="363" t="s">
        <v>4766</v>
      </c>
      <c r="D1451" s="20" t="s">
        <v>3536</v>
      </c>
      <c r="E1451" s="239">
        <v>15932.4</v>
      </c>
      <c r="F1451" s="287">
        <v>41898</v>
      </c>
      <c r="G1451" s="44">
        <v>15932.4</v>
      </c>
      <c r="H1451" s="243">
        <f t="shared" si="23"/>
        <v>0</v>
      </c>
      <c r="I1451" s="20"/>
      <c r="J1451" s="21"/>
      <c r="K1451" s="21"/>
    </row>
    <row r="1452" spans="1:11" x14ac:dyDescent="0.25">
      <c r="A1452" s="216">
        <v>41898</v>
      </c>
      <c r="B1452" s="217" t="s">
        <v>1978</v>
      </c>
      <c r="C1452" s="363" t="s">
        <v>4766</v>
      </c>
      <c r="D1452" s="20" t="s">
        <v>83</v>
      </c>
      <c r="E1452" s="239">
        <v>3594.8</v>
      </c>
      <c r="F1452" s="287">
        <v>41898</v>
      </c>
      <c r="G1452" s="44">
        <v>3594.8</v>
      </c>
      <c r="H1452" s="243">
        <f t="shared" si="23"/>
        <v>0</v>
      </c>
      <c r="I1452" s="20" t="s">
        <v>21</v>
      </c>
      <c r="J1452" s="21"/>
      <c r="K1452" s="21"/>
    </row>
    <row r="1453" spans="1:11" x14ac:dyDescent="0.25">
      <c r="A1453" s="216">
        <v>41898</v>
      </c>
      <c r="B1453" s="217" t="s">
        <v>1980</v>
      </c>
      <c r="C1453" s="363" t="s">
        <v>4766</v>
      </c>
      <c r="D1453" s="20" t="s">
        <v>348</v>
      </c>
      <c r="E1453" s="239">
        <v>2613.8000000000002</v>
      </c>
      <c r="F1453" s="287">
        <v>41899</v>
      </c>
      <c r="G1453" s="44">
        <v>2613.8000000000002</v>
      </c>
      <c r="H1453" s="243">
        <f t="shared" si="23"/>
        <v>0</v>
      </c>
      <c r="I1453" s="20" t="s">
        <v>30</v>
      </c>
      <c r="J1453" s="21"/>
      <c r="K1453" s="21"/>
    </row>
    <row r="1454" spans="1:11" x14ac:dyDescent="0.25">
      <c r="A1454" s="216">
        <v>41898</v>
      </c>
      <c r="B1454" s="217" t="s">
        <v>1981</v>
      </c>
      <c r="C1454" s="363" t="s">
        <v>4766</v>
      </c>
      <c r="D1454" s="20" t="s">
        <v>468</v>
      </c>
      <c r="E1454" s="239">
        <v>6089.2</v>
      </c>
      <c r="F1454" s="287">
        <v>41899</v>
      </c>
      <c r="G1454" s="44">
        <v>6089.2</v>
      </c>
      <c r="H1454" s="243">
        <f t="shared" si="23"/>
        <v>0</v>
      </c>
      <c r="I1454" s="20" t="s">
        <v>30</v>
      </c>
      <c r="J1454" s="21"/>
      <c r="K1454" s="21"/>
    </row>
    <row r="1455" spans="1:11" x14ac:dyDescent="0.25">
      <c r="A1455" s="216">
        <v>41898</v>
      </c>
      <c r="B1455" s="217" t="s">
        <v>1982</v>
      </c>
      <c r="C1455" s="363" t="s">
        <v>4766</v>
      </c>
      <c r="D1455" s="20" t="s">
        <v>2604</v>
      </c>
      <c r="E1455" s="239">
        <v>10329.200000000001</v>
      </c>
      <c r="F1455" s="287">
        <v>41899</v>
      </c>
      <c r="G1455" s="44">
        <v>10329.200000000001</v>
      </c>
      <c r="H1455" s="243">
        <f t="shared" si="23"/>
        <v>0</v>
      </c>
      <c r="I1455" s="20" t="s">
        <v>30</v>
      </c>
      <c r="J1455" s="21"/>
      <c r="K1455" s="21"/>
    </row>
    <row r="1456" spans="1:11" x14ac:dyDescent="0.25">
      <c r="A1456" s="216">
        <v>41898</v>
      </c>
      <c r="B1456" s="217" t="s">
        <v>1984</v>
      </c>
      <c r="C1456" s="363" t="s">
        <v>4766</v>
      </c>
      <c r="D1456" s="20" t="s">
        <v>257</v>
      </c>
      <c r="E1456" s="239">
        <v>14387.34</v>
      </c>
      <c r="F1456" s="287">
        <v>41899</v>
      </c>
      <c r="G1456" s="44">
        <v>14387.34</v>
      </c>
      <c r="H1456" s="243">
        <f t="shared" si="23"/>
        <v>0</v>
      </c>
      <c r="I1456" s="20" t="s">
        <v>30</v>
      </c>
      <c r="J1456" s="21"/>
      <c r="K1456" s="21"/>
    </row>
    <row r="1457" spans="1:11" x14ac:dyDescent="0.25">
      <c r="A1457" s="216">
        <v>41898</v>
      </c>
      <c r="B1457" s="217" t="s">
        <v>1985</v>
      </c>
      <c r="C1457" s="363" t="s">
        <v>4766</v>
      </c>
      <c r="D1457" s="20" t="s">
        <v>498</v>
      </c>
      <c r="E1457" s="239">
        <v>955.36</v>
      </c>
      <c r="F1457" s="287">
        <v>41899</v>
      </c>
      <c r="G1457" s="44">
        <v>955.36</v>
      </c>
      <c r="H1457" s="243">
        <f t="shared" si="23"/>
        <v>0</v>
      </c>
      <c r="I1457" s="20" t="s">
        <v>30</v>
      </c>
      <c r="K1457" s="33"/>
    </row>
    <row r="1458" spans="1:11" x14ac:dyDescent="0.25">
      <c r="A1458" s="216">
        <v>41898</v>
      </c>
      <c r="B1458" s="217" t="s">
        <v>1986</v>
      </c>
      <c r="C1458" s="363" t="s">
        <v>4766</v>
      </c>
      <c r="D1458" s="20" t="s">
        <v>4804</v>
      </c>
      <c r="E1458" s="239">
        <v>1569.6</v>
      </c>
      <c r="F1458" s="287">
        <v>41899</v>
      </c>
      <c r="G1458" s="44">
        <v>1569.6</v>
      </c>
      <c r="H1458" s="243">
        <f t="shared" si="23"/>
        <v>0</v>
      </c>
      <c r="I1458" s="20" t="s">
        <v>30</v>
      </c>
    </row>
    <row r="1459" spans="1:11" x14ac:dyDescent="0.25">
      <c r="A1459" s="216">
        <v>41898</v>
      </c>
      <c r="B1459" s="217" t="s">
        <v>1987</v>
      </c>
      <c r="C1459" s="363" t="s">
        <v>4766</v>
      </c>
      <c r="D1459" s="20" t="s">
        <v>4733</v>
      </c>
      <c r="E1459" s="239">
        <v>2538.1999999999998</v>
      </c>
      <c r="F1459" s="287">
        <v>41899</v>
      </c>
      <c r="G1459" s="44">
        <v>2538.1999999999998</v>
      </c>
      <c r="H1459" s="243">
        <f t="shared" si="23"/>
        <v>0</v>
      </c>
      <c r="I1459" s="20" t="s">
        <v>30</v>
      </c>
    </row>
    <row r="1460" spans="1:11" x14ac:dyDescent="0.25">
      <c r="A1460" s="216">
        <v>41898</v>
      </c>
      <c r="B1460" s="217" t="s">
        <v>1988</v>
      </c>
      <c r="C1460" s="363" t="s">
        <v>4766</v>
      </c>
      <c r="D1460" s="20" t="s">
        <v>4659</v>
      </c>
      <c r="E1460" s="239">
        <v>3502</v>
      </c>
      <c r="F1460" s="287">
        <v>41898</v>
      </c>
      <c r="G1460" s="44">
        <v>3502</v>
      </c>
      <c r="H1460" s="243">
        <f t="shared" si="23"/>
        <v>0</v>
      </c>
      <c r="I1460" s="20"/>
    </row>
    <row r="1461" spans="1:11" x14ac:dyDescent="0.25">
      <c r="A1461" s="216">
        <v>41898</v>
      </c>
      <c r="B1461" s="217" t="s">
        <v>1989</v>
      </c>
      <c r="C1461" s="363" t="s">
        <v>4766</v>
      </c>
      <c r="D1461" s="20" t="s">
        <v>4733</v>
      </c>
      <c r="E1461" s="239">
        <v>1229.9000000000001</v>
      </c>
      <c r="F1461" s="287">
        <v>41899</v>
      </c>
      <c r="G1461" s="44">
        <v>1229.9000000000001</v>
      </c>
      <c r="H1461" s="243">
        <f t="shared" si="23"/>
        <v>0</v>
      </c>
      <c r="I1461" s="20" t="s">
        <v>30</v>
      </c>
    </row>
    <row r="1462" spans="1:11" x14ac:dyDescent="0.25">
      <c r="A1462" s="216">
        <v>41898</v>
      </c>
      <c r="B1462" s="217" t="s">
        <v>1990</v>
      </c>
      <c r="C1462" s="363" t="s">
        <v>4766</v>
      </c>
      <c r="D1462" s="20" t="s">
        <v>51</v>
      </c>
      <c r="E1462" s="239">
        <v>1722.6</v>
      </c>
      <c r="F1462" s="287">
        <v>41898</v>
      </c>
      <c r="G1462" s="44">
        <v>1722.6</v>
      </c>
      <c r="H1462" s="243">
        <f t="shared" si="23"/>
        <v>0</v>
      </c>
      <c r="I1462" s="20"/>
    </row>
    <row r="1463" spans="1:11" x14ac:dyDescent="0.25">
      <c r="A1463" s="216">
        <v>41898</v>
      </c>
      <c r="B1463" s="217" t="s">
        <v>1991</v>
      </c>
      <c r="C1463" s="363" t="s">
        <v>4766</v>
      </c>
      <c r="D1463" s="20" t="s">
        <v>99</v>
      </c>
      <c r="E1463" s="239">
        <v>1623.6</v>
      </c>
      <c r="F1463" s="287">
        <v>41899</v>
      </c>
      <c r="G1463" s="44">
        <v>1623.6</v>
      </c>
      <c r="H1463" s="243">
        <f t="shared" si="23"/>
        <v>0</v>
      </c>
      <c r="I1463" s="20" t="s">
        <v>30</v>
      </c>
    </row>
    <row r="1464" spans="1:11" x14ac:dyDescent="0.25">
      <c r="A1464" s="216">
        <v>41898</v>
      </c>
      <c r="B1464" s="217" t="s">
        <v>1993</v>
      </c>
      <c r="C1464" s="363" t="s">
        <v>4766</v>
      </c>
      <c r="D1464" s="20" t="s">
        <v>4623</v>
      </c>
      <c r="E1464" s="239">
        <v>273</v>
      </c>
      <c r="F1464" s="287">
        <v>41898</v>
      </c>
      <c r="G1464" s="44">
        <v>273</v>
      </c>
      <c r="H1464" s="243">
        <f t="shared" si="23"/>
        <v>0</v>
      </c>
      <c r="I1464" s="20"/>
    </row>
    <row r="1465" spans="1:11" x14ac:dyDescent="0.25">
      <c r="A1465" s="216">
        <v>41898</v>
      </c>
      <c r="B1465" s="217" t="s">
        <v>1995</v>
      </c>
      <c r="C1465" s="363" t="s">
        <v>4766</v>
      </c>
      <c r="D1465" s="20" t="s">
        <v>80</v>
      </c>
      <c r="E1465" s="239">
        <v>2304</v>
      </c>
      <c r="F1465" s="287">
        <v>41899</v>
      </c>
      <c r="G1465" s="44">
        <v>2304</v>
      </c>
      <c r="H1465" s="243">
        <f t="shared" si="23"/>
        <v>0</v>
      </c>
      <c r="I1465" s="20" t="s">
        <v>30</v>
      </c>
    </row>
    <row r="1466" spans="1:11" ht="23.25" x14ac:dyDescent="0.25">
      <c r="A1466" s="216">
        <v>41898</v>
      </c>
      <c r="B1466" s="217" t="s">
        <v>1996</v>
      </c>
      <c r="C1466" s="363" t="s">
        <v>4766</v>
      </c>
      <c r="D1466" s="20" t="s">
        <v>193</v>
      </c>
      <c r="E1466" s="239">
        <v>18967.5</v>
      </c>
      <c r="F1466" s="481" t="s">
        <v>4805</v>
      </c>
      <c r="G1466" s="44">
        <v>18967.5</v>
      </c>
      <c r="H1466" s="243">
        <f t="shared" si="23"/>
        <v>0</v>
      </c>
      <c r="I1466" s="20" t="s">
        <v>30</v>
      </c>
    </row>
    <row r="1467" spans="1:11" x14ac:dyDescent="0.25">
      <c r="A1467" s="216">
        <v>41898</v>
      </c>
      <c r="B1467" s="217" t="s">
        <v>1998</v>
      </c>
      <c r="C1467" s="363" t="s">
        <v>4766</v>
      </c>
      <c r="D1467" s="20" t="s">
        <v>49</v>
      </c>
      <c r="E1467" s="239">
        <v>4182</v>
      </c>
      <c r="F1467" s="287">
        <v>41898</v>
      </c>
      <c r="G1467" s="44">
        <v>4182</v>
      </c>
      <c r="H1467" s="243">
        <f t="shared" si="23"/>
        <v>0</v>
      </c>
      <c r="I1467" s="20"/>
    </row>
    <row r="1468" spans="1:11" x14ac:dyDescent="0.25">
      <c r="A1468" s="216">
        <v>41898</v>
      </c>
      <c r="B1468" s="217" t="s">
        <v>2000</v>
      </c>
      <c r="C1468" s="363" t="s">
        <v>4766</v>
      </c>
      <c r="D1468" s="20" t="s">
        <v>78</v>
      </c>
      <c r="E1468" s="239">
        <v>4665.6000000000004</v>
      </c>
      <c r="F1468" s="287">
        <v>41899</v>
      </c>
      <c r="G1468" s="44">
        <v>4665.6000000000004</v>
      </c>
      <c r="H1468" s="243">
        <f t="shared" si="23"/>
        <v>0</v>
      </c>
      <c r="I1468" s="20" t="s">
        <v>30</v>
      </c>
    </row>
    <row r="1469" spans="1:11" x14ac:dyDescent="0.25">
      <c r="A1469" s="216">
        <v>41898</v>
      </c>
      <c r="B1469" s="217" t="s">
        <v>2001</v>
      </c>
      <c r="C1469" s="363" t="s">
        <v>4766</v>
      </c>
      <c r="D1469" s="20" t="s">
        <v>19</v>
      </c>
      <c r="E1469" s="239">
        <v>194640.6</v>
      </c>
      <c r="F1469" s="287">
        <v>41906</v>
      </c>
      <c r="G1469" s="44">
        <v>194640.6</v>
      </c>
      <c r="H1469" s="243">
        <f t="shared" si="23"/>
        <v>0</v>
      </c>
      <c r="I1469" s="20" t="s">
        <v>65</v>
      </c>
    </row>
    <row r="1470" spans="1:11" x14ac:dyDescent="0.25">
      <c r="A1470" s="216">
        <v>41898</v>
      </c>
      <c r="B1470" s="217" t="s">
        <v>2002</v>
      </c>
      <c r="C1470" s="363" t="s">
        <v>4766</v>
      </c>
      <c r="D1470" s="20" t="s">
        <v>180</v>
      </c>
      <c r="E1470" s="239">
        <v>980</v>
      </c>
      <c r="F1470" s="287">
        <v>41898</v>
      </c>
      <c r="G1470" s="44">
        <v>980</v>
      </c>
      <c r="H1470" s="243">
        <f t="shared" si="23"/>
        <v>0</v>
      </c>
      <c r="I1470" s="20"/>
    </row>
    <row r="1471" spans="1:11" x14ac:dyDescent="0.25">
      <c r="A1471" s="216">
        <v>41898</v>
      </c>
      <c r="B1471" s="217" t="s">
        <v>2004</v>
      </c>
      <c r="C1471" s="363" t="s">
        <v>4766</v>
      </c>
      <c r="D1471" s="20" t="s">
        <v>3482</v>
      </c>
      <c r="E1471" s="239">
        <v>2279.4</v>
      </c>
      <c r="F1471" s="287">
        <v>41898</v>
      </c>
      <c r="G1471" s="44">
        <v>2279.4</v>
      </c>
      <c r="H1471" s="243">
        <f t="shared" si="23"/>
        <v>0</v>
      </c>
      <c r="I1471" s="20"/>
    </row>
    <row r="1472" spans="1:11" x14ac:dyDescent="0.25">
      <c r="A1472" s="216">
        <v>41898</v>
      </c>
      <c r="B1472" s="217" t="s">
        <v>2006</v>
      </c>
      <c r="C1472" s="363" t="s">
        <v>4766</v>
      </c>
      <c r="D1472" s="20" t="s">
        <v>4806</v>
      </c>
      <c r="E1472" s="239">
        <v>15081.6</v>
      </c>
      <c r="F1472" s="287">
        <v>41898</v>
      </c>
      <c r="G1472" s="44">
        <v>15081.6</v>
      </c>
      <c r="H1472" s="243">
        <f t="shared" si="23"/>
        <v>0</v>
      </c>
      <c r="I1472" s="20"/>
    </row>
    <row r="1473" spans="1:11" x14ac:dyDescent="0.25">
      <c r="A1473" s="216">
        <v>41898</v>
      </c>
      <c r="B1473" s="217" t="s">
        <v>2008</v>
      </c>
      <c r="C1473" s="363" t="s">
        <v>4766</v>
      </c>
      <c r="D1473" s="20" t="s">
        <v>4691</v>
      </c>
      <c r="E1473" s="239">
        <v>4072.8</v>
      </c>
      <c r="F1473" s="287">
        <v>41898</v>
      </c>
      <c r="G1473" s="44">
        <v>4072.8</v>
      </c>
      <c r="H1473" s="243">
        <f t="shared" si="23"/>
        <v>0</v>
      </c>
      <c r="I1473" s="20"/>
      <c r="J1473" s="21"/>
      <c r="K1473" s="21"/>
    </row>
    <row r="1474" spans="1:11" x14ac:dyDescent="0.25">
      <c r="A1474" s="216">
        <v>41898</v>
      </c>
      <c r="B1474" s="217" t="s">
        <v>2009</v>
      </c>
      <c r="C1474" s="363" t="s">
        <v>4766</v>
      </c>
      <c r="D1474" s="20" t="s">
        <v>52</v>
      </c>
      <c r="E1474" s="239">
        <v>2721.6</v>
      </c>
      <c r="F1474" s="287">
        <v>41898</v>
      </c>
      <c r="G1474" s="44">
        <v>2721.6</v>
      </c>
      <c r="H1474" s="243">
        <f t="shared" si="23"/>
        <v>0</v>
      </c>
      <c r="I1474" s="20"/>
      <c r="J1474" s="21"/>
      <c r="K1474" s="21"/>
    </row>
    <row r="1475" spans="1:11" x14ac:dyDescent="0.25">
      <c r="A1475" s="216">
        <v>41898</v>
      </c>
      <c r="B1475" s="217" t="s">
        <v>2012</v>
      </c>
      <c r="C1475" s="363" t="s">
        <v>4766</v>
      </c>
      <c r="D1475" s="20" t="s">
        <v>4210</v>
      </c>
      <c r="E1475" s="239">
        <v>3845.8</v>
      </c>
      <c r="F1475" s="287">
        <v>41898</v>
      </c>
      <c r="G1475" s="44">
        <v>3845.8</v>
      </c>
      <c r="H1475" s="243">
        <f t="shared" si="23"/>
        <v>0</v>
      </c>
      <c r="I1475" s="20"/>
      <c r="J1475" s="21"/>
      <c r="K1475" s="21"/>
    </row>
    <row r="1476" spans="1:11" x14ac:dyDescent="0.25">
      <c r="A1476" s="216">
        <v>41898</v>
      </c>
      <c r="B1476" s="217" t="s">
        <v>2014</v>
      </c>
      <c r="C1476" s="363" t="s">
        <v>4766</v>
      </c>
      <c r="D1476" s="20" t="s">
        <v>4216</v>
      </c>
      <c r="E1476" s="239">
        <v>8076.6</v>
      </c>
      <c r="F1476" s="287">
        <v>41898</v>
      </c>
      <c r="G1476" s="44">
        <v>8076.6</v>
      </c>
      <c r="H1476" s="243">
        <f t="shared" si="23"/>
        <v>0</v>
      </c>
      <c r="I1476" s="20"/>
      <c r="J1476" s="21"/>
      <c r="K1476" s="21"/>
    </row>
    <row r="1477" spans="1:11" x14ac:dyDescent="0.25">
      <c r="A1477" s="216">
        <v>41898</v>
      </c>
      <c r="B1477" s="217" t="s">
        <v>2016</v>
      </c>
      <c r="C1477" s="363" t="s">
        <v>4766</v>
      </c>
      <c r="D1477" s="20" t="s">
        <v>44</v>
      </c>
      <c r="E1477" s="239">
        <v>3840</v>
      </c>
      <c r="F1477" s="473">
        <v>41914</v>
      </c>
      <c r="G1477" s="245">
        <v>3840</v>
      </c>
      <c r="H1477" s="243">
        <f t="shared" si="23"/>
        <v>0</v>
      </c>
      <c r="I1477" s="20" t="s">
        <v>21</v>
      </c>
      <c r="J1477" s="21"/>
      <c r="K1477" s="21"/>
    </row>
    <row r="1478" spans="1:11" x14ac:dyDescent="0.25">
      <c r="A1478" s="216">
        <v>41899</v>
      </c>
      <c r="B1478" s="217" t="s">
        <v>2017</v>
      </c>
      <c r="C1478" s="363" t="s">
        <v>4766</v>
      </c>
      <c r="D1478" s="20" t="s">
        <v>531</v>
      </c>
      <c r="E1478" s="239">
        <v>11782</v>
      </c>
      <c r="F1478" s="287">
        <v>41899</v>
      </c>
      <c r="G1478" s="44">
        <v>11782</v>
      </c>
      <c r="H1478" s="243">
        <f t="shared" si="23"/>
        <v>0</v>
      </c>
      <c r="I1478" s="20" t="s">
        <v>217</v>
      </c>
      <c r="J1478" s="21"/>
      <c r="K1478" s="21"/>
    </row>
    <row r="1479" spans="1:11" x14ac:dyDescent="0.25">
      <c r="A1479" s="216">
        <v>41899</v>
      </c>
      <c r="B1479" s="217" t="s">
        <v>2018</v>
      </c>
      <c r="C1479" s="363" t="s">
        <v>4766</v>
      </c>
      <c r="D1479" s="20" t="s">
        <v>13</v>
      </c>
      <c r="E1479" s="239">
        <v>3346.4</v>
      </c>
      <c r="F1479" s="287">
        <v>41899</v>
      </c>
      <c r="G1479" s="44">
        <v>3346.4</v>
      </c>
      <c r="H1479" s="243">
        <f t="shared" ref="H1479:H1542" si="24">E1479-G1479</f>
        <v>0</v>
      </c>
      <c r="I1479" s="20" t="s">
        <v>21</v>
      </c>
      <c r="J1479" s="21"/>
      <c r="K1479" s="21"/>
    </row>
    <row r="1480" spans="1:11" x14ac:dyDescent="0.25">
      <c r="A1480" s="216">
        <v>41899</v>
      </c>
      <c r="B1480" s="217" t="s">
        <v>2019</v>
      </c>
      <c r="C1480" s="363" t="s">
        <v>4766</v>
      </c>
      <c r="D1480" s="20" t="s">
        <v>1818</v>
      </c>
      <c r="E1480" s="239">
        <v>22576.799999999999</v>
      </c>
      <c r="F1480" s="287">
        <v>41904</v>
      </c>
      <c r="G1480" s="44">
        <v>22576.799999999999</v>
      </c>
      <c r="H1480" s="243">
        <f t="shared" si="24"/>
        <v>0</v>
      </c>
      <c r="I1480" s="20" t="s">
        <v>21</v>
      </c>
      <c r="J1480" s="21"/>
      <c r="K1480" s="21"/>
    </row>
    <row r="1481" spans="1:11" x14ac:dyDescent="0.25">
      <c r="A1481" s="216">
        <v>41899</v>
      </c>
      <c r="B1481" s="217" t="s">
        <v>2021</v>
      </c>
      <c r="C1481" s="363" t="s">
        <v>4766</v>
      </c>
      <c r="D1481" s="20" t="s">
        <v>4620</v>
      </c>
      <c r="E1481" s="239">
        <v>9975.4</v>
      </c>
      <c r="F1481" s="287">
        <v>41899</v>
      </c>
      <c r="G1481" s="44">
        <v>9975.4</v>
      </c>
      <c r="H1481" s="243">
        <f t="shared" si="24"/>
        <v>0</v>
      </c>
      <c r="I1481" s="20" t="s">
        <v>21</v>
      </c>
      <c r="J1481" s="21"/>
      <c r="K1481" s="21"/>
    </row>
    <row r="1482" spans="1:11" x14ac:dyDescent="0.25">
      <c r="A1482" s="216">
        <v>41899</v>
      </c>
      <c r="B1482" s="217" t="s">
        <v>2022</v>
      </c>
      <c r="C1482" s="363" t="s">
        <v>4766</v>
      </c>
      <c r="D1482" s="20" t="s">
        <v>23</v>
      </c>
      <c r="E1482" s="239">
        <v>6433.8</v>
      </c>
      <c r="F1482" s="287">
        <v>41899</v>
      </c>
      <c r="G1482" s="44">
        <v>6433.8</v>
      </c>
      <c r="H1482" s="258">
        <f t="shared" si="24"/>
        <v>0</v>
      </c>
      <c r="I1482" s="20"/>
      <c r="J1482" s="21"/>
      <c r="K1482" s="21"/>
    </row>
    <row r="1483" spans="1:11" x14ac:dyDescent="0.25">
      <c r="A1483" s="216">
        <v>41899</v>
      </c>
      <c r="B1483" s="217" t="s">
        <v>2023</v>
      </c>
      <c r="C1483" s="363" t="s">
        <v>4766</v>
      </c>
      <c r="D1483" s="20" t="s">
        <v>22</v>
      </c>
      <c r="E1483" s="239">
        <v>1561.8</v>
      </c>
      <c r="F1483" s="287">
        <v>41899</v>
      </c>
      <c r="G1483" s="44">
        <v>1561.8</v>
      </c>
      <c r="H1483" s="243">
        <f t="shared" si="24"/>
        <v>0</v>
      </c>
      <c r="I1483" s="20"/>
      <c r="J1483" s="21"/>
      <c r="K1483" s="21"/>
    </row>
    <row r="1484" spans="1:11" ht="23.25" x14ac:dyDescent="0.25">
      <c r="A1484" s="216">
        <v>41899</v>
      </c>
      <c r="B1484" s="217" t="s">
        <v>2024</v>
      </c>
      <c r="C1484" s="363" t="s">
        <v>4766</v>
      </c>
      <c r="D1484" s="20" t="s">
        <v>952</v>
      </c>
      <c r="E1484" s="239">
        <v>8636.6</v>
      </c>
      <c r="F1484" s="481" t="s">
        <v>4807</v>
      </c>
      <c r="G1484" s="44">
        <f>2500+6136.6</f>
        <v>8636.6</v>
      </c>
      <c r="H1484" s="243">
        <f t="shared" si="24"/>
        <v>0</v>
      </c>
      <c r="I1484" s="20"/>
      <c r="J1484" s="21"/>
      <c r="K1484" s="21"/>
    </row>
    <row r="1485" spans="1:11" x14ac:dyDescent="0.25">
      <c r="A1485" s="216">
        <v>41899</v>
      </c>
      <c r="B1485" s="217" t="s">
        <v>2025</v>
      </c>
      <c r="C1485" s="363" t="s">
        <v>4766</v>
      </c>
      <c r="D1485" s="20" t="s">
        <v>14</v>
      </c>
      <c r="E1485" s="239">
        <v>3062.2</v>
      </c>
      <c r="F1485" s="287">
        <v>41899</v>
      </c>
      <c r="G1485" s="44">
        <v>3062.2</v>
      </c>
      <c r="H1485" s="243">
        <f t="shared" si="24"/>
        <v>0</v>
      </c>
      <c r="I1485" s="20"/>
      <c r="J1485" s="21"/>
      <c r="K1485" s="21"/>
    </row>
    <row r="1486" spans="1:11" x14ac:dyDescent="0.25">
      <c r="A1486" s="216">
        <v>41899</v>
      </c>
      <c r="B1486" s="217" t="s">
        <v>2026</v>
      </c>
      <c r="C1486" s="363" t="s">
        <v>4766</v>
      </c>
      <c r="D1486" s="20" t="s">
        <v>29</v>
      </c>
      <c r="E1486" s="239">
        <v>12496.5</v>
      </c>
      <c r="F1486" s="287">
        <v>41900</v>
      </c>
      <c r="G1486" s="44">
        <v>12496.5</v>
      </c>
      <c r="H1486" s="243">
        <f t="shared" si="24"/>
        <v>0</v>
      </c>
      <c r="I1486" s="20" t="s">
        <v>30</v>
      </c>
      <c r="J1486" s="21"/>
      <c r="K1486" s="21"/>
    </row>
    <row r="1487" spans="1:11" x14ac:dyDescent="0.25">
      <c r="A1487" s="216">
        <v>41899</v>
      </c>
      <c r="B1487" s="217" t="s">
        <v>2028</v>
      </c>
      <c r="C1487" s="363" t="s">
        <v>4766</v>
      </c>
      <c r="D1487" s="20" t="s">
        <v>4619</v>
      </c>
      <c r="E1487" s="239">
        <v>6258</v>
      </c>
      <c r="F1487" s="287">
        <v>41899</v>
      </c>
      <c r="G1487" s="44">
        <v>6258</v>
      </c>
      <c r="H1487" s="243">
        <f t="shared" si="24"/>
        <v>0</v>
      </c>
      <c r="I1487" s="20"/>
      <c r="J1487" s="21"/>
      <c r="K1487" s="21"/>
    </row>
    <row r="1488" spans="1:11" x14ac:dyDescent="0.25">
      <c r="A1488" s="216">
        <v>41899</v>
      </c>
      <c r="B1488" s="217" t="s">
        <v>2029</v>
      </c>
      <c r="C1488" s="363" t="s">
        <v>4766</v>
      </c>
      <c r="D1488" s="20" t="s">
        <v>260</v>
      </c>
      <c r="E1488" s="239">
        <v>1740</v>
      </c>
      <c r="F1488" s="287">
        <v>41899</v>
      </c>
      <c r="G1488" s="44">
        <v>1740</v>
      </c>
      <c r="H1488" s="243">
        <f t="shared" si="24"/>
        <v>0</v>
      </c>
      <c r="I1488" s="20"/>
      <c r="J1488" s="21"/>
      <c r="K1488" s="21"/>
    </row>
    <row r="1489" spans="1:11" x14ac:dyDescent="0.25">
      <c r="A1489" s="216">
        <v>41899</v>
      </c>
      <c r="B1489" s="217" t="s">
        <v>2030</v>
      </c>
      <c r="C1489" s="363" t="s">
        <v>4766</v>
      </c>
      <c r="D1489" s="20" t="s">
        <v>47</v>
      </c>
      <c r="E1489" s="239">
        <v>4765</v>
      </c>
      <c r="F1489" s="287">
        <v>41900</v>
      </c>
      <c r="G1489" s="44">
        <v>4765</v>
      </c>
      <c r="H1489" s="243">
        <f t="shared" si="24"/>
        <v>0</v>
      </c>
      <c r="I1489" s="20" t="s">
        <v>30</v>
      </c>
      <c r="J1489" s="21"/>
      <c r="K1489" s="21"/>
    </row>
    <row r="1490" spans="1:11" x14ac:dyDescent="0.25">
      <c r="A1490" s="216">
        <v>41899</v>
      </c>
      <c r="B1490" s="217" t="s">
        <v>2031</v>
      </c>
      <c r="C1490" s="363" t="s">
        <v>4766</v>
      </c>
      <c r="D1490" s="20" t="s">
        <v>4764</v>
      </c>
      <c r="E1490" s="239">
        <v>3318</v>
      </c>
      <c r="F1490" s="287">
        <v>41899</v>
      </c>
      <c r="G1490" s="44">
        <v>3318</v>
      </c>
      <c r="H1490" s="243">
        <f t="shared" si="24"/>
        <v>0</v>
      </c>
      <c r="I1490" s="20"/>
      <c r="J1490" s="21"/>
      <c r="K1490" s="21"/>
    </row>
    <row r="1491" spans="1:11" x14ac:dyDescent="0.25">
      <c r="A1491" s="216">
        <v>41899</v>
      </c>
      <c r="B1491" s="217" t="s">
        <v>2032</v>
      </c>
      <c r="C1491" s="363" t="s">
        <v>4766</v>
      </c>
      <c r="D1491" s="20" t="s">
        <v>4354</v>
      </c>
      <c r="E1491" s="239">
        <v>1972.8</v>
      </c>
      <c r="F1491" s="287">
        <v>41900</v>
      </c>
      <c r="G1491" s="44">
        <v>1972.8</v>
      </c>
      <c r="H1491" s="243">
        <f t="shared" si="24"/>
        <v>0</v>
      </c>
      <c r="I1491" s="20" t="s">
        <v>30</v>
      </c>
      <c r="J1491" s="21"/>
      <c r="K1491" s="21"/>
    </row>
    <row r="1492" spans="1:11" x14ac:dyDescent="0.25">
      <c r="A1492" s="216">
        <v>41899</v>
      </c>
      <c r="B1492" s="217" t="s">
        <v>2033</v>
      </c>
      <c r="C1492" s="363" t="s">
        <v>4766</v>
      </c>
      <c r="D1492" s="20" t="s">
        <v>51</v>
      </c>
      <c r="E1492" s="239">
        <v>2735.2</v>
      </c>
      <c r="F1492" s="287">
        <v>41899</v>
      </c>
      <c r="G1492" s="44">
        <v>2735.2</v>
      </c>
      <c r="H1492" s="243">
        <f t="shared" si="24"/>
        <v>0</v>
      </c>
      <c r="I1492" s="20" t="s">
        <v>217</v>
      </c>
      <c r="J1492" s="21"/>
      <c r="K1492" s="21"/>
    </row>
    <row r="1493" spans="1:11" x14ac:dyDescent="0.25">
      <c r="A1493" s="216">
        <v>41899</v>
      </c>
      <c r="B1493" s="217" t="s">
        <v>2034</v>
      </c>
      <c r="C1493" s="363" t="s">
        <v>4766</v>
      </c>
      <c r="D1493" s="20" t="s">
        <v>4685</v>
      </c>
      <c r="E1493" s="239">
        <v>2209.9</v>
      </c>
      <c r="F1493" s="287">
        <v>41900</v>
      </c>
      <c r="G1493" s="44">
        <v>2209.9</v>
      </c>
      <c r="H1493" s="243">
        <f t="shared" si="24"/>
        <v>0</v>
      </c>
      <c r="I1493" s="20" t="s">
        <v>162</v>
      </c>
      <c r="J1493" s="21"/>
      <c r="K1493" s="21"/>
    </row>
    <row r="1494" spans="1:11" x14ac:dyDescent="0.25">
      <c r="A1494" s="216">
        <v>41899</v>
      </c>
      <c r="B1494" s="217" t="s">
        <v>2036</v>
      </c>
      <c r="C1494" s="363" t="s">
        <v>4766</v>
      </c>
      <c r="D1494" s="20" t="s">
        <v>1782</v>
      </c>
      <c r="E1494" s="239">
        <v>1027.2</v>
      </c>
      <c r="F1494" s="287">
        <v>41900</v>
      </c>
      <c r="G1494" s="44">
        <v>1027.2</v>
      </c>
      <c r="H1494" s="243">
        <f t="shared" si="24"/>
        <v>0</v>
      </c>
      <c r="I1494" s="20" t="s">
        <v>30</v>
      </c>
      <c r="J1494" s="21"/>
      <c r="K1494" s="21"/>
    </row>
    <row r="1495" spans="1:11" x14ac:dyDescent="0.25">
      <c r="A1495" s="216">
        <v>41899</v>
      </c>
      <c r="B1495" s="217" t="s">
        <v>2037</v>
      </c>
      <c r="C1495" s="363" t="s">
        <v>4766</v>
      </c>
      <c r="D1495" s="20" t="s">
        <v>42</v>
      </c>
      <c r="E1495" s="239">
        <v>1440</v>
      </c>
      <c r="F1495" s="287">
        <v>41908</v>
      </c>
      <c r="G1495" s="44">
        <v>1440</v>
      </c>
      <c r="H1495" s="243">
        <f t="shared" si="24"/>
        <v>0</v>
      </c>
      <c r="I1495" s="20" t="s">
        <v>30</v>
      </c>
      <c r="J1495" s="21"/>
      <c r="K1495" s="21"/>
    </row>
    <row r="1496" spans="1:11" x14ac:dyDescent="0.25">
      <c r="A1496" s="216">
        <v>41899</v>
      </c>
      <c r="B1496" s="217" t="s">
        <v>2038</v>
      </c>
      <c r="C1496" s="363" t="s">
        <v>4766</v>
      </c>
      <c r="D1496" s="20" t="s">
        <v>43</v>
      </c>
      <c r="E1496" s="239">
        <v>1920</v>
      </c>
      <c r="F1496" s="287">
        <v>41908</v>
      </c>
      <c r="G1496" s="44">
        <v>1920</v>
      </c>
      <c r="H1496" s="243">
        <f t="shared" si="24"/>
        <v>0</v>
      </c>
      <c r="I1496" s="20" t="s">
        <v>30</v>
      </c>
      <c r="J1496" s="21"/>
      <c r="K1496" s="21"/>
    </row>
    <row r="1497" spans="1:11" x14ac:dyDescent="0.25">
      <c r="A1497" s="216">
        <v>41899</v>
      </c>
      <c r="B1497" s="217" t="s">
        <v>2040</v>
      </c>
      <c r="C1497" s="363" t="s">
        <v>4766</v>
      </c>
      <c r="D1497" s="20" t="s">
        <v>338</v>
      </c>
      <c r="E1497" s="239">
        <v>484.4</v>
      </c>
      <c r="F1497" s="287">
        <v>41900</v>
      </c>
      <c r="G1497" s="44">
        <v>484.4</v>
      </c>
      <c r="H1497" s="243">
        <f t="shared" si="24"/>
        <v>0</v>
      </c>
      <c r="I1497" s="20" t="s">
        <v>30</v>
      </c>
      <c r="J1497" s="21"/>
      <c r="K1497" s="21"/>
    </row>
    <row r="1498" spans="1:11" x14ac:dyDescent="0.25">
      <c r="A1498" s="216">
        <v>41899</v>
      </c>
      <c r="B1498" s="217" t="s">
        <v>2041</v>
      </c>
      <c r="C1498" s="363" t="s">
        <v>4766</v>
      </c>
      <c r="D1498" s="20" t="s">
        <v>4686</v>
      </c>
      <c r="E1498" s="239">
        <v>249.2</v>
      </c>
      <c r="F1498" s="287">
        <v>41900</v>
      </c>
      <c r="G1498" s="44">
        <v>249.2</v>
      </c>
      <c r="H1498" s="243">
        <f t="shared" si="24"/>
        <v>0</v>
      </c>
      <c r="I1498" s="20" t="s">
        <v>30</v>
      </c>
      <c r="J1498" s="21"/>
      <c r="K1498" s="21"/>
    </row>
    <row r="1499" spans="1:11" x14ac:dyDescent="0.25">
      <c r="A1499" s="216">
        <v>41899</v>
      </c>
      <c r="B1499" s="217" t="s">
        <v>2042</v>
      </c>
      <c r="C1499" s="363" t="s">
        <v>4766</v>
      </c>
      <c r="D1499" s="20" t="s">
        <v>55</v>
      </c>
      <c r="E1499" s="239">
        <v>9986.2000000000007</v>
      </c>
      <c r="F1499" s="287">
        <v>41899</v>
      </c>
      <c r="G1499" s="44">
        <v>9986.2000000000007</v>
      </c>
      <c r="H1499" s="243">
        <f t="shared" si="24"/>
        <v>0</v>
      </c>
      <c r="I1499" s="20"/>
      <c r="J1499" s="21"/>
      <c r="K1499" s="21"/>
    </row>
    <row r="1500" spans="1:11" x14ac:dyDescent="0.25">
      <c r="A1500" s="216">
        <v>41899</v>
      </c>
      <c r="B1500" s="217" t="s">
        <v>2043</v>
      </c>
      <c r="C1500" s="363" t="s">
        <v>4766</v>
      </c>
      <c r="D1500" s="20" t="s">
        <v>4733</v>
      </c>
      <c r="E1500" s="239">
        <v>2646</v>
      </c>
      <c r="F1500" s="287">
        <v>41900</v>
      </c>
      <c r="G1500" s="44">
        <v>2646</v>
      </c>
      <c r="H1500" s="243">
        <f t="shared" si="24"/>
        <v>0</v>
      </c>
      <c r="I1500" s="20" t="s">
        <v>30</v>
      </c>
      <c r="J1500" s="21"/>
      <c r="K1500" s="21"/>
    </row>
    <row r="1501" spans="1:11" x14ac:dyDescent="0.25">
      <c r="A1501" s="216">
        <v>41899</v>
      </c>
      <c r="B1501" s="217" t="s">
        <v>2044</v>
      </c>
      <c r="C1501" s="363" t="s">
        <v>4766</v>
      </c>
      <c r="D1501" s="20" t="s">
        <v>62</v>
      </c>
      <c r="E1501" s="239">
        <v>23986.799999999999</v>
      </c>
      <c r="F1501" s="287">
        <v>41899</v>
      </c>
      <c r="G1501" s="44">
        <v>23986.799999999999</v>
      </c>
      <c r="H1501" s="243">
        <f t="shared" si="24"/>
        <v>0</v>
      </c>
      <c r="I1501" s="20"/>
      <c r="J1501" s="21"/>
      <c r="K1501" s="21"/>
    </row>
    <row r="1502" spans="1:11" x14ac:dyDescent="0.25">
      <c r="A1502" s="216">
        <v>41899</v>
      </c>
      <c r="B1502" s="217" t="s">
        <v>2046</v>
      </c>
      <c r="C1502" s="363" t="s">
        <v>4766</v>
      </c>
      <c r="D1502" s="20" t="s">
        <v>4808</v>
      </c>
      <c r="E1502" s="239">
        <v>2306.0700000000002</v>
      </c>
      <c r="F1502" s="287">
        <v>41899</v>
      </c>
      <c r="G1502" s="44">
        <v>2306.0700000000002</v>
      </c>
      <c r="H1502" s="243">
        <f t="shared" si="24"/>
        <v>0</v>
      </c>
      <c r="I1502" s="20" t="s">
        <v>27</v>
      </c>
      <c r="J1502" s="21"/>
      <c r="K1502" s="21"/>
    </row>
    <row r="1503" spans="1:11" x14ac:dyDescent="0.25">
      <c r="A1503" s="216">
        <v>41899</v>
      </c>
      <c r="B1503" s="217" t="s">
        <v>2047</v>
      </c>
      <c r="C1503" s="363" t="s">
        <v>4766</v>
      </c>
      <c r="D1503" s="329" t="s">
        <v>3114</v>
      </c>
      <c r="E1503" s="330">
        <v>0</v>
      </c>
      <c r="F1503" s="287"/>
      <c r="G1503" s="44"/>
      <c r="H1503" s="243">
        <f t="shared" si="24"/>
        <v>0</v>
      </c>
      <c r="I1503" s="20" t="s">
        <v>512</v>
      </c>
      <c r="J1503" s="21"/>
      <c r="K1503" s="21"/>
    </row>
    <row r="1504" spans="1:11" x14ac:dyDescent="0.25">
      <c r="A1504" s="216">
        <v>41899</v>
      </c>
      <c r="B1504" s="217" t="s">
        <v>2048</v>
      </c>
      <c r="C1504" s="363" t="s">
        <v>4766</v>
      </c>
      <c r="D1504" s="20" t="s">
        <v>29</v>
      </c>
      <c r="E1504" s="239">
        <v>1690</v>
      </c>
      <c r="F1504" s="287">
        <v>41900</v>
      </c>
      <c r="G1504" s="44">
        <v>1690</v>
      </c>
      <c r="H1504" s="243">
        <f t="shared" si="24"/>
        <v>0</v>
      </c>
      <c r="I1504" s="20" t="s">
        <v>30</v>
      </c>
      <c r="J1504" s="21"/>
      <c r="K1504" s="21"/>
    </row>
    <row r="1505" spans="1:11" x14ac:dyDescent="0.25">
      <c r="A1505" s="216">
        <v>41899</v>
      </c>
      <c r="B1505" s="217" t="s">
        <v>2050</v>
      </c>
      <c r="C1505" s="363" t="s">
        <v>4766</v>
      </c>
      <c r="D1505" s="20" t="s">
        <v>4622</v>
      </c>
      <c r="E1505" s="239">
        <v>662.4</v>
      </c>
      <c r="F1505" s="287">
        <v>41899</v>
      </c>
      <c r="G1505" s="44">
        <v>662.4</v>
      </c>
      <c r="H1505" s="243">
        <f t="shared" si="24"/>
        <v>0</v>
      </c>
      <c r="I1505" s="20"/>
    </row>
    <row r="1506" spans="1:11" x14ac:dyDescent="0.25">
      <c r="A1506" s="216">
        <v>41899</v>
      </c>
      <c r="B1506" s="217" t="s">
        <v>2051</v>
      </c>
      <c r="C1506" s="363" t="s">
        <v>4766</v>
      </c>
      <c r="D1506" s="20" t="s">
        <v>2582</v>
      </c>
      <c r="E1506" s="239">
        <v>8667.9</v>
      </c>
      <c r="F1506" s="287">
        <v>41899</v>
      </c>
      <c r="G1506" s="44">
        <v>8667.9</v>
      </c>
      <c r="H1506" s="243">
        <f t="shared" si="24"/>
        <v>0</v>
      </c>
      <c r="I1506" s="20" t="s">
        <v>217</v>
      </c>
    </row>
    <row r="1507" spans="1:11" x14ac:dyDescent="0.25">
      <c r="A1507" s="216">
        <v>41899</v>
      </c>
      <c r="B1507" s="217" t="s">
        <v>2052</v>
      </c>
      <c r="C1507" s="363" t="s">
        <v>4766</v>
      </c>
      <c r="D1507" s="20" t="s">
        <v>760</v>
      </c>
      <c r="E1507" s="239">
        <v>2484.3000000000002</v>
      </c>
      <c r="F1507" s="287">
        <v>41900</v>
      </c>
      <c r="G1507" s="44">
        <v>2484.3000000000002</v>
      </c>
      <c r="H1507" s="243">
        <f t="shared" si="24"/>
        <v>0</v>
      </c>
      <c r="I1507" s="20" t="s">
        <v>30</v>
      </c>
    </row>
    <row r="1508" spans="1:11" x14ac:dyDescent="0.25">
      <c r="A1508" s="216">
        <v>41899</v>
      </c>
      <c r="B1508" s="217" t="s">
        <v>2053</v>
      </c>
      <c r="C1508" s="363" t="s">
        <v>4766</v>
      </c>
      <c r="D1508" s="20" t="s">
        <v>67</v>
      </c>
      <c r="E1508" s="239">
        <v>3438.5</v>
      </c>
      <c r="F1508" s="287">
        <v>41899</v>
      </c>
      <c r="G1508" s="44">
        <v>3438.5</v>
      </c>
      <c r="H1508" s="243">
        <f t="shared" si="24"/>
        <v>0</v>
      </c>
      <c r="I1508" s="20"/>
    </row>
    <row r="1509" spans="1:11" x14ac:dyDescent="0.25">
      <c r="A1509" s="216">
        <v>41899</v>
      </c>
      <c r="B1509" s="217" t="s">
        <v>2054</v>
      </c>
      <c r="C1509" s="363" t="s">
        <v>4766</v>
      </c>
      <c r="D1509" s="20" t="s">
        <v>245</v>
      </c>
      <c r="E1509" s="239">
        <v>23923.200000000001</v>
      </c>
      <c r="F1509" s="287">
        <v>41900</v>
      </c>
      <c r="G1509" s="44">
        <v>23923.200000000001</v>
      </c>
      <c r="H1509" s="243">
        <f t="shared" si="24"/>
        <v>0</v>
      </c>
      <c r="I1509" s="20" t="s">
        <v>27</v>
      </c>
    </row>
    <row r="1510" spans="1:11" x14ac:dyDescent="0.25">
      <c r="A1510" s="216">
        <v>41899</v>
      </c>
      <c r="B1510" s="217" t="s">
        <v>2055</v>
      </c>
      <c r="C1510" s="363" t="s">
        <v>4766</v>
      </c>
      <c r="D1510" s="20" t="s">
        <v>4620</v>
      </c>
      <c r="E1510" s="239">
        <v>9443.7999999999993</v>
      </c>
      <c r="F1510" s="287">
        <v>41899</v>
      </c>
      <c r="G1510" s="44">
        <v>9443.7999999999993</v>
      </c>
      <c r="H1510" s="243">
        <f t="shared" si="24"/>
        <v>0</v>
      </c>
      <c r="I1510" s="20"/>
    </row>
    <row r="1511" spans="1:11" x14ac:dyDescent="0.25">
      <c r="A1511" s="216">
        <v>41899</v>
      </c>
      <c r="B1511" s="217" t="s">
        <v>2056</v>
      </c>
      <c r="C1511" s="363" t="s">
        <v>4766</v>
      </c>
      <c r="D1511" s="20" t="s">
        <v>2582</v>
      </c>
      <c r="E1511" s="239">
        <v>387.6</v>
      </c>
      <c r="F1511" s="287">
        <v>41899</v>
      </c>
      <c r="G1511" s="44">
        <v>387.6</v>
      </c>
      <c r="H1511" s="243">
        <f t="shared" si="24"/>
        <v>0</v>
      </c>
      <c r="I1511" s="20" t="s">
        <v>217</v>
      </c>
    </row>
    <row r="1512" spans="1:11" x14ac:dyDescent="0.25">
      <c r="A1512" s="216">
        <v>41899</v>
      </c>
      <c r="B1512" s="217" t="s">
        <v>2057</v>
      </c>
      <c r="C1512" s="363" t="s">
        <v>4766</v>
      </c>
      <c r="D1512" s="20" t="s">
        <v>4658</v>
      </c>
      <c r="E1512" s="239">
        <v>602.4</v>
      </c>
      <c r="F1512" s="287">
        <v>41899</v>
      </c>
      <c r="G1512" s="44">
        <v>602.4</v>
      </c>
      <c r="H1512" s="243">
        <f t="shared" si="24"/>
        <v>0</v>
      </c>
      <c r="I1512" s="20"/>
      <c r="K1512" s="33"/>
    </row>
    <row r="1513" spans="1:11" x14ac:dyDescent="0.25">
      <c r="A1513" s="216">
        <v>41899</v>
      </c>
      <c r="B1513" s="217" t="s">
        <v>2058</v>
      </c>
      <c r="C1513" s="363" t="s">
        <v>4766</v>
      </c>
      <c r="D1513" s="20" t="s">
        <v>857</v>
      </c>
      <c r="E1513" s="239">
        <v>5531.25</v>
      </c>
      <c r="F1513" s="287">
        <v>41900</v>
      </c>
      <c r="G1513" s="44">
        <v>5531.25</v>
      </c>
      <c r="H1513" s="243">
        <f t="shared" si="24"/>
        <v>0</v>
      </c>
      <c r="I1513" s="20" t="s">
        <v>27</v>
      </c>
    </row>
    <row r="1514" spans="1:11" x14ac:dyDescent="0.25">
      <c r="A1514" s="216">
        <v>41899</v>
      </c>
      <c r="B1514" s="217" t="s">
        <v>2059</v>
      </c>
      <c r="C1514" s="363" t="s">
        <v>4766</v>
      </c>
      <c r="D1514" s="20" t="s">
        <v>346</v>
      </c>
      <c r="E1514" s="239">
        <v>3879.2</v>
      </c>
      <c r="F1514" s="287">
        <v>41900</v>
      </c>
      <c r="G1514" s="44">
        <v>3879.2</v>
      </c>
      <c r="H1514" s="243">
        <f t="shared" si="24"/>
        <v>0</v>
      </c>
      <c r="I1514" s="20" t="s">
        <v>27</v>
      </c>
    </row>
    <row r="1515" spans="1:11" x14ac:dyDescent="0.25">
      <c r="A1515" s="216">
        <v>41899</v>
      </c>
      <c r="B1515" s="217" t="s">
        <v>2060</v>
      </c>
      <c r="C1515" s="363" t="s">
        <v>4766</v>
      </c>
      <c r="D1515" s="20" t="s">
        <v>3121</v>
      </c>
      <c r="E1515" s="239">
        <v>7546.8</v>
      </c>
      <c r="F1515" s="287">
        <v>41900</v>
      </c>
      <c r="G1515" s="44">
        <v>7546.8</v>
      </c>
      <c r="H1515" s="243">
        <f t="shared" si="24"/>
        <v>0</v>
      </c>
      <c r="I1515" s="20" t="s">
        <v>65</v>
      </c>
    </row>
    <row r="1516" spans="1:11" x14ac:dyDescent="0.25">
      <c r="A1516" s="216">
        <v>41899</v>
      </c>
      <c r="B1516" s="217" t="s">
        <v>2061</v>
      </c>
      <c r="C1516" s="363" t="s">
        <v>4766</v>
      </c>
      <c r="D1516" s="20" t="s">
        <v>4355</v>
      </c>
      <c r="E1516" s="239">
        <v>7218</v>
      </c>
      <c r="F1516" s="287">
        <v>41900</v>
      </c>
      <c r="G1516" s="44">
        <v>7218</v>
      </c>
      <c r="H1516" s="243">
        <f t="shared" si="24"/>
        <v>0</v>
      </c>
      <c r="I1516" s="20" t="s">
        <v>162</v>
      </c>
    </row>
    <row r="1517" spans="1:11" x14ac:dyDescent="0.25">
      <c r="A1517" s="216">
        <v>41899</v>
      </c>
      <c r="B1517" s="217" t="s">
        <v>2062</v>
      </c>
      <c r="C1517" s="363" t="s">
        <v>4766</v>
      </c>
      <c r="D1517" s="20" t="s">
        <v>149</v>
      </c>
      <c r="E1517" s="239">
        <v>12145</v>
      </c>
      <c r="F1517" s="287">
        <v>41900</v>
      </c>
      <c r="G1517" s="44">
        <v>12145</v>
      </c>
      <c r="H1517" s="243">
        <f t="shared" si="24"/>
        <v>0</v>
      </c>
      <c r="I1517" s="20" t="s">
        <v>27</v>
      </c>
    </row>
    <row r="1518" spans="1:11" x14ac:dyDescent="0.25">
      <c r="A1518" s="216">
        <v>41899</v>
      </c>
      <c r="B1518" s="217" t="s">
        <v>2063</v>
      </c>
      <c r="C1518" s="363" t="s">
        <v>4766</v>
      </c>
      <c r="D1518" s="20" t="s">
        <v>180</v>
      </c>
      <c r="E1518" s="239">
        <v>21696</v>
      </c>
      <c r="F1518" s="287">
        <v>41900</v>
      </c>
      <c r="G1518" s="44">
        <v>21696</v>
      </c>
      <c r="H1518" s="243">
        <f t="shared" si="24"/>
        <v>0</v>
      </c>
      <c r="I1518" s="20" t="s">
        <v>65</v>
      </c>
    </row>
    <row r="1519" spans="1:11" x14ac:dyDescent="0.25">
      <c r="A1519" s="216">
        <v>41899</v>
      </c>
      <c r="B1519" s="217" t="s">
        <v>2064</v>
      </c>
      <c r="C1519" s="363" t="s">
        <v>4766</v>
      </c>
      <c r="D1519" s="20" t="s">
        <v>4797</v>
      </c>
      <c r="E1519" s="239">
        <v>4291.2</v>
      </c>
      <c r="F1519" s="287">
        <v>41900</v>
      </c>
      <c r="G1519" s="44">
        <v>4291.2</v>
      </c>
      <c r="H1519" s="243">
        <f t="shared" si="24"/>
        <v>0</v>
      </c>
      <c r="I1519" s="20" t="s">
        <v>65</v>
      </c>
    </row>
    <row r="1520" spans="1:11" x14ac:dyDescent="0.25">
      <c r="A1520" s="216">
        <v>41899</v>
      </c>
      <c r="B1520" s="217" t="s">
        <v>2065</v>
      </c>
      <c r="C1520" s="363" t="s">
        <v>4766</v>
      </c>
      <c r="D1520" s="20" t="s">
        <v>310</v>
      </c>
      <c r="E1520" s="239">
        <v>28800</v>
      </c>
      <c r="F1520" s="473" t="s">
        <v>4894</v>
      </c>
      <c r="G1520" s="245">
        <v>28800</v>
      </c>
      <c r="H1520" s="243">
        <f t="shared" si="24"/>
        <v>0</v>
      </c>
      <c r="I1520" s="20" t="s">
        <v>27</v>
      </c>
      <c r="K1520" s="33"/>
    </row>
    <row r="1521" spans="1:11" x14ac:dyDescent="0.25">
      <c r="A1521" s="216">
        <v>41899</v>
      </c>
      <c r="B1521" s="217" t="s">
        <v>2067</v>
      </c>
      <c r="C1521" s="363" t="s">
        <v>4766</v>
      </c>
      <c r="D1521" s="20" t="s">
        <v>11</v>
      </c>
      <c r="E1521" s="239">
        <v>66648.399999999994</v>
      </c>
      <c r="F1521" s="473">
        <v>41920</v>
      </c>
      <c r="G1521" s="245">
        <v>66648.399999999994</v>
      </c>
      <c r="H1521" s="243">
        <f t="shared" si="24"/>
        <v>0</v>
      </c>
      <c r="I1521" s="20" t="s">
        <v>27</v>
      </c>
      <c r="K1521" s="33"/>
    </row>
    <row r="1522" spans="1:11" x14ac:dyDescent="0.25">
      <c r="A1522" s="216">
        <v>41899</v>
      </c>
      <c r="B1522" s="217" t="s">
        <v>2069</v>
      </c>
      <c r="C1522" s="363" t="s">
        <v>4766</v>
      </c>
      <c r="D1522" s="20" t="s">
        <v>792</v>
      </c>
      <c r="E1522" s="239">
        <v>3587.2</v>
      </c>
      <c r="F1522" s="287">
        <v>41899</v>
      </c>
      <c r="G1522" s="44">
        <v>3587.2</v>
      </c>
      <c r="H1522" s="243">
        <f t="shared" si="24"/>
        <v>0</v>
      </c>
      <c r="I1522" s="20"/>
    </row>
    <row r="1523" spans="1:11" x14ac:dyDescent="0.25">
      <c r="A1523" s="216">
        <v>41899</v>
      </c>
      <c r="B1523" s="217" t="s">
        <v>2070</v>
      </c>
      <c r="C1523" s="363" t="s">
        <v>4766</v>
      </c>
      <c r="D1523" s="20" t="s">
        <v>3486</v>
      </c>
      <c r="E1523" s="239">
        <v>1393.6</v>
      </c>
      <c r="F1523" s="287">
        <v>41900</v>
      </c>
      <c r="G1523" s="44">
        <v>1393.6</v>
      </c>
      <c r="H1523" s="243">
        <f t="shared" si="24"/>
        <v>0</v>
      </c>
      <c r="I1523" s="20" t="s">
        <v>65</v>
      </c>
    </row>
    <row r="1524" spans="1:11" x14ac:dyDescent="0.25">
      <c r="A1524" s="216">
        <v>41899</v>
      </c>
      <c r="B1524" s="217" t="s">
        <v>2071</v>
      </c>
      <c r="C1524" s="363" t="s">
        <v>4766</v>
      </c>
      <c r="D1524" s="20" t="s">
        <v>28</v>
      </c>
      <c r="E1524" s="239">
        <v>969</v>
      </c>
      <c r="F1524" s="287">
        <v>41899</v>
      </c>
      <c r="G1524" s="44">
        <v>969</v>
      </c>
      <c r="H1524" s="243">
        <f t="shared" si="24"/>
        <v>0</v>
      </c>
      <c r="I1524" s="20"/>
    </row>
    <row r="1525" spans="1:11" x14ac:dyDescent="0.25">
      <c r="A1525" s="216">
        <v>41899</v>
      </c>
      <c r="B1525" s="217" t="s">
        <v>2072</v>
      </c>
      <c r="C1525" s="363" t="s">
        <v>4766</v>
      </c>
      <c r="D1525" s="20" t="s">
        <v>3483</v>
      </c>
      <c r="E1525" s="239">
        <v>36644</v>
      </c>
      <c r="F1525" s="287">
        <v>41899</v>
      </c>
      <c r="G1525" s="44">
        <v>36644</v>
      </c>
      <c r="H1525" s="243">
        <f t="shared" si="24"/>
        <v>0</v>
      </c>
      <c r="I1525" s="20"/>
    </row>
    <row r="1526" spans="1:11" x14ac:dyDescent="0.25">
      <c r="A1526" s="216">
        <v>41899</v>
      </c>
      <c r="B1526" s="217" t="s">
        <v>2073</v>
      </c>
      <c r="C1526" s="363" t="s">
        <v>4766</v>
      </c>
      <c r="D1526" s="20" t="s">
        <v>2586</v>
      </c>
      <c r="E1526" s="239">
        <v>8067.8</v>
      </c>
      <c r="F1526" s="287">
        <v>41900</v>
      </c>
      <c r="G1526" s="44">
        <v>8067.8</v>
      </c>
      <c r="H1526" s="243">
        <f t="shared" si="24"/>
        <v>0</v>
      </c>
      <c r="I1526" s="20" t="s">
        <v>65</v>
      </c>
    </row>
    <row r="1527" spans="1:11" x14ac:dyDescent="0.25">
      <c r="A1527" s="216">
        <v>41899</v>
      </c>
      <c r="B1527" s="217" t="s">
        <v>2074</v>
      </c>
      <c r="C1527" s="363" t="s">
        <v>4766</v>
      </c>
      <c r="D1527" s="20" t="s">
        <v>133</v>
      </c>
      <c r="E1527" s="239">
        <v>31641.599999999999</v>
      </c>
      <c r="F1527" s="287">
        <v>41899</v>
      </c>
      <c r="G1527" s="44">
        <v>31641.599999999999</v>
      </c>
      <c r="H1527" s="243">
        <f t="shared" si="24"/>
        <v>0</v>
      </c>
      <c r="I1527" s="20" t="s">
        <v>27</v>
      </c>
    </row>
    <row r="1528" spans="1:11" x14ac:dyDescent="0.25">
      <c r="A1528" s="216">
        <v>41899</v>
      </c>
      <c r="B1528" s="217" t="s">
        <v>2076</v>
      </c>
      <c r="C1528" s="363" t="s">
        <v>4766</v>
      </c>
      <c r="D1528" s="20" t="s">
        <v>99</v>
      </c>
      <c r="E1528" s="239">
        <v>1088.8</v>
      </c>
      <c r="F1528" s="287">
        <v>41900</v>
      </c>
      <c r="G1528" s="44">
        <v>1088.8</v>
      </c>
      <c r="H1528" s="243">
        <f t="shared" si="24"/>
        <v>0</v>
      </c>
      <c r="I1528" s="20" t="s">
        <v>27</v>
      </c>
    </row>
    <row r="1529" spans="1:11" x14ac:dyDescent="0.25">
      <c r="A1529" s="216">
        <v>41899</v>
      </c>
      <c r="B1529" s="217" t="s">
        <v>2077</v>
      </c>
      <c r="C1529" s="363" t="s">
        <v>4766</v>
      </c>
      <c r="D1529" s="20" t="s">
        <v>4645</v>
      </c>
      <c r="E1529" s="239">
        <v>1837.35</v>
      </c>
      <c r="F1529" s="287">
        <v>41900</v>
      </c>
      <c r="G1529" s="44">
        <v>1837.35</v>
      </c>
      <c r="H1529" s="243">
        <f t="shared" si="24"/>
        <v>0</v>
      </c>
      <c r="I1529" s="20" t="s">
        <v>21</v>
      </c>
    </row>
    <row r="1530" spans="1:11" x14ac:dyDescent="0.25">
      <c r="A1530" s="216">
        <v>41899</v>
      </c>
      <c r="B1530" s="217" t="s">
        <v>2078</v>
      </c>
      <c r="C1530" s="363" t="s">
        <v>4766</v>
      </c>
      <c r="D1530" s="20" t="s">
        <v>74</v>
      </c>
      <c r="E1530" s="239">
        <v>1655.5</v>
      </c>
      <c r="F1530" s="287">
        <v>41899</v>
      </c>
      <c r="G1530" s="44">
        <v>1655.5</v>
      </c>
      <c r="H1530" s="243">
        <f t="shared" si="24"/>
        <v>0</v>
      </c>
      <c r="I1530" s="20" t="s">
        <v>27</v>
      </c>
    </row>
    <row r="1531" spans="1:11" x14ac:dyDescent="0.25">
      <c r="A1531" s="216">
        <v>41899</v>
      </c>
      <c r="B1531" s="217" t="s">
        <v>2081</v>
      </c>
      <c r="C1531" s="363" t="s">
        <v>4766</v>
      </c>
      <c r="D1531" s="20" t="s">
        <v>25</v>
      </c>
      <c r="E1531" s="239">
        <v>6432</v>
      </c>
      <c r="F1531" s="287">
        <v>41900</v>
      </c>
      <c r="G1531" s="44">
        <v>6432</v>
      </c>
      <c r="H1531" s="243">
        <f t="shared" si="24"/>
        <v>0</v>
      </c>
      <c r="I1531" s="20" t="s">
        <v>65</v>
      </c>
    </row>
    <row r="1532" spans="1:11" x14ac:dyDescent="0.25">
      <c r="A1532" s="216">
        <v>41899</v>
      </c>
      <c r="B1532" s="217" t="s">
        <v>2082</v>
      </c>
      <c r="C1532" s="363" t="s">
        <v>4766</v>
      </c>
      <c r="D1532" s="20" t="s">
        <v>25</v>
      </c>
      <c r="E1532" s="239">
        <v>1108</v>
      </c>
      <c r="F1532" s="287">
        <v>41900</v>
      </c>
      <c r="G1532" s="44">
        <v>1108</v>
      </c>
      <c r="H1532" s="243">
        <f t="shared" si="24"/>
        <v>0</v>
      </c>
      <c r="I1532" s="20" t="s">
        <v>65</v>
      </c>
    </row>
    <row r="1533" spans="1:11" x14ac:dyDescent="0.25">
      <c r="A1533" s="216">
        <v>41899</v>
      </c>
      <c r="B1533" s="217" t="s">
        <v>2083</v>
      </c>
      <c r="C1533" s="363" t="s">
        <v>4766</v>
      </c>
      <c r="D1533" s="20" t="s">
        <v>87</v>
      </c>
      <c r="E1533" s="239">
        <v>734.94</v>
      </c>
      <c r="F1533" s="287">
        <v>41900</v>
      </c>
      <c r="G1533" s="44">
        <v>734.94</v>
      </c>
      <c r="H1533" s="243">
        <f t="shared" si="24"/>
        <v>0</v>
      </c>
      <c r="I1533" s="20" t="s">
        <v>65</v>
      </c>
    </row>
    <row r="1534" spans="1:11" x14ac:dyDescent="0.25">
      <c r="A1534" s="216">
        <v>41899</v>
      </c>
      <c r="B1534" s="217" t="s">
        <v>2085</v>
      </c>
      <c r="C1534" s="363" t="s">
        <v>4766</v>
      </c>
      <c r="D1534" s="20" t="s">
        <v>4797</v>
      </c>
      <c r="E1534" s="239">
        <v>145.80000000000001</v>
      </c>
      <c r="F1534" s="287">
        <v>41900</v>
      </c>
      <c r="G1534" s="44">
        <v>145.80000000000001</v>
      </c>
      <c r="H1534" s="243">
        <f t="shared" si="24"/>
        <v>0</v>
      </c>
      <c r="I1534" s="20" t="s">
        <v>65</v>
      </c>
    </row>
    <row r="1535" spans="1:11" x14ac:dyDescent="0.25">
      <c r="A1535" s="216">
        <v>41899</v>
      </c>
      <c r="B1535" s="217" t="s">
        <v>2086</v>
      </c>
      <c r="C1535" s="363" t="s">
        <v>4766</v>
      </c>
      <c r="D1535" s="20" t="s">
        <v>956</v>
      </c>
      <c r="E1535" s="239">
        <v>4653.5</v>
      </c>
      <c r="F1535" s="287">
        <v>41900</v>
      </c>
      <c r="G1535" s="44">
        <v>4653.5</v>
      </c>
      <c r="H1535" s="243">
        <f t="shared" si="24"/>
        <v>0</v>
      </c>
      <c r="I1535" s="20" t="s">
        <v>21</v>
      </c>
    </row>
    <row r="1536" spans="1:11" x14ac:dyDescent="0.25">
      <c r="A1536" s="216">
        <v>41899</v>
      </c>
      <c r="B1536" s="217" t="s">
        <v>2087</v>
      </c>
      <c r="C1536" s="363" t="s">
        <v>4766</v>
      </c>
      <c r="D1536" s="20" t="s">
        <v>429</v>
      </c>
      <c r="E1536" s="239">
        <v>17179.599999999999</v>
      </c>
      <c r="F1536" s="287">
        <v>41900</v>
      </c>
      <c r="G1536" s="44">
        <v>17179.599999999999</v>
      </c>
      <c r="H1536" s="243">
        <f t="shared" si="24"/>
        <v>0</v>
      </c>
      <c r="I1536" s="20" t="s">
        <v>4792</v>
      </c>
    </row>
    <row r="1537" spans="1:11" x14ac:dyDescent="0.25">
      <c r="A1537" s="216">
        <v>41899</v>
      </c>
      <c r="B1537" s="217" t="s">
        <v>2088</v>
      </c>
      <c r="C1537" s="363" t="s">
        <v>4766</v>
      </c>
      <c r="D1537" s="20" t="s">
        <v>4216</v>
      </c>
      <c r="E1537" s="239">
        <v>8442</v>
      </c>
      <c r="F1537" s="287">
        <v>41899</v>
      </c>
      <c r="G1537" s="44">
        <v>8442</v>
      </c>
      <c r="H1537" s="243">
        <f t="shared" si="24"/>
        <v>0</v>
      </c>
      <c r="I1537" s="20"/>
    </row>
    <row r="1538" spans="1:11" x14ac:dyDescent="0.25">
      <c r="A1538" s="216">
        <v>41899</v>
      </c>
      <c r="B1538" s="217" t="s">
        <v>2089</v>
      </c>
      <c r="C1538" s="363" t="s">
        <v>4766</v>
      </c>
      <c r="D1538" s="20" t="s">
        <v>4650</v>
      </c>
      <c r="E1538" s="239">
        <v>4484.2</v>
      </c>
      <c r="F1538" s="287">
        <v>41900</v>
      </c>
      <c r="G1538" s="44">
        <v>4484.2</v>
      </c>
      <c r="H1538" s="243">
        <f t="shared" si="24"/>
        <v>0</v>
      </c>
      <c r="I1538" s="20" t="s">
        <v>21</v>
      </c>
    </row>
    <row r="1539" spans="1:11" x14ac:dyDescent="0.25">
      <c r="A1539" s="216">
        <v>41899</v>
      </c>
      <c r="B1539" s="217" t="s">
        <v>2091</v>
      </c>
      <c r="C1539" s="363" t="s">
        <v>4766</v>
      </c>
      <c r="D1539" s="20" t="s">
        <v>99</v>
      </c>
      <c r="E1539" s="239">
        <v>1377.6</v>
      </c>
      <c r="F1539" s="287">
        <v>41900</v>
      </c>
      <c r="G1539" s="44">
        <v>1377.6</v>
      </c>
      <c r="H1539" s="243">
        <f t="shared" si="24"/>
        <v>0</v>
      </c>
      <c r="I1539" s="20" t="s">
        <v>152</v>
      </c>
    </row>
    <row r="1540" spans="1:11" x14ac:dyDescent="0.25">
      <c r="A1540" s="216">
        <v>41899</v>
      </c>
      <c r="B1540" s="217" t="s">
        <v>2092</v>
      </c>
      <c r="C1540" s="363" t="s">
        <v>4766</v>
      </c>
      <c r="D1540" s="20" t="s">
        <v>78</v>
      </c>
      <c r="E1540" s="239">
        <v>3171.6</v>
      </c>
      <c r="F1540" s="287">
        <v>41900</v>
      </c>
      <c r="G1540" s="44">
        <v>3171.6</v>
      </c>
      <c r="H1540" s="243">
        <f t="shared" si="24"/>
        <v>0</v>
      </c>
      <c r="I1540" s="20" t="s">
        <v>21</v>
      </c>
    </row>
    <row r="1541" spans="1:11" x14ac:dyDescent="0.25">
      <c r="A1541" s="216">
        <v>41899</v>
      </c>
      <c r="B1541" s="217" t="s">
        <v>2093</v>
      </c>
      <c r="C1541" s="363" t="s">
        <v>4766</v>
      </c>
      <c r="D1541" s="20" t="s">
        <v>4645</v>
      </c>
      <c r="E1541" s="239">
        <v>2148.4</v>
      </c>
      <c r="F1541" s="287">
        <v>41900</v>
      </c>
      <c r="G1541" s="44">
        <v>2148.4</v>
      </c>
      <c r="H1541" s="243">
        <f t="shared" si="24"/>
        <v>0</v>
      </c>
      <c r="I1541" s="20" t="s">
        <v>21</v>
      </c>
    </row>
    <row r="1542" spans="1:11" x14ac:dyDescent="0.25">
      <c r="A1542" s="216">
        <v>41899</v>
      </c>
      <c r="B1542" s="217" t="s">
        <v>2094</v>
      </c>
      <c r="C1542" s="363" t="s">
        <v>4766</v>
      </c>
      <c r="D1542" s="20" t="s">
        <v>4809</v>
      </c>
      <c r="E1542" s="239">
        <v>7547.2</v>
      </c>
      <c r="F1542" s="287">
        <v>41900</v>
      </c>
      <c r="G1542" s="44">
        <v>7547.2</v>
      </c>
      <c r="H1542" s="243">
        <f t="shared" si="24"/>
        <v>0</v>
      </c>
      <c r="I1542" s="20" t="s">
        <v>152</v>
      </c>
    </row>
    <row r="1543" spans="1:11" x14ac:dyDescent="0.25">
      <c r="A1543" s="216">
        <v>41899</v>
      </c>
      <c r="B1543" s="217" t="s">
        <v>2095</v>
      </c>
      <c r="C1543" s="363" t="s">
        <v>4766</v>
      </c>
      <c r="D1543" s="20" t="s">
        <v>4735</v>
      </c>
      <c r="E1543" s="239">
        <v>469</v>
      </c>
      <c r="F1543" s="287">
        <v>41899</v>
      </c>
      <c r="G1543" s="44">
        <v>469</v>
      </c>
      <c r="H1543" s="243">
        <f t="shared" ref="H1543:H1606" si="25">E1543-G1543</f>
        <v>0</v>
      </c>
      <c r="I1543" s="20"/>
    </row>
    <row r="1544" spans="1:11" x14ac:dyDescent="0.25">
      <c r="A1544" s="216">
        <v>41899</v>
      </c>
      <c r="B1544" s="217" t="s">
        <v>2096</v>
      </c>
      <c r="C1544" s="363" t="s">
        <v>4766</v>
      </c>
      <c r="D1544" s="20" t="s">
        <v>87</v>
      </c>
      <c r="E1544" s="239">
        <v>10770.8</v>
      </c>
      <c r="F1544" s="287">
        <v>41900</v>
      </c>
      <c r="G1544" s="44">
        <v>10770.8</v>
      </c>
      <c r="H1544" s="243">
        <f t="shared" si="25"/>
        <v>0</v>
      </c>
      <c r="I1544" s="20" t="s">
        <v>21</v>
      </c>
    </row>
    <row r="1545" spans="1:11" x14ac:dyDescent="0.25">
      <c r="A1545" s="216">
        <v>41899</v>
      </c>
      <c r="B1545" s="217" t="s">
        <v>2097</v>
      </c>
      <c r="C1545" s="363" t="s">
        <v>4766</v>
      </c>
      <c r="D1545" s="20" t="s">
        <v>307</v>
      </c>
      <c r="E1545" s="239">
        <v>10066.200000000001</v>
      </c>
      <c r="F1545" s="287">
        <v>41900</v>
      </c>
      <c r="G1545" s="44">
        <v>10066.200000000001</v>
      </c>
      <c r="H1545" s="243">
        <f t="shared" si="25"/>
        <v>0</v>
      </c>
      <c r="I1545" s="20" t="s">
        <v>21</v>
      </c>
    </row>
    <row r="1546" spans="1:11" x14ac:dyDescent="0.25">
      <c r="A1546" s="216">
        <v>41899</v>
      </c>
      <c r="B1546" s="217" t="s">
        <v>2098</v>
      </c>
      <c r="C1546" s="363" t="s">
        <v>4766</v>
      </c>
      <c r="D1546" s="20" t="s">
        <v>429</v>
      </c>
      <c r="E1546" s="239">
        <v>5338.2</v>
      </c>
      <c r="F1546" s="287">
        <v>41900</v>
      </c>
      <c r="G1546" s="44">
        <v>5338.2</v>
      </c>
      <c r="H1546" s="243">
        <f t="shared" si="25"/>
        <v>0</v>
      </c>
      <c r="I1546" s="20" t="s">
        <v>27</v>
      </c>
    </row>
    <row r="1547" spans="1:11" x14ac:dyDescent="0.25">
      <c r="A1547" s="216">
        <v>41899</v>
      </c>
      <c r="B1547" s="217" t="s">
        <v>2099</v>
      </c>
      <c r="C1547" s="363" t="s">
        <v>4766</v>
      </c>
      <c r="D1547" s="20" t="s">
        <v>233</v>
      </c>
      <c r="E1547" s="239">
        <v>3858.8</v>
      </c>
      <c r="F1547" s="287">
        <v>41899</v>
      </c>
      <c r="G1547" s="44">
        <v>3858.8</v>
      </c>
      <c r="H1547" s="243">
        <f t="shared" si="25"/>
        <v>0</v>
      </c>
      <c r="I1547" s="20"/>
    </row>
    <row r="1548" spans="1:11" x14ac:dyDescent="0.25">
      <c r="A1548" s="216">
        <v>41899</v>
      </c>
      <c r="B1548" s="217" t="s">
        <v>2101</v>
      </c>
      <c r="C1548" s="363" t="s">
        <v>4766</v>
      </c>
      <c r="D1548" s="20" t="s">
        <v>1611</v>
      </c>
      <c r="E1548" s="239">
        <v>3941.5</v>
      </c>
      <c r="F1548" s="287">
        <v>41899</v>
      </c>
      <c r="G1548" s="44">
        <v>3941.5</v>
      </c>
      <c r="H1548" s="243">
        <f t="shared" si="25"/>
        <v>0</v>
      </c>
      <c r="I1548" s="20"/>
    </row>
    <row r="1549" spans="1:11" x14ac:dyDescent="0.25">
      <c r="A1549" s="216">
        <v>41899</v>
      </c>
      <c r="B1549" s="217" t="s">
        <v>2102</v>
      </c>
      <c r="C1549" s="363" t="s">
        <v>4766</v>
      </c>
      <c r="D1549" s="20" t="s">
        <v>307</v>
      </c>
      <c r="E1549" s="239">
        <v>4676.5</v>
      </c>
      <c r="F1549" s="287">
        <v>41900</v>
      </c>
      <c r="G1549" s="44">
        <v>4676.5</v>
      </c>
      <c r="H1549" s="243">
        <f t="shared" si="25"/>
        <v>0</v>
      </c>
      <c r="I1549" s="20" t="s">
        <v>152</v>
      </c>
      <c r="K1549" s="33"/>
    </row>
    <row r="1550" spans="1:11" x14ac:dyDescent="0.25">
      <c r="A1550" s="216">
        <v>41899</v>
      </c>
      <c r="B1550" s="217" t="s">
        <v>2104</v>
      </c>
      <c r="C1550" s="363" t="s">
        <v>4766</v>
      </c>
      <c r="D1550" s="20" t="s">
        <v>85</v>
      </c>
      <c r="E1550" s="239">
        <v>7570.5</v>
      </c>
      <c r="F1550" s="287">
        <v>41900</v>
      </c>
      <c r="G1550" s="44">
        <v>7570.5</v>
      </c>
      <c r="H1550" s="243">
        <f t="shared" si="25"/>
        <v>0</v>
      </c>
      <c r="I1550" s="20" t="s">
        <v>27</v>
      </c>
    </row>
    <row r="1551" spans="1:11" x14ac:dyDescent="0.25">
      <c r="A1551" s="216">
        <v>41899</v>
      </c>
      <c r="B1551" s="217" t="s">
        <v>2106</v>
      </c>
      <c r="C1551" s="363" t="s">
        <v>4766</v>
      </c>
      <c r="D1551" s="20" t="s">
        <v>464</v>
      </c>
      <c r="E1551" s="239">
        <v>3731.06</v>
      </c>
      <c r="F1551" s="287">
        <v>41900</v>
      </c>
      <c r="G1551" s="44">
        <v>3731.06</v>
      </c>
      <c r="H1551" s="243">
        <f t="shared" si="25"/>
        <v>0</v>
      </c>
      <c r="I1551" s="20" t="s">
        <v>27</v>
      </c>
    </row>
    <row r="1552" spans="1:11" x14ac:dyDescent="0.25">
      <c r="A1552" s="216">
        <v>41899</v>
      </c>
      <c r="B1552" s="217" t="s">
        <v>2107</v>
      </c>
      <c r="C1552" s="363" t="s">
        <v>4766</v>
      </c>
      <c r="D1552" s="20" t="s">
        <v>544</v>
      </c>
      <c r="E1552" s="239">
        <v>15160</v>
      </c>
      <c r="F1552" s="287">
        <v>41900</v>
      </c>
      <c r="G1552" s="44">
        <v>15160</v>
      </c>
      <c r="H1552" s="243">
        <f t="shared" si="25"/>
        <v>0</v>
      </c>
      <c r="I1552" s="20" t="s">
        <v>27</v>
      </c>
    </row>
    <row r="1553" spans="1:11" x14ac:dyDescent="0.25">
      <c r="A1553" s="216">
        <v>41899</v>
      </c>
      <c r="B1553" s="217" t="s">
        <v>2108</v>
      </c>
      <c r="C1553" s="363" t="s">
        <v>4766</v>
      </c>
      <c r="D1553" s="20" t="s">
        <v>104</v>
      </c>
      <c r="E1553" s="239">
        <v>410.8</v>
      </c>
      <c r="F1553" s="287">
        <v>41899</v>
      </c>
      <c r="G1553" s="44">
        <v>410.8</v>
      </c>
      <c r="H1553" s="243">
        <f t="shared" si="25"/>
        <v>0</v>
      </c>
      <c r="I1553" s="20" t="s">
        <v>27</v>
      </c>
      <c r="J1553" s="21"/>
      <c r="K1553" s="21"/>
    </row>
    <row r="1554" spans="1:11" x14ac:dyDescent="0.25">
      <c r="A1554" s="216">
        <v>41899</v>
      </c>
      <c r="B1554" s="217" t="s">
        <v>2110</v>
      </c>
      <c r="C1554" s="363" t="s">
        <v>4766</v>
      </c>
      <c r="D1554" s="20" t="s">
        <v>855</v>
      </c>
      <c r="E1554" s="239">
        <v>6384.8</v>
      </c>
      <c r="F1554" s="287">
        <v>41900</v>
      </c>
      <c r="G1554" s="44">
        <v>6384.8</v>
      </c>
      <c r="H1554" s="243">
        <f t="shared" si="25"/>
        <v>0</v>
      </c>
      <c r="I1554" s="20" t="s">
        <v>27</v>
      </c>
      <c r="J1554" s="21"/>
      <c r="K1554" s="21"/>
    </row>
    <row r="1555" spans="1:11" x14ac:dyDescent="0.25">
      <c r="A1555" s="216">
        <v>41899</v>
      </c>
      <c r="B1555" s="217" t="s">
        <v>2111</v>
      </c>
      <c r="C1555" s="363" t="s">
        <v>4766</v>
      </c>
      <c r="D1555" s="20" t="s">
        <v>4810</v>
      </c>
      <c r="E1555" s="239">
        <v>28254</v>
      </c>
      <c r="F1555" s="473" t="s">
        <v>4895</v>
      </c>
      <c r="G1555" s="245">
        <v>28254</v>
      </c>
      <c r="H1555" s="243">
        <f t="shared" si="25"/>
        <v>0</v>
      </c>
      <c r="I1555" s="20" t="s">
        <v>27</v>
      </c>
      <c r="J1555" s="21"/>
      <c r="K1555" s="21"/>
    </row>
    <row r="1556" spans="1:11" x14ac:dyDescent="0.25">
      <c r="A1556" s="216">
        <v>41899</v>
      </c>
      <c r="B1556" s="217" t="s">
        <v>2113</v>
      </c>
      <c r="C1556" s="363" t="s">
        <v>4766</v>
      </c>
      <c r="D1556" s="20" t="s">
        <v>4273</v>
      </c>
      <c r="E1556" s="239">
        <v>13946.4</v>
      </c>
      <c r="F1556" s="287">
        <v>41912</v>
      </c>
      <c r="G1556" s="44">
        <v>13946.4</v>
      </c>
      <c r="H1556" s="243">
        <f t="shared" si="25"/>
        <v>0</v>
      </c>
      <c r="I1556" s="20"/>
      <c r="J1556" s="21"/>
      <c r="K1556" s="21"/>
    </row>
    <row r="1557" spans="1:11" x14ac:dyDescent="0.25">
      <c r="A1557" s="216">
        <v>41899</v>
      </c>
      <c r="B1557" s="217" t="s">
        <v>2114</v>
      </c>
      <c r="C1557" s="363" t="s">
        <v>4766</v>
      </c>
      <c r="D1557" s="20" t="s">
        <v>494</v>
      </c>
      <c r="E1557" s="239">
        <v>4472</v>
      </c>
      <c r="F1557" s="287">
        <v>41900</v>
      </c>
      <c r="G1557" s="44">
        <v>4472</v>
      </c>
      <c r="H1557" s="243">
        <f t="shared" si="25"/>
        <v>0</v>
      </c>
      <c r="I1557" s="20"/>
      <c r="J1557" s="21"/>
      <c r="K1557" s="21"/>
    </row>
    <row r="1558" spans="1:11" x14ac:dyDescent="0.25">
      <c r="A1558" s="216">
        <v>41899</v>
      </c>
      <c r="B1558" s="217" t="s">
        <v>2116</v>
      </c>
      <c r="C1558" s="363" t="s">
        <v>4766</v>
      </c>
      <c r="D1558" s="20" t="s">
        <v>52</v>
      </c>
      <c r="E1558" s="239">
        <v>3072.6</v>
      </c>
      <c r="F1558" s="287">
        <v>41899</v>
      </c>
      <c r="G1558" s="44">
        <v>3072.6</v>
      </c>
      <c r="H1558" s="243">
        <f t="shared" si="25"/>
        <v>0</v>
      </c>
      <c r="I1558" s="20"/>
      <c r="J1558" s="21"/>
      <c r="K1558" s="21"/>
    </row>
    <row r="1559" spans="1:11" x14ac:dyDescent="0.25">
      <c r="A1559" s="216">
        <v>41899</v>
      </c>
      <c r="B1559" s="217" t="s">
        <v>2119</v>
      </c>
      <c r="C1559" s="363" t="s">
        <v>4766</v>
      </c>
      <c r="D1559" s="20" t="s">
        <v>44</v>
      </c>
      <c r="E1559" s="239">
        <v>2880</v>
      </c>
      <c r="F1559" s="473">
        <v>41914</v>
      </c>
      <c r="G1559" s="245">
        <v>2880</v>
      </c>
      <c r="H1559" s="243">
        <f t="shared" si="25"/>
        <v>0</v>
      </c>
      <c r="I1559" s="20" t="s">
        <v>217</v>
      </c>
      <c r="J1559" s="21"/>
      <c r="K1559" s="21"/>
    </row>
    <row r="1560" spans="1:11" x14ac:dyDescent="0.25">
      <c r="A1560" s="216">
        <v>41899</v>
      </c>
      <c r="B1560" s="217" t="s">
        <v>2121</v>
      </c>
      <c r="C1560" s="363" t="s">
        <v>4766</v>
      </c>
      <c r="D1560" s="20" t="s">
        <v>765</v>
      </c>
      <c r="E1560" s="239">
        <v>3567.2</v>
      </c>
      <c r="F1560" s="287">
        <v>41899</v>
      </c>
      <c r="G1560" s="44">
        <v>3567.2</v>
      </c>
      <c r="H1560" s="243">
        <f t="shared" si="25"/>
        <v>0</v>
      </c>
      <c r="I1560" s="20" t="s">
        <v>217</v>
      </c>
      <c r="J1560" s="21"/>
      <c r="K1560" s="21"/>
    </row>
    <row r="1561" spans="1:11" x14ac:dyDescent="0.25">
      <c r="A1561" s="216">
        <v>41899</v>
      </c>
      <c r="B1561" s="217" t="s">
        <v>2122</v>
      </c>
      <c r="C1561" s="363" t="s">
        <v>4766</v>
      </c>
      <c r="D1561" s="20" t="s">
        <v>14</v>
      </c>
      <c r="E1561" s="239">
        <v>9000</v>
      </c>
      <c r="F1561" s="287">
        <v>41900</v>
      </c>
      <c r="G1561" s="44">
        <v>9000</v>
      </c>
      <c r="H1561" s="243">
        <f t="shared" si="25"/>
        <v>0</v>
      </c>
      <c r="I1561" s="20" t="s">
        <v>21</v>
      </c>
      <c r="J1561" s="21"/>
      <c r="K1561" s="21"/>
    </row>
    <row r="1562" spans="1:11" x14ac:dyDescent="0.25">
      <c r="A1562" s="216">
        <v>41899</v>
      </c>
      <c r="B1562" s="217" t="s">
        <v>2123</v>
      </c>
      <c r="C1562" s="363" t="s">
        <v>4766</v>
      </c>
      <c r="D1562" s="20" t="s">
        <v>180</v>
      </c>
      <c r="E1562" s="239">
        <v>12182.4</v>
      </c>
      <c r="F1562" s="287">
        <v>41899</v>
      </c>
      <c r="G1562" s="44">
        <v>12182.4</v>
      </c>
      <c r="H1562" s="243">
        <f t="shared" si="25"/>
        <v>0</v>
      </c>
      <c r="I1562" s="20"/>
      <c r="J1562" s="21"/>
      <c r="K1562" s="21"/>
    </row>
    <row r="1563" spans="1:11" x14ac:dyDescent="0.25">
      <c r="A1563" s="216">
        <v>41899</v>
      </c>
      <c r="B1563" s="217" t="s">
        <v>2125</v>
      </c>
      <c r="C1563" s="363" t="s">
        <v>4766</v>
      </c>
      <c r="D1563" s="329" t="s">
        <v>3114</v>
      </c>
      <c r="E1563" s="330">
        <v>0</v>
      </c>
      <c r="F1563" s="287"/>
      <c r="G1563" s="44"/>
      <c r="H1563" s="243">
        <f t="shared" si="25"/>
        <v>0</v>
      </c>
      <c r="I1563" s="20" t="s">
        <v>512</v>
      </c>
      <c r="J1563" s="21"/>
      <c r="K1563" s="21"/>
    </row>
    <row r="1564" spans="1:11" x14ac:dyDescent="0.25">
      <c r="A1564" s="216">
        <v>41899</v>
      </c>
      <c r="B1564" s="217" t="s">
        <v>2126</v>
      </c>
      <c r="C1564" s="363" t="s">
        <v>4766</v>
      </c>
      <c r="D1564" s="20" t="s">
        <v>237</v>
      </c>
      <c r="E1564" s="239">
        <v>7392.4</v>
      </c>
      <c r="F1564" s="287">
        <v>41900</v>
      </c>
      <c r="G1564" s="44">
        <v>7392.4</v>
      </c>
      <c r="H1564" s="243">
        <f t="shared" si="25"/>
        <v>0</v>
      </c>
      <c r="I1564" s="20" t="s">
        <v>217</v>
      </c>
      <c r="J1564" s="21"/>
      <c r="K1564" s="21"/>
    </row>
    <row r="1565" spans="1:11" x14ac:dyDescent="0.25">
      <c r="A1565" s="216">
        <v>41899</v>
      </c>
      <c r="B1565" s="217" t="s">
        <v>2127</v>
      </c>
      <c r="C1565" s="363" t="s">
        <v>4766</v>
      </c>
      <c r="D1565" s="329" t="s">
        <v>3114</v>
      </c>
      <c r="E1565" s="330">
        <v>0</v>
      </c>
      <c r="F1565" s="287"/>
      <c r="G1565" s="44"/>
      <c r="H1565" s="243">
        <f t="shared" si="25"/>
        <v>0</v>
      </c>
      <c r="I1565" s="20" t="s">
        <v>512</v>
      </c>
      <c r="J1565" s="21"/>
      <c r="K1565" s="21"/>
    </row>
    <row r="1566" spans="1:11" x14ac:dyDescent="0.25">
      <c r="A1566" s="216">
        <v>41899</v>
      </c>
      <c r="B1566" s="217" t="s">
        <v>2128</v>
      </c>
      <c r="C1566" s="363" t="s">
        <v>4766</v>
      </c>
      <c r="D1566" s="20" t="s">
        <v>79</v>
      </c>
      <c r="E1566" s="239">
        <v>30939.599999999999</v>
      </c>
      <c r="F1566" s="287">
        <v>41900</v>
      </c>
      <c r="G1566" s="44">
        <v>30939.599999999999</v>
      </c>
      <c r="H1566" s="243">
        <f t="shared" si="25"/>
        <v>0</v>
      </c>
      <c r="I1566" s="20" t="s">
        <v>217</v>
      </c>
      <c r="J1566" s="21"/>
      <c r="K1566" s="21"/>
    </row>
    <row r="1567" spans="1:11" x14ac:dyDescent="0.25">
      <c r="A1567" s="216">
        <v>41899</v>
      </c>
      <c r="B1567" s="217" t="s">
        <v>2129</v>
      </c>
      <c r="C1567" s="363" t="s">
        <v>4766</v>
      </c>
      <c r="D1567" s="20" t="s">
        <v>115</v>
      </c>
      <c r="E1567" s="239">
        <v>1025</v>
      </c>
      <c r="F1567" s="287">
        <v>41899</v>
      </c>
      <c r="G1567" s="44">
        <v>1025</v>
      </c>
      <c r="H1567" s="243">
        <f t="shared" si="25"/>
        <v>0</v>
      </c>
      <c r="I1567" s="20"/>
      <c r="J1567" s="21"/>
      <c r="K1567" s="21"/>
    </row>
    <row r="1568" spans="1:11" x14ac:dyDescent="0.25">
      <c r="A1568" s="216">
        <v>41899</v>
      </c>
      <c r="B1568" s="217" t="s">
        <v>2130</v>
      </c>
      <c r="C1568" s="363" t="s">
        <v>4766</v>
      </c>
      <c r="D1568" s="20" t="s">
        <v>3482</v>
      </c>
      <c r="E1568" s="239">
        <v>1258.5999999999999</v>
      </c>
      <c r="F1568" s="287">
        <v>41899</v>
      </c>
      <c r="G1568" s="44">
        <v>1258.5999999999999</v>
      </c>
      <c r="H1568" s="243">
        <f t="shared" si="25"/>
        <v>0</v>
      </c>
      <c r="I1568" s="20"/>
      <c r="J1568" s="21"/>
      <c r="K1568" s="21"/>
    </row>
    <row r="1569" spans="1:11" x14ac:dyDescent="0.25">
      <c r="A1569" s="216">
        <v>41899</v>
      </c>
      <c r="B1569" s="217" t="s">
        <v>2131</v>
      </c>
      <c r="C1569" s="363" t="s">
        <v>4766</v>
      </c>
      <c r="D1569" s="20" t="s">
        <v>4694</v>
      </c>
      <c r="E1569" s="239">
        <v>23578</v>
      </c>
      <c r="F1569" s="287">
        <v>41900</v>
      </c>
      <c r="G1569" s="44">
        <v>23578</v>
      </c>
      <c r="H1569" s="243">
        <f t="shared" si="25"/>
        <v>0</v>
      </c>
      <c r="I1569" s="20" t="s">
        <v>217</v>
      </c>
    </row>
    <row r="1570" spans="1:11" x14ac:dyDescent="0.25">
      <c r="A1570" s="216">
        <v>41900</v>
      </c>
      <c r="B1570" s="217" t="s">
        <v>2132</v>
      </c>
      <c r="C1570" s="363" t="s">
        <v>4766</v>
      </c>
      <c r="D1570" s="20" t="s">
        <v>4722</v>
      </c>
      <c r="E1570" s="239">
        <v>10588.8</v>
      </c>
      <c r="F1570" s="287">
        <v>41900</v>
      </c>
      <c r="G1570" s="44">
        <v>10588.8</v>
      </c>
      <c r="H1570" s="243">
        <f t="shared" si="25"/>
        <v>0</v>
      </c>
      <c r="I1570" s="20" t="s">
        <v>27</v>
      </c>
    </row>
    <row r="1571" spans="1:11" x14ac:dyDescent="0.25">
      <c r="A1571" s="216">
        <v>41900</v>
      </c>
      <c r="B1571" s="217" t="s">
        <v>2133</v>
      </c>
      <c r="C1571" s="363" t="s">
        <v>4766</v>
      </c>
      <c r="D1571" s="20" t="s">
        <v>11</v>
      </c>
      <c r="E1571" s="239">
        <v>11213.8</v>
      </c>
      <c r="F1571" s="473">
        <v>41920</v>
      </c>
      <c r="G1571" s="245">
        <v>11213.8</v>
      </c>
      <c r="H1571" s="243">
        <f t="shared" si="25"/>
        <v>0</v>
      </c>
      <c r="I1571" s="20"/>
    </row>
    <row r="1572" spans="1:11" x14ac:dyDescent="0.25">
      <c r="A1572" s="216">
        <v>41900</v>
      </c>
      <c r="B1572" s="217" t="s">
        <v>2134</v>
      </c>
      <c r="C1572" s="363" t="s">
        <v>4766</v>
      </c>
      <c r="D1572" s="20" t="s">
        <v>11</v>
      </c>
      <c r="E1572" s="239">
        <v>7672</v>
      </c>
      <c r="F1572" s="287">
        <v>41900</v>
      </c>
      <c r="G1572" s="44">
        <v>7672</v>
      </c>
      <c r="H1572" s="243">
        <f t="shared" si="25"/>
        <v>0</v>
      </c>
      <c r="I1572" s="20"/>
    </row>
    <row r="1573" spans="1:11" x14ac:dyDescent="0.25">
      <c r="A1573" s="216">
        <v>41900</v>
      </c>
      <c r="B1573" s="217" t="s">
        <v>2135</v>
      </c>
      <c r="C1573" s="363" t="s">
        <v>4766</v>
      </c>
      <c r="D1573" s="20" t="s">
        <v>4352</v>
      </c>
      <c r="E1573" s="239">
        <v>3207.6</v>
      </c>
      <c r="F1573" s="287">
        <v>41900</v>
      </c>
      <c r="G1573" s="44">
        <v>3207.6</v>
      </c>
      <c r="H1573" s="243">
        <f t="shared" si="25"/>
        <v>0</v>
      </c>
      <c r="I1573" s="20"/>
    </row>
    <row r="1574" spans="1:11" x14ac:dyDescent="0.25">
      <c r="A1574" s="216">
        <v>41900</v>
      </c>
      <c r="B1574" s="217" t="s">
        <v>2136</v>
      </c>
      <c r="C1574" s="363" t="s">
        <v>4766</v>
      </c>
      <c r="D1574" s="329" t="s">
        <v>3114</v>
      </c>
      <c r="E1574" s="330">
        <v>0</v>
      </c>
      <c r="F1574" s="287"/>
      <c r="G1574" s="44"/>
      <c r="H1574" s="243">
        <f t="shared" si="25"/>
        <v>0</v>
      </c>
      <c r="I1574" s="20"/>
    </row>
    <row r="1575" spans="1:11" x14ac:dyDescent="0.25">
      <c r="A1575" s="216">
        <v>41900</v>
      </c>
      <c r="B1575" s="217" t="s">
        <v>2138</v>
      </c>
      <c r="C1575" s="363" t="s">
        <v>4766</v>
      </c>
      <c r="D1575" s="20" t="s">
        <v>106</v>
      </c>
      <c r="E1575" s="239">
        <v>68833.2</v>
      </c>
      <c r="F1575" s="287">
        <v>41908</v>
      </c>
      <c r="G1575" s="44">
        <v>68833.2</v>
      </c>
      <c r="H1575" s="243">
        <f t="shared" si="25"/>
        <v>0</v>
      </c>
      <c r="I1575" s="20" t="s">
        <v>65</v>
      </c>
    </row>
    <row r="1576" spans="1:11" x14ac:dyDescent="0.25">
      <c r="A1576" s="216">
        <v>41900</v>
      </c>
      <c r="B1576" s="217" t="s">
        <v>2139</v>
      </c>
      <c r="C1576" s="363" t="s">
        <v>4766</v>
      </c>
      <c r="D1576" s="329" t="s">
        <v>3114</v>
      </c>
      <c r="E1576" s="330">
        <v>0</v>
      </c>
      <c r="F1576" s="287"/>
      <c r="G1576" s="44"/>
      <c r="H1576" s="243">
        <f t="shared" si="25"/>
        <v>0</v>
      </c>
      <c r="I1576" s="20"/>
    </row>
    <row r="1577" spans="1:11" x14ac:dyDescent="0.25">
      <c r="A1577" s="216">
        <v>41900</v>
      </c>
      <c r="B1577" s="217" t="s">
        <v>2140</v>
      </c>
      <c r="C1577" s="363" t="s">
        <v>4766</v>
      </c>
      <c r="D1577" s="20" t="s">
        <v>4620</v>
      </c>
      <c r="E1577" s="239">
        <v>14904</v>
      </c>
      <c r="F1577" s="287">
        <v>41900</v>
      </c>
      <c r="G1577" s="44">
        <v>14904</v>
      </c>
      <c r="H1577" s="243">
        <f t="shared" si="25"/>
        <v>0</v>
      </c>
      <c r="I1577" s="20" t="s">
        <v>21</v>
      </c>
    </row>
    <row r="1578" spans="1:11" x14ac:dyDescent="0.25">
      <c r="A1578" s="216">
        <v>41900</v>
      </c>
      <c r="B1578" s="217" t="s">
        <v>2141</v>
      </c>
      <c r="C1578" s="363" t="s">
        <v>4766</v>
      </c>
      <c r="D1578" s="20" t="s">
        <v>1818</v>
      </c>
      <c r="E1578" s="239">
        <v>25101.599999999999</v>
      </c>
      <c r="F1578" s="287">
        <v>41908</v>
      </c>
      <c r="G1578" s="44">
        <v>25101.599999999999</v>
      </c>
      <c r="H1578" s="243">
        <f t="shared" si="25"/>
        <v>0</v>
      </c>
      <c r="I1578" s="20" t="s">
        <v>21</v>
      </c>
    </row>
    <row r="1579" spans="1:11" x14ac:dyDescent="0.25">
      <c r="A1579" s="216">
        <v>41900</v>
      </c>
      <c r="B1579" s="217" t="s">
        <v>2142</v>
      </c>
      <c r="C1579" s="363" t="s">
        <v>4766</v>
      </c>
      <c r="D1579" s="20" t="s">
        <v>13</v>
      </c>
      <c r="E1579" s="239">
        <v>1974</v>
      </c>
      <c r="F1579" s="287">
        <v>41900</v>
      </c>
      <c r="G1579" s="44">
        <v>1974</v>
      </c>
      <c r="H1579" s="243">
        <f t="shared" si="25"/>
        <v>0</v>
      </c>
      <c r="I1579" s="20" t="s">
        <v>21</v>
      </c>
    </row>
    <row r="1580" spans="1:11" x14ac:dyDescent="0.25">
      <c r="A1580" s="216">
        <v>41900</v>
      </c>
      <c r="B1580" s="217" t="s">
        <v>2143</v>
      </c>
      <c r="C1580" s="363" t="s">
        <v>4766</v>
      </c>
      <c r="D1580" s="20" t="s">
        <v>123</v>
      </c>
      <c r="E1580" s="239">
        <v>9456.7999999999993</v>
      </c>
      <c r="F1580" s="287">
        <v>41901</v>
      </c>
      <c r="G1580" s="44">
        <v>9456.7999999999993</v>
      </c>
      <c r="H1580" s="243">
        <f t="shared" si="25"/>
        <v>0</v>
      </c>
      <c r="I1580" s="20"/>
    </row>
    <row r="1581" spans="1:11" x14ac:dyDescent="0.25">
      <c r="A1581" s="216">
        <v>41900</v>
      </c>
      <c r="B1581" s="217" t="s">
        <v>2144</v>
      </c>
      <c r="C1581" s="363" t="s">
        <v>4766</v>
      </c>
      <c r="D1581" s="20" t="s">
        <v>83</v>
      </c>
      <c r="E1581" s="239">
        <v>3788.4</v>
      </c>
      <c r="F1581" s="287">
        <v>41900</v>
      </c>
      <c r="G1581" s="44">
        <v>3788.4</v>
      </c>
      <c r="H1581" s="243">
        <f t="shared" si="25"/>
        <v>0</v>
      </c>
      <c r="I1581" s="20" t="s">
        <v>21</v>
      </c>
    </row>
    <row r="1582" spans="1:11" x14ac:dyDescent="0.25">
      <c r="A1582" s="216">
        <v>41900</v>
      </c>
      <c r="B1582" s="217" t="s">
        <v>2145</v>
      </c>
      <c r="C1582" s="363" t="s">
        <v>4766</v>
      </c>
      <c r="D1582" s="20" t="s">
        <v>23</v>
      </c>
      <c r="E1582" s="239">
        <v>4012.8</v>
      </c>
      <c r="F1582" s="287">
        <v>41900</v>
      </c>
      <c r="G1582" s="44">
        <v>4012.8</v>
      </c>
      <c r="H1582" s="243">
        <f t="shared" si="25"/>
        <v>0</v>
      </c>
      <c r="I1582" s="20"/>
    </row>
    <row r="1583" spans="1:11" x14ac:dyDescent="0.25">
      <c r="A1583" s="216">
        <v>41900</v>
      </c>
      <c r="B1583" s="217" t="s">
        <v>2146</v>
      </c>
      <c r="C1583" s="363" t="s">
        <v>4766</v>
      </c>
      <c r="D1583" s="20" t="s">
        <v>4618</v>
      </c>
      <c r="E1583" s="239">
        <v>7761.6</v>
      </c>
      <c r="F1583" s="489" t="s">
        <v>4811</v>
      </c>
      <c r="G1583" s="44">
        <v>7761.6</v>
      </c>
      <c r="H1583" s="243">
        <f t="shared" si="25"/>
        <v>0</v>
      </c>
      <c r="I1583" s="20" t="s">
        <v>21</v>
      </c>
      <c r="K1583" s="33"/>
    </row>
    <row r="1584" spans="1:11" x14ac:dyDescent="0.25">
      <c r="A1584" s="216">
        <v>41900</v>
      </c>
      <c r="B1584" s="217" t="s">
        <v>2147</v>
      </c>
      <c r="C1584" s="363" t="s">
        <v>4766</v>
      </c>
      <c r="D1584" s="20" t="s">
        <v>4618</v>
      </c>
      <c r="E1584" s="239">
        <v>1037.3</v>
      </c>
      <c r="F1584" s="287">
        <v>41901</v>
      </c>
      <c r="G1584" s="44">
        <v>1037.3</v>
      </c>
      <c r="H1584" s="243">
        <f t="shared" si="25"/>
        <v>0</v>
      </c>
      <c r="I1584" s="20" t="s">
        <v>21</v>
      </c>
    </row>
    <row r="1585" spans="1:11" x14ac:dyDescent="0.25">
      <c r="A1585" s="216">
        <v>41900</v>
      </c>
      <c r="B1585" s="217" t="s">
        <v>2148</v>
      </c>
      <c r="C1585" s="363" t="s">
        <v>4766</v>
      </c>
      <c r="D1585" s="20" t="s">
        <v>501</v>
      </c>
      <c r="E1585" s="239">
        <v>377.6</v>
      </c>
      <c r="F1585" s="287">
        <v>41900</v>
      </c>
      <c r="G1585" s="44">
        <v>377.6</v>
      </c>
      <c r="H1585" s="243">
        <f t="shared" si="25"/>
        <v>0</v>
      </c>
      <c r="I1585" s="20"/>
      <c r="J1585" s="21"/>
      <c r="K1585" s="21"/>
    </row>
    <row r="1586" spans="1:11" x14ac:dyDescent="0.25">
      <c r="A1586" s="216">
        <v>41900</v>
      </c>
      <c r="B1586" s="217" t="s">
        <v>2149</v>
      </c>
      <c r="C1586" s="363" t="s">
        <v>4766</v>
      </c>
      <c r="D1586" s="20" t="s">
        <v>4714</v>
      </c>
      <c r="E1586" s="239">
        <v>4010</v>
      </c>
      <c r="F1586" s="287">
        <v>41900</v>
      </c>
      <c r="G1586" s="44">
        <v>4010</v>
      </c>
      <c r="H1586" s="243">
        <f t="shared" si="25"/>
        <v>0</v>
      </c>
      <c r="I1586" s="20"/>
      <c r="J1586" s="21"/>
      <c r="K1586" s="21"/>
    </row>
    <row r="1587" spans="1:11" x14ac:dyDescent="0.25">
      <c r="A1587" s="216">
        <v>41900</v>
      </c>
      <c r="B1587" s="217" t="s">
        <v>2150</v>
      </c>
      <c r="C1587" s="363" t="s">
        <v>4766</v>
      </c>
      <c r="D1587" s="20" t="s">
        <v>83</v>
      </c>
      <c r="E1587" s="239">
        <v>2765.2</v>
      </c>
      <c r="F1587" s="287">
        <v>41900</v>
      </c>
      <c r="G1587" s="44">
        <v>2674.4</v>
      </c>
      <c r="H1587" s="243">
        <f t="shared" si="25"/>
        <v>90.799999999999727</v>
      </c>
      <c r="I1587" s="20" t="s">
        <v>4812</v>
      </c>
      <c r="J1587" s="21"/>
      <c r="K1587" s="21"/>
    </row>
    <row r="1588" spans="1:11" x14ac:dyDescent="0.25">
      <c r="A1588" s="216">
        <v>41900</v>
      </c>
      <c r="B1588" s="217" t="s">
        <v>2151</v>
      </c>
      <c r="C1588" s="363" t="s">
        <v>4766</v>
      </c>
      <c r="D1588" s="20" t="s">
        <v>4273</v>
      </c>
      <c r="E1588" s="239">
        <v>214302</v>
      </c>
      <c r="F1588" s="287">
        <v>41912</v>
      </c>
      <c r="G1588" s="44">
        <v>214302</v>
      </c>
      <c r="H1588" s="243">
        <f t="shared" si="25"/>
        <v>0</v>
      </c>
      <c r="I1588" s="20" t="s">
        <v>162</v>
      </c>
      <c r="J1588" s="21"/>
      <c r="K1588" s="21"/>
    </row>
    <row r="1589" spans="1:11" x14ac:dyDescent="0.25">
      <c r="A1589" s="216">
        <v>41900</v>
      </c>
      <c r="B1589" s="217" t="s">
        <v>2152</v>
      </c>
      <c r="C1589" s="363" t="s">
        <v>4766</v>
      </c>
      <c r="D1589" s="20" t="s">
        <v>4290</v>
      </c>
      <c r="E1589" s="239">
        <v>31765.89</v>
      </c>
      <c r="F1589" s="482" t="s">
        <v>4813</v>
      </c>
      <c r="G1589" s="44">
        <v>31765.89</v>
      </c>
      <c r="H1589" s="243">
        <f t="shared" si="25"/>
        <v>0</v>
      </c>
      <c r="I1589" s="20" t="s">
        <v>12</v>
      </c>
      <c r="J1589" s="21"/>
      <c r="K1589" s="21"/>
    </row>
    <row r="1590" spans="1:11" x14ac:dyDescent="0.25">
      <c r="A1590" s="216">
        <v>41900</v>
      </c>
      <c r="B1590" s="217" t="s">
        <v>2153</v>
      </c>
      <c r="C1590" s="363" t="s">
        <v>4766</v>
      </c>
      <c r="D1590" s="20" t="s">
        <v>260</v>
      </c>
      <c r="E1590" s="239">
        <v>2384</v>
      </c>
      <c r="F1590" s="287">
        <v>41900</v>
      </c>
      <c r="G1590" s="44">
        <v>2384</v>
      </c>
      <c r="H1590" s="243">
        <f t="shared" si="25"/>
        <v>0</v>
      </c>
      <c r="I1590" s="20" t="s">
        <v>12</v>
      </c>
      <c r="J1590" s="21"/>
      <c r="K1590" s="21"/>
    </row>
    <row r="1591" spans="1:11" x14ac:dyDescent="0.25">
      <c r="A1591" s="216">
        <v>41900</v>
      </c>
      <c r="B1591" s="217" t="s">
        <v>2154</v>
      </c>
      <c r="C1591" s="363" t="s">
        <v>4766</v>
      </c>
      <c r="D1591" s="20" t="s">
        <v>4646</v>
      </c>
      <c r="E1591" s="239">
        <v>2020.4</v>
      </c>
      <c r="F1591" s="287">
        <v>41900</v>
      </c>
      <c r="G1591" s="44">
        <v>2020.4</v>
      </c>
      <c r="H1591" s="243">
        <f t="shared" si="25"/>
        <v>0</v>
      </c>
      <c r="I1591" s="20" t="s">
        <v>27</v>
      </c>
      <c r="J1591" s="21"/>
      <c r="K1591" s="21"/>
    </row>
    <row r="1592" spans="1:11" x14ac:dyDescent="0.25">
      <c r="A1592" s="216">
        <v>41900</v>
      </c>
      <c r="B1592" s="217" t="s">
        <v>2155</v>
      </c>
      <c r="C1592" s="363" t="s">
        <v>4766</v>
      </c>
      <c r="D1592" s="20" t="s">
        <v>1098</v>
      </c>
      <c r="E1592" s="239">
        <v>944.99</v>
      </c>
      <c r="F1592" s="287">
        <v>41900</v>
      </c>
      <c r="G1592" s="44">
        <v>944.99</v>
      </c>
      <c r="H1592" s="243">
        <f t="shared" si="25"/>
        <v>0</v>
      </c>
      <c r="I1592" s="20" t="s">
        <v>12</v>
      </c>
      <c r="J1592" s="21"/>
      <c r="K1592" s="21"/>
    </row>
    <row r="1593" spans="1:11" x14ac:dyDescent="0.25">
      <c r="A1593" s="216">
        <v>41900</v>
      </c>
      <c r="B1593" s="217" t="s">
        <v>2156</v>
      </c>
      <c r="C1593" s="363" t="s">
        <v>4766</v>
      </c>
      <c r="D1593" s="20" t="s">
        <v>1043</v>
      </c>
      <c r="E1593" s="239">
        <v>1128.5999999999999</v>
      </c>
      <c r="F1593" s="287">
        <v>41900</v>
      </c>
      <c r="G1593" s="44">
        <v>1128.5999999999999</v>
      </c>
      <c r="H1593" s="243">
        <f t="shared" si="25"/>
        <v>0</v>
      </c>
      <c r="I1593" s="20" t="s">
        <v>12</v>
      </c>
      <c r="J1593" s="21"/>
      <c r="K1593" s="21"/>
    </row>
    <row r="1594" spans="1:11" x14ac:dyDescent="0.25">
      <c r="A1594" s="216">
        <v>41900</v>
      </c>
      <c r="B1594" s="217" t="s">
        <v>2157</v>
      </c>
      <c r="C1594" s="363" t="s">
        <v>4766</v>
      </c>
      <c r="D1594" s="20" t="s">
        <v>4670</v>
      </c>
      <c r="E1594" s="239">
        <v>4038</v>
      </c>
      <c r="F1594" s="287">
        <v>41900</v>
      </c>
      <c r="G1594" s="44">
        <v>4038</v>
      </c>
      <c r="H1594" s="243">
        <f t="shared" si="25"/>
        <v>0</v>
      </c>
      <c r="I1594" s="20" t="s">
        <v>27</v>
      </c>
      <c r="J1594" s="21"/>
      <c r="K1594" s="21"/>
    </row>
    <row r="1595" spans="1:11" x14ac:dyDescent="0.25">
      <c r="A1595" s="216">
        <v>41900</v>
      </c>
      <c r="B1595" s="217" t="s">
        <v>2159</v>
      </c>
      <c r="C1595" s="363" t="s">
        <v>4766</v>
      </c>
      <c r="D1595" s="20" t="s">
        <v>703</v>
      </c>
      <c r="E1595" s="239">
        <v>2007.5</v>
      </c>
      <c r="F1595" s="287">
        <v>41900</v>
      </c>
      <c r="G1595" s="44">
        <v>2007.5</v>
      </c>
      <c r="H1595" s="243">
        <f t="shared" si="25"/>
        <v>0</v>
      </c>
      <c r="I1595" s="20" t="s">
        <v>12</v>
      </c>
      <c r="J1595" s="21"/>
      <c r="K1595" s="21"/>
    </row>
    <row r="1596" spans="1:11" x14ac:dyDescent="0.25">
      <c r="A1596" s="216">
        <v>41900</v>
      </c>
      <c r="B1596" s="217" t="s">
        <v>2160</v>
      </c>
      <c r="C1596" s="363" t="s">
        <v>4766</v>
      </c>
      <c r="D1596" s="20" t="s">
        <v>124</v>
      </c>
      <c r="E1596" s="239">
        <v>7487.1</v>
      </c>
      <c r="F1596" s="287">
        <v>41901</v>
      </c>
      <c r="G1596" s="44">
        <v>7487.1</v>
      </c>
      <c r="H1596" s="243">
        <f t="shared" si="25"/>
        <v>0</v>
      </c>
      <c r="I1596" s="20" t="s">
        <v>30</v>
      </c>
      <c r="J1596" s="21"/>
      <c r="K1596" s="21"/>
    </row>
    <row r="1597" spans="1:11" x14ac:dyDescent="0.25">
      <c r="A1597" s="216">
        <v>41900</v>
      </c>
      <c r="B1597" s="217" t="s">
        <v>2161</v>
      </c>
      <c r="C1597" s="363" t="s">
        <v>4766</v>
      </c>
      <c r="D1597" s="20" t="s">
        <v>70</v>
      </c>
      <c r="E1597" s="239">
        <v>11530.5</v>
      </c>
      <c r="F1597" s="287">
        <v>41900</v>
      </c>
      <c r="G1597" s="44">
        <v>11530.5</v>
      </c>
      <c r="H1597" s="243">
        <f t="shared" si="25"/>
        <v>0</v>
      </c>
      <c r="I1597" s="20"/>
      <c r="J1597" s="21"/>
      <c r="K1597" s="21"/>
    </row>
    <row r="1598" spans="1:11" x14ac:dyDescent="0.25">
      <c r="A1598" s="216">
        <v>41900</v>
      </c>
      <c r="B1598" s="217" t="s">
        <v>2163</v>
      </c>
      <c r="C1598" s="363" t="s">
        <v>4766</v>
      </c>
      <c r="D1598" s="20" t="s">
        <v>54</v>
      </c>
      <c r="E1598" s="239">
        <v>6440</v>
      </c>
      <c r="F1598" s="287">
        <v>41901</v>
      </c>
      <c r="G1598" s="44">
        <v>6440</v>
      </c>
      <c r="H1598" s="243">
        <f t="shared" si="25"/>
        <v>0</v>
      </c>
      <c r="I1598" s="20" t="s">
        <v>162</v>
      </c>
      <c r="J1598" s="21"/>
      <c r="K1598" s="21"/>
    </row>
    <row r="1599" spans="1:11" x14ac:dyDescent="0.25">
      <c r="A1599" s="216">
        <v>41900</v>
      </c>
      <c r="B1599" s="217" t="s">
        <v>2164</v>
      </c>
      <c r="C1599" s="363" t="s">
        <v>4766</v>
      </c>
      <c r="D1599" s="20" t="s">
        <v>110</v>
      </c>
      <c r="E1599" s="239">
        <v>46248.4</v>
      </c>
      <c r="F1599" s="287">
        <v>41908</v>
      </c>
      <c r="G1599" s="44">
        <v>46248.4</v>
      </c>
      <c r="H1599" s="243">
        <f t="shared" si="25"/>
        <v>0</v>
      </c>
      <c r="I1599" s="20" t="s">
        <v>217</v>
      </c>
      <c r="J1599" s="21"/>
      <c r="K1599" s="21"/>
    </row>
    <row r="1600" spans="1:11" x14ac:dyDescent="0.25">
      <c r="A1600" s="216">
        <v>41900</v>
      </c>
      <c r="B1600" s="217" t="s">
        <v>2165</v>
      </c>
      <c r="C1600" s="363" t="s">
        <v>4766</v>
      </c>
      <c r="D1600" s="20" t="s">
        <v>4622</v>
      </c>
      <c r="E1600" s="239">
        <v>463.3</v>
      </c>
      <c r="F1600" s="287">
        <v>41900</v>
      </c>
      <c r="G1600" s="44">
        <v>463.3</v>
      </c>
      <c r="H1600" s="243">
        <f t="shared" si="25"/>
        <v>0</v>
      </c>
      <c r="I1600" s="20"/>
      <c r="J1600" s="21"/>
      <c r="K1600" s="21"/>
    </row>
    <row r="1601" spans="1:11" x14ac:dyDescent="0.25">
      <c r="A1601" s="216">
        <v>41900</v>
      </c>
      <c r="B1601" s="217" t="s">
        <v>2166</v>
      </c>
      <c r="C1601" s="363" t="s">
        <v>4766</v>
      </c>
      <c r="D1601" s="20" t="s">
        <v>4355</v>
      </c>
      <c r="E1601" s="239">
        <v>14532.6</v>
      </c>
      <c r="F1601" s="287">
        <v>41901</v>
      </c>
      <c r="G1601" s="44">
        <v>14532.6</v>
      </c>
      <c r="H1601" s="243">
        <f t="shared" si="25"/>
        <v>0</v>
      </c>
      <c r="I1601" s="20" t="s">
        <v>12</v>
      </c>
    </row>
    <row r="1602" spans="1:11" x14ac:dyDescent="0.25">
      <c r="A1602" s="216">
        <v>41900</v>
      </c>
      <c r="B1602" s="217" t="s">
        <v>2167</v>
      </c>
      <c r="C1602" s="363" t="s">
        <v>4766</v>
      </c>
      <c r="D1602" s="20" t="s">
        <v>2582</v>
      </c>
      <c r="E1602" s="239">
        <v>7008.7</v>
      </c>
      <c r="F1602" s="287">
        <v>41900</v>
      </c>
      <c r="G1602" s="44">
        <v>7008.7</v>
      </c>
      <c r="H1602" s="243">
        <f t="shared" si="25"/>
        <v>0</v>
      </c>
      <c r="I1602" s="20" t="s">
        <v>12</v>
      </c>
    </row>
    <row r="1603" spans="1:11" x14ac:dyDescent="0.25">
      <c r="A1603" s="216">
        <v>41900</v>
      </c>
      <c r="B1603" s="217" t="s">
        <v>2168</v>
      </c>
      <c r="C1603" s="363" t="s">
        <v>4766</v>
      </c>
      <c r="D1603" s="20" t="s">
        <v>494</v>
      </c>
      <c r="E1603" s="239">
        <v>4537.2</v>
      </c>
      <c r="F1603" s="287">
        <v>41903</v>
      </c>
      <c r="G1603" s="44">
        <v>4537.2</v>
      </c>
      <c r="H1603" s="243">
        <f t="shared" si="25"/>
        <v>0</v>
      </c>
      <c r="I1603" s="20" t="s">
        <v>12</v>
      </c>
    </row>
    <row r="1604" spans="1:11" x14ac:dyDescent="0.25">
      <c r="A1604" s="216">
        <v>41900</v>
      </c>
      <c r="B1604" s="217" t="s">
        <v>2169</v>
      </c>
      <c r="C1604" s="363" t="s">
        <v>4766</v>
      </c>
      <c r="D1604" s="20" t="s">
        <v>4733</v>
      </c>
      <c r="E1604" s="239">
        <v>2577.4</v>
      </c>
      <c r="F1604" s="287">
        <v>41901</v>
      </c>
      <c r="G1604" s="44">
        <v>2577.4</v>
      </c>
      <c r="H1604" s="243">
        <f t="shared" si="25"/>
        <v>0</v>
      </c>
      <c r="I1604" s="20" t="s">
        <v>30</v>
      </c>
    </row>
    <row r="1605" spans="1:11" x14ac:dyDescent="0.25">
      <c r="A1605" s="216">
        <v>41900</v>
      </c>
      <c r="B1605" s="217" t="s">
        <v>2170</v>
      </c>
      <c r="C1605" s="363" t="s">
        <v>4766</v>
      </c>
      <c r="D1605" s="20" t="s">
        <v>29</v>
      </c>
      <c r="E1605" s="239">
        <v>14506.2</v>
      </c>
      <c r="F1605" s="287">
        <v>41901</v>
      </c>
      <c r="G1605" s="44">
        <v>14506.2</v>
      </c>
      <c r="H1605" s="243">
        <f t="shared" si="25"/>
        <v>0</v>
      </c>
      <c r="I1605" s="20" t="s">
        <v>30</v>
      </c>
    </row>
    <row r="1606" spans="1:11" x14ac:dyDescent="0.25">
      <c r="A1606" s="216">
        <v>41900</v>
      </c>
      <c r="B1606" s="217" t="s">
        <v>2171</v>
      </c>
      <c r="C1606" s="363" t="s">
        <v>4766</v>
      </c>
      <c r="D1606" s="20" t="s">
        <v>316</v>
      </c>
      <c r="E1606" s="239">
        <v>320</v>
      </c>
      <c r="F1606" s="287">
        <v>41901</v>
      </c>
      <c r="G1606" s="44">
        <v>320</v>
      </c>
      <c r="H1606" s="243">
        <f t="shared" si="25"/>
        <v>0</v>
      </c>
      <c r="I1606" s="20" t="s">
        <v>30</v>
      </c>
    </row>
    <row r="1607" spans="1:11" x14ac:dyDescent="0.25">
      <c r="A1607" s="216">
        <v>41900</v>
      </c>
      <c r="B1607" s="217" t="s">
        <v>2172</v>
      </c>
      <c r="C1607" s="363" t="s">
        <v>4766</v>
      </c>
      <c r="D1607" s="20" t="s">
        <v>760</v>
      </c>
      <c r="E1607" s="239">
        <v>2650.9</v>
      </c>
      <c r="F1607" s="287">
        <v>41901</v>
      </c>
      <c r="G1607" s="44">
        <v>2650.9</v>
      </c>
      <c r="H1607" s="243">
        <f t="shared" ref="H1607:H1670" si="26">E1607-G1607</f>
        <v>0</v>
      </c>
      <c r="I1607" s="20" t="s">
        <v>30</v>
      </c>
    </row>
    <row r="1608" spans="1:11" x14ac:dyDescent="0.25">
      <c r="A1608" s="216">
        <v>41900</v>
      </c>
      <c r="B1608" s="217" t="s">
        <v>2174</v>
      </c>
      <c r="C1608" s="363" t="s">
        <v>4766</v>
      </c>
      <c r="D1608" s="20" t="s">
        <v>494</v>
      </c>
      <c r="E1608" s="239">
        <v>3827.2</v>
      </c>
      <c r="F1608" s="287">
        <v>41903</v>
      </c>
      <c r="G1608" s="44">
        <v>3827.2</v>
      </c>
      <c r="H1608" s="243">
        <f t="shared" si="26"/>
        <v>0</v>
      </c>
      <c r="I1608" s="20" t="s">
        <v>12</v>
      </c>
    </row>
    <row r="1609" spans="1:11" x14ac:dyDescent="0.25">
      <c r="A1609" s="216">
        <v>41900</v>
      </c>
      <c r="B1609" s="217" t="s">
        <v>2176</v>
      </c>
      <c r="C1609" s="363" t="s">
        <v>4766</v>
      </c>
      <c r="D1609" s="20" t="s">
        <v>449</v>
      </c>
      <c r="E1609" s="239">
        <v>2121.6999999999998</v>
      </c>
      <c r="F1609" s="287">
        <v>41901</v>
      </c>
      <c r="G1609" s="44">
        <v>2121.6999999999998</v>
      </c>
      <c r="H1609" s="243">
        <f t="shared" si="26"/>
        <v>0</v>
      </c>
      <c r="I1609" s="20" t="s">
        <v>162</v>
      </c>
    </row>
    <row r="1610" spans="1:11" x14ac:dyDescent="0.25">
      <c r="A1610" s="216">
        <v>41900</v>
      </c>
      <c r="B1610" s="217" t="s">
        <v>2177</v>
      </c>
      <c r="C1610" s="363" t="s">
        <v>4766</v>
      </c>
      <c r="D1610" s="20" t="s">
        <v>19</v>
      </c>
      <c r="E1610" s="239">
        <v>8523.9</v>
      </c>
      <c r="F1610" s="287">
        <v>41900</v>
      </c>
      <c r="G1610" s="44">
        <v>8523.9</v>
      </c>
      <c r="H1610" s="243">
        <f t="shared" si="26"/>
        <v>0</v>
      </c>
      <c r="I1610" s="20" t="s">
        <v>27</v>
      </c>
    </row>
    <row r="1611" spans="1:11" x14ac:dyDescent="0.25">
      <c r="A1611" s="216">
        <v>41900</v>
      </c>
      <c r="B1611" s="217" t="s">
        <v>2178</v>
      </c>
      <c r="C1611" s="363" t="s">
        <v>4766</v>
      </c>
      <c r="D1611" s="20" t="s">
        <v>47</v>
      </c>
      <c r="E1611" s="239">
        <v>3018.4</v>
      </c>
      <c r="F1611" s="287">
        <v>41901</v>
      </c>
      <c r="G1611" s="44">
        <v>3018.4</v>
      </c>
      <c r="H1611" s="243">
        <f t="shared" si="26"/>
        <v>0</v>
      </c>
      <c r="I1611" s="20" t="s">
        <v>162</v>
      </c>
    </row>
    <row r="1612" spans="1:11" x14ac:dyDescent="0.25">
      <c r="A1612" s="216">
        <v>41900</v>
      </c>
      <c r="B1612" s="217" t="s">
        <v>2180</v>
      </c>
      <c r="C1612" s="363" t="s">
        <v>4766</v>
      </c>
      <c r="D1612" s="20" t="s">
        <v>4685</v>
      </c>
      <c r="E1612" s="239">
        <v>1940.4</v>
      </c>
      <c r="F1612" s="287">
        <v>41901</v>
      </c>
      <c r="G1612" s="44">
        <v>1940.4</v>
      </c>
      <c r="H1612" s="243">
        <f t="shared" si="26"/>
        <v>0</v>
      </c>
      <c r="I1612" s="20" t="s">
        <v>30</v>
      </c>
    </row>
    <row r="1613" spans="1:11" x14ac:dyDescent="0.25">
      <c r="A1613" s="216">
        <v>41900</v>
      </c>
      <c r="B1613" s="217" t="s">
        <v>2181</v>
      </c>
      <c r="C1613" s="363" t="s">
        <v>4766</v>
      </c>
      <c r="D1613" s="20" t="s">
        <v>4659</v>
      </c>
      <c r="E1613" s="239">
        <v>6819.9</v>
      </c>
      <c r="F1613" s="287">
        <v>41900</v>
      </c>
      <c r="G1613" s="44">
        <v>6819.9</v>
      </c>
      <c r="H1613" s="243">
        <f t="shared" si="26"/>
        <v>0</v>
      </c>
      <c r="I1613" s="20"/>
    </row>
    <row r="1614" spans="1:11" x14ac:dyDescent="0.25">
      <c r="A1614" s="216">
        <v>41900</v>
      </c>
      <c r="B1614" s="217" t="s">
        <v>2182</v>
      </c>
      <c r="C1614" s="363" t="s">
        <v>4766</v>
      </c>
      <c r="D1614" s="20" t="s">
        <v>1782</v>
      </c>
      <c r="E1614" s="239">
        <v>1113.5999999999999</v>
      </c>
      <c r="F1614" s="287">
        <v>41901</v>
      </c>
      <c r="G1614" s="44">
        <v>1113.5999999999999</v>
      </c>
      <c r="H1614" s="243">
        <f t="shared" si="26"/>
        <v>0</v>
      </c>
      <c r="I1614" s="20" t="s">
        <v>30</v>
      </c>
      <c r="K1614" s="24"/>
    </row>
    <row r="1615" spans="1:11" x14ac:dyDescent="0.25">
      <c r="A1615" s="216">
        <v>41900</v>
      </c>
      <c r="B1615" s="217" t="s">
        <v>2184</v>
      </c>
      <c r="C1615" s="363" t="s">
        <v>4766</v>
      </c>
      <c r="D1615" s="20" t="s">
        <v>517</v>
      </c>
      <c r="E1615" s="239">
        <v>302.39999999999998</v>
      </c>
      <c r="F1615" s="287">
        <v>41900</v>
      </c>
      <c r="G1615" s="44">
        <v>302.39999999999998</v>
      </c>
      <c r="H1615" s="243">
        <f t="shared" si="26"/>
        <v>0</v>
      </c>
      <c r="I1615" s="20"/>
    </row>
    <row r="1616" spans="1:11" x14ac:dyDescent="0.25">
      <c r="A1616" s="216">
        <v>41900</v>
      </c>
      <c r="B1616" s="217" t="s">
        <v>2185</v>
      </c>
      <c r="C1616" s="363" t="s">
        <v>4766</v>
      </c>
      <c r="D1616" s="329" t="s">
        <v>3114</v>
      </c>
      <c r="E1616" s="330">
        <v>0</v>
      </c>
      <c r="F1616" s="287"/>
      <c r="G1616" s="44"/>
      <c r="H1616" s="243">
        <f t="shared" si="26"/>
        <v>0</v>
      </c>
      <c r="I1616" s="20" t="s">
        <v>512</v>
      </c>
    </row>
    <row r="1617" spans="1:11" x14ac:dyDescent="0.25">
      <c r="A1617" s="216">
        <v>41900</v>
      </c>
      <c r="B1617" s="217" t="s">
        <v>2186</v>
      </c>
      <c r="C1617" s="363" t="s">
        <v>4766</v>
      </c>
      <c r="D1617" s="20" t="s">
        <v>952</v>
      </c>
      <c r="E1617" s="239">
        <v>262.39999999999998</v>
      </c>
      <c r="F1617" s="287">
        <v>41901</v>
      </c>
      <c r="G1617" s="44">
        <v>262.39999999999998</v>
      </c>
      <c r="H1617" s="243">
        <f t="shared" si="26"/>
        <v>0</v>
      </c>
      <c r="I1617" s="20" t="s">
        <v>162</v>
      </c>
      <c r="J1617" s="21"/>
      <c r="K1617" s="21"/>
    </row>
    <row r="1618" spans="1:11" x14ac:dyDescent="0.25">
      <c r="A1618" s="216">
        <v>41900</v>
      </c>
      <c r="B1618" s="217" t="s">
        <v>2188</v>
      </c>
      <c r="C1618" s="363" t="s">
        <v>4766</v>
      </c>
      <c r="D1618" s="20" t="s">
        <v>55</v>
      </c>
      <c r="E1618" s="239">
        <v>12313.7</v>
      </c>
      <c r="F1618" s="287">
        <v>41900</v>
      </c>
      <c r="G1618" s="44">
        <v>12313.7</v>
      </c>
      <c r="H1618" s="243">
        <f t="shared" si="26"/>
        <v>0</v>
      </c>
      <c r="I1618" s="20"/>
      <c r="J1618" s="21"/>
      <c r="K1618" s="21"/>
    </row>
    <row r="1619" spans="1:11" x14ac:dyDescent="0.25">
      <c r="A1619" s="216">
        <v>41900</v>
      </c>
      <c r="B1619" s="217" t="s">
        <v>2189</v>
      </c>
      <c r="C1619" s="363" t="s">
        <v>4766</v>
      </c>
      <c r="D1619" s="20" t="s">
        <v>4814</v>
      </c>
      <c r="E1619" s="239">
        <v>6945.4</v>
      </c>
      <c r="F1619" s="287">
        <v>41900</v>
      </c>
      <c r="G1619" s="44">
        <v>6945.4</v>
      </c>
      <c r="H1619" s="243">
        <f t="shared" si="26"/>
        <v>0</v>
      </c>
      <c r="I1619" s="20"/>
      <c r="J1619" s="21"/>
      <c r="K1619" s="21"/>
    </row>
    <row r="1620" spans="1:11" x14ac:dyDescent="0.25">
      <c r="A1620" s="216">
        <v>41900</v>
      </c>
      <c r="B1620" s="217" t="s">
        <v>2190</v>
      </c>
      <c r="C1620" s="363" t="s">
        <v>4766</v>
      </c>
      <c r="D1620" s="20" t="s">
        <v>133</v>
      </c>
      <c r="E1620" s="239">
        <v>1689.6</v>
      </c>
      <c r="F1620" s="287">
        <v>41900</v>
      </c>
      <c r="G1620" s="44">
        <v>1689.6</v>
      </c>
      <c r="H1620" s="243">
        <f t="shared" si="26"/>
        <v>0</v>
      </c>
      <c r="I1620" s="20"/>
      <c r="J1620" s="21"/>
      <c r="K1620" s="21"/>
    </row>
    <row r="1621" spans="1:11" x14ac:dyDescent="0.25">
      <c r="A1621" s="216">
        <v>41900</v>
      </c>
      <c r="B1621" s="217" t="s">
        <v>2191</v>
      </c>
      <c r="C1621" s="363" t="s">
        <v>4766</v>
      </c>
      <c r="D1621" s="20" t="s">
        <v>3169</v>
      </c>
      <c r="E1621" s="239">
        <v>24364.799999999999</v>
      </c>
      <c r="F1621" s="287">
        <v>41900</v>
      </c>
      <c r="G1621" s="44">
        <v>24364.799999999999</v>
      </c>
      <c r="H1621" s="243">
        <f t="shared" si="26"/>
        <v>0</v>
      </c>
      <c r="I1621" s="20" t="s">
        <v>217</v>
      </c>
      <c r="J1621" s="21"/>
      <c r="K1621" s="21"/>
    </row>
    <row r="1622" spans="1:11" x14ac:dyDescent="0.25">
      <c r="A1622" s="216">
        <v>41900</v>
      </c>
      <c r="B1622" s="217" t="s">
        <v>2192</v>
      </c>
      <c r="C1622" s="363" t="s">
        <v>4766</v>
      </c>
      <c r="D1622" s="20" t="s">
        <v>4623</v>
      </c>
      <c r="E1622" s="239">
        <v>218.4</v>
      </c>
      <c r="F1622" s="287">
        <v>41900</v>
      </c>
      <c r="G1622" s="44">
        <v>218.4</v>
      </c>
      <c r="H1622" s="243">
        <f t="shared" si="26"/>
        <v>0</v>
      </c>
      <c r="I1622" s="20"/>
      <c r="J1622" s="21"/>
      <c r="K1622" s="21"/>
    </row>
    <row r="1623" spans="1:11" x14ac:dyDescent="0.25">
      <c r="A1623" s="216">
        <v>41900</v>
      </c>
      <c r="B1623" s="217" t="s">
        <v>2193</v>
      </c>
      <c r="C1623" s="363" t="s">
        <v>4766</v>
      </c>
      <c r="D1623" s="20" t="s">
        <v>4815</v>
      </c>
      <c r="E1623" s="239">
        <v>1812.8</v>
      </c>
      <c r="F1623" s="287">
        <v>41900</v>
      </c>
      <c r="G1623" s="44">
        <v>1812.8</v>
      </c>
      <c r="H1623" s="243">
        <f t="shared" si="26"/>
        <v>0</v>
      </c>
      <c r="I1623" s="20"/>
      <c r="J1623" s="21"/>
      <c r="K1623" s="21"/>
    </row>
    <row r="1624" spans="1:11" x14ac:dyDescent="0.25">
      <c r="A1624" s="216">
        <v>41900</v>
      </c>
      <c r="B1624" s="217" t="s">
        <v>2194</v>
      </c>
      <c r="C1624" s="363" t="s">
        <v>4766</v>
      </c>
      <c r="D1624" s="20" t="s">
        <v>28</v>
      </c>
      <c r="E1624" s="239">
        <v>3329.2</v>
      </c>
      <c r="F1624" s="287">
        <v>41900</v>
      </c>
      <c r="G1624" s="44">
        <v>3329.2</v>
      </c>
      <c r="H1624" s="243">
        <f t="shared" si="26"/>
        <v>0</v>
      </c>
      <c r="I1624" s="20"/>
      <c r="J1624" s="21"/>
      <c r="K1624" s="21"/>
    </row>
    <row r="1625" spans="1:11" x14ac:dyDescent="0.25">
      <c r="A1625" s="216">
        <v>41900</v>
      </c>
      <c r="B1625" s="217" t="s">
        <v>2195</v>
      </c>
      <c r="C1625" s="363" t="s">
        <v>4766</v>
      </c>
      <c r="D1625" s="20" t="s">
        <v>60</v>
      </c>
      <c r="E1625" s="239">
        <v>9276.93</v>
      </c>
      <c r="F1625" s="287">
        <v>41904</v>
      </c>
      <c r="G1625" s="44">
        <v>9276.93</v>
      </c>
      <c r="H1625" s="243">
        <f t="shared" si="26"/>
        <v>0</v>
      </c>
      <c r="I1625" s="20" t="s">
        <v>3945</v>
      </c>
      <c r="J1625" s="21"/>
      <c r="K1625" s="21"/>
    </row>
    <row r="1626" spans="1:11" x14ac:dyDescent="0.25">
      <c r="A1626" s="216">
        <v>41900</v>
      </c>
      <c r="B1626" s="217" t="s">
        <v>2196</v>
      </c>
      <c r="C1626" s="363" t="s">
        <v>4766</v>
      </c>
      <c r="D1626" s="20" t="s">
        <v>87</v>
      </c>
      <c r="E1626" s="239">
        <v>7110</v>
      </c>
      <c r="F1626" s="287">
        <v>41901</v>
      </c>
      <c r="G1626" s="44">
        <v>7110</v>
      </c>
      <c r="H1626" s="243">
        <f t="shared" si="26"/>
        <v>0</v>
      </c>
      <c r="I1626" s="20" t="s">
        <v>65</v>
      </c>
      <c r="J1626" s="21"/>
      <c r="K1626" s="21"/>
    </row>
    <row r="1627" spans="1:11" x14ac:dyDescent="0.25">
      <c r="A1627" s="216">
        <v>41900</v>
      </c>
      <c r="B1627" s="217" t="s">
        <v>2197</v>
      </c>
      <c r="C1627" s="363" t="s">
        <v>4766</v>
      </c>
      <c r="D1627" s="20" t="s">
        <v>2604</v>
      </c>
      <c r="E1627" s="239">
        <v>16003.2</v>
      </c>
      <c r="F1627" s="287">
        <v>41901</v>
      </c>
      <c r="G1627" s="44">
        <v>16003.2</v>
      </c>
      <c r="H1627" s="243">
        <f t="shared" si="26"/>
        <v>0</v>
      </c>
      <c r="I1627" s="20" t="s">
        <v>65</v>
      </c>
      <c r="J1627" s="21"/>
      <c r="K1627" s="21"/>
    </row>
    <row r="1628" spans="1:11" x14ac:dyDescent="0.25">
      <c r="A1628" s="216">
        <v>41900</v>
      </c>
      <c r="B1628" s="217" t="s">
        <v>2198</v>
      </c>
      <c r="C1628" s="363" t="s">
        <v>4766</v>
      </c>
      <c r="D1628" s="329" t="s">
        <v>3114</v>
      </c>
      <c r="E1628" s="330">
        <v>0</v>
      </c>
      <c r="F1628" s="287"/>
      <c r="G1628" s="44"/>
      <c r="H1628" s="243">
        <f t="shared" si="26"/>
        <v>0</v>
      </c>
      <c r="I1628" s="20" t="s">
        <v>324</v>
      </c>
      <c r="J1628" s="21"/>
      <c r="K1628" s="21"/>
    </row>
    <row r="1629" spans="1:11" x14ac:dyDescent="0.25">
      <c r="A1629" s="216">
        <v>41900</v>
      </c>
      <c r="B1629" s="217" t="s">
        <v>2199</v>
      </c>
      <c r="C1629" s="363" t="s">
        <v>4766</v>
      </c>
      <c r="D1629" s="20" t="s">
        <v>4679</v>
      </c>
      <c r="E1629" s="239">
        <v>9513.6</v>
      </c>
      <c r="F1629" s="287">
        <v>41900</v>
      </c>
      <c r="G1629" s="44">
        <v>9513.6</v>
      </c>
      <c r="H1629" s="243">
        <f t="shared" si="26"/>
        <v>0</v>
      </c>
      <c r="I1629" s="20"/>
      <c r="J1629" s="21"/>
      <c r="K1629" s="21"/>
    </row>
    <row r="1630" spans="1:11" x14ac:dyDescent="0.25">
      <c r="A1630" s="216">
        <v>41900</v>
      </c>
      <c r="B1630" s="217" t="s">
        <v>2201</v>
      </c>
      <c r="C1630" s="363" t="s">
        <v>4766</v>
      </c>
      <c r="D1630" s="20" t="s">
        <v>51</v>
      </c>
      <c r="E1630" s="239">
        <v>1819</v>
      </c>
      <c r="F1630" s="287">
        <v>41900</v>
      </c>
      <c r="G1630" s="44">
        <v>1819</v>
      </c>
      <c r="H1630" s="243">
        <f t="shared" si="26"/>
        <v>0</v>
      </c>
      <c r="I1630" s="20"/>
      <c r="J1630" s="21"/>
      <c r="K1630" s="21"/>
    </row>
    <row r="1631" spans="1:11" x14ac:dyDescent="0.25">
      <c r="A1631" s="216">
        <v>41900</v>
      </c>
      <c r="B1631" s="217" t="s">
        <v>2203</v>
      </c>
      <c r="C1631" s="363" t="s">
        <v>4766</v>
      </c>
      <c r="D1631" s="20" t="s">
        <v>307</v>
      </c>
      <c r="E1631" s="239">
        <v>11069.8</v>
      </c>
      <c r="F1631" s="287">
        <v>41906</v>
      </c>
      <c r="G1631" s="44">
        <v>11069.8</v>
      </c>
      <c r="H1631" s="243">
        <f t="shared" si="26"/>
        <v>0</v>
      </c>
      <c r="I1631" s="20" t="s">
        <v>65</v>
      </c>
      <c r="J1631" s="21"/>
      <c r="K1631" s="21"/>
    </row>
    <row r="1632" spans="1:11" x14ac:dyDescent="0.25">
      <c r="A1632" s="216">
        <v>41900</v>
      </c>
      <c r="B1632" s="217" t="s">
        <v>2204</v>
      </c>
      <c r="C1632" s="363" t="s">
        <v>4766</v>
      </c>
      <c r="D1632" s="20" t="s">
        <v>1104</v>
      </c>
      <c r="E1632" s="239">
        <v>4576</v>
      </c>
      <c r="F1632" s="287">
        <v>41901</v>
      </c>
      <c r="G1632" s="44">
        <v>4576</v>
      </c>
      <c r="H1632" s="243">
        <f t="shared" si="26"/>
        <v>0</v>
      </c>
      <c r="I1632" s="20" t="s">
        <v>65</v>
      </c>
      <c r="J1632" s="21"/>
      <c r="K1632" s="21"/>
    </row>
    <row r="1633" spans="1:11" x14ac:dyDescent="0.25">
      <c r="A1633" s="216">
        <v>41900</v>
      </c>
      <c r="B1633" s="217" t="s">
        <v>2205</v>
      </c>
      <c r="C1633" s="363" t="s">
        <v>4766</v>
      </c>
      <c r="D1633" s="20" t="s">
        <v>4321</v>
      </c>
      <c r="E1633" s="239">
        <v>3637.2</v>
      </c>
      <c r="F1633" s="287">
        <v>41900</v>
      </c>
      <c r="G1633" s="44">
        <v>3637.2</v>
      </c>
      <c r="H1633" s="243">
        <f t="shared" si="26"/>
        <v>0</v>
      </c>
      <c r="I1633" s="20" t="s">
        <v>27</v>
      </c>
    </row>
    <row r="1634" spans="1:11" x14ac:dyDescent="0.25">
      <c r="A1634" s="216">
        <v>41900</v>
      </c>
      <c r="B1634" s="217" t="s">
        <v>2207</v>
      </c>
      <c r="C1634" s="363" t="s">
        <v>4766</v>
      </c>
      <c r="D1634" s="20" t="s">
        <v>1007</v>
      </c>
      <c r="E1634" s="239">
        <v>1045.5</v>
      </c>
      <c r="F1634" s="287">
        <v>41901</v>
      </c>
      <c r="G1634" s="44">
        <v>1045.5</v>
      </c>
      <c r="H1634" s="243">
        <f t="shared" si="26"/>
        <v>0</v>
      </c>
      <c r="I1634" s="20" t="s">
        <v>65</v>
      </c>
    </row>
    <row r="1635" spans="1:11" x14ac:dyDescent="0.25">
      <c r="A1635" s="216">
        <v>41900</v>
      </c>
      <c r="B1635" s="217" t="s">
        <v>2209</v>
      </c>
      <c r="C1635" s="363" t="s">
        <v>4766</v>
      </c>
      <c r="D1635" s="20" t="s">
        <v>233</v>
      </c>
      <c r="E1635" s="239">
        <v>888</v>
      </c>
      <c r="F1635" s="287">
        <v>41901</v>
      </c>
      <c r="G1635" s="44">
        <v>888</v>
      </c>
      <c r="H1635" s="243">
        <f t="shared" si="26"/>
        <v>0</v>
      </c>
      <c r="I1635" s="20" t="s">
        <v>65</v>
      </c>
    </row>
    <row r="1636" spans="1:11" x14ac:dyDescent="0.25">
      <c r="A1636" s="216">
        <v>41900</v>
      </c>
      <c r="B1636" s="217" t="s">
        <v>2210</v>
      </c>
      <c r="C1636" s="363" t="s">
        <v>4766</v>
      </c>
      <c r="D1636" s="20" t="s">
        <v>1611</v>
      </c>
      <c r="E1636" s="239">
        <v>2841.3</v>
      </c>
      <c r="F1636" s="287">
        <v>41900</v>
      </c>
      <c r="G1636" s="44">
        <v>2841.3</v>
      </c>
      <c r="H1636" s="243">
        <f t="shared" si="26"/>
        <v>0</v>
      </c>
      <c r="I1636" s="20"/>
    </row>
    <row r="1637" spans="1:11" x14ac:dyDescent="0.25">
      <c r="A1637" s="216">
        <v>41900</v>
      </c>
      <c r="B1637" s="217" t="s">
        <v>2211</v>
      </c>
      <c r="C1637" s="363" t="s">
        <v>4766</v>
      </c>
      <c r="D1637" s="20" t="s">
        <v>468</v>
      </c>
      <c r="E1637" s="239">
        <v>3764.8</v>
      </c>
      <c r="F1637" s="287">
        <v>41901</v>
      </c>
      <c r="G1637" s="44">
        <v>3764.8</v>
      </c>
      <c r="H1637" s="243">
        <f t="shared" si="26"/>
        <v>0</v>
      </c>
      <c r="I1637" s="20" t="s">
        <v>65</v>
      </c>
    </row>
    <row r="1638" spans="1:11" x14ac:dyDescent="0.25">
      <c r="A1638" s="216">
        <v>41900</v>
      </c>
      <c r="B1638" s="217" t="s">
        <v>2212</v>
      </c>
      <c r="C1638" s="363" t="s">
        <v>4766</v>
      </c>
      <c r="D1638" s="329" t="s">
        <v>3114</v>
      </c>
      <c r="E1638" s="330">
        <v>0</v>
      </c>
      <c r="F1638" s="287"/>
      <c r="G1638" s="44"/>
      <c r="H1638" s="243">
        <f t="shared" si="26"/>
        <v>0</v>
      </c>
      <c r="I1638" s="20" t="s">
        <v>324</v>
      </c>
    </row>
    <row r="1639" spans="1:11" x14ac:dyDescent="0.25">
      <c r="A1639" s="216">
        <v>41900</v>
      </c>
      <c r="B1639" s="217" t="s">
        <v>2213</v>
      </c>
      <c r="C1639" s="363" t="s">
        <v>4766</v>
      </c>
      <c r="D1639" s="20" t="s">
        <v>78</v>
      </c>
      <c r="E1639" s="239">
        <v>2644.8</v>
      </c>
      <c r="F1639" s="287">
        <v>41901</v>
      </c>
      <c r="G1639" s="44">
        <v>2644.8</v>
      </c>
      <c r="H1639" s="243">
        <f t="shared" si="26"/>
        <v>0</v>
      </c>
      <c r="I1639" s="20" t="s">
        <v>65</v>
      </c>
    </row>
    <row r="1640" spans="1:11" x14ac:dyDescent="0.25">
      <c r="A1640" s="216">
        <v>41900</v>
      </c>
      <c r="B1640" s="217" t="s">
        <v>2214</v>
      </c>
      <c r="C1640" s="363" t="s">
        <v>4766</v>
      </c>
      <c r="D1640" s="20" t="s">
        <v>80</v>
      </c>
      <c r="E1640" s="239">
        <v>2112</v>
      </c>
      <c r="F1640" s="287">
        <v>41901</v>
      </c>
      <c r="G1640" s="44">
        <v>2112</v>
      </c>
      <c r="H1640" s="243">
        <f t="shared" si="26"/>
        <v>0</v>
      </c>
      <c r="I1640" s="20" t="s">
        <v>65</v>
      </c>
    </row>
    <row r="1641" spans="1:11" x14ac:dyDescent="0.25">
      <c r="A1641" s="216">
        <v>41900</v>
      </c>
      <c r="B1641" s="217" t="s">
        <v>2215</v>
      </c>
      <c r="C1641" s="363" t="s">
        <v>4766</v>
      </c>
      <c r="D1641" s="20" t="s">
        <v>2508</v>
      </c>
      <c r="E1641" s="239">
        <v>21076.2</v>
      </c>
      <c r="F1641" s="287">
        <v>41905</v>
      </c>
      <c r="G1641" s="44">
        <v>21076.2</v>
      </c>
      <c r="H1641" s="243">
        <f t="shared" si="26"/>
        <v>0</v>
      </c>
      <c r="I1641" s="20" t="s">
        <v>65</v>
      </c>
      <c r="K1641" s="33"/>
    </row>
    <row r="1642" spans="1:11" x14ac:dyDescent="0.25">
      <c r="A1642" s="216">
        <v>41900</v>
      </c>
      <c r="B1642" s="217" t="s">
        <v>2216</v>
      </c>
      <c r="C1642" s="363" t="s">
        <v>4766</v>
      </c>
      <c r="D1642" s="20" t="s">
        <v>4744</v>
      </c>
      <c r="E1642" s="239">
        <v>1328.93</v>
      </c>
      <c r="F1642" s="287">
        <v>41900</v>
      </c>
      <c r="G1642" s="44">
        <v>1328.93</v>
      </c>
      <c r="H1642" s="243">
        <f t="shared" si="26"/>
        <v>0</v>
      </c>
      <c r="I1642" s="20"/>
    </row>
    <row r="1643" spans="1:11" x14ac:dyDescent="0.25">
      <c r="A1643" s="216">
        <v>41900</v>
      </c>
      <c r="B1643" s="217" t="s">
        <v>2217</v>
      </c>
      <c r="C1643" s="363" t="s">
        <v>4766</v>
      </c>
      <c r="D1643" s="20" t="s">
        <v>1466</v>
      </c>
      <c r="E1643" s="239">
        <v>24004.799999999999</v>
      </c>
      <c r="F1643" s="287">
        <v>41909</v>
      </c>
      <c r="G1643" s="44">
        <v>24004.799999999999</v>
      </c>
      <c r="H1643" s="243">
        <f t="shared" si="26"/>
        <v>0</v>
      </c>
      <c r="I1643" s="20" t="s">
        <v>27</v>
      </c>
    </row>
    <row r="1644" spans="1:11" x14ac:dyDescent="0.25">
      <c r="A1644" s="216">
        <v>41900</v>
      </c>
      <c r="B1644" s="217" t="s">
        <v>2218</v>
      </c>
      <c r="C1644" s="363" t="s">
        <v>4766</v>
      </c>
      <c r="D1644" s="20" t="s">
        <v>4816</v>
      </c>
      <c r="E1644" s="239">
        <v>74251</v>
      </c>
      <c r="F1644" s="287">
        <v>41901</v>
      </c>
      <c r="G1644" s="44">
        <v>74251</v>
      </c>
      <c r="H1644" s="243">
        <f t="shared" si="26"/>
        <v>0</v>
      </c>
      <c r="I1644" s="20" t="s">
        <v>27</v>
      </c>
    </row>
    <row r="1645" spans="1:11" x14ac:dyDescent="0.25">
      <c r="A1645" s="216">
        <v>41900</v>
      </c>
      <c r="B1645" s="217" t="s">
        <v>2219</v>
      </c>
      <c r="C1645" s="363" t="s">
        <v>4766</v>
      </c>
      <c r="D1645" s="20" t="s">
        <v>3464</v>
      </c>
      <c r="E1645" s="239">
        <v>48451.199999999997</v>
      </c>
      <c r="F1645" s="287">
        <v>41900</v>
      </c>
      <c r="G1645" s="44">
        <v>48451.199999999997</v>
      </c>
      <c r="H1645" s="243">
        <f t="shared" si="26"/>
        <v>0</v>
      </c>
      <c r="I1645" s="20"/>
    </row>
    <row r="1646" spans="1:11" x14ac:dyDescent="0.25">
      <c r="A1646" s="216">
        <v>41900</v>
      </c>
      <c r="B1646" s="217" t="s">
        <v>2220</v>
      </c>
      <c r="C1646" s="363" t="s">
        <v>4766</v>
      </c>
      <c r="D1646" s="20" t="s">
        <v>3121</v>
      </c>
      <c r="E1646" s="239">
        <v>7650</v>
      </c>
      <c r="F1646" s="287">
        <v>41901</v>
      </c>
      <c r="G1646" s="44">
        <v>7650</v>
      </c>
      <c r="H1646" s="243">
        <f t="shared" si="26"/>
        <v>0</v>
      </c>
      <c r="I1646" s="20" t="s">
        <v>21</v>
      </c>
    </row>
    <row r="1647" spans="1:11" x14ac:dyDescent="0.25">
      <c r="A1647" s="216">
        <v>41900</v>
      </c>
      <c r="B1647" s="217" t="s">
        <v>2221</v>
      </c>
      <c r="C1647" s="363" t="s">
        <v>4766</v>
      </c>
      <c r="D1647" s="20" t="s">
        <v>62</v>
      </c>
      <c r="E1647" s="239">
        <v>40601.360000000001</v>
      </c>
      <c r="F1647" s="287">
        <v>41901</v>
      </c>
      <c r="G1647" s="44">
        <v>40601.360000000001</v>
      </c>
      <c r="H1647" s="243">
        <f t="shared" si="26"/>
        <v>0</v>
      </c>
      <c r="I1647" s="20" t="s">
        <v>65</v>
      </c>
    </row>
    <row r="1648" spans="1:11" x14ac:dyDescent="0.25">
      <c r="A1648" s="216">
        <v>41900</v>
      </c>
      <c r="B1648" s="217" t="s">
        <v>2222</v>
      </c>
      <c r="C1648" s="363" t="s">
        <v>4766</v>
      </c>
      <c r="D1648" s="20" t="s">
        <v>4691</v>
      </c>
      <c r="E1648" s="239">
        <v>1881.6</v>
      </c>
      <c r="F1648" s="287">
        <v>41901</v>
      </c>
      <c r="G1648" s="44">
        <v>1881.6</v>
      </c>
      <c r="H1648" s="243">
        <f t="shared" si="26"/>
        <v>0</v>
      </c>
      <c r="I1648" s="20" t="s">
        <v>21</v>
      </c>
    </row>
    <row r="1649" spans="1:11" x14ac:dyDescent="0.25">
      <c r="A1649" s="216">
        <v>41900</v>
      </c>
      <c r="B1649" s="217" t="s">
        <v>2225</v>
      </c>
      <c r="C1649" s="363" t="s">
        <v>4766</v>
      </c>
      <c r="D1649" s="20" t="s">
        <v>4618</v>
      </c>
      <c r="E1649" s="239">
        <v>1136.2</v>
      </c>
      <c r="F1649" s="287">
        <v>41901</v>
      </c>
      <c r="G1649" s="44">
        <v>1136.2</v>
      </c>
      <c r="H1649" s="243">
        <f t="shared" si="26"/>
        <v>0</v>
      </c>
      <c r="I1649" s="20" t="s">
        <v>152</v>
      </c>
      <c r="J1649" s="21"/>
      <c r="K1649" s="21"/>
    </row>
    <row r="1650" spans="1:11" x14ac:dyDescent="0.25">
      <c r="A1650" s="216">
        <v>41900</v>
      </c>
      <c r="B1650" s="217" t="s">
        <v>2227</v>
      </c>
      <c r="C1650" s="363" t="s">
        <v>4766</v>
      </c>
      <c r="D1650" s="20" t="s">
        <v>14</v>
      </c>
      <c r="E1650" s="239">
        <v>8976</v>
      </c>
      <c r="F1650" s="287">
        <v>41901</v>
      </c>
      <c r="G1650" s="44">
        <v>8976</v>
      </c>
      <c r="H1650" s="243">
        <f t="shared" si="26"/>
        <v>0</v>
      </c>
      <c r="I1650" s="20" t="s">
        <v>12</v>
      </c>
      <c r="J1650" s="21"/>
      <c r="K1650" s="21"/>
    </row>
    <row r="1651" spans="1:11" x14ac:dyDescent="0.25">
      <c r="A1651" s="216">
        <v>41900</v>
      </c>
      <c r="B1651" s="217" t="s">
        <v>2228</v>
      </c>
      <c r="C1651" s="363" t="s">
        <v>4766</v>
      </c>
      <c r="D1651" s="20" t="s">
        <v>65</v>
      </c>
      <c r="E1651" s="239">
        <v>105</v>
      </c>
      <c r="F1651" s="287">
        <v>41900</v>
      </c>
      <c r="G1651" s="44">
        <v>105</v>
      </c>
      <c r="H1651" s="243">
        <f t="shared" si="26"/>
        <v>0</v>
      </c>
      <c r="I1651" s="20"/>
      <c r="J1651" s="21"/>
      <c r="K1651" s="21"/>
    </row>
    <row r="1652" spans="1:11" x14ac:dyDescent="0.25">
      <c r="A1652" s="216">
        <v>41900</v>
      </c>
      <c r="B1652" s="217" t="s">
        <v>2230</v>
      </c>
      <c r="C1652" s="363" t="s">
        <v>4766</v>
      </c>
      <c r="D1652" s="20" t="s">
        <v>44</v>
      </c>
      <c r="E1652" s="239">
        <v>4320</v>
      </c>
      <c r="F1652" s="473">
        <v>41914</v>
      </c>
      <c r="G1652" s="245">
        <v>4320</v>
      </c>
      <c r="H1652" s="243">
        <f t="shared" si="26"/>
        <v>0</v>
      </c>
      <c r="I1652" s="20" t="s">
        <v>12</v>
      </c>
      <c r="J1652" s="21"/>
      <c r="K1652" s="21"/>
    </row>
    <row r="1653" spans="1:11" x14ac:dyDescent="0.25">
      <c r="A1653" s="216">
        <v>41900</v>
      </c>
      <c r="B1653" s="217" t="s">
        <v>2231</v>
      </c>
      <c r="C1653" s="363" t="s">
        <v>4766</v>
      </c>
      <c r="D1653" s="20" t="s">
        <v>140</v>
      </c>
      <c r="E1653" s="239">
        <v>3880.8</v>
      </c>
      <c r="F1653" s="287">
        <v>41900</v>
      </c>
      <c r="G1653" s="44">
        <v>3880.8</v>
      </c>
      <c r="H1653" s="243">
        <f t="shared" si="26"/>
        <v>0</v>
      </c>
      <c r="I1653" s="20"/>
      <c r="J1653" s="21"/>
      <c r="K1653" s="21"/>
    </row>
    <row r="1654" spans="1:11" x14ac:dyDescent="0.25">
      <c r="A1654" s="216">
        <v>41900</v>
      </c>
      <c r="B1654" s="217" t="s">
        <v>2232</v>
      </c>
      <c r="C1654" s="363" t="s">
        <v>4766</v>
      </c>
      <c r="D1654" s="20" t="s">
        <v>140</v>
      </c>
      <c r="E1654" s="239">
        <v>371.8</v>
      </c>
      <c r="F1654" s="287">
        <v>41900</v>
      </c>
      <c r="G1654" s="44">
        <v>371.8</v>
      </c>
      <c r="H1654" s="243">
        <f t="shared" si="26"/>
        <v>0</v>
      </c>
      <c r="I1654" s="20"/>
      <c r="J1654" s="21"/>
      <c r="K1654" s="21"/>
    </row>
    <row r="1655" spans="1:11" x14ac:dyDescent="0.25">
      <c r="A1655" s="216">
        <v>41900</v>
      </c>
      <c r="B1655" s="217" t="s">
        <v>2233</v>
      </c>
      <c r="C1655" s="363" t="s">
        <v>4766</v>
      </c>
      <c r="D1655" s="20" t="s">
        <v>4273</v>
      </c>
      <c r="E1655" s="239">
        <v>9464</v>
      </c>
      <c r="F1655" s="287">
        <v>41912</v>
      </c>
      <c r="G1655" s="44">
        <v>9464</v>
      </c>
      <c r="H1655" s="243">
        <f t="shared" si="26"/>
        <v>0</v>
      </c>
      <c r="I1655" s="20" t="s">
        <v>12</v>
      </c>
      <c r="J1655" s="21"/>
      <c r="K1655" s="21"/>
    </row>
    <row r="1656" spans="1:11" x14ac:dyDescent="0.25">
      <c r="A1656" s="216">
        <v>41900</v>
      </c>
      <c r="B1656" s="217" t="s">
        <v>2234</v>
      </c>
      <c r="C1656" s="363" t="s">
        <v>4766</v>
      </c>
      <c r="D1656" s="20" t="s">
        <v>4216</v>
      </c>
      <c r="E1656" s="239">
        <v>8349.6</v>
      </c>
      <c r="F1656" s="287">
        <v>41900</v>
      </c>
      <c r="G1656" s="44">
        <v>8349.6</v>
      </c>
      <c r="H1656" s="243">
        <f t="shared" si="26"/>
        <v>0</v>
      </c>
      <c r="I1656" s="20"/>
      <c r="J1656" s="21"/>
      <c r="K1656" s="21"/>
    </row>
    <row r="1657" spans="1:11" x14ac:dyDescent="0.25">
      <c r="A1657" s="216">
        <v>41900</v>
      </c>
      <c r="B1657" s="217" t="s">
        <v>2235</v>
      </c>
      <c r="C1657" s="363" t="s">
        <v>4766</v>
      </c>
      <c r="D1657" s="20" t="s">
        <v>4216</v>
      </c>
      <c r="E1657" s="239">
        <v>80</v>
      </c>
      <c r="F1657" s="287">
        <v>41900</v>
      </c>
      <c r="G1657" s="44">
        <v>80</v>
      </c>
      <c r="H1657" s="243">
        <f t="shared" si="26"/>
        <v>0</v>
      </c>
      <c r="I1657" s="20"/>
      <c r="J1657" s="21"/>
      <c r="K1657" s="21"/>
    </row>
    <row r="1658" spans="1:11" x14ac:dyDescent="0.25">
      <c r="A1658" s="216">
        <v>41900</v>
      </c>
      <c r="B1658" s="217" t="s">
        <v>2236</v>
      </c>
      <c r="C1658" s="363" t="s">
        <v>4766</v>
      </c>
      <c r="D1658" s="20" t="s">
        <v>370</v>
      </c>
      <c r="E1658" s="239">
        <v>4615.8</v>
      </c>
      <c r="F1658" s="287">
        <v>41902</v>
      </c>
      <c r="G1658" s="44">
        <v>4615.8</v>
      </c>
      <c r="H1658" s="243">
        <f t="shared" si="26"/>
        <v>0</v>
      </c>
      <c r="I1658" s="20" t="s">
        <v>105</v>
      </c>
      <c r="J1658" s="21"/>
      <c r="K1658" s="21"/>
    </row>
    <row r="1659" spans="1:11" x14ac:dyDescent="0.25">
      <c r="A1659" s="216">
        <v>41900</v>
      </c>
      <c r="B1659" s="217" t="s">
        <v>2237</v>
      </c>
      <c r="C1659" s="363" t="s">
        <v>4766</v>
      </c>
      <c r="D1659" s="20" t="s">
        <v>4629</v>
      </c>
      <c r="E1659" s="239">
        <v>2131.1999999999998</v>
      </c>
      <c r="F1659" s="482" t="s">
        <v>4817</v>
      </c>
      <c r="G1659" s="44">
        <v>2131.1999999999998</v>
      </c>
      <c r="H1659" s="243">
        <f t="shared" si="26"/>
        <v>0</v>
      </c>
      <c r="I1659" s="20" t="s">
        <v>162</v>
      </c>
      <c r="J1659" s="21"/>
      <c r="K1659" s="21"/>
    </row>
    <row r="1660" spans="1:11" x14ac:dyDescent="0.25">
      <c r="A1660" s="216">
        <v>41900</v>
      </c>
      <c r="B1660" s="217" t="s">
        <v>2238</v>
      </c>
      <c r="C1660" s="363" t="s">
        <v>4766</v>
      </c>
      <c r="D1660" s="20" t="s">
        <v>4818</v>
      </c>
      <c r="E1660" s="239">
        <v>1457.1</v>
      </c>
      <c r="F1660" s="287">
        <v>41902</v>
      </c>
      <c r="G1660" s="44">
        <v>1457.1</v>
      </c>
      <c r="H1660" s="243">
        <f t="shared" si="26"/>
        <v>0</v>
      </c>
      <c r="I1660" s="20" t="s">
        <v>162</v>
      </c>
      <c r="J1660" s="21"/>
      <c r="K1660" s="21"/>
    </row>
    <row r="1661" spans="1:11" x14ac:dyDescent="0.25">
      <c r="A1661" s="216">
        <v>41900</v>
      </c>
      <c r="B1661" s="217" t="s">
        <v>2239</v>
      </c>
      <c r="C1661" s="363" t="s">
        <v>4766</v>
      </c>
      <c r="D1661" s="20" t="s">
        <v>4713</v>
      </c>
      <c r="E1661" s="239">
        <v>7837</v>
      </c>
      <c r="F1661" s="287">
        <v>41902</v>
      </c>
      <c r="G1661" s="44">
        <v>7837</v>
      </c>
      <c r="H1661" s="243">
        <f t="shared" si="26"/>
        <v>0</v>
      </c>
      <c r="I1661" s="20" t="s">
        <v>162</v>
      </c>
      <c r="J1661" s="21"/>
      <c r="K1661" s="21"/>
    </row>
    <row r="1662" spans="1:11" x14ac:dyDescent="0.25">
      <c r="A1662" s="216">
        <v>41900</v>
      </c>
      <c r="B1662" s="217" t="s">
        <v>2240</v>
      </c>
      <c r="C1662" s="363" t="s">
        <v>4766</v>
      </c>
      <c r="D1662" s="329" t="s">
        <v>3114</v>
      </c>
      <c r="E1662" s="330">
        <v>0</v>
      </c>
      <c r="F1662" s="287"/>
      <c r="G1662" s="44"/>
      <c r="H1662" s="243">
        <f t="shared" si="26"/>
        <v>0</v>
      </c>
      <c r="I1662" s="20" t="s">
        <v>512</v>
      </c>
      <c r="J1662" s="21"/>
      <c r="K1662" s="21"/>
    </row>
    <row r="1663" spans="1:11" x14ac:dyDescent="0.25">
      <c r="A1663" s="216">
        <v>41900</v>
      </c>
      <c r="B1663" s="217" t="s">
        <v>2242</v>
      </c>
      <c r="C1663" s="363" t="s">
        <v>4766</v>
      </c>
      <c r="D1663" s="329" t="s">
        <v>3114</v>
      </c>
      <c r="E1663" s="330">
        <v>0</v>
      </c>
      <c r="F1663" s="287"/>
      <c r="G1663" s="44"/>
      <c r="H1663" s="243">
        <f t="shared" si="26"/>
        <v>0</v>
      </c>
      <c r="I1663" s="20" t="s">
        <v>512</v>
      </c>
      <c r="J1663" s="21"/>
      <c r="K1663" s="21"/>
    </row>
    <row r="1664" spans="1:11" x14ac:dyDescent="0.25">
      <c r="A1664" s="216">
        <v>41900</v>
      </c>
      <c r="B1664" s="217" t="s">
        <v>2243</v>
      </c>
      <c r="C1664" s="363" t="s">
        <v>4766</v>
      </c>
      <c r="D1664" s="20" t="s">
        <v>160</v>
      </c>
      <c r="E1664" s="239">
        <v>182460.52</v>
      </c>
      <c r="F1664" s="473" t="s">
        <v>4819</v>
      </c>
      <c r="G1664" s="44">
        <v>182460.52</v>
      </c>
      <c r="H1664" s="243">
        <f t="shared" si="26"/>
        <v>0</v>
      </c>
      <c r="I1664" s="20" t="s">
        <v>162</v>
      </c>
      <c r="J1664" s="21"/>
      <c r="K1664" s="21"/>
    </row>
    <row r="1665" spans="1:11" ht="23.25" x14ac:dyDescent="0.25">
      <c r="A1665" s="216">
        <v>41900</v>
      </c>
      <c r="B1665" s="217" t="s">
        <v>2244</v>
      </c>
      <c r="C1665" s="363" t="s">
        <v>4766</v>
      </c>
      <c r="D1665" s="20" t="s">
        <v>3563</v>
      </c>
      <c r="E1665" s="239">
        <v>18745.2</v>
      </c>
      <c r="F1665" s="490" t="s">
        <v>4820</v>
      </c>
      <c r="G1665" s="44">
        <v>18745.2</v>
      </c>
      <c r="H1665" s="243">
        <f t="shared" si="26"/>
        <v>0</v>
      </c>
      <c r="I1665" s="20" t="s">
        <v>162</v>
      </c>
    </row>
    <row r="1666" spans="1:11" x14ac:dyDescent="0.25">
      <c r="A1666" s="216">
        <v>41900</v>
      </c>
      <c r="B1666" s="217" t="s">
        <v>2245</v>
      </c>
      <c r="C1666" s="363" t="s">
        <v>4766</v>
      </c>
      <c r="D1666" s="20" t="s">
        <v>260</v>
      </c>
      <c r="E1666" s="239">
        <v>1264.2</v>
      </c>
      <c r="F1666" s="287">
        <v>41901</v>
      </c>
      <c r="G1666" s="44">
        <v>1264.2</v>
      </c>
      <c r="H1666" s="243">
        <f t="shared" si="26"/>
        <v>0</v>
      </c>
      <c r="I1666" s="20" t="s">
        <v>217</v>
      </c>
    </row>
    <row r="1667" spans="1:11" x14ac:dyDescent="0.25">
      <c r="A1667" s="216">
        <v>41900</v>
      </c>
      <c r="B1667" s="217" t="s">
        <v>2246</v>
      </c>
      <c r="C1667" s="363" t="s">
        <v>4766</v>
      </c>
      <c r="D1667" s="20" t="s">
        <v>4803</v>
      </c>
      <c r="E1667" s="239">
        <v>27100</v>
      </c>
      <c r="F1667" s="287">
        <v>41901</v>
      </c>
      <c r="G1667" s="44">
        <v>27100</v>
      </c>
      <c r="H1667" s="243">
        <f t="shared" si="26"/>
        <v>0</v>
      </c>
      <c r="I1667" s="20" t="s">
        <v>217</v>
      </c>
    </row>
    <row r="1668" spans="1:11" x14ac:dyDescent="0.25">
      <c r="A1668" s="216">
        <v>41901</v>
      </c>
      <c r="B1668" s="217" t="s">
        <v>2247</v>
      </c>
      <c r="C1668" s="363" t="s">
        <v>4766</v>
      </c>
      <c r="D1668" s="214" t="s">
        <v>4722</v>
      </c>
      <c r="E1668" s="235">
        <v>4790.3999999999996</v>
      </c>
      <c r="F1668" s="287">
        <v>41901</v>
      </c>
      <c r="G1668" s="44">
        <v>4790.3999999999996</v>
      </c>
      <c r="H1668" s="243">
        <f t="shared" si="26"/>
        <v>0</v>
      </c>
      <c r="I1668" s="214"/>
    </row>
    <row r="1669" spans="1:11" x14ac:dyDescent="0.25">
      <c r="A1669" s="216">
        <v>41901</v>
      </c>
      <c r="B1669" s="217" t="s">
        <v>2248</v>
      </c>
      <c r="C1669" s="363" t="s">
        <v>4766</v>
      </c>
      <c r="D1669" s="214" t="s">
        <v>4630</v>
      </c>
      <c r="E1669" s="235">
        <v>19497.900000000001</v>
      </c>
      <c r="F1669" s="287">
        <v>41902</v>
      </c>
      <c r="G1669" s="44">
        <v>19497.900000000001</v>
      </c>
      <c r="H1669" s="243">
        <f t="shared" si="26"/>
        <v>0</v>
      </c>
      <c r="I1669" s="214"/>
    </row>
    <row r="1670" spans="1:11" x14ac:dyDescent="0.25">
      <c r="A1670" s="216">
        <v>41901</v>
      </c>
      <c r="B1670" s="217" t="s">
        <v>2249</v>
      </c>
      <c r="C1670" s="363" t="s">
        <v>4766</v>
      </c>
      <c r="D1670" s="214" t="s">
        <v>4821</v>
      </c>
      <c r="E1670" s="235">
        <v>34597.32</v>
      </c>
      <c r="F1670" s="473" t="s">
        <v>4822</v>
      </c>
      <c r="G1670" s="44">
        <v>34597.32</v>
      </c>
      <c r="H1670" s="243">
        <f t="shared" si="26"/>
        <v>0</v>
      </c>
      <c r="I1670" s="214" t="s">
        <v>162</v>
      </c>
    </row>
    <row r="1671" spans="1:11" x14ac:dyDescent="0.25">
      <c r="A1671" s="216">
        <v>41901</v>
      </c>
      <c r="B1671" s="217" t="s">
        <v>2250</v>
      </c>
      <c r="C1671" s="363" t="s">
        <v>4766</v>
      </c>
      <c r="D1671" s="214" t="s">
        <v>4334</v>
      </c>
      <c r="E1671" s="235">
        <v>17076.400000000001</v>
      </c>
      <c r="F1671" s="287">
        <v>41902</v>
      </c>
      <c r="G1671" s="44">
        <v>17076.400000000001</v>
      </c>
      <c r="H1671" s="243">
        <f t="shared" ref="H1671:H1734" si="27">E1671-G1671</f>
        <v>0</v>
      </c>
      <c r="I1671" s="214" t="s">
        <v>162</v>
      </c>
      <c r="K1671" s="33"/>
    </row>
    <row r="1672" spans="1:11" x14ac:dyDescent="0.25">
      <c r="A1672" s="216">
        <v>41901</v>
      </c>
      <c r="B1672" s="217" t="s">
        <v>2251</v>
      </c>
      <c r="C1672" s="363" t="s">
        <v>4766</v>
      </c>
      <c r="D1672" s="214" t="s">
        <v>4631</v>
      </c>
      <c r="E1672" s="235">
        <v>10544.8</v>
      </c>
      <c r="F1672" s="287">
        <v>41902</v>
      </c>
      <c r="G1672" s="44">
        <v>10544.8</v>
      </c>
      <c r="H1672" s="243">
        <f t="shared" si="27"/>
        <v>0</v>
      </c>
      <c r="I1672" s="214" t="s">
        <v>162</v>
      </c>
      <c r="K1672" s="33"/>
    </row>
    <row r="1673" spans="1:11" x14ac:dyDescent="0.25">
      <c r="A1673" s="216">
        <v>41901</v>
      </c>
      <c r="B1673" s="217" t="s">
        <v>2252</v>
      </c>
      <c r="C1673" s="363" t="s">
        <v>4766</v>
      </c>
      <c r="D1673" s="214" t="s">
        <v>4629</v>
      </c>
      <c r="E1673" s="235">
        <v>19486.8</v>
      </c>
      <c r="F1673" s="287">
        <v>41902</v>
      </c>
      <c r="G1673" s="44">
        <v>19486.8</v>
      </c>
      <c r="H1673" s="243">
        <f t="shared" si="27"/>
        <v>0</v>
      </c>
      <c r="I1673" s="214" t="s">
        <v>162</v>
      </c>
    </row>
    <row r="1674" spans="1:11" x14ac:dyDescent="0.25">
      <c r="A1674" s="216">
        <v>41901</v>
      </c>
      <c r="B1674" s="217" t="s">
        <v>2253</v>
      </c>
      <c r="C1674" s="363" t="s">
        <v>4766</v>
      </c>
      <c r="D1674" s="214" t="s">
        <v>4641</v>
      </c>
      <c r="E1674" s="235">
        <v>17771.2</v>
      </c>
      <c r="F1674" s="287">
        <v>41902</v>
      </c>
      <c r="G1674" s="44">
        <v>17771.2</v>
      </c>
      <c r="H1674" s="243">
        <f t="shared" si="27"/>
        <v>0</v>
      </c>
      <c r="I1674" s="214" t="s">
        <v>162</v>
      </c>
    </row>
    <row r="1675" spans="1:11" x14ac:dyDescent="0.25">
      <c r="A1675" s="216">
        <v>41901</v>
      </c>
      <c r="B1675" s="217" t="s">
        <v>2254</v>
      </c>
      <c r="C1675" s="363" t="s">
        <v>4766</v>
      </c>
      <c r="D1675" s="214" t="s">
        <v>4636</v>
      </c>
      <c r="E1675" s="235">
        <v>16117.2</v>
      </c>
      <c r="F1675" s="287">
        <v>41902</v>
      </c>
      <c r="G1675" s="44">
        <v>16117.2</v>
      </c>
      <c r="H1675" s="243">
        <f t="shared" si="27"/>
        <v>0</v>
      </c>
      <c r="I1675" s="214" t="s">
        <v>162</v>
      </c>
    </row>
    <row r="1676" spans="1:11" x14ac:dyDescent="0.25">
      <c r="A1676" s="216">
        <v>41901</v>
      </c>
      <c r="B1676" s="217" t="s">
        <v>2255</v>
      </c>
      <c r="C1676" s="363" t="s">
        <v>4766</v>
      </c>
      <c r="D1676" s="214" t="s">
        <v>4638</v>
      </c>
      <c r="E1676" s="235">
        <v>26571.02</v>
      </c>
      <c r="F1676" s="473" t="s">
        <v>4823</v>
      </c>
      <c r="G1676" s="44">
        <v>26571.02</v>
      </c>
      <c r="H1676" s="243">
        <f t="shared" si="27"/>
        <v>0</v>
      </c>
      <c r="I1676" s="214" t="s">
        <v>105</v>
      </c>
    </row>
    <row r="1677" spans="1:11" x14ac:dyDescent="0.25">
      <c r="A1677" s="216">
        <v>41901</v>
      </c>
      <c r="B1677" s="217" t="s">
        <v>2257</v>
      </c>
      <c r="C1677" s="363" t="s">
        <v>4766</v>
      </c>
      <c r="D1677" s="214" t="s">
        <v>1818</v>
      </c>
      <c r="E1677" s="235">
        <v>32052</v>
      </c>
      <c r="F1677" s="287">
        <v>41908</v>
      </c>
      <c r="G1677" s="44">
        <v>32052</v>
      </c>
      <c r="H1677" s="243">
        <f t="shared" si="27"/>
        <v>0</v>
      </c>
      <c r="I1677" s="214" t="s">
        <v>21</v>
      </c>
    </row>
    <row r="1678" spans="1:11" x14ac:dyDescent="0.25">
      <c r="A1678" s="216">
        <v>41901</v>
      </c>
      <c r="B1678" s="217" t="s">
        <v>2258</v>
      </c>
      <c r="C1678" s="363" t="s">
        <v>4766</v>
      </c>
      <c r="D1678" s="214" t="s">
        <v>4620</v>
      </c>
      <c r="E1678" s="235">
        <v>15695.2</v>
      </c>
      <c r="F1678" s="287">
        <v>41901</v>
      </c>
      <c r="G1678" s="44">
        <v>15695.2</v>
      </c>
      <c r="H1678" s="243">
        <f t="shared" si="27"/>
        <v>0</v>
      </c>
      <c r="I1678" s="214" t="s">
        <v>21</v>
      </c>
    </row>
    <row r="1679" spans="1:11" x14ac:dyDescent="0.25">
      <c r="A1679" s="216">
        <v>41901</v>
      </c>
      <c r="B1679" s="217" t="s">
        <v>2259</v>
      </c>
      <c r="C1679" s="363" t="s">
        <v>4766</v>
      </c>
      <c r="D1679" s="214" t="s">
        <v>233</v>
      </c>
      <c r="E1679" s="235">
        <v>9253.2000000000007</v>
      </c>
      <c r="F1679" s="287">
        <v>41901</v>
      </c>
      <c r="G1679" s="44">
        <v>9253.2000000000007</v>
      </c>
      <c r="H1679" s="243">
        <f t="shared" si="27"/>
        <v>0</v>
      </c>
      <c r="I1679" s="214"/>
    </row>
    <row r="1680" spans="1:11" x14ac:dyDescent="0.25">
      <c r="A1680" s="216">
        <v>41901</v>
      </c>
      <c r="B1680" s="217" t="s">
        <v>2261</v>
      </c>
      <c r="C1680" s="363" t="s">
        <v>4766</v>
      </c>
      <c r="D1680" s="214" t="s">
        <v>28</v>
      </c>
      <c r="E1680" s="235">
        <v>6232</v>
      </c>
      <c r="F1680" s="287">
        <v>41901</v>
      </c>
      <c r="G1680" s="44">
        <v>6232</v>
      </c>
      <c r="H1680" s="243">
        <f t="shared" si="27"/>
        <v>0</v>
      </c>
      <c r="I1680" s="214"/>
    </row>
    <row r="1681" spans="1:11" x14ac:dyDescent="0.25">
      <c r="A1681" s="216">
        <v>41901</v>
      </c>
      <c r="B1681" s="217" t="s">
        <v>2262</v>
      </c>
      <c r="C1681" s="363" t="s">
        <v>4766</v>
      </c>
      <c r="D1681" s="214" t="s">
        <v>13</v>
      </c>
      <c r="E1681" s="235">
        <v>3290</v>
      </c>
      <c r="F1681" s="287">
        <v>41901</v>
      </c>
      <c r="G1681" s="44">
        <v>3290</v>
      </c>
      <c r="H1681" s="243">
        <f t="shared" si="27"/>
        <v>0</v>
      </c>
      <c r="I1681" s="214"/>
    </row>
    <row r="1682" spans="1:11" x14ac:dyDescent="0.25">
      <c r="A1682" s="216">
        <v>41901</v>
      </c>
      <c r="B1682" s="217" t="s">
        <v>2263</v>
      </c>
      <c r="C1682" s="363" t="s">
        <v>4766</v>
      </c>
      <c r="D1682" s="214" t="s">
        <v>4620</v>
      </c>
      <c r="E1682" s="235">
        <v>9741.6</v>
      </c>
      <c r="F1682" s="287">
        <v>41901</v>
      </c>
      <c r="G1682" s="44">
        <v>9741.6</v>
      </c>
      <c r="H1682" s="243">
        <f t="shared" si="27"/>
        <v>0</v>
      </c>
      <c r="I1682" s="121" t="s">
        <v>21</v>
      </c>
      <c r="K1682" s="33"/>
    </row>
    <row r="1683" spans="1:11" x14ac:dyDescent="0.25">
      <c r="A1683" s="216">
        <v>41901</v>
      </c>
      <c r="B1683" s="217" t="s">
        <v>2265</v>
      </c>
      <c r="C1683" s="363" t="s">
        <v>4766</v>
      </c>
      <c r="D1683" s="214" t="s">
        <v>4733</v>
      </c>
      <c r="E1683" s="235">
        <v>4819.8</v>
      </c>
      <c r="F1683" s="287">
        <v>41901</v>
      </c>
      <c r="G1683" s="44">
        <v>4819.8</v>
      </c>
      <c r="H1683" s="243">
        <f t="shared" si="27"/>
        <v>0</v>
      </c>
      <c r="I1683" s="121"/>
      <c r="K1683" s="33"/>
    </row>
    <row r="1684" spans="1:11" x14ac:dyDescent="0.25">
      <c r="A1684" s="216">
        <v>41901</v>
      </c>
      <c r="B1684" s="217" t="s">
        <v>2266</v>
      </c>
      <c r="C1684" s="363" t="s">
        <v>4766</v>
      </c>
      <c r="D1684" s="214" t="s">
        <v>4731</v>
      </c>
      <c r="E1684" s="235">
        <v>4200</v>
      </c>
      <c r="F1684" s="287">
        <v>41901</v>
      </c>
      <c r="G1684" s="44">
        <v>4200</v>
      </c>
      <c r="H1684" s="243">
        <f t="shared" si="27"/>
        <v>0</v>
      </c>
      <c r="I1684" s="121" t="s">
        <v>12</v>
      </c>
    </row>
    <row r="1685" spans="1:11" x14ac:dyDescent="0.25">
      <c r="A1685" s="216">
        <v>41901</v>
      </c>
      <c r="B1685" s="217" t="s">
        <v>2267</v>
      </c>
      <c r="C1685" s="363" t="s">
        <v>4766</v>
      </c>
      <c r="D1685" s="214" t="s">
        <v>339</v>
      </c>
      <c r="E1685" s="235">
        <v>1135</v>
      </c>
      <c r="F1685" s="287">
        <v>41901</v>
      </c>
      <c r="G1685" s="44">
        <v>1135</v>
      </c>
      <c r="H1685" s="243">
        <f t="shared" si="27"/>
        <v>0</v>
      </c>
      <c r="I1685" s="121"/>
    </row>
    <row r="1686" spans="1:11" x14ac:dyDescent="0.25">
      <c r="A1686" s="216">
        <v>41901</v>
      </c>
      <c r="B1686" s="217" t="s">
        <v>2268</v>
      </c>
      <c r="C1686" s="363" t="s">
        <v>4766</v>
      </c>
      <c r="D1686" s="214" t="s">
        <v>233</v>
      </c>
      <c r="E1686" s="235">
        <v>403.2</v>
      </c>
      <c r="F1686" s="287">
        <v>41901</v>
      </c>
      <c r="G1686" s="44">
        <v>403.2</v>
      </c>
      <c r="H1686" s="243">
        <f t="shared" si="27"/>
        <v>0</v>
      </c>
      <c r="I1686" s="121"/>
    </row>
    <row r="1687" spans="1:11" x14ac:dyDescent="0.25">
      <c r="A1687" s="216">
        <v>41901</v>
      </c>
      <c r="B1687" s="217" t="s">
        <v>2269</v>
      </c>
      <c r="C1687" s="363" t="s">
        <v>4766</v>
      </c>
      <c r="D1687" s="214" t="s">
        <v>23</v>
      </c>
      <c r="E1687" s="235">
        <v>9890.4</v>
      </c>
      <c r="F1687" s="287">
        <v>41901</v>
      </c>
      <c r="G1687" s="44">
        <v>9890.4</v>
      </c>
      <c r="H1687" s="243">
        <f t="shared" si="27"/>
        <v>0</v>
      </c>
      <c r="I1687" s="121"/>
    </row>
    <row r="1688" spans="1:11" x14ac:dyDescent="0.25">
      <c r="A1688" s="216">
        <v>41901</v>
      </c>
      <c r="B1688" s="217" t="s">
        <v>2270</v>
      </c>
      <c r="C1688" s="363" t="s">
        <v>4766</v>
      </c>
      <c r="D1688" s="214" t="s">
        <v>47</v>
      </c>
      <c r="E1688" s="235">
        <v>2711.5</v>
      </c>
      <c r="F1688" s="287">
        <v>41901</v>
      </c>
      <c r="G1688" s="44">
        <v>2711.5</v>
      </c>
      <c r="H1688" s="243">
        <f t="shared" si="27"/>
        <v>0</v>
      </c>
      <c r="I1688" s="121" t="s">
        <v>30</v>
      </c>
    </row>
    <row r="1689" spans="1:11" x14ac:dyDescent="0.25">
      <c r="A1689" s="216">
        <v>41901</v>
      </c>
      <c r="B1689" s="217" t="s">
        <v>2271</v>
      </c>
      <c r="C1689" s="363" t="s">
        <v>4766</v>
      </c>
      <c r="D1689" s="214" t="s">
        <v>4685</v>
      </c>
      <c r="E1689" s="235">
        <v>2832.2</v>
      </c>
      <c r="F1689" s="287">
        <v>41901</v>
      </c>
      <c r="G1689" s="44">
        <v>2832.2</v>
      </c>
      <c r="H1689" s="243">
        <f t="shared" si="27"/>
        <v>0</v>
      </c>
      <c r="I1689" s="214" t="s">
        <v>30</v>
      </c>
    </row>
    <row r="1690" spans="1:11" x14ac:dyDescent="0.25">
      <c r="A1690" s="216">
        <v>41901</v>
      </c>
      <c r="B1690" s="217" t="s">
        <v>2272</v>
      </c>
      <c r="C1690" s="363" t="s">
        <v>4766</v>
      </c>
      <c r="D1690" s="214" t="s">
        <v>57</v>
      </c>
      <c r="E1690" s="235">
        <v>1824</v>
      </c>
      <c r="F1690" s="287">
        <v>41901</v>
      </c>
      <c r="G1690" s="44">
        <v>1824</v>
      </c>
      <c r="H1690" s="243">
        <f t="shared" si="27"/>
        <v>0</v>
      </c>
      <c r="I1690" s="121" t="s">
        <v>30</v>
      </c>
    </row>
    <row r="1691" spans="1:11" x14ac:dyDescent="0.25">
      <c r="A1691" s="216">
        <v>41901</v>
      </c>
      <c r="B1691" s="217" t="s">
        <v>2273</v>
      </c>
      <c r="C1691" s="363" t="s">
        <v>4766</v>
      </c>
      <c r="D1691" s="214" t="s">
        <v>760</v>
      </c>
      <c r="E1691" s="235">
        <v>2763.6</v>
      </c>
      <c r="F1691" s="287">
        <v>41901</v>
      </c>
      <c r="G1691" s="44">
        <v>2763.6</v>
      </c>
      <c r="H1691" s="243">
        <f t="shared" si="27"/>
        <v>0</v>
      </c>
      <c r="I1691" s="121" t="s">
        <v>30</v>
      </c>
    </row>
    <row r="1692" spans="1:11" x14ac:dyDescent="0.25">
      <c r="A1692" s="216">
        <v>41901</v>
      </c>
      <c r="B1692" s="217" t="s">
        <v>2275</v>
      </c>
      <c r="C1692" s="363" t="s">
        <v>4766</v>
      </c>
      <c r="D1692" s="214" t="s">
        <v>338</v>
      </c>
      <c r="E1692" s="235">
        <v>904.8</v>
      </c>
      <c r="F1692" s="287">
        <v>41901</v>
      </c>
      <c r="G1692" s="44">
        <v>904.8</v>
      </c>
      <c r="H1692" s="243">
        <f t="shared" si="27"/>
        <v>0</v>
      </c>
      <c r="I1692" s="121" t="s">
        <v>30</v>
      </c>
    </row>
    <row r="1693" spans="1:11" x14ac:dyDescent="0.25">
      <c r="A1693" s="216">
        <v>41901</v>
      </c>
      <c r="B1693" s="217" t="s">
        <v>2276</v>
      </c>
      <c r="C1693" s="363" t="s">
        <v>4766</v>
      </c>
      <c r="D1693" s="220" t="s">
        <v>3114</v>
      </c>
      <c r="E1693" s="241">
        <v>0</v>
      </c>
      <c r="F1693" s="287"/>
      <c r="G1693" s="44"/>
      <c r="H1693" s="243">
        <f t="shared" si="27"/>
        <v>0</v>
      </c>
      <c r="I1693" s="121" t="s">
        <v>4245</v>
      </c>
    </row>
    <row r="1694" spans="1:11" x14ac:dyDescent="0.25">
      <c r="A1694" s="216">
        <v>41901</v>
      </c>
      <c r="B1694" s="217" t="s">
        <v>2278</v>
      </c>
      <c r="C1694" s="363" t="s">
        <v>4766</v>
      </c>
      <c r="D1694" s="214" t="s">
        <v>4323</v>
      </c>
      <c r="E1694" s="235">
        <v>6170.4</v>
      </c>
      <c r="F1694" s="287">
        <v>41901</v>
      </c>
      <c r="G1694" s="44">
        <v>6170.4</v>
      </c>
      <c r="H1694" s="243">
        <f t="shared" si="27"/>
        <v>0</v>
      </c>
      <c r="I1694" s="121"/>
    </row>
    <row r="1695" spans="1:11" x14ac:dyDescent="0.25">
      <c r="A1695" s="216">
        <v>41901</v>
      </c>
      <c r="B1695" s="217" t="s">
        <v>2279</v>
      </c>
      <c r="C1695" s="363" t="s">
        <v>4766</v>
      </c>
      <c r="D1695" s="214" t="s">
        <v>29</v>
      </c>
      <c r="E1695" s="235">
        <v>11524.5</v>
      </c>
      <c r="F1695" s="287">
        <v>41901</v>
      </c>
      <c r="G1695" s="44">
        <v>11524.5</v>
      </c>
      <c r="H1695" s="243">
        <f t="shared" si="27"/>
        <v>0</v>
      </c>
      <c r="I1695" s="121" t="s">
        <v>30</v>
      </c>
    </row>
    <row r="1696" spans="1:11" x14ac:dyDescent="0.25">
      <c r="A1696" s="216">
        <v>41901</v>
      </c>
      <c r="B1696" s="217" t="s">
        <v>2280</v>
      </c>
      <c r="C1696" s="363" t="s">
        <v>4766</v>
      </c>
      <c r="D1696" s="214" t="s">
        <v>180</v>
      </c>
      <c r="E1696" s="235">
        <v>29424</v>
      </c>
      <c r="F1696" s="287">
        <v>41901</v>
      </c>
      <c r="G1696" s="44">
        <v>29424</v>
      </c>
      <c r="H1696" s="243">
        <f t="shared" si="27"/>
        <v>0</v>
      </c>
      <c r="I1696" s="121" t="s">
        <v>217</v>
      </c>
    </row>
    <row r="1697" spans="1:11" x14ac:dyDescent="0.25">
      <c r="A1697" s="216">
        <v>41901</v>
      </c>
      <c r="B1697" s="217" t="s">
        <v>2281</v>
      </c>
      <c r="C1697" s="363" t="s">
        <v>4766</v>
      </c>
      <c r="D1697" s="214" t="s">
        <v>44</v>
      </c>
      <c r="E1697" s="235">
        <v>2880</v>
      </c>
      <c r="F1697" s="287">
        <v>41908</v>
      </c>
      <c r="G1697" s="34">
        <v>2880</v>
      </c>
      <c r="H1697" s="243">
        <f t="shared" si="27"/>
        <v>0</v>
      </c>
      <c r="I1697" s="121" t="s">
        <v>30</v>
      </c>
    </row>
    <row r="1698" spans="1:11" x14ac:dyDescent="0.25">
      <c r="A1698" s="216">
        <v>41901</v>
      </c>
      <c r="B1698" s="217" t="s">
        <v>2282</v>
      </c>
      <c r="C1698" s="363" t="s">
        <v>4766</v>
      </c>
      <c r="D1698" s="214" t="s">
        <v>43</v>
      </c>
      <c r="E1698" s="235">
        <v>2400</v>
      </c>
      <c r="F1698" s="287">
        <v>41908</v>
      </c>
      <c r="G1698" s="34">
        <v>2400</v>
      </c>
      <c r="H1698" s="243">
        <f t="shared" si="27"/>
        <v>0</v>
      </c>
      <c r="I1698" s="121" t="s">
        <v>30</v>
      </c>
    </row>
    <row r="1699" spans="1:11" x14ac:dyDescent="0.25">
      <c r="A1699" s="216">
        <v>41901</v>
      </c>
      <c r="B1699" s="217" t="s">
        <v>2283</v>
      </c>
      <c r="C1699" s="363" t="s">
        <v>4766</v>
      </c>
      <c r="D1699" s="214" t="s">
        <v>123</v>
      </c>
      <c r="E1699" s="235">
        <v>5231.6000000000004</v>
      </c>
      <c r="F1699" s="287">
        <v>41902</v>
      </c>
      <c r="G1699" s="34">
        <v>5231.6000000000004</v>
      </c>
      <c r="H1699" s="243">
        <f t="shared" si="27"/>
        <v>0</v>
      </c>
      <c r="I1699" s="121"/>
    </row>
    <row r="1700" spans="1:11" x14ac:dyDescent="0.25">
      <c r="A1700" s="216">
        <v>41901</v>
      </c>
      <c r="B1700" s="217" t="s">
        <v>2284</v>
      </c>
      <c r="C1700" s="363" t="s">
        <v>4766</v>
      </c>
      <c r="D1700" s="214" t="s">
        <v>517</v>
      </c>
      <c r="E1700" s="235">
        <v>1430</v>
      </c>
      <c r="F1700" s="287">
        <v>41901</v>
      </c>
      <c r="G1700" s="34">
        <v>1430</v>
      </c>
      <c r="H1700" s="243">
        <f t="shared" si="27"/>
        <v>0</v>
      </c>
      <c r="I1700" s="121"/>
    </row>
    <row r="1701" spans="1:11" x14ac:dyDescent="0.25">
      <c r="A1701" s="216">
        <v>41901</v>
      </c>
      <c r="B1701" s="217" t="s">
        <v>2286</v>
      </c>
      <c r="C1701" s="363" t="s">
        <v>4766</v>
      </c>
      <c r="D1701" s="214" t="s">
        <v>29</v>
      </c>
      <c r="E1701" s="235">
        <v>2626</v>
      </c>
      <c r="F1701" s="287">
        <v>41901</v>
      </c>
      <c r="G1701" s="34">
        <v>2626</v>
      </c>
      <c r="H1701" s="243">
        <f t="shared" si="27"/>
        <v>0</v>
      </c>
      <c r="I1701" s="121" t="s">
        <v>30</v>
      </c>
    </row>
    <row r="1702" spans="1:11" x14ac:dyDescent="0.25">
      <c r="A1702" s="216">
        <v>41901</v>
      </c>
      <c r="B1702" s="217" t="s">
        <v>2287</v>
      </c>
      <c r="C1702" s="363" t="s">
        <v>4766</v>
      </c>
      <c r="D1702" s="214" t="s">
        <v>54</v>
      </c>
      <c r="E1702" s="235">
        <v>2340</v>
      </c>
      <c r="F1702" s="287">
        <v>41901</v>
      </c>
      <c r="G1702" s="34">
        <v>2340</v>
      </c>
      <c r="H1702" s="243">
        <f t="shared" si="27"/>
        <v>0</v>
      </c>
      <c r="I1702" s="121" t="s">
        <v>30</v>
      </c>
    </row>
    <row r="1703" spans="1:11" x14ac:dyDescent="0.25">
      <c r="A1703" s="216">
        <v>41901</v>
      </c>
      <c r="B1703" s="217" t="s">
        <v>2289</v>
      </c>
      <c r="C1703" s="363" t="s">
        <v>4766</v>
      </c>
      <c r="D1703" s="214" t="s">
        <v>1782</v>
      </c>
      <c r="E1703" s="235">
        <v>998.4</v>
      </c>
      <c r="F1703" s="287">
        <v>41901</v>
      </c>
      <c r="G1703" s="34">
        <v>998.4</v>
      </c>
      <c r="H1703" s="243">
        <f t="shared" si="27"/>
        <v>0</v>
      </c>
      <c r="I1703" s="121" t="s">
        <v>30</v>
      </c>
      <c r="K1703" s="33"/>
    </row>
    <row r="1704" spans="1:11" x14ac:dyDescent="0.25">
      <c r="A1704" s="216">
        <v>41901</v>
      </c>
      <c r="B1704" s="217" t="s">
        <v>2290</v>
      </c>
      <c r="C1704" s="363" t="s">
        <v>4766</v>
      </c>
      <c r="D1704" s="214" t="s">
        <v>2586</v>
      </c>
      <c r="E1704" s="235">
        <v>9666.5</v>
      </c>
      <c r="F1704" s="287">
        <v>41901</v>
      </c>
      <c r="G1704" s="34">
        <v>9666.5</v>
      </c>
      <c r="H1704" s="243">
        <f t="shared" si="27"/>
        <v>0</v>
      </c>
      <c r="I1704" s="121" t="s">
        <v>217</v>
      </c>
    </row>
    <row r="1705" spans="1:11" x14ac:dyDescent="0.25">
      <c r="A1705" s="216">
        <v>41901</v>
      </c>
      <c r="B1705" s="217" t="s">
        <v>2291</v>
      </c>
      <c r="C1705" s="363" t="s">
        <v>4766</v>
      </c>
      <c r="D1705" s="214" t="s">
        <v>307</v>
      </c>
      <c r="E1705" s="235">
        <v>10111.799999999999</v>
      </c>
      <c r="F1705" s="287">
        <v>41906</v>
      </c>
      <c r="G1705" s="34">
        <v>10111.799999999999</v>
      </c>
      <c r="H1705" s="243">
        <f t="shared" si="27"/>
        <v>0</v>
      </c>
      <c r="I1705" s="121" t="s">
        <v>65</v>
      </c>
    </row>
    <row r="1706" spans="1:11" x14ac:dyDescent="0.25">
      <c r="A1706" s="216">
        <v>41901</v>
      </c>
      <c r="B1706" s="217" t="s">
        <v>2293</v>
      </c>
      <c r="C1706" s="363" t="s">
        <v>4766</v>
      </c>
      <c r="D1706" s="214" t="s">
        <v>260</v>
      </c>
      <c r="E1706" s="235">
        <v>2360</v>
      </c>
      <c r="F1706" s="287">
        <v>41901</v>
      </c>
      <c r="G1706" s="34">
        <v>2360</v>
      </c>
      <c r="H1706" s="243">
        <f t="shared" si="27"/>
        <v>0</v>
      </c>
      <c r="I1706" s="121" t="s">
        <v>30</v>
      </c>
    </row>
    <row r="1707" spans="1:11" x14ac:dyDescent="0.25">
      <c r="A1707" s="216">
        <v>41901</v>
      </c>
      <c r="B1707" s="217" t="s">
        <v>2295</v>
      </c>
      <c r="C1707" s="363" t="s">
        <v>4766</v>
      </c>
      <c r="D1707" s="214" t="s">
        <v>3121</v>
      </c>
      <c r="E1707" s="235">
        <v>7610</v>
      </c>
      <c r="F1707" s="287">
        <v>41901</v>
      </c>
      <c r="G1707" s="34">
        <v>7610</v>
      </c>
      <c r="H1707" s="243">
        <f t="shared" si="27"/>
        <v>0</v>
      </c>
      <c r="I1707" s="121" t="s">
        <v>217</v>
      </c>
    </row>
    <row r="1708" spans="1:11" x14ac:dyDescent="0.25">
      <c r="A1708" s="216">
        <v>41901</v>
      </c>
      <c r="B1708" s="217" t="s">
        <v>2296</v>
      </c>
      <c r="C1708" s="363" t="s">
        <v>4766</v>
      </c>
      <c r="D1708" s="214" t="s">
        <v>2523</v>
      </c>
      <c r="E1708" s="235">
        <v>5045</v>
      </c>
      <c r="F1708" s="287">
        <v>41901</v>
      </c>
      <c r="G1708" s="34">
        <v>5045</v>
      </c>
      <c r="H1708" s="243">
        <f t="shared" si="27"/>
        <v>0</v>
      </c>
      <c r="I1708" s="121" t="s">
        <v>217</v>
      </c>
    </row>
    <row r="1709" spans="1:11" x14ac:dyDescent="0.25">
      <c r="A1709" s="216">
        <v>41901</v>
      </c>
      <c r="B1709" s="217" t="s">
        <v>2298</v>
      </c>
      <c r="C1709" s="363" t="s">
        <v>4766</v>
      </c>
      <c r="D1709" s="214" t="s">
        <v>792</v>
      </c>
      <c r="E1709" s="235">
        <v>5144.6000000000004</v>
      </c>
      <c r="F1709" s="287">
        <v>41901</v>
      </c>
      <c r="G1709" s="34">
        <v>5144.6000000000004</v>
      </c>
      <c r="H1709" s="243">
        <f t="shared" si="27"/>
        <v>0</v>
      </c>
      <c r="I1709" s="121"/>
    </row>
    <row r="1710" spans="1:11" x14ac:dyDescent="0.25">
      <c r="A1710" s="216">
        <v>41901</v>
      </c>
      <c r="B1710" s="217" t="s">
        <v>2300</v>
      </c>
      <c r="C1710" s="363" t="s">
        <v>4766</v>
      </c>
      <c r="D1710" s="214" t="s">
        <v>4619</v>
      </c>
      <c r="E1710" s="235">
        <v>3111.5</v>
      </c>
      <c r="F1710" s="287">
        <v>41901</v>
      </c>
      <c r="G1710" s="34">
        <v>3111.5</v>
      </c>
      <c r="H1710" s="243">
        <f t="shared" si="27"/>
        <v>0</v>
      </c>
      <c r="I1710" s="121"/>
    </row>
    <row r="1711" spans="1:11" x14ac:dyDescent="0.25">
      <c r="A1711" s="216">
        <v>41901</v>
      </c>
      <c r="B1711" s="217" t="s">
        <v>2301</v>
      </c>
      <c r="C1711" s="363" t="s">
        <v>4766</v>
      </c>
      <c r="D1711" s="214" t="s">
        <v>28</v>
      </c>
      <c r="E1711" s="235">
        <v>6914.75</v>
      </c>
      <c r="F1711" s="287">
        <v>41901</v>
      </c>
      <c r="G1711" s="34">
        <v>6914.75</v>
      </c>
      <c r="H1711" s="243">
        <f t="shared" si="27"/>
        <v>0</v>
      </c>
      <c r="I1711" s="121"/>
    </row>
    <row r="1712" spans="1:11" x14ac:dyDescent="0.25">
      <c r="A1712" s="216">
        <v>41901</v>
      </c>
      <c r="B1712" s="217" t="s">
        <v>2302</v>
      </c>
      <c r="C1712" s="363" t="s">
        <v>4766</v>
      </c>
      <c r="D1712" s="214" t="s">
        <v>49</v>
      </c>
      <c r="E1712" s="235">
        <v>3468</v>
      </c>
      <c r="F1712" s="287">
        <v>41901</v>
      </c>
      <c r="G1712" s="34">
        <v>3468</v>
      </c>
      <c r="H1712" s="243">
        <f t="shared" si="27"/>
        <v>0</v>
      </c>
      <c r="I1712" s="121"/>
    </row>
    <row r="1713" spans="1:11" x14ac:dyDescent="0.25">
      <c r="A1713" s="216">
        <v>41901</v>
      </c>
      <c r="B1713" s="217" t="s">
        <v>2303</v>
      </c>
      <c r="C1713" s="363" t="s">
        <v>4766</v>
      </c>
      <c r="D1713" s="214" t="s">
        <v>4797</v>
      </c>
      <c r="E1713" s="235">
        <v>2579.1999999999998</v>
      </c>
      <c r="F1713" s="287">
        <v>41901</v>
      </c>
      <c r="G1713" s="34">
        <v>2579.1999999999998</v>
      </c>
      <c r="H1713" s="243">
        <f t="shared" si="27"/>
        <v>0</v>
      </c>
      <c r="I1713" s="121" t="s">
        <v>217</v>
      </c>
      <c r="J1713" s="21"/>
      <c r="K1713" s="21"/>
    </row>
    <row r="1714" spans="1:11" x14ac:dyDescent="0.25">
      <c r="A1714" s="216">
        <v>41901</v>
      </c>
      <c r="B1714" s="217" t="s">
        <v>2305</v>
      </c>
      <c r="C1714" s="363" t="s">
        <v>4766</v>
      </c>
      <c r="D1714" s="214" t="s">
        <v>47</v>
      </c>
      <c r="E1714" s="235">
        <v>1386</v>
      </c>
      <c r="F1714" s="287">
        <v>41901</v>
      </c>
      <c r="G1714" s="34">
        <v>1386</v>
      </c>
      <c r="H1714" s="243">
        <f t="shared" si="27"/>
        <v>0</v>
      </c>
      <c r="I1714" s="121" t="s">
        <v>30</v>
      </c>
      <c r="J1714" s="21"/>
      <c r="K1714" s="21"/>
    </row>
    <row r="1715" spans="1:11" x14ac:dyDescent="0.25">
      <c r="A1715" s="216">
        <v>41901</v>
      </c>
      <c r="B1715" s="217" t="s">
        <v>2306</v>
      </c>
      <c r="C1715" s="363" t="s">
        <v>4766</v>
      </c>
      <c r="D1715" s="214" t="s">
        <v>4622</v>
      </c>
      <c r="E1715" s="235">
        <v>2068</v>
      </c>
      <c r="F1715" s="287">
        <v>41901</v>
      </c>
      <c r="G1715" s="34">
        <v>2068</v>
      </c>
      <c r="H1715" s="243">
        <f t="shared" si="27"/>
        <v>0</v>
      </c>
      <c r="I1715" s="121"/>
      <c r="J1715" s="21"/>
      <c r="K1715" s="21"/>
    </row>
    <row r="1716" spans="1:11" x14ac:dyDescent="0.25">
      <c r="A1716" s="216">
        <v>41901</v>
      </c>
      <c r="B1716" s="217" t="s">
        <v>2307</v>
      </c>
      <c r="C1716" s="363" t="s">
        <v>4766</v>
      </c>
      <c r="D1716" s="214" t="s">
        <v>62</v>
      </c>
      <c r="E1716" s="235">
        <v>19468.2</v>
      </c>
      <c r="F1716" s="287">
        <v>41901</v>
      </c>
      <c r="G1716" s="34">
        <v>19468.2</v>
      </c>
      <c r="H1716" s="243">
        <f t="shared" si="27"/>
        <v>0</v>
      </c>
      <c r="I1716" s="121" t="s">
        <v>217</v>
      </c>
      <c r="J1716" s="21"/>
      <c r="K1716" s="21"/>
    </row>
    <row r="1717" spans="1:11" x14ac:dyDescent="0.25">
      <c r="A1717" s="216">
        <v>41901</v>
      </c>
      <c r="B1717" s="217" t="s">
        <v>2309</v>
      </c>
      <c r="C1717" s="363" t="s">
        <v>4766</v>
      </c>
      <c r="D1717" s="214" t="s">
        <v>4756</v>
      </c>
      <c r="E1717" s="235">
        <v>3534.6</v>
      </c>
      <c r="F1717" s="287">
        <v>41901</v>
      </c>
      <c r="G1717" s="34">
        <v>3534.6</v>
      </c>
      <c r="H1717" s="243">
        <f t="shared" si="27"/>
        <v>0</v>
      </c>
      <c r="I1717" s="121"/>
      <c r="J1717" s="21"/>
      <c r="K1717" s="21"/>
    </row>
    <row r="1718" spans="1:11" x14ac:dyDescent="0.25">
      <c r="A1718" s="216">
        <v>41901</v>
      </c>
      <c r="B1718" s="217" t="s">
        <v>2310</v>
      </c>
      <c r="C1718" s="363" t="s">
        <v>4766</v>
      </c>
      <c r="D1718" s="214" t="s">
        <v>180</v>
      </c>
      <c r="E1718" s="235">
        <v>5779.4</v>
      </c>
      <c r="F1718" s="287">
        <v>41901</v>
      </c>
      <c r="G1718" s="34">
        <v>5779.4</v>
      </c>
      <c r="H1718" s="243">
        <f t="shared" si="27"/>
        <v>0</v>
      </c>
      <c r="I1718" s="121" t="s">
        <v>217</v>
      </c>
      <c r="J1718" s="21"/>
      <c r="K1718" s="21"/>
    </row>
    <row r="1719" spans="1:11" x14ac:dyDescent="0.25">
      <c r="A1719" s="216">
        <v>41901</v>
      </c>
      <c r="B1719" s="217" t="s">
        <v>2311</v>
      </c>
      <c r="C1719" s="363" t="s">
        <v>4766</v>
      </c>
      <c r="D1719" s="214" t="s">
        <v>1697</v>
      </c>
      <c r="E1719" s="235">
        <v>4610</v>
      </c>
      <c r="F1719" s="287">
        <v>41901</v>
      </c>
      <c r="G1719" s="34">
        <v>4610</v>
      </c>
      <c r="H1719" s="243">
        <f t="shared" si="27"/>
        <v>0</v>
      </c>
      <c r="I1719" s="121" t="s">
        <v>27</v>
      </c>
      <c r="J1719" s="21"/>
      <c r="K1719" s="21"/>
    </row>
    <row r="1720" spans="1:11" x14ac:dyDescent="0.25">
      <c r="A1720" s="216">
        <v>41901</v>
      </c>
      <c r="B1720" s="217" t="s">
        <v>2312</v>
      </c>
      <c r="C1720" s="363" t="s">
        <v>4766</v>
      </c>
      <c r="D1720" s="214" t="s">
        <v>4764</v>
      </c>
      <c r="E1720" s="235">
        <v>4292.3999999999996</v>
      </c>
      <c r="F1720" s="287">
        <v>41901</v>
      </c>
      <c r="G1720" s="34">
        <v>4292.3999999999996</v>
      </c>
      <c r="H1720" s="243">
        <f t="shared" si="27"/>
        <v>0</v>
      </c>
      <c r="I1720" s="121"/>
      <c r="J1720" s="21"/>
      <c r="K1720" s="21"/>
    </row>
    <row r="1721" spans="1:11" x14ac:dyDescent="0.25">
      <c r="A1721" s="216">
        <v>41901</v>
      </c>
      <c r="B1721" s="217" t="s">
        <v>2313</v>
      </c>
      <c r="C1721" s="363" t="s">
        <v>4766</v>
      </c>
      <c r="D1721" s="214" t="s">
        <v>55</v>
      </c>
      <c r="E1721" s="235">
        <v>18751.099999999999</v>
      </c>
      <c r="F1721" s="287">
        <v>41901</v>
      </c>
      <c r="G1721" s="34">
        <v>18751.099999999999</v>
      </c>
      <c r="H1721" s="243">
        <f t="shared" si="27"/>
        <v>0</v>
      </c>
      <c r="I1721" s="121"/>
      <c r="J1721" s="21"/>
      <c r="K1721" s="21"/>
    </row>
    <row r="1722" spans="1:11" x14ac:dyDescent="0.25">
      <c r="A1722" s="216">
        <v>41901</v>
      </c>
      <c r="B1722" s="217" t="s">
        <v>2314</v>
      </c>
      <c r="C1722" s="363" t="s">
        <v>4766</v>
      </c>
      <c r="D1722" s="214" t="s">
        <v>4620</v>
      </c>
      <c r="E1722" s="235">
        <v>7691.6</v>
      </c>
      <c r="F1722" s="287">
        <v>41901</v>
      </c>
      <c r="G1722" s="34">
        <v>7691.6</v>
      </c>
      <c r="H1722" s="243">
        <f t="shared" si="27"/>
        <v>0</v>
      </c>
      <c r="I1722" s="121"/>
      <c r="J1722" s="21"/>
      <c r="K1722" s="21"/>
    </row>
    <row r="1723" spans="1:11" x14ac:dyDescent="0.25">
      <c r="A1723" s="216">
        <v>41901</v>
      </c>
      <c r="B1723" s="217" t="s">
        <v>2316</v>
      </c>
      <c r="C1723" s="363" t="s">
        <v>4766</v>
      </c>
      <c r="D1723" s="214" t="s">
        <v>4620</v>
      </c>
      <c r="E1723" s="235">
        <v>17342</v>
      </c>
      <c r="F1723" s="287">
        <v>41901</v>
      </c>
      <c r="G1723" s="34">
        <v>17342</v>
      </c>
      <c r="H1723" s="243">
        <f t="shared" si="27"/>
        <v>0</v>
      </c>
      <c r="I1723" s="121"/>
      <c r="J1723" s="21"/>
      <c r="K1723" s="21"/>
    </row>
    <row r="1724" spans="1:11" x14ac:dyDescent="0.25">
      <c r="A1724" s="216">
        <v>41901</v>
      </c>
      <c r="B1724" s="217" t="s">
        <v>2317</v>
      </c>
      <c r="C1724" s="363" t="s">
        <v>4766</v>
      </c>
      <c r="D1724" s="214" t="s">
        <v>106</v>
      </c>
      <c r="E1724" s="235">
        <v>6900</v>
      </c>
      <c r="F1724" s="287">
        <v>41908</v>
      </c>
      <c r="G1724" s="34">
        <v>6900</v>
      </c>
      <c r="H1724" s="243">
        <f t="shared" si="27"/>
        <v>0</v>
      </c>
      <c r="I1724" s="121" t="s">
        <v>27</v>
      </c>
      <c r="J1724" s="21"/>
      <c r="K1724" s="21"/>
    </row>
    <row r="1725" spans="1:11" x14ac:dyDescent="0.25">
      <c r="A1725" s="216">
        <v>41901</v>
      </c>
      <c r="B1725" s="217" t="s">
        <v>2318</v>
      </c>
      <c r="C1725" s="363" t="s">
        <v>4766</v>
      </c>
      <c r="D1725" s="214" t="s">
        <v>4620</v>
      </c>
      <c r="E1725" s="235">
        <v>853</v>
      </c>
      <c r="F1725" s="287">
        <v>41901</v>
      </c>
      <c r="G1725" s="34">
        <v>853</v>
      </c>
      <c r="H1725" s="243">
        <f t="shared" si="27"/>
        <v>0</v>
      </c>
      <c r="I1725" s="121" t="s">
        <v>4824</v>
      </c>
      <c r="J1725" s="21"/>
      <c r="K1725" s="21"/>
    </row>
    <row r="1726" spans="1:11" x14ac:dyDescent="0.25">
      <c r="A1726" s="216">
        <v>41901</v>
      </c>
      <c r="B1726" s="217" t="s">
        <v>2320</v>
      </c>
      <c r="C1726" s="363" t="s">
        <v>4766</v>
      </c>
      <c r="D1726" s="214" t="s">
        <v>4659</v>
      </c>
      <c r="E1726" s="235">
        <v>2768.3</v>
      </c>
      <c r="F1726" s="287">
        <v>41901</v>
      </c>
      <c r="G1726" s="34">
        <v>2768.3</v>
      </c>
      <c r="H1726" s="243">
        <f t="shared" si="27"/>
        <v>0</v>
      </c>
      <c r="I1726" s="121" t="s">
        <v>27</v>
      </c>
      <c r="J1726" s="21"/>
      <c r="K1726" s="21"/>
    </row>
    <row r="1727" spans="1:11" x14ac:dyDescent="0.25">
      <c r="A1727" s="216">
        <v>41901</v>
      </c>
      <c r="B1727" s="217" t="s">
        <v>2321</v>
      </c>
      <c r="C1727" s="363" t="s">
        <v>4766</v>
      </c>
      <c r="D1727" s="214" t="s">
        <v>4814</v>
      </c>
      <c r="E1727" s="235">
        <v>6420.6</v>
      </c>
      <c r="F1727" s="287">
        <v>41901</v>
      </c>
      <c r="G1727" s="34">
        <v>6420.6</v>
      </c>
      <c r="H1727" s="243">
        <f t="shared" si="27"/>
        <v>0</v>
      </c>
      <c r="I1727" s="121"/>
      <c r="J1727" s="21"/>
      <c r="K1727" s="21"/>
    </row>
    <row r="1728" spans="1:11" x14ac:dyDescent="0.25">
      <c r="A1728" s="216">
        <v>41901</v>
      </c>
      <c r="B1728" s="217" t="s">
        <v>2322</v>
      </c>
      <c r="C1728" s="363" t="s">
        <v>4766</v>
      </c>
      <c r="D1728" s="214" t="s">
        <v>2705</v>
      </c>
      <c r="E1728" s="235">
        <v>1806</v>
      </c>
      <c r="F1728" s="287">
        <v>41901</v>
      </c>
      <c r="G1728" s="34">
        <v>1806</v>
      </c>
      <c r="H1728" s="243">
        <f t="shared" si="27"/>
        <v>0</v>
      </c>
      <c r="I1728" s="121" t="s">
        <v>12</v>
      </c>
      <c r="J1728" s="21"/>
      <c r="K1728" s="21"/>
    </row>
    <row r="1729" spans="1:11" x14ac:dyDescent="0.25">
      <c r="A1729" s="216">
        <v>41901</v>
      </c>
      <c r="B1729" s="217" t="s">
        <v>2323</v>
      </c>
      <c r="C1729" s="363" t="s">
        <v>4766</v>
      </c>
      <c r="D1729" s="214" t="s">
        <v>52</v>
      </c>
      <c r="E1729" s="235">
        <v>3105</v>
      </c>
      <c r="F1729" s="287">
        <v>41901</v>
      </c>
      <c r="G1729" s="34">
        <v>3105</v>
      </c>
      <c r="H1729" s="243">
        <f t="shared" si="27"/>
        <v>0</v>
      </c>
      <c r="I1729" s="121" t="s">
        <v>12</v>
      </c>
    </row>
    <row r="1730" spans="1:11" x14ac:dyDescent="0.25">
      <c r="A1730" s="216">
        <v>41901</v>
      </c>
      <c r="B1730" s="217" t="s">
        <v>2324</v>
      </c>
      <c r="C1730" s="363" t="s">
        <v>4766</v>
      </c>
      <c r="D1730" s="214" t="s">
        <v>2582</v>
      </c>
      <c r="E1730" s="235">
        <v>4477.8</v>
      </c>
      <c r="F1730" s="287">
        <v>41901</v>
      </c>
      <c r="G1730" s="34">
        <v>4477.8</v>
      </c>
      <c r="H1730" s="243">
        <f t="shared" si="27"/>
        <v>0</v>
      </c>
      <c r="I1730" s="121" t="s">
        <v>12</v>
      </c>
    </row>
    <row r="1731" spans="1:11" x14ac:dyDescent="0.25">
      <c r="A1731" s="216">
        <v>41901</v>
      </c>
      <c r="B1731" s="217" t="s">
        <v>2325</v>
      </c>
      <c r="C1731" s="363" t="s">
        <v>4766</v>
      </c>
      <c r="D1731" s="214" t="s">
        <v>130</v>
      </c>
      <c r="E1731" s="235">
        <v>7789.5</v>
      </c>
      <c r="F1731" s="287">
        <v>41904</v>
      </c>
      <c r="G1731" s="34">
        <v>7789.5</v>
      </c>
      <c r="H1731" s="243">
        <f t="shared" si="27"/>
        <v>0</v>
      </c>
      <c r="I1731" s="121" t="s">
        <v>21</v>
      </c>
    </row>
    <row r="1732" spans="1:11" x14ac:dyDescent="0.25">
      <c r="A1732" s="216">
        <v>41901</v>
      </c>
      <c r="B1732" s="217" t="s">
        <v>2326</v>
      </c>
      <c r="C1732" s="363" t="s">
        <v>4766</v>
      </c>
      <c r="D1732" s="214" t="s">
        <v>83</v>
      </c>
      <c r="E1732" s="235">
        <v>7492.8</v>
      </c>
      <c r="F1732" s="287">
        <v>41901</v>
      </c>
      <c r="G1732" s="34">
        <v>7492.8</v>
      </c>
      <c r="H1732" s="243">
        <f t="shared" si="27"/>
        <v>0</v>
      </c>
      <c r="I1732" s="121" t="s">
        <v>152</v>
      </c>
    </row>
    <row r="1733" spans="1:11" x14ac:dyDescent="0.25">
      <c r="A1733" s="216">
        <v>41901</v>
      </c>
      <c r="B1733" s="217" t="s">
        <v>2328</v>
      </c>
      <c r="C1733" s="363" t="s">
        <v>4766</v>
      </c>
      <c r="D1733" s="214" t="s">
        <v>884</v>
      </c>
      <c r="E1733" s="235">
        <v>26434.799999999999</v>
      </c>
      <c r="F1733" s="473">
        <v>41913</v>
      </c>
      <c r="G1733" s="40">
        <v>26434.799999999999</v>
      </c>
      <c r="H1733" s="243">
        <f t="shared" si="27"/>
        <v>0</v>
      </c>
      <c r="I1733" s="121" t="s">
        <v>21</v>
      </c>
    </row>
    <row r="1734" spans="1:11" x14ac:dyDescent="0.25">
      <c r="A1734" s="216">
        <v>41901</v>
      </c>
      <c r="B1734" s="217" t="s">
        <v>2329</v>
      </c>
      <c r="C1734" s="363" t="s">
        <v>4766</v>
      </c>
      <c r="D1734" s="214" t="s">
        <v>4618</v>
      </c>
      <c r="E1734" s="235">
        <v>1594.9</v>
      </c>
      <c r="F1734" s="287">
        <v>41904</v>
      </c>
      <c r="G1734" s="34">
        <v>1594.9</v>
      </c>
      <c r="H1734" s="243">
        <f t="shared" si="27"/>
        <v>0</v>
      </c>
      <c r="I1734" s="121" t="s">
        <v>152</v>
      </c>
    </row>
    <row r="1735" spans="1:11" x14ac:dyDescent="0.25">
      <c r="A1735" s="216">
        <v>41901</v>
      </c>
      <c r="B1735" s="217" t="s">
        <v>2330</v>
      </c>
      <c r="C1735" s="363" t="s">
        <v>4766</v>
      </c>
      <c r="D1735" s="214" t="s">
        <v>765</v>
      </c>
      <c r="E1735" s="235">
        <v>3498.6</v>
      </c>
      <c r="F1735" s="287">
        <v>41901</v>
      </c>
      <c r="G1735" s="34">
        <v>3498.6</v>
      </c>
      <c r="H1735" s="243">
        <f t="shared" ref="H1735:H1798" si="28">E1735-G1735</f>
        <v>0</v>
      </c>
      <c r="I1735" s="121" t="s">
        <v>12</v>
      </c>
    </row>
    <row r="1736" spans="1:11" x14ac:dyDescent="0.25">
      <c r="A1736" s="216">
        <v>41901</v>
      </c>
      <c r="B1736" s="217" t="s">
        <v>2331</v>
      </c>
      <c r="C1736" s="363" t="s">
        <v>4766</v>
      </c>
      <c r="D1736" s="214" t="s">
        <v>4696</v>
      </c>
      <c r="E1736" s="235">
        <v>36566.400000000001</v>
      </c>
      <c r="F1736" s="287">
        <v>41901</v>
      </c>
      <c r="G1736" s="34">
        <v>36566.400000000001</v>
      </c>
      <c r="H1736" s="243">
        <f t="shared" si="28"/>
        <v>0</v>
      </c>
      <c r="I1736" s="121"/>
    </row>
    <row r="1737" spans="1:11" x14ac:dyDescent="0.25">
      <c r="A1737" s="216">
        <v>41901</v>
      </c>
      <c r="B1737" s="217" t="s">
        <v>2333</v>
      </c>
      <c r="C1737" s="363" t="s">
        <v>4766</v>
      </c>
      <c r="D1737" s="214" t="s">
        <v>765</v>
      </c>
      <c r="E1737" s="235">
        <v>132.30000000000001</v>
      </c>
      <c r="F1737" s="287">
        <v>41901</v>
      </c>
      <c r="G1737" s="34">
        <v>132.30000000000001</v>
      </c>
      <c r="H1737" s="243">
        <f t="shared" si="28"/>
        <v>0</v>
      </c>
      <c r="I1737" s="121" t="s">
        <v>12</v>
      </c>
    </row>
    <row r="1738" spans="1:11" x14ac:dyDescent="0.25">
      <c r="A1738" s="216">
        <v>41901</v>
      </c>
      <c r="B1738" s="217" t="s">
        <v>2334</v>
      </c>
      <c r="C1738" s="363" t="s">
        <v>4766</v>
      </c>
      <c r="D1738" s="214" t="s">
        <v>67</v>
      </c>
      <c r="E1738" s="235">
        <v>4176</v>
      </c>
      <c r="F1738" s="287">
        <v>41901</v>
      </c>
      <c r="G1738" s="34">
        <v>4176</v>
      </c>
      <c r="H1738" s="243">
        <f t="shared" si="28"/>
        <v>0</v>
      </c>
      <c r="I1738" s="121" t="s">
        <v>12</v>
      </c>
    </row>
    <row r="1739" spans="1:11" x14ac:dyDescent="0.25">
      <c r="A1739" s="216">
        <v>41901</v>
      </c>
      <c r="B1739" s="217" t="s">
        <v>2335</v>
      </c>
      <c r="C1739" s="363" t="s">
        <v>4766</v>
      </c>
      <c r="D1739" s="214" t="s">
        <v>4645</v>
      </c>
      <c r="E1739" s="235">
        <v>239142.39999999999</v>
      </c>
      <c r="F1739" s="287">
        <v>41901</v>
      </c>
      <c r="G1739" s="34">
        <v>239142.39999999999</v>
      </c>
      <c r="H1739" s="243">
        <f t="shared" si="28"/>
        <v>0</v>
      </c>
      <c r="I1739" s="121" t="s">
        <v>4775</v>
      </c>
    </row>
    <row r="1740" spans="1:11" x14ac:dyDescent="0.25">
      <c r="A1740" s="216">
        <v>41901</v>
      </c>
      <c r="B1740" s="217" t="s">
        <v>2336</v>
      </c>
      <c r="C1740" s="363" t="s">
        <v>4766</v>
      </c>
      <c r="D1740" s="214" t="s">
        <v>87</v>
      </c>
      <c r="E1740" s="235">
        <v>1347.44</v>
      </c>
      <c r="F1740" s="287">
        <v>41901</v>
      </c>
      <c r="G1740" s="34">
        <v>1347.44</v>
      </c>
      <c r="H1740" s="243">
        <f t="shared" si="28"/>
        <v>0</v>
      </c>
      <c r="I1740" s="121" t="s">
        <v>65</v>
      </c>
    </row>
    <row r="1741" spans="1:11" x14ac:dyDescent="0.25">
      <c r="A1741" s="216">
        <v>41901</v>
      </c>
      <c r="B1741" s="217" t="s">
        <v>2337</v>
      </c>
      <c r="C1741" s="363" t="s">
        <v>4766</v>
      </c>
      <c r="D1741" s="214" t="s">
        <v>386</v>
      </c>
      <c r="E1741" s="235">
        <v>2291.4</v>
      </c>
      <c r="F1741" s="287">
        <v>41901</v>
      </c>
      <c r="G1741" s="34">
        <v>2291.4</v>
      </c>
      <c r="H1741" s="243">
        <f t="shared" si="28"/>
        <v>0</v>
      </c>
      <c r="I1741" s="121" t="s">
        <v>65</v>
      </c>
    </row>
    <row r="1742" spans="1:11" x14ac:dyDescent="0.25">
      <c r="A1742" s="216">
        <v>41901</v>
      </c>
      <c r="B1742" s="217" t="s">
        <v>2338</v>
      </c>
      <c r="C1742" s="363" t="s">
        <v>4766</v>
      </c>
      <c r="D1742" s="214" t="s">
        <v>4645</v>
      </c>
      <c r="E1742" s="235">
        <v>600</v>
      </c>
      <c r="F1742" s="287">
        <v>41901</v>
      </c>
      <c r="G1742" s="34">
        <v>600</v>
      </c>
      <c r="H1742" s="243">
        <f t="shared" si="28"/>
        <v>0</v>
      </c>
      <c r="I1742" s="121" t="s">
        <v>65</v>
      </c>
    </row>
    <row r="1743" spans="1:11" x14ac:dyDescent="0.25">
      <c r="A1743" s="216">
        <v>41901</v>
      </c>
      <c r="B1743" s="217" t="s">
        <v>2339</v>
      </c>
      <c r="C1743" s="363" t="s">
        <v>4766</v>
      </c>
      <c r="D1743" s="214" t="s">
        <v>4645</v>
      </c>
      <c r="E1743" s="235">
        <v>600</v>
      </c>
      <c r="F1743" s="287">
        <v>41901</v>
      </c>
      <c r="G1743" s="34">
        <v>600</v>
      </c>
      <c r="H1743" s="243">
        <f t="shared" si="28"/>
        <v>0</v>
      </c>
      <c r="I1743" s="121" t="s">
        <v>65</v>
      </c>
    </row>
    <row r="1744" spans="1:11" x14ac:dyDescent="0.25">
      <c r="A1744" s="216">
        <v>41901</v>
      </c>
      <c r="B1744" s="217" t="s">
        <v>2340</v>
      </c>
      <c r="C1744" s="363" t="s">
        <v>4766</v>
      </c>
      <c r="D1744" s="214" t="s">
        <v>4645</v>
      </c>
      <c r="E1744" s="235">
        <v>600</v>
      </c>
      <c r="F1744" s="287">
        <v>41901</v>
      </c>
      <c r="G1744" s="34">
        <v>600</v>
      </c>
      <c r="H1744" s="243">
        <f t="shared" si="28"/>
        <v>0</v>
      </c>
      <c r="I1744" s="121" t="s">
        <v>65</v>
      </c>
      <c r="K1744" s="33"/>
    </row>
    <row r="1745" spans="1:11" x14ac:dyDescent="0.25">
      <c r="A1745" s="216">
        <v>41901</v>
      </c>
      <c r="B1745" s="217" t="s">
        <v>2341</v>
      </c>
      <c r="C1745" s="363" t="s">
        <v>4766</v>
      </c>
      <c r="D1745" s="214" t="s">
        <v>4645</v>
      </c>
      <c r="E1745" s="235">
        <v>600</v>
      </c>
      <c r="F1745" s="287">
        <v>41901</v>
      </c>
      <c r="G1745" s="34">
        <v>600</v>
      </c>
      <c r="H1745" s="243">
        <f t="shared" si="28"/>
        <v>0</v>
      </c>
      <c r="I1745" s="121" t="s">
        <v>65</v>
      </c>
      <c r="K1745" s="33"/>
    </row>
    <row r="1746" spans="1:11" x14ac:dyDescent="0.25">
      <c r="A1746" s="216">
        <v>41901</v>
      </c>
      <c r="B1746" s="217" t="s">
        <v>2342</v>
      </c>
      <c r="C1746" s="363" t="s">
        <v>4766</v>
      </c>
      <c r="D1746" s="214" t="s">
        <v>4645</v>
      </c>
      <c r="E1746" s="235">
        <v>582</v>
      </c>
      <c r="F1746" s="287">
        <v>41901</v>
      </c>
      <c r="G1746" s="34">
        <v>582</v>
      </c>
      <c r="H1746" s="243">
        <f t="shared" si="28"/>
        <v>0</v>
      </c>
      <c r="I1746" s="121" t="s">
        <v>65</v>
      </c>
    </row>
    <row r="1747" spans="1:11" x14ac:dyDescent="0.25">
      <c r="A1747" s="216">
        <v>41901</v>
      </c>
      <c r="B1747" s="217" t="s">
        <v>2344</v>
      </c>
      <c r="C1747" s="363" t="s">
        <v>4766</v>
      </c>
      <c r="D1747" s="214" t="s">
        <v>1611</v>
      </c>
      <c r="E1747" s="235">
        <v>3575.5</v>
      </c>
      <c r="F1747" s="287">
        <v>41901</v>
      </c>
      <c r="G1747" s="34">
        <v>3575.5</v>
      </c>
      <c r="H1747" s="243">
        <f t="shared" si="28"/>
        <v>0</v>
      </c>
      <c r="I1747" s="121"/>
    </row>
    <row r="1748" spans="1:11" x14ac:dyDescent="0.25">
      <c r="A1748" s="216">
        <v>41901</v>
      </c>
      <c r="B1748" s="217" t="s">
        <v>2345</v>
      </c>
      <c r="C1748" s="363" t="s">
        <v>4766</v>
      </c>
      <c r="D1748" s="214" t="s">
        <v>136</v>
      </c>
      <c r="E1748" s="235">
        <v>2839.2</v>
      </c>
      <c r="F1748" s="287">
        <v>41901</v>
      </c>
      <c r="G1748" s="34">
        <v>2839.2</v>
      </c>
      <c r="H1748" s="243">
        <f t="shared" si="28"/>
        <v>0</v>
      </c>
      <c r="I1748" s="121"/>
    </row>
    <row r="1749" spans="1:11" x14ac:dyDescent="0.25">
      <c r="A1749" s="216">
        <v>41901</v>
      </c>
      <c r="B1749" s="217" t="s">
        <v>2346</v>
      </c>
      <c r="C1749" s="363" t="s">
        <v>4766</v>
      </c>
      <c r="D1749" s="214" t="s">
        <v>133</v>
      </c>
      <c r="E1749" s="235">
        <v>25680</v>
      </c>
      <c r="F1749" s="287">
        <v>41901</v>
      </c>
      <c r="G1749" s="34">
        <v>25680</v>
      </c>
      <c r="H1749" s="243">
        <f t="shared" si="28"/>
        <v>0</v>
      </c>
      <c r="I1749" s="121" t="s">
        <v>27</v>
      </c>
    </row>
    <row r="1750" spans="1:11" x14ac:dyDescent="0.25">
      <c r="A1750" s="216">
        <v>41901</v>
      </c>
      <c r="B1750" s="217" t="s">
        <v>2347</v>
      </c>
      <c r="C1750" s="363" t="s">
        <v>4766</v>
      </c>
      <c r="D1750" s="214" t="s">
        <v>302</v>
      </c>
      <c r="E1750" s="235">
        <v>660</v>
      </c>
      <c r="F1750" s="287">
        <v>41901</v>
      </c>
      <c r="G1750" s="34">
        <v>660</v>
      </c>
      <c r="H1750" s="243">
        <f t="shared" si="28"/>
        <v>0</v>
      </c>
      <c r="I1750" s="121"/>
    </row>
    <row r="1751" spans="1:11" ht="23.25" x14ac:dyDescent="0.25">
      <c r="A1751" s="216">
        <v>41901</v>
      </c>
      <c r="B1751" s="217" t="s">
        <v>2348</v>
      </c>
      <c r="C1751" s="363" t="s">
        <v>4766</v>
      </c>
      <c r="D1751" s="214" t="s">
        <v>857</v>
      </c>
      <c r="E1751" s="235">
        <v>9505</v>
      </c>
      <c r="F1751" s="481" t="s">
        <v>4825</v>
      </c>
      <c r="G1751" s="34">
        <v>9505</v>
      </c>
      <c r="H1751" s="243">
        <f t="shared" si="28"/>
        <v>0</v>
      </c>
      <c r="I1751" s="121" t="s">
        <v>27</v>
      </c>
    </row>
    <row r="1752" spans="1:11" x14ac:dyDescent="0.25">
      <c r="A1752" s="216">
        <v>41901</v>
      </c>
      <c r="B1752" s="217" t="s">
        <v>2349</v>
      </c>
      <c r="C1752" s="363" t="s">
        <v>4766</v>
      </c>
      <c r="D1752" s="214" t="s">
        <v>4700</v>
      </c>
      <c r="E1752" s="235">
        <v>3850</v>
      </c>
      <c r="F1752" s="287">
        <v>41903</v>
      </c>
      <c r="G1752" s="34">
        <v>3850</v>
      </c>
      <c r="H1752" s="243">
        <f t="shared" si="28"/>
        <v>0</v>
      </c>
      <c r="I1752" s="121" t="s">
        <v>27</v>
      </c>
    </row>
    <row r="1753" spans="1:11" x14ac:dyDescent="0.25">
      <c r="A1753" s="216">
        <v>41901</v>
      </c>
      <c r="B1753" s="217" t="s">
        <v>2350</v>
      </c>
      <c r="C1753" s="363" t="s">
        <v>4766</v>
      </c>
      <c r="D1753" s="214" t="s">
        <v>346</v>
      </c>
      <c r="E1753" s="235">
        <v>2662.4</v>
      </c>
      <c r="F1753" s="287">
        <v>41903</v>
      </c>
      <c r="G1753" s="34">
        <v>2662.4</v>
      </c>
      <c r="H1753" s="243">
        <f t="shared" si="28"/>
        <v>0</v>
      </c>
      <c r="I1753" s="121" t="s">
        <v>27</v>
      </c>
    </row>
    <row r="1754" spans="1:11" x14ac:dyDescent="0.25">
      <c r="A1754" s="216">
        <v>41901</v>
      </c>
      <c r="B1754" s="217" t="s">
        <v>2351</v>
      </c>
      <c r="C1754" s="363" t="s">
        <v>4766</v>
      </c>
      <c r="D1754" s="214" t="s">
        <v>245</v>
      </c>
      <c r="E1754" s="235">
        <v>22603.599999999999</v>
      </c>
      <c r="F1754" s="287">
        <v>41903</v>
      </c>
      <c r="G1754" s="34">
        <v>22603.599999999999</v>
      </c>
      <c r="H1754" s="243">
        <f t="shared" si="28"/>
        <v>0</v>
      </c>
      <c r="I1754" s="121" t="s">
        <v>27</v>
      </c>
    </row>
    <row r="1755" spans="1:11" x14ac:dyDescent="0.25">
      <c r="A1755" s="216">
        <v>41901</v>
      </c>
      <c r="B1755" s="217" t="s">
        <v>2352</v>
      </c>
      <c r="C1755" s="363" t="s">
        <v>4766</v>
      </c>
      <c r="D1755" s="214" t="s">
        <v>310</v>
      </c>
      <c r="E1755" s="235">
        <v>31730</v>
      </c>
      <c r="F1755" s="473" t="s">
        <v>4826</v>
      </c>
      <c r="G1755" s="34">
        <v>31730</v>
      </c>
      <c r="H1755" s="243">
        <f t="shared" si="28"/>
        <v>0</v>
      </c>
      <c r="I1755" s="121" t="s">
        <v>27</v>
      </c>
    </row>
    <row r="1756" spans="1:11" ht="23.25" x14ac:dyDescent="0.25">
      <c r="A1756" s="216">
        <v>41901</v>
      </c>
      <c r="B1756" s="217" t="s">
        <v>1133</v>
      </c>
      <c r="C1756" s="363" t="s">
        <v>4766</v>
      </c>
      <c r="D1756" s="214" t="s">
        <v>149</v>
      </c>
      <c r="E1756" s="235">
        <v>26300</v>
      </c>
      <c r="F1756" s="481" t="s">
        <v>4827</v>
      </c>
      <c r="G1756" s="34">
        <v>26300</v>
      </c>
      <c r="H1756" s="243">
        <f t="shared" si="28"/>
        <v>0</v>
      </c>
      <c r="I1756" s="121" t="s">
        <v>27</v>
      </c>
    </row>
    <row r="1757" spans="1:11" x14ac:dyDescent="0.25">
      <c r="A1757" s="216">
        <v>41901</v>
      </c>
      <c r="B1757" s="217" t="s">
        <v>1134</v>
      </c>
      <c r="C1757" s="363" t="s">
        <v>4766</v>
      </c>
      <c r="D1757" s="214" t="s">
        <v>544</v>
      </c>
      <c r="E1757" s="235">
        <v>15090</v>
      </c>
      <c r="F1757" s="287">
        <v>41903</v>
      </c>
      <c r="G1757" s="34">
        <v>15090</v>
      </c>
      <c r="H1757" s="243">
        <f t="shared" si="28"/>
        <v>0</v>
      </c>
      <c r="I1757" s="121" t="s">
        <v>27</v>
      </c>
    </row>
    <row r="1758" spans="1:11" x14ac:dyDescent="0.25">
      <c r="A1758" s="216">
        <v>41901</v>
      </c>
      <c r="B1758" s="217" t="s">
        <v>1135</v>
      </c>
      <c r="C1758" s="363" t="s">
        <v>4766</v>
      </c>
      <c r="D1758" s="214" t="s">
        <v>242</v>
      </c>
      <c r="E1758" s="235">
        <v>38611.599999999999</v>
      </c>
      <c r="F1758" s="473" t="s">
        <v>4890</v>
      </c>
      <c r="G1758" s="40">
        <v>38611.599999999999</v>
      </c>
      <c r="H1758" s="243">
        <f t="shared" si="28"/>
        <v>0</v>
      </c>
      <c r="I1758" s="121" t="s">
        <v>27</v>
      </c>
    </row>
    <row r="1759" spans="1:11" x14ac:dyDescent="0.25">
      <c r="A1759" s="216">
        <v>41901</v>
      </c>
      <c r="B1759" s="217" t="s">
        <v>1136</v>
      </c>
      <c r="C1759" s="363" t="s">
        <v>4766</v>
      </c>
      <c r="D1759" s="214" t="s">
        <v>4810</v>
      </c>
      <c r="E1759" s="235">
        <v>15551.6</v>
      </c>
      <c r="F1759" s="473" t="s">
        <v>4896</v>
      </c>
      <c r="G1759" s="40">
        <v>15551.6</v>
      </c>
      <c r="H1759" s="243">
        <f t="shared" si="28"/>
        <v>0</v>
      </c>
      <c r="I1759" s="121" t="s">
        <v>27</v>
      </c>
    </row>
    <row r="1760" spans="1:11" x14ac:dyDescent="0.25">
      <c r="A1760" s="216">
        <v>41901</v>
      </c>
      <c r="B1760" s="217" t="s">
        <v>1137</v>
      </c>
      <c r="C1760" s="363" t="s">
        <v>4766</v>
      </c>
      <c r="D1760" s="214" t="s">
        <v>429</v>
      </c>
      <c r="E1760" s="235">
        <v>612.5</v>
      </c>
      <c r="F1760" s="287">
        <v>41903</v>
      </c>
      <c r="G1760" s="34">
        <v>612.5</v>
      </c>
      <c r="H1760" s="243">
        <f t="shared" si="28"/>
        <v>0</v>
      </c>
      <c r="I1760" s="121" t="s">
        <v>27</v>
      </c>
    </row>
    <row r="1761" spans="1:11" x14ac:dyDescent="0.25">
      <c r="A1761" s="216">
        <v>41901</v>
      </c>
      <c r="B1761" s="217" t="s">
        <v>1138</v>
      </c>
      <c r="C1761" s="363" t="s">
        <v>4766</v>
      </c>
      <c r="D1761" s="214" t="s">
        <v>85</v>
      </c>
      <c r="E1761" s="235">
        <v>7545</v>
      </c>
      <c r="F1761" s="287">
        <v>41903</v>
      </c>
      <c r="G1761" s="34">
        <v>7545</v>
      </c>
      <c r="H1761" s="243">
        <f t="shared" si="28"/>
        <v>0</v>
      </c>
      <c r="I1761" s="121" t="s">
        <v>27</v>
      </c>
      <c r="J1761" s="21"/>
      <c r="K1761" s="21"/>
    </row>
    <row r="1762" spans="1:11" x14ac:dyDescent="0.25">
      <c r="A1762" s="216">
        <v>41901</v>
      </c>
      <c r="B1762" s="217" t="s">
        <v>1139</v>
      </c>
      <c r="C1762" s="363" t="s">
        <v>4766</v>
      </c>
      <c r="D1762" s="214" t="s">
        <v>136</v>
      </c>
      <c r="E1762" s="235">
        <v>145.6</v>
      </c>
      <c r="F1762" s="287">
        <v>41901</v>
      </c>
      <c r="G1762" s="34">
        <v>145.6</v>
      </c>
      <c r="H1762" s="243">
        <f t="shared" si="28"/>
        <v>0</v>
      </c>
      <c r="I1762" s="121"/>
      <c r="J1762" s="21"/>
      <c r="K1762" s="21"/>
    </row>
    <row r="1763" spans="1:11" x14ac:dyDescent="0.25">
      <c r="A1763" s="216">
        <v>41901</v>
      </c>
      <c r="B1763" s="217" t="s">
        <v>1140</v>
      </c>
      <c r="C1763" s="363" t="s">
        <v>4766</v>
      </c>
      <c r="D1763" s="214" t="s">
        <v>80</v>
      </c>
      <c r="E1763" s="235">
        <v>2404.8000000000002</v>
      </c>
      <c r="F1763" s="287">
        <v>41902</v>
      </c>
      <c r="G1763" s="34">
        <v>2404.8000000000002</v>
      </c>
      <c r="H1763" s="243">
        <f t="shared" si="28"/>
        <v>0</v>
      </c>
      <c r="I1763" s="121" t="s">
        <v>21</v>
      </c>
      <c r="J1763" s="21"/>
      <c r="K1763" s="21"/>
    </row>
    <row r="1764" spans="1:11" x14ac:dyDescent="0.25">
      <c r="A1764" s="216">
        <v>41901</v>
      </c>
      <c r="B1764" s="217" t="s">
        <v>1141</v>
      </c>
      <c r="C1764" s="363" t="s">
        <v>4766</v>
      </c>
      <c r="D1764" s="214" t="s">
        <v>83</v>
      </c>
      <c r="E1764" s="235">
        <v>1116.02</v>
      </c>
      <c r="F1764" s="287">
        <v>41902</v>
      </c>
      <c r="G1764" s="34">
        <v>1116.02</v>
      </c>
      <c r="H1764" s="243">
        <f t="shared" si="28"/>
        <v>0</v>
      </c>
      <c r="I1764" s="121" t="s">
        <v>21</v>
      </c>
      <c r="J1764" s="21"/>
      <c r="K1764" s="21"/>
    </row>
    <row r="1765" spans="1:11" x14ac:dyDescent="0.25">
      <c r="A1765" s="216">
        <v>41901</v>
      </c>
      <c r="B1765" s="217" t="s">
        <v>1142</v>
      </c>
      <c r="C1765" s="363" t="s">
        <v>4766</v>
      </c>
      <c r="D1765" s="214" t="s">
        <v>78</v>
      </c>
      <c r="E1765" s="235">
        <v>3280.6</v>
      </c>
      <c r="F1765" s="287">
        <v>41902</v>
      </c>
      <c r="G1765" s="34">
        <v>3280.6</v>
      </c>
      <c r="H1765" s="243">
        <f t="shared" si="28"/>
        <v>0</v>
      </c>
      <c r="I1765" s="121" t="s">
        <v>21</v>
      </c>
      <c r="J1765" s="21"/>
      <c r="K1765" s="21"/>
    </row>
    <row r="1766" spans="1:11" x14ac:dyDescent="0.25">
      <c r="A1766" s="216">
        <v>41901</v>
      </c>
      <c r="B1766" s="217" t="s">
        <v>1143</v>
      </c>
      <c r="C1766" s="363" t="s">
        <v>4766</v>
      </c>
      <c r="D1766" s="214" t="s">
        <v>99</v>
      </c>
      <c r="E1766" s="235">
        <v>494</v>
      </c>
      <c r="F1766" s="287">
        <v>41902</v>
      </c>
      <c r="G1766" s="34">
        <v>494</v>
      </c>
      <c r="H1766" s="243">
        <f t="shared" si="28"/>
        <v>0</v>
      </c>
      <c r="I1766" s="121" t="s">
        <v>21</v>
      </c>
      <c r="J1766" s="21"/>
      <c r="K1766" s="21"/>
    </row>
    <row r="1767" spans="1:11" x14ac:dyDescent="0.25">
      <c r="A1767" s="216">
        <v>41901</v>
      </c>
      <c r="B1767" s="217" t="s">
        <v>1144</v>
      </c>
      <c r="C1767" s="363" t="s">
        <v>4766</v>
      </c>
      <c r="D1767" s="214" t="s">
        <v>233</v>
      </c>
      <c r="E1767" s="235">
        <v>3242</v>
      </c>
      <c r="F1767" s="287">
        <v>41902</v>
      </c>
      <c r="G1767" s="34">
        <v>3242</v>
      </c>
      <c r="H1767" s="243">
        <f t="shared" si="28"/>
        <v>0</v>
      </c>
      <c r="I1767" s="121" t="s">
        <v>21</v>
      </c>
      <c r="J1767" s="21"/>
      <c r="K1767" s="21"/>
    </row>
    <row r="1768" spans="1:11" x14ac:dyDescent="0.25">
      <c r="A1768" s="216">
        <v>41901</v>
      </c>
      <c r="B1768" s="217" t="s">
        <v>1145</v>
      </c>
      <c r="C1768" s="363" t="s">
        <v>4766</v>
      </c>
      <c r="D1768" s="214" t="s">
        <v>193</v>
      </c>
      <c r="E1768" s="235">
        <v>11144</v>
      </c>
      <c r="F1768" s="287">
        <v>41902</v>
      </c>
      <c r="G1768" s="34">
        <v>11144</v>
      </c>
      <c r="H1768" s="243">
        <f t="shared" si="28"/>
        <v>0</v>
      </c>
      <c r="I1768" s="121" t="s">
        <v>21</v>
      </c>
      <c r="J1768" s="21"/>
      <c r="K1768" s="21"/>
    </row>
    <row r="1769" spans="1:11" x14ac:dyDescent="0.25">
      <c r="A1769" s="216">
        <v>41901</v>
      </c>
      <c r="B1769" s="217" t="s">
        <v>1146</v>
      </c>
      <c r="C1769" s="363" t="s">
        <v>4766</v>
      </c>
      <c r="D1769" s="214" t="s">
        <v>4352</v>
      </c>
      <c r="E1769" s="235">
        <v>2675.3</v>
      </c>
      <c r="F1769" s="287">
        <v>41904</v>
      </c>
      <c r="G1769" s="34">
        <v>2675.3</v>
      </c>
      <c r="H1769" s="243">
        <f t="shared" si="28"/>
        <v>0</v>
      </c>
      <c r="I1769" s="121" t="s">
        <v>21</v>
      </c>
      <c r="J1769" s="21"/>
      <c r="K1769" s="21"/>
    </row>
    <row r="1770" spans="1:11" x14ac:dyDescent="0.25">
      <c r="A1770" s="216">
        <v>41901</v>
      </c>
      <c r="B1770" s="217" t="s">
        <v>1147</v>
      </c>
      <c r="C1770" s="363" t="s">
        <v>4766</v>
      </c>
      <c r="D1770" s="214" t="s">
        <v>4650</v>
      </c>
      <c r="E1770" s="235">
        <v>7392.2</v>
      </c>
      <c r="F1770" s="287">
        <v>41902</v>
      </c>
      <c r="G1770" s="34">
        <v>7392.2</v>
      </c>
      <c r="H1770" s="243">
        <f t="shared" si="28"/>
        <v>0</v>
      </c>
      <c r="I1770" s="121" t="s">
        <v>21</v>
      </c>
      <c r="J1770" s="21"/>
      <c r="K1770" s="21"/>
    </row>
    <row r="1771" spans="1:11" x14ac:dyDescent="0.25">
      <c r="A1771" s="216">
        <v>41901</v>
      </c>
      <c r="B1771" s="217" t="s">
        <v>1148</v>
      </c>
      <c r="C1771" s="363" t="s">
        <v>4766</v>
      </c>
      <c r="D1771" s="214" t="s">
        <v>765</v>
      </c>
      <c r="E1771" s="235">
        <v>37900</v>
      </c>
      <c r="F1771" s="287">
        <v>41902</v>
      </c>
      <c r="G1771" s="34">
        <v>37900</v>
      </c>
      <c r="H1771" s="243">
        <f t="shared" si="28"/>
        <v>0</v>
      </c>
      <c r="I1771" s="121" t="s">
        <v>12</v>
      </c>
      <c r="J1771" s="21"/>
      <c r="K1771" s="21"/>
    </row>
    <row r="1772" spans="1:11" x14ac:dyDescent="0.25">
      <c r="A1772" s="216">
        <v>41901</v>
      </c>
      <c r="B1772" s="217" t="s">
        <v>1149</v>
      </c>
      <c r="C1772" s="363" t="s">
        <v>4766</v>
      </c>
      <c r="D1772" s="214" t="s">
        <v>517</v>
      </c>
      <c r="E1772" s="235">
        <v>680.4</v>
      </c>
      <c r="F1772" s="287">
        <v>41901</v>
      </c>
      <c r="G1772" s="34">
        <v>680.4</v>
      </c>
      <c r="H1772" s="243">
        <f t="shared" si="28"/>
        <v>0</v>
      </c>
      <c r="I1772" s="121"/>
      <c r="J1772" s="21"/>
      <c r="K1772" s="21"/>
    </row>
    <row r="1773" spans="1:11" x14ac:dyDescent="0.25">
      <c r="A1773" s="216">
        <v>41901</v>
      </c>
      <c r="B1773" s="217" t="s">
        <v>1150</v>
      </c>
      <c r="C1773" s="363" t="s">
        <v>4766</v>
      </c>
      <c r="D1773" s="214" t="s">
        <v>51</v>
      </c>
      <c r="E1773" s="235">
        <v>2849.6</v>
      </c>
      <c r="F1773" s="287">
        <v>41902</v>
      </c>
      <c r="G1773" s="34">
        <v>2849.6</v>
      </c>
      <c r="H1773" s="243">
        <f t="shared" si="28"/>
        <v>0</v>
      </c>
      <c r="I1773" s="121" t="s">
        <v>12</v>
      </c>
      <c r="J1773" s="21"/>
      <c r="K1773" s="21"/>
    </row>
    <row r="1774" spans="1:11" x14ac:dyDescent="0.25">
      <c r="A1774" s="216">
        <v>41901</v>
      </c>
      <c r="B1774" s="217" t="s">
        <v>1151</v>
      </c>
      <c r="C1774" s="363" t="s">
        <v>4766</v>
      </c>
      <c r="D1774" s="214" t="s">
        <v>4650</v>
      </c>
      <c r="E1774" s="235">
        <v>154</v>
      </c>
      <c r="F1774" s="287">
        <v>41902</v>
      </c>
      <c r="G1774" s="34">
        <v>154</v>
      </c>
      <c r="H1774" s="243">
        <f t="shared" si="28"/>
        <v>0</v>
      </c>
      <c r="I1774" s="121" t="s">
        <v>152</v>
      </c>
      <c r="J1774" s="21"/>
      <c r="K1774" s="21"/>
    </row>
    <row r="1775" spans="1:11" x14ac:dyDescent="0.25">
      <c r="A1775" s="216">
        <v>41901</v>
      </c>
      <c r="B1775" s="217" t="s">
        <v>1152</v>
      </c>
      <c r="C1775" s="363" t="s">
        <v>4766</v>
      </c>
      <c r="D1775" s="214" t="s">
        <v>49</v>
      </c>
      <c r="E1775" s="235">
        <v>244.8</v>
      </c>
      <c r="F1775" s="287">
        <v>41901</v>
      </c>
      <c r="G1775" s="34">
        <v>244.8</v>
      </c>
      <c r="H1775" s="243">
        <f t="shared" si="28"/>
        <v>0</v>
      </c>
      <c r="I1775" s="121"/>
      <c r="J1775" s="21"/>
      <c r="K1775" s="21"/>
    </row>
    <row r="1776" spans="1:11" x14ac:dyDescent="0.25">
      <c r="A1776" s="216">
        <v>41901</v>
      </c>
      <c r="B1776" s="217" t="s">
        <v>1153</v>
      </c>
      <c r="C1776" s="363" t="s">
        <v>4766</v>
      </c>
      <c r="D1776" s="214" t="s">
        <v>44</v>
      </c>
      <c r="E1776" s="235">
        <v>8160</v>
      </c>
      <c r="F1776" s="473">
        <v>41914</v>
      </c>
      <c r="G1776" s="40">
        <v>8160</v>
      </c>
      <c r="H1776" s="243">
        <f t="shared" si="28"/>
        <v>0</v>
      </c>
      <c r="I1776" s="121" t="s">
        <v>12</v>
      </c>
      <c r="J1776" s="21"/>
      <c r="K1776" s="21"/>
    </row>
    <row r="1777" spans="1:11" x14ac:dyDescent="0.25">
      <c r="A1777" s="216">
        <v>41901</v>
      </c>
      <c r="B1777" s="217" t="s">
        <v>1154</v>
      </c>
      <c r="C1777" s="363" t="s">
        <v>4766</v>
      </c>
      <c r="D1777" s="214" t="s">
        <v>307</v>
      </c>
      <c r="E1777" s="235">
        <v>7191</v>
      </c>
      <c r="F1777" s="287">
        <v>41906</v>
      </c>
      <c r="G1777" s="34">
        <v>7191</v>
      </c>
      <c r="H1777" s="243">
        <f t="shared" si="28"/>
        <v>0</v>
      </c>
      <c r="I1777" s="121" t="s">
        <v>21</v>
      </c>
    </row>
    <row r="1778" spans="1:11" x14ac:dyDescent="0.25">
      <c r="A1778" s="216">
        <v>41901</v>
      </c>
      <c r="B1778" s="217" t="s">
        <v>1155</v>
      </c>
      <c r="C1778" s="363" t="s">
        <v>4766</v>
      </c>
      <c r="D1778" s="214" t="s">
        <v>4815</v>
      </c>
      <c r="E1778" s="235">
        <v>2119.4</v>
      </c>
      <c r="F1778" s="287">
        <v>41901</v>
      </c>
      <c r="G1778" s="34">
        <v>2119.4</v>
      </c>
      <c r="H1778" s="243">
        <f t="shared" si="28"/>
        <v>0</v>
      </c>
      <c r="I1778" s="121" t="s">
        <v>27</v>
      </c>
    </row>
    <row r="1779" spans="1:11" x14ac:dyDescent="0.25">
      <c r="A1779" s="216">
        <v>41901</v>
      </c>
      <c r="B1779" s="217" t="s">
        <v>1156</v>
      </c>
      <c r="C1779" s="363" t="s">
        <v>4766</v>
      </c>
      <c r="D1779" s="214" t="s">
        <v>494</v>
      </c>
      <c r="E1779" s="235">
        <v>1452.1</v>
      </c>
      <c r="F1779" s="287">
        <v>41901</v>
      </c>
      <c r="G1779" s="34">
        <v>1452.1</v>
      </c>
      <c r="H1779" s="243">
        <f t="shared" si="28"/>
        <v>0</v>
      </c>
      <c r="I1779" s="121"/>
    </row>
    <row r="1780" spans="1:11" x14ac:dyDescent="0.25">
      <c r="A1780" s="216">
        <v>41901</v>
      </c>
      <c r="B1780" s="217" t="s">
        <v>1157</v>
      </c>
      <c r="C1780" s="363" t="s">
        <v>4766</v>
      </c>
      <c r="D1780" s="214" t="s">
        <v>237</v>
      </c>
      <c r="E1780" s="235">
        <v>11856.8</v>
      </c>
      <c r="F1780" s="287">
        <v>41903</v>
      </c>
      <c r="G1780" s="34">
        <v>11856.8</v>
      </c>
      <c r="H1780" s="243">
        <f t="shared" si="28"/>
        <v>0</v>
      </c>
      <c r="I1780" s="121" t="s">
        <v>30</v>
      </c>
    </row>
    <row r="1781" spans="1:11" x14ac:dyDescent="0.25">
      <c r="A1781" s="216">
        <v>41901</v>
      </c>
      <c r="B1781" s="217" t="s">
        <v>1158</v>
      </c>
      <c r="C1781" s="363" t="s">
        <v>4766</v>
      </c>
      <c r="D1781" s="214" t="s">
        <v>4216</v>
      </c>
      <c r="E1781" s="235">
        <v>10693.4</v>
      </c>
      <c r="F1781" s="287">
        <v>41901</v>
      </c>
      <c r="G1781" s="34">
        <v>10693.4</v>
      </c>
      <c r="H1781" s="243">
        <f t="shared" si="28"/>
        <v>0</v>
      </c>
      <c r="I1781" s="121"/>
    </row>
    <row r="1782" spans="1:11" x14ac:dyDescent="0.25">
      <c r="A1782" s="216">
        <v>41902</v>
      </c>
      <c r="B1782" s="217" t="s">
        <v>1160</v>
      </c>
      <c r="C1782" s="363" t="s">
        <v>4766</v>
      </c>
      <c r="D1782" s="20" t="s">
        <v>14</v>
      </c>
      <c r="E1782" s="267">
        <v>9132</v>
      </c>
      <c r="F1782" s="287">
        <v>41902</v>
      </c>
      <c r="G1782" s="34">
        <v>9132</v>
      </c>
      <c r="H1782" s="243">
        <f t="shared" si="28"/>
        <v>0</v>
      </c>
      <c r="I1782" s="32" t="s">
        <v>217</v>
      </c>
    </row>
    <row r="1783" spans="1:11" x14ac:dyDescent="0.25">
      <c r="A1783" s="216">
        <v>41902</v>
      </c>
      <c r="B1783" s="217" t="s">
        <v>1161</v>
      </c>
      <c r="C1783" s="363" t="s">
        <v>4766</v>
      </c>
      <c r="D1783" s="20" t="s">
        <v>260</v>
      </c>
      <c r="E1783" s="239">
        <v>620</v>
      </c>
      <c r="F1783" s="287">
        <v>41903</v>
      </c>
      <c r="G1783" s="34">
        <v>620</v>
      </c>
      <c r="H1783" s="243">
        <f t="shared" si="28"/>
        <v>0</v>
      </c>
      <c r="I1783" s="32" t="s">
        <v>217</v>
      </c>
    </row>
    <row r="1784" spans="1:11" x14ac:dyDescent="0.25">
      <c r="A1784" s="216">
        <v>41902</v>
      </c>
      <c r="B1784" s="217" t="s">
        <v>1162</v>
      </c>
      <c r="C1784" s="363" t="s">
        <v>4766</v>
      </c>
      <c r="D1784" s="329" t="s">
        <v>3114</v>
      </c>
      <c r="E1784" s="330">
        <v>0</v>
      </c>
      <c r="F1784" s="287"/>
      <c r="G1784" s="34"/>
      <c r="H1784" s="243">
        <f t="shared" si="28"/>
        <v>0</v>
      </c>
      <c r="I1784" s="32" t="s">
        <v>4795</v>
      </c>
    </row>
    <row r="1785" spans="1:11" x14ac:dyDescent="0.25">
      <c r="A1785" s="216">
        <v>41902</v>
      </c>
      <c r="B1785" s="217" t="s">
        <v>1163</v>
      </c>
      <c r="C1785" s="363" t="s">
        <v>4766</v>
      </c>
      <c r="D1785" s="20" t="s">
        <v>106</v>
      </c>
      <c r="E1785" s="239">
        <v>390192.92</v>
      </c>
      <c r="F1785" s="287">
        <v>41908</v>
      </c>
      <c r="G1785" s="34">
        <v>390192.92</v>
      </c>
      <c r="H1785" s="243">
        <f t="shared" si="28"/>
        <v>0</v>
      </c>
      <c r="I1785" s="32" t="s">
        <v>65</v>
      </c>
      <c r="K1785" s="33"/>
    </row>
    <row r="1786" spans="1:11" x14ac:dyDescent="0.25">
      <c r="A1786" s="216">
        <v>41902</v>
      </c>
      <c r="B1786" s="217" t="s">
        <v>1164</v>
      </c>
      <c r="C1786" s="363" t="s">
        <v>4766</v>
      </c>
      <c r="D1786" s="329" t="s">
        <v>3114</v>
      </c>
      <c r="E1786" s="330">
        <v>0</v>
      </c>
      <c r="F1786" s="287"/>
      <c r="G1786" s="34"/>
      <c r="H1786" s="243">
        <f t="shared" si="28"/>
        <v>0</v>
      </c>
      <c r="I1786" s="32" t="s">
        <v>4795</v>
      </c>
    </row>
    <row r="1787" spans="1:11" x14ac:dyDescent="0.25">
      <c r="A1787" s="216">
        <v>41902</v>
      </c>
      <c r="B1787" s="217" t="s">
        <v>1165</v>
      </c>
      <c r="C1787" s="363" t="s">
        <v>4766</v>
      </c>
      <c r="D1787" s="329" t="s">
        <v>3114</v>
      </c>
      <c r="E1787" s="330">
        <v>0</v>
      </c>
      <c r="F1787" s="287"/>
      <c r="G1787" s="34"/>
      <c r="H1787" s="243">
        <f t="shared" si="28"/>
        <v>0</v>
      </c>
      <c r="I1787" s="32" t="s">
        <v>4795</v>
      </c>
    </row>
    <row r="1788" spans="1:11" x14ac:dyDescent="0.25">
      <c r="A1788" s="216">
        <v>41902</v>
      </c>
      <c r="B1788" s="217" t="s">
        <v>1167</v>
      </c>
      <c r="C1788" s="363" t="s">
        <v>4766</v>
      </c>
      <c r="D1788" s="20" t="s">
        <v>106</v>
      </c>
      <c r="E1788" s="239">
        <v>484820</v>
      </c>
      <c r="F1788" s="287">
        <v>41912</v>
      </c>
      <c r="G1788" s="34">
        <v>484820</v>
      </c>
      <c r="H1788" s="243">
        <f t="shared" si="28"/>
        <v>0</v>
      </c>
      <c r="I1788" s="32" t="s">
        <v>65</v>
      </c>
    </row>
    <row r="1789" spans="1:11" x14ac:dyDescent="0.25">
      <c r="A1789" s="216">
        <v>41902</v>
      </c>
      <c r="B1789" s="217" t="s">
        <v>1168</v>
      </c>
      <c r="C1789" s="363" t="s">
        <v>4766</v>
      </c>
      <c r="D1789" s="20" t="s">
        <v>13</v>
      </c>
      <c r="E1789" s="239">
        <v>4700</v>
      </c>
      <c r="F1789" s="287">
        <v>41902</v>
      </c>
      <c r="G1789" s="34">
        <v>4700</v>
      </c>
      <c r="H1789" s="243">
        <f t="shared" si="28"/>
        <v>0</v>
      </c>
      <c r="I1789" s="32" t="s">
        <v>21</v>
      </c>
    </row>
    <row r="1790" spans="1:11" x14ac:dyDescent="0.25">
      <c r="A1790" s="216">
        <v>41902</v>
      </c>
      <c r="B1790" s="217" t="s">
        <v>1170</v>
      </c>
      <c r="C1790" s="363" t="s">
        <v>4766</v>
      </c>
      <c r="D1790" s="20" t="s">
        <v>4620</v>
      </c>
      <c r="E1790" s="239">
        <v>34211.5</v>
      </c>
      <c r="F1790" s="287">
        <v>41902</v>
      </c>
      <c r="G1790" s="34">
        <v>34211.5</v>
      </c>
      <c r="H1790" s="243">
        <f t="shared" si="28"/>
        <v>0</v>
      </c>
      <c r="I1790" s="32" t="s">
        <v>65</v>
      </c>
    </row>
    <row r="1791" spans="1:11" x14ac:dyDescent="0.25">
      <c r="A1791" s="216">
        <v>41902</v>
      </c>
      <c r="B1791" s="217" t="s">
        <v>1171</v>
      </c>
      <c r="C1791" s="363" t="s">
        <v>4766</v>
      </c>
      <c r="D1791" s="20" t="s">
        <v>25</v>
      </c>
      <c r="E1791" s="239">
        <v>7382.4</v>
      </c>
      <c r="F1791" s="287">
        <v>41902</v>
      </c>
      <c r="G1791" s="34">
        <v>7382.4</v>
      </c>
      <c r="H1791" s="243">
        <f t="shared" si="28"/>
        <v>0</v>
      </c>
      <c r="I1791" s="32"/>
    </row>
    <row r="1792" spans="1:11" x14ac:dyDescent="0.25">
      <c r="A1792" s="216">
        <v>41902</v>
      </c>
      <c r="B1792" s="217" t="s">
        <v>1172</v>
      </c>
      <c r="C1792" s="363" t="s">
        <v>4766</v>
      </c>
      <c r="D1792" s="20" t="s">
        <v>4273</v>
      </c>
      <c r="E1792" s="239">
        <v>117450.88</v>
      </c>
      <c r="F1792" s="287">
        <v>41912</v>
      </c>
      <c r="G1792" s="34">
        <v>117450.88</v>
      </c>
      <c r="H1792" s="243">
        <f t="shared" si="28"/>
        <v>0</v>
      </c>
      <c r="I1792" s="32" t="s">
        <v>65</v>
      </c>
    </row>
    <row r="1793" spans="1:11" x14ac:dyDescent="0.25">
      <c r="A1793" s="216">
        <v>41902</v>
      </c>
      <c r="B1793" s="217" t="s">
        <v>1173</v>
      </c>
      <c r="C1793" s="363" t="s">
        <v>4766</v>
      </c>
      <c r="D1793" s="20" t="s">
        <v>11</v>
      </c>
      <c r="E1793" s="239">
        <v>36106.199999999997</v>
      </c>
      <c r="F1793" s="473">
        <v>41920</v>
      </c>
      <c r="G1793" s="40">
        <v>36106.199999999997</v>
      </c>
      <c r="H1793" s="243">
        <f t="shared" si="28"/>
        <v>0</v>
      </c>
      <c r="I1793" s="32" t="s">
        <v>217</v>
      </c>
      <c r="K1793" s="33"/>
    </row>
    <row r="1794" spans="1:11" x14ac:dyDescent="0.25">
      <c r="A1794" s="216">
        <v>41902</v>
      </c>
      <c r="B1794" s="217" t="s">
        <v>1174</v>
      </c>
      <c r="C1794" s="363" t="s">
        <v>4766</v>
      </c>
      <c r="D1794" s="20" t="s">
        <v>1818</v>
      </c>
      <c r="E1794" s="239">
        <v>17572.8</v>
      </c>
      <c r="F1794" s="287">
        <v>41912</v>
      </c>
      <c r="G1794" s="34">
        <v>17572.8</v>
      </c>
      <c r="H1794" s="243">
        <f t="shared" si="28"/>
        <v>0</v>
      </c>
      <c r="I1794" s="32" t="s">
        <v>21</v>
      </c>
      <c r="K1794" s="491"/>
    </row>
    <row r="1795" spans="1:11" x14ac:dyDescent="0.25">
      <c r="A1795" s="216">
        <v>41902</v>
      </c>
      <c r="B1795" s="217" t="s">
        <v>1176</v>
      </c>
      <c r="C1795" s="363" t="s">
        <v>4766</v>
      </c>
      <c r="D1795" s="20" t="s">
        <v>28</v>
      </c>
      <c r="E1795" s="239">
        <v>23975.9</v>
      </c>
      <c r="F1795" s="287">
        <v>41902</v>
      </c>
      <c r="G1795" s="34">
        <v>23975.9</v>
      </c>
      <c r="H1795" s="243">
        <f t="shared" si="28"/>
        <v>0</v>
      </c>
      <c r="I1795" s="32"/>
      <c r="K1795" s="491"/>
    </row>
    <row r="1796" spans="1:11" x14ac:dyDescent="0.25">
      <c r="A1796" s="216">
        <v>41902</v>
      </c>
      <c r="B1796" s="217" t="s">
        <v>1178</v>
      </c>
      <c r="C1796" s="363" t="s">
        <v>4766</v>
      </c>
      <c r="D1796" s="20" t="s">
        <v>4733</v>
      </c>
      <c r="E1796" s="239">
        <v>3797.5</v>
      </c>
      <c r="F1796" s="287">
        <v>41903</v>
      </c>
      <c r="G1796" s="34">
        <v>3797.5</v>
      </c>
      <c r="H1796" s="243">
        <f t="shared" si="28"/>
        <v>0</v>
      </c>
      <c r="I1796" s="32" t="s">
        <v>30</v>
      </c>
      <c r="K1796" s="491"/>
    </row>
    <row r="1797" spans="1:11" x14ac:dyDescent="0.25">
      <c r="A1797" s="216">
        <v>41902</v>
      </c>
      <c r="B1797" s="217" t="s">
        <v>1179</v>
      </c>
      <c r="C1797" s="363" t="s">
        <v>4766</v>
      </c>
      <c r="D1797" s="20" t="s">
        <v>23</v>
      </c>
      <c r="E1797" s="239">
        <v>8464.2000000000007</v>
      </c>
      <c r="F1797" s="287">
        <v>41902</v>
      </c>
      <c r="G1797" s="34">
        <v>8464.2000000000007</v>
      </c>
      <c r="H1797" s="243">
        <f t="shared" si="28"/>
        <v>0</v>
      </c>
      <c r="I1797" s="32"/>
      <c r="K1797" s="491"/>
    </row>
    <row r="1798" spans="1:11" x14ac:dyDescent="0.25">
      <c r="A1798" s="216">
        <v>41902</v>
      </c>
      <c r="B1798" s="217" t="s">
        <v>1180</v>
      </c>
      <c r="C1798" s="363" t="s">
        <v>4766</v>
      </c>
      <c r="D1798" s="20" t="s">
        <v>123</v>
      </c>
      <c r="E1798" s="239">
        <v>4236</v>
      </c>
      <c r="F1798" s="287">
        <v>41905</v>
      </c>
      <c r="G1798" s="34">
        <v>4236</v>
      </c>
      <c r="H1798" s="243">
        <f t="shared" si="28"/>
        <v>0</v>
      </c>
      <c r="I1798" s="32" t="s">
        <v>3945</v>
      </c>
      <c r="K1798" s="491"/>
    </row>
    <row r="1799" spans="1:11" x14ac:dyDescent="0.25">
      <c r="A1799" s="216">
        <v>41902</v>
      </c>
      <c r="B1799" s="217" t="s">
        <v>1181</v>
      </c>
      <c r="C1799" s="363" t="s">
        <v>4766</v>
      </c>
      <c r="D1799" s="20" t="s">
        <v>123</v>
      </c>
      <c r="E1799" s="239">
        <v>342.2</v>
      </c>
      <c r="F1799" s="287">
        <v>41902</v>
      </c>
      <c r="G1799" s="34">
        <v>342.2</v>
      </c>
      <c r="H1799" s="243">
        <f t="shared" ref="H1799:H1862" si="29">E1799-G1799</f>
        <v>0</v>
      </c>
      <c r="I1799" s="32"/>
      <c r="K1799" s="491"/>
    </row>
    <row r="1800" spans="1:11" x14ac:dyDescent="0.25">
      <c r="A1800" s="216">
        <v>41902</v>
      </c>
      <c r="B1800" s="217" t="s">
        <v>1182</v>
      </c>
      <c r="C1800" s="363" t="s">
        <v>4766</v>
      </c>
      <c r="D1800" s="20" t="s">
        <v>49</v>
      </c>
      <c r="E1800" s="239">
        <v>944.7</v>
      </c>
      <c r="F1800" s="287">
        <v>41902</v>
      </c>
      <c r="G1800" s="34">
        <v>944.7</v>
      </c>
      <c r="H1800" s="243">
        <f t="shared" si="29"/>
        <v>0</v>
      </c>
      <c r="I1800" s="32"/>
      <c r="K1800" s="491"/>
    </row>
    <row r="1801" spans="1:11" x14ac:dyDescent="0.25">
      <c r="A1801" s="216">
        <v>41902</v>
      </c>
      <c r="B1801" s="217" t="s">
        <v>1183</v>
      </c>
      <c r="C1801" s="363" t="s">
        <v>4766</v>
      </c>
      <c r="D1801" s="20" t="s">
        <v>1882</v>
      </c>
      <c r="E1801" s="239">
        <v>4454.3999999999996</v>
      </c>
      <c r="F1801" s="287">
        <v>41903</v>
      </c>
      <c r="G1801" s="34">
        <v>4454.3999999999996</v>
      </c>
      <c r="H1801" s="243">
        <f t="shared" si="29"/>
        <v>0</v>
      </c>
      <c r="I1801" s="32" t="s">
        <v>30</v>
      </c>
      <c r="K1801" s="491"/>
    </row>
    <row r="1802" spans="1:11" x14ac:dyDescent="0.25">
      <c r="A1802" s="216">
        <v>41902</v>
      </c>
      <c r="B1802" s="217" t="s">
        <v>1184</v>
      </c>
      <c r="C1802" s="363" t="s">
        <v>4766</v>
      </c>
      <c r="D1802" s="20" t="s">
        <v>29</v>
      </c>
      <c r="E1802" s="239">
        <v>14863.2</v>
      </c>
      <c r="F1802" s="287">
        <v>41903</v>
      </c>
      <c r="G1802" s="34">
        <v>14863.2</v>
      </c>
      <c r="H1802" s="243">
        <f t="shared" si="29"/>
        <v>0</v>
      </c>
      <c r="I1802" s="32" t="s">
        <v>30</v>
      </c>
      <c r="K1802" s="491"/>
    </row>
    <row r="1803" spans="1:11" x14ac:dyDescent="0.25">
      <c r="A1803" s="216">
        <v>41902</v>
      </c>
      <c r="B1803" s="217" t="s">
        <v>1185</v>
      </c>
      <c r="C1803" s="363" t="s">
        <v>4766</v>
      </c>
      <c r="D1803" s="20" t="s">
        <v>760</v>
      </c>
      <c r="E1803" s="239">
        <v>2930.2</v>
      </c>
      <c r="F1803" s="287">
        <v>41903</v>
      </c>
      <c r="G1803" s="34">
        <v>2930.2</v>
      </c>
      <c r="H1803" s="243">
        <f t="shared" si="29"/>
        <v>0</v>
      </c>
      <c r="I1803" s="32" t="s">
        <v>30</v>
      </c>
      <c r="K1803" s="491"/>
    </row>
    <row r="1804" spans="1:11" x14ac:dyDescent="0.25">
      <c r="A1804" s="216">
        <v>41902</v>
      </c>
      <c r="B1804" s="217" t="s">
        <v>1186</v>
      </c>
      <c r="C1804" s="363" t="s">
        <v>4766</v>
      </c>
      <c r="D1804" s="20" t="s">
        <v>2373</v>
      </c>
      <c r="E1804" s="239">
        <v>1060.5</v>
      </c>
      <c r="F1804" s="287">
        <v>41902</v>
      </c>
      <c r="G1804" s="34">
        <v>1060.5</v>
      </c>
      <c r="H1804" s="243">
        <f t="shared" si="29"/>
        <v>0</v>
      </c>
      <c r="I1804" s="32"/>
      <c r="K1804" s="491"/>
    </row>
    <row r="1805" spans="1:11" x14ac:dyDescent="0.25">
      <c r="A1805" s="216">
        <v>41902</v>
      </c>
      <c r="B1805" s="217" t="s">
        <v>1187</v>
      </c>
      <c r="C1805" s="363" t="s">
        <v>4766</v>
      </c>
      <c r="D1805" s="20" t="s">
        <v>4320</v>
      </c>
      <c r="E1805" s="239">
        <v>7652.1</v>
      </c>
      <c r="F1805" s="287">
        <v>41903</v>
      </c>
      <c r="G1805" s="34">
        <v>7652.1</v>
      </c>
      <c r="H1805" s="243">
        <f t="shared" si="29"/>
        <v>0</v>
      </c>
      <c r="I1805" s="32" t="s">
        <v>30</v>
      </c>
      <c r="K1805" s="491"/>
    </row>
    <row r="1806" spans="1:11" x14ac:dyDescent="0.25">
      <c r="A1806" s="216">
        <v>41902</v>
      </c>
      <c r="B1806" s="217" t="s">
        <v>1188</v>
      </c>
      <c r="C1806" s="363" t="s">
        <v>4766</v>
      </c>
      <c r="D1806" s="20" t="s">
        <v>4685</v>
      </c>
      <c r="E1806" s="239">
        <v>3591.7</v>
      </c>
      <c r="F1806" s="287">
        <v>41903</v>
      </c>
      <c r="G1806" s="34">
        <v>3591.7</v>
      </c>
      <c r="H1806" s="243">
        <f t="shared" si="29"/>
        <v>0</v>
      </c>
      <c r="I1806" s="32" t="s">
        <v>30</v>
      </c>
      <c r="K1806" s="491"/>
    </row>
    <row r="1807" spans="1:11" x14ac:dyDescent="0.25">
      <c r="A1807" s="216">
        <v>41902</v>
      </c>
      <c r="B1807" s="217" t="s">
        <v>1189</v>
      </c>
      <c r="C1807" s="363" t="s">
        <v>4766</v>
      </c>
      <c r="D1807" s="20" t="s">
        <v>1782</v>
      </c>
      <c r="E1807" s="239">
        <v>3355.2</v>
      </c>
      <c r="F1807" s="287">
        <v>41903</v>
      </c>
      <c r="G1807" s="34">
        <v>3355.2</v>
      </c>
      <c r="H1807" s="243">
        <f t="shared" si="29"/>
        <v>0</v>
      </c>
      <c r="I1807" s="32" t="s">
        <v>30</v>
      </c>
      <c r="K1807" s="491"/>
    </row>
    <row r="1808" spans="1:11" x14ac:dyDescent="0.25">
      <c r="A1808" s="216">
        <v>41902</v>
      </c>
      <c r="B1808" s="217" t="s">
        <v>1190</v>
      </c>
      <c r="C1808" s="363" t="s">
        <v>4766</v>
      </c>
      <c r="D1808" s="20" t="s">
        <v>1782</v>
      </c>
      <c r="E1808" s="239">
        <v>100</v>
      </c>
      <c r="F1808" s="287">
        <v>41903</v>
      </c>
      <c r="G1808" s="34">
        <v>100</v>
      </c>
      <c r="H1808" s="243">
        <f t="shared" si="29"/>
        <v>0</v>
      </c>
      <c r="I1808" s="32" t="s">
        <v>30</v>
      </c>
      <c r="K1808" s="491"/>
    </row>
    <row r="1809" spans="1:11" x14ac:dyDescent="0.25">
      <c r="A1809" s="216">
        <v>41902</v>
      </c>
      <c r="B1809" s="217" t="s">
        <v>1191</v>
      </c>
      <c r="C1809" s="363" t="s">
        <v>4766</v>
      </c>
      <c r="D1809" s="20" t="s">
        <v>124</v>
      </c>
      <c r="E1809" s="239">
        <v>13355.2</v>
      </c>
      <c r="F1809" s="287">
        <v>41903</v>
      </c>
      <c r="G1809" s="34">
        <v>13355.2</v>
      </c>
      <c r="H1809" s="243">
        <f t="shared" si="29"/>
        <v>0</v>
      </c>
      <c r="I1809" s="32" t="s">
        <v>30</v>
      </c>
      <c r="K1809" s="491"/>
    </row>
    <row r="1810" spans="1:11" x14ac:dyDescent="0.25">
      <c r="A1810" s="216">
        <v>41902</v>
      </c>
      <c r="B1810" s="217" t="s">
        <v>1192</v>
      </c>
      <c r="C1810" s="363" t="s">
        <v>4766</v>
      </c>
      <c r="D1810" s="20" t="s">
        <v>703</v>
      </c>
      <c r="E1810" s="239">
        <v>1804.4</v>
      </c>
      <c r="F1810" s="287">
        <v>41902</v>
      </c>
      <c r="G1810" s="34">
        <v>1804.4</v>
      </c>
      <c r="H1810" s="243">
        <f t="shared" si="29"/>
        <v>0</v>
      </c>
      <c r="I1810" s="32" t="s">
        <v>12</v>
      </c>
      <c r="K1810" s="491"/>
    </row>
    <row r="1811" spans="1:11" x14ac:dyDescent="0.25">
      <c r="A1811" s="216">
        <v>41902</v>
      </c>
      <c r="B1811" s="217" t="s">
        <v>1193</v>
      </c>
      <c r="C1811" s="363" t="s">
        <v>4766</v>
      </c>
      <c r="D1811" s="20" t="s">
        <v>4646</v>
      </c>
      <c r="E1811" s="239">
        <v>710.4</v>
      </c>
      <c r="F1811" s="287">
        <v>41902</v>
      </c>
      <c r="G1811" s="34">
        <v>710.4</v>
      </c>
      <c r="H1811" s="243">
        <f t="shared" si="29"/>
        <v>0</v>
      </c>
      <c r="I1811" s="32"/>
      <c r="K1811" s="491"/>
    </row>
    <row r="1812" spans="1:11" x14ac:dyDescent="0.25">
      <c r="A1812" s="216">
        <v>41902</v>
      </c>
      <c r="B1812" s="217" t="s">
        <v>1194</v>
      </c>
      <c r="C1812" s="363" t="s">
        <v>4766</v>
      </c>
      <c r="D1812" s="20" t="s">
        <v>2582</v>
      </c>
      <c r="E1812" s="239">
        <v>3366</v>
      </c>
      <c r="F1812" s="287">
        <v>41903</v>
      </c>
      <c r="G1812" s="34">
        <v>3366</v>
      </c>
      <c r="H1812" s="243">
        <f t="shared" si="29"/>
        <v>0</v>
      </c>
      <c r="I1812" s="32" t="s">
        <v>12</v>
      </c>
      <c r="K1812" s="491"/>
    </row>
    <row r="1813" spans="1:11" x14ac:dyDescent="0.25">
      <c r="A1813" s="216">
        <v>41902</v>
      </c>
      <c r="B1813" s="217" t="s">
        <v>1195</v>
      </c>
      <c r="C1813" s="363" t="s">
        <v>4766</v>
      </c>
      <c r="D1813" s="20" t="s">
        <v>494</v>
      </c>
      <c r="E1813" s="239">
        <v>9380.7999999999993</v>
      </c>
      <c r="F1813" s="287">
        <v>41909</v>
      </c>
      <c r="G1813" s="34">
        <v>9380.7999999999993</v>
      </c>
      <c r="H1813" s="243">
        <f t="shared" si="29"/>
        <v>0</v>
      </c>
      <c r="I1813" s="32" t="s">
        <v>12</v>
      </c>
      <c r="K1813" s="491"/>
    </row>
    <row r="1814" spans="1:11" x14ac:dyDescent="0.25">
      <c r="A1814" s="216">
        <v>41902</v>
      </c>
      <c r="B1814" s="217" t="s">
        <v>1196</v>
      </c>
      <c r="C1814" s="363" t="s">
        <v>4766</v>
      </c>
      <c r="D1814" s="20" t="s">
        <v>338</v>
      </c>
      <c r="E1814" s="239">
        <v>746.4</v>
      </c>
      <c r="F1814" s="287">
        <v>41903</v>
      </c>
      <c r="G1814" s="34">
        <v>746.4</v>
      </c>
      <c r="H1814" s="243">
        <f t="shared" si="29"/>
        <v>0</v>
      </c>
      <c r="I1814" s="32" t="s">
        <v>30</v>
      </c>
      <c r="K1814" s="491"/>
    </row>
    <row r="1815" spans="1:11" x14ac:dyDescent="0.25">
      <c r="A1815" s="216">
        <v>41902</v>
      </c>
      <c r="B1815" s="217" t="s">
        <v>1197</v>
      </c>
      <c r="C1815" s="363" t="s">
        <v>4766</v>
      </c>
      <c r="D1815" s="20" t="s">
        <v>55</v>
      </c>
      <c r="E1815" s="239">
        <v>12880.9</v>
      </c>
      <c r="F1815" s="287">
        <v>41902</v>
      </c>
      <c r="G1815" s="34">
        <v>12880.9</v>
      </c>
      <c r="H1815" s="243">
        <f t="shared" si="29"/>
        <v>0</v>
      </c>
      <c r="I1815" s="32"/>
      <c r="K1815" s="491"/>
    </row>
    <row r="1816" spans="1:11" x14ac:dyDescent="0.25">
      <c r="A1816" s="216">
        <v>41902</v>
      </c>
      <c r="B1816" s="217" t="s">
        <v>1198</v>
      </c>
      <c r="C1816" s="363" t="s">
        <v>4766</v>
      </c>
      <c r="D1816" s="20" t="s">
        <v>287</v>
      </c>
      <c r="E1816" s="239">
        <v>3292.8</v>
      </c>
      <c r="F1816" s="287">
        <v>41903</v>
      </c>
      <c r="G1816" s="34">
        <v>3292.8</v>
      </c>
      <c r="H1816" s="243">
        <f t="shared" si="29"/>
        <v>0</v>
      </c>
      <c r="I1816" s="32" t="s">
        <v>30</v>
      </c>
      <c r="K1816" s="491"/>
    </row>
    <row r="1817" spans="1:11" x14ac:dyDescent="0.25">
      <c r="A1817" s="216">
        <v>41902</v>
      </c>
      <c r="B1817" s="217" t="s">
        <v>1199</v>
      </c>
      <c r="C1817" s="363" t="s">
        <v>4766</v>
      </c>
      <c r="D1817" s="20" t="s">
        <v>4804</v>
      </c>
      <c r="E1817" s="239">
        <v>988.8</v>
      </c>
      <c r="F1817" s="287">
        <v>41903</v>
      </c>
      <c r="G1817" s="34">
        <v>988.8</v>
      </c>
      <c r="H1817" s="243">
        <f t="shared" si="29"/>
        <v>0</v>
      </c>
      <c r="I1817" s="32" t="s">
        <v>162</v>
      </c>
      <c r="K1817" s="491"/>
    </row>
    <row r="1818" spans="1:11" x14ac:dyDescent="0.25">
      <c r="A1818" s="216">
        <v>41902</v>
      </c>
      <c r="B1818" s="217" t="s">
        <v>1200</v>
      </c>
      <c r="C1818" s="363" t="s">
        <v>4766</v>
      </c>
      <c r="D1818" s="329" t="s">
        <v>3114</v>
      </c>
      <c r="E1818" s="330">
        <v>0</v>
      </c>
      <c r="F1818" s="287"/>
      <c r="G1818" s="34"/>
      <c r="H1818" s="243">
        <f t="shared" si="29"/>
        <v>0</v>
      </c>
      <c r="I1818" s="32" t="s">
        <v>4828</v>
      </c>
      <c r="K1818" s="491"/>
    </row>
    <row r="1819" spans="1:11" x14ac:dyDescent="0.25">
      <c r="A1819" s="216">
        <v>41902</v>
      </c>
      <c r="B1819" s="217" t="s">
        <v>1201</v>
      </c>
      <c r="C1819" s="363" t="s">
        <v>4766</v>
      </c>
      <c r="D1819" s="20" t="s">
        <v>52</v>
      </c>
      <c r="E1819" s="239">
        <v>4650</v>
      </c>
      <c r="F1819" s="287">
        <v>41902</v>
      </c>
      <c r="G1819" s="34">
        <v>4650</v>
      </c>
      <c r="H1819" s="243">
        <f t="shared" si="29"/>
        <v>0</v>
      </c>
      <c r="I1819" s="32" t="s">
        <v>12</v>
      </c>
      <c r="K1819" s="491"/>
    </row>
    <row r="1820" spans="1:11" x14ac:dyDescent="0.25">
      <c r="A1820" s="216">
        <v>41902</v>
      </c>
      <c r="B1820" s="217" t="s">
        <v>1203</v>
      </c>
      <c r="C1820" s="363" t="s">
        <v>4766</v>
      </c>
      <c r="D1820" s="20" t="s">
        <v>316</v>
      </c>
      <c r="E1820" s="239">
        <v>1532.6</v>
      </c>
      <c r="F1820" s="287">
        <v>41903</v>
      </c>
      <c r="G1820" s="34">
        <v>1532.6</v>
      </c>
      <c r="H1820" s="243">
        <f t="shared" si="29"/>
        <v>0</v>
      </c>
      <c r="I1820" s="32" t="s">
        <v>30</v>
      </c>
      <c r="K1820" s="491"/>
    </row>
    <row r="1821" spans="1:11" x14ac:dyDescent="0.25">
      <c r="A1821" s="216">
        <v>41902</v>
      </c>
      <c r="B1821" s="217" t="s">
        <v>1204</v>
      </c>
      <c r="C1821" s="363" t="s">
        <v>4766</v>
      </c>
      <c r="D1821" s="20" t="s">
        <v>57</v>
      </c>
      <c r="E1821" s="239">
        <v>1440</v>
      </c>
      <c r="F1821" s="287">
        <v>41903</v>
      </c>
      <c r="G1821" s="34">
        <v>1440</v>
      </c>
      <c r="H1821" s="243">
        <f t="shared" si="29"/>
        <v>0</v>
      </c>
      <c r="I1821" s="32" t="s">
        <v>30</v>
      </c>
      <c r="K1821" s="491"/>
    </row>
    <row r="1822" spans="1:11" x14ac:dyDescent="0.25">
      <c r="A1822" s="216">
        <v>41902</v>
      </c>
      <c r="B1822" s="217" t="s">
        <v>1205</v>
      </c>
      <c r="C1822" s="363" t="s">
        <v>4766</v>
      </c>
      <c r="D1822" s="20" t="s">
        <v>106</v>
      </c>
      <c r="E1822" s="239">
        <v>6325</v>
      </c>
      <c r="F1822" s="287">
        <v>41908</v>
      </c>
      <c r="G1822" s="34">
        <v>6325</v>
      </c>
      <c r="H1822" s="243">
        <f t="shared" si="29"/>
        <v>0</v>
      </c>
      <c r="I1822" s="32"/>
      <c r="K1822" s="491"/>
    </row>
    <row r="1823" spans="1:11" x14ac:dyDescent="0.25">
      <c r="A1823" s="216">
        <v>41902</v>
      </c>
      <c r="B1823" s="217" t="s">
        <v>1207</v>
      </c>
      <c r="C1823" s="363" t="s">
        <v>4766</v>
      </c>
      <c r="D1823" s="20" t="s">
        <v>4290</v>
      </c>
      <c r="E1823" s="239">
        <v>4303.6000000000004</v>
      </c>
      <c r="F1823" s="287">
        <v>41902</v>
      </c>
      <c r="G1823" s="34">
        <v>4303.6000000000004</v>
      </c>
      <c r="H1823" s="243">
        <f t="shared" si="29"/>
        <v>0</v>
      </c>
      <c r="I1823" s="32" t="s">
        <v>12</v>
      </c>
      <c r="K1823" s="491"/>
    </row>
    <row r="1824" spans="1:11" x14ac:dyDescent="0.25">
      <c r="A1824" s="216">
        <v>41902</v>
      </c>
      <c r="B1824" s="217" t="s">
        <v>1209</v>
      </c>
      <c r="C1824" s="363" t="s">
        <v>4766</v>
      </c>
      <c r="D1824" s="20" t="s">
        <v>4659</v>
      </c>
      <c r="E1824" s="239">
        <v>2055</v>
      </c>
      <c r="F1824" s="287">
        <v>41902</v>
      </c>
      <c r="G1824" s="34">
        <v>2055</v>
      </c>
      <c r="H1824" s="243">
        <f t="shared" si="29"/>
        <v>0</v>
      </c>
      <c r="I1824" s="32"/>
      <c r="K1824" s="491"/>
    </row>
    <row r="1825" spans="1:11" x14ac:dyDescent="0.25">
      <c r="A1825" s="216">
        <v>41902</v>
      </c>
      <c r="B1825" s="217" t="s">
        <v>1210</v>
      </c>
      <c r="C1825" s="363" t="s">
        <v>4766</v>
      </c>
      <c r="D1825" s="20" t="s">
        <v>4355</v>
      </c>
      <c r="E1825" s="239">
        <v>10339.799999999999</v>
      </c>
      <c r="F1825" s="287">
        <v>41903</v>
      </c>
      <c r="G1825" s="34">
        <v>10339.799999999999</v>
      </c>
      <c r="H1825" s="243">
        <f t="shared" si="29"/>
        <v>0</v>
      </c>
      <c r="I1825" s="32" t="s">
        <v>30</v>
      </c>
      <c r="K1825" s="491"/>
    </row>
    <row r="1826" spans="1:11" x14ac:dyDescent="0.25">
      <c r="A1826" s="216">
        <v>41902</v>
      </c>
      <c r="B1826" s="217" t="s">
        <v>1211</v>
      </c>
      <c r="C1826" s="363" t="s">
        <v>4766</v>
      </c>
      <c r="D1826" s="20" t="s">
        <v>47</v>
      </c>
      <c r="E1826" s="239">
        <v>6052.8</v>
      </c>
      <c r="F1826" s="287">
        <v>41903</v>
      </c>
      <c r="G1826" s="34">
        <v>6052.8</v>
      </c>
      <c r="H1826" s="243">
        <f t="shared" si="29"/>
        <v>0</v>
      </c>
      <c r="I1826" s="32" t="s">
        <v>30</v>
      </c>
      <c r="K1826" s="491"/>
    </row>
    <row r="1827" spans="1:11" x14ac:dyDescent="0.25">
      <c r="A1827" s="216">
        <v>41902</v>
      </c>
      <c r="B1827" s="217" t="s">
        <v>1212</v>
      </c>
      <c r="C1827" s="363" t="s">
        <v>4766</v>
      </c>
      <c r="D1827" s="20" t="s">
        <v>1697</v>
      </c>
      <c r="E1827" s="239">
        <v>6000</v>
      </c>
      <c r="F1827" s="287">
        <v>41902</v>
      </c>
      <c r="G1827" s="34">
        <v>6000</v>
      </c>
      <c r="H1827" s="243">
        <f t="shared" si="29"/>
        <v>0</v>
      </c>
      <c r="I1827" s="32"/>
      <c r="K1827" s="491"/>
    </row>
    <row r="1828" spans="1:11" x14ac:dyDescent="0.25">
      <c r="A1828" s="216">
        <v>41902</v>
      </c>
      <c r="B1828" s="217" t="s">
        <v>1213</v>
      </c>
      <c r="C1828" s="363" t="s">
        <v>4766</v>
      </c>
      <c r="D1828" s="20" t="s">
        <v>4619</v>
      </c>
      <c r="E1828" s="239">
        <v>4536.6000000000004</v>
      </c>
      <c r="F1828" s="287">
        <v>41902</v>
      </c>
      <c r="G1828" s="34">
        <v>4536.6000000000004</v>
      </c>
      <c r="H1828" s="243">
        <f t="shared" si="29"/>
        <v>0</v>
      </c>
      <c r="I1828" s="32"/>
      <c r="K1828" s="491"/>
    </row>
    <row r="1829" spans="1:11" x14ac:dyDescent="0.25">
      <c r="A1829" s="216">
        <v>41902</v>
      </c>
      <c r="B1829" s="217" t="s">
        <v>1214</v>
      </c>
      <c r="C1829" s="363" t="s">
        <v>4766</v>
      </c>
      <c r="D1829" s="20" t="s">
        <v>4622</v>
      </c>
      <c r="E1829" s="239">
        <v>1594.4</v>
      </c>
      <c r="F1829" s="287">
        <v>41902</v>
      </c>
      <c r="G1829" s="34">
        <v>1594.4</v>
      </c>
      <c r="H1829" s="243">
        <f t="shared" si="29"/>
        <v>0</v>
      </c>
      <c r="I1829" s="32"/>
      <c r="K1829" s="491"/>
    </row>
    <row r="1830" spans="1:11" x14ac:dyDescent="0.25">
      <c r="A1830" s="216">
        <v>41902</v>
      </c>
      <c r="B1830" s="217" t="s">
        <v>1215</v>
      </c>
      <c r="C1830" s="363" t="s">
        <v>4766</v>
      </c>
      <c r="D1830" s="20" t="s">
        <v>4829</v>
      </c>
      <c r="E1830" s="239">
        <v>1396.5</v>
      </c>
      <c r="F1830" s="287">
        <v>41902</v>
      </c>
      <c r="G1830" s="34">
        <v>1396.5</v>
      </c>
      <c r="H1830" s="243">
        <f t="shared" si="29"/>
        <v>0</v>
      </c>
      <c r="I1830" s="32"/>
      <c r="K1830" s="491"/>
    </row>
    <row r="1831" spans="1:11" x14ac:dyDescent="0.25">
      <c r="A1831" s="216">
        <v>41902</v>
      </c>
      <c r="B1831" s="217" t="s">
        <v>1216</v>
      </c>
      <c r="C1831" s="363" t="s">
        <v>4766</v>
      </c>
      <c r="D1831" s="20" t="s">
        <v>4815</v>
      </c>
      <c r="E1831" s="239">
        <v>173</v>
      </c>
      <c r="F1831" s="287">
        <v>41902</v>
      </c>
      <c r="G1831" s="34">
        <v>173</v>
      </c>
      <c r="H1831" s="243">
        <f t="shared" si="29"/>
        <v>0</v>
      </c>
      <c r="I1831" s="32"/>
      <c r="K1831" s="491"/>
    </row>
    <row r="1832" spans="1:11" x14ac:dyDescent="0.25">
      <c r="A1832" s="216">
        <v>41902</v>
      </c>
      <c r="B1832" s="217" t="s">
        <v>1218</v>
      </c>
      <c r="C1832" s="363" t="s">
        <v>4766</v>
      </c>
      <c r="D1832" s="20" t="s">
        <v>3372</v>
      </c>
      <c r="E1832" s="239">
        <v>2360</v>
      </c>
      <c r="F1832" s="287">
        <v>41902</v>
      </c>
      <c r="G1832" s="34">
        <v>2360</v>
      </c>
      <c r="H1832" s="243">
        <f t="shared" si="29"/>
        <v>0</v>
      </c>
      <c r="I1832" s="32"/>
      <c r="K1832" s="491"/>
    </row>
    <row r="1833" spans="1:11" x14ac:dyDescent="0.25">
      <c r="A1833" s="216">
        <v>41902</v>
      </c>
      <c r="B1833" s="217" t="s">
        <v>1219</v>
      </c>
      <c r="C1833" s="363" t="s">
        <v>4766</v>
      </c>
      <c r="D1833" s="20" t="s">
        <v>4620</v>
      </c>
      <c r="E1833" s="239">
        <v>12668</v>
      </c>
      <c r="F1833" s="287">
        <v>41902</v>
      </c>
      <c r="G1833" s="34">
        <v>12668</v>
      </c>
      <c r="H1833" s="243">
        <f t="shared" si="29"/>
        <v>0</v>
      </c>
      <c r="I1833" s="32"/>
      <c r="K1833" s="491"/>
    </row>
    <row r="1834" spans="1:11" x14ac:dyDescent="0.25">
      <c r="A1834" s="216">
        <v>41902</v>
      </c>
      <c r="B1834" s="217" t="s">
        <v>1220</v>
      </c>
      <c r="C1834" s="363" t="s">
        <v>4766</v>
      </c>
      <c r="D1834" s="20" t="s">
        <v>83</v>
      </c>
      <c r="E1834" s="239">
        <v>3990</v>
      </c>
      <c r="F1834" s="287">
        <v>41902</v>
      </c>
      <c r="G1834" s="34">
        <v>3990</v>
      </c>
      <c r="H1834" s="243">
        <f t="shared" si="29"/>
        <v>0</v>
      </c>
      <c r="I1834" s="32" t="s">
        <v>21</v>
      </c>
      <c r="K1834" s="491"/>
    </row>
    <row r="1835" spans="1:11" x14ac:dyDescent="0.25">
      <c r="A1835" s="216">
        <v>41902</v>
      </c>
      <c r="B1835" s="217" t="s">
        <v>1221</v>
      </c>
      <c r="C1835" s="363" t="s">
        <v>4766</v>
      </c>
      <c r="D1835" s="20" t="s">
        <v>136</v>
      </c>
      <c r="E1835" s="239">
        <v>215.6</v>
      </c>
      <c r="F1835" s="287">
        <v>41902</v>
      </c>
      <c r="G1835" s="34">
        <v>215.6</v>
      </c>
      <c r="H1835" s="243">
        <f t="shared" si="29"/>
        <v>0</v>
      </c>
      <c r="I1835" s="32"/>
      <c r="K1835" s="491"/>
    </row>
    <row r="1836" spans="1:11" x14ac:dyDescent="0.25">
      <c r="A1836" s="216">
        <v>41902</v>
      </c>
      <c r="B1836" s="217" t="s">
        <v>1222</v>
      </c>
      <c r="C1836" s="363" t="s">
        <v>4766</v>
      </c>
      <c r="D1836" s="20" t="s">
        <v>83</v>
      </c>
      <c r="E1836" s="239">
        <v>1245.2</v>
      </c>
      <c r="F1836" s="287">
        <v>41902</v>
      </c>
      <c r="G1836" s="34">
        <v>1245.2</v>
      </c>
      <c r="H1836" s="243">
        <f t="shared" si="29"/>
        <v>0</v>
      </c>
      <c r="I1836" s="32"/>
      <c r="K1836" s="491"/>
    </row>
    <row r="1837" spans="1:11" x14ac:dyDescent="0.25">
      <c r="A1837" s="216">
        <v>41902</v>
      </c>
      <c r="B1837" s="217" t="s">
        <v>1224</v>
      </c>
      <c r="C1837" s="363" t="s">
        <v>4766</v>
      </c>
      <c r="D1837" s="329" t="s">
        <v>3114</v>
      </c>
      <c r="E1837" s="330">
        <v>0</v>
      </c>
      <c r="F1837" s="287"/>
      <c r="G1837" s="34"/>
      <c r="H1837" s="243">
        <f t="shared" si="29"/>
        <v>0</v>
      </c>
      <c r="I1837" s="32" t="s">
        <v>4795</v>
      </c>
      <c r="K1837" s="491"/>
    </row>
    <row r="1838" spans="1:11" x14ac:dyDescent="0.25">
      <c r="A1838" s="216">
        <v>41902</v>
      </c>
      <c r="B1838" s="217" t="s">
        <v>1225</v>
      </c>
      <c r="C1838" s="363" t="s">
        <v>4766</v>
      </c>
      <c r="D1838" s="329" t="s">
        <v>3114</v>
      </c>
      <c r="E1838" s="330">
        <v>0</v>
      </c>
      <c r="F1838" s="287"/>
      <c r="G1838" s="34"/>
      <c r="H1838" s="243">
        <f t="shared" si="29"/>
        <v>0</v>
      </c>
      <c r="I1838" s="32" t="s">
        <v>4830</v>
      </c>
      <c r="K1838" s="491"/>
    </row>
    <row r="1839" spans="1:11" x14ac:dyDescent="0.25">
      <c r="A1839" s="216">
        <v>41902</v>
      </c>
      <c r="B1839" s="217" t="s">
        <v>1226</v>
      </c>
      <c r="C1839" s="363" t="s">
        <v>4766</v>
      </c>
      <c r="D1839" s="20" t="s">
        <v>130</v>
      </c>
      <c r="E1839" s="239">
        <v>8549.9</v>
      </c>
      <c r="F1839" s="287">
        <v>41904</v>
      </c>
      <c r="G1839" s="34">
        <v>8549.9</v>
      </c>
      <c r="H1839" s="243">
        <f t="shared" si="29"/>
        <v>0</v>
      </c>
      <c r="I1839" s="32" t="s">
        <v>21</v>
      </c>
      <c r="K1839" s="491"/>
    </row>
    <row r="1840" spans="1:11" x14ac:dyDescent="0.25">
      <c r="A1840" s="216">
        <v>41902</v>
      </c>
      <c r="B1840" s="217" t="s">
        <v>1227</v>
      </c>
      <c r="C1840" s="363" t="s">
        <v>4766</v>
      </c>
      <c r="D1840" s="20" t="s">
        <v>1611</v>
      </c>
      <c r="E1840" s="239">
        <v>6540.6</v>
      </c>
      <c r="F1840" s="287">
        <v>41902</v>
      </c>
      <c r="G1840" s="34">
        <v>6540.6</v>
      </c>
      <c r="H1840" s="243">
        <f t="shared" si="29"/>
        <v>0</v>
      </c>
      <c r="I1840" s="32"/>
      <c r="K1840" s="491"/>
    </row>
    <row r="1841" spans="1:11" ht="23.25" x14ac:dyDescent="0.25">
      <c r="A1841" s="216">
        <v>41902</v>
      </c>
      <c r="B1841" s="217" t="s">
        <v>1229</v>
      </c>
      <c r="C1841" s="363" t="s">
        <v>4766</v>
      </c>
      <c r="D1841" s="20" t="s">
        <v>133</v>
      </c>
      <c r="E1841" s="239">
        <v>34003.199999999997</v>
      </c>
      <c r="F1841" s="481" t="s">
        <v>4831</v>
      </c>
      <c r="G1841" s="34">
        <f>31200+2803.2</f>
        <v>34003.199999999997</v>
      </c>
      <c r="H1841" s="243">
        <f t="shared" si="29"/>
        <v>0</v>
      </c>
      <c r="I1841" s="32"/>
      <c r="K1841" s="491"/>
    </row>
    <row r="1842" spans="1:11" x14ac:dyDescent="0.25">
      <c r="A1842" s="216">
        <v>41902</v>
      </c>
      <c r="B1842" s="217" t="s">
        <v>1230</v>
      </c>
      <c r="C1842" s="363" t="s">
        <v>4766</v>
      </c>
      <c r="D1842" s="20" t="s">
        <v>4814</v>
      </c>
      <c r="E1842" s="239">
        <v>11894.4</v>
      </c>
      <c r="F1842" s="287">
        <v>41902</v>
      </c>
      <c r="G1842" s="34">
        <v>11894.4</v>
      </c>
      <c r="H1842" s="243">
        <f t="shared" si="29"/>
        <v>0</v>
      </c>
      <c r="I1842" s="32"/>
      <c r="K1842" s="491"/>
    </row>
    <row r="1843" spans="1:11" x14ac:dyDescent="0.25">
      <c r="A1843" s="216">
        <v>41902</v>
      </c>
      <c r="B1843" s="217" t="s">
        <v>1231</v>
      </c>
      <c r="C1843" s="363" t="s">
        <v>4766</v>
      </c>
      <c r="D1843" s="20" t="s">
        <v>4832</v>
      </c>
      <c r="E1843" s="239">
        <v>223.6</v>
      </c>
      <c r="F1843" s="287">
        <v>41902</v>
      </c>
      <c r="G1843" s="34">
        <v>223.6</v>
      </c>
      <c r="H1843" s="243">
        <f t="shared" si="29"/>
        <v>0</v>
      </c>
      <c r="I1843" s="32"/>
      <c r="K1843" s="491"/>
    </row>
    <row r="1844" spans="1:11" x14ac:dyDescent="0.25">
      <c r="A1844" s="216">
        <v>41902</v>
      </c>
      <c r="B1844" s="217" t="s">
        <v>1232</v>
      </c>
      <c r="C1844" s="363" t="s">
        <v>4766</v>
      </c>
      <c r="D1844" s="20" t="s">
        <v>4833</v>
      </c>
      <c r="E1844" s="239">
        <v>7595</v>
      </c>
      <c r="F1844" s="287">
        <v>41902</v>
      </c>
      <c r="G1844" s="34">
        <v>7595</v>
      </c>
      <c r="H1844" s="243">
        <f t="shared" si="29"/>
        <v>0</v>
      </c>
      <c r="I1844" s="32"/>
      <c r="K1844" s="491"/>
    </row>
    <row r="1845" spans="1:11" x14ac:dyDescent="0.25">
      <c r="A1845" s="216">
        <v>41902</v>
      </c>
      <c r="B1845" s="217" t="s">
        <v>1234</v>
      </c>
      <c r="C1845" s="363" t="s">
        <v>4766</v>
      </c>
      <c r="D1845" s="20" t="s">
        <v>4273</v>
      </c>
      <c r="E1845" s="239">
        <v>20116.8</v>
      </c>
      <c r="F1845" s="287">
        <v>41902</v>
      </c>
      <c r="G1845" s="34">
        <v>20116.8</v>
      </c>
      <c r="H1845" s="243">
        <f t="shared" si="29"/>
        <v>0</v>
      </c>
      <c r="I1845" s="32"/>
      <c r="K1845" s="491"/>
    </row>
    <row r="1846" spans="1:11" x14ac:dyDescent="0.25">
      <c r="A1846" s="216">
        <v>41902</v>
      </c>
      <c r="B1846" s="217" t="s">
        <v>1235</v>
      </c>
      <c r="C1846" s="363" t="s">
        <v>4766</v>
      </c>
      <c r="D1846" s="20" t="s">
        <v>133</v>
      </c>
      <c r="E1846" s="239">
        <v>729.6</v>
      </c>
      <c r="F1846" s="287">
        <v>41902</v>
      </c>
      <c r="G1846" s="34">
        <v>729.6</v>
      </c>
      <c r="H1846" s="243">
        <f t="shared" si="29"/>
        <v>0</v>
      </c>
      <c r="I1846" s="32"/>
      <c r="K1846" s="491"/>
    </row>
    <row r="1847" spans="1:11" x14ac:dyDescent="0.25">
      <c r="A1847" s="216">
        <v>41902</v>
      </c>
      <c r="B1847" s="217" t="s">
        <v>1236</v>
      </c>
      <c r="C1847" s="363" t="s">
        <v>4766</v>
      </c>
      <c r="D1847" s="20" t="s">
        <v>51</v>
      </c>
      <c r="E1847" s="239">
        <v>2095.1999999999998</v>
      </c>
      <c r="F1847" s="287">
        <v>41902</v>
      </c>
      <c r="G1847" s="34">
        <v>2095.1999999999998</v>
      </c>
      <c r="H1847" s="243">
        <f t="shared" si="29"/>
        <v>0</v>
      </c>
      <c r="I1847" s="32"/>
      <c r="K1847" s="491"/>
    </row>
    <row r="1848" spans="1:11" x14ac:dyDescent="0.25">
      <c r="A1848" s="216">
        <v>41902</v>
      </c>
      <c r="B1848" s="217" t="s">
        <v>1237</v>
      </c>
      <c r="C1848" s="363" t="s">
        <v>4766</v>
      </c>
      <c r="D1848" s="329" t="s">
        <v>3114</v>
      </c>
      <c r="E1848" s="330">
        <v>0</v>
      </c>
      <c r="F1848" s="287"/>
      <c r="G1848" s="34"/>
      <c r="H1848" s="243">
        <f t="shared" si="29"/>
        <v>0</v>
      </c>
      <c r="I1848" s="32" t="s">
        <v>324</v>
      </c>
      <c r="K1848" s="491"/>
    </row>
    <row r="1849" spans="1:11" x14ac:dyDescent="0.25">
      <c r="A1849" s="216">
        <v>41902</v>
      </c>
      <c r="B1849" s="217" t="s">
        <v>1238</v>
      </c>
      <c r="C1849" s="363" t="s">
        <v>4766</v>
      </c>
      <c r="D1849" s="20" t="s">
        <v>765</v>
      </c>
      <c r="E1849" s="239">
        <v>2631.2</v>
      </c>
      <c r="F1849" s="287">
        <v>41902</v>
      </c>
      <c r="G1849" s="34">
        <v>2631.2</v>
      </c>
      <c r="H1849" s="243">
        <f t="shared" si="29"/>
        <v>0</v>
      </c>
      <c r="I1849" s="32" t="s">
        <v>217</v>
      </c>
      <c r="K1849" s="491"/>
    </row>
    <row r="1850" spans="1:11" x14ac:dyDescent="0.25">
      <c r="A1850" s="216">
        <v>41902</v>
      </c>
      <c r="B1850" s="217" t="s">
        <v>1240</v>
      </c>
      <c r="C1850" s="363" t="s">
        <v>4766</v>
      </c>
      <c r="D1850" s="20" t="s">
        <v>62</v>
      </c>
      <c r="E1850" s="239">
        <v>23584.6</v>
      </c>
      <c r="F1850" s="287">
        <v>41902</v>
      </c>
      <c r="G1850" s="34">
        <v>23584.6</v>
      </c>
      <c r="H1850" s="243">
        <f t="shared" si="29"/>
        <v>0</v>
      </c>
      <c r="I1850" s="32" t="s">
        <v>65</v>
      </c>
      <c r="K1850" s="491"/>
    </row>
    <row r="1851" spans="1:11" x14ac:dyDescent="0.25">
      <c r="A1851" s="216">
        <v>41902</v>
      </c>
      <c r="B1851" s="217" t="s">
        <v>1241</v>
      </c>
      <c r="C1851" s="363" t="s">
        <v>4766</v>
      </c>
      <c r="D1851" s="20" t="s">
        <v>523</v>
      </c>
      <c r="E1851" s="239">
        <v>17461.54</v>
      </c>
      <c r="F1851" s="473">
        <v>41913</v>
      </c>
      <c r="G1851" s="40">
        <v>17461.54</v>
      </c>
      <c r="H1851" s="243">
        <f t="shared" si="29"/>
        <v>0</v>
      </c>
      <c r="I1851" s="32"/>
      <c r="K1851" s="491"/>
    </row>
    <row r="1852" spans="1:11" x14ac:dyDescent="0.25">
      <c r="A1852" s="216">
        <v>41902</v>
      </c>
      <c r="B1852" s="217" t="s">
        <v>1243</v>
      </c>
      <c r="C1852" s="363" t="s">
        <v>4766</v>
      </c>
      <c r="D1852" s="20" t="s">
        <v>1206</v>
      </c>
      <c r="E1852" s="239">
        <v>3062.5</v>
      </c>
      <c r="F1852" s="287">
        <v>41902</v>
      </c>
      <c r="G1852" s="34">
        <v>3062.5</v>
      </c>
      <c r="H1852" s="243">
        <f t="shared" si="29"/>
        <v>0</v>
      </c>
      <c r="I1852" s="32"/>
      <c r="K1852" s="491"/>
    </row>
    <row r="1853" spans="1:11" x14ac:dyDescent="0.25">
      <c r="A1853" s="216">
        <v>41902</v>
      </c>
      <c r="B1853" s="217" t="s">
        <v>1244</v>
      </c>
      <c r="C1853" s="363" t="s">
        <v>4766</v>
      </c>
      <c r="D1853" s="20" t="s">
        <v>180</v>
      </c>
      <c r="E1853" s="239">
        <v>15180.2</v>
      </c>
      <c r="F1853" s="287">
        <v>41902</v>
      </c>
      <c r="G1853" s="34">
        <v>15180.2</v>
      </c>
      <c r="H1853" s="243">
        <f t="shared" si="29"/>
        <v>0</v>
      </c>
      <c r="I1853" s="32" t="s">
        <v>65</v>
      </c>
      <c r="K1853" s="491"/>
    </row>
    <row r="1854" spans="1:11" x14ac:dyDescent="0.25">
      <c r="A1854" s="216">
        <v>41902</v>
      </c>
      <c r="B1854" s="217" t="s">
        <v>1246</v>
      </c>
      <c r="C1854" s="363" t="s">
        <v>4766</v>
      </c>
      <c r="D1854" s="20" t="s">
        <v>4834</v>
      </c>
      <c r="E1854" s="239">
        <v>2673.97</v>
      </c>
      <c r="F1854" s="287">
        <v>41903</v>
      </c>
      <c r="G1854" s="34">
        <v>2673.97</v>
      </c>
      <c r="H1854" s="243">
        <f t="shared" si="29"/>
        <v>0</v>
      </c>
      <c r="I1854" s="32" t="s">
        <v>12</v>
      </c>
      <c r="K1854" s="491"/>
    </row>
    <row r="1855" spans="1:11" x14ac:dyDescent="0.25">
      <c r="A1855" s="216">
        <v>41902</v>
      </c>
      <c r="B1855" s="217" t="s">
        <v>1247</v>
      </c>
      <c r="C1855" s="363" t="s">
        <v>4766</v>
      </c>
      <c r="D1855" s="20" t="s">
        <v>348</v>
      </c>
      <c r="E1855" s="239">
        <v>1536.02</v>
      </c>
      <c r="F1855" s="287">
        <v>41903</v>
      </c>
      <c r="G1855" s="34">
        <v>1536.02</v>
      </c>
      <c r="H1855" s="243">
        <f t="shared" si="29"/>
        <v>0</v>
      </c>
      <c r="I1855" s="32" t="s">
        <v>12</v>
      </c>
      <c r="K1855" s="491"/>
    </row>
    <row r="1856" spans="1:11" x14ac:dyDescent="0.25">
      <c r="A1856" s="216">
        <v>41902</v>
      </c>
      <c r="B1856" s="217" t="s">
        <v>1248</v>
      </c>
      <c r="C1856" s="363" t="s">
        <v>4766</v>
      </c>
      <c r="D1856" s="20" t="s">
        <v>80</v>
      </c>
      <c r="E1856" s="239">
        <v>2256</v>
      </c>
      <c r="F1856" s="287">
        <v>41903</v>
      </c>
      <c r="G1856" s="34">
        <v>2256</v>
      </c>
      <c r="H1856" s="243">
        <f t="shared" si="29"/>
        <v>0</v>
      </c>
      <c r="I1856" s="32" t="s">
        <v>12</v>
      </c>
      <c r="K1856" s="491"/>
    </row>
    <row r="1857" spans="1:11" x14ac:dyDescent="0.25">
      <c r="A1857" s="216">
        <v>41902</v>
      </c>
      <c r="B1857" s="217" t="s">
        <v>1249</v>
      </c>
      <c r="C1857" s="363" t="s">
        <v>4766</v>
      </c>
      <c r="D1857" s="20" t="s">
        <v>193</v>
      </c>
      <c r="E1857" s="239">
        <v>8517.6</v>
      </c>
      <c r="F1857" s="287">
        <v>41903</v>
      </c>
      <c r="G1857" s="34">
        <v>8517.6</v>
      </c>
      <c r="H1857" s="243">
        <f t="shared" si="29"/>
        <v>0</v>
      </c>
      <c r="I1857" s="32" t="s">
        <v>12</v>
      </c>
      <c r="K1857" s="491"/>
    </row>
    <row r="1858" spans="1:11" x14ac:dyDescent="0.25">
      <c r="A1858" s="216">
        <v>41902</v>
      </c>
      <c r="B1858" s="217" t="s">
        <v>1250</v>
      </c>
      <c r="C1858" s="363" t="s">
        <v>4766</v>
      </c>
      <c r="D1858" s="20" t="s">
        <v>87</v>
      </c>
      <c r="E1858" s="239">
        <v>8766.9</v>
      </c>
      <c r="F1858" s="287">
        <v>41903</v>
      </c>
      <c r="G1858" s="34">
        <v>8766.9</v>
      </c>
      <c r="H1858" s="243">
        <f t="shared" si="29"/>
        <v>0</v>
      </c>
      <c r="I1858" s="32" t="s">
        <v>12</v>
      </c>
      <c r="K1858" s="491"/>
    </row>
    <row r="1859" spans="1:11" x14ac:dyDescent="0.25">
      <c r="A1859" s="216">
        <v>41902</v>
      </c>
      <c r="B1859" s="217" t="s">
        <v>1251</v>
      </c>
      <c r="C1859" s="363" t="s">
        <v>4766</v>
      </c>
      <c r="D1859" s="20" t="s">
        <v>78</v>
      </c>
      <c r="E1859" s="239">
        <v>6660</v>
      </c>
      <c r="F1859" s="287">
        <v>41903</v>
      </c>
      <c r="G1859" s="44">
        <v>6660</v>
      </c>
      <c r="H1859" s="243">
        <f t="shared" si="29"/>
        <v>0</v>
      </c>
      <c r="I1859" s="20" t="s">
        <v>12</v>
      </c>
      <c r="K1859" s="491"/>
    </row>
    <row r="1860" spans="1:11" x14ac:dyDescent="0.25">
      <c r="A1860" s="216">
        <v>41902</v>
      </c>
      <c r="B1860" s="217" t="s">
        <v>1252</v>
      </c>
      <c r="C1860" s="363" t="s">
        <v>4766</v>
      </c>
      <c r="D1860" s="20" t="s">
        <v>4677</v>
      </c>
      <c r="E1860" s="239">
        <v>2620.8000000000002</v>
      </c>
      <c r="F1860" s="287">
        <v>41903</v>
      </c>
      <c r="G1860" s="44">
        <v>2620.8000000000002</v>
      </c>
      <c r="H1860" s="243">
        <f t="shared" si="29"/>
        <v>0</v>
      </c>
      <c r="I1860" s="20" t="s">
        <v>12</v>
      </c>
      <c r="K1860" s="491"/>
    </row>
    <row r="1861" spans="1:11" x14ac:dyDescent="0.25">
      <c r="A1861" s="216">
        <v>41902</v>
      </c>
      <c r="B1861" s="217" t="s">
        <v>1253</v>
      </c>
      <c r="C1861" s="363" t="s">
        <v>4766</v>
      </c>
      <c r="D1861" s="20" t="s">
        <v>956</v>
      </c>
      <c r="E1861" s="239">
        <v>6751</v>
      </c>
      <c r="F1861" s="287">
        <v>41903</v>
      </c>
      <c r="G1861" s="44">
        <v>6751</v>
      </c>
      <c r="H1861" s="243">
        <f t="shared" si="29"/>
        <v>0</v>
      </c>
      <c r="I1861" s="20" t="s">
        <v>12</v>
      </c>
      <c r="K1861" s="491"/>
    </row>
    <row r="1862" spans="1:11" x14ac:dyDescent="0.25">
      <c r="A1862" s="216">
        <v>41902</v>
      </c>
      <c r="B1862" s="217" t="s">
        <v>1254</v>
      </c>
      <c r="C1862" s="363" t="s">
        <v>4766</v>
      </c>
      <c r="D1862" s="20" t="s">
        <v>349</v>
      </c>
      <c r="E1862" s="239">
        <v>5776</v>
      </c>
      <c r="F1862" s="287">
        <v>41903</v>
      </c>
      <c r="G1862" s="44">
        <v>5776</v>
      </c>
      <c r="H1862" s="243">
        <f t="shared" si="29"/>
        <v>0</v>
      </c>
      <c r="I1862" s="20" t="s">
        <v>12</v>
      </c>
      <c r="K1862" s="491"/>
    </row>
    <row r="1863" spans="1:11" x14ac:dyDescent="0.25">
      <c r="A1863" s="216">
        <v>41902</v>
      </c>
      <c r="B1863" s="217" t="s">
        <v>1255</v>
      </c>
      <c r="C1863" s="363" t="s">
        <v>4766</v>
      </c>
      <c r="D1863" s="329" t="s">
        <v>3114</v>
      </c>
      <c r="E1863" s="330">
        <v>0</v>
      </c>
      <c r="F1863" s="287"/>
      <c r="G1863" s="44"/>
      <c r="H1863" s="243">
        <f t="shared" ref="H1863:H1926" si="30">E1863-G1863</f>
        <v>0</v>
      </c>
      <c r="I1863" s="20" t="s">
        <v>324</v>
      </c>
      <c r="K1863" s="491"/>
    </row>
    <row r="1864" spans="1:11" x14ac:dyDescent="0.25">
      <c r="A1864" s="216">
        <v>41902</v>
      </c>
      <c r="B1864" s="217" t="s">
        <v>1256</v>
      </c>
      <c r="C1864" s="363" t="s">
        <v>4766</v>
      </c>
      <c r="D1864" s="20" t="s">
        <v>63</v>
      </c>
      <c r="E1864" s="239">
        <v>2366</v>
      </c>
      <c r="F1864" s="287">
        <v>41904</v>
      </c>
      <c r="G1864" s="44">
        <v>2366</v>
      </c>
      <c r="H1864" s="243">
        <f t="shared" si="30"/>
        <v>0</v>
      </c>
      <c r="I1864" s="20" t="s">
        <v>21</v>
      </c>
      <c r="K1864" s="491"/>
    </row>
    <row r="1865" spans="1:11" x14ac:dyDescent="0.25">
      <c r="A1865" s="216">
        <v>41902</v>
      </c>
      <c r="B1865" s="217" t="s">
        <v>1257</v>
      </c>
      <c r="C1865" s="363" t="s">
        <v>4766</v>
      </c>
      <c r="D1865" s="20" t="s">
        <v>1104</v>
      </c>
      <c r="E1865" s="239">
        <v>3697.2</v>
      </c>
      <c r="F1865" s="419">
        <v>41903</v>
      </c>
      <c r="G1865" s="44">
        <v>3697.2</v>
      </c>
      <c r="H1865" s="243">
        <f t="shared" si="30"/>
        <v>0</v>
      </c>
      <c r="I1865" s="20" t="s">
        <v>12</v>
      </c>
      <c r="K1865" s="491"/>
    </row>
    <row r="1866" spans="1:11" x14ac:dyDescent="0.25">
      <c r="A1866" s="216">
        <v>41902</v>
      </c>
      <c r="B1866" s="217" t="s">
        <v>1259</v>
      </c>
      <c r="C1866" s="363" t="s">
        <v>4766</v>
      </c>
      <c r="D1866" s="20" t="s">
        <v>4762</v>
      </c>
      <c r="E1866" s="239">
        <v>5111.6000000000004</v>
      </c>
      <c r="F1866" s="419">
        <v>41902</v>
      </c>
      <c r="G1866" s="44">
        <v>5111.6000000000004</v>
      </c>
      <c r="H1866" s="243">
        <f t="shared" si="30"/>
        <v>0</v>
      </c>
      <c r="I1866" s="20"/>
      <c r="K1866" s="491"/>
    </row>
    <row r="1867" spans="1:11" x14ac:dyDescent="0.25">
      <c r="A1867" s="216">
        <v>41902</v>
      </c>
      <c r="B1867" s="217" t="s">
        <v>1260</v>
      </c>
      <c r="C1867" s="363" t="s">
        <v>4766</v>
      </c>
      <c r="D1867" s="20" t="s">
        <v>4762</v>
      </c>
      <c r="E1867" s="239">
        <v>195</v>
      </c>
      <c r="F1867" s="419">
        <v>41902</v>
      </c>
      <c r="G1867" s="44">
        <v>195</v>
      </c>
      <c r="H1867" s="243">
        <f t="shared" si="30"/>
        <v>0</v>
      </c>
      <c r="I1867" s="20"/>
      <c r="K1867" s="491"/>
    </row>
    <row r="1868" spans="1:11" x14ac:dyDescent="0.25">
      <c r="A1868" s="216">
        <v>41902</v>
      </c>
      <c r="B1868" s="217" t="s">
        <v>1261</v>
      </c>
      <c r="C1868" s="363" t="s">
        <v>4766</v>
      </c>
      <c r="D1868" s="20" t="s">
        <v>136</v>
      </c>
      <c r="E1868" s="239">
        <v>2059.1999999999998</v>
      </c>
      <c r="F1868" s="419">
        <v>41902</v>
      </c>
      <c r="G1868" s="44">
        <v>2059.1999999999998</v>
      </c>
      <c r="H1868" s="243">
        <f t="shared" si="30"/>
        <v>0</v>
      </c>
      <c r="I1868" s="20"/>
      <c r="K1868" s="491"/>
    </row>
    <row r="1869" spans="1:11" x14ac:dyDescent="0.25">
      <c r="A1869" s="216">
        <v>41903</v>
      </c>
      <c r="B1869" s="217" t="s">
        <v>1262</v>
      </c>
      <c r="C1869" s="363" t="s">
        <v>4766</v>
      </c>
      <c r="D1869" s="214" t="s">
        <v>14</v>
      </c>
      <c r="E1869" s="235">
        <v>9312</v>
      </c>
      <c r="F1869" s="419">
        <v>41903</v>
      </c>
      <c r="G1869" s="44">
        <v>9312</v>
      </c>
      <c r="H1869" s="243">
        <f t="shared" si="30"/>
        <v>0</v>
      </c>
      <c r="I1869" s="214"/>
      <c r="K1869" s="491"/>
    </row>
    <row r="1870" spans="1:11" x14ac:dyDescent="0.25">
      <c r="A1870" s="216">
        <v>41903</v>
      </c>
      <c r="B1870" s="217" t="s">
        <v>1263</v>
      </c>
      <c r="C1870" s="363" t="s">
        <v>4766</v>
      </c>
      <c r="D1870" s="214" t="s">
        <v>19</v>
      </c>
      <c r="E1870" s="235">
        <v>39147.199999999997</v>
      </c>
      <c r="F1870" s="421">
        <v>41914</v>
      </c>
      <c r="G1870" s="245">
        <v>39147.199999999997</v>
      </c>
      <c r="H1870" s="243">
        <f t="shared" si="30"/>
        <v>0</v>
      </c>
      <c r="I1870" s="214" t="s">
        <v>30</v>
      </c>
      <c r="K1870" s="491"/>
    </row>
    <row r="1871" spans="1:11" x14ac:dyDescent="0.25">
      <c r="A1871" s="216">
        <v>41903</v>
      </c>
      <c r="B1871" s="217" t="s">
        <v>1264</v>
      </c>
      <c r="C1871" s="363" t="s">
        <v>4766</v>
      </c>
      <c r="D1871" s="214" t="s">
        <v>180</v>
      </c>
      <c r="E1871" s="235">
        <v>10128</v>
      </c>
      <c r="F1871" s="419">
        <v>41903</v>
      </c>
      <c r="G1871" s="44">
        <v>10128</v>
      </c>
      <c r="H1871" s="243">
        <f t="shared" si="30"/>
        <v>0</v>
      </c>
      <c r="I1871" s="214" t="s">
        <v>65</v>
      </c>
      <c r="K1871" s="491"/>
    </row>
    <row r="1872" spans="1:11" x14ac:dyDescent="0.25">
      <c r="A1872" s="216">
        <v>41903</v>
      </c>
      <c r="B1872" s="217" t="s">
        <v>1265</v>
      </c>
      <c r="C1872" s="363" t="s">
        <v>4766</v>
      </c>
      <c r="D1872" s="220" t="s">
        <v>3114</v>
      </c>
      <c r="E1872" s="241">
        <v>0</v>
      </c>
      <c r="F1872" s="419"/>
      <c r="G1872" s="44"/>
      <c r="H1872" s="243">
        <f t="shared" si="30"/>
        <v>0</v>
      </c>
      <c r="I1872" s="214" t="s">
        <v>4795</v>
      </c>
      <c r="K1872" s="491"/>
    </row>
    <row r="1873" spans="1:11" x14ac:dyDescent="0.25">
      <c r="A1873" s="216">
        <v>41903</v>
      </c>
      <c r="B1873" s="217" t="s">
        <v>1266</v>
      </c>
      <c r="C1873" s="363" t="s">
        <v>4766</v>
      </c>
      <c r="D1873" s="214" t="s">
        <v>517</v>
      </c>
      <c r="E1873" s="235">
        <v>746.65</v>
      </c>
      <c r="F1873" s="419">
        <v>41903</v>
      </c>
      <c r="G1873" s="44">
        <v>746.65</v>
      </c>
      <c r="H1873" s="243">
        <f t="shared" si="30"/>
        <v>0</v>
      </c>
      <c r="I1873" s="214"/>
      <c r="K1873" s="491"/>
    </row>
    <row r="1874" spans="1:11" x14ac:dyDescent="0.25">
      <c r="A1874" s="216">
        <v>41903</v>
      </c>
      <c r="B1874" s="217" t="s">
        <v>1267</v>
      </c>
      <c r="C1874" s="363" t="s">
        <v>4766</v>
      </c>
      <c r="D1874" s="214" t="s">
        <v>13</v>
      </c>
      <c r="E1874" s="235">
        <v>5772.2</v>
      </c>
      <c r="F1874" s="419">
        <v>41903</v>
      </c>
      <c r="G1874" s="44">
        <v>5772.2</v>
      </c>
      <c r="H1874" s="243">
        <f t="shared" si="30"/>
        <v>0</v>
      </c>
      <c r="I1874" s="214" t="s">
        <v>27</v>
      </c>
      <c r="K1874" s="491"/>
    </row>
    <row r="1875" spans="1:11" x14ac:dyDescent="0.25">
      <c r="A1875" s="216">
        <v>41903</v>
      </c>
      <c r="B1875" s="217" t="s">
        <v>1268</v>
      </c>
      <c r="C1875" s="363" t="s">
        <v>4766</v>
      </c>
      <c r="D1875" s="214" t="s">
        <v>44</v>
      </c>
      <c r="E1875" s="235">
        <v>8160</v>
      </c>
      <c r="F1875" s="421">
        <v>41914</v>
      </c>
      <c r="G1875" s="245">
        <v>8160</v>
      </c>
      <c r="H1875" s="243">
        <f t="shared" si="30"/>
        <v>0</v>
      </c>
      <c r="I1875" s="214" t="s">
        <v>12</v>
      </c>
      <c r="K1875" s="491"/>
    </row>
    <row r="1876" spans="1:11" x14ac:dyDescent="0.25">
      <c r="A1876" s="216">
        <v>41903</v>
      </c>
      <c r="B1876" s="217" t="s">
        <v>1269</v>
      </c>
      <c r="C1876" s="363" t="s">
        <v>4766</v>
      </c>
      <c r="D1876" s="220" t="s">
        <v>3114</v>
      </c>
      <c r="E1876" s="241">
        <v>0</v>
      </c>
      <c r="F1876" s="419"/>
      <c r="G1876" s="44"/>
      <c r="H1876" s="243">
        <f t="shared" si="30"/>
        <v>0</v>
      </c>
      <c r="I1876" s="214" t="s">
        <v>512</v>
      </c>
      <c r="K1876" s="491"/>
    </row>
    <row r="1877" spans="1:11" x14ac:dyDescent="0.25">
      <c r="A1877" s="216">
        <v>41903</v>
      </c>
      <c r="B1877" s="217" t="s">
        <v>1270</v>
      </c>
      <c r="C1877" s="363" t="s">
        <v>4766</v>
      </c>
      <c r="D1877" s="214" t="s">
        <v>23</v>
      </c>
      <c r="E1877" s="235">
        <v>7094.8</v>
      </c>
      <c r="F1877" s="419">
        <v>41903</v>
      </c>
      <c r="G1877" s="44">
        <v>7094.8</v>
      </c>
      <c r="H1877" s="243">
        <f t="shared" si="30"/>
        <v>0</v>
      </c>
      <c r="I1877" s="214"/>
      <c r="K1877" s="491"/>
    </row>
    <row r="1878" spans="1:11" x14ac:dyDescent="0.25">
      <c r="A1878" s="216">
        <v>41903</v>
      </c>
      <c r="B1878" s="217" t="s">
        <v>1271</v>
      </c>
      <c r="C1878" s="363" t="s">
        <v>4766</v>
      </c>
      <c r="D1878" s="214" t="s">
        <v>23</v>
      </c>
      <c r="E1878" s="235">
        <v>166.4</v>
      </c>
      <c r="F1878" s="419">
        <v>41903</v>
      </c>
      <c r="G1878" s="44">
        <v>166.4</v>
      </c>
      <c r="H1878" s="243">
        <f t="shared" si="30"/>
        <v>0</v>
      </c>
      <c r="I1878" s="214"/>
      <c r="K1878" s="491"/>
    </row>
    <row r="1879" spans="1:11" x14ac:dyDescent="0.25">
      <c r="A1879" s="216">
        <v>41903</v>
      </c>
      <c r="B1879" s="217" t="s">
        <v>1272</v>
      </c>
      <c r="C1879" s="363" t="s">
        <v>4766</v>
      </c>
      <c r="D1879" s="220" t="s">
        <v>3114</v>
      </c>
      <c r="E1879" s="241">
        <v>0</v>
      </c>
      <c r="F1879" s="419"/>
      <c r="G1879" s="44"/>
      <c r="H1879" s="243">
        <f t="shared" si="30"/>
        <v>0</v>
      </c>
      <c r="I1879" s="214" t="s">
        <v>324</v>
      </c>
    </row>
    <row r="1880" spans="1:11" x14ac:dyDescent="0.25">
      <c r="A1880" s="216">
        <v>41903</v>
      </c>
      <c r="B1880" s="217" t="s">
        <v>1273</v>
      </c>
      <c r="C1880" s="363" t="s">
        <v>4766</v>
      </c>
      <c r="D1880" s="214" t="s">
        <v>42</v>
      </c>
      <c r="E1880" s="235">
        <v>1440</v>
      </c>
      <c r="F1880" s="419">
        <v>41908</v>
      </c>
      <c r="G1880" s="44">
        <v>1440</v>
      </c>
      <c r="H1880" s="243">
        <f t="shared" si="30"/>
        <v>0</v>
      </c>
      <c r="I1880" s="214" t="s">
        <v>12</v>
      </c>
    </row>
    <row r="1881" spans="1:11" x14ac:dyDescent="0.25">
      <c r="A1881" s="216">
        <v>41903</v>
      </c>
      <c r="B1881" s="217" t="s">
        <v>1274</v>
      </c>
      <c r="C1881" s="363" t="s">
        <v>4766</v>
      </c>
      <c r="D1881" s="214" t="s">
        <v>43</v>
      </c>
      <c r="E1881" s="235">
        <v>2400</v>
      </c>
      <c r="F1881" s="419">
        <v>41908</v>
      </c>
      <c r="G1881" s="44">
        <v>2400</v>
      </c>
      <c r="H1881" s="243">
        <f t="shared" si="30"/>
        <v>0</v>
      </c>
      <c r="I1881" s="214" t="s">
        <v>12</v>
      </c>
    </row>
    <row r="1882" spans="1:11" x14ac:dyDescent="0.25">
      <c r="A1882" s="216">
        <v>41903</v>
      </c>
      <c r="B1882" s="217" t="s">
        <v>1275</v>
      </c>
      <c r="C1882" s="363" t="s">
        <v>4766</v>
      </c>
      <c r="D1882" s="214" t="s">
        <v>4646</v>
      </c>
      <c r="E1882" s="235">
        <v>1607.9</v>
      </c>
      <c r="F1882" s="419">
        <v>41903</v>
      </c>
      <c r="G1882" s="44">
        <v>1607.9</v>
      </c>
      <c r="H1882" s="243">
        <f t="shared" si="30"/>
        <v>0</v>
      </c>
      <c r="I1882" s="214"/>
    </row>
    <row r="1883" spans="1:11" x14ac:dyDescent="0.25">
      <c r="A1883" s="216">
        <v>41903</v>
      </c>
      <c r="B1883" s="217" t="s">
        <v>1276</v>
      </c>
      <c r="C1883" s="363" t="s">
        <v>4766</v>
      </c>
      <c r="D1883" s="214" t="s">
        <v>148</v>
      </c>
      <c r="E1883" s="235">
        <v>640</v>
      </c>
      <c r="F1883" s="419">
        <v>41903</v>
      </c>
      <c r="G1883" s="44">
        <v>640</v>
      </c>
      <c r="H1883" s="243">
        <f t="shared" si="30"/>
        <v>0</v>
      </c>
      <c r="I1883" s="214" t="s">
        <v>12</v>
      </c>
    </row>
    <row r="1884" spans="1:11" x14ac:dyDescent="0.25">
      <c r="A1884" s="216">
        <v>41903</v>
      </c>
      <c r="B1884" s="217" t="s">
        <v>1277</v>
      </c>
      <c r="C1884" s="363" t="s">
        <v>4766</v>
      </c>
      <c r="D1884" s="214" t="s">
        <v>116</v>
      </c>
      <c r="E1884" s="235">
        <v>1425.7</v>
      </c>
      <c r="F1884" s="419">
        <v>41903</v>
      </c>
      <c r="G1884" s="44">
        <v>1425.7</v>
      </c>
      <c r="H1884" s="243">
        <f t="shared" si="30"/>
        <v>0</v>
      </c>
      <c r="I1884" s="214"/>
    </row>
    <row r="1885" spans="1:11" x14ac:dyDescent="0.25">
      <c r="A1885" s="216">
        <v>41903</v>
      </c>
      <c r="B1885" s="217" t="s">
        <v>1278</v>
      </c>
      <c r="C1885" s="363" t="s">
        <v>4766</v>
      </c>
      <c r="D1885" s="214" t="s">
        <v>339</v>
      </c>
      <c r="E1885" s="235">
        <v>990</v>
      </c>
      <c r="F1885" s="419">
        <v>41903</v>
      </c>
      <c r="G1885" s="44">
        <v>990</v>
      </c>
      <c r="H1885" s="243">
        <f t="shared" si="30"/>
        <v>0</v>
      </c>
      <c r="I1885" s="214"/>
    </row>
    <row r="1886" spans="1:11" x14ac:dyDescent="0.25">
      <c r="A1886" s="216">
        <v>41903</v>
      </c>
      <c r="B1886" s="217" t="s">
        <v>1279</v>
      </c>
      <c r="C1886" s="363" t="s">
        <v>4766</v>
      </c>
      <c r="D1886" s="214" t="s">
        <v>260</v>
      </c>
      <c r="E1886" s="235">
        <v>2360</v>
      </c>
      <c r="F1886" s="419">
        <v>41903</v>
      </c>
      <c r="G1886" s="44">
        <v>2360</v>
      </c>
      <c r="H1886" s="243">
        <f t="shared" si="30"/>
        <v>0</v>
      </c>
      <c r="I1886" s="214" t="s">
        <v>27</v>
      </c>
    </row>
    <row r="1887" spans="1:11" x14ac:dyDescent="0.25">
      <c r="A1887" s="216">
        <v>41903</v>
      </c>
      <c r="B1887" s="217" t="s">
        <v>1280</v>
      </c>
      <c r="C1887" s="363" t="s">
        <v>4766</v>
      </c>
      <c r="D1887" s="214" t="s">
        <v>2485</v>
      </c>
      <c r="E1887" s="235">
        <v>49998</v>
      </c>
      <c r="F1887" s="419">
        <v>41906</v>
      </c>
      <c r="G1887" s="44">
        <v>49998</v>
      </c>
      <c r="H1887" s="243">
        <f t="shared" si="30"/>
        <v>0</v>
      </c>
      <c r="I1887" s="214" t="s">
        <v>65</v>
      </c>
    </row>
    <row r="1888" spans="1:11" x14ac:dyDescent="0.25">
      <c r="A1888" s="216">
        <v>41903</v>
      </c>
      <c r="B1888" s="217" t="s">
        <v>1281</v>
      </c>
      <c r="C1888" s="363" t="s">
        <v>4766</v>
      </c>
      <c r="D1888" s="214" t="s">
        <v>494</v>
      </c>
      <c r="E1888" s="235">
        <v>5922.8</v>
      </c>
      <c r="F1888" s="419">
        <v>41903</v>
      </c>
      <c r="G1888" s="44">
        <v>5922.8</v>
      </c>
      <c r="H1888" s="243">
        <f t="shared" si="30"/>
        <v>0</v>
      </c>
      <c r="I1888" s="214" t="s">
        <v>27</v>
      </c>
    </row>
    <row r="1889" spans="1:11" x14ac:dyDescent="0.25">
      <c r="A1889" s="216">
        <v>41903</v>
      </c>
      <c r="B1889" s="217" t="s">
        <v>1282</v>
      </c>
      <c r="C1889" s="363" t="s">
        <v>4766</v>
      </c>
      <c r="D1889" s="214" t="s">
        <v>4733</v>
      </c>
      <c r="E1889" s="235">
        <v>1950</v>
      </c>
      <c r="F1889" s="419">
        <v>41903</v>
      </c>
      <c r="G1889" s="44">
        <v>1950</v>
      </c>
      <c r="H1889" s="243">
        <f t="shared" si="30"/>
        <v>0</v>
      </c>
      <c r="I1889" s="214" t="s">
        <v>12</v>
      </c>
      <c r="J1889" s="21"/>
      <c r="K1889" s="21"/>
    </row>
    <row r="1890" spans="1:11" x14ac:dyDescent="0.25">
      <c r="A1890" s="216">
        <v>41903</v>
      </c>
      <c r="B1890" s="217" t="s">
        <v>1283</v>
      </c>
      <c r="C1890" s="363" t="s">
        <v>4766</v>
      </c>
      <c r="D1890" s="214" t="s">
        <v>4740</v>
      </c>
      <c r="E1890" s="235">
        <v>17574</v>
      </c>
      <c r="F1890" s="419">
        <v>41903</v>
      </c>
      <c r="G1890" s="44">
        <v>17574</v>
      </c>
      <c r="H1890" s="243">
        <f t="shared" si="30"/>
        <v>0</v>
      </c>
      <c r="I1890" s="214" t="s">
        <v>27</v>
      </c>
      <c r="J1890" s="21"/>
      <c r="K1890" s="21"/>
    </row>
    <row r="1891" spans="1:11" x14ac:dyDescent="0.25">
      <c r="A1891" s="216">
        <v>41903</v>
      </c>
      <c r="B1891" s="217" t="s">
        <v>1285</v>
      </c>
      <c r="C1891" s="363" t="s">
        <v>4766</v>
      </c>
      <c r="D1891" s="214" t="s">
        <v>29</v>
      </c>
      <c r="E1891" s="235">
        <v>9467.9</v>
      </c>
      <c r="F1891" s="419">
        <v>41903</v>
      </c>
      <c r="G1891" s="44">
        <v>9467.9</v>
      </c>
      <c r="H1891" s="243">
        <f t="shared" si="30"/>
        <v>0</v>
      </c>
      <c r="I1891" s="214" t="s">
        <v>12</v>
      </c>
      <c r="J1891" s="21"/>
      <c r="K1891" s="21"/>
    </row>
    <row r="1892" spans="1:11" x14ac:dyDescent="0.25">
      <c r="A1892" s="216">
        <v>41903</v>
      </c>
      <c r="B1892" s="217" t="s">
        <v>1286</v>
      </c>
      <c r="C1892" s="363" t="s">
        <v>4766</v>
      </c>
      <c r="D1892" s="214" t="s">
        <v>54</v>
      </c>
      <c r="E1892" s="235">
        <v>1000</v>
      </c>
      <c r="F1892" s="419">
        <v>41903</v>
      </c>
      <c r="G1892" s="44">
        <v>1000</v>
      </c>
      <c r="H1892" s="243">
        <f t="shared" si="30"/>
        <v>0</v>
      </c>
      <c r="I1892" s="214" t="s">
        <v>12</v>
      </c>
      <c r="J1892" s="21"/>
      <c r="K1892" s="21"/>
    </row>
    <row r="1893" spans="1:11" x14ac:dyDescent="0.25">
      <c r="A1893" s="216">
        <v>41903</v>
      </c>
      <c r="B1893" s="217" t="s">
        <v>1287</v>
      </c>
      <c r="C1893" s="363" t="s">
        <v>4766</v>
      </c>
      <c r="D1893" s="214" t="s">
        <v>47</v>
      </c>
      <c r="E1893" s="235">
        <v>2527.1999999999998</v>
      </c>
      <c r="F1893" s="419">
        <v>41903</v>
      </c>
      <c r="G1893" s="44">
        <v>2527.1999999999998</v>
      </c>
      <c r="H1893" s="243">
        <f t="shared" si="30"/>
        <v>0</v>
      </c>
      <c r="I1893" s="214" t="s">
        <v>12</v>
      </c>
      <c r="J1893" s="21"/>
      <c r="K1893" s="21"/>
    </row>
    <row r="1894" spans="1:11" x14ac:dyDescent="0.25">
      <c r="A1894" s="216">
        <v>41903</v>
      </c>
      <c r="B1894" s="217" t="s">
        <v>1288</v>
      </c>
      <c r="C1894" s="363" t="s">
        <v>4766</v>
      </c>
      <c r="D1894" s="220" t="s">
        <v>3114</v>
      </c>
      <c r="E1894" s="241">
        <v>0</v>
      </c>
      <c r="F1894" s="419"/>
      <c r="G1894" s="44"/>
      <c r="H1894" s="243">
        <f t="shared" si="30"/>
        <v>0</v>
      </c>
      <c r="I1894" s="214" t="s">
        <v>512</v>
      </c>
      <c r="J1894" s="21"/>
      <c r="K1894" s="21"/>
    </row>
    <row r="1895" spans="1:11" x14ac:dyDescent="0.25">
      <c r="A1895" s="216">
        <v>41903</v>
      </c>
      <c r="B1895" s="217" t="s">
        <v>1289</v>
      </c>
      <c r="C1895" s="363" t="s">
        <v>4766</v>
      </c>
      <c r="D1895" s="214" t="s">
        <v>1043</v>
      </c>
      <c r="E1895" s="235">
        <v>1809.5</v>
      </c>
      <c r="F1895" s="419">
        <v>41903</v>
      </c>
      <c r="G1895" s="44">
        <v>1809.5</v>
      </c>
      <c r="H1895" s="243">
        <f t="shared" si="30"/>
        <v>0</v>
      </c>
      <c r="I1895" s="214" t="s">
        <v>12</v>
      </c>
      <c r="J1895" s="21"/>
      <c r="K1895" s="21"/>
    </row>
    <row r="1896" spans="1:11" x14ac:dyDescent="0.25">
      <c r="A1896" s="216">
        <v>41903</v>
      </c>
      <c r="B1896" s="217" t="s">
        <v>1290</v>
      </c>
      <c r="C1896" s="363" t="s">
        <v>4766</v>
      </c>
      <c r="D1896" s="214" t="s">
        <v>4620</v>
      </c>
      <c r="E1896" s="235">
        <v>29422</v>
      </c>
      <c r="F1896" s="419">
        <v>41903</v>
      </c>
      <c r="G1896" s="44">
        <v>29422</v>
      </c>
      <c r="H1896" s="243">
        <f t="shared" si="30"/>
        <v>0</v>
      </c>
      <c r="I1896" s="214" t="s">
        <v>4835</v>
      </c>
      <c r="J1896" s="21"/>
      <c r="K1896" s="21"/>
    </row>
    <row r="1897" spans="1:11" x14ac:dyDescent="0.25">
      <c r="A1897" s="216">
        <v>41903</v>
      </c>
      <c r="B1897" s="217" t="s">
        <v>1291</v>
      </c>
      <c r="C1897" s="363" t="s">
        <v>4766</v>
      </c>
      <c r="D1897" s="214" t="s">
        <v>123</v>
      </c>
      <c r="E1897" s="235">
        <v>1183.2</v>
      </c>
      <c r="F1897" s="419">
        <v>41903</v>
      </c>
      <c r="G1897" s="44">
        <v>1183.2</v>
      </c>
      <c r="H1897" s="243">
        <f t="shared" si="30"/>
        <v>0</v>
      </c>
      <c r="I1897" s="214"/>
      <c r="J1897" s="21"/>
      <c r="K1897" s="21"/>
    </row>
    <row r="1898" spans="1:11" x14ac:dyDescent="0.25">
      <c r="A1898" s="216">
        <v>41903</v>
      </c>
      <c r="B1898" s="217" t="s">
        <v>1292</v>
      </c>
      <c r="C1898" s="363" t="s">
        <v>4766</v>
      </c>
      <c r="D1898" s="214" t="s">
        <v>4619</v>
      </c>
      <c r="E1898" s="235">
        <v>7561.6</v>
      </c>
      <c r="F1898" s="419">
        <v>41903</v>
      </c>
      <c r="G1898" s="44">
        <v>7561.6</v>
      </c>
      <c r="H1898" s="243">
        <f t="shared" si="30"/>
        <v>0</v>
      </c>
      <c r="I1898" s="214"/>
      <c r="J1898" s="21"/>
      <c r="K1898" s="21"/>
    </row>
    <row r="1899" spans="1:11" x14ac:dyDescent="0.25">
      <c r="A1899" s="216">
        <v>41903</v>
      </c>
      <c r="B1899" s="217" t="s">
        <v>1294</v>
      </c>
      <c r="C1899" s="363" t="s">
        <v>4766</v>
      </c>
      <c r="D1899" s="214" t="s">
        <v>1697</v>
      </c>
      <c r="E1899" s="235">
        <v>4000</v>
      </c>
      <c r="F1899" s="419">
        <v>41903</v>
      </c>
      <c r="G1899" s="44">
        <v>4000</v>
      </c>
      <c r="H1899" s="243">
        <f t="shared" si="30"/>
        <v>0</v>
      </c>
      <c r="I1899" s="214"/>
      <c r="J1899" s="21"/>
      <c r="K1899" s="21"/>
    </row>
    <row r="1900" spans="1:11" x14ac:dyDescent="0.25">
      <c r="A1900" s="216">
        <v>41903</v>
      </c>
      <c r="B1900" s="217" t="s">
        <v>1296</v>
      </c>
      <c r="C1900" s="363" t="s">
        <v>4766</v>
      </c>
      <c r="D1900" s="214" t="s">
        <v>133</v>
      </c>
      <c r="E1900" s="235">
        <v>29605.8</v>
      </c>
      <c r="F1900" s="419">
        <v>41903</v>
      </c>
      <c r="G1900" s="44">
        <v>29605.8</v>
      </c>
      <c r="H1900" s="243">
        <f t="shared" si="30"/>
        <v>0</v>
      </c>
      <c r="I1900" s="214"/>
      <c r="J1900" s="21"/>
      <c r="K1900" s="21"/>
    </row>
    <row r="1901" spans="1:11" x14ac:dyDescent="0.25">
      <c r="A1901" s="216">
        <v>41903</v>
      </c>
      <c r="B1901" s="217" t="s">
        <v>1297</v>
      </c>
      <c r="C1901" s="363" t="s">
        <v>4766</v>
      </c>
      <c r="D1901" s="214" t="s">
        <v>2586</v>
      </c>
      <c r="E1901" s="235">
        <v>4428.28</v>
      </c>
      <c r="F1901" s="419">
        <v>41904</v>
      </c>
      <c r="G1901" s="44">
        <v>4428.28</v>
      </c>
      <c r="H1901" s="243">
        <f t="shared" si="30"/>
        <v>0</v>
      </c>
      <c r="I1901" s="214" t="s">
        <v>21</v>
      </c>
      <c r="J1901" s="21"/>
      <c r="K1901" s="21"/>
    </row>
    <row r="1902" spans="1:11" x14ac:dyDescent="0.25">
      <c r="A1902" s="216">
        <v>41903</v>
      </c>
      <c r="B1902" s="217" t="s">
        <v>1299</v>
      </c>
      <c r="C1902" s="363" t="s">
        <v>4766</v>
      </c>
      <c r="D1902" s="214" t="s">
        <v>25</v>
      </c>
      <c r="E1902" s="235">
        <v>5782</v>
      </c>
      <c r="F1902" s="419">
        <v>41904</v>
      </c>
      <c r="G1902" s="44">
        <v>5782</v>
      </c>
      <c r="H1902" s="243">
        <f t="shared" si="30"/>
        <v>0</v>
      </c>
      <c r="I1902" s="214" t="s">
        <v>21</v>
      </c>
      <c r="J1902" s="21"/>
      <c r="K1902" s="21"/>
    </row>
    <row r="1903" spans="1:11" ht="16.5" customHeight="1" x14ac:dyDescent="0.25">
      <c r="A1903" s="216">
        <v>41903</v>
      </c>
      <c r="B1903" s="217" t="s">
        <v>1300</v>
      </c>
      <c r="C1903" s="363" t="s">
        <v>4766</v>
      </c>
      <c r="D1903" s="214" t="s">
        <v>55</v>
      </c>
      <c r="E1903" s="235">
        <v>17535</v>
      </c>
      <c r="F1903" s="419">
        <v>41903</v>
      </c>
      <c r="G1903" s="44">
        <v>17535</v>
      </c>
      <c r="H1903" s="243">
        <f t="shared" si="30"/>
        <v>0</v>
      </c>
      <c r="I1903" s="214"/>
      <c r="J1903" s="21"/>
      <c r="K1903" s="21"/>
    </row>
    <row r="1904" spans="1:11" x14ac:dyDescent="0.25">
      <c r="A1904" s="216">
        <v>41903</v>
      </c>
      <c r="B1904" s="217" t="s">
        <v>1301</v>
      </c>
      <c r="C1904" s="363" t="s">
        <v>4766</v>
      </c>
      <c r="D1904" s="214" t="s">
        <v>4836</v>
      </c>
      <c r="E1904" s="235">
        <v>4694</v>
      </c>
      <c r="F1904" s="419">
        <v>41904</v>
      </c>
      <c r="G1904" s="44">
        <v>4694</v>
      </c>
      <c r="H1904" s="243">
        <f t="shared" si="30"/>
        <v>0</v>
      </c>
      <c r="I1904" s="214" t="s">
        <v>21</v>
      </c>
      <c r="J1904" s="21"/>
      <c r="K1904" s="21"/>
    </row>
    <row r="1905" spans="1:11" x14ac:dyDescent="0.25">
      <c r="A1905" s="216">
        <v>41903</v>
      </c>
      <c r="B1905" s="217" t="s">
        <v>1302</v>
      </c>
      <c r="C1905" s="363" t="s">
        <v>4766</v>
      </c>
      <c r="D1905" s="214" t="s">
        <v>3121</v>
      </c>
      <c r="E1905" s="235">
        <v>13384.8</v>
      </c>
      <c r="F1905" s="419">
        <v>41904</v>
      </c>
      <c r="G1905" s="44">
        <v>13384.8</v>
      </c>
      <c r="H1905" s="243">
        <f t="shared" si="30"/>
        <v>0</v>
      </c>
      <c r="I1905" s="214" t="s">
        <v>21</v>
      </c>
      <c r="J1905" s="21"/>
      <c r="K1905" s="21"/>
    </row>
    <row r="1906" spans="1:11" x14ac:dyDescent="0.25">
      <c r="A1906" s="216">
        <v>41903</v>
      </c>
      <c r="B1906" s="217" t="s">
        <v>1303</v>
      </c>
      <c r="C1906" s="363" t="s">
        <v>4766</v>
      </c>
      <c r="D1906" s="214" t="s">
        <v>83</v>
      </c>
      <c r="E1906" s="235">
        <v>3124.8</v>
      </c>
      <c r="F1906" s="419">
        <v>41904</v>
      </c>
      <c r="G1906" s="44">
        <v>3124.8</v>
      </c>
      <c r="H1906" s="243">
        <f t="shared" si="30"/>
        <v>0</v>
      </c>
      <c r="I1906" s="214" t="s">
        <v>21</v>
      </c>
      <c r="J1906" s="21"/>
      <c r="K1906" s="21"/>
    </row>
    <row r="1907" spans="1:11" x14ac:dyDescent="0.25">
      <c r="A1907" s="216">
        <v>41903</v>
      </c>
      <c r="B1907" s="217" t="s">
        <v>1304</v>
      </c>
      <c r="C1907" s="363" t="s">
        <v>4766</v>
      </c>
      <c r="D1907" s="214" t="s">
        <v>792</v>
      </c>
      <c r="E1907" s="235">
        <v>4571.8999999999996</v>
      </c>
      <c r="F1907" s="419">
        <v>41903</v>
      </c>
      <c r="G1907" s="44">
        <v>4571.8999999999996</v>
      </c>
      <c r="H1907" s="243">
        <f t="shared" si="30"/>
        <v>0</v>
      </c>
      <c r="I1907" s="214"/>
      <c r="J1907" s="21"/>
      <c r="K1907" s="21"/>
    </row>
    <row r="1908" spans="1:11" x14ac:dyDescent="0.25">
      <c r="A1908" s="216">
        <v>41903</v>
      </c>
      <c r="B1908" s="217" t="s">
        <v>1305</v>
      </c>
      <c r="C1908" s="363" t="s">
        <v>4766</v>
      </c>
      <c r="D1908" s="214" t="s">
        <v>4659</v>
      </c>
      <c r="E1908" s="235">
        <v>3209</v>
      </c>
      <c r="F1908" s="419">
        <v>41903</v>
      </c>
      <c r="G1908" s="44">
        <v>3209</v>
      </c>
      <c r="H1908" s="243">
        <f t="shared" si="30"/>
        <v>0</v>
      </c>
      <c r="I1908" s="214"/>
      <c r="J1908" s="21"/>
      <c r="K1908" s="21"/>
    </row>
    <row r="1909" spans="1:11" x14ac:dyDescent="0.25">
      <c r="A1909" s="216">
        <v>41903</v>
      </c>
      <c r="B1909" s="217" t="s">
        <v>1307</v>
      </c>
      <c r="C1909" s="363" t="s">
        <v>4766</v>
      </c>
      <c r="D1909" s="214" t="s">
        <v>4622</v>
      </c>
      <c r="E1909" s="235">
        <v>624.1</v>
      </c>
      <c r="F1909" s="419">
        <v>41903</v>
      </c>
      <c r="G1909" s="44">
        <v>624.1</v>
      </c>
      <c r="H1909" s="243">
        <f t="shared" si="30"/>
        <v>0</v>
      </c>
      <c r="I1909" s="214"/>
      <c r="J1909" s="21"/>
      <c r="K1909" s="21"/>
    </row>
    <row r="1910" spans="1:11" x14ac:dyDescent="0.25">
      <c r="A1910" s="216">
        <v>41903</v>
      </c>
      <c r="B1910" s="217" t="s">
        <v>1308</v>
      </c>
      <c r="C1910" s="363" t="s">
        <v>4766</v>
      </c>
      <c r="D1910" s="214" t="s">
        <v>130</v>
      </c>
      <c r="E1910" s="235">
        <v>9839.9</v>
      </c>
      <c r="F1910" s="419">
        <v>41904</v>
      </c>
      <c r="G1910" s="44">
        <v>9839.9</v>
      </c>
      <c r="H1910" s="243">
        <f t="shared" si="30"/>
        <v>0</v>
      </c>
      <c r="I1910" s="214" t="s">
        <v>21</v>
      </c>
      <c r="J1910" s="21"/>
      <c r="K1910" s="21"/>
    </row>
    <row r="1911" spans="1:11" x14ac:dyDescent="0.25">
      <c r="A1911" s="216">
        <v>41903</v>
      </c>
      <c r="B1911" s="217" t="s">
        <v>1309</v>
      </c>
      <c r="C1911" s="363" t="s">
        <v>4766</v>
      </c>
      <c r="D1911" s="214" t="s">
        <v>4618</v>
      </c>
      <c r="E1911" s="235">
        <v>8393.6</v>
      </c>
      <c r="F1911" s="419">
        <v>41904</v>
      </c>
      <c r="G1911" s="44">
        <v>8393.6</v>
      </c>
      <c r="H1911" s="243">
        <f t="shared" si="30"/>
        <v>0</v>
      </c>
      <c r="I1911" s="214" t="s">
        <v>21</v>
      </c>
      <c r="J1911" s="21"/>
      <c r="K1911" s="21"/>
    </row>
    <row r="1912" spans="1:11" x14ac:dyDescent="0.25">
      <c r="A1912" s="216">
        <v>41903</v>
      </c>
      <c r="B1912" s="217" t="s">
        <v>1311</v>
      </c>
      <c r="C1912" s="363" t="s">
        <v>4766</v>
      </c>
      <c r="D1912" s="214" t="s">
        <v>4694</v>
      </c>
      <c r="E1912" s="235">
        <v>7043.7</v>
      </c>
      <c r="F1912" s="421" t="s">
        <v>4837</v>
      </c>
      <c r="G1912" s="44">
        <v>7043.7</v>
      </c>
      <c r="H1912" s="243">
        <f t="shared" si="30"/>
        <v>0</v>
      </c>
      <c r="I1912" s="214" t="s">
        <v>21</v>
      </c>
      <c r="J1912" s="21"/>
      <c r="K1912" s="21"/>
    </row>
    <row r="1913" spans="1:11" x14ac:dyDescent="0.25">
      <c r="A1913" s="216">
        <v>41903</v>
      </c>
      <c r="B1913" s="217" t="s">
        <v>1312</v>
      </c>
      <c r="C1913" s="363" t="s">
        <v>4766</v>
      </c>
      <c r="D1913" s="214" t="s">
        <v>1611</v>
      </c>
      <c r="E1913" s="235">
        <v>3920.9</v>
      </c>
      <c r="F1913" s="419">
        <v>41903</v>
      </c>
      <c r="G1913" s="44">
        <v>3920.9</v>
      </c>
      <c r="H1913" s="243">
        <f t="shared" si="30"/>
        <v>0</v>
      </c>
      <c r="I1913" s="214"/>
      <c r="J1913" s="21"/>
      <c r="K1913" s="21"/>
    </row>
    <row r="1914" spans="1:11" x14ac:dyDescent="0.25">
      <c r="A1914" s="216">
        <v>41903</v>
      </c>
      <c r="B1914" s="217" t="s">
        <v>1313</v>
      </c>
      <c r="C1914" s="363" t="s">
        <v>4766</v>
      </c>
      <c r="D1914" s="214" t="s">
        <v>106</v>
      </c>
      <c r="E1914" s="235">
        <v>5083</v>
      </c>
      <c r="F1914" s="419">
        <v>41908</v>
      </c>
      <c r="G1914" s="44">
        <v>5083</v>
      </c>
      <c r="H1914" s="243">
        <f t="shared" si="30"/>
        <v>0</v>
      </c>
      <c r="I1914" s="214"/>
      <c r="J1914" s="21"/>
      <c r="K1914" s="21"/>
    </row>
    <row r="1915" spans="1:11" x14ac:dyDescent="0.25">
      <c r="A1915" s="216">
        <v>41903</v>
      </c>
      <c r="B1915" s="217" t="s">
        <v>1314</v>
      </c>
      <c r="C1915" s="363" t="s">
        <v>4766</v>
      </c>
      <c r="D1915" s="214" t="s">
        <v>4273</v>
      </c>
      <c r="E1915" s="235">
        <v>51015.839999999997</v>
      </c>
      <c r="F1915" s="419">
        <v>41912</v>
      </c>
      <c r="G1915" s="44">
        <v>51015.839999999997</v>
      </c>
      <c r="H1915" s="243">
        <f t="shared" si="30"/>
        <v>0</v>
      </c>
      <c r="I1915" s="214" t="s">
        <v>65</v>
      </c>
      <c r="J1915" s="21"/>
      <c r="K1915" s="21"/>
    </row>
    <row r="1916" spans="1:11" x14ac:dyDescent="0.25">
      <c r="A1916" s="216">
        <v>41903</v>
      </c>
      <c r="B1916" s="217" t="s">
        <v>1315</v>
      </c>
      <c r="C1916" s="363" t="s">
        <v>4766</v>
      </c>
      <c r="D1916" s="214" t="s">
        <v>4623</v>
      </c>
      <c r="E1916" s="235">
        <v>221</v>
      </c>
      <c r="F1916" s="419">
        <v>41903</v>
      </c>
      <c r="G1916" s="44">
        <v>221</v>
      </c>
      <c r="H1916" s="243">
        <f t="shared" si="30"/>
        <v>0</v>
      </c>
      <c r="I1916" s="214"/>
      <c r="J1916" s="21"/>
      <c r="K1916" s="21"/>
    </row>
    <row r="1917" spans="1:11" x14ac:dyDescent="0.25">
      <c r="A1917" s="216">
        <v>41903</v>
      </c>
      <c r="B1917" s="217" t="s">
        <v>1316</v>
      </c>
      <c r="C1917" s="363" t="s">
        <v>4766</v>
      </c>
      <c r="D1917" s="214" t="s">
        <v>133</v>
      </c>
      <c r="E1917" s="235">
        <v>3136</v>
      </c>
      <c r="F1917" s="419">
        <v>41903</v>
      </c>
      <c r="G1917" s="44">
        <v>3136</v>
      </c>
      <c r="H1917" s="243">
        <f t="shared" si="30"/>
        <v>0</v>
      </c>
      <c r="I1917" s="214"/>
      <c r="J1917" s="21"/>
      <c r="K1917" s="21"/>
    </row>
    <row r="1918" spans="1:11" x14ac:dyDescent="0.25">
      <c r="A1918" s="216">
        <v>41903</v>
      </c>
      <c r="B1918" s="217" t="s">
        <v>1318</v>
      </c>
      <c r="C1918" s="363" t="s">
        <v>4766</v>
      </c>
      <c r="D1918" s="214" t="s">
        <v>51</v>
      </c>
      <c r="E1918" s="235">
        <v>2133</v>
      </c>
      <c r="F1918" s="419">
        <v>41903</v>
      </c>
      <c r="G1918" s="44">
        <v>2133</v>
      </c>
      <c r="H1918" s="243">
        <f t="shared" si="30"/>
        <v>0</v>
      </c>
      <c r="I1918" s="214"/>
      <c r="J1918" s="21"/>
      <c r="K1918" s="21"/>
    </row>
    <row r="1919" spans="1:11" x14ac:dyDescent="0.25">
      <c r="A1919" s="216">
        <v>41903</v>
      </c>
      <c r="B1919" s="217" t="s">
        <v>1319</v>
      </c>
      <c r="C1919" s="363" t="s">
        <v>4766</v>
      </c>
      <c r="D1919" s="214" t="s">
        <v>396</v>
      </c>
      <c r="E1919" s="235">
        <v>646.79999999999995</v>
      </c>
      <c r="F1919" s="419">
        <v>41903</v>
      </c>
      <c r="G1919" s="44">
        <v>646.79999999999995</v>
      </c>
      <c r="H1919" s="243">
        <f t="shared" si="30"/>
        <v>0</v>
      </c>
      <c r="I1919" s="214"/>
      <c r="J1919" s="21"/>
      <c r="K1919" s="21"/>
    </row>
    <row r="1920" spans="1:11" x14ac:dyDescent="0.25">
      <c r="A1920" s="216">
        <v>41903</v>
      </c>
      <c r="B1920" s="217" t="s">
        <v>1321</v>
      </c>
      <c r="C1920" s="363" t="s">
        <v>4766</v>
      </c>
      <c r="D1920" s="214" t="s">
        <v>765</v>
      </c>
      <c r="E1920" s="235">
        <v>39791.32</v>
      </c>
      <c r="F1920" s="287">
        <v>41904</v>
      </c>
      <c r="G1920" s="44">
        <v>39791.32</v>
      </c>
      <c r="H1920" s="243">
        <f t="shared" si="30"/>
        <v>0</v>
      </c>
      <c r="I1920" s="214" t="s">
        <v>27</v>
      </c>
      <c r="J1920" s="21"/>
      <c r="K1920" s="21"/>
    </row>
    <row r="1921" spans="1:11" x14ac:dyDescent="0.25">
      <c r="A1921" s="216">
        <v>41903</v>
      </c>
      <c r="B1921" s="217" t="s">
        <v>1322</v>
      </c>
      <c r="C1921" s="363" t="s">
        <v>4766</v>
      </c>
      <c r="D1921" s="214" t="s">
        <v>3482</v>
      </c>
      <c r="E1921" s="235">
        <v>1299.2</v>
      </c>
      <c r="F1921" s="287">
        <v>41903</v>
      </c>
      <c r="G1921" s="44">
        <v>1299.2</v>
      </c>
      <c r="H1921" s="243">
        <f t="shared" si="30"/>
        <v>0</v>
      </c>
      <c r="I1921" s="214"/>
      <c r="J1921" s="21"/>
      <c r="K1921" s="21"/>
    </row>
    <row r="1922" spans="1:11" x14ac:dyDescent="0.25">
      <c r="A1922" s="216">
        <v>41903</v>
      </c>
      <c r="B1922" s="217" t="s">
        <v>1323</v>
      </c>
      <c r="C1922" s="363" t="s">
        <v>4766</v>
      </c>
      <c r="D1922" s="214" t="s">
        <v>4216</v>
      </c>
      <c r="E1922" s="235">
        <v>8664.6</v>
      </c>
      <c r="F1922" s="287">
        <v>41903</v>
      </c>
      <c r="G1922" s="44">
        <v>8664.6</v>
      </c>
      <c r="H1922" s="243">
        <f t="shared" si="30"/>
        <v>0</v>
      </c>
      <c r="I1922" s="214"/>
      <c r="J1922" s="21"/>
      <c r="K1922" s="21"/>
    </row>
    <row r="1923" spans="1:11" x14ac:dyDescent="0.25">
      <c r="A1923" s="216">
        <v>41903</v>
      </c>
      <c r="B1923" s="217" t="s">
        <v>1326</v>
      </c>
      <c r="C1923" s="363" t="s">
        <v>4766</v>
      </c>
      <c r="D1923" s="214" t="s">
        <v>237</v>
      </c>
      <c r="E1923" s="235">
        <v>0</v>
      </c>
      <c r="F1923" s="484" t="s">
        <v>4838</v>
      </c>
      <c r="G1923" s="44"/>
      <c r="H1923" s="243">
        <f t="shared" si="30"/>
        <v>0</v>
      </c>
      <c r="I1923" s="214" t="s">
        <v>27</v>
      </c>
      <c r="J1923" s="21"/>
      <c r="K1923" s="21"/>
    </row>
    <row r="1924" spans="1:11" x14ac:dyDescent="0.25">
      <c r="A1924" s="216">
        <v>41903</v>
      </c>
      <c r="B1924" s="217" t="s">
        <v>1327</v>
      </c>
      <c r="C1924" s="363" t="s">
        <v>4766</v>
      </c>
      <c r="D1924" s="214" t="s">
        <v>4623</v>
      </c>
      <c r="E1924" s="235">
        <v>202.8</v>
      </c>
      <c r="F1924" s="287">
        <v>41903</v>
      </c>
      <c r="G1924" s="44">
        <v>202.8</v>
      </c>
      <c r="H1924" s="243">
        <f t="shared" si="30"/>
        <v>0</v>
      </c>
      <c r="I1924" s="214"/>
      <c r="J1924" s="21"/>
      <c r="K1924" s="21"/>
    </row>
    <row r="1925" spans="1:11" x14ac:dyDescent="0.25">
      <c r="A1925" s="216">
        <v>41903</v>
      </c>
      <c r="B1925" s="217" t="s">
        <v>1328</v>
      </c>
      <c r="C1925" s="363" t="s">
        <v>4766</v>
      </c>
      <c r="D1925" s="214" t="s">
        <v>4618</v>
      </c>
      <c r="E1925" s="235">
        <v>3053</v>
      </c>
      <c r="F1925" s="287">
        <v>41903</v>
      </c>
      <c r="G1925" s="44">
        <v>3053</v>
      </c>
      <c r="H1925" s="243">
        <f t="shared" si="30"/>
        <v>0</v>
      </c>
      <c r="I1925" s="214"/>
      <c r="J1925" s="21"/>
      <c r="K1925" s="21"/>
    </row>
    <row r="1926" spans="1:11" x14ac:dyDescent="0.25">
      <c r="A1926" s="216">
        <v>41903</v>
      </c>
      <c r="B1926" s="217" t="s">
        <v>1329</v>
      </c>
      <c r="C1926" s="363" t="s">
        <v>4766</v>
      </c>
      <c r="D1926" s="214" t="s">
        <v>4352</v>
      </c>
      <c r="E1926" s="235">
        <v>7794.9</v>
      </c>
      <c r="F1926" s="287">
        <v>41903</v>
      </c>
      <c r="G1926" s="44">
        <v>7794.9</v>
      </c>
      <c r="H1926" s="243">
        <f t="shared" si="30"/>
        <v>0</v>
      </c>
      <c r="I1926" s="214"/>
      <c r="J1926" s="21"/>
      <c r="K1926" s="21"/>
    </row>
    <row r="1927" spans="1:11" x14ac:dyDescent="0.25">
      <c r="A1927" s="216">
        <v>41904</v>
      </c>
      <c r="B1927" s="217" t="s">
        <v>1330</v>
      </c>
      <c r="C1927" s="363" t="s">
        <v>4766</v>
      </c>
      <c r="D1927" s="20" t="s">
        <v>14</v>
      </c>
      <c r="E1927" s="239">
        <v>6200</v>
      </c>
      <c r="F1927" s="287">
        <v>41904</v>
      </c>
      <c r="G1927" s="44">
        <v>6200</v>
      </c>
      <c r="H1927" s="243">
        <f t="shared" ref="H1927:H1990" si="31">E1927-G1927</f>
        <v>0</v>
      </c>
      <c r="I1927" s="20" t="s">
        <v>12</v>
      </c>
      <c r="J1927" s="21"/>
      <c r="K1927" s="21"/>
    </row>
    <row r="1928" spans="1:11" x14ac:dyDescent="0.25">
      <c r="A1928" s="216">
        <v>41904</v>
      </c>
      <c r="B1928" s="217" t="s">
        <v>1331</v>
      </c>
      <c r="C1928" s="363" t="s">
        <v>4766</v>
      </c>
      <c r="D1928" s="20" t="s">
        <v>4620</v>
      </c>
      <c r="E1928" s="239">
        <v>14865</v>
      </c>
      <c r="F1928" s="287">
        <v>41904</v>
      </c>
      <c r="G1928" s="44">
        <v>14865</v>
      </c>
      <c r="H1928" s="243">
        <f t="shared" si="31"/>
        <v>0</v>
      </c>
      <c r="I1928" s="20"/>
      <c r="J1928" s="21"/>
      <c r="K1928" s="21"/>
    </row>
    <row r="1929" spans="1:11" x14ac:dyDescent="0.25">
      <c r="A1929" s="216">
        <v>41904</v>
      </c>
      <c r="B1929" s="217" t="s">
        <v>1333</v>
      </c>
      <c r="C1929" s="363" t="s">
        <v>4766</v>
      </c>
      <c r="D1929" s="20" t="s">
        <v>13</v>
      </c>
      <c r="E1929" s="239">
        <v>2450</v>
      </c>
      <c r="F1929" s="287">
        <v>41904</v>
      </c>
      <c r="G1929" s="44">
        <v>2450</v>
      </c>
      <c r="H1929" s="243">
        <f t="shared" si="31"/>
        <v>0</v>
      </c>
      <c r="I1929" s="20" t="s">
        <v>21</v>
      </c>
      <c r="J1929" s="21"/>
      <c r="K1929" s="21"/>
    </row>
    <row r="1930" spans="1:11" x14ac:dyDescent="0.25">
      <c r="A1930" s="216">
        <v>41904</v>
      </c>
      <c r="B1930" s="217" t="s">
        <v>1334</v>
      </c>
      <c r="C1930" s="363" t="s">
        <v>4766</v>
      </c>
      <c r="D1930" s="20" t="s">
        <v>23</v>
      </c>
      <c r="E1930" s="239">
        <v>5497.6</v>
      </c>
      <c r="F1930" s="287">
        <v>41904</v>
      </c>
      <c r="G1930" s="44">
        <v>5497.6</v>
      </c>
      <c r="H1930" s="243">
        <f t="shared" si="31"/>
        <v>0</v>
      </c>
      <c r="I1930" s="20" t="s">
        <v>27</v>
      </c>
      <c r="J1930" s="21"/>
      <c r="K1930" s="21"/>
    </row>
    <row r="1931" spans="1:11" x14ac:dyDescent="0.25">
      <c r="A1931" s="216">
        <v>41904</v>
      </c>
      <c r="B1931" s="217" t="s">
        <v>1335</v>
      </c>
      <c r="C1931" s="363" t="s">
        <v>4766</v>
      </c>
      <c r="D1931" s="20" t="s">
        <v>1818</v>
      </c>
      <c r="E1931" s="239">
        <v>29774</v>
      </c>
      <c r="F1931" s="287">
        <v>41912</v>
      </c>
      <c r="G1931" s="44">
        <v>29774</v>
      </c>
      <c r="H1931" s="243">
        <f t="shared" si="31"/>
        <v>0</v>
      </c>
      <c r="I1931" s="20"/>
      <c r="J1931" s="21"/>
      <c r="K1931" s="21"/>
    </row>
    <row r="1932" spans="1:11" x14ac:dyDescent="0.25">
      <c r="A1932" s="216">
        <v>41904</v>
      </c>
      <c r="B1932" s="217" t="s">
        <v>1336</v>
      </c>
      <c r="C1932" s="363" t="s">
        <v>4766</v>
      </c>
      <c r="D1932" s="20" t="s">
        <v>28</v>
      </c>
      <c r="E1932" s="239">
        <v>2735.2</v>
      </c>
      <c r="F1932" s="287">
        <v>41904</v>
      </c>
      <c r="G1932" s="44">
        <v>2735.2</v>
      </c>
      <c r="H1932" s="243">
        <f t="shared" si="31"/>
        <v>0</v>
      </c>
      <c r="I1932" s="20"/>
      <c r="J1932" s="21"/>
      <c r="K1932" s="21"/>
    </row>
    <row r="1933" spans="1:11" x14ac:dyDescent="0.25">
      <c r="A1933" s="216">
        <v>41904</v>
      </c>
      <c r="B1933" s="217" t="s">
        <v>1337</v>
      </c>
      <c r="C1933" s="363" t="s">
        <v>4766</v>
      </c>
      <c r="D1933" s="20" t="s">
        <v>3169</v>
      </c>
      <c r="E1933" s="239">
        <v>15360</v>
      </c>
      <c r="F1933" s="287">
        <v>41909</v>
      </c>
      <c r="G1933" s="44">
        <v>15360</v>
      </c>
      <c r="H1933" s="243">
        <f t="shared" si="31"/>
        <v>0</v>
      </c>
      <c r="I1933" s="20" t="s">
        <v>21</v>
      </c>
      <c r="J1933" s="21"/>
      <c r="K1933" s="21"/>
    </row>
    <row r="1934" spans="1:11" x14ac:dyDescent="0.25">
      <c r="A1934" s="216">
        <v>41904</v>
      </c>
      <c r="B1934" s="217" t="s">
        <v>1339</v>
      </c>
      <c r="C1934" s="363" t="s">
        <v>4766</v>
      </c>
      <c r="D1934" s="20" t="s">
        <v>4714</v>
      </c>
      <c r="E1934" s="239">
        <v>1484</v>
      </c>
      <c r="F1934" s="287">
        <v>41904</v>
      </c>
      <c r="G1934" s="44">
        <v>1484</v>
      </c>
      <c r="H1934" s="243">
        <f t="shared" si="31"/>
        <v>0</v>
      </c>
      <c r="I1934" s="20"/>
      <c r="J1934" s="21"/>
      <c r="K1934" s="21"/>
    </row>
    <row r="1935" spans="1:11" x14ac:dyDescent="0.25">
      <c r="A1935" s="216">
        <v>41904</v>
      </c>
      <c r="B1935" s="217" t="s">
        <v>1340</v>
      </c>
      <c r="C1935" s="363" t="s">
        <v>4766</v>
      </c>
      <c r="D1935" s="20" t="s">
        <v>4273</v>
      </c>
      <c r="E1935" s="239">
        <v>183342.96</v>
      </c>
      <c r="F1935" s="287">
        <v>41912</v>
      </c>
      <c r="G1935" s="44">
        <v>183342.96</v>
      </c>
      <c r="H1935" s="243">
        <f t="shared" si="31"/>
        <v>0</v>
      </c>
      <c r="I1935" s="20"/>
      <c r="J1935" s="21"/>
      <c r="K1935" s="21"/>
    </row>
    <row r="1936" spans="1:11" x14ac:dyDescent="0.25">
      <c r="A1936" s="216">
        <v>41904</v>
      </c>
      <c r="B1936" s="217" t="s">
        <v>1341</v>
      </c>
      <c r="C1936" s="363" t="s">
        <v>4766</v>
      </c>
      <c r="D1936" s="20" t="s">
        <v>260</v>
      </c>
      <c r="E1936" s="239">
        <v>1240</v>
      </c>
      <c r="F1936" s="287">
        <v>41904</v>
      </c>
      <c r="G1936" s="44">
        <v>1240</v>
      </c>
      <c r="H1936" s="243">
        <f t="shared" si="31"/>
        <v>0</v>
      </c>
      <c r="I1936" s="20" t="s">
        <v>12</v>
      </c>
      <c r="J1936" s="21"/>
      <c r="K1936" s="21"/>
    </row>
    <row r="1937" spans="1:11" x14ac:dyDescent="0.25">
      <c r="A1937" s="216">
        <v>41904</v>
      </c>
      <c r="B1937" s="217" t="s">
        <v>1342</v>
      </c>
      <c r="C1937" s="363" t="s">
        <v>4766</v>
      </c>
      <c r="D1937" s="329" t="s">
        <v>3114</v>
      </c>
      <c r="E1937" s="330">
        <v>0</v>
      </c>
      <c r="F1937" s="287"/>
      <c r="G1937" s="44"/>
      <c r="H1937" s="243">
        <f t="shared" si="31"/>
        <v>0</v>
      </c>
      <c r="I1937" s="20"/>
      <c r="J1937" s="21"/>
      <c r="K1937" s="21"/>
    </row>
    <row r="1938" spans="1:11" x14ac:dyDescent="0.25">
      <c r="A1938" s="216">
        <v>41904</v>
      </c>
      <c r="B1938" s="217" t="s">
        <v>1343</v>
      </c>
      <c r="C1938" s="363" t="s">
        <v>4766</v>
      </c>
      <c r="D1938" s="20" t="s">
        <v>4733</v>
      </c>
      <c r="E1938" s="239">
        <v>2303.6</v>
      </c>
      <c r="F1938" s="287">
        <v>41905</v>
      </c>
      <c r="G1938" s="34">
        <v>2303.6</v>
      </c>
      <c r="H1938" s="243">
        <f t="shared" si="31"/>
        <v>0</v>
      </c>
      <c r="I1938" s="32" t="s">
        <v>30</v>
      </c>
      <c r="J1938" s="21"/>
      <c r="K1938" s="21"/>
    </row>
    <row r="1939" spans="1:11" x14ac:dyDescent="0.25">
      <c r="A1939" s="216">
        <v>41904</v>
      </c>
      <c r="B1939" s="217" t="s">
        <v>1344</v>
      </c>
      <c r="C1939" s="363" t="s">
        <v>4766</v>
      </c>
      <c r="D1939" s="20" t="s">
        <v>1697</v>
      </c>
      <c r="E1939" s="239">
        <v>3500</v>
      </c>
      <c r="F1939" s="287">
        <v>41904</v>
      </c>
      <c r="G1939" s="44">
        <v>3500</v>
      </c>
      <c r="H1939" s="243">
        <f t="shared" si="31"/>
        <v>0</v>
      </c>
      <c r="I1939" s="32"/>
      <c r="J1939" s="21"/>
      <c r="K1939" s="21"/>
    </row>
    <row r="1940" spans="1:11" x14ac:dyDescent="0.25">
      <c r="A1940" s="216">
        <v>41904</v>
      </c>
      <c r="B1940" s="217" t="s">
        <v>1346</v>
      </c>
      <c r="C1940" s="363" t="s">
        <v>4766</v>
      </c>
      <c r="D1940" s="20" t="s">
        <v>149</v>
      </c>
      <c r="E1940" s="239">
        <v>14972.2</v>
      </c>
      <c r="F1940" s="287">
        <v>41907</v>
      </c>
      <c r="G1940" s="34">
        <v>14972.2</v>
      </c>
      <c r="H1940" s="243">
        <f t="shared" si="31"/>
        <v>0</v>
      </c>
      <c r="I1940" s="32" t="s">
        <v>27</v>
      </c>
      <c r="J1940" s="21"/>
      <c r="K1940" s="21"/>
    </row>
    <row r="1941" spans="1:11" x14ac:dyDescent="0.25">
      <c r="A1941" s="216">
        <v>41904</v>
      </c>
      <c r="B1941" s="217" t="s">
        <v>1347</v>
      </c>
      <c r="C1941" s="363" t="s">
        <v>4766</v>
      </c>
      <c r="D1941" s="20" t="s">
        <v>29</v>
      </c>
      <c r="E1941" s="239">
        <v>14273.2</v>
      </c>
      <c r="F1941" s="287">
        <v>41905</v>
      </c>
      <c r="G1941" s="34">
        <v>14273.2</v>
      </c>
      <c r="H1941" s="243">
        <f t="shared" si="31"/>
        <v>0</v>
      </c>
      <c r="I1941" s="32" t="s">
        <v>4800</v>
      </c>
      <c r="J1941" s="21"/>
      <c r="K1941" s="21"/>
    </row>
    <row r="1942" spans="1:11" x14ac:dyDescent="0.25">
      <c r="A1942" s="216">
        <v>41904</v>
      </c>
      <c r="B1942" s="217" t="s">
        <v>1349</v>
      </c>
      <c r="C1942" s="363" t="s">
        <v>4766</v>
      </c>
      <c r="D1942" s="20" t="s">
        <v>136</v>
      </c>
      <c r="E1942" s="239">
        <v>568.4</v>
      </c>
      <c r="F1942" s="287">
        <v>41904</v>
      </c>
      <c r="G1942" s="34">
        <v>568.4</v>
      </c>
      <c r="H1942" s="243">
        <f t="shared" si="31"/>
        <v>0</v>
      </c>
      <c r="I1942" s="32"/>
      <c r="J1942" s="21"/>
      <c r="K1942" s="21"/>
    </row>
    <row r="1943" spans="1:11" x14ac:dyDescent="0.25">
      <c r="A1943" s="216">
        <v>41904</v>
      </c>
      <c r="B1943" s="217" t="s">
        <v>1351</v>
      </c>
      <c r="C1943" s="363" t="s">
        <v>4766</v>
      </c>
      <c r="D1943" s="20" t="s">
        <v>245</v>
      </c>
      <c r="E1943" s="239">
        <v>17854.599999999999</v>
      </c>
      <c r="F1943" s="287">
        <v>41905</v>
      </c>
      <c r="G1943" s="34">
        <v>17854.599999999999</v>
      </c>
      <c r="H1943" s="243">
        <f t="shared" si="31"/>
        <v>0</v>
      </c>
      <c r="I1943" s="32" t="s">
        <v>27</v>
      </c>
      <c r="J1943" s="21"/>
      <c r="K1943" s="21"/>
    </row>
    <row r="1944" spans="1:11" x14ac:dyDescent="0.25">
      <c r="A1944" s="216">
        <v>41904</v>
      </c>
      <c r="B1944" s="217" t="s">
        <v>1352</v>
      </c>
      <c r="C1944" s="363" t="s">
        <v>4766</v>
      </c>
      <c r="D1944" s="20" t="s">
        <v>4685</v>
      </c>
      <c r="E1944" s="239">
        <v>1519.8</v>
      </c>
      <c r="F1944" s="287">
        <v>41905</v>
      </c>
      <c r="G1944" s="34">
        <v>1519.8</v>
      </c>
      <c r="H1944" s="243">
        <f t="shared" si="31"/>
        <v>0</v>
      </c>
      <c r="I1944" s="32" t="s">
        <v>30</v>
      </c>
      <c r="J1944" s="21"/>
      <c r="K1944" s="21"/>
    </row>
    <row r="1945" spans="1:11" x14ac:dyDescent="0.25">
      <c r="A1945" s="216">
        <v>41904</v>
      </c>
      <c r="B1945" s="217" t="s">
        <v>1353</v>
      </c>
      <c r="C1945" s="363" t="s">
        <v>4766</v>
      </c>
      <c r="D1945" s="20" t="s">
        <v>338</v>
      </c>
      <c r="E1945" s="239">
        <v>408.8</v>
      </c>
      <c r="F1945" s="287">
        <v>41905</v>
      </c>
      <c r="G1945" s="34">
        <v>408.8</v>
      </c>
      <c r="H1945" s="243">
        <f t="shared" si="31"/>
        <v>0</v>
      </c>
      <c r="I1945" s="32" t="s">
        <v>30</v>
      </c>
      <c r="J1945" s="21"/>
      <c r="K1945" s="21"/>
    </row>
    <row r="1946" spans="1:11" x14ac:dyDescent="0.25">
      <c r="A1946" s="216">
        <v>41904</v>
      </c>
      <c r="B1946" s="217" t="s">
        <v>1355</v>
      </c>
      <c r="C1946" s="363" t="s">
        <v>4766</v>
      </c>
      <c r="D1946" s="20" t="s">
        <v>1782</v>
      </c>
      <c r="E1946" s="239">
        <v>1105</v>
      </c>
      <c r="F1946" s="287">
        <v>41905</v>
      </c>
      <c r="G1946" s="34">
        <v>1105</v>
      </c>
      <c r="H1946" s="243">
        <f t="shared" si="31"/>
        <v>0</v>
      </c>
      <c r="I1946" s="32" t="s">
        <v>30</v>
      </c>
      <c r="J1946" s="21"/>
      <c r="K1946" s="21"/>
    </row>
    <row r="1947" spans="1:11" x14ac:dyDescent="0.25">
      <c r="A1947" s="216">
        <v>41904</v>
      </c>
      <c r="B1947" s="217" t="s">
        <v>1356</v>
      </c>
      <c r="C1947" s="363" t="s">
        <v>4766</v>
      </c>
      <c r="D1947" s="20" t="s">
        <v>760</v>
      </c>
      <c r="E1947" s="239">
        <v>2251.6</v>
      </c>
      <c r="F1947" s="287">
        <v>41905</v>
      </c>
      <c r="G1947" s="34">
        <v>2251.6</v>
      </c>
      <c r="H1947" s="243">
        <f t="shared" si="31"/>
        <v>0</v>
      </c>
      <c r="I1947" s="32" t="s">
        <v>30</v>
      </c>
      <c r="J1947" s="21"/>
      <c r="K1947" s="21"/>
    </row>
    <row r="1948" spans="1:11" x14ac:dyDescent="0.25">
      <c r="A1948" s="216">
        <v>41904</v>
      </c>
      <c r="B1948" s="217" t="s">
        <v>1358</v>
      </c>
      <c r="C1948" s="363" t="s">
        <v>4766</v>
      </c>
      <c r="D1948" s="20" t="s">
        <v>4839</v>
      </c>
      <c r="E1948" s="239">
        <v>4104</v>
      </c>
      <c r="F1948" s="287">
        <v>41905</v>
      </c>
      <c r="G1948" s="34">
        <v>4104</v>
      </c>
      <c r="H1948" s="243">
        <f t="shared" si="31"/>
        <v>0</v>
      </c>
      <c r="I1948" s="32" t="s">
        <v>30</v>
      </c>
      <c r="J1948" s="21"/>
      <c r="K1948" s="21"/>
    </row>
    <row r="1949" spans="1:11" x14ac:dyDescent="0.25">
      <c r="A1949" s="216">
        <v>41904</v>
      </c>
      <c r="B1949" s="217" t="s">
        <v>1359</v>
      </c>
      <c r="C1949" s="363" t="s">
        <v>4766</v>
      </c>
      <c r="D1949" s="20" t="s">
        <v>2586</v>
      </c>
      <c r="E1949" s="239">
        <v>4524</v>
      </c>
      <c r="F1949" s="287">
        <v>41904</v>
      </c>
      <c r="G1949" s="34">
        <v>4524</v>
      </c>
      <c r="H1949" s="243">
        <f t="shared" si="31"/>
        <v>0</v>
      </c>
      <c r="I1949" s="32"/>
      <c r="J1949" s="21"/>
      <c r="K1949" s="21"/>
    </row>
    <row r="1950" spans="1:11" x14ac:dyDescent="0.25">
      <c r="A1950" s="216">
        <v>41904</v>
      </c>
      <c r="B1950" s="217" t="s">
        <v>1361</v>
      </c>
      <c r="C1950" s="363" t="s">
        <v>4766</v>
      </c>
      <c r="D1950" s="20" t="s">
        <v>857</v>
      </c>
      <c r="E1950" s="239">
        <v>6593.4</v>
      </c>
      <c r="F1950" s="492" t="s">
        <v>4840</v>
      </c>
      <c r="G1950" s="34">
        <v>6593.4</v>
      </c>
      <c r="H1950" s="243">
        <f t="shared" si="31"/>
        <v>0</v>
      </c>
      <c r="I1950" s="32" t="s">
        <v>27</v>
      </c>
      <c r="J1950" s="21"/>
      <c r="K1950" s="21"/>
    </row>
    <row r="1951" spans="1:11" x14ac:dyDescent="0.25">
      <c r="A1951" s="216">
        <v>41904</v>
      </c>
      <c r="B1951" s="217" t="s">
        <v>1362</v>
      </c>
      <c r="C1951" s="363" t="s">
        <v>4766</v>
      </c>
      <c r="D1951" s="20" t="s">
        <v>57</v>
      </c>
      <c r="E1951" s="239">
        <v>1500</v>
      </c>
      <c r="F1951" s="287">
        <v>41905</v>
      </c>
      <c r="G1951" s="34">
        <v>1500</v>
      </c>
      <c r="H1951" s="243">
        <f t="shared" si="31"/>
        <v>0</v>
      </c>
      <c r="I1951" s="32" t="s">
        <v>162</v>
      </c>
      <c r="J1951" s="21"/>
      <c r="K1951" s="21"/>
    </row>
    <row r="1952" spans="1:11" x14ac:dyDescent="0.25">
      <c r="A1952" s="216">
        <v>41904</v>
      </c>
      <c r="B1952" s="217" t="s">
        <v>1364</v>
      </c>
      <c r="C1952" s="363" t="s">
        <v>4766</v>
      </c>
      <c r="D1952" s="20" t="s">
        <v>4700</v>
      </c>
      <c r="E1952" s="239">
        <v>2143.8000000000002</v>
      </c>
      <c r="F1952" s="287">
        <v>41905</v>
      </c>
      <c r="G1952" s="34">
        <v>2143.8000000000002</v>
      </c>
      <c r="H1952" s="243">
        <f t="shared" si="31"/>
        <v>0</v>
      </c>
      <c r="I1952" s="32" t="s">
        <v>27</v>
      </c>
      <c r="J1952" s="21"/>
      <c r="K1952" s="21"/>
    </row>
    <row r="1953" spans="1:11" x14ac:dyDescent="0.25">
      <c r="A1953" s="216">
        <v>41904</v>
      </c>
      <c r="B1953" s="217" t="s">
        <v>1365</v>
      </c>
      <c r="C1953" s="363" t="s">
        <v>4766</v>
      </c>
      <c r="D1953" s="329" t="s">
        <v>3114</v>
      </c>
      <c r="E1953" s="330">
        <v>0</v>
      </c>
      <c r="F1953" s="287"/>
      <c r="G1953" s="34"/>
      <c r="H1953" s="243">
        <f t="shared" si="31"/>
        <v>0</v>
      </c>
      <c r="I1953" s="32"/>
      <c r="J1953" s="21"/>
      <c r="K1953" s="21"/>
    </row>
    <row r="1954" spans="1:11" x14ac:dyDescent="0.25">
      <c r="A1954" s="216">
        <v>41904</v>
      </c>
      <c r="B1954" s="217" t="s">
        <v>1367</v>
      </c>
      <c r="C1954" s="363" t="s">
        <v>4766</v>
      </c>
      <c r="D1954" s="329" t="s">
        <v>3114</v>
      </c>
      <c r="E1954" s="330">
        <v>0</v>
      </c>
      <c r="F1954" s="287"/>
      <c r="G1954" s="34"/>
      <c r="H1954" s="243">
        <f t="shared" si="31"/>
        <v>0</v>
      </c>
      <c r="I1954" s="32" t="s">
        <v>4245</v>
      </c>
      <c r="J1954" s="21"/>
      <c r="K1954" s="21"/>
    </row>
    <row r="1955" spans="1:11" x14ac:dyDescent="0.25">
      <c r="A1955" s="216">
        <v>41904</v>
      </c>
      <c r="B1955" s="217" t="s">
        <v>1368</v>
      </c>
      <c r="C1955" s="363" t="s">
        <v>4766</v>
      </c>
      <c r="D1955" s="20" t="s">
        <v>346</v>
      </c>
      <c r="E1955" s="239">
        <v>2300.4</v>
      </c>
      <c r="F1955" s="287">
        <v>41905</v>
      </c>
      <c r="G1955" s="34">
        <v>2300.4</v>
      </c>
      <c r="H1955" s="243">
        <f t="shared" si="31"/>
        <v>0</v>
      </c>
      <c r="I1955" s="32" t="s">
        <v>27</v>
      </c>
      <c r="J1955" s="21"/>
      <c r="K1955" s="21"/>
    </row>
    <row r="1956" spans="1:11" x14ac:dyDescent="0.25">
      <c r="A1956" s="216">
        <v>41904</v>
      </c>
      <c r="B1956" s="217" t="s">
        <v>1369</v>
      </c>
      <c r="C1956" s="363" t="s">
        <v>4766</v>
      </c>
      <c r="D1956" s="20" t="s">
        <v>54</v>
      </c>
      <c r="E1956" s="239">
        <v>6885</v>
      </c>
      <c r="F1956" s="287">
        <v>41905</v>
      </c>
      <c r="G1956" s="34">
        <v>6885</v>
      </c>
      <c r="H1956" s="243">
        <f t="shared" si="31"/>
        <v>0</v>
      </c>
      <c r="I1956" s="32" t="s">
        <v>30</v>
      </c>
      <c r="J1956" s="21"/>
      <c r="K1956" s="21"/>
    </row>
    <row r="1957" spans="1:11" x14ac:dyDescent="0.25">
      <c r="A1957" s="216">
        <v>41904</v>
      </c>
      <c r="B1957" s="217" t="s">
        <v>1370</v>
      </c>
      <c r="C1957" s="363" t="s">
        <v>4766</v>
      </c>
      <c r="D1957" s="20" t="s">
        <v>544</v>
      </c>
      <c r="E1957" s="239">
        <v>10129.6</v>
      </c>
      <c r="F1957" s="287">
        <v>41905</v>
      </c>
      <c r="G1957" s="34">
        <v>10129.6</v>
      </c>
      <c r="H1957" s="243">
        <f t="shared" si="31"/>
        <v>0</v>
      </c>
      <c r="I1957" s="32" t="s">
        <v>27</v>
      </c>
      <c r="J1957" s="21"/>
      <c r="K1957" s="21"/>
    </row>
    <row r="1958" spans="1:11" x14ac:dyDescent="0.25">
      <c r="A1958" s="216">
        <v>41904</v>
      </c>
      <c r="B1958" s="217" t="s">
        <v>1371</v>
      </c>
      <c r="C1958" s="363" t="s">
        <v>4766</v>
      </c>
      <c r="D1958" s="329" t="s">
        <v>3114</v>
      </c>
      <c r="E1958" s="330">
        <v>0</v>
      </c>
      <c r="F1958" s="287"/>
      <c r="G1958" s="34"/>
      <c r="H1958" s="243">
        <f t="shared" si="31"/>
        <v>0</v>
      </c>
      <c r="I1958" s="32"/>
      <c r="J1958" s="21"/>
      <c r="K1958" s="21"/>
    </row>
    <row r="1959" spans="1:11" x14ac:dyDescent="0.25">
      <c r="A1959" s="216">
        <v>41904</v>
      </c>
      <c r="B1959" s="217" t="s">
        <v>1373</v>
      </c>
      <c r="C1959" s="363" t="s">
        <v>4766</v>
      </c>
      <c r="D1959" s="20" t="s">
        <v>55</v>
      </c>
      <c r="E1959" s="239">
        <v>15597.4</v>
      </c>
      <c r="F1959" s="287">
        <v>41904</v>
      </c>
      <c r="G1959" s="34">
        <v>15597.4</v>
      </c>
      <c r="H1959" s="243">
        <f t="shared" si="31"/>
        <v>0</v>
      </c>
      <c r="I1959" s="32"/>
      <c r="J1959" s="21"/>
      <c r="K1959" s="21"/>
    </row>
    <row r="1960" spans="1:11" x14ac:dyDescent="0.25">
      <c r="A1960" s="216">
        <v>41904</v>
      </c>
      <c r="B1960" s="217" t="s">
        <v>1374</v>
      </c>
      <c r="C1960" s="363" t="s">
        <v>4766</v>
      </c>
      <c r="D1960" s="20" t="s">
        <v>4619</v>
      </c>
      <c r="E1960" s="239">
        <v>668.8</v>
      </c>
      <c r="F1960" s="287">
        <v>41904</v>
      </c>
      <c r="G1960" s="34">
        <v>668.8</v>
      </c>
      <c r="H1960" s="243">
        <f t="shared" si="31"/>
        <v>0</v>
      </c>
      <c r="I1960" s="32"/>
      <c r="J1960" s="21"/>
      <c r="K1960" s="21"/>
    </row>
    <row r="1961" spans="1:11" x14ac:dyDescent="0.25">
      <c r="A1961" s="216">
        <v>41904</v>
      </c>
      <c r="B1961" s="217" t="s">
        <v>1375</v>
      </c>
      <c r="C1961" s="363" t="s">
        <v>4766</v>
      </c>
      <c r="D1961" s="20" t="s">
        <v>85</v>
      </c>
      <c r="E1961" s="239">
        <v>10128.6</v>
      </c>
      <c r="F1961" s="287">
        <v>41905</v>
      </c>
      <c r="G1961" s="34">
        <v>10128.6</v>
      </c>
      <c r="H1961" s="243">
        <f t="shared" si="31"/>
        <v>0</v>
      </c>
      <c r="I1961" s="32" t="s">
        <v>27</v>
      </c>
      <c r="J1961" s="21"/>
      <c r="K1961" s="21"/>
    </row>
    <row r="1962" spans="1:11" x14ac:dyDescent="0.25">
      <c r="A1962" s="216">
        <v>41904</v>
      </c>
      <c r="B1962" s="217" t="s">
        <v>1377</v>
      </c>
      <c r="C1962" s="363" t="s">
        <v>4766</v>
      </c>
      <c r="D1962" s="20" t="s">
        <v>47</v>
      </c>
      <c r="E1962" s="239">
        <v>549.6</v>
      </c>
      <c r="F1962" s="287">
        <v>41905</v>
      </c>
      <c r="G1962" s="34">
        <v>549.6</v>
      </c>
      <c r="H1962" s="243">
        <f t="shared" si="31"/>
        <v>0</v>
      </c>
      <c r="I1962" s="32" t="s">
        <v>30</v>
      </c>
      <c r="J1962" s="21"/>
      <c r="K1962" s="21"/>
    </row>
    <row r="1963" spans="1:11" x14ac:dyDescent="0.25">
      <c r="A1963" s="216">
        <v>41904</v>
      </c>
      <c r="B1963" s="217" t="s">
        <v>1378</v>
      </c>
      <c r="C1963" s="363" t="s">
        <v>4766</v>
      </c>
      <c r="D1963" s="20" t="s">
        <v>4273</v>
      </c>
      <c r="E1963" s="239">
        <v>6427.2</v>
      </c>
      <c r="F1963" s="287">
        <v>41912</v>
      </c>
      <c r="G1963" s="34">
        <v>6427.2</v>
      </c>
      <c r="H1963" s="243">
        <f t="shared" si="31"/>
        <v>0</v>
      </c>
      <c r="I1963" s="32"/>
      <c r="J1963" s="21"/>
      <c r="K1963" s="21"/>
    </row>
    <row r="1964" spans="1:11" x14ac:dyDescent="0.25">
      <c r="A1964" s="216">
        <v>41904</v>
      </c>
      <c r="B1964" s="217" t="s">
        <v>1379</v>
      </c>
      <c r="C1964" s="363" t="s">
        <v>4766</v>
      </c>
      <c r="D1964" s="20" t="s">
        <v>855</v>
      </c>
      <c r="E1964" s="239">
        <v>8046.9</v>
      </c>
      <c r="F1964" s="287">
        <v>41905</v>
      </c>
      <c r="G1964" s="34">
        <v>8046.9</v>
      </c>
      <c r="H1964" s="243">
        <f t="shared" si="31"/>
        <v>0</v>
      </c>
      <c r="I1964" s="32" t="s">
        <v>27</v>
      </c>
      <c r="J1964" s="21"/>
      <c r="K1964" s="21"/>
    </row>
    <row r="1965" spans="1:11" x14ac:dyDescent="0.25">
      <c r="A1965" s="216">
        <v>41904</v>
      </c>
      <c r="B1965" s="217" t="s">
        <v>1381</v>
      </c>
      <c r="C1965" s="363" t="s">
        <v>4766</v>
      </c>
      <c r="D1965" s="20" t="s">
        <v>765</v>
      </c>
      <c r="E1965" s="239">
        <v>2990</v>
      </c>
      <c r="F1965" s="287">
        <v>41904</v>
      </c>
      <c r="G1965" s="34">
        <v>2990</v>
      </c>
      <c r="H1965" s="243">
        <f t="shared" si="31"/>
        <v>0</v>
      </c>
      <c r="I1965" s="32" t="s">
        <v>217</v>
      </c>
      <c r="J1965" s="21"/>
      <c r="K1965" s="21"/>
    </row>
    <row r="1966" spans="1:11" x14ac:dyDescent="0.25">
      <c r="A1966" s="216">
        <v>41904</v>
      </c>
      <c r="B1966" s="217" t="s">
        <v>1382</v>
      </c>
      <c r="C1966" s="363" t="s">
        <v>4766</v>
      </c>
      <c r="D1966" s="20" t="s">
        <v>4622</v>
      </c>
      <c r="E1966" s="239">
        <v>2870</v>
      </c>
      <c r="F1966" s="287">
        <v>41904</v>
      </c>
      <c r="G1966" s="34">
        <v>2870</v>
      </c>
      <c r="H1966" s="243">
        <f t="shared" si="31"/>
        <v>0</v>
      </c>
      <c r="I1966" s="32"/>
      <c r="J1966" s="21"/>
      <c r="K1966" s="21"/>
    </row>
    <row r="1967" spans="1:11" x14ac:dyDescent="0.25">
      <c r="A1967" s="216">
        <v>41904</v>
      </c>
      <c r="B1967" s="217" t="s">
        <v>1383</v>
      </c>
      <c r="C1967" s="363" t="s">
        <v>4766</v>
      </c>
      <c r="D1967" s="20" t="s">
        <v>44</v>
      </c>
      <c r="E1967" s="239">
        <v>3840</v>
      </c>
      <c r="F1967" s="473">
        <v>41914</v>
      </c>
      <c r="G1967" s="40">
        <v>3840</v>
      </c>
      <c r="H1967" s="243">
        <f t="shared" si="31"/>
        <v>0</v>
      </c>
      <c r="I1967" s="32" t="s">
        <v>217</v>
      </c>
      <c r="J1967" s="21"/>
      <c r="K1967" s="21"/>
    </row>
    <row r="1968" spans="1:11" x14ac:dyDescent="0.25">
      <c r="A1968" s="216">
        <v>41904</v>
      </c>
      <c r="B1968" s="217" t="s">
        <v>1385</v>
      </c>
      <c r="C1968" s="363" t="s">
        <v>4766</v>
      </c>
      <c r="D1968" s="20" t="s">
        <v>180</v>
      </c>
      <c r="E1968" s="239">
        <v>25370</v>
      </c>
      <c r="F1968" s="287">
        <v>41904</v>
      </c>
      <c r="G1968" s="34">
        <v>25370</v>
      </c>
      <c r="H1968" s="243">
        <f t="shared" si="31"/>
        <v>0</v>
      </c>
      <c r="I1968" s="32" t="s">
        <v>217</v>
      </c>
      <c r="J1968" s="21"/>
      <c r="K1968" s="21"/>
    </row>
    <row r="1969" spans="1:11" x14ac:dyDescent="0.25">
      <c r="A1969" s="216">
        <v>41904</v>
      </c>
      <c r="B1969" s="217" t="s">
        <v>1387</v>
      </c>
      <c r="C1969" s="363" t="s">
        <v>4766</v>
      </c>
      <c r="D1969" s="20" t="s">
        <v>2544</v>
      </c>
      <c r="E1969" s="239">
        <v>5505.6</v>
      </c>
      <c r="F1969" s="287">
        <v>41905</v>
      </c>
      <c r="G1969" s="34">
        <v>5505.6</v>
      </c>
      <c r="H1969" s="243">
        <f t="shared" si="31"/>
        <v>0</v>
      </c>
      <c r="I1969" s="32" t="s">
        <v>30</v>
      </c>
      <c r="J1969" s="21"/>
      <c r="K1969" s="21"/>
    </row>
    <row r="1970" spans="1:11" x14ac:dyDescent="0.25">
      <c r="A1970" s="216">
        <v>41904</v>
      </c>
      <c r="B1970" s="217" t="s">
        <v>1390</v>
      </c>
      <c r="C1970" s="363" t="s">
        <v>4766</v>
      </c>
      <c r="D1970" s="20" t="s">
        <v>52</v>
      </c>
      <c r="E1970" s="239">
        <v>932.2</v>
      </c>
      <c r="F1970" s="287">
        <v>41904</v>
      </c>
      <c r="G1970" s="34">
        <v>932.2</v>
      </c>
      <c r="H1970" s="243">
        <f t="shared" si="31"/>
        <v>0</v>
      </c>
      <c r="I1970" s="32" t="s">
        <v>217</v>
      </c>
      <c r="J1970" s="21"/>
      <c r="K1970" s="21"/>
    </row>
    <row r="1971" spans="1:11" x14ac:dyDescent="0.25">
      <c r="A1971" s="216">
        <v>41904</v>
      </c>
      <c r="B1971" s="217" t="s">
        <v>1391</v>
      </c>
      <c r="C1971" s="363" t="s">
        <v>4766</v>
      </c>
      <c r="D1971" s="329" t="s">
        <v>3114</v>
      </c>
      <c r="E1971" s="330">
        <v>0</v>
      </c>
      <c r="F1971" s="287"/>
      <c r="G1971" s="34"/>
      <c r="H1971" s="243">
        <f t="shared" si="31"/>
        <v>0</v>
      </c>
      <c r="I1971" s="32" t="s">
        <v>324</v>
      </c>
      <c r="J1971" s="21"/>
      <c r="K1971" s="21"/>
    </row>
    <row r="1972" spans="1:11" x14ac:dyDescent="0.25">
      <c r="A1972" s="216">
        <v>41904</v>
      </c>
      <c r="B1972" s="217" t="s">
        <v>1392</v>
      </c>
      <c r="C1972" s="363" t="s">
        <v>4766</v>
      </c>
      <c r="D1972" s="20" t="s">
        <v>4665</v>
      </c>
      <c r="E1972" s="239">
        <v>20356.8</v>
      </c>
      <c r="F1972" s="287">
        <v>41904</v>
      </c>
      <c r="G1972" s="34">
        <v>20356.8</v>
      </c>
      <c r="H1972" s="243">
        <f t="shared" si="31"/>
        <v>0</v>
      </c>
      <c r="I1972" s="32"/>
      <c r="J1972" s="21"/>
      <c r="K1972" s="21"/>
    </row>
    <row r="1973" spans="1:11" x14ac:dyDescent="0.25">
      <c r="A1973" s="216">
        <v>41904</v>
      </c>
      <c r="B1973" s="217" t="s">
        <v>1393</v>
      </c>
      <c r="C1973" s="363" t="s">
        <v>4766</v>
      </c>
      <c r="D1973" s="20" t="s">
        <v>51</v>
      </c>
      <c r="E1973" s="239">
        <v>2984.8</v>
      </c>
      <c r="F1973" s="287">
        <v>41904</v>
      </c>
      <c r="G1973" s="34">
        <v>2984.8</v>
      </c>
      <c r="H1973" s="243">
        <f t="shared" si="31"/>
        <v>0</v>
      </c>
      <c r="I1973" s="32" t="s">
        <v>217</v>
      </c>
      <c r="J1973" s="21"/>
      <c r="K1973" s="21"/>
    </row>
    <row r="1974" spans="1:11" x14ac:dyDescent="0.25">
      <c r="A1974" s="216">
        <v>41904</v>
      </c>
      <c r="B1974" s="217" t="s">
        <v>1395</v>
      </c>
      <c r="C1974" s="363" t="s">
        <v>4766</v>
      </c>
      <c r="D1974" s="20" t="s">
        <v>42</v>
      </c>
      <c r="E1974" s="239">
        <v>2880</v>
      </c>
      <c r="F1974" s="502" t="s">
        <v>4905</v>
      </c>
      <c r="G1974" s="40">
        <v>2880</v>
      </c>
      <c r="H1974" s="243">
        <f t="shared" si="31"/>
        <v>0</v>
      </c>
      <c r="I1974" s="32" t="s">
        <v>30</v>
      </c>
      <c r="J1974" s="21"/>
      <c r="K1974" s="21"/>
    </row>
    <row r="1975" spans="1:11" x14ac:dyDescent="0.25">
      <c r="A1975" s="216">
        <v>41904</v>
      </c>
      <c r="B1975" s="217" t="s">
        <v>1396</v>
      </c>
      <c r="C1975" s="363" t="s">
        <v>4766</v>
      </c>
      <c r="D1975" s="20" t="s">
        <v>43</v>
      </c>
      <c r="E1975" s="239">
        <v>2880</v>
      </c>
      <c r="F1975" s="473">
        <v>41914</v>
      </c>
      <c r="G1975" s="40">
        <v>2880</v>
      </c>
      <c r="H1975" s="243">
        <f t="shared" si="31"/>
        <v>0</v>
      </c>
      <c r="I1975" s="32" t="s">
        <v>30</v>
      </c>
      <c r="J1975" s="21"/>
      <c r="K1975" s="21"/>
    </row>
    <row r="1976" spans="1:11" x14ac:dyDescent="0.25">
      <c r="A1976" s="216">
        <v>41904</v>
      </c>
      <c r="B1976" s="217" t="s">
        <v>1397</v>
      </c>
      <c r="C1976" s="363" t="s">
        <v>4766</v>
      </c>
      <c r="D1976" s="20" t="s">
        <v>133</v>
      </c>
      <c r="E1976" s="239">
        <v>24836</v>
      </c>
      <c r="F1976" s="287">
        <v>41904</v>
      </c>
      <c r="G1976" s="34">
        <v>24836</v>
      </c>
      <c r="H1976" s="243">
        <f t="shared" si="31"/>
        <v>0</v>
      </c>
      <c r="I1976" s="32"/>
      <c r="J1976" s="21"/>
      <c r="K1976" s="21"/>
    </row>
    <row r="1977" spans="1:11" x14ac:dyDescent="0.25">
      <c r="A1977" s="216">
        <v>41904</v>
      </c>
      <c r="B1977" s="217" t="s">
        <v>1398</v>
      </c>
      <c r="C1977" s="363" t="s">
        <v>4766</v>
      </c>
      <c r="D1977" s="20" t="s">
        <v>3121</v>
      </c>
      <c r="E1977" s="239">
        <v>5668</v>
      </c>
      <c r="F1977" s="287">
        <v>41904</v>
      </c>
      <c r="G1977" s="34">
        <v>5668</v>
      </c>
      <c r="H1977" s="243">
        <f t="shared" si="31"/>
        <v>0</v>
      </c>
      <c r="I1977" s="32" t="s">
        <v>12</v>
      </c>
      <c r="J1977" s="21"/>
      <c r="K1977" s="21"/>
    </row>
    <row r="1978" spans="1:11" x14ac:dyDescent="0.25">
      <c r="A1978" s="216">
        <v>41904</v>
      </c>
      <c r="B1978" s="217" t="s">
        <v>1400</v>
      </c>
      <c r="C1978" s="363" t="s">
        <v>4766</v>
      </c>
      <c r="D1978" s="20" t="s">
        <v>4355</v>
      </c>
      <c r="E1978" s="239">
        <v>14612.1</v>
      </c>
      <c r="F1978" s="287">
        <v>41905</v>
      </c>
      <c r="G1978" s="34">
        <v>14612.1</v>
      </c>
      <c r="H1978" s="243">
        <f t="shared" si="31"/>
        <v>0</v>
      </c>
      <c r="I1978" s="32" t="s">
        <v>30</v>
      </c>
      <c r="J1978" s="21"/>
      <c r="K1978" s="21"/>
    </row>
    <row r="1979" spans="1:11" x14ac:dyDescent="0.25">
      <c r="A1979" s="216">
        <v>41904</v>
      </c>
      <c r="B1979" s="217" t="s">
        <v>1402</v>
      </c>
      <c r="C1979" s="363" t="s">
        <v>4766</v>
      </c>
      <c r="D1979" s="329" t="s">
        <v>3114</v>
      </c>
      <c r="E1979" s="330">
        <v>0</v>
      </c>
      <c r="F1979" s="287"/>
      <c r="G1979" s="34"/>
      <c r="H1979" s="243">
        <f t="shared" si="31"/>
        <v>0</v>
      </c>
      <c r="I1979" s="32" t="s">
        <v>324</v>
      </c>
      <c r="J1979" s="21"/>
      <c r="K1979" s="21"/>
    </row>
    <row r="1980" spans="1:11" x14ac:dyDescent="0.25">
      <c r="A1980" s="216">
        <v>41904</v>
      </c>
      <c r="B1980" s="217" t="s">
        <v>1403</v>
      </c>
      <c r="C1980" s="363" t="s">
        <v>4766</v>
      </c>
      <c r="D1980" s="20" t="s">
        <v>4323</v>
      </c>
      <c r="E1980" s="239">
        <v>3288</v>
      </c>
      <c r="F1980" s="287">
        <v>41904</v>
      </c>
      <c r="G1980" s="34">
        <v>3288</v>
      </c>
      <c r="H1980" s="243">
        <f t="shared" si="31"/>
        <v>0</v>
      </c>
      <c r="I1980" s="32"/>
      <c r="J1980" s="21"/>
      <c r="K1980" s="21"/>
    </row>
    <row r="1981" spans="1:11" x14ac:dyDescent="0.25">
      <c r="A1981" s="216">
        <v>41904</v>
      </c>
      <c r="B1981" s="217" t="s">
        <v>1404</v>
      </c>
      <c r="C1981" s="363" t="s">
        <v>4766</v>
      </c>
      <c r="D1981" s="20" t="s">
        <v>133</v>
      </c>
      <c r="E1981" s="239">
        <v>2760</v>
      </c>
      <c r="F1981" s="287">
        <v>41904</v>
      </c>
      <c r="G1981" s="34">
        <v>2760</v>
      </c>
      <c r="H1981" s="243">
        <f t="shared" si="31"/>
        <v>0</v>
      </c>
      <c r="I1981" s="32" t="s">
        <v>27</v>
      </c>
      <c r="J1981" s="21"/>
      <c r="K1981" s="21"/>
    </row>
    <row r="1982" spans="1:11" x14ac:dyDescent="0.25">
      <c r="A1982" s="216">
        <v>41904</v>
      </c>
      <c r="B1982" s="217" t="s">
        <v>1405</v>
      </c>
      <c r="C1982" s="363" t="s">
        <v>4766</v>
      </c>
      <c r="D1982" s="20" t="s">
        <v>4670</v>
      </c>
      <c r="E1982" s="239">
        <v>4082</v>
      </c>
      <c r="F1982" s="287">
        <v>41904</v>
      </c>
      <c r="G1982" s="34">
        <v>4082</v>
      </c>
      <c r="H1982" s="243">
        <f t="shared" si="31"/>
        <v>0</v>
      </c>
      <c r="I1982" s="32"/>
      <c r="J1982" s="21"/>
      <c r="K1982" s="21"/>
    </row>
    <row r="1983" spans="1:11" x14ac:dyDescent="0.25">
      <c r="A1983" s="216">
        <v>41904</v>
      </c>
      <c r="B1983" s="217" t="s">
        <v>1407</v>
      </c>
      <c r="C1983" s="363" t="s">
        <v>4766</v>
      </c>
      <c r="D1983" s="20" t="s">
        <v>4691</v>
      </c>
      <c r="E1983" s="239">
        <v>2754</v>
      </c>
      <c r="F1983" s="287">
        <v>41904</v>
      </c>
      <c r="G1983" s="34">
        <v>2754</v>
      </c>
      <c r="H1983" s="243">
        <f t="shared" si="31"/>
        <v>0</v>
      </c>
      <c r="I1983" s="32" t="s">
        <v>12</v>
      </c>
      <c r="J1983" s="21"/>
      <c r="K1983" s="21"/>
    </row>
    <row r="1984" spans="1:11" x14ac:dyDescent="0.25">
      <c r="A1984" s="216">
        <v>41904</v>
      </c>
      <c r="B1984" s="217" t="s">
        <v>1409</v>
      </c>
      <c r="C1984" s="363" t="s">
        <v>4766</v>
      </c>
      <c r="D1984" s="20" t="s">
        <v>237</v>
      </c>
      <c r="E1984" s="239">
        <v>9156.7999999999993</v>
      </c>
      <c r="F1984" s="287">
        <v>41904</v>
      </c>
      <c r="G1984" s="34">
        <v>9156.7999999999993</v>
      </c>
      <c r="H1984" s="243">
        <f t="shared" si="31"/>
        <v>0</v>
      </c>
      <c r="I1984" s="32" t="s">
        <v>21</v>
      </c>
      <c r="J1984" s="21"/>
      <c r="K1984" s="21"/>
    </row>
    <row r="1985" spans="1:11" x14ac:dyDescent="0.25">
      <c r="A1985" s="216">
        <v>41904</v>
      </c>
      <c r="B1985" s="217" t="s">
        <v>1410</v>
      </c>
      <c r="C1985" s="363" t="s">
        <v>4766</v>
      </c>
      <c r="D1985" s="20" t="s">
        <v>4623</v>
      </c>
      <c r="E1985" s="239">
        <v>218.4</v>
      </c>
      <c r="F1985" s="287">
        <v>41904</v>
      </c>
      <c r="G1985" s="34">
        <v>218.4</v>
      </c>
      <c r="H1985" s="243">
        <f t="shared" si="31"/>
        <v>0</v>
      </c>
      <c r="I1985" s="32"/>
      <c r="J1985" s="21"/>
      <c r="K1985" s="21"/>
    </row>
    <row r="1986" spans="1:11" x14ac:dyDescent="0.25">
      <c r="A1986" s="216">
        <v>41904</v>
      </c>
      <c r="B1986" s="217" t="s">
        <v>1411</v>
      </c>
      <c r="C1986" s="363" t="s">
        <v>4766</v>
      </c>
      <c r="D1986" s="20" t="s">
        <v>130</v>
      </c>
      <c r="E1986" s="239">
        <v>8732.2999999999993</v>
      </c>
      <c r="F1986" s="287">
        <v>41905</v>
      </c>
      <c r="G1986" s="34">
        <v>8732.2999999999993</v>
      </c>
      <c r="H1986" s="243">
        <f t="shared" si="31"/>
        <v>0</v>
      </c>
      <c r="I1986" s="32" t="s">
        <v>21</v>
      </c>
      <c r="J1986" s="21"/>
      <c r="K1986" s="21"/>
    </row>
    <row r="1987" spans="1:11" x14ac:dyDescent="0.25">
      <c r="A1987" s="216">
        <v>41904</v>
      </c>
      <c r="B1987" s="217" t="s">
        <v>1413</v>
      </c>
      <c r="C1987" s="363" t="s">
        <v>4766</v>
      </c>
      <c r="D1987" s="20" t="s">
        <v>4618</v>
      </c>
      <c r="E1987" s="239">
        <v>7275.6</v>
      </c>
      <c r="F1987" s="482" t="s">
        <v>4841</v>
      </c>
      <c r="G1987" s="34">
        <v>7275.6</v>
      </c>
      <c r="H1987" s="243">
        <f t="shared" si="31"/>
        <v>0</v>
      </c>
      <c r="I1987" s="32" t="s">
        <v>21</v>
      </c>
      <c r="J1987" s="21"/>
      <c r="K1987" s="21"/>
    </row>
    <row r="1988" spans="1:11" x14ac:dyDescent="0.25">
      <c r="A1988" s="216">
        <v>41904</v>
      </c>
      <c r="B1988" s="217" t="s">
        <v>1414</v>
      </c>
      <c r="C1988" s="363" t="s">
        <v>4766</v>
      </c>
      <c r="D1988" s="20" t="s">
        <v>29</v>
      </c>
      <c r="E1988" s="239">
        <v>3433.6</v>
      </c>
      <c r="F1988" s="287">
        <v>41905</v>
      </c>
      <c r="G1988" s="34">
        <v>3433.6</v>
      </c>
      <c r="H1988" s="243">
        <f t="shared" si="31"/>
        <v>0</v>
      </c>
      <c r="I1988" s="32" t="s">
        <v>30</v>
      </c>
      <c r="J1988" s="21"/>
      <c r="K1988" s="21"/>
    </row>
    <row r="1989" spans="1:11" x14ac:dyDescent="0.25">
      <c r="A1989" s="216">
        <v>41904</v>
      </c>
      <c r="B1989" s="217" t="s">
        <v>1415</v>
      </c>
      <c r="C1989" s="363" t="s">
        <v>4766</v>
      </c>
      <c r="D1989" s="20" t="s">
        <v>83</v>
      </c>
      <c r="E1989" s="239">
        <v>3166.8</v>
      </c>
      <c r="F1989" s="287">
        <v>41904</v>
      </c>
      <c r="G1989" s="34">
        <v>3166.8</v>
      </c>
      <c r="H1989" s="243">
        <f t="shared" si="31"/>
        <v>0</v>
      </c>
      <c r="I1989" s="32" t="s">
        <v>21</v>
      </c>
      <c r="J1989" s="21"/>
      <c r="K1989" s="21"/>
    </row>
    <row r="1990" spans="1:11" x14ac:dyDescent="0.25">
      <c r="A1990" s="216">
        <v>41904</v>
      </c>
      <c r="B1990" s="217" t="s">
        <v>1417</v>
      </c>
      <c r="C1990" s="363" t="s">
        <v>4766</v>
      </c>
      <c r="D1990" s="20" t="s">
        <v>4735</v>
      </c>
      <c r="E1990" s="239">
        <v>383.5</v>
      </c>
      <c r="F1990" s="287">
        <v>41904</v>
      </c>
      <c r="G1990" s="34">
        <v>383.5</v>
      </c>
      <c r="H1990" s="243">
        <f t="shared" si="31"/>
        <v>0</v>
      </c>
      <c r="I1990" s="32"/>
      <c r="J1990" s="21"/>
      <c r="K1990" s="21"/>
    </row>
    <row r="1991" spans="1:11" x14ac:dyDescent="0.25">
      <c r="A1991" s="216">
        <v>41904</v>
      </c>
      <c r="B1991" s="217" t="s">
        <v>1418</v>
      </c>
      <c r="C1991" s="363" t="s">
        <v>4766</v>
      </c>
      <c r="D1991" s="20" t="s">
        <v>4618</v>
      </c>
      <c r="E1991" s="239">
        <v>2202.15</v>
      </c>
      <c r="F1991" s="287">
        <v>41905</v>
      </c>
      <c r="G1991" s="34">
        <v>2202.15</v>
      </c>
      <c r="H1991" s="243">
        <f t="shared" ref="H1991:H2054" si="32">E1991-G1991</f>
        <v>0</v>
      </c>
      <c r="I1991" s="32" t="s">
        <v>21</v>
      </c>
      <c r="J1991" s="21"/>
      <c r="K1991" s="21"/>
    </row>
    <row r="1992" spans="1:11" x14ac:dyDescent="0.25">
      <c r="A1992" s="216">
        <v>41904</v>
      </c>
      <c r="B1992" s="217" t="s">
        <v>1419</v>
      </c>
      <c r="C1992" s="363" t="s">
        <v>4766</v>
      </c>
      <c r="D1992" s="20" t="s">
        <v>4815</v>
      </c>
      <c r="E1992" s="239">
        <v>40</v>
      </c>
      <c r="F1992" s="287">
        <v>41904</v>
      </c>
      <c r="G1992" s="34">
        <v>40</v>
      </c>
      <c r="H1992" s="243">
        <f t="shared" si="32"/>
        <v>0</v>
      </c>
      <c r="I1992" s="32"/>
      <c r="J1992" s="21"/>
      <c r="K1992" s="21"/>
    </row>
    <row r="1993" spans="1:11" x14ac:dyDescent="0.25">
      <c r="A1993" s="216">
        <v>41904</v>
      </c>
      <c r="B1993" s="217" t="s">
        <v>1421</v>
      </c>
      <c r="C1993" s="363" t="s">
        <v>4766</v>
      </c>
      <c r="D1993" s="20" t="s">
        <v>4759</v>
      </c>
      <c r="E1993" s="239">
        <v>807.2</v>
      </c>
      <c r="F1993" s="287">
        <v>41904</v>
      </c>
      <c r="G1993" s="34">
        <v>807.2</v>
      </c>
      <c r="H1993" s="243">
        <f t="shared" si="32"/>
        <v>0</v>
      </c>
      <c r="I1993" s="32"/>
      <c r="J1993" s="21"/>
      <c r="K1993" s="21"/>
    </row>
    <row r="1994" spans="1:11" x14ac:dyDescent="0.25">
      <c r="A1994" s="216">
        <v>41904</v>
      </c>
      <c r="B1994" s="217" t="s">
        <v>1422</v>
      </c>
      <c r="C1994" s="363" t="s">
        <v>4766</v>
      </c>
      <c r="D1994" s="20" t="s">
        <v>96</v>
      </c>
      <c r="E1994" s="239">
        <v>81768</v>
      </c>
      <c r="F1994" s="287">
        <v>41905</v>
      </c>
      <c r="G1994" s="34">
        <v>81768</v>
      </c>
      <c r="H1994" s="243">
        <f t="shared" si="32"/>
        <v>0</v>
      </c>
      <c r="I1994" s="32" t="s">
        <v>65</v>
      </c>
      <c r="J1994" s="21"/>
      <c r="K1994" s="21"/>
    </row>
    <row r="1995" spans="1:11" x14ac:dyDescent="0.25">
      <c r="A1995" s="216">
        <v>41904</v>
      </c>
      <c r="B1995" s="217" t="s">
        <v>1423</v>
      </c>
      <c r="C1995" s="363" t="s">
        <v>4766</v>
      </c>
      <c r="D1995" s="20" t="s">
        <v>4722</v>
      </c>
      <c r="E1995" s="239">
        <v>77013.3</v>
      </c>
      <c r="F1995" s="287">
        <v>41905</v>
      </c>
      <c r="G1995" s="34">
        <v>77013.3</v>
      </c>
      <c r="H1995" s="243">
        <f t="shared" si="32"/>
        <v>0</v>
      </c>
      <c r="I1995" s="32" t="s">
        <v>65</v>
      </c>
      <c r="J1995" s="21"/>
      <c r="K1995" s="21"/>
    </row>
    <row r="1996" spans="1:11" x14ac:dyDescent="0.25">
      <c r="A1996" s="216">
        <v>41904</v>
      </c>
      <c r="B1996" s="217" t="s">
        <v>1425</v>
      </c>
      <c r="C1996" s="363" t="s">
        <v>4766</v>
      </c>
      <c r="D1996" s="20" t="s">
        <v>374</v>
      </c>
      <c r="E1996" s="239">
        <v>2751.1</v>
      </c>
      <c r="F1996" s="287">
        <v>41904</v>
      </c>
      <c r="G1996" s="34">
        <v>2751.1</v>
      </c>
      <c r="H1996" s="243">
        <f t="shared" si="32"/>
        <v>0</v>
      </c>
      <c r="I1996" s="32"/>
      <c r="J1996" s="21"/>
      <c r="K1996" s="21"/>
    </row>
    <row r="1997" spans="1:11" x14ac:dyDescent="0.25">
      <c r="A1997" s="216">
        <v>41904</v>
      </c>
      <c r="B1997" s="217" t="s">
        <v>1426</v>
      </c>
      <c r="C1997" s="363" t="s">
        <v>4766</v>
      </c>
      <c r="D1997" s="20" t="s">
        <v>4666</v>
      </c>
      <c r="E1997" s="239">
        <v>18375</v>
      </c>
      <c r="F1997" s="473" t="s">
        <v>4915</v>
      </c>
      <c r="G1997" s="40">
        <v>18375</v>
      </c>
      <c r="H1997" s="243">
        <f t="shared" si="32"/>
        <v>0</v>
      </c>
      <c r="I1997" s="32"/>
      <c r="J1997" s="21"/>
      <c r="K1997" s="21"/>
    </row>
    <row r="1998" spans="1:11" x14ac:dyDescent="0.25">
      <c r="A1998" s="216">
        <v>41904</v>
      </c>
      <c r="B1998" s="217" t="s">
        <v>1428</v>
      </c>
      <c r="C1998" s="363" t="s">
        <v>4766</v>
      </c>
      <c r="D1998" s="20" t="s">
        <v>106</v>
      </c>
      <c r="E1998" s="239">
        <v>0</v>
      </c>
      <c r="F1998" s="484" t="s">
        <v>4838</v>
      </c>
      <c r="G1998" s="34"/>
      <c r="H1998" s="243">
        <f t="shared" si="32"/>
        <v>0</v>
      </c>
      <c r="I1998" s="32"/>
      <c r="J1998" s="21"/>
      <c r="K1998" s="21"/>
    </row>
    <row r="1999" spans="1:11" x14ac:dyDescent="0.25">
      <c r="A1999" s="216">
        <v>41904</v>
      </c>
      <c r="B1999" s="217" t="s">
        <v>1429</v>
      </c>
      <c r="C1999" s="363" t="s">
        <v>4766</v>
      </c>
      <c r="D1999" s="20" t="s">
        <v>1818</v>
      </c>
      <c r="E1999" s="239">
        <v>1450</v>
      </c>
      <c r="F1999" s="287">
        <v>41912</v>
      </c>
      <c r="G1999" s="34">
        <v>1450</v>
      </c>
      <c r="H1999" s="243">
        <f t="shared" si="32"/>
        <v>0</v>
      </c>
      <c r="I1999" s="32"/>
      <c r="J1999" s="21"/>
      <c r="K1999" s="21"/>
    </row>
    <row r="2000" spans="1:11" x14ac:dyDescent="0.25">
      <c r="A2000" s="216">
        <v>41904</v>
      </c>
      <c r="B2000" s="217" t="s">
        <v>1430</v>
      </c>
      <c r="C2000" s="363" t="s">
        <v>4766</v>
      </c>
      <c r="D2000" s="20" t="s">
        <v>106</v>
      </c>
      <c r="E2000" s="239">
        <v>281768</v>
      </c>
      <c r="F2000" s="287">
        <v>41912</v>
      </c>
      <c r="G2000" s="34">
        <v>281768</v>
      </c>
      <c r="H2000" s="243">
        <f t="shared" si="32"/>
        <v>0</v>
      </c>
      <c r="I2000" s="32"/>
      <c r="J2000" s="21"/>
      <c r="K2000" s="21"/>
    </row>
    <row r="2001" spans="1:11" x14ac:dyDescent="0.25">
      <c r="A2001" s="216">
        <v>41904</v>
      </c>
      <c r="B2001" s="217" t="s">
        <v>1431</v>
      </c>
      <c r="C2001" s="363" t="s">
        <v>4766</v>
      </c>
      <c r="D2001" s="20" t="s">
        <v>349</v>
      </c>
      <c r="E2001" s="239">
        <v>653.28</v>
      </c>
      <c r="F2001" s="287">
        <v>41905</v>
      </c>
      <c r="G2001" s="34">
        <v>653.28</v>
      </c>
      <c r="H2001" s="243">
        <f t="shared" si="32"/>
        <v>0</v>
      </c>
      <c r="I2001" s="32" t="s">
        <v>217</v>
      </c>
      <c r="J2001" s="21"/>
      <c r="K2001" s="21"/>
    </row>
    <row r="2002" spans="1:11" x14ac:dyDescent="0.25">
      <c r="A2002" s="216">
        <v>41904</v>
      </c>
      <c r="B2002" s="217" t="s">
        <v>1432</v>
      </c>
      <c r="C2002" s="363" t="s">
        <v>4766</v>
      </c>
      <c r="D2002" s="20" t="s">
        <v>80</v>
      </c>
      <c r="E2002" s="239">
        <v>2704.8</v>
      </c>
      <c r="F2002" s="287">
        <v>41905</v>
      </c>
      <c r="G2002" s="44">
        <v>2704.8</v>
      </c>
      <c r="H2002" s="243">
        <f t="shared" si="32"/>
        <v>0</v>
      </c>
      <c r="I2002" s="32" t="s">
        <v>217</v>
      </c>
      <c r="J2002" s="21"/>
      <c r="K2002" s="21"/>
    </row>
    <row r="2003" spans="1:11" x14ac:dyDescent="0.25">
      <c r="A2003" s="216">
        <v>41904</v>
      </c>
      <c r="B2003" s="217" t="s">
        <v>1433</v>
      </c>
      <c r="C2003" s="363" t="s">
        <v>4766</v>
      </c>
      <c r="D2003" s="20" t="s">
        <v>4744</v>
      </c>
      <c r="E2003" s="239">
        <v>993.53</v>
      </c>
      <c r="F2003" s="287">
        <v>41905</v>
      </c>
      <c r="G2003" s="44">
        <v>993.53</v>
      </c>
      <c r="H2003" s="243">
        <f t="shared" si="32"/>
        <v>0</v>
      </c>
      <c r="I2003" s="32" t="s">
        <v>217</v>
      </c>
      <c r="J2003" s="21"/>
      <c r="K2003" s="21"/>
    </row>
    <row r="2004" spans="1:11" x14ac:dyDescent="0.25">
      <c r="A2004" s="216">
        <v>41904</v>
      </c>
      <c r="B2004" s="217" t="s">
        <v>1434</v>
      </c>
      <c r="C2004" s="363" t="s">
        <v>4766</v>
      </c>
      <c r="D2004" s="20" t="s">
        <v>78</v>
      </c>
      <c r="E2004" s="239">
        <v>2739.1</v>
      </c>
      <c r="F2004" s="287">
        <v>41905</v>
      </c>
      <c r="G2004" s="44">
        <v>2739.1</v>
      </c>
      <c r="H2004" s="243">
        <f t="shared" si="32"/>
        <v>0</v>
      </c>
      <c r="I2004" s="32" t="s">
        <v>217</v>
      </c>
      <c r="J2004" s="21"/>
      <c r="K2004" s="21"/>
    </row>
    <row r="2005" spans="1:11" x14ac:dyDescent="0.25">
      <c r="A2005" s="216">
        <v>41904</v>
      </c>
      <c r="B2005" s="217" t="s">
        <v>1435</v>
      </c>
      <c r="C2005" s="363" t="s">
        <v>4766</v>
      </c>
      <c r="D2005" s="20" t="s">
        <v>233</v>
      </c>
      <c r="E2005" s="239">
        <v>888</v>
      </c>
      <c r="F2005" s="287">
        <v>41905</v>
      </c>
      <c r="G2005" s="44">
        <v>888</v>
      </c>
      <c r="H2005" s="243">
        <f t="shared" si="32"/>
        <v>0</v>
      </c>
      <c r="I2005" s="32" t="s">
        <v>217</v>
      </c>
      <c r="J2005" s="21"/>
      <c r="K2005" s="21"/>
    </row>
    <row r="2006" spans="1:11" x14ac:dyDescent="0.25">
      <c r="A2006" s="216">
        <v>41904</v>
      </c>
      <c r="B2006" s="217" t="s">
        <v>1436</v>
      </c>
      <c r="C2006" s="363" t="s">
        <v>4766</v>
      </c>
      <c r="D2006" s="20" t="s">
        <v>4744</v>
      </c>
      <c r="E2006" s="239">
        <v>332.8</v>
      </c>
      <c r="F2006" s="287">
        <v>41905</v>
      </c>
      <c r="G2006" s="44">
        <v>332.8</v>
      </c>
      <c r="H2006" s="243">
        <f t="shared" si="32"/>
        <v>0</v>
      </c>
      <c r="I2006" s="32" t="s">
        <v>217</v>
      </c>
      <c r="J2006" s="21"/>
      <c r="K2006" s="21"/>
    </row>
    <row r="2007" spans="1:11" x14ac:dyDescent="0.25">
      <c r="A2007" s="216">
        <v>41904</v>
      </c>
      <c r="B2007" s="217" t="s">
        <v>1437</v>
      </c>
      <c r="C2007" s="363" t="s">
        <v>4766</v>
      </c>
      <c r="D2007" s="20" t="s">
        <v>2604</v>
      </c>
      <c r="E2007" s="239">
        <v>5080</v>
      </c>
      <c r="F2007" s="287">
        <v>41905</v>
      </c>
      <c r="G2007" s="44">
        <v>5080</v>
      </c>
      <c r="H2007" s="243">
        <f t="shared" si="32"/>
        <v>0</v>
      </c>
      <c r="I2007" s="32" t="s">
        <v>217</v>
      </c>
      <c r="J2007" s="21"/>
      <c r="K2007" s="21"/>
    </row>
    <row r="2008" spans="1:11" x14ac:dyDescent="0.25">
      <c r="A2008" s="216">
        <v>41904</v>
      </c>
      <c r="B2008" s="217" t="s">
        <v>1439</v>
      </c>
      <c r="C2008" s="363" t="s">
        <v>4766</v>
      </c>
      <c r="D2008" s="20" t="s">
        <v>4793</v>
      </c>
      <c r="E2008" s="239">
        <v>1735.75</v>
      </c>
      <c r="F2008" s="287">
        <v>41905</v>
      </c>
      <c r="G2008" s="44">
        <v>1735.75</v>
      </c>
      <c r="H2008" s="243">
        <f t="shared" si="32"/>
        <v>0</v>
      </c>
      <c r="I2008" s="32" t="s">
        <v>217</v>
      </c>
      <c r="J2008" s="21"/>
      <c r="K2008" s="21"/>
    </row>
    <row r="2009" spans="1:11" x14ac:dyDescent="0.25">
      <c r="A2009" s="216">
        <v>41904</v>
      </c>
      <c r="B2009" s="217" t="s">
        <v>1440</v>
      </c>
      <c r="C2009" s="363" t="s">
        <v>4766</v>
      </c>
      <c r="D2009" s="20" t="s">
        <v>4842</v>
      </c>
      <c r="E2009" s="239">
        <v>69097.600000000006</v>
      </c>
      <c r="F2009" s="287">
        <v>41905</v>
      </c>
      <c r="G2009" s="44">
        <v>69097.600000000006</v>
      </c>
      <c r="H2009" s="243">
        <f t="shared" si="32"/>
        <v>0</v>
      </c>
      <c r="I2009" s="32" t="s">
        <v>21</v>
      </c>
      <c r="J2009" s="21"/>
      <c r="K2009" s="21"/>
    </row>
    <row r="2010" spans="1:11" x14ac:dyDescent="0.25">
      <c r="A2010" s="216">
        <v>41904</v>
      </c>
      <c r="B2010" s="217" t="s">
        <v>1441</v>
      </c>
      <c r="C2010" s="363" t="s">
        <v>4766</v>
      </c>
      <c r="D2010" s="20" t="s">
        <v>468</v>
      </c>
      <c r="E2010" s="239">
        <v>2464.8000000000002</v>
      </c>
      <c r="F2010" s="287">
        <v>41905</v>
      </c>
      <c r="G2010" s="44">
        <v>2464.8000000000002</v>
      </c>
      <c r="H2010" s="243">
        <f t="shared" si="32"/>
        <v>0</v>
      </c>
      <c r="I2010" s="32" t="s">
        <v>217</v>
      </c>
      <c r="J2010" s="21"/>
      <c r="K2010" s="21"/>
    </row>
    <row r="2011" spans="1:11" x14ac:dyDescent="0.25">
      <c r="A2011" s="216">
        <v>41904</v>
      </c>
      <c r="B2011" s="217" t="s">
        <v>1442</v>
      </c>
      <c r="C2011" s="363" t="s">
        <v>4766</v>
      </c>
      <c r="D2011" s="329" t="s">
        <v>3114</v>
      </c>
      <c r="E2011" s="330">
        <v>0</v>
      </c>
      <c r="F2011" s="287"/>
      <c r="G2011" s="34"/>
      <c r="H2011" s="243">
        <f t="shared" si="32"/>
        <v>0</v>
      </c>
      <c r="I2011" s="32"/>
      <c r="J2011" s="21"/>
      <c r="K2011" s="21"/>
    </row>
    <row r="2012" spans="1:11" x14ac:dyDescent="0.25">
      <c r="A2012" s="216">
        <v>41904</v>
      </c>
      <c r="B2012" s="217" t="s">
        <v>1443</v>
      </c>
      <c r="C2012" s="363" t="s">
        <v>4766</v>
      </c>
      <c r="D2012" s="20" t="s">
        <v>87</v>
      </c>
      <c r="E2012" s="239">
        <v>11901.44</v>
      </c>
      <c r="F2012" s="287">
        <v>41905</v>
      </c>
      <c r="G2012" s="34">
        <v>11901.44</v>
      </c>
      <c r="H2012" s="243">
        <f t="shared" si="32"/>
        <v>0</v>
      </c>
      <c r="I2012" s="32" t="s">
        <v>217</v>
      </c>
      <c r="J2012" s="21"/>
      <c r="K2012" s="21"/>
    </row>
    <row r="2013" spans="1:11" x14ac:dyDescent="0.25">
      <c r="A2013" s="216">
        <v>41904</v>
      </c>
      <c r="B2013" s="217" t="s">
        <v>1444</v>
      </c>
      <c r="C2013" s="363" t="s">
        <v>4766</v>
      </c>
      <c r="D2013" s="20" t="s">
        <v>307</v>
      </c>
      <c r="E2013" s="239">
        <v>7159.2</v>
      </c>
      <c r="F2013" s="287">
        <v>41906</v>
      </c>
      <c r="G2013" s="34">
        <v>7159.2</v>
      </c>
      <c r="H2013" s="243">
        <f t="shared" si="32"/>
        <v>0</v>
      </c>
      <c r="I2013" s="32" t="s">
        <v>217</v>
      </c>
      <c r="J2013" s="21"/>
      <c r="K2013" s="21"/>
    </row>
    <row r="2014" spans="1:11" x14ac:dyDescent="0.25">
      <c r="A2014" s="216">
        <v>41904</v>
      </c>
      <c r="B2014" s="217" t="s">
        <v>1445</v>
      </c>
      <c r="C2014" s="363" t="s">
        <v>4766</v>
      </c>
      <c r="D2014" s="20" t="s">
        <v>4843</v>
      </c>
      <c r="E2014" s="239">
        <v>10493.6</v>
      </c>
      <c r="F2014" s="287">
        <v>41904</v>
      </c>
      <c r="G2014" s="34">
        <v>10493.6</v>
      </c>
      <c r="H2014" s="243">
        <f t="shared" si="32"/>
        <v>0</v>
      </c>
      <c r="I2014" s="32"/>
      <c r="J2014" s="21"/>
      <c r="K2014" s="21"/>
    </row>
    <row r="2015" spans="1:11" x14ac:dyDescent="0.25">
      <c r="A2015" s="216">
        <v>41904</v>
      </c>
      <c r="B2015" s="217" t="s">
        <v>1446</v>
      </c>
      <c r="C2015" s="363" t="s">
        <v>4766</v>
      </c>
      <c r="D2015" s="20" t="s">
        <v>307</v>
      </c>
      <c r="E2015" s="239">
        <v>6783</v>
      </c>
      <c r="F2015" s="287">
        <v>41908</v>
      </c>
      <c r="G2015" s="34">
        <v>6783</v>
      </c>
      <c r="H2015" s="243">
        <f t="shared" si="32"/>
        <v>0</v>
      </c>
      <c r="I2015" s="32" t="s">
        <v>217</v>
      </c>
      <c r="J2015" s="21"/>
      <c r="K2015" s="21"/>
    </row>
    <row r="2016" spans="1:11" x14ac:dyDescent="0.25">
      <c r="A2016" s="216">
        <v>41904</v>
      </c>
      <c r="B2016" s="217" t="s">
        <v>1448</v>
      </c>
      <c r="C2016" s="363" t="s">
        <v>4766</v>
      </c>
      <c r="D2016" s="20" t="s">
        <v>49</v>
      </c>
      <c r="E2016" s="239">
        <v>270.39999999999998</v>
      </c>
      <c r="F2016" s="287">
        <v>41904</v>
      </c>
      <c r="G2016" s="34">
        <v>270.39999999999998</v>
      </c>
      <c r="H2016" s="243">
        <f t="shared" si="32"/>
        <v>0</v>
      </c>
      <c r="I2016" s="32"/>
      <c r="J2016" s="21"/>
      <c r="K2016" s="21"/>
    </row>
    <row r="2017" spans="1:11" x14ac:dyDescent="0.25">
      <c r="A2017" s="216">
        <v>41904</v>
      </c>
      <c r="B2017" s="217" t="s">
        <v>1449</v>
      </c>
      <c r="C2017" s="363" t="s">
        <v>4766</v>
      </c>
      <c r="D2017" s="20" t="s">
        <v>4629</v>
      </c>
      <c r="E2017" s="239">
        <v>12705.14</v>
      </c>
      <c r="F2017" s="287">
        <v>41907</v>
      </c>
      <c r="G2017" s="34">
        <v>12705.14</v>
      </c>
      <c r="H2017" s="243">
        <f t="shared" si="32"/>
        <v>0</v>
      </c>
      <c r="I2017" s="32" t="s">
        <v>162</v>
      </c>
      <c r="J2017" s="21"/>
      <c r="K2017" s="21"/>
    </row>
    <row r="2018" spans="1:11" x14ac:dyDescent="0.25">
      <c r="A2018" s="216">
        <v>41904</v>
      </c>
      <c r="B2018" s="217" t="s">
        <v>1450</v>
      </c>
      <c r="C2018" s="363" t="s">
        <v>4766</v>
      </c>
      <c r="D2018" s="20" t="s">
        <v>4626</v>
      </c>
      <c r="E2018" s="239">
        <v>1469.88</v>
      </c>
      <c r="F2018" s="287">
        <v>41907</v>
      </c>
      <c r="G2018" s="34">
        <v>1469.88</v>
      </c>
      <c r="H2018" s="243">
        <f t="shared" si="32"/>
        <v>0</v>
      </c>
      <c r="I2018" s="32" t="s">
        <v>162</v>
      </c>
      <c r="J2018" s="21"/>
      <c r="K2018" s="21"/>
    </row>
    <row r="2019" spans="1:11" x14ac:dyDescent="0.25">
      <c r="A2019" s="216">
        <v>41904</v>
      </c>
      <c r="B2019" s="217" t="s">
        <v>1451</v>
      </c>
      <c r="C2019" s="363" t="s">
        <v>4766</v>
      </c>
      <c r="D2019" s="20" t="s">
        <v>44</v>
      </c>
      <c r="E2019" s="239">
        <v>3840</v>
      </c>
      <c r="F2019" s="473">
        <v>41914</v>
      </c>
      <c r="G2019" s="40">
        <v>3840</v>
      </c>
      <c r="H2019" s="243">
        <f t="shared" si="32"/>
        <v>0</v>
      </c>
      <c r="I2019" s="32"/>
      <c r="J2019" s="21"/>
      <c r="K2019" s="21"/>
    </row>
    <row r="2020" spans="1:11" x14ac:dyDescent="0.25">
      <c r="A2020" s="216">
        <v>41904</v>
      </c>
      <c r="B2020" s="217" t="s">
        <v>1452</v>
      </c>
      <c r="C2020" s="363" t="s">
        <v>4766</v>
      </c>
      <c r="D2020" s="20" t="s">
        <v>4632</v>
      </c>
      <c r="E2020" s="239">
        <v>9477</v>
      </c>
      <c r="F2020" s="287">
        <v>41907</v>
      </c>
      <c r="G2020" s="34">
        <v>9477</v>
      </c>
      <c r="H2020" s="243">
        <f t="shared" si="32"/>
        <v>0</v>
      </c>
      <c r="I2020" s="32" t="s">
        <v>162</v>
      </c>
      <c r="J2020" s="21"/>
      <c r="K2020" s="21"/>
    </row>
    <row r="2021" spans="1:11" x14ac:dyDescent="0.25">
      <c r="A2021" s="216">
        <v>41904</v>
      </c>
      <c r="B2021" s="217" t="s">
        <v>1453</v>
      </c>
      <c r="C2021" s="363" t="s">
        <v>4766</v>
      </c>
      <c r="D2021" s="20" t="s">
        <v>3140</v>
      </c>
      <c r="E2021" s="239">
        <v>4091.84</v>
      </c>
      <c r="F2021" s="473" t="s">
        <v>4844</v>
      </c>
      <c r="G2021" s="34">
        <v>4091.84</v>
      </c>
      <c r="H2021" s="243">
        <f t="shared" si="32"/>
        <v>0</v>
      </c>
      <c r="I2021" s="32"/>
      <c r="J2021" s="21"/>
      <c r="K2021" s="21"/>
    </row>
    <row r="2022" spans="1:11" x14ac:dyDescent="0.25">
      <c r="A2022" s="216">
        <v>41904</v>
      </c>
      <c r="B2022" s="217" t="s">
        <v>1455</v>
      </c>
      <c r="C2022" s="363" t="s">
        <v>4766</v>
      </c>
      <c r="D2022" s="20" t="s">
        <v>307</v>
      </c>
      <c r="E2022" s="239">
        <v>7644</v>
      </c>
      <c r="F2022" s="287">
        <v>41908</v>
      </c>
      <c r="G2022" s="34">
        <v>7644</v>
      </c>
      <c r="H2022" s="243">
        <f t="shared" si="32"/>
        <v>0</v>
      </c>
      <c r="I2022" s="32" t="s">
        <v>12</v>
      </c>
      <c r="J2022" s="21"/>
      <c r="K2022" s="21"/>
    </row>
    <row r="2023" spans="1:11" x14ac:dyDescent="0.25">
      <c r="A2023" s="216">
        <v>41904</v>
      </c>
      <c r="B2023" s="217" t="s">
        <v>1457</v>
      </c>
      <c r="C2023" s="363" t="s">
        <v>4766</v>
      </c>
      <c r="D2023" s="20" t="s">
        <v>233</v>
      </c>
      <c r="E2023" s="239">
        <v>976</v>
      </c>
      <c r="F2023" s="287">
        <v>41904</v>
      </c>
      <c r="G2023" s="34">
        <v>976</v>
      </c>
      <c r="H2023" s="243">
        <f t="shared" si="32"/>
        <v>0</v>
      </c>
      <c r="I2023" s="32"/>
      <c r="J2023" s="21"/>
      <c r="K2023" s="21"/>
    </row>
    <row r="2024" spans="1:11" x14ac:dyDescent="0.25">
      <c r="A2024" s="216">
        <v>41904</v>
      </c>
      <c r="B2024" s="217" t="s">
        <v>1458</v>
      </c>
      <c r="C2024" s="363" t="s">
        <v>4766</v>
      </c>
      <c r="D2024" s="20" t="s">
        <v>1919</v>
      </c>
      <c r="E2024" s="239">
        <v>1425.4</v>
      </c>
      <c r="F2024" s="287">
        <v>41904</v>
      </c>
      <c r="G2024" s="34">
        <v>1425.4</v>
      </c>
      <c r="H2024" s="243">
        <f t="shared" si="32"/>
        <v>0</v>
      </c>
      <c r="I2024" s="32"/>
      <c r="J2024" s="21"/>
      <c r="K2024" s="21"/>
    </row>
    <row r="2025" spans="1:11" x14ac:dyDescent="0.25">
      <c r="A2025" s="216">
        <v>41904</v>
      </c>
      <c r="B2025" s="217" t="s">
        <v>1459</v>
      </c>
      <c r="C2025" s="363" t="s">
        <v>4766</v>
      </c>
      <c r="D2025" s="20" t="s">
        <v>260</v>
      </c>
      <c r="E2025" s="239">
        <v>632.1</v>
      </c>
      <c r="F2025" s="287">
        <v>41905</v>
      </c>
      <c r="G2025" s="34">
        <v>632.1</v>
      </c>
      <c r="H2025" s="243">
        <f t="shared" si="32"/>
        <v>0</v>
      </c>
      <c r="I2025" s="32" t="s">
        <v>12</v>
      </c>
      <c r="J2025" s="21"/>
      <c r="K2025" s="21"/>
    </row>
    <row r="2026" spans="1:11" x14ac:dyDescent="0.25">
      <c r="A2026" s="216">
        <v>41904</v>
      </c>
      <c r="B2026" s="217" t="s">
        <v>1460</v>
      </c>
      <c r="C2026" s="363" t="s">
        <v>4766</v>
      </c>
      <c r="D2026" s="20" t="s">
        <v>4630</v>
      </c>
      <c r="E2026" s="239">
        <v>30548.6</v>
      </c>
      <c r="F2026" s="287">
        <v>41909</v>
      </c>
      <c r="G2026" s="34">
        <v>30548.6</v>
      </c>
      <c r="H2026" s="243">
        <f t="shared" si="32"/>
        <v>0</v>
      </c>
      <c r="I2026" s="32" t="s">
        <v>162</v>
      </c>
      <c r="J2026" s="21"/>
      <c r="K2026" s="21"/>
    </row>
    <row r="2027" spans="1:11" x14ac:dyDescent="0.25">
      <c r="A2027" s="216">
        <v>41904</v>
      </c>
      <c r="B2027" s="217" t="s">
        <v>1461</v>
      </c>
      <c r="C2027" s="363" t="s">
        <v>4766</v>
      </c>
      <c r="D2027" s="20" t="s">
        <v>4713</v>
      </c>
      <c r="E2027" s="239">
        <v>6697.6</v>
      </c>
      <c r="F2027" s="287">
        <v>41907</v>
      </c>
      <c r="G2027" s="34">
        <v>6697.6</v>
      </c>
      <c r="H2027" s="243">
        <f t="shared" si="32"/>
        <v>0</v>
      </c>
      <c r="I2027" s="32" t="s">
        <v>162</v>
      </c>
      <c r="J2027" s="21"/>
      <c r="K2027" s="21"/>
    </row>
    <row r="2028" spans="1:11" x14ac:dyDescent="0.25">
      <c r="A2028" s="216">
        <v>41904</v>
      </c>
      <c r="B2028" s="217" t="s">
        <v>1462</v>
      </c>
      <c r="C2028" s="363" t="s">
        <v>4766</v>
      </c>
      <c r="D2028" s="20" t="s">
        <v>4216</v>
      </c>
      <c r="E2028" s="239">
        <v>8240.6</v>
      </c>
      <c r="F2028" s="287">
        <v>41904</v>
      </c>
      <c r="G2028" s="34">
        <v>8240.6</v>
      </c>
      <c r="H2028" s="243">
        <f t="shared" si="32"/>
        <v>0</v>
      </c>
      <c r="I2028" s="32"/>
      <c r="J2028" s="21"/>
      <c r="K2028" s="21"/>
    </row>
    <row r="2029" spans="1:11" x14ac:dyDescent="0.25">
      <c r="A2029" s="216">
        <v>41904</v>
      </c>
      <c r="B2029" s="217" t="s">
        <v>1463</v>
      </c>
      <c r="C2029" s="363" t="s">
        <v>4766</v>
      </c>
      <c r="D2029" s="20" t="s">
        <v>4638</v>
      </c>
      <c r="E2029" s="239">
        <v>13887.53</v>
      </c>
      <c r="F2029" s="473" t="s">
        <v>4845</v>
      </c>
      <c r="G2029" s="34">
        <v>13887.53</v>
      </c>
      <c r="H2029" s="243">
        <f t="shared" si="32"/>
        <v>0</v>
      </c>
      <c r="I2029" s="32" t="s">
        <v>162</v>
      </c>
      <c r="J2029" s="21"/>
      <c r="K2029" s="21"/>
    </row>
    <row r="2030" spans="1:11" x14ac:dyDescent="0.25">
      <c r="A2030" s="216">
        <v>41904</v>
      </c>
      <c r="B2030" s="217" t="s">
        <v>1464</v>
      </c>
      <c r="C2030" s="363" t="s">
        <v>4766</v>
      </c>
      <c r="D2030" s="20" t="s">
        <v>3563</v>
      </c>
      <c r="E2030" s="239">
        <v>28740.6</v>
      </c>
      <c r="F2030" s="473" t="s">
        <v>4846</v>
      </c>
      <c r="G2030" s="34">
        <v>28740.6</v>
      </c>
      <c r="H2030" s="243">
        <f t="shared" si="32"/>
        <v>0</v>
      </c>
      <c r="I2030" s="32" t="s">
        <v>162</v>
      </c>
      <c r="J2030" s="21"/>
      <c r="K2030" s="21"/>
    </row>
    <row r="2031" spans="1:11" x14ac:dyDescent="0.25">
      <c r="A2031" s="216">
        <v>41904</v>
      </c>
      <c r="B2031" s="217" t="s">
        <v>1465</v>
      </c>
      <c r="C2031" s="363" t="s">
        <v>4766</v>
      </c>
      <c r="D2031" s="20" t="s">
        <v>4821</v>
      </c>
      <c r="E2031" s="239">
        <v>13440.6</v>
      </c>
      <c r="F2031" s="489" t="s">
        <v>4847</v>
      </c>
      <c r="G2031" s="34">
        <v>13440.6</v>
      </c>
      <c r="H2031" s="243">
        <f t="shared" si="32"/>
        <v>0</v>
      </c>
      <c r="I2031" s="32" t="s">
        <v>162</v>
      </c>
      <c r="J2031" s="21"/>
      <c r="K2031" s="21"/>
    </row>
    <row r="2032" spans="1:11" x14ac:dyDescent="0.25">
      <c r="A2032" s="216">
        <v>41904</v>
      </c>
      <c r="B2032" s="217" t="s">
        <v>1467</v>
      </c>
      <c r="C2032" s="363" t="s">
        <v>4766</v>
      </c>
      <c r="D2032" s="460" t="s">
        <v>160</v>
      </c>
      <c r="E2032" s="493">
        <v>0</v>
      </c>
      <c r="F2032" s="287"/>
      <c r="G2032" s="34"/>
      <c r="H2032" s="243">
        <f t="shared" si="32"/>
        <v>0</v>
      </c>
      <c r="I2032" s="32"/>
      <c r="J2032" s="21"/>
      <c r="K2032" s="21"/>
    </row>
    <row r="2033" spans="1:11" x14ac:dyDescent="0.25">
      <c r="A2033" s="216">
        <v>41904</v>
      </c>
      <c r="B2033" s="217" t="s">
        <v>1469</v>
      </c>
      <c r="C2033" s="363" t="s">
        <v>4766</v>
      </c>
      <c r="D2033" s="460" t="s">
        <v>160</v>
      </c>
      <c r="E2033" s="493">
        <v>195470.36</v>
      </c>
      <c r="F2033" s="473" t="s">
        <v>4848</v>
      </c>
      <c r="G2033" s="34">
        <v>195470.36</v>
      </c>
      <c r="H2033" s="243">
        <f t="shared" si="32"/>
        <v>0</v>
      </c>
      <c r="I2033" s="32" t="s">
        <v>162</v>
      </c>
      <c r="J2033" s="21"/>
      <c r="K2033" s="21"/>
    </row>
    <row r="2034" spans="1:11" x14ac:dyDescent="0.25">
      <c r="A2034" s="216">
        <v>41904</v>
      </c>
      <c r="B2034" s="217" t="s">
        <v>1470</v>
      </c>
      <c r="C2034" s="363" t="s">
        <v>4766</v>
      </c>
      <c r="D2034" s="20" t="s">
        <v>4636</v>
      </c>
      <c r="E2034" s="239">
        <v>1430.34</v>
      </c>
      <c r="F2034" s="287">
        <v>41907</v>
      </c>
      <c r="G2034" s="34">
        <v>1430.34</v>
      </c>
      <c r="H2034" s="243">
        <f t="shared" si="32"/>
        <v>0</v>
      </c>
      <c r="I2034" s="32" t="s">
        <v>162</v>
      </c>
      <c r="J2034" s="21"/>
      <c r="K2034" s="21"/>
    </row>
    <row r="2035" spans="1:11" x14ac:dyDescent="0.25">
      <c r="A2035" s="216">
        <v>41904</v>
      </c>
      <c r="B2035" s="217" t="s">
        <v>1471</v>
      </c>
      <c r="C2035" s="363" t="s">
        <v>4766</v>
      </c>
      <c r="D2035" s="20" t="s">
        <v>4631</v>
      </c>
      <c r="E2035" s="239">
        <v>8195.2000000000007</v>
      </c>
      <c r="F2035" s="287">
        <v>41907</v>
      </c>
      <c r="G2035" s="34">
        <v>8195.2000000000007</v>
      </c>
      <c r="H2035" s="243">
        <f t="shared" si="32"/>
        <v>0</v>
      </c>
      <c r="I2035" s="32" t="s">
        <v>162</v>
      </c>
      <c r="J2035" s="21"/>
      <c r="K2035" s="21"/>
    </row>
    <row r="2036" spans="1:11" x14ac:dyDescent="0.25">
      <c r="A2036" s="216">
        <v>41904</v>
      </c>
      <c r="B2036" s="217" t="s">
        <v>1472</v>
      </c>
      <c r="C2036" s="363" t="s">
        <v>4766</v>
      </c>
      <c r="D2036" s="20" t="s">
        <v>370</v>
      </c>
      <c r="E2036" s="239">
        <v>7912.6</v>
      </c>
      <c r="F2036" s="287">
        <v>41907</v>
      </c>
      <c r="G2036" s="34">
        <v>7912.6</v>
      </c>
      <c r="H2036" s="243">
        <f t="shared" si="32"/>
        <v>0</v>
      </c>
      <c r="I2036" s="32" t="s">
        <v>162</v>
      </c>
      <c r="J2036" s="21"/>
      <c r="K2036" s="21"/>
    </row>
    <row r="2037" spans="1:11" x14ac:dyDescent="0.25">
      <c r="A2037" s="216">
        <v>41905</v>
      </c>
      <c r="B2037" s="217" t="s">
        <v>1473</v>
      </c>
      <c r="C2037" s="363" t="s">
        <v>4766</v>
      </c>
      <c r="D2037" s="20" t="s">
        <v>4718</v>
      </c>
      <c r="E2037" s="364">
        <v>1372.8</v>
      </c>
      <c r="F2037" s="287">
        <v>41905</v>
      </c>
      <c r="G2037" s="34">
        <v>1372.8</v>
      </c>
      <c r="H2037" s="243">
        <f t="shared" si="32"/>
        <v>0</v>
      </c>
      <c r="I2037" s="32" t="s">
        <v>30</v>
      </c>
      <c r="J2037" s="21"/>
      <c r="K2037" s="21"/>
    </row>
    <row r="2038" spans="1:11" x14ac:dyDescent="0.25">
      <c r="A2038" s="216">
        <v>41905</v>
      </c>
      <c r="B2038" s="217" t="s">
        <v>1474</v>
      </c>
      <c r="C2038" s="363" t="s">
        <v>4766</v>
      </c>
      <c r="D2038" s="20" t="s">
        <v>4334</v>
      </c>
      <c r="E2038" s="239">
        <v>14800.8</v>
      </c>
      <c r="F2038" s="287">
        <v>41907</v>
      </c>
      <c r="G2038" s="34">
        <v>14800.8</v>
      </c>
      <c r="H2038" s="243">
        <f t="shared" si="32"/>
        <v>0</v>
      </c>
      <c r="I2038" s="32" t="s">
        <v>162</v>
      </c>
      <c r="J2038" s="21"/>
      <c r="K2038" s="21"/>
    </row>
    <row r="2039" spans="1:11" x14ac:dyDescent="0.25">
      <c r="A2039" s="216">
        <v>41905</v>
      </c>
      <c r="B2039" s="217" t="s">
        <v>1475</v>
      </c>
      <c r="C2039" s="363" t="s">
        <v>4766</v>
      </c>
      <c r="D2039" s="329" t="s">
        <v>3114</v>
      </c>
      <c r="E2039" s="330">
        <v>0</v>
      </c>
      <c r="F2039" s="287"/>
      <c r="G2039" s="34"/>
      <c r="H2039" s="243">
        <f t="shared" si="32"/>
        <v>0</v>
      </c>
      <c r="I2039" s="32" t="s">
        <v>324</v>
      </c>
      <c r="J2039" s="21"/>
      <c r="K2039" s="21"/>
    </row>
    <row r="2040" spans="1:11" x14ac:dyDescent="0.25">
      <c r="A2040" s="216">
        <v>41905</v>
      </c>
      <c r="B2040" s="217" t="s">
        <v>1476</v>
      </c>
      <c r="C2040" s="363" t="s">
        <v>4766</v>
      </c>
      <c r="D2040" s="20" t="s">
        <v>4818</v>
      </c>
      <c r="E2040" s="239">
        <v>1236</v>
      </c>
      <c r="F2040" s="287">
        <v>41907</v>
      </c>
      <c r="G2040" s="34">
        <v>1236</v>
      </c>
      <c r="H2040" s="243">
        <f t="shared" si="32"/>
        <v>0</v>
      </c>
      <c r="I2040" s="32" t="s">
        <v>162</v>
      </c>
      <c r="J2040" s="21"/>
      <c r="K2040" s="21"/>
    </row>
    <row r="2041" spans="1:11" x14ac:dyDescent="0.25">
      <c r="A2041" s="216">
        <v>41905</v>
      </c>
      <c r="B2041" s="217" t="s">
        <v>1477</v>
      </c>
      <c r="C2041" s="363" t="s">
        <v>4766</v>
      </c>
      <c r="D2041" s="20" t="s">
        <v>260</v>
      </c>
      <c r="E2041" s="239">
        <v>1490</v>
      </c>
      <c r="F2041" s="287">
        <v>41905</v>
      </c>
      <c r="G2041" s="34">
        <v>1490</v>
      </c>
      <c r="H2041" s="243">
        <f t="shared" si="32"/>
        <v>0</v>
      </c>
      <c r="I2041" s="32" t="s">
        <v>21</v>
      </c>
      <c r="J2041" s="21"/>
      <c r="K2041" s="21"/>
    </row>
    <row r="2042" spans="1:11" x14ac:dyDescent="0.25">
      <c r="A2042" s="216">
        <v>41905</v>
      </c>
      <c r="B2042" s="217" t="s">
        <v>1479</v>
      </c>
      <c r="C2042" s="363" t="s">
        <v>4766</v>
      </c>
      <c r="D2042" s="20" t="s">
        <v>4620</v>
      </c>
      <c r="E2042" s="239">
        <v>14313.6</v>
      </c>
      <c r="F2042" s="287">
        <v>41905</v>
      </c>
      <c r="G2042" s="34">
        <v>14313.6</v>
      </c>
      <c r="H2042" s="243">
        <f t="shared" si="32"/>
        <v>0</v>
      </c>
      <c r="I2042" s="32" t="s">
        <v>21</v>
      </c>
      <c r="J2042" s="21"/>
      <c r="K2042" s="21"/>
    </row>
    <row r="2043" spans="1:11" x14ac:dyDescent="0.25">
      <c r="A2043" s="216">
        <v>41905</v>
      </c>
      <c r="B2043" s="217" t="s">
        <v>1481</v>
      </c>
      <c r="C2043" s="363" t="s">
        <v>4766</v>
      </c>
      <c r="D2043" s="20" t="s">
        <v>106</v>
      </c>
      <c r="E2043" s="239">
        <v>15025.44</v>
      </c>
      <c r="F2043" s="287">
        <v>41908</v>
      </c>
      <c r="G2043" s="34">
        <v>15025.44</v>
      </c>
      <c r="H2043" s="243">
        <f t="shared" si="32"/>
        <v>0</v>
      </c>
      <c r="I2043" s="32" t="s">
        <v>21</v>
      </c>
      <c r="J2043" s="21"/>
      <c r="K2043" s="21"/>
    </row>
    <row r="2044" spans="1:11" x14ac:dyDescent="0.25">
      <c r="A2044" s="216">
        <v>41905</v>
      </c>
      <c r="B2044" s="217" t="s">
        <v>1482</v>
      </c>
      <c r="C2044" s="363" t="s">
        <v>4766</v>
      </c>
      <c r="D2044" s="20" t="s">
        <v>13</v>
      </c>
      <c r="E2044" s="239">
        <v>2641.1</v>
      </c>
      <c r="F2044" s="287">
        <v>41905</v>
      </c>
      <c r="G2044" s="34">
        <v>2641.1</v>
      </c>
      <c r="H2044" s="243">
        <f t="shared" si="32"/>
        <v>0</v>
      </c>
      <c r="I2044" s="32" t="s">
        <v>27</v>
      </c>
      <c r="J2044" s="21"/>
      <c r="K2044" s="21"/>
    </row>
    <row r="2045" spans="1:11" x14ac:dyDescent="0.25">
      <c r="A2045" s="216">
        <v>41905</v>
      </c>
      <c r="B2045" s="217" t="s">
        <v>1483</v>
      </c>
      <c r="C2045" s="363" t="s">
        <v>4766</v>
      </c>
      <c r="D2045" s="329" t="s">
        <v>3114</v>
      </c>
      <c r="E2045" s="330">
        <v>0</v>
      </c>
      <c r="F2045" s="287"/>
      <c r="G2045" s="34"/>
      <c r="H2045" s="243">
        <f t="shared" si="32"/>
        <v>0</v>
      </c>
      <c r="I2045" s="121"/>
      <c r="J2045" s="21"/>
      <c r="K2045" s="21"/>
    </row>
    <row r="2046" spans="1:11" x14ac:dyDescent="0.25">
      <c r="A2046" s="216">
        <v>41905</v>
      </c>
      <c r="B2046" s="217" t="s">
        <v>1484</v>
      </c>
      <c r="C2046" s="363" t="s">
        <v>4766</v>
      </c>
      <c r="D2046" s="20" t="s">
        <v>180</v>
      </c>
      <c r="E2046" s="239">
        <v>20796.5</v>
      </c>
      <c r="F2046" s="287">
        <v>41905</v>
      </c>
      <c r="G2046" s="34">
        <v>20796.5</v>
      </c>
      <c r="H2046" s="243">
        <f t="shared" si="32"/>
        <v>0</v>
      </c>
      <c r="I2046" s="121" t="s">
        <v>12</v>
      </c>
      <c r="J2046" s="21"/>
      <c r="K2046" s="21"/>
    </row>
    <row r="2047" spans="1:11" x14ac:dyDescent="0.25">
      <c r="A2047" s="216">
        <v>41905</v>
      </c>
      <c r="B2047" s="217" t="s">
        <v>1485</v>
      </c>
      <c r="C2047" s="363" t="s">
        <v>4766</v>
      </c>
      <c r="D2047" s="20" t="s">
        <v>62</v>
      </c>
      <c r="E2047" s="239">
        <v>7807.8</v>
      </c>
      <c r="F2047" s="287">
        <v>41905</v>
      </c>
      <c r="G2047" s="34">
        <v>7807.8</v>
      </c>
      <c r="H2047" s="243">
        <f t="shared" si="32"/>
        <v>0</v>
      </c>
      <c r="I2047" s="121" t="s">
        <v>12</v>
      </c>
      <c r="J2047" s="21"/>
      <c r="K2047" s="21"/>
    </row>
    <row r="2048" spans="1:11" x14ac:dyDescent="0.25">
      <c r="A2048" s="216">
        <v>41905</v>
      </c>
      <c r="B2048" s="217" t="s">
        <v>1486</v>
      </c>
      <c r="C2048" s="363" t="s">
        <v>4766</v>
      </c>
      <c r="D2048" s="20" t="s">
        <v>23</v>
      </c>
      <c r="E2048" s="239">
        <v>2480</v>
      </c>
      <c r="F2048" s="287">
        <v>41905</v>
      </c>
      <c r="G2048" s="34">
        <v>2480</v>
      </c>
      <c r="H2048" s="243">
        <f t="shared" si="32"/>
        <v>0</v>
      </c>
      <c r="I2048" s="121"/>
      <c r="J2048" s="21"/>
      <c r="K2048" s="21"/>
    </row>
    <row r="2049" spans="1:11" x14ac:dyDescent="0.25">
      <c r="A2049" s="216">
        <v>41905</v>
      </c>
      <c r="B2049" s="217" t="s">
        <v>1487</v>
      </c>
      <c r="C2049" s="363" t="s">
        <v>4766</v>
      </c>
      <c r="D2049" s="20" t="s">
        <v>2586</v>
      </c>
      <c r="E2049" s="239">
        <v>5694.8</v>
      </c>
      <c r="F2049" s="287">
        <v>41905</v>
      </c>
      <c r="G2049" s="34">
        <v>5694.8</v>
      </c>
      <c r="H2049" s="243">
        <f t="shared" si="32"/>
        <v>0</v>
      </c>
      <c r="I2049" s="121" t="s">
        <v>12</v>
      </c>
      <c r="J2049" s="21"/>
      <c r="K2049" s="21"/>
    </row>
    <row r="2050" spans="1:11" x14ac:dyDescent="0.25">
      <c r="A2050" s="216">
        <v>41905</v>
      </c>
      <c r="B2050" s="217" t="s">
        <v>1489</v>
      </c>
      <c r="C2050" s="363" t="s">
        <v>4766</v>
      </c>
      <c r="D2050" s="20" t="s">
        <v>3121</v>
      </c>
      <c r="E2050" s="239">
        <v>11957.6</v>
      </c>
      <c r="F2050" s="287">
        <v>41905</v>
      </c>
      <c r="G2050" s="34">
        <v>11957.6</v>
      </c>
      <c r="H2050" s="243">
        <f t="shared" si="32"/>
        <v>0</v>
      </c>
      <c r="I2050" s="121" t="s">
        <v>12</v>
      </c>
      <c r="J2050" s="21"/>
      <c r="K2050" s="21"/>
    </row>
    <row r="2051" spans="1:11" x14ac:dyDescent="0.25">
      <c r="A2051" s="216">
        <v>41905</v>
      </c>
      <c r="B2051" s="217" t="s">
        <v>1491</v>
      </c>
      <c r="C2051" s="363" t="s">
        <v>4766</v>
      </c>
      <c r="D2051" s="20" t="s">
        <v>4733</v>
      </c>
      <c r="E2051" s="239">
        <v>2464.8000000000002</v>
      </c>
      <c r="F2051" s="287">
        <v>41905</v>
      </c>
      <c r="G2051" s="34">
        <v>2464.8000000000002</v>
      </c>
      <c r="H2051" s="243">
        <f t="shared" si="32"/>
        <v>0</v>
      </c>
      <c r="I2051" s="121" t="s">
        <v>162</v>
      </c>
      <c r="J2051" s="21"/>
      <c r="K2051" s="21"/>
    </row>
    <row r="2052" spans="1:11" x14ac:dyDescent="0.25">
      <c r="A2052" s="216">
        <v>41905</v>
      </c>
      <c r="B2052" s="217" t="s">
        <v>1492</v>
      </c>
      <c r="C2052" s="363" t="s">
        <v>4766</v>
      </c>
      <c r="D2052" s="20" t="s">
        <v>29</v>
      </c>
      <c r="E2052" s="239">
        <v>13940.6</v>
      </c>
      <c r="F2052" s="287">
        <v>41905</v>
      </c>
      <c r="G2052" s="34">
        <v>13940.6</v>
      </c>
      <c r="H2052" s="243">
        <f t="shared" si="32"/>
        <v>0</v>
      </c>
      <c r="I2052" s="121" t="s">
        <v>30</v>
      </c>
      <c r="J2052" s="21"/>
      <c r="K2052" s="21"/>
    </row>
    <row r="2053" spans="1:11" x14ac:dyDescent="0.25">
      <c r="A2053" s="216">
        <v>41905</v>
      </c>
      <c r="B2053" s="217" t="s">
        <v>1493</v>
      </c>
      <c r="C2053" s="363" t="s">
        <v>4766</v>
      </c>
      <c r="D2053" s="20" t="s">
        <v>28</v>
      </c>
      <c r="E2053" s="239">
        <v>8210.2999999999993</v>
      </c>
      <c r="F2053" s="287">
        <v>41905</v>
      </c>
      <c r="G2053" s="34">
        <v>8210.2999999999993</v>
      </c>
      <c r="H2053" s="243">
        <f t="shared" si="32"/>
        <v>0</v>
      </c>
      <c r="I2053" s="121"/>
      <c r="J2053" s="21"/>
      <c r="K2053" s="21"/>
    </row>
    <row r="2054" spans="1:11" x14ac:dyDescent="0.25">
      <c r="A2054" s="216">
        <v>41905</v>
      </c>
      <c r="B2054" s="217" t="s">
        <v>1496</v>
      </c>
      <c r="C2054" s="363" t="s">
        <v>4766</v>
      </c>
      <c r="D2054" s="20" t="s">
        <v>123</v>
      </c>
      <c r="E2054" s="239">
        <v>1524.8</v>
      </c>
      <c r="F2054" s="287">
        <v>41905</v>
      </c>
      <c r="G2054" s="34">
        <v>1524.8</v>
      </c>
      <c r="H2054" s="243">
        <f t="shared" si="32"/>
        <v>0</v>
      </c>
      <c r="I2054" s="121"/>
      <c r="J2054" s="21"/>
      <c r="K2054" s="21"/>
    </row>
    <row r="2055" spans="1:11" x14ac:dyDescent="0.25">
      <c r="A2055" s="216">
        <v>41905</v>
      </c>
      <c r="B2055" s="217" t="s">
        <v>1497</v>
      </c>
      <c r="C2055" s="363" t="s">
        <v>4766</v>
      </c>
      <c r="D2055" s="20" t="s">
        <v>136</v>
      </c>
      <c r="E2055" s="239">
        <v>873.6</v>
      </c>
      <c r="F2055" s="287">
        <v>41905</v>
      </c>
      <c r="G2055" s="34">
        <v>873.6</v>
      </c>
      <c r="H2055" s="243">
        <f t="shared" ref="H2055:H2118" si="33">E2055-G2055</f>
        <v>0</v>
      </c>
      <c r="I2055" s="121"/>
      <c r="J2055" s="21"/>
      <c r="K2055" s="21"/>
    </row>
    <row r="2056" spans="1:11" x14ac:dyDescent="0.25">
      <c r="A2056" s="216">
        <v>41905</v>
      </c>
      <c r="B2056" s="217" t="s">
        <v>1498</v>
      </c>
      <c r="C2056" s="363" t="s">
        <v>4766</v>
      </c>
      <c r="D2056" s="20" t="s">
        <v>4326</v>
      </c>
      <c r="E2056" s="239">
        <v>22882.3</v>
      </c>
      <c r="F2056" s="287">
        <v>41905</v>
      </c>
      <c r="G2056" s="34">
        <v>22882.3</v>
      </c>
      <c r="H2056" s="243">
        <f t="shared" si="33"/>
        <v>0</v>
      </c>
      <c r="I2056" s="121"/>
      <c r="J2056" s="21"/>
      <c r="K2056" s="21"/>
    </row>
    <row r="2057" spans="1:11" x14ac:dyDescent="0.25">
      <c r="A2057" s="216">
        <v>41905</v>
      </c>
      <c r="B2057" s="217" t="s">
        <v>1499</v>
      </c>
      <c r="C2057" s="363" t="s">
        <v>4766</v>
      </c>
      <c r="D2057" s="20" t="s">
        <v>4326</v>
      </c>
      <c r="E2057" s="239">
        <v>4057.2</v>
      </c>
      <c r="F2057" s="287">
        <v>41905</v>
      </c>
      <c r="G2057" s="34">
        <v>4057.2</v>
      </c>
      <c r="H2057" s="243">
        <f t="shared" si="33"/>
        <v>0</v>
      </c>
      <c r="I2057" s="121"/>
      <c r="J2057" s="21"/>
      <c r="K2057" s="21"/>
    </row>
    <row r="2058" spans="1:11" x14ac:dyDescent="0.25">
      <c r="A2058" s="216">
        <v>41905</v>
      </c>
      <c r="B2058" s="217" t="s">
        <v>1500</v>
      </c>
      <c r="C2058" s="363" t="s">
        <v>4766</v>
      </c>
      <c r="D2058" s="20" t="s">
        <v>952</v>
      </c>
      <c r="E2058" s="239">
        <v>358.4</v>
      </c>
      <c r="F2058" s="287">
        <v>41905</v>
      </c>
      <c r="G2058" s="34">
        <v>358.4</v>
      </c>
      <c r="H2058" s="243">
        <f t="shared" si="33"/>
        <v>0</v>
      </c>
      <c r="I2058" s="121"/>
      <c r="J2058" s="21"/>
      <c r="K2058" s="21"/>
    </row>
    <row r="2059" spans="1:11" x14ac:dyDescent="0.25">
      <c r="A2059" s="216">
        <v>41905</v>
      </c>
      <c r="B2059" s="217" t="s">
        <v>1502</v>
      </c>
      <c r="C2059" s="363" t="s">
        <v>4766</v>
      </c>
      <c r="D2059" s="20" t="s">
        <v>4685</v>
      </c>
      <c r="E2059" s="239">
        <v>1591.2</v>
      </c>
      <c r="F2059" s="287">
        <v>41905</v>
      </c>
      <c r="G2059" s="34">
        <v>1591.2</v>
      </c>
      <c r="H2059" s="243">
        <f t="shared" si="33"/>
        <v>0</v>
      </c>
      <c r="I2059" s="121" t="s">
        <v>162</v>
      </c>
      <c r="J2059" s="21"/>
      <c r="K2059" s="21"/>
    </row>
    <row r="2060" spans="1:11" x14ac:dyDescent="0.25">
      <c r="A2060" s="216">
        <v>41905</v>
      </c>
      <c r="B2060" s="217" t="s">
        <v>1503</v>
      </c>
      <c r="C2060" s="363" t="s">
        <v>4766</v>
      </c>
      <c r="D2060" s="20" t="s">
        <v>4355</v>
      </c>
      <c r="E2060" s="239">
        <v>20462.8</v>
      </c>
      <c r="F2060" s="287">
        <v>41905</v>
      </c>
      <c r="G2060" s="34">
        <v>20462.8</v>
      </c>
      <c r="H2060" s="243">
        <f t="shared" si="33"/>
        <v>0</v>
      </c>
      <c r="I2060" s="121" t="s">
        <v>30</v>
      </c>
      <c r="J2060" s="21"/>
      <c r="K2060" s="21"/>
    </row>
    <row r="2061" spans="1:11" x14ac:dyDescent="0.25">
      <c r="A2061" s="216">
        <v>41905</v>
      </c>
      <c r="B2061" s="217" t="s">
        <v>1505</v>
      </c>
      <c r="C2061" s="363" t="s">
        <v>4766</v>
      </c>
      <c r="D2061" s="20" t="s">
        <v>4686</v>
      </c>
      <c r="E2061" s="239">
        <v>3172.6</v>
      </c>
      <c r="F2061" s="287">
        <v>41905</v>
      </c>
      <c r="G2061" s="34">
        <v>3172.6</v>
      </c>
      <c r="H2061" s="243">
        <f t="shared" si="33"/>
        <v>0</v>
      </c>
      <c r="I2061" s="121" t="s">
        <v>30</v>
      </c>
      <c r="J2061" s="21"/>
      <c r="K2061" s="21"/>
    </row>
    <row r="2062" spans="1:11" x14ac:dyDescent="0.25">
      <c r="A2062" s="216">
        <v>41905</v>
      </c>
      <c r="B2062" s="217" t="s">
        <v>1507</v>
      </c>
      <c r="C2062" s="363" t="s">
        <v>4766</v>
      </c>
      <c r="D2062" s="20" t="s">
        <v>1697</v>
      </c>
      <c r="E2062" s="239">
        <v>3510</v>
      </c>
      <c r="F2062" s="287">
        <v>41905</v>
      </c>
      <c r="G2062" s="34">
        <v>3510</v>
      </c>
      <c r="H2062" s="243">
        <f t="shared" si="33"/>
        <v>0</v>
      </c>
      <c r="I2062" s="121"/>
      <c r="J2062" s="21"/>
      <c r="K2062" s="21"/>
    </row>
    <row r="2063" spans="1:11" x14ac:dyDescent="0.25">
      <c r="A2063" s="216">
        <v>41905</v>
      </c>
      <c r="B2063" s="217" t="s">
        <v>1508</v>
      </c>
      <c r="C2063" s="363" t="s">
        <v>4766</v>
      </c>
      <c r="D2063" s="20" t="s">
        <v>760</v>
      </c>
      <c r="E2063" s="239">
        <v>2381.6</v>
      </c>
      <c r="F2063" s="287">
        <v>41905</v>
      </c>
      <c r="G2063" s="34">
        <v>2381.6</v>
      </c>
      <c r="H2063" s="243">
        <f t="shared" si="33"/>
        <v>0</v>
      </c>
      <c r="I2063" s="121" t="s">
        <v>30</v>
      </c>
      <c r="J2063" s="21"/>
      <c r="K2063" s="21"/>
    </row>
    <row r="2064" spans="1:11" x14ac:dyDescent="0.25">
      <c r="A2064" s="216">
        <v>41905</v>
      </c>
      <c r="B2064" s="217" t="s">
        <v>1510</v>
      </c>
      <c r="C2064" s="363" t="s">
        <v>4766</v>
      </c>
      <c r="D2064" s="20" t="s">
        <v>55</v>
      </c>
      <c r="E2064" s="239">
        <v>14927.3</v>
      </c>
      <c r="F2064" s="287">
        <v>41905</v>
      </c>
      <c r="G2064" s="34">
        <v>14927.3</v>
      </c>
      <c r="H2064" s="243">
        <f t="shared" si="33"/>
        <v>0</v>
      </c>
      <c r="I2064" s="121"/>
      <c r="J2064" s="21"/>
      <c r="K2064" s="21"/>
    </row>
    <row r="2065" spans="1:11" x14ac:dyDescent="0.25">
      <c r="A2065" s="216">
        <v>41905</v>
      </c>
      <c r="B2065" s="217" t="s">
        <v>1512</v>
      </c>
      <c r="C2065" s="363" t="s">
        <v>4766</v>
      </c>
      <c r="D2065" s="20" t="s">
        <v>47</v>
      </c>
      <c r="E2065" s="239">
        <v>3958.2</v>
      </c>
      <c r="F2065" s="287">
        <v>41905</v>
      </c>
      <c r="G2065" s="34">
        <v>3958.2</v>
      </c>
      <c r="H2065" s="243">
        <f t="shared" si="33"/>
        <v>0</v>
      </c>
      <c r="I2065" s="121" t="s">
        <v>30</v>
      </c>
      <c r="J2065" s="21"/>
      <c r="K2065" s="21"/>
    </row>
    <row r="2066" spans="1:11" x14ac:dyDescent="0.25">
      <c r="A2066" s="216">
        <v>41905</v>
      </c>
      <c r="B2066" s="217" t="s">
        <v>1513</v>
      </c>
      <c r="C2066" s="363" t="s">
        <v>4766</v>
      </c>
      <c r="D2066" s="20" t="s">
        <v>130</v>
      </c>
      <c r="E2066" s="239">
        <v>4954.5</v>
      </c>
      <c r="F2066" s="287">
        <v>41908</v>
      </c>
      <c r="G2066" s="34">
        <v>4954.5</v>
      </c>
      <c r="H2066" s="243">
        <f t="shared" si="33"/>
        <v>0</v>
      </c>
      <c r="I2066" s="121" t="s">
        <v>21</v>
      </c>
      <c r="J2066" s="21"/>
      <c r="K2066" s="21"/>
    </row>
    <row r="2067" spans="1:11" x14ac:dyDescent="0.25">
      <c r="A2067" s="216">
        <v>41905</v>
      </c>
      <c r="B2067" s="217" t="s">
        <v>1514</v>
      </c>
      <c r="C2067" s="363" t="s">
        <v>4766</v>
      </c>
      <c r="D2067" s="20" t="s">
        <v>4618</v>
      </c>
      <c r="E2067" s="239">
        <v>6468.4</v>
      </c>
      <c r="F2067" s="287">
        <v>41908</v>
      </c>
      <c r="G2067" s="34">
        <v>6468.4</v>
      </c>
      <c r="H2067" s="243">
        <f t="shared" si="33"/>
        <v>0</v>
      </c>
      <c r="I2067" s="121" t="s">
        <v>21</v>
      </c>
      <c r="J2067" s="21"/>
      <c r="K2067" s="21"/>
    </row>
    <row r="2068" spans="1:11" x14ac:dyDescent="0.25">
      <c r="A2068" s="216">
        <v>41905</v>
      </c>
      <c r="B2068" s="217" t="s">
        <v>1515</v>
      </c>
      <c r="C2068" s="363" t="s">
        <v>4766</v>
      </c>
      <c r="D2068" s="20" t="s">
        <v>4659</v>
      </c>
      <c r="E2068" s="239">
        <v>2852.4</v>
      </c>
      <c r="F2068" s="287">
        <v>41905</v>
      </c>
      <c r="G2068" s="34">
        <v>2852.4</v>
      </c>
      <c r="H2068" s="243">
        <f t="shared" si="33"/>
        <v>0</v>
      </c>
      <c r="I2068" s="121"/>
      <c r="J2068" s="21"/>
      <c r="K2068" s="21"/>
    </row>
    <row r="2069" spans="1:11" x14ac:dyDescent="0.25">
      <c r="A2069" s="216">
        <v>41905</v>
      </c>
      <c r="B2069" s="217" t="s">
        <v>1516</v>
      </c>
      <c r="C2069" s="363" t="s">
        <v>4766</v>
      </c>
      <c r="D2069" s="20" t="s">
        <v>517</v>
      </c>
      <c r="E2069" s="239">
        <v>528</v>
      </c>
      <c r="F2069" s="287">
        <v>41905</v>
      </c>
      <c r="G2069" s="34">
        <v>528</v>
      </c>
      <c r="H2069" s="243">
        <f t="shared" si="33"/>
        <v>0</v>
      </c>
      <c r="I2069" s="121"/>
      <c r="J2069" s="21"/>
      <c r="K2069" s="21"/>
    </row>
    <row r="2070" spans="1:11" x14ac:dyDescent="0.25">
      <c r="A2070" s="216">
        <v>41905</v>
      </c>
      <c r="B2070" s="217" t="s">
        <v>1518</v>
      </c>
      <c r="C2070" s="363" t="s">
        <v>4766</v>
      </c>
      <c r="D2070" s="20" t="s">
        <v>4659</v>
      </c>
      <c r="E2070" s="239">
        <v>1215.2</v>
      </c>
      <c r="F2070" s="287">
        <v>41905</v>
      </c>
      <c r="G2070" s="34">
        <v>1215.2</v>
      </c>
      <c r="H2070" s="243">
        <f t="shared" si="33"/>
        <v>0</v>
      </c>
      <c r="I2070" s="121"/>
      <c r="J2070" s="21"/>
      <c r="K2070" s="21"/>
    </row>
    <row r="2071" spans="1:11" x14ac:dyDescent="0.25">
      <c r="A2071" s="216">
        <v>41905</v>
      </c>
      <c r="B2071" s="217" t="s">
        <v>1521</v>
      </c>
      <c r="C2071" s="363" t="s">
        <v>4766</v>
      </c>
      <c r="D2071" s="20" t="s">
        <v>83</v>
      </c>
      <c r="E2071" s="239">
        <v>3677.7</v>
      </c>
      <c r="F2071" s="287">
        <v>41905</v>
      </c>
      <c r="G2071" s="34">
        <v>3677.7</v>
      </c>
      <c r="H2071" s="243">
        <f t="shared" si="33"/>
        <v>0</v>
      </c>
      <c r="I2071" s="121" t="s">
        <v>21</v>
      </c>
      <c r="J2071" s="21"/>
      <c r="K2071" s="21"/>
    </row>
    <row r="2072" spans="1:11" x14ac:dyDescent="0.25">
      <c r="A2072" s="216">
        <v>41905</v>
      </c>
      <c r="B2072" s="217" t="s">
        <v>1522</v>
      </c>
      <c r="C2072" s="363" t="s">
        <v>4766</v>
      </c>
      <c r="D2072" s="20" t="s">
        <v>312</v>
      </c>
      <c r="E2072" s="239">
        <v>5426.4</v>
      </c>
      <c r="F2072" s="287">
        <v>41905</v>
      </c>
      <c r="G2072" s="34">
        <v>5426.4</v>
      </c>
      <c r="H2072" s="243">
        <f t="shared" si="33"/>
        <v>0</v>
      </c>
      <c r="I2072" s="121" t="s">
        <v>27</v>
      </c>
      <c r="J2072" s="21"/>
      <c r="K2072" s="21"/>
    </row>
    <row r="2073" spans="1:11" x14ac:dyDescent="0.25">
      <c r="A2073" s="216">
        <v>41905</v>
      </c>
      <c r="B2073" s="217" t="s">
        <v>1523</v>
      </c>
      <c r="C2073" s="363" t="s">
        <v>4766</v>
      </c>
      <c r="D2073" s="20" t="s">
        <v>2396</v>
      </c>
      <c r="E2073" s="239">
        <v>17700</v>
      </c>
      <c r="F2073" s="287">
        <v>41906</v>
      </c>
      <c r="G2073" s="34">
        <v>17700</v>
      </c>
      <c r="H2073" s="243">
        <f t="shared" si="33"/>
        <v>0</v>
      </c>
      <c r="I2073" s="121" t="s">
        <v>217</v>
      </c>
      <c r="J2073" s="21"/>
      <c r="K2073" s="21"/>
    </row>
    <row r="2074" spans="1:11" x14ac:dyDescent="0.25">
      <c r="A2074" s="216">
        <v>41905</v>
      </c>
      <c r="B2074" s="217" t="s">
        <v>1524</v>
      </c>
      <c r="C2074" s="363" t="s">
        <v>4766</v>
      </c>
      <c r="D2074" s="329" t="s">
        <v>3114</v>
      </c>
      <c r="E2074" s="330">
        <v>0</v>
      </c>
      <c r="F2074" s="287"/>
      <c r="G2074" s="34"/>
      <c r="H2074" s="243">
        <f t="shared" si="33"/>
        <v>0</v>
      </c>
      <c r="I2074" s="121" t="s">
        <v>4245</v>
      </c>
      <c r="J2074" s="21"/>
      <c r="K2074" s="21"/>
    </row>
    <row r="2075" spans="1:11" x14ac:dyDescent="0.25">
      <c r="A2075" s="216">
        <v>41905</v>
      </c>
      <c r="B2075" s="217" t="s">
        <v>1525</v>
      </c>
      <c r="C2075" s="363" t="s">
        <v>4766</v>
      </c>
      <c r="D2075" s="20" t="s">
        <v>4677</v>
      </c>
      <c r="E2075" s="239">
        <v>1225.8</v>
      </c>
      <c r="F2075" s="287">
        <v>41906</v>
      </c>
      <c r="G2075" s="34">
        <v>1225.8</v>
      </c>
      <c r="H2075" s="243">
        <f t="shared" si="33"/>
        <v>0</v>
      </c>
      <c r="I2075" s="121" t="s">
        <v>217</v>
      </c>
      <c r="J2075" s="21"/>
      <c r="K2075" s="21"/>
    </row>
    <row r="2076" spans="1:11" x14ac:dyDescent="0.25">
      <c r="A2076" s="216">
        <v>41905</v>
      </c>
      <c r="B2076" s="217" t="s">
        <v>1526</v>
      </c>
      <c r="C2076" s="363" t="s">
        <v>4766</v>
      </c>
      <c r="D2076" s="20" t="s">
        <v>52</v>
      </c>
      <c r="E2076" s="239">
        <v>2548.8000000000002</v>
      </c>
      <c r="F2076" s="287">
        <v>41905</v>
      </c>
      <c r="G2076" s="34">
        <v>2548.8000000000002</v>
      </c>
      <c r="H2076" s="243">
        <f t="shared" si="33"/>
        <v>0</v>
      </c>
      <c r="I2076" s="121" t="s">
        <v>27</v>
      </c>
      <c r="J2076" s="21"/>
      <c r="K2076" s="21"/>
    </row>
    <row r="2077" spans="1:11" x14ac:dyDescent="0.25">
      <c r="A2077" s="216">
        <v>41905</v>
      </c>
      <c r="B2077" s="217" t="s">
        <v>1527</v>
      </c>
      <c r="C2077" s="363" t="s">
        <v>4766</v>
      </c>
      <c r="D2077" s="20" t="s">
        <v>703</v>
      </c>
      <c r="E2077" s="239">
        <v>2143.1999999999998</v>
      </c>
      <c r="F2077" s="287">
        <v>41905</v>
      </c>
      <c r="G2077" s="34">
        <v>2143.1999999999998</v>
      </c>
      <c r="H2077" s="243">
        <f t="shared" si="33"/>
        <v>0</v>
      </c>
      <c r="I2077" s="121" t="s">
        <v>27</v>
      </c>
      <c r="J2077" s="21"/>
      <c r="K2077" s="21"/>
    </row>
    <row r="2078" spans="1:11" x14ac:dyDescent="0.25">
      <c r="A2078" s="216">
        <v>41905</v>
      </c>
      <c r="B2078" s="217" t="s">
        <v>1528</v>
      </c>
      <c r="C2078" s="363" t="s">
        <v>4766</v>
      </c>
      <c r="D2078" s="20" t="s">
        <v>8</v>
      </c>
      <c r="E2078" s="239">
        <v>182</v>
      </c>
      <c r="F2078" s="287">
        <v>41905</v>
      </c>
      <c r="G2078" s="34">
        <v>182</v>
      </c>
      <c r="H2078" s="243">
        <f t="shared" si="33"/>
        <v>0</v>
      </c>
      <c r="I2078" s="121"/>
      <c r="J2078" s="21"/>
      <c r="K2078" s="21"/>
    </row>
    <row r="2079" spans="1:11" x14ac:dyDescent="0.25">
      <c r="A2079" s="216">
        <v>41905</v>
      </c>
      <c r="B2079" s="217" t="s">
        <v>1530</v>
      </c>
      <c r="C2079" s="363" t="s">
        <v>4766</v>
      </c>
      <c r="D2079" s="20" t="s">
        <v>257</v>
      </c>
      <c r="E2079" s="239">
        <v>9370.4</v>
      </c>
      <c r="F2079" s="287">
        <v>41906</v>
      </c>
      <c r="G2079" s="34">
        <v>9370.4</v>
      </c>
      <c r="H2079" s="243">
        <f t="shared" si="33"/>
        <v>0</v>
      </c>
      <c r="I2079" s="121" t="s">
        <v>217</v>
      </c>
      <c r="J2079" s="21"/>
      <c r="K2079" s="21"/>
    </row>
    <row r="2080" spans="1:11" x14ac:dyDescent="0.25">
      <c r="A2080" s="216">
        <v>41905</v>
      </c>
      <c r="B2080" s="217" t="s">
        <v>1531</v>
      </c>
      <c r="C2080" s="363" t="s">
        <v>4766</v>
      </c>
      <c r="D2080" s="20" t="s">
        <v>1104</v>
      </c>
      <c r="E2080" s="239">
        <v>4056</v>
      </c>
      <c r="F2080" s="287">
        <v>41906</v>
      </c>
      <c r="G2080" s="34">
        <v>4056</v>
      </c>
      <c r="H2080" s="243">
        <f t="shared" si="33"/>
        <v>0</v>
      </c>
      <c r="I2080" s="121" t="s">
        <v>217</v>
      </c>
      <c r="J2080" s="21"/>
      <c r="K2080" s="21"/>
    </row>
    <row r="2081" spans="1:11" x14ac:dyDescent="0.25">
      <c r="A2081" s="216">
        <v>41905</v>
      </c>
      <c r="B2081" s="217" t="s">
        <v>1532</v>
      </c>
      <c r="C2081" s="363" t="s">
        <v>4766</v>
      </c>
      <c r="D2081" s="20" t="s">
        <v>4645</v>
      </c>
      <c r="E2081" s="239">
        <v>7249.2</v>
      </c>
      <c r="F2081" s="287">
        <v>41906</v>
      </c>
      <c r="G2081" s="34">
        <v>7249.2</v>
      </c>
      <c r="H2081" s="243">
        <f t="shared" si="33"/>
        <v>0</v>
      </c>
      <c r="I2081" s="121" t="s">
        <v>217</v>
      </c>
      <c r="J2081" s="21"/>
      <c r="K2081" s="21"/>
    </row>
    <row r="2082" spans="1:11" x14ac:dyDescent="0.25">
      <c r="A2082" s="216">
        <v>41905</v>
      </c>
      <c r="B2082" s="217" t="s">
        <v>1533</v>
      </c>
      <c r="C2082" s="363" t="s">
        <v>4766</v>
      </c>
      <c r="D2082" s="20" t="s">
        <v>494</v>
      </c>
      <c r="E2082" s="239">
        <v>5172</v>
      </c>
      <c r="F2082" s="287">
        <v>41905</v>
      </c>
      <c r="G2082" s="34">
        <v>5172</v>
      </c>
      <c r="H2082" s="243">
        <f t="shared" si="33"/>
        <v>0</v>
      </c>
      <c r="I2082" s="121" t="s">
        <v>27</v>
      </c>
      <c r="J2082" s="21"/>
      <c r="K2082" s="21"/>
    </row>
    <row r="2083" spans="1:11" x14ac:dyDescent="0.25">
      <c r="A2083" s="216">
        <v>41905</v>
      </c>
      <c r="B2083" s="217" t="s">
        <v>1534</v>
      </c>
      <c r="C2083" s="363" t="s">
        <v>4766</v>
      </c>
      <c r="D2083" s="20" t="s">
        <v>87</v>
      </c>
      <c r="E2083" s="239">
        <v>9439.4699999999993</v>
      </c>
      <c r="F2083" s="287">
        <v>41906</v>
      </c>
      <c r="G2083" s="34">
        <v>9439.4699999999993</v>
      </c>
      <c r="H2083" s="243">
        <f t="shared" si="33"/>
        <v>0</v>
      </c>
      <c r="I2083" s="121" t="s">
        <v>217</v>
      </c>
      <c r="J2083" s="21"/>
      <c r="K2083" s="21"/>
    </row>
    <row r="2084" spans="1:11" x14ac:dyDescent="0.25">
      <c r="A2084" s="216">
        <v>41905</v>
      </c>
      <c r="B2084" s="217" t="s">
        <v>1535</v>
      </c>
      <c r="C2084" s="363" t="s">
        <v>4766</v>
      </c>
      <c r="D2084" s="20" t="s">
        <v>307</v>
      </c>
      <c r="E2084" s="239">
        <v>10221.4</v>
      </c>
      <c r="F2084" s="287">
        <v>41911</v>
      </c>
      <c r="G2084" s="34">
        <v>10221.4</v>
      </c>
      <c r="H2084" s="243">
        <f t="shared" si="33"/>
        <v>0</v>
      </c>
      <c r="I2084" s="121" t="s">
        <v>217</v>
      </c>
      <c r="J2084" s="21"/>
      <c r="K2084" s="21"/>
    </row>
    <row r="2085" spans="1:11" x14ac:dyDescent="0.25">
      <c r="A2085" s="216">
        <v>41905</v>
      </c>
      <c r="B2085" s="217" t="s">
        <v>1536</v>
      </c>
      <c r="C2085" s="363" t="s">
        <v>4766</v>
      </c>
      <c r="D2085" s="20" t="s">
        <v>260</v>
      </c>
      <c r="E2085" s="239">
        <v>712.8</v>
      </c>
      <c r="F2085" s="287">
        <v>41905</v>
      </c>
      <c r="G2085" s="34">
        <v>712.8</v>
      </c>
      <c r="H2085" s="243">
        <f t="shared" si="33"/>
        <v>0</v>
      </c>
      <c r="I2085" s="121" t="s">
        <v>65</v>
      </c>
      <c r="J2085" s="21"/>
      <c r="K2085" s="21"/>
    </row>
    <row r="2086" spans="1:11" x14ac:dyDescent="0.25">
      <c r="A2086" s="216">
        <v>41905</v>
      </c>
      <c r="B2086" s="217" t="s">
        <v>1537</v>
      </c>
      <c r="C2086" s="363" t="s">
        <v>4766</v>
      </c>
      <c r="D2086" s="20" t="s">
        <v>233</v>
      </c>
      <c r="E2086" s="239">
        <v>1101.5999999999999</v>
      </c>
      <c r="F2086" s="287">
        <v>41906</v>
      </c>
      <c r="G2086" s="34">
        <v>1101.5999999999999</v>
      </c>
      <c r="H2086" s="243">
        <f t="shared" si="33"/>
        <v>0</v>
      </c>
      <c r="I2086" s="121" t="s">
        <v>217</v>
      </c>
      <c r="J2086" s="21"/>
      <c r="K2086" s="21"/>
    </row>
    <row r="2087" spans="1:11" x14ac:dyDescent="0.25">
      <c r="A2087" s="216">
        <v>41905</v>
      </c>
      <c r="B2087" s="217" t="s">
        <v>1538</v>
      </c>
      <c r="C2087" s="363" t="s">
        <v>4766</v>
      </c>
      <c r="D2087" s="20" t="s">
        <v>8</v>
      </c>
      <c r="E2087" s="239">
        <v>3560.7</v>
      </c>
      <c r="F2087" s="287">
        <v>41905</v>
      </c>
      <c r="G2087" s="34">
        <v>3560.7</v>
      </c>
      <c r="H2087" s="243">
        <f t="shared" si="33"/>
        <v>0</v>
      </c>
      <c r="I2087" s="121"/>
      <c r="J2087" s="21"/>
      <c r="K2087" s="21"/>
    </row>
    <row r="2088" spans="1:11" x14ac:dyDescent="0.25">
      <c r="A2088" s="216">
        <v>41905</v>
      </c>
      <c r="B2088" s="217" t="s">
        <v>1539</v>
      </c>
      <c r="C2088" s="363" t="s">
        <v>4766</v>
      </c>
      <c r="D2088" s="20" t="s">
        <v>51</v>
      </c>
      <c r="E2088" s="239">
        <v>1393.8</v>
      </c>
      <c r="F2088" s="287">
        <v>41905</v>
      </c>
      <c r="G2088" s="34">
        <v>1393.8</v>
      </c>
      <c r="H2088" s="243">
        <f t="shared" si="33"/>
        <v>0</v>
      </c>
      <c r="I2088" s="121"/>
      <c r="J2088" s="21"/>
      <c r="K2088" s="21"/>
    </row>
    <row r="2089" spans="1:11" x14ac:dyDescent="0.25">
      <c r="A2089" s="216">
        <v>41905</v>
      </c>
      <c r="B2089" s="217" t="s">
        <v>1541</v>
      </c>
      <c r="C2089" s="363" t="s">
        <v>4766</v>
      </c>
      <c r="D2089" s="20" t="s">
        <v>80</v>
      </c>
      <c r="E2089" s="239">
        <v>2082.5</v>
      </c>
      <c r="F2089" s="287">
        <v>41906</v>
      </c>
      <c r="G2089" s="34">
        <v>2082.5</v>
      </c>
      <c r="H2089" s="243">
        <f t="shared" si="33"/>
        <v>0</v>
      </c>
      <c r="I2089" s="121" t="s">
        <v>217</v>
      </c>
      <c r="J2089" s="21"/>
      <c r="K2089" s="21"/>
    </row>
    <row r="2090" spans="1:11" x14ac:dyDescent="0.25">
      <c r="A2090" s="216">
        <v>41905</v>
      </c>
      <c r="B2090" s="217" t="s">
        <v>1542</v>
      </c>
      <c r="C2090" s="363" t="s">
        <v>4766</v>
      </c>
      <c r="D2090" s="20" t="s">
        <v>2137</v>
      </c>
      <c r="E2090" s="239">
        <v>164</v>
      </c>
      <c r="F2090" s="287">
        <v>41905</v>
      </c>
      <c r="G2090" s="34">
        <v>164</v>
      </c>
      <c r="H2090" s="243">
        <f t="shared" si="33"/>
        <v>0</v>
      </c>
      <c r="I2090" s="121"/>
      <c r="J2090" s="21"/>
      <c r="K2090" s="21"/>
    </row>
    <row r="2091" spans="1:11" x14ac:dyDescent="0.25">
      <c r="A2091" s="216">
        <v>41905</v>
      </c>
      <c r="B2091" s="217" t="s">
        <v>1543</v>
      </c>
      <c r="C2091" s="363" t="s">
        <v>4766</v>
      </c>
      <c r="D2091" s="329" t="s">
        <v>3114</v>
      </c>
      <c r="E2091" s="330">
        <v>0</v>
      </c>
      <c r="F2091" s="287"/>
      <c r="G2091" s="34"/>
      <c r="H2091" s="243">
        <f t="shared" si="33"/>
        <v>0</v>
      </c>
      <c r="I2091" s="121" t="s">
        <v>324</v>
      </c>
      <c r="J2091" s="21"/>
      <c r="K2091" s="21"/>
    </row>
    <row r="2092" spans="1:11" x14ac:dyDescent="0.25">
      <c r="A2092" s="216">
        <v>41905</v>
      </c>
      <c r="B2092" s="217" t="s">
        <v>1545</v>
      </c>
      <c r="C2092" s="363" t="s">
        <v>4766</v>
      </c>
      <c r="D2092" s="20" t="s">
        <v>4691</v>
      </c>
      <c r="E2092" s="239">
        <v>2525</v>
      </c>
      <c r="F2092" s="287">
        <v>41905</v>
      </c>
      <c r="G2092" s="34">
        <v>2525</v>
      </c>
      <c r="H2092" s="243">
        <f t="shared" si="33"/>
        <v>0</v>
      </c>
      <c r="I2092" s="121"/>
      <c r="J2092" s="21"/>
      <c r="K2092" s="21"/>
    </row>
    <row r="2093" spans="1:11" x14ac:dyDescent="0.25">
      <c r="A2093" s="216">
        <v>41905</v>
      </c>
      <c r="B2093" s="217" t="s">
        <v>1546</v>
      </c>
      <c r="C2093" s="363" t="s">
        <v>4766</v>
      </c>
      <c r="D2093" s="20" t="s">
        <v>4691</v>
      </c>
      <c r="E2093" s="239">
        <v>20</v>
      </c>
      <c r="F2093" s="287">
        <v>41905</v>
      </c>
      <c r="G2093" s="34">
        <v>20</v>
      </c>
      <c r="H2093" s="243">
        <f t="shared" si="33"/>
        <v>0</v>
      </c>
      <c r="I2093" s="121"/>
      <c r="J2093" s="21"/>
      <c r="K2093" s="21"/>
    </row>
    <row r="2094" spans="1:11" x14ac:dyDescent="0.25">
      <c r="A2094" s="216">
        <v>41905</v>
      </c>
      <c r="B2094" s="217" t="s">
        <v>1547</v>
      </c>
      <c r="C2094" s="363" t="s">
        <v>4766</v>
      </c>
      <c r="D2094" s="20" t="s">
        <v>4759</v>
      </c>
      <c r="E2094" s="239">
        <v>487.2</v>
      </c>
      <c r="F2094" s="287">
        <v>41905</v>
      </c>
      <c r="G2094" s="34">
        <v>487.2</v>
      </c>
      <c r="H2094" s="243">
        <f t="shared" si="33"/>
        <v>0</v>
      </c>
      <c r="I2094" s="121"/>
      <c r="J2094" s="21"/>
      <c r="K2094" s="21"/>
    </row>
    <row r="2095" spans="1:11" x14ac:dyDescent="0.25">
      <c r="A2095" s="216">
        <v>41905</v>
      </c>
      <c r="B2095" s="217" t="s">
        <v>1548</v>
      </c>
      <c r="C2095" s="363" t="s">
        <v>4766</v>
      </c>
      <c r="D2095" s="20" t="s">
        <v>4273</v>
      </c>
      <c r="E2095" s="239">
        <v>124217.3</v>
      </c>
      <c r="F2095" s="287">
        <v>41912</v>
      </c>
      <c r="G2095" s="34">
        <v>124217.3</v>
      </c>
      <c r="H2095" s="243">
        <f t="shared" si="33"/>
        <v>0</v>
      </c>
      <c r="I2095" s="121" t="s">
        <v>65</v>
      </c>
      <c r="J2095" s="21"/>
      <c r="K2095" s="21"/>
    </row>
    <row r="2096" spans="1:11" x14ac:dyDescent="0.25">
      <c r="A2096" s="216">
        <v>41905</v>
      </c>
      <c r="B2096" s="217" t="s">
        <v>1549</v>
      </c>
      <c r="C2096" s="363" t="s">
        <v>4766</v>
      </c>
      <c r="D2096" s="20" t="s">
        <v>4759</v>
      </c>
      <c r="E2096" s="239">
        <v>603.20000000000005</v>
      </c>
      <c r="F2096" s="287">
        <v>41905</v>
      </c>
      <c r="G2096" s="34">
        <v>603.20000000000005</v>
      </c>
      <c r="H2096" s="243">
        <f t="shared" si="33"/>
        <v>0</v>
      </c>
      <c r="I2096" s="121"/>
      <c r="J2096" s="21"/>
      <c r="K2096" s="21"/>
    </row>
    <row r="2097" spans="1:11" x14ac:dyDescent="0.25">
      <c r="A2097" s="216">
        <v>41905</v>
      </c>
      <c r="B2097" s="217" t="s">
        <v>1550</v>
      </c>
      <c r="C2097" s="363" t="s">
        <v>4766</v>
      </c>
      <c r="D2097" s="20" t="s">
        <v>765</v>
      </c>
      <c r="E2097" s="239">
        <v>3100</v>
      </c>
      <c r="F2097" s="287">
        <v>41905</v>
      </c>
      <c r="G2097" s="34">
        <v>3100</v>
      </c>
      <c r="H2097" s="243">
        <f t="shared" si="33"/>
        <v>0</v>
      </c>
      <c r="I2097" s="121" t="s">
        <v>12</v>
      </c>
      <c r="J2097" s="21"/>
      <c r="K2097" s="21"/>
    </row>
    <row r="2098" spans="1:11" x14ac:dyDescent="0.25">
      <c r="A2098" s="216">
        <v>41905</v>
      </c>
      <c r="B2098" s="217" t="s">
        <v>1551</v>
      </c>
      <c r="C2098" s="363" t="s">
        <v>4766</v>
      </c>
      <c r="D2098" s="20" t="s">
        <v>11</v>
      </c>
      <c r="E2098" s="239">
        <v>37727.379999999997</v>
      </c>
      <c r="F2098" s="473">
        <v>41936</v>
      </c>
      <c r="G2098" s="40">
        <v>37727.379999999997</v>
      </c>
      <c r="H2098" s="243">
        <f t="shared" si="33"/>
        <v>0</v>
      </c>
      <c r="I2098" s="121" t="s">
        <v>21</v>
      </c>
      <c r="J2098" s="21"/>
      <c r="K2098" s="21"/>
    </row>
    <row r="2099" spans="1:11" x14ac:dyDescent="0.25">
      <c r="A2099" s="216">
        <v>41905</v>
      </c>
      <c r="B2099" s="217" t="s">
        <v>1552</v>
      </c>
      <c r="C2099" s="363" t="s">
        <v>4766</v>
      </c>
      <c r="D2099" s="20" t="s">
        <v>63</v>
      </c>
      <c r="E2099" s="239">
        <v>1669.2</v>
      </c>
      <c r="F2099" s="287">
        <v>41906</v>
      </c>
      <c r="G2099" s="34">
        <v>1669.2</v>
      </c>
      <c r="H2099" s="243">
        <f t="shared" si="33"/>
        <v>0</v>
      </c>
      <c r="I2099" s="121" t="s">
        <v>21</v>
      </c>
      <c r="J2099" s="21"/>
      <c r="K2099" s="21"/>
    </row>
    <row r="2100" spans="1:11" x14ac:dyDescent="0.25">
      <c r="A2100" s="216">
        <v>41905</v>
      </c>
      <c r="B2100" s="217" t="s">
        <v>1553</v>
      </c>
      <c r="C2100" s="363" t="s">
        <v>4766</v>
      </c>
      <c r="D2100" s="20" t="s">
        <v>79</v>
      </c>
      <c r="E2100" s="239">
        <v>32059.5</v>
      </c>
      <c r="F2100" s="287">
        <v>41905</v>
      </c>
      <c r="G2100" s="34">
        <v>32059.5</v>
      </c>
      <c r="H2100" s="243">
        <f t="shared" si="33"/>
        <v>0</v>
      </c>
      <c r="I2100" s="121" t="s">
        <v>27</v>
      </c>
      <c r="J2100" s="21"/>
      <c r="K2100" s="21"/>
    </row>
    <row r="2101" spans="1:11" x14ac:dyDescent="0.25">
      <c r="A2101" s="216">
        <v>41905</v>
      </c>
      <c r="B2101" s="217" t="s">
        <v>1554</v>
      </c>
      <c r="C2101" s="363" t="s">
        <v>4766</v>
      </c>
      <c r="D2101" s="20" t="s">
        <v>4210</v>
      </c>
      <c r="E2101" s="239">
        <v>3923.7</v>
      </c>
      <c r="F2101" s="287">
        <v>41905</v>
      </c>
      <c r="G2101" s="34">
        <v>3923.7</v>
      </c>
      <c r="H2101" s="243">
        <f t="shared" si="33"/>
        <v>0</v>
      </c>
      <c r="I2101" s="121"/>
      <c r="J2101" s="21"/>
      <c r="K2101" s="21"/>
    </row>
    <row r="2102" spans="1:11" x14ac:dyDescent="0.25">
      <c r="A2102" s="216">
        <v>41905</v>
      </c>
      <c r="B2102" s="217" t="s">
        <v>1555</v>
      </c>
      <c r="C2102" s="363" t="s">
        <v>4766</v>
      </c>
      <c r="D2102" s="20" t="s">
        <v>3482</v>
      </c>
      <c r="E2102" s="239">
        <v>2366.4</v>
      </c>
      <c r="F2102" s="287">
        <v>41905</v>
      </c>
      <c r="G2102" s="34">
        <v>2366.4</v>
      </c>
      <c r="H2102" s="243">
        <f t="shared" si="33"/>
        <v>0</v>
      </c>
      <c r="I2102" s="121"/>
      <c r="J2102" s="21"/>
      <c r="K2102" s="21"/>
    </row>
    <row r="2103" spans="1:11" x14ac:dyDescent="0.25">
      <c r="A2103" s="216">
        <v>41905</v>
      </c>
      <c r="B2103" s="217" t="s">
        <v>1556</v>
      </c>
      <c r="C2103" s="363" t="s">
        <v>4766</v>
      </c>
      <c r="D2103" s="20" t="s">
        <v>4762</v>
      </c>
      <c r="E2103" s="239">
        <v>5129.8</v>
      </c>
      <c r="F2103" s="287">
        <v>41905</v>
      </c>
      <c r="G2103" s="34">
        <v>5129.8</v>
      </c>
      <c r="H2103" s="243">
        <f t="shared" si="33"/>
        <v>0</v>
      </c>
      <c r="I2103" s="121"/>
      <c r="J2103" s="21"/>
      <c r="K2103" s="21"/>
    </row>
    <row r="2104" spans="1:11" x14ac:dyDescent="0.25">
      <c r="A2104" s="216">
        <v>41905</v>
      </c>
      <c r="B2104" s="217" t="s">
        <v>1558</v>
      </c>
      <c r="C2104" s="363" t="s">
        <v>4766</v>
      </c>
      <c r="D2104" s="20" t="s">
        <v>4216</v>
      </c>
      <c r="E2104" s="239">
        <v>8459</v>
      </c>
      <c r="F2104" s="287">
        <v>41905</v>
      </c>
      <c r="G2104" s="34">
        <v>8459</v>
      </c>
      <c r="H2104" s="243">
        <f t="shared" si="33"/>
        <v>0</v>
      </c>
      <c r="I2104" s="121"/>
      <c r="J2104" s="21"/>
      <c r="K2104" s="21"/>
    </row>
    <row r="2105" spans="1:11" x14ac:dyDescent="0.25">
      <c r="A2105" s="216">
        <v>41906</v>
      </c>
      <c r="B2105" s="217" t="s">
        <v>1559</v>
      </c>
      <c r="C2105" s="363" t="s">
        <v>4766</v>
      </c>
      <c r="D2105" s="329" t="s">
        <v>3114</v>
      </c>
      <c r="E2105" s="266">
        <v>0</v>
      </c>
      <c r="F2105" s="287">
        <v>41906</v>
      </c>
      <c r="G2105" s="34">
        <v>0</v>
      </c>
      <c r="H2105" s="243">
        <f t="shared" si="33"/>
        <v>0</v>
      </c>
      <c r="I2105" s="32" t="s">
        <v>512</v>
      </c>
      <c r="J2105" s="21"/>
      <c r="K2105" s="21"/>
    </row>
    <row r="2106" spans="1:11" x14ac:dyDescent="0.25">
      <c r="A2106" s="216">
        <v>41906</v>
      </c>
      <c r="B2106" s="217" t="s">
        <v>1560</v>
      </c>
      <c r="C2106" s="363" t="s">
        <v>4766</v>
      </c>
      <c r="D2106" s="20" t="s">
        <v>44</v>
      </c>
      <c r="E2106" s="239">
        <v>4320</v>
      </c>
      <c r="F2106" s="473">
        <v>41920</v>
      </c>
      <c r="G2106" s="40">
        <v>4320</v>
      </c>
      <c r="H2106" s="243">
        <f t="shared" si="33"/>
        <v>0</v>
      </c>
      <c r="I2106" s="32" t="s">
        <v>30</v>
      </c>
      <c r="J2106" s="21"/>
      <c r="K2106" s="21"/>
    </row>
    <row r="2107" spans="1:11" x14ac:dyDescent="0.25">
      <c r="A2107" s="216">
        <v>41906</v>
      </c>
      <c r="B2107" s="217" t="s">
        <v>1561</v>
      </c>
      <c r="C2107" s="363" t="s">
        <v>4766</v>
      </c>
      <c r="D2107" s="20" t="s">
        <v>106</v>
      </c>
      <c r="E2107" s="239">
        <v>150932</v>
      </c>
      <c r="F2107" s="287">
        <v>41908</v>
      </c>
      <c r="G2107" s="34">
        <v>150932</v>
      </c>
      <c r="H2107" s="243">
        <f t="shared" si="33"/>
        <v>0</v>
      </c>
      <c r="I2107" s="32" t="s">
        <v>12</v>
      </c>
      <c r="J2107" s="21"/>
      <c r="K2107" s="21"/>
    </row>
    <row r="2108" spans="1:11" x14ac:dyDescent="0.25">
      <c r="A2108" s="216">
        <v>41906</v>
      </c>
      <c r="B2108" s="217" t="s">
        <v>1562</v>
      </c>
      <c r="C2108" s="363" t="s">
        <v>4766</v>
      </c>
      <c r="D2108" s="20" t="s">
        <v>4620</v>
      </c>
      <c r="E2108" s="239">
        <v>14726.4</v>
      </c>
      <c r="F2108" s="287">
        <v>41906</v>
      </c>
      <c r="G2108" s="34">
        <v>14726.4</v>
      </c>
      <c r="H2108" s="243">
        <f t="shared" si="33"/>
        <v>0</v>
      </c>
      <c r="I2108" s="32" t="s">
        <v>217</v>
      </c>
      <c r="J2108" s="21"/>
      <c r="K2108" s="21"/>
    </row>
    <row r="2109" spans="1:11" x14ac:dyDescent="0.25">
      <c r="A2109" s="216">
        <v>41906</v>
      </c>
      <c r="B2109" s="217" t="s">
        <v>1563</v>
      </c>
      <c r="C2109" s="363" t="s">
        <v>4766</v>
      </c>
      <c r="D2109" s="20" t="s">
        <v>855</v>
      </c>
      <c r="E2109" s="239">
        <v>5427.2</v>
      </c>
      <c r="F2109" s="287">
        <v>41907</v>
      </c>
      <c r="G2109" s="34">
        <v>5427.2</v>
      </c>
      <c r="H2109" s="243">
        <f t="shared" si="33"/>
        <v>0</v>
      </c>
      <c r="I2109" s="32" t="s">
        <v>27</v>
      </c>
      <c r="J2109" s="21"/>
      <c r="K2109" s="21"/>
    </row>
    <row r="2110" spans="1:11" x14ac:dyDescent="0.25">
      <c r="A2110" s="216">
        <v>41906</v>
      </c>
      <c r="B2110" s="217" t="s">
        <v>1564</v>
      </c>
      <c r="C2110" s="363" t="s">
        <v>4766</v>
      </c>
      <c r="D2110" s="20" t="s">
        <v>85</v>
      </c>
      <c r="E2110" s="239">
        <v>20662.2</v>
      </c>
      <c r="F2110" s="287">
        <v>41907</v>
      </c>
      <c r="G2110" s="34">
        <v>20662.2</v>
      </c>
      <c r="H2110" s="243">
        <f t="shared" si="33"/>
        <v>0</v>
      </c>
      <c r="I2110" s="32" t="s">
        <v>27</v>
      </c>
      <c r="J2110" s="21"/>
      <c r="K2110" s="21"/>
    </row>
    <row r="2111" spans="1:11" x14ac:dyDescent="0.25">
      <c r="A2111" s="216">
        <v>41906</v>
      </c>
      <c r="B2111" s="217" t="s">
        <v>1565</v>
      </c>
      <c r="C2111" s="363" t="s">
        <v>4766</v>
      </c>
      <c r="D2111" s="20" t="s">
        <v>13</v>
      </c>
      <c r="E2111" s="239">
        <v>3003.7</v>
      </c>
      <c r="F2111" s="287">
        <v>41906</v>
      </c>
      <c r="G2111" s="34">
        <v>3003.7</v>
      </c>
      <c r="H2111" s="243">
        <f t="shared" si="33"/>
        <v>0</v>
      </c>
      <c r="I2111" s="32" t="s">
        <v>12</v>
      </c>
      <c r="J2111" s="21"/>
      <c r="K2111" s="21"/>
    </row>
    <row r="2112" spans="1:11" x14ac:dyDescent="0.25">
      <c r="A2112" s="216">
        <v>41906</v>
      </c>
      <c r="B2112" s="217" t="s">
        <v>1567</v>
      </c>
      <c r="C2112" s="363" t="s">
        <v>4766</v>
      </c>
      <c r="D2112" s="20" t="s">
        <v>857</v>
      </c>
      <c r="E2112" s="239">
        <v>7193.2</v>
      </c>
      <c r="F2112" s="287">
        <v>41907</v>
      </c>
      <c r="G2112" s="34">
        <v>7193.2</v>
      </c>
      <c r="H2112" s="243">
        <f t="shared" si="33"/>
        <v>0</v>
      </c>
      <c r="I2112" s="32" t="s">
        <v>27</v>
      </c>
      <c r="J2112" s="21"/>
      <c r="K2112" s="21"/>
    </row>
    <row r="2113" spans="1:11" x14ac:dyDescent="0.25">
      <c r="A2113" s="216">
        <v>41906</v>
      </c>
      <c r="B2113" s="217" t="s">
        <v>1568</v>
      </c>
      <c r="C2113" s="363" t="s">
        <v>4766</v>
      </c>
      <c r="D2113" s="20" t="s">
        <v>43</v>
      </c>
      <c r="E2113" s="239">
        <v>2400</v>
      </c>
      <c r="F2113" s="473">
        <v>41920</v>
      </c>
      <c r="G2113" s="245">
        <v>2400</v>
      </c>
      <c r="H2113" s="243">
        <f t="shared" si="33"/>
        <v>0</v>
      </c>
      <c r="I2113" s="20" t="s">
        <v>30</v>
      </c>
      <c r="J2113" s="21"/>
      <c r="K2113" s="21"/>
    </row>
    <row r="2114" spans="1:11" x14ac:dyDescent="0.25">
      <c r="A2114" s="216">
        <v>41906</v>
      </c>
      <c r="B2114" s="217" t="s">
        <v>1569</v>
      </c>
      <c r="C2114" s="363" t="s">
        <v>4766</v>
      </c>
      <c r="D2114" s="20" t="s">
        <v>149</v>
      </c>
      <c r="E2114" s="239">
        <v>21190.6</v>
      </c>
      <c r="F2114" s="287">
        <v>41910</v>
      </c>
      <c r="G2114" s="44">
        <v>21190.6</v>
      </c>
      <c r="H2114" s="243">
        <f t="shared" si="33"/>
        <v>0</v>
      </c>
      <c r="I2114" s="20" t="s">
        <v>27</v>
      </c>
      <c r="J2114" s="21"/>
      <c r="K2114" s="21"/>
    </row>
    <row r="2115" spans="1:11" x14ac:dyDescent="0.25">
      <c r="A2115" s="216">
        <v>41906</v>
      </c>
      <c r="B2115" s="217" t="s">
        <v>1570</v>
      </c>
      <c r="C2115" s="363" t="s">
        <v>4766</v>
      </c>
      <c r="D2115" s="329" t="s">
        <v>3114</v>
      </c>
      <c r="E2115" s="330">
        <v>0</v>
      </c>
      <c r="F2115" s="287"/>
      <c r="G2115" s="44"/>
      <c r="H2115" s="243">
        <f t="shared" si="33"/>
        <v>0</v>
      </c>
      <c r="I2115" s="20"/>
      <c r="J2115" s="21"/>
      <c r="K2115" s="21"/>
    </row>
    <row r="2116" spans="1:11" x14ac:dyDescent="0.25">
      <c r="A2116" s="216">
        <v>41906</v>
      </c>
      <c r="B2116" s="217" t="s">
        <v>1571</v>
      </c>
      <c r="C2116" s="363" t="s">
        <v>4766</v>
      </c>
      <c r="D2116" s="329" t="s">
        <v>3114</v>
      </c>
      <c r="E2116" s="330">
        <v>0</v>
      </c>
      <c r="F2116" s="287"/>
      <c r="G2116" s="44"/>
      <c r="H2116" s="243">
        <f t="shared" si="33"/>
        <v>0</v>
      </c>
      <c r="I2116" s="20"/>
      <c r="J2116" s="21"/>
      <c r="K2116" s="21"/>
    </row>
    <row r="2117" spans="1:11" x14ac:dyDescent="0.25">
      <c r="A2117" s="216">
        <v>41906</v>
      </c>
      <c r="B2117" s="217" t="s">
        <v>1572</v>
      </c>
      <c r="C2117" s="363" t="s">
        <v>4766</v>
      </c>
      <c r="D2117" s="20" t="s">
        <v>544</v>
      </c>
      <c r="E2117" s="239">
        <v>20091.5</v>
      </c>
      <c r="F2117" s="287">
        <v>41907</v>
      </c>
      <c r="G2117" s="44">
        <v>20091.5</v>
      </c>
      <c r="H2117" s="243">
        <f t="shared" si="33"/>
        <v>0</v>
      </c>
      <c r="I2117" s="20" t="s">
        <v>27</v>
      </c>
      <c r="J2117" s="21"/>
      <c r="K2117" s="21"/>
    </row>
    <row r="2118" spans="1:11" x14ac:dyDescent="0.25">
      <c r="A2118" s="216">
        <v>41906</v>
      </c>
      <c r="B2118" s="217" t="s">
        <v>1573</v>
      </c>
      <c r="C2118" s="363" t="s">
        <v>4766</v>
      </c>
      <c r="D2118" s="20" t="s">
        <v>42</v>
      </c>
      <c r="E2118" s="239">
        <v>2880</v>
      </c>
      <c r="F2118" s="473">
        <v>41920</v>
      </c>
      <c r="G2118" s="245">
        <v>2880</v>
      </c>
      <c r="H2118" s="243">
        <f t="shared" si="33"/>
        <v>0</v>
      </c>
      <c r="I2118" s="20" t="s">
        <v>30</v>
      </c>
      <c r="J2118" s="21"/>
      <c r="K2118" s="21"/>
    </row>
    <row r="2119" spans="1:11" x14ac:dyDescent="0.25">
      <c r="A2119" s="216">
        <v>41906</v>
      </c>
      <c r="B2119" s="217" t="s">
        <v>1574</v>
      </c>
      <c r="C2119" s="363" t="s">
        <v>4766</v>
      </c>
      <c r="D2119" s="20" t="s">
        <v>260</v>
      </c>
      <c r="E2119" s="239">
        <v>1688</v>
      </c>
      <c r="F2119" s="287">
        <v>41906</v>
      </c>
      <c r="G2119" s="44">
        <v>1688</v>
      </c>
      <c r="H2119" s="243">
        <f t="shared" ref="H2119:H2309" si="34">E2119-G2119</f>
        <v>0</v>
      </c>
      <c r="I2119" s="20" t="s">
        <v>30</v>
      </c>
      <c r="J2119" s="21"/>
      <c r="K2119" s="21"/>
    </row>
    <row r="2120" spans="1:11" x14ac:dyDescent="0.25">
      <c r="A2120" s="216">
        <v>41906</v>
      </c>
      <c r="B2120" s="217" t="s">
        <v>1575</v>
      </c>
      <c r="C2120" s="363" t="s">
        <v>4766</v>
      </c>
      <c r="D2120" s="20" t="s">
        <v>346</v>
      </c>
      <c r="E2120" s="239">
        <v>2538</v>
      </c>
      <c r="F2120" s="287">
        <v>41907</v>
      </c>
      <c r="G2120" s="44">
        <v>2538</v>
      </c>
      <c r="H2120" s="243">
        <f t="shared" si="34"/>
        <v>0</v>
      </c>
      <c r="I2120" s="20" t="s">
        <v>27</v>
      </c>
      <c r="J2120" s="21"/>
      <c r="K2120" s="21"/>
    </row>
    <row r="2121" spans="1:11" x14ac:dyDescent="0.25">
      <c r="A2121" s="216">
        <v>41906</v>
      </c>
      <c r="B2121" s="217" t="s">
        <v>1577</v>
      </c>
      <c r="C2121" s="363" t="s">
        <v>4766</v>
      </c>
      <c r="D2121" s="20" t="s">
        <v>4700</v>
      </c>
      <c r="E2121" s="239">
        <v>2446.1999999999998</v>
      </c>
      <c r="F2121" s="287">
        <v>41907</v>
      </c>
      <c r="G2121" s="44">
        <v>2446.1999999999998</v>
      </c>
      <c r="H2121" s="243">
        <f t="shared" si="34"/>
        <v>0</v>
      </c>
      <c r="I2121" s="20" t="s">
        <v>27</v>
      </c>
      <c r="J2121" s="21"/>
      <c r="K2121" s="21"/>
    </row>
    <row r="2122" spans="1:11" x14ac:dyDescent="0.25">
      <c r="A2122" s="216">
        <v>41906</v>
      </c>
      <c r="B2122" s="217" t="s">
        <v>1578</v>
      </c>
      <c r="C2122" s="363" t="s">
        <v>4766</v>
      </c>
      <c r="D2122" s="20" t="s">
        <v>242</v>
      </c>
      <c r="E2122" s="239">
        <v>27536</v>
      </c>
      <c r="F2122" s="473" t="s">
        <v>4902</v>
      </c>
      <c r="G2122" s="245">
        <v>27536</v>
      </c>
      <c r="H2122" s="243">
        <f t="shared" si="34"/>
        <v>0</v>
      </c>
      <c r="I2122" s="20" t="s">
        <v>27</v>
      </c>
      <c r="J2122" s="21"/>
      <c r="K2122" s="21"/>
    </row>
    <row r="2123" spans="1:11" x14ac:dyDescent="0.25">
      <c r="A2123" s="216">
        <v>41906</v>
      </c>
      <c r="B2123" s="217" t="s">
        <v>1579</v>
      </c>
      <c r="C2123" s="363" t="s">
        <v>4766</v>
      </c>
      <c r="D2123" s="20" t="s">
        <v>310</v>
      </c>
      <c r="E2123" s="239">
        <v>34461.699999999997</v>
      </c>
      <c r="F2123" s="473" t="s">
        <v>4897</v>
      </c>
      <c r="G2123" s="245">
        <v>34461.699999999997</v>
      </c>
      <c r="H2123" s="243">
        <f t="shared" si="34"/>
        <v>0</v>
      </c>
      <c r="I2123" s="20" t="s">
        <v>27</v>
      </c>
      <c r="J2123" s="21"/>
      <c r="K2123" s="21"/>
    </row>
    <row r="2124" spans="1:11" x14ac:dyDescent="0.25">
      <c r="A2124" s="216">
        <v>41906</v>
      </c>
      <c r="B2124" s="217" t="s">
        <v>1580</v>
      </c>
      <c r="C2124" s="363" t="s">
        <v>4766</v>
      </c>
      <c r="D2124" s="329" t="s">
        <v>3114</v>
      </c>
      <c r="E2124" s="330">
        <v>0</v>
      </c>
      <c r="F2124" s="287"/>
      <c r="G2124" s="44"/>
      <c r="H2124" s="243">
        <f t="shared" si="34"/>
        <v>0</v>
      </c>
      <c r="I2124" s="20" t="s">
        <v>4245</v>
      </c>
      <c r="J2124" s="21"/>
      <c r="K2124" s="21"/>
    </row>
    <row r="2125" spans="1:11" x14ac:dyDescent="0.25">
      <c r="A2125" s="216">
        <v>41906</v>
      </c>
      <c r="B2125" s="217" t="s">
        <v>1581</v>
      </c>
      <c r="C2125" s="363" t="s">
        <v>4766</v>
      </c>
      <c r="D2125" s="20" t="s">
        <v>4810</v>
      </c>
      <c r="E2125" s="239">
        <v>31637.919999999998</v>
      </c>
      <c r="F2125" s="473" t="s">
        <v>4898</v>
      </c>
      <c r="G2125" s="245">
        <v>31637.919999999998</v>
      </c>
      <c r="H2125" s="243">
        <f t="shared" si="34"/>
        <v>0</v>
      </c>
      <c r="I2125" s="20" t="s">
        <v>27</v>
      </c>
      <c r="J2125" s="21"/>
      <c r="K2125" s="21"/>
    </row>
    <row r="2126" spans="1:11" x14ac:dyDescent="0.25">
      <c r="A2126" s="216">
        <v>41906</v>
      </c>
      <c r="B2126" s="217" t="s">
        <v>1582</v>
      </c>
      <c r="C2126" s="363" t="s">
        <v>4766</v>
      </c>
      <c r="D2126" s="20" t="s">
        <v>123</v>
      </c>
      <c r="E2126" s="239">
        <v>7818.4</v>
      </c>
      <c r="F2126" s="287">
        <v>41907</v>
      </c>
      <c r="G2126" s="44">
        <v>7818.4</v>
      </c>
      <c r="H2126" s="243">
        <f t="shared" si="34"/>
        <v>0</v>
      </c>
      <c r="I2126" s="20"/>
      <c r="J2126" s="21"/>
      <c r="K2126" s="21"/>
    </row>
    <row r="2127" spans="1:11" x14ac:dyDescent="0.25">
      <c r="A2127" s="216">
        <v>41906</v>
      </c>
      <c r="B2127" s="217" t="s">
        <v>1583</v>
      </c>
      <c r="C2127" s="363" t="s">
        <v>4766</v>
      </c>
      <c r="D2127" s="20" t="s">
        <v>4849</v>
      </c>
      <c r="E2127" s="239">
        <v>1116.8399999999999</v>
      </c>
      <c r="F2127" s="287">
        <v>41907</v>
      </c>
      <c r="G2127" s="44">
        <v>1116.8399999999999</v>
      </c>
      <c r="H2127" s="243">
        <f t="shared" si="34"/>
        <v>0</v>
      </c>
      <c r="I2127" s="20" t="s">
        <v>27</v>
      </c>
      <c r="J2127" s="21"/>
      <c r="K2127" s="21"/>
    </row>
    <row r="2128" spans="1:11" x14ac:dyDescent="0.25">
      <c r="A2128" s="216">
        <v>41906</v>
      </c>
      <c r="B2128" s="217" t="s">
        <v>1584</v>
      </c>
      <c r="C2128" s="363" t="s">
        <v>4766</v>
      </c>
      <c r="D2128" s="20" t="s">
        <v>57</v>
      </c>
      <c r="E2128" s="239">
        <v>1750</v>
      </c>
      <c r="F2128" s="287">
        <v>41906</v>
      </c>
      <c r="G2128" s="44">
        <v>1750</v>
      </c>
      <c r="H2128" s="243">
        <f t="shared" si="34"/>
        <v>0</v>
      </c>
      <c r="I2128" s="20" t="s">
        <v>30</v>
      </c>
      <c r="J2128" s="21"/>
      <c r="K2128" s="21"/>
    </row>
    <row r="2129" spans="1:11" x14ac:dyDescent="0.25">
      <c r="A2129" s="216">
        <v>41906</v>
      </c>
      <c r="B2129" s="217" t="s">
        <v>1585</v>
      </c>
      <c r="C2129" s="363" t="s">
        <v>4766</v>
      </c>
      <c r="D2129" s="20" t="s">
        <v>23</v>
      </c>
      <c r="E2129" s="239">
        <v>2480</v>
      </c>
      <c r="F2129" s="287">
        <v>41906</v>
      </c>
      <c r="G2129" s="44">
        <v>2480</v>
      </c>
      <c r="H2129" s="243">
        <f t="shared" si="34"/>
        <v>0</v>
      </c>
      <c r="I2129" s="20"/>
      <c r="J2129" s="21"/>
      <c r="K2129" s="21"/>
    </row>
    <row r="2130" spans="1:11" x14ac:dyDescent="0.25">
      <c r="A2130" s="216">
        <v>41906</v>
      </c>
      <c r="B2130" s="217" t="s">
        <v>1586</v>
      </c>
      <c r="C2130" s="363" t="s">
        <v>4766</v>
      </c>
      <c r="D2130" s="20" t="s">
        <v>4733</v>
      </c>
      <c r="E2130" s="239">
        <v>2771.6</v>
      </c>
      <c r="F2130" s="287">
        <v>41906</v>
      </c>
      <c r="G2130" s="44">
        <v>2771.6</v>
      </c>
      <c r="H2130" s="243">
        <f t="shared" si="34"/>
        <v>0</v>
      </c>
      <c r="I2130" s="20" t="s">
        <v>30</v>
      </c>
      <c r="J2130" s="21"/>
      <c r="K2130" s="21"/>
    </row>
    <row r="2131" spans="1:11" x14ac:dyDescent="0.25">
      <c r="A2131" s="216">
        <v>41906</v>
      </c>
      <c r="B2131" s="217" t="s">
        <v>1587</v>
      </c>
      <c r="C2131" s="363" t="s">
        <v>4766</v>
      </c>
      <c r="D2131" s="20" t="s">
        <v>307</v>
      </c>
      <c r="E2131" s="239">
        <v>7090.8</v>
      </c>
      <c r="F2131" s="473">
        <v>41913</v>
      </c>
      <c r="G2131" s="245">
        <v>7090.8</v>
      </c>
      <c r="H2131" s="243">
        <f t="shared" si="34"/>
        <v>0</v>
      </c>
      <c r="I2131" s="20" t="s">
        <v>21</v>
      </c>
      <c r="J2131" s="21"/>
      <c r="K2131" s="21"/>
    </row>
    <row r="2132" spans="1:11" x14ac:dyDescent="0.25">
      <c r="A2132" s="216">
        <v>41906</v>
      </c>
      <c r="B2132" s="217" t="s">
        <v>1588</v>
      </c>
      <c r="C2132" s="363" t="s">
        <v>4766</v>
      </c>
      <c r="D2132" s="20" t="s">
        <v>350</v>
      </c>
      <c r="E2132" s="239">
        <v>38343.06</v>
      </c>
      <c r="F2132" s="287">
        <v>41906</v>
      </c>
      <c r="G2132" s="44">
        <v>38343.06</v>
      </c>
      <c r="H2132" s="243">
        <f t="shared" si="34"/>
        <v>0</v>
      </c>
      <c r="I2132" s="20" t="s">
        <v>21</v>
      </c>
      <c r="J2132" s="21"/>
      <c r="K2132" s="21"/>
    </row>
    <row r="2133" spans="1:11" x14ac:dyDescent="0.25">
      <c r="A2133" s="216">
        <v>41906</v>
      </c>
      <c r="B2133" s="217" t="s">
        <v>1590</v>
      </c>
      <c r="C2133" s="363" t="s">
        <v>4766</v>
      </c>
      <c r="D2133" s="20" t="s">
        <v>22</v>
      </c>
      <c r="E2133" s="239">
        <v>1567.5</v>
      </c>
      <c r="F2133" s="287">
        <v>41906</v>
      </c>
      <c r="G2133" s="44">
        <v>1567.5</v>
      </c>
      <c r="H2133" s="243">
        <f t="shared" si="34"/>
        <v>0</v>
      </c>
      <c r="I2133" s="20"/>
      <c r="J2133" s="21"/>
      <c r="K2133" s="21"/>
    </row>
    <row r="2134" spans="1:11" x14ac:dyDescent="0.25">
      <c r="A2134" s="216">
        <v>41906</v>
      </c>
      <c r="B2134" s="217" t="s">
        <v>1591</v>
      </c>
      <c r="C2134" s="363" t="s">
        <v>4766</v>
      </c>
      <c r="D2134" s="20" t="s">
        <v>2485</v>
      </c>
      <c r="E2134" s="239">
        <v>56947.8</v>
      </c>
      <c r="F2134" s="287">
        <v>41909</v>
      </c>
      <c r="G2134" s="44">
        <v>56947.8</v>
      </c>
      <c r="H2134" s="243">
        <f t="shared" si="34"/>
        <v>0</v>
      </c>
      <c r="I2134" s="20" t="s">
        <v>65</v>
      </c>
      <c r="J2134" s="21"/>
      <c r="K2134" s="21"/>
    </row>
    <row r="2135" spans="1:11" x14ac:dyDescent="0.25">
      <c r="A2135" s="216">
        <v>41906</v>
      </c>
      <c r="B2135" s="217" t="s">
        <v>1593</v>
      </c>
      <c r="C2135" s="363" t="s">
        <v>4766</v>
      </c>
      <c r="D2135" s="20" t="s">
        <v>78</v>
      </c>
      <c r="E2135" s="239">
        <v>3090.9</v>
      </c>
      <c r="F2135" s="287">
        <v>41906</v>
      </c>
      <c r="G2135" s="44">
        <v>3090.9</v>
      </c>
      <c r="H2135" s="243">
        <f t="shared" si="34"/>
        <v>0</v>
      </c>
      <c r="I2135" s="20" t="s">
        <v>21</v>
      </c>
      <c r="J2135" s="21"/>
      <c r="K2135" s="21"/>
    </row>
    <row r="2136" spans="1:11" x14ac:dyDescent="0.25">
      <c r="A2136" s="216">
        <v>41906</v>
      </c>
      <c r="B2136" s="217" t="s">
        <v>1595</v>
      </c>
      <c r="C2136" s="363" t="s">
        <v>4766</v>
      </c>
      <c r="D2136" s="20" t="s">
        <v>29</v>
      </c>
      <c r="E2136" s="239">
        <v>10097.799999999999</v>
      </c>
      <c r="F2136" s="287">
        <v>41906</v>
      </c>
      <c r="G2136" s="44">
        <v>10097.799999999999</v>
      </c>
      <c r="H2136" s="243">
        <f t="shared" si="34"/>
        <v>0</v>
      </c>
      <c r="I2136" s="20" t="s">
        <v>30</v>
      </c>
      <c r="J2136" s="21"/>
      <c r="K2136" s="21"/>
    </row>
    <row r="2137" spans="1:11" x14ac:dyDescent="0.25">
      <c r="A2137" s="216">
        <v>41906</v>
      </c>
      <c r="B2137" s="217" t="s">
        <v>1596</v>
      </c>
      <c r="C2137" s="363" t="s">
        <v>4766</v>
      </c>
      <c r="D2137" s="20" t="s">
        <v>348</v>
      </c>
      <c r="E2137" s="239">
        <v>1268.76</v>
      </c>
      <c r="F2137" s="287">
        <v>41906</v>
      </c>
      <c r="G2137" s="44">
        <v>1268.76</v>
      </c>
      <c r="H2137" s="243">
        <f t="shared" si="34"/>
        <v>0</v>
      </c>
      <c r="I2137" s="20" t="s">
        <v>21</v>
      </c>
      <c r="J2137" s="21"/>
      <c r="K2137" s="21"/>
    </row>
    <row r="2138" spans="1:11" x14ac:dyDescent="0.25">
      <c r="A2138" s="216">
        <v>41906</v>
      </c>
      <c r="B2138" s="217" t="s">
        <v>1597</v>
      </c>
      <c r="C2138" s="363" t="s">
        <v>4766</v>
      </c>
      <c r="D2138" s="20" t="s">
        <v>1782</v>
      </c>
      <c r="E2138" s="239">
        <v>1250</v>
      </c>
      <c r="F2138" s="287">
        <v>41906</v>
      </c>
      <c r="G2138" s="44">
        <v>1250</v>
      </c>
      <c r="H2138" s="243">
        <f t="shared" si="34"/>
        <v>0</v>
      </c>
      <c r="I2138" s="20" t="s">
        <v>30</v>
      </c>
      <c r="J2138" s="21"/>
      <c r="K2138" s="21"/>
    </row>
    <row r="2139" spans="1:11" x14ac:dyDescent="0.25">
      <c r="A2139" s="216">
        <v>41906</v>
      </c>
      <c r="B2139" s="217" t="s">
        <v>1598</v>
      </c>
      <c r="C2139" s="363" t="s">
        <v>4766</v>
      </c>
      <c r="D2139" s="20" t="s">
        <v>4685</v>
      </c>
      <c r="E2139" s="239">
        <v>1570.8</v>
      </c>
      <c r="F2139" s="287">
        <v>41906</v>
      </c>
      <c r="G2139" s="44">
        <v>1570.8</v>
      </c>
      <c r="H2139" s="243">
        <f t="shared" si="34"/>
        <v>0</v>
      </c>
      <c r="I2139" s="20" t="s">
        <v>30</v>
      </c>
      <c r="J2139" s="21"/>
      <c r="K2139" s="21"/>
    </row>
    <row r="2140" spans="1:11" x14ac:dyDescent="0.25">
      <c r="A2140" s="216">
        <v>41906</v>
      </c>
      <c r="B2140" s="217" t="s">
        <v>1599</v>
      </c>
      <c r="C2140" s="363" t="s">
        <v>4766</v>
      </c>
      <c r="D2140" s="20" t="s">
        <v>4323</v>
      </c>
      <c r="E2140" s="239">
        <v>3024</v>
      </c>
      <c r="F2140" s="287">
        <v>41906</v>
      </c>
      <c r="G2140" s="44">
        <v>3024</v>
      </c>
      <c r="H2140" s="243">
        <f t="shared" si="34"/>
        <v>0</v>
      </c>
      <c r="I2140" s="20"/>
      <c r="J2140" s="21"/>
      <c r="K2140" s="21"/>
    </row>
    <row r="2141" spans="1:11" x14ac:dyDescent="0.25">
      <c r="A2141" s="216">
        <v>41906</v>
      </c>
      <c r="B2141" s="217" t="s">
        <v>1600</v>
      </c>
      <c r="C2141" s="363" t="s">
        <v>4766</v>
      </c>
      <c r="D2141" s="20" t="s">
        <v>760</v>
      </c>
      <c r="E2141" s="239">
        <v>2178.8000000000002</v>
      </c>
      <c r="F2141" s="287">
        <v>41906</v>
      </c>
      <c r="G2141" s="44">
        <v>2178.8000000000002</v>
      </c>
      <c r="H2141" s="243">
        <f t="shared" si="34"/>
        <v>0</v>
      </c>
      <c r="I2141" s="20" t="s">
        <v>30</v>
      </c>
      <c r="J2141" s="21"/>
      <c r="K2141" s="21"/>
    </row>
    <row r="2142" spans="1:11" x14ac:dyDescent="0.25">
      <c r="A2142" s="216">
        <v>41906</v>
      </c>
      <c r="B2142" s="217" t="s">
        <v>1601</v>
      </c>
      <c r="C2142" s="363" t="s">
        <v>4766</v>
      </c>
      <c r="D2142" s="20" t="s">
        <v>47</v>
      </c>
      <c r="E2142" s="239">
        <v>3893.4</v>
      </c>
      <c r="F2142" s="287">
        <v>41906</v>
      </c>
      <c r="G2142" s="44">
        <v>3893.4</v>
      </c>
      <c r="H2142" s="243">
        <f t="shared" si="34"/>
        <v>0</v>
      </c>
      <c r="I2142" s="20"/>
      <c r="J2142" s="21"/>
      <c r="K2142" s="21"/>
    </row>
    <row r="2143" spans="1:11" x14ac:dyDescent="0.25">
      <c r="A2143" s="216">
        <v>41906</v>
      </c>
      <c r="B2143" s="217" t="s">
        <v>1602</v>
      </c>
      <c r="C2143" s="363" t="s">
        <v>4766</v>
      </c>
      <c r="D2143" s="20" t="s">
        <v>338</v>
      </c>
      <c r="E2143" s="239">
        <v>456.4</v>
      </c>
      <c r="F2143" s="287">
        <v>41906</v>
      </c>
      <c r="G2143" s="44">
        <v>456.4</v>
      </c>
      <c r="H2143" s="243">
        <f t="shared" si="34"/>
        <v>0</v>
      </c>
      <c r="I2143" s="20" t="s">
        <v>30</v>
      </c>
      <c r="J2143" s="21"/>
      <c r="K2143" s="21"/>
    </row>
    <row r="2144" spans="1:11" x14ac:dyDescent="0.25">
      <c r="A2144" s="216">
        <v>41906</v>
      </c>
      <c r="B2144" s="217" t="s">
        <v>1603</v>
      </c>
      <c r="C2144" s="363" t="s">
        <v>4766</v>
      </c>
      <c r="D2144" s="20" t="s">
        <v>952</v>
      </c>
      <c r="E2144" s="239">
        <v>336</v>
      </c>
      <c r="F2144" s="287">
        <v>41906</v>
      </c>
      <c r="G2144" s="44">
        <v>336</v>
      </c>
      <c r="H2144" s="243">
        <f t="shared" si="34"/>
        <v>0</v>
      </c>
      <c r="I2144" s="20"/>
      <c r="J2144" s="21"/>
      <c r="K2144" s="21"/>
    </row>
    <row r="2145" spans="1:11" x14ac:dyDescent="0.25">
      <c r="A2145" s="216">
        <v>41906</v>
      </c>
      <c r="B2145" s="217" t="s">
        <v>1605</v>
      </c>
      <c r="C2145" s="363" t="s">
        <v>4766</v>
      </c>
      <c r="D2145" s="20" t="s">
        <v>4815</v>
      </c>
      <c r="E2145" s="239">
        <v>1906.2</v>
      </c>
      <c r="F2145" s="287">
        <v>41906</v>
      </c>
      <c r="G2145" s="44">
        <v>1906.2</v>
      </c>
      <c r="H2145" s="243">
        <f t="shared" si="34"/>
        <v>0</v>
      </c>
      <c r="I2145" s="20"/>
      <c r="J2145" s="21"/>
      <c r="K2145" s="21"/>
    </row>
    <row r="2146" spans="1:11" x14ac:dyDescent="0.25">
      <c r="A2146" s="216">
        <v>41906</v>
      </c>
      <c r="B2146" s="217" t="s">
        <v>1606</v>
      </c>
      <c r="C2146" s="363" t="s">
        <v>4766</v>
      </c>
      <c r="D2146" s="20" t="s">
        <v>54</v>
      </c>
      <c r="E2146" s="239">
        <v>7862.4</v>
      </c>
      <c r="F2146" s="287">
        <v>41908</v>
      </c>
      <c r="G2146" s="44">
        <v>7862.4</v>
      </c>
      <c r="H2146" s="243">
        <f t="shared" si="34"/>
        <v>0</v>
      </c>
      <c r="I2146" s="20" t="s">
        <v>30</v>
      </c>
      <c r="J2146" s="21"/>
      <c r="K2146" s="21"/>
    </row>
    <row r="2147" spans="1:11" x14ac:dyDescent="0.25">
      <c r="A2147" s="216">
        <v>41906</v>
      </c>
      <c r="B2147" s="217" t="s">
        <v>1607</v>
      </c>
      <c r="C2147" s="363" t="s">
        <v>4766</v>
      </c>
      <c r="D2147" s="20" t="s">
        <v>4659</v>
      </c>
      <c r="E2147" s="239">
        <v>2335.1999999999998</v>
      </c>
      <c r="F2147" s="287">
        <v>41906</v>
      </c>
      <c r="G2147" s="44">
        <v>2335.1999999999998</v>
      </c>
      <c r="H2147" s="243">
        <f t="shared" si="34"/>
        <v>0</v>
      </c>
      <c r="I2147" s="20"/>
      <c r="J2147" s="21"/>
      <c r="K2147" s="21"/>
    </row>
    <row r="2148" spans="1:11" x14ac:dyDescent="0.25">
      <c r="A2148" s="216">
        <v>41906</v>
      </c>
      <c r="B2148" s="217" t="s">
        <v>1608</v>
      </c>
      <c r="C2148" s="363" t="s">
        <v>4766</v>
      </c>
      <c r="D2148" s="20" t="s">
        <v>4850</v>
      </c>
      <c r="E2148" s="239">
        <v>5192.5</v>
      </c>
      <c r="F2148" s="287">
        <v>41906</v>
      </c>
      <c r="G2148" s="44">
        <v>5192.5</v>
      </c>
      <c r="H2148" s="243">
        <f t="shared" si="34"/>
        <v>0</v>
      </c>
      <c r="I2148" s="20" t="s">
        <v>30</v>
      </c>
      <c r="J2148" s="21"/>
      <c r="K2148" s="21"/>
    </row>
    <row r="2149" spans="1:11" x14ac:dyDescent="0.25">
      <c r="A2149" s="216">
        <v>41906</v>
      </c>
      <c r="B2149" s="217" t="s">
        <v>1609</v>
      </c>
      <c r="C2149" s="363" t="s">
        <v>4766</v>
      </c>
      <c r="D2149" s="20" t="s">
        <v>55</v>
      </c>
      <c r="E2149" s="239">
        <v>11210.1</v>
      </c>
      <c r="F2149" s="287">
        <v>41906</v>
      </c>
      <c r="G2149" s="44">
        <v>11210.1</v>
      </c>
      <c r="H2149" s="243">
        <f t="shared" si="34"/>
        <v>0</v>
      </c>
      <c r="I2149" s="20"/>
      <c r="J2149" s="21"/>
      <c r="K2149" s="21"/>
    </row>
    <row r="2150" spans="1:11" x14ac:dyDescent="0.25">
      <c r="A2150" s="216">
        <v>41906</v>
      </c>
      <c r="B2150" s="217" t="s">
        <v>1610</v>
      </c>
      <c r="C2150" s="363" t="s">
        <v>4766</v>
      </c>
      <c r="D2150" s="20" t="s">
        <v>4622</v>
      </c>
      <c r="E2150" s="239">
        <v>2236</v>
      </c>
      <c r="F2150" s="287">
        <v>41906</v>
      </c>
      <c r="G2150" s="44">
        <v>2236</v>
      </c>
      <c r="H2150" s="243">
        <f t="shared" si="34"/>
        <v>0</v>
      </c>
      <c r="I2150" s="20" t="s">
        <v>27</v>
      </c>
      <c r="J2150" s="21"/>
      <c r="K2150" s="21"/>
    </row>
    <row r="2151" spans="1:11" x14ac:dyDescent="0.25">
      <c r="A2151" s="216">
        <v>41906</v>
      </c>
      <c r="B2151" s="217" t="s">
        <v>1612</v>
      </c>
      <c r="C2151" s="363" t="s">
        <v>4766</v>
      </c>
      <c r="D2151" s="20" t="s">
        <v>1697</v>
      </c>
      <c r="E2151" s="239">
        <v>2500</v>
      </c>
      <c r="F2151" s="287">
        <v>41906</v>
      </c>
      <c r="G2151" s="44">
        <v>2500</v>
      </c>
      <c r="H2151" s="243">
        <f t="shared" si="34"/>
        <v>0</v>
      </c>
      <c r="I2151" s="20"/>
      <c r="J2151" s="21"/>
      <c r="K2151" s="21"/>
    </row>
    <row r="2152" spans="1:11" x14ac:dyDescent="0.25">
      <c r="A2152" s="216">
        <v>41906</v>
      </c>
      <c r="B2152" s="217" t="s">
        <v>1614</v>
      </c>
      <c r="C2152" s="363" t="s">
        <v>4766</v>
      </c>
      <c r="D2152" s="20" t="s">
        <v>1043</v>
      </c>
      <c r="E2152" s="239">
        <v>2211</v>
      </c>
      <c r="F2152" s="287">
        <v>41906</v>
      </c>
      <c r="G2152" s="44">
        <v>2211</v>
      </c>
      <c r="H2152" s="243">
        <f t="shared" si="34"/>
        <v>0</v>
      </c>
      <c r="I2152" s="20"/>
      <c r="J2152" s="21"/>
      <c r="K2152" s="21"/>
    </row>
    <row r="2153" spans="1:11" x14ac:dyDescent="0.25">
      <c r="A2153" s="216">
        <v>41906</v>
      </c>
      <c r="B2153" s="217" t="s">
        <v>1615</v>
      </c>
      <c r="C2153" s="363" t="s">
        <v>4766</v>
      </c>
      <c r="D2153" s="20" t="s">
        <v>44</v>
      </c>
      <c r="E2153" s="239">
        <v>3840</v>
      </c>
      <c r="F2153" s="473">
        <v>41920</v>
      </c>
      <c r="G2153" s="245">
        <v>3840</v>
      </c>
      <c r="H2153" s="243">
        <f t="shared" si="34"/>
        <v>0</v>
      </c>
      <c r="I2153" s="20" t="s">
        <v>4775</v>
      </c>
      <c r="J2153" s="21"/>
      <c r="K2153" s="21"/>
    </row>
    <row r="2154" spans="1:11" x14ac:dyDescent="0.25">
      <c r="A2154" s="216">
        <v>41906</v>
      </c>
      <c r="B2154" s="217" t="s">
        <v>1616</v>
      </c>
      <c r="C2154" s="363" t="s">
        <v>4766</v>
      </c>
      <c r="D2154" s="20" t="s">
        <v>62</v>
      </c>
      <c r="E2154" s="239">
        <v>20570.8</v>
      </c>
      <c r="F2154" s="287">
        <v>41906</v>
      </c>
      <c r="G2154" s="44">
        <v>20570.8</v>
      </c>
      <c r="H2154" s="243">
        <f t="shared" si="34"/>
        <v>0</v>
      </c>
      <c r="I2154" s="20"/>
      <c r="J2154" s="21"/>
      <c r="K2154" s="21"/>
    </row>
    <row r="2155" spans="1:11" x14ac:dyDescent="0.25">
      <c r="A2155" s="216">
        <v>41906</v>
      </c>
      <c r="B2155" s="217" t="s">
        <v>1617</v>
      </c>
      <c r="C2155" s="363" t="s">
        <v>4766</v>
      </c>
      <c r="D2155" s="20" t="s">
        <v>4619</v>
      </c>
      <c r="E2155" s="239">
        <v>4238.3999999999996</v>
      </c>
      <c r="F2155" s="287">
        <v>41906</v>
      </c>
      <c r="G2155" s="44">
        <v>4238.3999999999996</v>
      </c>
      <c r="H2155" s="243">
        <f t="shared" si="34"/>
        <v>0</v>
      </c>
      <c r="I2155" s="20"/>
      <c r="J2155" s="21"/>
      <c r="K2155" s="21"/>
    </row>
    <row r="2156" spans="1:11" x14ac:dyDescent="0.25">
      <c r="A2156" s="216">
        <v>41906</v>
      </c>
      <c r="B2156" s="217" t="s">
        <v>1618</v>
      </c>
      <c r="C2156" s="363" t="s">
        <v>4766</v>
      </c>
      <c r="D2156" s="20" t="s">
        <v>4620</v>
      </c>
      <c r="E2156" s="239">
        <v>7658.4</v>
      </c>
      <c r="F2156" s="287">
        <v>41906</v>
      </c>
      <c r="G2156" s="44">
        <v>7658.4</v>
      </c>
      <c r="H2156" s="243">
        <f t="shared" si="34"/>
        <v>0</v>
      </c>
      <c r="I2156" s="20"/>
      <c r="J2156" s="21"/>
      <c r="K2156" s="21"/>
    </row>
    <row r="2157" spans="1:11" x14ac:dyDescent="0.25">
      <c r="A2157" s="216">
        <v>41906</v>
      </c>
      <c r="B2157" s="217" t="s">
        <v>1619</v>
      </c>
      <c r="C2157" s="363" t="s">
        <v>4766</v>
      </c>
      <c r="D2157" s="20" t="s">
        <v>4658</v>
      </c>
      <c r="E2157" s="239">
        <v>891.6</v>
      </c>
      <c r="F2157" s="287">
        <v>41906</v>
      </c>
      <c r="G2157" s="44">
        <v>891.6</v>
      </c>
      <c r="H2157" s="243">
        <f t="shared" si="34"/>
        <v>0</v>
      </c>
      <c r="I2157" s="20"/>
      <c r="J2157" s="21"/>
      <c r="K2157" s="21"/>
    </row>
    <row r="2158" spans="1:11" x14ac:dyDescent="0.25">
      <c r="A2158" s="216">
        <v>41906</v>
      </c>
      <c r="B2158" s="217" t="s">
        <v>1621</v>
      </c>
      <c r="C2158" s="363" t="s">
        <v>4766</v>
      </c>
      <c r="D2158" s="20" t="s">
        <v>4694</v>
      </c>
      <c r="E2158" s="239">
        <v>4964.8</v>
      </c>
      <c r="F2158" s="473" t="s">
        <v>4851</v>
      </c>
      <c r="G2158" s="44">
        <v>4964.8</v>
      </c>
      <c r="H2158" s="243">
        <f t="shared" si="34"/>
        <v>0</v>
      </c>
      <c r="I2158" s="20" t="s">
        <v>217</v>
      </c>
      <c r="J2158" s="21"/>
      <c r="K2158" s="21"/>
    </row>
    <row r="2159" spans="1:11" x14ac:dyDescent="0.25">
      <c r="A2159" s="216">
        <v>41906</v>
      </c>
      <c r="B2159" s="217" t="s">
        <v>1623</v>
      </c>
      <c r="C2159" s="363" t="s">
        <v>4766</v>
      </c>
      <c r="D2159" s="20" t="s">
        <v>4735</v>
      </c>
      <c r="E2159" s="239">
        <v>406</v>
      </c>
      <c r="F2159" s="287">
        <v>41906</v>
      </c>
      <c r="G2159" s="44">
        <v>406</v>
      </c>
      <c r="H2159" s="243">
        <f t="shared" si="34"/>
        <v>0</v>
      </c>
      <c r="I2159" s="20"/>
      <c r="J2159" s="21"/>
      <c r="K2159" s="21"/>
    </row>
    <row r="2160" spans="1:11" x14ac:dyDescent="0.25">
      <c r="A2160" s="216">
        <v>41906</v>
      </c>
      <c r="B2160" s="494" t="s">
        <v>1624</v>
      </c>
      <c r="C2160" s="495" t="s">
        <v>4852</v>
      </c>
      <c r="D2160" s="18" t="s">
        <v>52</v>
      </c>
      <c r="E2160" s="267">
        <v>2749.2</v>
      </c>
      <c r="F2160" s="287">
        <v>41907</v>
      </c>
      <c r="G2160" s="34">
        <v>2749.2</v>
      </c>
      <c r="H2160" s="243">
        <f t="shared" si="34"/>
        <v>0</v>
      </c>
      <c r="I2160" s="36" t="s">
        <v>217</v>
      </c>
      <c r="J2160" s="21"/>
      <c r="K2160" s="21"/>
    </row>
    <row r="2161" spans="1:11" x14ac:dyDescent="0.25">
      <c r="A2161" s="216">
        <v>41906</v>
      </c>
      <c r="B2161" s="494" t="s">
        <v>1627</v>
      </c>
      <c r="C2161" s="495" t="s">
        <v>4852</v>
      </c>
      <c r="D2161" s="18" t="s">
        <v>2582</v>
      </c>
      <c r="E2161" s="267">
        <v>2459.1999999999998</v>
      </c>
      <c r="F2161" s="287">
        <v>41906</v>
      </c>
      <c r="G2161" s="44">
        <v>2459.1999999999998</v>
      </c>
      <c r="H2161" s="243">
        <f t="shared" si="34"/>
        <v>0</v>
      </c>
      <c r="I2161" s="36" t="s">
        <v>217</v>
      </c>
      <c r="J2161" s="21"/>
      <c r="K2161" s="21"/>
    </row>
    <row r="2162" spans="1:11" x14ac:dyDescent="0.25">
      <c r="A2162" s="216">
        <v>41906</v>
      </c>
      <c r="B2162" s="494" t="s">
        <v>1628</v>
      </c>
      <c r="C2162" s="495" t="s">
        <v>4852</v>
      </c>
      <c r="D2162" s="18" t="s">
        <v>2582</v>
      </c>
      <c r="E2162" s="267">
        <v>183.6</v>
      </c>
      <c r="F2162" s="287">
        <v>41906</v>
      </c>
      <c r="G2162" s="44">
        <v>183.6</v>
      </c>
      <c r="H2162" s="243">
        <f t="shared" si="34"/>
        <v>0</v>
      </c>
      <c r="I2162" s="36" t="s">
        <v>21</v>
      </c>
      <c r="J2162" s="21"/>
      <c r="K2162" s="21"/>
    </row>
    <row r="2163" spans="1:11" x14ac:dyDescent="0.25">
      <c r="A2163" s="216">
        <v>41906</v>
      </c>
      <c r="B2163" s="494" t="s">
        <v>1629</v>
      </c>
      <c r="C2163" s="495" t="s">
        <v>4852</v>
      </c>
      <c r="D2163" s="18" t="s">
        <v>3651</v>
      </c>
      <c r="E2163" s="267">
        <v>473</v>
      </c>
      <c r="F2163" s="287">
        <v>41906</v>
      </c>
      <c r="G2163" s="44">
        <v>473</v>
      </c>
      <c r="H2163" s="243">
        <f t="shared" si="34"/>
        <v>0</v>
      </c>
      <c r="I2163" s="36"/>
      <c r="J2163" s="21"/>
      <c r="K2163" s="21"/>
    </row>
    <row r="2164" spans="1:11" x14ac:dyDescent="0.25">
      <c r="A2164" s="216">
        <v>41906</v>
      </c>
      <c r="B2164" s="494" t="s">
        <v>1630</v>
      </c>
      <c r="C2164" s="495" t="s">
        <v>4852</v>
      </c>
      <c r="D2164" s="18" t="s">
        <v>792</v>
      </c>
      <c r="E2164" s="267">
        <v>3156.9</v>
      </c>
      <c r="F2164" s="287">
        <v>41906</v>
      </c>
      <c r="G2164" s="44">
        <v>3156.9</v>
      </c>
      <c r="H2164" s="243">
        <f t="shared" si="34"/>
        <v>0</v>
      </c>
      <c r="I2164" s="36"/>
      <c r="J2164" s="21"/>
      <c r="K2164" s="21"/>
    </row>
    <row r="2165" spans="1:11" x14ac:dyDescent="0.25">
      <c r="A2165" s="216">
        <v>41906</v>
      </c>
      <c r="B2165" s="494" t="s">
        <v>1632</v>
      </c>
      <c r="C2165" s="495" t="s">
        <v>4852</v>
      </c>
      <c r="D2165" s="18" t="s">
        <v>28</v>
      </c>
      <c r="E2165" s="267">
        <v>8790.6</v>
      </c>
      <c r="F2165" s="287">
        <v>41906</v>
      </c>
      <c r="G2165" s="44">
        <v>8790.6</v>
      </c>
      <c r="H2165" s="243">
        <f t="shared" si="34"/>
        <v>0</v>
      </c>
      <c r="I2165" s="36"/>
      <c r="J2165" s="21"/>
      <c r="K2165" s="21"/>
    </row>
    <row r="2166" spans="1:11" x14ac:dyDescent="0.25">
      <c r="A2166" s="216">
        <v>41906</v>
      </c>
      <c r="B2166" s="494" t="s">
        <v>1634</v>
      </c>
      <c r="C2166" s="495" t="s">
        <v>4852</v>
      </c>
      <c r="D2166" s="18" t="s">
        <v>4618</v>
      </c>
      <c r="E2166" s="267">
        <v>2563.5</v>
      </c>
      <c r="F2166" s="482" t="s">
        <v>4853</v>
      </c>
      <c r="G2166" s="34">
        <v>2563.5</v>
      </c>
      <c r="H2166" s="243">
        <f t="shared" si="34"/>
        <v>0</v>
      </c>
      <c r="I2166" s="36" t="s">
        <v>217</v>
      </c>
      <c r="J2166" s="21"/>
      <c r="K2166" s="21"/>
    </row>
    <row r="2167" spans="1:11" x14ac:dyDescent="0.25">
      <c r="A2167" s="216">
        <v>41906</v>
      </c>
      <c r="B2167" s="494" t="s">
        <v>1635</v>
      </c>
      <c r="C2167" s="495" t="s">
        <v>4852</v>
      </c>
      <c r="D2167" s="18" t="s">
        <v>130</v>
      </c>
      <c r="E2167" s="267">
        <v>3548.2</v>
      </c>
      <c r="F2167" s="482" t="s">
        <v>4854</v>
      </c>
      <c r="G2167" s="34">
        <v>3548.2</v>
      </c>
      <c r="H2167" s="243">
        <f t="shared" si="34"/>
        <v>0</v>
      </c>
      <c r="I2167" s="36" t="s">
        <v>217</v>
      </c>
      <c r="J2167" s="21"/>
      <c r="K2167" s="21"/>
    </row>
    <row r="2168" spans="1:11" x14ac:dyDescent="0.25">
      <c r="A2168" s="216">
        <v>41906</v>
      </c>
      <c r="B2168" s="494" t="s">
        <v>1636</v>
      </c>
      <c r="C2168" s="495" t="s">
        <v>4852</v>
      </c>
      <c r="D2168" s="18" t="s">
        <v>83</v>
      </c>
      <c r="E2168" s="267">
        <v>3640.8</v>
      </c>
      <c r="F2168" s="287">
        <v>41906</v>
      </c>
      <c r="G2168" s="44">
        <v>3640.8</v>
      </c>
      <c r="H2168" s="243">
        <f t="shared" si="34"/>
        <v>0</v>
      </c>
      <c r="I2168" s="36" t="s">
        <v>217</v>
      </c>
      <c r="J2168" s="21"/>
      <c r="K2168" s="21"/>
    </row>
    <row r="2169" spans="1:11" x14ac:dyDescent="0.25">
      <c r="A2169" s="216">
        <v>41906</v>
      </c>
      <c r="B2169" s="494" t="s">
        <v>1637</v>
      </c>
      <c r="C2169" s="495" t="s">
        <v>4852</v>
      </c>
      <c r="D2169" s="18" t="s">
        <v>4623</v>
      </c>
      <c r="E2169" s="267">
        <v>213.2</v>
      </c>
      <c r="F2169" s="287">
        <v>41906</v>
      </c>
      <c r="G2169" s="44">
        <v>213.2</v>
      </c>
      <c r="H2169" s="243">
        <f t="shared" si="34"/>
        <v>0</v>
      </c>
      <c r="I2169" s="36"/>
      <c r="J2169" s="21"/>
      <c r="K2169" s="21"/>
    </row>
    <row r="2170" spans="1:11" x14ac:dyDescent="0.25">
      <c r="A2170" s="216">
        <v>41906</v>
      </c>
      <c r="B2170" s="494" t="s">
        <v>1639</v>
      </c>
      <c r="C2170" s="495" t="s">
        <v>4852</v>
      </c>
      <c r="D2170" s="18" t="s">
        <v>2582</v>
      </c>
      <c r="E2170" s="267">
        <v>124.2</v>
      </c>
      <c r="F2170" s="287">
        <v>41906</v>
      </c>
      <c r="G2170" s="44">
        <v>124.2</v>
      </c>
      <c r="H2170" s="243">
        <f t="shared" si="34"/>
        <v>0</v>
      </c>
      <c r="I2170" s="36" t="s">
        <v>217</v>
      </c>
      <c r="J2170" s="21"/>
      <c r="K2170" s="21"/>
    </row>
    <row r="2171" spans="1:11" x14ac:dyDescent="0.25">
      <c r="A2171" s="216">
        <v>41906</v>
      </c>
      <c r="B2171" s="494" t="s">
        <v>1641</v>
      </c>
      <c r="C2171" s="495" t="s">
        <v>4852</v>
      </c>
      <c r="D2171" s="18" t="s">
        <v>60</v>
      </c>
      <c r="E2171" s="267">
        <v>9617.4</v>
      </c>
      <c r="F2171" s="473" t="s">
        <v>4855</v>
      </c>
      <c r="G2171" s="34">
        <v>9617.4</v>
      </c>
      <c r="H2171" s="243">
        <f t="shared" si="34"/>
        <v>0</v>
      </c>
      <c r="I2171" s="36"/>
      <c r="J2171" s="21"/>
      <c r="K2171" s="21"/>
    </row>
    <row r="2172" spans="1:11" x14ac:dyDescent="0.25">
      <c r="A2172" s="216">
        <v>41906</v>
      </c>
      <c r="B2172" s="494" t="s">
        <v>1642</v>
      </c>
      <c r="C2172" s="495" t="s">
        <v>4852</v>
      </c>
      <c r="D2172" s="18" t="s">
        <v>1611</v>
      </c>
      <c r="E2172" s="267">
        <v>3417.5</v>
      </c>
      <c r="F2172" s="287">
        <v>41906</v>
      </c>
      <c r="G2172" s="44">
        <v>3417.5</v>
      </c>
      <c r="H2172" s="243">
        <f t="shared" si="34"/>
        <v>0</v>
      </c>
      <c r="I2172" s="36"/>
      <c r="J2172" s="21"/>
      <c r="K2172" s="21"/>
    </row>
    <row r="2173" spans="1:11" x14ac:dyDescent="0.25">
      <c r="A2173" s="216">
        <v>41906</v>
      </c>
      <c r="B2173" s="494" t="s">
        <v>1643</v>
      </c>
      <c r="C2173" s="495" t="s">
        <v>4852</v>
      </c>
      <c r="D2173" s="18" t="s">
        <v>4798</v>
      </c>
      <c r="E2173" s="267">
        <v>5605.99</v>
      </c>
      <c r="F2173" s="287">
        <v>41906</v>
      </c>
      <c r="G2173" s="44">
        <v>5605.99</v>
      </c>
      <c r="H2173" s="243">
        <f t="shared" si="34"/>
        <v>0</v>
      </c>
      <c r="I2173" s="36"/>
      <c r="J2173" s="21"/>
      <c r="K2173" s="21"/>
    </row>
    <row r="2174" spans="1:11" x14ac:dyDescent="0.25">
      <c r="A2174" s="216">
        <v>41906</v>
      </c>
      <c r="B2174" s="494" t="s">
        <v>1644</v>
      </c>
      <c r="C2174" s="495" t="s">
        <v>4852</v>
      </c>
      <c r="D2174" s="18" t="s">
        <v>180</v>
      </c>
      <c r="E2174" s="267">
        <v>26310</v>
      </c>
      <c r="F2174" s="287">
        <v>41907</v>
      </c>
      <c r="G2174" s="34">
        <v>26310</v>
      </c>
      <c r="H2174" s="243">
        <f t="shared" si="34"/>
        <v>0</v>
      </c>
      <c r="I2174" s="36" t="s">
        <v>65</v>
      </c>
      <c r="J2174" s="21"/>
      <c r="K2174" s="21"/>
    </row>
    <row r="2175" spans="1:11" x14ac:dyDescent="0.25">
      <c r="A2175" s="216">
        <v>41906</v>
      </c>
      <c r="B2175" s="494" t="s">
        <v>1645</v>
      </c>
      <c r="C2175" s="495" t="s">
        <v>4852</v>
      </c>
      <c r="D2175" s="18" t="s">
        <v>11</v>
      </c>
      <c r="E2175" s="267">
        <v>38704.68</v>
      </c>
      <c r="F2175" s="473">
        <v>41936</v>
      </c>
      <c r="G2175" s="40">
        <v>38704.68</v>
      </c>
      <c r="H2175" s="243">
        <f t="shared" si="34"/>
        <v>0</v>
      </c>
      <c r="I2175" s="36" t="s">
        <v>65</v>
      </c>
      <c r="J2175" s="21"/>
      <c r="K2175" s="21"/>
    </row>
    <row r="2176" spans="1:11" x14ac:dyDescent="0.25">
      <c r="A2176" s="216">
        <v>41906</v>
      </c>
      <c r="B2176" s="494" t="s">
        <v>1646</v>
      </c>
      <c r="C2176" s="495" t="s">
        <v>4852</v>
      </c>
      <c r="D2176" s="18" t="s">
        <v>3318</v>
      </c>
      <c r="E2176" s="267">
        <v>4694.2</v>
      </c>
      <c r="F2176" s="287">
        <v>41907</v>
      </c>
      <c r="G2176" s="34">
        <v>4694.2</v>
      </c>
      <c r="H2176" s="243">
        <f t="shared" si="34"/>
        <v>0</v>
      </c>
      <c r="I2176" s="36" t="s">
        <v>65</v>
      </c>
      <c r="J2176" s="21"/>
      <c r="K2176" s="21"/>
    </row>
    <row r="2177" spans="1:11" x14ac:dyDescent="0.25">
      <c r="A2177" s="216">
        <v>41906</v>
      </c>
      <c r="B2177" s="494" t="s">
        <v>1647</v>
      </c>
      <c r="C2177" s="495" t="s">
        <v>4852</v>
      </c>
      <c r="D2177" s="18" t="s">
        <v>4856</v>
      </c>
      <c r="E2177" s="267">
        <v>2464.8000000000002</v>
      </c>
      <c r="F2177" s="287">
        <v>41907</v>
      </c>
      <c r="G2177" s="34">
        <v>2464.8000000000002</v>
      </c>
      <c r="H2177" s="243">
        <f t="shared" si="34"/>
        <v>0</v>
      </c>
      <c r="I2177" s="36" t="s">
        <v>65</v>
      </c>
      <c r="J2177" s="21"/>
      <c r="K2177" s="21"/>
    </row>
    <row r="2178" spans="1:11" x14ac:dyDescent="0.25">
      <c r="A2178" s="216">
        <v>41906</v>
      </c>
      <c r="B2178" s="494" t="s">
        <v>1648</v>
      </c>
      <c r="C2178" s="495" t="s">
        <v>4852</v>
      </c>
      <c r="D2178" s="18" t="s">
        <v>4856</v>
      </c>
      <c r="E2178" s="267">
        <v>327.60000000000002</v>
      </c>
      <c r="F2178" s="287">
        <v>41907</v>
      </c>
      <c r="G2178" s="34">
        <v>327.60000000000002</v>
      </c>
      <c r="H2178" s="243">
        <f t="shared" si="34"/>
        <v>0</v>
      </c>
      <c r="I2178" s="36" t="s">
        <v>65</v>
      </c>
      <c r="J2178" s="21"/>
      <c r="K2178" s="21"/>
    </row>
    <row r="2179" spans="1:11" x14ac:dyDescent="0.25">
      <c r="A2179" s="216">
        <v>41906</v>
      </c>
      <c r="B2179" s="494" t="s">
        <v>1649</v>
      </c>
      <c r="C2179" s="495" t="s">
        <v>4852</v>
      </c>
      <c r="D2179" s="18" t="s">
        <v>4722</v>
      </c>
      <c r="E2179" s="267">
        <v>24201.599999999999</v>
      </c>
      <c r="F2179" s="287">
        <v>41906</v>
      </c>
      <c r="G2179" s="34">
        <v>24201.599999999999</v>
      </c>
      <c r="H2179" s="243">
        <f t="shared" si="34"/>
        <v>0</v>
      </c>
      <c r="I2179" s="36"/>
      <c r="J2179" s="21"/>
      <c r="K2179" s="21"/>
    </row>
    <row r="2180" spans="1:11" x14ac:dyDescent="0.25">
      <c r="A2180" s="216">
        <v>41906</v>
      </c>
      <c r="B2180" s="494" t="s">
        <v>1650</v>
      </c>
      <c r="C2180" s="495" t="s">
        <v>4852</v>
      </c>
      <c r="D2180" s="18" t="s">
        <v>106</v>
      </c>
      <c r="E2180" s="267">
        <v>135362.48000000001</v>
      </c>
      <c r="F2180" s="287">
        <v>41908</v>
      </c>
      <c r="G2180" s="34">
        <v>135362.48000000001</v>
      </c>
      <c r="H2180" s="243">
        <f t="shared" si="34"/>
        <v>0</v>
      </c>
      <c r="I2180" s="36" t="s">
        <v>21</v>
      </c>
      <c r="J2180" s="21"/>
      <c r="K2180" s="21"/>
    </row>
    <row r="2181" spans="1:11" x14ac:dyDescent="0.25">
      <c r="A2181" s="216">
        <v>41906</v>
      </c>
      <c r="B2181" s="494" t="s">
        <v>1651</v>
      </c>
      <c r="C2181" s="495" t="s">
        <v>4852</v>
      </c>
      <c r="D2181" s="20" t="s">
        <v>19</v>
      </c>
      <c r="E2181" s="239">
        <v>399.75</v>
      </c>
      <c r="F2181" s="487"/>
      <c r="G2181" s="320"/>
      <c r="H2181" s="243">
        <f t="shared" si="34"/>
        <v>399.75</v>
      </c>
      <c r="I2181" s="20"/>
      <c r="J2181" s="21"/>
      <c r="K2181" s="21"/>
    </row>
    <row r="2182" spans="1:11" x14ac:dyDescent="0.25">
      <c r="A2182" s="216">
        <v>41906</v>
      </c>
      <c r="B2182" s="494" t="s">
        <v>1652</v>
      </c>
      <c r="C2182" s="495" t="s">
        <v>4852</v>
      </c>
      <c r="D2182" s="18" t="s">
        <v>4857</v>
      </c>
      <c r="E2182" s="267">
        <v>12507</v>
      </c>
      <c r="F2182" s="287">
        <v>41906</v>
      </c>
      <c r="G2182" s="34">
        <v>12507</v>
      </c>
      <c r="H2182" s="243">
        <f t="shared" si="34"/>
        <v>0</v>
      </c>
      <c r="I2182" s="36"/>
      <c r="J2182" s="21"/>
      <c r="K2182" s="21"/>
    </row>
    <row r="2183" spans="1:11" x14ac:dyDescent="0.25">
      <c r="A2183" s="216">
        <v>41906</v>
      </c>
      <c r="B2183" s="494" t="s">
        <v>1654</v>
      </c>
      <c r="C2183" s="495" t="s">
        <v>4852</v>
      </c>
      <c r="D2183" s="18" t="s">
        <v>312</v>
      </c>
      <c r="E2183" s="267">
        <v>5270.4</v>
      </c>
      <c r="F2183" s="287">
        <v>41906</v>
      </c>
      <c r="G2183" s="34">
        <v>5270.4</v>
      </c>
      <c r="H2183" s="243">
        <f t="shared" si="34"/>
        <v>0</v>
      </c>
      <c r="I2183" s="36" t="s">
        <v>217</v>
      </c>
      <c r="J2183" s="21"/>
      <c r="K2183" s="21"/>
    </row>
    <row r="2184" spans="1:11" x14ac:dyDescent="0.25">
      <c r="A2184" s="216">
        <v>41906</v>
      </c>
      <c r="B2184" s="494" t="s">
        <v>1655</v>
      </c>
      <c r="C2184" s="495" t="s">
        <v>4852</v>
      </c>
      <c r="D2184" s="18" t="s">
        <v>62</v>
      </c>
      <c r="E2184" s="267">
        <v>1252.1199999999999</v>
      </c>
      <c r="F2184" s="287">
        <v>41906</v>
      </c>
      <c r="G2184" s="34">
        <v>1252.1199999999999</v>
      </c>
      <c r="H2184" s="243">
        <f t="shared" si="34"/>
        <v>0</v>
      </c>
      <c r="I2184" s="36"/>
      <c r="J2184" s="21"/>
      <c r="K2184" s="21"/>
    </row>
    <row r="2185" spans="1:11" x14ac:dyDescent="0.25">
      <c r="A2185" s="216">
        <v>41906</v>
      </c>
      <c r="B2185" s="494" t="s">
        <v>1656</v>
      </c>
      <c r="C2185" s="495" t="s">
        <v>4852</v>
      </c>
      <c r="D2185" s="18" t="s">
        <v>396</v>
      </c>
      <c r="E2185" s="267">
        <v>558.79999999999995</v>
      </c>
      <c r="F2185" s="287">
        <v>41906</v>
      </c>
      <c r="G2185" s="34">
        <v>558.79999999999995</v>
      </c>
      <c r="H2185" s="243">
        <f t="shared" si="34"/>
        <v>0</v>
      </c>
      <c r="I2185" s="36"/>
      <c r="J2185" s="21"/>
      <c r="K2185" s="21"/>
    </row>
    <row r="2186" spans="1:11" x14ac:dyDescent="0.25">
      <c r="A2186" s="216">
        <v>41906</v>
      </c>
      <c r="B2186" s="494" t="s">
        <v>1657</v>
      </c>
      <c r="C2186" s="495" t="s">
        <v>4852</v>
      </c>
      <c r="D2186" s="18" t="s">
        <v>4216</v>
      </c>
      <c r="E2186" s="267">
        <v>8257.2000000000007</v>
      </c>
      <c r="F2186" s="287">
        <v>41906</v>
      </c>
      <c r="G2186" s="34">
        <v>8257.2000000000007</v>
      </c>
      <c r="H2186" s="243">
        <f t="shared" si="34"/>
        <v>0</v>
      </c>
      <c r="I2186" s="36"/>
      <c r="J2186" s="21"/>
      <c r="K2186" s="21"/>
    </row>
    <row r="2187" spans="1:11" x14ac:dyDescent="0.25">
      <c r="A2187" s="216">
        <v>41906</v>
      </c>
      <c r="B2187" s="494" t="s">
        <v>1660</v>
      </c>
      <c r="C2187" s="495" t="s">
        <v>4852</v>
      </c>
      <c r="D2187" s="18" t="s">
        <v>4216</v>
      </c>
      <c r="E2187" s="267">
        <v>80</v>
      </c>
      <c r="F2187" s="287">
        <v>41906</v>
      </c>
      <c r="G2187" s="34">
        <v>80</v>
      </c>
      <c r="H2187" s="243">
        <f t="shared" si="34"/>
        <v>0</v>
      </c>
      <c r="I2187" s="496"/>
      <c r="J2187" s="21"/>
      <c r="K2187" s="21"/>
    </row>
    <row r="2188" spans="1:11" x14ac:dyDescent="0.25">
      <c r="A2188" s="216">
        <v>41907</v>
      </c>
      <c r="B2188" s="494" t="s">
        <v>1661</v>
      </c>
      <c r="C2188" s="495" t="s">
        <v>4852</v>
      </c>
      <c r="D2188" s="18" t="s">
        <v>200</v>
      </c>
      <c r="E2188" s="267">
        <v>6281</v>
      </c>
      <c r="F2188" s="497">
        <v>41909</v>
      </c>
      <c r="G2188" s="34">
        <v>6281</v>
      </c>
      <c r="H2188" s="243">
        <f t="shared" si="34"/>
        <v>0</v>
      </c>
      <c r="I2188" s="36" t="s">
        <v>3945</v>
      </c>
      <c r="J2188" s="21"/>
      <c r="K2188" s="21"/>
    </row>
    <row r="2189" spans="1:11" x14ac:dyDescent="0.25">
      <c r="A2189" s="216">
        <v>41907</v>
      </c>
      <c r="B2189" s="494" t="s">
        <v>1662</v>
      </c>
      <c r="C2189" s="495" t="s">
        <v>4852</v>
      </c>
      <c r="D2189" s="18" t="s">
        <v>4620</v>
      </c>
      <c r="E2189" s="267">
        <v>19747</v>
      </c>
      <c r="F2189" s="287">
        <v>41907</v>
      </c>
      <c r="G2189" s="34">
        <v>19747</v>
      </c>
      <c r="H2189" s="243">
        <f t="shared" si="34"/>
        <v>0</v>
      </c>
      <c r="I2189" s="36" t="s">
        <v>217</v>
      </c>
      <c r="J2189" s="21"/>
      <c r="K2189" s="21"/>
    </row>
    <row r="2190" spans="1:11" x14ac:dyDescent="0.25">
      <c r="A2190" s="216">
        <v>41907</v>
      </c>
      <c r="B2190" s="494" t="s">
        <v>1663</v>
      </c>
      <c r="C2190" s="495" t="s">
        <v>4852</v>
      </c>
      <c r="D2190" s="18" t="s">
        <v>13</v>
      </c>
      <c r="E2190" s="267">
        <v>2935.1</v>
      </c>
      <c r="F2190" s="287">
        <v>41907</v>
      </c>
      <c r="G2190" s="34">
        <v>2935.1</v>
      </c>
      <c r="H2190" s="243">
        <f t="shared" si="34"/>
        <v>0</v>
      </c>
      <c r="I2190" s="36" t="s">
        <v>217</v>
      </c>
      <c r="J2190" s="21"/>
      <c r="K2190" s="21"/>
    </row>
    <row r="2191" spans="1:11" x14ac:dyDescent="0.25">
      <c r="A2191" s="216">
        <v>41907</v>
      </c>
      <c r="B2191" s="494" t="s">
        <v>1664</v>
      </c>
      <c r="C2191" s="495" t="s">
        <v>4852</v>
      </c>
      <c r="D2191" s="18" t="s">
        <v>4653</v>
      </c>
      <c r="E2191" s="267">
        <v>3369.6</v>
      </c>
      <c r="F2191" s="287">
        <v>41907</v>
      </c>
      <c r="G2191" s="34">
        <v>3369.6</v>
      </c>
      <c r="H2191" s="243">
        <f t="shared" si="34"/>
        <v>0</v>
      </c>
      <c r="I2191" s="36"/>
      <c r="J2191" s="21"/>
      <c r="K2191" s="21"/>
    </row>
    <row r="2192" spans="1:11" x14ac:dyDescent="0.25">
      <c r="A2192" s="216">
        <v>41907</v>
      </c>
      <c r="B2192" s="494" t="s">
        <v>1665</v>
      </c>
      <c r="C2192" s="495" t="s">
        <v>4852</v>
      </c>
      <c r="D2192" s="18" t="s">
        <v>1782</v>
      </c>
      <c r="E2192" s="267">
        <v>1040</v>
      </c>
      <c r="F2192" s="287">
        <v>41907</v>
      </c>
      <c r="G2192" s="34">
        <v>1040</v>
      </c>
      <c r="H2192" s="243">
        <f t="shared" si="34"/>
        <v>0</v>
      </c>
      <c r="I2192" s="36" t="s">
        <v>162</v>
      </c>
      <c r="J2192" s="21"/>
      <c r="K2192" s="21"/>
    </row>
    <row r="2193" spans="1:11" x14ac:dyDescent="0.25">
      <c r="A2193" s="216">
        <v>41907</v>
      </c>
      <c r="B2193" s="494" t="s">
        <v>1666</v>
      </c>
      <c r="C2193" s="495" t="s">
        <v>4852</v>
      </c>
      <c r="D2193" s="18" t="s">
        <v>4354</v>
      </c>
      <c r="E2193" s="267">
        <v>2045</v>
      </c>
      <c r="F2193" s="287">
        <v>41907</v>
      </c>
      <c r="G2193" s="34">
        <v>2045</v>
      </c>
      <c r="H2193" s="243">
        <f t="shared" si="34"/>
        <v>0</v>
      </c>
      <c r="I2193" s="36" t="s">
        <v>162</v>
      </c>
      <c r="J2193" s="21"/>
      <c r="K2193" s="21"/>
    </row>
    <row r="2194" spans="1:11" x14ac:dyDescent="0.25">
      <c r="A2194" s="216">
        <v>41907</v>
      </c>
      <c r="B2194" s="494" t="s">
        <v>1667</v>
      </c>
      <c r="C2194" s="495" t="s">
        <v>4852</v>
      </c>
      <c r="D2194" s="18" t="s">
        <v>4685</v>
      </c>
      <c r="E2194" s="267">
        <v>1693.2</v>
      </c>
      <c r="F2194" s="287">
        <v>41907</v>
      </c>
      <c r="G2194" s="34">
        <v>1693.2</v>
      </c>
      <c r="H2194" s="243">
        <f t="shared" si="34"/>
        <v>0</v>
      </c>
      <c r="I2194" s="36" t="s">
        <v>30</v>
      </c>
      <c r="J2194" s="21"/>
      <c r="K2194" s="21"/>
    </row>
    <row r="2195" spans="1:11" x14ac:dyDescent="0.25">
      <c r="A2195" s="216">
        <v>41907</v>
      </c>
      <c r="B2195" s="494" t="s">
        <v>1668</v>
      </c>
      <c r="C2195" s="495" t="s">
        <v>4852</v>
      </c>
      <c r="D2195" s="18" t="s">
        <v>124</v>
      </c>
      <c r="E2195" s="267">
        <v>7379.4</v>
      </c>
      <c r="F2195" s="287">
        <v>41907</v>
      </c>
      <c r="G2195" s="34">
        <v>7379.4</v>
      </c>
      <c r="H2195" s="243">
        <f t="shared" si="34"/>
        <v>0</v>
      </c>
      <c r="I2195" s="36" t="s">
        <v>30</v>
      </c>
      <c r="J2195" s="21"/>
      <c r="K2195" s="21"/>
    </row>
    <row r="2196" spans="1:11" x14ac:dyDescent="0.25">
      <c r="A2196" s="216">
        <v>41907</v>
      </c>
      <c r="B2196" s="494" t="s">
        <v>1669</v>
      </c>
      <c r="C2196" s="495" t="s">
        <v>4852</v>
      </c>
      <c r="D2196" s="18" t="s">
        <v>19</v>
      </c>
      <c r="E2196" s="267">
        <v>91697.1</v>
      </c>
      <c r="F2196" s="473">
        <v>41914</v>
      </c>
      <c r="G2196" s="40">
        <v>91697.1</v>
      </c>
      <c r="H2196" s="243">
        <f t="shared" si="34"/>
        <v>0</v>
      </c>
      <c r="I2196" s="36" t="s">
        <v>27</v>
      </c>
      <c r="J2196" s="21"/>
      <c r="K2196" s="21"/>
    </row>
    <row r="2197" spans="1:11" x14ac:dyDescent="0.25">
      <c r="A2197" s="216">
        <v>41907</v>
      </c>
      <c r="B2197" s="494" t="s">
        <v>1670</v>
      </c>
      <c r="C2197" s="495" t="s">
        <v>4852</v>
      </c>
      <c r="D2197" s="18" t="s">
        <v>23</v>
      </c>
      <c r="E2197" s="267">
        <v>4026</v>
      </c>
      <c r="F2197" s="287">
        <v>41907</v>
      </c>
      <c r="G2197" s="34">
        <v>4026</v>
      </c>
      <c r="H2197" s="243">
        <f t="shared" si="34"/>
        <v>0</v>
      </c>
      <c r="I2197" s="36"/>
      <c r="J2197" s="21"/>
      <c r="K2197" s="21"/>
    </row>
    <row r="2198" spans="1:11" x14ac:dyDescent="0.25">
      <c r="A2198" s="216">
        <v>41907</v>
      </c>
      <c r="B2198" s="494" t="s">
        <v>1671</v>
      </c>
      <c r="C2198" s="495" t="s">
        <v>4852</v>
      </c>
      <c r="D2198" s="18" t="s">
        <v>124</v>
      </c>
      <c r="E2198" s="267">
        <v>1311.2</v>
      </c>
      <c r="F2198" s="287">
        <v>41907</v>
      </c>
      <c r="G2198" s="34">
        <v>1311.2</v>
      </c>
      <c r="H2198" s="243">
        <f t="shared" si="34"/>
        <v>0</v>
      </c>
      <c r="I2198" s="36" t="s">
        <v>30</v>
      </c>
      <c r="J2198" s="21"/>
      <c r="K2198" s="21"/>
    </row>
    <row r="2199" spans="1:11" x14ac:dyDescent="0.25">
      <c r="A2199" s="216">
        <v>41907</v>
      </c>
      <c r="B2199" s="494" t="s">
        <v>1672</v>
      </c>
      <c r="C2199" s="495" t="s">
        <v>4852</v>
      </c>
      <c r="D2199" s="18" t="s">
        <v>449</v>
      </c>
      <c r="E2199" s="267">
        <v>2594.8000000000002</v>
      </c>
      <c r="F2199" s="287">
        <v>41907</v>
      </c>
      <c r="G2199" s="34">
        <v>2594.8000000000002</v>
      </c>
      <c r="H2199" s="243">
        <f t="shared" si="34"/>
        <v>0</v>
      </c>
      <c r="I2199" s="36" t="s">
        <v>30</v>
      </c>
      <c r="J2199" s="21"/>
      <c r="K2199" s="21"/>
    </row>
    <row r="2200" spans="1:11" x14ac:dyDescent="0.25">
      <c r="A2200" s="216">
        <v>41907</v>
      </c>
      <c r="B2200" s="494" t="s">
        <v>1674</v>
      </c>
      <c r="C2200" s="495" t="s">
        <v>4852</v>
      </c>
      <c r="D2200" s="18" t="s">
        <v>29</v>
      </c>
      <c r="E2200" s="267">
        <v>9756.7999999999993</v>
      </c>
      <c r="F2200" s="287">
        <v>41907</v>
      </c>
      <c r="G2200" s="34">
        <v>9756.7999999999993</v>
      </c>
      <c r="H2200" s="243">
        <f t="shared" si="34"/>
        <v>0</v>
      </c>
      <c r="I2200" s="36" t="s">
        <v>30</v>
      </c>
      <c r="J2200" s="21"/>
      <c r="K2200" s="21"/>
    </row>
    <row r="2201" spans="1:11" x14ac:dyDescent="0.25">
      <c r="A2201" s="216">
        <v>41907</v>
      </c>
      <c r="B2201" s="494" t="s">
        <v>1676</v>
      </c>
      <c r="C2201" s="495" t="s">
        <v>4852</v>
      </c>
      <c r="D2201" s="18" t="s">
        <v>760</v>
      </c>
      <c r="E2201" s="267">
        <v>2121.6</v>
      </c>
      <c r="F2201" s="287">
        <v>41907</v>
      </c>
      <c r="G2201" s="34">
        <v>2121.6</v>
      </c>
      <c r="H2201" s="243">
        <f t="shared" si="34"/>
        <v>0</v>
      </c>
      <c r="I2201" s="36" t="s">
        <v>30</v>
      </c>
      <c r="J2201" s="21"/>
      <c r="K2201" s="21"/>
    </row>
    <row r="2202" spans="1:11" x14ac:dyDescent="0.25">
      <c r="A2202" s="216">
        <v>41907</v>
      </c>
      <c r="B2202" s="494" t="s">
        <v>1677</v>
      </c>
      <c r="C2202" s="495" t="s">
        <v>4852</v>
      </c>
      <c r="D2202" s="18" t="s">
        <v>4755</v>
      </c>
      <c r="E2202" s="267">
        <v>5752.7</v>
      </c>
      <c r="F2202" s="287">
        <v>41907</v>
      </c>
      <c r="G2202" s="34">
        <v>5752.7</v>
      </c>
      <c r="H2202" s="243">
        <f t="shared" si="34"/>
        <v>0</v>
      </c>
      <c r="I2202" s="36"/>
      <c r="J2202" s="21"/>
      <c r="K2202" s="21"/>
    </row>
    <row r="2203" spans="1:11" x14ac:dyDescent="0.25">
      <c r="A2203" s="216">
        <v>41907</v>
      </c>
      <c r="B2203" s="494" t="s">
        <v>1678</v>
      </c>
      <c r="C2203" s="495" t="s">
        <v>4852</v>
      </c>
      <c r="D2203" s="18" t="s">
        <v>62</v>
      </c>
      <c r="E2203" s="267">
        <v>40681.199999999997</v>
      </c>
      <c r="F2203" s="287">
        <v>41907</v>
      </c>
      <c r="G2203" s="34">
        <v>40681.199999999997</v>
      </c>
      <c r="H2203" s="243">
        <f t="shared" si="34"/>
        <v>0</v>
      </c>
      <c r="I2203" s="36" t="s">
        <v>12</v>
      </c>
      <c r="J2203" s="21"/>
      <c r="K2203" s="21"/>
    </row>
    <row r="2204" spans="1:11" x14ac:dyDescent="0.25">
      <c r="A2204" s="216">
        <v>41907</v>
      </c>
      <c r="B2204" s="494" t="s">
        <v>1679</v>
      </c>
      <c r="C2204" s="495" t="s">
        <v>4852</v>
      </c>
      <c r="D2204" s="18" t="s">
        <v>4670</v>
      </c>
      <c r="E2204" s="267">
        <v>6187.9</v>
      </c>
      <c r="F2204" s="287">
        <v>41907</v>
      </c>
      <c r="G2204" s="34">
        <v>6187.9</v>
      </c>
      <c r="H2204" s="243">
        <f t="shared" si="34"/>
        <v>0</v>
      </c>
      <c r="I2204" s="36"/>
      <c r="J2204" s="21"/>
      <c r="K2204" s="21"/>
    </row>
    <row r="2205" spans="1:11" x14ac:dyDescent="0.25">
      <c r="A2205" s="216">
        <v>41907</v>
      </c>
      <c r="B2205" s="494" t="s">
        <v>1680</v>
      </c>
      <c r="C2205" s="495" t="s">
        <v>4852</v>
      </c>
      <c r="D2205" s="18" t="s">
        <v>4670</v>
      </c>
      <c r="E2205" s="267">
        <v>3066.5</v>
      </c>
      <c r="F2205" s="287">
        <v>41907</v>
      </c>
      <c r="G2205" s="34">
        <v>3066.5</v>
      </c>
      <c r="H2205" s="243">
        <f t="shared" si="34"/>
        <v>0</v>
      </c>
      <c r="I2205" s="36"/>
      <c r="J2205" s="21"/>
      <c r="K2205" s="21"/>
    </row>
    <row r="2206" spans="1:11" x14ac:dyDescent="0.25">
      <c r="A2206" s="216">
        <v>41907</v>
      </c>
      <c r="B2206" s="494" t="s">
        <v>1681</v>
      </c>
      <c r="C2206" s="495" t="s">
        <v>4852</v>
      </c>
      <c r="D2206" s="18" t="s">
        <v>3121</v>
      </c>
      <c r="E2206" s="267">
        <v>6396.8</v>
      </c>
      <c r="F2206" s="287">
        <v>41907</v>
      </c>
      <c r="G2206" s="34">
        <v>6396.8</v>
      </c>
      <c r="H2206" s="243">
        <f t="shared" si="34"/>
        <v>0</v>
      </c>
      <c r="I2206" s="36" t="s">
        <v>12</v>
      </c>
      <c r="J2206" s="21"/>
      <c r="K2206" s="21"/>
    </row>
    <row r="2207" spans="1:11" x14ac:dyDescent="0.25">
      <c r="A2207" s="216">
        <v>41907</v>
      </c>
      <c r="B2207" s="494" t="s">
        <v>1683</v>
      </c>
      <c r="C2207" s="495" t="s">
        <v>4852</v>
      </c>
      <c r="D2207" s="18" t="s">
        <v>4733</v>
      </c>
      <c r="E2207" s="267">
        <v>2870.4</v>
      </c>
      <c r="F2207" s="287">
        <v>41907</v>
      </c>
      <c r="G2207" s="34">
        <v>2870.4</v>
      </c>
      <c r="H2207" s="243">
        <f t="shared" si="34"/>
        <v>0</v>
      </c>
      <c r="I2207" s="36"/>
      <c r="J2207" s="21"/>
      <c r="K2207" s="21"/>
    </row>
    <row r="2208" spans="1:11" x14ac:dyDescent="0.25">
      <c r="A2208" s="216">
        <v>41907</v>
      </c>
      <c r="B2208" s="494" t="s">
        <v>1684</v>
      </c>
      <c r="C2208" s="495" t="s">
        <v>4852</v>
      </c>
      <c r="D2208" s="18" t="s">
        <v>3378</v>
      </c>
      <c r="E2208" s="267">
        <v>1869</v>
      </c>
      <c r="F2208" s="287">
        <v>41907</v>
      </c>
      <c r="G2208" s="34">
        <v>1869</v>
      </c>
      <c r="H2208" s="243">
        <f t="shared" si="34"/>
        <v>0</v>
      </c>
      <c r="I2208" s="36"/>
      <c r="J2208" s="21"/>
      <c r="K2208" s="21"/>
    </row>
    <row r="2209" spans="1:11" x14ac:dyDescent="0.25">
      <c r="A2209" s="216">
        <v>41907</v>
      </c>
      <c r="B2209" s="494" t="s">
        <v>1685</v>
      </c>
      <c r="C2209" s="495" t="s">
        <v>4852</v>
      </c>
      <c r="D2209" s="18" t="s">
        <v>4323</v>
      </c>
      <c r="E2209" s="267">
        <v>2312.4</v>
      </c>
      <c r="F2209" s="287">
        <v>41907</v>
      </c>
      <c r="G2209" s="34">
        <v>2312.4</v>
      </c>
      <c r="H2209" s="243">
        <f t="shared" si="34"/>
        <v>0</v>
      </c>
      <c r="I2209" s="36"/>
      <c r="J2209" s="21"/>
      <c r="K2209" s="21"/>
    </row>
    <row r="2210" spans="1:11" x14ac:dyDescent="0.25">
      <c r="A2210" s="216">
        <v>41907</v>
      </c>
      <c r="B2210" s="494" t="s">
        <v>1686</v>
      </c>
      <c r="C2210" s="495" t="s">
        <v>4852</v>
      </c>
      <c r="D2210" s="18" t="s">
        <v>4646</v>
      </c>
      <c r="E2210" s="267">
        <v>693.6</v>
      </c>
      <c r="F2210" s="287">
        <v>41907</v>
      </c>
      <c r="G2210" s="34">
        <v>693.6</v>
      </c>
      <c r="H2210" s="243">
        <f t="shared" si="34"/>
        <v>0</v>
      </c>
      <c r="I2210" s="36"/>
      <c r="J2210" s="21"/>
      <c r="K2210" s="21"/>
    </row>
    <row r="2211" spans="1:11" x14ac:dyDescent="0.25">
      <c r="A2211" s="216">
        <v>41907</v>
      </c>
      <c r="B2211" s="494" t="s">
        <v>1687</v>
      </c>
      <c r="C2211" s="495" t="s">
        <v>4852</v>
      </c>
      <c r="D2211" s="18" t="s">
        <v>4815</v>
      </c>
      <c r="E2211" s="267">
        <v>1643.9</v>
      </c>
      <c r="F2211" s="287">
        <v>41907</v>
      </c>
      <c r="G2211" s="34">
        <v>1643.9</v>
      </c>
      <c r="H2211" s="243">
        <f t="shared" si="34"/>
        <v>0</v>
      </c>
      <c r="I2211" s="36"/>
      <c r="J2211" s="21"/>
      <c r="K2211" s="21"/>
    </row>
    <row r="2212" spans="1:11" x14ac:dyDescent="0.25">
      <c r="A2212" s="216">
        <v>41907</v>
      </c>
      <c r="B2212" s="494" t="s">
        <v>1688</v>
      </c>
      <c r="C2212" s="495" t="s">
        <v>4852</v>
      </c>
      <c r="D2212" s="18" t="s">
        <v>116</v>
      </c>
      <c r="E2212" s="267">
        <v>5076</v>
      </c>
      <c r="F2212" s="287">
        <v>41907</v>
      </c>
      <c r="G2212" s="34">
        <v>5076</v>
      </c>
      <c r="H2212" s="243">
        <f t="shared" si="34"/>
        <v>0</v>
      </c>
      <c r="I2212" s="36"/>
      <c r="J2212" s="21"/>
      <c r="K2212" s="21"/>
    </row>
    <row r="2213" spans="1:11" x14ac:dyDescent="0.25">
      <c r="A2213" s="216">
        <v>41907</v>
      </c>
      <c r="B2213" s="494" t="s">
        <v>1689</v>
      </c>
      <c r="C2213" s="495" t="s">
        <v>4852</v>
      </c>
      <c r="D2213" s="18" t="s">
        <v>180</v>
      </c>
      <c r="E2213" s="267">
        <v>29747.9</v>
      </c>
      <c r="F2213" s="287">
        <v>41907</v>
      </c>
      <c r="G2213" s="34">
        <v>29747.9</v>
      </c>
      <c r="H2213" s="243">
        <f t="shared" si="34"/>
        <v>0</v>
      </c>
      <c r="I2213" s="36" t="s">
        <v>12</v>
      </c>
      <c r="J2213" s="21"/>
      <c r="K2213" s="21"/>
    </row>
    <row r="2214" spans="1:11" x14ac:dyDescent="0.25">
      <c r="A2214" s="216">
        <v>41907</v>
      </c>
      <c r="B2214" s="494" t="s">
        <v>1690</v>
      </c>
      <c r="C2214" s="495" t="s">
        <v>4852</v>
      </c>
      <c r="D2214" s="18" t="s">
        <v>4355</v>
      </c>
      <c r="E2214" s="267">
        <v>19269.3</v>
      </c>
      <c r="F2214" s="287">
        <v>41907</v>
      </c>
      <c r="G2214" s="34">
        <v>19269.3</v>
      </c>
      <c r="H2214" s="243">
        <f t="shared" si="34"/>
        <v>0</v>
      </c>
      <c r="I2214" s="36"/>
      <c r="J2214" s="21"/>
      <c r="K2214" s="21"/>
    </row>
    <row r="2215" spans="1:11" x14ac:dyDescent="0.25">
      <c r="A2215" s="216">
        <v>41907</v>
      </c>
      <c r="B2215" s="494" t="s">
        <v>1691</v>
      </c>
      <c r="C2215" s="495" t="s">
        <v>4852</v>
      </c>
      <c r="D2215" s="18" t="s">
        <v>47</v>
      </c>
      <c r="E2215" s="267">
        <v>4055.4</v>
      </c>
      <c r="F2215" s="287">
        <v>41907</v>
      </c>
      <c r="G2215" s="34">
        <v>4055.4</v>
      </c>
      <c r="H2215" s="243">
        <f t="shared" si="34"/>
        <v>0</v>
      </c>
      <c r="I2215" s="36" t="s">
        <v>30</v>
      </c>
      <c r="J2215" s="21"/>
      <c r="K2215" s="21"/>
    </row>
    <row r="2216" spans="1:11" x14ac:dyDescent="0.25">
      <c r="A2216" s="216">
        <v>41907</v>
      </c>
      <c r="B2216" s="494" t="s">
        <v>1692</v>
      </c>
      <c r="C2216" s="495" t="s">
        <v>4852</v>
      </c>
      <c r="D2216" s="18" t="s">
        <v>4686</v>
      </c>
      <c r="E2216" s="267">
        <v>252</v>
      </c>
      <c r="F2216" s="287">
        <v>41907</v>
      </c>
      <c r="G2216" s="34">
        <v>252</v>
      </c>
      <c r="H2216" s="243">
        <f t="shared" si="34"/>
        <v>0</v>
      </c>
      <c r="I2216" s="36" t="s">
        <v>30</v>
      </c>
      <c r="J2216" s="21"/>
      <c r="K2216" s="21"/>
    </row>
    <row r="2217" spans="1:11" x14ac:dyDescent="0.25">
      <c r="A2217" s="216">
        <v>41907</v>
      </c>
      <c r="B2217" s="494" t="s">
        <v>1693</v>
      </c>
      <c r="C2217" s="495" t="s">
        <v>4852</v>
      </c>
      <c r="D2217" s="18" t="s">
        <v>123</v>
      </c>
      <c r="E2217" s="267">
        <v>992</v>
      </c>
      <c r="F2217" s="287">
        <v>41909</v>
      </c>
      <c r="G2217" s="34">
        <v>992</v>
      </c>
      <c r="H2217" s="243">
        <f t="shared" si="34"/>
        <v>0</v>
      </c>
      <c r="I2217" s="36" t="s">
        <v>4858</v>
      </c>
      <c r="J2217" s="21"/>
      <c r="K2217" s="21"/>
    </row>
    <row r="2218" spans="1:11" x14ac:dyDescent="0.25">
      <c r="A2218" s="216">
        <v>41907</v>
      </c>
      <c r="B2218" s="494" t="s">
        <v>1694</v>
      </c>
      <c r="C2218" s="495" t="s">
        <v>4852</v>
      </c>
      <c r="D2218" s="18" t="s">
        <v>67</v>
      </c>
      <c r="E2218" s="267">
        <v>4524</v>
      </c>
      <c r="F2218" s="287">
        <v>41907</v>
      </c>
      <c r="G2218" s="34">
        <v>4524</v>
      </c>
      <c r="H2218" s="243">
        <f t="shared" si="34"/>
        <v>0</v>
      </c>
      <c r="I2218" s="36" t="s">
        <v>65</v>
      </c>
      <c r="J2218" s="21"/>
      <c r="K2218" s="21"/>
    </row>
    <row r="2219" spans="1:11" x14ac:dyDescent="0.25">
      <c r="A2219" s="216">
        <v>41907</v>
      </c>
      <c r="B2219" s="494" t="s">
        <v>1695</v>
      </c>
      <c r="C2219" s="495" t="s">
        <v>4852</v>
      </c>
      <c r="D2219" s="18" t="s">
        <v>2582</v>
      </c>
      <c r="E2219" s="267">
        <v>2884</v>
      </c>
      <c r="F2219" s="287">
        <v>41907</v>
      </c>
      <c r="G2219" s="34">
        <v>2884</v>
      </c>
      <c r="H2219" s="243">
        <f t="shared" si="34"/>
        <v>0</v>
      </c>
      <c r="I2219" s="36" t="s">
        <v>65</v>
      </c>
      <c r="J2219" s="21"/>
      <c r="K2219" s="21"/>
    </row>
    <row r="2220" spans="1:11" x14ac:dyDescent="0.25">
      <c r="A2220" s="216">
        <v>41907</v>
      </c>
      <c r="B2220" s="494" t="s">
        <v>1696</v>
      </c>
      <c r="C2220" s="495" t="s">
        <v>4852</v>
      </c>
      <c r="D2220" s="18" t="s">
        <v>703</v>
      </c>
      <c r="E2220" s="267">
        <v>1848</v>
      </c>
      <c r="F2220" s="287">
        <v>41907</v>
      </c>
      <c r="G2220" s="34">
        <v>1848</v>
      </c>
      <c r="H2220" s="243">
        <f t="shared" si="34"/>
        <v>0</v>
      </c>
      <c r="I2220" s="36" t="s">
        <v>65</v>
      </c>
      <c r="J2220" s="21"/>
      <c r="K2220" s="21"/>
    </row>
    <row r="2221" spans="1:11" x14ac:dyDescent="0.25">
      <c r="A2221" s="216">
        <v>41907</v>
      </c>
      <c r="B2221" s="494" t="s">
        <v>1698</v>
      </c>
      <c r="C2221" s="495" t="s">
        <v>4852</v>
      </c>
      <c r="D2221" s="18" t="s">
        <v>260</v>
      </c>
      <c r="E2221" s="267">
        <v>2985</v>
      </c>
      <c r="F2221" s="287">
        <v>41907</v>
      </c>
      <c r="G2221" s="34">
        <v>2985</v>
      </c>
      <c r="H2221" s="243">
        <f t="shared" si="34"/>
        <v>0</v>
      </c>
      <c r="I2221" s="36" t="s">
        <v>65</v>
      </c>
      <c r="J2221" s="21"/>
      <c r="K2221" s="21"/>
    </row>
    <row r="2222" spans="1:11" x14ac:dyDescent="0.25">
      <c r="A2222" s="216">
        <v>41907</v>
      </c>
      <c r="B2222" s="494" t="s">
        <v>1700</v>
      </c>
      <c r="C2222" s="495" t="s">
        <v>4852</v>
      </c>
      <c r="D2222" s="18" t="s">
        <v>4859</v>
      </c>
      <c r="E2222" s="267">
        <v>4149.2</v>
      </c>
      <c r="F2222" s="287">
        <v>41907</v>
      </c>
      <c r="G2222" s="34">
        <v>4149.2</v>
      </c>
      <c r="H2222" s="243">
        <f t="shared" si="34"/>
        <v>0</v>
      </c>
      <c r="I2222" s="36"/>
      <c r="J2222" s="21"/>
      <c r="K2222" s="21"/>
    </row>
    <row r="2223" spans="1:11" x14ac:dyDescent="0.25">
      <c r="A2223" s="216">
        <v>41907</v>
      </c>
      <c r="B2223" s="494" t="s">
        <v>1701</v>
      </c>
      <c r="C2223" s="495" t="s">
        <v>4852</v>
      </c>
      <c r="D2223" s="18" t="s">
        <v>4659</v>
      </c>
      <c r="E2223" s="267">
        <v>2713.2</v>
      </c>
      <c r="F2223" s="287">
        <v>41907</v>
      </c>
      <c r="G2223" s="34">
        <v>2713.2</v>
      </c>
      <c r="H2223" s="243">
        <f t="shared" si="34"/>
        <v>0</v>
      </c>
      <c r="I2223" s="36"/>
      <c r="J2223" s="21"/>
      <c r="K2223" s="21"/>
    </row>
    <row r="2224" spans="1:11" x14ac:dyDescent="0.25">
      <c r="A2224" s="216">
        <v>41907</v>
      </c>
      <c r="B2224" s="494" t="s">
        <v>1702</v>
      </c>
      <c r="C2224" s="495" t="s">
        <v>4852</v>
      </c>
      <c r="D2224" s="18" t="s">
        <v>4321</v>
      </c>
      <c r="E2224" s="267">
        <v>3312.8</v>
      </c>
      <c r="F2224" s="287">
        <v>41907</v>
      </c>
      <c r="G2224" s="34">
        <v>3312.8</v>
      </c>
      <c r="H2224" s="243">
        <f t="shared" si="34"/>
        <v>0</v>
      </c>
      <c r="I2224" s="36"/>
      <c r="J2224" s="21"/>
      <c r="K2224" s="21"/>
    </row>
    <row r="2225" spans="1:11" x14ac:dyDescent="0.25">
      <c r="A2225" s="216">
        <v>41907</v>
      </c>
      <c r="B2225" s="494" t="s">
        <v>1704</v>
      </c>
      <c r="C2225" s="495" t="s">
        <v>4852</v>
      </c>
      <c r="D2225" s="18" t="s">
        <v>2705</v>
      </c>
      <c r="E2225" s="267">
        <v>1561</v>
      </c>
      <c r="F2225" s="287">
        <v>41907</v>
      </c>
      <c r="G2225" s="34">
        <v>1561</v>
      </c>
      <c r="H2225" s="243">
        <f t="shared" si="34"/>
        <v>0</v>
      </c>
      <c r="I2225" s="36" t="s">
        <v>21</v>
      </c>
      <c r="J2225" s="21"/>
      <c r="K2225" s="21"/>
    </row>
    <row r="2226" spans="1:11" x14ac:dyDescent="0.25">
      <c r="A2226" s="216">
        <v>41907</v>
      </c>
      <c r="B2226" s="494" t="s">
        <v>1705</v>
      </c>
      <c r="C2226" s="495" t="s">
        <v>4852</v>
      </c>
      <c r="D2226" s="18" t="s">
        <v>4860</v>
      </c>
      <c r="E2226" s="267">
        <v>2822.4</v>
      </c>
      <c r="F2226" s="287">
        <v>41907</v>
      </c>
      <c r="G2226" s="34">
        <v>2822.4</v>
      </c>
      <c r="H2226" s="243">
        <f t="shared" si="34"/>
        <v>0</v>
      </c>
      <c r="I2226" s="36" t="s">
        <v>21</v>
      </c>
      <c r="J2226" s="21"/>
      <c r="K2226" s="21"/>
    </row>
    <row r="2227" spans="1:11" x14ac:dyDescent="0.25">
      <c r="A2227" s="216">
        <v>41907</v>
      </c>
      <c r="B2227" s="494" t="s">
        <v>1706</v>
      </c>
      <c r="C2227" s="495" t="s">
        <v>4852</v>
      </c>
      <c r="D2227" s="18" t="s">
        <v>2389</v>
      </c>
      <c r="E2227" s="267">
        <v>26684</v>
      </c>
      <c r="F2227" s="287">
        <v>41907</v>
      </c>
      <c r="G2227" s="34">
        <v>26684</v>
      </c>
      <c r="H2227" s="243">
        <f t="shared" si="34"/>
        <v>0</v>
      </c>
      <c r="I2227" s="36"/>
      <c r="J2227" s="21"/>
      <c r="K2227" s="21"/>
    </row>
    <row r="2228" spans="1:11" x14ac:dyDescent="0.25">
      <c r="A2228" s="216">
        <v>41907</v>
      </c>
      <c r="B2228" s="494" t="s">
        <v>1707</v>
      </c>
      <c r="C2228" s="495" t="s">
        <v>4852</v>
      </c>
      <c r="D2228" s="498" t="s">
        <v>3114</v>
      </c>
      <c r="E2228" s="266">
        <v>0</v>
      </c>
      <c r="F2228" s="287"/>
      <c r="G2228" s="34"/>
      <c r="H2228" s="243">
        <f t="shared" si="34"/>
        <v>0</v>
      </c>
      <c r="I2228" s="36" t="s">
        <v>4245</v>
      </c>
      <c r="J2228" s="21"/>
      <c r="K2228" s="21"/>
    </row>
    <row r="2229" spans="1:11" x14ac:dyDescent="0.25">
      <c r="A2229" s="216">
        <v>41907</v>
      </c>
      <c r="B2229" s="494" t="s">
        <v>1708</v>
      </c>
      <c r="C2229" s="495" t="s">
        <v>4852</v>
      </c>
      <c r="D2229" s="18" t="s">
        <v>765</v>
      </c>
      <c r="E2229" s="267">
        <v>38114.160000000003</v>
      </c>
      <c r="F2229" s="482" t="s">
        <v>4861</v>
      </c>
      <c r="G2229" s="34">
        <v>38114.160000000003</v>
      </c>
      <c r="H2229" s="243">
        <f t="shared" si="34"/>
        <v>0</v>
      </c>
      <c r="I2229" s="36" t="s">
        <v>65</v>
      </c>
      <c r="J2229" s="21"/>
      <c r="K2229" s="21"/>
    </row>
    <row r="2230" spans="1:11" x14ac:dyDescent="0.25">
      <c r="A2230" s="216">
        <v>41907</v>
      </c>
      <c r="B2230" s="494" t="s">
        <v>1709</v>
      </c>
      <c r="C2230" s="495" t="s">
        <v>4852</v>
      </c>
      <c r="D2230" s="18" t="s">
        <v>51</v>
      </c>
      <c r="E2230" s="267">
        <v>2800</v>
      </c>
      <c r="F2230" s="287">
        <v>41907</v>
      </c>
      <c r="G2230" s="34">
        <v>2800</v>
      </c>
      <c r="H2230" s="243">
        <f t="shared" si="34"/>
        <v>0</v>
      </c>
      <c r="I2230" s="36" t="s">
        <v>65</v>
      </c>
      <c r="J2230" s="21"/>
      <c r="K2230" s="21"/>
    </row>
    <row r="2231" spans="1:11" x14ac:dyDescent="0.25">
      <c r="A2231" s="216">
        <v>41907</v>
      </c>
      <c r="B2231" s="494" t="s">
        <v>1710</v>
      </c>
      <c r="C2231" s="495" t="s">
        <v>4852</v>
      </c>
      <c r="D2231" s="18" t="s">
        <v>4619</v>
      </c>
      <c r="E2231" s="267">
        <v>4805.5</v>
      </c>
      <c r="F2231" s="287">
        <v>41907</v>
      </c>
      <c r="G2231" s="34">
        <v>4805.5</v>
      </c>
      <c r="H2231" s="243">
        <f t="shared" si="34"/>
        <v>0</v>
      </c>
      <c r="I2231" s="36"/>
      <c r="J2231" s="21"/>
      <c r="K2231" s="21"/>
    </row>
    <row r="2232" spans="1:11" x14ac:dyDescent="0.25">
      <c r="A2232" s="216">
        <v>41907</v>
      </c>
      <c r="B2232" s="494" t="s">
        <v>1711</v>
      </c>
      <c r="C2232" s="495" t="s">
        <v>4852</v>
      </c>
      <c r="D2232" s="18" t="s">
        <v>312</v>
      </c>
      <c r="E2232" s="267">
        <v>5110</v>
      </c>
      <c r="F2232" s="287">
        <v>41907</v>
      </c>
      <c r="G2232" s="34">
        <v>5110</v>
      </c>
      <c r="H2232" s="243">
        <f t="shared" si="34"/>
        <v>0</v>
      </c>
      <c r="I2232" s="36" t="s">
        <v>21</v>
      </c>
      <c r="J2232" s="21"/>
      <c r="K2232" s="21"/>
    </row>
    <row r="2233" spans="1:11" x14ac:dyDescent="0.25">
      <c r="A2233" s="216">
        <v>41907</v>
      </c>
      <c r="B2233" s="494" t="s">
        <v>1712</v>
      </c>
      <c r="C2233" s="495" t="s">
        <v>4852</v>
      </c>
      <c r="D2233" s="18" t="s">
        <v>4290</v>
      </c>
      <c r="E2233" s="267">
        <v>9223.2000000000007</v>
      </c>
      <c r="F2233" s="287">
        <v>41909</v>
      </c>
      <c r="G2233" s="34">
        <v>9223.2000000000007</v>
      </c>
      <c r="H2233" s="243">
        <f t="shared" si="34"/>
        <v>0</v>
      </c>
      <c r="I2233" s="36" t="s">
        <v>21</v>
      </c>
      <c r="J2233" s="21"/>
      <c r="K2233" s="21"/>
    </row>
    <row r="2234" spans="1:11" x14ac:dyDescent="0.25">
      <c r="A2234" s="216">
        <v>41907</v>
      </c>
      <c r="B2234" s="494" t="s">
        <v>1713</v>
      </c>
      <c r="C2234" s="495" t="s">
        <v>4852</v>
      </c>
      <c r="D2234" s="18" t="s">
        <v>4620</v>
      </c>
      <c r="E2234" s="267">
        <v>5007.8</v>
      </c>
      <c r="F2234" s="287">
        <v>41907</v>
      </c>
      <c r="G2234" s="34">
        <v>5007.8</v>
      </c>
      <c r="H2234" s="243">
        <f t="shared" si="34"/>
        <v>0</v>
      </c>
      <c r="I2234" s="36"/>
      <c r="J2234" s="21"/>
      <c r="K2234" s="21"/>
    </row>
    <row r="2235" spans="1:11" x14ac:dyDescent="0.25">
      <c r="A2235" s="216">
        <v>41907</v>
      </c>
      <c r="B2235" s="494" t="s">
        <v>1715</v>
      </c>
      <c r="C2235" s="495" t="s">
        <v>4852</v>
      </c>
      <c r="D2235" s="18" t="s">
        <v>1043</v>
      </c>
      <c r="E2235" s="267">
        <v>2035</v>
      </c>
      <c r="F2235" s="287">
        <v>41907</v>
      </c>
      <c r="G2235" s="34">
        <v>2035</v>
      </c>
      <c r="H2235" s="243">
        <f t="shared" si="34"/>
        <v>0</v>
      </c>
      <c r="I2235" s="36" t="s">
        <v>65</v>
      </c>
      <c r="J2235" s="21"/>
      <c r="K2235" s="21"/>
    </row>
    <row r="2236" spans="1:11" x14ac:dyDescent="0.25">
      <c r="A2236" s="216">
        <v>41907</v>
      </c>
      <c r="B2236" s="494" t="s">
        <v>1716</v>
      </c>
      <c r="C2236" s="495" t="s">
        <v>4852</v>
      </c>
      <c r="D2236" s="18" t="s">
        <v>130</v>
      </c>
      <c r="E2236" s="267">
        <v>8613.2000000000007</v>
      </c>
      <c r="F2236" s="287">
        <v>41909</v>
      </c>
      <c r="G2236" s="34">
        <v>8613.2000000000007</v>
      </c>
      <c r="H2236" s="243">
        <f t="shared" si="34"/>
        <v>0</v>
      </c>
      <c r="I2236" s="36" t="s">
        <v>21</v>
      </c>
      <c r="J2236" s="21"/>
      <c r="K2236" s="21"/>
    </row>
    <row r="2237" spans="1:11" x14ac:dyDescent="0.25">
      <c r="A2237" s="216">
        <v>41907</v>
      </c>
      <c r="B2237" s="494" t="s">
        <v>1717</v>
      </c>
      <c r="C2237" s="495" t="s">
        <v>4852</v>
      </c>
      <c r="D2237" s="18" t="s">
        <v>4618</v>
      </c>
      <c r="E2237" s="267">
        <v>14098.6</v>
      </c>
      <c r="F2237" s="287">
        <v>41909</v>
      </c>
      <c r="G2237" s="34">
        <v>14098.6</v>
      </c>
      <c r="H2237" s="243">
        <f t="shared" si="34"/>
        <v>0</v>
      </c>
      <c r="I2237" s="36" t="s">
        <v>152</v>
      </c>
      <c r="J2237" s="21"/>
      <c r="K2237" s="21"/>
    </row>
    <row r="2238" spans="1:11" x14ac:dyDescent="0.25">
      <c r="A2238" s="216">
        <v>41907</v>
      </c>
      <c r="B2238" s="494" t="s">
        <v>1718</v>
      </c>
      <c r="C2238" s="495" t="s">
        <v>4852</v>
      </c>
      <c r="D2238" s="18" t="s">
        <v>4290</v>
      </c>
      <c r="E2238" s="267">
        <v>229.6</v>
      </c>
      <c r="F2238" s="287">
        <v>41909</v>
      </c>
      <c r="G2238" s="34">
        <v>229.6</v>
      </c>
      <c r="H2238" s="243">
        <f t="shared" si="34"/>
        <v>0</v>
      </c>
      <c r="I2238" s="36" t="s">
        <v>21</v>
      </c>
      <c r="J2238" s="21"/>
      <c r="K2238" s="21"/>
    </row>
    <row r="2239" spans="1:11" x14ac:dyDescent="0.25">
      <c r="A2239" s="216">
        <v>41907</v>
      </c>
      <c r="B2239" s="494" t="s">
        <v>1719</v>
      </c>
      <c r="C2239" s="495" t="s">
        <v>4852</v>
      </c>
      <c r="D2239" s="18" t="s">
        <v>83</v>
      </c>
      <c r="E2239" s="267">
        <v>3575.2</v>
      </c>
      <c r="F2239" s="287">
        <v>41907</v>
      </c>
      <c r="G2239" s="34">
        <v>3575.2</v>
      </c>
      <c r="H2239" s="243">
        <f t="shared" si="34"/>
        <v>0</v>
      </c>
      <c r="I2239" s="36" t="s">
        <v>21</v>
      </c>
      <c r="J2239" s="21"/>
      <c r="K2239" s="21"/>
    </row>
    <row r="2240" spans="1:11" x14ac:dyDescent="0.25">
      <c r="A2240" s="216">
        <v>41907</v>
      </c>
      <c r="B2240" s="494" t="s">
        <v>1720</v>
      </c>
      <c r="C2240" s="495" t="s">
        <v>4852</v>
      </c>
      <c r="D2240" s="18" t="s">
        <v>4622</v>
      </c>
      <c r="E2240" s="267">
        <v>380.8</v>
      </c>
      <c r="F2240" s="287">
        <v>41907</v>
      </c>
      <c r="G2240" s="34">
        <v>380.8</v>
      </c>
      <c r="H2240" s="243">
        <f t="shared" si="34"/>
        <v>0</v>
      </c>
      <c r="I2240" s="36"/>
      <c r="J2240" s="21"/>
      <c r="K2240" s="21"/>
    </row>
    <row r="2241" spans="1:11" x14ac:dyDescent="0.25">
      <c r="A2241" s="216">
        <v>41907</v>
      </c>
      <c r="B2241" s="494" t="s">
        <v>1721</v>
      </c>
      <c r="C2241" s="495" t="s">
        <v>4852</v>
      </c>
      <c r="D2241" s="18" t="s">
        <v>55</v>
      </c>
      <c r="E2241" s="267">
        <v>14249.5</v>
      </c>
      <c r="F2241" s="287">
        <v>41907</v>
      </c>
      <c r="G2241" s="34">
        <v>14249.5</v>
      </c>
      <c r="H2241" s="243">
        <f t="shared" si="34"/>
        <v>0</v>
      </c>
      <c r="I2241" s="36"/>
      <c r="J2241" s="21"/>
      <c r="K2241" s="21"/>
    </row>
    <row r="2242" spans="1:11" x14ac:dyDescent="0.25">
      <c r="A2242" s="216">
        <v>41907</v>
      </c>
      <c r="B2242" s="494" t="s">
        <v>1722</v>
      </c>
      <c r="C2242" s="495" t="s">
        <v>4852</v>
      </c>
      <c r="D2242" s="18" t="s">
        <v>1697</v>
      </c>
      <c r="E2242" s="267">
        <v>5320</v>
      </c>
      <c r="F2242" s="287">
        <v>41907</v>
      </c>
      <c r="G2242" s="34">
        <v>5320</v>
      </c>
      <c r="H2242" s="243">
        <f t="shared" si="34"/>
        <v>0</v>
      </c>
      <c r="I2242" s="36"/>
      <c r="J2242" s="21"/>
      <c r="K2242" s="21"/>
    </row>
    <row r="2243" spans="1:11" x14ac:dyDescent="0.25">
      <c r="A2243" s="216">
        <v>41907</v>
      </c>
      <c r="B2243" s="494" t="s">
        <v>1723</v>
      </c>
      <c r="C2243" s="495" t="s">
        <v>4852</v>
      </c>
      <c r="D2243" s="18" t="s">
        <v>745</v>
      </c>
      <c r="E2243" s="267">
        <v>923.4</v>
      </c>
      <c r="F2243" s="287">
        <v>41908</v>
      </c>
      <c r="G2243" s="34">
        <v>923.4</v>
      </c>
      <c r="H2243" s="243">
        <f t="shared" si="34"/>
        <v>0</v>
      </c>
      <c r="I2243" s="36" t="s">
        <v>217</v>
      </c>
      <c r="J2243" s="21"/>
      <c r="K2243" s="21"/>
    </row>
    <row r="2244" spans="1:11" x14ac:dyDescent="0.25">
      <c r="A2244" s="216">
        <v>41907</v>
      </c>
      <c r="B2244" s="494" t="s">
        <v>1724</v>
      </c>
      <c r="C2244" s="495" t="s">
        <v>4852</v>
      </c>
      <c r="D2244" s="18" t="s">
        <v>3437</v>
      </c>
      <c r="E2244" s="267">
        <v>3033.62</v>
      </c>
      <c r="F2244" s="287">
        <v>41908</v>
      </c>
      <c r="G2244" s="34">
        <v>3033.62</v>
      </c>
      <c r="H2244" s="243">
        <f t="shared" si="34"/>
        <v>0</v>
      </c>
      <c r="I2244" s="36" t="s">
        <v>217</v>
      </c>
      <c r="J2244" s="21"/>
      <c r="K2244" s="21"/>
    </row>
    <row r="2245" spans="1:11" x14ac:dyDescent="0.25">
      <c r="A2245" s="216">
        <v>41907</v>
      </c>
      <c r="B2245" s="494" t="s">
        <v>1725</v>
      </c>
      <c r="C2245" s="495" t="s">
        <v>4852</v>
      </c>
      <c r="D2245" s="18" t="s">
        <v>1104</v>
      </c>
      <c r="E2245" s="267">
        <v>4628</v>
      </c>
      <c r="F2245" s="287">
        <v>41908</v>
      </c>
      <c r="G2245" s="34">
        <v>4628</v>
      </c>
      <c r="H2245" s="243">
        <f t="shared" si="34"/>
        <v>0</v>
      </c>
      <c r="I2245" s="36" t="s">
        <v>217</v>
      </c>
      <c r="J2245" s="21"/>
      <c r="K2245" s="21"/>
    </row>
    <row r="2246" spans="1:11" x14ac:dyDescent="0.25">
      <c r="A2246" s="216">
        <v>41907</v>
      </c>
      <c r="B2246" s="494" t="s">
        <v>1727</v>
      </c>
      <c r="C2246" s="495" t="s">
        <v>4852</v>
      </c>
      <c r="D2246" s="18" t="s">
        <v>78</v>
      </c>
      <c r="E2246" s="267">
        <v>3555.6</v>
      </c>
      <c r="F2246" s="287">
        <v>41908</v>
      </c>
      <c r="G2246" s="34">
        <v>3555.6</v>
      </c>
      <c r="H2246" s="243">
        <f t="shared" si="34"/>
        <v>0</v>
      </c>
      <c r="I2246" s="36" t="s">
        <v>217</v>
      </c>
      <c r="J2246" s="21"/>
      <c r="K2246" s="21"/>
    </row>
    <row r="2247" spans="1:11" x14ac:dyDescent="0.25">
      <c r="A2247" s="216">
        <v>41907</v>
      </c>
      <c r="B2247" s="494" t="s">
        <v>1728</v>
      </c>
      <c r="C2247" s="495" t="s">
        <v>4852</v>
      </c>
      <c r="D2247" s="18" t="s">
        <v>307</v>
      </c>
      <c r="E2247" s="267">
        <v>12690</v>
      </c>
      <c r="F2247" s="473">
        <v>41925</v>
      </c>
      <c r="G2247" s="40">
        <v>12690</v>
      </c>
      <c r="H2247" s="243">
        <f t="shared" si="34"/>
        <v>0</v>
      </c>
      <c r="I2247" s="36" t="s">
        <v>217</v>
      </c>
      <c r="J2247" s="21"/>
      <c r="K2247" s="21"/>
    </row>
    <row r="2248" spans="1:11" x14ac:dyDescent="0.25">
      <c r="A2248" s="216">
        <v>41907</v>
      </c>
      <c r="B2248" s="494" t="s">
        <v>1729</v>
      </c>
      <c r="C2248" s="495" t="s">
        <v>4852</v>
      </c>
      <c r="D2248" s="18" t="s">
        <v>4623</v>
      </c>
      <c r="E2248" s="267">
        <v>192.4</v>
      </c>
      <c r="F2248" s="287">
        <v>41907</v>
      </c>
      <c r="G2248" s="34">
        <v>192.4</v>
      </c>
      <c r="H2248" s="243">
        <f t="shared" si="34"/>
        <v>0</v>
      </c>
      <c r="I2248" s="36" t="s">
        <v>27</v>
      </c>
      <c r="J2248" s="21"/>
      <c r="K2248" s="21"/>
    </row>
    <row r="2249" spans="1:11" x14ac:dyDescent="0.25">
      <c r="A2249" s="216">
        <v>41907</v>
      </c>
      <c r="B2249" s="494" t="s">
        <v>1730</v>
      </c>
      <c r="C2249" s="495" t="s">
        <v>4852</v>
      </c>
      <c r="D2249" s="18" t="s">
        <v>4744</v>
      </c>
      <c r="E2249" s="267">
        <v>2058.1999999999998</v>
      </c>
      <c r="F2249" s="287">
        <v>41907</v>
      </c>
      <c r="G2249" s="34">
        <v>2058.1999999999998</v>
      </c>
      <c r="H2249" s="243">
        <f t="shared" si="34"/>
        <v>0</v>
      </c>
      <c r="I2249" s="36"/>
      <c r="J2249" s="21"/>
      <c r="K2249" s="21"/>
    </row>
    <row r="2250" spans="1:11" x14ac:dyDescent="0.25">
      <c r="A2250" s="216">
        <v>41907</v>
      </c>
      <c r="B2250" s="494" t="s">
        <v>1731</v>
      </c>
      <c r="C2250" s="495" t="s">
        <v>4852</v>
      </c>
      <c r="D2250" s="18" t="s">
        <v>531</v>
      </c>
      <c r="E2250" s="267">
        <v>324.8</v>
      </c>
      <c r="F2250" s="287">
        <v>41907</v>
      </c>
      <c r="G2250" s="34">
        <v>324.8</v>
      </c>
      <c r="H2250" s="243">
        <f t="shared" si="34"/>
        <v>0</v>
      </c>
      <c r="I2250" s="36"/>
      <c r="J2250" s="21"/>
      <c r="K2250" s="21"/>
    </row>
    <row r="2251" spans="1:11" x14ac:dyDescent="0.25">
      <c r="A2251" s="216">
        <v>41907</v>
      </c>
      <c r="B2251" s="494" t="s">
        <v>1732</v>
      </c>
      <c r="C2251" s="495" t="s">
        <v>4852</v>
      </c>
      <c r="D2251" s="18" t="s">
        <v>4679</v>
      </c>
      <c r="E2251" s="267">
        <v>10865</v>
      </c>
      <c r="F2251" s="287">
        <v>41907</v>
      </c>
      <c r="G2251" s="34">
        <v>10865</v>
      </c>
      <c r="H2251" s="243">
        <f t="shared" si="34"/>
        <v>0</v>
      </c>
      <c r="I2251" s="36"/>
      <c r="J2251" s="21"/>
      <c r="K2251" s="21"/>
    </row>
    <row r="2252" spans="1:11" x14ac:dyDescent="0.25">
      <c r="A2252" s="216">
        <v>41907</v>
      </c>
      <c r="B2252" s="494" t="s">
        <v>1735</v>
      </c>
      <c r="C2252" s="495" t="s">
        <v>4852</v>
      </c>
      <c r="D2252" s="18" t="s">
        <v>106</v>
      </c>
      <c r="E2252" s="267">
        <v>82058.100000000006</v>
      </c>
      <c r="F2252" s="287">
        <v>41908</v>
      </c>
      <c r="G2252" s="34">
        <v>82058.100000000006</v>
      </c>
      <c r="H2252" s="243">
        <f t="shared" si="34"/>
        <v>0</v>
      </c>
      <c r="I2252" s="36" t="s">
        <v>27</v>
      </c>
      <c r="J2252" s="21"/>
      <c r="K2252" s="21"/>
    </row>
    <row r="2253" spans="1:11" x14ac:dyDescent="0.25">
      <c r="A2253" s="216">
        <v>41907</v>
      </c>
      <c r="B2253" s="494" t="s">
        <v>1737</v>
      </c>
      <c r="C2253" s="495" t="s">
        <v>4852</v>
      </c>
      <c r="D2253" s="18" t="s">
        <v>133</v>
      </c>
      <c r="E2253" s="267">
        <v>25918.2</v>
      </c>
      <c r="F2253" s="287">
        <v>41907</v>
      </c>
      <c r="G2253" s="34">
        <v>25918</v>
      </c>
      <c r="H2253" s="243">
        <f t="shared" si="34"/>
        <v>0.2000000000007276</v>
      </c>
      <c r="I2253" s="36"/>
      <c r="J2253" s="21"/>
      <c r="K2253" s="21"/>
    </row>
    <row r="2254" spans="1:11" x14ac:dyDescent="0.25">
      <c r="A2254" s="216">
        <v>41907</v>
      </c>
      <c r="B2254" s="494" t="s">
        <v>1738</v>
      </c>
      <c r="C2254" s="495" t="s">
        <v>4852</v>
      </c>
      <c r="D2254" s="18" t="s">
        <v>19</v>
      </c>
      <c r="E2254" s="267">
        <v>16447.8</v>
      </c>
      <c r="F2254" s="473">
        <v>41914</v>
      </c>
      <c r="G2254" s="40">
        <v>16447.8</v>
      </c>
      <c r="H2254" s="243">
        <f t="shared" si="34"/>
        <v>0</v>
      </c>
      <c r="I2254" s="36" t="s">
        <v>27</v>
      </c>
      <c r="J2254" s="21"/>
      <c r="K2254" s="21"/>
    </row>
    <row r="2255" spans="1:11" x14ac:dyDescent="0.25">
      <c r="A2255" s="216">
        <v>41907</v>
      </c>
      <c r="B2255" s="494" t="s">
        <v>1739</v>
      </c>
      <c r="C2255" s="495" t="s">
        <v>4852</v>
      </c>
      <c r="D2255" s="18" t="s">
        <v>1611</v>
      </c>
      <c r="E2255" s="267">
        <v>4628</v>
      </c>
      <c r="F2255" s="287">
        <v>41907</v>
      </c>
      <c r="G2255" s="34">
        <v>4628</v>
      </c>
      <c r="H2255" s="243">
        <f t="shared" si="34"/>
        <v>0</v>
      </c>
      <c r="I2255" s="36"/>
      <c r="J2255" s="21"/>
      <c r="K2255" s="21"/>
    </row>
    <row r="2256" spans="1:11" x14ac:dyDescent="0.25">
      <c r="A2256" s="216">
        <v>41907</v>
      </c>
      <c r="B2256" s="494" t="s">
        <v>1740</v>
      </c>
      <c r="C2256" s="495" t="s">
        <v>4852</v>
      </c>
      <c r="D2256" s="18" t="s">
        <v>133</v>
      </c>
      <c r="E2256" s="267">
        <v>2443.1999999999998</v>
      </c>
      <c r="F2256" s="287">
        <v>41907</v>
      </c>
      <c r="G2256" s="34">
        <v>2443.1999999999998</v>
      </c>
      <c r="H2256" s="243">
        <f t="shared" si="34"/>
        <v>0</v>
      </c>
      <c r="I2256" s="36"/>
      <c r="J2256" s="21"/>
      <c r="K2256" s="21"/>
    </row>
    <row r="2257" spans="1:11" x14ac:dyDescent="0.25">
      <c r="A2257" s="216">
        <v>41907</v>
      </c>
      <c r="B2257" s="494" t="s">
        <v>1742</v>
      </c>
      <c r="C2257" s="495" t="s">
        <v>4852</v>
      </c>
      <c r="D2257" s="18" t="s">
        <v>14</v>
      </c>
      <c r="E2257" s="267">
        <v>2850</v>
      </c>
      <c r="F2257" s="287">
        <v>41909</v>
      </c>
      <c r="G2257" s="34">
        <v>2850</v>
      </c>
      <c r="H2257" s="243">
        <f t="shared" si="34"/>
        <v>0</v>
      </c>
      <c r="I2257" s="36" t="s">
        <v>162</v>
      </c>
      <c r="J2257" s="21"/>
      <c r="K2257" s="21"/>
    </row>
    <row r="2258" spans="1:11" x14ac:dyDescent="0.25">
      <c r="A2258" s="216">
        <v>41907</v>
      </c>
      <c r="B2258" s="494" t="s">
        <v>1743</v>
      </c>
      <c r="C2258" s="495" t="s">
        <v>4852</v>
      </c>
      <c r="D2258" s="18" t="s">
        <v>4273</v>
      </c>
      <c r="E2258" s="267">
        <v>303287.24</v>
      </c>
      <c r="F2258" s="287">
        <v>41912</v>
      </c>
      <c r="G2258" s="34">
        <v>303287.24</v>
      </c>
      <c r="H2258" s="243">
        <f t="shared" si="34"/>
        <v>0</v>
      </c>
      <c r="I2258" s="36" t="s">
        <v>162</v>
      </c>
      <c r="J2258" s="21"/>
      <c r="K2258" s="21"/>
    </row>
    <row r="2259" spans="1:11" x14ac:dyDescent="0.25">
      <c r="A2259" s="216">
        <v>41907</v>
      </c>
      <c r="B2259" s="494" t="s">
        <v>1745</v>
      </c>
      <c r="C2259" s="495" t="s">
        <v>4852</v>
      </c>
      <c r="D2259" s="18" t="s">
        <v>65</v>
      </c>
      <c r="E2259" s="267">
        <v>97.5</v>
      </c>
      <c r="F2259" s="287">
        <v>41907</v>
      </c>
      <c r="G2259" s="34">
        <v>97.5</v>
      </c>
      <c r="H2259" s="243">
        <f t="shared" si="34"/>
        <v>0</v>
      </c>
      <c r="I2259" s="36"/>
      <c r="J2259" s="21"/>
      <c r="K2259" s="21"/>
    </row>
    <row r="2260" spans="1:11" x14ac:dyDescent="0.25">
      <c r="A2260" s="216">
        <v>41907</v>
      </c>
      <c r="B2260" s="494" t="s">
        <v>1747</v>
      </c>
      <c r="C2260" s="495" t="s">
        <v>4852</v>
      </c>
      <c r="D2260" s="18" t="s">
        <v>140</v>
      </c>
      <c r="E2260" s="267">
        <v>4607.5</v>
      </c>
      <c r="F2260" s="287">
        <v>41907</v>
      </c>
      <c r="G2260" s="34">
        <v>4607.5</v>
      </c>
      <c r="H2260" s="243">
        <f t="shared" si="34"/>
        <v>0</v>
      </c>
      <c r="I2260" s="36"/>
      <c r="J2260" s="21"/>
      <c r="K2260" s="21"/>
    </row>
    <row r="2261" spans="1:11" x14ac:dyDescent="0.25">
      <c r="A2261" s="216">
        <v>41907</v>
      </c>
      <c r="B2261" s="494" t="s">
        <v>1748</v>
      </c>
      <c r="C2261" s="495" t="s">
        <v>4852</v>
      </c>
      <c r="D2261" s="18" t="s">
        <v>4682</v>
      </c>
      <c r="E2261" s="267">
        <v>7658.4</v>
      </c>
      <c r="F2261" s="287">
        <v>41907</v>
      </c>
      <c r="G2261" s="34">
        <v>7658.4</v>
      </c>
      <c r="H2261" s="243">
        <f t="shared" si="34"/>
        <v>0</v>
      </c>
      <c r="I2261" s="36"/>
      <c r="J2261" s="21"/>
      <c r="K2261" s="21"/>
    </row>
    <row r="2262" spans="1:11" x14ac:dyDescent="0.25">
      <c r="A2262" s="216">
        <v>41907</v>
      </c>
      <c r="B2262" s="494" t="s">
        <v>1749</v>
      </c>
      <c r="C2262" s="495" t="s">
        <v>4852</v>
      </c>
      <c r="D2262" s="18" t="s">
        <v>494</v>
      </c>
      <c r="E2262" s="267">
        <v>615.6</v>
      </c>
      <c r="F2262" s="287">
        <v>41907</v>
      </c>
      <c r="G2262" s="34">
        <v>615.6</v>
      </c>
      <c r="H2262" s="243">
        <f t="shared" si="34"/>
        <v>0</v>
      </c>
      <c r="I2262" s="36"/>
      <c r="J2262" s="21"/>
      <c r="K2262" s="21"/>
    </row>
    <row r="2263" spans="1:11" x14ac:dyDescent="0.25">
      <c r="A2263" s="216">
        <v>41907</v>
      </c>
      <c r="B2263" s="494" t="s">
        <v>1750</v>
      </c>
      <c r="C2263" s="495" t="s">
        <v>4852</v>
      </c>
      <c r="D2263" s="18" t="s">
        <v>4682</v>
      </c>
      <c r="E2263" s="267">
        <v>3640</v>
      </c>
      <c r="F2263" s="287">
        <v>41907</v>
      </c>
      <c r="G2263" s="34">
        <v>3640</v>
      </c>
      <c r="H2263" s="243">
        <f t="shared" si="34"/>
        <v>0</v>
      </c>
      <c r="I2263" s="36"/>
      <c r="J2263" s="21"/>
      <c r="K2263" s="21"/>
    </row>
    <row r="2264" spans="1:11" x14ac:dyDescent="0.25">
      <c r="A2264" s="216">
        <v>41907</v>
      </c>
      <c r="B2264" s="494" t="s">
        <v>1752</v>
      </c>
      <c r="C2264" s="495" t="s">
        <v>4852</v>
      </c>
      <c r="D2264" s="18" t="s">
        <v>4682</v>
      </c>
      <c r="E2264" s="267">
        <v>680</v>
      </c>
      <c r="F2264" s="287">
        <v>41907</v>
      </c>
      <c r="G2264" s="34">
        <v>680</v>
      </c>
      <c r="H2264" s="243">
        <f t="shared" si="34"/>
        <v>0</v>
      </c>
      <c r="I2264" s="36"/>
      <c r="J2264" s="21"/>
      <c r="K2264" s="21"/>
    </row>
    <row r="2265" spans="1:11" x14ac:dyDescent="0.25">
      <c r="A2265" s="216">
        <v>41907</v>
      </c>
      <c r="B2265" s="494" t="s">
        <v>1754</v>
      </c>
      <c r="C2265" s="495" t="s">
        <v>4852</v>
      </c>
      <c r="D2265" s="498" t="s">
        <v>3114</v>
      </c>
      <c r="E2265" s="266">
        <v>0</v>
      </c>
      <c r="F2265" s="287"/>
      <c r="G2265" s="34"/>
      <c r="H2265" s="243">
        <f t="shared" si="34"/>
        <v>0</v>
      </c>
      <c r="I2265" s="36" t="s">
        <v>4862</v>
      </c>
      <c r="J2265" s="21"/>
      <c r="K2265" s="21"/>
    </row>
    <row r="2266" spans="1:11" x14ac:dyDescent="0.25">
      <c r="A2266" s="216">
        <v>41907</v>
      </c>
      <c r="B2266" s="494" t="s">
        <v>1756</v>
      </c>
      <c r="C2266" s="495" t="s">
        <v>4852</v>
      </c>
      <c r="D2266" s="18" t="s">
        <v>11</v>
      </c>
      <c r="E2266" s="267">
        <v>79889.7</v>
      </c>
      <c r="F2266" s="473">
        <v>41936</v>
      </c>
      <c r="G2266" s="40">
        <v>79889.7</v>
      </c>
      <c r="H2266" s="243">
        <f t="shared" si="34"/>
        <v>0</v>
      </c>
      <c r="I2266" s="36" t="s">
        <v>12</v>
      </c>
      <c r="J2266" s="21"/>
      <c r="K2266" s="21"/>
    </row>
    <row r="2267" spans="1:11" x14ac:dyDescent="0.25">
      <c r="A2267" s="216">
        <v>41907</v>
      </c>
      <c r="B2267" s="494" t="s">
        <v>1757</v>
      </c>
      <c r="C2267" s="495" t="s">
        <v>4852</v>
      </c>
      <c r="D2267" s="18" t="s">
        <v>1919</v>
      </c>
      <c r="E2267" s="267">
        <v>1109.4000000000001</v>
      </c>
      <c r="F2267" s="287">
        <v>41907</v>
      </c>
      <c r="G2267" s="34">
        <v>1109.4000000000001</v>
      </c>
      <c r="H2267" s="243">
        <f t="shared" si="34"/>
        <v>0</v>
      </c>
      <c r="I2267" s="36"/>
      <c r="J2267" s="21"/>
      <c r="K2267" s="21"/>
    </row>
    <row r="2268" spans="1:11" x14ac:dyDescent="0.25">
      <c r="A2268" s="216">
        <v>41907</v>
      </c>
      <c r="B2268" s="494" t="s">
        <v>1758</v>
      </c>
      <c r="C2268" s="495" t="s">
        <v>4852</v>
      </c>
      <c r="D2268" s="18" t="s">
        <v>4216</v>
      </c>
      <c r="E2268" s="267">
        <v>8299.4</v>
      </c>
      <c r="F2268" s="287">
        <v>41907</v>
      </c>
      <c r="G2268" s="34">
        <v>8299.4</v>
      </c>
      <c r="H2268" s="243">
        <f t="shared" si="34"/>
        <v>0</v>
      </c>
      <c r="I2268" s="36"/>
      <c r="J2268" s="21"/>
      <c r="K2268" s="21"/>
    </row>
    <row r="2269" spans="1:11" x14ac:dyDescent="0.25">
      <c r="A2269" s="216">
        <v>41907</v>
      </c>
      <c r="B2269" s="494" t="s">
        <v>1759</v>
      </c>
      <c r="C2269" s="495" t="s">
        <v>4852</v>
      </c>
      <c r="D2269" s="18" t="s">
        <v>4629</v>
      </c>
      <c r="E2269" s="267">
        <v>2012.1</v>
      </c>
      <c r="F2269" s="287">
        <v>41909</v>
      </c>
      <c r="G2269" s="34">
        <v>2012.1</v>
      </c>
      <c r="H2269" s="243">
        <f t="shared" si="34"/>
        <v>0</v>
      </c>
      <c r="I2269" s="36" t="s">
        <v>162</v>
      </c>
      <c r="J2269" s="21"/>
      <c r="K2269" s="21"/>
    </row>
    <row r="2270" spans="1:11" x14ac:dyDescent="0.25">
      <c r="A2270" s="216">
        <v>41907</v>
      </c>
      <c r="B2270" s="494" t="s">
        <v>1760</v>
      </c>
      <c r="C2270" s="495" t="s">
        <v>4852</v>
      </c>
      <c r="D2270" s="20" t="s">
        <v>4863</v>
      </c>
      <c r="E2270" s="239">
        <v>4266</v>
      </c>
      <c r="F2270" s="287">
        <v>41909</v>
      </c>
      <c r="G2270" s="44">
        <v>4266</v>
      </c>
      <c r="H2270" s="243">
        <f t="shared" si="34"/>
        <v>0</v>
      </c>
      <c r="I2270" s="20" t="s">
        <v>162</v>
      </c>
      <c r="J2270" s="21"/>
      <c r="K2270" s="21"/>
    </row>
    <row r="2271" spans="1:11" x14ac:dyDescent="0.25">
      <c r="A2271" s="216">
        <v>41907</v>
      </c>
      <c r="B2271" s="494" t="s">
        <v>1761</v>
      </c>
      <c r="C2271" s="495" t="s">
        <v>4852</v>
      </c>
      <c r="D2271" s="20" t="s">
        <v>4821</v>
      </c>
      <c r="E2271" s="239">
        <v>3792</v>
      </c>
      <c r="F2271" s="473" t="s">
        <v>4891</v>
      </c>
      <c r="G2271" s="245">
        <v>3792</v>
      </c>
      <c r="H2271" s="243">
        <f t="shared" si="34"/>
        <v>0</v>
      </c>
      <c r="I2271" s="20" t="s">
        <v>162</v>
      </c>
      <c r="J2271" s="21"/>
      <c r="K2271" s="21"/>
    </row>
    <row r="2272" spans="1:11" x14ac:dyDescent="0.25">
      <c r="A2272" s="216">
        <v>41907</v>
      </c>
      <c r="B2272" s="494" t="s">
        <v>1762</v>
      </c>
      <c r="C2272" s="495" t="s">
        <v>4852</v>
      </c>
      <c r="D2272" s="20" t="s">
        <v>4818</v>
      </c>
      <c r="E2272" s="239">
        <v>2291.4</v>
      </c>
      <c r="F2272" s="287">
        <v>41909</v>
      </c>
      <c r="G2272" s="44">
        <v>2291.4</v>
      </c>
      <c r="H2272" s="243">
        <f t="shared" si="34"/>
        <v>0</v>
      </c>
      <c r="I2272" s="20" t="s">
        <v>162</v>
      </c>
      <c r="J2272" s="21"/>
      <c r="K2272" s="21"/>
    </row>
    <row r="2273" spans="1:11" x14ac:dyDescent="0.25">
      <c r="A2273" s="216">
        <v>41907</v>
      </c>
      <c r="B2273" s="494" t="s">
        <v>1763</v>
      </c>
      <c r="C2273" s="495" t="s">
        <v>4852</v>
      </c>
      <c r="D2273" s="20" t="s">
        <v>4864</v>
      </c>
      <c r="E2273" s="239">
        <v>15670.2</v>
      </c>
      <c r="F2273" s="287">
        <v>41909</v>
      </c>
      <c r="G2273" s="44">
        <v>15670.2</v>
      </c>
      <c r="H2273" s="243">
        <f t="shared" si="34"/>
        <v>0</v>
      </c>
      <c r="I2273" s="20" t="s">
        <v>162</v>
      </c>
      <c r="J2273" s="21"/>
      <c r="K2273" s="21"/>
    </row>
    <row r="2274" spans="1:11" x14ac:dyDescent="0.25">
      <c r="A2274" s="216">
        <v>41907</v>
      </c>
      <c r="B2274" s="494" t="s">
        <v>1764</v>
      </c>
      <c r="C2274" s="495" t="s">
        <v>4852</v>
      </c>
      <c r="D2274" s="20" t="s">
        <v>4638</v>
      </c>
      <c r="E2274" s="239">
        <v>4921.58</v>
      </c>
      <c r="F2274" s="473" t="s">
        <v>4865</v>
      </c>
      <c r="G2274" s="44">
        <v>4921.58</v>
      </c>
      <c r="H2274" s="243">
        <f t="shared" si="34"/>
        <v>0</v>
      </c>
      <c r="I2274" s="20" t="s">
        <v>162</v>
      </c>
      <c r="J2274" s="21"/>
      <c r="K2274" s="21"/>
    </row>
    <row r="2275" spans="1:11" x14ac:dyDescent="0.25">
      <c r="A2275" s="216">
        <v>41907</v>
      </c>
      <c r="B2275" s="494" t="s">
        <v>1765</v>
      </c>
      <c r="C2275" s="495" t="s">
        <v>4852</v>
      </c>
      <c r="D2275" s="20" t="s">
        <v>370</v>
      </c>
      <c r="E2275" s="239">
        <v>5028</v>
      </c>
      <c r="F2275" s="287">
        <v>41909</v>
      </c>
      <c r="G2275" s="44">
        <v>5028</v>
      </c>
      <c r="H2275" s="243">
        <f t="shared" si="34"/>
        <v>0</v>
      </c>
      <c r="I2275" s="20" t="s">
        <v>162</v>
      </c>
      <c r="J2275" s="21"/>
      <c r="K2275" s="21"/>
    </row>
    <row r="2276" spans="1:11" x14ac:dyDescent="0.25">
      <c r="A2276" s="216">
        <v>41907</v>
      </c>
      <c r="B2276" s="494" t="s">
        <v>1766</v>
      </c>
      <c r="C2276" s="495" t="s">
        <v>4852</v>
      </c>
      <c r="D2276" s="20" t="s">
        <v>4630</v>
      </c>
      <c r="E2276" s="239">
        <v>51625.95</v>
      </c>
      <c r="F2276" s="473">
        <v>41914</v>
      </c>
      <c r="G2276" s="245">
        <v>51625.95</v>
      </c>
      <c r="H2276" s="243">
        <f t="shared" si="34"/>
        <v>0</v>
      </c>
      <c r="I2276" s="20" t="s">
        <v>162</v>
      </c>
      <c r="J2276" s="21"/>
      <c r="K2276" s="21"/>
    </row>
    <row r="2277" spans="1:11" ht="23.25" x14ac:dyDescent="0.25">
      <c r="A2277" s="216">
        <v>41907</v>
      </c>
      <c r="B2277" s="494" t="s">
        <v>1767</v>
      </c>
      <c r="C2277" s="495" t="s">
        <v>4852</v>
      </c>
      <c r="D2277" s="20" t="s">
        <v>3563</v>
      </c>
      <c r="E2277" s="239">
        <v>18187.8</v>
      </c>
      <c r="F2277" s="490" t="s">
        <v>4916</v>
      </c>
      <c r="G2277" s="44">
        <f>12220+5967.8</f>
        <v>18187.8</v>
      </c>
      <c r="H2277" s="243">
        <f t="shared" si="34"/>
        <v>0</v>
      </c>
      <c r="I2277" s="20" t="s">
        <v>162</v>
      </c>
      <c r="J2277" s="21"/>
      <c r="K2277" s="21"/>
    </row>
    <row r="2278" spans="1:11" x14ac:dyDescent="0.25">
      <c r="A2278" s="216">
        <v>41907</v>
      </c>
      <c r="B2278" s="494" t="s">
        <v>1768</v>
      </c>
      <c r="C2278" s="495" t="s">
        <v>4852</v>
      </c>
      <c r="D2278" s="20" t="s">
        <v>4746</v>
      </c>
      <c r="E2278" s="239">
        <v>4914</v>
      </c>
      <c r="F2278" s="287">
        <v>41907</v>
      </c>
      <c r="G2278" s="44">
        <v>4914</v>
      </c>
      <c r="H2278" s="243">
        <f t="shared" si="34"/>
        <v>0</v>
      </c>
      <c r="I2278" s="20" t="s">
        <v>162</v>
      </c>
      <c r="J2278" s="21"/>
      <c r="K2278" s="21"/>
    </row>
    <row r="2279" spans="1:11" x14ac:dyDescent="0.25">
      <c r="A2279" s="216">
        <v>41907</v>
      </c>
      <c r="B2279" s="494" t="s">
        <v>1769</v>
      </c>
      <c r="C2279" s="495" t="s">
        <v>4852</v>
      </c>
      <c r="D2279" s="20" t="s">
        <v>4866</v>
      </c>
      <c r="E2279" s="239">
        <v>5976.5</v>
      </c>
      <c r="F2279" s="287">
        <v>41909</v>
      </c>
      <c r="G2279" s="44">
        <v>5976.5</v>
      </c>
      <c r="H2279" s="243">
        <f t="shared" si="34"/>
        <v>0</v>
      </c>
      <c r="I2279" s="20" t="s">
        <v>162</v>
      </c>
      <c r="J2279" s="21"/>
      <c r="K2279" s="21"/>
    </row>
    <row r="2280" spans="1:11" x14ac:dyDescent="0.25">
      <c r="A2280" s="216">
        <v>41907</v>
      </c>
      <c r="B2280" s="494" t="s">
        <v>1770</v>
      </c>
      <c r="C2280" s="495" t="s">
        <v>4852</v>
      </c>
      <c r="D2280" s="20" t="s">
        <v>4334</v>
      </c>
      <c r="E2280" s="239">
        <v>18331.900000000001</v>
      </c>
      <c r="F2280" s="287">
        <v>41909</v>
      </c>
      <c r="G2280" s="44">
        <v>18331.900000000001</v>
      </c>
      <c r="H2280" s="243">
        <f t="shared" si="34"/>
        <v>0</v>
      </c>
      <c r="I2280" s="20" t="s">
        <v>162</v>
      </c>
      <c r="J2280" s="21"/>
      <c r="K2280" s="21"/>
    </row>
    <row r="2281" spans="1:11" x14ac:dyDescent="0.25">
      <c r="A2281" s="216">
        <v>41908</v>
      </c>
      <c r="B2281" s="494" t="s">
        <v>1771</v>
      </c>
      <c r="C2281" s="495" t="s">
        <v>4852</v>
      </c>
      <c r="D2281" s="214" t="s">
        <v>260</v>
      </c>
      <c r="E2281" s="235">
        <v>1144</v>
      </c>
      <c r="F2281" s="287">
        <v>41908</v>
      </c>
      <c r="G2281" s="44">
        <v>1144</v>
      </c>
      <c r="H2281" s="243">
        <f t="shared" si="34"/>
        <v>0</v>
      </c>
      <c r="I2281" s="214" t="s">
        <v>65</v>
      </c>
      <c r="J2281" s="21"/>
      <c r="K2281" s="21"/>
    </row>
    <row r="2282" spans="1:11" x14ac:dyDescent="0.25">
      <c r="A2282" s="216">
        <v>41908</v>
      </c>
      <c r="B2282" s="494" t="s">
        <v>1772</v>
      </c>
      <c r="C2282" s="495" t="s">
        <v>4852</v>
      </c>
      <c r="D2282" s="214" t="s">
        <v>106</v>
      </c>
      <c r="E2282" s="235">
        <v>300468</v>
      </c>
      <c r="F2282" s="473">
        <v>41916</v>
      </c>
      <c r="G2282" s="245">
        <v>300468</v>
      </c>
      <c r="H2282" s="243">
        <f t="shared" si="34"/>
        <v>0</v>
      </c>
      <c r="I2282" s="214"/>
      <c r="J2282" s="21"/>
      <c r="K2282" s="21"/>
    </row>
    <row r="2283" spans="1:11" x14ac:dyDescent="0.25">
      <c r="A2283" s="216">
        <v>41908</v>
      </c>
      <c r="B2283" s="494" t="s">
        <v>1773</v>
      </c>
      <c r="C2283" s="495" t="s">
        <v>4852</v>
      </c>
      <c r="D2283" s="214" t="s">
        <v>160</v>
      </c>
      <c r="E2283" s="235">
        <v>119500.58</v>
      </c>
      <c r="F2283" s="473" t="s">
        <v>4867</v>
      </c>
      <c r="G2283" s="44">
        <v>119500.58</v>
      </c>
      <c r="H2283" s="243">
        <f t="shared" si="34"/>
        <v>0</v>
      </c>
      <c r="I2283" s="214" t="s">
        <v>162</v>
      </c>
      <c r="J2283" s="21"/>
      <c r="K2283" s="21"/>
    </row>
    <row r="2284" spans="1:11" x14ac:dyDescent="0.25">
      <c r="A2284" s="216">
        <v>41908</v>
      </c>
      <c r="B2284" s="494" t="s">
        <v>1775</v>
      </c>
      <c r="C2284" s="495" t="s">
        <v>4852</v>
      </c>
      <c r="D2284" s="214" t="s">
        <v>4636</v>
      </c>
      <c r="E2284" s="235">
        <v>13866.3</v>
      </c>
      <c r="F2284" s="287">
        <v>41909</v>
      </c>
      <c r="G2284" s="44">
        <v>13866.3</v>
      </c>
      <c r="H2284" s="243">
        <f t="shared" si="34"/>
        <v>0</v>
      </c>
      <c r="I2284" s="214" t="s">
        <v>162</v>
      </c>
      <c r="J2284" s="21"/>
      <c r="K2284" s="21"/>
    </row>
    <row r="2285" spans="1:11" x14ac:dyDescent="0.25">
      <c r="A2285" s="216">
        <v>41908</v>
      </c>
      <c r="B2285" s="494" t="s">
        <v>1776</v>
      </c>
      <c r="C2285" s="495" t="s">
        <v>4852</v>
      </c>
      <c r="D2285" s="214" t="s">
        <v>4620</v>
      </c>
      <c r="E2285" s="235">
        <v>14990</v>
      </c>
      <c r="F2285" s="287">
        <v>41908</v>
      </c>
      <c r="G2285" s="44">
        <v>14990</v>
      </c>
      <c r="H2285" s="243">
        <f t="shared" si="34"/>
        <v>0</v>
      </c>
      <c r="I2285" s="214" t="s">
        <v>217</v>
      </c>
      <c r="J2285" s="21"/>
      <c r="K2285" s="21"/>
    </row>
    <row r="2286" spans="1:11" x14ac:dyDescent="0.25">
      <c r="A2286" s="216">
        <v>41908</v>
      </c>
      <c r="B2286" s="494" t="s">
        <v>1777</v>
      </c>
      <c r="C2286" s="495" t="s">
        <v>4852</v>
      </c>
      <c r="D2286" s="214" t="s">
        <v>14</v>
      </c>
      <c r="E2286" s="235">
        <v>11400</v>
      </c>
      <c r="F2286" s="287">
        <v>41908</v>
      </c>
      <c r="G2286" s="44">
        <v>11400</v>
      </c>
      <c r="H2286" s="243">
        <f t="shared" si="34"/>
        <v>0</v>
      </c>
      <c r="I2286" s="214" t="s">
        <v>12</v>
      </c>
      <c r="J2286" s="21"/>
      <c r="K2286" s="21"/>
    </row>
    <row r="2287" spans="1:11" x14ac:dyDescent="0.25">
      <c r="A2287" s="216">
        <v>41908</v>
      </c>
      <c r="B2287" s="494" t="s">
        <v>1778</v>
      </c>
      <c r="C2287" s="495" t="s">
        <v>4852</v>
      </c>
      <c r="D2287" s="214" t="s">
        <v>13</v>
      </c>
      <c r="E2287" s="235">
        <v>2735.2</v>
      </c>
      <c r="F2287" s="287">
        <v>41908</v>
      </c>
      <c r="G2287" s="44">
        <v>2735.2</v>
      </c>
      <c r="H2287" s="243">
        <f t="shared" si="34"/>
        <v>0</v>
      </c>
      <c r="I2287" s="214" t="s">
        <v>217</v>
      </c>
      <c r="J2287" s="21"/>
      <c r="K2287" s="21"/>
    </row>
    <row r="2288" spans="1:11" x14ac:dyDescent="0.25">
      <c r="A2288" s="216">
        <v>41908</v>
      </c>
      <c r="B2288" s="494" t="s">
        <v>1779</v>
      </c>
      <c r="C2288" s="495" t="s">
        <v>4852</v>
      </c>
      <c r="D2288" s="214" t="s">
        <v>23</v>
      </c>
      <c r="E2288" s="235">
        <v>5878.6</v>
      </c>
      <c r="F2288" s="287">
        <v>41908</v>
      </c>
      <c r="G2288" s="44">
        <v>5878.6</v>
      </c>
      <c r="H2288" s="243">
        <f t="shared" si="34"/>
        <v>0</v>
      </c>
      <c r="I2288" s="214" t="s">
        <v>4868</v>
      </c>
      <c r="J2288" s="21"/>
      <c r="K2288" s="21"/>
    </row>
    <row r="2289" spans="1:11" x14ac:dyDescent="0.25">
      <c r="A2289" s="216">
        <v>41908</v>
      </c>
      <c r="B2289" s="494" t="s">
        <v>1781</v>
      </c>
      <c r="C2289" s="495" t="s">
        <v>4852</v>
      </c>
      <c r="D2289" s="214" t="s">
        <v>4354</v>
      </c>
      <c r="E2289" s="235">
        <v>2132</v>
      </c>
      <c r="F2289" s="287">
        <v>41908</v>
      </c>
      <c r="G2289" s="44">
        <v>2132</v>
      </c>
      <c r="H2289" s="243">
        <f t="shared" si="34"/>
        <v>0</v>
      </c>
      <c r="I2289" s="214" t="s">
        <v>30</v>
      </c>
      <c r="J2289" s="21"/>
      <c r="K2289" s="21"/>
    </row>
    <row r="2290" spans="1:11" x14ac:dyDescent="0.25">
      <c r="A2290" s="216">
        <v>41908</v>
      </c>
      <c r="B2290" s="494" t="s">
        <v>1783</v>
      </c>
      <c r="C2290" s="495" t="s">
        <v>4852</v>
      </c>
      <c r="D2290" s="214" t="s">
        <v>4685</v>
      </c>
      <c r="E2290" s="235">
        <v>2681.8</v>
      </c>
      <c r="F2290" s="287">
        <v>41908</v>
      </c>
      <c r="G2290" s="44">
        <v>2681.8</v>
      </c>
      <c r="H2290" s="243">
        <f t="shared" si="34"/>
        <v>0</v>
      </c>
      <c r="I2290" s="214" t="s">
        <v>30</v>
      </c>
      <c r="J2290" s="21"/>
      <c r="K2290" s="21"/>
    </row>
    <row r="2291" spans="1:11" x14ac:dyDescent="0.25">
      <c r="A2291" s="216">
        <v>41908</v>
      </c>
      <c r="B2291" s="494" t="s">
        <v>1784</v>
      </c>
      <c r="C2291" s="495" t="s">
        <v>4852</v>
      </c>
      <c r="D2291" s="214" t="s">
        <v>1818</v>
      </c>
      <c r="E2291" s="235">
        <v>24484.799999999999</v>
      </c>
      <c r="F2291" s="287">
        <v>41912</v>
      </c>
      <c r="G2291" s="44">
        <v>24484.799999999999</v>
      </c>
      <c r="H2291" s="243">
        <f t="shared" si="34"/>
        <v>0</v>
      </c>
      <c r="I2291" s="214" t="s">
        <v>217</v>
      </c>
      <c r="J2291" s="21"/>
      <c r="K2291" s="21"/>
    </row>
    <row r="2292" spans="1:11" x14ac:dyDescent="0.25">
      <c r="A2292" s="216">
        <v>41908</v>
      </c>
      <c r="B2292" s="494" t="s">
        <v>1785</v>
      </c>
      <c r="C2292" s="495" t="s">
        <v>4852</v>
      </c>
      <c r="D2292" s="214" t="s">
        <v>47</v>
      </c>
      <c r="E2292" s="235">
        <v>4158</v>
      </c>
      <c r="F2292" s="287">
        <v>41908</v>
      </c>
      <c r="G2292" s="44">
        <v>4158</v>
      </c>
      <c r="H2292" s="243">
        <f t="shared" si="34"/>
        <v>0</v>
      </c>
      <c r="I2292" s="214" t="s">
        <v>30</v>
      </c>
      <c r="J2292" s="21"/>
      <c r="K2292" s="21"/>
    </row>
    <row r="2293" spans="1:11" x14ac:dyDescent="0.25">
      <c r="A2293" s="216">
        <v>41908</v>
      </c>
      <c r="B2293" s="494" t="s">
        <v>1786</v>
      </c>
      <c r="C2293" s="495" t="s">
        <v>4852</v>
      </c>
      <c r="D2293" s="214" t="s">
        <v>29</v>
      </c>
      <c r="E2293" s="235">
        <v>15941.3</v>
      </c>
      <c r="F2293" s="287">
        <v>41908</v>
      </c>
      <c r="G2293" s="44">
        <v>15941.3</v>
      </c>
      <c r="H2293" s="243">
        <f t="shared" si="34"/>
        <v>0</v>
      </c>
      <c r="I2293" s="214" t="s">
        <v>30</v>
      </c>
      <c r="J2293" s="21"/>
      <c r="K2293" s="21"/>
    </row>
    <row r="2294" spans="1:11" x14ac:dyDescent="0.25">
      <c r="A2294" s="216">
        <v>41908</v>
      </c>
      <c r="B2294" s="494" t="s">
        <v>1787</v>
      </c>
      <c r="C2294" s="495" t="s">
        <v>4852</v>
      </c>
      <c r="D2294" s="214" t="s">
        <v>1782</v>
      </c>
      <c r="E2294" s="235">
        <v>1726.4</v>
      </c>
      <c r="F2294" s="287">
        <v>41908</v>
      </c>
      <c r="G2294" s="44">
        <v>1726.4</v>
      </c>
      <c r="H2294" s="243">
        <f t="shared" si="34"/>
        <v>0</v>
      </c>
      <c r="I2294" s="214" t="s">
        <v>30</v>
      </c>
      <c r="J2294" s="21"/>
      <c r="K2294" s="21"/>
    </row>
    <row r="2295" spans="1:11" x14ac:dyDescent="0.25">
      <c r="A2295" s="216">
        <v>41908</v>
      </c>
      <c r="B2295" s="494" t="s">
        <v>1788</v>
      </c>
      <c r="C2295" s="495" t="s">
        <v>4852</v>
      </c>
      <c r="D2295" s="214" t="s">
        <v>339</v>
      </c>
      <c r="E2295" s="235">
        <v>1168.3</v>
      </c>
      <c r="F2295" s="287">
        <v>41908</v>
      </c>
      <c r="G2295" s="44">
        <v>1168.3</v>
      </c>
      <c r="H2295" s="243">
        <f t="shared" si="34"/>
        <v>0</v>
      </c>
      <c r="I2295" s="214"/>
      <c r="J2295" s="21"/>
      <c r="K2295" s="21"/>
    </row>
    <row r="2296" spans="1:11" x14ac:dyDescent="0.25">
      <c r="A2296" s="216">
        <v>41908</v>
      </c>
      <c r="B2296" s="494" t="s">
        <v>1789</v>
      </c>
      <c r="C2296" s="495" t="s">
        <v>4852</v>
      </c>
      <c r="D2296" s="214" t="s">
        <v>760</v>
      </c>
      <c r="E2296" s="235">
        <v>3380.4</v>
      </c>
      <c r="F2296" s="287">
        <v>41908</v>
      </c>
      <c r="G2296" s="44">
        <v>3380.4</v>
      </c>
      <c r="H2296" s="243">
        <f t="shared" si="34"/>
        <v>0</v>
      </c>
      <c r="I2296" s="214" t="s">
        <v>30</v>
      </c>
      <c r="J2296" s="21"/>
      <c r="K2296" s="21"/>
    </row>
    <row r="2297" spans="1:11" x14ac:dyDescent="0.25">
      <c r="A2297" s="216">
        <v>41908</v>
      </c>
      <c r="B2297" s="494" t="s">
        <v>1790</v>
      </c>
      <c r="C2297" s="495" t="s">
        <v>4852</v>
      </c>
      <c r="D2297" s="214" t="s">
        <v>123</v>
      </c>
      <c r="E2297" s="235">
        <v>3488.6</v>
      </c>
      <c r="F2297" s="482" t="s">
        <v>4869</v>
      </c>
      <c r="G2297" s="44">
        <v>3488.6</v>
      </c>
      <c r="H2297" s="243">
        <f t="shared" si="34"/>
        <v>0</v>
      </c>
      <c r="I2297" s="214"/>
      <c r="J2297" s="21"/>
      <c r="K2297" s="21"/>
    </row>
    <row r="2298" spans="1:11" x14ac:dyDescent="0.25">
      <c r="A2298" s="216">
        <v>41908</v>
      </c>
      <c r="B2298" s="494" t="s">
        <v>1791</v>
      </c>
      <c r="C2298" s="495" t="s">
        <v>4852</v>
      </c>
      <c r="D2298" s="214" t="s">
        <v>4733</v>
      </c>
      <c r="E2298" s="235">
        <v>3283.2</v>
      </c>
      <c r="F2298" s="287">
        <v>41908</v>
      </c>
      <c r="G2298" s="44">
        <v>3283.2</v>
      </c>
      <c r="H2298" s="243">
        <f t="shared" si="34"/>
        <v>0</v>
      </c>
      <c r="I2298" s="214" t="s">
        <v>30</v>
      </c>
      <c r="J2298" s="21"/>
      <c r="K2298" s="21"/>
    </row>
    <row r="2299" spans="1:11" x14ac:dyDescent="0.25">
      <c r="A2299" s="216">
        <v>41908</v>
      </c>
      <c r="B2299" s="494" t="s">
        <v>1792</v>
      </c>
      <c r="C2299" s="495" t="s">
        <v>4852</v>
      </c>
      <c r="D2299" s="214" t="s">
        <v>338</v>
      </c>
      <c r="E2299" s="235">
        <v>442.4</v>
      </c>
      <c r="F2299" s="287">
        <v>41908</v>
      </c>
      <c r="G2299" s="44">
        <v>442.4</v>
      </c>
      <c r="H2299" s="243">
        <f t="shared" si="34"/>
        <v>0</v>
      </c>
      <c r="I2299" s="214" t="s">
        <v>30</v>
      </c>
      <c r="J2299" s="21"/>
      <c r="K2299" s="21"/>
    </row>
    <row r="2300" spans="1:11" x14ac:dyDescent="0.25">
      <c r="A2300" s="216">
        <v>41908</v>
      </c>
      <c r="B2300" s="494" t="s">
        <v>1793</v>
      </c>
      <c r="C2300" s="495" t="s">
        <v>4852</v>
      </c>
      <c r="D2300" s="214" t="s">
        <v>4646</v>
      </c>
      <c r="E2300" s="235">
        <v>615.6</v>
      </c>
      <c r="F2300" s="287">
        <v>41908</v>
      </c>
      <c r="G2300" s="44">
        <v>615.6</v>
      </c>
      <c r="H2300" s="243">
        <f t="shared" si="34"/>
        <v>0</v>
      </c>
      <c r="I2300" s="214"/>
      <c r="J2300" s="21"/>
      <c r="K2300" s="21"/>
    </row>
    <row r="2301" spans="1:11" x14ac:dyDescent="0.25">
      <c r="A2301" s="216">
        <v>41908</v>
      </c>
      <c r="B2301" s="494" t="s">
        <v>1794</v>
      </c>
      <c r="C2301" s="495" t="s">
        <v>4852</v>
      </c>
      <c r="D2301" s="214" t="s">
        <v>149</v>
      </c>
      <c r="E2301" s="235">
        <v>20297.599999999999</v>
      </c>
      <c r="F2301" s="482" t="s">
        <v>4870</v>
      </c>
      <c r="G2301" s="44">
        <v>20297.599999999999</v>
      </c>
      <c r="H2301" s="243">
        <f t="shared" si="34"/>
        <v>0</v>
      </c>
      <c r="I2301" s="214" t="s">
        <v>27</v>
      </c>
      <c r="J2301" s="21"/>
      <c r="K2301" s="21"/>
    </row>
    <row r="2302" spans="1:11" x14ac:dyDescent="0.25">
      <c r="A2302" s="216">
        <v>41908</v>
      </c>
      <c r="B2302" s="494" t="s">
        <v>1796</v>
      </c>
      <c r="C2302" s="495" t="s">
        <v>4852</v>
      </c>
      <c r="D2302" s="214" t="s">
        <v>47</v>
      </c>
      <c r="E2302" s="235">
        <v>163.19999999999999</v>
      </c>
      <c r="F2302" s="287">
        <v>41908</v>
      </c>
      <c r="G2302" s="44">
        <v>163.19999999999999</v>
      </c>
      <c r="H2302" s="243">
        <f t="shared" si="34"/>
        <v>0</v>
      </c>
      <c r="I2302" s="214" t="s">
        <v>27</v>
      </c>
      <c r="J2302" s="21"/>
      <c r="K2302" s="21"/>
    </row>
    <row r="2303" spans="1:11" x14ac:dyDescent="0.25">
      <c r="A2303" s="216">
        <v>41908</v>
      </c>
      <c r="B2303" s="494" t="s">
        <v>1797</v>
      </c>
      <c r="C2303" s="495" t="s">
        <v>4852</v>
      </c>
      <c r="D2303" s="214" t="s">
        <v>4700</v>
      </c>
      <c r="E2303" s="235">
        <v>4328.5</v>
      </c>
      <c r="F2303" s="287">
        <v>41910</v>
      </c>
      <c r="G2303" s="44">
        <v>4328.5</v>
      </c>
      <c r="H2303" s="243">
        <f t="shared" si="34"/>
        <v>0</v>
      </c>
      <c r="I2303" s="214" t="s">
        <v>27</v>
      </c>
      <c r="J2303" s="21"/>
      <c r="K2303" s="21"/>
    </row>
    <row r="2304" spans="1:11" x14ac:dyDescent="0.25">
      <c r="A2304" s="216">
        <v>41908</v>
      </c>
      <c r="B2304" s="494" t="s">
        <v>1798</v>
      </c>
      <c r="C2304" s="495" t="s">
        <v>4852</v>
      </c>
      <c r="D2304" s="214" t="s">
        <v>346</v>
      </c>
      <c r="E2304" s="235">
        <v>4536</v>
      </c>
      <c r="F2304" s="287">
        <v>41910</v>
      </c>
      <c r="G2304" s="44">
        <v>4536</v>
      </c>
      <c r="H2304" s="243">
        <f t="shared" si="34"/>
        <v>0</v>
      </c>
      <c r="I2304" s="214" t="s">
        <v>27</v>
      </c>
      <c r="J2304" s="21"/>
      <c r="K2304" s="21"/>
    </row>
    <row r="2305" spans="1:11" x14ac:dyDescent="0.25">
      <c r="A2305" s="216">
        <v>41908</v>
      </c>
      <c r="B2305" s="494" t="s">
        <v>1799</v>
      </c>
      <c r="C2305" s="495" t="s">
        <v>4852</v>
      </c>
      <c r="D2305" s="214" t="s">
        <v>855</v>
      </c>
      <c r="E2305" s="235">
        <v>5630.4</v>
      </c>
      <c r="F2305" s="287">
        <v>41910</v>
      </c>
      <c r="G2305" s="44">
        <v>5630.4</v>
      </c>
      <c r="H2305" s="243">
        <f t="shared" si="34"/>
        <v>0</v>
      </c>
      <c r="I2305" s="214" t="s">
        <v>27</v>
      </c>
      <c r="J2305" s="21"/>
      <c r="K2305" s="21"/>
    </row>
    <row r="2306" spans="1:11" x14ac:dyDescent="0.25">
      <c r="A2306" s="216">
        <v>41908</v>
      </c>
      <c r="B2306" s="494" t="s">
        <v>1800</v>
      </c>
      <c r="C2306" s="495" t="s">
        <v>4852</v>
      </c>
      <c r="D2306" s="214" t="s">
        <v>952</v>
      </c>
      <c r="E2306" s="235">
        <v>562.79999999999995</v>
      </c>
      <c r="F2306" s="287">
        <v>41908</v>
      </c>
      <c r="G2306" s="44">
        <v>562.79999999999995</v>
      </c>
      <c r="H2306" s="243">
        <f t="shared" si="34"/>
        <v>0</v>
      </c>
      <c r="I2306" s="214"/>
      <c r="J2306" s="21"/>
      <c r="K2306" s="21"/>
    </row>
    <row r="2307" spans="1:11" x14ac:dyDescent="0.25">
      <c r="A2307" s="216">
        <v>41908</v>
      </c>
      <c r="B2307" s="494" t="s">
        <v>1801</v>
      </c>
      <c r="C2307" s="495" t="s">
        <v>4852</v>
      </c>
      <c r="D2307" s="214" t="s">
        <v>4355</v>
      </c>
      <c r="E2307" s="235">
        <v>11519.3</v>
      </c>
      <c r="F2307" s="287">
        <v>41908</v>
      </c>
      <c r="G2307" s="44">
        <v>11519.3</v>
      </c>
      <c r="H2307" s="243">
        <f t="shared" si="34"/>
        <v>0</v>
      </c>
      <c r="I2307" s="214" t="s">
        <v>30</v>
      </c>
      <c r="J2307" s="21"/>
      <c r="K2307" s="21"/>
    </row>
    <row r="2308" spans="1:11" x14ac:dyDescent="0.25">
      <c r="A2308" s="216">
        <v>41908</v>
      </c>
      <c r="B2308" s="494" t="s">
        <v>1802</v>
      </c>
      <c r="C2308" s="495" t="s">
        <v>4852</v>
      </c>
      <c r="D2308" s="214" t="s">
        <v>133</v>
      </c>
      <c r="E2308" s="235">
        <v>976.5</v>
      </c>
      <c r="F2308" s="287">
        <v>41908</v>
      </c>
      <c r="G2308" s="44">
        <v>976.5</v>
      </c>
      <c r="H2308" s="243">
        <f t="shared" si="34"/>
        <v>0</v>
      </c>
      <c r="I2308" s="214"/>
      <c r="J2308" s="21"/>
      <c r="K2308" s="21"/>
    </row>
    <row r="2309" spans="1:11" x14ac:dyDescent="0.25">
      <c r="A2309" s="216">
        <v>41908</v>
      </c>
      <c r="B2309" s="494" t="s">
        <v>1803</v>
      </c>
      <c r="C2309" s="495" t="s">
        <v>4852</v>
      </c>
      <c r="D2309" s="214" t="s">
        <v>106</v>
      </c>
      <c r="E2309" s="235">
        <v>3804.8</v>
      </c>
      <c r="F2309" s="287">
        <v>41908</v>
      </c>
      <c r="G2309" s="44">
        <v>3804.8</v>
      </c>
      <c r="H2309" s="243">
        <f t="shared" si="34"/>
        <v>0</v>
      </c>
      <c r="I2309" s="214" t="s">
        <v>21</v>
      </c>
      <c r="J2309" s="21"/>
      <c r="K2309" s="21"/>
    </row>
    <row r="2310" spans="1:11" x14ac:dyDescent="0.25">
      <c r="A2310" s="216">
        <v>41908</v>
      </c>
      <c r="B2310" s="494" t="s">
        <v>1804</v>
      </c>
      <c r="C2310" s="495" t="s">
        <v>4852</v>
      </c>
      <c r="D2310" s="214" t="s">
        <v>245</v>
      </c>
      <c r="E2310" s="235">
        <v>18546.8</v>
      </c>
      <c r="F2310" s="287">
        <v>41910</v>
      </c>
      <c r="G2310" s="44">
        <v>18546.8</v>
      </c>
      <c r="H2310" s="243">
        <f t="shared" ref="H2310:H2373" si="35">E2310-G2310</f>
        <v>0</v>
      </c>
      <c r="I2310" s="214" t="s">
        <v>27</v>
      </c>
      <c r="J2310" s="21"/>
      <c r="K2310" s="21"/>
    </row>
    <row r="2311" spans="1:11" x14ac:dyDescent="0.25">
      <c r="A2311" s="216">
        <v>41908</v>
      </c>
      <c r="B2311" s="494" t="s">
        <v>1805</v>
      </c>
      <c r="C2311" s="495" t="s">
        <v>4852</v>
      </c>
      <c r="D2311" s="214" t="s">
        <v>54</v>
      </c>
      <c r="E2311" s="235">
        <v>8681.2000000000007</v>
      </c>
      <c r="F2311" s="287">
        <v>41908</v>
      </c>
      <c r="G2311" s="44">
        <v>8681.2000000000007</v>
      </c>
      <c r="H2311" s="243">
        <f t="shared" si="35"/>
        <v>0</v>
      </c>
      <c r="I2311" s="214" t="s">
        <v>162</v>
      </c>
      <c r="J2311" s="21"/>
      <c r="K2311" s="21"/>
    </row>
    <row r="2312" spans="1:11" x14ac:dyDescent="0.25">
      <c r="A2312" s="216">
        <v>41908</v>
      </c>
      <c r="B2312" s="494" t="s">
        <v>1806</v>
      </c>
      <c r="C2312" s="495" t="s">
        <v>4852</v>
      </c>
      <c r="D2312" s="214" t="s">
        <v>245</v>
      </c>
      <c r="E2312" s="235">
        <v>945.3</v>
      </c>
      <c r="F2312" s="287">
        <v>41910</v>
      </c>
      <c r="G2312" s="44">
        <v>945.3</v>
      </c>
      <c r="H2312" s="243">
        <f t="shared" si="35"/>
        <v>0</v>
      </c>
      <c r="I2312" s="214" t="s">
        <v>27</v>
      </c>
      <c r="J2312" s="21"/>
      <c r="K2312" s="21"/>
    </row>
    <row r="2313" spans="1:11" x14ac:dyDescent="0.25">
      <c r="A2313" s="216">
        <v>41908</v>
      </c>
      <c r="B2313" s="494" t="s">
        <v>1807</v>
      </c>
      <c r="C2313" s="495" t="s">
        <v>4852</v>
      </c>
      <c r="D2313" s="214" t="s">
        <v>4871</v>
      </c>
      <c r="E2313" s="235">
        <v>40119</v>
      </c>
      <c r="F2313" s="287">
        <v>41908</v>
      </c>
      <c r="G2313" s="44">
        <v>40119</v>
      </c>
      <c r="H2313" s="243">
        <f t="shared" si="35"/>
        <v>0</v>
      </c>
      <c r="I2313" s="214"/>
      <c r="J2313" s="21"/>
      <c r="K2313" s="21"/>
    </row>
    <row r="2314" spans="1:11" x14ac:dyDescent="0.25">
      <c r="A2314" s="216">
        <v>41908</v>
      </c>
      <c r="B2314" s="494" t="s">
        <v>1808</v>
      </c>
      <c r="C2314" s="495" t="s">
        <v>4852</v>
      </c>
      <c r="D2314" s="214" t="s">
        <v>857</v>
      </c>
      <c r="E2314" s="235">
        <v>12690</v>
      </c>
      <c r="F2314" s="482" t="s">
        <v>4872</v>
      </c>
      <c r="G2314" s="44">
        <v>12690</v>
      </c>
      <c r="H2314" s="243">
        <f t="shared" si="35"/>
        <v>0</v>
      </c>
      <c r="I2314" s="214" t="s">
        <v>27</v>
      </c>
      <c r="J2314" s="21"/>
      <c r="K2314" s="21"/>
    </row>
    <row r="2315" spans="1:11" x14ac:dyDescent="0.25">
      <c r="A2315" s="216">
        <v>41908</v>
      </c>
      <c r="B2315" s="494" t="s">
        <v>1809</v>
      </c>
      <c r="C2315" s="495" t="s">
        <v>4852</v>
      </c>
      <c r="D2315" s="214" t="s">
        <v>2544</v>
      </c>
      <c r="E2315" s="235">
        <v>8115.4</v>
      </c>
      <c r="F2315" s="287">
        <v>41908</v>
      </c>
      <c r="G2315" s="44">
        <v>8115.4</v>
      </c>
      <c r="H2315" s="243">
        <f t="shared" si="35"/>
        <v>0</v>
      </c>
      <c r="I2315" s="214"/>
      <c r="J2315" s="21"/>
      <c r="K2315" s="21"/>
    </row>
    <row r="2316" spans="1:11" x14ac:dyDescent="0.25">
      <c r="A2316" s="216">
        <v>41908</v>
      </c>
      <c r="B2316" s="494" t="s">
        <v>1810</v>
      </c>
      <c r="C2316" s="495" t="s">
        <v>4852</v>
      </c>
      <c r="D2316" s="214" t="s">
        <v>4873</v>
      </c>
      <c r="E2316" s="235">
        <v>9554.7999999999993</v>
      </c>
      <c r="F2316" s="287">
        <v>41909</v>
      </c>
      <c r="G2316" s="44">
        <v>9554.7999999999993</v>
      </c>
      <c r="H2316" s="243">
        <f t="shared" si="35"/>
        <v>0</v>
      </c>
      <c r="I2316" s="214" t="s">
        <v>21</v>
      </c>
      <c r="J2316" s="21"/>
      <c r="K2316" s="21"/>
    </row>
    <row r="2317" spans="1:11" x14ac:dyDescent="0.25">
      <c r="A2317" s="216">
        <v>41908</v>
      </c>
      <c r="B2317" s="494" t="s">
        <v>1811</v>
      </c>
      <c r="C2317" s="495" t="s">
        <v>4852</v>
      </c>
      <c r="D2317" s="214" t="s">
        <v>4810</v>
      </c>
      <c r="E2317" s="235">
        <v>22421.200000000001</v>
      </c>
      <c r="F2317" s="473" t="s">
        <v>4906</v>
      </c>
      <c r="G2317" s="245">
        <v>22421.200000000001</v>
      </c>
      <c r="H2317" s="243">
        <f t="shared" si="35"/>
        <v>0</v>
      </c>
      <c r="I2317" s="214" t="s">
        <v>27</v>
      </c>
      <c r="J2317" s="21"/>
      <c r="K2317" s="21"/>
    </row>
    <row r="2318" spans="1:11" x14ac:dyDescent="0.25">
      <c r="A2318" s="216">
        <v>41908</v>
      </c>
      <c r="B2318" s="494" t="s">
        <v>1812</v>
      </c>
      <c r="C2318" s="495" t="s">
        <v>4852</v>
      </c>
      <c r="D2318" s="214" t="s">
        <v>242</v>
      </c>
      <c r="E2318" s="235">
        <v>41435.300000000003</v>
      </c>
      <c r="F2318" s="473" t="s">
        <v>6592</v>
      </c>
      <c r="G2318" s="245">
        <v>41435.300000000003</v>
      </c>
      <c r="H2318" s="243">
        <f t="shared" si="35"/>
        <v>0</v>
      </c>
      <c r="I2318" s="214" t="s">
        <v>27</v>
      </c>
      <c r="J2318" s="21"/>
      <c r="K2318" s="21"/>
    </row>
    <row r="2319" spans="1:11" x14ac:dyDescent="0.25">
      <c r="A2319" s="216">
        <v>41908</v>
      </c>
      <c r="B2319" s="494" t="s">
        <v>1813</v>
      </c>
      <c r="C2319" s="495" t="s">
        <v>4852</v>
      </c>
      <c r="D2319" s="214" t="s">
        <v>310</v>
      </c>
      <c r="E2319" s="235">
        <v>28845.200000000001</v>
      </c>
      <c r="F2319" s="473" t="s">
        <v>4907</v>
      </c>
      <c r="G2319" s="245">
        <v>28845.200000000001</v>
      </c>
      <c r="H2319" s="243">
        <f t="shared" si="35"/>
        <v>0</v>
      </c>
      <c r="I2319" s="214" t="s">
        <v>27</v>
      </c>
      <c r="J2319" s="21"/>
      <c r="K2319" s="21"/>
    </row>
    <row r="2320" spans="1:11" x14ac:dyDescent="0.25">
      <c r="A2320" s="216">
        <v>41908</v>
      </c>
      <c r="B2320" s="494" t="s">
        <v>1815</v>
      </c>
      <c r="C2320" s="495" t="s">
        <v>4852</v>
      </c>
      <c r="D2320" s="214" t="s">
        <v>517</v>
      </c>
      <c r="E2320" s="235">
        <v>1931.8</v>
      </c>
      <c r="F2320" s="287">
        <v>41908</v>
      </c>
      <c r="G2320" s="44">
        <v>1931.8</v>
      </c>
      <c r="H2320" s="243">
        <f t="shared" si="35"/>
        <v>0</v>
      </c>
      <c r="I2320" s="214"/>
      <c r="J2320" s="21"/>
      <c r="K2320" s="21"/>
    </row>
    <row r="2321" spans="1:11" x14ac:dyDescent="0.25">
      <c r="A2321" s="216">
        <v>41908</v>
      </c>
      <c r="B2321" s="494" t="s">
        <v>1816</v>
      </c>
      <c r="C2321" s="495" t="s">
        <v>4852</v>
      </c>
      <c r="D2321" s="214" t="s">
        <v>4874</v>
      </c>
      <c r="E2321" s="235">
        <v>2267.1999999999998</v>
      </c>
      <c r="F2321" s="287">
        <v>41908</v>
      </c>
      <c r="G2321" s="44">
        <v>2267.1999999999998</v>
      </c>
      <c r="H2321" s="243">
        <f t="shared" si="35"/>
        <v>0</v>
      </c>
      <c r="I2321" s="214"/>
      <c r="J2321" s="21"/>
      <c r="K2321" s="21"/>
    </row>
    <row r="2322" spans="1:11" x14ac:dyDescent="0.25">
      <c r="A2322" s="216">
        <v>41908</v>
      </c>
      <c r="B2322" s="494" t="s">
        <v>1817</v>
      </c>
      <c r="C2322" s="495" t="s">
        <v>4852</v>
      </c>
      <c r="D2322" s="214" t="s">
        <v>4619</v>
      </c>
      <c r="E2322" s="235">
        <v>6106.8</v>
      </c>
      <c r="F2322" s="287">
        <v>41908</v>
      </c>
      <c r="G2322" s="44">
        <v>6106.8</v>
      </c>
      <c r="H2322" s="243">
        <f t="shared" si="35"/>
        <v>0</v>
      </c>
      <c r="I2322" s="214"/>
      <c r="J2322" s="21"/>
      <c r="K2322" s="21"/>
    </row>
    <row r="2323" spans="1:11" x14ac:dyDescent="0.25">
      <c r="A2323" s="216">
        <v>41908</v>
      </c>
      <c r="B2323" s="494" t="s">
        <v>1819</v>
      </c>
      <c r="C2323" s="495" t="s">
        <v>4852</v>
      </c>
      <c r="D2323" s="214" t="s">
        <v>4875</v>
      </c>
      <c r="E2323" s="235">
        <v>7162</v>
      </c>
      <c r="F2323" s="287">
        <v>41910</v>
      </c>
      <c r="G2323" s="44">
        <v>7162</v>
      </c>
      <c r="H2323" s="243">
        <f t="shared" si="35"/>
        <v>0</v>
      </c>
      <c r="I2323" s="214" t="s">
        <v>27</v>
      </c>
      <c r="J2323" s="21"/>
      <c r="K2323" s="21"/>
    </row>
    <row r="2324" spans="1:11" x14ac:dyDescent="0.25">
      <c r="A2324" s="216">
        <v>41908</v>
      </c>
      <c r="B2324" s="494" t="s">
        <v>1820</v>
      </c>
      <c r="C2324" s="495" t="s">
        <v>4852</v>
      </c>
      <c r="D2324" s="214" t="s">
        <v>22</v>
      </c>
      <c r="E2324" s="235">
        <v>1715.7</v>
      </c>
      <c r="F2324" s="287">
        <v>41908</v>
      </c>
      <c r="G2324" s="44">
        <v>1715.7</v>
      </c>
      <c r="H2324" s="243">
        <f t="shared" si="35"/>
        <v>0</v>
      </c>
      <c r="I2324" s="214"/>
      <c r="J2324" s="21"/>
      <c r="K2324" s="21"/>
    </row>
    <row r="2325" spans="1:11" x14ac:dyDescent="0.25">
      <c r="A2325" s="216">
        <v>41908</v>
      </c>
      <c r="B2325" s="494" t="s">
        <v>1821</v>
      </c>
      <c r="C2325" s="495" t="s">
        <v>4852</v>
      </c>
      <c r="D2325" s="214" t="s">
        <v>429</v>
      </c>
      <c r="E2325" s="235">
        <v>18065.900000000001</v>
      </c>
      <c r="F2325" s="287">
        <v>41910</v>
      </c>
      <c r="G2325" s="44">
        <v>18065.900000000001</v>
      </c>
      <c r="H2325" s="243">
        <f t="shared" si="35"/>
        <v>0</v>
      </c>
      <c r="I2325" s="214" t="s">
        <v>27</v>
      </c>
      <c r="J2325" s="21"/>
      <c r="K2325" s="21"/>
    </row>
    <row r="2326" spans="1:11" x14ac:dyDescent="0.25">
      <c r="A2326" s="216">
        <v>41908</v>
      </c>
      <c r="B2326" s="494" t="s">
        <v>1823</v>
      </c>
      <c r="C2326" s="495" t="s">
        <v>4852</v>
      </c>
      <c r="D2326" s="214" t="s">
        <v>85</v>
      </c>
      <c r="E2326" s="235">
        <v>8391.6</v>
      </c>
      <c r="F2326" s="287">
        <v>41910</v>
      </c>
      <c r="G2326" s="44">
        <v>8391.6</v>
      </c>
      <c r="H2326" s="243">
        <f t="shared" si="35"/>
        <v>0</v>
      </c>
      <c r="I2326" s="214" t="s">
        <v>27</v>
      </c>
      <c r="J2326" s="21"/>
      <c r="K2326" s="21"/>
    </row>
    <row r="2327" spans="1:11" x14ac:dyDescent="0.25">
      <c r="A2327" s="216">
        <v>41908</v>
      </c>
      <c r="B2327" s="494" t="s">
        <v>1825</v>
      </c>
      <c r="C2327" s="495" t="s">
        <v>4852</v>
      </c>
      <c r="D2327" s="214" t="s">
        <v>55</v>
      </c>
      <c r="E2327" s="235">
        <v>11979.7</v>
      </c>
      <c r="F2327" s="287">
        <v>41908</v>
      </c>
      <c r="G2327" s="44">
        <v>11979.7</v>
      </c>
      <c r="H2327" s="243">
        <f t="shared" si="35"/>
        <v>0</v>
      </c>
      <c r="I2327" s="214"/>
      <c r="J2327" s="21"/>
      <c r="K2327" s="21"/>
    </row>
    <row r="2328" spans="1:11" x14ac:dyDescent="0.25">
      <c r="A2328" s="216">
        <v>41908</v>
      </c>
      <c r="B2328" s="494" t="s">
        <v>1826</v>
      </c>
      <c r="C2328" s="495" t="s">
        <v>4852</v>
      </c>
      <c r="D2328" s="214" t="s">
        <v>245</v>
      </c>
      <c r="E2328" s="235">
        <v>3031.6</v>
      </c>
      <c r="F2328" s="287">
        <v>41910</v>
      </c>
      <c r="G2328" s="44">
        <v>3031.6</v>
      </c>
      <c r="H2328" s="243">
        <f t="shared" si="35"/>
        <v>0</v>
      </c>
      <c r="I2328" s="214" t="s">
        <v>27</v>
      </c>
      <c r="J2328" s="21"/>
      <c r="K2328" s="21"/>
    </row>
    <row r="2329" spans="1:11" x14ac:dyDescent="0.25">
      <c r="A2329" s="216">
        <v>41908</v>
      </c>
      <c r="B2329" s="494" t="s">
        <v>1827</v>
      </c>
      <c r="C2329" s="495" t="s">
        <v>4852</v>
      </c>
      <c r="D2329" s="214" t="s">
        <v>4876</v>
      </c>
      <c r="E2329" s="235">
        <v>2038.4</v>
      </c>
      <c r="F2329" s="287">
        <v>41910</v>
      </c>
      <c r="G2329" s="44">
        <v>2038.4</v>
      </c>
      <c r="H2329" s="243">
        <f t="shared" si="35"/>
        <v>0</v>
      </c>
      <c r="I2329" s="214" t="s">
        <v>27</v>
      </c>
      <c r="J2329" s="21"/>
      <c r="K2329" s="21"/>
    </row>
    <row r="2330" spans="1:11" x14ac:dyDescent="0.25">
      <c r="A2330" s="216">
        <v>41908</v>
      </c>
      <c r="B2330" s="494" t="s">
        <v>1829</v>
      </c>
      <c r="C2330" s="495" t="s">
        <v>4852</v>
      </c>
      <c r="D2330" s="214" t="s">
        <v>792</v>
      </c>
      <c r="E2330" s="235">
        <v>3644</v>
      </c>
      <c r="F2330" s="287">
        <v>41908</v>
      </c>
      <c r="G2330" s="44">
        <v>3644</v>
      </c>
      <c r="H2330" s="243">
        <f t="shared" si="35"/>
        <v>0</v>
      </c>
      <c r="I2330" s="214"/>
      <c r="J2330" s="21"/>
      <c r="K2330" s="21"/>
    </row>
    <row r="2331" spans="1:11" x14ac:dyDescent="0.25">
      <c r="A2331" s="216">
        <v>41908</v>
      </c>
      <c r="B2331" s="494" t="s">
        <v>1830</v>
      </c>
      <c r="C2331" s="495" t="s">
        <v>4852</v>
      </c>
      <c r="D2331" s="214" t="s">
        <v>260</v>
      </c>
      <c r="E2331" s="235">
        <v>3620</v>
      </c>
      <c r="F2331" s="287">
        <v>41908</v>
      </c>
      <c r="G2331" s="44">
        <v>3620</v>
      </c>
      <c r="H2331" s="243">
        <f t="shared" si="35"/>
        <v>0</v>
      </c>
      <c r="I2331" s="214" t="s">
        <v>4800</v>
      </c>
      <c r="J2331" s="21"/>
      <c r="K2331" s="21"/>
    </row>
    <row r="2332" spans="1:11" x14ac:dyDescent="0.25">
      <c r="A2332" s="216">
        <v>41908</v>
      </c>
      <c r="B2332" s="494" t="s">
        <v>1831</v>
      </c>
      <c r="C2332" s="495" t="s">
        <v>4852</v>
      </c>
      <c r="D2332" s="214" t="s">
        <v>4622</v>
      </c>
      <c r="E2332" s="235">
        <v>1926.4</v>
      </c>
      <c r="F2332" s="287">
        <v>41908</v>
      </c>
      <c r="G2332" s="44">
        <v>1926.4</v>
      </c>
      <c r="H2332" s="243">
        <f t="shared" si="35"/>
        <v>0</v>
      </c>
      <c r="I2332" s="214"/>
      <c r="J2332" s="21"/>
      <c r="K2332" s="21"/>
    </row>
    <row r="2333" spans="1:11" x14ac:dyDescent="0.25">
      <c r="A2333" s="216">
        <v>41908</v>
      </c>
      <c r="B2333" s="494" t="s">
        <v>1833</v>
      </c>
      <c r="C2333" s="495" t="s">
        <v>4852</v>
      </c>
      <c r="D2333" s="214" t="s">
        <v>765</v>
      </c>
      <c r="E2333" s="235">
        <v>2750</v>
      </c>
      <c r="F2333" s="287">
        <v>41908</v>
      </c>
      <c r="G2333" s="44">
        <v>2750</v>
      </c>
      <c r="H2333" s="243">
        <f t="shared" si="35"/>
        <v>0</v>
      </c>
      <c r="I2333" s="214" t="s">
        <v>12</v>
      </c>
      <c r="J2333" s="21"/>
      <c r="K2333" s="21"/>
    </row>
    <row r="2334" spans="1:11" x14ac:dyDescent="0.25">
      <c r="A2334" s="216">
        <v>41908</v>
      </c>
      <c r="B2334" s="494" t="s">
        <v>1834</v>
      </c>
      <c r="C2334" s="495" t="s">
        <v>4852</v>
      </c>
      <c r="D2334" s="220" t="s">
        <v>3114</v>
      </c>
      <c r="E2334" s="241">
        <v>0</v>
      </c>
      <c r="F2334" s="287"/>
      <c r="G2334" s="44"/>
      <c r="H2334" s="243">
        <f t="shared" si="35"/>
        <v>0</v>
      </c>
      <c r="I2334" s="214" t="s">
        <v>324</v>
      </c>
      <c r="J2334" s="21"/>
      <c r="K2334" s="21"/>
    </row>
    <row r="2335" spans="1:11" x14ac:dyDescent="0.25">
      <c r="A2335" s="216">
        <v>41908</v>
      </c>
      <c r="B2335" s="494" t="s">
        <v>1836</v>
      </c>
      <c r="C2335" s="495" t="s">
        <v>4852</v>
      </c>
      <c r="D2335" s="214" t="s">
        <v>2582</v>
      </c>
      <c r="E2335" s="235">
        <v>7104.6</v>
      </c>
      <c r="F2335" s="287">
        <v>41908</v>
      </c>
      <c r="G2335" s="44">
        <v>7104.6</v>
      </c>
      <c r="H2335" s="243">
        <f t="shared" si="35"/>
        <v>0</v>
      </c>
      <c r="I2335" s="214" t="s">
        <v>12</v>
      </c>
      <c r="J2335" s="21"/>
      <c r="K2335" s="21"/>
    </row>
    <row r="2336" spans="1:11" x14ac:dyDescent="0.25">
      <c r="A2336" s="216">
        <v>41908</v>
      </c>
      <c r="B2336" s="494" t="s">
        <v>1837</v>
      </c>
      <c r="C2336" s="495" t="s">
        <v>4852</v>
      </c>
      <c r="D2336" s="214" t="s">
        <v>4696</v>
      </c>
      <c r="E2336" s="235">
        <v>1435.6</v>
      </c>
      <c r="F2336" s="287">
        <v>41908</v>
      </c>
      <c r="G2336" s="44">
        <v>1435.6</v>
      </c>
      <c r="H2336" s="243">
        <f t="shared" si="35"/>
        <v>0</v>
      </c>
      <c r="I2336" s="214"/>
      <c r="J2336" s="21"/>
      <c r="K2336" s="21"/>
    </row>
    <row r="2337" spans="1:11" x14ac:dyDescent="0.25">
      <c r="A2337" s="216">
        <v>41908</v>
      </c>
      <c r="B2337" s="494" t="s">
        <v>1838</v>
      </c>
      <c r="C2337" s="495" t="s">
        <v>4852</v>
      </c>
      <c r="D2337" s="214" t="s">
        <v>4659</v>
      </c>
      <c r="E2337" s="235">
        <v>5109.2</v>
      </c>
      <c r="F2337" s="287">
        <v>41908</v>
      </c>
      <c r="G2337" s="44">
        <v>5109.2</v>
      </c>
      <c r="H2337" s="243">
        <f t="shared" si="35"/>
        <v>0</v>
      </c>
      <c r="I2337" s="214" t="s">
        <v>27</v>
      </c>
      <c r="J2337" s="21"/>
      <c r="K2337" s="21"/>
    </row>
    <row r="2338" spans="1:11" x14ac:dyDescent="0.25">
      <c r="A2338" s="216">
        <v>41908</v>
      </c>
      <c r="B2338" s="494" t="s">
        <v>1839</v>
      </c>
      <c r="C2338" s="495" t="s">
        <v>4852</v>
      </c>
      <c r="D2338" s="214" t="s">
        <v>544</v>
      </c>
      <c r="E2338" s="235">
        <v>14724.5</v>
      </c>
      <c r="F2338" s="287">
        <v>41910</v>
      </c>
      <c r="G2338" s="44">
        <v>14724.5</v>
      </c>
      <c r="H2338" s="243">
        <f t="shared" si="35"/>
        <v>0</v>
      </c>
      <c r="I2338" s="214" t="s">
        <v>27</v>
      </c>
      <c r="J2338" s="21"/>
      <c r="K2338" s="21"/>
    </row>
    <row r="2339" spans="1:11" x14ac:dyDescent="0.25">
      <c r="A2339" s="216">
        <v>41908</v>
      </c>
      <c r="B2339" s="494" t="s">
        <v>1841</v>
      </c>
      <c r="C2339" s="495" t="s">
        <v>4852</v>
      </c>
      <c r="D2339" s="214" t="s">
        <v>99</v>
      </c>
      <c r="E2339" s="235">
        <v>1116.8399999999999</v>
      </c>
      <c r="F2339" s="287">
        <v>41910</v>
      </c>
      <c r="G2339" s="44">
        <v>1116.8399999999999</v>
      </c>
      <c r="H2339" s="243">
        <f t="shared" si="35"/>
        <v>0</v>
      </c>
      <c r="I2339" s="214" t="s">
        <v>27</v>
      </c>
      <c r="J2339" s="21"/>
      <c r="K2339" s="21"/>
    </row>
    <row r="2340" spans="1:11" x14ac:dyDescent="0.25">
      <c r="A2340" s="216">
        <v>41908</v>
      </c>
      <c r="B2340" s="494" t="s">
        <v>1842</v>
      </c>
      <c r="C2340" s="495" t="s">
        <v>4852</v>
      </c>
      <c r="D2340" s="214" t="s">
        <v>136</v>
      </c>
      <c r="E2340" s="235">
        <v>3064.8</v>
      </c>
      <c r="F2340" s="287">
        <v>41908</v>
      </c>
      <c r="G2340" s="44">
        <v>3064.8</v>
      </c>
      <c r="H2340" s="243">
        <f t="shared" si="35"/>
        <v>0</v>
      </c>
      <c r="I2340" s="214"/>
      <c r="J2340" s="21"/>
      <c r="K2340" s="21"/>
    </row>
    <row r="2341" spans="1:11" x14ac:dyDescent="0.25">
      <c r="A2341" s="216">
        <v>41908</v>
      </c>
      <c r="B2341" s="494" t="s">
        <v>1843</v>
      </c>
      <c r="C2341" s="495" t="s">
        <v>4852</v>
      </c>
      <c r="D2341" s="214" t="s">
        <v>52</v>
      </c>
      <c r="E2341" s="235">
        <v>4398.7</v>
      </c>
      <c r="F2341" s="287">
        <v>41908</v>
      </c>
      <c r="G2341" s="44">
        <v>4398.7</v>
      </c>
      <c r="H2341" s="243">
        <f t="shared" si="35"/>
        <v>0</v>
      </c>
      <c r="I2341" s="214" t="s">
        <v>12</v>
      </c>
      <c r="J2341" s="21"/>
      <c r="K2341" s="21"/>
    </row>
    <row r="2342" spans="1:11" x14ac:dyDescent="0.25">
      <c r="A2342" s="216">
        <v>41908</v>
      </c>
      <c r="B2342" s="494" t="s">
        <v>1844</v>
      </c>
      <c r="C2342" s="495" t="s">
        <v>4852</v>
      </c>
      <c r="D2342" s="214" t="s">
        <v>1697</v>
      </c>
      <c r="E2342" s="235">
        <v>1999.2</v>
      </c>
      <c r="F2342" s="287">
        <v>41908</v>
      </c>
      <c r="G2342" s="44">
        <v>1999.2</v>
      </c>
      <c r="H2342" s="243">
        <f t="shared" si="35"/>
        <v>0</v>
      </c>
      <c r="I2342" s="214"/>
      <c r="J2342" s="21"/>
      <c r="K2342" s="21"/>
    </row>
    <row r="2343" spans="1:11" x14ac:dyDescent="0.25">
      <c r="A2343" s="216">
        <v>41908</v>
      </c>
      <c r="B2343" s="494" t="s">
        <v>1847</v>
      </c>
      <c r="C2343" s="495" t="s">
        <v>4852</v>
      </c>
      <c r="D2343" s="214" t="s">
        <v>2582</v>
      </c>
      <c r="E2343" s="235">
        <v>1929.2</v>
      </c>
      <c r="F2343" s="287">
        <v>41908</v>
      </c>
      <c r="G2343" s="44">
        <v>1929.2</v>
      </c>
      <c r="H2343" s="243">
        <f t="shared" si="35"/>
        <v>0</v>
      </c>
      <c r="I2343" s="214" t="s">
        <v>12</v>
      </c>
      <c r="J2343" s="21"/>
      <c r="K2343" s="21"/>
    </row>
    <row r="2344" spans="1:11" x14ac:dyDescent="0.25">
      <c r="A2344" s="216">
        <v>41908</v>
      </c>
      <c r="B2344" s="494" t="s">
        <v>1848</v>
      </c>
      <c r="C2344" s="495" t="s">
        <v>4852</v>
      </c>
      <c r="D2344" s="214" t="s">
        <v>703</v>
      </c>
      <c r="E2344" s="235">
        <v>2106.5</v>
      </c>
      <c r="F2344" s="287">
        <v>41908</v>
      </c>
      <c r="G2344" s="44">
        <v>2106.5</v>
      </c>
      <c r="H2344" s="243">
        <f t="shared" si="35"/>
        <v>0</v>
      </c>
      <c r="I2344" s="214" t="s">
        <v>12</v>
      </c>
      <c r="J2344" s="21"/>
      <c r="K2344" s="21"/>
    </row>
    <row r="2345" spans="1:11" x14ac:dyDescent="0.25">
      <c r="A2345" s="216">
        <v>41908</v>
      </c>
      <c r="B2345" s="494" t="s">
        <v>1849</v>
      </c>
      <c r="C2345" s="495" t="s">
        <v>4852</v>
      </c>
      <c r="D2345" s="214" t="s">
        <v>4771</v>
      </c>
      <c r="E2345" s="235">
        <v>2799.89</v>
      </c>
      <c r="F2345" s="287">
        <v>41908</v>
      </c>
      <c r="G2345" s="44">
        <v>2799.89</v>
      </c>
      <c r="H2345" s="243">
        <f t="shared" si="35"/>
        <v>0</v>
      </c>
      <c r="I2345" s="214"/>
      <c r="J2345" s="21"/>
      <c r="K2345" s="21"/>
    </row>
    <row r="2346" spans="1:11" x14ac:dyDescent="0.25">
      <c r="A2346" s="216">
        <v>41908</v>
      </c>
      <c r="B2346" s="494" t="s">
        <v>1850</v>
      </c>
      <c r="C2346" s="495" t="s">
        <v>4852</v>
      </c>
      <c r="D2346" s="214" t="s">
        <v>133</v>
      </c>
      <c r="E2346" s="235">
        <v>31594.1</v>
      </c>
      <c r="F2346" s="287">
        <v>41908</v>
      </c>
      <c r="G2346" s="44">
        <v>31594.1</v>
      </c>
      <c r="H2346" s="243">
        <f t="shared" si="35"/>
        <v>0</v>
      </c>
      <c r="I2346" s="214"/>
      <c r="J2346" s="21"/>
      <c r="K2346" s="21"/>
    </row>
    <row r="2347" spans="1:11" x14ac:dyDescent="0.25">
      <c r="A2347" s="216">
        <v>41908</v>
      </c>
      <c r="B2347" s="494" t="s">
        <v>1851</v>
      </c>
      <c r="C2347" s="495" t="s">
        <v>4852</v>
      </c>
      <c r="D2347" s="214" t="s">
        <v>237</v>
      </c>
      <c r="E2347" s="235">
        <v>6055.6</v>
      </c>
      <c r="F2347" s="287">
        <v>41909</v>
      </c>
      <c r="G2347" s="44">
        <v>6055.6</v>
      </c>
      <c r="H2347" s="243">
        <f t="shared" si="35"/>
        <v>0</v>
      </c>
      <c r="I2347" s="214" t="s">
        <v>21</v>
      </c>
      <c r="J2347" s="21"/>
      <c r="K2347" s="21"/>
    </row>
    <row r="2348" spans="1:11" x14ac:dyDescent="0.25">
      <c r="A2348" s="216">
        <v>41908</v>
      </c>
      <c r="B2348" s="494" t="s">
        <v>1853</v>
      </c>
      <c r="C2348" s="495" t="s">
        <v>4852</v>
      </c>
      <c r="D2348" s="214" t="s">
        <v>4618</v>
      </c>
      <c r="E2348" s="235">
        <v>6350.4</v>
      </c>
      <c r="F2348" s="287">
        <v>41912</v>
      </c>
      <c r="G2348" s="44">
        <v>6350.4</v>
      </c>
      <c r="H2348" s="243">
        <f t="shared" si="35"/>
        <v>0</v>
      </c>
      <c r="I2348" s="214" t="s">
        <v>21</v>
      </c>
      <c r="J2348" s="21"/>
      <c r="K2348" s="21"/>
    </row>
    <row r="2349" spans="1:11" x14ac:dyDescent="0.25">
      <c r="A2349" s="216">
        <v>41908</v>
      </c>
      <c r="B2349" s="494" t="s">
        <v>1855</v>
      </c>
      <c r="C2349" s="495" t="s">
        <v>4852</v>
      </c>
      <c r="D2349" s="214" t="s">
        <v>4618</v>
      </c>
      <c r="E2349" s="235">
        <v>1540.6</v>
      </c>
      <c r="F2349" s="287">
        <v>41909</v>
      </c>
      <c r="G2349" s="44">
        <v>1540.6</v>
      </c>
      <c r="H2349" s="243">
        <f t="shared" si="35"/>
        <v>0</v>
      </c>
      <c r="I2349" s="214" t="s">
        <v>21</v>
      </c>
      <c r="J2349" s="21"/>
      <c r="K2349" s="21"/>
    </row>
    <row r="2350" spans="1:11" x14ac:dyDescent="0.25">
      <c r="A2350" s="216">
        <v>41908</v>
      </c>
      <c r="B2350" s="494" t="s">
        <v>1856</v>
      </c>
      <c r="C2350" s="495" t="s">
        <v>4852</v>
      </c>
      <c r="D2350" s="214" t="s">
        <v>1611</v>
      </c>
      <c r="E2350" s="235">
        <v>3971.4</v>
      </c>
      <c r="F2350" s="287">
        <v>41908</v>
      </c>
      <c r="G2350" s="44">
        <v>3971.4</v>
      </c>
      <c r="H2350" s="243">
        <f t="shared" si="35"/>
        <v>0</v>
      </c>
      <c r="I2350" s="214"/>
      <c r="J2350" s="21"/>
      <c r="K2350" s="21"/>
    </row>
    <row r="2351" spans="1:11" x14ac:dyDescent="0.25">
      <c r="A2351" s="216">
        <v>41908</v>
      </c>
      <c r="B2351" s="494" t="s">
        <v>1857</v>
      </c>
      <c r="C2351" s="495" t="s">
        <v>4852</v>
      </c>
      <c r="D2351" s="214" t="s">
        <v>130</v>
      </c>
      <c r="E2351" s="235">
        <v>4340.2</v>
      </c>
      <c r="F2351" s="287">
        <v>41909</v>
      </c>
      <c r="G2351" s="44">
        <v>4340.2</v>
      </c>
      <c r="H2351" s="243">
        <f t="shared" si="35"/>
        <v>0</v>
      </c>
      <c r="I2351" s="214" t="s">
        <v>21</v>
      </c>
      <c r="J2351" s="21"/>
      <c r="K2351" s="21"/>
    </row>
    <row r="2352" spans="1:11" x14ac:dyDescent="0.25">
      <c r="A2352" s="216">
        <v>41908</v>
      </c>
      <c r="B2352" s="494" t="s">
        <v>1858</v>
      </c>
      <c r="C2352" s="495" t="s">
        <v>4852</v>
      </c>
      <c r="D2352" s="214" t="s">
        <v>83</v>
      </c>
      <c r="E2352" s="235">
        <v>3271.8</v>
      </c>
      <c r="F2352" s="287">
        <v>41909</v>
      </c>
      <c r="G2352" s="44">
        <v>3271.8</v>
      </c>
      <c r="H2352" s="243">
        <f t="shared" si="35"/>
        <v>0</v>
      </c>
      <c r="I2352" s="214" t="s">
        <v>21</v>
      </c>
      <c r="J2352" s="21"/>
      <c r="K2352" s="21"/>
    </row>
    <row r="2353" spans="1:11" x14ac:dyDescent="0.25">
      <c r="A2353" s="216">
        <v>41908</v>
      </c>
      <c r="B2353" s="494" t="s">
        <v>1859</v>
      </c>
      <c r="C2353" s="495" t="s">
        <v>4852</v>
      </c>
      <c r="D2353" s="214" t="s">
        <v>133</v>
      </c>
      <c r="E2353" s="235">
        <v>5730.4</v>
      </c>
      <c r="F2353" s="287">
        <v>41908</v>
      </c>
      <c r="G2353" s="44">
        <v>5730.4</v>
      </c>
      <c r="H2353" s="243">
        <f t="shared" si="35"/>
        <v>0</v>
      </c>
      <c r="I2353" s="214"/>
      <c r="J2353" s="21"/>
      <c r="K2353" s="21"/>
    </row>
    <row r="2354" spans="1:11" x14ac:dyDescent="0.25">
      <c r="A2354" s="216">
        <v>41908</v>
      </c>
      <c r="B2354" s="494" t="s">
        <v>1860</v>
      </c>
      <c r="C2354" s="495" t="s">
        <v>4852</v>
      </c>
      <c r="D2354" s="220" t="s">
        <v>3114</v>
      </c>
      <c r="E2354" s="241">
        <v>0</v>
      </c>
      <c r="F2354" s="287"/>
      <c r="G2354" s="44"/>
      <c r="H2354" s="243">
        <f t="shared" si="35"/>
        <v>0</v>
      </c>
      <c r="I2354" s="214" t="s">
        <v>324</v>
      </c>
      <c r="J2354" s="21"/>
      <c r="K2354" s="21"/>
    </row>
    <row r="2355" spans="1:11" x14ac:dyDescent="0.25">
      <c r="A2355" s="216">
        <v>41908</v>
      </c>
      <c r="B2355" s="494" t="s">
        <v>1862</v>
      </c>
      <c r="C2355" s="495" t="s">
        <v>4852</v>
      </c>
      <c r="D2355" s="214" t="s">
        <v>147</v>
      </c>
      <c r="E2355" s="235">
        <v>29369</v>
      </c>
      <c r="F2355" s="287">
        <v>41908</v>
      </c>
      <c r="G2355" s="44">
        <v>29369</v>
      </c>
      <c r="H2355" s="243">
        <f t="shared" si="35"/>
        <v>0</v>
      </c>
      <c r="I2355" s="214" t="s">
        <v>217</v>
      </c>
      <c r="J2355" s="21"/>
      <c r="K2355" s="21"/>
    </row>
    <row r="2356" spans="1:11" x14ac:dyDescent="0.25">
      <c r="A2356" s="216">
        <v>41908</v>
      </c>
      <c r="B2356" s="494" t="s">
        <v>1863</v>
      </c>
      <c r="C2356" s="495" t="s">
        <v>4852</v>
      </c>
      <c r="D2356" s="214" t="s">
        <v>28</v>
      </c>
      <c r="E2356" s="235">
        <v>1226.4000000000001</v>
      </c>
      <c r="F2356" s="287">
        <v>41908</v>
      </c>
      <c r="G2356" s="44">
        <v>1226.4000000000001</v>
      </c>
      <c r="H2356" s="243">
        <f t="shared" si="35"/>
        <v>0</v>
      </c>
      <c r="I2356" s="214"/>
      <c r="J2356" s="21"/>
      <c r="K2356" s="21"/>
    </row>
    <row r="2357" spans="1:11" x14ac:dyDescent="0.25">
      <c r="A2357" s="216">
        <v>41908</v>
      </c>
      <c r="B2357" s="494" t="s">
        <v>1864</v>
      </c>
      <c r="C2357" s="495" t="s">
        <v>4852</v>
      </c>
      <c r="D2357" s="214" t="s">
        <v>180</v>
      </c>
      <c r="E2357" s="235">
        <v>35759.300000000003</v>
      </c>
      <c r="F2357" s="287">
        <v>41909</v>
      </c>
      <c r="G2357" s="44">
        <v>35759.300000000003</v>
      </c>
      <c r="H2357" s="243">
        <f t="shared" si="35"/>
        <v>0</v>
      </c>
      <c r="I2357" s="214" t="s">
        <v>65</v>
      </c>
      <c r="J2357" s="21"/>
      <c r="K2357" s="21"/>
    </row>
    <row r="2358" spans="1:11" x14ac:dyDescent="0.25">
      <c r="A2358" s="216">
        <v>41908</v>
      </c>
      <c r="B2358" s="494" t="s">
        <v>1865</v>
      </c>
      <c r="C2358" s="495" t="s">
        <v>4852</v>
      </c>
      <c r="D2358" s="214" t="s">
        <v>62</v>
      </c>
      <c r="E2358" s="235">
        <v>22526.6</v>
      </c>
      <c r="F2358" s="287">
        <v>41909</v>
      </c>
      <c r="G2358" s="44">
        <v>22526.6</v>
      </c>
      <c r="H2358" s="243">
        <f t="shared" si="35"/>
        <v>0</v>
      </c>
      <c r="I2358" s="214" t="s">
        <v>65</v>
      </c>
      <c r="J2358" s="21"/>
      <c r="K2358" s="21"/>
    </row>
    <row r="2359" spans="1:11" x14ac:dyDescent="0.25">
      <c r="A2359" s="216">
        <v>41908</v>
      </c>
      <c r="B2359" s="494" t="s">
        <v>1866</v>
      </c>
      <c r="C2359" s="495" t="s">
        <v>4852</v>
      </c>
      <c r="D2359" s="214" t="s">
        <v>3121</v>
      </c>
      <c r="E2359" s="235">
        <v>8706.6</v>
      </c>
      <c r="F2359" s="287">
        <v>41909</v>
      </c>
      <c r="G2359" s="44">
        <v>8706.6</v>
      </c>
      <c r="H2359" s="243">
        <f t="shared" si="35"/>
        <v>0</v>
      </c>
      <c r="I2359" s="214" t="s">
        <v>65</v>
      </c>
      <c r="J2359" s="21"/>
      <c r="K2359" s="21"/>
    </row>
    <row r="2360" spans="1:11" x14ac:dyDescent="0.25">
      <c r="A2360" s="216">
        <v>41908</v>
      </c>
      <c r="B2360" s="494" t="s">
        <v>1867</v>
      </c>
      <c r="C2360" s="495" t="s">
        <v>4852</v>
      </c>
      <c r="D2360" s="214" t="s">
        <v>3318</v>
      </c>
      <c r="E2360" s="235">
        <v>6619.7</v>
      </c>
      <c r="F2360" s="287">
        <v>41909</v>
      </c>
      <c r="G2360" s="44">
        <v>6619.7</v>
      </c>
      <c r="H2360" s="243">
        <f t="shared" si="35"/>
        <v>0</v>
      </c>
      <c r="I2360" s="214" t="s">
        <v>65</v>
      </c>
      <c r="J2360" s="21"/>
      <c r="K2360" s="21"/>
    </row>
    <row r="2361" spans="1:11" x14ac:dyDescent="0.25">
      <c r="A2361" s="216">
        <v>41908</v>
      </c>
      <c r="B2361" s="494" t="s">
        <v>1869</v>
      </c>
      <c r="C2361" s="495" t="s">
        <v>4852</v>
      </c>
      <c r="D2361" s="214" t="s">
        <v>11</v>
      </c>
      <c r="E2361" s="235">
        <v>40063.1</v>
      </c>
      <c r="F2361" s="473">
        <v>41936</v>
      </c>
      <c r="G2361" s="245">
        <v>40063.1</v>
      </c>
      <c r="H2361" s="243">
        <f t="shared" si="35"/>
        <v>0</v>
      </c>
      <c r="I2361" s="214" t="s">
        <v>65</v>
      </c>
      <c r="J2361" s="21"/>
      <c r="K2361" s="21"/>
    </row>
    <row r="2362" spans="1:11" x14ac:dyDescent="0.25">
      <c r="A2362" s="216">
        <v>41908</v>
      </c>
      <c r="B2362" s="494" t="s">
        <v>1870</v>
      </c>
      <c r="C2362" s="495" t="s">
        <v>4852</v>
      </c>
      <c r="D2362" s="220" t="s">
        <v>3114</v>
      </c>
      <c r="E2362" s="241">
        <v>0</v>
      </c>
      <c r="F2362" s="287"/>
      <c r="G2362" s="44"/>
      <c r="H2362" s="243">
        <f t="shared" si="35"/>
        <v>0</v>
      </c>
      <c r="I2362" s="214" t="s">
        <v>512</v>
      </c>
      <c r="J2362" s="21"/>
      <c r="K2362" s="21"/>
    </row>
    <row r="2363" spans="1:11" x14ac:dyDescent="0.25">
      <c r="A2363" s="216">
        <v>41908</v>
      </c>
      <c r="B2363" s="494" t="s">
        <v>1871</v>
      </c>
      <c r="C2363" s="495" t="s">
        <v>4852</v>
      </c>
      <c r="D2363" s="214" t="s">
        <v>4691</v>
      </c>
      <c r="E2363" s="235">
        <v>2798.4</v>
      </c>
      <c r="F2363" s="287">
        <v>41909</v>
      </c>
      <c r="G2363" s="44">
        <v>2798.4</v>
      </c>
      <c r="H2363" s="243">
        <f t="shared" si="35"/>
        <v>0</v>
      </c>
      <c r="I2363" s="214" t="s">
        <v>65</v>
      </c>
      <c r="J2363" s="21"/>
      <c r="K2363" s="21"/>
    </row>
    <row r="2364" spans="1:11" x14ac:dyDescent="0.25">
      <c r="A2364" s="216">
        <v>41908</v>
      </c>
      <c r="B2364" s="494" t="s">
        <v>1872</v>
      </c>
      <c r="C2364" s="495" t="s">
        <v>4852</v>
      </c>
      <c r="D2364" s="214" t="s">
        <v>51</v>
      </c>
      <c r="E2364" s="235">
        <v>1749.6</v>
      </c>
      <c r="F2364" s="287">
        <v>41908</v>
      </c>
      <c r="G2364" s="44">
        <v>1749.6</v>
      </c>
      <c r="H2364" s="243">
        <f t="shared" si="35"/>
        <v>0</v>
      </c>
      <c r="I2364" s="214"/>
      <c r="J2364" s="21"/>
      <c r="K2364" s="21"/>
    </row>
    <row r="2365" spans="1:11" x14ac:dyDescent="0.25">
      <c r="A2365" s="216">
        <v>41908</v>
      </c>
      <c r="B2365" s="494" t="s">
        <v>1873</v>
      </c>
      <c r="C2365" s="495" t="s">
        <v>4852</v>
      </c>
      <c r="D2365" s="214" t="s">
        <v>4797</v>
      </c>
      <c r="E2365" s="235">
        <v>127.5</v>
      </c>
      <c r="F2365" s="287">
        <v>41909</v>
      </c>
      <c r="G2365" s="44">
        <v>127.5</v>
      </c>
      <c r="H2365" s="243">
        <f t="shared" si="35"/>
        <v>0</v>
      </c>
      <c r="I2365" s="214" t="s">
        <v>65</v>
      </c>
      <c r="J2365" s="21"/>
      <c r="K2365" s="21"/>
    </row>
    <row r="2366" spans="1:11" x14ac:dyDescent="0.25">
      <c r="A2366" s="216">
        <v>41908</v>
      </c>
      <c r="B2366" s="494" t="s">
        <v>1875</v>
      </c>
      <c r="C2366" s="495" t="s">
        <v>4852</v>
      </c>
      <c r="D2366" s="214" t="s">
        <v>8</v>
      </c>
      <c r="E2366" s="235">
        <v>1067.2</v>
      </c>
      <c r="F2366" s="287">
        <v>41908</v>
      </c>
      <c r="G2366" s="44">
        <v>1067.2</v>
      </c>
      <c r="H2366" s="243">
        <f t="shared" si="35"/>
        <v>0</v>
      </c>
      <c r="I2366" s="214"/>
      <c r="J2366" s="21"/>
      <c r="K2366" s="21"/>
    </row>
    <row r="2367" spans="1:11" x14ac:dyDescent="0.25">
      <c r="A2367" s="216">
        <v>41908</v>
      </c>
      <c r="B2367" s="494" t="s">
        <v>1876</v>
      </c>
      <c r="C2367" s="495" t="s">
        <v>4852</v>
      </c>
      <c r="D2367" s="214" t="s">
        <v>87</v>
      </c>
      <c r="E2367" s="235">
        <v>8805.4</v>
      </c>
      <c r="F2367" s="287">
        <v>41909</v>
      </c>
      <c r="G2367" s="44">
        <v>8805.4</v>
      </c>
      <c r="H2367" s="243">
        <f t="shared" si="35"/>
        <v>0</v>
      </c>
      <c r="I2367" s="214" t="s">
        <v>21</v>
      </c>
      <c r="J2367" s="21"/>
      <c r="K2367" s="21"/>
    </row>
    <row r="2368" spans="1:11" x14ac:dyDescent="0.25">
      <c r="A2368" s="216">
        <v>41908</v>
      </c>
      <c r="B2368" s="494" t="s">
        <v>1877</v>
      </c>
      <c r="C2368" s="495" t="s">
        <v>4852</v>
      </c>
      <c r="D2368" s="214" t="s">
        <v>4834</v>
      </c>
      <c r="E2368" s="235">
        <v>3952.12</v>
      </c>
      <c r="F2368" s="287">
        <v>41909</v>
      </c>
      <c r="G2368" s="44">
        <v>3952.12</v>
      </c>
      <c r="H2368" s="243">
        <f t="shared" si="35"/>
        <v>0</v>
      </c>
      <c r="I2368" s="214" t="s">
        <v>21</v>
      </c>
      <c r="J2368" s="21"/>
      <c r="K2368" s="21"/>
    </row>
    <row r="2369" spans="1:11" x14ac:dyDescent="0.25">
      <c r="A2369" s="216">
        <v>41908</v>
      </c>
      <c r="B2369" s="494" t="s">
        <v>1878</v>
      </c>
      <c r="C2369" s="495" t="s">
        <v>4852</v>
      </c>
      <c r="D2369" s="214" t="s">
        <v>233</v>
      </c>
      <c r="E2369" s="235">
        <v>4555.2</v>
      </c>
      <c r="F2369" s="287">
        <v>41909</v>
      </c>
      <c r="G2369" s="44">
        <v>4555.2</v>
      </c>
      <c r="H2369" s="243">
        <f t="shared" si="35"/>
        <v>0</v>
      </c>
      <c r="I2369" s="214" t="s">
        <v>21</v>
      </c>
      <c r="J2369" s="21"/>
      <c r="K2369" s="21"/>
    </row>
    <row r="2370" spans="1:11" x14ac:dyDescent="0.25">
      <c r="A2370" s="216">
        <v>41908</v>
      </c>
      <c r="B2370" s="494" t="s">
        <v>1879</v>
      </c>
      <c r="C2370" s="495" t="s">
        <v>4852</v>
      </c>
      <c r="D2370" s="220" t="s">
        <v>4877</v>
      </c>
      <c r="E2370" s="241">
        <v>0</v>
      </c>
      <c r="F2370" s="211" t="s">
        <v>4878</v>
      </c>
      <c r="G2370" s="44"/>
      <c r="H2370" s="243">
        <f t="shared" si="35"/>
        <v>0</v>
      </c>
      <c r="I2370" s="214" t="s">
        <v>21</v>
      </c>
      <c r="J2370" s="21"/>
      <c r="K2370" s="21"/>
    </row>
    <row r="2371" spans="1:11" x14ac:dyDescent="0.25">
      <c r="A2371" s="216">
        <v>41908</v>
      </c>
      <c r="B2371" s="494" t="s">
        <v>1880</v>
      </c>
      <c r="C2371" s="495" t="s">
        <v>4852</v>
      </c>
      <c r="D2371" s="214" t="s">
        <v>193</v>
      </c>
      <c r="E2371" s="235">
        <v>9066</v>
      </c>
      <c r="F2371" s="287">
        <v>41909</v>
      </c>
      <c r="G2371" s="44">
        <v>9066</v>
      </c>
      <c r="H2371" s="243">
        <f t="shared" si="35"/>
        <v>0</v>
      </c>
      <c r="I2371" s="214" t="s">
        <v>21</v>
      </c>
      <c r="J2371" s="21"/>
      <c r="K2371" s="21"/>
    </row>
    <row r="2372" spans="1:11" x14ac:dyDescent="0.25">
      <c r="A2372" s="216">
        <v>41908</v>
      </c>
      <c r="B2372" s="494" t="s">
        <v>1881</v>
      </c>
      <c r="C2372" s="495" t="s">
        <v>4852</v>
      </c>
      <c r="D2372" s="220" t="s">
        <v>3114</v>
      </c>
      <c r="E2372" s="241">
        <v>0</v>
      </c>
      <c r="F2372" s="287"/>
      <c r="G2372" s="44"/>
      <c r="H2372" s="243">
        <f t="shared" si="35"/>
        <v>0</v>
      </c>
      <c r="I2372" s="214"/>
      <c r="J2372" s="21"/>
      <c r="K2372" s="21"/>
    </row>
    <row r="2373" spans="1:11" x14ac:dyDescent="0.25">
      <c r="A2373" s="216">
        <v>41908</v>
      </c>
      <c r="B2373" s="494" t="s">
        <v>1883</v>
      </c>
      <c r="C2373" s="495" t="s">
        <v>4852</v>
      </c>
      <c r="D2373" s="220" t="s">
        <v>3114</v>
      </c>
      <c r="E2373" s="241">
        <v>0</v>
      </c>
      <c r="F2373" s="287"/>
      <c r="G2373" s="44"/>
      <c r="H2373" s="243">
        <f t="shared" si="35"/>
        <v>0</v>
      </c>
      <c r="I2373" s="214"/>
      <c r="J2373" s="21"/>
      <c r="K2373" s="21"/>
    </row>
    <row r="2374" spans="1:11" x14ac:dyDescent="0.25">
      <c r="A2374" s="216">
        <v>41908</v>
      </c>
      <c r="B2374" s="494" t="s">
        <v>1884</v>
      </c>
      <c r="C2374" s="495" t="s">
        <v>4852</v>
      </c>
      <c r="D2374" s="214" t="s">
        <v>78</v>
      </c>
      <c r="E2374" s="235">
        <v>2714.4</v>
      </c>
      <c r="F2374" s="287">
        <v>41909</v>
      </c>
      <c r="G2374" s="44">
        <v>2714.4</v>
      </c>
      <c r="H2374" s="243">
        <f t="shared" ref="H2374:H2437" si="36">E2374-G2374</f>
        <v>0</v>
      </c>
      <c r="I2374" s="214" t="s">
        <v>21</v>
      </c>
      <c r="J2374" s="21"/>
      <c r="K2374" s="21"/>
    </row>
    <row r="2375" spans="1:11" x14ac:dyDescent="0.25">
      <c r="A2375" s="216">
        <v>41908</v>
      </c>
      <c r="B2375" s="494" t="s">
        <v>1885</v>
      </c>
      <c r="C2375" s="495" t="s">
        <v>4852</v>
      </c>
      <c r="D2375" s="214" t="s">
        <v>1007</v>
      </c>
      <c r="E2375" s="235">
        <v>934.8</v>
      </c>
      <c r="F2375" s="287">
        <v>41909</v>
      </c>
      <c r="G2375" s="44">
        <v>934.8</v>
      </c>
      <c r="H2375" s="243">
        <f t="shared" si="36"/>
        <v>0</v>
      </c>
      <c r="I2375" s="214" t="s">
        <v>21</v>
      </c>
      <c r="J2375" s="21"/>
      <c r="K2375" s="21"/>
    </row>
    <row r="2376" spans="1:11" x14ac:dyDescent="0.25">
      <c r="A2376" s="216">
        <v>41908</v>
      </c>
      <c r="B2376" s="494" t="s">
        <v>1886</v>
      </c>
      <c r="C2376" s="495" t="s">
        <v>4852</v>
      </c>
      <c r="D2376" s="214" t="s">
        <v>80</v>
      </c>
      <c r="E2376" s="235">
        <v>2085.1999999999998</v>
      </c>
      <c r="F2376" s="287">
        <v>41909</v>
      </c>
      <c r="G2376" s="44">
        <v>2085.1999999999998</v>
      </c>
      <c r="H2376" s="243">
        <f t="shared" si="36"/>
        <v>0</v>
      </c>
      <c r="I2376" s="214" t="s">
        <v>21</v>
      </c>
      <c r="J2376" s="21"/>
      <c r="K2376" s="21"/>
    </row>
    <row r="2377" spans="1:11" x14ac:dyDescent="0.25">
      <c r="A2377" s="216">
        <v>41908</v>
      </c>
      <c r="B2377" s="494" t="s">
        <v>1887</v>
      </c>
      <c r="C2377" s="495" t="s">
        <v>4852</v>
      </c>
      <c r="D2377" s="220" t="s">
        <v>4879</v>
      </c>
      <c r="E2377" s="241">
        <v>0</v>
      </c>
      <c r="F2377" s="287" t="s">
        <v>4878</v>
      </c>
      <c r="G2377" s="44"/>
      <c r="H2377" s="243">
        <f t="shared" si="36"/>
        <v>0</v>
      </c>
      <c r="I2377" s="214" t="s">
        <v>21</v>
      </c>
      <c r="J2377" s="21"/>
      <c r="K2377" s="21"/>
    </row>
    <row r="2378" spans="1:11" x14ac:dyDescent="0.25">
      <c r="A2378" s="216">
        <v>41908</v>
      </c>
      <c r="B2378" s="494" t="s">
        <v>1889</v>
      </c>
      <c r="C2378" s="495" t="s">
        <v>4852</v>
      </c>
      <c r="D2378" s="214" t="s">
        <v>4809</v>
      </c>
      <c r="E2378" s="235">
        <v>9626</v>
      </c>
      <c r="F2378" s="287">
        <v>41909</v>
      </c>
      <c r="G2378" s="44">
        <v>9626</v>
      </c>
      <c r="H2378" s="243">
        <f t="shared" si="36"/>
        <v>0</v>
      </c>
      <c r="I2378" s="214" t="s">
        <v>65</v>
      </c>
      <c r="J2378" s="21"/>
      <c r="K2378" s="21"/>
    </row>
    <row r="2379" spans="1:11" x14ac:dyDescent="0.25">
      <c r="A2379" s="216">
        <v>41908</v>
      </c>
      <c r="B2379" s="494" t="s">
        <v>1890</v>
      </c>
      <c r="C2379" s="495" t="s">
        <v>4852</v>
      </c>
      <c r="D2379" s="214" t="s">
        <v>2508</v>
      </c>
      <c r="E2379" s="235">
        <v>41151.599999999999</v>
      </c>
      <c r="F2379" s="489" t="s">
        <v>4899</v>
      </c>
      <c r="G2379" s="245">
        <v>41151.599999999999</v>
      </c>
      <c r="H2379" s="243">
        <f t="shared" si="36"/>
        <v>0</v>
      </c>
      <c r="I2379" s="214" t="s">
        <v>65</v>
      </c>
      <c r="J2379" s="21"/>
      <c r="K2379" s="21"/>
    </row>
    <row r="2380" spans="1:11" x14ac:dyDescent="0.25">
      <c r="A2380" s="216">
        <v>41908</v>
      </c>
      <c r="B2380" s="494" t="s">
        <v>1892</v>
      </c>
      <c r="C2380" s="495" t="s">
        <v>4852</v>
      </c>
      <c r="D2380" s="214" t="s">
        <v>63</v>
      </c>
      <c r="E2380" s="235">
        <v>2337.5</v>
      </c>
      <c r="F2380" s="287">
        <v>41909</v>
      </c>
      <c r="G2380" s="44">
        <v>2337.5</v>
      </c>
      <c r="H2380" s="243">
        <f t="shared" si="36"/>
        <v>0</v>
      </c>
      <c r="I2380" s="214" t="s">
        <v>65</v>
      </c>
      <c r="J2380" s="21"/>
      <c r="K2380" s="21"/>
    </row>
    <row r="2381" spans="1:11" x14ac:dyDescent="0.25">
      <c r="A2381" s="216">
        <v>41908</v>
      </c>
      <c r="B2381" s="494" t="s">
        <v>1893</v>
      </c>
      <c r="C2381" s="495" t="s">
        <v>4852</v>
      </c>
      <c r="D2381" s="214" t="s">
        <v>4880</v>
      </c>
      <c r="E2381" s="235">
        <v>5756.4</v>
      </c>
      <c r="F2381" s="419">
        <v>41908</v>
      </c>
      <c r="G2381" s="44">
        <v>5756.4</v>
      </c>
      <c r="H2381" s="243">
        <f t="shared" si="36"/>
        <v>0</v>
      </c>
      <c r="I2381" s="214"/>
      <c r="J2381" s="21"/>
      <c r="K2381" s="21"/>
    </row>
    <row r="2382" spans="1:11" x14ac:dyDescent="0.25">
      <c r="A2382" s="216">
        <v>41908</v>
      </c>
      <c r="B2382" s="494" t="s">
        <v>1894</v>
      </c>
      <c r="C2382" s="495" t="s">
        <v>4852</v>
      </c>
      <c r="D2382" s="214" t="s">
        <v>115</v>
      </c>
      <c r="E2382" s="235">
        <v>4712.7</v>
      </c>
      <c r="F2382" s="419">
        <v>41908</v>
      </c>
      <c r="G2382" s="44">
        <v>4712.7</v>
      </c>
      <c r="H2382" s="243">
        <f t="shared" si="36"/>
        <v>0</v>
      </c>
      <c r="I2382" s="214"/>
      <c r="J2382" s="21"/>
      <c r="K2382" s="21"/>
    </row>
    <row r="2383" spans="1:11" x14ac:dyDescent="0.25">
      <c r="A2383" s="216">
        <v>41908</v>
      </c>
      <c r="B2383" s="494" t="s">
        <v>1895</v>
      </c>
      <c r="C2383" s="495" t="s">
        <v>4852</v>
      </c>
      <c r="D2383" s="214" t="s">
        <v>115</v>
      </c>
      <c r="E2383" s="235">
        <v>923.1</v>
      </c>
      <c r="F2383" s="419">
        <v>41908</v>
      </c>
      <c r="G2383" s="44">
        <v>923.1</v>
      </c>
      <c r="H2383" s="243">
        <f t="shared" si="36"/>
        <v>0</v>
      </c>
      <c r="I2383" s="214"/>
      <c r="J2383" s="21"/>
      <c r="K2383" s="21"/>
    </row>
    <row r="2384" spans="1:11" x14ac:dyDescent="0.25">
      <c r="A2384" s="216">
        <v>41908</v>
      </c>
      <c r="B2384" s="494" t="s">
        <v>1896</v>
      </c>
      <c r="C2384" s="495" t="s">
        <v>4852</v>
      </c>
      <c r="D2384" s="214" t="s">
        <v>4762</v>
      </c>
      <c r="E2384" s="235">
        <v>2784.6</v>
      </c>
      <c r="F2384" s="419">
        <v>41908</v>
      </c>
      <c r="G2384" s="44">
        <v>2784.6</v>
      </c>
      <c r="H2384" s="243">
        <f t="shared" si="36"/>
        <v>0</v>
      </c>
      <c r="I2384" s="214"/>
      <c r="J2384" s="21"/>
      <c r="K2384" s="21"/>
    </row>
    <row r="2385" spans="1:11" x14ac:dyDescent="0.25">
      <c r="A2385" s="216">
        <v>41908</v>
      </c>
      <c r="B2385" s="494" t="s">
        <v>1897</v>
      </c>
      <c r="C2385" s="495" t="s">
        <v>4852</v>
      </c>
      <c r="D2385" s="214" t="s">
        <v>4881</v>
      </c>
      <c r="E2385" s="235">
        <v>26424</v>
      </c>
      <c r="F2385" s="423"/>
      <c r="G2385" s="320"/>
      <c r="H2385" s="243">
        <f t="shared" si="36"/>
        <v>26424</v>
      </c>
      <c r="I2385" s="214"/>
      <c r="J2385" s="21"/>
      <c r="K2385" s="21"/>
    </row>
    <row r="2386" spans="1:11" x14ac:dyDescent="0.25">
      <c r="A2386" s="216">
        <v>41908</v>
      </c>
      <c r="B2386" s="494" t="s">
        <v>1899</v>
      </c>
      <c r="C2386" s="495" t="s">
        <v>4852</v>
      </c>
      <c r="D2386" s="214" t="s">
        <v>1919</v>
      </c>
      <c r="E2386" s="235">
        <v>991.65</v>
      </c>
      <c r="F2386" s="419">
        <v>41908</v>
      </c>
      <c r="G2386" s="44">
        <v>991.65</v>
      </c>
      <c r="H2386" s="243">
        <f t="shared" si="36"/>
        <v>0</v>
      </c>
      <c r="I2386" s="214"/>
      <c r="J2386" s="21"/>
      <c r="K2386" s="21"/>
    </row>
    <row r="2387" spans="1:11" x14ac:dyDescent="0.25">
      <c r="A2387" s="216">
        <v>41908</v>
      </c>
      <c r="B2387" s="494" t="s">
        <v>1900</v>
      </c>
      <c r="C2387" s="495" t="s">
        <v>4852</v>
      </c>
      <c r="D2387" s="214" t="s">
        <v>4882</v>
      </c>
      <c r="E2387" s="235">
        <v>6618.62</v>
      </c>
      <c r="F2387" s="419">
        <v>41908</v>
      </c>
      <c r="G2387" s="44">
        <v>6618.62</v>
      </c>
      <c r="H2387" s="243">
        <f t="shared" si="36"/>
        <v>0</v>
      </c>
      <c r="I2387" s="214"/>
      <c r="J2387" s="21"/>
      <c r="K2387" s="21"/>
    </row>
    <row r="2388" spans="1:11" x14ac:dyDescent="0.25">
      <c r="A2388" s="216">
        <v>41908</v>
      </c>
      <c r="B2388" s="494" t="s">
        <v>1901</v>
      </c>
      <c r="C2388" s="495" t="s">
        <v>4852</v>
      </c>
      <c r="D2388" s="214" t="s">
        <v>4216</v>
      </c>
      <c r="E2388" s="235">
        <v>9303</v>
      </c>
      <c r="F2388" s="419">
        <v>41908</v>
      </c>
      <c r="G2388" s="44">
        <v>9303</v>
      </c>
      <c r="H2388" s="243">
        <f t="shared" si="36"/>
        <v>0</v>
      </c>
      <c r="I2388" s="214"/>
      <c r="J2388" s="21"/>
      <c r="K2388" s="21"/>
    </row>
    <row r="2389" spans="1:11" x14ac:dyDescent="0.25">
      <c r="A2389" s="216">
        <v>41908</v>
      </c>
      <c r="B2389" s="494" t="s">
        <v>1902</v>
      </c>
      <c r="C2389" s="495" t="s">
        <v>4852</v>
      </c>
      <c r="D2389" s="214" t="s">
        <v>4321</v>
      </c>
      <c r="E2389" s="235">
        <v>3435.8</v>
      </c>
      <c r="F2389" s="419">
        <v>41908</v>
      </c>
      <c r="G2389" s="44">
        <v>3435.8</v>
      </c>
      <c r="H2389" s="243">
        <f t="shared" si="36"/>
        <v>0</v>
      </c>
      <c r="I2389" s="214"/>
      <c r="J2389" s="21"/>
      <c r="K2389" s="21"/>
    </row>
    <row r="2390" spans="1:11" x14ac:dyDescent="0.25">
      <c r="A2390" s="216">
        <v>41908</v>
      </c>
      <c r="B2390" s="494" t="s">
        <v>1903</v>
      </c>
      <c r="C2390" s="495" t="s">
        <v>4852</v>
      </c>
      <c r="D2390" s="214" t="s">
        <v>14</v>
      </c>
      <c r="E2390" s="235">
        <v>1710</v>
      </c>
      <c r="F2390" s="419">
        <v>41909</v>
      </c>
      <c r="G2390" s="44">
        <v>1710</v>
      </c>
      <c r="H2390" s="243">
        <f t="shared" si="36"/>
        <v>0</v>
      </c>
      <c r="I2390" s="214"/>
      <c r="J2390" s="21"/>
      <c r="K2390" s="21"/>
    </row>
    <row r="2391" spans="1:11" x14ac:dyDescent="0.25">
      <c r="A2391" s="216">
        <v>41908</v>
      </c>
      <c r="B2391" s="494" t="s">
        <v>1905</v>
      </c>
      <c r="C2391" s="495" t="s">
        <v>4852</v>
      </c>
      <c r="D2391" s="214" t="s">
        <v>4696</v>
      </c>
      <c r="E2391" s="235">
        <v>46266</v>
      </c>
      <c r="F2391" s="419">
        <v>41908</v>
      </c>
      <c r="G2391" s="44">
        <v>46266</v>
      </c>
      <c r="H2391" s="243">
        <f t="shared" si="36"/>
        <v>0</v>
      </c>
      <c r="I2391" s="214"/>
      <c r="J2391" s="21"/>
      <c r="K2391" s="21"/>
    </row>
    <row r="2392" spans="1:11" x14ac:dyDescent="0.25">
      <c r="A2392" s="216">
        <v>41908</v>
      </c>
      <c r="B2392" s="494" t="s">
        <v>1907</v>
      </c>
      <c r="C2392" s="495" t="s">
        <v>4852</v>
      </c>
      <c r="D2392" s="214" t="s">
        <v>4696</v>
      </c>
      <c r="E2392" s="235">
        <v>1086</v>
      </c>
      <c r="F2392" s="419">
        <v>41908</v>
      </c>
      <c r="G2392" s="44">
        <v>1086</v>
      </c>
      <c r="H2392" s="243">
        <f t="shared" si="36"/>
        <v>0</v>
      </c>
      <c r="I2392" s="214"/>
      <c r="J2392" s="21"/>
      <c r="K2392" s="21"/>
    </row>
    <row r="2393" spans="1:11" x14ac:dyDescent="0.25">
      <c r="A2393" s="216">
        <v>41909</v>
      </c>
      <c r="B2393" s="494" t="s">
        <v>1908</v>
      </c>
      <c r="C2393" s="495" t="s">
        <v>4852</v>
      </c>
      <c r="D2393" s="20" t="s">
        <v>200</v>
      </c>
      <c r="E2393" s="239">
        <v>9211.6</v>
      </c>
      <c r="F2393" s="421">
        <v>41915</v>
      </c>
      <c r="G2393" s="245">
        <v>9211.6</v>
      </c>
      <c r="H2393" s="243">
        <f t="shared" si="36"/>
        <v>0</v>
      </c>
      <c r="I2393" s="20"/>
      <c r="J2393" s="21"/>
      <c r="K2393" s="21"/>
    </row>
    <row r="2394" spans="1:11" x14ac:dyDescent="0.25">
      <c r="A2394" s="216">
        <v>41909</v>
      </c>
      <c r="B2394" s="494" t="s">
        <v>1909</v>
      </c>
      <c r="C2394" s="495" t="s">
        <v>4852</v>
      </c>
      <c r="D2394" s="20" t="s">
        <v>14</v>
      </c>
      <c r="E2394" s="239">
        <v>11400</v>
      </c>
      <c r="F2394" s="419">
        <v>41909</v>
      </c>
      <c r="G2394" s="44">
        <v>11400</v>
      </c>
      <c r="H2394" s="243">
        <f t="shared" si="36"/>
        <v>0</v>
      </c>
      <c r="I2394" s="20" t="s">
        <v>217</v>
      </c>
      <c r="J2394" s="21"/>
      <c r="K2394" s="21"/>
    </row>
    <row r="2395" spans="1:11" x14ac:dyDescent="0.25">
      <c r="A2395" s="216">
        <v>41909</v>
      </c>
      <c r="B2395" s="494" t="s">
        <v>1910</v>
      </c>
      <c r="C2395" s="495" t="s">
        <v>4852</v>
      </c>
      <c r="D2395" s="20" t="s">
        <v>13</v>
      </c>
      <c r="E2395" s="239">
        <v>5101.2</v>
      </c>
      <c r="F2395" s="419">
        <v>41909</v>
      </c>
      <c r="G2395" s="44">
        <v>5101.2</v>
      </c>
      <c r="H2395" s="243">
        <f t="shared" si="36"/>
        <v>0</v>
      </c>
      <c r="I2395" s="20" t="s">
        <v>217</v>
      </c>
      <c r="J2395" s="21"/>
      <c r="K2395" s="21"/>
    </row>
    <row r="2396" spans="1:11" x14ac:dyDescent="0.25">
      <c r="A2396" s="216">
        <v>41909</v>
      </c>
      <c r="B2396" s="494" t="s">
        <v>1911</v>
      </c>
      <c r="C2396" s="495" t="s">
        <v>4852</v>
      </c>
      <c r="D2396" s="20" t="s">
        <v>4620</v>
      </c>
      <c r="E2396" s="239">
        <v>22855.4</v>
      </c>
      <c r="F2396" s="419">
        <v>41909</v>
      </c>
      <c r="G2396" s="44">
        <v>22855.4</v>
      </c>
      <c r="H2396" s="243">
        <f t="shared" si="36"/>
        <v>0</v>
      </c>
      <c r="I2396" s="20" t="s">
        <v>217</v>
      </c>
      <c r="J2396" s="21"/>
      <c r="K2396" s="21"/>
    </row>
    <row r="2397" spans="1:11" x14ac:dyDescent="0.25">
      <c r="A2397" s="216">
        <v>41909</v>
      </c>
      <c r="B2397" s="494" t="s">
        <v>1912</v>
      </c>
      <c r="C2397" s="495" t="s">
        <v>4852</v>
      </c>
      <c r="D2397" s="20" t="s">
        <v>28</v>
      </c>
      <c r="E2397" s="239">
        <v>20563.099999999999</v>
      </c>
      <c r="F2397" s="419">
        <v>41909</v>
      </c>
      <c r="G2397" s="44">
        <v>20563.099999999999</v>
      </c>
      <c r="H2397" s="243">
        <f t="shared" si="36"/>
        <v>0</v>
      </c>
      <c r="I2397" s="20"/>
      <c r="J2397" s="21"/>
      <c r="K2397" s="21"/>
    </row>
    <row r="2398" spans="1:11" x14ac:dyDescent="0.25">
      <c r="A2398" s="216">
        <v>41909</v>
      </c>
      <c r="B2398" s="494" t="s">
        <v>1914</v>
      </c>
      <c r="C2398" s="495" t="s">
        <v>4852</v>
      </c>
      <c r="D2398" s="20" t="s">
        <v>28</v>
      </c>
      <c r="E2398" s="239">
        <v>612.5</v>
      </c>
      <c r="F2398" s="419">
        <v>41909</v>
      </c>
      <c r="G2398" s="44">
        <v>612.5</v>
      </c>
      <c r="H2398" s="243">
        <f t="shared" si="36"/>
        <v>0</v>
      </c>
      <c r="I2398" s="20"/>
      <c r="J2398" s="21"/>
      <c r="K2398" s="21"/>
    </row>
    <row r="2399" spans="1:11" x14ac:dyDescent="0.25">
      <c r="A2399" s="216">
        <v>41909</v>
      </c>
      <c r="B2399" s="494" t="s">
        <v>1915</v>
      </c>
      <c r="C2399" s="495" t="s">
        <v>4852</v>
      </c>
      <c r="D2399" s="20" t="s">
        <v>4731</v>
      </c>
      <c r="E2399" s="239">
        <v>3240</v>
      </c>
      <c r="F2399" s="419">
        <v>41909</v>
      </c>
      <c r="G2399" s="44">
        <v>3240</v>
      </c>
      <c r="H2399" s="243">
        <f t="shared" si="36"/>
        <v>0</v>
      </c>
      <c r="I2399" s="20" t="s">
        <v>12</v>
      </c>
      <c r="J2399" s="21"/>
      <c r="K2399" s="21"/>
    </row>
    <row r="2400" spans="1:11" x14ac:dyDescent="0.25">
      <c r="A2400" s="216">
        <v>41909</v>
      </c>
      <c r="B2400" s="494" t="s">
        <v>1917</v>
      </c>
      <c r="C2400" s="495" t="s">
        <v>4852</v>
      </c>
      <c r="D2400" s="20" t="s">
        <v>23</v>
      </c>
      <c r="E2400" s="239">
        <v>9651.2000000000007</v>
      </c>
      <c r="F2400" s="419">
        <v>41909</v>
      </c>
      <c r="G2400" s="44">
        <v>9651.2000000000007</v>
      </c>
      <c r="H2400" s="243">
        <f t="shared" si="36"/>
        <v>0</v>
      </c>
      <c r="I2400" s="20"/>
      <c r="J2400" s="21"/>
      <c r="K2400" s="21"/>
    </row>
    <row r="2401" spans="1:11" x14ac:dyDescent="0.25">
      <c r="A2401" s="216">
        <v>41909</v>
      </c>
      <c r="B2401" s="494" t="s">
        <v>1918</v>
      </c>
      <c r="C2401" s="495" t="s">
        <v>4852</v>
      </c>
      <c r="D2401" s="20" t="s">
        <v>4859</v>
      </c>
      <c r="E2401" s="239">
        <v>11177.2</v>
      </c>
      <c r="F2401" s="419">
        <v>41909</v>
      </c>
      <c r="G2401" s="44">
        <v>11177.2</v>
      </c>
      <c r="H2401" s="243">
        <f t="shared" si="36"/>
        <v>0</v>
      </c>
      <c r="I2401" s="20"/>
      <c r="J2401" s="21"/>
      <c r="K2401" s="21"/>
    </row>
    <row r="2402" spans="1:11" x14ac:dyDescent="0.25">
      <c r="A2402" s="216">
        <v>41909</v>
      </c>
      <c r="B2402" s="494" t="s">
        <v>1920</v>
      </c>
      <c r="C2402" s="495" t="s">
        <v>4852</v>
      </c>
      <c r="D2402" s="20" t="s">
        <v>4685</v>
      </c>
      <c r="E2402" s="239">
        <v>3816</v>
      </c>
      <c r="F2402" s="419">
        <v>41909</v>
      </c>
      <c r="G2402" s="44">
        <v>3816</v>
      </c>
      <c r="H2402" s="243">
        <f t="shared" si="36"/>
        <v>0</v>
      </c>
      <c r="I2402" s="20" t="s">
        <v>30</v>
      </c>
      <c r="J2402" s="21"/>
      <c r="K2402" s="21"/>
    </row>
    <row r="2403" spans="1:11" x14ac:dyDescent="0.25">
      <c r="A2403" s="216">
        <v>41909</v>
      </c>
      <c r="B2403" s="494" t="s">
        <v>1921</v>
      </c>
      <c r="C2403" s="495" t="s">
        <v>4852</v>
      </c>
      <c r="D2403" s="20" t="s">
        <v>233</v>
      </c>
      <c r="E2403" s="239">
        <v>5131.2</v>
      </c>
      <c r="F2403" s="419">
        <v>41909</v>
      </c>
      <c r="G2403" s="44">
        <v>5131.2</v>
      </c>
      <c r="H2403" s="243">
        <f t="shared" si="36"/>
        <v>0</v>
      </c>
      <c r="I2403" s="20"/>
      <c r="J2403" s="21"/>
      <c r="K2403" s="21"/>
    </row>
    <row r="2404" spans="1:11" x14ac:dyDescent="0.25">
      <c r="A2404" s="216">
        <v>41909</v>
      </c>
      <c r="B2404" s="494" t="s">
        <v>1922</v>
      </c>
      <c r="C2404" s="495" t="s">
        <v>4852</v>
      </c>
      <c r="D2404" s="20" t="s">
        <v>4354</v>
      </c>
      <c r="E2404" s="239">
        <v>2568.8000000000002</v>
      </c>
      <c r="F2404" s="419">
        <v>41909</v>
      </c>
      <c r="G2404" s="44">
        <v>2568.8000000000002</v>
      </c>
      <c r="H2404" s="243">
        <f t="shared" si="36"/>
        <v>0</v>
      </c>
      <c r="I2404" s="20" t="s">
        <v>30</v>
      </c>
      <c r="J2404" s="21"/>
      <c r="K2404" s="21"/>
    </row>
    <row r="2405" spans="1:11" x14ac:dyDescent="0.25">
      <c r="A2405" s="216">
        <v>41909</v>
      </c>
      <c r="B2405" s="494" t="s">
        <v>1923</v>
      </c>
      <c r="C2405" s="495" t="s">
        <v>4852</v>
      </c>
      <c r="D2405" s="20" t="s">
        <v>1782</v>
      </c>
      <c r="E2405" s="239">
        <v>3900</v>
      </c>
      <c r="F2405" s="419">
        <v>41909</v>
      </c>
      <c r="G2405" s="44">
        <v>3900</v>
      </c>
      <c r="H2405" s="243">
        <f t="shared" si="36"/>
        <v>0</v>
      </c>
      <c r="I2405" s="20" t="s">
        <v>30</v>
      </c>
      <c r="J2405" s="21"/>
      <c r="K2405" s="21"/>
    </row>
    <row r="2406" spans="1:11" x14ac:dyDescent="0.25">
      <c r="A2406" s="216">
        <v>41909</v>
      </c>
      <c r="B2406" s="494" t="s">
        <v>1924</v>
      </c>
      <c r="C2406" s="495" t="s">
        <v>4852</v>
      </c>
      <c r="D2406" s="20" t="s">
        <v>316</v>
      </c>
      <c r="E2406" s="239">
        <v>379.6</v>
      </c>
      <c r="F2406" s="419">
        <v>41909</v>
      </c>
      <c r="G2406" s="44">
        <v>379.6</v>
      </c>
      <c r="H2406" s="243">
        <f t="shared" si="36"/>
        <v>0</v>
      </c>
      <c r="I2406" s="20" t="s">
        <v>30</v>
      </c>
      <c r="J2406" s="21"/>
      <c r="K2406" s="21"/>
    </row>
    <row r="2407" spans="1:11" x14ac:dyDescent="0.25">
      <c r="A2407" s="216">
        <v>41909</v>
      </c>
      <c r="B2407" s="494" t="s">
        <v>1925</v>
      </c>
      <c r="C2407" s="495" t="s">
        <v>4852</v>
      </c>
      <c r="D2407" s="20" t="s">
        <v>760</v>
      </c>
      <c r="E2407" s="239">
        <v>2851.4</v>
      </c>
      <c r="F2407" s="419">
        <v>41909</v>
      </c>
      <c r="G2407" s="44">
        <v>2851.4</v>
      </c>
      <c r="H2407" s="243">
        <f t="shared" si="36"/>
        <v>0</v>
      </c>
      <c r="I2407" s="20" t="s">
        <v>30</v>
      </c>
      <c r="J2407" s="21"/>
      <c r="K2407" s="21"/>
    </row>
    <row r="2408" spans="1:11" x14ac:dyDescent="0.25">
      <c r="A2408" s="216">
        <v>41909</v>
      </c>
      <c r="B2408" s="494" t="s">
        <v>1926</v>
      </c>
      <c r="C2408" s="495" t="s">
        <v>4852</v>
      </c>
      <c r="D2408" s="20" t="s">
        <v>83</v>
      </c>
      <c r="E2408" s="239">
        <v>3048</v>
      </c>
      <c r="F2408" s="419">
        <v>41909</v>
      </c>
      <c r="G2408" s="44">
        <v>3048</v>
      </c>
      <c r="H2408" s="243">
        <f t="shared" si="36"/>
        <v>0</v>
      </c>
      <c r="I2408" s="20" t="s">
        <v>21</v>
      </c>
      <c r="J2408" s="21"/>
      <c r="K2408" s="21"/>
    </row>
    <row r="2409" spans="1:11" x14ac:dyDescent="0.25">
      <c r="A2409" s="216">
        <v>41909</v>
      </c>
      <c r="B2409" s="494" t="s">
        <v>1927</v>
      </c>
      <c r="C2409" s="495" t="s">
        <v>4852</v>
      </c>
      <c r="D2409" s="20" t="s">
        <v>4733</v>
      </c>
      <c r="E2409" s="239">
        <v>3375</v>
      </c>
      <c r="F2409" s="419">
        <v>41909</v>
      </c>
      <c r="G2409" s="44">
        <v>3375</v>
      </c>
      <c r="H2409" s="243">
        <f t="shared" si="36"/>
        <v>0</v>
      </c>
      <c r="I2409" s="20" t="s">
        <v>30</v>
      </c>
      <c r="J2409" s="21"/>
      <c r="K2409" s="21"/>
    </row>
    <row r="2410" spans="1:11" x14ac:dyDescent="0.25">
      <c r="A2410" s="216">
        <v>41909</v>
      </c>
      <c r="B2410" s="494" t="s">
        <v>1928</v>
      </c>
      <c r="C2410" s="495" t="s">
        <v>4852</v>
      </c>
      <c r="D2410" s="20" t="s">
        <v>123</v>
      </c>
      <c r="E2410" s="239">
        <v>7664</v>
      </c>
      <c r="F2410" s="419">
        <v>41911</v>
      </c>
      <c r="G2410" s="44">
        <v>7664</v>
      </c>
      <c r="H2410" s="243">
        <f t="shared" si="36"/>
        <v>0</v>
      </c>
      <c r="I2410" s="20" t="s">
        <v>3945</v>
      </c>
      <c r="J2410" s="21"/>
      <c r="K2410" s="21"/>
    </row>
    <row r="2411" spans="1:11" x14ac:dyDescent="0.25">
      <c r="A2411" s="216">
        <v>41909</v>
      </c>
      <c r="B2411" s="494" t="s">
        <v>1929</v>
      </c>
      <c r="C2411" s="495" t="s">
        <v>4852</v>
      </c>
      <c r="D2411" s="20" t="s">
        <v>124</v>
      </c>
      <c r="E2411" s="239">
        <v>7939.4</v>
      </c>
      <c r="F2411" s="419">
        <v>41909</v>
      </c>
      <c r="G2411" s="44">
        <v>7939.4</v>
      </c>
      <c r="H2411" s="243">
        <f t="shared" si="36"/>
        <v>0</v>
      </c>
      <c r="I2411" s="20" t="s">
        <v>30</v>
      </c>
      <c r="J2411" s="21"/>
      <c r="K2411" s="21"/>
    </row>
    <row r="2412" spans="1:11" x14ac:dyDescent="0.25">
      <c r="A2412" s="216">
        <v>41909</v>
      </c>
      <c r="B2412" s="494" t="s">
        <v>1930</v>
      </c>
      <c r="C2412" s="495" t="s">
        <v>4852</v>
      </c>
      <c r="D2412" s="20" t="s">
        <v>130</v>
      </c>
      <c r="E2412" s="239">
        <v>2301.9</v>
      </c>
      <c r="F2412" s="419">
        <v>41912</v>
      </c>
      <c r="G2412" s="44">
        <v>2301.9</v>
      </c>
      <c r="H2412" s="243">
        <f t="shared" si="36"/>
        <v>0</v>
      </c>
      <c r="I2412" s="20" t="s">
        <v>21</v>
      </c>
      <c r="J2412" s="21"/>
      <c r="K2412" s="21"/>
    </row>
    <row r="2413" spans="1:11" x14ac:dyDescent="0.25">
      <c r="A2413" s="216">
        <v>41909</v>
      </c>
      <c r="B2413" s="494" t="s">
        <v>1932</v>
      </c>
      <c r="C2413" s="495" t="s">
        <v>4852</v>
      </c>
      <c r="D2413" s="20" t="s">
        <v>4355</v>
      </c>
      <c r="E2413" s="239">
        <v>10461</v>
      </c>
      <c r="F2413" s="419">
        <v>41909</v>
      </c>
      <c r="G2413" s="44">
        <v>10461</v>
      </c>
      <c r="H2413" s="243">
        <f t="shared" si="36"/>
        <v>0</v>
      </c>
      <c r="I2413" s="20" t="s">
        <v>30</v>
      </c>
      <c r="J2413" s="21"/>
      <c r="K2413" s="21"/>
    </row>
    <row r="2414" spans="1:11" x14ac:dyDescent="0.25">
      <c r="A2414" s="216">
        <v>41909</v>
      </c>
      <c r="B2414" s="494" t="s">
        <v>1934</v>
      </c>
      <c r="C2414" s="495" t="s">
        <v>4852</v>
      </c>
      <c r="D2414" s="20" t="s">
        <v>4733</v>
      </c>
      <c r="E2414" s="239">
        <v>364</v>
      </c>
      <c r="F2414" s="419">
        <v>41909</v>
      </c>
      <c r="G2414" s="44">
        <v>364</v>
      </c>
      <c r="H2414" s="243">
        <f t="shared" si="36"/>
        <v>0</v>
      </c>
      <c r="I2414" s="20" t="s">
        <v>30</v>
      </c>
      <c r="J2414" s="21"/>
      <c r="K2414" s="21"/>
    </row>
    <row r="2415" spans="1:11" x14ac:dyDescent="0.25">
      <c r="A2415" s="216">
        <v>41909</v>
      </c>
      <c r="B2415" s="494" t="s">
        <v>1935</v>
      </c>
      <c r="C2415" s="495" t="s">
        <v>4852</v>
      </c>
      <c r="D2415" s="20" t="s">
        <v>130</v>
      </c>
      <c r="E2415" s="239">
        <v>7199.6</v>
      </c>
      <c r="F2415" s="419">
        <v>41912</v>
      </c>
      <c r="G2415" s="44">
        <v>7199.6</v>
      </c>
      <c r="H2415" s="243">
        <f t="shared" si="36"/>
        <v>0</v>
      </c>
      <c r="I2415" s="20" t="s">
        <v>21</v>
      </c>
      <c r="J2415" s="21"/>
      <c r="K2415" s="21"/>
    </row>
    <row r="2416" spans="1:11" x14ac:dyDescent="0.25">
      <c r="A2416" s="216">
        <v>41909</v>
      </c>
      <c r="B2416" s="494" t="s">
        <v>1936</v>
      </c>
      <c r="C2416" s="495" t="s">
        <v>4852</v>
      </c>
      <c r="D2416" s="20" t="s">
        <v>47</v>
      </c>
      <c r="E2416" s="239">
        <v>6291</v>
      </c>
      <c r="F2416" s="419">
        <v>41909</v>
      </c>
      <c r="G2416" s="44">
        <v>6291</v>
      </c>
      <c r="H2416" s="243">
        <f t="shared" si="36"/>
        <v>0</v>
      </c>
      <c r="I2416" s="20" t="s">
        <v>30</v>
      </c>
      <c r="J2416" s="21"/>
      <c r="K2416" s="21"/>
    </row>
    <row r="2417" spans="1:11" x14ac:dyDescent="0.25">
      <c r="A2417" s="216">
        <v>41909</v>
      </c>
      <c r="B2417" s="494" t="s">
        <v>1938</v>
      </c>
      <c r="C2417" s="495" t="s">
        <v>4852</v>
      </c>
      <c r="D2417" s="20" t="s">
        <v>29</v>
      </c>
      <c r="E2417" s="239">
        <v>14186.2</v>
      </c>
      <c r="F2417" s="419">
        <v>41909</v>
      </c>
      <c r="G2417" s="44">
        <v>14186.2</v>
      </c>
      <c r="H2417" s="243">
        <f t="shared" si="36"/>
        <v>0</v>
      </c>
      <c r="I2417" s="20" t="s">
        <v>30</v>
      </c>
      <c r="J2417" s="21"/>
      <c r="K2417" s="21"/>
    </row>
    <row r="2418" spans="1:11" x14ac:dyDescent="0.25">
      <c r="A2418" s="216">
        <v>41909</v>
      </c>
      <c r="B2418" s="494" t="s">
        <v>1939</v>
      </c>
      <c r="C2418" s="495" t="s">
        <v>4852</v>
      </c>
      <c r="D2418" s="20" t="s">
        <v>4321</v>
      </c>
      <c r="E2418" s="239">
        <v>5427</v>
      </c>
      <c r="F2418" s="419">
        <v>41909</v>
      </c>
      <c r="G2418" s="44">
        <v>5427</v>
      </c>
      <c r="H2418" s="243">
        <f t="shared" si="36"/>
        <v>0</v>
      </c>
      <c r="I2418" s="20"/>
      <c r="J2418" s="21"/>
      <c r="K2418" s="21"/>
    </row>
    <row r="2419" spans="1:11" x14ac:dyDescent="0.25">
      <c r="A2419" s="216">
        <v>41909</v>
      </c>
      <c r="B2419" s="494" t="s">
        <v>1940</v>
      </c>
      <c r="C2419" s="495" t="s">
        <v>4852</v>
      </c>
      <c r="D2419" s="20" t="s">
        <v>1468</v>
      </c>
      <c r="E2419" s="239">
        <v>8112</v>
      </c>
      <c r="F2419" s="419">
        <v>41909</v>
      </c>
      <c r="G2419" s="44">
        <v>8112</v>
      </c>
      <c r="H2419" s="243">
        <f t="shared" si="36"/>
        <v>0</v>
      </c>
      <c r="I2419" s="20" t="s">
        <v>21</v>
      </c>
      <c r="J2419" s="21"/>
      <c r="K2419" s="21"/>
    </row>
    <row r="2420" spans="1:11" x14ac:dyDescent="0.25">
      <c r="A2420" s="216">
        <v>41909</v>
      </c>
      <c r="B2420" s="494" t="s">
        <v>1941</v>
      </c>
      <c r="C2420" s="495" t="s">
        <v>4852</v>
      </c>
      <c r="D2420" s="20" t="s">
        <v>110</v>
      </c>
      <c r="E2420" s="239">
        <v>35310</v>
      </c>
      <c r="F2420" s="421">
        <v>41918</v>
      </c>
      <c r="G2420" s="245">
        <v>35310</v>
      </c>
      <c r="H2420" s="243">
        <f t="shared" si="36"/>
        <v>0</v>
      </c>
      <c r="I2420" s="20" t="s">
        <v>21</v>
      </c>
      <c r="J2420" s="21"/>
      <c r="K2420" s="21"/>
    </row>
    <row r="2421" spans="1:11" x14ac:dyDescent="0.25">
      <c r="A2421" s="216">
        <v>41909</v>
      </c>
      <c r="B2421" s="494" t="s">
        <v>1942</v>
      </c>
      <c r="C2421" s="495" t="s">
        <v>4852</v>
      </c>
      <c r="D2421" s="20" t="s">
        <v>49</v>
      </c>
      <c r="E2421" s="239">
        <v>6380.8</v>
      </c>
      <c r="F2421" s="419">
        <v>41909</v>
      </c>
      <c r="G2421" s="44">
        <v>6380.8</v>
      </c>
      <c r="H2421" s="243">
        <f t="shared" si="36"/>
        <v>0</v>
      </c>
      <c r="I2421" s="20"/>
      <c r="J2421" s="21"/>
      <c r="K2421" s="21"/>
    </row>
    <row r="2422" spans="1:11" x14ac:dyDescent="0.25">
      <c r="A2422" s="216">
        <v>41909</v>
      </c>
      <c r="B2422" s="494" t="s">
        <v>1943</v>
      </c>
      <c r="C2422" s="495" t="s">
        <v>4852</v>
      </c>
      <c r="D2422" s="20" t="s">
        <v>49</v>
      </c>
      <c r="E2422" s="239">
        <v>579.6</v>
      </c>
      <c r="F2422" s="419">
        <v>41909</v>
      </c>
      <c r="G2422" s="44">
        <v>579.6</v>
      </c>
      <c r="H2422" s="243">
        <f t="shared" si="36"/>
        <v>0</v>
      </c>
      <c r="I2422" s="20"/>
      <c r="J2422" s="21"/>
      <c r="K2422" s="21"/>
    </row>
    <row r="2423" spans="1:11" x14ac:dyDescent="0.25">
      <c r="A2423" s="216">
        <v>41909</v>
      </c>
      <c r="B2423" s="494" t="s">
        <v>1944</v>
      </c>
      <c r="C2423" s="495" t="s">
        <v>4852</v>
      </c>
      <c r="D2423" s="20" t="s">
        <v>110</v>
      </c>
      <c r="E2423" s="239">
        <v>239.8</v>
      </c>
      <c r="F2423" s="421">
        <v>41918</v>
      </c>
      <c r="G2423" s="245">
        <v>239.8</v>
      </c>
      <c r="H2423" s="243">
        <f t="shared" si="36"/>
        <v>0</v>
      </c>
      <c r="I2423" s="20" t="s">
        <v>21</v>
      </c>
      <c r="J2423" s="21"/>
      <c r="K2423" s="21"/>
    </row>
    <row r="2424" spans="1:11" x14ac:dyDescent="0.25">
      <c r="A2424" s="216">
        <v>41909</v>
      </c>
      <c r="B2424" s="494" t="s">
        <v>1945</v>
      </c>
      <c r="C2424" s="495" t="s">
        <v>4852</v>
      </c>
      <c r="D2424" s="20" t="s">
        <v>260</v>
      </c>
      <c r="E2424" s="239">
        <v>2384</v>
      </c>
      <c r="F2424" s="419">
        <v>41909</v>
      </c>
      <c r="G2424" s="44">
        <v>2384</v>
      </c>
      <c r="H2424" s="243">
        <f t="shared" si="36"/>
        <v>0</v>
      </c>
      <c r="I2424" s="20" t="s">
        <v>12</v>
      </c>
      <c r="J2424" s="21"/>
      <c r="K2424" s="21"/>
    </row>
    <row r="2425" spans="1:11" x14ac:dyDescent="0.25">
      <c r="A2425" s="216">
        <v>41909</v>
      </c>
      <c r="B2425" s="494" t="s">
        <v>1947</v>
      </c>
      <c r="C2425" s="495" t="s">
        <v>4852</v>
      </c>
      <c r="D2425" s="329" t="s">
        <v>3114</v>
      </c>
      <c r="E2425" s="330">
        <v>0</v>
      </c>
      <c r="F2425" s="419"/>
      <c r="G2425" s="44"/>
      <c r="H2425" s="243">
        <f t="shared" si="36"/>
        <v>0</v>
      </c>
      <c r="I2425" s="20" t="s">
        <v>512</v>
      </c>
      <c r="J2425" s="21"/>
      <c r="K2425" s="21"/>
    </row>
    <row r="2426" spans="1:11" x14ac:dyDescent="0.25">
      <c r="A2426" s="216">
        <v>41909</v>
      </c>
      <c r="B2426" s="494" t="s">
        <v>1948</v>
      </c>
      <c r="C2426" s="495" t="s">
        <v>4852</v>
      </c>
      <c r="D2426" s="20" t="s">
        <v>4694</v>
      </c>
      <c r="E2426" s="239">
        <v>22151.3</v>
      </c>
      <c r="F2426" s="419">
        <v>41912</v>
      </c>
      <c r="G2426" s="44">
        <v>22151.3</v>
      </c>
      <c r="H2426" s="243">
        <f t="shared" si="36"/>
        <v>0</v>
      </c>
      <c r="I2426" s="20" t="s">
        <v>21</v>
      </c>
      <c r="J2426" s="21"/>
      <c r="K2426" s="21"/>
    </row>
    <row r="2427" spans="1:11" x14ac:dyDescent="0.25">
      <c r="A2427" s="216">
        <v>41909</v>
      </c>
      <c r="B2427" s="494" t="s">
        <v>1949</v>
      </c>
      <c r="C2427" s="495" t="s">
        <v>4852</v>
      </c>
      <c r="D2427" s="20" t="s">
        <v>136</v>
      </c>
      <c r="E2427" s="239">
        <v>1494.4</v>
      </c>
      <c r="F2427" s="419">
        <v>41909</v>
      </c>
      <c r="G2427" s="44">
        <v>1494.4</v>
      </c>
      <c r="H2427" s="243">
        <f t="shared" si="36"/>
        <v>0</v>
      </c>
      <c r="I2427" s="20"/>
      <c r="J2427" s="21"/>
      <c r="K2427" s="21"/>
    </row>
    <row r="2428" spans="1:11" x14ac:dyDescent="0.25">
      <c r="A2428" s="216">
        <v>41909</v>
      </c>
      <c r="B2428" s="494" t="s">
        <v>1950</v>
      </c>
      <c r="C2428" s="495" t="s">
        <v>4852</v>
      </c>
      <c r="D2428" s="20" t="s">
        <v>136</v>
      </c>
      <c r="E2428" s="239">
        <v>448</v>
      </c>
      <c r="F2428" s="419">
        <v>41909</v>
      </c>
      <c r="G2428" s="44">
        <v>448</v>
      </c>
      <c r="H2428" s="243">
        <f t="shared" si="36"/>
        <v>0</v>
      </c>
      <c r="I2428" s="20"/>
      <c r="J2428" s="21"/>
      <c r="K2428" s="21"/>
    </row>
    <row r="2429" spans="1:11" x14ac:dyDescent="0.25">
      <c r="A2429" s="216">
        <v>41909</v>
      </c>
      <c r="B2429" s="494" t="s">
        <v>1952</v>
      </c>
      <c r="C2429" s="495" t="s">
        <v>4852</v>
      </c>
      <c r="D2429" s="20" t="s">
        <v>4764</v>
      </c>
      <c r="E2429" s="239">
        <v>6612</v>
      </c>
      <c r="F2429" s="419">
        <v>41909</v>
      </c>
      <c r="G2429" s="44">
        <v>6612</v>
      </c>
      <c r="H2429" s="243">
        <f t="shared" si="36"/>
        <v>0</v>
      </c>
      <c r="I2429" s="20"/>
      <c r="J2429" s="21"/>
      <c r="K2429" s="21"/>
    </row>
    <row r="2430" spans="1:11" x14ac:dyDescent="0.25">
      <c r="A2430" s="216">
        <v>41909</v>
      </c>
      <c r="B2430" s="494" t="s">
        <v>1953</v>
      </c>
      <c r="C2430" s="495" t="s">
        <v>4852</v>
      </c>
      <c r="D2430" s="20" t="s">
        <v>25</v>
      </c>
      <c r="E2430" s="239">
        <v>6406.4</v>
      </c>
      <c r="F2430" s="419">
        <v>41909</v>
      </c>
      <c r="G2430" s="44">
        <v>6406.4</v>
      </c>
      <c r="H2430" s="243">
        <f t="shared" si="36"/>
        <v>0</v>
      </c>
      <c r="I2430" s="20" t="s">
        <v>65</v>
      </c>
      <c r="J2430" s="21"/>
      <c r="K2430" s="21"/>
    </row>
    <row r="2431" spans="1:11" x14ac:dyDescent="0.25">
      <c r="A2431" s="216">
        <v>41909</v>
      </c>
      <c r="B2431" s="494" t="s">
        <v>1954</v>
      </c>
      <c r="C2431" s="495" t="s">
        <v>4852</v>
      </c>
      <c r="D2431" s="20" t="s">
        <v>3651</v>
      </c>
      <c r="E2431" s="239">
        <v>445.5</v>
      </c>
      <c r="F2431" s="419">
        <v>41909</v>
      </c>
      <c r="G2431" s="44">
        <v>445.5</v>
      </c>
      <c r="H2431" s="243">
        <f t="shared" si="36"/>
        <v>0</v>
      </c>
      <c r="I2431" s="20" t="s">
        <v>12</v>
      </c>
      <c r="J2431" s="21"/>
      <c r="K2431" s="21"/>
    </row>
    <row r="2432" spans="1:11" x14ac:dyDescent="0.25">
      <c r="A2432" s="216">
        <v>41909</v>
      </c>
      <c r="B2432" s="494" t="s">
        <v>1955</v>
      </c>
      <c r="C2432" s="495" t="s">
        <v>4852</v>
      </c>
      <c r="D2432" s="20" t="s">
        <v>1697</v>
      </c>
      <c r="E2432" s="239">
        <v>5273.6</v>
      </c>
      <c r="F2432" s="419">
        <v>41909</v>
      </c>
      <c r="G2432" s="44">
        <v>5273.6</v>
      </c>
      <c r="H2432" s="243">
        <f t="shared" si="36"/>
        <v>0</v>
      </c>
      <c r="I2432" s="20"/>
      <c r="J2432" s="21"/>
      <c r="K2432" s="21"/>
    </row>
    <row r="2433" spans="1:11" x14ac:dyDescent="0.25">
      <c r="A2433" s="216">
        <v>41909</v>
      </c>
      <c r="B2433" s="494" t="s">
        <v>1957</v>
      </c>
      <c r="C2433" s="495" t="s">
        <v>4852</v>
      </c>
      <c r="D2433" s="20" t="s">
        <v>55</v>
      </c>
      <c r="E2433" s="239">
        <v>15941.7</v>
      </c>
      <c r="F2433" s="419">
        <v>41909</v>
      </c>
      <c r="G2433" s="44">
        <v>15941.7</v>
      </c>
      <c r="H2433" s="243">
        <f t="shared" si="36"/>
        <v>0</v>
      </c>
      <c r="I2433" s="20"/>
      <c r="J2433" s="21"/>
      <c r="K2433" s="21"/>
    </row>
    <row r="2434" spans="1:11" x14ac:dyDescent="0.25">
      <c r="A2434" s="216">
        <v>41909</v>
      </c>
      <c r="B2434" s="494" t="s">
        <v>1958</v>
      </c>
      <c r="C2434" s="495" t="s">
        <v>4852</v>
      </c>
      <c r="D2434" s="20" t="s">
        <v>180</v>
      </c>
      <c r="E2434" s="239">
        <v>35968.6</v>
      </c>
      <c r="F2434" s="419">
        <v>41909</v>
      </c>
      <c r="G2434" s="44">
        <v>35968.6</v>
      </c>
      <c r="H2434" s="243">
        <f t="shared" si="36"/>
        <v>0</v>
      </c>
      <c r="I2434" s="20" t="s">
        <v>65</v>
      </c>
      <c r="J2434" s="21"/>
      <c r="K2434" s="21"/>
    </row>
    <row r="2435" spans="1:11" x14ac:dyDescent="0.25">
      <c r="A2435" s="216">
        <v>41909</v>
      </c>
      <c r="B2435" s="494" t="s">
        <v>1959</v>
      </c>
      <c r="C2435" s="495" t="s">
        <v>4852</v>
      </c>
      <c r="D2435" s="20" t="s">
        <v>62</v>
      </c>
      <c r="E2435" s="239">
        <v>27083.200000000001</v>
      </c>
      <c r="F2435" s="419">
        <v>41909</v>
      </c>
      <c r="G2435" s="44">
        <v>27083.200000000001</v>
      </c>
      <c r="H2435" s="243">
        <f t="shared" si="36"/>
        <v>0</v>
      </c>
      <c r="I2435" s="20" t="s">
        <v>65</v>
      </c>
      <c r="J2435" s="21"/>
      <c r="K2435" s="21"/>
    </row>
    <row r="2436" spans="1:11" x14ac:dyDescent="0.25">
      <c r="A2436" s="216">
        <v>41909</v>
      </c>
      <c r="B2436" s="494" t="s">
        <v>1960</v>
      </c>
      <c r="C2436" s="495" t="s">
        <v>4852</v>
      </c>
      <c r="D2436" s="20" t="s">
        <v>3121</v>
      </c>
      <c r="E2436" s="239">
        <v>9018</v>
      </c>
      <c r="F2436" s="419">
        <v>41909</v>
      </c>
      <c r="G2436" s="44">
        <v>9018</v>
      </c>
      <c r="H2436" s="243">
        <f t="shared" si="36"/>
        <v>0</v>
      </c>
      <c r="I2436" s="20" t="s">
        <v>65</v>
      </c>
      <c r="J2436" s="21"/>
      <c r="K2436" s="21"/>
    </row>
    <row r="2437" spans="1:11" x14ac:dyDescent="0.25">
      <c r="A2437" s="216">
        <v>41909</v>
      </c>
      <c r="B2437" s="494" t="s">
        <v>1961</v>
      </c>
      <c r="C2437" s="495" t="s">
        <v>4852</v>
      </c>
      <c r="D2437" s="20" t="s">
        <v>52</v>
      </c>
      <c r="E2437" s="239">
        <v>1992.6</v>
      </c>
      <c r="F2437" s="419">
        <v>41909</v>
      </c>
      <c r="G2437" s="44">
        <v>1992.6</v>
      </c>
      <c r="H2437" s="243">
        <f t="shared" si="36"/>
        <v>0</v>
      </c>
      <c r="I2437" s="20" t="s">
        <v>12</v>
      </c>
      <c r="J2437" s="21"/>
      <c r="K2437" s="21"/>
    </row>
    <row r="2438" spans="1:11" x14ac:dyDescent="0.25">
      <c r="A2438" s="216">
        <v>41909</v>
      </c>
      <c r="B2438" s="494" t="s">
        <v>1962</v>
      </c>
      <c r="C2438" s="495" t="s">
        <v>4852</v>
      </c>
      <c r="D2438" s="20" t="s">
        <v>494</v>
      </c>
      <c r="E2438" s="239">
        <v>11150.8</v>
      </c>
      <c r="F2438" s="432" t="s">
        <v>4910</v>
      </c>
      <c r="G2438" s="245">
        <v>11150.8</v>
      </c>
      <c r="H2438" s="243">
        <f t="shared" ref="H2438:H2501" si="37">E2438-G2438</f>
        <v>0</v>
      </c>
      <c r="I2438" s="20" t="s">
        <v>12</v>
      </c>
      <c r="J2438" s="21"/>
      <c r="K2438" s="21"/>
    </row>
    <row r="2439" spans="1:11" x14ac:dyDescent="0.25">
      <c r="A2439" s="216">
        <v>41909</v>
      </c>
      <c r="B2439" s="494" t="s">
        <v>1963</v>
      </c>
      <c r="C2439" s="495" t="s">
        <v>4852</v>
      </c>
      <c r="D2439" s="20" t="s">
        <v>4622</v>
      </c>
      <c r="E2439" s="239">
        <v>855.8</v>
      </c>
      <c r="F2439" s="419">
        <v>41909</v>
      </c>
      <c r="G2439" s="44">
        <v>855.8</v>
      </c>
      <c r="H2439" s="243">
        <f t="shared" si="37"/>
        <v>0</v>
      </c>
      <c r="I2439" s="20"/>
      <c r="J2439" s="21"/>
      <c r="K2439" s="21"/>
    </row>
    <row r="2440" spans="1:11" x14ac:dyDescent="0.25">
      <c r="A2440" s="216">
        <v>41909</v>
      </c>
      <c r="B2440" s="494" t="s">
        <v>1964</v>
      </c>
      <c r="C2440" s="495" t="s">
        <v>4852</v>
      </c>
      <c r="D2440" s="20" t="s">
        <v>4619</v>
      </c>
      <c r="E2440" s="239">
        <v>6490.7</v>
      </c>
      <c r="F2440" s="419">
        <v>41909</v>
      </c>
      <c r="G2440" s="44">
        <v>6490.7</v>
      </c>
      <c r="H2440" s="243">
        <f t="shared" si="37"/>
        <v>0</v>
      </c>
      <c r="I2440" s="20"/>
      <c r="J2440" s="21"/>
      <c r="K2440" s="21"/>
    </row>
    <row r="2441" spans="1:11" x14ac:dyDescent="0.25">
      <c r="A2441" s="216">
        <v>41909</v>
      </c>
      <c r="B2441" s="494" t="s">
        <v>1965</v>
      </c>
      <c r="C2441" s="495" t="s">
        <v>4852</v>
      </c>
      <c r="D2441" s="20" t="s">
        <v>124</v>
      </c>
      <c r="E2441" s="239">
        <v>5702.8</v>
      </c>
      <c r="F2441" s="419">
        <v>41909</v>
      </c>
      <c r="G2441" s="44">
        <v>5702.8</v>
      </c>
      <c r="H2441" s="243">
        <f t="shared" si="37"/>
        <v>0</v>
      </c>
      <c r="I2441" s="20"/>
      <c r="J2441" s="21"/>
      <c r="K2441" s="21"/>
    </row>
    <row r="2442" spans="1:11" x14ac:dyDescent="0.25">
      <c r="A2442" s="216">
        <v>41909</v>
      </c>
      <c r="B2442" s="494" t="s">
        <v>1966</v>
      </c>
      <c r="C2442" s="495" t="s">
        <v>4852</v>
      </c>
      <c r="D2442" s="20" t="s">
        <v>19</v>
      </c>
      <c r="E2442" s="239">
        <v>9527.5</v>
      </c>
      <c r="F2442" s="419">
        <v>41909</v>
      </c>
      <c r="G2442" s="44">
        <v>9527.5</v>
      </c>
      <c r="H2442" s="243">
        <f t="shared" si="37"/>
        <v>0</v>
      </c>
      <c r="I2442" s="20" t="s">
        <v>12</v>
      </c>
      <c r="J2442" s="21"/>
      <c r="K2442" s="21"/>
    </row>
    <row r="2443" spans="1:11" x14ac:dyDescent="0.25">
      <c r="A2443" s="216">
        <v>41909</v>
      </c>
      <c r="B2443" s="494" t="s">
        <v>1967</v>
      </c>
      <c r="C2443" s="495" t="s">
        <v>4852</v>
      </c>
      <c r="D2443" s="20" t="s">
        <v>4619</v>
      </c>
      <c r="E2443" s="239">
        <v>387.2</v>
      </c>
      <c r="F2443" s="419">
        <v>41909</v>
      </c>
      <c r="G2443" s="44">
        <v>387.2</v>
      </c>
      <c r="H2443" s="243">
        <f t="shared" si="37"/>
        <v>0</v>
      </c>
      <c r="I2443" s="20"/>
      <c r="J2443" s="21"/>
      <c r="K2443" s="21"/>
    </row>
    <row r="2444" spans="1:11" x14ac:dyDescent="0.25">
      <c r="A2444" s="216">
        <v>41909</v>
      </c>
      <c r="B2444" s="494" t="s">
        <v>1968</v>
      </c>
      <c r="C2444" s="495" t="s">
        <v>4852</v>
      </c>
      <c r="D2444" s="20" t="s">
        <v>792</v>
      </c>
      <c r="E2444" s="239">
        <v>2289.6</v>
      </c>
      <c r="F2444" s="419">
        <v>41909</v>
      </c>
      <c r="G2444" s="44">
        <v>2289.6</v>
      </c>
      <c r="H2444" s="243">
        <f t="shared" si="37"/>
        <v>0</v>
      </c>
      <c r="I2444" s="20"/>
      <c r="J2444" s="21"/>
      <c r="K2444" s="21"/>
    </row>
    <row r="2445" spans="1:11" x14ac:dyDescent="0.25">
      <c r="A2445" s="216">
        <v>41909</v>
      </c>
      <c r="B2445" s="494" t="s">
        <v>1969</v>
      </c>
      <c r="C2445" s="495" t="s">
        <v>4852</v>
      </c>
      <c r="D2445" s="20" t="s">
        <v>106</v>
      </c>
      <c r="E2445" s="239">
        <v>6504</v>
      </c>
      <c r="F2445" s="419">
        <v>41912</v>
      </c>
      <c r="G2445" s="44">
        <v>6504</v>
      </c>
      <c r="H2445" s="243">
        <f t="shared" si="37"/>
        <v>0</v>
      </c>
      <c r="I2445" s="20"/>
      <c r="J2445" s="21"/>
      <c r="K2445" s="21"/>
    </row>
    <row r="2446" spans="1:11" x14ac:dyDescent="0.25">
      <c r="A2446" s="216">
        <v>41909</v>
      </c>
      <c r="B2446" s="494" t="s">
        <v>1970</v>
      </c>
      <c r="C2446" s="495" t="s">
        <v>4852</v>
      </c>
      <c r="D2446" s="329" t="s">
        <v>3114</v>
      </c>
      <c r="E2446" s="330">
        <v>0</v>
      </c>
      <c r="F2446" s="419"/>
      <c r="G2446" s="44"/>
      <c r="H2446" s="243">
        <f t="shared" si="37"/>
        <v>0</v>
      </c>
      <c r="I2446" s="20"/>
      <c r="J2446" s="21"/>
      <c r="K2446" s="21"/>
    </row>
    <row r="2447" spans="1:11" x14ac:dyDescent="0.25">
      <c r="A2447" s="216">
        <v>41909</v>
      </c>
      <c r="B2447" s="494" t="s">
        <v>1972</v>
      </c>
      <c r="C2447" s="495" t="s">
        <v>4852</v>
      </c>
      <c r="D2447" s="20" t="s">
        <v>4771</v>
      </c>
      <c r="E2447" s="239">
        <v>4303.6000000000004</v>
      </c>
      <c r="F2447" s="419">
        <v>41909</v>
      </c>
      <c r="G2447" s="44">
        <v>4303.6000000000004</v>
      </c>
      <c r="H2447" s="243">
        <f t="shared" si="37"/>
        <v>0</v>
      </c>
      <c r="I2447" s="20"/>
      <c r="J2447" s="21"/>
      <c r="K2447" s="21"/>
    </row>
    <row r="2448" spans="1:11" x14ac:dyDescent="0.25">
      <c r="A2448" s="216">
        <v>41909</v>
      </c>
      <c r="B2448" s="494" t="s">
        <v>1973</v>
      </c>
      <c r="C2448" s="495" t="s">
        <v>4852</v>
      </c>
      <c r="D2448" s="20" t="s">
        <v>4620</v>
      </c>
      <c r="E2448" s="239">
        <v>30828.7</v>
      </c>
      <c r="F2448" s="420" t="s">
        <v>4883</v>
      </c>
      <c r="G2448" s="44">
        <v>30828.7</v>
      </c>
      <c r="H2448" s="243">
        <f t="shared" si="37"/>
        <v>0</v>
      </c>
      <c r="I2448" s="20" t="s">
        <v>3945</v>
      </c>
      <c r="J2448" s="21"/>
      <c r="K2448" s="21"/>
    </row>
    <row r="2449" spans="1:11" x14ac:dyDescent="0.25">
      <c r="A2449" s="216">
        <v>41909</v>
      </c>
      <c r="B2449" s="494" t="s">
        <v>1974</v>
      </c>
      <c r="C2449" s="495" t="s">
        <v>4852</v>
      </c>
      <c r="D2449" s="20" t="s">
        <v>4815</v>
      </c>
      <c r="E2449" s="239">
        <v>3288.4</v>
      </c>
      <c r="F2449" s="419">
        <v>41909</v>
      </c>
      <c r="G2449" s="44">
        <v>3288.4</v>
      </c>
      <c r="H2449" s="243">
        <f t="shared" si="37"/>
        <v>0</v>
      </c>
      <c r="I2449" s="20"/>
      <c r="J2449" s="21"/>
      <c r="K2449" s="21"/>
    </row>
    <row r="2450" spans="1:11" x14ac:dyDescent="0.25">
      <c r="A2450" s="216">
        <v>41909</v>
      </c>
      <c r="B2450" s="494" t="s">
        <v>1975</v>
      </c>
      <c r="C2450" s="495" t="s">
        <v>4852</v>
      </c>
      <c r="D2450" s="20" t="s">
        <v>4884</v>
      </c>
      <c r="E2450" s="239">
        <v>18439.8</v>
      </c>
      <c r="F2450" s="419">
        <v>41909</v>
      </c>
      <c r="G2450" s="44">
        <v>18439.8</v>
      </c>
      <c r="H2450" s="243">
        <f t="shared" si="37"/>
        <v>0</v>
      </c>
      <c r="I2450" s="20"/>
      <c r="J2450" s="21"/>
      <c r="K2450" s="21"/>
    </row>
    <row r="2451" spans="1:11" x14ac:dyDescent="0.25">
      <c r="A2451" s="216">
        <v>41909</v>
      </c>
      <c r="B2451" s="494" t="s">
        <v>1977</v>
      </c>
      <c r="C2451" s="495" t="s">
        <v>4852</v>
      </c>
      <c r="D2451" s="20" t="s">
        <v>1697</v>
      </c>
      <c r="E2451" s="239">
        <v>127.5</v>
      </c>
      <c r="F2451" s="419">
        <v>41909</v>
      </c>
      <c r="G2451" s="44">
        <v>127.5</v>
      </c>
      <c r="H2451" s="243">
        <f t="shared" si="37"/>
        <v>0</v>
      </c>
      <c r="I2451" s="20"/>
      <c r="J2451" s="21"/>
      <c r="K2451" s="21"/>
    </row>
    <row r="2452" spans="1:11" x14ac:dyDescent="0.25">
      <c r="A2452" s="216">
        <v>41909</v>
      </c>
      <c r="B2452" s="494" t="s">
        <v>1978</v>
      </c>
      <c r="C2452" s="495" t="s">
        <v>4852</v>
      </c>
      <c r="D2452" s="20" t="s">
        <v>1611</v>
      </c>
      <c r="E2452" s="239">
        <v>5452.2</v>
      </c>
      <c r="F2452" s="419">
        <v>41909</v>
      </c>
      <c r="G2452" s="44">
        <v>5452.2</v>
      </c>
      <c r="H2452" s="243">
        <f t="shared" si="37"/>
        <v>0</v>
      </c>
      <c r="I2452" s="20"/>
      <c r="J2452" s="21"/>
      <c r="K2452" s="21"/>
    </row>
    <row r="2453" spans="1:11" x14ac:dyDescent="0.25">
      <c r="A2453" s="216">
        <v>41909</v>
      </c>
      <c r="B2453" s="494" t="s">
        <v>1980</v>
      </c>
      <c r="C2453" s="495" t="s">
        <v>4852</v>
      </c>
      <c r="D2453" s="20" t="s">
        <v>51</v>
      </c>
      <c r="E2453" s="239">
        <v>1872</v>
      </c>
      <c r="F2453" s="419">
        <v>41909</v>
      </c>
      <c r="G2453" s="44">
        <v>1872</v>
      </c>
      <c r="H2453" s="243">
        <f t="shared" si="37"/>
        <v>0</v>
      </c>
      <c r="I2453" s="20"/>
      <c r="J2453" s="21"/>
      <c r="K2453" s="21"/>
    </row>
    <row r="2454" spans="1:11" x14ac:dyDescent="0.25">
      <c r="A2454" s="216">
        <v>41909</v>
      </c>
      <c r="B2454" s="494" t="s">
        <v>1981</v>
      </c>
      <c r="C2454" s="495" t="s">
        <v>4852</v>
      </c>
      <c r="D2454" s="20" t="s">
        <v>4691</v>
      </c>
      <c r="E2454" s="239">
        <v>2035.2</v>
      </c>
      <c r="F2454" s="419">
        <v>41909</v>
      </c>
      <c r="G2454" s="44">
        <v>2035.2</v>
      </c>
      <c r="H2454" s="243">
        <f t="shared" si="37"/>
        <v>0</v>
      </c>
      <c r="I2454" s="20"/>
      <c r="J2454" s="21"/>
      <c r="K2454" s="21"/>
    </row>
    <row r="2455" spans="1:11" x14ac:dyDescent="0.25">
      <c r="A2455" s="216">
        <v>41909</v>
      </c>
      <c r="B2455" s="494" t="s">
        <v>1982</v>
      </c>
      <c r="C2455" s="495" t="s">
        <v>4852</v>
      </c>
      <c r="D2455" s="20" t="s">
        <v>136</v>
      </c>
      <c r="E2455" s="239">
        <v>838.5</v>
      </c>
      <c r="F2455" s="419">
        <v>41909</v>
      </c>
      <c r="G2455" s="44">
        <v>838.5</v>
      </c>
      <c r="H2455" s="243">
        <f t="shared" si="37"/>
        <v>0</v>
      </c>
      <c r="I2455" s="20"/>
      <c r="J2455" s="21"/>
      <c r="K2455" s="21"/>
    </row>
    <row r="2456" spans="1:11" x14ac:dyDescent="0.25">
      <c r="A2456" s="216">
        <v>41909</v>
      </c>
      <c r="B2456" s="494" t="s">
        <v>1984</v>
      </c>
      <c r="C2456" s="495" t="s">
        <v>4852</v>
      </c>
      <c r="D2456" s="20" t="s">
        <v>517</v>
      </c>
      <c r="E2456" s="239">
        <v>6173.1</v>
      </c>
      <c r="F2456" s="419">
        <v>41909</v>
      </c>
      <c r="G2456" s="44">
        <v>6173.1</v>
      </c>
      <c r="H2456" s="243">
        <f t="shared" si="37"/>
        <v>0</v>
      </c>
      <c r="I2456" s="20" t="s">
        <v>12</v>
      </c>
      <c r="J2456" s="21"/>
      <c r="K2456" s="21"/>
    </row>
    <row r="2457" spans="1:11" x14ac:dyDescent="0.25">
      <c r="A2457" s="216">
        <v>41909</v>
      </c>
      <c r="B2457" s="494" t="s">
        <v>1985</v>
      </c>
      <c r="C2457" s="495" t="s">
        <v>4852</v>
      </c>
      <c r="D2457" s="20" t="s">
        <v>87</v>
      </c>
      <c r="E2457" s="239">
        <v>1225</v>
      </c>
      <c r="F2457" s="419">
        <v>41909</v>
      </c>
      <c r="G2457" s="44">
        <v>1225</v>
      </c>
      <c r="H2457" s="243">
        <f t="shared" si="37"/>
        <v>0</v>
      </c>
      <c r="I2457" s="20"/>
      <c r="J2457" s="21"/>
      <c r="K2457" s="21"/>
    </row>
    <row r="2458" spans="1:11" x14ac:dyDescent="0.25">
      <c r="A2458" s="216">
        <v>41909</v>
      </c>
      <c r="B2458" s="494" t="s">
        <v>1986</v>
      </c>
      <c r="C2458" s="495" t="s">
        <v>4852</v>
      </c>
      <c r="D2458" s="20" t="s">
        <v>136</v>
      </c>
      <c r="E2458" s="239">
        <v>2932.8</v>
      </c>
      <c r="F2458" s="419">
        <v>41909</v>
      </c>
      <c r="G2458" s="44">
        <v>2932.8</v>
      </c>
      <c r="H2458" s="243">
        <f t="shared" si="37"/>
        <v>0</v>
      </c>
      <c r="I2458" s="20" t="s">
        <v>27</v>
      </c>
      <c r="J2458" s="21"/>
      <c r="K2458" s="21"/>
    </row>
    <row r="2459" spans="1:11" x14ac:dyDescent="0.25">
      <c r="A2459" s="216">
        <v>41909</v>
      </c>
      <c r="B2459" s="494" t="s">
        <v>1987</v>
      </c>
      <c r="C2459" s="495" t="s">
        <v>4852</v>
      </c>
      <c r="D2459" s="20" t="s">
        <v>133</v>
      </c>
      <c r="E2459" s="239">
        <v>30082.799999999999</v>
      </c>
      <c r="F2459" s="420" t="s">
        <v>4885</v>
      </c>
      <c r="G2459" s="44">
        <v>30082.799999999999</v>
      </c>
      <c r="H2459" s="243">
        <f t="shared" si="37"/>
        <v>0</v>
      </c>
      <c r="I2459" s="20" t="s">
        <v>3945</v>
      </c>
      <c r="J2459" s="21"/>
      <c r="K2459" s="21"/>
    </row>
    <row r="2460" spans="1:11" x14ac:dyDescent="0.25">
      <c r="A2460" s="216">
        <v>41909</v>
      </c>
      <c r="B2460" s="494" t="s">
        <v>1988</v>
      </c>
      <c r="C2460" s="495" t="s">
        <v>4852</v>
      </c>
      <c r="D2460" s="20" t="s">
        <v>4623</v>
      </c>
      <c r="E2460" s="239">
        <v>312</v>
      </c>
      <c r="F2460" s="419">
        <v>41909</v>
      </c>
      <c r="G2460" s="44">
        <v>312</v>
      </c>
      <c r="H2460" s="243">
        <f t="shared" si="37"/>
        <v>0</v>
      </c>
      <c r="I2460" s="20" t="s">
        <v>27</v>
      </c>
      <c r="J2460" s="21"/>
      <c r="K2460" s="21"/>
    </row>
    <row r="2461" spans="1:11" x14ac:dyDescent="0.25">
      <c r="A2461" s="216">
        <v>41909</v>
      </c>
      <c r="B2461" s="494" t="s">
        <v>1989</v>
      </c>
      <c r="C2461" s="495" t="s">
        <v>4852</v>
      </c>
      <c r="D2461" s="20" t="s">
        <v>4623</v>
      </c>
      <c r="E2461" s="239">
        <v>92.4</v>
      </c>
      <c r="F2461" s="419">
        <v>41909</v>
      </c>
      <c r="G2461" s="44">
        <v>92.4</v>
      </c>
      <c r="H2461" s="243">
        <f t="shared" si="37"/>
        <v>0</v>
      </c>
      <c r="I2461" s="20"/>
      <c r="J2461" s="21"/>
      <c r="K2461" s="21"/>
    </row>
    <row r="2462" spans="1:11" x14ac:dyDescent="0.25">
      <c r="A2462" s="216">
        <v>41909</v>
      </c>
      <c r="B2462" s="494" t="s">
        <v>1990</v>
      </c>
      <c r="C2462" s="495" t="s">
        <v>4852</v>
      </c>
      <c r="D2462" s="20" t="s">
        <v>180</v>
      </c>
      <c r="E2462" s="239">
        <v>2160</v>
      </c>
      <c r="F2462" s="419">
        <v>41909</v>
      </c>
      <c r="G2462" s="44">
        <v>2160</v>
      </c>
      <c r="H2462" s="243">
        <f t="shared" si="37"/>
        <v>0</v>
      </c>
      <c r="I2462" s="20"/>
      <c r="J2462" s="21"/>
      <c r="K2462" s="21"/>
    </row>
    <row r="2463" spans="1:11" x14ac:dyDescent="0.25">
      <c r="A2463" s="216">
        <v>41909</v>
      </c>
      <c r="B2463" s="494" t="s">
        <v>1991</v>
      </c>
      <c r="C2463" s="495" t="s">
        <v>4852</v>
      </c>
      <c r="D2463" s="20" t="s">
        <v>3378</v>
      </c>
      <c r="E2463" s="239">
        <v>638.4</v>
      </c>
      <c r="F2463" s="419">
        <v>41909</v>
      </c>
      <c r="G2463" s="44">
        <v>638.4</v>
      </c>
      <c r="H2463" s="243">
        <f t="shared" si="37"/>
        <v>0</v>
      </c>
      <c r="I2463" s="20"/>
      <c r="J2463" s="21"/>
      <c r="K2463" s="21"/>
    </row>
    <row r="2464" spans="1:11" x14ac:dyDescent="0.25">
      <c r="A2464" s="216">
        <v>41909</v>
      </c>
      <c r="B2464" s="494" t="s">
        <v>1993</v>
      </c>
      <c r="C2464" s="495" t="s">
        <v>4852</v>
      </c>
      <c r="D2464" s="20" t="s">
        <v>4321</v>
      </c>
      <c r="E2464" s="239">
        <v>6538.5</v>
      </c>
      <c r="F2464" s="419">
        <v>41909</v>
      </c>
      <c r="G2464" s="44">
        <v>6538.5</v>
      </c>
      <c r="H2464" s="243">
        <f t="shared" si="37"/>
        <v>0</v>
      </c>
      <c r="I2464" s="20"/>
      <c r="J2464" s="21"/>
      <c r="K2464" s="21"/>
    </row>
    <row r="2465" spans="1:11" x14ac:dyDescent="0.25">
      <c r="A2465" s="216">
        <v>41909</v>
      </c>
      <c r="B2465" s="494" t="s">
        <v>1995</v>
      </c>
      <c r="C2465" s="495" t="s">
        <v>4852</v>
      </c>
      <c r="D2465" s="20" t="s">
        <v>4682</v>
      </c>
      <c r="E2465" s="239">
        <v>1216</v>
      </c>
      <c r="F2465" s="419">
        <v>41910</v>
      </c>
      <c r="G2465" s="44">
        <v>1216</v>
      </c>
      <c r="H2465" s="243">
        <f t="shared" si="37"/>
        <v>0</v>
      </c>
      <c r="I2465" s="20" t="s">
        <v>217</v>
      </c>
      <c r="J2465" s="21"/>
      <c r="K2465" s="21"/>
    </row>
    <row r="2466" spans="1:11" x14ac:dyDescent="0.25">
      <c r="A2466" s="216">
        <v>41909</v>
      </c>
      <c r="B2466" s="494" t="s">
        <v>1996</v>
      </c>
      <c r="C2466" s="495" t="s">
        <v>4852</v>
      </c>
      <c r="D2466" s="20" t="s">
        <v>233</v>
      </c>
      <c r="E2466" s="239">
        <v>3365.1</v>
      </c>
      <c r="F2466" s="419">
        <v>41910</v>
      </c>
      <c r="G2466" s="44">
        <v>3365.1</v>
      </c>
      <c r="H2466" s="243">
        <f t="shared" si="37"/>
        <v>0</v>
      </c>
      <c r="I2466" s="20" t="s">
        <v>217</v>
      </c>
      <c r="J2466" s="21"/>
      <c r="K2466" s="21"/>
    </row>
    <row r="2467" spans="1:11" x14ac:dyDescent="0.25">
      <c r="A2467" s="216">
        <v>41909</v>
      </c>
      <c r="B2467" s="494" t="s">
        <v>1998</v>
      </c>
      <c r="C2467" s="495" t="s">
        <v>4852</v>
      </c>
      <c r="D2467" s="20" t="s">
        <v>78</v>
      </c>
      <c r="E2467" s="239">
        <v>6588</v>
      </c>
      <c r="F2467" s="419">
        <v>41910</v>
      </c>
      <c r="G2467" s="44">
        <v>6588</v>
      </c>
      <c r="H2467" s="243">
        <f t="shared" si="37"/>
        <v>0</v>
      </c>
      <c r="I2467" s="20" t="s">
        <v>217</v>
      </c>
      <c r="J2467" s="21"/>
      <c r="K2467" s="21"/>
    </row>
    <row r="2468" spans="1:11" x14ac:dyDescent="0.25">
      <c r="A2468" s="216">
        <v>41909</v>
      </c>
      <c r="B2468" s="494" t="s">
        <v>2000</v>
      </c>
      <c r="C2468" s="495" t="s">
        <v>4852</v>
      </c>
      <c r="D2468" s="20" t="s">
        <v>80</v>
      </c>
      <c r="E2468" s="239">
        <v>3360.2</v>
      </c>
      <c r="F2468" s="419">
        <v>41910</v>
      </c>
      <c r="G2468" s="44">
        <v>3360.2</v>
      </c>
      <c r="H2468" s="243">
        <f t="shared" si="37"/>
        <v>0</v>
      </c>
      <c r="I2468" s="20" t="s">
        <v>21</v>
      </c>
      <c r="J2468" s="21"/>
      <c r="K2468" s="21"/>
    </row>
    <row r="2469" spans="1:11" x14ac:dyDescent="0.25">
      <c r="A2469" s="216">
        <v>41909</v>
      </c>
      <c r="B2469" s="494" t="s">
        <v>2001</v>
      </c>
      <c r="C2469" s="495" t="s">
        <v>4852</v>
      </c>
      <c r="D2469" s="20" t="s">
        <v>307</v>
      </c>
      <c r="E2469" s="239">
        <v>11280</v>
      </c>
      <c r="F2469" s="432" t="s">
        <v>4951</v>
      </c>
      <c r="G2469" s="283">
        <f>1250+3000+3500+1500</f>
        <v>9250</v>
      </c>
      <c r="H2469" s="328">
        <f t="shared" si="37"/>
        <v>2030</v>
      </c>
      <c r="I2469" s="20" t="s">
        <v>217</v>
      </c>
      <c r="J2469" s="21"/>
      <c r="K2469" s="21"/>
    </row>
    <row r="2470" spans="1:11" x14ac:dyDescent="0.25">
      <c r="A2470" s="216">
        <v>41909</v>
      </c>
      <c r="B2470" s="494" t="s">
        <v>2002</v>
      </c>
      <c r="C2470" s="495" t="s">
        <v>4852</v>
      </c>
      <c r="D2470" s="20" t="s">
        <v>4273</v>
      </c>
      <c r="E2470" s="239">
        <v>11064.3</v>
      </c>
      <c r="F2470" s="419">
        <v>41910</v>
      </c>
      <c r="G2470" s="44">
        <v>11064.3</v>
      </c>
      <c r="H2470" s="243">
        <f t="shared" si="37"/>
        <v>0</v>
      </c>
      <c r="I2470" s="20" t="s">
        <v>217</v>
      </c>
      <c r="J2470" s="21"/>
      <c r="K2470" s="21"/>
    </row>
    <row r="2471" spans="1:11" x14ac:dyDescent="0.25">
      <c r="A2471" s="216">
        <v>41909</v>
      </c>
      <c r="B2471" s="494" t="s">
        <v>2004</v>
      </c>
      <c r="C2471" s="495" t="s">
        <v>4852</v>
      </c>
      <c r="D2471" s="20" t="s">
        <v>468</v>
      </c>
      <c r="E2471" s="239">
        <v>2754</v>
      </c>
      <c r="F2471" s="419">
        <v>41910</v>
      </c>
      <c r="G2471" s="44">
        <v>2754</v>
      </c>
      <c r="H2471" s="243">
        <f t="shared" si="37"/>
        <v>0</v>
      </c>
      <c r="I2471" s="20" t="s">
        <v>217</v>
      </c>
      <c r="J2471" s="21"/>
      <c r="K2471" s="21"/>
    </row>
    <row r="2472" spans="1:11" x14ac:dyDescent="0.25">
      <c r="A2472" s="216">
        <v>41909</v>
      </c>
      <c r="B2472" s="494" t="s">
        <v>2006</v>
      </c>
      <c r="C2472" s="495" t="s">
        <v>4852</v>
      </c>
      <c r="D2472" s="20" t="s">
        <v>349</v>
      </c>
      <c r="E2472" s="239">
        <v>6067.7</v>
      </c>
      <c r="F2472" s="419">
        <v>41910</v>
      </c>
      <c r="G2472" s="44">
        <v>6067.7</v>
      </c>
      <c r="H2472" s="243">
        <f t="shared" si="37"/>
        <v>0</v>
      </c>
      <c r="I2472" s="20" t="s">
        <v>21</v>
      </c>
      <c r="J2472" s="21"/>
      <c r="K2472" s="21"/>
    </row>
    <row r="2473" spans="1:11" x14ac:dyDescent="0.25">
      <c r="A2473" s="216">
        <v>41909</v>
      </c>
      <c r="B2473" s="494" t="s">
        <v>2008</v>
      </c>
      <c r="C2473" s="495" t="s">
        <v>4852</v>
      </c>
      <c r="D2473" s="20" t="s">
        <v>765</v>
      </c>
      <c r="E2473" s="239">
        <v>2670</v>
      </c>
      <c r="F2473" s="419">
        <v>41911</v>
      </c>
      <c r="G2473" s="44">
        <v>2670</v>
      </c>
      <c r="H2473" s="243">
        <f t="shared" si="37"/>
        <v>0</v>
      </c>
      <c r="I2473" s="20" t="s">
        <v>65</v>
      </c>
      <c r="J2473" s="21"/>
      <c r="K2473" s="21"/>
    </row>
    <row r="2474" spans="1:11" x14ac:dyDescent="0.25">
      <c r="A2474" s="216">
        <v>41909</v>
      </c>
      <c r="B2474" s="494" t="s">
        <v>2009</v>
      </c>
      <c r="C2474" s="495" t="s">
        <v>4852</v>
      </c>
      <c r="D2474" s="20" t="s">
        <v>130</v>
      </c>
      <c r="E2474" s="239">
        <v>4199</v>
      </c>
      <c r="F2474" s="476" t="s">
        <v>4911</v>
      </c>
      <c r="G2474" s="245">
        <v>4199</v>
      </c>
      <c r="H2474" s="243">
        <f t="shared" si="37"/>
        <v>0</v>
      </c>
      <c r="I2474" s="20" t="s">
        <v>21</v>
      </c>
      <c r="J2474" s="21"/>
      <c r="K2474" s="21"/>
    </row>
    <row r="2475" spans="1:11" x14ac:dyDescent="0.25">
      <c r="A2475" s="216">
        <v>41909</v>
      </c>
      <c r="B2475" s="494" t="s">
        <v>2012</v>
      </c>
      <c r="C2475" s="495" t="s">
        <v>4852</v>
      </c>
      <c r="D2475" s="20" t="s">
        <v>237</v>
      </c>
      <c r="E2475" s="239">
        <v>6954.2</v>
      </c>
      <c r="F2475" s="419">
        <v>41911</v>
      </c>
      <c r="G2475" s="44">
        <v>6954.2</v>
      </c>
      <c r="H2475" s="243">
        <f t="shared" si="37"/>
        <v>0</v>
      </c>
      <c r="I2475" s="20" t="s">
        <v>65</v>
      </c>
      <c r="J2475" s="21"/>
      <c r="K2475" s="21"/>
    </row>
    <row r="2476" spans="1:11" x14ac:dyDescent="0.25">
      <c r="A2476" s="216">
        <v>41909</v>
      </c>
      <c r="B2476" s="494" t="s">
        <v>2014</v>
      </c>
      <c r="C2476" s="495" t="s">
        <v>4852</v>
      </c>
      <c r="D2476" s="20" t="s">
        <v>115</v>
      </c>
      <c r="E2476" s="239">
        <v>1749.6</v>
      </c>
      <c r="F2476" s="419">
        <v>41909</v>
      </c>
      <c r="G2476" s="44">
        <v>1749.6</v>
      </c>
      <c r="H2476" s="243">
        <f t="shared" si="37"/>
        <v>0</v>
      </c>
      <c r="I2476" s="20"/>
      <c r="J2476" s="21"/>
      <c r="K2476" s="21"/>
    </row>
    <row r="2477" spans="1:11" x14ac:dyDescent="0.25">
      <c r="A2477" s="216">
        <v>41909</v>
      </c>
      <c r="B2477" s="494" t="s">
        <v>2016</v>
      </c>
      <c r="C2477" s="495" t="s">
        <v>4852</v>
      </c>
      <c r="D2477" s="20" t="s">
        <v>180</v>
      </c>
      <c r="E2477" s="239">
        <v>16122.2</v>
      </c>
      <c r="F2477" s="419">
        <v>41909</v>
      </c>
      <c r="G2477" s="44">
        <v>16122.2</v>
      </c>
      <c r="H2477" s="243">
        <f t="shared" si="37"/>
        <v>0</v>
      </c>
      <c r="I2477" s="20"/>
      <c r="J2477" s="21"/>
      <c r="K2477" s="21"/>
    </row>
    <row r="2478" spans="1:11" x14ac:dyDescent="0.25">
      <c r="A2478" s="216">
        <v>41909</v>
      </c>
      <c r="B2478" s="494" t="s">
        <v>2017</v>
      </c>
      <c r="C2478" s="495" t="s">
        <v>4852</v>
      </c>
      <c r="D2478" s="20" t="s">
        <v>4857</v>
      </c>
      <c r="E2478" s="239">
        <v>15675</v>
      </c>
      <c r="F2478" s="419">
        <v>41909</v>
      </c>
      <c r="G2478" s="44">
        <v>15675</v>
      </c>
      <c r="H2478" s="243">
        <f t="shared" si="37"/>
        <v>0</v>
      </c>
      <c r="I2478" s="20"/>
      <c r="J2478" s="21"/>
      <c r="K2478" s="21"/>
    </row>
    <row r="2479" spans="1:11" x14ac:dyDescent="0.25">
      <c r="A2479" s="216">
        <v>41909</v>
      </c>
      <c r="B2479" s="494" t="s">
        <v>2018</v>
      </c>
      <c r="C2479" s="495" t="s">
        <v>4852</v>
      </c>
      <c r="D2479" s="20" t="s">
        <v>4762</v>
      </c>
      <c r="E2479" s="239">
        <v>1570.8</v>
      </c>
      <c r="F2479" s="419">
        <v>41909</v>
      </c>
      <c r="G2479" s="44">
        <v>1570.8</v>
      </c>
      <c r="H2479" s="243">
        <f t="shared" si="37"/>
        <v>0</v>
      </c>
      <c r="I2479" s="20"/>
      <c r="J2479" s="21"/>
      <c r="K2479" s="21"/>
    </row>
    <row r="2480" spans="1:11" x14ac:dyDescent="0.25">
      <c r="A2480" s="216">
        <v>41910</v>
      </c>
      <c r="B2480" s="494" t="s">
        <v>2019</v>
      </c>
      <c r="C2480" s="495" t="s">
        <v>4852</v>
      </c>
      <c r="D2480" s="214" t="s">
        <v>14</v>
      </c>
      <c r="E2480" s="235">
        <v>8550</v>
      </c>
      <c r="F2480" s="419">
        <v>41910</v>
      </c>
      <c r="G2480" s="44">
        <v>8550</v>
      </c>
      <c r="H2480" s="243">
        <f t="shared" si="37"/>
        <v>0</v>
      </c>
      <c r="I2480" s="214" t="s">
        <v>21</v>
      </c>
      <c r="J2480" s="21"/>
      <c r="K2480" s="21"/>
    </row>
    <row r="2481" spans="1:11" x14ac:dyDescent="0.25">
      <c r="A2481" s="216">
        <v>41910</v>
      </c>
      <c r="B2481" s="494" t="s">
        <v>2021</v>
      </c>
      <c r="C2481" s="495" t="s">
        <v>4852</v>
      </c>
      <c r="D2481" s="214" t="s">
        <v>260</v>
      </c>
      <c r="E2481" s="235">
        <v>1200</v>
      </c>
      <c r="F2481" s="419">
        <v>41910</v>
      </c>
      <c r="G2481" s="44">
        <v>1200</v>
      </c>
      <c r="H2481" s="243">
        <f t="shared" si="37"/>
        <v>0</v>
      </c>
      <c r="I2481" s="214"/>
      <c r="J2481" s="21"/>
      <c r="K2481" s="21"/>
    </row>
    <row r="2482" spans="1:11" x14ac:dyDescent="0.25">
      <c r="A2482" s="216">
        <v>41910</v>
      </c>
      <c r="B2482" s="494" t="s">
        <v>2022</v>
      </c>
      <c r="C2482" s="495" t="s">
        <v>4852</v>
      </c>
      <c r="D2482" s="214" t="s">
        <v>13</v>
      </c>
      <c r="E2482" s="235">
        <v>7280</v>
      </c>
      <c r="F2482" s="419">
        <v>41910</v>
      </c>
      <c r="G2482" s="44">
        <v>7280</v>
      </c>
      <c r="H2482" s="243">
        <f t="shared" si="37"/>
        <v>0</v>
      </c>
      <c r="I2482" s="214" t="s">
        <v>65</v>
      </c>
      <c r="J2482" s="21"/>
      <c r="K2482" s="21"/>
    </row>
    <row r="2483" spans="1:11" x14ac:dyDescent="0.25">
      <c r="A2483" s="216">
        <v>41910</v>
      </c>
      <c r="B2483" s="494" t="s">
        <v>2023</v>
      </c>
      <c r="C2483" s="495" t="s">
        <v>4852</v>
      </c>
      <c r="D2483" s="214" t="s">
        <v>23</v>
      </c>
      <c r="E2483" s="235">
        <v>9588.4</v>
      </c>
      <c r="F2483" s="419">
        <v>41910</v>
      </c>
      <c r="G2483" s="44">
        <v>9588.4</v>
      </c>
      <c r="H2483" s="243">
        <f t="shared" si="37"/>
        <v>0</v>
      </c>
      <c r="I2483" s="214"/>
      <c r="J2483" s="21"/>
      <c r="K2483" s="21"/>
    </row>
    <row r="2484" spans="1:11" x14ac:dyDescent="0.25">
      <c r="A2484" s="216">
        <v>41910</v>
      </c>
      <c r="B2484" s="494" t="s">
        <v>2024</v>
      </c>
      <c r="C2484" s="495" t="s">
        <v>4852</v>
      </c>
      <c r="D2484" s="214" t="s">
        <v>28</v>
      </c>
      <c r="E2484" s="235">
        <v>7449.9</v>
      </c>
      <c r="F2484" s="419">
        <v>41910</v>
      </c>
      <c r="G2484" s="44">
        <v>7449.9</v>
      </c>
      <c r="H2484" s="243">
        <f t="shared" si="37"/>
        <v>0</v>
      </c>
      <c r="I2484" s="214" t="s">
        <v>27</v>
      </c>
      <c r="J2484" s="21"/>
      <c r="K2484" s="21"/>
    </row>
    <row r="2485" spans="1:11" x14ac:dyDescent="0.25">
      <c r="A2485" s="216">
        <v>41910</v>
      </c>
      <c r="B2485" s="494" t="s">
        <v>2025</v>
      </c>
      <c r="C2485" s="495" t="s">
        <v>4852</v>
      </c>
      <c r="D2485" s="214" t="s">
        <v>116</v>
      </c>
      <c r="E2485" s="235">
        <v>1731.8</v>
      </c>
      <c r="F2485" s="419">
        <v>41910</v>
      </c>
      <c r="G2485" s="44">
        <v>1731.8</v>
      </c>
      <c r="H2485" s="243">
        <f t="shared" si="37"/>
        <v>0</v>
      </c>
      <c r="I2485" s="214"/>
      <c r="J2485" s="21"/>
      <c r="K2485" s="21"/>
    </row>
    <row r="2486" spans="1:11" x14ac:dyDescent="0.25">
      <c r="A2486" s="216">
        <v>41910</v>
      </c>
      <c r="B2486" s="494" t="s">
        <v>2026</v>
      </c>
      <c r="C2486" s="495" t="s">
        <v>4852</v>
      </c>
      <c r="D2486" s="214" t="s">
        <v>19</v>
      </c>
      <c r="E2486" s="235">
        <v>17278.8</v>
      </c>
      <c r="F2486" s="419">
        <v>41910</v>
      </c>
      <c r="G2486" s="44">
        <v>17278.8</v>
      </c>
      <c r="H2486" s="243">
        <f t="shared" si="37"/>
        <v>0</v>
      </c>
      <c r="I2486" s="214" t="s">
        <v>21</v>
      </c>
      <c r="J2486" s="21"/>
      <c r="K2486" s="21"/>
    </row>
    <row r="2487" spans="1:11" x14ac:dyDescent="0.25">
      <c r="A2487" s="216">
        <v>41910</v>
      </c>
      <c r="B2487" s="494" t="s">
        <v>2028</v>
      </c>
      <c r="C2487" s="495" t="s">
        <v>4852</v>
      </c>
      <c r="D2487" s="214" t="s">
        <v>4686</v>
      </c>
      <c r="E2487" s="235">
        <v>41861.15</v>
      </c>
      <c r="F2487" s="419">
        <v>41910</v>
      </c>
      <c r="G2487" s="44">
        <v>41861.15</v>
      </c>
      <c r="H2487" s="243">
        <f t="shared" si="37"/>
        <v>0</v>
      </c>
      <c r="I2487" s="214" t="s">
        <v>65</v>
      </c>
      <c r="J2487" s="21"/>
      <c r="K2487" s="21"/>
    </row>
    <row r="2488" spans="1:11" x14ac:dyDescent="0.25">
      <c r="A2488" s="216">
        <v>41910</v>
      </c>
      <c r="B2488" s="494" t="s">
        <v>2029</v>
      </c>
      <c r="C2488" s="495" t="s">
        <v>4852</v>
      </c>
      <c r="D2488" s="214" t="s">
        <v>4646</v>
      </c>
      <c r="E2488" s="235">
        <v>955.8</v>
      </c>
      <c r="F2488" s="419">
        <v>41910</v>
      </c>
      <c r="G2488" s="44">
        <v>955.8</v>
      </c>
      <c r="H2488" s="243">
        <f t="shared" si="37"/>
        <v>0</v>
      </c>
      <c r="I2488" s="214"/>
      <c r="J2488" s="21"/>
      <c r="K2488" s="21"/>
    </row>
    <row r="2489" spans="1:11" x14ac:dyDescent="0.25">
      <c r="A2489" s="216">
        <v>41910</v>
      </c>
      <c r="B2489" s="494" t="s">
        <v>2030</v>
      </c>
      <c r="C2489" s="495" t="s">
        <v>4852</v>
      </c>
      <c r="D2489" s="214" t="s">
        <v>4646</v>
      </c>
      <c r="E2489" s="235">
        <v>468</v>
      </c>
      <c r="F2489" s="419">
        <v>41910</v>
      </c>
      <c r="G2489" s="44">
        <v>468</v>
      </c>
      <c r="H2489" s="243">
        <f t="shared" si="37"/>
        <v>0</v>
      </c>
      <c r="I2489" s="214"/>
      <c r="J2489" s="21"/>
      <c r="K2489" s="21"/>
    </row>
    <row r="2490" spans="1:11" x14ac:dyDescent="0.25">
      <c r="A2490" s="216">
        <v>41910</v>
      </c>
      <c r="B2490" s="494" t="s">
        <v>2031</v>
      </c>
      <c r="C2490" s="495" t="s">
        <v>4852</v>
      </c>
      <c r="D2490" s="214" t="s">
        <v>4354</v>
      </c>
      <c r="E2490" s="235">
        <v>1622.4</v>
      </c>
      <c r="F2490" s="419">
        <v>41910</v>
      </c>
      <c r="G2490" s="44">
        <v>1622.4</v>
      </c>
      <c r="H2490" s="243">
        <f t="shared" si="37"/>
        <v>0</v>
      </c>
      <c r="I2490" s="214" t="s">
        <v>65</v>
      </c>
      <c r="J2490" s="21"/>
      <c r="K2490" s="21"/>
    </row>
    <row r="2491" spans="1:11" x14ac:dyDescent="0.25">
      <c r="A2491" s="216">
        <v>41910</v>
      </c>
      <c r="B2491" s="494" t="s">
        <v>2032</v>
      </c>
      <c r="C2491" s="495" t="s">
        <v>4852</v>
      </c>
      <c r="D2491" s="220" t="s">
        <v>3114</v>
      </c>
      <c r="E2491" s="241">
        <v>0</v>
      </c>
      <c r="F2491" s="419"/>
      <c r="G2491" s="44"/>
      <c r="H2491" s="243">
        <f t="shared" si="37"/>
        <v>0</v>
      </c>
      <c r="I2491" s="214" t="s">
        <v>512</v>
      </c>
      <c r="J2491" s="21"/>
      <c r="K2491" s="21"/>
    </row>
    <row r="2492" spans="1:11" x14ac:dyDescent="0.25">
      <c r="A2492" s="216">
        <v>41910</v>
      </c>
      <c r="B2492" s="494" t="s">
        <v>2033</v>
      </c>
      <c r="C2492" s="495" t="s">
        <v>4852</v>
      </c>
      <c r="D2492" s="220" t="s">
        <v>3114</v>
      </c>
      <c r="E2492" s="241">
        <v>0</v>
      </c>
      <c r="F2492" s="419"/>
      <c r="G2492" s="44"/>
      <c r="H2492" s="243">
        <f t="shared" si="37"/>
        <v>0</v>
      </c>
      <c r="I2492" s="214" t="s">
        <v>512</v>
      </c>
      <c r="J2492" s="21"/>
      <c r="K2492" s="21"/>
    </row>
    <row r="2493" spans="1:11" x14ac:dyDescent="0.25">
      <c r="A2493" s="216">
        <v>41910</v>
      </c>
      <c r="B2493" s="494" t="s">
        <v>2034</v>
      </c>
      <c r="C2493" s="495" t="s">
        <v>4852</v>
      </c>
      <c r="D2493" s="220" t="s">
        <v>3114</v>
      </c>
      <c r="E2493" s="241">
        <v>0</v>
      </c>
      <c r="F2493" s="419"/>
      <c r="G2493" s="44"/>
      <c r="H2493" s="243">
        <f t="shared" si="37"/>
        <v>0</v>
      </c>
      <c r="I2493" s="214" t="s">
        <v>512</v>
      </c>
      <c r="J2493" s="21"/>
      <c r="K2493" s="21"/>
    </row>
    <row r="2494" spans="1:11" x14ac:dyDescent="0.25">
      <c r="A2494" s="216">
        <v>41910</v>
      </c>
      <c r="B2494" s="494" t="s">
        <v>2036</v>
      </c>
      <c r="C2494" s="495" t="s">
        <v>4852</v>
      </c>
      <c r="D2494" s="214" t="s">
        <v>760</v>
      </c>
      <c r="E2494" s="235">
        <v>1647</v>
      </c>
      <c r="F2494" s="419">
        <v>41910</v>
      </c>
      <c r="G2494" s="44">
        <v>1647</v>
      </c>
      <c r="H2494" s="243">
        <f t="shared" si="37"/>
        <v>0</v>
      </c>
      <c r="I2494" s="214" t="s">
        <v>65</v>
      </c>
      <c r="J2494" s="21"/>
      <c r="K2494" s="21"/>
    </row>
    <row r="2495" spans="1:11" x14ac:dyDescent="0.25">
      <c r="A2495" s="216">
        <v>41910</v>
      </c>
      <c r="B2495" s="494" t="s">
        <v>2037</v>
      </c>
      <c r="C2495" s="495" t="s">
        <v>4852</v>
      </c>
      <c r="D2495" s="214" t="s">
        <v>4620</v>
      </c>
      <c r="E2495" s="235">
        <v>20945.599999999999</v>
      </c>
      <c r="F2495" s="419">
        <v>41910</v>
      </c>
      <c r="G2495" s="44">
        <v>20945.599999999999</v>
      </c>
      <c r="H2495" s="243">
        <f t="shared" si="37"/>
        <v>0</v>
      </c>
      <c r="I2495" s="214" t="s">
        <v>65</v>
      </c>
      <c r="J2495" s="21"/>
      <c r="K2495" s="21"/>
    </row>
    <row r="2496" spans="1:11" x14ac:dyDescent="0.25">
      <c r="A2496" s="216">
        <v>41910</v>
      </c>
      <c r="B2496" s="494" t="s">
        <v>2038</v>
      </c>
      <c r="C2496" s="495" t="s">
        <v>4852</v>
      </c>
      <c r="D2496" s="214" t="s">
        <v>338</v>
      </c>
      <c r="E2496" s="235">
        <v>583.20000000000005</v>
      </c>
      <c r="F2496" s="419">
        <v>41910</v>
      </c>
      <c r="G2496" s="44">
        <v>583.20000000000005</v>
      </c>
      <c r="H2496" s="243">
        <f t="shared" si="37"/>
        <v>0</v>
      </c>
      <c r="I2496" s="214" t="s">
        <v>65</v>
      </c>
      <c r="J2496" s="21"/>
      <c r="K2496" s="21"/>
    </row>
    <row r="2497" spans="1:11" x14ac:dyDescent="0.25">
      <c r="A2497" s="216">
        <v>41910</v>
      </c>
      <c r="B2497" s="494" t="s">
        <v>2040</v>
      </c>
      <c r="C2497" s="495" t="s">
        <v>4852</v>
      </c>
      <c r="D2497" s="214" t="s">
        <v>4859</v>
      </c>
      <c r="E2497" s="235">
        <v>6736</v>
      </c>
      <c r="F2497" s="419">
        <v>41910</v>
      </c>
      <c r="G2497" s="44">
        <v>6736</v>
      </c>
      <c r="H2497" s="243">
        <f t="shared" si="37"/>
        <v>0</v>
      </c>
      <c r="I2497" s="214"/>
      <c r="J2497" s="21"/>
      <c r="K2497" s="21"/>
    </row>
    <row r="2498" spans="1:11" x14ac:dyDescent="0.25">
      <c r="A2498" s="216">
        <v>41910</v>
      </c>
      <c r="B2498" s="494" t="s">
        <v>2041</v>
      </c>
      <c r="C2498" s="495" t="s">
        <v>4852</v>
      </c>
      <c r="D2498" s="214" t="s">
        <v>4620</v>
      </c>
      <c r="E2498" s="235">
        <v>8156.4</v>
      </c>
      <c r="F2498" s="419">
        <v>41910</v>
      </c>
      <c r="G2498" s="44">
        <v>8156.4</v>
      </c>
      <c r="H2498" s="243">
        <f t="shared" si="37"/>
        <v>0</v>
      </c>
      <c r="I2498" s="214" t="s">
        <v>65</v>
      </c>
      <c r="J2498" s="21"/>
      <c r="K2498" s="21"/>
    </row>
    <row r="2499" spans="1:11" x14ac:dyDescent="0.25">
      <c r="A2499" s="216">
        <v>41910</v>
      </c>
      <c r="B2499" s="494" t="s">
        <v>2042</v>
      </c>
      <c r="C2499" s="495" t="s">
        <v>4852</v>
      </c>
      <c r="D2499" s="214" t="s">
        <v>4733</v>
      </c>
      <c r="E2499" s="235">
        <v>3061.8</v>
      </c>
      <c r="F2499" s="419">
        <v>41910</v>
      </c>
      <c r="G2499" s="44">
        <v>3061.8</v>
      </c>
      <c r="H2499" s="243">
        <f t="shared" si="37"/>
        <v>0</v>
      </c>
      <c r="I2499" s="214"/>
      <c r="J2499" s="21"/>
      <c r="K2499" s="21"/>
    </row>
    <row r="2500" spans="1:11" x14ac:dyDescent="0.25">
      <c r="A2500" s="216">
        <v>41910</v>
      </c>
      <c r="B2500" s="494" t="s">
        <v>2043</v>
      </c>
      <c r="C2500" s="495" t="s">
        <v>4852</v>
      </c>
      <c r="D2500" s="214" t="s">
        <v>1782</v>
      </c>
      <c r="E2500" s="235">
        <v>2777.2</v>
      </c>
      <c r="F2500" s="419">
        <v>41910</v>
      </c>
      <c r="G2500" s="44">
        <v>2777.2</v>
      </c>
      <c r="H2500" s="243">
        <f t="shared" si="37"/>
        <v>0</v>
      </c>
      <c r="I2500" s="214" t="s">
        <v>65</v>
      </c>
      <c r="J2500" s="21"/>
      <c r="K2500" s="21"/>
    </row>
    <row r="2501" spans="1:11" x14ac:dyDescent="0.25">
      <c r="A2501" s="216">
        <v>41910</v>
      </c>
      <c r="B2501" s="494" t="s">
        <v>2044</v>
      </c>
      <c r="C2501" s="495" t="s">
        <v>4852</v>
      </c>
      <c r="D2501" s="220" t="s">
        <v>3114</v>
      </c>
      <c r="E2501" s="241">
        <v>0</v>
      </c>
      <c r="F2501" s="419"/>
      <c r="G2501" s="44"/>
      <c r="H2501" s="243">
        <f t="shared" si="37"/>
        <v>0</v>
      </c>
      <c r="I2501" s="214" t="s">
        <v>324</v>
      </c>
      <c r="J2501" s="21"/>
      <c r="K2501" s="21"/>
    </row>
    <row r="2502" spans="1:11" x14ac:dyDescent="0.25">
      <c r="A2502" s="216">
        <v>41910</v>
      </c>
      <c r="B2502" s="494" t="s">
        <v>2046</v>
      </c>
      <c r="C2502" s="495" t="s">
        <v>4852</v>
      </c>
      <c r="D2502" s="214" t="s">
        <v>29</v>
      </c>
      <c r="E2502" s="235">
        <v>10755</v>
      </c>
      <c r="F2502" s="419">
        <v>41910</v>
      </c>
      <c r="G2502" s="44">
        <v>10755</v>
      </c>
      <c r="H2502" s="243">
        <f t="shared" ref="H2502:H2565" si="38">E2502-G2502</f>
        <v>0</v>
      </c>
      <c r="I2502" s="214" t="s">
        <v>65</v>
      </c>
      <c r="J2502" s="21"/>
      <c r="K2502" s="21"/>
    </row>
    <row r="2503" spans="1:11" x14ac:dyDescent="0.25">
      <c r="A2503" s="216">
        <v>41910</v>
      </c>
      <c r="B2503" s="494" t="s">
        <v>2047</v>
      </c>
      <c r="C2503" s="495" t="s">
        <v>4852</v>
      </c>
      <c r="D2503" s="214" t="s">
        <v>11</v>
      </c>
      <c r="E2503" s="235">
        <v>41773.599999999999</v>
      </c>
      <c r="F2503" s="421">
        <v>41936</v>
      </c>
      <c r="G2503" s="245">
        <v>41773.599999999999</v>
      </c>
      <c r="H2503" s="243">
        <f t="shared" si="38"/>
        <v>0</v>
      </c>
      <c r="I2503" s="214" t="s">
        <v>12</v>
      </c>
      <c r="J2503" s="21"/>
      <c r="K2503" s="21"/>
    </row>
    <row r="2504" spans="1:11" x14ac:dyDescent="0.25">
      <c r="A2504" s="216">
        <v>41910</v>
      </c>
      <c r="B2504" s="494" t="s">
        <v>2048</v>
      </c>
      <c r="C2504" s="495" t="s">
        <v>4852</v>
      </c>
      <c r="D2504" s="214" t="s">
        <v>339</v>
      </c>
      <c r="E2504" s="235">
        <v>403.3</v>
      </c>
      <c r="F2504" s="419">
        <v>41910</v>
      </c>
      <c r="G2504" s="44">
        <v>403.3</v>
      </c>
      <c r="H2504" s="243">
        <f t="shared" si="38"/>
        <v>0</v>
      </c>
      <c r="I2504" s="214" t="s">
        <v>27</v>
      </c>
      <c r="J2504" s="21"/>
      <c r="K2504" s="21"/>
    </row>
    <row r="2505" spans="1:11" x14ac:dyDescent="0.25">
      <c r="A2505" s="216">
        <v>41910</v>
      </c>
      <c r="B2505" s="494" t="s">
        <v>2050</v>
      </c>
      <c r="C2505" s="495" t="s">
        <v>4852</v>
      </c>
      <c r="D2505" s="214" t="s">
        <v>8</v>
      </c>
      <c r="E2505" s="235">
        <v>520</v>
      </c>
      <c r="F2505" s="419">
        <v>41910</v>
      </c>
      <c r="G2505" s="44">
        <v>520</v>
      </c>
      <c r="H2505" s="243">
        <f t="shared" si="38"/>
        <v>0</v>
      </c>
      <c r="I2505" s="214"/>
      <c r="J2505" s="21"/>
      <c r="K2505" s="21"/>
    </row>
    <row r="2506" spans="1:11" x14ac:dyDescent="0.25">
      <c r="A2506" s="216">
        <v>41910</v>
      </c>
      <c r="B2506" s="494" t="s">
        <v>2051</v>
      </c>
      <c r="C2506" s="495" t="s">
        <v>4852</v>
      </c>
      <c r="D2506" s="214" t="s">
        <v>106</v>
      </c>
      <c r="E2506" s="235">
        <v>413709</v>
      </c>
      <c r="F2506" s="421">
        <v>41920</v>
      </c>
      <c r="G2506" s="245">
        <v>413709</v>
      </c>
      <c r="H2506" s="243">
        <f t="shared" si="38"/>
        <v>0</v>
      </c>
      <c r="I2506" s="214" t="s">
        <v>12</v>
      </c>
      <c r="J2506" s="21"/>
      <c r="K2506" s="21"/>
    </row>
    <row r="2507" spans="1:11" x14ac:dyDescent="0.25">
      <c r="A2507" s="216">
        <v>41910</v>
      </c>
      <c r="B2507" s="494" t="s">
        <v>2052</v>
      </c>
      <c r="C2507" s="495" t="s">
        <v>4852</v>
      </c>
      <c r="D2507" s="214" t="s">
        <v>180</v>
      </c>
      <c r="E2507" s="235">
        <v>14292.6</v>
      </c>
      <c r="F2507" s="419">
        <v>41910</v>
      </c>
      <c r="G2507" s="44">
        <v>14292.6</v>
      </c>
      <c r="H2507" s="243">
        <f t="shared" si="38"/>
        <v>0</v>
      </c>
      <c r="I2507" s="214" t="s">
        <v>217</v>
      </c>
      <c r="J2507" s="21"/>
      <c r="K2507" s="21"/>
    </row>
    <row r="2508" spans="1:11" x14ac:dyDescent="0.25">
      <c r="A2508" s="216">
        <v>41910</v>
      </c>
      <c r="B2508" s="494" t="s">
        <v>2053</v>
      </c>
      <c r="C2508" s="495" t="s">
        <v>4852</v>
      </c>
      <c r="D2508" s="214" t="s">
        <v>2396</v>
      </c>
      <c r="E2508" s="235">
        <v>3488</v>
      </c>
      <c r="F2508" s="419">
        <v>41910</v>
      </c>
      <c r="G2508" s="44">
        <v>3488</v>
      </c>
      <c r="H2508" s="243">
        <f t="shared" si="38"/>
        <v>0</v>
      </c>
      <c r="I2508" s="214"/>
      <c r="J2508" s="21"/>
      <c r="K2508" s="21"/>
    </row>
    <row r="2509" spans="1:11" x14ac:dyDescent="0.25">
      <c r="A2509" s="216">
        <v>41910</v>
      </c>
      <c r="B2509" s="494" t="s">
        <v>2054</v>
      </c>
      <c r="C2509" s="495" t="s">
        <v>4852</v>
      </c>
      <c r="D2509" s="220" t="s">
        <v>3114</v>
      </c>
      <c r="E2509" s="241">
        <v>0</v>
      </c>
      <c r="F2509" s="419"/>
      <c r="G2509" s="44"/>
      <c r="H2509" s="243">
        <f t="shared" si="38"/>
        <v>0</v>
      </c>
      <c r="I2509" s="214" t="s">
        <v>324</v>
      </c>
      <c r="J2509" s="21"/>
      <c r="K2509" s="21"/>
    </row>
    <row r="2510" spans="1:11" x14ac:dyDescent="0.25">
      <c r="A2510" s="216">
        <v>41910</v>
      </c>
      <c r="B2510" s="494" t="s">
        <v>2055</v>
      </c>
      <c r="C2510" s="495" t="s">
        <v>4852</v>
      </c>
      <c r="D2510" s="214" t="s">
        <v>4619</v>
      </c>
      <c r="E2510" s="235">
        <v>7064.1</v>
      </c>
      <c r="F2510" s="419">
        <v>41910</v>
      </c>
      <c r="G2510" s="44">
        <v>7064.1</v>
      </c>
      <c r="H2510" s="243">
        <f t="shared" si="38"/>
        <v>0</v>
      </c>
      <c r="I2510" s="214"/>
      <c r="J2510" s="21"/>
      <c r="K2510" s="21"/>
    </row>
    <row r="2511" spans="1:11" x14ac:dyDescent="0.25">
      <c r="A2511" s="216">
        <v>41910</v>
      </c>
      <c r="B2511" s="494" t="s">
        <v>2056</v>
      </c>
      <c r="C2511" s="495" t="s">
        <v>4852</v>
      </c>
      <c r="D2511" s="214" t="s">
        <v>1697</v>
      </c>
      <c r="E2511" s="235">
        <v>5387.2</v>
      </c>
      <c r="F2511" s="419">
        <v>41910</v>
      </c>
      <c r="G2511" s="44">
        <v>5387.2</v>
      </c>
      <c r="H2511" s="243">
        <f t="shared" si="38"/>
        <v>0</v>
      </c>
      <c r="I2511" s="214"/>
      <c r="J2511" s="21"/>
      <c r="K2511" s="21"/>
    </row>
    <row r="2512" spans="1:11" x14ac:dyDescent="0.25">
      <c r="A2512" s="216">
        <v>41910</v>
      </c>
      <c r="B2512" s="494" t="s">
        <v>2057</v>
      </c>
      <c r="C2512" s="495" t="s">
        <v>4852</v>
      </c>
      <c r="D2512" s="214" t="s">
        <v>3121</v>
      </c>
      <c r="E2512" s="235">
        <v>12318</v>
      </c>
      <c r="F2512" s="419">
        <v>41910</v>
      </c>
      <c r="G2512" s="44">
        <v>12318</v>
      </c>
      <c r="H2512" s="243">
        <f t="shared" si="38"/>
        <v>0</v>
      </c>
      <c r="I2512" s="214"/>
      <c r="J2512" s="21"/>
      <c r="K2512" s="21"/>
    </row>
    <row r="2513" spans="1:11" x14ac:dyDescent="0.25">
      <c r="A2513" s="216">
        <v>41910</v>
      </c>
      <c r="B2513" s="494" t="s">
        <v>2058</v>
      </c>
      <c r="C2513" s="495" t="s">
        <v>4852</v>
      </c>
      <c r="D2513" s="214" t="s">
        <v>55</v>
      </c>
      <c r="E2513" s="235">
        <v>15763.4</v>
      </c>
      <c r="F2513" s="419">
        <v>41910</v>
      </c>
      <c r="G2513" s="44">
        <v>15763.4</v>
      </c>
      <c r="H2513" s="243">
        <f t="shared" si="38"/>
        <v>0</v>
      </c>
      <c r="I2513" s="214"/>
      <c r="J2513" s="21"/>
      <c r="K2513" s="21"/>
    </row>
    <row r="2514" spans="1:11" x14ac:dyDescent="0.25">
      <c r="A2514" s="216">
        <v>41910</v>
      </c>
      <c r="B2514" s="494" t="s">
        <v>2059</v>
      </c>
      <c r="C2514" s="495" t="s">
        <v>4852</v>
      </c>
      <c r="D2514" s="214" t="s">
        <v>25</v>
      </c>
      <c r="E2514" s="235">
        <v>6531.2</v>
      </c>
      <c r="F2514" s="419">
        <v>41910</v>
      </c>
      <c r="G2514" s="44">
        <v>6531.2</v>
      </c>
      <c r="H2514" s="243">
        <f t="shared" si="38"/>
        <v>0</v>
      </c>
      <c r="I2514" s="214" t="s">
        <v>12</v>
      </c>
      <c r="J2514" s="21"/>
      <c r="K2514" s="21"/>
    </row>
    <row r="2515" spans="1:11" x14ac:dyDescent="0.25">
      <c r="A2515" s="216">
        <v>41910</v>
      </c>
      <c r="B2515" s="494" t="s">
        <v>2060</v>
      </c>
      <c r="C2515" s="495" t="s">
        <v>4852</v>
      </c>
      <c r="D2515" s="214" t="s">
        <v>4622</v>
      </c>
      <c r="E2515" s="235">
        <v>345.6</v>
      </c>
      <c r="F2515" s="419">
        <v>41910</v>
      </c>
      <c r="G2515" s="44">
        <v>345.6</v>
      </c>
      <c r="H2515" s="243">
        <f t="shared" si="38"/>
        <v>0</v>
      </c>
      <c r="I2515" s="214"/>
      <c r="J2515" s="21"/>
      <c r="K2515" s="21"/>
    </row>
    <row r="2516" spans="1:11" x14ac:dyDescent="0.25">
      <c r="A2516" s="216">
        <v>41910</v>
      </c>
      <c r="B2516" s="494" t="s">
        <v>2061</v>
      </c>
      <c r="C2516" s="495" t="s">
        <v>4852</v>
      </c>
      <c r="D2516" s="214" t="s">
        <v>4321</v>
      </c>
      <c r="E2516" s="235">
        <v>4040</v>
      </c>
      <c r="F2516" s="419">
        <v>41910</v>
      </c>
      <c r="G2516" s="44">
        <v>4040</v>
      </c>
      <c r="H2516" s="243">
        <f t="shared" si="38"/>
        <v>0</v>
      </c>
      <c r="I2516" s="214"/>
      <c r="J2516" s="21"/>
      <c r="K2516" s="21"/>
    </row>
    <row r="2517" spans="1:11" x14ac:dyDescent="0.25">
      <c r="A2517" s="216">
        <v>41910</v>
      </c>
      <c r="B2517" s="494" t="s">
        <v>2062</v>
      </c>
      <c r="C2517" s="495" t="s">
        <v>4852</v>
      </c>
      <c r="D2517" s="214" t="s">
        <v>55</v>
      </c>
      <c r="E2517" s="235">
        <v>639.6</v>
      </c>
      <c r="F2517" s="419">
        <v>41910</v>
      </c>
      <c r="G2517" s="44">
        <v>639.6</v>
      </c>
      <c r="H2517" s="243">
        <f t="shared" si="38"/>
        <v>0</v>
      </c>
      <c r="I2517" s="214"/>
      <c r="J2517" s="21"/>
      <c r="K2517" s="21"/>
    </row>
    <row r="2518" spans="1:11" x14ac:dyDescent="0.25">
      <c r="A2518" s="216">
        <v>41910</v>
      </c>
      <c r="B2518" s="494" t="s">
        <v>2063</v>
      </c>
      <c r="C2518" s="495" t="s">
        <v>4852</v>
      </c>
      <c r="D2518" s="214" t="s">
        <v>55</v>
      </c>
      <c r="E2518" s="235">
        <v>996.3</v>
      </c>
      <c r="F2518" s="419">
        <v>41910</v>
      </c>
      <c r="G2518" s="44">
        <v>996.3</v>
      </c>
      <c r="H2518" s="243">
        <f t="shared" si="38"/>
        <v>0</v>
      </c>
      <c r="I2518" s="214" t="s">
        <v>492</v>
      </c>
      <c r="J2518" s="21"/>
      <c r="K2518" s="21"/>
    </row>
    <row r="2519" spans="1:11" x14ac:dyDescent="0.25">
      <c r="A2519" s="216">
        <v>41910</v>
      </c>
      <c r="B2519" s="494" t="s">
        <v>2064</v>
      </c>
      <c r="C2519" s="495" t="s">
        <v>4852</v>
      </c>
      <c r="D2519" s="214" t="s">
        <v>4623</v>
      </c>
      <c r="E2519" s="235">
        <v>213.2</v>
      </c>
      <c r="F2519" s="419">
        <v>41910</v>
      </c>
      <c r="G2519" s="44">
        <v>213.2</v>
      </c>
      <c r="H2519" s="243">
        <f t="shared" si="38"/>
        <v>0</v>
      </c>
      <c r="I2519" s="214"/>
      <c r="J2519" s="21"/>
      <c r="K2519" s="21"/>
    </row>
    <row r="2520" spans="1:11" x14ac:dyDescent="0.25">
      <c r="A2520" s="216">
        <v>41910</v>
      </c>
      <c r="B2520" s="494" t="s">
        <v>2065</v>
      </c>
      <c r="C2520" s="495" t="s">
        <v>4852</v>
      </c>
      <c r="D2520" s="214" t="s">
        <v>4623</v>
      </c>
      <c r="E2520" s="235">
        <v>99</v>
      </c>
      <c r="F2520" s="419">
        <v>41910</v>
      </c>
      <c r="G2520" s="44">
        <v>99</v>
      </c>
      <c r="H2520" s="243">
        <f t="shared" si="38"/>
        <v>0</v>
      </c>
      <c r="I2520" s="214"/>
      <c r="J2520" s="21"/>
      <c r="K2520" s="21"/>
    </row>
    <row r="2521" spans="1:11" x14ac:dyDescent="0.25">
      <c r="A2521" s="216">
        <v>41910</v>
      </c>
      <c r="B2521" s="494" t="s">
        <v>2067</v>
      </c>
      <c r="C2521" s="495" t="s">
        <v>4852</v>
      </c>
      <c r="D2521" s="214" t="s">
        <v>4618</v>
      </c>
      <c r="E2521" s="235">
        <v>15602.8</v>
      </c>
      <c r="F2521" s="421">
        <v>41917</v>
      </c>
      <c r="G2521" s="245">
        <v>15602.8</v>
      </c>
      <c r="H2521" s="243">
        <f t="shared" si="38"/>
        <v>0</v>
      </c>
      <c r="I2521" s="214" t="s">
        <v>21</v>
      </c>
      <c r="J2521" s="21"/>
      <c r="K2521" s="21"/>
    </row>
    <row r="2522" spans="1:11" x14ac:dyDescent="0.25">
      <c r="A2522" s="216">
        <v>41910</v>
      </c>
      <c r="B2522" s="494" t="s">
        <v>2069</v>
      </c>
      <c r="C2522" s="495" t="s">
        <v>4852</v>
      </c>
      <c r="D2522" s="214" t="s">
        <v>130</v>
      </c>
      <c r="E2522" s="235">
        <v>8185.1</v>
      </c>
      <c r="F2522" s="419">
        <v>41912</v>
      </c>
      <c r="G2522" s="44">
        <v>8185.1</v>
      </c>
      <c r="H2522" s="243">
        <f t="shared" si="38"/>
        <v>0</v>
      </c>
      <c r="I2522" s="214" t="s">
        <v>21</v>
      </c>
      <c r="J2522" s="21"/>
      <c r="K2522" s="21"/>
    </row>
    <row r="2523" spans="1:11" x14ac:dyDescent="0.25">
      <c r="A2523" s="216">
        <v>41910</v>
      </c>
      <c r="B2523" s="494" t="s">
        <v>2070</v>
      </c>
      <c r="C2523" s="495" t="s">
        <v>4852</v>
      </c>
      <c r="D2523" s="214" t="s">
        <v>83</v>
      </c>
      <c r="E2523" s="235">
        <v>4176</v>
      </c>
      <c r="F2523" s="419">
        <v>41912</v>
      </c>
      <c r="G2523" s="44">
        <v>4176</v>
      </c>
      <c r="H2523" s="243">
        <f t="shared" si="38"/>
        <v>0</v>
      </c>
      <c r="I2523" s="214" t="s">
        <v>21</v>
      </c>
      <c r="J2523" s="21"/>
      <c r="K2523" s="21"/>
    </row>
    <row r="2524" spans="1:11" x14ac:dyDescent="0.25">
      <c r="A2524" s="216">
        <v>41910</v>
      </c>
      <c r="B2524" s="494" t="s">
        <v>2071</v>
      </c>
      <c r="C2524" s="495" t="s">
        <v>4852</v>
      </c>
      <c r="D2524" s="214" t="s">
        <v>52</v>
      </c>
      <c r="E2524" s="235">
        <v>1981.8</v>
      </c>
      <c r="F2524" s="419">
        <v>41912</v>
      </c>
      <c r="G2524" s="44">
        <v>1981.8</v>
      </c>
      <c r="H2524" s="243">
        <f t="shared" si="38"/>
        <v>0</v>
      </c>
      <c r="I2524" s="214" t="s">
        <v>21</v>
      </c>
      <c r="J2524" s="21"/>
      <c r="K2524" s="21"/>
    </row>
    <row r="2525" spans="1:11" x14ac:dyDescent="0.25">
      <c r="A2525" s="216">
        <v>41910</v>
      </c>
      <c r="B2525" s="494" t="s">
        <v>2072</v>
      </c>
      <c r="C2525" s="495" t="s">
        <v>4852</v>
      </c>
      <c r="D2525" s="214" t="s">
        <v>4771</v>
      </c>
      <c r="E2525" s="235">
        <v>3157</v>
      </c>
      <c r="F2525" s="419">
        <v>41910</v>
      </c>
      <c r="G2525" s="44">
        <v>3157</v>
      </c>
      <c r="H2525" s="243">
        <f t="shared" si="38"/>
        <v>0</v>
      </c>
      <c r="I2525" s="214"/>
      <c r="J2525" s="21"/>
      <c r="K2525" s="21"/>
    </row>
    <row r="2526" spans="1:11" x14ac:dyDescent="0.25">
      <c r="A2526" s="216">
        <v>41910</v>
      </c>
      <c r="B2526" s="494" t="s">
        <v>2073</v>
      </c>
      <c r="C2526" s="495" t="s">
        <v>4852</v>
      </c>
      <c r="D2526" s="214" t="s">
        <v>2582</v>
      </c>
      <c r="E2526" s="235">
        <v>1848</v>
      </c>
      <c r="F2526" s="419">
        <v>41912</v>
      </c>
      <c r="G2526" s="44">
        <v>1848</v>
      </c>
      <c r="H2526" s="243">
        <f t="shared" si="38"/>
        <v>0</v>
      </c>
      <c r="I2526" s="214"/>
      <c r="J2526" s="21"/>
      <c r="K2526" s="21"/>
    </row>
    <row r="2527" spans="1:11" x14ac:dyDescent="0.25">
      <c r="A2527" s="216">
        <v>41910</v>
      </c>
      <c r="B2527" s="494" t="s">
        <v>2074</v>
      </c>
      <c r="C2527" s="495" t="s">
        <v>4852</v>
      </c>
      <c r="D2527" s="214" t="s">
        <v>136</v>
      </c>
      <c r="E2527" s="235">
        <v>1866.8</v>
      </c>
      <c r="F2527" s="419">
        <v>41910</v>
      </c>
      <c r="G2527" s="44">
        <v>1866.8</v>
      </c>
      <c r="H2527" s="243">
        <f t="shared" si="38"/>
        <v>0</v>
      </c>
      <c r="I2527" s="214"/>
      <c r="J2527" s="21"/>
      <c r="K2527" s="21"/>
    </row>
    <row r="2528" spans="1:11" x14ac:dyDescent="0.25">
      <c r="A2528" s="216">
        <v>41910</v>
      </c>
      <c r="B2528" s="494" t="s">
        <v>2076</v>
      </c>
      <c r="C2528" s="495" t="s">
        <v>4852</v>
      </c>
      <c r="D2528" s="214" t="s">
        <v>792</v>
      </c>
      <c r="E2528" s="235">
        <v>3887</v>
      </c>
      <c r="F2528" s="419">
        <v>41910</v>
      </c>
      <c r="G2528" s="44">
        <v>3887</v>
      </c>
      <c r="H2528" s="243">
        <f t="shared" si="38"/>
        <v>0</v>
      </c>
      <c r="I2528" s="214" t="s">
        <v>492</v>
      </c>
      <c r="J2528" s="21"/>
      <c r="K2528" s="21"/>
    </row>
    <row r="2529" spans="1:11" x14ac:dyDescent="0.25">
      <c r="A2529" s="216">
        <v>41910</v>
      </c>
      <c r="B2529" s="494" t="s">
        <v>2077</v>
      </c>
      <c r="C2529" s="495" t="s">
        <v>4852</v>
      </c>
      <c r="D2529" s="214" t="s">
        <v>140</v>
      </c>
      <c r="E2529" s="235">
        <v>1159.2</v>
      </c>
      <c r="F2529" s="419">
        <v>41910</v>
      </c>
      <c r="G2529" s="44">
        <v>1159.2</v>
      </c>
      <c r="H2529" s="243">
        <f t="shared" si="38"/>
        <v>0</v>
      </c>
      <c r="I2529" s="214"/>
      <c r="J2529" s="21"/>
      <c r="K2529" s="21"/>
    </row>
    <row r="2530" spans="1:11" x14ac:dyDescent="0.25">
      <c r="A2530" s="216">
        <v>41910</v>
      </c>
      <c r="B2530" s="494" t="s">
        <v>2078</v>
      </c>
      <c r="C2530" s="495" t="s">
        <v>4852</v>
      </c>
      <c r="D2530" s="214" t="s">
        <v>4273</v>
      </c>
      <c r="E2530" s="235">
        <v>16767</v>
      </c>
      <c r="F2530" s="423"/>
      <c r="G2530" s="320"/>
      <c r="H2530" s="243">
        <f t="shared" si="38"/>
        <v>16767</v>
      </c>
      <c r="I2530" s="214"/>
      <c r="J2530" s="21"/>
      <c r="K2530" s="21"/>
    </row>
    <row r="2531" spans="1:11" x14ac:dyDescent="0.25">
      <c r="A2531" s="216">
        <v>41910</v>
      </c>
      <c r="B2531" s="494" t="s">
        <v>2081</v>
      </c>
      <c r="C2531" s="495" t="s">
        <v>4852</v>
      </c>
      <c r="D2531" s="214" t="s">
        <v>133</v>
      </c>
      <c r="E2531" s="235">
        <v>31595.200000000001</v>
      </c>
      <c r="F2531" s="419">
        <v>41910</v>
      </c>
      <c r="G2531" s="44">
        <v>31595.200000000001</v>
      </c>
      <c r="H2531" s="243">
        <f t="shared" si="38"/>
        <v>0</v>
      </c>
      <c r="I2531" s="214"/>
      <c r="J2531" s="21"/>
      <c r="K2531" s="21"/>
    </row>
    <row r="2532" spans="1:11" x14ac:dyDescent="0.25">
      <c r="A2532" s="216">
        <v>41910</v>
      </c>
      <c r="B2532" s="494" t="s">
        <v>2082</v>
      </c>
      <c r="C2532" s="495" t="s">
        <v>4852</v>
      </c>
      <c r="D2532" s="214" t="s">
        <v>4744</v>
      </c>
      <c r="E2532" s="235">
        <v>1522.07</v>
      </c>
      <c r="F2532" s="419">
        <v>41910</v>
      </c>
      <c r="G2532" s="44">
        <v>1522.07</v>
      </c>
      <c r="H2532" s="243">
        <f t="shared" si="38"/>
        <v>0</v>
      </c>
      <c r="I2532" s="214"/>
      <c r="J2532" s="21"/>
      <c r="K2532" s="21"/>
    </row>
    <row r="2533" spans="1:11" x14ac:dyDescent="0.25">
      <c r="A2533" s="216">
        <v>41910</v>
      </c>
      <c r="B2533" s="494" t="s">
        <v>2083</v>
      </c>
      <c r="C2533" s="495" t="s">
        <v>4852</v>
      </c>
      <c r="D2533" s="214" t="s">
        <v>4744</v>
      </c>
      <c r="E2533" s="235">
        <v>245.8</v>
      </c>
      <c r="F2533" s="419">
        <v>41910</v>
      </c>
      <c r="G2533" s="44">
        <v>245.8</v>
      </c>
      <c r="H2533" s="243">
        <f t="shared" si="38"/>
        <v>0</v>
      </c>
      <c r="I2533" s="214"/>
      <c r="J2533" s="21"/>
      <c r="K2533" s="21"/>
    </row>
    <row r="2534" spans="1:11" x14ac:dyDescent="0.25">
      <c r="A2534" s="216">
        <v>41910</v>
      </c>
      <c r="B2534" s="494" t="s">
        <v>2085</v>
      </c>
      <c r="C2534" s="495" t="s">
        <v>4852</v>
      </c>
      <c r="D2534" s="214" t="s">
        <v>51</v>
      </c>
      <c r="E2534" s="235">
        <v>1873.8</v>
      </c>
      <c r="F2534" s="419">
        <v>41910</v>
      </c>
      <c r="G2534" s="44">
        <v>1873.8</v>
      </c>
      <c r="H2534" s="243">
        <f t="shared" si="38"/>
        <v>0</v>
      </c>
      <c r="I2534" s="214"/>
      <c r="J2534" s="21"/>
      <c r="K2534" s="21"/>
    </row>
    <row r="2535" spans="1:11" x14ac:dyDescent="0.25">
      <c r="A2535" s="216">
        <v>41910</v>
      </c>
      <c r="B2535" s="494" t="s">
        <v>2086</v>
      </c>
      <c r="C2535" s="495" t="s">
        <v>4852</v>
      </c>
      <c r="D2535" s="214" t="s">
        <v>4321</v>
      </c>
      <c r="E2535" s="235">
        <v>4905</v>
      </c>
      <c r="F2535" s="419">
        <v>41910</v>
      </c>
      <c r="G2535" s="44">
        <v>4905</v>
      </c>
      <c r="H2535" s="243">
        <f t="shared" si="38"/>
        <v>0</v>
      </c>
      <c r="I2535" s="214"/>
      <c r="J2535" s="21"/>
      <c r="K2535" s="21"/>
    </row>
    <row r="2536" spans="1:11" x14ac:dyDescent="0.25">
      <c r="A2536" s="216">
        <v>41910</v>
      </c>
      <c r="B2536" s="494" t="s">
        <v>2087</v>
      </c>
      <c r="C2536" s="495" t="s">
        <v>4852</v>
      </c>
      <c r="D2536" s="214" t="s">
        <v>4691</v>
      </c>
      <c r="E2536" s="235">
        <v>2438</v>
      </c>
      <c r="F2536" s="419">
        <v>41910</v>
      </c>
      <c r="G2536" s="44">
        <v>2438</v>
      </c>
      <c r="H2536" s="243">
        <f t="shared" si="38"/>
        <v>0</v>
      </c>
      <c r="I2536" s="214"/>
      <c r="J2536" s="21"/>
      <c r="K2536" s="21"/>
    </row>
    <row r="2537" spans="1:11" x14ac:dyDescent="0.25">
      <c r="A2537" s="216">
        <v>41910</v>
      </c>
      <c r="B2537" s="494" t="s">
        <v>2088</v>
      </c>
      <c r="C2537" s="495" t="s">
        <v>4852</v>
      </c>
      <c r="D2537" s="214" t="s">
        <v>4273</v>
      </c>
      <c r="E2537" s="235">
        <v>4156</v>
      </c>
      <c r="F2537" s="423"/>
      <c r="G2537" s="320"/>
      <c r="H2537" s="243">
        <f t="shared" si="38"/>
        <v>4156</v>
      </c>
      <c r="I2537" s="214" t="s">
        <v>27</v>
      </c>
      <c r="J2537" s="21"/>
      <c r="K2537" s="21"/>
    </row>
    <row r="2538" spans="1:11" x14ac:dyDescent="0.25">
      <c r="A2538" s="216">
        <v>41910</v>
      </c>
      <c r="B2538" s="494" t="s">
        <v>2089</v>
      </c>
      <c r="C2538" s="495" t="s">
        <v>4852</v>
      </c>
      <c r="D2538" s="214" t="s">
        <v>22</v>
      </c>
      <c r="E2538" s="235">
        <v>1670.1</v>
      </c>
      <c r="F2538" s="287">
        <v>41910</v>
      </c>
      <c r="G2538" s="44">
        <v>1670.1</v>
      </c>
      <c r="H2538" s="243">
        <f t="shared" si="38"/>
        <v>0</v>
      </c>
      <c r="I2538" s="214"/>
      <c r="J2538" s="21"/>
      <c r="K2538" s="21"/>
    </row>
    <row r="2539" spans="1:11" x14ac:dyDescent="0.25">
      <c r="A2539" s="216">
        <v>41910</v>
      </c>
      <c r="B2539" s="494" t="s">
        <v>2091</v>
      </c>
      <c r="C2539" s="495" t="s">
        <v>4852</v>
      </c>
      <c r="D2539" s="220" t="s">
        <v>3114</v>
      </c>
      <c r="E2539" s="241">
        <v>0</v>
      </c>
      <c r="F2539" s="287"/>
      <c r="G2539" s="44"/>
      <c r="H2539" s="243">
        <f t="shared" si="38"/>
        <v>0</v>
      </c>
      <c r="I2539" s="214" t="s">
        <v>324</v>
      </c>
      <c r="J2539" s="21"/>
      <c r="K2539" s="21"/>
    </row>
    <row r="2540" spans="1:11" x14ac:dyDescent="0.25">
      <c r="A2540" s="216">
        <v>41910</v>
      </c>
      <c r="B2540" s="494" t="s">
        <v>2092</v>
      </c>
      <c r="C2540" s="495" t="s">
        <v>4852</v>
      </c>
      <c r="D2540" s="214" t="s">
        <v>115</v>
      </c>
      <c r="E2540" s="235">
        <v>3234.6</v>
      </c>
      <c r="F2540" s="287">
        <v>41910</v>
      </c>
      <c r="G2540" s="44">
        <v>3234.6</v>
      </c>
      <c r="H2540" s="243">
        <f t="shared" si="38"/>
        <v>0</v>
      </c>
      <c r="I2540" s="214"/>
      <c r="J2540" s="21"/>
      <c r="K2540" s="21"/>
    </row>
    <row r="2541" spans="1:11" x14ac:dyDescent="0.25">
      <c r="A2541" s="216">
        <v>41910</v>
      </c>
      <c r="B2541" s="494" t="s">
        <v>2093</v>
      </c>
      <c r="C2541" s="495" t="s">
        <v>4852</v>
      </c>
      <c r="D2541" s="214" t="s">
        <v>4623</v>
      </c>
      <c r="E2541" s="235">
        <v>587.6</v>
      </c>
      <c r="F2541" s="287">
        <v>41910</v>
      </c>
      <c r="G2541" s="44">
        <v>587.6</v>
      </c>
      <c r="H2541" s="243">
        <f t="shared" si="38"/>
        <v>0</v>
      </c>
      <c r="I2541" s="214"/>
      <c r="J2541" s="21"/>
      <c r="K2541" s="21"/>
    </row>
    <row r="2542" spans="1:11" x14ac:dyDescent="0.25">
      <c r="A2542" s="216">
        <v>41910</v>
      </c>
      <c r="B2542" s="494" t="s">
        <v>2094</v>
      </c>
      <c r="C2542" s="495" t="s">
        <v>4852</v>
      </c>
      <c r="D2542" s="214" t="s">
        <v>4216</v>
      </c>
      <c r="E2542" s="235">
        <v>8081</v>
      </c>
      <c r="F2542" s="287">
        <v>41910</v>
      </c>
      <c r="G2542" s="44">
        <v>8081</v>
      </c>
      <c r="H2542" s="243">
        <f t="shared" si="38"/>
        <v>0</v>
      </c>
      <c r="I2542" s="214"/>
      <c r="J2542" s="21"/>
      <c r="K2542" s="21"/>
    </row>
    <row r="2543" spans="1:11" x14ac:dyDescent="0.25">
      <c r="A2543" s="216">
        <v>41910</v>
      </c>
      <c r="B2543" s="494" t="s">
        <v>2095</v>
      </c>
      <c r="C2543" s="495" t="s">
        <v>4852</v>
      </c>
      <c r="D2543" s="214" t="s">
        <v>1206</v>
      </c>
      <c r="E2543" s="235">
        <v>413.8</v>
      </c>
      <c r="F2543" s="287">
        <v>41911</v>
      </c>
      <c r="G2543" s="44">
        <v>413.8</v>
      </c>
      <c r="H2543" s="243">
        <f t="shared" si="38"/>
        <v>0</v>
      </c>
      <c r="I2543" s="214"/>
      <c r="J2543" s="21"/>
      <c r="K2543" s="21"/>
    </row>
    <row r="2544" spans="1:11" x14ac:dyDescent="0.25">
      <c r="A2544" s="216">
        <v>41910</v>
      </c>
      <c r="B2544" s="494" t="s">
        <v>2096</v>
      </c>
      <c r="C2544" s="495" t="s">
        <v>4852</v>
      </c>
      <c r="D2544" s="214" t="s">
        <v>4352</v>
      </c>
      <c r="E2544" s="235">
        <v>17827.599999999999</v>
      </c>
      <c r="F2544" s="287">
        <v>41910</v>
      </c>
      <c r="G2544" s="44">
        <v>17827.599999999999</v>
      </c>
      <c r="H2544" s="243">
        <f t="shared" si="38"/>
        <v>0</v>
      </c>
      <c r="I2544" s="214" t="s">
        <v>27</v>
      </c>
      <c r="J2544" s="21"/>
      <c r="K2544" s="21"/>
    </row>
    <row r="2545" spans="1:11" x14ac:dyDescent="0.25">
      <c r="A2545" s="216">
        <v>41911</v>
      </c>
      <c r="B2545" s="494" t="s">
        <v>2097</v>
      </c>
      <c r="C2545" s="495" t="s">
        <v>4852</v>
      </c>
      <c r="D2545" s="20" t="s">
        <v>123</v>
      </c>
      <c r="E2545" s="239">
        <v>5468.5</v>
      </c>
      <c r="F2545" s="287">
        <v>41912</v>
      </c>
      <c r="G2545" s="44">
        <v>5468.5</v>
      </c>
      <c r="H2545" s="243">
        <f t="shared" si="38"/>
        <v>0</v>
      </c>
      <c r="I2545" s="20"/>
      <c r="J2545" s="21"/>
      <c r="K2545" s="21"/>
    </row>
    <row r="2546" spans="1:11" x14ac:dyDescent="0.25">
      <c r="A2546" s="216">
        <v>41911</v>
      </c>
      <c r="B2546" s="494" t="s">
        <v>2098</v>
      </c>
      <c r="C2546" s="495" t="s">
        <v>4852</v>
      </c>
      <c r="D2546" s="20" t="s">
        <v>4859</v>
      </c>
      <c r="E2546" s="239">
        <v>4028</v>
      </c>
      <c r="F2546" s="287">
        <v>41911</v>
      </c>
      <c r="G2546" s="44">
        <v>4028</v>
      </c>
      <c r="H2546" s="243">
        <f t="shared" si="38"/>
        <v>0</v>
      </c>
      <c r="I2546" s="20"/>
      <c r="J2546" s="21"/>
      <c r="K2546" s="21"/>
    </row>
    <row r="2547" spans="1:11" x14ac:dyDescent="0.25">
      <c r="A2547" s="216">
        <v>41911</v>
      </c>
      <c r="B2547" s="494" t="s">
        <v>2099</v>
      </c>
      <c r="C2547" s="495" t="s">
        <v>4852</v>
      </c>
      <c r="D2547" s="20" t="s">
        <v>23</v>
      </c>
      <c r="E2547" s="239">
        <v>4334.3999999999996</v>
      </c>
      <c r="F2547" s="287">
        <v>41911</v>
      </c>
      <c r="G2547" s="44">
        <v>4334.3999999999996</v>
      </c>
      <c r="H2547" s="243">
        <f t="shared" si="38"/>
        <v>0</v>
      </c>
      <c r="I2547" s="20"/>
      <c r="J2547" s="21"/>
      <c r="K2547" s="21"/>
    </row>
    <row r="2548" spans="1:11" x14ac:dyDescent="0.25">
      <c r="A2548" s="216">
        <v>41911</v>
      </c>
      <c r="B2548" s="494" t="s">
        <v>2101</v>
      </c>
      <c r="C2548" s="495" t="s">
        <v>4852</v>
      </c>
      <c r="D2548" s="20" t="s">
        <v>956</v>
      </c>
      <c r="E2548" s="239">
        <v>5796</v>
      </c>
      <c r="F2548" s="287">
        <v>41911</v>
      </c>
      <c r="G2548" s="44">
        <v>5796</v>
      </c>
      <c r="H2548" s="243">
        <f t="shared" si="38"/>
        <v>0</v>
      </c>
      <c r="I2548" s="20" t="s">
        <v>21</v>
      </c>
      <c r="J2548" s="21"/>
      <c r="K2548" s="21"/>
    </row>
    <row r="2549" spans="1:11" x14ac:dyDescent="0.25">
      <c r="A2549" s="216">
        <v>41911</v>
      </c>
      <c r="B2549" s="494" t="s">
        <v>2102</v>
      </c>
      <c r="C2549" s="495" t="s">
        <v>4852</v>
      </c>
      <c r="D2549" s="20" t="s">
        <v>4273</v>
      </c>
      <c r="E2549" s="239">
        <v>280916.55</v>
      </c>
      <c r="F2549" s="487"/>
      <c r="G2549" s="320"/>
      <c r="H2549" s="243">
        <f t="shared" si="38"/>
        <v>280916.55</v>
      </c>
      <c r="I2549" s="20" t="s">
        <v>21</v>
      </c>
      <c r="J2549" s="21"/>
      <c r="K2549" s="21"/>
    </row>
    <row r="2550" spans="1:11" x14ac:dyDescent="0.25">
      <c r="A2550" s="216">
        <v>41911</v>
      </c>
      <c r="B2550" s="494" t="s">
        <v>2104</v>
      </c>
      <c r="C2550" s="495" t="s">
        <v>4852</v>
      </c>
      <c r="D2550" s="20" t="s">
        <v>3121</v>
      </c>
      <c r="E2550" s="239">
        <v>11429</v>
      </c>
      <c r="F2550" s="287">
        <v>41911</v>
      </c>
      <c r="G2550" s="44">
        <v>11429</v>
      </c>
      <c r="H2550" s="243">
        <f t="shared" si="38"/>
        <v>0</v>
      </c>
      <c r="I2550" s="20"/>
      <c r="J2550" s="21"/>
      <c r="K2550" s="21"/>
    </row>
    <row r="2551" spans="1:11" x14ac:dyDescent="0.25">
      <c r="A2551" s="216">
        <v>41911</v>
      </c>
      <c r="B2551" s="494" t="s">
        <v>2106</v>
      </c>
      <c r="C2551" s="495" t="s">
        <v>4852</v>
      </c>
      <c r="D2551" s="20" t="s">
        <v>28</v>
      </c>
      <c r="E2551" s="239">
        <v>9356.2000000000007</v>
      </c>
      <c r="F2551" s="287">
        <v>41911</v>
      </c>
      <c r="G2551" s="44">
        <v>9356.2000000000007</v>
      </c>
      <c r="H2551" s="243">
        <f t="shared" si="38"/>
        <v>0</v>
      </c>
      <c r="I2551" s="20"/>
      <c r="J2551" s="21"/>
      <c r="K2551" s="21"/>
    </row>
    <row r="2552" spans="1:11" x14ac:dyDescent="0.25">
      <c r="A2552" s="216">
        <v>41911</v>
      </c>
      <c r="B2552" s="494" t="s">
        <v>2107</v>
      </c>
      <c r="C2552" s="495" t="s">
        <v>4852</v>
      </c>
      <c r="D2552" s="20" t="s">
        <v>3121</v>
      </c>
      <c r="E2552" s="239">
        <v>2871.4</v>
      </c>
      <c r="F2552" s="287">
        <v>41911</v>
      </c>
      <c r="G2552" s="44">
        <v>2871.4</v>
      </c>
      <c r="H2552" s="243">
        <f t="shared" si="38"/>
        <v>0</v>
      </c>
      <c r="I2552" s="20" t="s">
        <v>217</v>
      </c>
      <c r="J2552" s="21"/>
      <c r="K2552" s="21"/>
    </row>
    <row r="2553" spans="1:11" x14ac:dyDescent="0.25">
      <c r="A2553" s="216">
        <v>41911</v>
      </c>
      <c r="B2553" s="494" t="s">
        <v>2108</v>
      </c>
      <c r="C2553" s="495" t="s">
        <v>4852</v>
      </c>
      <c r="D2553" s="20" t="s">
        <v>4733</v>
      </c>
      <c r="E2553" s="239">
        <v>2732.4</v>
      </c>
      <c r="F2553" s="287">
        <v>41911</v>
      </c>
      <c r="G2553" s="44">
        <v>2732.4</v>
      </c>
      <c r="H2553" s="243">
        <f t="shared" si="38"/>
        <v>0</v>
      </c>
      <c r="I2553" s="20" t="s">
        <v>27</v>
      </c>
      <c r="J2553" s="21"/>
      <c r="K2553" s="21"/>
    </row>
    <row r="2554" spans="1:11" x14ac:dyDescent="0.25">
      <c r="A2554" s="216">
        <v>41911</v>
      </c>
      <c r="B2554" s="494" t="s">
        <v>2110</v>
      </c>
      <c r="C2554" s="495" t="s">
        <v>4852</v>
      </c>
      <c r="D2554" s="20" t="s">
        <v>180</v>
      </c>
      <c r="E2554" s="239">
        <v>21364.3</v>
      </c>
      <c r="F2554" s="287">
        <v>41911</v>
      </c>
      <c r="G2554" s="44">
        <v>21364.3</v>
      </c>
      <c r="H2554" s="243">
        <f t="shared" si="38"/>
        <v>0</v>
      </c>
      <c r="I2554" s="20" t="s">
        <v>217</v>
      </c>
      <c r="J2554" s="21"/>
      <c r="K2554" s="21"/>
    </row>
    <row r="2555" spans="1:11" x14ac:dyDescent="0.25">
      <c r="A2555" s="216">
        <v>41911</v>
      </c>
      <c r="B2555" s="494" t="s">
        <v>2111</v>
      </c>
      <c r="C2555" s="495" t="s">
        <v>4852</v>
      </c>
      <c r="D2555" s="20" t="s">
        <v>4797</v>
      </c>
      <c r="E2555" s="239">
        <v>174.2</v>
      </c>
      <c r="F2555" s="287">
        <v>41911</v>
      </c>
      <c r="G2555" s="44">
        <v>174.2</v>
      </c>
      <c r="H2555" s="243">
        <f t="shared" si="38"/>
        <v>0</v>
      </c>
      <c r="I2555" s="20" t="s">
        <v>217</v>
      </c>
      <c r="J2555" s="21"/>
      <c r="K2555" s="21"/>
    </row>
    <row r="2556" spans="1:11" x14ac:dyDescent="0.25">
      <c r="A2556" s="216">
        <v>41911</v>
      </c>
      <c r="B2556" s="494" t="s">
        <v>2113</v>
      </c>
      <c r="C2556" s="495" t="s">
        <v>4852</v>
      </c>
      <c r="D2556" s="20" t="s">
        <v>22</v>
      </c>
      <c r="E2556" s="239">
        <v>10653</v>
      </c>
      <c r="F2556" s="287">
        <v>41911</v>
      </c>
      <c r="G2556" s="44">
        <v>10653</v>
      </c>
      <c r="H2556" s="243">
        <f t="shared" si="38"/>
        <v>0</v>
      </c>
      <c r="I2556" s="20"/>
      <c r="J2556" s="21"/>
      <c r="K2556" s="21"/>
    </row>
    <row r="2557" spans="1:11" x14ac:dyDescent="0.25">
      <c r="A2557" s="216">
        <v>41911</v>
      </c>
      <c r="B2557" s="494" t="s">
        <v>2114</v>
      </c>
      <c r="C2557" s="495" t="s">
        <v>4852</v>
      </c>
      <c r="D2557" s="20" t="s">
        <v>4622</v>
      </c>
      <c r="E2557" s="239">
        <v>3084</v>
      </c>
      <c r="F2557" s="287">
        <v>41911</v>
      </c>
      <c r="G2557" s="44">
        <v>3084</v>
      </c>
      <c r="H2557" s="243">
        <f t="shared" si="38"/>
        <v>0</v>
      </c>
      <c r="I2557" s="20"/>
      <c r="J2557" s="21"/>
      <c r="K2557" s="21"/>
    </row>
    <row r="2558" spans="1:11" x14ac:dyDescent="0.25">
      <c r="A2558" s="216">
        <v>41911</v>
      </c>
      <c r="B2558" s="494" t="s">
        <v>2116</v>
      </c>
      <c r="C2558" s="495" t="s">
        <v>4852</v>
      </c>
      <c r="D2558" s="20" t="s">
        <v>4665</v>
      </c>
      <c r="E2558" s="239">
        <v>19778</v>
      </c>
      <c r="F2558" s="287">
        <v>41911</v>
      </c>
      <c r="G2558" s="44">
        <v>19778</v>
      </c>
      <c r="H2558" s="243">
        <f t="shared" si="38"/>
        <v>0</v>
      </c>
      <c r="I2558" s="20" t="s">
        <v>217</v>
      </c>
      <c r="J2558" s="21"/>
      <c r="K2558" s="21"/>
    </row>
    <row r="2559" spans="1:11" x14ac:dyDescent="0.25">
      <c r="A2559" s="216">
        <v>41911</v>
      </c>
      <c r="B2559" s="494" t="s">
        <v>2119</v>
      </c>
      <c r="C2559" s="495" t="s">
        <v>4852</v>
      </c>
      <c r="D2559" s="20" t="s">
        <v>517</v>
      </c>
      <c r="E2559" s="239">
        <v>1066</v>
      </c>
      <c r="F2559" s="287">
        <v>41911</v>
      </c>
      <c r="G2559" s="44">
        <v>1066</v>
      </c>
      <c r="H2559" s="243">
        <f t="shared" si="38"/>
        <v>0</v>
      </c>
      <c r="I2559" s="20"/>
      <c r="J2559" s="21"/>
      <c r="K2559" s="21"/>
    </row>
    <row r="2560" spans="1:11" x14ac:dyDescent="0.25">
      <c r="A2560" s="216">
        <v>41911</v>
      </c>
      <c r="B2560" s="494" t="s">
        <v>2121</v>
      </c>
      <c r="C2560" s="495" t="s">
        <v>4852</v>
      </c>
      <c r="D2560" s="20" t="s">
        <v>13</v>
      </c>
      <c r="E2560" s="239">
        <v>3222.4</v>
      </c>
      <c r="F2560" s="287">
        <v>41912</v>
      </c>
      <c r="G2560" s="44">
        <v>3222.4</v>
      </c>
      <c r="H2560" s="243">
        <f t="shared" si="38"/>
        <v>0</v>
      </c>
      <c r="I2560" s="20" t="s">
        <v>21</v>
      </c>
      <c r="J2560" s="21"/>
      <c r="K2560" s="21"/>
    </row>
    <row r="2561" spans="1:11" x14ac:dyDescent="0.25">
      <c r="A2561" s="216">
        <v>41911</v>
      </c>
      <c r="B2561" s="494" t="s">
        <v>2122</v>
      </c>
      <c r="C2561" s="495" t="s">
        <v>4852</v>
      </c>
      <c r="D2561" s="20" t="s">
        <v>4620</v>
      </c>
      <c r="E2561" s="239">
        <v>19208.8</v>
      </c>
      <c r="F2561" s="287">
        <v>41912</v>
      </c>
      <c r="G2561" s="44">
        <v>19208.8</v>
      </c>
      <c r="H2561" s="243">
        <f t="shared" si="38"/>
        <v>0</v>
      </c>
      <c r="I2561" s="20" t="s">
        <v>21</v>
      </c>
      <c r="J2561" s="21"/>
      <c r="K2561" s="21"/>
    </row>
    <row r="2562" spans="1:11" x14ac:dyDescent="0.25">
      <c r="A2562" s="216">
        <v>41911</v>
      </c>
      <c r="B2562" s="494" t="s">
        <v>2123</v>
      </c>
      <c r="C2562" s="495" t="s">
        <v>4852</v>
      </c>
      <c r="D2562" s="20" t="s">
        <v>1818</v>
      </c>
      <c r="E2562" s="239">
        <v>29304</v>
      </c>
      <c r="F2562" s="473">
        <v>41918</v>
      </c>
      <c r="G2562" s="245">
        <v>29304</v>
      </c>
      <c r="H2562" s="243">
        <f t="shared" si="38"/>
        <v>0</v>
      </c>
      <c r="I2562" s="20" t="s">
        <v>21</v>
      </c>
      <c r="J2562" s="21"/>
      <c r="K2562" s="21"/>
    </row>
    <row r="2563" spans="1:11" x14ac:dyDescent="0.25">
      <c r="A2563" s="216">
        <v>41911</v>
      </c>
      <c r="B2563" s="494" t="s">
        <v>2125</v>
      </c>
      <c r="C2563" s="495" t="s">
        <v>4852</v>
      </c>
      <c r="D2563" s="20" t="s">
        <v>2582</v>
      </c>
      <c r="E2563" s="239">
        <v>9172.4</v>
      </c>
      <c r="F2563" s="473" t="s">
        <v>4886</v>
      </c>
      <c r="G2563" s="44">
        <v>9172.4</v>
      </c>
      <c r="H2563" s="243">
        <f t="shared" si="38"/>
        <v>0</v>
      </c>
      <c r="I2563" s="20" t="s">
        <v>12</v>
      </c>
      <c r="J2563" s="21"/>
      <c r="K2563" s="21"/>
    </row>
    <row r="2564" spans="1:11" x14ac:dyDescent="0.25">
      <c r="A2564" s="216">
        <v>41911</v>
      </c>
      <c r="B2564" s="494" t="s">
        <v>2126</v>
      </c>
      <c r="C2564" s="495" t="s">
        <v>4852</v>
      </c>
      <c r="D2564" s="20" t="s">
        <v>760</v>
      </c>
      <c r="E2564" s="239">
        <v>2208.6</v>
      </c>
      <c r="F2564" s="287">
        <v>41911</v>
      </c>
      <c r="G2564" s="44">
        <v>2208.6</v>
      </c>
      <c r="H2564" s="243">
        <f t="shared" si="38"/>
        <v>0</v>
      </c>
      <c r="I2564" s="20" t="s">
        <v>12</v>
      </c>
      <c r="J2564" s="21"/>
      <c r="K2564" s="21"/>
    </row>
    <row r="2565" spans="1:11" x14ac:dyDescent="0.25">
      <c r="A2565" s="216">
        <v>41911</v>
      </c>
      <c r="B2565" s="494" t="s">
        <v>2127</v>
      </c>
      <c r="C2565" s="495" t="s">
        <v>4852</v>
      </c>
      <c r="D2565" s="20" t="s">
        <v>47</v>
      </c>
      <c r="E2565" s="239">
        <v>5507</v>
      </c>
      <c r="F2565" s="287">
        <v>41911</v>
      </c>
      <c r="G2565" s="44">
        <v>5507</v>
      </c>
      <c r="H2565" s="243">
        <f t="shared" si="38"/>
        <v>0</v>
      </c>
      <c r="I2565" s="20" t="s">
        <v>12</v>
      </c>
      <c r="J2565" s="21"/>
      <c r="K2565" s="21"/>
    </row>
    <row r="2566" spans="1:11" x14ac:dyDescent="0.25">
      <c r="A2566" s="216">
        <v>41911</v>
      </c>
      <c r="B2566" s="494" t="s">
        <v>2128</v>
      </c>
      <c r="C2566" s="495" t="s">
        <v>4852</v>
      </c>
      <c r="D2566" s="20" t="s">
        <v>2523</v>
      </c>
      <c r="E2566" s="239">
        <v>463.2</v>
      </c>
      <c r="F2566" s="287">
        <v>41911</v>
      </c>
      <c r="G2566" s="44">
        <v>463.2</v>
      </c>
      <c r="H2566" s="243">
        <f t="shared" ref="H2566:H2629" si="39">E2566-G2566</f>
        <v>0</v>
      </c>
      <c r="I2566" s="20"/>
      <c r="J2566" s="21"/>
      <c r="K2566" s="21"/>
    </row>
    <row r="2567" spans="1:11" x14ac:dyDescent="0.25">
      <c r="A2567" s="216">
        <v>41911</v>
      </c>
      <c r="B2567" s="494" t="s">
        <v>2129</v>
      </c>
      <c r="C2567" s="495" t="s">
        <v>4852</v>
      </c>
      <c r="D2567" s="20" t="s">
        <v>4619</v>
      </c>
      <c r="E2567" s="239">
        <v>3494.8</v>
      </c>
      <c r="F2567" s="287">
        <v>41911</v>
      </c>
      <c r="G2567" s="44">
        <v>3494.8</v>
      </c>
      <c r="H2567" s="243">
        <f t="shared" si="39"/>
        <v>0</v>
      </c>
      <c r="I2567" s="20"/>
      <c r="J2567" s="21"/>
      <c r="K2567" s="21"/>
    </row>
    <row r="2568" spans="1:11" x14ac:dyDescent="0.25">
      <c r="A2568" s="216">
        <v>41911</v>
      </c>
      <c r="B2568" s="494" t="s">
        <v>2130</v>
      </c>
      <c r="C2568" s="495" t="s">
        <v>4852</v>
      </c>
      <c r="D2568" s="20" t="s">
        <v>4354</v>
      </c>
      <c r="E2568" s="239">
        <v>2326.6999999999998</v>
      </c>
      <c r="F2568" s="287">
        <v>41911</v>
      </c>
      <c r="G2568" s="44">
        <v>2326.6999999999998</v>
      </c>
      <c r="H2568" s="243">
        <f t="shared" si="39"/>
        <v>0</v>
      </c>
      <c r="I2568" s="20" t="s">
        <v>12</v>
      </c>
      <c r="J2568" s="21"/>
      <c r="K2568" s="21"/>
    </row>
    <row r="2569" spans="1:11" x14ac:dyDescent="0.25">
      <c r="A2569" s="216">
        <v>41911</v>
      </c>
      <c r="B2569" s="494" t="s">
        <v>2131</v>
      </c>
      <c r="C2569" s="495" t="s">
        <v>4852</v>
      </c>
      <c r="D2569" s="20" t="s">
        <v>4619</v>
      </c>
      <c r="E2569" s="239">
        <v>655.20000000000005</v>
      </c>
      <c r="F2569" s="287">
        <v>41911</v>
      </c>
      <c r="G2569" s="44">
        <v>655.20000000000005</v>
      </c>
      <c r="H2569" s="243">
        <f t="shared" si="39"/>
        <v>0</v>
      </c>
      <c r="I2569" s="20"/>
      <c r="J2569" s="21"/>
      <c r="K2569" s="21"/>
    </row>
    <row r="2570" spans="1:11" x14ac:dyDescent="0.25">
      <c r="A2570" s="216">
        <v>41911</v>
      </c>
      <c r="B2570" s="494" t="s">
        <v>2132</v>
      </c>
      <c r="C2570" s="495" t="s">
        <v>4852</v>
      </c>
      <c r="D2570" s="20" t="s">
        <v>4685</v>
      </c>
      <c r="E2570" s="239">
        <v>1566</v>
      </c>
      <c r="F2570" s="287">
        <v>41911</v>
      </c>
      <c r="G2570" s="44">
        <v>1566</v>
      </c>
      <c r="H2570" s="243">
        <f t="shared" si="39"/>
        <v>0</v>
      </c>
      <c r="I2570" s="20" t="s">
        <v>12</v>
      </c>
      <c r="J2570" s="21"/>
      <c r="K2570" s="21"/>
    </row>
    <row r="2571" spans="1:11" x14ac:dyDescent="0.25">
      <c r="A2571" s="216">
        <v>41911</v>
      </c>
      <c r="B2571" s="494" t="s">
        <v>2133</v>
      </c>
      <c r="C2571" s="495" t="s">
        <v>4852</v>
      </c>
      <c r="D2571" s="20" t="s">
        <v>952</v>
      </c>
      <c r="E2571" s="239">
        <v>515.20000000000005</v>
      </c>
      <c r="F2571" s="287">
        <v>41911</v>
      </c>
      <c r="G2571" s="44">
        <v>515.20000000000005</v>
      </c>
      <c r="H2571" s="243">
        <f t="shared" si="39"/>
        <v>0</v>
      </c>
      <c r="I2571" s="20"/>
      <c r="J2571" s="21"/>
      <c r="K2571" s="21"/>
    </row>
    <row r="2572" spans="1:11" x14ac:dyDescent="0.25">
      <c r="A2572" s="216">
        <v>41911</v>
      </c>
      <c r="B2572" s="494" t="s">
        <v>2134</v>
      </c>
      <c r="C2572" s="495" t="s">
        <v>4852</v>
      </c>
      <c r="D2572" s="20" t="s">
        <v>2719</v>
      </c>
      <c r="E2572" s="239">
        <v>5734.4</v>
      </c>
      <c r="F2572" s="287">
        <v>41911</v>
      </c>
      <c r="G2572" s="44">
        <v>5734.4</v>
      </c>
      <c r="H2572" s="243">
        <f t="shared" si="39"/>
        <v>0</v>
      </c>
      <c r="I2572" s="20" t="s">
        <v>12</v>
      </c>
      <c r="J2572" s="21"/>
      <c r="K2572" s="21"/>
    </row>
    <row r="2573" spans="1:11" x14ac:dyDescent="0.25">
      <c r="A2573" s="216">
        <v>41911</v>
      </c>
      <c r="B2573" s="494" t="s">
        <v>2135</v>
      </c>
      <c r="C2573" s="495" t="s">
        <v>4852</v>
      </c>
      <c r="D2573" s="20" t="s">
        <v>1782</v>
      </c>
      <c r="E2573" s="239">
        <v>1378</v>
      </c>
      <c r="F2573" s="287">
        <v>41911</v>
      </c>
      <c r="G2573" s="44">
        <v>1378</v>
      </c>
      <c r="H2573" s="243">
        <f t="shared" si="39"/>
        <v>0</v>
      </c>
      <c r="I2573" s="20" t="s">
        <v>12</v>
      </c>
      <c r="J2573" s="21"/>
      <c r="K2573" s="21"/>
    </row>
    <row r="2574" spans="1:11" x14ac:dyDescent="0.25">
      <c r="A2574" s="216">
        <v>41911</v>
      </c>
      <c r="B2574" s="494" t="s">
        <v>2136</v>
      </c>
      <c r="C2574" s="495" t="s">
        <v>4852</v>
      </c>
      <c r="D2574" s="20" t="s">
        <v>29</v>
      </c>
      <c r="E2574" s="239">
        <v>19374.2</v>
      </c>
      <c r="F2574" s="287">
        <v>41911</v>
      </c>
      <c r="G2574" s="44">
        <v>19374.2</v>
      </c>
      <c r="H2574" s="243">
        <f t="shared" si="39"/>
        <v>0</v>
      </c>
      <c r="I2574" s="20" t="s">
        <v>12</v>
      </c>
      <c r="J2574" s="21"/>
      <c r="K2574" s="21"/>
    </row>
    <row r="2575" spans="1:11" x14ac:dyDescent="0.25">
      <c r="A2575" s="216">
        <v>41911</v>
      </c>
      <c r="B2575" s="494" t="s">
        <v>2138</v>
      </c>
      <c r="C2575" s="495" t="s">
        <v>4852</v>
      </c>
      <c r="D2575" s="20" t="s">
        <v>703</v>
      </c>
      <c r="E2575" s="239">
        <v>1897.5</v>
      </c>
      <c r="F2575" s="287">
        <v>41911</v>
      </c>
      <c r="G2575" s="44">
        <v>1897.5</v>
      </c>
      <c r="H2575" s="243">
        <f t="shared" si="39"/>
        <v>0</v>
      </c>
      <c r="I2575" s="20" t="s">
        <v>12</v>
      </c>
      <c r="J2575" s="21"/>
      <c r="K2575" s="21"/>
    </row>
    <row r="2576" spans="1:11" x14ac:dyDescent="0.25">
      <c r="A2576" s="216">
        <v>41911</v>
      </c>
      <c r="B2576" s="494" t="s">
        <v>2139</v>
      </c>
      <c r="C2576" s="495" t="s">
        <v>4852</v>
      </c>
      <c r="D2576" s="20" t="s">
        <v>1043</v>
      </c>
      <c r="E2576" s="239">
        <v>1699.5</v>
      </c>
      <c r="F2576" s="287">
        <v>41911</v>
      </c>
      <c r="G2576" s="44">
        <v>1699.5</v>
      </c>
      <c r="H2576" s="243">
        <f t="shared" si="39"/>
        <v>0</v>
      </c>
      <c r="I2576" s="20"/>
      <c r="J2576" s="21"/>
      <c r="K2576" s="21"/>
    </row>
    <row r="2577" spans="1:11" x14ac:dyDescent="0.25">
      <c r="A2577" s="216">
        <v>41911</v>
      </c>
      <c r="B2577" s="494" t="s">
        <v>2140</v>
      </c>
      <c r="C2577" s="495" t="s">
        <v>4852</v>
      </c>
      <c r="D2577" s="20" t="s">
        <v>54</v>
      </c>
      <c r="E2577" s="239">
        <v>10064.9</v>
      </c>
      <c r="F2577" s="473">
        <v>41913</v>
      </c>
      <c r="G2577" s="245">
        <v>10064.9</v>
      </c>
      <c r="H2577" s="243">
        <f t="shared" si="39"/>
        <v>0</v>
      </c>
      <c r="I2577" s="20" t="s">
        <v>12</v>
      </c>
      <c r="J2577" s="21"/>
      <c r="K2577" s="21"/>
    </row>
    <row r="2578" spans="1:11" x14ac:dyDescent="0.25">
      <c r="A2578" s="216">
        <v>41911</v>
      </c>
      <c r="B2578" s="494" t="s">
        <v>2141</v>
      </c>
      <c r="C2578" s="495" t="s">
        <v>4852</v>
      </c>
      <c r="D2578" s="20" t="s">
        <v>149</v>
      </c>
      <c r="E2578" s="239">
        <v>8197.2000000000007</v>
      </c>
      <c r="F2578" s="473">
        <v>41914</v>
      </c>
      <c r="G2578" s="245">
        <v>8197.2000000000007</v>
      </c>
      <c r="H2578" s="243">
        <f t="shared" si="39"/>
        <v>0</v>
      </c>
      <c r="I2578" s="20" t="s">
        <v>27</v>
      </c>
      <c r="J2578" s="21"/>
      <c r="K2578" s="21"/>
    </row>
    <row r="2579" spans="1:11" x14ac:dyDescent="0.25">
      <c r="A2579" s="216">
        <v>41911</v>
      </c>
      <c r="B2579" s="494" t="s">
        <v>2142</v>
      </c>
      <c r="C2579" s="495" t="s">
        <v>4852</v>
      </c>
      <c r="D2579" s="20" t="s">
        <v>4874</v>
      </c>
      <c r="E2579" s="239">
        <v>7610.4</v>
      </c>
      <c r="F2579" s="287">
        <v>41911</v>
      </c>
      <c r="G2579" s="44">
        <v>7610.4</v>
      </c>
      <c r="H2579" s="243">
        <f t="shared" si="39"/>
        <v>0</v>
      </c>
      <c r="I2579" s="20"/>
      <c r="J2579" s="21"/>
      <c r="K2579" s="21"/>
    </row>
    <row r="2580" spans="1:11" x14ac:dyDescent="0.25">
      <c r="A2580" s="216">
        <v>41911</v>
      </c>
      <c r="B2580" s="494" t="s">
        <v>2143</v>
      </c>
      <c r="C2580" s="495" t="s">
        <v>4852</v>
      </c>
      <c r="D2580" s="20" t="s">
        <v>233</v>
      </c>
      <c r="E2580" s="239">
        <v>996</v>
      </c>
      <c r="F2580" s="287">
        <v>41911</v>
      </c>
      <c r="G2580" s="44">
        <v>996</v>
      </c>
      <c r="H2580" s="243">
        <f t="shared" si="39"/>
        <v>0</v>
      </c>
      <c r="I2580" s="20"/>
      <c r="J2580" s="21"/>
      <c r="K2580" s="21"/>
    </row>
    <row r="2581" spans="1:11" x14ac:dyDescent="0.25">
      <c r="A2581" s="216">
        <v>41911</v>
      </c>
      <c r="B2581" s="494" t="s">
        <v>2144</v>
      </c>
      <c r="C2581" s="495" t="s">
        <v>4852</v>
      </c>
      <c r="D2581" s="20" t="s">
        <v>4874</v>
      </c>
      <c r="E2581" s="239">
        <v>1254.5999999999999</v>
      </c>
      <c r="F2581" s="287">
        <v>41911</v>
      </c>
      <c r="G2581" s="44">
        <v>1254.5999999999999</v>
      </c>
      <c r="H2581" s="243">
        <f t="shared" si="39"/>
        <v>0</v>
      </c>
      <c r="I2581" s="20"/>
      <c r="J2581" s="21"/>
      <c r="K2581" s="21"/>
    </row>
    <row r="2582" spans="1:11" x14ac:dyDescent="0.25">
      <c r="A2582" s="216">
        <v>41911</v>
      </c>
      <c r="B2582" s="494" t="s">
        <v>2145</v>
      </c>
      <c r="C2582" s="495" t="s">
        <v>4852</v>
      </c>
      <c r="D2582" s="20" t="s">
        <v>857</v>
      </c>
      <c r="E2582" s="239">
        <v>10015.200000000001</v>
      </c>
      <c r="F2582" s="287">
        <v>41912</v>
      </c>
      <c r="G2582" s="44">
        <v>10015.200000000001</v>
      </c>
      <c r="H2582" s="243">
        <f t="shared" si="39"/>
        <v>0</v>
      </c>
      <c r="I2582" s="20" t="s">
        <v>27</v>
      </c>
      <c r="J2582" s="21"/>
      <c r="K2582" s="21"/>
    </row>
    <row r="2583" spans="1:11" x14ac:dyDescent="0.25">
      <c r="A2583" s="216">
        <v>41911</v>
      </c>
      <c r="B2583" s="494" t="s">
        <v>2146</v>
      </c>
      <c r="C2583" s="495" t="s">
        <v>4852</v>
      </c>
      <c r="D2583" s="20" t="s">
        <v>4682</v>
      </c>
      <c r="E2583" s="239">
        <v>11730.8</v>
      </c>
      <c r="F2583" s="287">
        <v>41911</v>
      </c>
      <c r="G2583" s="44">
        <v>11730.8</v>
      </c>
      <c r="H2583" s="243">
        <f t="shared" si="39"/>
        <v>0</v>
      </c>
      <c r="I2583" s="20"/>
      <c r="J2583" s="21"/>
      <c r="K2583" s="21"/>
    </row>
    <row r="2584" spans="1:11" x14ac:dyDescent="0.25">
      <c r="A2584" s="216">
        <v>41911</v>
      </c>
      <c r="B2584" s="494" t="s">
        <v>2147</v>
      </c>
      <c r="C2584" s="495" t="s">
        <v>4852</v>
      </c>
      <c r="D2584" s="329" t="s">
        <v>3114</v>
      </c>
      <c r="E2584" s="330">
        <v>0</v>
      </c>
      <c r="F2584" s="287"/>
      <c r="G2584" s="44"/>
      <c r="H2584" s="243">
        <f t="shared" si="39"/>
        <v>0</v>
      </c>
      <c r="I2584" s="20" t="s">
        <v>324</v>
      </c>
      <c r="J2584" s="21"/>
      <c r="K2584" s="21"/>
    </row>
    <row r="2585" spans="1:11" x14ac:dyDescent="0.25">
      <c r="A2585" s="216">
        <v>41911</v>
      </c>
      <c r="B2585" s="494" t="s">
        <v>2148</v>
      </c>
      <c r="C2585" s="495" t="s">
        <v>4852</v>
      </c>
      <c r="D2585" s="20" t="s">
        <v>4874</v>
      </c>
      <c r="E2585" s="239">
        <v>1468.8</v>
      </c>
      <c r="F2585" s="287">
        <v>41911</v>
      </c>
      <c r="G2585" s="44">
        <v>1468.8</v>
      </c>
      <c r="H2585" s="243">
        <f t="shared" si="39"/>
        <v>0</v>
      </c>
      <c r="I2585" s="20"/>
      <c r="J2585" s="21"/>
      <c r="K2585" s="21"/>
    </row>
    <row r="2586" spans="1:11" x14ac:dyDescent="0.25">
      <c r="A2586" s="216">
        <v>41911</v>
      </c>
      <c r="B2586" s="494" t="s">
        <v>2149</v>
      </c>
      <c r="C2586" s="495" t="s">
        <v>4852</v>
      </c>
      <c r="D2586" s="20" t="s">
        <v>346</v>
      </c>
      <c r="E2586" s="239">
        <v>5123.1000000000004</v>
      </c>
      <c r="F2586" s="287">
        <v>41912</v>
      </c>
      <c r="G2586" s="44">
        <v>5123.1000000000004</v>
      </c>
      <c r="H2586" s="243">
        <f t="shared" si="39"/>
        <v>0</v>
      </c>
      <c r="I2586" s="20" t="s">
        <v>27</v>
      </c>
      <c r="J2586" s="21"/>
      <c r="K2586" s="21"/>
    </row>
    <row r="2587" spans="1:11" x14ac:dyDescent="0.25">
      <c r="A2587" s="216">
        <v>41911</v>
      </c>
      <c r="B2587" s="494" t="s">
        <v>2150</v>
      </c>
      <c r="C2587" s="495" t="s">
        <v>4852</v>
      </c>
      <c r="D2587" s="20" t="s">
        <v>4659</v>
      </c>
      <c r="E2587" s="239">
        <v>2842</v>
      </c>
      <c r="F2587" s="287">
        <v>41911</v>
      </c>
      <c r="G2587" s="44">
        <v>2842</v>
      </c>
      <c r="H2587" s="243">
        <f t="shared" si="39"/>
        <v>0</v>
      </c>
      <c r="I2587" s="20"/>
      <c r="J2587" s="21"/>
      <c r="K2587" s="21"/>
    </row>
    <row r="2588" spans="1:11" x14ac:dyDescent="0.25">
      <c r="A2588" s="216">
        <v>41911</v>
      </c>
      <c r="B2588" s="494" t="s">
        <v>2151</v>
      </c>
      <c r="C2588" s="495" t="s">
        <v>4852</v>
      </c>
      <c r="D2588" s="20" t="s">
        <v>544</v>
      </c>
      <c r="E2588" s="239">
        <v>15137.2</v>
      </c>
      <c r="F2588" s="287">
        <v>41912</v>
      </c>
      <c r="G2588" s="44">
        <v>15137.2</v>
      </c>
      <c r="H2588" s="243">
        <f t="shared" si="39"/>
        <v>0</v>
      </c>
      <c r="I2588" s="20"/>
      <c r="J2588" s="21"/>
      <c r="K2588" s="21"/>
    </row>
    <row r="2589" spans="1:11" x14ac:dyDescent="0.25">
      <c r="A2589" s="216">
        <v>41911</v>
      </c>
      <c r="B2589" s="494" t="s">
        <v>2152</v>
      </c>
      <c r="C2589" s="495" t="s">
        <v>4852</v>
      </c>
      <c r="D2589" s="20" t="s">
        <v>374</v>
      </c>
      <c r="E2589" s="239">
        <v>21151.9</v>
      </c>
      <c r="F2589" s="287">
        <v>41911</v>
      </c>
      <c r="G2589" s="44">
        <v>21151.9</v>
      </c>
      <c r="H2589" s="243">
        <f t="shared" si="39"/>
        <v>0</v>
      </c>
      <c r="I2589" s="20"/>
      <c r="J2589" s="21"/>
      <c r="K2589" s="21"/>
    </row>
    <row r="2590" spans="1:11" x14ac:dyDescent="0.25">
      <c r="A2590" s="216">
        <v>41911</v>
      </c>
      <c r="B2590" s="494" t="s">
        <v>2153</v>
      </c>
      <c r="C2590" s="495" t="s">
        <v>4852</v>
      </c>
      <c r="D2590" s="20" t="s">
        <v>4700</v>
      </c>
      <c r="E2590" s="239">
        <v>4381.3</v>
      </c>
      <c r="F2590" s="287">
        <v>41912</v>
      </c>
      <c r="G2590" s="44">
        <v>4381.3</v>
      </c>
      <c r="H2590" s="243">
        <f t="shared" si="39"/>
        <v>0</v>
      </c>
      <c r="I2590" s="20" t="s">
        <v>27</v>
      </c>
      <c r="J2590" s="21"/>
      <c r="K2590" s="21"/>
    </row>
    <row r="2591" spans="1:11" x14ac:dyDescent="0.25">
      <c r="A2591" s="216">
        <v>41911</v>
      </c>
      <c r="B2591" s="494" t="s">
        <v>2154</v>
      </c>
      <c r="C2591" s="495" t="s">
        <v>4852</v>
      </c>
      <c r="D2591" s="20" t="s">
        <v>855</v>
      </c>
      <c r="E2591" s="239">
        <v>6671.5</v>
      </c>
      <c r="F2591" s="287">
        <v>41912</v>
      </c>
      <c r="G2591" s="44">
        <v>6671.5</v>
      </c>
      <c r="H2591" s="243">
        <f t="shared" si="39"/>
        <v>0</v>
      </c>
      <c r="I2591" s="20" t="s">
        <v>27</v>
      </c>
      <c r="J2591" s="21"/>
      <c r="K2591" s="21"/>
    </row>
    <row r="2592" spans="1:11" x14ac:dyDescent="0.25">
      <c r="A2592" s="216">
        <v>41911</v>
      </c>
      <c r="B2592" s="494" t="s">
        <v>2155</v>
      </c>
      <c r="C2592" s="495" t="s">
        <v>4852</v>
      </c>
      <c r="D2592" s="20" t="s">
        <v>99</v>
      </c>
      <c r="E2592" s="239">
        <v>1170.46</v>
      </c>
      <c r="F2592" s="287">
        <v>41912</v>
      </c>
      <c r="G2592" s="44">
        <v>1170.46</v>
      </c>
      <c r="H2592" s="243">
        <f t="shared" si="39"/>
        <v>0</v>
      </c>
      <c r="I2592" s="20" t="s">
        <v>27</v>
      </c>
      <c r="J2592" s="21"/>
      <c r="K2592" s="21"/>
    </row>
    <row r="2593" spans="1:11" x14ac:dyDescent="0.25">
      <c r="A2593" s="216">
        <v>41911</v>
      </c>
      <c r="B2593" s="494" t="s">
        <v>2156</v>
      </c>
      <c r="C2593" s="495" t="s">
        <v>4852</v>
      </c>
      <c r="D2593" s="20" t="s">
        <v>310</v>
      </c>
      <c r="E2593" s="239">
        <v>59137.4</v>
      </c>
      <c r="F2593" s="473" t="s">
        <v>4908</v>
      </c>
      <c r="G2593" s="245">
        <v>59137.4</v>
      </c>
      <c r="H2593" s="243">
        <f t="shared" si="39"/>
        <v>0</v>
      </c>
      <c r="I2593" s="20" t="s">
        <v>27</v>
      </c>
      <c r="J2593" s="21"/>
      <c r="K2593" s="21"/>
    </row>
    <row r="2594" spans="1:11" x14ac:dyDescent="0.25">
      <c r="A2594" s="216">
        <v>41911</v>
      </c>
      <c r="B2594" s="494" t="s">
        <v>2157</v>
      </c>
      <c r="C2594" s="495" t="s">
        <v>4852</v>
      </c>
      <c r="D2594" s="20" t="s">
        <v>4810</v>
      </c>
      <c r="E2594" s="239">
        <v>25410.400000000001</v>
      </c>
      <c r="F2594" s="473" t="s">
        <v>4909</v>
      </c>
      <c r="G2594" s="245">
        <v>25410.400000000001</v>
      </c>
      <c r="H2594" s="243">
        <f t="shared" si="39"/>
        <v>0</v>
      </c>
      <c r="I2594" s="20" t="s">
        <v>27</v>
      </c>
      <c r="J2594" s="21"/>
      <c r="K2594" s="21"/>
    </row>
    <row r="2595" spans="1:11" x14ac:dyDescent="0.25">
      <c r="A2595" s="216">
        <v>41911</v>
      </c>
      <c r="B2595" s="494" t="s">
        <v>2159</v>
      </c>
      <c r="C2595" s="495" t="s">
        <v>4852</v>
      </c>
      <c r="D2595" s="20" t="s">
        <v>55</v>
      </c>
      <c r="E2595" s="239">
        <v>21743.7</v>
      </c>
      <c r="F2595" s="287">
        <v>41911</v>
      </c>
      <c r="G2595" s="44">
        <v>21743.7</v>
      </c>
      <c r="H2595" s="243">
        <f t="shared" si="39"/>
        <v>0</v>
      </c>
      <c r="I2595" s="20"/>
      <c r="J2595" s="21"/>
      <c r="K2595" s="21"/>
    </row>
    <row r="2596" spans="1:11" x14ac:dyDescent="0.25">
      <c r="A2596" s="216">
        <v>41911</v>
      </c>
      <c r="B2596" s="494" t="s">
        <v>2160</v>
      </c>
      <c r="C2596" s="495" t="s">
        <v>4852</v>
      </c>
      <c r="D2596" s="329" t="s">
        <v>3114</v>
      </c>
      <c r="E2596" s="330">
        <v>0</v>
      </c>
      <c r="F2596" s="287"/>
      <c r="G2596" s="44"/>
      <c r="H2596" s="243">
        <f t="shared" si="39"/>
        <v>0</v>
      </c>
      <c r="I2596" s="20" t="s">
        <v>324</v>
      </c>
      <c r="J2596" s="21"/>
      <c r="K2596" s="21"/>
    </row>
    <row r="2597" spans="1:11" x14ac:dyDescent="0.25">
      <c r="A2597" s="216">
        <v>41911</v>
      </c>
      <c r="B2597" s="494" t="s">
        <v>2161</v>
      </c>
      <c r="C2597" s="495" t="s">
        <v>4852</v>
      </c>
      <c r="D2597" s="20" t="s">
        <v>4686</v>
      </c>
      <c r="E2597" s="239">
        <v>1348</v>
      </c>
      <c r="F2597" s="287">
        <v>41911</v>
      </c>
      <c r="G2597" s="44">
        <v>1348</v>
      </c>
      <c r="H2597" s="243">
        <f t="shared" si="39"/>
        <v>0</v>
      </c>
      <c r="I2597" s="20"/>
      <c r="J2597" s="21"/>
      <c r="K2597" s="21"/>
    </row>
    <row r="2598" spans="1:11" x14ac:dyDescent="0.25">
      <c r="A2598" s="216">
        <v>41911</v>
      </c>
      <c r="B2598" s="494" t="s">
        <v>2163</v>
      </c>
      <c r="C2598" s="495" t="s">
        <v>4852</v>
      </c>
      <c r="D2598" s="20" t="s">
        <v>4320</v>
      </c>
      <c r="E2598" s="239">
        <v>41963.5</v>
      </c>
      <c r="F2598" s="287">
        <v>41912</v>
      </c>
      <c r="G2598" s="44">
        <v>41963.5</v>
      </c>
      <c r="H2598" s="243">
        <f t="shared" si="39"/>
        <v>0</v>
      </c>
      <c r="I2598" s="20" t="s">
        <v>65</v>
      </c>
      <c r="J2598" s="21"/>
      <c r="K2598" s="21"/>
    </row>
    <row r="2599" spans="1:11" x14ac:dyDescent="0.25">
      <c r="A2599" s="216">
        <v>41911</v>
      </c>
      <c r="B2599" s="494" t="s">
        <v>2164</v>
      </c>
      <c r="C2599" s="495" t="s">
        <v>4852</v>
      </c>
      <c r="D2599" s="20" t="s">
        <v>2389</v>
      </c>
      <c r="E2599" s="239">
        <v>8156</v>
      </c>
      <c r="F2599" s="287">
        <v>41911</v>
      </c>
      <c r="G2599" s="44">
        <v>8156</v>
      </c>
      <c r="H2599" s="243">
        <f t="shared" si="39"/>
        <v>0</v>
      </c>
      <c r="I2599" s="20"/>
      <c r="J2599" s="21"/>
      <c r="K2599" s="21"/>
    </row>
    <row r="2600" spans="1:11" x14ac:dyDescent="0.25">
      <c r="A2600" s="216">
        <v>41911</v>
      </c>
      <c r="B2600" s="494" t="s">
        <v>2165</v>
      </c>
      <c r="C2600" s="495" t="s">
        <v>4852</v>
      </c>
      <c r="D2600" s="20" t="s">
        <v>1611</v>
      </c>
      <c r="E2600" s="239">
        <v>5136.8</v>
      </c>
      <c r="F2600" s="287">
        <v>41911</v>
      </c>
      <c r="G2600" s="44">
        <v>5136.8</v>
      </c>
      <c r="H2600" s="243">
        <f t="shared" si="39"/>
        <v>0</v>
      </c>
      <c r="I2600" s="20"/>
      <c r="J2600" s="21"/>
      <c r="K2600" s="21"/>
    </row>
    <row r="2601" spans="1:11" x14ac:dyDescent="0.25">
      <c r="A2601" s="216">
        <v>41911</v>
      </c>
      <c r="B2601" s="494" t="s">
        <v>2166</v>
      </c>
      <c r="C2601" s="495" t="s">
        <v>4852</v>
      </c>
      <c r="D2601" s="20" t="s">
        <v>4618</v>
      </c>
      <c r="E2601" s="239">
        <v>5763.2</v>
      </c>
      <c r="F2601" s="287">
        <v>41912</v>
      </c>
      <c r="G2601" s="44">
        <v>5763.2</v>
      </c>
      <c r="H2601" s="243">
        <f t="shared" si="39"/>
        <v>0</v>
      </c>
      <c r="I2601" s="20" t="s">
        <v>21</v>
      </c>
      <c r="J2601" s="21"/>
      <c r="K2601" s="21"/>
    </row>
    <row r="2602" spans="1:11" x14ac:dyDescent="0.25">
      <c r="A2602" s="216">
        <v>41911</v>
      </c>
      <c r="B2602" s="494" t="s">
        <v>2167</v>
      </c>
      <c r="C2602" s="495" t="s">
        <v>4852</v>
      </c>
      <c r="D2602" s="20" t="s">
        <v>130</v>
      </c>
      <c r="E2602" s="239">
        <v>5905.8</v>
      </c>
      <c r="F2602" s="287">
        <v>41912</v>
      </c>
      <c r="G2602" s="44">
        <v>5905.8</v>
      </c>
      <c r="H2602" s="243">
        <f t="shared" si="39"/>
        <v>0</v>
      </c>
      <c r="I2602" s="20" t="s">
        <v>21</v>
      </c>
      <c r="J2602" s="21"/>
      <c r="K2602" s="21"/>
    </row>
    <row r="2603" spans="1:11" x14ac:dyDescent="0.25">
      <c r="A2603" s="216">
        <v>41911</v>
      </c>
      <c r="B2603" s="494" t="s">
        <v>2168</v>
      </c>
      <c r="C2603" s="495" t="s">
        <v>4852</v>
      </c>
      <c r="D2603" s="20" t="s">
        <v>2389</v>
      </c>
      <c r="E2603" s="239">
        <v>3536</v>
      </c>
      <c r="F2603" s="287">
        <v>41911</v>
      </c>
      <c r="G2603" s="44">
        <v>3536</v>
      </c>
      <c r="H2603" s="243">
        <f t="shared" si="39"/>
        <v>0</v>
      </c>
      <c r="I2603" s="20"/>
      <c r="J2603" s="21"/>
      <c r="K2603" s="21"/>
    </row>
    <row r="2604" spans="1:11" x14ac:dyDescent="0.25">
      <c r="A2604" s="216">
        <v>41911</v>
      </c>
      <c r="B2604" s="494" t="s">
        <v>2169</v>
      </c>
      <c r="C2604" s="495" t="s">
        <v>4852</v>
      </c>
      <c r="D2604" s="20" t="s">
        <v>260</v>
      </c>
      <c r="E2604" s="239">
        <v>1800</v>
      </c>
      <c r="F2604" s="287">
        <v>41911</v>
      </c>
      <c r="G2604" s="44">
        <v>1800</v>
      </c>
      <c r="H2604" s="243">
        <f t="shared" si="39"/>
        <v>0</v>
      </c>
      <c r="I2604" s="20"/>
      <c r="J2604" s="21"/>
      <c r="K2604" s="21"/>
    </row>
    <row r="2605" spans="1:11" x14ac:dyDescent="0.25">
      <c r="A2605" s="216">
        <v>41911</v>
      </c>
      <c r="B2605" s="494" t="s">
        <v>2170</v>
      </c>
      <c r="C2605" s="495" t="s">
        <v>4852</v>
      </c>
      <c r="D2605" s="20" t="s">
        <v>260</v>
      </c>
      <c r="E2605" s="239">
        <v>800.8</v>
      </c>
      <c r="F2605" s="287">
        <v>41911</v>
      </c>
      <c r="G2605" s="44">
        <v>800.8</v>
      </c>
      <c r="H2605" s="243">
        <f t="shared" si="39"/>
        <v>0</v>
      </c>
      <c r="I2605" s="20"/>
      <c r="J2605" s="21"/>
      <c r="K2605" s="21"/>
    </row>
    <row r="2606" spans="1:11" x14ac:dyDescent="0.25">
      <c r="A2606" s="216">
        <v>41911</v>
      </c>
      <c r="B2606" s="494" t="s">
        <v>2171</v>
      </c>
      <c r="C2606" s="495" t="s">
        <v>4852</v>
      </c>
      <c r="D2606" s="20" t="s">
        <v>83</v>
      </c>
      <c r="E2606" s="239">
        <v>3800</v>
      </c>
      <c r="F2606" s="287">
        <v>41912</v>
      </c>
      <c r="G2606" s="44">
        <v>3800</v>
      </c>
      <c r="H2606" s="243">
        <f t="shared" si="39"/>
        <v>0</v>
      </c>
      <c r="I2606" s="20" t="s">
        <v>21</v>
      </c>
      <c r="J2606" s="21"/>
      <c r="K2606" s="21"/>
    </row>
    <row r="2607" spans="1:11" x14ac:dyDescent="0.25">
      <c r="A2607" s="216">
        <v>41911</v>
      </c>
      <c r="B2607" s="494" t="s">
        <v>2172</v>
      </c>
      <c r="C2607" s="495" t="s">
        <v>4852</v>
      </c>
      <c r="D2607" s="20" t="s">
        <v>237</v>
      </c>
      <c r="E2607" s="239">
        <v>10109.4</v>
      </c>
      <c r="F2607" s="287">
        <v>41912</v>
      </c>
      <c r="G2607" s="44">
        <v>10109.4</v>
      </c>
      <c r="H2607" s="243">
        <f t="shared" si="39"/>
        <v>0</v>
      </c>
      <c r="I2607" s="20" t="s">
        <v>21</v>
      </c>
      <c r="J2607" s="21"/>
      <c r="K2607" s="21"/>
    </row>
    <row r="2608" spans="1:11" x14ac:dyDescent="0.25">
      <c r="A2608" s="216">
        <v>41911</v>
      </c>
      <c r="B2608" s="494" t="s">
        <v>2174</v>
      </c>
      <c r="C2608" s="495" t="s">
        <v>4852</v>
      </c>
      <c r="D2608" s="20" t="s">
        <v>1104</v>
      </c>
      <c r="E2608" s="239">
        <v>2149</v>
      </c>
      <c r="F2608" s="287">
        <v>41912</v>
      </c>
      <c r="G2608" s="44">
        <v>2149</v>
      </c>
      <c r="H2608" s="243">
        <f t="shared" si="39"/>
        <v>0</v>
      </c>
      <c r="I2608" s="20" t="s">
        <v>21</v>
      </c>
      <c r="J2608" s="21"/>
      <c r="K2608" s="21"/>
    </row>
    <row r="2609" spans="1:11" x14ac:dyDescent="0.25">
      <c r="A2609" s="216">
        <v>41911</v>
      </c>
      <c r="B2609" s="494" t="s">
        <v>2176</v>
      </c>
      <c r="C2609" s="495" t="s">
        <v>4852</v>
      </c>
      <c r="D2609" s="20" t="s">
        <v>80</v>
      </c>
      <c r="E2609" s="239">
        <v>2899.1</v>
      </c>
      <c r="F2609" s="287">
        <v>41912</v>
      </c>
      <c r="G2609" s="44">
        <v>2899.1</v>
      </c>
      <c r="H2609" s="243">
        <f t="shared" si="39"/>
        <v>0</v>
      </c>
      <c r="I2609" s="20" t="s">
        <v>65</v>
      </c>
      <c r="J2609" s="21"/>
      <c r="K2609" s="21"/>
    </row>
    <row r="2610" spans="1:11" x14ac:dyDescent="0.25">
      <c r="A2610" s="216">
        <v>41911</v>
      </c>
      <c r="B2610" s="494" t="s">
        <v>2177</v>
      </c>
      <c r="C2610" s="495" t="s">
        <v>4852</v>
      </c>
      <c r="D2610" s="20" t="s">
        <v>348</v>
      </c>
      <c r="E2610" s="239">
        <v>1348.14</v>
      </c>
      <c r="F2610" s="287">
        <v>41912</v>
      </c>
      <c r="G2610" s="44">
        <v>1348.14</v>
      </c>
      <c r="H2610" s="243">
        <f t="shared" si="39"/>
        <v>0</v>
      </c>
      <c r="I2610" s="20" t="s">
        <v>65</v>
      </c>
      <c r="J2610" s="21"/>
      <c r="K2610" s="21"/>
    </row>
    <row r="2611" spans="1:11" x14ac:dyDescent="0.25">
      <c r="A2611" s="216">
        <v>41911</v>
      </c>
      <c r="B2611" s="494" t="s">
        <v>2178</v>
      </c>
      <c r="C2611" s="495" t="s">
        <v>4852</v>
      </c>
      <c r="D2611" s="20" t="s">
        <v>494</v>
      </c>
      <c r="E2611" s="239">
        <v>5102.1000000000004</v>
      </c>
      <c r="F2611" s="287">
        <v>41912</v>
      </c>
      <c r="G2611" s="44">
        <v>5102.1000000000004</v>
      </c>
      <c r="H2611" s="243">
        <f t="shared" si="39"/>
        <v>0</v>
      </c>
      <c r="I2611" s="20" t="s">
        <v>65</v>
      </c>
      <c r="J2611" s="21"/>
      <c r="K2611" s="21"/>
    </row>
    <row r="2612" spans="1:11" x14ac:dyDescent="0.25">
      <c r="A2612" s="216">
        <v>41911</v>
      </c>
      <c r="B2612" s="494" t="s">
        <v>2180</v>
      </c>
      <c r="C2612" s="495" t="s">
        <v>4852</v>
      </c>
      <c r="D2612" s="20" t="s">
        <v>78</v>
      </c>
      <c r="E2612" s="239">
        <v>6692.4</v>
      </c>
      <c r="F2612" s="287">
        <v>41912</v>
      </c>
      <c r="G2612" s="44">
        <v>6692.4</v>
      </c>
      <c r="H2612" s="243">
        <f t="shared" si="39"/>
        <v>0</v>
      </c>
      <c r="I2612" s="20" t="s">
        <v>65</v>
      </c>
      <c r="J2612" s="21"/>
      <c r="K2612" s="21"/>
    </row>
    <row r="2613" spans="1:11" x14ac:dyDescent="0.25">
      <c r="A2613" s="216">
        <v>41911</v>
      </c>
      <c r="B2613" s="494" t="s">
        <v>2181</v>
      </c>
      <c r="C2613" s="495" t="s">
        <v>4852</v>
      </c>
      <c r="D2613" s="20" t="s">
        <v>765</v>
      </c>
      <c r="E2613" s="239">
        <v>3494.4</v>
      </c>
      <c r="F2613" s="287">
        <v>41912</v>
      </c>
      <c r="G2613" s="44">
        <v>3494.4</v>
      </c>
      <c r="H2613" s="243">
        <f t="shared" si="39"/>
        <v>0</v>
      </c>
      <c r="I2613" s="20" t="s">
        <v>65</v>
      </c>
      <c r="J2613" s="21"/>
      <c r="K2613" s="21"/>
    </row>
    <row r="2614" spans="1:11" x14ac:dyDescent="0.25">
      <c r="A2614" s="216">
        <v>41911</v>
      </c>
      <c r="B2614" s="494" t="s">
        <v>2182</v>
      </c>
      <c r="C2614" s="495" t="s">
        <v>4852</v>
      </c>
      <c r="D2614" s="20" t="s">
        <v>51</v>
      </c>
      <c r="E2614" s="239">
        <v>2820</v>
      </c>
      <c r="F2614" s="287">
        <v>41912</v>
      </c>
      <c r="G2614" s="44">
        <v>2820</v>
      </c>
      <c r="H2614" s="243">
        <f t="shared" si="39"/>
        <v>0</v>
      </c>
      <c r="I2614" s="20" t="s">
        <v>65</v>
      </c>
      <c r="J2614" s="21"/>
      <c r="K2614" s="21"/>
    </row>
    <row r="2615" spans="1:11" x14ac:dyDescent="0.25">
      <c r="A2615" s="216">
        <v>41911</v>
      </c>
      <c r="B2615" s="494" t="s">
        <v>2184</v>
      </c>
      <c r="C2615" s="495" t="s">
        <v>4852</v>
      </c>
      <c r="D2615" s="20" t="s">
        <v>233</v>
      </c>
      <c r="E2615" s="239">
        <v>1767</v>
      </c>
      <c r="F2615" s="287">
        <v>41912</v>
      </c>
      <c r="G2615" s="44">
        <v>1767</v>
      </c>
      <c r="H2615" s="243">
        <f t="shared" si="39"/>
        <v>0</v>
      </c>
      <c r="I2615" s="20" t="s">
        <v>65</v>
      </c>
      <c r="J2615" s="21"/>
      <c r="K2615" s="21"/>
    </row>
    <row r="2616" spans="1:11" x14ac:dyDescent="0.25">
      <c r="A2616" s="216">
        <v>41911</v>
      </c>
      <c r="B2616" s="494" t="s">
        <v>2185</v>
      </c>
      <c r="C2616" s="495" t="s">
        <v>4852</v>
      </c>
      <c r="D2616" s="20" t="s">
        <v>4887</v>
      </c>
      <c r="E2616" s="239">
        <v>2207.71</v>
      </c>
      <c r="F2616" s="287">
        <v>41912</v>
      </c>
      <c r="G2616" s="44">
        <v>2207.71</v>
      </c>
      <c r="H2616" s="243">
        <f t="shared" si="39"/>
        <v>0</v>
      </c>
      <c r="I2616" s="20" t="s">
        <v>65</v>
      </c>
      <c r="J2616" s="21"/>
      <c r="K2616" s="21"/>
    </row>
    <row r="2617" spans="1:11" x14ac:dyDescent="0.25">
      <c r="A2617" s="216">
        <v>41911</v>
      </c>
      <c r="B2617" s="494" t="s">
        <v>2186</v>
      </c>
      <c r="C2617" s="495" t="s">
        <v>4852</v>
      </c>
      <c r="D2617" s="20" t="s">
        <v>1979</v>
      </c>
      <c r="E2617" s="239">
        <v>2288</v>
      </c>
      <c r="F2617" s="287">
        <v>41912</v>
      </c>
      <c r="G2617" s="44">
        <v>2288</v>
      </c>
      <c r="H2617" s="243">
        <f t="shared" si="39"/>
        <v>0</v>
      </c>
      <c r="I2617" s="20" t="s">
        <v>65</v>
      </c>
      <c r="J2617" s="21"/>
      <c r="K2617" s="21"/>
    </row>
    <row r="2618" spans="1:11" x14ac:dyDescent="0.25">
      <c r="A2618" s="216">
        <v>41911</v>
      </c>
      <c r="B2618" s="494" t="s">
        <v>2188</v>
      </c>
      <c r="C2618" s="495" t="s">
        <v>4852</v>
      </c>
      <c r="D2618" s="20" t="s">
        <v>1697</v>
      </c>
      <c r="E2618" s="239">
        <v>1737.75</v>
      </c>
      <c r="F2618" s="287">
        <v>41911</v>
      </c>
      <c r="G2618" s="44">
        <v>1737.75</v>
      </c>
      <c r="H2618" s="243">
        <f t="shared" si="39"/>
        <v>0</v>
      </c>
      <c r="I2618" s="20"/>
      <c r="J2618" s="21"/>
      <c r="K2618" s="21"/>
    </row>
    <row r="2619" spans="1:11" x14ac:dyDescent="0.25">
      <c r="A2619" s="216">
        <v>41911</v>
      </c>
      <c r="B2619" s="494" t="s">
        <v>2189</v>
      </c>
      <c r="C2619" s="495" t="s">
        <v>4852</v>
      </c>
      <c r="D2619" s="20" t="s">
        <v>4273</v>
      </c>
      <c r="E2619" s="239">
        <v>2611.6999999999998</v>
      </c>
      <c r="F2619" s="501"/>
      <c r="G2619" s="339"/>
      <c r="H2619" s="243">
        <f t="shared" si="39"/>
        <v>2611.6999999999998</v>
      </c>
      <c r="I2619" s="20"/>
      <c r="J2619" s="21"/>
      <c r="K2619" s="21"/>
    </row>
    <row r="2620" spans="1:11" x14ac:dyDescent="0.25">
      <c r="A2620" s="216">
        <v>41911</v>
      </c>
      <c r="B2620" s="494" t="s">
        <v>2190</v>
      </c>
      <c r="C2620" s="495" t="s">
        <v>4852</v>
      </c>
      <c r="D2620" s="20" t="s">
        <v>4815</v>
      </c>
      <c r="E2620" s="239">
        <v>1656.8</v>
      </c>
      <c r="F2620" s="287">
        <v>41911</v>
      </c>
      <c r="G2620" s="44">
        <v>1656.8</v>
      </c>
      <c r="H2620" s="243">
        <f t="shared" si="39"/>
        <v>0</v>
      </c>
      <c r="I2620" s="20"/>
      <c r="J2620" s="21"/>
      <c r="K2620" s="21"/>
    </row>
    <row r="2621" spans="1:11" x14ac:dyDescent="0.25">
      <c r="A2621" s="216">
        <v>41911</v>
      </c>
      <c r="B2621" s="494" t="s">
        <v>2191</v>
      </c>
      <c r="C2621" s="495" t="s">
        <v>4852</v>
      </c>
      <c r="D2621" s="20" t="s">
        <v>133</v>
      </c>
      <c r="E2621" s="239">
        <v>32531.4</v>
      </c>
      <c r="F2621" s="287">
        <v>41912</v>
      </c>
      <c r="G2621" s="44">
        <v>32531.4</v>
      </c>
      <c r="H2621" s="243">
        <f t="shared" si="39"/>
        <v>0</v>
      </c>
      <c r="I2621" s="20" t="s">
        <v>3945</v>
      </c>
      <c r="J2621" s="21"/>
      <c r="K2621" s="21"/>
    </row>
    <row r="2622" spans="1:11" x14ac:dyDescent="0.25">
      <c r="A2622" s="216">
        <v>41911</v>
      </c>
      <c r="B2622" s="494" t="s">
        <v>2192</v>
      </c>
      <c r="C2622" s="495" t="s">
        <v>4852</v>
      </c>
      <c r="D2622" s="20" t="s">
        <v>4691</v>
      </c>
      <c r="E2622" s="239">
        <v>1641.2</v>
      </c>
      <c r="F2622" s="287">
        <v>41911</v>
      </c>
      <c r="G2622" s="44">
        <v>1641.2</v>
      </c>
      <c r="H2622" s="243">
        <f t="shared" si="39"/>
        <v>0</v>
      </c>
      <c r="I2622" s="20"/>
      <c r="J2622" s="21"/>
      <c r="K2622" s="21"/>
    </row>
    <row r="2623" spans="1:11" x14ac:dyDescent="0.25">
      <c r="A2623" s="216">
        <v>41911</v>
      </c>
      <c r="B2623" s="494" t="s">
        <v>2193</v>
      </c>
      <c r="C2623" s="495" t="s">
        <v>4852</v>
      </c>
      <c r="D2623" s="20" t="s">
        <v>4691</v>
      </c>
      <c r="E2623" s="239">
        <v>2511</v>
      </c>
      <c r="F2623" s="287">
        <v>41911</v>
      </c>
      <c r="G2623" s="44">
        <v>2511</v>
      </c>
      <c r="H2623" s="243">
        <f t="shared" si="39"/>
        <v>0</v>
      </c>
      <c r="I2623" s="20"/>
      <c r="J2623" s="21"/>
      <c r="K2623" s="21"/>
    </row>
    <row r="2624" spans="1:11" x14ac:dyDescent="0.25">
      <c r="A2624" s="216">
        <v>41911</v>
      </c>
      <c r="B2624" s="494" t="s">
        <v>2194</v>
      </c>
      <c r="C2624" s="495" t="s">
        <v>4852</v>
      </c>
      <c r="D2624" s="20" t="s">
        <v>396</v>
      </c>
      <c r="E2624" s="239">
        <v>595.20000000000005</v>
      </c>
      <c r="F2624" s="287">
        <v>41911</v>
      </c>
      <c r="G2624" s="44">
        <v>595.20000000000005</v>
      </c>
      <c r="H2624" s="243">
        <f t="shared" si="39"/>
        <v>0</v>
      </c>
      <c r="I2624" s="20"/>
      <c r="J2624" s="21"/>
      <c r="K2624" s="21"/>
    </row>
    <row r="2625" spans="1:11" x14ac:dyDescent="0.25">
      <c r="A2625" s="216">
        <v>41911</v>
      </c>
      <c r="B2625" s="494" t="s">
        <v>2195</v>
      </c>
      <c r="C2625" s="495" t="s">
        <v>4852</v>
      </c>
      <c r="D2625" s="20" t="s">
        <v>4773</v>
      </c>
      <c r="E2625" s="239">
        <v>1155.5999999999999</v>
      </c>
      <c r="F2625" s="287">
        <v>41911</v>
      </c>
      <c r="G2625" s="44">
        <v>1155.5999999999999</v>
      </c>
      <c r="H2625" s="243">
        <f t="shared" si="39"/>
        <v>0</v>
      </c>
      <c r="I2625" s="20"/>
      <c r="J2625" s="21"/>
      <c r="K2625" s="21"/>
    </row>
    <row r="2626" spans="1:11" x14ac:dyDescent="0.25">
      <c r="A2626" s="216">
        <v>41911</v>
      </c>
      <c r="B2626" s="494" t="s">
        <v>2196</v>
      </c>
      <c r="C2626" s="495" t="s">
        <v>4852</v>
      </c>
      <c r="D2626" s="20" t="s">
        <v>180</v>
      </c>
      <c r="E2626" s="239">
        <v>1350</v>
      </c>
      <c r="F2626" s="287">
        <v>41911</v>
      </c>
      <c r="G2626" s="44">
        <v>1350</v>
      </c>
      <c r="H2626" s="243">
        <f t="shared" si="39"/>
        <v>0</v>
      </c>
      <c r="I2626" s="20"/>
      <c r="J2626" s="21"/>
      <c r="K2626" s="21"/>
    </row>
    <row r="2627" spans="1:11" x14ac:dyDescent="0.25">
      <c r="A2627" s="216">
        <v>41911</v>
      </c>
      <c r="B2627" s="494" t="s">
        <v>2197</v>
      </c>
      <c r="C2627" s="495" t="s">
        <v>4852</v>
      </c>
      <c r="D2627" s="20" t="s">
        <v>4323</v>
      </c>
      <c r="E2627" s="239">
        <v>1974</v>
      </c>
      <c r="F2627" s="287">
        <v>41911</v>
      </c>
      <c r="G2627" s="44">
        <v>1974</v>
      </c>
      <c r="H2627" s="243">
        <f t="shared" si="39"/>
        <v>0</v>
      </c>
      <c r="I2627" s="20"/>
      <c r="J2627" s="21"/>
      <c r="K2627" s="21"/>
    </row>
    <row r="2628" spans="1:11" x14ac:dyDescent="0.25">
      <c r="A2628" s="216">
        <v>41911</v>
      </c>
      <c r="B2628" s="494" t="s">
        <v>2198</v>
      </c>
      <c r="C2628" s="495" t="s">
        <v>4852</v>
      </c>
      <c r="D2628" s="20" t="s">
        <v>1818</v>
      </c>
      <c r="E2628" s="239">
        <v>1528</v>
      </c>
      <c r="F2628" s="473">
        <v>41918</v>
      </c>
      <c r="G2628" s="245">
        <v>1528</v>
      </c>
      <c r="H2628" s="243">
        <f t="shared" si="39"/>
        <v>0</v>
      </c>
      <c r="I2628" s="20" t="s">
        <v>3945</v>
      </c>
      <c r="J2628" s="21"/>
      <c r="K2628" s="21"/>
    </row>
    <row r="2629" spans="1:11" x14ac:dyDescent="0.25">
      <c r="A2629" s="216">
        <v>41911</v>
      </c>
      <c r="B2629" s="494" t="s">
        <v>2199</v>
      </c>
      <c r="C2629" s="495" t="s">
        <v>4852</v>
      </c>
      <c r="D2629" s="20" t="s">
        <v>115</v>
      </c>
      <c r="E2629" s="239">
        <v>5314.4</v>
      </c>
      <c r="F2629" s="287">
        <v>41911</v>
      </c>
      <c r="G2629" s="44">
        <v>5314.4</v>
      </c>
      <c r="H2629" s="243">
        <f t="shared" si="39"/>
        <v>0</v>
      </c>
      <c r="I2629" s="20"/>
      <c r="J2629" s="21"/>
      <c r="K2629" s="21"/>
    </row>
    <row r="2630" spans="1:11" x14ac:dyDescent="0.25">
      <c r="A2630" s="216">
        <v>41911</v>
      </c>
      <c r="B2630" s="494" t="s">
        <v>2201</v>
      </c>
      <c r="C2630" s="495" t="s">
        <v>4852</v>
      </c>
      <c r="D2630" s="329" t="s">
        <v>3114</v>
      </c>
      <c r="E2630" s="330">
        <v>0</v>
      </c>
      <c r="F2630" s="287"/>
      <c r="G2630" s="44"/>
      <c r="H2630" s="243">
        <f t="shared" ref="H2630:H2693" si="40">E2630-G2630</f>
        <v>0</v>
      </c>
      <c r="I2630" s="20" t="s">
        <v>4245</v>
      </c>
      <c r="J2630" s="21"/>
      <c r="K2630" s="21"/>
    </row>
    <row r="2631" spans="1:11" x14ac:dyDescent="0.25">
      <c r="A2631" s="216">
        <v>41911</v>
      </c>
      <c r="B2631" s="494" t="s">
        <v>2203</v>
      </c>
      <c r="C2631" s="495" t="s">
        <v>4852</v>
      </c>
      <c r="D2631" s="20" t="s">
        <v>4626</v>
      </c>
      <c r="E2631" s="239">
        <v>612.5</v>
      </c>
      <c r="F2631" s="473">
        <v>41914</v>
      </c>
      <c r="G2631" s="245">
        <v>612.5</v>
      </c>
      <c r="H2631" s="243">
        <f t="shared" si="40"/>
        <v>0</v>
      </c>
      <c r="I2631" s="20" t="s">
        <v>162</v>
      </c>
      <c r="J2631" s="21"/>
      <c r="K2631" s="21"/>
    </row>
    <row r="2632" spans="1:11" x14ac:dyDescent="0.25">
      <c r="A2632" s="216">
        <v>41911</v>
      </c>
      <c r="B2632" s="494" t="s">
        <v>2204</v>
      </c>
      <c r="C2632" s="495" t="s">
        <v>4852</v>
      </c>
      <c r="D2632" s="20" t="s">
        <v>4821</v>
      </c>
      <c r="E2632" s="239">
        <v>3062.5</v>
      </c>
      <c r="F2632" s="473">
        <v>41920</v>
      </c>
      <c r="G2632" s="245">
        <v>3062.5</v>
      </c>
      <c r="H2632" s="243">
        <f t="shared" si="40"/>
        <v>0</v>
      </c>
      <c r="I2632" s="20" t="s">
        <v>162</v>
      </c>
      <c r="J2632" s="21"/>
      <c r="K2632" s="21"/>
    </row>
    <row r="2633" spans="1:11" x14ac:dyDescent="0.25">
      <c r="A2633" s="216">
        <v>41911</v>
      </c>
      <c r="B2633" s="494" t="s">
        <v>2205</v>
      </c>
      <c r="C2633" s="495" t="s">
        <v>4852</v>
      </c>
      <c r="D2633" s="20" t="s">
        <v>4632</v>
      </c>
      <c r="E2633" s="239">
        <v>9384.7999999999993</v>
      </c>
      <c r="F2633" s="473">
        <v>41914</v>
      </c>
      <c r="G2633" s="245">
        <v>9384.7999999999993</v>
      </c>
      <c r="H2633" s="243">
        <f t="shared" si="40"/>
        <v>0</v>
      </c>
      <c r="I2633" s="20" t="s">
        <v>162</v>
      </c>
      <c r="J2633" s="21"/>
      <c r="K2633" s="21"/>
    </row>
    <row r="2634" spans="1:11" x14ac:dyDescent="0.25">
      <c r="A2634" s="216">
        <v>41911</v>
      </c>
      <c r="B2634" s="494" t="s">
        <v>2207</v>
      </c>
      <c r="C2634" s="495" t="s">
        <v>4852</v>
      </c>
      <c r="D2634" s="20" t="s">
        <v>4638</v>
      </c>
      <c r="E2634" s="239">
        <v>8736.18</v>
      </c>
      <c r="F2634" s="473">
        <v>41914</v>
      </c>
      <c r="G2634" s="245">
        <v>8736.18</v>
      </c>
      <c r="H2634" s="243">
        <f t="shared" si="40"/>
        <v>0</v>
      </c>
      <c r="I2634" s="20" t="s">
        <v>162</v>
      </c>
      <c r="J2634" s="21"/>
      <c r="K2634" s="21"/>
    </row>
    <row r="2635" spans="1:11" x14ac:dyDescent="0.25">
      <c r="A2635" s="216">
        <v>41911</v>
      </c>
      <c r="B2635" s="494" t="s">
        <v>2209</v>
      </c>
      <c r="C2635" s="495" t="s">
        <v>4852</v>
      </c>
      <c r="D2635" s="20" t="s">
        <v>3140</v>
      </c>
      <c r="E2635" s="239">
        <v>10646.79</v>
      </c>
      <c r="F2635" s="473" t="s">
        <v>4903</v>
      </c>
      <c r="G2635" s="245">
        <v>10646.79</v>
      </c>
      <c r="H2635" s="243">
        <f t="shared" si="40"/>
        <v>0</v>
      </c>
      <c r="I2635" s="20"/>
      <c r="J2635" s="21"/>
      <c r="K2635" s="21"/>
    </row>
    <row r="2636" spans="1:11" x14ac:dyDescent="0.25">
      <c r="A2636" s="216">
        <v>41911</v>
      </c>
      <c r="B2636" s="494" t="s">
        <v>2210</v>
      </c>
      <c r="C2636" s="495" t="s">
        <v>4852</v>
      </c>
      <c r="D2636" s="20" t="s">
        <v>200</v>
      </c>
      <c r="E2636" s="239">
        <v>3915</v>
      </c>
      <c r="F2636" s="287">
        <v>41911</v>
      </c>
      <c r="G2636" s="44">
        <v>3915</v>
      </c>
      <c r="H2636" s="243">
        <f t="shared" si="40"/>
        <v>0</v>
      </c>
      <c r="I2636" s="20"/>
      <c r="J2636" s="21"/>
      <c r="K2636" s="21"/>
    </row>
    <row r="2637" spans="1:11" x14ac:dyDescent="0.25">
      <c r="A2637" s="216">
        <v>41911</v>
      </c>
      <c r="B2637" s="494" t="s">
        <v>2211</v>
      </c>
      <c r="C2637" s="495" t="s">
        <v>4852</v>
      </c>
      <c r="D2637" s="20" t="s">
        <v>91</v>
      </c>
      <c r="E2637" s="239">
        <v>528</v>
      </c>
      <c r="F2637" s="287">
        <v>41911</v>
      </c>
      <c r="G2637" s="44">
        <v>528</v>
      </c>
      <c r="H2637" s="243">
        <f t="shared" si="40"/>
        <v>0</v>
      </c>
      <c r="I2637" s="20"/>
      <c r="J2637" s="21"/>
      <c r="K2637" s="21"/>
    </row>
    <row r="2638" spans="1:11" x14ac:dyDescent="0.25">
      <c r="A2638" s="216">
        <v>41911</v>
      </c>
      <c r="B2638" s="494" t="s">
        <v>2212</v>
      </c>
      <c r="C2638" s="495" t="s">
        <v>4852</v>
      </c>
      <c r="D2638" s="20" t="s">
        <v>160</v>
      </c>
      <c r="E2638" s="239">
        <v>220469.91</v>
      </c>
      <c r="F2638" s="473" t="s">
        <v>4892</v>
      </c>
      <c r="G2638" s="245">
        <v>220469.91</v>
      </c>
      <c r="H2638" s="243">
        <f t="shared" si="40"/>
        <v>0</v>
      </c>
      <c r="I2638" s="20" t="s">
        <v>162</v>
      </c>
      <c r="J2638" s="21"/>
      <c r="K2638" s="21"/>
    </row>
    <row r="2639" spans="1:11" x14ac:dyDescent="0.25">
      <c r="A2639" s="216">
        <v>41911</v>
      </c>
      <c r="B2639" s="494" t="s">
        <v>2213</v>
      </c>
      <c r="C2639" s="495" t="s">
        <v>4852</v>
      </c>
      <c r="D2639" s="329" t="s">
        <v>3114</v>
      </c>
      <c r="E2639" s="330">
        <v>0</v>
      </c>
      <c r="F2639" s="421"/>
      <c r="G2639" s="245"/>
      <c r="H2639" s="243">
        <f t="shared" si="40"/>
        <v>0</v>
      </c>
      <c r="I2639" s="20" t="s">
        <v>324</v>
      </c>
      <c r="J2639" s="21"/>
      <c r="K2639" s="21"/>
    </row>
    <row r="2640" spans="1:11" x14ac:dyDescent="0.25">
      <c r="A2640" s="216">
        <v>41911</v>
      </c>
      <c r="B2640" s="494" t="s">
        <v>2214</v>
      </c>
      <c r="C2640" s="495" t="s">
        <v>4852</v>
      </c>
      <c r="D2640" s="20" t="s">
        <v>4713</v>
      </c>
      <c r="E2640" s="239">
        <v>3137.4</v>
      </c>
      <c r="F2640" s="421">
        <v>41914</v>
      </c>
      <c r="G2640" s="245">
        <v>3137.4</v>
      </c>
      <c r="H2640" s="243">
        <f t="shared" si="40"/>
        <v>0</v>
      </c>
      <c r="I2640" s="20" t="s">
        <v>162</v>
      </c>
      <c r="J2640" s="21"/>
      <c r="K2640" s="21"/>
    </row>
    <row r="2641" spans="1:11" x14ac:dyDescent="0.25">
      <c r="A2641" s="216">
        <v>41911</v>
      </c>
      <c r="B2641" s="494" t="s">
        <v>2215</v>
      </c>
      <c r="C2641" s="495" t="s">
        <v>4852</v>
      </c>
      <c r="D2641" s="20" t="s">
        <v>1919</v>
      </c>
      <c r="E2641" s="239">
        <v>1010.4</v>
      </c>
      <c r="F2641" s="419">
        <v>41911</v>
      </c>
      <c r="G2641" s="44">
        <v>1010.4</v>
      </c>
      <c r="H2641" s="243">
        <f t="shared" si="40"/>
        <v>0</v>
      </c>
      <c r="I2641" s="20"/>
      <c r="J2641" s="21"/>
      <c r="K2641" s="21"/>
    </row>
    <row r="2642" spans="1:11" x14ac:dyDescent="0.25">
      <c r="A2642" s="216">
        <v>41911</v>
      </c>
      <c r="B2642" s="494" t="s">
        <v>2216</v>
      </c>
      <c r="C2642" s="495" t="s">
        <v>4852</v>
      </c>
      <c r="D2642" s="20" t="s">
        <v>4630</v>
      </c>
      <c r="E2642" s="239">
        <v>49879.8</v>
      </c>
      <c r="F2642" s="421">
        <v>41916</v>
      </c>
      <c r="G2642" s="245">
        <v>49879.8</v>
      </c>
      <c r="H2642" s="243">
        <f t="shared" si="40"/>
        <v>0</v>
      </c>
      <c r="I2642" s="20" t="s">
        <v>162</v>
      </c>
      <c r="J2642" s="21"/>
      <c r="K2642" s="21"/>
    </row>
    <row r="2643" spans="1:11" x14ac:dyDescent="0.25">
      <c r="A2643" s="216">
        <v>41911</v>
      </c>
      <c r="B2643" s="494" t="s">
        <v>2217</v>
      </c>
      <c r="C2643" s="495" t="s">
        <v>4852</v>
      </c>
      <c r="D2643" s="20" t="s">
        <v>91</v>
      </c>
      <c r="E2643" s="239">
        <v>48119.8</v>
      </c>
      <c r="F2643" s="419">
        <v>41911</v>
      </c>
      <c r="G2643" s="44">
        <v>48119.8</v>
      </c>
      <c r="H2643" s="243">
        <f t="shared" si="40"/>
        <v>0</v>
      </c>
      <c r="I2643" s="20"/>
      <c r="J2643" s="21"/>
      <c r="K2643" s="21"/>
    </row>
    <row r="2644" spans="1:11" x14ac:dyDescent="0.25">
      <c r="A2644" s="216">
        <v>41911</v>
      </c>
      <c r="B2644" s="494" t="s">
        <v>2218</v>
      </c>
      <c r="C2644" s="495" t="s">
        <v>4852</v>
      </c>
      <c r="D2644" s="20" t="s">
        <v>4334</v>
      </c>
      <c r="E2644" s="239">
        <v>25249.7</v>
      </c>
      <c r="F2644" s="421">
        <v>41914</v>
      </c>
      <c r="G2644" s="245">
        <v>25249.7</v>
      </c>
      <c r="H2644" s="243">
        <f t="shared" si="40"/>
        <v>0</v>
      </c>
      <c r="I2644" s="20" t="s">
        <v>162</v>
      </c>
      <c r="J2644" s="21"/>
      <c r="K2644" s="21"/>
    </row>
    <row r="2645" spans="1:11" x14ac:dyDescent="0.25">
      <c r="A2645" s="216">
        <v>41911</v>
      </c>
      <c r="B2645" s="494" t="s">
        <v>2219</v>
      </c>
      <c r="C2645" s="495" t="s">
        <v>4852</v>
      </c>
      <c r="D2645" s="20" t="s">
        <v>370</v>
      </c>
      <c r="E2645" s="239">
        <v>8347.14</v>
      </c>
      <c r="F2645" s="421">
        <v>41914</v>
      </c>
      <c r="G2645" s="245">
        <v>8347.14</v>
      </c>
      <c r="H2645" s="243">
        <f t="shared" si="40"/>
        <v>0</v>
      </c>
      <c r="I2645" s="20" t="s">
        <v>162</v>
      </c>
      <c r="J2645" s="21"/>
      <c r="K2645" s="21"/>
    </row>
    <row r="2646" spans="1:11" x14ac:dyDescent="0.25">
      <c r="A2646" s="216">
        <v>41911</v>
      </c>
      <c r="B2646" s="494" t="s">
        <v>2220</v>
      </c>
      <c r="C2646" s="495" t="s">
        <v>4852</v>
      </c>
      <c r="D2646" s="20" t="s">
        <v>4636</v>
      </c>
      <c r="E2646" s="239">
        <v>6337</v>
      </c>
      <c r="F2646" s="421">
        <v>41914</v>
      </c>
      <c r="G2646" s="245">
        <v>6337</v>
      </c>
      <c r="H2646" s="243">
        <f t="shared" si="40"/>
        <v>0</v>
      </c>
      <c r="I2646" s="20" t="s">
        <v>162</v>
      </c>
      <c r="J2646" s="21"/>
      <c r="K2646" s="21"/>
    </row>
    <row r="2647" spans="1:11" x14ac:dyDescent="0.25">
      <c r="A2647" s="216">
        <v>41911</v>
      </c>
      <c r="B2647" s="494" t="s">
        <v>2221</v>
      </c>
      <c r="C2647" s="495" t="s">
        <v>4852</v>
      </c>
      <c r="D2647" s="20" t="s">
        <v>3563</v>
      </c>
      <c r="E2647" s="239">
        <v>22186.799999999999</v>
      </c>
      <c r="F2647" s="421" t="s">
        <v>4893</v>
      </c>
      <c r="G2647" s="245">
        <v>22186.799999999999</v>
      </c>
      <c r="H2647" s="243">
        <f t="shared" si="40"/>
        <v>0</v>
      </c>
      <c r="I2647" s="20" t="s">
        <v>162</v>
      </c>
      <c r="J2647" s="21"/>
      <c r="K2647" s="21"/>
    </row>
    <row r="2648" spans="1:11" x14ac:dyDescent="0.25">
      <c r="A2648" s="216">
        <v>41911</v>
      </c>
      <c r="B2648" s="494" t="s">
        <v>2222</v>
      </c>
      <c r="C2648" s="495" t="s">
        <v>4852</v>
      </c>
      <c r="D2648" s="20" t="s">
        <v>4630</v>
      </c>
      <c r="E2648" s="239">
        <v>6253.2</v>
      </c>
      <c r="F2648" s="421">
        <v>41916</v>
      </c>
      <c r="G2648" s="245">
        <v>6253.2</v>
      </c>
      <c r="H2648" s="243">
        <f t="shared" si="40"/>
        <v>0</v>
      </c>
      <c r="I2648" s="20" t="s">
        <v>162</v>
      </c>
      <c r="J2648" s="21"/>
      <c r="K2648" s="21"/>
    </row>
    <row r="2649" spans="1:11" x14ac:dyDescent="0.25">
      <c r="A2649" s="216">
        <v>41912</v>
      </c>
      <c r="B2649" s="494" t="s">
        <v>2225</v>
      </c>
      <c r="C2649" s="495" t="s">
        <v>4852</v>
      </c>
      <c r="D2649" s="214" t="s">
        <v>110</v>
      </c>
      <c r="E2649" s="235">
        <v>69678.399999999994</v>
      </c>
      <c r="F2649" s="421">
        <v>41918</v>
      </c>
      <c r="G2649" s="245">
        <v>69678.399999999994</v>
      </c>
      <c r="H2649" s="243">
        <f t="shared" si="40"/>
        <v>0</v>
      </c>
      <c r="I2649" s="214" t="s">
        <v>21</v>
      </c>
      <c r="J2649" s="21"/>
      <c r="K2649" s="21"/>
    </row>
    <row r="2650" spans="1:11" x14ac:dyDescent="0.25">
      <c r="A2650" s="216">
        <v>41912</v>
      </c>
      <c r="B2650" s="494" t="s">
        <v>2227</v>
      </c>
      <c r="C2650" s="495" t="s">
        <v>4852</v>
      </c>
      <c r="D2650" s="214" t="s">
        <v>3318</v>
      </c>
      <c r="E2650" s="235">
        <v>5828.7</v>
      </c>
      <c r="F2650" s="419">
        <v>41912</v>
      </c>
      <c r="G2650" s="44">
        <v>5828.7</v>
      </c>
      <c r="H2650" s="243">
        <f t="shared" si="40"/>
        <v>0</v>
      </c>
      <c r="I2650" s="214"/>
      <c r="J2650" s="21"/>
      <c r="K2650" s="21"/>
    </row>
    <row r="2651" spans="1:11" x14ac:dyDescent="0.25">
      <c r="A2651" s="216">
        <v>41912</v>
      </c>
      <c r="B2651" s="494" t="s">
        <v>2228</v>
      </c>
      <c r="C2651" s="495" t="s">
        <v>4852</v>
      </c>
      <c r="D2651" s="214" t="s">
        <v>3372</v>
      </c>
      <c r="E2651" s="235">
        <v>1800</v>
      </c>
      <c r="F2651" s="419">
        <v>41912</v>
      </c>
      <c r="G2651" s="44">
        <v>1800</v>
      </c>
      <c r="H2651" s="243">
        <f t="shared" si="40"/>
        <v>0</v>
      </c>
      <c r="I2651" s="214"/>
      <c r="J2651" s="21"/>
      <c r="K2651" s="21"/>
    </row>
    <row r="2652" spans="1:11" x14ac:dyDescent="0.25">
      <c r="A2652" s="216">
        <v>41912</v>
      </c>
      <c r="B2652" s="494" t="s">
        <v>2230</v>
      </c>
      <c r="C2652" s="495" t="s">
        <v>4852</v>
      </c>
      <c r="D2652" s="214" t="s">
        <v>4620</v>
      </c>
      <c r="E2652" s="235">
        <v>18896.8</v>
      </c>
      <c r="F2652" s="419">
        <v>41912</v>
      </c>
      <c r="G2652" s="44">
        <v>18896.8</v>
      </c>
      <c r="H2652" s="243">
        <f t="shared" si="40"/>
        <v>0</v>
      </c>
      <c r="I2652" s="214" t="s">
        <v>21</v>
      </c>
      <c r="J2652" s="21"/>
      <c r="K2652" s="21"/>
    </row>
    <row r="2653" spans="1:11" x14ac:dyDescent="0.25">
      <c r="A2653" s="216">
        <v>41912</v>
      </c>
      <c r="B2653" s="494" t="s">
        <v>2231</v>
      </c>
      <c r="C2653" s="495" t="s">
        <v>4852</v>
      </c>
      <c r="D2653" s="214" t="s">
        <v>13</v>
      </c>
      <c r="E2653" s="235">
        <v>2183.6</v>
      </c>
      <c r="F2653" s="419">
        <v>41912</v>
      </c>
      <c r="G2653" s="44">
        <v>2183.6</v>
      </c>
      <c r="H2653" s="243">
        <f t="shared" si="40"/>
        <v>0</v>
      </c>
      <c r="I2653" s="214" t="s">
        <v>21</v>
      </c>
      <c r="J2653" s="21"/>
      <c r="K2653" s="21"/>
    </row>
    <row r="2654" spans="1:11" x14ac:dyDescent="0.25">
      <c r="A2654" s="216">
        <v>41912</v>
      </c>
      <c r="B2654" s="494" t="s">
        <v>2232</v>
      </c>
      <c r="C2654" s="495" t="s">
        <v>4852</v>
      </c>
      <c r="D2654" s="214" t="s">
        <v>25</v>
      </c>
      <c r="E2654" s="235">
        <v>6349.4</v>
      </c>
      <c r="F2654" s="419">
        <v>41912</v>
      </c>
      <c r="G2654" s="44">
        <v>6349.4</v>
      </c>
      <c r="H2654" s="243">
        <f t="shared" si="40"/>
        <v>0</v>
      </c>
      <c r="I2654" s="214"/>
      <c r="J2654" s="21"/>
      <c r="K2654" s="21"/>
    </row>
    <row r="2655" spans="1:11" x14ac:dyDescent="0.25">
      <c r="A2655" s="216">
        <v>41912</v>
      </c>
      <c r="B2655" s="494" t="s">
        <v>2233</v>
      </c>
      <c r="C2655" s="495" t="s">
        <v>4852</v>
      </c>
      <c r="D2655" s="214" t="s">
        <v>28</v>
      </c>
      <c r="E2655" s="235">
        <v>1350.4</v>
      </c>
      <c r="F2655" s="419">
        <v>41912</v>
      </c>
      <c r="G2655" s="44">
        <v>1350.4</v>
      </c>
      <c r="H2655" s="243">
        <f t="shared" si="40"/>
        <v>0</v>
      </c>
      <c r="I2655" s="214"/>
      <c r="J2655" s="21"/>
      <c r="K2655" s="21"/>
    </row>
    <row r="2656" spans="1:11" x14ac:dyDescent="0.25">
      <c r="A2656" s="216">
        <v>41912</v>
      </c>
      <c r="B2656" s="494" t="s">
        <v>2234</v>
      </c>
      <c r="C2656" s="495" t="s">
        <v>4852</v>
      </c>
      <c r="D2656" s="214" t="s">
        <v>11</v>
      </c>
      <c r="E2656" s="235">
        <v>65326.6</v>
      </c>
      <c r="F2656" s="421">
        <v>41936</v>
      </c>
      <c r="G2656" s="245">
        <v>65326.6</v>
      </c>
      <c r="H2656" s="243">
        <f t="shared" si="40"/>
        <v>0</v>
      </c>
      <c r="I2656" s="214" t="s">
        <v>12</v>
      </c>
      <c r="J2656" s="21"/>
      <c r="K2656" s="21"/>
    </row>
    <row r="2657" spans="1:11" x14ac:dyDescent="0.25">
      <c r="A2657" s="216">
        <v>41912</v>
      </c>
      <c r="B2657" s="494" t="s">
        <v>2235</v>
      </c>
      <c r="C2657" s="495" t="s">
        <v>4852</v>
      </c>
      <c r="D2657" s="214" t="s">
        <v>62</v>
      </c>
      <c r="E2657" s="235">
        <v>7417.2</v>
      </c>
      <c r="F2657" s="419">
        <v>41912</v>
      </c>
      <c r="G2657" s="44">
        <v>7417.2</v>
      </c>
      <c r="H2657" s="243">
        <f t="shared" si="40"/>
        <v>0</v>
      </c>
      <c r="I2657" s="214" t="s">
        <v>12</v>
      </c>
      <c r="J2657" s="21"/>
      <c r="K2657" s="21"/>
    </row>
    <row r="2658" spans="1:11" x14ac:dyDescent="0.25">
      <c r="A2658" s="216">
        <v>41912</v>
      </c>
      <c r="B2658" s="494" t="s">
        <v>2236</v>
      </c>
      <c r="C2658" s="495" t="s">
        <v>4852</v>
      </c>
      <c r="D2658" s="214" t="s">
        <v>3121</v>
      </c>
      <c r="E2658" s="235">
        <v>6567.8</v>
      </c>
      <c r="F2658" s="419">
        <v>41912</v>
      </c>
      <c r="G2658" s="44">
        <v>6567.8</v>
      </c>
      <c r="H2658" s="243">
        <f t="shared" si="40"/>
        <v>0</v>
      </c>
      <c r="I2658" s="214" t="s">
        <v>12</v>
      </c>
      <c r="J2658" s="21"/>
      <c r="K2658" s="21"/>
    </row>
    <row r="2659" spans="1:11" x14ac:dyDescent="0.25">
      <c r="A2659" s="216">
        <v>41912</v>
      </c>
      <c r="B2659" s="494" t="s">
        <v>2237</v>
      </c>
      <c r="C2659" s="495" t="s">
        <v>4852</v>
      </c>
      <c r="D2659" s="214" t="s">
        <v>1782</v>
      </c>
      <c r="E2659" s="235">
        <v>1044.0999999999999</v>
      </c>
      <c r="F2659" s="419">
        <v>41912</v>
      </c>
      <c r="G2659" s="44">
        <v>1044.0999999999999</v>
      </c>
      <c r="H2659" s="243">
        <f t="shared" si="40"/>
        <v>0</v>
      </c>
      <c r="I2659" s="214" t="s">
        <v>30</v>
      </c>
      <c r="J2659" s="21"/>
      <c r="K2659" s="21"/>
    </row>
    <row r="2660" spans="1:11" x14ac:dyDescent="0.25">
      <c r="A2660" s="216">
        <v>41912</v>
      </c>
      <c r="B2660" s="494" t="s">
        <v>2238</v>
      </c>
      <c r="C2660" s="495" t="s">
        <v>4852</v>
      </c>
      <c r="D2660" s="214" t="s">
        <v>4354</v>
      </c>
      <c r="E2660" s="235">
        <v>1886.8</v>
      </c>
      <c r="F2660" s="419">
        <v>41912</v>
      </c>
      <c r="G2660" s="44">
        <v>1886.8</v>
      </c>
      <c r="H2660" s="243">
        <f t="shared" si="40"/>
        <v>0</v>
      </c>
      <c r="I2660" s="214" t="s">
        <v>30</v>
      </c>
      <c r="J2660" s="21"/>
      <c r="K2660" s="21"/>
    </row>
    <row r="2661" spans="1:11" x14ac:dyDescent="0.25">
      <c r="A2661" s="216">
        <v>41912</v>
      </c>
      <c r="B2661" s="494" t="s">
        <v>2239</v>
      </c>
      <c r="C2661" s="495" t="s">
        <v>4852</v>
      </c>
      <c r="D2661" s="214" t="s">
        <v>4685</v>
      </c>
      <c r="E2661" s="235">
        <v>1706.4</v>
      </c>
      <c r="F2661" s="419">
        <v>41912</v>
      </c>
      <c r="G2661" s="44">
        <v>1706.4</v>
      </c>
      <c r="H2661" s="243">
        <f t="shared" si="40"/>
        <v>0</v>
      </c>
      <c r="I2661" s="214" t="s">
        <v>30</v>
      </c>
      <c r="J2661" s="21"/>
      <c r="K2661" s="21"/>
    </row>
    <row r="2662" spans="1:11" x14ac:dyDescent="0.25">
      <c r="A2662" s="216">
        <v>41912</v>
      </c>
      <c r="B2662" s="494" t="s">
        <v>2240</v>
      </c>
      <c r="C2662" s="495" t="s">
        <v>4852</v>
      </c>
      <c r="D2662" s="214" t="s">
        <v>123</v>
      </c>
      <c r="E2662" s="235">
        <v>2979.2</v>
      </c>
      <c r="F2662" s="421">
        <v>41913</v>
      </c>
      <c r="G2662" s="245">
        <v>2979.2</v>
      </c>
      <c r="H2662" s="243">
        <f t="shared" si="40"/>
        <v>0</v>
      </c>
      <c r="I2662" s="214"/>
      <c r="J2662" s="21"/>
      <c r="K2662" s="21"/>
    </row>
    <row r="2663" spans="1:11" x14ac:dyDescent="0.25">
      <c r="A2663" s="216">
        <v>41912</v>
      </c>
      <c r="B2663" s="494" t="s">
        <v>2242</v>
      </c>
      <c r="C2663" s="495" t="s">
        <v>4852</v>
      </c>
      <c r="D2663" s="214" t="s">
        <v>134</v>
      </c>
      <c r="E2663" s="235">
        <v>9080.5</v>
      </c>
      <c r="F2663" s="419">
        <v>41912</v>
      </c>
      <c r="G2663" s="44">
        <v>9080.5</v>
      </c>
      <c r="H2663" s="243">
        <f t="shared" si="40"/>
        <v>0</v>
      </c>
      <c r="I2663" s="214" t="s">
        <v>12</v>
      </c>
      <c r="J2663" s="21"/>
      <c r="K2663" s="21"/>
    </row>
    <row r="2664" spans="1:11" x14ac:dyDescent="0.25">
      <c r="A2664" s="216">
        <v>41912</v>
      </c>
      <c r="B2664" s="494" t="s">
        <v>2243</v>
      </c>
      <c r="C2664" s="495" t="s">
        <v>4852</v>
      </c>
      <c r="D2664" s="214" t="s">
        <v>180</v>
      </c>
      <c r="E2664" s="235">
        <v>31278.400000000001</v>
      </c>
      <c r="F2664" s="419">
        <v>41912</v>
      </c>
      <c r="G2664" s="44">
        <v>31278.400000000001</v>
      </c>
      <c r="H2664" s="243">
        <f t="shared" si="40"/>
        <v>0</v>
      </c>
      <c r="I2664" s="214" t="s">
        <v>12</v>
      </c>
      <c r="J2664" s="21"/>
      <c r="K2664" s="21"/>
    </row>
    <row r="2665" spans="1:11" x14ac:dyDescent="0.25">
      <c r="A2665" s="216">
        <v>41912</v>
      </c>
      <c r="B2665" s="494" t="s">
        <v>2244</v>
      </c>
      <c r="C2665" s="495" t="s">
        <v>4852</v>
      </c>
      <c r="D2665" s="214" t="s">
        <v>23</v>
      </c>
      <c r="E2665" s="235">
        <v>5276.4</v>
      </c>
      <c r="F2665" s="419">
        <v>41912</v>
      </c>
      <c r="G2665" s="44">
        <v>5276.4</v>
      </c>
      <c r="H2665" s="243">
        <f t="shared" si="40"/>
        <v>0</v>
      </c>
      <c r="I2665" s="214"/>
      <c r="J2665" s="21"/>
      <c r="K2665" s="21"/>
    </row>
    <row r="2666" spans="1:11" x14ac:dyDescent="0.25">
      <c r="A2666" s="216">
        <v>41912</v>
      </c>
      <c r="B2666" s="494" t="s">
        <v>2245</v>
      </c>
      <c r="C2666" s="495" t="s">
        <v>4852</v>
      </c>
      <c r="D2666" s="214" t="s">
        <v>4733</v>
      </c>
      <c r="E2666" s="235">
        <v>2970</v>
      </c>
      <c r="F2666" s="419">
        <v>41912</v>
      </c>
      <c r="G2666" s="44">
        <v>2970</v>
      </c>
      <c r="H2666" s="243">
        <f t="shared" si="40"/>
        <v>0</v>
      </c>
      <c r="I2666" s="214"/>
      <c r="J2666" s="21"/>
      <c r="K2666" s="21"/>
    </row>
    <row r="2667" spans="1:11" x14ac:dyDescent="0.25">
      <c r="A2667" s="216">
        <v>41912</v>
      </c>
      <c r="B2667" s="494" t="s">
        <v>2246</v>
      </c>
      <c r="C2667" s="495" t="s">
        <v>4852</v>
      </c>
      <c r="D2667" s="214" t="s">
        <v>4355</v>
      </c>
      <c r="E2667" s="235">
        <v>6213.5</v>
      </c>
      <c r="F2667" s="419">
        <v>41912</v>
      </c>
      <c r="G2667" s="44">
        <v>6213.5</v>
      </c>
      <c r="H2667" s="243">
        <f t="shared" si="40"/>
        <v>0</v>
      </c>
      <c r="I2667" s="214" t="s">
        <v>30</v>
      </c>
      <c r="J2667" s="21"/>
      <c r="K2667" s="21"/>
    </row>
    <row r="2668" spans="1:11" x14ac:dyDescent="0.25">
      <c r="A2668" s="216">
        <v>41912</v>
      </c>
      <c r="B2668" s="494" t="s">
        <v>2247</v>
      </c>
      <c r="C2668" s="495" t="s">
        <v>4852</v>
      </c>
      <c r="D2668" s="214" t="s">
        <v>22</v>
      </c>
      <c r="E2668" s="235">
        <v>1803.6</v>
      </c>
      <c r="F2668" s="419">
        <v>41912</v>
      </c>
      <c r="G2668" s="44">
        <v>1803.6</v>
      </c>
      <c r="H2668" s="243">
        <f t="shared" si="40"/>
        <v>0</v>
      </c>
      <c r="I2668" s="214"/>
      <c r="J2668" s="21"/>
      <c r="K2668" s="21"/>
    </row>
    <row r="2669" spans="1:11" x14ac:dyDescent="0.25">
      <c r="A2669" s="216">
        <v>41912</v>
      </c>
      <c r="B2669" s="494" t="s">
        <v>2248</v>
      </c>
      <c r="C2669" s="495" t="s">
        <v>4852</v>
      </c>
      <c r="D2669" s="499" t="s">
        <v>3114</v>
      </c>
      <c r="E2669" s="500">
        <v>0</v>
      </c>
      <c r="F2669" s="419"/>
      <c r="G2669" s="44"/>
      <c r="H2669" s="243">
        <f t="shared" si="40"/>
        <v>0</v>
      </c>
      <c r="I2669" s="214" t="s">
        <v>512</v>
      </c>
      <c r="J2669" s="21"/>
      <c r="K2669" s="21"/>
    </row>
    <row r="2670" spans="1:11" x14ac:dyDescent="0.25">
      <c r="A2670" s="216">
        <v>41912</v>
      </c>
      <c r="B2670" s="494" t="s">
        <v>2249</v>
      </c>
      <c r="C2670" s="495" t="s">
        <v>4852</v>
      </c>
      <c r="D2670" s="214" t="s">
        <v>4619</v>
      </c>
      <c r="E2670" s="235">
        <v>3469.2</v>
      </c>
      <c r="F2670" s="419">
        <v>41912</v>
      </c>
      <c r="G2670" s="44">
        <v>3469.2</v>
      </c>
      <c r="H2670" s="243">
        <f t="shared" si="40"/>
        <v>0</v>
      </c>
      <c r="I2670" s="214"/>
      <c r="J2670" s="21"/>
      <c r="K2670" s="21"/>
    </row>
    <row r="2671" spans="1:11" x14ac:dyDescent="0.25">
      <c r="A2671" s="216">
        <v>41912</v>
      </c>
      <c r="B2671" s="494" t="s">
        <v>2250</v>
      </c>
      <c r="C2671" s="495" t="s">
        <v>4852</v>
      </c>
      <c r="D2671" s="214" t="s">
        <v>47</v>
      </c>
      <c r="E2671" s="235">
        <v>3715.2</v>
      </c>
      <c r="F2671" s="419">
        <v>41912</v>
      </c>
      <c r="G2671" s="44">
        <v>3715.2</v>
      </c>
      <c r="H2671" s="243">
        <f t="shared" si="40"/>
        <v>0</v>
      </c>
      <c r="I2671" s="214" t="s">
        <v>30</v>
      </c>
      <c r="J2671" s="21"/>
      <c r="K2671" s="21"/>
    </row>
    <row r="2672" spans="1:11" x14ac:dyDescent="0.25">
      <c r="A2672" s="216">
        <v>41912</v>
      </c>
      <c r="B2672" s="494" t="s">
        <v>2251</v>
      </c>
      <c r="C2672" s="495" t="s">
        <v>4852</v>
      </c>
      <c r="D2672" s="214" t="s">
        <v>124</v>
      </c>
      <c r="E2672" s="235">
        <v>8066.6</v>
      </c>
      <c r="F2672" s="419">
        <v>41912</v>
      </c>
      <c r="G2672" s="44">
        <v>8066.6</v>
      </c>
      <c r="H2672" s="243">
        <f t="shared" si="40"/>
        <v>0</v>
      </c>
      <c r="I2672" s="214" t="s">
        <v>30</v>
      </c>
      <c r="J2672" s="21"/>
      <c r="K2672" s="21"/>
    </row>
    <row r="2673" spans="1:11" x14ac:dyDescent="0.25">
      <c r="A2673" s="216">
        <v>41912</v>
      </c>
      <c r="B2673" s="494" t="s">
        <v>2252</v>
      </c>
      <c r="C2673" s="495" t="s">
        <v>4852</v>
      </c>
      <c r="D2673" s="214" t="s">
        <v>441</v>
      </c>
      <c r="E2673" s="235">
        <v>1903</v>
      </c>
      <c r="F2673" s="419">
        <v>41912</v>
      </c>
      <c r="G2673" s="44">
        <v>1903</v>
      </c>
      <c r="H2673" s="243">
        <f t="shared" si="40"/>
        <v>0</v>
      </c>
      <c r="I2673" s="214" t="s">
        <v>30</v>
      </c>
      <c r="J2673" s="21"/>
      <c r="K2673" s="21"/>
    </row>
    <row r="2674" spans="1:11" x14ac:dyDescent="0.25">
      <c r="A2674" s="216">
        <v>41912</v>
      </c>
      <c r="B2674" s="494" t="s">
        <v>2253</v>
      </c>
      <c r="C2674" s="495" t="s">
        <v>4852</v>
      </c>
      <c r="D2674" s="214" t="s">
        <v>760</v>
      </c>
      <c r="E2674" s="235">
        <v>2200</v>
      </c>
      <c r="F2674" s="419">
        <v>41912</v>
      </c>
      <c r="G2674" s="44">
        <v>2200</v>
      </c>
      <c r="H2674" s="243">
        <f t="shared" si="40"/>
        <v>0</v>
      </c>
      <c r="I2674" s="214" t="s">
        <v>30</v>
      </c>
      <c r="J2674" s="21"/>
      <c r="K2674" s="21"/>
    </row>
    <row r="2675" spans="1:11" x14ac:dyDescent="0.25">
      <c r="A2675" s="216">
        <v>41912</v>
      </c>
      <c r="B2675" s="494" t="s">
        <v>2254</v>
      </c>
      <c r="C2675" s="495" t="s">
        <v>4852</v>
      </c>
      <c r="D2675" s="214" t="s">
        <v>4731</v>
      </c>
      <c r="E2675" s="235">
        <v>3576</v>
      </c>
      <c r="F2675" s="419">
        <v>41912</v>
      </c>
      <c r="G2675" s="44">
        <v>3576</v>
      </c>
      <c r="H2675" s="243">
        <f t="shared" si="40"/>
        <v>0</v>
      </c>
      <c r="I2675" s="214" t="s">
        <v>65</v>
      </c>
      <c r="J2675" s="21"/>
      <c r="K2675" s="21"/>
    </row>
    <row r="2676" spans="1:11" x14ac:dyDescent="0.25">
      <c r="A2676" s="216">
        <v>41912</v>
      </c>
      <c r="B2676" s="494" t="s">
        <v>2255</v>
      </c>
      <c r="C2676" s="495" t="s">
        <v>4852</v>
      </c>
      <c r="D2676" s="214" t="s">
        <v>29</v>
      </c>
      <c r="E2676" s="235">
        <v>14651.2</v>
      </c>
      <c r="F2676" s="419">
        <v>41912</v>
      </c>
      <c r="G2676" s="44">
        <v>14651.2</v>
      </c>
      <c r="H2676" s="243">
        <f t="shared" si="40"/>
        <v>0</v>
      </c>
      <c r="I2676" s="214" t="s">
        <v>30</v>
      </c>
      <c r="J2676" s="21"/>
      <c r="K2676" s="21"/>
    </row>
    <row r="2677" spans="1:11" x14ac:dyDescent="0.25">
      <c r="A2677" s="216">
        <v>41912</v>
      </c>
      <c r="B2677" s="494" t="s">
        <v>2257</v>
      </c>
      <c r="C2677" s="495" t="s">
        <v>4852</v>
      </c>
      <c r="D2677" s="214" t="s">
        <v>2173</v>
      </c>
      <c r="E2677" s="235">
        <v>917.6</v>
      </c>
      <c r="F2677" s="419">
        <v>41912</v>
      </c>
      <c r="G2677" s="44">
        <v>917.6</v>
      </c>
      <c r="H2677" s="243">
        <f t="shared" si="40"/>
        <v>0</v>
      </c>
      <c r="I2677" s="214" t="s">
        <v>30</v>
      </c>
      <c r="J2677" s="21"/>
      <c r="K2677" s="21"/>
    </row>
    <row r="2678" spans="1:11" x14ac:dyDescent="0.25">
      <c r="A2678" s="216">
        <v>41912</v>
      </c>
      <c r="B2678" s="494" t="s">
        <v>2258</v>
      </c>
      <c r="C2678" s="495" t="s">
        <v>4852</v>
      </c>
      <c r="D2678" s="214" t="s">
        <v>4859</v>
      </c>
      <c r="E2678" s="235">
        <v>3712</v>
      </c>
      <c r="F2678" s="419">
        <v>41912</v>
      </c>
      <c r="G2678" s="44">
        <v>3712</v>
      </c>
      <c r="H2678" s="243">
        <f t="shared" si="40"/>
        <v>0</v>
      </c>
      <c r="I2678" s="214"/>
      <c r="J2678" s="21"/>
      <c r="K2678" s="21"/>
    </row>
    <row r="2679" spans="1:11" x14ac:dyDescent="0.25">
      <c r="A2679" s="216">
        <v>41912</v>
      </c>
      <c r="B2679" s="494" t="s">
        <v>2259</v>
      </c>
      <c r="C2679" s="495" t="s">
        <v>4852</v>
      </c>
      <c r="D2679" s="214" t="s">
        <v>4216</v>
      </c>
      <c r="E2679" s="235">
        <v>7606.4</v>
      </c>
      <c r="F2679" s="419">
        <v>41912</v>
      </c>
      <c r="G2679" s="44">
        <v>7606.4</v>
      </c>
      <c r="H2679" s="243">
        <f t="shared" si="40"/>
        <v>0</v>
      </c>
      <c r="I2679" s="214"/>
      <c r="J2679" s="21"/>
      <c r="K2679" s="21"/>
    </row>
    <row r="2680" spans="1:11" x14ac:dyDescent="0.25">
      <c r="A2680" s="216">
        <v>41912</v>
      </c>
      <c r="B2680" s="494" t="s">
        <v>2261</v>
      </c>
      <c r="C2680" s="495" t="s">
        <v>4852</v>
      </c>
      <c r="D2680" s="214" t="s">
        <v>106</v>
      </c>
      <c r="E2680" s="235">
        <v>207525</v>
      </c>
      <c r="F2680" s="421">
        <v>41920</v>
      </c>
      <c r="G2680" s="245">
        <v>207525</v>
      </c>
      <c r="H2680" s="243">
        <f t="shared" si="40"/>
        <v>0</v>
      </c>
      <c r="I2680" s="214"/>
      <c r="J2680" s="21"/>
      <c r="K2680" s="21"/>
    </row>
    <row r="2681" spans="1:11" x14ac:dyDescent="0.25">
      <c r="A2681" s="216">
        <v>41912</v>
      </c>
      <c r="B2681" s="494" t="s">
        <v>2262</v>
      </c>
      <c r="C2681" s="495" t="s">
        <v>4852</v>
      </c>
      <c r="D2681" s="214" t="s">
        <v>106</v>
      </c>
      <c r="E2681" s="235">
        <v>120640</v>
      </c>
      <c r="F2681" s="421">
        <v>41920</v>
      </c>
      <c r="G2681" s="245">
        <v>120640</v>
      </c>
      <c r="H2681" s="243">
        <f t="shared" si="40"/>
        <v>0</v>
      </c>
      <c r="I2681" s="214"/>
      <c r="J2681" s="21"/>
      <c r="K2681" s="21"/>
    </row>
    <row r="2682" spans="1:11" x14ac:dyDescent="0.25">
      <c r="A2682" s="216">
        <v>41912</v>
      </c>
      <c r="B2682" s="494" t="s">
        <v>2263</v>
      </c>
      <c r="C2682" s="495" t="s">
        <v>4852</v>
      </c>
      <c r="D2682" s="214" t="s">
        <v>78</v>
      </c>
      <c r="E2682" s="235">
        <v>5681.7</v>
      </c>
      <c r="F2682" s="421">
        <v>41913</v>
      </c>
      <c r="G2682" s="245">
        <v>5681.7</v>
      </c>
      <c r="H2682" s="243">
        <f t="shared" si="40"/>
        <v>0</v>
      </c>
      <c r="I2682" s="214" t="s">
        <v>217</v>
      </c>
      <c r="J2682" s="21"/>
      <c r="K2682" s="21"/>
    </row>
    <row r="2683" spans="1:11" x14ac:dyDescent="0.25">
      <c r="A2683" s="216">
        <v>41912</v>
      </c>
      <c r="B2683" s="494" t="s">
        <v>2265</v>
      </c>
      <c r="C2683" s="495" t="s">
        <v>4852</v>
      </c>
      <c r="D2683" s="214" t="s">
        <v>4764</v>
      </c>
      <c r="E2683" s="235">
        <v>3353.8</v>
      </c>
      <c r="F2683" s="419">
        <v>41912</v>
      </c>
      <c r="G2683" s="44">
        <v>3353.8</v>
      </c>
      <c r="H2683" s="243">
        <f t="shared" si="40"/>
        <v>0</v>
      </c>
      <c r="I2683" s="214"/>
      <c r="J2683" s="21"/>
      <c r="K2683" s="21"/>
    </row>
    <row r="2684" spans="1:11" x14ac:dyDescent="0.25">
      <c r="A2684" s="216">
        <v>41912</v>
      </c>
      <c r="B2684" s="494" t="s">
        <v>2266</v>
      </c>
      <c r="C2684" s="495" t="s">
        <v>4852</v>
      </c>
      <c r="D2684" s="214" t="s">
        <v>1697</v>
      </c>
      <c r="E2684" s="235">
        <v>3710</v>
      </c>
      <c r="F2684" s="419">
        <v>41912</v>
      </c>
      <c r="G2684" s="44">
        <v>3710</v>
      </c>
      <c r="H2684" s="243">
        <f t="shared" si="40"/>
        <v>0</v>
      </c>
      <c r="I2684" s="214"/>
      <c r="J2684" s="21"/>
      <c r="K2684" s="21"/>
    </row>
    <row r="2685" spans="1:11" x14ac:dyDescent="0.25">
      <c r="A2685" s="216">
        <v>41912</v>
      </c>
      <c r="B2685" s="494" t="s">
        <v>2267</v>
      </c>
      <c r="C2685" s="495" t="s">
        <v>4852</v>
      </c>
      <c r="D2685" s="214" t="s">
        <v>55</v>
      </c>
      <c r="E2685" s="235">
        <v>9439.2000000000007</v>
      </c>
      <c r="F2685" s="419">
        <v>41912</v>
      </c>
      <c r="G2685" s="44">
        <v>9439.2000000000007</v>
      </c>
      <c r="H2685" s="243">
        <f t="shared" si="40"/>
        <v>0</v>
      </c>
      <c r="I2685" s="214"/>
      <c r="J2685" s="21"/>
      <c r="K2685" s="21"/>
    </row>
    <row r="2686" spans="1:11" x14ac:dyDescent="0.25">
      <c r="A2686" s="216">
        <v>41912</v>
      </c>
      <c r="B2686" s="494" t="s">
        <v>2268</v>
      </c>
      <c r="C2686" s="495" t="s">
        <v>4852</v>
      </c>
      <c r="D2686" s="214" t="s">
        <v>136</v>
      </c>
      <c r="E2686" s="235">
        <v>882.8</v>
      </c>
      <c r="F2686" s="419">
        <v>41912</v>
      </c>
      <c r="G2686" s="44">
        <v>882.8</v>
      </c>
      <c r="H2686" s="243">
        <f t="shared" si="40"/>
        <v>0</v>
      </c>
      <c r="I2686" s="214"/>
      <c r="J2686" s="21"/>
      <c r="K2686" s="21"/>
    </row>
    <row r="2687" spans="1:11" x14ac:dyDescent="0.25">
      <c r="A2687" s="216">
        <v>41912</v>
      </c>
      <c r="B2687" s="494" t="s">
        <v>2269</v>
      </c>
      <c r="C2687" s="495" t="s">
        <v>4852</v>
      </c>
      <c r="D2687" s="214" t="s">
        <v>4650</v>
      </c>
      <c r="E2687" s="235">
        <v>8555</v>
      </c>
      <c r="F2687" s="421">
        <v>41913</v>
      </c>
      <c r="G2687" s="245">
        <v>8555</v>
      </c>
      <c r="H2687" s="243">
        <f t="shared" si="40"/>
        <v>0</v>
      </c>
      <c r="I2687" s="214" t="s">
        <v>217</v>
      </c>
      <c r="J2687" s="21"/>
      <c r="K2687" s="21"/>
    </row>
    <row r="2688" spans="1:11" x14ac:dyDescent="0.25">
      <c r="A2688" s="216">
        <v>41912</v>
      </c>
      <c r="B2688" s="494" t="s">
        <v>2270</v>
      </c>
      <c r="C2688" s="495" t="s">
        <v>4852</v>
      </c>
      <c r="D2688" s="214" t="s">
        <v>348</v>
      </c>
      <c r="E2688" s="235">
        <v>709.8</v>
      </c>
      <c r="F2688" s="421">
        <v>41913</v>
      </c>
      <c r="G2688" s="245">
        <v>709.8</v>
      </c>
      <c r="H2688" s="243">
        <f t="shared" si="40"/>
        <v>0</v>
      </c>
      <c r="I2688" s="214" t="s">
        <v>217</v>
      </c>
      <c r="J2688" s="21"/>
      <c r="K2688" s="21"/>
    </row>
    <row r="2689" spans="1:11" x14ac:dyDescent="0.25">
      <c r="A2689" s="216">
        <v>41912</v>
      </c>
      <c r="B2689" s="494" t="s">
        <v>2271</v>
      </c>
      <c r="C2689" s="495" t="s">
        <v>4852</v>
      </c>
      <c r="D2689" s="214" t="s">
        <v>233</v>
      </c>
      <c r="E2689" s="235">
        <v>1178.4000000000001</v>
      </c>
      <c r="F2689" s="421">
        <v>41913</v>
      </c>
      <c r="G2689" s="245">
        <v>1178.4000000000001</v>
      </c>
      <c r="H2689" s="243">
        <f t="shared" si="40"/>
        <v>0</v>
      </c>
      <c r="I2689" s="214" t="s">
        <v>217</v>
      </c>
      <c r="J2689" s="21"/>
      <c r="K2689" s="21"/>
    </row>
    <row r="2690" spans="1:11" x14ac:dyDescent="0.25">
      <c r="A2690" s="216">
        <v>41912</v>
      </c>
      <c r="B2690" s="494" t="s">
        <v>2272</v>
      </c>
      <c r="C2690" s="495" t="s">
        <v>4852</v>
      </c>
      <c r="D2690" s="214" t="s">
        <v>133</v>
      </c>
      <c r="E2690" s="235">
        <v>2683.8</v>
      </c>
      <c r="F2690" s="419">
        <v>41912</v>
      </c>
      <c r="G2690" s="44">
        <v>2683.8</v>
      </c>
      <c r="H2690" s="243">
        <f t="shared" si="40"/>
        <v>0</v>
      </c>
      <c r="I2690" s="214"/>
      <c r="J2690" s="21"/>
      <c r="K2690" s="21"/>
    </row>
    <row r="2691" spans="1:11" x14ac:dyDescent="0.25">
      <c r="A2691" s="216">
        <v>41912</v>
      </c>
      <c r="B2691" s="494" t="s">
        <v>2273</v>
      </c>
      <c r="C2691" s="495" t="s">
        <v>4852</v>
      </c>
      <c r="D2691" s="214" t="s">
        <v>79</v>
      </c>
      <c r="E2691" s="235">
        <v>42448.55</v>
      </c>
      <c r="F2691" s="421">
        <v>41919</v>
      </c>
      <c r="G2691" s="245">
        <v>42448.55</v>
      </c>
      <c r="H2691" s="243">
        <f t="shared" si="40"/>
        <v>0</v>
      </c>
      <c r="I2691" s="214" t="s">
        <v>21</v>
      </c>
      <c r="J2691" s="21"/>
      <c r="K2691" s="21"/>
    </row>
    <row r="2692" spans="1:11" x14ac:dyDescent="0.25">
      <c r="A2692" s="216">
        <v>41912</v>
      </c>
      <c r="B2692" s="494" t="s">
        <v>2275</v>
      </c>
      <c r="C2692" s="495" t="s">
        <v>4852</v>
      </c>
      <c r="D2692" s="214" t="s">
        <v>41</v>
      </c>
      <c r="E2692" s="235">
        <v>13104</v>
      </c>
      <c r="F2692" s="419">
        <v>41912</v>
      </c>
      <c r="G2692" s="44">
        <v>13104</v>
      </c>
      <c r="H2692" s="243">
        <f t="shared" si="40"/>
        <v>0</v>
      </c>
      <c r="I2692" s="214"/>
      <c r="J2692" s="21"/>
      <c r="K2692" s="21"/>
    </row>
    <row r="2693" spans="1:11" x14ac:dyDescent="0.25">
      <c r="A2693" s="216">
        <v>41912</v>
      </c>
      <c r="B2693" s="494" t="s">
        <v>2276</v>
      </c>
      <c r="C2693" s="495" t="s">
        <v>4852</v>
      </c>
      <c r="D2693" s="214" t="s">
        <v>1104</v>
      </c>
      <c r="E2693" s="235">
        <v>4206.6000000000004</v>
      </c>
      <c r="F2693" s="421">
        <v>41913</v>
      </c>
      <c r="G2693" s="245">
        <v>4206.6000000000004</v>
      </c>
      <c r="H2693" s="243">
        <f t="shared" si="40"/>
        <v>0</v>
      </c>
      <c r="I2693" s="214" t="s">
        <v>217</v>
      </c>
      <c r="J2693" s="21"/>
      <c r="K2693" s="21"/>
    </row>
    <row r="2694" spans="1:11" x14ac:dyDescent="0.25">
      <c r="A2694" s="216">
        <v>41912</v>
      </c>
      <c r="B2694" s="494" t="s">
        <v>2278</v>
      </c>
      <c r="C2694" s="495" t="s">
        <v>4852</v>
      </c>
      <c r="D2694" s="214" t="s">
        <v>257</v>
      </c>
      <c r="E2694" s="235">
        <v>13418.4</v>
      </c>
      <c r="F2694" s="421">
        <v>41913</v>
      </c>
      <c r="G2694" s="245">
        <v>13418.4</v>
      </c>
      <c r="H2694" s="243">
        <f t="shared" ref="H2694:H2714" si="41">E2694-G2694</f>
        <v>0</v>
      </c>
      <c r="I2694" s="214" t="s">
        <v>217</v>
      </c>
      <c r="J2694" s="21"/>
      <c r="K2694" s="21"/>
    </row>
    <row r="2695" spans="1:11" x14ac:dyDescent="0.25">
      <c r="A2695" s="216">
        <v>41912</v>
      </c>
      <c r="B2695" s="494" t="s">
        <v>2279</v>
      </c>
      <c r="C2695" s="495" t="s">
        <v>4852</v>
      </c>
      <c r="D2695" s="214" t="s">
        <v>307</v>
      </c>
      <c r="E2695" s="235">
        <v>14808.6</v>
      </c>
      <c r="F2695" s="438"/>
      <c r="G2695" s="339"/>
      <c r="H2695" s="243">
        <f t="shared" si="41"/>
        <v>14808.6</v>
      </c>
      <c r="I2695" s="214" t="s">
        <v>217</v>
      </c>
      <c r="J2695" s="21"/>
      <c r="K2695" s="21"/>
    </row>
    <row r="2696" spans="1:11" x14ac:dyDescent="0.25">
      <c r="A2696" s="216">
        <v>41912</v>
      </c>
      <c r="B2696" s="494" t="s">
        <v>2280</v>
      </c>
      <c r="C2696" s="495" t="s">
        <v>4852</v>
      </c>
      <c r="D2696" s="214" t="s">
        <v>4623</v>
      </c>
      <c r="E2696" s="235">
        <v>239.2</v>
      </c>
      <c r="F2696" s="419">
        <v>41912</v>
      </c>
      <c r="G2696" s="44">
        <v>239.2</v>
      </c>
      <c r="H2696" s="243">
        <f t="shared" si="41"/>
        <v>0</v>
      </c>
      <c r="I2696" s="214"/>
      <c r="J2696" s="21"/>
      <c r="K2696" s="21"/>
    </row>
    <row r="2697" spans="1:11" x14ac:dyDescent="0.25">
      <c r="A2697" s="216">
        <v>41912</v>
      </c>
      <c r="B2697" s="494" t="s">
        <v>2281</v>
      </c>
      <c r="C2697" s="495" t="s">
        <v>4852</v>
      </c>
      <c r="D2697" s="214" t="s">
        <v>83</v>
      </c>
      <c r="E2697" s="235">
        <v>5606.2</v>
      </c>
      <c r="F2697" s="419">
        <v>41912</v>
      </c>
      <c r="G2697" s="44">
        <v>5606.2</v>
      </c>
      <c r="H2697" s="243">
        <f t="shared" si="41"/>
        <v>0</v>
      </c>
      <c r="I2697" s="214" t="s">
        <v>21</v>
      </c>
      <c r="J2697" s="21"/>
      <c r="K2697" s="21"/>
    </row>
    <row r="2698" spans="1:11" x14ac:dyDescent="0.25">
      <c r="A2698" s="216">
        <v>41912</v>
      </c>
      <c r="B2698" s="494" t="s">
        <v>2282</v>
      </c>
      <c r="C2698" s="495" t="s">
        <v>4852</v>
      </c>
      <c r="D2698" s="214" t="s">
        <v>130</v>
      </c>
      <c r="E2698" s="235">
        <v>4904.3999999999996</v>
      </c>
      <c r="F2698" s="421">
        <v>41914</v>
      </c>
      <c r="G2698" s="245">
        <v>4904</v>
      </c>
      <c r="H2698" s="243">
        <f t="shared" si="41"/>
        <v>0.3999999999996362</v>
      </c>
      <c r="I2698" s="214" t="s">
        <v>21</v>
      </c>
      <c r="J2698" s="21"/>
      <c r="K2698" s="21"/>
    </row>
    <row r="2699" spans="1:11" x14ac:dyDescent="0.25">
      <c r="A2699" s="216">
        <v>41912</v>
      </c>
      <c r="B2699" s="494" t="s">
        <v>2283</v>
      </c>
      <c r="C2699" s="495" t="s">
        <v>4852</v>
      </c>
      <c r="D2699" s="214" t="s">
        <v>87</v>
      </c>
      <c r="E2699" s="235">
        <v>10405.969999999999</v>
      </c>
      <c r="F2699" s="421">
        <v>41913</v>
      </c>
      <c r="G2699" s="245">
        <v>10405.969999999999</v>
      </c>
      <c r="H2699" s="243">
        <f t="shared" si="41"/>
        <v>0</v>
      </c>
      <c r="I2699" s="214" t="s">
        <v>217</v>
      </c>
      <c r="J2699" s="21"/>
      <c r="K2699" s="21"/>
    </row>
    <row r="2700" spans="1:11" x14ac:dyDescent="0.25">
      <c r="A2700" s="216">
        <v>41912</v>
      </c>
      <c r="B2700" s="494" t="s">
        <v>2284</v>
      </c>
      <c r="C2700" s="495" t="s">
        <v>4852</v>
      </c>
      <c r="D2700" s="214" t="s">
        <v>386</v>
      </c>
      <c r="E2700" s="235">
        <v>1958</v>
      </c>
      <c r="F2700" s="421">
        <v>41913</v>
      </c>
      <c r="G2700" s="245">
        <v>1958</v>
      </c>
      <c r="H2700" s="243">
        <f t="shared" si="41"/>
        <v>0</v>
      </c>
      <c r="I2700" s="214" t="s">
        <v>217</v>
      </c>
      <c r="J2700" s="21"/>
      <c r="K2700" s="21"/>
    </row>
    <row r="2701" spans="1:11" x14ac:dyDescent="0.25">
      <c r="A2701" s="216">
        <v>41912</v>
      </c>
      <c r="B2701" s="494" t="s">
        <v>2286</v>
      </c>
      <c r="C2701" s="495" t="s">
        <v>4852</v>
      </c>
      <c r="D2701" s="214" t="s">
        <v>52</v>
      </c>
      <c r="E2701" s="235">
        <v>3096.2</v>
      </c>
      <c r="F2701" s="421">
        <v>41913</v>
      </c>
      <c r="G2701" s="245">
        <v>3096.2</v>
      </c>
      <c r="H2701" s="243">
        <f t="shared" si="41"/>
        <v>0</v>
      </c>
      <c r="I2701" s="214" t="s">
        <v>217</v>
      </c>
      <c r="J2701" s="21"/>
      <c r="K2701" s="21"/>
    </row>
    <row r="2702" spans="1:11" x14ac:dyDescent="0.25">
      <c r="A2702" s="216">
        <v>41912</v>
      </c>
      <c r="B2702" s="494" t="s">
        <v>2287</v>
      </c>
      <c r="C2702" s="495" t="s">
        <v>4852</v>
      </c>
      <c r="D2702" s="214" t="s">
        <v>4620</v>
      </c>
      <c r="E2702" s="235">
        <v>8824.7999999999993</v>
      </c>
      <c r="F2702" s="419">
        <v>41912</v>
      </c>
      <c r="G2702" s="44">
        <v>8824.7999999999993</v>
      </c>
      <c r="H2702" s="243">
        <f t="shared" si="41"/>
        <v>0</v>
      </c>
      <c r="I2702" s="214"/>
      <c r="J2702" s="21"/>
      <c r="K2702" s="21"/>
    </row>
    <row r="2703" spans="1:11" x14ac:dyDescent="0.25">
      <c r="A2703" s="216">
        <v>41912</v>
      </c>
      <c r="B2703" s="494" t="s">
        <v>2289</v>
      </c>
      <c r="C2703" s="495" t="s">
        <v>4852</v>
      </c>
      <c r="D2703" s="214" t="s">
        <v>2719</v>
      </c>
      <c r="E2703" s="235">
        <v>6036.8</v>
      </c>
      <c r="F2703" s="419">
        <v>41912</v>
      </c>
      <c r="G2703" s="44">
        <v>6036.8</v>
      </c>
      <c r="H2703" s="243">
        <f t="shared" si="41"/>
        <v>0</v>
      </c>
      <c r="I2703" s="214" t="s">
        <v>65</v>
      </c>
      <c r="J2703" s="21"/>
      <c r="K2703" s="21"/>
    </row>
    <row r="2704" spans="1:11" x14ac:dyDescent="0.25">
      <c r="A2704" s="216">
        <v>41912</v>
      </c>
      <c r="B2704" s="494" t="s">
        <v>2290</v>
      </c>
      <c r="C2704" s="495" t="s">
        <v>4852</v>
      </c>
      <c r="D2704" s="214" t="s">
        <v>51</v>
      </c>
      <c r="E2704" s="235">
        <v>1252.8</v>
      </c>
      <c r="F2704" s="419">
        <v>41912</v>
      </c>
      <c r="G2704" s="44">
        <v>1252.8</v>
      </c>
      <c r="H2704" s="243">
        <f t="shared" si="41"/>
        <v>0</v>
      </c>
      <c r="I2704" s="214"/>
      <c r="J2704" s="21"/>
      <c r="K2704" s="21"/>
    </row>
    <row r="2705" spans="1:11" x14ac:dyDescent="0.25">
      <c r="A2705" s="216">
        <v>41912</v>
      </c>
      <c r="B2705" s="494" t="s">
        <v>2291</v>
      </c>
      <c r="C2705" s="495" t="s">
        <v>4852</v>
      </c>
      <c r="D2705" s="214" t="s">
        <v>1611</v>
      </c>
      <c r="E2705" s="235">
        <v>4705.6000000000004</v>
      </c>
      <c r="F2705" s="419">
        <v>41912</v>
      </c>
      <c r="G2705" s="44">
        <v>4705.6000000000004</v>
      </c>
      <c r="H2705" s="243">
        <f t="shared" si="41"/>
        <v>0</v>
      </c>
      <c r="I2705" s="214"/>
      <c r="J2705" s="21"/>
      <c r="K2705" s="21"/>
    </row>
    <row r="2706" spans="1:11" x14ac:dyDescent="0.25">
      <c r="A2706" s="216">
        <v>41912</v>
      </c>
      <c r="B2706" s="494" t="s">
        <v>2293</v>
      </c>
      <c r="C2706" s="495" t="s">
        <v>4852</v>
      </c>
      <c r="D2706" s="214" t="s">
        <v>4815</v>
      </c>
      <c r="E2706" s="235">
        <v>1861.9</v>
      </c>
      <c r="F2706" s="419">
        <v>41912</v>
      </c>
      <c r="G2706" s="44">
        <v>1861.9</v>
      </c>
      <c r="H2706" s="243">
        <f t="shared" si="41"/>
        <v>0</v>
      </c>
      <c r="I2706" s="214"/>
      <c r="J2706" s="21"/>
      <c r="K2706" s="21"/>
    </row>
    <row r="2707" spans="1:11" x14ac:dyDescent="0.25">
      <c r="A2707" s="216">
        <v>41912</v>
      </c>
      <c r="B2707" s="494" t="s">
        <v>2295</v>
      </c>
      <c r="C2707" s="495" t="s">
        <v>4852</v>
      </c>
      <c r="D2707" s="214" t="s">
        <v>133</v>
      </c>
      <c r="E2707" s="235">
        <v>15100.8</v>
      </c>
      <c r="F2707" s="419">
        <v>41912</v>
      </c>
      <c r="G2707" s="44">
        <v>15100.8</v>
      </c>
      <c r="H2707" s="243">
        <f t="shared" si="41"/>
        <v>0</v>
      </c>
      <c r="I2707" s="214"/>
      <c r="J2707" s="21"/>
      <c r="K2707" s="21"/>
    </row>
    <row r="2708" spans="1:11" x14ac:dyDescent="0.25">
      <c r="A2708" s="216">
        <v>41912</v>
      </c>
      <c r="B2708" s="494" t="s">
        <v>2296</v>
      </c>
      <c r="C2708" s="495" t="s">
        <v>4852</v>
      </c>
      <c r="D2708" s="214" t="s">
        <v>4733</v>
      </c>
      <c r="E2708" s="235">
        <v>55</v>
      </c>
      <c r="F2708" s="419">
        <v>41912</v>
      </c>
      <c r="G2708" s="44">
        <v>55</v>
      </c>
      <c r="H2708" s="243">
        <f t="shared" si="41"/>
        <v>0</v>
      </c>
      <c r="I2708" s="214"/>
      <c r="J2708" s="21"/>
      <c r="K2708" s="21"/>
    </row>
    <row r="2709" spans="1:11" x14ac:dyDescent="0.25">
      <c r="A2709" s="216"/>
      <c r="B2709" s="494"/>
      <c r="C2709" s="495"/>
      <c r="D2709" s="344"/>
      <c r="E2709" s="345"/>
      <c r="F2709" s="35"/>
      <c r="G2709" s="257"/>
      <c r="H2709" s="243">
        <f t="shared" si="41"/>
        <v>0</v>
      </c>
      <c r="J2709" s="21"/>
      <c r="K2709" s="21"/>
    </row>
    <row r="2710" spans="1:11" x14ac:dyDescent="0.25">
      <c r="A2710" s="216"/>
      <c r="B2710" s="494"/>
      <c r="C2710" s="495"/>
      <c r="D2710" s="344"/>
      <c r="E2710" s="345"/>
      <c r="F2710" s="35"/>
      <c r="G2710" s="257"/>
      <c r="H2710" s="243">
        <f t="shared" si="41"/>
        <v>0</v>
      </c>
      <c r="J2710" s="21"/>
      <c r="K2710" s="21"/>
    </row>
    <row r="2711" spans="1:11" x14ac:dyDescent="0.25">
      <c r="A2711" s="216"/>
      <c r="B2711" s="212"/>
      <c r="C2711" s="332"/>
      <c r="D2711" s="20" t="s">
        <v>4357</v>
      </c>
      <c r="E2711" s="390"/>
      <c r="F2711" s="425"/>
      <c r="G2711" s="44"/>
      <c r="H2711" s="243">
        <f t="shared" si="41"/>
        <v>0</v>
      </c>
      <c r="J2711" s="21"/>
      <c r="K2711" s="21"/>
    </row>
    <row r="2712" spans="1:11" x14ac:dyDescent="0.25">
      <c r="A2712" s="216"/>
      <c r="B2712" s="212"/>
      <c r="C2712" s="217"/>
      <c r="D2712" s="33" t="s">
        <v>4357</v>
      </c>
      <c r="E2712" s="225"/>
      <c r="F2712" s="419"/>
      <c r="G2712" s="34"/>
      <c r="H2712" s="243">
        <f t="shared" si="41"/>
        <v>0</v>
      </c>
      <c r="J2712" s="21"/>
      <c r="K2712" s="21"/>
    </row>
    <row r="2713" spans="1:11" ht="15.75" x14ac:dyDescent="0.25">
      <c r="A2713" s="216"/>
      <c r="B2713" s="212"/>
      <c r="C2713" s="224"/>
      <c r="D2713" s="297" t="s">
        <v>4357</v>
      </c>
      <c r="E2713" s="391"/>
      <c r="F2713" s="31"/>
      <c r="G2713" s="36"/>
      <c r="H2713" s="86">
        <f t="shared" si="41"/>
        <v>0</v>
      </c>
      <c r="J2713" s="21"/>
      <c r="K2713" s="21"/>
    </row>
    <row r="2714" spans="1:11" ht="15.75" x14ac:dyDescent="0.25">
      <c r="A2714" s="216"/>
      <c r="B2714" s="212"/>
      <c r="C2714" s="224"/>
      <c r="D2714" s="297"/>
      <c r="E2714" s="391"/>
      <c r="F2714" s="31"/>
      <c r="G2714" s="36"/>
      <c r="H2714" s="86">
        <f t="shared" si="41"/>
        <v>0</v>
      </c>
      <c r="J2714" s="21"/>
      <c r="K2714" s="21"/>
    </row>
    <row r="2715" spans="1:11" ht="15.75" thickBot="1" x14ac:dyDescent="0.3">
      <c r="D2715" s="300"/>
      <c r="E2715" s="302"/>
      <c r="F2715" s="439"/>
      <c r="G2715" s="302"/>
      <c r="H2715" s="392"/>
      <c r="J2715" s="21"/>
      <c r="K2715" s="21"/>
    </row>
    <row r="2716" spans="1:11" ht="15.75" thickTop="1" x14ac:dyDescent="0.25">
      <c r="A2716" s="304"/>
      <c r="B2716" s="305"/>
      <c r="C2716" s="306"/>
      <c r="D2716" s="127"/>
      <c r="E2716" s="309">
        <f>SUM(E4:E2715)</f>
        <v>30822468.820000011</v>
      </c>
      <c r="F2716" s="440"/>
      <c r="G2716" s="309">
        <f>SUM(G4:G2714)</f>
        <v>30463173.000000011</v>
      </c>
      <c r="H2716" s="393"/>
      <c r="J2716" s="21"/>
      <c r="K2716" s="21"/>
    </row>
    <row r="2717" spans="1:11" ht="15.75" thickBot="1" x14ac:dyDescent="0.3">
      <c r="A2717" s="304"/>
      <c r="B2717" s="305"/>
      <c r="C2717" s="306"/>
      <c r="D2717" s="127"/>
      <c r="E2717" s="312"/>
      <c r="F2717" s="440"/>
      <c r="G2717" s="312"/>
      <c r="H2717" s="393"/>
      <c r="J2717" s="21"/>
      <c r="K2717" s="21"/>
    </row>
    <row r="2718" spans="1:11" x14ac:dyDescent="0.25">
      <c r="A2718" s="304"/>
      <c r="B2718" s="305"/>
      <c r="C2718" s="306"/>
      <c r="D2718" s="127"/>
      <c r="E2718" s="313"/>
      <c r="F2718" s="440"/>
      <c r="G2718" s="313"/>
      <c r="H2718" s="393"/>
      <c r="J2718" s="21"/>
      <c r="K2718" s="21"/>
    </row>
    <row r="2719" spans="1:11" ht="31.5" x14ac:dyDescent="0.25">
      <c r="A2719" s="304"/>
      <c r="B2719" s="305"/>
      <c r="C2719" s="306"/>
      <c r="D2719" s="28"/>
      <c r="E2719" s="394" t="s">
        <v>748</v>
      </c>
      <c r="F2719" s="440"/>
      <c r="G2719" s="315" t="s">
        <v>749</v>
      </c>
      <c r="H2719" s="393"/>
      <c r="J2719" s="21"/>
      <c r="K2719" s="21"/>
    </row>
    <row r="2720" spans="1:11" x14ac:dyDescent="0.25">
      <c r="A2720" s="304"/>
      <c r="B2720" s="305"/>
      <c r="C2720" s="306"/>
      <c r="D2720" s="127"/>
      <c r="E2720" s="313"/>
      <c r="F2720" s="440"/>
      <c r="G2720" s="313"/>
      <c r="H2720" s="393"/>
      <c r="J2720" s="21"/>
      <c r="K2720" s="21"/>
    </row>
    <row r="2721" spans="1:11" x14ac:dyDescent="0.25">
      <c r="A2721" s="304"/>
      <c r="B2721" s="305"/>
      <c r="C2721" s="306"/>
      <c r="D2721" s="127"/>
      <c r="E2721" s="313"/>
      <c r="F2721" s="440"/>
      <c r="G2721" s="313"/>
      <c r="H2721" s="393"/>
      <c r="J2721" s="21"/>
      <c r="K2721" s="21"/>
    </row>
    <row r="2722" spans="1:11" x14ac:dyDescent="0.25">
      <c r="A2722" s="304"/>
      <c r="B2722" s="305"/>
      <c r="C2722" s="306"/>
      <c r="D2722" s="127"/>
      <c r="E2722" s="313"/>
      <c r="F2722" s="440"/>
      <c r="G2722" s="313"/>
      <c r="H2722" s="393"/>
      <c r="J2722" s="21"/>
      <c r="K2722" s="21"/>
    </row>
    <row r="2723" spans="1:11" ht="21" x14ac:dyDescent="0.35">
      <c r="A2723" s="304"/>
      <c r="B2723" s="305"/>
      <c r="C2723" s="306"/>
      <c r="D2723" s="127"/>
      <c r="E2723" s="643">
        <f>E2716-G2716</f>
        <v>359295.8200000003</v>
      </c>
      <c r="F2723" s="644"/>
      <c r="G2723" s="644"/>
      <c r="H2723" s="393"/>
      <c r="J2723" s="21"/>
      <c r="K2723" s="21"/>
    </row>
    <row r="2724" spans="1:11" x14ac:dyDescent="0.25">
      <c r="A2724" s="304"/>
      <c r="B2724" s="305"/>
      <c r="C2724" s="306"/>
      <c r="D2724" s="127"/>
      <c r="E2724" s="313"/>
      <c r="F2724" s="440"/>
      <c r="G2724" s="313"/>
      <c r="H2724" s="393"/>
      <c r="J2724" s="21"/>
      <c r="K2724" s="21"/>
    </row>
    <row r="2725" spans="1:11" ht="18.75" x14ac:dyDescent="0.3">
      <c r="A2725" s="304"/>
      <c r="B2725" s="305"/>
      <c r="C2725" s="306"/>
      <c r="D2725" s="127"/>
      <c r="E2725" s="656" t="s">
        <v>2577</v>
      </c>
      <c r="F2725" s="656"/>
      <c r="G2725" s="656"/>
      <c r="H2725" s="393"/>
      <c r="J2725" s="21"/>
      <c r="K2725" s="21"/>
    </row>
    <row r="2726" spans="1:11" x14ac:dyDescent="0.25">
      <c r="A2726" s="304"/>
      <c r="B2726" s="305"/>
      <c r="C2726" s="306"/>
      <c r="D2726" s="127"/>
      <c r="E2726" s="313"/>
      <c r="F2726" s="440"/>
      <c r="G2726" s="313"/>
      <c r="H2726" s="393"/>
      <c r="J2726" s="21"/>
      <c r="K2726" s="21"/>
    </row>
    <row r="2727" spans="1:11" x14ac:dyDescent="0.25">
      <c r="A2727" s="304"/>
      <c r="B2727" s="305"/>
      <c r="C2727" s="306"/>
      <c r="D2727" s="127"/>
      <c r="E2727" s="313"/>
      <c r="F2727" s="440"/>
      <c r="G2727" s="313"/>
      <c r="H2727" s="393"/>
      <c r="J2727" s="21"/>
      <c r="K2727" s="21"/>
    </row>
    <row r="2728" spans="1:11" x14ac:dyDescent="0.25">
      <c r="A2728" s="304"/>
      <c r="B2728" s="305"/>
      <c r="C2728" s="306"/>
      <c r="D2728" s="127"/>
      <c r="E2728" s="313"/>
      <c r="F2728" s="440"/>
      <c r="G2728" s="313"/>
      <c r="H2728" s="393"/>
      <c r="J2728" s="21"/>
      <c r="K2728" s="21"/>
    </row>
  </sheetData>
  <mergeCells count="3">
    <mergeCell ref="A1:F1"/>
    <mergeCell ref="E2723:G2723"/>
    <mergeCell ref="E2725:G272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627"/>
  <sheetViews>
    <sheetView workbookViewId="0">
      <selection activeCell="E21" sqref="E21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317" customWidth="1"/>
    <col min="6" max="6" width="24.5703125" style="441" customWidth="1"/>
    <col min="7" max="7" width="26.7109375" style="317" bestFit="1" customWidth="1"/>
    <col min="8" max="8" width="15.28515625" style="33" customWidth="1"/>
    <col min="9" max="9" width="11.42578125" style="21"/>
    <col min="10" max="11" width="11.42578125" style="28"/>
    <col min="12" max="16384" width="11.42578125" style="21"/>
  </cols>
  <sheetData>
    <row r="1" spans="1:11" ht="18.75" x14ac:dyDescent="0.3">
      <c r="A1" s="655" t="s">
        <v>4952</v>
      </c>
      <c r="B1" s="655"/>
      <c r="C1" s="655"/>
      <c r="D1" s="655"/>
      <c r="E1" s="655"/>
      <c r="F1" s="655"/>
      <c r="G1" s="201"/>
      <c r="H1" s="378"/>
    </row>
    <row r="2" spans="1:11" ht="35.25" thickBot="1" x14ac:dyDescent="0.35">
      <c r="A2" s="203" t="s">
        <v>1</v>
      </c>
      <c r="B2" s="204" t="s">
        <v>2</v>
      </c>
      <c r="C2" s="205"/>
      <c r="D2" s="206" t="s">
        <v>1132</v>
      </c>
      <c r="E2" s="379" t="s">
        <v>4</v>
      </c>
      <c r="F2" s="417" t="s">
        <v>5</v>
      </c>
      <c r="G2" s="455" t="s">
        <v>6</v>
      </c>
      <c r="H2" s="380" t="s">
        <v>7</v>
      </c>
    </row>
    <row r="3" spans="1:11" ht="15.75" thickTop="1" x14ac:dyDescent="0.25">
      <c r="A3" s="211">
        <v>41913</v>
      </c>
      <c r="B3" s="661" t="s">
        <v>2298</v>
      </c>
      <c r="C3" s="662" t="s">
        <v>4852</v>
      </c>
      <c r="D3" s="214" t="s">
        <v>3318</v>
      </c>
      <c r="E3" s="58">
        <v>4962.3999999999996</v>
      </c>
      <c r="F3" s="577">
        <v>41913</v>
      </c>
      <c r="G3" s="230">
        <v>4962.3999999999996</v>
      </c>
      <c r="H3" s="291">
        <f>E3-G3</f>
        <v>0</v>
      </c>
      <c r="I3" s="214"/>
    </row>
    <row r="4" spans="1:11" x14ac:dyDescent="0.25">
      <c r="A4" s="216">
        <v>41913</v>
      </c>
      <c r="B4" s="663" t="s">
        <v>2300</v>
      </c>
      <c r="C4" s="662" t="s">
        <v>4852</v>
      </c>
      <c r="D4" s="214" t="s">
        <v>4620</v>
      </c>
      <c r="E4" s="235">
        <v>17173.8</v>
      </c>
      <c r="F4" s="287">
        <v>41913</v>
      </c>
      <c r="G4" s="44">
        <v>17173.8</v>
      </c>
      <c r="H4" s="86">
        <f>E4-G4</f>
        <v>0</v>
      </c>
      <c r="I4" s="214" t="s">
        <v>21</v>
      </c>
    </row>
    <row r="5" spans="1:11" x14ac:dyDescent="0.25">
      <c r="A5" s="216">
        <v>41913</v>
      </c>
      <c r="B5" s="663" t="s">
        <v>2301</v>
      </c>
      <c r="C5" s="662" t="s">
        <v>4852</v>
      </c>
      <c r="D5" s="214" t="s">
        <v>13</v>
      </c>
      <c r="E5" s="235">
        <v>2650</v>
      </c>
      <c r="F5" s="287">
        <v>41913</v>
      </c>
      <c r="G5" s="44">
        <v>2650</v>
      </c>
      <c r="H5" s="86">
        <f t="shared" ref="H5:H68" si="0">E5-G5</f>
        <v>0</v>
      </c>
      <c r="I5" s="214" t="s">
        <v>21</v>
      </c>
    </row>
    <row r="6" spans="1:11" x14ac:dyDescent="0.25">
      <c r="A6" s="216">
        <v>41913</v>
      </c>
      <c r="B6" s="663" t="s">
        <v>2302</v>
      </c>
      <c r="C6" s="662" t="s">
        <v>4852</v>
      </c>
      <c r="D6" s="214" t="s">
        <v>14</v>
      </c>
      <c r="E6" s="235">
        <v>4560</v>
      </c>
      <c r="F6" s="287">
        <v>41913</v>
      </c>
      <c r="G6" s="44">
        <v>4560</v>
      </c>
      <c r="H6" s="86">
        <f t="shared" si="0"/>
        <v>0</v>
      </c>
      <c r="I6" s="214" t="s">
        <v>65</v>
      </c>
    </row>
    <row r="7" spans="1:11" x14ac:dyDescent="0.25">
      <c r="A7" s="216">
        <v>41913</v>
      </c>
      <c r="B7" s="663" t="s">
        <v>2303</v>
      </c>
      <c r="C7" s="662" t="s">
        <v>4852</v>
      </c>
      <c r="D7" s="214" t="s">
        <v>4682</v>
      </c>
      <c r="E7" s="235">
        <v>9524.7999999999993</v>
      </c>
      <c r="F7" s="287">
        <v>41913</v>
      </c>
      <c r="G7" s="44">
        <v>9524.7999999999993</v>
      </c>
      <c r="H7" s="86">
        <f t="shared" si="0"/>
        <v>0</v>
      </c>
      <c r="I7" s="214"/>
    </row>
    <row r="8" spans="1:11" x14ac:dyDescent="0.25">
      <c r="A8" s="216">
        <v>41913</v>
      </c>
      <c r="B8" s="663" t="s">
        <v>2305</v>
      </c>
      <c r="C8" s="662" t="s">
        <v>4852</v>
      </c>
      <c r="D8" s="220" t="s">
        <v>3114</v>
      </c>
      <c r="E8" s="241">
        <v>0</v>
      </c>
      <c r="F8" s="287"/>
      <c r="G8" s="44"/>
      <c r="H8" s="86">
        <f t="shared" si="0"/>
        <v>0</v>
      </c>
      <c r="I8" s="214"/>
    </row>
    <row r="9" spans="1:11" x14ac:dyDescent="0.25">
      <c r="A9" s="216">
        <v>41913</v>
      </c>
      <c r="B9" s="663" t="s">
        <v>2306</v>
      </c>
      <c r="C9" s="662" t="s">
        <v>4852</v>
      </c>
      <c r="D9" s="214" t="s">
        <v>4953</v>
      </c>
      <c r="E9" s="235">
        <v>17121</v>
      </c>
      <c r="F9" s="287">
        <v>41915</v>
      </c>
      <c r="G9" s="44">
        <v>17121</v>
      </c>
      <c r="H9" s="86">
        <f t="shared" si="0"/>
        <v>0</v>
      </c>
      <c r="I9" s="214" t="s">
        <v>105</v>
      </c>
    </row>
    <row r="10" spans="1:11" x14ac:dyDescent="0.25">
      <c r="A10" s="216">
        <v>41913</v>
      </c>
      <c r="B10" s="663" t="s">
        <v>2307</v>
      </c>
      <c r="C10" s="662" t="s">
        <v>4852</v>
      </c>
      <c r="D10" s="214" t="s">
        <v>28</v>
      </c>
      <c r="E10" s="235">
        <v>13692</v>
      </c>
      <c r="F10" s="287">
        <v>41913</v>
      </c>
      <c r="G10" s="44">
        <v>13692</v>
      </c>
      <c r="H10" s="86">
        <f t="shared" si="0"/>
        <v>0</v>
      </c>
      <c r="I10" s="214"/>
    </row>
    <row r="11" spans="1:11" x14ac:dyDescent="0.25">
      <c r="A11" s="216">
        <v>41913</v>
      </c>
      <c r="B11" s="663" t="s">
        <v>2309</v>
      </c>
      <c r="C11" s="662" t="s">
        <v>4852</v>
      </c>
      <c r="D11" s="214" t="s">
        <v>123</v>
      </c>
      <c r="E11" s="235">
        <v>7351.2</v>
      </c>
      <c r="F11" s="287">
        <v>41914</v>
      </c>
      <c r="G11" s="44">
        <v>7351.2</v>
      </c>
      <c r="H11" s="86">
        <f t="shared" si="0"/>
        <v>0</v>
      </c>
      <c r="I11" s="214" t="s">
        <v>27</v>
      </c>
    </row>
    <row r="12" spans="1:11" x14ac:dyDescent="0.25">
      <c r="A12" s="216">
        <v>41913</v>
      </c>
      <c r="B12" s="663" t="s">
        <v>2310</v>
      </c>
      <c r="C12" s="662" t="s">
        <v>4852</v>
      </c>
      <c r="D12" s="214" t="s">
        <v>3372</v>
      </c>
      <c r="E12" s="235">
        <v>1800</v>
      </c>
      <c r="F12" s="287">
        <v>41913</v>
      </c>
      <c r="G12" s="44">
        <v>1800</v>
      </c>
      <c r="H12" s="86">
        <f t="shared" si="0"/>
        <v>0</v>
      </c>
      <c r="I12" s="214" t="s">
        <v>4954</v>
      </c>
    </row>
    <row r="13" spans="1:11" x14ac:dyDescent="0.25">
      <c r="A13" s="216">
        <v>41913</v>
      </c>
      <c r="B13" s="663" t="s">
        <v>2311</v>
      </c>
      <c r="C13" s="662" t="s">
        <v>4852</v>
      </c>
      <c r="D13" s="214" t="s">
        <v>51</v>
      </c>
      <c r="E13" s="235">
        <v>3018.4</v>
      </c>
      <c r="F13" s="287">
        <v>41914</v>
      </c>
      <c r="G13" s="44">
        <v>3018.4</v>
      </c>
      <c r="H13" s="86">
        <f t="shared" si="0"/>
        <v>0</v>
      </c>
      <c r="I13" s="214" t="s">
        <v>30</v>
      </c>
      <c r="K13" s="33"/>
    </row>
    <row r="14" spans="1:11" x14ac:dyDescent="0.25">
      <c r="A14" s="216">
        <v>41913</v>
      </c>
      <c r="B14" s="663" t="s">
        <v>2312</v>
      </c>
      <c r="C14" s="662" t="s">
        <v>4852</v>
      </c>
      <c r="D14" s="214" t="s">
        <v>23</v>
      </c>
      <c r="E14" s="235">
        <v>6395</v>
      </c>
      <c r="F14" s="287">
        <v>41913</v>
      </c>
      <c r="G14" s="44">
        <v>6395</v>
      </c>
      <c r="H14" s="86">
        <f t="shared" si="0"/>
        <v>0</v>
      </c>
      <c r="I14" s="214"/>
    </row>
    <row r="15" spans="1:11" x14ac:dyDescent="0.25">
      <c r="A15" s="216">
        <v>41913</v>
      </c>
      <c r="B15" s="663" t="s">
        <v>2313</v>
      </c>
      <c r="C15" s="662" t="s">
        <v>4852</v>
      </c>
      <c r="D15" s="214" t="s">
        <v>4323</v>
      </c>
      <c r="E15" s="235">
        <v>3925.2</v>
      </c>
      <c r="F15" s="287">
        <v>41913</v>
      </c>
      <c r="G15" s="44">
        <v>3925.2</v>
      </c>
      <c r="H15" s="86">
        <f t="shared" si="0"/>
        <v>0</v>
      </c>
      <c r="I15" s="214"/>
    </row>
    <row r="16" spans="1:11" x14ac:dyDescent="0.25">
      <c r="A16" s="216">
        <v>41913</v>
      </c>
      <c r="B16" s="663" t="s">
        <v>2314</v>
      </c>
      <c r="C16" s="662" t="s">
        <v>4852</v>
      </c>
      <c r="D16" s="214" t="s">
        <v>22</v>
      </c>
      <c r="E16" s="235">
        <v>11374</v>
      </c>
      <c r="F16" s="287">
        <v>41913</v>
      </c>
      <c r="G16" s="44">
        <v>11374</v>
      </c>
      <c r="H16" s="86">
        <f t="shared" si="0"/>
        <v>0</v>
      </c>
      <c r="I16" s="214"/>
    </row>
    <row r="17" spans="1:11" x14ac:dyDescent="0.25">
      <c r="A17" s="216">
        <v>41913</v>
      </c>
      <c r="B17" s="663" t="s">
        <v>2316</v>
      </c>
      <c r="C17" s="662" t="s">
        <v>4852</v>
      </c>
      <c r="D17" s="214" t="s">
        <v>952</v>
      </c>
      <c r="E17" s="235">
        <v>431.2</v>
      </c>
      <c r="F17" s="287">
        <v>41913</v>
      </c>
      <c r="G17" s="44">
        <v>431.2</v>
      </c>
      <c r="H17" s="86">
        <f t="shared" si="0"/>
        <v>0</v>
      </c>
      <c r="I17" s="214"/>
    </row>
    <row r="18" spans="1:11" x14ac:dyDescent="0.25">
      <c r="A18" s="216">
        <v>41913</v>
      </c>
      <c r="B18" s="663" t="s">
        <v>2317</v>
      </c>
      <c r="C18" s="662" t="s">
        <v>4852</v>
      </c>
      <c r="D18" s="214" t="s">
        <v>4733</v>
      </c>
      <c r="E18" s="235">
        <v>3596.7</v>
      </c>
      <c r="F18" s="287">
        <v>41914</v>
      </c>
      <c r="G18" s="44">
        <v>3596.7</v>
      </c>
      <c r="H18" s="86">
        <f t="shared" si="0"/>
        <v>0</v>
      </c>
      <c r="I18" s="214" t="s">
        <v>30</v>
      </c>
    </row>
    <row r="19" spans="1:11" x14ac:dyDescent="0.25">
      <c r="A19" s="216">
        <v>41913</v>
      </c>
      <c r="B19" s="663" t="s">
        <v>2318</v>
      </c>
      <c r="C19" s="662" t="s">
        <v>4852</v>
      </c>
      <c r="D19" s="214" t="s">
        <v>884</v>
      </c>
      <c r="E19" s="235">
        <v>30048</v>
      </c>
      <c r="F19" s="287">
        <v>41931</v>
      </c>
      <c r="G19" s="44">
        <v>30048</v>
      </c>
      <c r="H19" s="86">
        <f t="shared" si="0"/>
        <v>0</v>
      </c>
      <c r="I19" s="214" t="s">
        <v>21</v>
      </c>
    </row>
    <row r="20" spans="1:11" x14ac:dyDescent="0.25">
      <c r="A20" s="216">
        <v>41913</v>
      </c>
      <c r="B20" s="663" t="s">
        <v>2320</v>
      </c>
      <c r="C20" s="662" t="s">
        <v>4852</v>
      </c>
      <c r="D20" s="214" t="s">
        <v>760</v>
      </c>
      <c r="E20" s="235">
        <v>1859</v>
      </c>
      <c r="F20" s="287">
        <v>41914</v>
      </c>
      <c r="G20" s="44">
        <v>1859</v>
      </c>
      <c r="H20" s="86">
        <f t="shared" si="0"/>
        <v>0</v>
      </c>
      <c r="I20" s="214" t="s">
        <v>30</v>
      </c>
    </row>
    <row r="21" spans="1:11" x14ac:dyDescent="0.25">
      <c r="A21" s="216">
        <v>41913</v>
      </c>
      <c r="B21" s="663" t="s">
        <v>2321</v>
      </c>
      <c r="C21" s="662" t="s">
        <v>4852</v>
      </c>
      <c r="D21" s="214" t="s">
        <v>29</v>
      </c>
      <c r="E21" s="235">
        <v>10163.700000000001</v>
      </c>
      <c r="F21" s="287">
        <v>41914</v>
      </c>
      <c r="G21" s="44">
        <v>10163.700000000001</v>
      </c>
      <c r="H21" s="86">
        <f t="shared" si="0"/>
        <v>0</v>
      </c>
      <c r="I21" s="214" t="s">
        <v>162</v>
      </c>
    </row>
    <row r="22" spans="1:11" x14ac:dyDescent="0.25">
      <c r="A22" s="216">
        <v>41913</v>
      </c>
      <c r="B22" s="663" t="s">
        <v>2322</v>
      </c>
      <c r="C22" s="662" t="s">
        <v>4852</v>
      </c>
      <c r="D22" s="214" t="s">
        <v>52</v>
      </c>
      <c r="E22" s="235">
        <v>2694.6</v>
      </c>
      <c r="F22" s="287">
        <v>41913</v>
      </c>
      <c r="G22" s="44">
        <v>2694.6</v>
      </c>
      <c r="H22" s="86">
        <f t="shared" si="0"/>
        <v>0</v>
      </c>
      <c r="I22" s="214" t="s">
        <v>30</v>
      </c>
    </row>
    <row r="23" spans="1:11" x14ac:dyDescent="0.25">
      <c r="A23" s="216">
        <v>41913</v>
      </c>
      <c r="B23" s="663" t="s">
        <v>2323</v>
      </c>
      <c r="C23" s="662" t="s">
        <v>4852</v>
      </c>
      <c r="D23" s="214" t="s">
        <v>2187</v>
      </c>
      <c r="E23" s="235">
        <v>1204.2</v>
      </c>
      <c r="F23" s="287">
        <v>41914</v>
      </c>
      <c r="G23" s="44">
        <v>1204.2</v>
      </c>
      <c r="H23" s="86">
        <f t="shared" si="0"/>
        <v>0</v>
      </c>
      <c r="I23" s="214" t="s">
        <v>30</v>
      </c>
    </row>
    <row r="24" spans="1:11" x14ac:dyDescent="0.25">
      <c r="A24" s="216">
        <v>41913</v>
      </c>
      <c r="B24" s="663" t="s">
        <v>2324</v>
      </c>
      <c r="C24" s="662" t="s">
        <v>4852</v>
      </c>
      <c r="D24" s="214" t="s">
        <v>4355</v>
      </c>
      <c r="E24" s="235">
        <v>11434</v>
      </c>
      <c r="F24" s="287">
        <v>41914</v>
      </c>
      <c r="G24" s="44">
        <v>11434</v>
      </c>
      <c r="H24" s="86">
        <f t="shared" si="0"/>
        <v>0</v>
      </c>
      <c r="I24" s="214" t="s">
        <v>30</v>
      </c>
    </row>
    <row r="25" spans="1:11" x14ac:dyDescent="0.25">
      <c r="A25" s="216">
        <v>41913</v>
      </c>
      <c r="B25" s="663" t="s">
        <v>2325</v>
      </c>
      <c r="C25" s="662" t="s">
        <v>4852</v>
      </c>
      <c r="D25" s="214" t="s">
        <v>2582</v>
      </c>
      <c r="E25" s="235">
        <v>1763.8</v>
      </c>
      <c r="F25" s="287">
        <v>41915</v>
      </c>
      <c r="G25" s="44">
        <v>1763.8</v>
      </c>
      <c r="H25" s="86">
        <f t="shared" si="0"/>
        <v>0</v>
      </c>
      <c r="I25" s="214" t="s">
        <v>30</v>
      </c>
    </row>
    <row r="26" spans="1:11" x14ac:dyDescent="0.25">
      <c r="A26" s="216">
        <v>41913</v>
      </c>
      <c r="B26" s="663" t="s">
        <v>2326</v>
      </c>
      <c r="C26" s="662" t="s">
        <v>4852</v>
      </c>
      <c r="D26" s="214" t="s">
        <v>180</v>
      </c>
      <c r="E26" s="235">
        <v>35700.400000000001</v>
      </c>
      <c r="F26" s="287">
        <v>41914</v>
      </c>
      <c r="G26" s="44">
        <v>35700.400000000001</v>
      </c>
      <c r="H26" s="86">
        <f t="shared" si="0"/>
        <v>0</v>
      </c>
      <c r="I26" s="214" t="s">
        <v>217</v>
      </c>
    </row>
    <row r="27" spans="1:11" x14ac:dyDescent="0.25">
      <c r="A27" s="216">
        <v>41913</v>
      </c>
      <c r="B27" s="663" t="s">
        <v>2328</v>
      </c>
      <c r="C27" s="662" t="s">
        <v>4852</v>
      </c>
      <c r="D27" s="214" t="s">
        <v>47</v>
      </c>
      <c r="E27" s="235">
        <v>6193.8</v>
      </c>
      <c r="F27" s="287">
        <v>41914</v>
      </c>
      <c r="G27" s="44">
        <v>6193.8</v>
      </c>
      <c r="H27" s="86">
        <f t="shared" si="0"/>
        <v>0</v>
      </c>
      <c r="I27" s="214" t="s">
        <v>105</v>
      </c>
    </row>
    <row r="28" spans="1:11" x14ac:dyDescent="0.25">
      <c r="A28" s="216">
        <v>41913</v>
      </c>
      <c r="B28" s="663" t="s">
        <v>2329</v>
      </c>
      <c r="C28" s="662" t="s">
        <v>4852</v>
      </c>
      <c r="D28" s="214" t="s">
        <v>464</v>
      </c>
      <c r="E28" s="235">
        <v>19260</v>
      </c>
      <c r="F28" s="487">
        <v>41917</v>
      </c>
      <c r="G28" s="320">
        <v>19260</v>
      </c>
      <c r="H28" s="86">
        <f t="shared" si="0"/>
        <v>0</v>
      </c>
      <c r="I28" s="214" t="s">
        <v>27</v>
      </c>
    </row>
    <row r="29" spans="1:11" x14ac:dyDescent="0.25">
      <c r="A29" s="216">
        <v>41913</v>
      </c>
      <c r="B29" s="663" t="s">
        <v>2330</v>
      </c>
      <c r="C29" s="662" t="s">
        <v>4852</v>
      </c>
      <c r="D29" s="220" t="s">
        <v>3114</v>
      </c>
      <c r="E29" s="241">
        <v>0</v>
      </c>
      <c r="F29" s="287"/>
      <c r="G29" s="44"/>
      <c r="H29" s="86">
        <f t="shared" si="0"/>
        <v>0</v>
      </c>
      <c r="I29" s="214" t="s">
        <v>512</v>
      </c>
    </row>
    <row r="30" spans="1:11" x14ac:dyDescent="0.25">
      <c r="A30" s="216">
        <v>41913</v>
      </c>
      <c r="B30" s="663" t="s">
        <v>2331</v>
      </c>
      <c r="C30" s="662" t="s">
        <v>4852</v>
      </c>
      <c r="D30" s="214" t="s">
        <v>429</v>
      </c>
      <c r="E30" s="235">
        <v>4588</v>
      </c>
      <c r="F30" s="287">
        <v>41914</v>
      </c>
      <c r="G30" s="44">
        <v>4588</v>
      </c>
      <c r="H30" s="86">
        <f t="shared" si="0"/>
        <v>0</v>
      </c>
      <c r="I30" s="214" t="s">
        <v>27</v>
      </c>
    </row>
    <row r="31" spans="1:11" x14ac:dyDescent="0.25">
      <c r="A31" s="216">
        <v>41913</v>
      </c>
      <c r="B31" s="663" t="s">
        <v>2333</v>
      </c>
      <c r="C31" s="662" t="s">
        <v>4852</v>
      </c>
      <c r="D31" s="214" t="s">
        <v>4685</v>
      </c>
      <c r="E31" s="235">
        <v>1644.5</v>
      </c>
      <c r="F31" s="287">
        <v>41914</v>
      </c>
      <c r="G31" s="44">
        <v>1644.5</v>
      </c>
      <c r="H31" s="86">
        <f t="shared" si="0"/>
        <v>0</v>
      </c>
      <c r="I31" s="214" t="s">
        <v>30</v>
      </c>
      <c r="K31" s="33"/>
    </row>
    <row r="32" spans="1:11" x14ac:dyDescent="0.25">
      <c r="A32" s="216">
        <v>41913</v>
      </c>
      <c r="B32" s="663" t="s">
        <v>2334</v>
      </c>
      <c r="C32" s="662" t="s">
        <v>4852</v>
      </c>
      <c r="D32" s="214" t="s">
        <v>4850</v>
      </c>
      <c r="E32" s="235">
        <v>2848.5</v>
      </c>
      <c r="F32" s="287">
        <v>41914</v>
      </c>
      <c r="G32" s="44">
        <v>2848.5</v>
      </c>
      <c r="H32" s="86">
        <f t="shared" si="0"/>
        <v>0</v>
      </c>
      <c r="I32" s="214" t="s">
        <v>162</v>
      </c>
    </row>
    <row r="33" spans="1:11" x14ac:dyDescent="0.25">
      <c r="A33" s="216">
        <v>41913</v>
      </c>
      <c r="B33" s="663" t="s">
        <v>2335</v>
      </c>
      <c r="C33" s="662" t="s">
        <v>4852</v>
      </c>
      <c r="D33" s="214" t="s">
        <v>1697</v>
      </c>
      <c r="E33" s="235">
        <v>1590</v>
      </c>
      <c r="F33" s="287">
        <v>41913</v>
      </c>
      <c r="G33" s="44">
        <v>1590</v>
      </c>
      <c r="H33" s="86">
        <f t="shared" si="0"/>
        <v>0</v>
      </c>
      <c r="I33" s="214" t="s">
        <v>30</v>
      </c>
    </row>
    <row r="34" spans="1:11" x14ac:dyDescent="0.25">
      <c r="A34" s="216">
        <v>41913</v>
      </c>
      <c r="B34" s="663" t="s">
        <v>2336</v>
      </c>
      <c r="C34" s="662" t="s">
        <v>4852</v>
      </c>
      <c r="D34" s="214" t="s">
        <v>149</v>
      </c>
      <c r="E34" s="235">
        <v>17142</v>
      </c>
      <c r="F34" s="482" t="s">
        <v>4955</v>
      </c>
      <c r="G34" s="44">
        <v>17142</v>
      </c>
      <c r="H34" s="86">
        <f t="shared" si="0"/>
        <v>0</v>
      </c>
      <c r="I34" s="214" t="s">
        <v>27</v>
      </c>
    </row>
    <row r="35" spans="1:11" x14ac:dyDescent="0.25">
      <c r="A35" s="216">
        <v>41913</v>
      </c>
      <c r="B35" s="663" t="s">
        <v>2337</v>
      </c>
      <c r="C35" s="662" t="s">
        <v>4852</v>
      </c>
      <c r="D35" s="214" t="s">
        <v>857</v>
      </c>
      <c r="E35" s="235">
        <v>7931</v>
      </c>
      <c r="F35" s="287">
        <v>41914</v>
      </c>
      <c r="G35" s="44">
        <v>7931</v>
      </c>
      <c r="H35" s="86">
        <f t="shared" si="0"/>
        <v>0</v>
      </c>
      <c r="I35" s="214" t="s">
        <v>27</v>
      </c>
    </row>
    <row r="36" spans="1:11" x14ac:dyDescent="0.25">
      <c r="A36" s="216">
        <v>41913</v>
      </c>
      <c r="B36" s="663" t="s">
        <v>2338</v>
      </c>
      <c r="C36" s="662" t="s">
        <v>4852</v>
      </c>
      <c r="D36" s="214" t="s">
        <v>62</v>
      </c>
      <c r="E36" s="235">
        <v>20940</v>
      </c>
      <c r="F36" s="287">
        <v>41913</v>
      </c>
      <c r="G36" s="44">
        <v>20940</v>
      </c>
      <c r="H36" s="86">
        <f t="shared" si="0"/>
        <v>0</v>
      </c>
      <c r="I36" s="214"/>
    </row>
    <row r="37" spans="1:11" x14ac:dyDescent="0.25">
      <c r="A37" s="216">
        <v>41913</v>
      </c>
      <c r="B37" s="663" t="s">
        <v>2339</v>
      </c>
      <c r="C37" s="662" t="s">
        <v>4852</v>
      </c>
      <c r="D37" s="214" t="s">
        <v>87</v>
      </c>
      <c r="E37" s="235">
        <v>6451.47</v>
      </c>
      <c r="F37" s="287">
        <v>41913</v>
      </c>
      <c r="G37" s="44">
        <v>6451.47</v>
      </c>
      <c r="H37" s="86">
        <f t="shared" si="0"/>
        <v>0</v>
      </c>
      <c r="I37" s="214" t="s">
        <v>65</v>
      </c>
    </row>
    <row r="38" spans="1:11" x14ac:dyDescent="0.25">
      <c r="A38" s="216">
        <v>41913</v>
      </c>
      <c r="B38" s="663" t="s">
        <v>2340</v>
      </c>
      <c r="C38" s="662" t="s">
        <v>4852</v>
      </c>
      <c r="D38" s="220" t="s">
        <v>3114</v>
      </c>
      <c r="E38" s="241">
        <v>0</v>
      </c>
      <c r="F38" s="287"/>
      <c r="G38" s="44"/>
      <c r="H38" s="86">
        <f t="shared" si="0"/>
        <v>0</v>
      </c>
      <c r="I38" s="214"/>
      <c r="K38" s="33"/>
    </row>
    <row r="39" spans="1:11" x14ac:dyDescent="0.25">
      <c r="A39" s="216">
        <v>41913</v>
      </c>
      <c r="B39" s="663" t="s">
        <v>2341</v>
      </c>
      <c r="C39" s="662" t="s">
        <v>4852</v>
      </c>
      <c r="D39" s="214" t="s">
        <v>55</v>
      </c>
      <c r="E39" s="235">
        <v>11371.6</v>
      </c>
      <c r="F39" s="287">
        <v>41913</v>
      </c>
      <c r="G39" s="44">
        <v>11371.6</v>
      </c>
      <c r="H39" s="86">
        <f t="shared" si="0"/>
        <v>0</v>
      </c>
      <c r="I39" s="214"/>
    </row>
    <row r="40" spans="1:11" x14ac:dyDescent="0.25">
      <c r="A40" s="216">
        <v>41913</v>
      </c>
      <c r="B40" s="663" t="s">
        <v>2342</v>
      </c>
      <c r="C40" s="662" t="s">
        <v>4852</v>
      </c>
      <c r="D40" s="214" t="s">
        <v>245</v>
      </c>
      <c r="E40" s="235">
        <v>30905.599999999999</v>
      </c>
      <c r="F40" s="287">
        <v>41914</v>
      </c>
      <c r="G40" s="44">
        <v>30905.599999999999</v>
      </c>
      <c r="H40" s="86">
        <f t="shared" si="0"/>
        <v>0</v>
      </c>
      <c r="I40" s="214" t="s">
        <v>27</v>
      </c>
    </row>
    <row r="41" spans="1:11" x14ac:dyDescent="0.25">
      <c r="A41" s="216">
        <v>41913</v>
      </c>
      <c r="B41" s="663" t="s">
        <v>2344</v>
      </c>
      <c r="C41" s="662" t="s">
        <v>4852</v>
      </c>
      <c r="D41" s="214" t="s">
        <v>4216</v>
      </c>
      <c r="E41" s="235">
        <v>7715.4</v>
      </c>
      <c r="F41" s="287">
        <v>41913</v>
      </c>
      <c r="G41" s="44">
        <v>7715.4</v>
      </c>
      <c r="H41" s="86">
        <f t="shared" si="0"/>
        <v>0</v>
      </c>
      <c r="I41" s="214"/>
    </row>
    <row r="42" spans="1:11" x14ac:dyDescent="0.25">
      <c r="A42" s="216">
        <v>41913</v>
      </c>
      <c r="B42" s="663" t="s">
        <v>2345</v>
      </c>
      <c r="C42" s="662" t="s">
        <v>4852</v>
      </c>
      <c r="D42" s="220" t="s">
        <v>3114</v>
      </c>
      <c r="E42" s="241">
        <v>0</v>
      </c>
      <c r="F42" s="287"/>
      <c r="G42" s="44"/>
      <c r="H42" s="86">
        <f t="shared" si="0"/>
        <v>0</v>
      </c>
      <c r="I42" s="214"/>
    </row>
    <row r="43" spans="1:11" x14ac:dyDescent="0.25">
      <c r="A43" s="216">
        <v>41913</v>
      </c>
      <c r="B43" s="663" t="s">
        <v>2346</v>
      </c>
      <c r="C43" s="662" t="s">
        <v>4852</v>
      </c>
      <c r="D43" s="214" t="s">
        <v>4724</v>
      </c>
      <c r="E43" s="235">
        <v>619.20000000000005</v>
      </c>
      <c r="F43" s="287">
        <v>41913</v>
      </c>
      <c r="G43" s="44">
        <v>619.20000000000005</v>
      </c>
      <c r="H43" s="86">
        <f t="shared" si="0"/>
        <v>0</v>
      </c>
      <c r="I43" s="214"/>
    </row>
    <row r="44" spans="1:11" x14ac:dyDescent="0.25">
      <c r="A44" s="216">
        <v>41913</v>
      </c>
      <c r="B44" s="663" t="s">
        <v>2347</v>
      </c>
      <c r="C44" s="662" t="s">
        <v>4852</v>
      </c>
      <c r="D44" s="214" t="s">
        <v>85</v>
      </c>
      <c r="E44" s="235">
        <v>10940.4</v>
      </c>
      <c r="F44" s="287">
        <v>41914</v>
      </c>
      <c r="G44" s="44">
        <v>10940.4</v>
      </c>
      <c r="H44" s="86">
        <f t="shared" si="0"/>
        <v>0</v>
      </c>
      <c r="I44" s="214" t="s">
        <v>27</v>
      </c>
    </row>
    <row r="45" spans="1:11" x14ac:dyDescent="0.25">
      <c r="A45" s="216">
        <v>41913</v>
      </c>
      <c r="B45" s="663" t="s">
        <v>2348</v>
      </c>
      <c r="C45" s="662" t="s">
        <v>4852</v>
      </c>
      <c r="D45" s="214" t="s">
        <v>2554</v>
      </c>
      <c r="E45" s="235">
        <v>25870</v>
      </c>
      <c r="F45" s="287">
        <v>41913</v>
      </c>
      <c r="G45" s="44">
        <v>25870</v>
      </c>
      <c r="H45" s="86">
        <f t="shared" si="0"/>
        <v>0</v>
      </c>
      <c r="I45" s="214"/>
    </row>
    <row r="46" spans="1:11" x14ac:dyDescent="0.25">
      <c r="A46" s="216">
        <v>41913</v>
      </c>
      <c r="B46" s="663" t="s">
        <v>2349</v>
      </c>
      <c r="C46" s="662" t="s">
        <v>4852</v>
      </c>
      <c r="D46" s="214" t="s">
        <v>85</v>
      </c>
      <c r="E46" s="235">
        <v>8272.6</v>
      </c>
      <c r="F46" s="287">
        <v>41914</v>
      </c>
      <c r="G46" s="44">
        <v>8272.6</v>
      </c>
      <c r="H46" s="86">
        <f t="shared" si="0"/>
        <v>0</v>
      </c>
      <c r="I46" s="214" t="s">
        <v>27</v>
      </c>
    </row>
    <row r="47" spans="1:11" x14ac:dyDescent="0.25">
      <c r="A47" s="216">
        <v>41913</v>
      </c>
      <c r="B47" s="663" t="s">
        <v>2350</v>
      </c>
      <c r="C47" s="662" t="s">
        <v>4852</v>
      </c>
      <c r="D47" s="214" t="s">
        <v>93</v>
      </c>
      <c r="E47" s="235">
        <v>10348.799999999999</v>
      </c>
      <c r="F47" s="287">
        <v>41914</v>
      </c>
      <c r="G47" s="44">
        <v>10348.799999999999</v>
      </c>
      <c r="H47" s="86">
        <f t="shared" si="0"/>
        <v>0</v>
      </c>
      <c r="I47" s="214" t="s">
        <v>27</v>
      </c>
    </row>
    <row r="48" spans="1:11" x14ac:dyDescent="0.25">
      <c r="A48" s="216">
        <v>41913</v>
      </c>
      <c r="B48" s="663" t="s">
        <v>2351</v>
      </c>
      <c r="C48" s="662" t="s">
        <v>4852</v>
      </c>
      <c r="D48" s="214" t="s">
        <v>855</v>
      </c>
      <c r="E48" s="235">
        <v>6552</v>
      </c>
      <c r="F48" s="287">
        <v>41914</v>
      </c>
      <c r="G48" s="44">
        <v>6552</v>
      </c>
      <c r="H48" s="86">
        <f t="shared" si="0"/>
        <v>0</v>
      </c>
      <c r="I48" s="214" t="s">
        <v>27</v>
      </c>
    </row>
    <row r="49" spans="1:11" x14ac:dyDescent="0.25">
      <c r="A49" s="216">
        <v>41913</v>
      </c>
      <c r="B49" s="663" t="s">
        <v>2352</v>
      </c>
      <c r="C49" s="662" t="s">
        <v>4852</v>
      </c>
      <c r="D49" s="214" t="s">
        <v>4663</v>
      </c>
      <c r="E49" s="235">
        <v>3707.6</v>
      </c>
      <c r="F49" s="287">
        <v>41914</v>
      </c>
      <c r="G49" s="44">
        <v>3707.6</v>
      </c>
      <c r="H49" s="86">
        <f t="shared" si="0"/>
        <v>0</v>
      </c>
      <c r="I49" s="214" t="s">
        <v>217</v>
      </c>
      <c r="J49" s="21"/>
      <c r="K49" s="21"/>
    </row>
    <row r="50" spans="1:11" x14ac:dyDescent="0.25">
      <c r="A50" s="216">
        <v>41913</v>
      </c>
      <c r="B50" s="663" t="s">
        <v>1133</v>
      </c>
      <c r="C50" s="662" t="s">
        <v>4852</v>
      </c>
      <c r="D50" s="214" t="s">
        <v>25</v>
      </c>
      <c r="E50" s="235">
        <v>8536</v>
      </c>
      <c r="F50" s="287">
        <v>41914</v>
      </c>
      <c r="G50" s="44">
        <v>8536</v>
      </c>
      <c r="H50" s="86">
        <f t="shared" si="0"/>
        <v>0</v>
      </c>
      <c r="I50" s="214" t="s">
        <v>217</v>
      </c>
      <c r="J50" s="21"/>
      <c r="K50" s="21"/>
    </row>
    <row r="51" spans="1:11" x14ac:dyDescent="0.25">
      <c r="A51" s="216">
        <v>41913</v>
      </c>
      <c r="B51" s="663" t="s">
        <v>1134</v>
      </c>
      <c r="C51" s="662" t="s">
        <v>4852</v>
      </c>
      <c r="D51" s="214" t="s">
        <v>4273</v>
      </c>
      <c r="E51" s="235">
        <v>161308.23000000001</v>
      </c>
      <c r="F51" s="487"/>
      <c r="G51" s="320"/>
      <c r="H51" s="86">
        <f t="shared" si="0"/>
        <v>161308.23000000001</v>
      </c>
      <c r="I51" s="214"/>
      <c r="J51" s="21"/>
      <c r="K51" s="21"/>
    </row>
    <row r="52" spans="1:11" x14ac:dyDescent="0.25">
      <c r="A52" s="216">
        <v>41913</v>
      </c>
      <c r="B52" s="663" t="s">
        <v>1135</v>
      </c>
      <c r="C52" s="662" t="s">
        <v>4852</v>
      </c>
      <c r="D52" s="214" t="s">
        <v>4700</v>
      </c>
      <c r="E52" s="235">
        <v>4537.6000000000004</v>
      </c>
      <c r="F52" s="287">
        <v>41914</v>
      </c>
      <c r="G52" s="44">
        <v>4537.6000000000004</v>
      </c>
      <c r="H52" s="86">
        <f t="shared" si="0"/>
        <v>0</v>
      </c>
      <c r="I52" s="214" t="s">
        <v>27</v>
      </c>
      <c r="J52" s="21"/>
      <c r="K52" s="21"/>
    </row>
    <row r="53" spans="1:11" x14ac:dyDescent="0.25">
      <c r="A53" s="216">
        <v>41913</v>
      </c>
      <c r="B53" s="663" t="s">
        <v>1136</v>
      </c>
      <c r="C53" s="662" t="s">
        <v>4852</v>
      </c>
      <c r="D53" s="220" t="s">
        <v>3114</v>
      </c>
      <c r="E53" s="241">
        <v>0</v>
      </c>
      <c r="F53" s="287"/>
      <c r="G53" s="44"/>
      <c r="H53" s="86">
        <f t="shared" si="0"/>
        <v>0</v>
      </c>
      <c r="I53" s="214"/>
      <c r="J53" s="21"/>
      <c r="K53" s="21"/>
    </row>
    <row r="54" spans="1:11" x14ac:dyDescent="0.25">
      <c r="A54" s="216">
        <v>41913</v>
      </c>
      <c r="B54" s="663" t="s">
        <v>1137</v>
      </c>
      <c r="C54" s="662" t="s">
        <v>4852</v>
      </c>
      <c r="D54" s="214" t="s">
        <v>4956</v>
      </c>
      <c r="E54" s="235">
        <v>1482</v>
      </c>
      <c r="F54" s="287">
        <v>41914</v>
      </c>
      <c r="G54" s="44">
        <v>1482</v>
      </c>
      <c r="H54" s="86">
        <f t="shared" si="0"/>
        <v>0</v>
      </c>
      <c r="I54" s="214"/>
      <c r="J54" s="21"/>
      <c r="K54" s="21"/>
    </row>
    <row r="55" spans="1:11" x14ac:dyDescent="0.25">
      <c r="A55" s="216">
        <v>41913</v>
      </c>
      <c r="B55" s="663" t="s">
        <v>1138</v>
      </c>
      <c r="C55" s="662" t="s">
        <v>4852</v>
      </c>
      <c r="D55" s="214" t="s">
        <v>11</v>
      </c>
      <c r="E55" s="235">
        <v>33341</v>
      </c>
      <c r="F55" s="287">
        <v>41936</v>
      </c>
      <c r="G55" s="44">
        <v>33341</v>
      </c>
      <c r="H55" s="86">
        <f t="shared" si="0"/>
        <v>0</v>
      </c>
      <c r="I55" s="214" t="s">
        <v>217</v>
      </c>
      <c r="J55" s="21"/>
      <c r="K55" s="21"/>
    </row>
    <row r="56" spans="1:11" x14ac:dyDescent="0.25">
      <c r="A56" s="216">
        <v>41913</v>
      </c>
      <c r="B56" s="663" t="s">
        <v>1139</v>
      </c>
      <c r="C56" s="662" t="s">
        <v>4852</v>
      </c>
      <c r="D56" s="214" t="s">
        <v>242</v>
      </c>
      <c r="E56" s="235">
        <v>37204.6</v>
      </c>
      <c r="F56" s="473" t="s">
        <v>4957</v>
      </c>
      <c r="G56" s="44">
        <v>37204.6</v>
      </c>
      <c r="H56" s="86">
        <f t="shared" si="0"/>
        <v>0</v>
      </c>
      <c r="I56" s="214" t="s">
        <v>4958</v>
      </c>
      <c r="J56" s="21"/>
      <c r="K56" s="21"/>
    </row>
    <row r="57" spans="1:11" x14ac:dyDescent="0.25">
      <c r="A57" s="216">
        <v>41913</v>
      </c>
      <c r="B57" s="663" t="s">
        <v>1140</v>
      </c>
      <c r="C57" s="662" t="s">
        <v>4852</v>
      </c>
      <c r="D57" s="214" t="s">
        <v>4959</v>
      </c>
      <c r="E57" s="235">
        <v>47839.199999999997</v>
      </c>
      <c r="F57" s="287">
        <v>41914</v>
      </c>
      <c r="G57" s="44">
        <v>47839.199999999997</v>
      </c>
      <c r="H57" s="86">
        <f t="shared" si="0"/>
        <v>0</v>
      </c>
      <c r="I57" s="214" t="s">
        <v>4958</v>
      </c>
      <c r="J57" s="21"/>
      <c r="K57" s="21"/>
    </row>
    <row r="58" spans="1:11" x14ac:dyDescent="0.25">
      <c r="A58" s="216">
        <v>41913</v>
      </c>
      <c r="B58" s="663" t="s">
        <v>1141</v>
      </c>
      <c r="C58" s="662" t="s">
        <v>4852</v>
      </c>
      <c r="D58" s="214" t="s">
        <v>136</v>
      </c>
      <c r="E58" s="235">
        <v>588</v>
      </c>
      <c r="F58" s="287">
        <v>41913</v>
      </c>
      <c r="G58" s="44">
        <v>588</v>
      </c>
      <c r="H58" s="86">
        <f t="shared" si="0"/>
        <v>0</v>
      </c>
      <c r="I58" s="214"/>
      <c r="J58" s="21"/>
      <c r="K58" s="21"/>
    </row>
    <row r="59" spans="1:11" x14ac:dyDescent="0.25">
      <c r="A59" s="216">
        <v>41913</v>
      </c>
      <c r="B59" s="663" t="s">
        <v>1142</v>
      </c>
      <c r="C59" s="662" t="s">
        <v>4852</v>
      </c>
      <c r="D59" s="214" t="s">
        <v>1818</v>
      </c>
      <c r="E59" s="235">
        <v>17593</v>
      </c>
      <c r="F59" s="287">
        <v>41921</v>
      </c>
      <c r="G59" s="44">
        <v>17593</v>
      </c>
      <c r="H59" s="86">
        <f t="shared" si="0"/>
        <v>0</v>
      </c>
      <c r="I59" s="214" t="s">
        <v>21</v>
      </c>
      <c r="J59" s="21"/>
      <c r="K59" s="21"/>
    </row>
    <row r="60" spans="1:11" x14ac:dyDescent="0.25">
      <c r="A60" s="216">
        <v>41913</v>
      </c>
      <c r="B60" s="663" t="s">
        <v>1143</v>
      </c>
      <c r="C60" s="662" t="s">
        <v>4852</v>
      </c>
      <c r="D60" s="214" t="s">
        <v>396</v>
      </c>
      <c r="E60" s="235">
        <v>589.6</v>
      </c>
      <c r="F60" s="287">
        <v>41913</v>
      </c>
      <c r="G60" s="44">
        <v>589.6</v>
      </c>
      <c r="H60" s="86">
        <f t="shared" si="0"/>
        <v>0</v>
      </c>
      <c r="I60" s="214"/>
      <c r="J60" s="21"/>
      <c r="K60" s="21"/>
    </row>
    <row r="61" spans="1:11" x14ac:dyDescent="0.25">
      <c r="A61" s="216">
        <v>41913</v>
      </c>
      <c r="B61" s="663" t="s">
        <v>1144</v>
      </c>
      <c r="C61" s="662" t="s">
        <v>4852</v>
      </c>
      <c r="D61" s="214" t="s">
        <v>2719</v>
      </c>
      <c r="E61" s="235">
        <v>5588.8</v>
      </c>
      <c r="F61" s="287">
        <v>41913</v>
      </c>
      <c r="G61" s="44">
        <v>5588.8</v>
      </c>
      <c r="H61" s="86">
        <f t="shared" si="0"/>
        <v>0</v>
      </c>
      <c r="I61" s="214" t="s">
        <v>21</v>
      </c>
      <c r="J61" s="21"/>
      <c r="K61" s="21"/>
    </row>
    <row r="62" spans="1:11" x14ac:dyDescent="0.25">
      <c r="A62" s="216">
        <v>41913</v>
      </c>
      <c r="B62" s="663" t="s">
        <v>1145</v>
      </c>
      <c r="C62" s="662" t="s">
        <v>4852</v>
      </c>
      <c r="D62" s="214" t="s">
        <v>4620</v>
      </c>
      <c r="E62" s="235">
        <v>5904.2</v>
      </c>
      <c r="F62" s="287">
        <v>41913</v>
      </c>
      <c r="G62" s="44">
        <v>5904.2</v>
      </c>
      <c r="H62" s="86">
        <f t="shared" si="0"/>
        <v>0</v>
      </c>
      <c r="I62" s="214" t="s">
        <v>21</v>
      </c>
      <c r="J62" s="21"/>
      <c r="K62" s="21"/>
    </row>
    <row r="63" spans="1:11" x14ac:dyDescent="0.25">
      <c r="A63" s="216">
        <v>41913</v>
      </c>
      <c r="B63" s="663" t="s">
        <v>1146</v>
      </c>
      <c r="C63" s="662" t="s">
        <v>4852</v>
      </c>
      <c r="D63" s="214" t="s">
        <v>60</v>
      </c>
      <c r="E63" s="235">
        <v>5234.97</v>
      </c>
      <c r="F63" s="473" t="s">
        <v>4960</v>
      </c>
      <c r="G63" s="44">
        <v>5234.97</v>
      </c>
      <c r="H63" s="86">
        <f t="shared" si="0"/>
        <v>0</v>
      </c>
      <c r="I63" s="214"/>
      <c r="J63" s="21"/>
      <c r="K63" s="21"/>
    </row>
    <row r="64" spans="1:11" x14ac:dyDescent="0.25">
      <c r="A64" s="216">
        <v>41913</v>
      </c>
      <c r="B64" s="663" t="s">
        <v>1147</v>
      </c>
      <c r="C64" s="662" t="s">
        <v>4852</v>
      </c>
      <c r="D64" s="214" t="s">
        <v>2386</v>
      </c>
      <c r="E64" s="235">
        <v>7076</v>
      </c>
      <c r="F64" s="287">
        <v>41914</v>
      </c>
      <c r="G64" s="44">
        <v>7076</v>
      </c>
      <c r="H64" s="86">
        <f t="shared" si="0"/>
        <v>0</v>
      </c>
      <c r="I64" s="214" t="s">
        <v>21</v>
      </c>
      <c r="J64" s="21"/>
      <c r="K64" s="21"/>
    </row>
    <row r="65" spans="1:11" x14ac:dyDescent="0.25">
      <c r="A65" s="216">
        <v>41913</v>
      </c>
      <c r="B65" s="663" t="s">
        <v>1148</v>
      </c>
      <c r="C65" s="662" t="s">
        <v>4852</v>
      </c>
      <c r="D65" s="214" t="s">
        <v>1611</v>
      </c>
      <c r="E65" s="235">
        <v>1212.5</v>
      </c>
      <c r="F65" s="287">
        <v>41913</v>
      </c>
      <c r="G65" s="44">
        <v>1212.5</v>
      </c>
      <c r="H65" s="86">
        <f t="shared" si="0"/>
        <v>0</v>
      </c>
      <c r="I65" s="214"/>
    </row>
    <row r="66" spans="1:11" x14ac:dyDescent="0.25">
      <c r="A66" s="216">
        <v>41913</v>
      </c>
      <c r="B66" s="663" t="s">
        <v>1149</v>
      </c>
      <c r="C66" s="662" t="s">
        <v>4852</v>
      </c>
      <c r="D66" s="214" t="s">
        <v>747</v>
      </c>
      <c r="E66" s="235">
        <v>3364.2</v>
      </c>
      <c r="F66" s="287">
        <v>41913</v>
      </c>
      <c r="G66" s="44">
        <v>3364.2</v>
      </c>
      <c r="H66" s="86">
        <f t="shared" si="0"/>
        <v>0</v>
      </c>
      <c r="I66" s="214"/>
      <c r="K66" s="33"/>
    </row>
    <row r="67" spans="1:11" x14ac:dyDescent="0.25">
      <c r="A67" s="216">
        <v>41913</v>
      </c>
      <c r="B67" s="663" t="s">
        <v>1150</v>
      </c>
      <c r="C67" s="662" t="s">
        <v>4852</v>
      </c>
      <c r="D67" s="214" t="s">
        <v>4798</v>
      </c>
      <c r="E67" s="235">
        <v>5362.6</v>
      </c>
      <c r="F67" s="287">
        <v>41913</v>
      </c>
      <c r="G67" s="44">
        <v>5362.6</v>
      </c>
      <c r="H67" s="243">
        <f t="shared" si="0"/>
        <v>0</v>
      </c>
      <c r="I67" s="214"/>
    </row>
    <row r="68" spans="1:11" x14ac:dyDescent="0.25">
      <c r="A68" s="216">
        <v>41913</v>
      </c>
      <c r="B68" s="663" t="s">
        <v>1151</v>
      </c>
      <c r="C68" s="662" t="s">
        <v>4852</v>
      </c>
      <c r="D68" s="214" t="s">
        <v>2439</v>
      </c>
      <c r="E68" s="235">
        <v>2750</v>
      </c>
      <c r="F68" s="287">
        <v>41914</v>
      </c>
      <c r="G68" s="44">
        <v>2750</v>
      </c>
      <c r="H68" s="86">
        <f t="shared" si="0"/>
        <v>0</v>
      </c>
      <c r="I68" s="214" t="s">
        <v>30</v>
      </c>
    </row>
    <row r="69" spans="1:11" x14ac:dyDescent="0.25">
      <c r="A69" s="216">
        <v>41913</v>
      </c>
      <c r="B69" s="663" t="s">
        <v>1152</v>
      </c>
      <c r="C69" s="662" t="s">
        <v>4852</v>
      </c>
      <c r="D69" s="214" t="s">
        <v>765</v>
      </c>
      <c r="E69" s="235">
        <v>3360</v>
      </c>
      <c r="F69" s="287">
        <v>41913</v>
      </c>
      <c r="G69" s="44">
        <v>3360</v>
      </c>
      <c r="H69" s="226">
        <f t="shared" ref="H69:H71" si="1">E69-G69</f>
        <v>0</v>
      </c>
      <c r="I69" s="214"/>
    </row>
    <row r="70" spans="1:11" x14ac:dyDescent="0.25">
      <c r="A70" s="216">
        <v>41913</v>
      </c>
      <c r="B70" s="663" t="s">
        <v>1153</v>
      </c>
      <c r="C70" s="662" t="s">
        <v>4852</v>
      </c>
      <c r="D70" s="214" t="s">
        <v>19</v>
      </c>
      <c r="E70" s="235">
        <v>8809.4</v>
      </c>
      <c r="F70" s="287">
        <v>41913</v>
      </c>
      <c r="G70" s="44">
        <v>8809.4</v>
      </c>
      <c r="H70" s="86">
        <f>E70-G70</f>
        <v>0</v>
      </c>
      <c r="I70" s="214"/>
    </row>
    <row r="71" spans="1:11" x14ac:dyDescent="0.25">
      <c r="A71" s="216">
        <v>41913</v>
      </c>
      <c r="B71" s="663" t="s">
        <v>1154</v>
      </c>
      <c r="C71" s="662" t="s">
        <v>4852</v>
      </c>
      <c r="D71" s="214" t="s">
        <v>19</v>
      </c>
      <c r="E71" s="235">
        <v>390379.86</v>
      </c>
      <c r="F71" s="287">
        <v>41913</v>
      </c>
      <c r="G71" s="44">
        <v>390379.86</v>
      </c>
      <c r="H71" s="86">
        <f>E71-G71</f>
        <v>0</v>
      </c>
      <c r="I71" s="214"/>
    </row>
    <row r="72" spans="1:11" x14ac:dyDescent="0.25">
      <c r="A72" s="216">
        <v>41913</v>
      </c>
      <c r="B72" s="663" t="s">
        <v>1155</v>
      </c>
      <c r="C72" s="662" t="s">
        <v>4852</v>
      </c>
      <c r="D72" s="214" t="s">
        <v>4759</v>
      </c>
      <c r="E72" s="235">
        <v>1528.8</v>
      </c>
      <c r="F72" s="287">
        <v>41913</v>
      </c>
      <c r="G72" s="44">
        <v>1528.8</v>
      </c>
      <c r="H72" s="86">
        <f t="shared" ref="H72:H133" si="2">E72-G72</f>
        <v>0</v>
      </c>
      <c r="I72" s="214"/>
    </row>
    <row r="73" spans="1:11" x14ac:dyDescent="0.25">
      <c r="A73" s="216">
        <v>41913</v>
      </c>
      <c r="B73" s="663" t="s">
        <v>1156</v>
      </c>
      <c r="C73" s="662" t="s">
        <v>4852</v>
      </c>
      <c r="D73" s="214" t="s">
        <v>168</v>
      </c>
      <c r="E73" s="235">
        <v>999.84</v>
      </c>
      <c r="F73" s="287">
        <v>41913</v>
      </c>
      <c r="G73" s="44">
        <v>999.84</v>
      </c>
      <c r="H73" s="86">
        <f t="shared" si="2"/>
        <v>0</v>
      </c>
      <c r="I73" s="214" t="s">
        <v>492</v>
      </c>
    </row>
    <row r="74" spans="1:11" x14ac:dyDescent="0.25">
      <c r="A74" s="216">
        <v>41913</v>
      </c>
      <c r="B74" s="663" t="s">
        <v>1157</v>
      </c>
      <c r="C74" s="662" t="s">
        <v>4852</v>
      </c>
      <c r="D74" s="214" t="s">
        <v>3378</v>
      </c>
      <c r="E74" s="235">
        <v>132.30000000000001</v>
      </c>
      <c r="F74" s="287">
        <v>41913</v>
      </c>
      <c r="G74" s="44">
        <v>132.30000000000001</v>
      </c>
      <c r="H74" s="86">
        <f t="shared" si="2"/>
        <v>0</v>
      </c>
      <c r="I74" s="214"/>
    </row>
    <row r="75" spans="1:11" x14ac:dyDescent="0.25">
      <c r="A75" s="216">
        <v>41913</v>
      </c>
      <c r="B75" s="663" t="s">
        <v>1158</v>
      </c>
      <c r="C75" s="662" t="s">
        <v>4852</v>
      </c>
      <c r="D75" s="214" t="s">
        <v>133</v>
      </c>
      <c r="E75" s="235">
        <v>850.5</v>
      </c>
      <c r="F75" s="287">
        <v>41913</v>
      </c>
      <c r="G75" s="44">
        <v>850.5</v>
      </c>
      <c r="H75" s="86">
        <f t="shared" si="2"/>
        <v>0</v>
      </c>
      <c r="I75" s="214" t="s">
        <v>4958</v>
      </c>
    </row>
    <row r="76" spans="1:11" x14ac:dyDescent="0.25">
      <c r="A76" s="216">
        <v>41913</v>
      </c>
      <c r="B76" s="663" t="s">
        <v>1160</v>
      </c>
      <c r="C76" s="662" t="s">
        <v>4852</v>
      </c>
      <c r="D76" s="214" t="s">
        <v>193</v>
      </c>
      <c r="E76" s="235">
        <v>21983.9</v>
      </c>
      <c r="F76" s="287">
        <v>41914</v>
      </c>
      <c r="G76" s="44">
        <v>21983.9</v>
      </c>
      <c r="H76" s="86">
        <f t="shared" si="2"/>
        <v>0</v>
      </c>
      <c r="I76" s="214" t="s">
        <v>65</v>
      </c>
    </row>
    <row r="77" spans="1:11" x14ac:dyDescent="0.25">
      <c r="A77" s="216">
        <v>41913</v>
      </c>
      <c r="B77" s="663" t="s">
        <v>1161</v>
      </c>
      <c r="C77" s="662" t="s">
        <v>4852</v>
      </c>
      <c r="D77" s="214" t="s">
        <v>80</v>
      </c>
      <c r="E77" s="235">
        <v>2464</v>
      </c>
      <c r="F77" s="287">
        <v>41914</v>
      </c>
      <c r="G77" s="44">
        <v>2464</v>
      </c>
      <c r="H77" s="86">
        <f t="shared" si="2"/>
        <v>0</v>
      </c>
      <c r="I77" s="214" t="s">
        <v>65</v>
      </c>
    </row>
    <row r="78" spans="1:11" x14ac:dyDescent="0.25">
      <c r="A78" s="216">
        <v>41913</v>
      </c>
      <c r="B78" s="663" t="s">
        <v>1162</v>
      </c>
      <c r="C78" s="662" t="s">
        <v>4852</v>
      </c>
      <c r="D78" s="214" t="s">
        <v>78</v>
      </c>
      <c r="E78" s="235">
        <v>6071</v>
      </c>
      <c r="F78" s="287">
        <v>41914</v>
      </c>
      <c r="G78" s="664">
        <v>6071</v>
      </c>
      <c r="H78" s="86">
        <f t="shared" si="2"/>
        <v>0</v>
      </c>
      <c r="I78" s="214" t="s">
        <v>65</v>
      </c>
    </row>
    <row r="79" spans="1:11" x14ac:dyDescent="0.25">
      <c r="A79" s="216">
        <v>41913</v>
      </c>
      <c r="B79" s="663" t="s">
        <v>1163</v>
      </c>
      <c r="C79" s="662" t="s">
        <v>4852</v>
      </c>
      <c r="D79" s="214" t="s">
        <v>237</v>
      </c>
      <c r="E79" s="235">
        <v>9500.5</v>
      </c>
      <c r="F79" s="287">
        <v>41915</v>
      </c>
      <c r="G79" s="664">
        <v>9500.5</v>
      </c>
      <c r="H79" s="86">
        <f t="shared" si="2"/>
        <v>0</v>
      </c>
      <c r="I79" s="214" t="s">
        <v>30</v>
      </c>
    </row>
    <row r="80" spans="1:11" x14ac:dyDescent="0.25">
      <c r="A80" s="216">
        <v>41913</v>
      </c>
      <c r="B80" s="663" t="s">
        <v>1164</v>
      </c>
      <c r="C80" s="662" t="s">
        <v>4852</v>
      </c>
      <c r="D80" s="214" t="s">
        <v>115</v>
      </c>
      <c r="E80" s="235">
        <v>2040</v>
      </c>
      <c r="F80" s="287">
        <v>41913</v>
      </c>
      <c r="G80" s="664">
        <v>2040</v>
      </c>
      <c r="H80" s="86">
        <f t="shared" si="2"/>
        <v>0</v>
      </c>
      <c r="I80" s="214"/>
    </row>
    <row r="81" spans="1:11" x14ac:dyDescent="0.25">
      <c r="A81" s="216">
        <v>41913</v>
      </c>
      <c r="B81" s="663" t="s">
        <v>1165</v>
      </c>
      <c r="C81" s="662" t="s">
        <v>4852</v>
      </c>
      <c r="D81" s="214" t="s">
        <v>4722</v>
      </c>
      <c r="E81" s="235">
        <v>17770</v>
      </c>
      <c r="F81" s="287">
        <v>41913</v>
      </c>
      <c r="G81" s="664">
        <v>17770</v>
      </c>
      <c r="H81" s="86">
        <f t="shared" si="2"/>
        <v>0</v>
      </c>
      <c r="I81" s="214"/>
    </row>
    <row r="82" spans="1:11" x14ac:dyDescent="0.25">
      <c r="A82" s="216">
        <v>41913</v>
      </c>
      <c r="B82" s="665" t="s">
        <v>1624</v>
      </c>
      <c r="C82" s="665" t="s">
        <v>4961</v>
      </c>
      <c r="D82" s="666" t="s">
        <v>4216</v>
      </c>
      <c r="E82" s="667">
        <v>7497.2</v>
      </c>
      <c r="F82" s="577">
        <v>41913</v>
      </c>
      <c r="G82" s="668">
        <v>7497.2</v>
      </c>
      <c r="H82" s="86">
        <f t="shared" si="2"/>
        <v>0</v>
      </c>
      <c r="I82" s="214"/>
    </row>
    <row r="83" spans="1:11" x14ac:dyDescent="0.25">
      <c r="A83" s="216">
        <v>41913</v>
      </c>
      <c r="B83" s="669" t="s">
        <v>1441</v>
      </c>
      <c r="C83" s="669" t="s">
        <v>3981</v>
      </c>
      <c r="D83" s="666" t="s">
        <v>4962</v>
      </c>
      <c r="E83" s="670">
        <v>103683</v>
      </c>
      <c r="F83" s="287">
        <v>41914</v>
      </c>
      <c r="G83" s="671">
        <v>103683</v>
      </c>
      <c r="H83" s="86">
        <f t="shared" si="2"/>
        <v>0</v>
      </c>
      <c r="I83" s="214"/>
    </row>
    <row r="84" spans="1:11" x14ac:dyDescent="0.25">
      <c r="A84" s="216">
        <v>41914</v>
      </c>
      <c r="B84" s="663" t="s">
        <v>1167</v>
      </c>
      <c r="C84" s="662" t="s">
        <v>4852</v>
      </c>
      <c r="D84" s="20" t="s">
        <v>4644</v>
      </c>
      <c r="E84" s="239">
        <v>21433.200000000001</v>
      </c>
      <c r="F84" s="287">
        <v>41914</v>
      </c>
      <c r="G84" s="44">
        <v>21433.200000000001</v>
      </c>
      <c r="H84" s="86">
        <f t="shared" si="2"/>
        <v>0</v>
      </c>
      <c r="I84" s="20" t="s">
        <v>217</v>
      </c>
    </row>
    <row r="85" spans="1:11" x14ac:dyDescent="0.25">
      <c r="A85" s="216">
        <v>41914</v>
      </c>
      <c r="B85" s="663" t="s">
        <v>1168</v>
      </c>
      <c r="C85" s="662" t="s">
        <v>4852</v>
      </c>
      <c r="D85" s="20" t="s">
        <v>13</v>
      </c>
      <c r="E85" s="239">
        <v>2970</v>
      </c>
      <c r="F85" s="287">
        <v>41914</v>
      </c>
      <c r="G85" s="44">
        <v>2970</v>
      </c>
      <c r="H85" s="86">
        <f t="shared" si="2"/>
        <v>0</v>
      </c>
      <c r="I85" s="20" t="s">
        <v>217</v>
      </c>
    </row>
    <row r="86" spans="1:11" x14ac:dyDescent="0.25">
      <c r="A86" s="216">
        <v>41914</v>
      </c>
      <c r="B86" s="663" t="s">
        <v>1170</v>
      </c>
      <c r="C86" s="662" t="s">
        <v>4852</v>
      </c>
      <c r="D86" s="20" t="s">
        <v>4670</v>
      </c>
      <c r="E86" s="239">
        <v>5081.6000000000004</v>
      </c>
      <c r="F86" s="287">
        <v>41914</v>
      </c>
      <c r="G86" s="44">
        <v>5081.6000000000004</v>
      </c>
      <c r="H86" s="86">
        <f t="shared" si="2"/>
        <v>0</v>
      </c>
      <c r="I86" s="20"/>
    </row>
    <row r="87" spans="1:11" x14ac:dyDescent="0.25">
      <c r="A87" s="216">
        <v>41914</v>
      </c>
      <c r="B87" s="663" t="s">
        <v>1171</v>
      </c>
      <c r="C87" s="662" t="s">
        <v>4852</v>
      </c>
      <c r="D87" s="20" t="s">
        <v>3372</v>
      </c>
      <c r="E87" s="239">
        <v>1800</v>
      </c>
      <c r="F87" s="287">
        <v>41914</v>
      </c>
      <c r="G87" s="44">
        <v>1800</v>
      </c>
      <c r="H87" s="86">
        <f t="shared" si="2"/>
        <v>0</v>
      </c>
      <c r="I87" s="20" t="s">
        <v>4954</v>
      </c>
    </row>
    <row r="88" spans="1:11" x14ac:dyDescent="0.25">
      <c r="A88" s="216">
        <v>41914</v>
      </c>
      <c r="B88" s="663" t="s">
        <v>1172</v>
      </c>
      <c r="C88" s="662" t="s">
        <v>4852</v>
      </c>
      <c r="D88" s="20" t="s">
        <v>4671</v>
      </c>
      <c r="E88" s="239">
        <v>3276.6</v>
      </c>
      <c r="F88" s="287">
        <v>41914</v>
      </c>
      <c r="G88" s="44">
        <v>3276.6</v>
      </c>
      <c r="H88" s="86">
        <f t="shared" si="2"/>
        <v>0</v>
      </c>
      <c r="I88" s="20"/>
    </row>
    <row r="89" spans="1:11" x14ac:dyDescent="0.25">
      <c r="A89" s="216">
        <v>41914</v>
      </c>
      <c r="B89" s="663" t="s">
        <v>1173</v>
      </c>
      <c r="C89" s="662" t="s">
        <v>4852</v>
      </c>
      <c r="D89" s="20" t="s">
        <v>123</v>
      </c>
      <c r="E89" s="239">
        <v>4888</v>
      </c>
      <c r="F89" s="287">
        <v>41915</v>
      </c>
      <c r="G89" s="44">
        <v>4888</v>
      </c>
      <c r="H89" s="86">
        <f t="shared" si="2"/>
        <v>0</v>
      </c>
      <c r="I89" s="20" t="s">
        <v>3945</v>
      </c>
      <c r="K89" s="33"/>
    </row>
    <row r="90" spans="1:11" x14ac:dyDescent="0.25">
      <c r="A90" s="216">
        <v>41914</v>
      </c>
      <c r="B90" s="663" t="s">
        <v>1174</v>
      </c>
      <c r="C90" s="662" t="s">
        <v>4852</v>
      </c>
      <c r="D90" s="20" t="s">
        <v>14</v>
      </c>
      <c r="E90" s="239">
        <v>7410</v>
      </c>
      <c r="F90" s="287">
        <v>41914</v>
      </c>
      <c r="G90" s="44">
        <v>7410</v>
      </c>
      <c r="H90" s="86">
        <f t="shared" si="2"/>
        <v>0</v>
      </c>
      <c r="I90" s="20" t="s">
        <v>21</v>
      </c>
    </row>
    <row r="91" spans="1:11" x14ac:dyDescent="0.25">
      <c r="A91" s="216">
        <v>41914</v>
      </c>
      <c r="B91" s="663" t="s">
        <v>1176</v>
      </c>
      <c r="C91" s="662" t="s">
        <v>4852</v>
      </c>
      <c r="D91" s="329" t="s">
        <v>3114</v>
      </c>
      <c r="E91" s="330">
        <v>0</v>
      </c>
      <c r="F91" s="287"/>
      <c r="G91" s="44"/>
      <c r="H91" s="86">
        <f t="shared" si="2"/>
        <v>0</v>
      </c>
      <c r="I91" s="20" t="s">
        <v>324</v>
      </c>
    </row>
    <row r="92" spans="1:11" x14ac:dyDescent="0.25">
      <c r="A92" s="216">
        <v>41914</v>
      </c>
      <c r="B92" s="663" t="s">
        <v>1178</v>
      </c>
      <c r="C92" s="662" t="s">
        <v>4852</v>
      </c>
      <c r="D92" s="20" t="s">
        <v>4670</v>
      </c>
      <c r="E92" s="239">
        <v>7290</v>
      </c>
      <c r="F92" s="287">
        <v>41914</v>
      </c>
      <c r="G92" s="44">
        <v>7290</v>
      </c>
      <c r="H92" s="86">
        <f t="shared" si="2"/>
        <v>0</v>
      </c>
      <c r="I92" s="20"/>
    </row>
    <row r="93" spans="1:11" x14ac:dyDescent="0.25">
      <c r="A93" s="216">
        <v>41914</v>
      </c>
      <c r="B93" s="663" t="s">
        <v>1179</v>
      </c>
      <c r="C93" s="662" t="s">
        <v>4852</v>
      </c>
      <c r="D93" s="20" t="s">
        <v>23</v>
      </c>
      <c r="E93" s="239">
        <v>8113</v>
      </c>
      <c r="F93" s="287">
        <v>41914</v>
      </c>
      <c r="G93" s="44">
        <v>8113</v>
      </c>
      <c r="H93" s="86">
        <f t="shared" si="2"/>
        <v>0</v>
      </c>
      <c r="I93" s="20"/>
    </row>
    <row r="94" spans="1:11" x14ac:dyDescent="0.25">
      <c r="A94" s="216">
        <v>41914</v>
      </c>
      <c r="B94" s="663" t="s">
        <v>1180</v>
      </c>
      <c r="C94" s="662" t="s">
        <v>4852</v>
      </c>
      <c r="D94" s="329" t="s">
        <v>3114</v>
      </c>
      <c r="E94" s="330">
        <v>0</v>
      </c>
      <c r="F94" s="287"/>
      <c r="G94" s="44"/>
      <c r="H94" s="86">
        <f t="shared" si="2"/>
        <v>0</v>
      </c>
      <c r="I94" s="20" t="s">
        <v>324</v>
      </c>
    </row>
    <row r="95" spans="1:11" x14ac:dyDescent="0.25">
      <c r="A95" s="216">
        <v>41914</v>
      </c>
      <c r="B95" s="663" t="s">
        <v>1181</v>
      </c>
      <c r="C95" s="662" t="s">
        <v>4852</v>
      </c>
      <c r="D95" s="20" t="s">
        <v>189</v>
      </c>
      <c r="E95" s="239">
        <v>21789</v>
      </c>
      <c r="F95" s="287">
        <v>41921</v>
      </c>
      <c r="G95" s="44">
        <v>21789</v>
      </c>
      <c r="H95" s="86">
        <f t="shared" si="2"/>
        <v>0</v>
      </c>
      <c r="I95" s="20"/>
    </row>
    <row r="96" spans="1:11" x14ac:dyDescent="0.25">
      <c r="A96" s="216">
        <v>41914</v>
      </c>
      <c r="B96" s="663" t="s">
        <v>1182</v>
      </c>
      <c r="C96" s="662" t="s">
        <v>4852</v>
      </c>
      <c r="D96" s="20" t="s">
        <v>4670</v>
      </c>
      <c r="E96" s="239">
        <v>367</v>
      </c>
      <c r="F96" s="287">
        <v>41914</v>
      </c>
      <c r="G96" s="44">
        <v>367</v>
      </c>
      <c r="H96" s="86">
        <f t="shared" si="2"/>
        <v>0</v>
      </c>
      <c r="I96" s="20"/>
    </row>
    <row r="97" spans="1:11" x14ac:dyDescent="0.25">
      <c r="A97" s="216">
        <v>41914</v>
      </c>
      <c r="B97" s="663" t="s">
        <v>1183</v>
      </c>
      <c r="C97" s="662" t="s">
        <v>4852</v>
      </c>
      <c r="D97" s="20" t="s">
        <v>4963</v>
      </c>
      <c r="E97" s="239">
        <v>4175</v>
      </c>
      <c r="F97" s="287">
        <v>41914</v>
      </c>
      <c r="G97" s="44">
        <v>4175</v>
      </c>
      <c r="H97" s="86">
        <f t="shared" si="2"/>
        <v>0</v>
      </c>
      <c r="I97" s="20"/>
    </row>
    <row r="98" spans="1:11" x14ac:dyDescent="0.25">
      <c r="A98" s="216">
        <v>41914</v>
      </c>
      <c r="B98" s="663" t="s">
        <v>1184</v>
      </c>
      <c r="C98" s="662" t="s">
        <v>4852</v>
      </c>
      <c r="D98" s="20" t="s">
        <v>409</v>
      </c>
      <c r="E98" s="239">
        <v>1826</v>
      </c>
      <c r="F98" s="287">
        <v>41914</v>
      </c>
      <c r="G98" s="44">
        <v>1826</v>
      </c>
      <c r="H98" s="86">
        <f t="shared" si="2"/>
        <v>0</v>
      </c>
      <c r="I98" s="20"/>
      <c r="J98" s="21"/>
      <c r="K98" s="21"/>
    </row>
    <row r="99" spans="1:11" x14ac:dyDescent="0.25">
      <c r="A99" s="216">
        <v>41914</v>
      </c>
      <c r="B99" s="663" t="s">
        <v>1185</v>
      </c>
      <c r="C99" s="662" t="s">
        <v>4852</v>
      </c>
      <c r="D99" s="329" t="s">
        <v>3114</v>
      </c>
      <c r="E99" s="330">
        <v>0</v>
      </c>
      <c r="F99" s="287"/>
      <c r="G99" s="44"/>
      <c r="H99" s="86">
        <f t="shared" si="2"/>
        <v>0</v>
      </c>
      <c r="I99" s="20" t="s">
        <v>512</v>
      </c>
      <c r="J99" s="21"/>
      <c r="K99" s="21"/>
    </row>
    <row r="100" spans="1:11" x14ac:dyDescent="0.25">
      <c r="A100" s="216">
        <v>41914</v>
      </c>
      <c r="B100" s="663" t="s">
        <v>1186</v>
      </c>
      <c r="C100" s="662" t="s">
        <v>4852</v>
      </c>
      <c r="D100" s="329" t="s">
        <v>3114</v>
      </c>
      <c r="E100" s="330">
        <v>0</v>
      </c>
      <c r="F100" s="287"/>
      <c r="G100" s="44"/>
      <c r="H100" s="86">
        <f t="shared" si="2"/>
        <v>0</v>
      </c>
      <c r="I100" s="20" t="s">
        <v>324</v>
      </c>
      <c r="J100" s="21"/>
      <c r="K100" s="21"/>
    </row>
    <row r="101" spans="1:11" x14ac:dyDescent="0.25">
      <c r="A101" s="216">
        <v>41914</v>
      </c>
      <c r="B101" s="663" t="s">
        <v>1187</v>
      </c>
      <c r="C101" s="662" t="s">
        <v>4852</v>
      </c>
      <c r="D101" s="329" t="s">
        <v>3114</v>
      </c>
      <c r="E101" s="330">
        <v>0</v>
      </c>
      <c r="F101" s="287"/>
      <c r="G101" s="44"/>
      <c r="H101" s="86">
        <f t="shared" si="2"/>
        <v>0</v>
      </c>
      <c r="I101" s="20" t="s">
        <v>324</v>
      </c>
      <c r="J101" s="21"/>
      <c r="K101" s="21"/>
    </row>
    <row r="102" spans="1:11" x14ac:dyDescent="0.25">
      <c r="A102" s="216">
        <v>41914</v>
      </c>
      <c r="B102" s="663" t="s">
        <v>1188</v>
      </c>
      <c r="C102" s="662" t="s">
        <v>4852</v>
      </c>
      <c r="D102" s="329" t="s">
        <v>3114</v>
      </c>
      <c r="E102" s="330">
        <v>0</v>
      </c>
      <c r="F102" s="287"/>
      <c r="G102" s="44"/>
      <c r="H102" s="86">
        <f t="shared" si="2"/>
        <v>0</v>
      </c>
      <c r="I102" s="20" t="s">
        <v>324</v>
      </c>
      <c r="J102" s="21"/>
      <c r="K102" s="21"/>
    </row>
    <row r="103" spans="1:11" x14ac:dyDescent="0.25">
      <c r="A103" s="216">
        <v>41914</v>
      </c>
      <c r="B103" s="663" t="s">
        <v>1189</v>
      </c>
      <c r="C103" s="662" t="s">
        <v>4852</v>
      </c>
      <c r="D103" s="20" t="s">
        <v>22</v>
      </c>
      <c r="E103" s="239">
        <v>15732</v>
      </c>
      <c r="F103" s="287">
        <v>41914</v>
      </c>
      <c r="G103" s="44">
        <v>15732</v>
      </c>
      <c r="H103" s="86">
        <f t="shared" si="2"/>
        <v>0</v>
      </c>
      <c r="I103" s="20"/>
      <c r="J103" s="21"/>
      <c r="K103" s="21"/>
    </row>
    <row r="104" spans="1:11" x14ac:dyDescent="0.25">
      <c r="A104" s="216">
        <v>41914</v>
      </c>
      <c r="B104" s="663" t="s">
        <v>1190</v>
      </c>
      <c r="C104" s="662" t="s">
        <v>4852</v>
      </c>
      <c r="D104" s="329" t="s">
        <v>3114</v>
      </c>
      <c r="E104" s="330">
        <v>0</v>
      </c>
      <c r="F104" s="287"/>
      <c r="G104" s="44"/>
      <c r="H104" s="86">
        <f t="shared" si="2"/>
        <v>0</v>
      </c>
      <c r="I104" s="20" t="s">
        <v>324</v>
      </c>
      <c r="J104" s="21"/>
      <c r="K104" s="21"/>
    </row>
    <row r="105" spans="1:11" x14ac:dyDescent="0.25">
      <c r="A105" s="216">
        <v>41914</v>
      </c>
      <c r="B105" s="663" t="s">
        <v>1191</v>
      </c>
      <c r="C105" s="662" t="s">
        <v>4852</v>
      </c>
      <c r="D105" s="20" t="s">
        <v>116</v>
      </c>
      <c r="E105" s="239">
        <v>5540.6</v>
      </c>
      <c r="F105" s="287">
        <v>41914</v>
      </c>
      <c r="G105" s="44">
        <v>5540.6</v>
      </c>
      <c r="H105" s="86">
        <f t="shared" si="2"/>
        <v>0</v>
      </c>
      <c r="I105" s="20"/>
      <c r="J105" s="21"/>
      <c r="K105" s="21"/>
    </row>
    <row r="106" spans="1:11" x14ac:dyDescent="0.25">
      <c r="A106" s="216">
        <v>41914</v>
      </c>
      <c r="B106" s="663" t="s">
        <v>1192</v>
      </c>
      <c r="C106" s="662" t="s">
        <v>4852</v>
      </c>
      <c r="D106" s="20" t="s">
        <v>517</v>
      </c>
      <c r="E106" s="239">
        <v>757</v>
      </c>
      <c r="F106" s="287">
        <v>41914</v>
      </c>
      <c r="G106" s="44">
        <v>757</v>
      </c>
      <c r="H106" s="86">
        <f t="shared" si="2"/>
        <v>0</v>
      </c>
      <c r="I106" s="20"/>
      <c r="J106" s="21"/>
      <c r="K106" s="21"/>
    </row>
    <row r="107" spans="1:11" x14ac:dyDescent="0.25">
      <c r="A107" s="216">
        <v>41914</v>
      </c>
      <c r="B107" s="663" t="s">
        <v>1193</v>
      </c>
      <c r="C107" s="662" t="s">
        <v>4852</v>
      </c>
      <c r="D107" s="20" t="s">
        <v>4646</v>
      </c>
      <c r="E107" s="239">
        <v>1008</v>
      </c>
      <c r="F107" s="287">
        <v>41914</v>
      </c>
      <c r="G107" s="44">
        <v>1008</v>
      </c>
      <c r="H107" s="86">
        <f t="shared" si="2"/>
        <v>0</v>
      </c>
      <c r="I107" s="20"/>
      <c r="J107" s="21"/>
      <c r="K107" s="21"/>
    </row>
    <row r="108" spans="1:11" x14ac:dyDescent="0.25">
      <c r="A108" s="216">
        <v>41914</v>
      </c>
      <c r="B108" s="663" t="s">
        <v>1194</v>
      </c>
      <c r="C108" s="662" t="s">
        <v>4852</v>
      </c>
      <c r="D108" s="329" t="s">
        <v>3114</v>
      </c>
      <c r="E108" s="330">
        <v>0</v>
      </c>
      <c r="F108" s="287"/>
      <c r="G108" s="44"/>
      <c r="H108" s="86">
        <f t="shared" si="2"/>
        <v>0</v>
      </c>
      <c r="I108" s="20" t="s">
        <v>324</v>
      </c>
      <c r="J108" s="21"/>
      <c r="K108" s="21"/>
    </row>
    <row r="109" spans="1:11" x14ac:dyDescent="0.25">
      <c r="A109" s="216">
        <v>41914</v>
      </c>
      <c r="B109" s="663" t="s">
        <v>1195</v>
      </c>
      <c r="C109" s="662" t="s">
        <v>4852</v>
      </c>
      <c r="D109" s="20" t="s">
        <v>4733</v>
      </c>
      <c r="E109" s="239">
        <v>2935</v>
      </c>
      <c r="F109" s="287">
        <v>41915</v>
      </c>
      <c r="G109" s="44">
        <v>2935</v>
      </c>
      <c r="H109" s="86">
        <f t="shared" si="2"/>
        <v>0</v>
      </c>
      <c r="I109" s="20"/>
      <c r="J109" s="21"/>
      <c r="K109" s="21"/>
    </row>
    <row r="110" spans="1:11" x14ac:dyDescent="0.25">
      <c r="A110" s="216">
        <v>41914</v>
      </c>
      <c r="B110" s="663" t="s">
        <v>1196</v>
      </c>
      <c r="C110" s="662" t="s">
        <v>4852</v>
      </c>
      <c r="D110" s="329" t="s">
        <v>3114</v>
      </c>
      <c r="E110" s="330">
        <v>0</v>
      </c>
      <c r="F110" s="287"/>
      <c r="G110" s="44"/>
      <c r="H110" s="86">
        <f t="shared" si="2"/>
        <v>0</v>
      </c>
      <c r="I110" s="20"/>
      <c r="J110" s="21"/>
      <c r="K110" s="21"/>
    </row>
    <row r="111" spans="1:11" x14ac:dyDescent="0.25">
      <c r="A111" s="216">
        <v>41914</v>
      </c>
      <c r="B111" s="663" t="s">
        <v>1197</v>
      </c>
      <c r="C111" s="662" t="s">
        <v>4852</v>
      </c>
      <c r="D111" s="329" t="s">
        <v>3114</v>
      </c>
      <c r="E111" s="330">
        <v>0</v>
      </c>
      <c r="F111" s="287"/>
      <c r="G111" s="44"/>
      <c r="H111" s="86">
        <f t="shared" si="2"/>
        <v>0</v>
      </c>
      <c r="I111" s="20" t="s">
        <v>324</v>
      </c>
      <c r="J111" s="21"/>
      <c r="K111" s="21"/>
    </row>
    <row r="112" spans="1:11" x14ac:dyDescent="0.25">
      <c r="A112" s="216">
        <v>41914</v>
      </c>
      <c r="B112" s="663" t="s">
        <v>1198</v>
      </c>
      <c r="C112" s="662" t="s">
        <v>4852</v>
      </c>
      <c r="D112" s="329" t="s">
        <v>3114</v>
      </c>
      <c r="E112" s="330">
        <v>0</v>
      </c>
      <c r="F112" s="287"/>
      <c r="G112" s="44"/>
      <c r="H112" s="86">
        <f t="shared" si="2"/>
        <v>0</v>
      </c>
      <c r="I112" s="20" t="s">
        <v>512</v>
      </c>
      <c r="J112" s="21"/>
      <c r="K112" s="21"/>
    </row>
    <row r="113" spans="1:11" x14ac:dyDescent="0.25">
      <c r="A113" s="216">
        <v>41914</v>
      </c>
      <c r="B113" s="663" t="s">
        <v>1199</v>
      </c>
      <c r="C113" s="662" t="s">
        <v>4852</v>
      </c>
      <c r="D113" s="20" t="s">
        <v>501</v>
      </c>
      <c r="E113" s="239">
        <v>736.5</v>
      </c>
      <c r="F113" s="287">
        <v>41914</v>
      </c>
      <c r="G113" s="44">
        <v>736.5</v>
      </c>
      <c r="H113" s="86">
        <f t="shared" si="2"/>
        <v>0</v>
      </c>
      <c r="I113" s="20"/>
      <c r="J113" s="21"/>
      <c r="K113" s="21"/>
    </row>
    <row r="114" spans="1:11" x14ac:dyDescent="0.25">
      <c r="A114" s="216">
        <v>41914</v>
      </c>
      <c r="B114" s="663" t="s">
        <v>1200</v>
      </c>
      <c r="C114" s="662" t="s">
        <v>4852</v>
      </c>
      <c r="D114" s="20" t="s">
        <v>4964</v>
      </c>
      <c r="E114" s="239">
        <v>4550</v>
      </c>
      <c r="F114" s="287">
        <v>41914</v>
      </c>
      <c r="G114" s="44">
        <v>4550</v>
      </c>
      <c r="H114" s="86">
        <f t="shared" si="2"/>
        <v>0</v>
      </c>
      <c r="I114" s="20"/>
      <c r="J114" s="21"/>
      <c r="K114" s="21"/>
    </row>
    <row r="115" spans="1:11" x14ac:dyDescent="0.25">
      <c r="A115" s="216">
        <v>41914</v>
      </c>
      <c r="B115" s="663" t="s">
        <v>1201</v>
      </c>
      <c r="C115" s="662" t="s">
        <v>4852</v>
      </c>
      <c r="D115" s="329" t="s">
        <v>3114</v>
      </c>
      <c r="E115" s="330">
        <v>0</v>
      </c>
      <c r="F115" s="287"/>
      <c r="G115" s="44"/>
      <c r="H115" s="86">
        <f t="shared" si="2"/>
        <v>0</v>
      </c>
      <c r="I115" s="20" t="s">
        <v>512</v>
      </c>
      <c r="J115" s="21"/>
      <c r="K115" s="21"/>
    </row>
    <row r="116" spans="1:11" x14ac:dyDescent="0.25">
      <c r="A116" s="216">
        <v>41914</v>
      </c>
      <c r="B116" s="663" t="s">
        <v>1203</v>
      </c>
      <c r="C116" s="662" t="s">
        <v>4852</v>
      </c>
      <c r="D116" s="329" t="s">
        <v>3114</v>
      </c>
      <c r="E116" s="330">
        <v>0</v>
      </c>
      <c r="F116" s="287"/>
      <c r="G116" s="44"/>
      <c r="H116" s="86">
        <f t="shared" si="2"/>
        <v>0</v>
      </c>
      <c r="I116" s="20"/>
      <c r="J116" s="21"/>
      <c r="K116" s="21"/>
    </row>
    <row r="117" spans="1:11" x14ac:dyDescent="0.25">
      <c r="A117" s="216">
        <v>41914</v>
      </c>
      <c r="B117" s="663" t="s">
        <v>1204</v>
      </c>
      <c r="C117" s="662" t="s">
        <v>4852</v>
      </c>
      <c r="D117" s="20" t="s">
        <v>4964</v>
      </c>
      <c r="E117" s="239">
        <v>589</v>
      </c>
      <c r="F117" s="287">
        <v>41914</v>
      </c>
      <c r="G117" s="44">
        <v>589</v>
      </c>
      <c r="H117" s="86">
        <f t="shared" si="2"/>
        <v>0</v>
      </c>
      <c r="I117" s="20"/>
      <c r="J117" s="21"/>
      <c r="K117" s="21"/>
    </row>
    <row r="118" spans="1:11" x14ac:dyDescent="0.25">
      <c r="A118" s="216">
        <v>41914</v>
      </c>
      <c r="B118" s="663" t="s">
        <v>1205</v>
      </c>
      <c r="C118" s="662" t="s">
        <v>4852</v>
      </c>
      <c r="D118" s="329" t="s">
        <v>3114</v>
      </c>
      <c r="E118" s="330">
        <v>0</v>
      </c>
      <c r="F118" s="287"/>
      <c r="G118" s="44"/>
      <c r="H118" s="86">
        <f t="shared" si="2"/>
        <v>0</v>
      </c>
      <c r="I118" s="20" t="s">
        <v>324</v>
      </c>
      <c r="J118" s="21"/>
      <c r="K118" s="21"/>
    </row>
    <row r="119" spans="1:11" x14ac:dyDescent="0.25">
      <c r="A119" s="216">
        <v>41914</v>
      </c>
      <c r="B119" s="663" t="s">
        <v>1207</v>
      </c>
      <c r="C119" s="662" t="s">
        <v>4852</v>
      </c>
      <c r="D119" s="329" t="s">
        <v>3114</v>
      </c>
      <c r="E119" s="330">
        <v>0</v>
      </c>
      <c r="F119" s="287"/>
      <c r="G119" s="44"/>
      <c r="H119" s="86">
        <f t="shared" si="2"/>
        <v>0</v>
      </c>
      <c r="I119" s="20"/>
      <c r="J119" s="21"/>
      <c r="K119" s="21"/>
    </row>
    <row r="120" spans="1:11" x14ac:dyDescent="0.25">
      <c r="A120" s="216">
        <v>41914</v>
      </c>
      <c r="B120" s="663" t="s">
        <v>1209</v>
      </c>
      <c r="C120" s="662" t="s">
        <v>4852</v>
      </c>
      <c r="D120" s="329" t="s">
        <v>3114</v>
      </c>
      <c r="E120" s="330">
        <v>0</v>
      </c>
      <c r="F120" s="287"/>
      <c r="G120" s="44"/>
      <c r="H120" s="86">
        <f t="shared" si="2"/>
        <v>0</v>
      </c>
      <c r="I120" s="20" t="s">
        <v>324</v>
      </c>
      <c r="J120" s="21"/>
      <c r="K120" s="21"/>
    </row>
    <row r="121" spans="1:11" x14ac:dyDescent="0.25">
      <c r="A121" s="216">
        <v>41914</v>
      </c>
      <c r="B121" s="663" t="s">
        <v>1210</v>
      </c>
      <c r="C121" s="662" t="s">
        <v>4852</v>
      </c>
      <c r="D121" s="329" t="s">
        <v>3114</v>
      </c>
      <c r="E121" s="330">
        <v>0</v>
      </c>
      <c r="F121" s="287"/>
      <c r="G121" s="44"/>
      <c r="H121" s="86">
        <f t="shared" si="2"/>
        <v>0</v>
      </c>
      <c r="I121" s="20" t="s">
        <v>324</v>
      </c>
      <c r="J121" s="21"/>
      <c r="K121" s="21"/>
    </row>
    <row r="122" spans="1:11" x14ac:dyDescent="0.25">
      <c r="A122" s="216">
        <v>41914</v>
      </c>
      <c r="B122" s="663" t="s">
        <v>1211</v>
      </c>
      <c r="C122" s="662" t="s">
        <v>4852</v>
      </c>
      <c r="D122" s="329" t="s">
        <v>3114</v>
      </c>
      <c r="E122" s="330">
        <v>0</v>
      </c>
      <c r="F122" s="287"/>
      <c r="G122" s="44"/>
      <c r="H122" s="86">
        <f t="shared" si="2"/>
        <v>0</v>
      </c>
      <c r="I122" s="20" t="s">
        <v>324</v>
      </c>
      <c r="J122" s="21"/>
      <c r="K122" s="21"/>
    </row>
    <row r="123" spans="1:11" x14ac:dyDescent="0.25">
      <c r="A123" s="216">
        <v>41914</v>
      </c>
      <c r="B123" s="672" t="s">
        <v>1627</v>
      </c>
      <c r="C123" s="673" t="s">
        <v>4961</v>
      </c>
      <c r="D123" s="674" t="s">
        <v>3318</v>
      </c>
      <c r="E123" s="235">
        <v>4731.6000000000004</v>
      </c>
      <c r="F123" s="287">
        <v>41914</v>
      </c>
      <c r="G123" s="44">
        <v>4731.6000000000004</v>
      </c>
      <c r="H123" s="86">
        <f t="shared" si="2"/>
        <v>0</v>
      </c>
      <c r="I123" s="52"/>
      <c r="J123" s="21"/>
      <c r="K123" s="21"/>
    </row>
    <row r="124" spans="1:11" x14ac:dyDescent="0.25">
      <c r="A124" s="216">
        <v>41914</v>
      </c>
      <c r="B124" s="672" t="s">
        <v>1628</v>
      </c>
      <c r="C124" s="673" t="s">
        <v>4961</v>
      </c>
      <c r="D124" s="674" t="s">
        <v>4965</v>
      </c>
      <c r="E124" s="235">
        <v>100064.4</v>
      </c>
      <c r="F124" s="287">
        <v>41914</v>
      </c>
      <c r="G124" s="44">
        <v>100064.4</v>
      </c>
      <c r="H124" s="86">
        <f t="shared" si="2"/>
        <v>0</v>
      </c>
      <c r="I124" s="52"/>
      <c r="J124" s="21"/>
      <c r="K124" s="21"/>
    </row>
    <row r="125" spans="1:11" x14ac:dyDescent="0.25">
      <c r="A125" s="216">
        <v>41914</v>
      </c>
      <c r="B125" s="672" t="s">
        <v>1629</v>
      </c>
      <c r="C125" s="673" t="s">
        <v>4961</v>
      </c>
      <c r="D125" s="674" t="s">
        <v>3372</v>
      </c>
      <c r="E125" s="235">
        <v>1800</v>
      </c>
      <c r="F125" s="287">
        <v>41915</v>
      </c>
      <c r="G125" s="44">
        <v>1800</v>
      </c>
      <c r="H125" s="86">
        <f t="shared" si="2"/>
        <v>0</v>
      </c>
      <c r="I125" s="52"/>
      <c r="J125" s="21"/>
      <c r="K125" s="21"/>
    </row>
    <row r="126" spans="1:11" x14ac:dyDescent="0.25">
      <c r="A126" s="216">
        <v>41914</v>
      </c>
      <c r="B126" s="672" t="s">
        <v>1630</v>
      </c>
      <c r="C126" s="673" t="s">
        <v>4961</v>
      </c>
      <c r="D126" s="674" t="s">
        <v>4965</v>
      </c>
      <c r="E126" s="235">
        <v>5393.2</v>
      </c>
      <c r="F126" s="287">
        <v>41914</v>
      </c>
      <c r="G126" s="44">
        <v>5393.2</v>
      </c>
      <c r="H126" s="86">
        <f t="shared" si="2"/>
        <v>0</v>
      </c>
      <c r="I126" s="52"/>
      <c r="J126" s="21"/>
      <c r="K126" s="21"/>
    </row>
    <row r="127" spans="1:11" x14ac:dyDescent="0.25">
      <c r="A127" s="216">
        <v>41914</v>
      </c>
      <c r="B127" s="672" t="s">
        <v>1632</v>
      </c>
      <c r="C127" s="673" t="s">
        <v>4961</v>
      </c>
      <c r="D127" s="674" t="s">
        <v>312</v>
      </c>
      <c r="E127" s="235">
        <v>7516.5</v>
      </c>
      <c r="F127" s="287">
        <v>41914</v>
      </c>
      <c r="G127" s="44">
        <v>7516.5</v>
      </c>
      <c r="H127" s="86">
        <f t="shared" si="2"/>
        <v>0</v>
      </c>
      <c r="I127" s="52"/>
      <c r="J127" s="21"/>
      <c r="K127" s="21"/>
    </row>
    <row r="128" spans="1:11" x14ac:dyDescent="0.25">
      <c r="A128" s="216">
        <v>41914</v>
      </c>
      <c r="B128" s="672" t="s">
        <v>1634</v>
      </c>
      <c r="C128" s="673" t="s">
        <v>4961</v>
      </c>
      <c r="D128" s="674" t="s">
        <v>1043</v>
      </c>
      <c r="E128" s="235">
        <v>1863.9</v>
      </c>
      <c r="F128" s="287">
        <v>41914</v>
      </c>
      <c r="G128" s="44">
        <v>1863.9</v>
      </c>
      <c r="H128" s="86">
        <f t="shared" si="2"/>
        <v>0</v>
      </c>
      <c r="I128" s="52" t="s">
        <v>65</v>
      </c>
      <c r="J128" s="21"/>
      <c r="K128" s="21"/>
    </row>
    <row r="129" spans="1:11" x14ac:dyDescent="0.25">
      <c r="A129" s="216">
        <v>41914</v>
      </c>
      <c r="B129" s="672" t="s">
        <v>1635</v>
      </c>
      <c r="C129" s="673" t="s">
        <v>4961</v>
      </c>
      <c r="D129" s="674" t="s">
        <v>703</v>
      </c>
      <c r="E129" s="235">
        <v>1995</v>
      </c>
      <c r="F129" s="287">
        <v>41914</v>
      </c>
      <c r="G129" s="44">
        <v>1995</v>
      </c>
      <c r="H129" s="86">
        <f t="shared" si="2"/>
        <v>0</v>
      </c>
      <c r="I129" s="52" t="s">
        <v>65</v>
      </c>
      <c r="J129" s="21"/>
      <c r="K129" s="21"/>
    </row>
    <row r="130" spans="1:11" x14ac:dyDescent="0.25">
      <c r="A130" s="216">
        <v>41914</v>
      </c>
      <c r="B130" s="672" t="s">
        <v>1636</v>
      </c>
      <c r="C130" s="673" t="s">
        <v>4961</v>
      </c>
      <c r="D130" s="674" t="s">
        <v>4354</v>
      </c>
      <c r="E130" s="235">
        <v>1590</v>
      </c>
      <c r="F130" s="287">
        <v>41914</v>
      </c>
      <c r="G130" s="44">
        <v>1590</v>
      </c>
      <c r="H130" s="86">
        <f t="shared" si="2"/>
        <v>0</v>
      </c>
      <c r="I130" s="52" t="s">
        <v>30</v>
      </c>
    </row>
    <row r="131" spans="1:11" x14ac:dyDescent="0.25">
      <c r="A131" s="216">
        <v>41914</v>
      </c>
      <c r="B131" s="672" t="s">
        <v>1637</v>
      </c>
      <c r="C131" s="673" t="s">
        <v>4961</v>
      </c>
      <c r="D131" s="674" t="s">
        <v>47</v>
      </c>
      <c r="E131" s="235">
        <v>4228.2</v>
      </c>
      <c r="F131" s="287">
        <v>41914</v>
      </c>
      <c r="G131" s="44">
        <v>4228.2</v>
      </c>
      <c r="H131" s="86">
        <f t="shared" si="2"/>
        <v>0</v>
      </c>
      <c r="I131" s="52" t="s">
        <v>162</v>
      </c>
      <c r="K131" s="33"/>
    </row>
    <row r="132" spans="1:11" x14ac:dyDescent="0.25">
      <c r="A132" s="216">
        <v>41914</v>
      </c>
      <c r="B132" s="672" t="s">
        <v>1639</v>
      </c>
      <c r="C132" s="673" t="s">
        <v>4961</v>
      </c>
      <c r="D132" s="674" t="s">
        <v>124</v>
      </c>
      <c r="E132" s="235">
        <v>10451.6</v>
      </c>
      <c r="F132" s="287">
        <v>41914</v>
      </c>
      <c r="G132" s="44">
        <v>10451.6</v>
      </c>
      <c r="H132" s="86">
        <f t="shared" si="2"/>
        <v>0</v>
      </c>
      <c r="I132" s="52" t="s">
        <v>30</v>
      </c>
      <c r="K132" s="33"/>
    </row>
    <row r="133" spans="1:11" x14ac:dyDescent="0.25">
      <c r="A133" s="216">
        <v>41914</v>
      </c>
      <c r="B133" s="672" t="s">
        <v>1641</v>
      </c>
      <c r="C133" s="673" t="s">
        <v>4961</v>
      </c>
      <c r="D133" s="674" t="s">
        <v>3378</v>
      </c>
      <c r="E133" s="235">
        <v>1285.2</v>
      </c>
      <c r="F133" s="287">
        <v>41914</v>
      </c>
      <c r="G133" s="44">
        <v>1285.2</v>
      </c>
      <c r="H133" s="226">
        <f t="shared" si="2"/>
        <v>0</v>
      </c>
      <c r="I133" s="52"/>
    </row>
    <row r="134" spans="1:11" x14ac:dyDescent="0.25">
      <c r="A134" s="216">
        <v>41914</v>
      </c>
      <c r="B134" s="672" t="s">
        <v>1642</v>
      </c>
      <c r="C134" s="673" t="s">
        <v>4961</v>
      </c>
      <c r="D134" s="674" t="s">
        <v>4320</v>
      </c>
      <c r="E134" s="235">
        <v>4025.2</v>
      </c>
      <c r="F134" s="287">
        <v>41914</v>
      </c>
      <c r="G134" s="44">
        <v>4025.2</v>
      </c>
      <c r="H134" s="86">
        <f>E134-G134</f>
        <v>0</v>
      </c>
      <c r="I134" s="52" t="s">
        <v>30</v>
      </c>
    </row>
    <row r="135" spans="1:11" x14ac:dyDescent="0.25">
      <c r="A135" s="216">
        <v>41914</v>
      </c>
      <c r="B135" s="672" t="s">
        <v>1643</v>
      </c>
      <c r="C135" s="673" t="s">
        <v>4961</v>
      </c>
      <c r="D135" s="674" t="s">
        <v>760</v>
      </c>
      <c r="E135" s="235">
        <v>2798.7</v>
      </c>
      <c r="F135" s="287">
        <v>41914</v>
      </c>
      <c r="G135" s="44">
        <v>2798.7</v>
      </c>
      <c r="H135" s="86">
        <f>E135-G135</f>
        <v>0</v>
      </c>
      <c r="I135" s="52"/>
    </row>
    <row r="136" spans="1:11" x14ac:dyDescent="0.25">
      <c r="A136" s="216">
        <v>41914</v>
      </c>
      <c r="B136" s="672" t="s">
        <v>1644</v>
      </c>
      <c r="C136" s="673" t="s">
        <v>4961</v>
      </c>
      <c r="D136" s="674" t="s">
        <v>29</v>
      </c>
      <c r="E136" s="235">
        <v>11566.5</v>
      </c>
      <c r="F136" s="287">
        <v>41914</v>
      </c>
      <c r="G136" s="44">
        <v>11566.5</v>
      </c>
      <c r="H136" s="86">
        <f t="shared" ref="H136:H199" si="3">E136-G136</f>
        <v>0</v>
      </c>
      <c r="I136" s="52" t="s">
        <v>30</v>
      </c>
    </row>
    <row r="137" spans="1:11" x14ac:dyDescent="0.25">
      <c r="A137" s="216">
        <v>41914</v>
      </c>
      <c r="B137" s="672" t="s">
        <v>1645</v>
      </c>
      <c r="C137" s="673" t="s">
        <v>4961</v>
      </c>
      <c r="D137" s="674" t="s">
        <v>116</v>
      </c>
      <c r="E137" s="235">
        <v>10533.6</v>
      </c>
      <c r="F137" s="287">
        <v>41914</v>
      </c>
      <c r="G137" s="44">
        <v>10533.6</v>
      </c>
      <c r="H137" s="86">
        <f t="shared" si="3"/>
        <v>0</v>
      </c>
      <c r="I137" s="52" t="s">
        <v>162</v>
      </c>
    </row>
    <row r="138" spans="1:11" x14ac:dyDescent="0.25">
      <c r="A138" s="216">
        <v>41914</v>
      </c>
      <c r="B138" s="672" t="s">
        <v>1646</v>
      </c>
      <c r="C138" s="673" t="s">
        <v>4961</v>
      </c>
      <c r="D138" s="674" t="s">
        <v>4685</v>
      </c>
      <c r="E138" s="235">
        <v>1925</v>
      </c>
      <c r="F138" s="287">
        <v>41914</v>
      </c>
      <c r="G138" s="44">
        <v>1925</v>
      </c>
      <c r="H138" s="86">
        <f t="shared" si="3"/>
        <v>0</v>
      </c>
      <c r="I138" s="52" t="s">
        <v>30</v>
      </c>
    </row>
    <row r="139" spans="1:11" x14ac:dyDescent="0.25">
      <c r="A139" s="216">
        <v>41914</v>
      </c>
      <c r="B139" s="672" t="s">
        <v>1647</v>
      </c>
      <c r="C139" s="673" t="s">
        <v>4961</v>
      </c>
      <c r="D139" s="674" t="s">
        <v>4355</v>
      </c>
      <c r="E139" s="235">
        <v>16665</v>
      </c>
      <c r="F139" s="287">
        <v>41914</v>
      </c>
      <c r="G139" s="44">
        <v>16665</v>
      </c>
      <c r="H139" s="86">
        <f t="shared" si="3"/>
        <v>0</v>
      </c>
      <c r="I139" s="52" t="s">
        <v>30</v>
      </c>
    </row>
    <row r="140" spans="1:11" x14ac:dyDescent="0.25">
      <c r="A140" s="216">
        <v>41914</v>
      </c>
      <c r="B140" s="672" t="s">
        <v>1648</v>
      </c>
      <c r="C140" s="673" t="s">
        <v>4961</v>
      </c>
      <c r="D140" s="674" t="s">
        <v>2187</v>
      </c>
      <c r="E140" s="235">
        <v>1122</v>
      </c>
      <c r="F140" s="287">
        <v>41914</v>
      </c>
      <c r="G140" s="44">
        <v>1122</v>
      </c>
      <c r="H140" s="86">
        <f t="shared" si="3"/>
        <v>0</v>
      </c>
      <c r="I140" s="52"/>
    </row>
    <row r="141" spans="1:11" x14ac:dyDescent="0.25">
      <c r="A141" s="216">
        <v>41914</v>
      </c>
      <c r="B141" s="672" t="s">
        <v>1649</v>
      </c>
      <c r="C141" s="673" t="s">
        <v>4961</v>
      </c>
      <c r="D141" s="674" t="s">
        <v>449</v>
      </c>
      <c r="E141" s="235">
        <v>2667.5</v>
      </c>
      <c r="F141" s="287">
        <v>41914</v>
      </c>
      <c r="G141" s="44">
        <v>2667.5</v>
      </c>
      <c r="H141" s="86">
        <f t="shared" si="3"/>
        <v>0</v>
      </c>
      <c r="I141" s="52" t="s">
        <v>30</v>
      </c>
    </row>
    <row r="142" spans="1:11" x14ac:dyDescent="0.25">
      <c r="A142" s="216">
        <v>41914</v>
      </c>
      <c r="B142" s="672" t="s">
        <v>1650</v>
      </c>
      <c r="C142" s="673" t="s">
        <v>4961</v>
      </c>
      <c r="D142" s="674" t="s">
        <v>316</v>
      </c>
      <c r="E142" s="235">
        <v>362.4</v>
      </c>
      <c r="F142" s="287">
        <v>41914</v>
      </c>
      <c r="G142" s="44">
        <v>362.4</v>
      </c>
      <c r="H142" s="86">
        <f t="shared" si="3"/>
        <v>0</v>
      </c>
      <c r="I142" s="52" t="s">
        <v>30</v>
      </c>
    </row>
    <row r="143" spans="1:11" x14ac:dyDescent="0.25">
      <c r="A143" s="216">
        <v>41914</v>
      </c>
      <c r="B143" s="672" t="s">
        <v>1651</v>
      </c>
      <c r="C143" s="673" t="s">
        <v>4961</v>
      </c>
      <c r="D143" s="674" t="s">
        <v>4797</v>
      </c>
      <c r="E143" s="235">
        <v>3540.8</v>
      </c>
      <c r="F143" s="287">
        <v>41914</v>
      </c>
      <c r="G143" s="44">
        <v>3540.8</v>
      </c>
      <c r="H143" s="86">
        <f t="shared" si="3"/>
        <v>0</v>
      </c>
      <c r="I143" s="52" t="s">
        <v>30</v>
      </c>
    </row>
    <row r="144" spans="1:11" x14ac:dyDescent="0.25">
      <c r="A144" s="216">
        <v>41914</v>
      </c>
      <c r="B144" s="672" t="s">
        <v>1652</v>
      </c>
      <c r="C144" s="673" t="s">
        <v>4961</v>
      </c>
      <c r="D144" s="674" t="s">
        <v>4959</v>
      </c>
      <c r="E144" s="235">
        <v>12018.87</v>
      </c>
      <c r="F144" s="287">
        <v>41918</v>
      </c>
      <c r="G144" s="44">
        <v>12018.87</v>
      </c>
      <c r="H144" s="86">
        <f t="shared" si="3"/>
        <v>0</v>
      </c>
      <c r="I144" s="52" t="s">
        <v>30</v>
      </c>
    </row>
    <row r="145" spans="1:11" x14ac:dyDescent="0.25">
      <c r="A145" s="216">
        <v>41914</v>
      </c>
      <c r="B145" s="672" t="s">
        <v>1654</v>
      </c>
      <c r="C145" s="673" t="s">
        <v>4961</v>
      </c>
      <c r="D145" s="674" t="s">
        <v>4953</v>
      </c>
      <c r="E145" s="235">
        <v>35288</v>
      </c>
      <c r="F145" s="287">
        <v>41915</v>
      </c>
      <c r="G145" s="44">
        <v>35288</v>
      </c>
      <c r="H145" s="86">
        <f t="shared" si="3"/>
        <v>0</v>
      </c>
      <c r="I145" s="52" t="s">
        <v>27</v>
      </c>
    </row>
    <row r="146" spans="1:11" x14ac:dyDescent="0.25">
      <c r="A146" s="216">
        <v>41914</v>
      </c>
      <c r="B146" s="672" t="s">
        <v>1655</v>
      </c>
      <c r="C146" s="673" t="s">
        <v>4961</v>
      </c>
      <c r="D146" s="674" t="s">
        <v>62</v>
      </c>
      <c r="E146" s="235">
        <v>26234.400000000001</v>
      </c>
      <c r="F146" s="287">
        <v>41914</v>
      </c>
      <c r="G146" s="44">
        <v>26234.400000000001</v>
      </c>
      <c r="H146" s="86">
        <f t="shared" si="3"/>
        <v>0</v>
      </c>
      <c r="I146" s="52"/>
    </row>
    <row r="147" spans="1:11" x14ac:dyDescent="0.25">
      <c r="A147" s="216">
        <v>41914</v>
      </c>
      <c r="B147" s="672" t="s">
        <v>1656</v>
      </c>
      <c r="C147" s="673" t="s">
        <v>4961</v>
      </c>
      <c r="D147" s="674" t="s">
        <v>3121</v>
      </c>
      <c r="E147" s="235">
        <v>14172.6</v>
      </c>
      <c r="F147" s="287">
        <v>41914</v>
      </c>
      <c r="G147" s="44">
        <v>14172.6</v>
      </c>
      <c r="H147" s="86">
        <f t="shared" si="3"/>
        <v>0</v>
      </c>
      <c r="I147" s="52" t="s">
        <v>27</v>
      </c>
    </row>
    <row r="148" spans="1:11" x14ac:dyDescent="0.25">
      <c r="A148" s="216">
        <v>41914</v>
      </c>
      <c r="B148" s="672" t="s">
        <v>1657</v>
      </c>
      <c r="C148" s="673" t="s">
        <v>4961</v>
      </c>
      <c r="D148" s="674" t="s">
        <v>180</v>
      </c>
      <c r="E148" s="235">
        <v>35247</v>
      </c>
      <c r="F148" s="287">
        <v>41914</v>
      </c>
      <c r="G148" s="44">
        <v>35247</v>
      </c>
      <c r="H148" s="86">
        <f t="shared" si="3"/>
        <v>0</v>
      </c>
      <c r="I148" s="52"/>
    </row>
    <row r="149" spans="1:11" x14ac:dyDescent="0.25">
      <c r="A149" s="216">
        <v>41914</v>
      </c>
      <c r="B149" s="672" t="s">
        <v>1660</v>
      </c>
      <c r="C149" s="673" t="s">
        <v>4961</v>
      </c>
      <c r="D149" s="674" t="s">
        <v>69</v>
      </c>
      <c r="E149" s="235">
        <v>501.6</v>
      </c>
      <c r="F149" s="287">
        <v>41914</v>
      </c>
      <c r="G149" s="44">
        <v>501.6</v>
      </c>
      <c r="H149" s="86">
        <f t="shared" si="3"/>
        <v>0</v>
      </c>
      <c r="I149" s="52"/>
    </row>
    <row r="150" spans="1:11" x14ac:dyDescent="0.25">
      <c r="A150" s="216">
        <v>41914</v>
      </c>
      <c r="B150" s="672" t="s">
        <v>1661</v>
      </c>
      <c r="C150" s="673" t="s">
        <v>4961</v>
      </c>
      <c r="D150" s="674" t="s">
        <v>4771</v>
      </c>
      <c r="E150" s="235">
        <v>3167.1</v>
      </c>
      <c r="F150" s="287">
        <v>41914</v>
      </c>
      <c r="G150" s="44">
        <v>3167.1</v>
      </c>
      <c r="H150" s="86">
        <f t="shared" si="3"/>
        <v>0</v>
      </c>
      <c r="I150" s="52"/>
    </row>
    <row r="151" spans="1:11" x14ac:dyDescent="0.25">
      <c r="A151" s="216">
        <v>41914</v>
      </c>
      <c r="B151" s="672" t="s">
        <v>1662</v>
      </c>
      <c r="C151" s="673" t="s">
        <v>4961</v>
      </c>
      <c r="D151" s="674" t="s">
        <v>4653</v>
      </c>
      <c r="E151" s="235">
        <v>4795.6000000000004</v>
      </c>
      <c r="F151" s="287">
        <v>41914</v>
      </c>
      <c r="G151" s="44">
        <v>4795.6000000000004</v>
      </c>
      <c r="H151" s="86">
        <f t="shared" si="3"/>
        <v>0</v>
      </c>
      <c r="I151" s="52" t="s">
        <v>65</v>
      </c>
    </row>
    <row r="152" spans="1:11" x14ac:dyDescent="0.25">
      <c r="A152" s="216">
        <v>41914</v>
      </c>
      <c r="B152" s="672" t="s">
        <v>1663</v>
      </c>
      <c r="C152" s="673" t="s">
        <v>4961</v>
      </c>
      <c r="D152" s="674" t="s">
        <v>1697</v>
      </c>
      <c r="E152" s="235">
        <v>3295.6</v>
      </c>
      <c r="F152" s="287">
        <v>41914</v>
      </c>
      <c r="G152" s="44">
        <v>3295.6</v>
      </c>
      <c r="H152" s="86">
        <f t="shared" si="3"/>
        <v>0</v>
      </c>
      <c r="I152" s="52"/>
    </row>
    <row r="153" spans="1:11" x14ac:dyDescent="0.25">
      <c r="A153" s="216">
        <v>41914</v>
      </c>
      <c r="B153" s="672" t="s">
        <v>1664</v>
      </c>
      <c r="C153" s="673" t="s">
        <v>4961</v>
      </c>
      <c r="D153" s="674" t="s">
        <v>1468</v>
      </c>
      <c r="E153" s="235">
        <v>11689.2</v>
      </c>
      <c r="F153" s="287">
        <v>41914</v>
      </c>
      <c r="G153" s="44">
        <v>11689.2</v>
      </c>
      <c r="H153" s="86">
        <f t="shared" si="3"/>
        <v>0</v>
      </c>
      <c r="I153" s="52"/>
    </row>
    <row r="154" spans="1:11" x14ac:dyDescent="0.25">
      <c r="A154" s="216">
        <v>41914</v>
      </c>
      <c r="B154" s="672" t="s">
        <v>1665</v>
      </c>
      <c r="C154" s="673" t="s">
        <v>4961</v>
      </c>
      <c r="D154" s="674" t="s">
        <v>4622</v>
      </c>
      <c r="E154" s="235">
        <v>3276</v>
      </c>
      <c r="F154" s="287">
        <v>41914</v>
      </c>
      <c r="G154" s="44">
        <v>3276</v>
      </c>
      <c r="H154" s="86">
        <f t="shared" si="3"/>
        <v>0</v>
      </c>
      <c r="I154" s="52"/>
    </row>
    <row r="155" spans="1:11" x14ac:dyDescent="0.25">
      <c r="A155" s="216">
        <v>41914</v>
      </c>
      <c r="B155" s="672" t="s">
        <v>1666</v>
      </c>
      <c r="C155" s="673" t="s">
        <v>4961</v>
      </c>
      <c r="D155" s="674" t="s">
        <v>83</v>
      </c>
      <c r="E155" s="235">
        <v>3572.4</v>
      </c>
      <c r="F155" s="287">
        <v>41914</v>
      </c>
      <c r="G155" s="44">
        <v>3572.4</v>
      </c>
      <c r="H155" s="86">
        <f t="shared" si="3"/>
        <v>0</v>
      </c>
      <c r="I155" s="52" t="s">
        <v>21</v>
      </c>
    </row>
    <row r="156" spans="1:11" x14ac:dyDescent="0.25">
      <c r="A156" s="216">
        <v>41914</v>
      </c>
      <c r="B156" s="672" t="s">
        <v>1667</v>
      </c>
      <c r="C156" s="673" t="s">
        <v>4961</v>
      </c>
      <c r="D156" s="674" t="s">
        <v>2386</v>
      </c>
      <c r="E156" s="235">
        <v>5381.1</v>
      </c>
      <c r="F156" s="287">
        <v>41916</v>
      </c>
      <c r="G156" s="44">
        <v>5381.1</v>
      </c>
      <c r="H156" s="86">
        <f t="shared" si="3"/>
        <v>0</v>
      </c>
      <c r="I156" s="52"/>
    </row>
    <row r="157" spans="1:11" s="28" customFormat="1" x14ac:dyDescent="0.25">
      <c r="A157" s="216">
        <v>41914</v>
      </c>
      <c r="B157" s="672" t="s">
        <v>1668</v>
      </c>
      <c r="C157" s="673" t="s">
        <v>4961</v>
      </c>
      <c r="D157" s="674" t="s">
        <v>1468</v>
      </c>
      <c r="E157" s="235">
        <v>5054.3999999999996</v>
      </c>
      <c r="F157" s="287">
        <v>41914</v>
      </c>
      <c r="G157" s="44">
        <v>5054.3999999999996</v>
      </c>
      <c r="H157" s="86">
        <f t="shared" si="3"/>
        <v>0</v>
      </c>
      <c r="I157" s="52" t="s">
        <v>21</v>
      </c>
    </row>
    <row r="158" spans="1:11" s="28" customFormat="1" x14ac:dyDescent="0.25">
      <c r="A158" s="216">
        <v>41914</v>
      </c>
      <c r="B158" s="672" t="s">
        <v>1669</v>
      </c>
      <c r="C158" s="673" t="s">
        <v>4961</v>
      </c>
      <c r="D158" s="674" t="s">
        <v>55</v>
      </c>
      <c r="E158" s="235">
        <v>15198.6</v>
      </c>
      <c r="F158" s="287">
        <v>41914</v>
      </c>
      <c r="G158" s="44">
        <v>15198.6</v>
      </c>
      <c r="H158" s="86">
        <f t="shared" si="3"/>
        <v>0</v>
      </c>
      <c r="I158" s="52"/>
      <c r="K158" s="33"/>
    </row>
    <row r="159" spans="1:11" s="28" customFormat="1" x14ac:dyDescent="0.25">
      <c r="A159" s="216">
        <v>41914</v>
      </c>
      <c r="B159" s="672" t="s">
        <v>1670</v>
      </c>
      <c r="C159" s="673" t="s">
        <v>4961</v>
      </c>
      <c r="D159" s="674" t="s">
        <v>4966</v>
      </c>
      <c r="E159" s="235">
        <v>18569.2</v>
      </c>
      <c r="F159" s="287">
        <v>41914</v>
      </c>
      <c r="G159" s="44">
        <v>18569.2</v>
      </c>
      <c r="H159" s="86">
        <f t="shared" si="3"/>
        <v>0</v>
      </c>
      <c r="I159" s="52"/>
    </row>
    <row r="160" spans="1:11" s="28" customFormat="1" x14ac:dyDescent="0.25">
      <c r="A160" s="216">
        <v>41914</v>
      </c>
      <c r="B160" s="672" t="s">
        <v>1671</v>
      </c>
      <c r="C160" s="673" t="s">
        <v>4961</v>
      </c>
      <c r="D160" s="674" t="s">
        <v>4966</v>
      </c>
      <c r="E160" s="235">
        <v>9668.4</v>
      </c>
      <c r="F160" s="287">
        <v>41915</v>
      </c>
      <c r="G160" s="44">
        <v>9668.4</v>
      </c>
      <c r="H160" s="86">
        <f t="shared" si="3"/>
        <v>0</v>
      </c>
      <c r="I160" s="52"/>
    </row>
    <row r="161" spans="1:11" s="28" customFormat="1" x14ac:dyDescent="0.25">
      <c r="A161" s="216">
        <v>41914</v>
      </c>
      <c r="B161" s="672" t="s">
        <v>1672</v>
      </c>
      <c r="C161" s="673" t="s">
        <v>4961</v>
      </c>
      <c r="D161" s="674" t="s">
        <v>67</v>
      </c>
      <c r="E161" s="235">
        <v>4384.8</v>
      </c>
      <c r="F161" s="287">
        <v>41914</v>
      </c>
      <c r="G161" s="44">
        <v>4384.8</v>
      </c>
      <c r="H161" s="86">
        <f t="shared" si="3"/>
        <v>0</v>
      </c>
      <c r="I161" s="52" t="s">
        <v>65</v>
      </c>
      <c r="K161" s="33"/>
    </row>
    <row r="162" spans="1:11" s="28" customFormat="1" x14ac:dyDescent="0.25">
      <c r="A162" s="216">
        <v>41914</v>
      </c>
      <c r="B162" s="672" t="s">
        <v>1674</v>
      </c>
      <c r="C162" s="673" t="s">
        <v>4961</v>
      </c>
      <c r="D162" s="674" t="s">
        <v>4696</v>
      </c>
      <c r="E162" s="235">
        <v>882.4</v>
      </c>
      <c r="F162" s="287">
        <v>41914</v>
      </c>
      <c r="G162" s="44">
        <v>882.4</v>
      </c>
      <c r="H162" s="86">
        <f t="shared" si="3"/>
        <v>0</v>
      </c>
      <c r="I162" s="52"/>
    </row>
    <row r="163" spans="1:11" s="28" customFormat="1" x14ac:dyDescent="0.25">
      <c r="A163" s="216">
        <v>41914</v>
      </c>
      <c r="B163" s="672" t="s">
        <v>1676</v>
      </c>
      <c r="C163" s="673" t="s">
        <v>4961</v>
      </c>
      <c r="D163" s="674" t="s">
        <v>110</v>
      </c>
      <c r="E163" s="235">
        <v>53906.6</v>
      </c>
      <c r="F163" s="287">
        <v>41918</v>
      </c>
      <c r="G163" s="44">
        <v>53906.6</v>
      </c>
      <c r="H163" s="86">
        <f t="shared" si="3"/>
        <v>0</v>
      </c>
      <c r="I163" s="52" t="s">
        <v>21</v>
      </c>
    </row>
    <row r="164" spans="1:11" s="28" customFormat="1" x14ac:dyDescent="0.25">
      <c r="A164" s="216">
        <v>41914</v>
      </c>
      <c r="B164" s="672" t="s">
        <v>1677</v>
      </c>
      <c r="C164" s="673" t="s">
        <v>4961</v>
      </c>
      <c r="D164" s="674" t="s">
        <v>4696</v>
      </c>
      <c r="E164" s="235">
        <v>9427.6</v>
      </c>
      <c r="F164" s="287">
        <v>41914</v>
      </c>
      <c r="G164" s="44">
        <v>9427.6</v>
      </c>
      <c r="H164" s="86">
        <f t="shared" si="3"/>
        <v>0</v>
      </c>
      <c r="I164" s="52"/>
    </row>
    <row r="165" spans="1:11" s="28" customFormat="1" x14ac:dyDescent="0.25">
      <c r="A165" s="216">
        <v>41914</v>
      </c>
      <c r="B165" s="672" t="s">
        <v>1678</v>
      </c>
      <c r="C165" s="673" t="s">
        <v>4961</v>
      </c>
      <c r="D165" s="674" t="s">
        <v>49</v>
      </c>
      <c r="E165" s="235">
        <v>1065</v>
      </c>
      <c r="F165" s="287">
        <v>41914</v>
      </c>
      <c r="G165" s="44">
        <v>1065</v>
      </c>
      <c r="H165" s="86">
        <f t="shared" si="3"/>
        <v>0</v>
      </c>
      <c r="I165" s="52"/>
    </row>
    <row r="166" spans="1:11" s="28" customFormat="1" x14ac:dyDescent="0.25">
      <c r="A166" s="216">
        <v>41914</v>
      </c>
      <c r="B166" s="672" t="s">
        <v>1679</v>
      </c>
      <c r="C166" s="673" t="s">
        <v>4961</v>
      </c>
      <c r="D166" s="674" t="s">
        <v>4744</v>
      </c>
      <c r="E166" s="235">
        <v>6635.4</v>
      </c>
      <c r="F166" s="287">
        <v>41914</v>
      </c>
      <c r="G166" s="44">
        <v>6635.4</v>
      </c>
      <c r="H166" s="86">
        <f t="shared" si="3"/>
        <v>0</v>
      </c>
      <c r="I166" s="52"/>
    </row>
    <row r="167" spans="1:11" s="28" customFormat="1" x14ac:dyDescent="0.25">
      <c r="A167" s="216">
        <v>41914</v>
      </c>
      <c r="B167" s="672" t="s">
        <v>1680</v>
      </c>
      <c r="C167" s="673" t="s">
        <v>4961</v>
      </c>
      <c r="D167" s="674" t="s">
        <v>51</v>
      </c>
      <c r="E167" s="235">
        <v>1085.4000000000001</v>
      </c>
      <c r="F167" s="287">
        <v>41914</v>
      </c>
      <c r="G167" s="44">
        <v>1085.4000000000001</v>
      </c>
      <c r="H167" s="86">
        <f t="shared" si="3"/>
        <v>0</v>
      </c>
      <c r="I167" s="52"/>
    </row>
    <row r="168" spans="1:11" x14ac:dyDescent="0.25">
      <c r="A168" s="216">
        <v>41914</v>
      </c>
      <c r="B168" s="672" t="s">
        <v>1681</v>
      </c>
      <c r="C168" s="673" t="s">
        <v>4961</v>
      </c>
      <c r="D168" s="674" t="s">
        <v>4679</v>
      </c>
      <c r="E168" s="235">
        <v>11125.4</v>
      </c>
      <c r="F168" s="287">
        <v>41914</v>
      </c>
      <c r="G168" s="44">
        <v>11125.4</v>
      </c>
      <c r="H168" s="86">
        <f t="shared" si="3"/>
        <v>0</v>
      </c>
      <c r="I168" s="52"/>
      <c r="J168" s="21"/>
      <c r="K168" s="21"/>
    </row>
    <row r="169" spans="1:11" x14ac:dyDescent="0.25">
      <c r="A169" s="216">
        <v>41914</v>
      </c>
      <c r="B169" s="672" t="s">
        <v>1683</v>
      </c>
      <c r="C169" s="673" t="s">
        <v>4961</v>
      </c>
      <c r="D169" s="674" t="s">
        <v>96</v>
      </c>
      <c r="E169" s="235">
        <v>30625</v>
      </c>
      <c r="F169" s="287">
        <v>41919</v>
      </c>
      <c r="G169" s="44">
        <v>30625</v>
      </c>
      <c r="H169" s="86">
        <f t="shared" si="3"/>
        <v>0</v>
      </c>
      <c r="I169" s="52"/>
      <c r="J169" s="21"/>
      <c r="K169" s="21"/>
    </row>
    <row r="170" spans="1:11" x14ac:dyDescent="0.25">
      <c r="A170" s="216">
        <v>41914</v>
      </c>
      <c r="B170" s="672" t="s">
        <v>1684</v>
      </c>
      <c r="C170" s="673" t="s">
        <v>4961</v>
      </c>
      <c r="D170" s="674" t="s">
        <v>4691</v>
      </c>
      <c r="E170" s="235">
        <v>2160</v>
      </c>
      <c r="F170" s="287">
        <v>41914</v>
      </c>
      <c r="G170" s="44">
        <v>2160</v>
      </c>
      <c r="H170" s="86">
        <f t="shared" si="3"/>
        <v>0</v>
      </c>
      <c r="I170" s="52" t="s">
        <v>217</v>
      </c>
      <c r="J170" s="21"/>
      <c r="K170" s="21"/>
    </row>
    <row r="171" spans="1:11" x14ac:dyDescent="0.25">
      <c r="A171" s="216">
        <v>41914</v>
      </c>
      <c r="B171" s="672" t="s">
        <v>1685</v>
      </c>
      <c r="C171" s="673" t="s">
        <v>4961</v>
      </c>
      <c r="D171" s="674" t="s">
        <v>1611</v>
      </c>
      <c r="E171" s="235">
        <v>3881.4</v>
      </c>
      <c r="F171" s="287">
        <v>41914</v>
      </c>
      <c r="G171" s="44">
        <v>3881.4</v>
      </c>
      <c r="H171" s="86">
        <f t="shared" si="3"/>
        <v>0</v>
      </c>
      <c r="I171" s="52"/>
      <c r="J171" s="21"/>
      <c r="K171" s="21"/>
    </row>
    <row r="172" spans="1:11" x14ac:dyDescent="0.25">
      <c r="A172" s="216">
        <v>41914</v>
      </c>
      <c r="B172" s="672" t="s">
        <v>1686</v>
      </c>
      <c r="C172" s="673" t="s">
        <v>4961</v>
      </c>
      <c r="D172" s="674" t="s">
        <v>4956</v>
      </c>
      <c r="E172" s="235">
        <v>30369.1</v>
      </c>
      <c r="F172" s="287">
        <v>41914</v>
      </c>
      <c r="G172" s="44">
        <v>30369.1</v>
      </c>
      <c r="H172" s="86">
        <f t="shared" si="3"/>
        <v>0</v>
      </c>
      <c r="I172" s="52"/>
      <c r="J172" s="21"/>
      <c r="K172" s="21"/>
    </row>
    <row r="173" spans="1:11" x14ac:dyDescent="0.25">
      <c r="A173" s="216">
        <v>41914</v>
      </c>
      <c r="B173" s="672" t="s">
        <v>1687</v>
      </c>
      <c r="C173" s="673" t="s">
        <v>4961</v>
      </c>
      <c r="D173" s="674" t="s">
        <v>4967</v>
      </c>
      <c r="E173" s="235">
        <v>2326</v>
      </c>
      <c r="F173" s="287">
        <v>41914</v>
      </c>
      <c r="G173" s="44">
        <v>2326</v>
      </c>
      <c r="H173" s="86">
        <f t="shared" si="3"/>
        <v>0</v>
      </c>
      <c r="I173" s="52"/>
      <c r="J173" s="21"/>
      <c r="K173" s="21"/>
    </row>
    <row r="174" spans="1:11" x14ac:dyDescent="0.25">
      <c r="A174" s="216">
        <v>41914</v>
      </c>
      <c r="B174" s="672" t="s">
        <v>1688</v>
      </c>
      <c r="C174" s="673" t="s">
        <v>4961</v>
      </c>
      <c r="D174" s="674" t="s">
        <v>4273</v>
      </c>
      <c r="E174" s="235">
        <v>237310.3</v>
      </c>
      <c r="F174" s="473">
        <v>41942</v>
      </c>
      <c r="G174" s="245">
        <v>237310.3</v>
      </c>
      <c r="H174" s="86">
        <f t="shared" si="3"/>
        <v>0</v>
      </c>
      <c r="I174" s="52"/>
      <c r="J174" s="21"/>
      <c r="K174" s="21"/>
    </row>
    <row r="175" spans="1:11" x14ac:dyDescent="0.25">
      <c r="A175" s="216">
        <v>41914</v>
      </c>
      <c r="B175" s="672" t="s">
        <v>1689</v>
      </c>
      <c r="C175" s="673" t="s">
        <v>4961</v>
      </c>
      <c r="D175" s="674" t="s">
        <v>4967</v>
      </c>
      <c r="E175" s="235">
        <v>473.8</v>
      </c>
      <c r="F175" s="287">
        <v>41914</v>
      </c>
      <c r="G175" s="44">
        <v>473.8</v>
      </c>
      <c r="H175" s="86">
        <f t="shared" si="3"/>
        <v>0</v>
      </c>
      <c r="I175" s="52"/>
      <c r="J175" s="21"/>
      <c r="K175" s="21"/>
    </row>
    <row r="176" spans="1:11" x14ac:dyDescent="0.25">
      <c r="A176" s="216">
        <v>41914</v>
      </c>
      <c r="B176" s="672" t="s">
        <v>1690</v>
      </c>
      <c r="C176" s="673" t="s">
        <v>4961</v>
      </c>
      <c r="D176" s="674" t="s">
        <v>348</v>
      </c>
      <c r="E176" s="235">
        <v>1850.96</v>
      </c>
      <c r="F176" s="287">
        <v>41915</v>
      </c>
      <c r="G176" s="44">
        <v>1850.96</v>
      </c>
      <c r="H176" s="86">
        <f t="shared" si="3"/>
        <v>0</v>
      </c>
      <c r="I176" s="52" t="s">
        <v>12</v>
      </c>
      <c r="J176" s="21"/>
      <c r="K176" s="21"/>
    </row>
    <row r="177" spans="1:11" x14ac:dyDescent="0.25">
      <c r="A177" s="216">
        <v>41914</v>
      </c>
      <c r="B177" s="672" t="s">
        <v>1691</v>
      </c>
      <c r="C177" s="673" t="s">
        <v>4961</v>
      </c>
      <c r="D177" s="674" t="s">
        <v>4834</v>
      </c>
      <c r="E177" s="235">
        <v>2270.36</v>
      </c>
      <c r="F177" s="287">
        <v>41915</v>
      </c>
      <c r="G177" s="44">
        <v>2270.36</v>
      </c>
      <c r="H177" s="86">
        <f t="shared" si="3"/>
        <v>0</v>
      </c>
      <c r="I177" s="52" t="s">
        <v>12</v>
      </c>
      <c r="J177" s="21"/>
      <c r="K177" s="21"/>
    </row>
    <row r="178" spans="1:11" x14ac:dyDescent="0.25">
      <c r="A178" s="216">
        <v>41914</v>
      </c>
      <c r="B178" s="672" t="s">
        <v>1692</v>
      </c>
      <c r="C178" s="673" t="s">
        <v>4961</v>
      </c>
      <c r="D178" s="674" t="s">
        <v>468</v>
      </c>
      <c r="E178" s="235">
        <v>4822.2</v>
      </c>
      <c r="F178" s="287">
        <v>41915</v>
      </c>
      <c r="G178" s="44">
        <v>4822.2</v>
      </c>
      <c r="H178" s="86">
        <f t="shared" si="3"/>
        <v>0</v>
      </c>
      <c r="I178" s="52"/>
      <c r="J178" s="21"/>
      <c r="K178" s="21"/>
    </row>
    <row r="179" spans="1:11" x14ac:dyDescent="0.25">
      <c r="A179" s="216">
        <v>41914</v>
      </c>
      <c r="B179" s="672" t="s">
        <v>1693</v>
      </c>
      <c r="C179" s="673" t="s">
        <v>4961</v>
      </c>
      <c r="D179" s="674" t="s">
        <v>80</v>
      </c>
      <c r="E179" s="235">
        <v>2365</v>
      </c>
      <c r="F179" s="287">
        <v>41915</v>
      </c>
      <c r="G179" s="44">
        <v>2365</v>
      </c>
      <c r="H179" s="86">
        <f t="shared" si="3"/>
        <v>0</v>
      </c>
      <c r="I179" s="52" t="s">
        <v>12</v>
      </c>
      <c r="J179" s="21"/>
      <c r="K179" s="21"/>
    </row>
    <row r="180" spans="1:11" x14ac:dyDescent="0.25">
      <c r="A180" s="216">
        <v>41914</v>
      </c>
      <c r="B180" s="672" t="s">
        <v>1694</v>
      </c>
      <c r="C180" s="673" t="s">
        <v>4961</v>
      </c>
      <c r="D180" s="674" t="s">
        <v>78</v>
      </c>
      <c r="E180" s="235">
        <v>2284.3000000000002</v>
      </c>
      <c r="F180" s="287">
        <v>41915</v>
      </c>
      <c r="G180" s="44">
        <v>2284.3000000000002</v>
      </c>
      <c r="H180" s="86">
        <f t="shared" si="3"/>
        <v>0</v>
      </c>
      <c r="I180" s="52" t="s">
        <v>4954</v>
      </c>
      <c r="J180" s="21"/>
      <c r="K180" s="21"/>
    </row>
    <row r="181" spans="1:11" x14ac:dyDescent="0.25">
      <c r="A181" s="216">
        <v>41914</v>
      </c>
      <c r="B181" s="672" t="s">
        <v>1695</v>
      </c>
      <c r="C181" s="673" t="s">
        <v>4961</v>
      </c>
      <c r="D181" s="674" t="s">
        <v>142</v>
      </c>
      <c r="E181" s="235">
        <v>693.6</v>
      </c>
      <c r="F181" s="287">
        <v>41915</v>
      </c>
      <c r="G181" s="44">
        <v>693.6</v>
      </c>
      <c r="H181" s="86">
        <f t="shared" si="3"/>
        <v>0</v>
      </c>
      <c r="I181" s="52"/>
      <c r="J181" s="21"/>
      <c r="K181" s="21"/>
    </row>
    <row r="182" spans="1:11" x14ac:dyDescent="0.25">
      <c r="A182" s="216">
        <v>41914</v>
      </c>
      <c r="B182" s="672" t="s">
        <v>1696</v>
      </c>
      <c r="C182" s="673" t="s">
        <v>4961</v>
      </c>
      <c r="D182" s="674" t="s">
        <v>4773</v>
      </c>
      <c r="E182" s="235">
        <v>1237.5</v>
      </c>
      <c r="F182" s="287">
        <v>41914</v>
      </c>
      <c r="G182" s="44">
        <v>1237.5</v>
      </c>
      <c r="H182" s="86">
        <f t="shared" si="3"/>
        <v>0</v>
      </c>
      <c r="I182" s="52"/>
      <c r="J182" s="21"/>
      <c r="K182" s="21"/>
    </row>
    <row r="183" spans="1:11" x14ac:dyDescent="0.25">
      <c r="A183" s="216">
        <v>41914</v>
      </c>
      <c r="B183" s="672" t="s">
        <v>1698</v>
      </c>
      <c r="C183" s="673" t="s">
        <v>4961</v>
      </c>
      <c r="D183" s="674" t="s">
        <v>4645</v>
      </c>
      <c r="E183" s="235">
        <v>16929.400000000001</v>
      </c>
      <c r="F183" s="287">
        <v>41915</v>
      </c>
      <c r="G183" s="44">
        <v>16929.400000000001</v>
      </c>
      <c r="H183" s="86">
        <f t="shared" si="3"/>
        <v>0</v>
      </c>
      <c r="I183" s="52" t="s">
        <v>12</v>
      </c>
      <c r="J183" s="21"/>
      <c r="K183" s="21"/>
    </row>
    <row r="184" spans="1:11" x14ac:dyDescent="0.25">
      <c r="A184" s="216">
        <v>41914</v>
      </c>
      <c r="B184" s="672" t="s">
        <v>1700</v>
      </c>
      <c r="C184" s="673" t="s">
        <v>4961</v>
      </c>
      <c r="D184" s="214" t="s">
        <v>3929</v>
      </c>
      <c r="E184" s="235">
        <v>3420</v>
      </c>
      <c r="F184" s="287">
        <v>41916</v>
      </c>
      <c r="G184" s="44">
        <v>3420</v>
      </c>
      <c r="H184" s="86">
        <f t="shared" si="3"/>
        <v>0</v>
      </c>
      <c r="I184" s="214" t="s">
        <v>12</v>
      </c>
      <c r="J184" s="21"/>
      <c r="K184" s="21"/>
    </row>
    <row r="185" spans="1:11" x14ac:dyDescent="0.25">
      <c r="A185" s="216">
        <v>41914</v>
      </c>
      <c r="B185" s="672" t="s">
        <v>1701</v>
      </c>
      <c r="C185" s="673" t="s">
        <v>4961</v>
      </c>
      <c r="D185" s="674" t="s">
        <v>180</v>
      </c>
      <c r="E185" s="235">
        <v>2162.9</v>
      </c>
      <c r="F185" s="287">
        <v>41914</v>
      </c>
      <c r="G185" s="44">
        <v>2162.9</v>
      </c>
      <c r="H185" s="86">
        <f t="shared" si="3"/>
        <v>0</v>
      </c>
      <c r="I185" s="52"/>
      <c r="J185" s="21"/>
      <c r="K185" s="21"/>
    </row>
    <row r="186" spans="1:11" x14ac:dyDescent="0.25">
      <c r="A186" s="216">
        <v>41914</v>
      </c>
      <c r="B186" s="672" t="s">
        <v>1702</v>
      </c>
      <c r="C186" s="673" t="s">
        <v>4961</v>
      </c>
      <c r="D186" s="674" t="s">
        <v>2719</v>
      </c>
      <c r="E186" s="235">
        <v>6260.8</v>
      </c>
      <c r="F186" s="287">
        <v>41914</v>
      </c>
      <c r="G186" s="44">
        <v>6260.8</v>
      </c>
      <c r="H186" s="86">
        <f t="shared" si="3"/>
        <v>0</v>
      </c>
      <c r="I186" s="52" t="s">
        <v>217</v>
      </c>
      <c r="J186" s="21"/>
      <c r="K186" s="21"/>
    </row>
    <row r="187" spans="1:11" x14ac:dyDescent="0.25">
      <c r="A187" s="216">
        <v>41914</v>
      </c>
      <c r="B187" s="672" t="s">
        <v>1704</v>
      </c>
      <c r="C187" s="673" t="s">
        <v>4961</v>
      </c>
      <c r="D187" s="674" t="s">
        <v>79</v>
      </c>
      <c r="E187" s="235">
        <v>12386</v>
      </c>
      <c r="F187" s="287">
        <v>41914</v>
      </c>
      <c r="G187" s="44">
        <v>12386</v>
      </c>
      <c r="H187" s="86">
        <f t="shared" si="3"/>
        <v>0</v>
      </c>
      <c r="I187" s="52" t="s">
        <v>65</v>
      </c>
      <c r="J187" s="21"/>
      <c r="K187" s="21"/>
    </row>
    <row r="188" spans="1:11" x14ac:dyDescent="0.25">
      <c r="A188" s="216">
        <v>41914</v>
      </c>
      <c r="B188" s="672" t="s">
        <v>1705</v>
      </c>
      <c r="C188" s="673" t="s">
        <v>4961</v>
      </c>
      <c r="D188" s="674" t="s">
        <v>140</v>
      </c>
      <c r="E188" s="235">
        <v>4567.2</v>
      </c>
      <c r="F188" s="287">
        <v>41914</v>
      </c>
      <c r="G188" s="44">
        <v>4567.2</v>
      </c>
      <c r="H188" s="86">
        <f t="shared" si="3"/>
        <v>0</v>
      </c>
      <c r="I188" s="52"/>
      <c r="J188" s="21"/>
      <c r="K188" s="21"/>
    </row>
    <row r="189" spans="1:11" x14ac:dyDescent="0.25">
      <c r="A189" s="216">
        <v>41914</v>
      </c>
      <c r="B189" s="672" t="s">
        <v>1706</v>
      </c>
      <c r="C189" s="673" t="s">
        <v>4961</v>
      </c>
      <c r="D189" s="674" t="s">
        <v>2137</v>
      </c>
      <c r="E189" s="235">
        <v>250</v>
      </c>
      <c r="F189" s="287">
        <v>41914</v>
      </c>
      <c r="G189" s="44">
        <v>250</v>
      </c>
      <c r="H189" s="86">
        <f t="shared" si="3"/>
        <v>0</v>
      </c>
      <c r="I189" s="52"/>
      <c r="J189" s="21"/>
      <c r="K189" s="21"/>
    </row>
    <row r="190" spans="1:11" x14ac:dyDescent="0.25">
      <c r="A190" s="216">
        <v>41914</v>
      </c>
      <c r="B190" s="672" t="s">
        <v>1707</v>
      </c>
      <c r="C190" s="673" t="s">
        <v>4961</v>
      </c>
      <c r="D190" s="674" t="s">
        <v>2485</v>
      </c>
      <c r="E190" s="235">
        <v>51975</v>
      </c>
      <c r="F190" s="287">
        <v>41920</v>
      </c>
      <c r="G190" s="44">
        <v>51975</v>
      </c>
      <c r="H190" s="86">
        <f t="shared" si="3"/>
        <v>0</v>
      </c>
      <c r="I190" s="52" t="s">
        <v>12</v>
      </c>
      <c r="J190" s="21"/>
      <c r="K190" s="21"/>
    </row>
    <row r="191" spans="1:11" x14ac:dyDescent="0.25">
      <c r="A191" s="216">
        <v>41914</v>
      </c>
      <c r="B191" s="672" t="s">
        <v>1708</v>
      </c>
      <c r="C191" s="673" t="s">
        <v>4961</v>
      </c>
      <c r="D191" s="674" t="s">
        <v>200</v>
      </c>
      <c r="E191" s="235">
        <v>11290</v>
      </c>
      <c r="F191" s="287">
        <v>41918</v>
      </c>
      <c r="G191" s="44">
        <v>11290</v>
      </c>
      <c r="H191" s="86">
        <f t="shared" si="3"/>
        <v>0</v>
      </c>
      <c r="I191" s="52"/>
      <c r="J191" s="21"/>
      <c r="K191" s="21"/>
    </row>
    <row r="192" spans="1:11" x14ac:dyDescent="0.25">
      <c r="A192" s="216">
        <v>41914</v>
      </c>
      <c r="B192" s="672" t="s">
        <v>1709</v>
      </c>
      <c r="C192" s="673" t="s">
        <v>4961</v>
      </c>
      <c r="D192" s="674" t="s">
        <v>4968</v>
      </c>
      <c r="E192" s="235">
        <v>2418.6</v>
      </c>
      <c r="F192" s="287">
        <v>41914</v>
      </c>
      <c r="G192" s="44">
        <v>2418.6</v>
      </c>
      <c r="H192" s="86">
        <f t="shared" si="3"/>
        <v>0</v>
      </c>
      <c r="I192" s="52"/>
      <c r="J192" s="21"/>
      <c r="K192" s="21"/>
    </row>
    <row r="193" spans="1:11" x14ac:dyDescent="0.25">
      <c r="A193" s="216">
        <v>41914</v>
      </c>
      <c r="B193" s="672" t="s">
        <v>1710</v>
      </c>
      <c r="C193" s="673" t="s">
        <v>4961</v>
      </c>
      <c r="D193" s="674" t="s">
        <v>62</v>
      </c>
      <c r="E193" s="235">
        <v>34025</v>
      </c>
      <c r="F193" s="287">
        <v>41914</v>
      </c>
      <c r="G193" s="44">
        <v>34025</v>
      </c>
      <c r="H193" s="86">
        <f t="shared" si="3"/>
        <v>0</v>
      </c>
      <c r="I193" s="52" t="s">
        <v>65</v>
      </c>
      <c r="J193" s="21"/>
      <c r="K193" s="21"/>
    </row>
    <row r="194" spans="1:11" x14ac:dyDescent="0.25">
      <c r="A194" s="216">
        <v>41914</v>
      </c>
      <c r="B194" s="672" t="s">
        <v>1711</v>
      </c>
      <c r="C194" s="673" t="s">
        <v>4961</v>
      </c>
      <c r="D194" s="674" t="s">
        <v>396</v>
      </c>
      <c r="E194" s="235">
        <v>818.4</v>
      </c>
      <c r="F194" s="287">
        <v>41914</v>
      </c>
      <c r="G194" s="44">
        <v>818.4</v>
      </c>
      <c r="H194" s="86">
        <f t="shared" si="3"/>
        <v>0</v>
      </c>
      <c r="I194" s="52"/>
      <c r="J194" s="21"/>
      <c r="K194" s="21"/>
    </row>
    <row r="195" spans="1:11" x14ac:dyDescent="0.25">
      <c r="A195" s="216">
        <v>41914</v>
      </c>
      <c r="B195" s="672" t="s">
        <v>1712</v>
      </c>
      <c r="C195" s="673" t="s">
        <v>4961</v>
      </c>
      <c r="D195" s="674" t="s">
        <v>91</v>
      </c>
      <c r="E195" s="235">
        <v>27531</v>
      </c>
      <c r="F195" s="287">
        <v>41914</v>
      </c>
      <c r="G195" s="44">
        <v>27531</v>
      </c>
      <c r="H195" s="86">
        <f t="shared" si="3"/>
        <v>0</v>
      </c>
      <c r="I195" s="52"/>
      <c r="J195" s="21"/>
      <c r="K195" s="21"/>
    </row>
    <row r="196" spans="1:11" x14ac:dyDescent="0.25">
      <c r="A196" s="216">
        <v>41914</v>
      </c>
      <c r="B196" s="672" t="s">
        <v>1713</v>
      </c>
      <c r="C196" s="673" t="s">
        <v>4961</v>
      </c>
      <c r="D196" s="674" t="s">
        <v>63</v>
      </c>
      <c r="E196" s="235">
        <v>3511.2</v>
      </c>
      <c r="F196" s="287">
        <v>41914</v>
      </c>
      <c r="G196" s="44">
        <v>3511.2</v>
      </c>
      <c r="H196" s="86">
        <f t="shared" si="3"/>
        <v>0</v>
      </c>
      <c r="I196" s="52" t="s">
        <v>21</v>
      </c>
      <c r="J196" s="21"/>
      <c r="K196" s="21"/>
    </row>
    <row r="197" spans="1:11" x14ac:dyDescent="0.25">
      <c r="A197" s="216">
        <v>41914</v>
      </c>
      <c r="B197" s="672" t="s">
        <v>1715</v>
      </c>
      <c r="C197" s="673" t="s">
        <v>4961</v>
      </c>
      <c r="D197" s="674" t="s">
        <v>4969</v>
      </c>
      <c r="E197" s="235">
        <v>1267</v>
      </c>
      <c r="F197" s="287">
        <v>41914</v>
      </c>
      <c r="G197" s="44">
        <v>1267</v>
      </c>
      <c r="H197" s="86">
        <f t="shared" si="3"/>
        <v>0</v>
      </c>
      <c r="I197" s="52"/>
      <c r="J197" s="21"/>
      <c r="K197" s="21"/>
    </row>
    <row r="198" spans="1:11" x14ac:dyDescent="0.25">
      <c r="A198" s="216">
        <v>41914</v>
      </c>
      <c r="B198" s="672" t="s">
        <v>1716</v>
      </c>
      <c r="C198" s="673" t="s">
        <v>4961</v>
      </c>
      <c r="D198" s="674" t="s">
        <v>4216</v>
      </c>
      <c r="E198" s="235">
        <v>7812.2</v>
      </c>
      <c r="F198" s="287">
        <v>41914</v>
      </c>
      <c r="G198" s="44">
        <v>7812.2</v>
      </c>
      <c r="H198" s="86">
        <f t="shared" si="3"/>
        <v>0</v>
      </c>
      <c r="I198" s="52"/>
      <c r="J198" s="21"/>
      <c r="K198" s="21"/>
    </row>
    <row r="199" spans="1:11" x14ac:dyDescent="0.25">
      <c r="A199" s="216">
        <v>41914</v>
      </c>
      <c r="B199" s="672" t="s">
        <v>1717</v>
      </c>
      <c r="C199" s="673" t="s">
        <v>4961</v>
      </c>
      <c r="D199" s="674" t="s">
        <v>1919</v>
      </c>
      <c r="E199" s="235">
        <v>1167.4000000000001</v>
      </c>
      <c r="F199" s="287">
        <v>41914</v>
      </c>
      <c r="G199" s="44">
        <v>1167.4000000000001</v>
      </c>
      <c r="H199" s="86">
        <f t="shared" si="3"/>
        <v>0</v>
      </c>
      <c r="I199" s="52"/>
      <c r="J199" s="21"/>
      <c r="K199" s="21"/>
    </row>
    <row r="200" spans="1:11" x14ac:dyDescent="0.25">
      <c r="A200" s="216">
        <v>41914</v>
      </c>
      <c r="B200" s="672" t="s">
        <v>1718</v>
      </c>
      <c r="C200" s="673" t="s">
        <v>4961</v>
      </c>
      <c r="D200" s="674" t="s">
        <v>4645</v>
      </c>
      <c r="E200" s="235">
        <v>912</v>
      </c>
      <c r="F200" s="287">
        <v>41914</v>
      </c>
      <c r="G200" s="44">
        <v>912</v>
      </c>
      <c r="H200" s="86">
        <f t="shared" ref="H200:H263" si="4">E200-G200</f>
        <v>0</v>
      </c>
      <c r="I200" s="52"/>
      <c r="J200" s="21"/>
      <c r="K200" s="21"/>
    </row>
    <row r="201" spans="1:11" x14ac:dyDescent="0.25">
      <c r="A201" s="216">
        <v>41914</v>
      </c>
      <c r="B201" s="672" t="s">
        <v>1719</v>
      </c>
      <c r="C201" s="673" t="s">
        <v>4961</v>
      </c>
      <c r="D201" s="674" t="s">
        <v>4645</v>
      </c>
      <c r="E201" s="235">
        <v>897</v>
      </c>
      <c r="F201" s="287">
        <v>41914</v>
      </c>
      <c r="G201" s="44">
        <v>897</v>
      </c>
      <c r="H201" s="86">
        <f t="shared" si="4"/>
        <v>0</v>
      </c>
      <c r="I201" s="52"/>
      <c r="J201" s="21"/>
      <c r="K201" s="21"/>
    </row>
    <row r="202" spans="1:11" x14ac:dyDescent="0.25">
      <c r="A202" s="216">
        <v>41914</v>
      </c>
      <c r="B202" s="672" t="s">
        <v>1720</v>
      </c>
      <c r="C202" s="673" t="s">
        <v>4961</v>
      </c>
      <c r="D202" s="674" t="s">
        <v>4645</v>
      </c>
      <c r="E202" s="235">
        <v>846</v>
      </c>
      <c r="F202" s="287">
        <v>41914</v>
      </c>
      <c r="G202" s="44">
        <v>846</v>
      </c>
      <c r="H202" s="86">
        <f t="shared" si="4"/>
        <v>0</v>
      </c>
      <c r="I202" s="52"/>
      <c r="J202" s="21"/>
      <c r="K202" s="21"/>
    </row>
    <row r="203" spans="1:11" x14ac:dyDescent="0.25">
      <c r="A203" s="216">
        <v>41914</v>
      </c>
      <c r="B203" s="672" t="s">
        <v>1721</v>
      </c>
      <c r="C203" s="673" t="s">
        <v>4961</v>
      </c>
      <c r="D203" s="674" t="s">
        <v>4645</v>
      </c>
      <c r="E203" s="235">
        <v>10504.5</v>
      </c>
      <c r="F203" s="287">
        <v>41914</v>
      </c>
      <c r="G203" s="44">
        <v>10504.5</v>
      </c>
      <c r="H203" s="86">
        <f t="shared" si="4"/>
        <v>0</v>
      </c>
      <c r="I203" s="52"/>
      <c r="J203" s="21"/>
      <c r="K203" s="21"/>
    </row>
    <row r="204" spans="1:11" x14ac:dyDescent="0.25">
      <c r="A204" s="216">
        <v>41914</v>
      </c>
      <c r="B204" s="672" t="s">
        <v>1722</v>
      </c>
      <c r="C204" s="673" t="s">
        <v>4961</v>
      </c>
      <c r="D204" s="674" t="s">
        <v>4645</v>
      </c>
      <c r="E204" s="235">
        <v>897</v>
      </c>
      <c r="F204" s="287">
        <v>41914</v>
      </c>
      <c r="G204" s="44">
        <v>897</v>
      </c>
      <c r="H204" s="86">
        <f t="shared" si="4"/>
        <v>0</v>
      </c>
      <c r="I204" s="52"/>
      <c r="J204" s="21"/>
      <c r="K204" s="21"/>
    </row>
    <row r="205" spans="1:11" x14ac:dyDescent="0.25">
      <c r="A205" s="216">
        <v>41914</v>
      </c>
      <c r="B205" s="672" t="s">
        <v>1723</v>
      </c>
      <c r="C205" s="673" t="s">
        <v>4961</v>
      </c>
      <c r="D205" s="674" t="s">
        <v>160</v>
      </c>
      <c r="E205" s="235">
        <v>223055.51</v>
      </c>
      <c r="F205" s="473" t="s">
        <v>4970</v>
      </c>
      <c r="G205" s="44">
        <v>223055.51</v>
      </c>
      <c r="H205" s="86">
        <f t="shared" si="4"/>
        <v>0</v>
      </c>
      <c r="I205" s="52" t="s">
        <v>162</v>
      </c>
      <c r="J205" s="21"/>
      <c r="K205" s="21"/>
    </row>
    <row r="206" spans="1:11" x14ac:dyDescent="0.25">
      <c r="A206" s="216">
        <v>41914</v>
      </c>
      <c r="B206" s="672" t="s">
        <v>1724</v>
      </c>
      <c r="C206" s="673" t="s">
        <v>4961</v>
      </c>
      <c r="D206" s="674" t="s">
        <v>4630</v>
      </c>
      <c r="E206" s="235">
        <v>47491.65</v>
      </c>
      <c r="F206" s="287">
        <v>41920</v>
      </c>
      <c r="G206" s="44">
        <v>47491.65</v>
      </c>
      <c r="H206" s="243">
        <f t="shared" si="4"/>
        <v>0</v>
      </c>
      <c r="I206" s="52" t="s">
        <v>162</v>
      </c>
      <c r="J206" s="21"/>
      <c r="K206" s="21"/>
    </row>
    <row r="207" spans="1:11" x14ac:dyDescent="0.25">
      <c r="A207" s="216">
        <v>41914</v>
      </c>
      <c r="B207" s="672" t="s">
        <v>1725</v>
      </c>
      <c r="C207" s="673" t="s">
        <v>4961</v>
      </c>
      <c r="D207" s="674" t="s">
        <v>4971</v>
      </c>
      <c r="E207" s="235">
        <v>2174.1999999999998</v>
      </c>
      <c r="F207" s="287">
        <v>41916</v>
      </c>
      <c r="G207" s="44">
        <v>2174.1999999999998</v>
      </c>
      <c r="H207" s="243">
        <f t="shared" si="4"/>
        <v>0</v>
      </c>
      <c r="I207" s="52" t="s">
        <v>162</v>
      </c>
      <c r="J207" s="21"/>
      <c r="K207" s="21"/>
    </row>
    <row r="208" spans="1:11" x14ac:dyDescent="0.25">
      <c r="A208" s="216">
        <v>41914</v>
      </c>
      <c r="B208" s="672" t="s">
        <v>1727</v>
      </c>
      <c r="C208" s="673" t="s">
        <v>4961</v>
      </c>
      <c r="D208" s="674" t="s">
        <v>4626</v>
      </c>
      <c r="E208" s="235">
        <v>612.5</v>
      </c>
      <c r="F208" s="287">
        <v>41916</v>
      </c>
      <c r="G208" s="44">
        <v>612.5</v>
      </c>
      <c r="H208" s="243">
        <f t="shared" si="4"/>
        <v>0</v>
      </c>
      <c r="I208" s="52" t="s">
        <v>162</v>
      </c>
      <c r="J208" s="21"/>
      <c r="K208" s="21"/>
    </row>
    <row r="209" spans="1:11" x14ac:dyDescent="0.25">
      <c r="A209" s="216">
        <v>41914</v>
      </c>
      <c r="B209" s="672" t="s">
        <v>1728</v>
      </c>
      <c r="C209" s="673" t="s">
        <v>4961</v>
      </c>
      <c r="D209" s="674" t="s">
        <v>494</v>
      </c>
      <c r="E209" s="235">
        <v>891.9</v>
      </c>
      <c r="F209" s="287">
        <v>41914</v>
      </c>
      <c r="G209" s="44">
        <v>891.9</v>
      </c>
      <c r="H209" s="243">
        <f t="shared" si="4"/>
        <v>0</v>
      </c>
      <c r="I209" s="52"/>
      <c r="J209" s="21"/>
      <c r="K209" s="21"/>
    </row>
    <row r="210" spans="1:11" x14ac:dyDescent="0.25">
      <c r="A210" s="216">
        <v>41914</v>
      </c>
      <c r="B210" s="672" t="s">
        <v>1729</v>
      </c>
      <c r="C210" s="673" t="s">
        <v>4961</v>
      </c>
      <c r="D210" s="674" t="s">
        <v>4641</v>
      </c>
      <c r="E210" s="235">
        <v>33205.599999999999</v>
      </c>
      <c r="F210" s="287">
        <v>41916</v>
      </c>
      <c r="G210" s="44">
        <v>33205.599999999999</v>
      </c>
      <c r="H210" s="243">
        <f t="shared" si="4"/>
        <v>0</v>
      </c>
      <c r="I210" s="52" t="s">
        <v>162</v>
      </c>
      <c r="J210" s="21"/>
      <c r="K210" s="21"/>
    </row>
    <row r="211" spans="1:11" x14ac:dyDescent="0.25">
      <c r="A211" s="216">
        <v>41914</v>
      </c>
      <c r="B211" s="672" t="s">
        <v>1730</v>
      </c>
      <c r="C211" s="673" t="s">
        <v>4961</v>
      </c>
      <c r="D211" s="674" t="s">
        <v>4713</v>
      </c>
      <c r="E211" s="235">
        <v>6940.3</v>
      </c>
      <c r="F211" s="287">
        <v>41916</v>
      </c>
      <c r="G211" s="44">
        <v>6940.3</v>
      </c>
      <c r="H211" s="243">
        <f t="shared" si="4"/>
        <v>0</v>
      </c>
      <c r="I211" s="52" t="s">
        <v>162</v>
      </c>
      <c r="J211" s="21"/>
      <c r="K211" s="21"/>
    </row>
    <row r="212" spans="1:11" x14ac:dyDescent="0.25">
      <c r="A212" s="216">
        <v>41914</v>
      </c>
      <c r="B212" s="672" t="s">
        <v>1731</v>
      </c>
      <c r="C212" s="673" t="s">
        <v>4961</v>
      </c>
      <c r="D212" s="674" t="s">
        <v>3563</v>
      </c>
      <c r="E212" s="235">
        <v>17741.900000000001</v>
      </c>
      <c r="F212" s="473" t="s">
        <v>4972</v>
      </c>
      <c r="G212" s="44">
        <v>17741.900000000001</v>
      </c>
      <c r="H212" s="243">
        <f t="shared" si="4"/>
        <v>0</v>
      </c>
      <c r="I212" s="52" t="s">
        <v>162</v>
      </c>
      <c r="J212" s="21"/>
      <c r="K212" s="21"/>
    </row>
    <row r="213" spans="1:11" x14ac:dyDescent="0.25">
      <c r="A213" s="216">
        <v>41914</v>
      </c>
      <c r="B213" s="672" t="s">
        <v>1732</v>
      </c>
      <c r="C213" s="673" t="s">
        <v>4961</v>
      </c>
      <c r="D213" s="674" t="s">
        <v>4334</v>
      </c>
      <c r="E213" s="235">
        <v>19994</v>
      </c>
      <c r="F213" s="287">
        <v>41916</v>
      </c>
      <c r="G213" s="44">
        <v>19994</v>
      </c>
      <c r="H213" s="243">
        <f t="shared" si="4"/>
        <v>0</v>
      </c>
      <c r="I213" s="52" t="s">
        <v>162</v>
      </c>
      <c r="J213" s="21"/>
      <c r="K213" s="21"/>
    </row>
    <row r="214" spans="1:11" x14ac:dyDescent="0.25">
      <c r="A214" s="216">
        <v>41914</v>
      </c>
      <c r="B214" s="672" t="s">
        <v>1735</v>
      </c>
      <c r="C214" s="673" t="s">
        <v>4961</v>
      </c>
      <c r="D214" s="674" t="s">
        <v>4973</v>
      </c>
      <c r="E214" s="235">
        <v>24290.7</v>
      </c>
      <c r="F214" s="287">
        <v>41915</v>
      </c>
      <c r="G214" s="44">
        <v>24290.7</v>
      </c>
      <c r="H214" s="243">
        <f t="shared" si="4"/>
        <v>0</v>
      </c>
      <c r="I214" s="52" t="s">
        <v>12</v>
      </c>
      <c r="J214" s="21"/>
      <c r="K214" s="21"/>
    </row>
    <row r="215" spans="1:11" x14ac:dyDescent="0.25">
      <c r="A215" s="216">
        <v>41914</v>
      </c>
      <c r="B215" s="672" t="s">
        <v>1737</v>
      </c>
      <c r="C215" s="673" t="s">
        <v>4961</v>
      </c>
      <c r="D215" s="674" t="s">
        <v>4974</v>
      </c>
      <c r="E215" s="235">
        <v>923.2</v>
      </c>
      <c r="F215" s="287">
        <v>41916</v>
      </c>
      <c r="G215" s="44">
        <v>923.2</v>
      </c>
      <c r="H215" s="243">
        <f t="shared" si="4"/>
        <v>0</v>
      </c>
      <c r="I215" s="52" t="s">
        <v>162</v>
      </c>
      <c r="J215" s="21"/>
      <c r="K215" s="21"/>
    </row>
    <row r="216" spans="1:11" x14ac:dyDescent="0.25">
      <c r="A216" s="216">
        <v>41914</v>
      </c>
      <c r="B216" s="672" t="s">
        <v>1738</v>
      </c>
      <c r="C216" s="673" t="s">
        <v>4961</v>
      </c>
      <c r="D216" s="674" t="s">
        <v>4638</v>
      </c>
      <c r="E216" s="235">
        <v>8017.92</v>
      </c>
      <c r="F216" s="287">
        <v>41920</v>
      </c>
      <c r="G216" s="44">
        <v>8017.92</v>
      </c>
      <c r="H216" s="243">
        <f t="shared" si="4"/>
        <v>0</v>
      </c>
      <c r="I216" s="52" t="s">
        <v>162</v>
      </c>
      <c r="J216" s="21"/>
      <c r="K216" s="21"/>
    </row>
    <row r="217" spans="1:11" x14ac:dyDescent="0.25">
      <c r="A217" s="216">
        <v>41914</v>
      </c>
      <c r="B217" s="672" t="s">
        <v>1739</v>
      </c>
      <c r="C217" s="673" t="s">
        <v>4961</v>
      </c>
      <c r="D217" s="674" t="s">
        <v>4640</v>
      </c>
      <c r="E217" s="235">
        <v>17189.439999999999</v>
      </c>
      <c r="F217" s="473" t="s">
        <v>4975</v>
      </c>
      <c r="G217" s="44">
        <v>17189.439999999999</v>
      </c>
      <c r="H217" s="243">
        <f t="shared" si="4"/>
        <v>0</v>
      </c>
      <c r="I217" s="52" t="s">
        <v>162</v>
      </c>
      <c r="J217" s="21"/>
      <c r="K217" s="21"/>
    </row>
    <row r="218" spans="1:11" x14ac:dyDescent="0.25">
      <c r="A218" s="216">
        <v>41914</v>
      </c>
      <c r="B218" s="672" t="s">
        <v>1740</v>
      </c>
      <c r="C218" s="673" t="s">
        <v>4961</v>
      </c>
      <c r="D218" s="674" t="s">
        <v>174</v>
      </c>
      <c r="E218" s="235">
        <v>5196.8</v>
      </c>
      <c r="F218" s="287">
        <v>41916</v>
      </c>
      <c r="G218" s="44">
        <v>5196.8</v>
      </c>
      <c r="H218" s="243">
        <f t="shared" si="4"/>
        <v>0</v>
      </c>
      <c r="I218" s="52" t="s">
        <v>162</v>
      </c>
      <c r="J218" s="21"/>
      <c r="K218" s="21"/>
    </row>
    <row r="219" spans="1:11" x14ac:dyDescent="0.25">
      <c r="A219" s="216">
        <v>41914</v>
      </c>
      <c r="B219" s="672" t="s">
        <v>1742</v>
      </c>
      <c r="C219" s="673" t="s">
        <v>4961</v>
      </c>
      <c r="D219" s="674" t="s">
        <v>4636</v>
      </c>
      <c r="E219" s="235">
        <v>17412.400000000001</v>
      </c>
      <c r="F219" s="287">
        <v>41916</v>
      </c>
      <c r="G219" s="44">
        <v>17412.400000000001</v>
      </c>
      <c r="H219" s="243">
        <f t="shared" si="4"/>
        <v>0</v>
      </c>
      <c r="I219" s="52" t="s">
        <v>162</v>
      </c>
      <c r="J219" s="21"/>
      <c r="K219" s="21"/>
    </row>
    <row r="220" spans="1:11" x14ac:dyDescent="0.25">
      <c r="A220" s="216">
        <v>41914</v>
      </c>
      <c r="B220" s="672" t="s">
        <v>1743</v>
      </c>
      <c r="C220" s="673" t="s">
        <v>4961</v>
      </c>
      <c r="D220" s="674" t="s">
        <v>4965</v>
      </c>
      <c r="E220" s="235">
        <v>65723.3</v>
      </c>
      <c r="F220" s="287">
        <v>41915</v>
      </c>
      <c r="G220" s="44">
        <v>65723.3</v>
      </c>
      <c r="H220" s="243">
        <f t="shared" si="4"/>
        <v>0</v>
      </c>
      <c r="I220" s="52" t="s">
        <v>217</v>
      </c>
      <c r="J220" s="21"/>
      <c r="K220" s="21"/>
    </row>
    <row r="221" spans="1:11" x14ac:dyDescent="0.25">
      <c r="A221" s="216">
        <v>41915</v>
      </c>
      <c r="B221" s="672" t="s">
        <v>1745</v>
      </c>
      <c r="C221" s="673" t="s">
        <v>4961</v>
      </c>
      <c r="D221" s="674" t="s">
        <v>3318</v>
      </c>
      <c r="E221" s="235">
        <v>5888</v>
      </c>
      <c r="F221" s="287">
        <v>41915</v>
      </c>
      <c r="G221" s="44">
        <v>5888</v>
      </c>
      <c r="H221" s="243">
        <f t="shared" si="4"/>
        <v>0</v>
      </c>
      <c r="I221" s="52"/>
      <c r="J221" s="21"/>
      <c r="K221" s="21"/>
    </row>
    <row r="222" spans="1:11" x14ac:dyDescent="0.25">
      <c r="A222" s="216">
        <v>41915</v>
      </c>
      <c r="B222" s="672" t="s">
        <v>1747</v>
      </c>
      <c r="C222" s="673" t="s">
        <v>4961</v>
      </c>
      <c r="D222" s="674" t="s">
        <v>4620</v>
      </c>
      <c r="E222" s="235">
        <v>30512.1</v>
      </c>
      <c r="F222" s="287">
        <v>41915</v>
      </c>
      <c r="G222" s="44">
        <v>30512.1</v>
      </c>
      <c r="H222" s="243">
        <f t="shared" si="4"/>
        <v>0</v>
      </c>
      <c r="I222" s="52" t="s">
        <v>12</v>
      </c>
      <c r="J222" s="21"/>
      <c r="K222" s="21"/>
    </row>
    <row r="223" spans="1:11" x14ac:dyDescent="0.25">
      <c r="A223" s="216">
        <v>41915</v>
      </c>
      <c r="B223" s="672" t="s">
        <v>1748</v>
      </c>
      <c r="C223" s="673" t="s">
        <v>4961</v>
      </c>
      <c r="D223" s="674" t="s">
        <v>3372</v>
      </c>
      <c r="E223" s="235">
        <v>3560</v>
      </c>
      <c r="F223" s="287">
        <v>41915</v>
      </c>
      <c r="G223" s="44">
        <v>3560</v>
      </c>
      <c r="H223" s="243">
        <f t="shared" si="4"/>
        <v>0</v>
      </c>
      <c r="I223" s="52"/>
      <c r="J223" s="21"/>
      <c r="K223" s="21"/>
    </row>
    <row r="224" spans="1:11" x14ac:dyDescent="0.25">
      <c r="A224" s="216">
        <v>41915</v>
      </c>
      <c r="B224" s="672" t="s">
        <v>1749</v>
      </c>
      <c r="C224" s="673" t="s">
        <v>4961</v>
      </c>
      <c r="D224" s="674" t="s">
        <v>4976</v>
      </c>
      <c r="E224" s="235">
        <v>18408.2</v>
      </c>
      <c r="F224" s="287">
        <v>41915</v>
      </c>
      <c r="G224" s="44">
        <v>18408.2</v>
      </c>
      <c r="H224" s="243">
        <f t="shared" si="4"/>
        <v>0</v>
      </c>
      <c r="I224" s="52" t="s">
        <v>12</v>
      </c>
      <c r="J224" s="21"/>
      <c r="K224" s="21"/>
    </row>
    <row r="225" spans="1:11" x14ac:dyDescent="0.25">
      <c r="A225" s="216">
        <v>41915</v>
      </c>
      <c r="B225" s="672" t="s">
        <v>1750</v>
      </c>
      <c r="C225" s="673" t="s">
        <v>4961</v>
      </c>
      <c r="D225" s="674" t="s">
        <v>4953</v>
      </c>
      <c r="E225" s="235">
        <v>63025.599999999999</v>
      </c>
      <c r="F225" s="287">
        <v>41918</v>
      </c>
      <c r="G225" s="44">
        <v>63025.599999999999</v>
      </c>
      <c r="H225" s="243">
        <f t="shared" si="4"/>
        <v>0</v>
      </c>
      <c r="I225" s="52" t="s">
        <v>65</v>
      </c>
      <c r="J225" s="21"/>
      <c r="K225" s="21"/>
    </row>
    <row r="226" spans="1:11" x14ac:dyDescent="0.25">
      <c r="A226" s="216">
        <v>41915</v>
      </c>
      <c r="B226" s="672" t="s">
        <v>1752</v>
      </c>
      <c r="C226" s="673" t="s">
        <v>4961</v>
      </c>
      <c r="D226" s="674" t="s">
        <v>13</v>
      </c>
      <c r="E226" s="235">
        <v>4006.8</v>
      </c>
      <c r="F226" s="287">
        <v>41915</v>
      </c>
      <c r="G226" s="44">
        <v>4006.8</v>
      </c>
      <c r="H226" s="243">
        <f t="shared" si="4"/>
        <v>0</v>
      </c>
      <c r="I226" s="52"/>
    </row>
    <row r="227" spans="1:11" x14ac:dyDescent="0.25">
      <c r="A227" s="216">
        <v>41915</v>
      </c>
      <c r="B227" s="672" t="s">
        <v>1754</v>
      </c>
      <c r="C227" s="673" t="s">
        <v>4961</v>
      </c>
      <c r="D227" s="674" t="s">
        <v>4953</v>
      </c>
      <c r="E227" s="235">
        <v>19525.8</v>
      </c>
      <c r="F227" s="287">
        <v>41918</v>
      </c>
      <c r="G227" s="44">
        <v>19525.8</v>
      </c>
      <c r="H227" s="243">
        <f t="shared" si="4"/>
        <v>0</v>
      </c>
      <c r="I227" s="52" t="s">
        <v>65</v>
      </c>
    </row>
    <row r="228" spans="1:11" x14ac:dyDescent="0.25">
      <c r="A228" s="216">
        <v>41915</v>
      </c>
      <c r="B228" s="672" t="s">
        <v>1756</v>
      </c>
      <c r="C228" s="673" t="s">
        <v>4961</v>
      </c>
      <c r="D228" s="674" t="s">
        <v>4977</v>
      </c>
      <c r="E228" s="235">
        <v>8550</v>
      </c>
      <c r="F228" s="287">
        <v>41915</v>
      </c>
      <c r="G228" s="44">
        <v>8550</v>
      </c>
      <c r="H228" s="243">
        <f t="shared" si="4"/>
        <v>0</v>
      </c>
      <c r="I228" s="52" t="s">
        <v>217</v>
      </c>
    </row>
    <row r="229" spans="1:11" x14ac:dyDescent="0.25">
      <c r="A229" s="216">
        <v>41915</v>
      </c>
      <c r="B229" s="672" t="s">
        <v>1757</v>
      </c>
      <c r="C229" s="673" t="s">
        <v>4961</v>
      </c>
      <c r="D229" s="674" t="s">
        <v>23</v>
      </c>
      <c r="E229" s="235">
        <v>7191.6</v>
      </c>
      <c r="F229" s="287">
        <v>41915</v>
      </c>
      <c r="G229" s="44">
        <v>7191.6</v>
      </c>
      <c r="H229" s="243">
        <f t="shared" si="4"/>
        <v>0</v>
      </c>
      <c r="I229" s="52"/>
    </row>
    <row r="230" spans="1:11" x14ac:dyDescent="0.25">
      <c r="A230" s="216">
        <v>41915</v>
      </c>
      <c r="B230" s="672" t="s">
        <v>1758</v>
      </c>
      <c r="C230" s="673" t="s">
        <v>4961</v>
      </c>
      <c r="D230" s="674" t="s">
        <v>338</v>
      </c>
      <c r="E230" s="235">
        <v>460.2</v>
      </c>
      <c r="F230" s="287">
        <v>41915</v>
      </c>
      <c r="G230" s="44">
        <v>460.2</v>
      </c>
      <c r="H230" s="243">
        <f t="shared" si="4"/>
        <v>0</v>
      </c>
      <c r="I230" s="52" t="s">
        <v>30</v>
      </c>
      <c r="K230" s="33"/>
    </row>
    <row r="231" spans="1:11" x14ac:dyDescent="0.25">
      <c r="A231" s="216">
        <v>41915</v>
      </c>
      <c r="B231" s="672" t="s">
        <v>1759</v>
      </c>
      <c r="C231" s="673" t="s">
        <v>4961</v>
      </c>
      <c r="D231" s="674" t="s">
        <v>4686</v>
      </c>
      <c r="E231" s="235">
        <v>3197.6</v>
      </c>
      <c r="F231" s="287">
        <v>41915</v>
      </c>
      <c r="G231" s="44">
        <v>3197.6</v>
      </c>
      <c r="H231" s="243">
        <f t="shared" si="4"/>
        <v>0</v>
      </c>
      <c r="I231" s="52" t="s">
        <v>30</v>
      </c>
    </row>
    <row r="232" spans="1:11" x14ac:dyDescent="0.25">
      <c r="A232" s="216">
        <v>41915</v>
      </c>
      <c r="B232" s="672" t="s">
        <v>1760</v>
      </c>
      <c r="C232" s="673" t="s">
        <v>4961</v>
      </c>
      <c r="D232" s="674" t="s">
        <v>4355</v>
      </c>
      <c r="E232" s="235">
        <v>12146.2</v>
      </c>
      <c r="F232" s="287">
        <v>41915</v>
      </c>
      <c r="G232" s="44">
        <v>12146.2</v>
      </c>
      <c r="H232" s="243">
        <f t="shared" si="4"/>
        <v>0</v>
      </c>
      <c r="I232" s="52" t="s">
        <v>30</v>
      </c>
    </row>
    <row r="233" spans="1:11" x14ac:dyDescent="0.25">
      <c r="A233" s="216">
        <v>41915</v>
      </c>
      <c r="B233" s="672" t="s">
        <v>1761</v>
      </c>
      <c r="C233" s="673" t="s">
        <v>4961</v>
      </c>
      <c r="D233" s="674" t="s">
        <v>4733</v>
      </c>
      <c r="E233" s="235">
        <v>2816</v>
      </c>
      <c r="F233" s="287">
        <v>41915</v>
      </c>
      <c r="G233" s="44">
        <v>2816</v>
      </c>
      <c r="H233" s="243">
        <f t="shared" si="4"/>
        <v>0</v>
      </c>
      <c r="I233" s="52" t="s">
        <v>30</v>
      </c>
    </row>
    <row r="234" spans="1:11" x14ac:dyDescent="0.25">
      <c r="A234" s="216">
        <v>41915</v>
      </c>
      <c r="B234" s="672" t="s">
        <v>1762</v>
      </c>
      <c r="C234" s="673" t="s">
        <v>4961</v>
      </c>
      <c r="D234" s="674" t="s">
        <v>4733</v>
      </c>
      <c r="E234" s="235">
        <v>102.4</v>
      </c>
      <c r="F234" s="287">
        <v>41915</v>
      </c>
      <c r="G234" s="44">
        <v>102.4</v>
      </c>
      <c r="H234" s="243">
        <f t="shared" si="4"/>
        <v>0</v>
      </c>
      <c r="I234" s="52"/>
    </row>
    <row r="235" spans="1:11" x14ac:dyDescent="0.25">
      <c r="A235" s="216">
        <v>41915</v>
      </c>
      <c r="B235" s="672" t="s">
        <v>1763</v>
      </c>
      <c r="C235" s="673" t="s">
        <v>4961</v>
      </c>
      <c r="D235" s="674" t="s">
        <v>4859</v>
      </c>
      <c r="E235" s="235">
        <v>3965.6</v>
      </c>
      <c r="F235" s="287">
        <v>41915</v>
      </c>
      <c r="G235" s="44">
        <v>3965.6</v>
      </c>
      <c r="H235" s="243">
        <f t="shared" si="4"/>
        <v>0</v>
      </c>
      <c r="I235" s="52"/>
    </row>
    <row r="236" spans="1:11" x14ac:dyDescent="0.25">
      <c r="A236" s="216">
        <v>41915</v>
      </c>
      <c r="B236" s="672" t="s">
        <v>1764</v>
      </c>
      <c r="C236" s="673" t="s">
        <v>4961</v>
      </c>
      <c r="D236" s="674" t="s">
        <v>29</v>
      </c>
      <c r="E236" s="235">
        <v>12963.5</v>
      </c>
      <c r="F236" s="287">
        <v>41915</v>
      </c>
      <c r="G236" s="44">
        <v>12963.5</v>
      </c>
      <c r="H236" s="243">
        <f t="shared" si="4"/>
        <v>0</v>
      </c>
      <c r="I236" s="52"/>
    </row>
    <row r="237" spans="1:11" x14ac:dyDescent="0.25">
      <c r="A237" s="216">
        <v>41915</v>
      </c>
      <c r="B237" s="672" t="s">
        <v>1765</v>
      </c>
      <c r="C237" s="673" t="s">
        <v>4961</v>
      </c>
      <c r="D237" s="674" t="s">
        <v>760</v>
      </c>
      <c r="E237" s="235">
        <v>2844.3</v>
      </c>
      <c r="F237" s="287">
        <v>41915</v>
      </c>
      <c r="G237" s="44">
        <v>2844.3</v>
      </c>
      <c r="H237" s="243">
        <f t="shared" si="4"/>
        <v>0</v>
      </c>
      <c r="I237" s="52"/>
    </row>
    <row r="238" spans="1:11" x14ac:dyDescent="0.25">
      <c r="A238" s="216">
        <v>41915</v>
      </c>
      <c r="B238" s="672" t="s">
        <v>1766</v>
      </c>
      <c r="C238" s="673" t="s">
        <v>4961</v>
      </c>
      <c r="D238" s="674" t="s">
        <v>4685</v>
      </c>
      <c r="E238" s="235">
        <v>3914.4</v>
      </c>
      <c r="F238" s="287">
        <v>41915</v>
      </c>
      <c r="G238" s="44">
        <v>3914.4</v>
      </c>
      <c r="H238" s="243">
        <f t="shared" si="4"/>
        <v>0</v>
      </c>
      <c r="I238" s="52" t="s">
        <v>30</v>
      </c>
    </row>
    <row r="239" spans="1:11" x14ac:dyDescent="0.25">
      <c r="A239" s="216">
        <v>41915</v>
      </c>
      <c r="B239" s="672" t="s">
        <v>1767</v>
      </c>
      <c r="C239" s="673" t="s">
        <v>4961</v>
      </c>
      <c r="D239" s="674" t="s">
        <v>28</v>
      </c>
      <c r="E239" s="235">
        <v>4301</v>
      </c>
      <c r="F239" s="287">
        <v>41915</v>
      </c>
      <c r="G239" s="44">
        <v>4301</v>
      </c>
      <c r="H239" s="243">
        <f t="shared" si="4"/>
        <v>0</v>
      </c>
      <c r="I239" s="52"/>
    </row>
    <row r="240" spans="1:11" x14ac:dyDescent="0.25">
      <c r="A240" s="216">
        <v>41915</v>
      </c>
      <c r="B240" s="672" t="s">
        <v>1768</v>
      </c>
      <c r="C240" s="673" t="s">
        <v>4961</v>
      </c>
      <c r="D240" s="674" t="s">
        <v>4354</v>
      </c>
      <c r="E240" s="235">
        <v>1650</v>
      </c>
      <c r="F240" s="287">
        <v>41915</v>
      </c>
      <c r="G240" s="44">
        <v>1650</v>
      </c>
      <c r="H240" s="243">
        <f t="shared" si="4"/>
        <v>0</v>
      </c>
      <c r="I240" s="52" t="s">
        <v>30</v>
      </c>
    </row>
    <row r="241" spans="1:11" x14ac:dyDescent="0.25">
      <c r="A241" s="216">
        <v>41915</v>
      </c>
      <c r="B241" s="672" t="s">
        <v>1769</v>
      </c>
      <c r="C241" s="673" t="s">
        <v>4961</v>
      </c>
      <c r="D241" s="674" t="s">
        <v>2187</v>
      </c>
      <c r="E241" s="235">
        <v>1650</v>
      </c>
      <c r="F241" s="287">
        <v>41915</v>
      </c>
      <c r="G241" s="44">
        <v>1650</v>
      </c>
      <c r="H241" s="243">
        <f t="shared" si="4"/>
        <v>0</v>
      </c>
      <c r="I241" s="52" t="s">
        <v>30</v>
      </c>
    </row>
    <row r="242" spans="1:11" x14ac:dyDescent="0.25">
      <c r="A242" s="216">
        <v>41915</v>
      </c>
      <c r="B242" s="672" t="s">
        <v>1770</v>
      </c>
      <c r="C242" s="673" t="s">
        <v>4961</v>
      </c>
      <c r="D242" s="674" t="s">
        <v>54</v>
      </c>
      <c r="E242" s="235">
        <v>10965.6</v>
      </c>
      <c r="F242" s="287">
        <v>41915</v>
      </c>
      <c r="G242" s="44">
        <v>10965.6</v>
      </c>
      <c r="H242" s="243">
        <f t="shared" si="4"/>
        <v>0</v>
      </c>
      <c r="I242" s="52"/>
      <c r="J242" s="21"/>
      <c r="K242" s="21"/>
    </row>
    <row r="243" spans="1:11" x14ac:dyDescent="0.25">
      <c r="A243" s="216">
        <v>41915</v>
      </c>
      <c r="B243" s="672" t="s">
        <v>1771</v>
      </c>
      <c r="C243" s="673" t="s">
        <v>4961</v>
      </c>
      <c r="D243" s="674" t="s">
        <v>22</v>
      </c>
      <c r="E243" s="235">
        <v>3223</v>
      </c>
      <c r="F243" s="287">
        <v>41915</v>
      </c>
      <c r="G243" s="44">
        <v>3223</v>
      </c>
      <c r="H243" s="243">
        <f t="shared" si="4"/>
        <v>0</v>
      </c>
      <c r="I243" s="52"/>
      <c r="J243" s="21"/>
      <c r="K243" s="21"/>
    </row>
    <row r="244" spans="1:11" x14ac:dyDescent="0.25">
      <c r="A244" s="216">
        <v>41915</v>
      </c>
      <c r="B244" s="672" t="s">
        <v>1772</v>
      </c>
      <c r="C244" s="673" t="s">
        <v>4961</v>
      </c>
      <c r="D244" s="674" t="s">
        <v>952</v>
      </c>
      <c r="E244" s="235">
        <v>397.6</v>
      </c>
      <c r="F244" s="287">
        <v>41915</v>
      </c>
      <c r="G244" s="44">
        <v>397.6</v>
      </c>
      <c r="H244" s="243">
        <f t="shared" si="4"/>
        <v>0</v>
      </c>
      <c r="I244" s="52"/>
      <c r="J244" s="21"/>
      <c r="K244" s="21"/>
    </row>
    <row r="245" spans="1:11" x14ac:dyDescent="0.25">
      <c r="A245" s="216">
        <v>41915</v>
      </c>
      <c r="B245" s="672" t="s">
        <v>1773</v>
      </c>
      <c r="C245" s="673" t="s">
        <v>4961</v>
      </c>
      <c r="D245" s="674" t="s">
        <v>2373</v>
      </c>
      <c r="E245" s="235">
        <v>9587</v>
      </c>
      <c r="F245" s="287">
        <v>41915</v>
      </c>
      <c r="G245" s="44">
        <v>9587</v>
      </c>
      <c r="H245" s="243">
        <f t="shared" si="4"/>
        <v>0</v>
      </c>
      <c r="I245" s="52"/>
      <c r="J245" s="21"/>
      <c r="K245" s="21"/>
    </row>
    <row r="246" spans="1:11" x14ac:dyDescent="0.25">
      <c r="A246" s="216">
        <v>41915</v>
      </c>
      <c r="B246" s="672" t="s">
        <v>1775</v>
      </c>
      <c r="C246" s="673" t="s">
        <v>4961</v>
      </c>
      <c r="D246" s="674" t="s">
        <v>287</v>
      </c>
      <c r="E246" s="235">
        <v>3801.9</v>
      </c>
      <c r="F246" s="287">
        <v>41915</v>
      </c>
      <c r="G246" s="44">
        <v>3801.9</v>
      </c>
      <c r="H246" s="243">
        <f t="shared" si="4"/>
        <v>0</v>
      </c>
      <c r="I246" s="52" t="s">
        <v>30</v>
      </c>
      <c r="J246" s="21"/>
      <c r="K246" s="21"/>
    </row>
    <row r="247" spans="1:11" x14ac:dyDescent="0.25">
      <c r="A247" s="216">
        <v>41915</v>
      </c>
      <c r="B247" s="672" t="s">
        <v>1776</v>
      </c>
      <c r="C247" s="673" t="s">
        <v>4961</v>
      </c>
      <c r="D247" s="674" t="s">
        <v>4850</v>
      </c>
      <c r="E247" s="235">
        <v>4303</v>
      </c>
      <c r="F247" s="287">
        <v>41915</v>
      </c>
      <c r="G247" s="44">
        <v>4303</v>
      </c>
      <c r="H247" s="243">
        <f t="shared" si="4"/>
        <v>0</v>
      </c>
      <c r="I247" s="52" t="s">
        <v>30</v>
      </c>
      <c r="J247" s="21"/>
      <c r="K247" s="21"/>
    </row>
    <row r="248" spans="1:11" x14ac:dyDescent="0.25">
      <c r="A248" s="216">
        <v>41915</v>
      </c>
      <c r="B248" s="672" t="s">
        <v>1777</v>
      </c>
      <c r="C248" s="673" t="s">
        <v>4961</v>
      </c>
      <c r="D248" s="674" t="s">
        <v>28</v>
      </c>
      <c r="E248" s="235">
        <v>8176.8</v>
      </c>
      <c r="F248" s="287">
        <v>41915</v>
      </c>
      <c r="G248" s="44">
        <v>8176.8</v>
      </c>
      <c r="H248" s="243">
        <f t="shared" si="4"/>
        <v>0</v>
      </c>
      <c r="I248" s="52" t="s">
        <v>30</v>
      </c>
      <c r="J248" s="21"/>
      <c r="K248" s="21"/>
    </row>
    <row r="249" spans="1:11" x14ac:dyDescent="0.25">
      <c r="A249" s="216">
        <v>41915</v>
      </c>
      <c r="B249" s="672" t="s">
        <v>1778</v>
      </c>
      <c r="C249" s="673" t="s">
        <v>4961</v>
      </c>
      <c r="D249" s="674" t="s">
        <v>83</v>
      </c>
      <c r="E249" s="235">
        <v>3456</v>
      </c>
      <c r="F249" s="287">
        <v>41915</v>
      </c>
      <c r="G249" s="44">
        <v>3456</v>
      </c>
      <c r="H249" s="243">
        <f t="shared" si="4"/>
        <v>0</v>
      </c>
      <c r="I249" s="52" t="s">
        <v>21</v>
      </c>
      <c r="J249" s="21"/>
      <c r="K249" s="21"/>
    </row>
    <row r="250" spans="1:11" x14ac:dyDescent="0.25">
      <c r="A250" s="216">
        <v>41915</v>
      </c>
      <c r="B250" s="672" t="s">
        <v>1779</v>
      </c>
      <c r="C250" s="673" t="s">
        <v>4961</v>
      </c>
      <c r="D250" s="674" t="s">
        <v>2386</v>
      </c>
      <c r="E250" s="235">
        <v>3220.9</v>
      </c>
      <c r="F250" s="287">
        <v>41916</v>
      </c>
      <c r="G250" s="44">
        <v>3220.9</v>
      </c>
      <c r="H250" s="243">
        <f t="shared" si="4"/>
        <v>0</v>
      </c>
      <c r="I250" s="52" t="s">
        <v>21</v>
      </c>
      <c r="J250" s="21"/>
      <c r="K250" s="21"/>
    </row>
    <row r="251" spans="1:11" x14ac:dyDescent="0.25">
      <c r="A251" s="216">
        <v>41915</v>
      </c>
      <c r="B251" s="672" t="s">
        <v>1781</v>
      </c>
      <c r="C251" s="673" t="s">
        <v>4961</v>
      </c>
      <c r="D251" s="674" t="s">
        <v>1818</v>
      </c>
      <c r="E251" s="235">
        <v>6441</v>
      </c>
      <c r="F251" s="287">
        <v>41920</v>
      </c>
      <c r="G251" s="44">
        <v>6441</v>
      </c>
      <c r="H251" s="243">
        <f t="shared" si="4"/>
        <v>0</v>
      </c>
      <c r="I251" s="52"/>
      <c r="J251" s="21"/>
      <c r="K251" s="21"/>
    </row>
    <row r="252" spans="1:11" x14ac:dyDescent="0.25">
      <c r="A252" s="216">
        <v>41915</v>
      </c>
      <c r="B252" s="672" t="s">
        <v>1783</v>
      </c>
      <c r="C252" s="673" t="s">
        <v>4961</v>
      </c>
      <c r="D252" s="674" t="s">
        <v>123</v>
      </c>
      <c r="E252" s="235">
        <v>4572.6000000000004</v>
      </c>
      <c r="F252" s="287">
        <v>41916</v>
      </c>
      <c r="G252" s="44">
        <v>4572.6000000000004</v>
      </c>
      <c r="H252" s="243">
        <f t="shared" si="4"/>
        <v>0</v>
      </c>
      <c r="I252" s="52" t="s">
        <v>27</v>
      </c>
      <c r="J252" s="21"/>
      <c r="K252" s="21"/>
    </row>
    <row r="253" spans="1:11" x14ac:dyDescent="0.25">
      <c r="A253" s="216">
        <v>41915</v>
      </c>
      <c r="B253" s="672" t="s">
        <v>1784</v>
      </c>
      <c r="C253" s="673" t="s">
        <v>4961</v>
      </c>
      <c r="D253" s="674" t="s">
        <v>501</v>
      </c>
      <c r="E253" s="235">
        <v>1039.5999999999999</v>
      </c>
      <c r="F253" s="287">
        <v>41915</v>
      </c>
      <c r="G253" s="44">
        <v>1039.5999999999999</v>
      </c>
      <c r="H253" s="243">
        <f t="shared" si="4"/>
        <v>0</v>
      </c>
      <c r="I253" s="52"/>
      <c r="J253" s="21"/>
      <c r="K253" s="21"/>
    </row>
    <row r="254" spans="1:11" x14ac:dyDescent="0.25">
      <c r="A254" s="216">
        <v>41915</v>
      </c>
      <c r="B254" s="672" t="s">
        <v>1785</v>
      </c>
      <c r="C254" s="673" t="s">
        <v>4961</v>
      </c>
      <c r="D254" s="674" t="s">
        <v>765</v>
      </c>
      <c r="E254" s="235">
        <v>3873.6</v>
      </c>
      <c r="F254" s="287">
        <v>41915</v>
      </c>
      <c r="G254" s="44">
        <v>3873.6</v>
      </c>
      <c r="H254" s="243">
        <f t="shared" si="4"/>
        <v>0</v>
      </c>
      <c r="I254" s="52" t="s">
        <v>152</v>
      </c>
      <c r="J254" s="21"/>
      <c r="K254" s="21"/>
    </row>
    <row r="255" spans="1:11" x14ac:dyDescent="0.25">
      <c r="A255" s="216">
        <v>41915</v>
      </c>
      <c r="B255" s="672" t="s">
        <v>1786</v>
      </c>
      <c r="C255" s="673" t="s">
        <v>4961</v>
      </c>
      <c r="D255" s="674" t="s">
        <v>51</v>
      </c>
      <c r="E255" s="235">
        <v>2739.1</v>
      </c>
      <c r="F255" s="287">
        <v>41915</v>
      </c>
      <c r="G255" s="44">
        <v>2739.1</v>
      </c>
      <c r="H255" s="243">
        <f t="shared" si="4"/>
        <v>0</v>
      </c>
      <c r="I255" s="52"/>
      <c r="J255" s="21"/>
      <c r="K255" s="21"/>
    </row>
    <row r="256" spans="1:11" x14ac:dyDescent="0.25">
      <c r="A256" s="216">
        <v>41915</v>
      </c>
      <c r="B256" s="672" t="s">
        <v>1787</v>
      </c>
      <c r="C256" s="673" t="s">
        <v>4961</v>
      </c>
      <c r="D256" s="674" t="s">
        <v>441</v>
      </c>
      <c r="E256" s="235">
        <v>1806.9</v>
      </c>
      <c r="F256" s="287">
        <v>41915</v>
      </c>
      <c r="G256" s="44">
        <v>1806.9</v>
      </c>
      <c r="H256" s="243">
        <f t="shared" si="4"/>
        <v>0</v>
      </c>
      <c r="I256" s="52" t="s">
        <v>30</v>
      </c>
      <c r="J256" s="21"/>
      <c r="K256" s="21"/>
    </row>
    <row r="257" spans="1:11" x14ac:dyDescent="0.25">
      <c r="A257" s="216">
        <v>41915</v>
      </c>
      <c r="B257" s="672" t="s">
        <v>1788</v>
      </c>
      <c r="C257" s="673" t="s">
        <v>4961</v>
      </c>
      <c r="D257" s="674" t="s">
        <v>2582</v>
      </c>
      <c r="E257" s="235">
        <v>2043</v>
      </c>
      <c r="F257" s="287">
        <v>41915</v>
      </c>
      <c r="G257" s="44">
        <v>2043</v>
      </c>
      <c r="H257" s="243">
        <f t="shared" si="4"/>
        <v>0</v>
      </c>
      <c r="I257" s="52" t="s">
        <v>21</v>
      </c>
      <c r="J257" s="21"/>
      <c r="K257" s="21"/>
    </row>
    <row r="258" spans="1:11" x14ac:dyDescent="0.25">
      <c r="A258" s="216">
        <v>41915</v>
      </c>
      <c r="B258" s="672" t="s">
        <v>1789</v>
      </c>
      <c r="C258" s="673" t="s">
        <v>4961</v>
      </c>
      <c r="D258" s="674" t="s">
        <v>2544</v>
      </c>
      <c r="E258" s="235">
        <v>4169</v>
      </c>
      <c r="F258" s="287">
        <v>41915</v>
      </c>
      <c r="G258" s="44">
        <v>4169</v>
      </c>
      <c r="H258" s="243">
        <f t="shared" si="4"/>
        <v>0</v>
      </c>
      <c r="I258" s="52" t="s">
        <v>30</v>
      </c>
      <c r="J258" s="21"/>
      <c r="K258" s="21"/>
    </row>
    <row r="259" spans="1:11" x14ac:dyDescent="0.25">
      <c r="A259" s="216">
        <v>41915</v>
      </c>
      <c r="B259" s="672" t="s">
        <v>1790</v>
      </c>
      <c r="C259" s="673" t="s">
        <v>4961</v>
      </c>
      <c r="D259" s="674" t="s">
        <v>55</v>
      </c>
      <c r="E259" s="235">
        <v>13064.6</v>
      </c>
      <c r="F259" s="287">
        <v>41915</v>
      </c>
      <c r="G259" s="44">
        <v>13064.6</v>
      </c>
      <c r="H259" s="243">
        <f t="shared" si="4"/>
        <v>0</v>
      </c>
      <c r="I259" s="52"/>
      <c r="J259" s="21"/>
      <c r="K259" s="21"/>
    </row>
    <row r="260" spans="1:11" x14ac:dyDescent="0.25">
      <c r="A260" s="216">
        <v>41915</v>
      </c>
      <c r="B260" s="672" t="s">
        <v>1791</v>
      </c>
      <c r="C260" s="673" t="s">
        <v>4961</v>
      </c>
      <c r="D260" s="674" t="s">
        <v>703</v>
      </c>
      <c r="E260" s="235">
        <v>1801.2</v>
      </c>
      <c r="F260" s="287">
        <v>41915</v>
      </c>
      <c r="G260" s="44">
        <v>1801.2</v>
      </c>
      <c r="H260" s="243">
        <f t="shared" si="4"/>
        <v>0</v>
      </c>
      <c r="I260" s="52" t="s">
        <v>21</v>
      </c>
      <c r="J260" s="21"/>
      <c r="K260" s="21"/>
    </row>
    <row r="261" spans="1:11" x14ac:dyDescent="0.25">
      <c r="A261" s="216">
        <v>41915</v>
      </c>
      <c r="B261" s="672" t="s">
        <v>1792</v>
      </c>
      <c r="C261" s="673" t="s">
        <v>4961</v>
      </c>
      <c r="D261" s="674" t="s">
        <v>52</v>
      </c>
      <c r="E261" s="235">
        <v>405</v>
      </c>
      <c r="F261" s="287">
        <v>41915</v>
      </c>
      <c r="G261" s="44">
        <v>405</v>
      </c>
      <c r="H261" s="243">
        <f t="shared" si="4"/>
        <v>0</v>
      </c>
      <c r="I261" s="52"/>
      <c r="J261" s="21"/>
      <c r="K261" s="21"/>
    </row>
    <row r="262" spans="1:11" x14ac:dyDescent="0.25">
      <c r="A262" s="216">
        <v>41915</v>
      </c>
      <c r="B262" s="672" t="s">
        <v>1793</v>
      </c>
      <c r="C262" s="673" t="s">
        <v>4961</v>
      </c>
      <c r="D262" s="674" t="s">
        <v>4619</v>
      </c>
      <c r="E262" s="235">
        <v>2169.1</v>
      </c>
      <c r="F262" s="287">
        <v>41915</v>
      </c>
      <c r="G262" s="44">
        <v>2169.1</v>
      </c>
      <c r="H262" s="243">
        <f t="shared" si="4"/>
        <v>0</v>
      </c>
      <c r="I262" s="52"/>
      <c r="J262" s="21"/>
      <c r="K262" s="21"/>
    </row>
    <row r="263" spans="1:11" x14ac:dyDescent="0.25">
      <c r="A263" s="216">
        <v>41915</v>
      </c>
      <c r="B263" s="672" t="s">
        <v>1794</v>
      </c>
      <c r="C263" s="673" t="s">
        <v>4961</v>
      </c>
      <c r="D263" s="674" t="s">
        <v>792</v>
      </c>
      <c r="E263" s="235">
        <v>6141.2</v>
      </c>
      <c r="F263" s="287">
        <v>41915</v>
      </c>
      <c r="G263" s="44">
        <v>6141.2</v>
      </c>
      <c r="H263" s="243">
        <f t="shared" si="4"/>
        <v>0</v>
      </c>
      <c r="I263" s="52"/>
      <c r="J263" s="21"/>
      <c r="K263" s="21"/>
    </row>
    <row r="264" spans="1:11" x14ac:dyDescent="0.25">
      <c r="A264" s="216">
        <v>41915</v>
      </c>
      <c r="B264" s="672" t="s">
        <v>1796</v>
      </c>
      <c r="C264" s="673" t="s">
        <v>4961</v>
      </c>
      <c r="D264" s="674" t="s">
        <v>4956</v>
      </c>
      <c r="E264" s="235">
        <v>22526.400000000001</v>
      </c>
      <c r="F264" s="287">
        <v>41915</v>
      </c>
      <c r="G264" s="44">
        <v>22526.400000000001</v>
      </c>
      <c r="H264" s="243">
        <f t="shared" ref="H264:H327" si="5">E264-G264</f>
        <v>0</v>
      </c>
      <c r="I264" s="52"/>
      <c r="J264" s="21"/>
      <c r="K264" s="21"/>
    </row>
    <row r="265" spans="1:11" x14ac:dyDescent="0.25">
      <c r="A265" s="216">
        <v>41915</v>
      </c>
      <c r="B265" s="672" t="s">
        <v>1797</v>
      </c>
      <c r="C265" s="673" t="s">
        <v>4961</v>
      </c>
      <c r="D265" s="674" t="s">
        <v>62</v>
      </c>
      <c r="E265" s="235">
        <v>23270.400000000001</v>
      </c>
      <c r="F265" s="287">
        <v>41916</v>
      </c>
      <c r="G265" s="44">
        <v>23270.400000000001</v>
      </c>
      <c r="H265" s="243">
        <f t="shared" si="5"/>
        <v>0</v>
      </c>
      <c r="I265" s="52" t="s">
        <v>65</v>
      </c>
      <c r="J265" s="21"/>
      <c r="K265" s="21"/>
    </row>
    <row r="266" spans="1:11" x14ac:dyDescent="0.25">
      <c r="A266" s="216">
        <v>41915</v>
      </c>
      <c r="B266" s="672" t="s">
        <v>1798</v>
      </c>
      <c r="C266" s="673" t="s">
        <v>4961</v>
      </c>
      <c r="D266" s="674" t="s">
        <v>3121</v>
      </c>
      <c r="E266" s="235">
        <v>5170</v>
      </c>
      <c r="F266" s="287">
        <v>41916</v>
      </c>
      <c r="G266" s="44">
        <v>5170</v>
      </c>
      <c r="H266" s="243">
        <f t="shared" si="5"/>
        <v>0</v>
      </c>
      <c r="I266" s="52" t="s">
        <v>65</v>
      </c>
      <c r="J266" s="21"/>
      <c r="K266" s="21"/>
    </row>
    <row r="267" spans="1:11" x14ac:dyDescent="0.25">
      <c r="A267" s="216">
        <v>41915</v>
      </c>
      <c r="B267" s="672" t="s">
        <v>1799</v>
      </c>
      <c r="C267" s="673" t="s">
        <v>4961</v>
      </c>
      <c r="D267" s="674" t="s">
        <v>11</v>
      </c>
      <c r="E267" s="235">
        <v>25311</v>
      </c>
      <c r="F267" s="287">
        <v>41936</v>
      </c>
      <c r="G267" s="44">
        <v>25311</v>
      </c>
      <c r="H267" s="243">
        <f t="shared" si="5"/>
        <v>0</v>
      </c>
      <c r="I267" s="52" t="s">
        <v>65</v>
      </c>
      <c r="J267" s="21"/>
      <c r="K267" s="21"/>
    </row>
    <row r="268" spans="1:11" x14ac:dyDescent="0.25">
      <c r="A268" s="216">
        <v>41915</v>
      </c>
      <c r="B268" s="672" t="s">
        <v>1800</v>
      </c>
      <c r="C268" s="673" t="s">
        <v>4961</v>
      </c>
      <c r="D268" s="674" t="s">
        <v>180</v>
      </c>
      <c r="E268" s="235">
        <v>36003</v>
      </c>
      <c r="F268" s="287">
        <v>41916</v>
      </c>
      <c r="G268" s="44">
        <v>36003</v>
      </c>
      <c r="H268" s="243">
        <f t="shared" si="5"/>
        <v>0</v>
      </c>
      <c r="I268" s="52" t="s">
        <v>65</v>
      </c>
      <c r="J268" s="21"/>
      <c r="K268" s="21"/>
    </row>
    <row r="269" spans="1:11" x14ac:dyDescent="0.25">
      <c r="A269" s="216">
        <v>41915</v>
      </c>
      <c r="B269" s="672" t="s">
        <v>1801</v>
      </c>
      <c r="C269" s="673" t="s">
        <v>4961</v>
      </c>
      <c r="D269" s="674" t="s">
        <v>180</v>
      </c>
      <c r="E269" s="235">
        <v>611.79999999999995</v>
      </c>
      <c r="F269" s="287">
        <v>41916</v>
      </c>
      <c r="G269" s="44">
        <v>611.79999999999995</v>
      </c>
      <c r="H269" s="243">
        <f t="shared" si="5"/>
        <v>0</v>
      </c>
      <c r="I269" s="52" t="s">
        <v>65</v>
      </c>
      <c r="J269" s="21"/>
      <c r="K269" s="21"/>
    </row>
    <row r="270" spans="1:11" x14ac:dyDescent="0.25">
      <c r="A270" s="216">
        <v>41915</v>
      </c>
      <c r="B270" s="672" t="s">
        <v>1802</v>
      </c>
      <c r="C270" s="673" t="s">
        <v>4961</v>
      </c>
      <c r="D270" s="674" t="s">
        <v>4966</v>
      </c>
      <c r="E270" s="235">
        <v>5353</v>
      </c>
      <c r="F270" s="287">
        <v>41915</v>
      </c>
      <c r="G270" s="44">
        <v>5353</v>
      </c>
      <c r="H270" s="243">
        <f t="shared" si="5"/>
        <v>0</v>
      </c>
      <c r="I270" s="52"/>
      <c r="J270" s="21"/>
      <c r="K270" s="21"/>
    </row>
    <row r="271" spans="1:11" x14ac:dyDescent="0.25">
      <c r="A271" s="216">
        <v>41915</v>
      </c>
      <c r="B271" s="672" t="s">
        <v>1803</v>
      </c>
      <c r="C271" s="673" t="s">
        <v>4961</v>
      </c>
      <c r="D271" s="674" t="s">
        <v>25</v>
      </c>
      <c r="E271" s="235">
        <v>8448</v>
      </c>
      <c r="F271" s="287">
        <v>41916</v>
      </c>
      <c r="G271" s="44">
        <v>8448</v>
      </c>
      <c r="H271" s="243">
        <f t="shared" si="5"/>
        <v>0</v>
      </c>
      <c r="I271" s="52" t="s">
        <v>65</v>
      </c>
      <c r="J271" s="21"/>
      <c r="K271" s="21"/>
    </row>
    <row r="272" spans="1:11" x14ac:dyDescent="0.25">
      <c r="A272" s="216">
        <v>41915</v>
      </c>
      <c r="B272" s="672" t="s">
        <v>1804</v>
      </c>
      <c r="C272" s="673" t="s">
        <v>4961</v>
      </c>
      <c r="D272" s="674" t="s">
        <v>857</v>
      </c>
      <c r="E272" s="235">
        <v>14187.4</v>
      </c>
      <c r="F272" s="482" t="s">
        <v>4978</v>
      </c>
      <c r="G272" s="44">
        <v>14187.4</v>
      </c>
      <c r="H272" s="243">
        <f t="shared" si="5"/>
        <v>0</v>
      </c>
      <c r="I272" s="52" t="s">
        <v>27</v>
      </c>
      <c r="J272" s="21"/>
      <c r="K272" s="21"/>
    </row>
    <row r="273" spans="1:11" x14ac:dyDescent="0.25">
      <c r="A273" s="216">
        <v>41915</v>
      </c>
      <c r="B273" s="672" t="s">
        <v>1805</v>
      </c>
      <c r="C273" s="673" t="s">
        <v>4961</v>
      </c>
      <c r="D273" s="674" t="s">
        <v>245</v>
      </c>
      <c r="E273" s="235">
        <v>16459.400000000001</v>
      </c>
      <c r="F273" s="287">
        <v>41917</v>
      </c>
      <c r="G273" s="44">
        <v>16459.400000000001</v>
      </c>
      <c r="H273" s="243">
        <f t="shared" si="5"/>
        <v>0</v>
      </c>
      <c r="I273" s="52" t="s">
        <v>27</v>
      </c>
      <c r="J273" s="21"/>
      <c r="K273" s="21"/>
    </row>
    <row r="274" spans="1:11" x14ac:dyDescent="0.25">
      <c r="A274" s="216">
        <v>41915</v>
      </c>
      <c r="B274" s="672" t="s">
        <v>1806</v>
      </c>
      <c r="C274" s="673" t="s">
        <v>4961</v>
      </c>
      <c r="D274" s="674" t="s">
        <v>4815</v>
      </c>
      <c r="E274" s="235">
        <v>3056.3</v>
      </c>
      <c r="F274" s="287">
        <v>41915</v>
      </c>
      <c r="G274" s="44">
        <v>3056.3</v>
      </c>
      <c r="H274" s="243">
        <f t="shared" si="5"/>
        <v>0</v>
      </c>
      <c r="I274" s="52"/>
      <c r="J274" s="21"/>
      <c r="K274" s="21"/>
    </row>
    <row r="275" spans="1:11" x14ac:dyDescent="0.25">
      <c r="A275" s="216">
        <v>41915</v>
      </c>
      <c r="B275" s="672" t="s">
        <v>1807</v>
      </c>
      <c r="C275" s="673" t="s">
        <v>4961</v>
      </c>
      <c r="D275" s="674" t="s">
        <v>133</v>
      </c>
      <c r="E275" s="235">
        <v>33792.800000000003</v>
      </c>
      <c r="F275" s="287">
        <v>41915</v>
      </c>
      <c r="G275" s="44">
        <v>33792.800000000003</v>
      </c>
      <c r="H275" s="243">
        <f t="shared" si="5"/>
        <v>0</v>
      </c>
      <c r="I275" s="52"/>
      <c r="J275" s="21"/>
      <c r="K275" s="21"/>
    </row>
    <row r="276" spans="1:11" x14ac:dyDescent="0.25">
      <c r="A276" s="216">
        <v>41915</v>
      </c>
      <c r="B276" s="672" t="s">
        <v>1808</v>
      </c>
      <c r="C276" s="673" t="s">
        <v>4961</v>
      </c>
      <c r="D276" s="674" t="s">
        <v>1611</v>
      </c>
      <c r="E276" s="235">
        <v>5916</v>
      </c>
      <c r="F276" s="287">
        <v>41915</v>
      </c>
      <c r="G276" s="44">
        <v>5916</v>
      </c>
      <c r="H276" s="243">
        <f t="shared" si="5"/>
        <v>0</v>
      </c>
      <c r="I276" s="52"/>
      <c r="J276" s="21"/>
      <c r="K276" s="21"/>
    </row>
    <row r="277" spans="1:11" x14ac:dyDescent="0.25">
      <c r="A277" s="216">
        <v>41915</v>
      </c>
      <c r="B277" s="672" t="s">
        <v>1809</v>
      </c>
      <c r="C277" s="673" t="s">
        <v>4961</v>
      </c>
      <c r="D277" s="674" t="s">
        <v>133</v>
      </c>
      <c r="E277" s="235">
        <v>2744</v>
      </c>
      <c r="F277" s="287">
        <v>41915</v>
      </c>
      <c r="G277" s="44">
        <v>2744</v>
      </c>
      <c r="H277" s="243">
        <f t="shared" si="5"/>
        <v>0</v>
      </c>
      <c r="I277" s="52"/>
      <c r="J277" s="21"/>
      <c r="K277" s="21"/>
    </row>
    <row r="278" spans="1:11" x14ac:dyDescent="0.25">
      <c r="A278" s="216">
        <v>41915</v>
      </c>
      <c r="B278" s="672" t="s">
        <v>1810</v>
      </c>
      <c r="C278" s="673" t="s">
        <v>4961</v>
      </c>
      <c r="D278" s="674" t="s">
        <v>4320</v>
      </c>
      <c r="E278" s="235">
        <v>44730</v>
      </c>
      <c r="F278" s="287">
        <v>41916</v>
      </c>
      <c r="G278" s="44">
        <v>44730</v>
      </c>
      <c r="H278" s="243">
        <f t="shared" si="5"/>
        <v>0</v>
      </c>
      <c r="I278" s="52" t="s">
        <v>12</v>
      </c>
      <c r="J278" s="21"/>
      <c r="K278" s="21"/>
    </row>
    <row r="279" spans="1:11" x14ac:dyDescent="0.25">
      <c r="A279" s="216">
        <v>41915</v>
      </c>
      <c r="B279" s="672" t="s">
        <v>1811</v>
      </c>
      <c r="C279" s="673" t="s">
        <v>4961</v>
      </c>
      <c r="D279" s="674" t="s">
        <v>142</v>
      </c>
      <c r="E279" s="235">
        <v>2499.1999999999998</v>
      </c>
      <c r="F279" s="287">
        <v>41916</v>
      </c>
      <c r="G279" s="44">
        <v>2499.1999999999998</v>
      </c>
      <c r="H279" s="243">
        <f t="shared" si="5"/>
        <v>0</v>
      </c>
      <c r="I279" s="52" t="s">
        <v>12</v>
      </c>
      <c r="J279" s="21"/>
      <c r="K279" s="21"/>
    </row>
    <row r="280" spans="1:11" x14ac:dyDescent="0.25">
      <c r="A280" s="216">
        <v>41915</v>
      </c>
      <c r="B280" s="672" t="s">
        <v>1812</v>
      </c>
      <c r="C280" s="673" t="s">
        <v>4961</v>
      </c>
      <c r="D280" s="674" t="s">
        <v>4976</v>
      </c>
      <c r="E280" s="235">
        <v>3980</v>
      </c>
      <c r="F280" s="287">
        <v>41915</v>
      </c>
      <c r="G280" s="44">
        <v>3980</v>
      </c>
      <c r="H280" s="243">
        <f t="shared" si="5"/>
        <v>0</v>
      </c>
      <c r="I280" s="52"/>
      <c r="J280" s="21"/>
      <c r="K280" s="21"/>
    </row>
    <row r="281" spans="1:11" x14ac:dyDescent="0.25">
      <c r="A281" s="216">
        <v>41915</v>
      </c>
      <c r="B281" s="672" t="s">
        <v>1813</v>
      </c>
      <c r="C281" s="673" t="s">
        <v>4961</v>
      </c>
      <c r="D281" s="674" t="s">
        <v>106</v>
      </c>
      <c r="E281" s="235">
        <v>25350</v>
      </c>
      <c r="F281" s="287">
        <v>41925</v>
      </c>
      <c r="G281" s="44">
        <v>25350</v>
      </c>
      <c r="H281" s="243">
        <f t="shared" si="5"/>
        <v>0</v>
      </c>
      <c r="I281" s="52"/>
      <c r="J281" s="21"/>
      <c r="K281" s="21"/>
    </row>
    <row r="282" spans="1:11" x14ac:dyDescent="0.25">
      <c r="A282" s="216">
        <v>41915</v>
      </c>
      <c r="B282" s="672" t="s">
        <v>1815</v>
      </c>
      <c r="C282" s="673" t="s">
        <v>4961</v>
      </c>
      <c r="D282" s="674" t="s">
        <v>87</v>
      </c>
      <c r="E282" s="235">
        <v>979.97</v>
      </c>
      <c r="F282" s="287">
        <v>41916</v>
      </c>
      <c r="G282" s="44">
        <v>979.97</v>
      </c>
      <c r="H282" s="243">
        <f t="shared" si="5"/>
        <v>0</v>
      </c>
      <c r="I282" s="52" t="s">
        <v>380</v>
      </c>
      <c r="J282" s="21"/>
      <c r="K282" s="21"/>
    </row>
    <row r="283" spans="1:11" x14ac:dyDescent="0.25">
      <c r="A283" s="216">
        <v>41915</v>
      </c>
      <c r="B283" s="672" t="s">
        <v>1816</v>
      </c>
      <c r="C283" s="673" t="s">
        <v>4961</v>
      </c>
      <c r="D283" s="674" t="s">
        <v>142</v>
      </c>
      <c r="E283" s="235">
        <v>356.4</v>
      </c>
      <c r="F283" s="287">
        <v>41916</v>
      </c>
      <c r="G283" s="44">
        <v>356.4</v>
      </c>
      <c r="H283" s="243">
        <f t="shared" si="5"/>
        <v>0</v>
      </c>
      <c r="I283" s="52" t="s">
        <v>12</v>
      </c>
      <c r="J283" s="21"/>
      <c r="K283" s="21"/>
    </row>
    <row r="284" spans="1:11" x14ac:dyDescent="0.25">
      <c r="A284" s="216">
        <v>41915</v>
      </c>
      <c r="B284" s="672" t="s">
        <v>1817</v>
      </c>
      <c r="C284" s="673" t="s">
        <v>4961</v>
      </c>
      <c r="D284" s="674" t="s">
        <v>4834</v>
      </c>
      <c r="E284" s="235">
        <v>1407.9</v>
      </c>
      <c r="F284" s="287">
        <v>41916</v>
      </c>
      <c r="G284" s="44">
        <v>1407.9</v>
      </c>
      <c r="H284" s="243">
        <f t="shared" si="5"/>
        <v>0</v>
      </c>
      <c r="I284" s="52" t="s">
        <v>12</v>
      </c>
      <c r="J284" s="21"/>
      <c r="K284" s="21"/>
    </row>
    <row r="285" spans="1:11" x14ac:dyDescent="0.25">
      <c r="A285" s="216">
        <v>41915</v>
      </c>
      <c r="B285" s="672" t="s">
        <v>1819</v>
      </c>
      <c r="C285" s="673" t="s">
        <v>4961</v>
      </c>
      <c r="D285" s="674" t="s">
        <v>149</v>
      </c>
      <c r="E285" s="235">
        <v>24190.400000000001</v>
      </c>
      <c r="F285" s="482" t="s">
        <v>4979</v>
      </c>
      <c r="G285" s="44">
        <v>24190.400000000001</v>
      </c>
      <c r="H285" s="243">
        <f t="shared" si="5"/>
        <v>0</v>
      </c>
      <c r="I285" s="52" t="s">
        <v>27</v>
      </c>
      <c r="J285" s="21"/>
      <c r="K285" s="21"/>
    </row>
    <row r="286" spans="1:11" x14ac:dyDescent="0.25">
      <c r="A286" s="216">
        <v>41915</v>
      </c>
      <c r="B286" s="672" t="s">
        <v>1820</v>
      </c>
      <c r="C286" s="673" t="s">
        <v>4961</v>
      </c>
      <c r="D286" s="674" t="s">
        <v>99</v>
      </c>
      <c r="E286" s="235">
        <v>436.8</v>
      </c>
      <c r="F286" s="287">
        <v>41916</v>
      </c>
      <c r="G286" s="44">
        <v>436.8</v>
      </c>
      <c r="H286" s="243">
        <f t="shared" si="5"/>
        <v>0</v>
      </c>
      <c r="I286" s="52" t="s">
        <v>12</v>
      </c>
      <c r="J286" s="21"/>
      <c r="K286" s="21"/>
    </row>
    <row r="287" spans="1:11" x14ac:dyDescent="0.25">
      <c r="A287" s="216">
        <v>41915</v>
      </c>
      <c r="B287" s="672" t="s">
        <v>1821</v>
      </c>
      <c r="C287" s="673" t="s">
        <v>4961</v>
      </c>
      <c r="D287" s="674" t="s">
        <v>85</v>
      </c>
      <c r="E287" s="235">
        <v>5420.8</v>
      </c>
      <c r="F287" s="287">
        <v>41917</v>
      </c>
      <c r="G287" s="44">
        <v>5420.8</v>
      </c>
      <c r="H287" s="243">
        <f t="shared" si="5"/>
        <v>0</v>
      </c>
      <c r="I287" s="52" t="s">
        <v>27</v>
      </c>
      <c r="J287" s="21"/>
      <c r="K287" s="21"/>
    </row>
    <row r="288" spans="1:11" x14ac:dyDescent="0.25">
      <c r="A288" s="216">
        <v>41915</v>
      </c>
      <c r="B288" s="672" t="s">
        <v>1823</v>
      </c>
      <c r="C288" s="673" t="s">
        <v>4961</v>
      </c>
      <c r="D288" s="674" t="s">
        <v>4650</v>
      </c>
      <c r="E288" s="235">
        <v>9045.6</v>
      </c>
      <c r="F288" s="287">
        <v>41916</v>
      </c>
      <c r="G288" s="44">
        <v>9045.6</v>
      </c>
      <c r="H288" s="243">
        <f t="shared" si="5"/>
        <v>0</v>
      </c>
      <c r="I288" s="52" t="s">
        <v>12</v>
      </c>
      <c r="J288" s="21"/>
      <c r="K288" s="21"/>
    </row>
    <row r="289" spans="1:11" x14ac:dyDescent="0.25">
      <c r="A289" s="216">
        <v>41915</v>
      </c>
      <c r="B289" s="672" t="s">
        <v>1825</v>
      </c>
      <c r="C289" s="673" t="s">
        <v>4961</v>
      </c>
      <c r="D289" s="674" t="s">
        <v>396</v>
      </c>
      <c r="E289" s="235">
        <v>338.8</v>
      </c>
      <c r="F289" s="287">
        <v>41915</v>
      </c>
      <c r="G289" s="44">
        <v>338.8</v>
      </c>
      <c r="H289" s="243">
        <f t="shared" si="5"/>
        <v>0</v>
      </c>
      <c r="I289" s="52"/>
      <c r="J289" s="21"/>
      <c r="K289" s="21"/>
    </row>
    <row r="290" spans="1:11" x14ac:dyDescent="0.25">
      <c r="A290" s="216">
        <v>41915</v>
      </c>
      <c r="B290" s="672" t="s">
        <v>1826</v>
      </c>
      <c r="C290" s="673" t="s">
        <v>4961</v>
      </c>
      <c r="D290" s="674" t="s">
        <v>78</v>
      </c>
      <c r="E290" s="235">
        <v>3020.6</v>
      </c>
      <c r="F290" s="287">
        <v>41916</v>
      </c>
      <c r="G290" s="44">
        <v>3020.6</v>
      </c>
      <c r="H290" s="243">
        <f t="shared" si="5"/>
        <v>0</v>
      </c>
      <c r="I290" s="52" t="s">
        <v>12</v>
      </c>
      <c r="J290" s="21"/>
      <c r="K290" s="21"/>
    </row>
    <row r="291" spans="1:11" x14ac:dyDescent="0.25">
      <c r="A291" s="216">
        <v>41915</v>
      </c>
      <c r="B291" s="672" t="s">
        <v>1827</v>
      </c>
      <c r="C291" s="673" t="s">
        <v>4961</v>
      </c>
      <c r="D291" s="674" t="s">
        <v>85</v>
      </c>
      <c r="E291" s="235">
        <v>5802.6</v>
      </c>
      <c r="F291" s="287">
        <v>41917</v>
      </c>
      <c r="G291" s="44">
        <v>5802.6</v>
      </c>
      <c r="H291" s="243">
        <f t="shared" si="5"/>
        <v>0</v>
      </c>
      <c r="I291" s="52" t="s">
        <v>27</v>
      </c>
      <c r="J291" s="21"/>
      <c r="K291" s="21"/>
    </row>
    <row r="292" spans="1:11" x14ac:dyDescent="0.25">
      <c r="A292" s="216">
        <v>41915</v>
      </c>
      <c r="B292" s="672" t="s">
        <v>1829</v>
      </c>
      <c r="C292" s="673" t="s">
        <v>4961</v>
      </c>
      <c r="D292" s="674" t="s">
        <v>80</v>
      </c>
      <c r="E292" s="235">
        <v>2491.5</v>
      </c>
      <c r="F292" s="287">
        <v>41916</v>
      </c>
      <c r="G292" s="44">
        <v>2491.5</v>
      </c>
      <c r="H292" s="243">
        <f t="shared" si="5"/>
        <v>0</v>
      </c>
      <c r="I292" s="52"/>
      <c r="J292" s="21"/>
      <c r="K292" s="21"/>
    </row>
    <row r="293" spans="1:11" x14ac:dyDescent="0.25">
      <c r="A293" s="216">
        <v>41915</v>
      </c>
      <c r="B293" s="672" t="s">
        <v>1830</v>
      </c>
      <c r="C293" s="673" t="s">
        <v>4961</v>
      </c>
      <c r="D293" s="674" t="s">
        <v>4980</v>
      </c>
      <c r="E293" s="235">
        <v>370.5</v>
      </c>
      <c r="F293" s="287">
        <v>41917</v>
      </c>
      <c r="G293" s="44">
        <v>370.5</v>
      </c>
      <c r="H293" s="243">
        <f t="shared" si="5"/>
        <v>0</v>
      </c>
      <c r="I293" s="52" t="s">
        <v>27</v>
      </c>
      <c r="J293" s="21"/>
      <c r="K293" s="21"/>
    </row>
    <row r="294" spans="1:11" x14ac:dyDescent="0.25">
      <c r="A294" s="216">
        <v>41915</v>
      </c>
      <c r="B294" s="672" t="s">
        <v>1831</v>
      </c>
      <c r="C294" s="673" t="s">
        <v>4961</v>
      </c>
      <c r="D294" s="674" t="s">
        <v>4700</v>
      </c>
      <c r="E294" s="235">
        <v>5327</v>
      </c>
      <c r="F294" s="287">
        <v>41917</v>
      </c>
      <c r="G294" s="44">
        <v>5327.6</v>
      </c>
      <c r="H294" s="243">
        <f t="shared" si="5"/>
        <v>-0.6000000000003638</v>
      </c>
      <c r="I294" s="52"/>
      <c r="J294" s="21"/>
      <c r="K294" s="21"/>
    </row>
    <row r="295" spans="1:11" x14ac:dyDescent="0.25">
      <c r="A295" s="216">
        <v>41915</v>
      </c>
      <c r="B295" s="672" t="s">
        <v>1833</v>
      </c>
      <c r="C295" s="673" t="s">
        <v>4961</v>
      </c>
      <c r="D295" s="214" t="s">
        <v>346</v>
      </c>
      <c r="E295" s="235">
        <v>4397.2</v>
      </c>
      <c r="F295" s="287">
        <v>41917</v>
      </c>
      <c r="G295" s="44">
        <v>4397.2</v>
      </c>
      <c r="H295" s="243">
        <f t="shared" si="5"/>
        <v>0</v>
      </c>
      <c r="I295" s="214" t="s">
        <v>27</v>
      </c>
      <c r="J295" s="21"/>
      <c r="K295" s="21"/>
    </row>
    <row r="296" spans="1:11" x14ac:dyDescent="0.25">
      <c r="A296" s="216">
        <v>41915</v>
      </c>
      <c r="B296" s="672" t="s">
        <v>1834</v>
      </c>
      <c r="C296" s="673" t="s">
        <v>4961</v>
      </c>
      <c r="D296" s="214" t="s">
        <v>115</v>
      </c>
      <c r="E296" s="235">
        <v>2548</v>
      </c>
      <c r="F296" s="287">
        <v>41915</v>
      </c>
      <c r="G296" s="44">
        <v>2548</v>
      </c>
      <c r="H296" s="243">
        <f t="shared" si="5"/>
        <v>0</v>
      </c>
      <c r="I296" s="214"/>
      <c r="J296" s="21"/>
      <c r="K296" s="21"/>
    </row>
    <row r="297" spans="1:11" x14ac:dyDescent="0.25">
      <c r="A297" s="216">
        <v>41915</v>
      </c>
      <c r="B297" s="672" t="s">
        <v>1836</v>
      </c>
      <c r="C297" s="673" t="s">
        <v>4961</v>
      </c>
      <c r="D297" s="214" t="s">
        <v>240</v>
      </c>
      <c r="E297" s="235">
        <v>39843</v>
      </c>
      <c r="F297" s="473" t="s">
        <v>4981</v>
      </c>
      <c r="G297" s="44">
        <v>39843</v>
      </c>
      <c r="H297" s="243">
        <f t="shared" si="5"/>
        <v>0</v>
      </c>
      <c r="I297" s="214" t="s">
        <v>27</v>
      </c>
      <c r="J297" s="21"/>
      <c r="K297" s="21"/>
    </row>
    <row r="298" spans="1:11" x14ac:dyDescent="0.25">
      <c r="A298" s="216">
        <v>41915</v>
      </c>
      <c r="B298" s="672" t="s">
        <v>1837</v>
      </c>
      <c r="C298" s="673" t="s">
        <v>4961</v>
      </c>
      <c r="D298" s="214" t="s">
        <v>429</v>
      </c>
      <c r="E298" s="235">
        <v>3296</v>
      </c>
      <c r="F298" s="287">
        <v>41917</v>
      </c>
      <c r="G298" s="44">
        <v>3296</v>
      </c>
      <c r="H298" s="243">
        <f t="shared" si="5"/>
        <v>0</v>
      </c>
      <c r="I298" s="214" t="s">
        <v>27</v>
      </c>
      <c r="J298" s="21"/>
      <c r="K298" s="21"/>
    </row>
    <row r="299" spans="1:11" x14ac:dyDescent="0.25">
      <c r="A299" s="216">
        <v>41915</v>
      </c>
      <c r="B299" s="672" t="s">
        <v>1838</v>
      </c>
      <c r="C299" s="673" t="s">
        <v>4961</v>
      </c>
      <c r="D299" s="214" t="s">
        <v>4810</v>
      </c>
      <c r="E299" s="235">
        <v>20671.2</v>
      </c>
      <c r="F299" s="473" t="s">
        <v>4982</v>
      </c>
      <c r="G299" s="44">
        <v>20671.2</v>
      </c>
      <c r="H299" s="243">
        <f t="shared" si="5"/>
        <v>0</v>
      </c>
      <c r="I299" s="214" t="s">
        <v>27</v>
      </c>
      <c r="J299" s="21"/>
      <c r="K299" s="21"/>
    </row>
    <row r="300" spans="1:11" x14ac:dyDescent="0.25">
      <c r="A300" s="216">
        <v>41915</v>
      </c>
      <c r="B300" s="672" t="s">
        <v>1839</v>
      </c>
      <c r="C300" s="673" t="s">
        <v>4961</v>
      </c>
      <c r="D300" s="214" t="s">
        <v>242</v>
      </c>
      <c r="E300" s="235">
        <v>126053.6</v>
      </c>
      <c r="F300" s="473" t="s">
        <v>4983</v>
      </c>
      <c r="G300" s="44">
        <v>126053.6</v>
      </c>
      <c r="H300" s="243">
        <f t="shared" si="5"/>
        <v>0</v>
      </c>
      <c r="I300" s="214" t="s">
        <v>27</v>
      </c>
      <c r="J300" s="21"/>
      <c r="K300" s="21"/>
    </row>
    <row r="301" spans="1:11" x14ac:dyDescent="0.25">
      <c r="A301" s="216">
        <v>41915</v>
      </c>
      <c r="B301" s="672" t="s">
        <v>1841</v>
      </c>
      <c r="C301" s="673" t="s">
        <v>4961</v>
      </c>
      <c r="D301" s="214" t="s">
        <v>464</v>
      </c>
      <c r="E301" s="235">
        <v>680.5</v>
      </c>
      <c r="F301" s="287">
        <v>41917</v>
      </c>
      <c r="G301" s="44">
        <v>680.5</v>
      </c>
      <c r="H301" s="243">
        <f t="shared" si="5"/>
        <v>0</v>
      </c>
      <c r="I301" s="214" t="s">
        <v>27</v>
      </c>
      <c r="J301" s="21"/>
      <c r="K301" s="21"/>
    </row>
    <row r="302" spans="1:11" x14ac:dyDescent="0.25">
      <c r="A302" s="216">
        <v>41915</v>
      </c>
      <c r="B302" s="672" t="s">
        <v>1842</v>
      </c>
      <c r="C302" s="673" t="s">
        <v>4961</v>
      </c>
      <c r="D302" s="214" t="s">
        <v>4859</v>
      </c>
      <c r="E302" s="235">
        <v>1706.6</v>
      </c>
      <c r="F302" s="287">
        <v>41915</v>
      </c>
      <c r="G302" s="44">
        <v>1706.6</v>
      </c>
      <c r="H302" s="243">
        <f t="shared" si="5"/>
        <v>0</v>
      </c>
      <c r="I302" s="214"/>
      <c r="J302" s="21"/>
      <c r="K302" s="21"/>
    </row>
    <row r="303" spans="1:11" x14ac:dyDescent="0.25">
      <c r="A303" s="216">
        <v>41915</v>
      </c>
      <c r="B303" s="672" t="s">
        <v>1843</v>
      </c>
      <c r="C303" s="673" t="s">
        <v>4961</v>
      </c>
      <c r="D303" s="214" t="s">
        <v>136</v>
      </c>
      <c r="E303" s="235">
        <v>2709.2</v>
      </c>
      <c r="F303" s="287">
        <v>41915</v>
      </c>
      <c r="G303" s="44">
        <v>2709.2</v>
      </c>
      <c r="H303" s="243">
        <f t="shared" si="5"/>
        <v>0</v>
      </c>
      <c r="I303" s="214"/>
      <c r="J303" s="21"/>
      <c r="K303" s="21"/>
    </row>
    <row r="304" spans="1:11" x14ac:dyDescent="0.25">
      <c r="A304" s="216">
        <v>41915</v>
      </c>
      <c r="B304" s="672" t="s">
        <v>1844</v>
      </c>
      <c r="C304" s="673" t="s">
        <v>4961</v>
      </c>
      <c r="D304" s="214" t="s">
        <v>1818</v>
      </c>
      <c r="E304" s="235">
        <v>11319</v>
      </c>
      <c r="F304" s="287">
        <v>41920</v>
      </c>
      <c r="G304" s="44">
        <v>11319</v>
      </c>
      <c r="H304" s="243">
        <f t="shared" si="5"/>
        <v>0</v>
      </c>
      <c r="I304" s="214" t="s">
        <v>21</v>
      </c>
      <c r="J304" s="21"/>
      <c r="K304" s="21"/>
    </row>
    <row r="305" spans="1:11" x14ac:dyDescent="0.25">
      <c r="A305" s="216">
        <v>41915</v>
      </c>
      <c r="B305" s="672" t="s">
        <v>1847</v>
      </c>
      <c r="C305" s="673" t="s">
        <v>4961</v>
      </c>
      <c r="D305" s="214" t="s">
        <v>2719</v>
      </c>
      <c r="E305" s="235">
        <v>5919.2</v>
      </c>
      <c r="F305" s="287">
        <v>41916</v>
      </c>
      <c r="G305" s="44">
        <v>5919.2</v>
      </c>
      <c r="H305" s="243">
        <f t="shared" si="5"/>
        <v>0</v>
      </c>
      <c r="I305" s="214" t="s">
        <v>21</v>
      </c>
      <c r="J305" s="21"/>
      <c r="K305" s="21"/>
    </row>
    <row r="306" spans="1:11" x14ac:dyDescent="0.25">
      <c r="A306" s="216">
        <v>41915</v>
      </c>
      <c r="B306" s="672" t="s">
        <v>1848</v>
      </c>
      <c r="C306" s="673" t="s">
        <v>4961</v>
      </c>
      <c r="D306" s="214" t="s">
        <v>2582</v>
      </c>
      <c r="E306" s="235">
        <v>1811.7</v>
      </c>
      <c r="F306" s="287">
        <v>41915</v>
      </c>
      <c r="G306" s="44">
        <v>1811.7</v>
      </c>
      <c r="H306" s="243">
        <f t="shared" si="5"/>
        <v>0</v>
      </c>
      <c r="I306" s="214" t="s">
        <v>21</v>
      </c>
      <c r="J306" s="21"/>
      <c r="K306" s="21"/>
    </row>
    <row r="307" spans="1:11" x14ac:dyDescent="0.25">
      <c r="A307" s="216">
        <v>41915</v>
      </c>
      <c r="B307" s="672" t="s">
        <v>1849</v>
      </c>
      <c r="C307" s="673" t="s">
        <v>4961</v>
      </c>
      <c r="D307" s="214" t="s">
        <v>106</v>
      </c>
      <c r="E307" s="235">
        <v>163346.56</v>
      </c>
      <c r="F307" s="287">
        <v>41925</v>
      </c>
      <c r="G307" s="44">
        <v>163346.56</v>
      </c>
      <c r="H307" s="243">
        <f t="shared" si="5"/>
        <v>0</v>
      </c>
      <c r="I307" s="214" t="s">
        <v>217</v>
      </c>
      <c r="J307" s="21"/>
      <c r="K307" s="21"/>
    </row>
    <row r="308" spans="1:11" x14ac:dyDescent="0.25">
      <c r="A308" s="216">
        <v>41915</v>
      </c>
      <c r="B308" s="672" t="s">
        <v>1850</v>
      </c>
      <c r="C308" s="673" t="s">
        <v>4961</v>
      </c>
      <c r="D308" s="214" t="s">
        <v>106</v>
      </c>
      <c r="E308" s="235">
        <v>140600</v>
      </c>
      <c r="F308" s="287">
        <v>41925</v>
      </c>
      <c r="G308" s="44">
        <v>140600</v>
      </c>
      <c r="H308" s="243">
        <f t="shared" si="5"/>
        <v>0</v>
      </c>
      <c r="I308" s="214" t="s">
        <v>217</v>
      </c>
      <c r="J308" s="21"/>
      <c r="K308" s="21"/>
    </row>
    <row r="309" spans="1:11" x14ac:dyDescent="0.25">
      <c r="A309" s="216">
        <v>41915</v>
      </c>
      <c r="B309" s="672" t="s">
        <v>1851</v>
      </c>
      <c r="C309" s="673" t="s">
        <v>4961</v>
      </c>
      <c r="D309" s="214" t="s">
        <v>4682</v>
      </c>
      <c r="E309" s="235">
        <v>8395.6</v>
      </c>
      <c r="F309" s="287">
        <v>41915</v>
      </c>
      <c r="G309" s="44">
        <v>8395.6</v>
      </c>
      <c r="H309" s="243">
        <f t="shared" si="5"/>
        <v>0</v>
      </c>
      <c r="I309" s="214"/>
      <c r="J309" s="21"/>
      <c r="K309" s="21"/>
    </row>
    <row r="310" spans="1:11" x14ac:dyDescent="0.25">
      <c r="A310" s="216">
        <v>41915</v>
      </c>
      <c r="B310" s="672" t="s">
        <v>1853</v>
      </c>
      <c r="C310" s="673" t="s">
        <v>4961</v>
      </c>
      <c r="D310" s="214" t="s">
        <v>19</v>
      </c>
      <c r="E310" s="235">
        <v>67817.100000000006</v>
      </c>
      <c r="F310" s="487"/>
      <c r="G310" s="320"/>
      <c r="H310" s="243">
        <f t="shared" si="5"/>
        <v>67817.100000000006</v>
      </c>
      <c r="I310" s="214" t="s">
        <v>217</v>
      </c>
      <c r="J310" s="21"/>
      <c r="K310" s="21"/>
    </row>
    <row r="311" spans="1:11" x14ac:dyDescent="0.25">
      <c r="A311" s="216">
        <v>41915</v>
      </c>
      <c r="B311" s="672" t="s">
        <v>1855</v>
      </c>
      <c r="C311" s="673" t="s">
        <v>4961</v>
      </c>
      <c r="D311" s="214" t="s">
        <v>4815</v>
      </c>
      <c r="E311" s="235">
        <v>1079.3</v>
      </c>
      <c r="F311" s="287">
        <v>41915</v>
      </c>
      <c r="G311" s="44">
        <v>1079.3</v>
      </c>
      <c r="H311" s="243">
        <f t="shared" si="5"/>
        <v>0</v>
      </c>
      <c r="I311" s="214"/>
      <c r="J311" s="21"/>
      <c r="K311" s="21"/>
    </row>
    <row r="312" spans="1:11" x14ac:dyDescent="0.25">
      <c r="A312" s="216">
        <v>41915</v>
      </c>
      <c r="B312" s="672" t="s">
        <v>1856</v>
      </c>
      <c r="C312" s="673" t="s">
        <v>4961</v>
      </c>
      <c r="D312" s="214" t="s">
        <v>4976</v>
      </c>
      <c r="E312" s="235">
        <v>1036.8</v>
      </c>
      <c r="F312" s="287">
        <v>41915</v>
      </c>
      <c r="G312" s="44">
        <v>1036.8</v>
      </c>
      <c r="H312" s="243">
        <f t="shared" si="5"/>
        <v>0</v>
      </c>
      <c r="I312" s="214"/>
      <c r="J312" s="21"/>
      <c r="K312" s="21"/>
    </row>
    <row r="313" spans="1:11" x14ac:dyDescent="0.25">
      <c r="A313" s="216">
        <v>41915</v>
      </c>
      <c r="B313" s="672" t="s">
        <v>1857</v>
      </c>
      <c r="C313" s="673" t="s">
        <v>4961</v>
      </c>
      <c r="D313" s="214" t="s">
        <v>2586</v>
      </c>
      <c r="E313" s="235">
        <v>4788</v>
      </c>
      <c r="F313" s="287">
        <v>41915</v>
      </c>
      <c r="G313" s="44">
        <v>4788</v>
      </c>
      <c r="H313" s="243">
        <f t="shared" si="5"/>
        <v>0</v>
      </c>
      <c r="I313" s="214"/>
      <c r="J313" s="21"/>
      <c r="K313" s="21"/>
    </row>
    <row r="314" spans="1:11" x14ac:dyDescent="0.25">
      <c r="A314" s="216">
        <v>41915</v>
      </c>
      <c r="B314" s="672" t="s">
        <v>1858</v>
      </c>
      <c r="C314" s="673" t="s">
        <v>4961</v>
      </c>
      <c r="D314" s="214" t="s">
        <v>2586</v>
      </c>
      <c r="E314" s="235">
        <v>612.5</v>
      </c>
      <c r="F314" s="287">
        <v>41915</v>
      </c>
      <c r="G314" s="44">
        <v>612.5</v>
      </c>
      <c r="H314" s="243">
        <f t="shared" si="5"/>
        <v>0</v>
      </c>
      <c r="I314" s="214"/>
      <c r="J314" s="21"/>
      <c r="K314" s="21"/>
    </row>
    <row r="315" spans="1:11" x14ac:dyDescent="0.25">
      <c r="A315" s="216">
        <v>41915</v>
      </c>
      <c r="B315" s="672" t="s">
        <v>1859</v>
      </c>
      <c r="C315" s="673" t="s">
        <v>4961</v>
      </c>
      <c r="D315" s="214" t="s">
        <v>62</v>
      </c>
      <c r="E315" s="235">
        <v>4244.28</v>
      </c>
      <c r="F315" s="287">
        <v>41915</v>
      </c>
      <c r="G315" s="44">
        <v>4244.28</v>
      </c>
      <c r="H315" s="243">
        <f t="shared" si="5"/>
        <v>0</v>
      </c>
      <c r="I315" s="214"/>
      <c r="J315" s="21"/>
      <c r="K315" s="21"/>
    </row>
    <row r="316" spans="1:11" x14ac:dyDescent="0.25">
      <c r="A316" s="216">
        <v>41915</v>
      </c>
      <c r="B316" s="672" t="s">
        <v>1860</v>
      </c>
      <c r="C316" s="673" t="s">
        <v>4961</v>
      </c>
      <c r="D316" s="214" t="s">
        <v>4956</v>
      </c>
      <c r="E316" s="235">
        <v>71260.5</v>
      </c>
      <c r="F316" s="287">
        <v>41916</v>
      </c>
      <c r="G316" s="44">
        <v>71260.5</v>
      </c>
      <c r="H316" s="243">
        <f t="shared" si="5"/>
        <v>0</v>
      </c>
      <c r="I316" s="214" t="s">
        <v>65</v>
      </c>
      <c r="J316" s="21"/>
      <c r="K316" s="21"/>
    </row>
    <row r="317" spans="1:11" x14ac:dyDescent="0.25">
      <c r="A317" s="216">
        <v>41915</v>
      </c>
      <c r="B317" s="672" t="s">
        <v>1862</v>
      </c>
      <c r="C317" s="673" t="s">
        <v>4961</v>
      </c>
      <c r="D317" s="214" t="s">
        <v>4216</v>
      </c>
      <c r="E317" s="235">
        <v>8988</v>
      </c>
      <c r="F317" s="287">
        <v>41915</v>
      </c>
      <c r="G317" s="44">
        <v>8988</v>
      </c>
      <c r="H317" s="243">
        <f t="shared" si="5"/>
        <v>0</v>
      </c>
      <c r="I317" s="214"/>
      <c r="J317" s="21"/>
      <c r="K317" s="21"/>
    </row>
    <row r="318" spans="1:11" x14ac:dyDescent="0.25">
      <c r="A318" s="216">
        <v>41915</v>
      </c>
      <c r="B318" s="672" t="s">
        <v>1863</v>
      </c>
      <c r="C318" s="673" t="s">
        <v>4961</v>
      </c>
      <c r="D318" s="214" t="s">
        <v>4216</v>
      </c>
      <c r="E318" s="235">
        <v>120</v>
      </c>
      <c r="F318" s="287">
        <v>41915</v>
      </c>
      <c r="G318" s="44">
        <v>120</v>
      </c>
      <c r="H318" s="243">
        <f t="shared" si="5"/>
        <v>0</v>
      </c>
      <c r="I318" s="214"/>
      <c r="J318" s="21"/>
      <c r="K318" s="21"/>
    </row>
    <row r="319" spans="1:11" x14ac:dyDescent="0.25">
      <c r="A319" s="216">
        <v>41915</v>
      </c>
      <c r="B319" s="672" t="s">
        <v>1864</v>
      </c>
      <c r="C319" s="673" t="s">
        <v>4961</v>
      </c>
      <c r="D319" s="214" t="s">
        <v>4953</v>
      </c>
      <c r="E319" s="235">
        <v>42418.2</v>
      </c>
      <c r="F319" s="287">
        <v>41918</v>
      </c>
      <c r="G319" s="44">
        <v>42418.2</v>
      </c>
      <c r="H319" s="243">
        <f t="shared" si="5"/>
        <v>0</v>
      </c>
      <c r="I319" s="214" t="s">
        <v>65</v>
      </c>
      <c r="J319" s="21"/>
      <c r="K319" s="21"/>
    </row>
    <row r="320" spans="1:11" x14ac:dyDescent="0.25">
      <c r="A320" s="216">
        <v>41915</v>
      </c>
      <c r="B320" s="672" t="s">
        <v>1865</v>
      </c>
      <c r="C320" s="673" t="s">
        <v>4961</v>
      </c>
      <c r="D320" s="214" t="s">
        <v>1468</v>
      </c>
      <c r="E320" s="235">
        <v>33106.800000000003</v>
      </c>
      <c r="F320" s="287">
        <v>41916</v>
      </c>
      <c r="G320" s="44">
        <v>33106.800000000003</v>
      </c>
      <c r="H320" s="243">
        <f t="shared" si="5"/>
        <v>0</v>
      </c>
      <c r="I320" s="214" t="s">
        <v>217</v>
      </c>
      <c r="J320" s="21"/>
      <c r="K320" s="21"/>
    </row>
    <row r="321" spans="1:11" x14ac:dyDescent="0.25">
      <c r="A321" s="216">
        <v>41915</v>
      </c>
      <c r="B321" s="675" t="s">
        <v>4984</v>
      </c>
      <c r="C321" s="673" t="s">
        <v>4961</v>
      </c>
      <c r="D321" s="214" t="s">
        <v>4985</v>
      </c>
      <c r="E321" s="235">
        <v>6084.4</v>
      </c>
      <c r="F321" s="287">
        <v>41915</v>
      </c>
      <c r="G321" s="44">
        <v>6084.4</v>
      </c>
      <c r="H321" s="243">
        <f t="shared" si="5"/>
        <v>0</v>
      </c>
      <c r="I321" s="214"/>
      <c r="J321" s="21"/>
      <c r="K321" s="21"/>
    </row>
    <row r="322" spans="1:11" x14ac:dyDescent="0.25">
      <c r="A322" s="216">
        <v>41916</v>
      </c>
      <c r="B322" s="217" t="s">
        <v>1866</v>
      </c>
      <c r="C322" s="363" t="s">
        <v>4961</v>
      </c>
      <c r="D322" s="214" t="s">
        <v>4977</v>
      </c>
      <c r="E322" s="235">
        <v>8550</v>
      </c>
      <c r="F322" s="287">
        <v>41916</v>
      </c>
      <c r="G322" s="44">
        <v>8550</v>
      </c>
      <c r="H322" s="243">
        <f t="shared" si="5"/>
        <v>0</v>
      </c>
      <c r="I322" s="214" t="s">
        <v>12</v>
      </c>
      <c r="J322" s="21"/>
      <c r="K322" s="21"/>
    </row>
    <row r="323" spans="1:11" x14ac:dyDescent="0.25">
      <c r="A323" s="216">
        <v>41916</v>
      </c>
      <c r="B323" s="217" t="s">
        <v>1867</v>
      </c>
      <c r="C323" s="363" t="s">
        <v>4961</v>
      </c>
      <c r="D323" s="214" t="s">
        <v>4966</v>
      </c>
      <c r="E323" s="235">
        <v>35448</v>
      </c>
      <c r="F323" s="287">
        <v>41916</v>
      </c>
      <c r="G323" s="44">
        <v>35448</v>
      </c>
      <c r="H323" s="243">
        <f t="shared" si="5"/>
        <v>0</v>
      </c>
      <c r="I323" s="214" t="s">
        <v>21</v>
      </c>
      <c r="J323" s="21"/>
      <c r="K323" s="21"/>
    </row>
    <row r="324" spans="1:11" x14ac:dyDescent="0.25">
      <c r="A324" s="216">
        <v>41916</v>
      </c>
      <c r="B324" s="217" t="s">
        <v>1869</v>
      </c>
      <c r="C324" s="363" t="s">
        <v>4961</v>
      </c>
      <c r="D324" s="214" t="s">
        <v>13</v>
      </c>
      <c r="E324" s="235">
        <v>5389.2</v>
      </c>
      <c r="F324" s="287">
        <v>41916</v>
      </c>
      <c r="G324" s="44">
        <v>5389.2</v>
      </c>
      <c r="H324" s="243">
        <f t="shared" si="5"/>
        <v>0</v>
      </c>
      <c r="I324" s="214" t="s">
        <v>21</v>
      </c>
      <c r="J324" s="21"/>
      <c r="K324" s="21"/>
    </row>
    <row r="325" spans="1:11" x14ac:dyDescent="0.25">
      <c r="A325" s="216">
        <v>41916</v>
      </c>
      <c r="B325" s="217" t="s">
        <v>1870</v>
      </c>
      <c r="C325" s="363" t="s">
        <v>4961</v>
      </c>
      <c r="D325" s="214" t="s">
        <v>3318</v>
      </c>
      <c r="E325" s="235">
        <v>11836.8</v>
      </c>
      <c r="F325" s="287">
        <v>41916</v>
      </c>
      <c r="G325" s="44">
        <v>11836.8</v>
      </c>
      <c r="H325" s="243">
        <f t="shared" si="5"/>
        <v>0</v>
      </c>
      <c r="I325" s="214"/>
      <c r="J325" s="21"/>
      <c r="K325" s="21"/>
    </row>
    <row r="326" spans="1:11" x14ac:dyDescent="0.25">
      <c r="A326" s="216">
        <v>41916</v>
      </c>
      <c r="B326" s="217" t="s">
        <v>1871</v>
      </c>
      <c r="C326" s="363" t="s">
        <v>4961</v>
      </c>
      <c r="D326" s="214" t="s">
        <v>28</v>
      </c>
      <c r="E326" s="235">
        <v>5608</v>
      </c>
      <c r="F326" s="287">
        <v>41916</v>
      </c>
      <c r="G326" s="44">
        <v>5608</v>
      </c>
      <c r="H326" s="243">
        <f t="shared" si="5"/>
        <v>0</v>
      </c>
      <c r="I326" s="214"/>
      <c r="J326" s="21"/>
      <c r="K326" s="21"/>
    </row>
    <row r="327" spans="1:11" x14ac:dyDescent="0.25">
      <c r="A327" s="216">
        <v>41916</v>
      </c>
      <c r="B327" s="217" t="s">
        <v>1872</v>
      </c>
      <c r="C327" s="363" t="s">
        <v>4961</v>
      </c>
      <c r="D327" s="214" t="s">
        <v>11</v>
      </c>
      <c r="E327" s="235">
        <v>59956</v>
      </c>
      <c r="F327" s="287">
        <v>41936</v>
      </c>
      <c r="G327" s="44">
        <v>59956</v>
      </c>
      <c r="H327" s="243">
        <f t="shared" si="5"/>
        <v>0</v>
      </c>
      <c r="I327" s="214"/>
      <c r="J327" s="21"/>
      <c r="K327" s="21"/>
    </row>
    <row r="328" spans="1:11" x14ac:dyDescent="0.25">
      <c r="A328" s="216">
        <v>41916</v>
      </c>
      <c r="B328" s="217" t="s">
        <v>1873</v>
      </c>
      <c r="C328" s="363" t="s">
        <v>4961</v>
      </c>
      <c r="D328" s="214" t="s">
        <v>4682</v>
      </c>
      <c r="E328" s="235">
        <v>15368</v>
      </c>
      <c r="F328" s="287">
        <v>41916</v>
      </c>
      <c r="G328" s="44">
        <v>15368</v>
      </c>
      <c r="H328" s="243">
        <f t="shared" ref="H328:H391" si="6">E328-G328</f>
        <v>0</v>
      </c>
      <c r="I328" s="214"/>
      <c r="J328" s="21"/>
      <c r="K328" s="21"/>
    </row>
    <row r="329" spans="1:11" x14ac:dyDescent="0.25">
      <c r="A329" s="216">
        <v>41916</v>
      </c>
      <c r="B329" s="217" t="s">
        <v>1875</v>
      </c>
      <c r="C329" s="363" t="s">
        <v>4961</v>
      </c>
      <c r="D329" s="214" t="s">
        <v>28</v>
      </c>
      <c r="E329" s="235">
        <v>5455.6</v>
      </c>
      <c r="F329" s="287">
        <v>41916</v>
      </c>
      <c r="G329" s="44">
        <v>5455.6</v>
      </c>
      <c r="H329" s="243">
        <f t="shared" si="6"/>
        <v>0</v>
      </c>
      <c r="I329" s="214"/>
      <c r="J329" s="21"/>
      <c r="K329" s="21"/>
    </row>
    <row r="330" spans="1:11" x14ac:dyDescent="0.25">
      <c r="A330" s="216">
        <v>41916</v>
      </c>
      <c r="B330" s="217" t="s">
        <v>1876</v>
      </c>
      <c r="C330" s="363" t="s">
        <v>4961</v>
      </c>
      <c r="D330" s="214" t="s">
        <v>4321</v>
      </c>
      <c r="E330" s="235">
        <v>3408.6</v>
      </c>
      <c r="F330" s="287">
        <v>41916</v>
      </c>
      <c r="G330" s="44">
        <v>3408.6</v>
      </c>
      <c r="H330" s="243">
        <f t="shared" si="6"/>
        <v>0</v>
      </c>
      <c r="I330" s="214"/>
      <c r="J330" s="21"/>
      <c r="K330" s="21"/>
    </row>
    <row r="331" spans="1:11" x14ac:dyDescent="0.25">
      <c r="A331" s="216">
        <v>41916</v>
      </c>
      <c r="B331" s="217" t="s">
        <v>1877</v>
      </c>
      <c r="C331" s="363" t="s">
        <v>4961</v>
      </c>
      <c r="D331" s="214" t="s">
        <v>23</v>
      </c>
      <c r="E331" s="235">
        <v>8762.4</v>
      </c>
      <c r="F331" s="287">
        <v>41916</v>
      </c>
      <c r="G331" s="44">
        <v>8762.4</v>
      </c>
      <c r="H331" s="243">
        <f t="shared" si="6"/>
        <v>0</v>
      </c>
      <c r="I331" s="214"/>
      <c r="J331" s="21"/>
      <c r="K331" s="21"/>
    </row>
    <row r="332" spans="1:11" x14ac:dyDescent="0.25">
      <c r="A332" s="216">
        <v>41916</v>
      </c>
      <c r="B332" s="217" t="s">
        <v>1878</v>
      </c>
      <c r="C332" s="363" t="s">
        <v>4961</v>
      </c>
      <c r="D332" s="214" t="s">
        <v>47</v>
      </c>
      <c r="E332" s="235">
        <v>3839.4</v>
      </c>
      <c r="F332" s="287">
        <v>41916</v>
      </c>
      <c r="G332" s="44">
        <v>3839.4</v>
      </c>
      <c r="H332" s="243">
        <f t="shared" si="6"/>
        <v>0</v>
      </c>
      <c r="I332" s="214" t="s">
        <v>30</v>
      </c>
      <c r="J332" s="21"/>
      <c r="K332" s="21"/>
    </row>
    <row r="333" spans="1:11" x14ac:dyDescent="0.25">
      <c r="A333" s="216">
        <v>41916</v>
      </c>
      <c r="B333" s="217" t="s">
        <v>1879</v>
      </c>
      <c r="C333" s="363" t="s">
        <v>4961</v>
      </c>
      <c r="D333" s="214" t="s">
        <v>1818</v>
      </c>
      <c r="E333" s="235">
        <v>14831</v>
      </c>
      <c r="F333" s="287">
        <v>41925</v>
      </c>
      <c r="G333" s="44">
        <v>14831</v>
      </c>
      <c r="H333" s="243">
        <f t="shared" si="6"/>
        <v>0</v>
      </c>
      <c r="I333" s="214" t="s">
        <v>217</v>
      </c>
      <c r="J333" s="21"/>
      <c r="K333" s="21"/>
    </row>
    <row r="334" spans="1:11" x14ac:dyDescent="0.25">
      <c r="A334" s="216">
        <v>41916</v>
      </c>
      <c r="B334" s="217" t="s">
        <v>1880</v>
      </c>
      <c r="C334" s="363" t="s">
        <v>4961</v>
      </c>
      <c r="D334" s="214" t="s">
        <v>4986</v>
      </c>
      <c r="E334" s="235">
        <v>675</v>
      </c>
      <c r="F334" s="287">
        <v>41916</v>
      </c>
      <c r="G334" s="44">
        <v>675</v>
      </c>
      <c r="H334" s="243">
        <f t="shared" si="6"/>
        <v>0</v>
      </c>
      <c r="I334" s="214"/>
      <c r="J334" s="21"/>
      <c r="K334" s="21"/>
    </row>
    <row r="335" spans="1:11" x14ac:dyDescent="0.25">
      <c r="A335" s="216">
        <v>41916</v>
      </c>
      <c r="B335" s="217" t="s">
        <v>1881</v>
      </c>
      <c r="C335" s="363" t="s">
        <v>4961</v>
      </c>
      <c r="D335" s="214" t="s">
        <v>760</v>
      </c>
      <c r="E335" s="235">
        <v>3169.6</v>
      </c>
      <c r="F335" s="287">
        <v>41916</v>
      </c>
      <c r="G335" s="44">
        <v>3169.6</v>
      </c>
      <c r="H335" s="243">
        <f t="shared" si="6"/>
        <v>0</v>
      </c>
      <c r="I335" s="214" t="s">
        <v>30</v>
      </c>
      <c r="J335" s="21"/>
      <c r="K335" s="21"/>
    </row>
    <row r="336" spans="1:11" x14ac:dyDescent="0.25">
      <c r="A336" s="216">
        <v>41916</v>
      </c>
      <c r="B336" s="217" t="s">
        <v>1883</v>
      </c>
      <c r="C336" s="363" t="s">
        <v>4961</v>
      </c>
      <c r="D336" s="214" t="s">
        <v>339</v>
      </c>
      <c r="E336" s="235">
        <v>1071.8</v>
      </c>
      <c r="F336" s="287">
        <v>41916</v>
      </c>
      <c r="G336" s="44">
        <v>1071.8</v>
      </c>
      <c r="H336" s="243">
        <f t="shared" si="6"/>
        <v>0</v>
      </c>
      <c r="I336" s="214"/>
      <c r="J336" s="21"/>
      <c r="K336" s="21"/>
    </row>
    <row r="337" spans="1:11" x14ac:dyDescent="0.25">
      <c r="A337" s="216">
        <v>41916</v>
      </c>
      <c r="B337" s="217" t="s">
        <v>1884</v>
      </c>
      <c r="C337" s="363" t="s">
        <v>4961</v>
      </c>
      <c r="D337" s="214" t="s">
        <v>287</v>
      </c>
      <c r="E337" s="235">
        <v>2907</v>
      </c>
      <c r="F337" s="287">
        <v>41916</v>
      </c>
      <c r="G337" s="44">
        <v>2907</v>
      </c>
      <c r="H337" s="243">
        <f t="shared" si="6"/>
        <v>0</v>
      </c>
      <c r="I337" s="214" t="s">
        <v>30</v>
      </c>
      <c r="J337" s="21"/>
      <c r="K337" s="21"/>
    </row>
    <row r="338" spans="1:11" x14ac:dyDescent="0.25">
      <c r="A338" s="216">
        <v>41916</v>
      </c>
      <c r="B338" s="217" t="s">
        <v>1885</v>
      </c>
      <c r="C338" s="363" t="s">
        <v>4961</v>
      </c>
      <c r="D338" s="214" t="s">
        <v>49</v>
      </c>
      <c r="E338" s="235">
        <v>3337</v>
      </c>
      <c r="F338" s="287">
        <v>41916</v>
      </c>
      <c r="G338" s="44">
        <v>3337</v>
      </c>
      <c r="H338" s="243">
        <f t="shared" si="6"/>
        <v>0</v>
      </c>
      <c r="I338" s="214"/>
    </row>
    <row r="339" spans="1:11" x14ac:dyDescent="0.25">
      <c r="A339" s="216">
        <v>41916</v>
      </c>
      <c r="B339" s="217" t="s">
        <v>1886</v>
      </c>
      <c r="C339" s="363" t="s">
        <v>4961</v>
      </c>
      <c r="D339" s="214" t="s">
        <v>2187</v>
      </c>
      <c r="E339" s="235">
        <v>3850</v>
      </c>
      <c r="F339" s="287">
        <v>41916</v>
      </c>
      <c r="G339" s="44">
        <v>3850</v>
      </c>
      <c r="H339" s="243">
        <f t="shared" si="6"/>
        <v>0</v>
      </c>
      <c r="I339" s="214" t="s">
        <v>30</v>
      </c>
    </row>
    <row r="340" spans="1:11" x14ac:dyDescent="0.25">
      <c r="A340" s="216">
        <v>41916</v>
      </c>
      <c r="B340" s="217" t="s">
        <v>1887</v>
      </c>
      <c r="C340" s="363" t="s">
        <v>4961</v>
      </c>
      <c r="D340" s="214" t="s">
        <v>4733</v>
      </c>
      <c r="E340" s="235">
        <v>6308.6</v>
      </c>
      <c r="F340" s="287">
        <v>41916</v>
      </c>
      <c r="G340" s="44">
        <v>6308.6</v>
      </c>
      <c r="H340" s="243">
        <f t="shared" si="6"/>
        <v>0</v>
      </c>
      <c r="I340" s="214"/>
    </row>
    <row r="341" spans="1:11" x14ac:dyDescent="0.25">
      <c r="A341" s="216">
        <v>41916</v>
      </c>
      <c r="B341" s="217" t="s">
        <v>1889</v>
      </c>
      <c r="C341" s="363" t="s">
        <v>4961</v>
      </c>
      <c r="D341" s="214" t="s">
        <v>2187</v>
      </c>
      <c r="E341" s="235">
        <v>1650</v>
      </c>
      <c r="F341" s="287">
        <v>41916</v>
      </c>
      <c r="G341" s="44">
        <v>1650</v>
      </c>
      <c r="H341" s="243">
        <f t="shared" si="6"/>
        <v>0</v>
      </c>
      <c r="I341" s="214"/>
    </row>
    <row r="342" spans="1:11" x14ac:dyDescent="0.25">
      <c r="A342" s="216">
        <v>41916</v>
      </c>
      <c r="B342" s="217" t="s">
        <v>1890</v>
      </c>
      <c r="C342" s="363" t="s">
        <v>4961</v>
      </c>
      <c r="D342" s="214" t="s">
        <v>49</v>
      </c>
      <c r="E342" s="235">
        <v>466.2</v>
      </c>
      <c r="F342" s="287">
        <v>41916</v>
      </c>
      <c r="G342" s="44">
        <v>466.2</v>
      </c>
      <c r="H342" s="243">
        <f t="shared" si="6"/>
        <v>0</v>
      </c>
      <c r="I342" s="214"/>
    </row>
    <row r="343" spans="1:11" x14ac:dyDescent="0.25">
      <c r="A343" s="216">
        <v>41916</v>
      </c>
      <c r="B343" s="217" t="s">
        <v>1892</v>
      </c>
      <c r="C343" s="363" t="s">
        <v>4961</v>
      </c>
      <c r="D343" s="214" t="s">
        <v>2544</v>
      </c>
      <c r="E343" s="235">
        <v>14622.5</v>
      </c>
      <c r="F343" s="287">
        <v>41916</v>
      </c>
      <c r="G343" s="44">
        <v>14622.5</v>
      </c>
      <c r="H343" s="243">
        <f t="shared" si="6"/>
        <v>0</v>
      </c>
      <c r="I343" s="214"/>
    </row>
    <row r="344" spans="1:11" x14ac:dyDescent="0.25">
      <c r="A344" s="216">
        <v>41916</v>
      </c>
      <c r="B344" s="217" t="s">
        <v>1893</v>
      </c>
      <c r="C344" s="363" t="s">
        <v>4961</v>
      </c>
      <c r="D344" s="214" t="s">
        <v>123</v>
      </c>
      <c r="E344" s="235">
        <v>3741.9</v>
      </c>
      <c r="F344" s="287">
        <v>41917</v>
      </c>
      <c r="G344" s="44">
        <v>3741.9</v>
      </c>
      <c r="H344" s="243">
        <f t="shared" si="6"/>
        <v>0</v>
      </c>
      <c r="I344" s="214"/>
    </row>
    <row r="345" spans="1:11" x14ac:dyDescent="0.25">
      <c r="A345" s="216">
        <v>41916</v>
      </c>
      <c r="B345" s="217" t="s">
        <v>1894</v>
      </c>
      <c r="C345" s="363" t="s">
        <v>4961</v>
      </c>
      <c r="D345" s="214" t="s">
        <v>4355</v>
      </c>
      <c r="E345" s="235">
        <v>10754.1</v>
      </c>
      <c r="F345" s="287">
        <v>41916</v>
      </c>
      <c r="G345" s="44">
        <v>10754.1</v>
      </c>
      <c r="H345" s="243">
        <f t="shared" si="6"/>
        <v>0</v>
      </c>
      <c r="I345" s="214" t="s">
        <v>30</v>
      </c>
      <c r="K345" s="33"/>
    </row>
    <row r="346" spans="1:11" x14ac:dyDescent="0.25">
      <c r="A346" s="216">
        <v>41916</v>
      </c>
      <c r="B346" s="217" t="s">
        <v>1895</v>
      </c>
      <c r="C346" s="363" t="s">
        <v>4961</v>
      </c>
      <c r="D346" s="214" t="s">
        <v>4685</v>
      </c>
      <c r="E346" s="235">
        <v>5667.2</v>
      </c>
      <c r="F346" s="287">
        <v>41916</v>
      </c>
      <c r="G346" s="44">
        <v>5667.2</v>
      </c>
      <c r="H346" s="243">
        <f t="shared" si="6"/>
        <v>0</v>
      </c>
      <c r="I346" s="214" t="s">
        <v>30</v>
      </c>
      <c r="K346" s="33"/>
    </row>
    <row r="347" spans="1:11" x14ac:dyDescent="0.25">
      <c r="A347" s="216">
        <v>41916</v>
      </c>
      <c r="B347" s="217" t="s">
        <v>1896</v>
      </c>
      <c r="C347" s="363" t="s">
        <v>4961</v>
      </c>
      <c r="D347" s="214" t="s">
        <v>4859</v>
      </c>
      <c r="E347" s="235">
        <v>7866.4</v>
      </c>
      <c r="F347" s="287">
        <v>41916</v>
      </c>
      <c r="G347" s="44">
        <v>7866.4</v>
      </c>
      <c r="H347" s="243">
        <f t="shared" si="6"/>
        <v>0</v>
      </c>
      <c r="I347" s="214"/>
      <c r="K347" s="33"/>
    </row>
    <row r="348" spans="1:11" x14ac:dyDescent="0.25">
      <c r="A348" s="216">
        <v>41916</v>
      </c>
      <c r="B348" s="217" t="s">
        <v>1897</v>
      </c>
      <c r="C348" s="363" t="s">
        <v>4961</v>
      </c>
      <c r="D348" s="220" t="s">
        <v>4987</v>
      </c>
      <c r="E348" s="241">
        <v>0</v>
      </c>
      <c r="F348" s="287"/>
      <c r="G348" s="44"/>
      <c r="H348" s="243">
        <f t="shared" si="6"/>
        <v>0</v>
      </c>
      <c r="I348" s="214"/>
      <c r="K348" s="33"/>
    </row>
    <row r="349" spans="1:11" x14ac:dyDescent="0.25">
      <c r="A349" s="216">
        <v>41916</v>
      </c>
      <c r="B349" s="217" t="s">
        <v>1899</v>
      </c>
      <c r="C349" s="363" t="s">
        <v>4961</v>
      </c>
      <c r="D349" s="214" t="s">
        <v>4646</v>
      </c>
      <c r="E349" s="235">
        <v>481.6</v>
      </c>
      <c r="F349" s="287">
        <v>41916</v>
      </c>
      <c r="G349" s="44">
        <v>481.6</v>
      </c>
      <c r="H349" s="243">
        <f t="shared" si="6"/>
        <v>0</v>
      </c>
      <c r="I349" s="214" t="s">
        <v>27</v>
      </c>
      <c r="K349" s="33"/>
    </row>
    <row r="350" spans="1:11" x14ac:dyDescent="0.25">
      <c r="A350" s="216">
        <v>41916</v>
      </c>
      <c r="B350" s="217" t="s">
        <v>1900</v>
      </c>
      <c r="C350" s="363" t="s">
        <v>4961</v>
      </c>
      <c r="D350" s="214" t="s">
        <v>3372</v>
      </c>
      <c r="E350" s="235">
        <v>2416</v>
      </c>
      <c r="F350" s="287">
        <v>41916</v>
      </c>
      <c r="G350" s="44">
        <v>2416</v>
      </c>
      <c r="H350" s="243">
        <f t="shared" si="6"/>
        <v>0</v>
      </c>
      <c r="I350" s="214"/>
    </row>
    <row r="351" spans="1:11" x14ac:dyDescent="0.25">
      <c r="A351" s="216">
        <v>41916</v>
      </c>
      <c r="B351" s="217" t="s">
        <v>1901</v>
      </c>
      <c r="C351" s="363" t="s">
        <v>4961</v>
      </c>
      <c r="D351" s="214" t="s">
        <v>4694</v>
      </c>
      <c r="E351" s="235">
        <v>21375</v>
      </c>
      <c r="F351" s="473" t="s">
        <v>4988</v>
      </c>
      <c r="G351" s="44">
        <v>21375</v>
      </c>
      <c r="H351" s="243">
        <f t="shared" si="6"/>
        <v>0</v>
      </c>
      <c r="I351" s="214" t="s">
        <v>162</v>
      </c>
    </row>
    <row r="352" spans="1:11" x14ac:dyDescent="0.25">
      <c r="A352" s="216">
        <v>41916</v>
      </c>
      <c r="B352" s="217" t="s">
        <v>1902</v>
      </c>
      <c r="C352" s="363" t="s">
        <v>4961</v>
      </c>
      <c r="D352" s="214" t="s">
        <v>29</v>
      </c>
      <c r="E352" s="235">
        <v>14433.3</v>
      </c>
      <c r="F352" s="287">
        <v>41916</v>
      </c>
      <c r="G352" s="44">
        <v>14433.3</v>
      </c>
      <c r="H352" s="243">
        <f t="shared" si="6"/>
        <v>0</v>
      </c>
      <c r="I352" s="214" t="s">
        <v>30</v>
      </c>
    </row>
    <row r="353" spans="1:11" x14ac:dyDescent="0.25">
      <c r="A353" s="216">
        <v>41916</v>
      </c>
      <c r="B353" s="217" t="s">
        <v>1903</v>
      </c>
      <c r="C353" s="363" t="s">
        <v>4961</v>
      </c>
      <c r="D353" s="214" t="s">
        <v>124</v>
      </c>
      <c r="E353" s="235">
        <v>13739</v>
      </c>
      <c r="F353" s="287">
        <v>41916</v>
      </c>
      <c r="G353" s="44">
        <v>13739</v>
      </c>
      <c r="H353" s="243">
        <f t="shared" si="6"/>
        <v>0</v>
      </c>
      <c r="I353" s="214" t="s">
        <v>30</v>
      </c>
    </row>
    <row r="354" spans="1:11" x14ac:dyDescent="0.25">
      <c r="A354" s="216">
        <v>41916</v>
      </c>
      <c r="B354" s="217" t="s">
        <v>1905</v>
      </c>
      <c r="C354" s="363" t="s">
        <v>4961</v>
      </c>
      <c r="D354" s="214" t="s">
        <v>2439</v>
      </c>
      <c r="E354" s="235">
        <v>4400</v>
      </c>
      <c r="F354" s="287">
        <v>41916</v>
      </c>
      <c r="G354" s="44">
        <v>4400</v>
      </c>
      <c r="H354" s="243">
        <f t="shared" si="6"/>
        <v>0</v>
      </c>
      <c r="I354" s="214" t="s">
        <v>162</v>
      </c>
    </row>
    <row r="355" spans="1:11" x14ac:dyDescent="0.25">
      <c r="A355" s="216">
        <v>41916</v>
      </c>
      <c r="B355" s="217" t="s">
        <v>1907</v>
      </c>
      <c r="C355" s="363" t="s">
        <v>4961</v>
      </c>
      <c r="D355" s="214" t="s">
        <v>4989</v>
      </c>
      <c r="E355" s="235">
        <v>723.2</v>
      </c>
      <c r="F355" s="287">
        <v>41916</v>
      </c>
      <c r="G355" s="44">
        <v>723.2</v>
      </c>
      <c r="H355" s="243">
        <f t="shared" si="6"/>
        <v>0</v>
      </c>
      <c r="I355" s="214" t="s">
        <v>30</v>
      </c>
    </row>
    <row r="356" spans="1:11" x14ac:dyDescent="0.25">
      <c r="A356" s="216">
        <v>41916</v>
      </c>
      <c r="B356" s="217" t="s">
        <v>1908</v>
      </c>
      <c r="C356" s="363" t="s">
        <v>4961</v>
      </c>
      <c r="D356" s="214" t="s">
        <v>62</v>
      </c>
      <c r="E356" s="235">
        <v>25512</v>
      </c>
      <c r="F356" s="287">
        <v>41916</v>
      </c>
      <c r="G356" s="44">
        <v>25512</v>
      </c>
      <c r="H356" s="243">
        <f t="shared" si="6"/>
        <v>0</v>
      </c>
      <c r="I356" s="214" t="s">
        <v>65</v>
      </c>
    </row>
    <row r="357" spans="1:11" x14ac:dyDescent="0.25">
      <c r="A357" s="216">
        <v>41916</v>
      </c>
      <c r="B357" s="217" t="s">
        <v>1909</v>
      </c>
      <c r="C357" s="363" t="s">
        <v>4961</v>
      </c>
      <c r="D357" s="214" t="s">
        <v>22</v>
      </c>
      <c r="E357" s="235">
        <v>10345.5</v>
      </c>
      <c r="F357" s="287">
        <v>41916</v>
      </c>
      <c r="G357" s="44">
        <v>10345.5</v>
      </c>
      <c r="H357" s="243">
        <f t="shared" si="6"/>
        <v>0</v>
      </c>
      <c r="I357" s="214"/>
    </row>
    <row r="358" spans="1:11" x14ac:dyDescent="0.25">
      <c r="A358" s="216">
        <v>41916</v>
      </c>
      <c r="B358" s="217" t="s">
        <v>1910</v>
      </c>
      <c r="C358" s="363" t="s">
        <v>4961</v>
      </c>
      <c r="D358" s="214" t="s">
        <v>180</v>
      </c>
      <c r="E358" s="235">
        <v>29072.9</v>
      </c>
      <c r="F358" s="287">
        <v>41916</v>
      </c>
      <c r="G358" s="44">
        <v>29072.9</v>
      </c>
      <c r="H358" s="243">
        <f t="shared" si="6"/>
        <v>0</v>
      </c>
      <c r="I358" s="214" t="s">
        <v>65</v>
      </c>
    </row>
    <row r="359" spans="1:11" x14ac:dyDescent="0.25">
      <c r="A359" s="216">
        <v>41916</v>
      </c>
      <c r="B359" s="217" t="s">
        <v>1911</v>
      </c>
      <c r="C359" s="363" t="s">
        <v>4961</v>
      </c>
      <c r="D359" s="214" t="s">
        <v>4691</v>
      </c>
      <c r="E359" s="235">
        <v>3561.6</v>
      </c>
      <c r="F359" s="287">
        <v>41916</v>
      </c>
      <c r="G359" s="44">
        <v>3561.6</v>
      </c>
      <c r="H359" s="243">
        <f t="shared" si="6"/>
        <v>0</v>
      </c>
      <c r="I359" s="214" t="s">
        <v>65</v>
      </c>
    </row>
    <row r="360" spans="1:11" x14ac:dyDescent="0.25">
      <c r="A360" s="216">
        <v>41916</v>
      </c>
      <c r="B360" s="217" t="s">
        <v>1912</v>
      </c>
      <c r="C360" s="363" t="s">
        <v>4961</v>
      </c>
      <c r="D360" s="214" t="s">
        <v>4619</v>
      </c>
      <c r="E360" s="235">
        <v>7557.8</v>
      </c>
      <c r="F360" s="287">
        <v>41916</v>
      </c>
      <c r="G360" s="44">
        <v>7557.8</v>
      </c>
      <c r="H360" s="243">
        <f t="shared" si="6"/>
        <v>0</v>
      </c>
      <c r="I360" s="214"/>
    </row>
    <row r="361" spans="1:11" x14ac:dyDescent="0.25">
      <c r="A361" s="216">
        <v>41916</v>
      </c>
      <c r="B361" s="217" t="s">
        <v>1914</v>
      </c>
      <c r="C361" s="363" t="s">
        <v>4961</v>
      </c>
      <c r="D361" s="214" t="s">
        <v>55</v>
      </c>
      <c r="E361" s="235">
        <v>15382.9</v>
      </c>
      <c r="F361" s="287">
        <v>41916</v>
      </c>
      <c r="G361" s="44">
        <v>15382.9</v>
      </c>
      <c r="H361" s="243">
        <f t="shared" si="6"/>
        <v>0</v>
      </c>
      <c r="I361" s="214"/>
    </row>
    <row r="362" spans="1:11" x14ac:dyDescent="0.25">
      <c r="A362" s="216">
        <v>41916</v>
      </c>
      <c r="B362" s="217" t="s">
        <v>1915</v>
      </c>
      <c r="C362" s="363" t="s">
        <v>4961</v>
      </c>
      <c r="D362" s="214" t="s">
        <v>4956</v>
      </c>
      <c r="E362" s="235">
        <v>62991.4</v>
      </c>
      <c r="F362" s="287">
        <v>41918</v>
      </c>
      <c r="G362" s="44">
        <v>62991</v>
      </c>
      <c r="H362" s="243">
        <f t="shared" si="6"/>
        <v>0.40000000000145519</v>
      </c>
      <c r="I362" s="214" t="s">
        <v>12</v>
      </c>
    </row>
    <row r="363" spans="1:11" x14ac:dyDescent="0.25">
      <c r="A363" s="216">
        <v>41916</v>
      </c>
      <c r="B363" s="217" t="s">
        <v>1917</v>
      </c>
      <c r="C363" s="363" t="s">
        <v>4961</v>
      </c>
      <c r="D363" s="214" t="s">
        <v>3121</v>
      </c>
      <c r="E363" s="235">
        <v>9473.4</v>
      </c>
      <c r="F363" s="287">
        <v>41916</v>
      </c>
      <c r="G363" s="44">
        <v>9473.4</v>
      </c>
      <c r="H363" s="243">
        <f t="shared" si="6"/>
        <v>0</v>
      </c>
      <c r="I363" s="214" t="s">
        <v>65</v>
      </c>
    </row>
    <row r="364" spans="1:11" x14ac:dyDescent="0.25">
      <c r="A364" s="216">
        <v>41916</v>
      </c>
      <c r="B364" s="217" t="s">
        <v>1918</v>
      </c>
      <c r="C364" s="363" t="s">
        <v>4961</v>
      </c>
      <c r="D364" s="214" t="s">
        <v>55</v>
      </c>
      <c r="E364" s="235">
        <v>134.4</v>
      </c>
      <c r="F364" s="287">
        <v>41916</v>
      </c>
      <c r="G364" s="44">
        <v>134.4</v>
      </c>
      <c r="H364" s="243">
        <f t="shared" si="6"/>
        <v>0</v>
      </c>
      <c r="I364" s="214"/>
    </row>
    <row r="365" spans="1:11" x14ac:dyDescent="0.25">
      <c r="A365" s="216">
        <v>41916</v>
      </c>
      <c r="B365" s="217" t="s">
        <v>1920</v>
      </c>
      <c r="C365" s="363" t="s">
        <v>4961</v>
      </c>
      <c r="D365" s="214" t="s">
        <v>4966</v>
      </c>
      <c r="E365" s="235">
        <v>17591.400000000001</v>
      </c>
      <c r="F365" s="287">
        <v>41916</v>
      </c>
      <c r="G365" s="44">
        <v>17591.400000000001</v>
      </c>
      <c r="H365" s="243">
        <f t="shared" si="6"/>
        <v>0</v>
      </c>
      <c r="I365" s="214"/>
    </row>
    <row r="366" spans="1:11" x14ac:dyDescent="0.25">
      <c r="A366" s="216">
        <v>41916</v>
      </c>
      <c r="B366" s="217" t="s">
        <v>1921</v>
      </c>
      <c r="C366" s="363" t="s">
        <v>4961</v>
      </c>
      <c r="D366" s="214" t="s">
        <v>2386</v>
      </c>
      <c r="E366" s="235">
        <v>12277.2</v>
      </c>
      <c r="F366" s="287">
        <v>41918</v>
      </c>
      <c r="G366" s="44">
        <v>12277.2</v>
      </c>
      <c r="H366" s="243">
        <f t="shared" si="6"/>
        <v>0</v>
      </c>
      <c r="I366" s="214" t="s">
        <v>21</v>
      </c>
    </row>
    <row r="367" spans="1:11" x14ac:dyDescent="0.25">
      <c r="A367" s="216">
        <v>41916</v>
      </c>
      <c r="B367" s="217" t="s">
        <v>1922</v>
      </c>
      <c r="C367" s="363" t="s">
        <v>4961</v>
      </c>
      <c r="D367" s="214" t="s">
        <v>83</v>
      </c>
      <c r="E367" s="235">
        <v>3627</v>
      </c>
      <c r="F367" s="287">
        <v>41916</v>
      </c>
      <c r="G367" s="44">
        <v>3627</v>
      </c>
      <c r="H367" s="243">
        <f t="shared" si="6"/>
        <v>0</v>
      </c>
      <c r="I367" s="214"/>
    </row>
    <row r="368" spans="1:11" x14ac:dyDescent="0.25">
      <c r="A368" s="216">
        <v>41916</v>
      </c>
      <c r="B368" s="217" t="s">
        <v>1923</v>
      </c>
      <c r="C368" s="363" t="s">
        <v>4961</v>
      </c>
      <c r="D368" s="214" t="s">
        <v>4694</v>
      </c>
      <c r="E368" s="235">
        <v>128681.5</v>
      </c>
      <c r="F368" s="473" t="s">
        <v>4990</v>
      </c>
      <c r="G368" s="44">
        <v>128681.5</v>
      </c>
      <c r="H368" s="243">
        <f t="shared" si="6"/>
        <v>0</v>
      </c>
      <c r="I368" s="214" t="s">
        <v>21</v>
      </c>
      <c r="K368" s="33"/>
    </row>
    <row r="369" spans="1:11" x14ac:dyDescent="0.25">
      <c r="A369" s="216">
        <v>41916</v>
      </c>
      <c r="B369" s="217" t="s">
        <v>1924</v>
      </c>
      <c r="C369" s="363" t="s">
        <v>4961</v>
      </c>
      <c r="D369" s="214" t="s">
        <v>4290</v>
      </c>
      <c r="E369" s="235">
        <v>3866.8</v>
      </c>
      <c r="F369" s="287">
        <v>41917</v>
      </c>
      <c r="G369" s="44">
        <v>3866.8</v>
      </c>
      <c r="H369" s="243">
        <f t="shared" si="6"/>
        <v>0</v>
      </c>
      <c r="I369" s="214" t="s">
        <v>21</v>
      </c>
    </row>
    <row r="370" spans="1:11" x14ac:dyDescent="0.25">
      <c r="A370" s="216">
        <v>41916</v>
      </c>
      <c r="B370" s="217" t="s">
        <v>1925</v>
      </c>
      <c r="C370" s="363" t="s">
        <v>4961</v>
      </c>
      <c r="D370" s="214" t="s">
        <v>4622</v>
      </c>
      <c r="E370" s="235">
        <v>303.60000000000002</v>
      </c>
      <c r="F370" s="287">
        <v>41916</v>
      </c>
      <c r="G370" s="44">
        <v>303.60000000000002</v>
      </c>
      <c r="H370" s="243">
        <f t="shared" si="6"/>
        <v>0</v>
      </c>
      <c r="I370" s="214"/>
    </row>
    <row r="371" spans="1:11" x14ac:dyDescent="0.25">
      <c r="A371" s="216">
        <v>41916</v>
      </c>
      <c r="B371" s="217" t="s">
        <v>1926</v>
      </c>
      <c r="C371" s="363" t="s">
        <v>4961</v>
      </c>
      <c r="D371" s="214" t="s">
        <v>4623</v>
      </c>
      <c r="E371" s="235">
        <v>208</v>
      </c>
      <c r="F371" s="287">
        <v>41916</v>
      </c>
      <c r="G371" s="44">
        <v>208</v>
      </c>
      <c r="H371" s="243">
        <f t="shared" si="6"/>
        <v>0</v>
      </c>
      <c r="I371" s="214"/>
    </row>
    <row r="372" spans="1:11" x14ac:dyDescent="0.25">
      <c r="A372" s="216">
        <v>41916</v>
      </c>
      <c r="B372" s="217" t="s">
        <v>1927</v>
      </c>
      <c r="C372" s="363" t="s">
        <v>4961</v>
      </c>
      <c r="D372" s="214" t="s">
        <v>193</v>
      </c>
      <c r="E372" s="235">
        <v>5020</v>
      </c>
      <c r="F372" s="287">
        <v>41917</v>
      </c>
      <c r="G372" s="44">
        <v>5020</v>
      </c>
      <c r="H372" s="243">
        <f t="shared" si="6"/>
        <v>0</v>
      </c>
      <c r="I372" s="214" t="s">
        <v>12</v>
      </c>
      <c r="K372" s="33"/>
    </row>
    <row r="373" spans="1:11" x14ac:dyDescent="0.25">
      <c r="A373" s="216">
        <v>41916</v>
      </c>
      <c r="B373" s="217" t="s">
        <v>1928</v>
      </c>
      <c r="C373" s="363" t="s">
        <v>4961</v>
      </c>
      <c r="D373" s="214" t="s">
        <v>87</v>
      </c>
      <c r="E373" s="235">
        <v>5874</v>
      </c>
      <c r="F373" s="287">
        <v>41917</v>
      </c>
      <c r="G373" s="44">
        <v>5874</v>
      </c>
      <c r="H373" s="243">
        <f t="shared" si="6"/>
        <v>0</v>
      </c>
      <c r="I373" s="214"/>
    </row>
    <row r="374" spans="1:11" x14ac:dyDescent="0.25">
      <c r="A374" s="216">
        <v>41916</v>
      </c>
      <c r="B374" s="217" t="s">
        <v>1929</v>
      </c>
      <c r="C374" s="363" t="s">
        <v>4961</v>
      </c>
      <c r="D374" s="214" t="s">
        <v>80</v>
      </c>
      <c r="E374" s="235">
        <v>2662</v>
      </c>
      <c r="F374" s="287">
        <v>41917</v>
      </c>
      <c r="G374" s="44">
        <v>2662</v>
      </c>
      <c r="H374" s="243">
        <f t="shared" si="6"/>
        <v>0</v>
      </c>
      <c r="I374" s="214" t="s">
        <v>12</v>
      </c>
    </row>
    <row r="375" spans="1:11" x14ac:dyDescent="0.25">
      <c r="A375" s="216">
        <v>41916</v>
      </c>
      <c r="B375" s="217" t="s">
        <v>1930</v>
      </c>
      <c r="C375" s="363" t="s">
        <v>4961</v>
      </c>
      <c r="D375" s="214" t="s">
        <v>745</v>
      </c>
      <c r="E375" s="235">
        <v>932.8</v>
      </c>
      <c r="F375" s="287">
        <v>41917</v>
      </c>
      <c r="G375" s="44">
        <v>932.8</v>
      </c>
      <c r="H375" s="243">
        <f t="shared" si="6"/>
        <v>0</v>
      </c>
      <c r="I375" s="214" t="s">
        <v>12</v>
      </c>
    </row>
    <row r="376" spans="1:11" x14ac:dyDescent="0.25">
      <c r="A376" s="216">
        <v>41916</v>
      </c>
      <c r="B376" s="217" t="s">
        <v>1932</v>
      </c>
      <c r="C376" s="363" t="s">
        <v>4961</v>
      </c>
      <c r="D376" s="214" t="s">
        <v>349</v>
      </c>
      <c r="E376" s="235">
        <v>3916.8</v>
      </c>
      <c r="F376" s="287">
        <v>41917</v>
      </c>
      <c r="G376" s="44">
        <v>3916.8</v>
      </c>
      <c r="H376" s="243">
        <f t="shared" si="6"/>
        <v>0</v>
      </c>
      <c r="I376" s="214" t="s">
        <v>380</v>
      </c>
    </row>
    <row r="377" spans="1:11" x14ac:dyDescent="0.25">
      <c r="A377" s="216">
        <v>41916</v>
      </c>
      <c r="B377" s="217" t="s">
        <v>1934</v>
      </c>
      <c r="C377" s="363" t="s">
        <v>4961</v>
      </c>
      <c r="D377" s="214" t="s">
        <v>78</v>
      </c>
      <c r="E377" s="235">
        <v>5784.9</v>
      </c>
      <c r="F377" s="287">
        <v>41917</v>
      </c>
      <c r="G377" s="44">
        <v>5784.9</v>
      </c>
      <c r="H377" s="243">
        <f t="shared" si="6"/>
        <v>0</v>
      </c>
      <c r="I377" s="214" t="s">
        <v>12</v>
      </c>
    </row>
    <row r="378" spans="1:11" x14ac:dyDescent="0.25">
      <c r="A378" s="216">
        <v>41916</v>
      </c>
      <c r="B378" s="217" t="s">
        <v>1935</v>
      </c>
      <c r="C378" s="363" t="s">
        <v>4961</v>
      </c>
      <c r="D378" s="214" t="s">
        <v>468</v>
      </c>
      <c r="E378" s="235">
        <v>2914</v>
      </c>
      <c r="F378" s="287">
        <v>41917</v>
      </c>
      <c r="G378" s="44">
        <v>2914</v>
      </c>
      <c r="H378" s="243">
        <f t="shared" si="6"/>
        <v>0</v>
      </c>
      <c r="I378" s="214" t="s">
        <v>12</v>
      </c>
    </row>
    <row r="379" spans="1:11" x14ac:dyDescent="0.25">
      <c r="A379" s="216">
        <v>41916</v>
      </c>
      <c r="B379" s="217" t="s">
        <v>1936</v>
      </c>
      <c r="C379" s="363" t="s">
        <v>4961</v>
      </c>
      <c r="D379" s="214" t="s">
        <v>2582</v>
      </c>
      <c r="E379" s="235">
        <v>2921.4</v>
      </c>
      <c r="F379" s="287">
        <v>41916</v>
      </c>
      <c r="G379" s="44">
        <v>2921.4</v>
      </c>
      <c r="H379" s="243">
        <f t="shared" si="6"/>
        <v>0</v>
      </c>
      <c r="I379" s="214" t="s">
        <v>217</v>
      </c>
    </row>
    <row r="380" spans="1:11" x14ac:dyDescent="0.25">
      <c r="A380" s="216">
        <v>41916</v>
      </c>
      <c r="B380" s="217" t="s">
        <v>1938</v>
      </c>
      <c r="C380" s="363" t="s">
        <v>4961</v>
      </c>
      <c r="D380" s="214" t="s">
        <v>52</v>
      </c>
      <c r="E380" s="235">
        <v>3499.2</v>
      </c>
      <c r="F380" s="287">
        <v>41916</v>
      </c>
      <c r="G380" s="44">
        <v>3499.2</v>
      </c>
      <c r="H380" s="243">
        <f t="shared" si="6"/>
        <v>0</v>
      </c>
      <c r="I380" s="214"/>
    </row>
    <row r="381" spans="1:11" x14ac:dyDescent="0.25">
      <c r="A381" s="216">
        <v>41916</v>
      </c>
      <c r="B381" s="217" t="s">
        <v>1939</v>
      </c>
      <c r="C381" s="363" t="s">
        <v>4961</v>
      </c>
      <c r="D381" s="220" t="s">
        <v>3114</v>
      </c>
      <c r="E381" s="241">
        <v>0</v>
      </c>
      <c r="F381" s="287"/>
      <c r="G381" s="44"/>
      <c r="H381" s="243">
        <f t="shared" si="6"/>
        <v>0</v>
      </c>
      <c r="I381" s="214" t="s">
        <v>324</v>
      </c>
    </row>
    <row r="382" spans="1:11" x14ac:dyDescent="0.25">
      <c r="A382" s="216">
        <v>41916</v>
      </c>
      <c r="B382" s="217" t="s">
        <v>1940</v>
      </c>
      <c r="C382" s="363" t="s">
        <v>4961</v>
      </c>
      <c r="D382" s="214" t="s">
        <v>4273</v>
      </c>
      <c r="E382" s="235">
        <v>2450</v>
      </c>
      <c r="F382" s="287">
        <v>41942</v>
      </c>
      <c r="G382" s="44">
        <v>2450</v>
      </c>
      <c r="H382" s="243">
        <f t="shared" si="6"/>
        <v>0</v>
      </c>
      <c r="I382" s="214" t="s">
        <v>12</v>
      </c>
    </row>
    <row r="383" spans="1:11" x14ac:dyDescent="0.25">
      <c r="A383" s="216">
        <v>41916</v>
      </c>
      <c r="B383" s="217" t="s">
        <v>1941</v>
      </c>
      <c r="C383" s="363" t="s">
        <v>4961</v>
      </c>
      <c r="D383" s="214" t="s">
        <v>4991</v>
      </c>
      <c r="E383" s="235">
        <v>4605.2</v>
      </c>
      <c r="F383" s="287">
        <v>41916</v>
      </c>
      <c r="G383" s="44">
        <v>4605.2</v>
      </c>
      <c r="H383" s="243">
        <f t="shared" si="6"/>
        <v>0</v>
      </c>
      <c r="I383" s="214"/>
    </row>
    <row r="384" spans="1:11" x14ac:dyDescent="0.25">
      <c r="A384" s="216">
        <v>41916</v>
      </c>
      <c r="B384" s="217" t="s">
        <v>1942</v>
      </c>
      <c r="C384" s="363" t="s">
        <v>4961</v>
      </c>
      <c r="D384" s="214" t="s">
        <v>237</v>
      </c>
      <c r="E384" s="235">
        <v>9605.7999999999993</v>
      </c>
      <c r="F384" s="287">
        <v>41916</v>
      </c>
      <c r="G384" s="44">
        <v>9605.7999999999993</v>
      </c>
      <c r="H384" s="243">
        <f t="shared" si="6"/>
        <v>0</v>
      </c>
      <c r="I384" s="214" t="s">
        <v>217</v>
      </c>
    </row>
    <row r="385" spans="1:11" x14ac:dyDescent="0.25">
      <c r="A385" s="216">
        <v>41916</v>
      </c>
      <c r="B385" s="217" t="s">
        <v>1943</v>
      </c>
      <c r="C385" s="363" t="s">
        <v>4961</v>
      </c>
      <c r="D385" s="214" t="s">
        <v>1611</v>
      </c>
      <c r="E385" s="235">
        <v>5498.6</v>
      </c>
      <c r="F385" s="287">
        <v>41916</v>
      </c>
      <c r="G385" s="44">
        <v>5498.6</v>
      </c>
      <c r="H385" s="243">
        <f t="shared" si="6"/>
        <v>0</v>
      </c>
      <c r="I385" s="214"/>
    </row>
    <row r="386" spans="1:11" x14ac:dyDescent="0.25">
      <c r="A386" s="216">
        <v>41916</v>
      </c>
      <c r="B386" s="217" t="s">
        <v>1944</v>
      </c>
      <c r="C386" s="363" t="s">
        <v>4961</v>
      </c>
      <c r="D386" s="214" t="s">
        <v>1098</v>
      </c>
      <c r="E386" s="235">
        <v>2104.63</v>
      </c>
      <c r="F386" s="287">
        <v>41916</v>
      </c>
      <c r="G386" s="44">
        <v>2104.63</v>
      </c>
      <c r="H386" s="243">
        <f t="shared" si="6"/>
        <v>0</v>
      </c>
      <c r="I386" s="214" t="s">
        <v>217</v>
      </c>
    </row>
    <row r="387" spans="1:11" x14ac:dyDescent="0.25">
      <c r="A387" s="216">
        <v>41916</v>
      </c>
      <c r="B387" s="217" t="s">
        <v>1945</v>
      </c>
      <c r="C387" s="363" t="s">
        <v>4961</v>
      </c>
      <c r="D387" s="214" t="s">
        <v>4953</v>
      </c>
      <c r="E387" s="235">
        <v>27456.400000000001</v>
      </c>
      <c r="F387" s="287">
        <v>41918</v>
      </c>
      <c r="G387" s="44">
        <v>27456.400000000001</v>
      </c>
      <c r="H387" s="243">
        <f t="shared" si="6"/>
        <v>0</v>
      </c>
      <c r="I387" s="214" t="s">
        <v>217</v>
      </c>
    </row>
    <row r="388" spans="1:11" x14ac:dyDescent="0.25">
      <c r="A388" s="216">
        <v>41916</v>
      </c>
      <c r="B388" s="217" t="s">
        <v>1947</v>
      </c>
      <c r="C388" s="363" t="s">
        <v>4961</v>
      </c>
      <c r="D388" s="214" t="s">
        <v>51</v>
      </c>
      <c r="E388" s="235">
        <v>2862</v>
      </c>
      <c r="F388" s="287">
        <v>41916</v>
      </c>
      <c r="G388" s="44">
        <v>2862</v>
      </c>
      <c r="H388" s="243">
        <f t="shared" si="6"/>
        <v>0</v>
      </c>
      <c r="I388" s="214"/>
    </row>
    <row r="389" spans="1:11" x14ac:dyDescent="0.25">
      <c r="A389" s="216">
        <v>41916</v>
      </c>
      <c r="B389" s="217" t="s">
        <v>1948</v>
      </c>
      <c r="C389" s="363" t="s">
        <v>4961</v>
      </c>
      <c r="D389" s="214" t="s">
        <v>3378</v>
      </c>
      <c r="E389" s="235">
        <v>1239</v>
      </c>
      <c r="F389" s="287">
        <v>41916</v>
      </c>
      <c r="G389" s="44">
        <v>1239</v>
      </c>
      <c r="H389" s="243">
        <f t="shared" si="6"/>
        <v>0</v>
      </c>
      <c r="I389" s="214"/>
    </row>
    <row r="390" spans="1:11" x14ac:dyDescent="0.25">
      <c r="A390" s="216">
        <v>41916</v>
      </c>
      <c r="B390" s="217" t="s">
        <v>1949</v>
      </c>
      <c r="C390" s="363" t="s">
        <v>4961</v>
      </c>
      <c r="D390" s="214" t="s">
        <v>136</v>
      </c>
      <c r="E390" s="235">
        <v>3280.4</v>
      </c>
      <c r="F390" s="287">
        <v>41916</v>
      </c>
      <c r="G390" s="44">
        <v>3280.4</v>
      </c>
      <c r="H390" s="243">
        <f t="shared" si="6"/>
        <v>0</v>
      </c>
      <c r="I390" s="214"/>
    </row>
    <row r="391" spans="1:11" x14ac:dyDescent="0.25">
      <c r="A391" s="216">
        <v>41916</v>
      </c>
      <c r="B391" s="217" t="s">
        <v>1950</v>
      </c>
      <c r="C391" s="363" t="s">
        <v>4961</v>
      </c>
      <c r="D391" s="214" t="s">
        <v>136</v>
      </c>
      <c r="E391" s="235">
        <v>648</v>
      </c>
      <c r="F391" s="287">
        <v>41916</v>
      </c>
      <c r="G391" s="44">
        <v>648</v>
      </c>
      <c r="H391" s="243">
        <f t="shared" si="6"/>
        <v>0</v>
      </c>
      <c r="I391" s="214"/>
      <c r="K391" s="33"/>
    </row>
    <row r="392" spans="1:11" x14ac:dyDescent="0.25">
      <c r="A392" s="216">
        <v>41916</v>
      </c>
      <c r="B392" s="217" t="s">
        <v>1952</v>
      </c>
      <c r="C392" s="363" t="s">
        <v>4961</v>
      </c>
      <c r="D392" s="214" t="s">
        <v>136</v>
      </c>
      <c r="E392" s="235">
        <v>135</v>
      </c>
      <c r="F392" s="287">
        <v>41916</v>
      </c>
      <c r="G392" s="44">
        <v>135</v>
      </c>
      <c r="H392" s="243">
        <f t="shared" ref="H392:H455" si="7">E392-G392</f>
        <v>0</v>
      </c>
      <c r="I392" s="214"/>
    </row>
    <row r="393" spans="1:11" x14ac:dyDescent="0.25">
      <c r="A393" s="216">
        <v>41916</v>
      </c>
      <c r="B393" s="217" t="s">
        <v>1953</v>
      </c>
      <c r="C393" s="363" t="s">
        <v>4961</v>
      </c>
      <c r="D393" s="214" t="s">
        <v>180</v>
      </c>
      <c r="E393" s="235">
        <v>14564</v>
      </c>
      <c r="F393" s="287">
        <v>41916</v>
      </c>
      <c r="G393" s="44">
        <v>14564</v>
      </c>
      <c r="H393" s="243">
        <f t="shared" si="7"/>
        <v>0</v>
      </c>
      <c r="I393" s="214"/>
    </row>
    <row r="394" spans="1:11" x14ac:dyDescent="0.25">
      <c r="A394" s="216">
        <v>41916</v>
      </c>
      <c r="B394" s="217" t="s">
        <v>1954</v>
      </c>
      <c r="C394" s="363" t="s">
        <v>4961</v>
      </c>
      <c r="D394" s="214" t="s">
        <v>4705</v>
      </c>
      <c r="E394" s="235">
        <v>20361</v>
      </c>
      <c r="F394" s="287">
        <v>41923</v>
      </c>
      <c r="G394" s="44">
        <v>20361</v>
      </c>
      <c r="H394" s="243">
        <f t="shared" si="7"/>
        <v>0</v>
      </c>
      <c r="I394" s="214"/>
    </row>
    <row r="395" spans="1:11" x14ac:dyDescent="0.25">
      <c r="A395" s="216">
        <v>41916</v>
      </c>
      <c r="B395" s="217" t="s">
        <v>1955</v>
      </c>
      <c r="C395" s="363" t="s">
        <v>4961</v>
      </c>
      <c r="D395" s="214" t="s">
        <v>1206</v>
      </c>
      <c r="E395" s="235">
        <v>5035</v>
      </c>
      <c r="F395" s="287">
        <v>41916</v>
      </c>
      <c r="G395" s="44">
        <v>5035</v>
      </c>
      <c r="H395" s="243">
        <f t="shared" si="7"/>
        <v>0</v>
      </c>
      <c r="I395" s="214"/>
    </row>
    <row r="396" spans="1:11" x14ac:dyDescent="0.25">
      <c r="A396" s="216">
        <v>41916</v>
      </c>
      <c r="B396" s="217" t="s">
        <v>1957</v>
      </c>
      <c r="C396" s="363" t="s">
        <v>4961</v>
      </c>
      <c r="D396" s="214" t="s">
        <v>4762</v>
      </c>
      <c r="E396" s="235">
        <v>2984.8</v>
      </c>
      <c r="F396" s="287">
        <v>41916</v>
      </c>
      <c r="G396" s="44">
        <v>2984.8</v>
      </c>
      <c r="H396" s="243">
        <f t="shared" si="7"/>
        <v>0</v>
      </c>
      <c r="I396" s="214"/>
      <c r="K396" s="34"/>
    </row>
    <row r="397" spans="1:11" x14ac:dyDescent="0.25">
      <c r="A397" s="216">
        <v>41916</v>
      </c>
      <c r="B397" s="217" t="s">
        <v>1958</v>
      </c>
      <c r="C397" s="363" t="s">
        <v>4961</v>
      </c>
      <c r="D397" s="214" t="s">
        <v>28</v>
      </c>
      <c r="E397" s="235">
        <v>1470</v>
      </c>
      <c r="F397" s="287">
        <v>41916</v>
      </c>
      <c r="G397" s="44"/>
      <c r="H397" s="243">
        <f t="shared" si="7"/>
        <v>1470</v>
      </c>
      <c r="I397" s="214"/>
    </row>
    <row r="398" spans="1:11" x14ac:dyDescent="0.25">
      <c r="A398" s="216">
        <v>41916</v>
      </c>
      <c r="B398" s="217" t="s">
        <v>1959</v>
      </c>
      <c r="C398" s="363" t="s">
        <v>4961</v>
      </c>
      <c r="D398" s="214" t="s">
        <v>25</v>
      </c>
      <c r="E398" s="235">
        <v>11418</v>
      </c>
      <c r="F398" s="287">
        <v>41917</v>
      </c>
      <c r="G398" s="44">
        <v>11418</v>
      </c>
      <c r="H398" s="243">
        <f t="shared" si="7"/>
        <v>0</v>
      </c>
      <c r="I398" s="214" t="s">
        <v>65</v>
      </c>
    </row>
    <row r="399" spans="1:11" x14ac:dyDescent="0.25">
      <c r="A399" s="216">
        <v>41916</v>
      </c>
      <c r="B399" s="217" t="s">
        <v>1960</v>
      </c>
      <c r="C399" s="363" t="s">
        <v>4961</v>
      </c>
      <c r="D399" s="214" t="s">
        <v>4956</v>
      </c>
      <c r="E399" s="235">
        <v>59462.400000000001</v>
      </c>
      <c r="F399" s="287">
        <v>41918</v>
      </c>
      <c r="G399" s="44">
        <v>59462.400000000001</v>
      </c>
      <c r="H399" s="243">
        <f t="shared" si="7"/>
        <v>0</v>
      </c>
      <c r="I399" s="214" t="s">
        <v>217</v>
      </c>
    </row>
    <row r="400" spans="1:11" x14ac:dyDescent="0.25">
      <c r="A400" s="216">
        <v>41916</v>
      </c>
      <c r="B400" s="217" t="s">
        <v>1961</v>
      </c>
      <c r="C400" s="363" t="s">
        <v>4961</v>
      </c>
      <c r="D400" s="214" t="s">
        <v>4976</v>
      </c>
      <c r="E400" s="235">
        <v>2556.8000000000002</v>
      </c>
      <c r="F400" s="287">
        <v>41923</v>
      </c>
      <c r="G400" s="44">
        <v>2556.8000000000002</v>
      </c>
      <c r="H400" s="243">
        <f t="shared" si="7"/>
        <v>0</v>
      </c>
      <c r="I400" s="214"/>
    </row>
    <row r="401" spans="1:11" x14ac:dyDescent="0.25">
      <c r="A401" s="216">
        <v>41917</v>
      </c>
      <c r="B401" s="217" t="s">
        <v>1962</v>
      </c>
      <c r="C401" s="363" t="s">
        <v>4961</v>
      </c>
      <c r="D401" s="214" t="s">
        <v>23</v>
      </c>
      <c r="E401" s="235">
        <v>6326.4</v>
      </c>
      <c r="F401" s="287">
        <v>41917</v>
      </c>
      <c r="G401" s="44">
        <v>6326.4</v>
      </c>
      <c r="H401" s="243">
        <f t="shared" si="7"/>
        <v>0</v>
      </c>
      <c r="I401" s="214"/>
    </row>
    <row r="402" spans="1:11" x14ac:dyDescent="0.25">
      <c r="A402" s="216">
        <v>41917</v>
      </c>
      <c r="B402" s="217" t="s">
        <v>1963</v>
      </c>
      <c r="C402" s="363" t="s">
        <v>4961</v>
      </c>
      <c r="D402" s="214" t="s">
        <v>4953</v>
      </c>
      <c r="E402" s="235">
        <v>10142.68</v>
      </c>
      <c r="F402" s="287">
        <v>41918</v>
      </c>
      <c r="G402" s="44">
        <v>10142.68</v>
      </c>
      <c r="H402" s="243">
        <f t="shared" si="7"/>
        <v>0</v>
      </c>
      <c r="I402" s="214"/>
      <c r="J402" s="21"/>
      <c r="K402" s="21"/>
    </row>
    <row r="403" spans="1:11" x14ac:dyDescent="0.25">
      <c r="A403" s="216">
        <v>41917</v>
      </c>
      <c r="B403" s="217" t="s">
        <v>1964</v>
      </c>
      <c r="C403" s="363" t="s">
        <v>4961</v>
      </c>
      <c r="D403" s="214" t="s">
        <v>4646</v>
      </c>
      <c r="E403" s="235">
        <v>946.2</v>
      </c>
      <c r="F403" s="287">
        <v>41917</v>
      </c>
      <c r="G403" s="44">
        <v>946.2</v>
      </c>
      <c r="H403" s="243">
        <f t="shared" si="7"/>
        <v>0</v>
      </c>
      <c r="I403" s="214"/>
      <c r="J403" s="21"/>
      <c r="K403" s="21"/>
    </row>
    <row r="404" spans="1:11" x14ac:dyDescent="0.25">
      <c r="A404" s="216">
        <v>41917</v>
      </c>
      <c r="B404" s="217" t="s">
        <v>1965</v>
      </c>
      <c r="C404" s="363" t="s">
        <v>4961</v>
      </c>
      <c r="D404" s="214" t="s">
        <v>4992</v>
      </c>
      <c r="E404" s="235">
        <v>8550</v>
      </c>
      <c r="F404" s="287">
        <v>41917</v>
      </c>
      <c r="G404" s="44">
        <v>8550</v>
      </c>
      <c r="H404" s="243">
        <f t="shared" si="7"/>
        <v>0</v>
      </c>
      <c r="I404" s="214"/>
      <c r="J404" s="21"/>
      <c r="K404" s="21"/>
    </row>
    <row r="405" spans="1:11" x14ac:dyDescent="0.25">
      <c r="A405" s="216">
        <v>41917</v>
      </c>
      <c r="B405" s="217" t="s">
        <v>1966</v>
      </c>
      <c r="C405" s="363" t="s">
        <v>4961</v>
      </c>
      <c r="D405" s="214" t="s">
        <v>760</v>
      </c>
      <c r="E405" s="235">
        <v>4520.8</v>
      </c>
      <c r="F405" s="287">
        <v>41917</v>
      </c>
      <c r="G405" s="44">
        <v>4520.8</v>
      </c>
      <c r="H405" s="243">
        <f t="shared" si="7"/>
        <v>0</v>
      </c>
      <c r="I405" s="214"/>
      <c r="J405" s="21"/>
      <c r="K405" s="21"/>
    </row>
    <row r="406" spans="1:11" x14ac:dyDescent="0.25">
      <c r="A406" s="216">
        <v>41917</v>
      </c>
      <c r="B406" s="217" t="s">
        <v>1967</v>
      </c>
      <c r="C406" s="363" t="s">
        <v>4961</v>
      </c>
      <c r="D406" s="214" t="s">
        <v>13</v>
      </c>
      <c r="E406" s="235">
        <v>10080</v>
      </c>
      <c r="F406" s="287">
        <v>41917</v>
      </c>
      <c r="G406" s="44">
        <v>10080</v>
      </c>
      <c r="H406" s="243">
        <f t="shared" si="7"/>
        <v>0</v>
      </c>
      <c r="I406" s="214"/>
      <c r="J406" s="21"/>
      <c r="K406" s="21"/>
    </row>
    <row r="407" spans="1:11" x14ac:dyDescent="0.25">
      <c r="A407" s="216">
        <v>41917</v>
      </c>
      <c r="B407" s="217" t="s">
        <v>1968</v>
      </c>
      <c r="C407" s="363" t="s">
        <v>4961</v>
      </c>
      <c r="D407" s="214" t="s">
        <v>3121</v>
      </c>
      <c r="E407" s="235">
        <v>10694.6</v>
      </c>
      <c r="F407" s="287">
        <v>41917</v>
      </c>
      <c r="G407" s="44">
        <v>10694.6</v>
      </c>
      <c r="H407" s="243">
        <f t="shared" si="7"/>
        <v>0</v>
      </c>
      <c r="I407" s="214"/>
      <c r="J407" s="21"/>
      <c r="K407" s="21"/>
    </row>
    <row r="408" spans="1:11" x14ac:dyDescent="0.25">
      <c r="A408" s="216">
        <v>41917</v>
      </c>
      <c r="B408" s="217" t="s">
        <v>1969</v>
      </c>
      <c r="C408" s="363" t="s">
        <v>4961</v>
      </c>
      <c r="D408" s="214" t="s">
        <v>4320</v>
      </c>
      <c r="E408" s="235">
        <v>42941</v>
      </c>
      <c r="F408" s="287">
        <v>41917</v>
      </c>
      <c r="G408" s="44">
        <v>42941</v>
      </c>
      <c r="H408" s="243">
        <f t="shared" si="7"/>
        <v>0</v>
      </c>
      <c r="I408" s="214"/>
      <c r="J408" s="21"/>
      <c r="K408" s="21"/>
    </row>
    <row r="409" spans="1:11" x14ac:dyDescent="0.25">
      <c r="A409" s="216">
        <v>41917</v>
      </c>
      <c r="B409" s="217" t="s">
        <v>1970</v>
      </c>
      <c r="C409" s="363" t="s">
        <v>4961</v>
      </c>
      <c r="D409" s="214" t="s">
        <v>2582</v>
      </c>
      <c r="E409" s="235">
        <v>2246.4</v>
      </c>
      <c r="F409" s="287">
        <v>41917</v>
      </c>
      <c r="G409" s="44">
        <v>2246.4</v>
      </c>
      <c r="H409" s="243">
        <f t="shared" si="7"/>
        <v>0</v>
      </c>
      <c r="I409" s="214" t="s">
        <v>27</v>
      </c>
      <c r="J409" s="21"/>
      <c r="K409" s="21"/>
    </row>
    <row r="410" spans="1:11" x14ac:dyDescent="0.25">
      <c r="A410" s="216">
        <v>41917</v>
      </c>
      <c r="B410" s="217" t="s">
        <v>1972</v>
      </c>
      <c r="C410" s="363" t="s">
        <v>4961</v>
      </c>
      <c r="D410" s="214" t="s">
        <v>116</v>
      </c>
      <c r="E410" s="235">
        <v>1143.24</v>
      </c>
      <c r="F410" s="287">
        <v>41917</v>
      </c>
      <c r="G410" s="44">
        <v>1143.24</v>
      </c>
      <c r="H410" s="243">
        <f t="shared" si="7"/>
        <v>0</v>
      </c>
      <c r="I410" s="214"/>
      <c r="J410" s="21"/>
      <c r="K410" s="21"/>
    </row>
    <row r="411" spans="1:11" x14ac:dyDescent="0.25">
      <c r="A411" s="216">
        <v>41917</v>
      </c>
      <c r="B411" s="217" t="s">
        <v>1973</v>
      </c>
      <c r="C411" s="363" t="s">
        <v>4961</v>
      </c>
      <c r="D411" s="214" t="s">
        <v>4354</v>
      </c>
      <c r="E411" s="235">
        <v>2391.1999999999998</v>
      </c>
      <c r="F411" s="287">
        <v>41917</v>
      </c>
      <c r="G411" s="44">
        <v>2391.1999999999998</v>
      </c>
      <c r="H411" s="243">
        <f t="shared" si="7"/>
        <v>0</v>
      </c>
      <c r="I411" s="214" t="s">
        <v>12</v>
      </c>
      <c r="J411" s="21"/>
      <c r="K411" s="21"/>
    </row>
    <row r="412" spans="1:11" x14ac:dyDescent="0.25">
      <c r="A412" s="216">
        <v>41917</v>
      </c>
      <c r="B412" s="217" t="s">
        <v>1974</v>
      </c>
      <c r="C412" s="363" t="s">
        <v>4961</v>
      </c>
      <c r="D412" s="214" t="s">
        <v>3372</v>
      </c>
      <c r="E412" s="235">
        <v>1824</v>
      </c>
      <c r="F412" s="287">
        <v>41917</v>
      </c>
      <c r="G412" s="44">
        <v>1824</v>
      </c>
      <c r="H412" s="243">
        <f t="shared" si="7"/>
        <v>0</v>
      </c>
      <c r="I412" s="214"/>
      <c r="J412" s="21"/>
      <c r="K412" s="21"/>
    </row>
    <row r="413" spans="1:11" x14ac:dyDescent="0.25">
      <c r="A413" s="216">
        <v>41917</v>
      </c>
      <c r="B413" s="217" t="s">
        <v>1975</v>
      </c>
      <c r="C413" s="363" t="s">
        <v>4961</v>
      </c>
      <c r="D413" s="214" t="s">
        <v>123</v>
      </c>
      <c r="E413" s="235">
        <v>11407.2</v>
      </c>
      <c r="F413" s="287">
        <v>41919</v>
      </c>
      <c r="G413" s="44">
        <v>11407.2</v>
      </c>
      <c r="H413" s="243">
        <f t="shared" si="7"/>
        <v>0</v>
      </c>
      <c r="I413" s="214"/>
      <c r="J413" s="21"/>
      <c r="K413" s="21"/>
    </row>
    <row r="414" spans="1:11" x14ac:dyDescent="0.25">
      <c r="A414" s="216">
        <v>41917</v>
      </c>
      <c r="B414" s="217" t="s">
        <v>1977</v>
      </c>
      <c r="C414" s="363" t="s">
        <v>4961</v>
      </c>
      <c r="D414" s="214" t="s">
        <v>2187</v>
      </c>
      <c r="E414" s="235">
        <v>2391.1999999999998</v>
      </c>
      <c r="F414" s="287">
        <v>41917</v>
      </c>
      <c r="G414" s="44">
        <v>2391.1999999999998</v>
      </c>
      <c r="H414" s="243">
        <f t="shared" si="7"/>
        <v>0</v>
      </c>
      <c r="I414" s="214" t="s">
        <v>12</v>
      </c>
      <c r="J414" s="21"/>
      <c r="K414" s="21"/>
    </row>
    <row r="415" spans="1:11" x14ac:dyDescent="0.25">
      <c r="A415" s="216">
        <v>41917</v>
      </c>
      <c r="B415" s="217" t="s">
        <v>1978</v>
      </c>
      <c r="C415" s="363" t="s">
        <v>4961</v>
      </c>
      <c r="D415" s="214" t="s">
        <v>339</v>
      </c>
      <c r="E415" s="235">
        <v>1029.9000000000001</v>
      </c>
      <c r="F415" s="287">
        <v>41917</v>
      </c>
      <c r="G415" s="44">
        <v>1029.9000000000001</v>
      </c>
      <c r="H415" s="243">
        <f t="shared" si="7"/>
        <v>0</v>
      </c>
      <c r="I415" s="214"/>
      <c r="J415" s="21"/>
      <c r="K415" s="21"/>
    </row>
    <row r="416" spans="1:11" x14ac:dyDescent="0.25">
      <c r="A416" s="216">
        <v>41917</v>
      </c>
      <c r="B416" s="217" t="s">
        <v>1980</v>
      </c>
      <c r="C416" s="363" t="s">
        <v>4961</v>
      </c>
      <c r="D416" s="214" t="s">
        <v>11</v>
      </c>
      <c r="E416" s="235">
        <v>28424</v>
      </c>
      <c r="F416" s="287">
        <v>41936</v>
      </c>
      <c r="G416" s="44">
        <v>28424</v>
      </c>
      <c r="H416" s="243">
        <f t="shared" si="7"/>
        <v>0</v>
      </c>
      <c r="I416" s="214"/>
      <c r="J416" s="21"/>
      <c r="K416" s="21"/>
    </row>
    <row r="417" spans="1:11" x14ac:dyDescent="0.25">
      <c r="A417" s="216">
        <v>41917</v>
      </c>
      <c r="B417" s="217" t="s">
        <v>1981</v>
      </c>
      <c r="C417" s="363" t="s">
        <v>4961</v>
      </c>
      <c r="D417" s="214" t="s">
        <v>338</v>
      </c>
      <c r="E417" s="235">
        <v>624</v>
      </c>
      <c r="F417" s="287">
        <v>41917</v>
      </c>
      <c r="G417" s="44">
        <v>624</v>
      </c>
      <c r="H417" s="243">
        <f t="shared" si="7"/>
        <v>0</v>
      </c>
      <c r="I417" s="214" t="s">
        <v>12</v>
      </c>
      <c r="J417" s="21"/>
      <c r="K417" s="21"/>
    </row>
    <row r="418" spans="1:11" x14ac:dyDescent="0.25">
      <c r="A418" s="216">
        <v>41917</v>
      </c>
      <c r="B418" s="217" t="s">
        <v>1982</v>
      </c>
      <c r="C418" s="363" t="s">
        <v>4961</v>
      </c>
      <c r="D418" s="214" t="s">
        <v>180</v>
      </c>
      <c r="E418" s="235">
        <v>22664.799999999999</v>
      </c>
      <c r="F418" s="287">
        <v>41918</v>
      </c>
      <c r="G418" s="44">
        <v>22664.799999999999</v>
      </c>
      <c r="H418" s="243">
        <f t="shared" si="7"/>
        <v>0</v>
      </c>
      <c r="I418" s="214" t="s">
        <v>65</v>
      </c>
      <c r="J418" s="21"/>
      <c r="K418" s="21"/>
    </row>
    <row r="419" spans="1:11" x14ac:dyDescent="0.25">
      <c r="A419" s="216">
        <v>41917</v>
      </c>
      <c r="B419" s="217" t="s">
        <v>1984</v>
      </c>
      <c r="C419" s="363" t="s">
        <v>4961</v>
      </c>
      <c r="D419" s="214" t="s">
        <v>4966</v>
      </c>
      <c r="E419" s="235">
        <v>33464.400000000001</v>
      </c>
      <c r="F419" s="287">
        <v>41917</v>
      </c>
      <c r="G419" s="44">
        <v>33464.400000000001</v>
      </c>
      <c r="H419" s="243">
        <f t="shared" si="7"/>
        <v>0</v>
      </c>
      <c r="I419" s="214"/>
      <c r="J419" s="21"/>
      <c r="K419" s="21"/>
    </row>
    <row r="420" spans="1:11" x14ac:dyDescent="0.25">
      <c r="A420" s="216">
        <v>41917</v>
      </c>
      <c r="B420" s="217" t="s">
        <v>1985</v>
      </c>
      <c r="C420" s="363" t="s">
        <v>4961</v>
      </c>
      <c r="D420" s="214" t="s">
        <v>3121</v>
      </c>
      <c r="E420" s="235">
        <v>4264.8</v>
      </c>
      <c r="F420" s="287">
        <v>41918</v>
      </c>
      <c r="G420" s="44">
        <v>4264.8</v>
      </c>
      <c r="H420" s="243">
        <f t="shared" si="7"/>
        <v>0</v>
      </c>
      <c r="I420" s="214" t="s">
        <v>65</v>
      </c>
      <c r="J420" s="21"/>
      <c r="K420" s="21"/>
    </row>
    <row r="421" spans="1:11" x14ac:dyDescent="0.25">
      <c r="A421" s="216">
        <v>41917</v>
      </c>
      <c r="B421" s="217" t="s">
        <v>1986</v>
      </c>
      <c r="C421" s="363" t="s">
        <v>4961</v>
      </c>
      <c r="D421" s="214" t="s">
        <v>136</v>
      </c>
      <c r="E421" s="235">
        <v>3473.6</v>
      </c>
      <c r="F421" s="287">
        <v>41917</v>
      </c>
      <c r="G421" s="44">
        <v>3473.6</v>
      </c>
      <c r="H421" s="243">
        <f t="shared" si="7"/>
        <v>0</v>
      </c>
      <c r="I421" s="214"/>
      <c r="J421" s="21"/>
      <c r="K421" s="21"/>
    </row>
    <row r="422" spans="1:11" x14ac:dyDescent="0.25">
      <c r="A422" s="216">
        <v>41917</v>
      </c>
      <c r="B422" s="217" t="s">
        <v>1987</v>
      </c>
      <c r="C422" s="363" t="s">
        <v>4961</v>
      </c>
      <c r="D422" s="214" t="s">
        <v>22</v>
      </c>
      <c r="E422" s="235">
        <v>3315.2</v>
      </c>
      <c r="F422" s="287">
        <v>41917</v>
      </c>
      <c r="G422" s="44">
        <v>3315.2</v>
      </c>
      <c r="H422" s="243">
        <f t="shared" si="7"/>
        <v>0</v>
      </c>
      <c r="I422" s="214"/>
      <c r="J422" s="21"/>
      <c r="K422" s="21"/>
    </row>
    <row r="423" spans="1:11" x14ac:dyDescent="0.25">
      <c r="A423" s="216">
        <v>41917</v>
      </c>
      <c r="B423" s="217" t="s">
        <v>1988</v>
      </c>
      <c r="C423" s="363" t="s">
        <v>4961</v>
      </c>
      <c r="D423" s="214" t="s">
        <v>2389</v>
      </c>
      <c r="E423" s="235">
        <v>7324.2</v>
      </c>
      <c r="F423" s="287">
        <v>41917</v>
      </c>
      <c r="G423" s="44">
        <v>7324.2</v>
      </c>
      <c r="H423" s="243">
        <f t="shared" si="7"/>
        <v>0</v>
      </c>
      <c r="I423" s="214"/>
      <c r="J423" s="21"/>
      <c r="K423" s="21"/>
    </row>
    <row r="424" spans="1:11" x14ac:dyDescent="0.25">
      <c r="A424" s="216">
        <v>41917</v>
      </c>
      <c r="B424" s="217" t="s">
        <v>1989</v>
      </c>
      <c r="C424" s="363" t="s">
        <v>4961</v>
      </c>
      <c r="D424" s="214" t="s">
        <v>4619</v>
      </c>
      <c r="E424" s="235">
        <v>6894.4</v>
      </c>
      <c r="F424" s="287">
        <v>41917</v>
      </c>
      <c r="G424" s="44">
        <v>6894.4</v>
      </c>
      <c r="H424" s="243">
        <f t="shared" si="7"/>
        <v>0</v>
      </c>
      <c r="I424" s="214"/>
      <c r="J424" s="21"/>
      <c r="K424" s="21"/>
    </row>
    <row r="425" spans="1:11" x14ac:dyDescent="0.25">
      <c r="A425" s="216">
        <v>41917</v>
      </c>
      <c r="B425" s="217" t="s">
        <v>1990</v>
      </c>
      <c r="C425" s="363" t="s">
        <v>4961</v>
      </c>
      <c r="D425" s="214" t="s">
        <v>4797</v>
      </c>
      <c r="E425" s="235">
        <v>4030</v>
      </c>
      <c r="F425" s="287">
        <v>41918</v>
      </c>
      <c r="G425" s="44">
        <v>4030</v>
      </c>
      <c r="H425" s="243">
        <f t="shared" si="7"/>
        <v>0</v>
      </c>
      <c r="I425" s="214" t="s">
        <v>65</v>
      </c>
      <c r="J425" s="21"/>
      <c r="K425" s="21"/>
    </row>
    <row r="426" spans="1:11" x14ac:dyDescent="0.25">
      <c r="A426" s="216">
        <v>41917</v>
      </c>
      <c r="B426" s="217" t="s">
        <v>1991</v>
      </c>
      <c r="C426" s="363" t="s">
        <v>4961</v>
      </c>
      <c r="D426" s="214" t="s">
        <v>287</v>
      </c>
      <c r="E426" s="235">
        <v>4002</v>
      </c>
      <c r="F426" s="287">
        <v>41917</v>
      </c>
      <c r="G426" s="44">
        <v>4002</v>
      </c>
      <c r="H426" s="243">
        <f t="shared" si="7"/>
        <v>0</v>
      </c>
      <c r="I426" s="214"/>
      <c r="J426" s="21"/>
      <c r="K426" s="21"/>
    </row>
    <row r="427" spans="1:11" x14ac:dyDescent="0.25">
      <c r="A427" s="216">
        <v>41917</v>
      </c>
      <c r="B427" s="217" t="s">
        <v>1993</v>
      </c>
      <c r="C427" s="363" t="s">
        <v>4961</v>
      </c>
      <c r="D427" s="214" t="s">
        <v>760</v>
      </c>
      <c r="E427" s="235">
        <v>2453.4</v>
      </c>
      <c r="F427" s="287">
        <v>41917</v>
      </c>
      <c r="G427" s="44">
        <v>2453.4</v>
      </c>
      <c r="H427" s="243">
        <f t="shared" si="7"/>
        <v>0</v>
      </c>
      <c r="I427" s="214" t="s">
        <v>12</v>
      </c>
      <c r="J427" s="21"/>
      <c r="K427" s="21"/>
    </row>
    <row r="428" spans="1:11" x14ac:dyDescent="0.25">
      <c r="A428" s="216">
        <v>41917</v>
      </c>
      <c r="B428" s="217" t="s">
        <v>1995</v>
      </c>
      <c r="C428" s="363" t="s">
        <v>4961</v>
      </c>
      <c r="D428" s="214" t="s">
        <v>4290</v>
      </c>
      <c r="E428" s="235">
        <v>20334.599999999999</v>
      </c>
      <c r="F428" s="287">
        <v>41917</v>
      </c>
      <c r="G428" s="44">
        <v>20334.599999999999</v>
      </c>
      <c r="H428" s="243">
        <f t="shared" si="7"/>
        <v>0</v>
      </c>
      <c r="I428" s="214"/>
      <c r="J428" s="21"/>
      <c r="K428" s="21"/>
    </row>
    <row r="429" spans="1:11" x14ac:dyDescent="0.25">
      <c r="A429" s="216">
        <v>41917</v>
      </c>
      <c r="B429" s="217" t="s">
        <v>1996</v>
      </c>
      <c r="C429" s="363" t="s">
        <v>4961</v>
      </c>
      <c r="D429" s="220" t="s">
        <v>3114</v>
      </c>
      <c r="E429" s="241">
        <v>0</v>
      </c>
      <c r="F429" s="287"/>
      <c r="G429" s="44"/>
      <c r="H429" s="243">
        <f t="shared" si="7"/>
        <v>0</v>
      </c>
      <c r="I429" s="214"/>
      <c r="J429" s="21"/>
      <c r="K429" s="21"/>
    </row>
    <row r="430" spans="1:11" x14ac:dyDescent="0.25">
      <c r="A430" s="216">
        <v>41917</v>
      </c>
      <c r="B430" s="217" t="s">
        <v>1998</v>
      </c>
      <c r="C430" s="363" t="s">
        <v>4961</v>
      </c>
      <c r="D430" s="214" t="s">
        <v>52</v>
      </c>
      <c r="E430" s="235">
        <v>3408.3</v>
      </c>
      <c r="F430" s="287">
        <v>41917</v>
      </c>
      <c r="G430" s="44">
        <v>3408.3</v>
      </c>
      <c r="H430" s="243">
        <f t="shared" si="7"/>
        <v>0</v>
      </c>
      <c r="I430" s="214" t="s">
        <v>27</v>
      </c>
      <c r="J430" s="21"/>
      <c r="K430" s="21"/>
    </row>
    <row r="431" spans="1:11" x14ac:dyDescent="0.25">
      <c r="A431" s="216">
        <v>41917</v>
      </c>
      <c r="B431" s="217" t="s">
        <v>2000</v>
      </c>
      <c r="C431" s="363" t="s">
        <v>4961</v>
      </c>
      <c r="D431" s="214" t="s">
        <v>4991</v>
      </c>
      <c r="E431" s="235">
        <v>12356.4</v>
      </c>
      <c r="F431" s="287">
        <v>41918</v>
      </c>
      <c r="G431" s="44">
        <v>12356.4</v>
      </c>
      <c r="H431" s="258">
        <f t="shared" si="7"/>
        <v>0</v>
      </c>
      <c r="I431" s="214" t="s">
        <v>3945</v>
      </c>
      <c r="J431" s="21"/>
      <c r="K431" s="21"/>
    </row>
    <row r="432" spans="1:11" x14ac:dyDescent="0.25">
      <c r="A432" s="216">
        <v>41917</v>
      </c>
      <c r="B432" s="217" t="s">
        <v>2001</v>
      </c>
      <c r="C432" s="363" t="s">
        <v>4961</v>
      </c>
      <c r="D432" s="214" t="s">
        <v>4665</v>
      </c>
      <c r="E432" s="235">
        <v>21729.4</v>
      </c>
      <c r="F432" s="287">
        <v>41918</v>
      </c>
      <c r="G432" s="44">
        <v>21729.4</v>
      </c>
      <c r="H432" s="243">
        <f t="shared" si="7"/>
        <v>0</v>
      </c>
      <c r="I432" s="214" t="s">
        <v>65</v>
      </c>
      <c r="J432" s="21"/>
      <c r="K432" s="21"/>
    </row>
    <row r="433" spans="1:11" x14ac:dyDescent="0.25">
      <c r="A433" s="216">
        <v>41917</v>
      </c>
      <c r="B433" s="217" t="s">
        <v>2002</v>
      </c>
      <c r="C433" s="363" t="s">
        <v>4961</v>
      </c>
      <c r="D433" s="214" t="s">
        <v>4815</v>
      </c>
      <c r="E433" s="235">
        <v>1771.8</v>
      </c>
      <c r="F433" s="287">
        <v>41917</v>
      </c>
      <c r="G433" s="44">
        <v>1771.8</v>
      </c>
      <c r="H433" s="243">
        <f t="shared" si="7"/>
        <v>0</v>
      </c>
      <c r="I433" s="214"/>
      <c r="J433" s="21"/>
      <c r="K433" s="21"/>
    </row>
    <row r="434" spans="1:11" x14ac:dyDescent="0.25">
      <c r="A434" s="216">
        <v>41917</v>
      </c>
      <c r="B434" s="217" t="s">
        <v>2004</v>
      </c>
      <c r="C434" s="363" t="s">
        <v>4961</v>
      </c>
      <c r="D434" s="214" t="s">
        <v>29</v>
      </c>
      <c r="E434" s="235">
        <v>8900.6</v>
      </c>
      <c r="F434" s="287">
        <v>41917</v>
      </c>
      <c r="G434" s="44">
        <v>8900.6</v>
      </c>
      <c r="H434" s="243">
        <f t="shared" si="7"/>
        <v>0</v>
      </c>
      <c r="I434" s="214" t="s">
        <v>12</v>
      </c>
    </row>
    <row r="435" spans="1:11" x14ac:dyDescent="0.25">
      <c r="A435" s="216">
        <v>41917</v>
      </c>
      <c r="B435" s="217" t="s">
        <v>2006</v>
      </c>
      <c r="C435" s="363" t="s">
        <v>4961</v>
      </c>
      <c r="D435" s="214" t="s">
        <v>765</v>
      </c>
      <c r="E435" s="235">
        <v>3252.4</v>
      </c>
      <c r="F435" s="287">
        <v>41917</v>
      </c>
      <c r="G435" s="44">
        <v>3252.4</v>
      </c>
      <c r="H435" s="243">
        <f t="shared" si="7"/>
        <v>0</v>
      </c>
      <c r="I435" s="214" t="s">
        <v>27</v>
      </c>
      <c r="K435" s="33"/>
    </row>
    <row r="436" spans="1:11" x14ac:dyDescent="0.25">
      <c r="A436" s="216">
        <v>41917</v>
      </c>
      <c r="B436" s="217" t="s">
        <v>2008</v>
      </c>
      <c r="C436" s="363" t="s">
        <v>4961</v>
      </c>
      <c r="D436" s="214" t="s">
        <v>4623</v>
      </c>
      <c r="E436" s="235">
        <v>806</v>
      </c>
      <c r="F436" s="287">
        <v>41917</v>
      </c>
      <c r="G436" s="44">
        <v>806</v>
      </c>
      <c r="H436" s="243">
        <f t="shared" si="7"/>
        <v>0</v>
      </c>
      <c r="I436" s="214"/>
    </row>
    <row r="437" spans="1:11" x14ac:dyDescent="0.25">
      <c r="A437" s="216">
        <v>41917</v>
      </c>
      <c r="B437" s="217" t="s">
        <v>2009</v>
      </c>
      <c r="C437" s="363" t="s">
        <v>4961</v>
      </c>
      <c r="D437" s="214" t="s">
        <v>55</v>
      </c>
      <c r="E437" s="235">
        <v>20661</v>
      </c>
      <c r="F437" s="287">
        <v>41917</v>
      </c>
      <c r="G437" s="44">
        <v>20661</v>
      </c>
      <c r="H437" s="243">
        <f t="shared" si="7"/>
        <v>0</v>
      </c>
      <c r="I437" s="214"/>
    </row>
    <row r="438" spans="1:11" x14ac:dyDescent="0.25">
      <c r="A438" s="216">
        <v>41917</v>
      </c>
      <c r="B438" s="217" t="s">
        <v>2012</v>
      </c>
      <c r="C438" s="363" t="s">
        <v>4961</v>
      </c>
      <c r="D438" s="214" t="s">
        <v>792</v>
      </c>
      <c r="E438" s="235">
        <v>5725</v>
      </c>
      <c r="F438" s="287">
        <v>41917</v>
      </c>
      <c r="G438" s="44">
        <v>5725</v>
      </c>
      <c r="H438" s="243">
        <f t="shared" si="7"/>
        <v>0</v>
      </c>
      <c r="I438" s="214"/>
    </row>
    <row r="439" spans="1:11" x14ac:dyDescent="0.25">
      <c r="A439" s="216">
        <v>41917</v>
      </c>
      <c r="B439" s="217" t="s">
        <v>2014</v>
      </c>
      <c r="C439" s="363" t="s">
        <v>4961</v>
      </c>
      <c r="D439" s="214" t="s">
        <v>4744</v>
      </c>
      <c r="E439" s="235">
        <v>3902.38</v>
      </c>
      <c r="F439" s="287">
        <v>41917</v>
      </c>
      <c r="G439" s="44">
        <v>3902.38</v>
      </c>
      <c r="H439" s="243">
        <f t="shared" si="7"/>
        <v>0</v>
      </c>
      <c r="I439" s="214"/>
    </row>
    <row r="440" spans="1:11" x14ac:dyDescent="0.25">
      <c r="A440" s="216">
        <v>41917</v>
      </c>
      <c r="B440" s="217" t="s">
        <v>2016</v>
      </c>
      <c r="C440" s="363" t="s">
        <v>4961</v>
      </c>
      <c r="D440" s="214" t="s">
        <v>133</v>
      </c>
      <c r="E440" s="235">
        <v>20839.599999999999</v>
      </c>
      <c r="F440" s="287">
        <v>41917</v>
      </c>
      <c r="G440" s="44">
        <v>20839.599999999999</v>
      </c>
      <c r="H440" s="243">
        <f t="shared" si="7"/>
        <v>0</v>
      </c>
      <c r="I440" s="214"/>
    </row>
    <row r="441" spans="1:11" x14ac:dyDescent="0.25">
      <c r="A441" s="216">
        <v>41917</v>
      </c>
      <c r="B441" s="217" t="s">
        <v>2017</v>
      </c>
      <c r="C441" s="363" t="s">
        <v>4961</v>
      </c>
      <c r="D441" s="214" t="s">
        <v>1611</v>
      </c>
      <c r="E441" s="235">
        <v>5393.7</v>
      </c>
      <c r="F441" s="287">
        <v>41917</v>
      </c>
      <c r="G441" s="44">
        <v>5393.7</v>
      </c>
      <c r="H441" s="243">
        <f t="shared" si="7"/>
        <v>0</v>
      </c>
      <c r="I441" s="214"/>
    </row>
    <row r="442" spans="1:11" x14ac:dyDescent="0.25">
      <c r="A442" s="216">
        <v>41917</v>
      </c>
      <c r="B442" s="217" t="s">
        <v>2018</v>
      </c>
      <c r="C442" s="363" t="s">
        <v>4961</v>
      </c>
      <c r="D442" s="214" t="s">
        <v>2386</v>
      </c>
      <c r="E442" s="235">
        <v>7483.6</v>
      </c>
      <c r="F442" s="287">
        <v>41918</v>
      </c>
      <c r="G442" s="44">
        <v>7483.6</v>
      </c>
      <c r="H442" s="243">
        <f t="shared" si="7"/>
        <v>0</v>
      </c>
      <c r="I442" s="214"/>
    </row>
    <row r="443" spans="1:11" x14ac:dyDescent="0.25">
      <c r="A443" s="216">
        <v>41917</v>
      </c>
      <c r="B443" s="217" t="s">
        <v>2019</v>
      </c>
      <c r="C443" s="363" t="s">
        <v>4961</v>
      </c>
      <c r="D443" s="214" t="s">
        <v>28</v>
      </c>
      <c r="E443" s="235">
        <v>4941.3999999999996</v>
      </c>
      <c r="F443" s="287">
        <v>41917</v>
      </c>
      <c r="G443" s="44">
        <v>4941.3999999999996</v>
      </c>
      <c r="H443" s="243">
        <f t="shared" si="7"/>
        <v>0</v>
      </c>
      <c r="I443" s="214"/>
    </row>
    <row r="444" spans="1:11" x14ac:dyDescent="0.25">
      <c r="A444" s="216">
        <v>41917</v>
      </c>
      <c r="B444" s="217" t="s">
        <v>2021</v>
      </c>
      <c r="C444" s="363" t="s">
        <v>4961</v>
      </c>
      <c r="D444" s="214" t="s">
        <v>4956</v>
      </c>
      <c r="E444" s="235">
        <v>45621.5</v>
      </c>
      <c r="F444" s="287">
        <v>41919</v>
      </c>
      <c r="G444" s="44">
        <v>45621.5</v>
      </c>
      <c r="H444" s="243">
        <f t="shared" si="7"/>
        <v>0</v>
      </c>
      <c r="I444" s="214" t="s">
        <v>21</v>
      </c>
    </row>
    <row r="445" spans="1:11" x14ac:dyDescent="0.25">
      <c r="A445" s="216">
        <v>41917</v>
      </c>
      <c r="B445" s="217" t="s">
        <v>2022</v>
      </c>
      <c r="C445" s="363" t="s">
        <v>4961</v>
      </c>
      <c r="D445" s="214" t="s">
        <v>140</v>
      </c>
      <c r="E445" s="235">
        <v>1081</v>
      </c>
      <c r="F445" s="287">
        <v>41917</v>
      </c>
      <c r="G445" s="44">
        <v>1081</v>
      </c>
      <c r="H445" s="243">
        <f t="shared" si="7"/>
        <v>0</v>
      </c>
      <c r="I445" s="214"/>
    </row>
    <row r="446" spans="1:11" x14ac:dyDescent="0.25">
      <c r="A446" s="216">
        <v>41917</v>
      </c>
      <c r="B446" s="217" t="s">
        <v>2023</v>
      </c>
      <c r="C446" s="363" t="s">
        <v>4961</v>
      </c>
      <c r="D446" s="214" t="s">
        <v>51</v>
      </c>
      <c r="E446" s="235">
        <v>2413.6</v>
      </c>
      <c r="F446" s="287">
        <v>41917</v>
      </c>
      <c r="G446" s="44">
        <v>2413.6</v>
      </c>
      <c r="H446" s="243">
        <f t="shared" si="7"/>
        <v>0</v>
      </c>
      <c r="I446" s="214"/>
    </row>
    <row r="447" spans="1:11" x14ac:dyDescent="0.25">
      <c r="A447" s="216">
        <v>41917</v>
      </c>
      <c r="B447" s="217" t="s">
        <v>2024</v>
      </c>
      <c r="C447" s="363" t="s">
        <v>4961</v>
      </c>
      <c r="D447" s="214" t="s">
        <v>115</v>
      </c>
      <c r="E447" s="235">
        <v>4521.3999999999996</v>
      </c>
      <c r="F447" s="287">
        <v>41917</v>
      </c>
      <c r="G447" s="44">
        <v>4521.5</v>
      </c>
      <c r="H447" s="243">
        <f t="shared" si="7"/>
        <v>-0.1000000000003638</v>
      </c>
      <c r="I447" s="214"/>
    </row>
    <row r="448" spans="1:11" x14ac:dyDescent="0.25">
      <c r="A448" s="216">
        <v>41917</v>
      </c>
      <c r="B448" s="217" t="s">
        <v>2025</v>
      </c>
      <c r="C448" s="363" t="s">
        <v>4961</v>
      </c>
      <c r="D448" s="214" t="s">
        <v>4966</v>
      </c>
      <c r="E448" s="235">
        <v>8175.6</v>
      </c>
      <c r="F448" s="287">
        <v>41917</v>
      </c>
      <c r="G448" s="44">
        <v>8175.6</v>
      </c>
      <c r="H448" s="243">
        <f t="shared" si="7"/>
        <v>0</v>
      </c>
      <c r="I448" s="214"/>
    </row>
    <row r="449" spans="1:11" x14ac:dyDescent="0.25">
      <c r="A449" s="216">
        <v>41917</v>
      </c>
      <c r="B449" s="217" t="s">
        <v>2026</v>
      </c>
      <c r="C449" s="363" t="s">
        <v>4961</v>
      </c>
      <c r="D449" s="214" t="s">
        <v>4966</v>
      </c>
      <c r="E449" s="235">
        <v>3267.6</v>
      </c>
      <c r="F449" s="287">
        <v>41918</v>
      </c>
      <c r="G449" s="44">
        <v>3267.6</v>
      </c>
      <c r="H449" s="243">
        <f t="shared" si="7"/>
        <v>0</v>
      </c>
      <c r="I449" s="214"/>
    </row>
    <row r="450" spans="1:11" x14ac:dyDescent="0.25">
      <c r="A450" s="216">
        <v>41917</v>
      </c>
      <c r="B450" s="217" t="s">
        <v>2028</v>
      </c>
      <c r="C450" s="363" t="s">
        <v>4961</v>
      </c>
      <c r="D450" s="214" t="s">
        <v>4623</v>
      </c>
      <c r="E450" s="235">
        <v>447.2</v>
      </c>
      <c r="F450" s="287">
        <v>41917</v>
      </c>
      <c r="G450" s="44">
        <v>447.2</v>
      </c>
      <c r="H450" s="243">
        <f t="shared" si="7"/>
        <v>0</v>
      </c>
      <c r="I450" s="214"/>
    </row>
    <row r="451" spans="1:11" x14ac:dyDescent="0.25">
      <c r="A451" s="216">
        <v>41917</v>
      </c>
      <c r="B451" s="217" t="s">
        <v>2029</v>
      </c>
      <c r="C451" s="363" t="s">
        <v>4961</v>
      </c>
      <c r="D451" s="214" t="s">
        <v>4216</v>
      </c>
      <c r="E451" s="235">
        <v>7434.2</v>
      </c>
      <c r="F451" s="287">
        <v>41917</v>
      </c>
      <c r="G451" s="44">
        <v>7434.2</v>
      </c>
      <c r="H451" s="243">
        <f t="shared" si="7"/>
        <v>0</v>
      </c>
      <c r="I451" s="214"/>
    </row>
    <row r="452" spans="1:11" x14ac:dyDescent="0.25">
      <c r="A452" s="216">
        <v>41917</v>
      </c>
      <c r="B452" s="217" t="s">
        <v>2030</v>
      </c>
      <c r="C452" s="363" t="s">
        <v>4961</v>
      </c>
      <c r="D452" s="214" t="s">
        <v>4859</v>
      </c>
      <c r="E452" s="235">
        <v>3146</v>
      </c>
      <c r="F452" s="287">
        <v>41917</v>
      </c>
      <c r="G452" s="44">
        <v>3146</v>
      </c>
      <c r="H452" s="243">
        <f t="shared" si="7"/>
        <v>0</v>
      </c>
      <c r="I452" s="214"/>
    </row>
    <row r="453" spans="1:11" x14ac:dyDescent="0.25">
      <c r="A453" s="216">
        <v>41917</v>
      </c>
      <c r="B453" s="217" t="s">
        <v>2031</v>
      </c>
      <c r="C453" s="363" t="s">
        <v>4961</v>
      </c>
      <c r="D453" s="214" t="s">
        <v>4352</v>
      </c>
      <c r="E453" s="235">
        <v>9183.2000000000007</v>
      </c>
      <c r="F453" s="287">
        <v>41917</v>
      </c>
      <c r="G453" s="44">
        <v>9183.2000000000007</v>
      </c>
      <c r="H453" s="243">
        <f t="shared" si="7"/>
        <v>0</v>
      </c>
      <c r="I453" s="214"/>
    </row>
    <row r="454" spans="1:11" x14ac:dyDescent="0.25">
      <c r="A454" s="216">
        <v>41917</v>
      </c>
      <c r="B454" s="217" t="s">
        <v>2032</v>
      </c>
      <c r="C454" s="363" t="s">
        <v>4961</v>
      </c>
      <c r="D454" s="214" t="s">
        <v>4953</v>
      </c>
      <c r="E454" s="235">
        <v>39528</v>
      </c>
      <c r="F454" s="287">
        <v>41918</v>
      </c>
      <c r="G454" s="44">
        <v>39528</v>
      </c>
      <c r="H454" s="243">
        <f t="shared" si="7"/>
        <v>0</v>
      </c>
      <c r="I454" s="214" t="s">
        <v>21</v>
      </c>
    </row>
    <row r="455" spans="1:11" x14ac:dyDescent="0.25">
      <c r="A455" s="216">
        <v>41917</v>
      </c>
      <c r="B455" s="217" t="s">
        <v>2033</v>
      </c>
      <c r="C455" s="363" t="s">
        <v>4961</v>
      </c>
      <c r="D455" s="220" t="s">
        <v>4993</v>
      </c>
      <c r="E455" s="241">
        <v>0</v>
      </c>
      <c r="F455" s="287"/>
      <c r="G455" s="44"/>
      <c r="H455" s="243">
        <f t="shared" si="7"/>
        <v>0</v>
      </c>
      <c r="I455" s="214"/>
    </row>
    <row r="456" spans="1:11" x14ac:dyDescent="0.25">
      <c r="A456" s="216">
        <v>41918</v>
      </c>
      <c r="B456" s="217" t="s">
        <v>2034</v>
      </c>
      <c r="C456" s="363" t="s">
        <v>4961</v>
      </c>
      <c r="D456" s="20" t="s">
        <v>3318</v>
      </c>
      <c r="E456" s="239">
        <v>8899</v>
      </c>
      <c r="F456" s="287">
        <v>41918</v>
      </c>
      <c r="G456" s="44">
        <v>8899</v>
      </c>
      <c r="H456" s="243">
        <f t="shared" ref="H456:H519" si="8">E456-G456</f>
        <v>0</v>
      </c>
      <c r="I456" s="20"/>
    </row>
    <row r="457" spans="1:11" x14ac:dyDescent="0.25">
      <c r="A457" s="216">
        <v>41918</v>
      </c>
      <c r="B457" s="217" t="s">
        <v>2036</v>
      </c>
      <c r="C457" s="363" t="s">
        <v>4961</v>
      </c>
      <c r="D457" s="20" t="s">
        <v>3372</v>
      </c>
      <c r="E457" s="239">
        <v>1824</v>
      </c>
      <c r="F457" s="287">
        <v>41918</v>
      </c>
      <c r="G457" s="44">
        <v>1824</v>
      </c>
      <c r="H457" s="243">
        <f t="shared" si="8"/>
        <v>0</v>
      </c>
      <c r="I457" s="20" t="s">
        <v>380</v>
      </c>
    </row>
    <row r="458" spans="1:11" x14ac:dyDescent="0.25">
      <c r="A458" s="216">
        <v>41918</v>
      </c>
      <c r="B458" s="217" t="s">
        <v>2037</v>
      </c>
      <c r="C458" s="363" t="s">
        <v>4961</v>
      </c>
      <c r="D458" s="20" t="s">
        <v>4956</v>
      </c>
      <c r="E458" s="239">
        <v>68915.100000000006</v>
      </c>
      <c r="F458" s="287">
        <v>41918</v>
      </c>
      <c r="G458" s="44">
        <v>68915.100000000006</v>
      </c>
      <c r="H458" s="243">
        <f t="shared" si="8"/>
        <v>0</v>
      </c>
      <c r="I458" s="20" t="s">
        <v>30</v>
      </c>
    </row>
    <row r="459" spans="1:11" x14ac:dyDescent="0.25">
      <c r="A459" s="216">
        <v>41918</v>
      </c>
      <c r="B459" s="217" t="s">
        <v>2038</v>
      </c>
      <c r="C459" s="363" t="s">
        <v>4961</v>
      </c>
      <c r="D459" s="20" t="s">
        <v>4682</v>
      </c>
      <c r="E459" s="239">
        <v>7566</v>
      </c>
      <c r="F459" s="287">
        <v>41918</v>
      </c>
      <c r="G459" s="44">
        <v>7566</v>
      </c>
      <c r="H459" s="243">
        <f t="shared" si="8"/>
        <v>0</v>
      </c>
      <c r="I459" s="20"/>
    </row>
    <row r="460" spans="1:11" x14ac:dyDescent="0.25">
      <c r="A460" s="216">
        <v>41918</v>
      </c>
      <c r="B460" s="217" t="s">
        <v>2040</v>
      </c>
      <c r="C460" s="363" t="s">
        <v>4961</v>
      </c>
      <c r="D460" s="20" t="s">
        <v>4994</v>
      </c>
      <c r="E460" s="239">
        <v>18392.400000000001</v>
      </c>
      <c r="F460" s="287">
        <v>41918</v>
      </c>
      <c r="G460" s="44">
        <v>18392.400000000001</v>
      </c>
      <c r="H460" s="243">
        <f t="shared" si="8"/>
        <v>0</v>
      </c>
      <c r="I460" s="20" t="s">
        <v>217</v>
      </c>
      <c r="K460" s="34"/>
    </row>
    <row r="461" spans="1:11" x14ac:dyDescent="0.25">
      <c r="A461" s="216">
        <v>41918</v>
      </c>
      <c r="B461" s="217" t="s">
        <v>2041</v>
      </c>
      <c r="C461" s="363" t="s">
        <v>4961</v>
      </c>
      <c r="D461" s="20" t="s">
        <v>1818</v>
      </c>
      <c r="E461" s="239">
        <v>23707.4</v>
      </c>
      <c r="F461" s="287">
        <v>41925</v>
      </c>
      <c r="G461" s="44">
        <v>23707.4</v>
      </c>
      <c r="H461" s="243">
        <f t="shared" si="8"/>
        <v>0</v>
      </c>
      <c r="I461" s="20" t="s">
        <v>217</v>
      </c>
    </row>
    <row r="462" spans="1:11" x14ac:dyDescent="0.25">
      <c r="A462" s="216">
        <v>41918</v>
      </c>
      <c r="B462" s="217" t="s">
        <v>2042</v>
      </c>
      <c r="C462" s="363" t="s">
        <v>4961</v>
      </c>
      <c r="D462" s="20" t="s">
        <v>23</v>
      </c>
      <c r="E462" s="239">
        <v>6835.2</v>
      </c>
      <c r="F462" s="287">
        <v>41918</v>
      </c>
      <c r="G462" s="44">
        <v>6835.2</v>
      </c>
      <c r="H462" s="243">
        <f t="shared" si="8"/>
        <v>0</v>
      </c>
      <c r="I462" s="20"/>
    </row>
    <row r="463" spans="1:11" x14ac:dyDescent="0.25">
      <c r="A463" s="216">
        <v>41918</v>
      </c>
      <c r="B463" s="217" t="s">
        <v>2043</v>
      </c>
      <c r="C463" s="363" t="s">
        <v>4961</v>
      </c>
      <c r="D463" s="20" t="s">
        <v>4859</v>
      </c>
      <c r="E463" s="239">
        <v>3482.7</v>
      </c>
      <c r="F463" s="287">
        <v>41918</v>
      </c>
      <c r="G463" s="44">
        <v>3482.7</v>
      </c>
      <c r="H463" s="243">
        <f t="shared" si="8"/>
        <v>0</v>
      </c>
      <c r="I463" s="20"/>
    </row>
    <row r="464" spans="1:11" x14ac:dyDescent="0.25">
      <c r="A464" s="216">
        <v>41918</v>
      </c>
      <c r="B464" s="217" t="s">
        <v>2044</v>
      </c>
      <c r="C464" s="363" t="s">
        <v>4961</v>
      </c>
      <c r="D464" s="20" t="s">
        <v>4714</v>
      </c>
      <c r="E464" s="239">
        <v>640</v>
      </c>
      <c r="F464" s="287">
        <v>41918</v>
      </c>
      <c r="G464" s="44">
        <v>640</v>
      </c>
      <c r="H464" s="243">
        <f t="shared" si="8"/>
        <v>0</v>
      </c>
      <c r="I464" s="20"/>
    </row>
    <row r="465" spans="1:11" x14ac:dyDescent="0.25">
      <c r="A465" s="216">
        <v>41918</v>
      </c>
      <c r="B465" s="217" t="s">
        <v>2046</v>
      </c>
      <c r="C465" s="363" t="s">
        <v>4961</v>
      </c>
      <c r="D465" s="20" t="s">
        <v>3086</v>
      </c>
      <c r="E465" s="239">
        <v>3139</v>
      </c>
      <c r="F465" s="287">
        <v>41918</v>
      </c>
      <c r="G465" s="44">
        <v>3139</v>
      </c>
      <c r="H465" s="243">
        <f t="shared" si="8"/>
        <v>0</v>
      </c>
      <c r="I465" s="20"/>
    </row>
    <row r="466" spans="1:11" x14ac:dyDescent="0.25">
      <c r="A466" s="216">
        <v>41918</v>
      </c>
      <c r="B466" s="217" t="s">
        <v>2047</v>
      </c>
      <c r="C466" s="363" t="s">
        <v>4961</v>
      </c>
      <c r="D466" s="329" t="s">
        <v>3114</v>
      </c>
      <c r="E466" s="330">
        <v>0</v>
      </c>
      <c r="F466" s="287"/>
      <c r="G466" s="44"/>
      <c r="H466" s="243">
        <f t="shared" si="8"/>
        <v>0</v>
      </c>
      <c r="I466" s="20" t="s">
        <v>958</v>
      </c>
      <c r="J466" s="21"/>
      <c r="K466" s="21"/>
    </row>
    <row r="467" spans="1:11" x14ac:dyDescent="0.25">
      <c r="A467" s="216">
        <v>41918</v>
      </c>
      <c r="B467" s="217" t="s">
        <v>2048</v>
      </c>
      <c r="C467" s="363" t="s">
        <v>4961</v>
      </c>
      <c r="D467" s="20" t="s">
        <v>4733</v>
      </c>
      <c r="E467" s="239">
        <v>2731.8</v>
      </c>
      <c r="F467" s="287">
        <v>41918</v>
      </c>
      <c r="G467" s="44">
        <v>2731.8</v>
      </c>
      <c r="H467" s="243">
        <f t="shared" si="8"/>
        <v>0</v>
      </c>
      <c r="I467" s="20"/>
      <c r="J467" s="21"/>
      <c r="K467" s="21"/>
    </row>
    <row r="468" spans="1:11" x14ac:dyDescent="0.25">
      <c r="A468" s="216">
        <v>41918</v>
      </c>
      <c r="B468" s="217" t="s">
        <v>2050</v>
      </c>
      <c r="C468" s="363" t="s">
        <v>4961</v>
      </c>
      <c r="D468" s="20" t="s">
        <v>123</v>
      </c>
      <c r="E468" s="239">
        <v>4597.3</v>
      </c>
      <c r="F468" s="287">
        <v>41918</v>
      </c>
      <c r="G468" s="44">
        <v>4597.3</v>
      </c>
      <c r="H468" s="243">
        <f t="shared" si="8"/>
        <v>0</v>
      </c>
      <c r="I468" s="20"/>
      <c r="J468" s="21"/>
      <c r="K468" s="21"/>
    </row>
    <row r="469" spans="1:11" x14ac:dyDescent="0.25">
      <c r="A469" s="216">
        <v>41918</v>
      </c>
      <c r="B469" s="217" t="s">
        <v>2051</v>
      </c>
      <c r="C469" s="363" t="s">
        <v>4961</v>
      </c>
      <c r="D469" s="20" t="s">
        <v>4995</v>
      </c>
      <c r="E469" s="239">
        <v>77363</v>
      </c>
      <c r="F469" s="287">
        <v>41918</v>
      </c>
      <c r="G469" s="44">
        <v>77363</v>
      </c>
      <c r="H469" s="243">
        <f t="shared" si="8"/>
        <v>0</v>
      </c>
      <c r="I469" s="20"/>
      <c r="J469" s="21"/>
      <c r="K469" s="21"/>
    </row>
    <row r="470" spans="1:11" x14ac:dyDescent="0.25">
      <c r="A470" s="216">
        <v>41918</v>
      </c>
      <c r="B470" s="217" t="s">
        <v>2052</v>
      </c>
      <c r="C470" s="363" t="s">
        <v>4961</v>
      </c>
      <c r="D470" s="20" t="s">
        <v>22</v>
      </c>
      <c r="E470" s="239">
        <v>5425.6</v>
      </c>
      <c r="F470" s="287">
        <v>41918</v>
      </c>
      <c r="G470" s="44">
        <v>5425.6</v>
      </c>
      <c r="H470" s="243">
        <f t="shared" si="8"/>
        <v>0</v>
      </c>
      <c r="I470" s="20"/>
      <c r="J470" s="21"/>
      <c r="K470" s="21"/>
    </row>
    <row r="471" spans="1:11" x14ac:dyDescent="0.25">
      <c r="A471" s="216">
        <v>41918</v>
      </c>
      <c r="B471" s="217" t="s">
        <v>2053</v>
      </c>
      <c r="C471" s="363" t="s">
        <v>4961</v>
      </c>
      <c r="D471" s="20" t="s">
        <v>149</v>
      </c>
      <c r="E471" s="239">
        <v>6020.4</v>
      </c>
      <c r="F471" s="287">
        <v>41918</v>
      </c>
      <c r="G471" s="44">
        <v>6020.4</v>
      </c>
      <c r="H471" s="243">
        <f t="shared" si="8"/>
        <v>0</v>
      </c>
      <c r="I471" s="20"/>
      <c r="J471" s="21"/>
      <c r="K471" s="21"/>
    </row>
    <row r="472" spans="1:11" x14ac:dyDescent="0.25">
      <c r="A472" s="216">
        <v>41918</v>
      </c>
      <c r="B472" s="217" t="s">
        <v>2054</v>
      </c>
      <c r="C472" s="363" t="s">
        <v>4961</v>
      </c>
      <c r="D472" s="20" t="s">
        <v>4273</v>
      </c>
      <c r="E472" s="239">
        <v>170410.6</v>
      </c>
      <c r="F472" s="287">
        <v>41942</v>
      </c>
      <c r="G472" s="44">
        <v>170410.6</v>
      </c>
      <c r="H472" s="243">
        <f t="shared" si="8"/>
        <v>0</v>
      </c>
      <c r="I472" s="20" t="s">
        <v>162</v>
      </c>
      <c r="J472" s="21"/>
      <c r="K472" s="21"/>
    </row>
    <row r="473" spans="1:11" x14ac:dyDescent="0.25">
      <c r="A473" s="216">
        <v>41918</v>
      </c>
      <c r="B473" s="217" t="s">
        <v>2055</v>
      </c>
      <c r="C473" s="363" t="s">
        <v>4961</v>
      </c>
      <c r="D473" s="20" t="s">
        <v>4273</v>
      </c>
      <c r="E473" s="239">
        <v>35233.599999999999</v>
      </c>
      <c r="F473" s="287">
        <v>41942</v>
      </c>
      <c r="G473" s="44">
        <v>35233.599999999999</v>
      </c>
      <c r="H473" s="243">
        <f t="shared" si="8"/>
        <v>0</v>
      </c>
      <c r="I473" s="20"/>
      <c r="J473" s="21"/>
      <c r="K473" s="21"/>
    </row>
    <row r="474" spans="1:11" x14ac:dyDescent="0.25">
      <c r="A474" s="216">
        <v>41918</v>
      </c>
      <c r="B474" s="217" t="s">
        <v>2056</v>
      </c>
      <c r="C474" s="363" t="s">
        <v>4961</v>
      </c>
      <c r="D474" s="20" t="s">
        <v>29</v>
      </c>
      <c r="E474" s="239">
        <v>14783</v>
      </c>
      <c r="F474" s="287">
        <v>41918</v>
      </c>
      <c r="G474" s="44">
        <v>14783</v>
      </c>
      <c r="H474" s="243">
        <f t="shared" si="8"/>
        <v>0</v>
      </c>
      <c r="I474" s="20"/>
      <c r="J474" s="21"/>
      <c r="K474" s="21"/>
    </row>
    <row r="475" spans="1:11" x14ac:dyDescent="0.25">
      <c r="A475" s="216">
        <v>41918</v>
      </c>
      <c r="B475" s="217" t="s">
        <v>2057</v>
      </c>
      <c r="C475" s="363" t="s">
        <v>4961</v>
      </c>
      <c r="D475" s="20" t="s">
        <v>4355</v>
      </c>
      <c r="E475" s="239">
        <v>9834</v>
      </c>
      <c r="F475" s="287">
        <v>41918</v>
      </c>
      <c r="G475" s="44">
        <v>9834</v>
      </c>
      <c r="H475" s="243">
        <f t="shared" si="8"/>
        <v>0</v>
      </c>
      <c r="I475" s="20" t="s">
        <v>30</v>
      </c>
      <c r="J475" s="21"/>
      <c r="K475" s="21"/>
    </row>
    <row r="476" spans="1:11" x14ac:dyDescent="0.25">
      <c r="A476" s="216">
        <v>41918</v>
      </c>
      <c r="B476" s="217" t="s">
        <v>2058</v>
      </c>
      <c r="C476" s="363" t="s">
        <v>4961</v>
      </c>
      <c r="D476" s="20" t="s">
        <v>4986</v>
      </c>
      <c r="E476" s="239">
        <v>1320.8</v>
      </c>
      <c r="F476" s="287">
        <v>41918</v>
      </c>
      <c r="G476" s="44">
        <v>1320.8</v>
      </c>
      <c r="H476" s="243">
        <f t="shared" si="8"/>
        <v>0</v>
      </c>
      <c r="I476" s="20"/>
      <c r="J476" s="21"/>
      <c r="K476" s="21"/>
    </row>
    <row r="477" spans="1:11" x14ac:dyDescent="0.25">
      <c r="A477" s="216">
        <v>41918</v>
      </c>
      <c r="B477" s="217" t="s">
        <v>2059</v>
      </c>
      <c r="C477" s="363" t="s">
        <v>4961</v>
      </c>
      <c r="D477" s="20" t="s">
        <v>4354</v>
      </c>
      <c r="E477" s="239">
        <v>2223.1999999999998</v>
      </c>
      <c r="F477" s="287">
        <v>41918</v>
      </c>
      <c r="G477" s="44">
        <v>2223.1999999999998</v>
      </c>
      <c r="H477" s="243">
        <f t="shared" si="8"/>
        <v>0</v>
      </c>
      <c r="I477" s="20" t="s">
        <v>30</v>
      </c>
      <c r="J477" s="21"/>
      <c r="K477" s="21"/>
    </row>
    <row r="478" spans="1:11" x14ac:dyDescent="0.25">
      <c r="A478" s="216">
        <v>41918</v>
      </c>
      <c r="B478" s="217" t="s">
        <v>2060</v>
      </c>
      <c r="C478" s="363" t="s">
        <v>4961</v>
      </c>
      <c r="D478" s="20" t="s">
        <v>4685</v>
      </c>
      <c r="E478" s="239">
        <v>1618.4</v>
      </c>
      <c r="F478" s="287">
        <v>41918</v>
      </c>
      <c r="G478" s="44">
        <v>1618.4</v>
      </c>
      <c r="H478" s="243">
        <f t="shared" si="8"/>
        <v>0</v>
      </c>
      <c r="I478" s="20" t="s">
        <v>30</v>
      </c>
      <c r="J478" s="21"/>
      <c r="K478" s="21"/>
    </row>
    <row r="479" spans="1:11" x14ac:dyDescent="0.25">
      <c r="A479" s="216">
        <v>41918</v>
      </c>
      <c r="B479" s="217" t="s">
        <v>2061</v>
      </c>
      <c r="C479" s="363" t="s">
        <v>4961</v>
      </c>
      <c r="D479" s="20" t="s">
        <v>338</v>
      </c>
      <c r="E479" s="239">
        <v>595.4</v>
      </c>
      <c r="F479" s="287">
        <v>41918</v>
      </c>
      <c r="G479" s="44">
        <v>595.4</v>
      </c>
      <c r="H479" s="243">
        <f t="shared" si="8"/>
        <v>0</v>
      </c>
      <c r="I479" s="20"/>
      <c r="J479" s="21"/>
      <c r="K479" s="21"/>
    </row>
    <row r="480" spans="1:11" x14ac:dyDescent="0.25">
      <c r="A480" s="216">
        <v>41918</v>
      </c>
      <c r="B480" s="217" t="s">
        <v>2062</v>
      </c>
      <c r="C480" s="363" t="s">
        <v>4961</v>
      </c>
      <c r="D480" s="20" t="s">
        <v>2386</v>
      </c>
      <c r="E480" s="239">
        <v>6978.4</v>
      </c>
      <c r="F480" s="287">
        <v>41921</v>
      </c>
      <c r="G480" s="44">
        <v>6978.4</v>
      </c>
      <c r="H480" s="243">
        <f t="shared" si="8"/>
        <v>0</v>
      </c>
      <c r="I480" s="20" t="s">
        <v>21</v>
      </c>
      <c r="J480" s="21"/>
      <c r="K480" s="21"/>
    </row>
    <row r="481" spans="1:11" x14ac:dyDescent="0.25">
      <c r="A481" s="216">
        <v>41918</v>
      </c>
      <c r="B481" s="217" t="s">
        <v>2063</v>
      </c>
      <c r="C481" s="363" t="s">
        <v>4961</v>
      </c>
      <c r="D481" s="20" t="s">
        <v>83</v>
      </c>
      <c r="E481" s="239">
        <v>3673.8</v>
      </c>
      <c r="F481" s="287">
        <v>41918</v>
      </c>
      <c r="G481" s="44">
        <v>3673.8</v>
      </c>
      <c r="H481" s="243">
        <f t="shared" si="8"/>
        <v>0</v>
      </c>
      <c r="I481" s="20" t="s">
        <v>21</v>
      </c>
      <c r="J481" s="21"/>
      <c r="K481" s="21"/>
    </row>
    <row r="482" spans="1:11" x14ac:dyDescent="0.25">
      <c r="A482" s="216">
        <v>41918</v>
      </c>
      <c r="B482" s="217" t="s">
        <v>2064</v>
      </c>
      <c r="C482" s="363" t="s">
        <v>4961</v>
      </c>
      <c r="D482" s="20" t="s">
        <v>760</v>
      </c>
      <c r="E482" s="239">
        <v>2093.8000000000002</v>
      </c>
      <c r="F482" s="287">
        <v>41918</v>
      </c>
      <c r="G482" s="44">
        <v>2093.8000000000002</v>
      </c>
      <c r="H482" s="243">
        <f t="shared" si="8"/>
        <v>0</v>
      </c>
      <c r="I482" s="20" t="s">
        <v>30</v>
      </c>
    </row>
    <row r="483" spans="1:11" x14ac:dyDescent="0.25">
      <c r="A483" s="216">
        <v>41918</v>
      </c>
      <c r="B483" s="217" t="s">
        <v>2065</v>
      </c>
      <c r="C483" s="363" t="s">
        <v>4961</v>
      </c>
      <c r="D483" s="20" t="s">
        <v>4959</v>
      </c>
      <c r="E483" s="239">
        <v>9123.6</v>
      </c>
      <c r="F483" s="287">
        <v>41921</v>
      </c>
      <c r="G483" s="44">
        <v>9123.6</v>
      </c>
      <c r="H483" s="243">
        <f t="shared" si="8"/>
        <v>0</v>
      </c>
      <c r="I483" s="20" t="s">
        <v>30</v>
      </c>
    </row>
    <row r="484" spans="1:11" x14ac:dyDescent="0.25">
      <c r="A484" s="216">
        <v>41918</v>
      </c>
      <c r="B484" s="217" t="s">
        <v>2067</v>
      </c>
      <c r="C484" s="363" t="s">
        <v>4961</v>
      </c>
      <c r="D484" s="20" t="s">
        <v>374</v>
      </c>
      <c r="E484" s="239">
        <v>24782.45</v>
      </c>
      <c r="F484" s="287">
        <v>41918</v>
      </c>
      <c r="G484" s="44">
        <v>24782.45</v>
      </c>
      <c r="H484" s="243">
        <f t="shared" si="8"/>
        <v>0</v>
      </c>
      <c r="I484" s="20"/>
    </row>
    <row r="485" spans="1:11" x14ac:dyDescent="0.25">
      <c r="A485" s="216">
        <v>41918</v>
      </c>
      <c r="B485" s="217" t="s">
        <v>2069</v>
      </c>
      <c r="C485" s="363" t="s">
        <v>4961</v>
      </c>
      <c r="D485" s="20" t="s">
        <v>2864</v>
      </c>
      <c r="E485" s="239">
        <v>9457.9</v>
      </c>
      <c r="F485" s="287">
        <v>41918</v>
      </c>
      <c r="G485" s="44">
        <v>9457.9</v>
      </c>
      <c r="H485" s="243">
        <f t="shared" si="8"/>
        <v>0</v>
      </c>
      <c r="I485" s="20"/>
    </row>
    <row r="486" spans="1:11" x14ac:dyDescent="0.25">
      <c r="A486" s="216">
        <v>41918</v>
      </c>
      <c r="B486" s="217" t="s">
        <v>2070</v>
      </c>
      <c r="C486" s="363" t="s">
        <v>4961</v>
      </c>
      <c r="D486" s="20" t="s">
        <v>374</v>
      </c>
      <c r="E486" s="239">
        <v>596.54999999999995</v>
      </c>
      <c r="F486" s="287">
        <v>41918</v>
      </c>
      <c r="G486" s="44">
        <v>596.54999999999995</v>
      </c>
      <c r="H486" s="243">
        <f t="shared" si="8"/>
        <v>0</v>
      </c>
      <c r="I486" s="20"/>
    </row>
    <row r="487" spans="1:11" x14ac:dyDescent="0.25">
      <c r="A487" s="216">
        <v>41918</v>
      </c>
      <c r="B487" s="217" t="s">
        <v>2071</v>
      </c>
      <c r="C487" s="363" t="s">
        <v>4961</v>
      </c>
      <c r="D487" s="20" t="s">
        <v>4996</v>
      </c>
      <c r="E487" s="239">
        <v>1509.2</v>
      </c>
      <c r="F487" s="287">
        <v>41918</v>
      </c>
      <c r="G487" s="44">
        <v>1509.2</v>
      </c>
      <c r="H487" s="243">
        <f t="shared" si="8"/>
        <v>0</v>
      </c>
      <c r="I487" s="20"/>
    </row>
    <row r="488" spans="1:11" x14ac:dyDescent="0.25">
      <c r="A488" s="216">
        <v>41918</v>
      </c>
      <c r="B488" s="217" t="s">
        <v>2072</v>
      </c>
      <c r="C488" s="363" t="s">
        <v>4961</v>
      </c>
      <c r="D488" s="20" t="s">
        <v>54</v>
      </c>
      <c r="E488" s="239">
        <v>10643.9</v>
      </c>
      <c r="F488" s="287">
        <v>41921</v>
      </c>
      <c r="G488" s="44">
        <v>10643.9</v>
      </c>
      <c r="H488" s="243">
        <f t="shared" si="8"/>
        <v>0</v>
      </c>
      <c r="I488" s="20" t="s">
        <v>30</v>
      </c>
    </row>
    <row r="489" spans="1:11" x14ac:dyDescent="0.25">
      <c r="A489" s="216">
        <v>41918</v>
      </c>
      <c r="B489" s="217" t="s">
        <v>2073</v>
      </c>
      <c r="C489" s="363" t="s">
        <v>4961</v>
      </c>
      <c r="D489" s="20" t="s">
        <v>4991</v>
      </c>
      <c r="E489" s="239">
        <v>11415.3</v>
      </c>
      <c r="F489" s="287">
        <v>41922</v>
      </c>
      <c r="G489" s="44">
        <v>11415.3</v>
      </c>
      <c r="H489" s="243">
        <f t="shared" si="8"/>
        <v>0</v>
      </c>
      <c r="I489" s="20" t="s">
        <v>21</v>
      </c>
    </row>
    <row r="490" spans="1:11" x14ac:dyDescent="0.25">
      <c r="A490" s="216">
        <v>41918</v>
      </c>
      <c r="B490" s="217" t="s">
        <v>2074</v>
      </c>
      <c r="C490" s="363" t="s">
        <v>4961</v>
      </c>
      <c r="D490" s="20" t="s">
        <v>237</v>
      </c>
      <c r="E490" s="239">
        <v>10259.799999999999</v>
      </c>
      <c r="F490" s="287">
        <v>41918</v>
      </c>
      <c r="G490" s="44">
        <v>10259.799999999999</v>
      </c>
      <c r="H490" s="243">
        <f t="shared" si="8"/>
        <v>0</v>
      </c>
      <c r="I490" s="20"/>
    </row>
    <row r="491" spans="1:11" x14ac:dyDescent="0.25">
      <c r="A491" s="216">
        <v>41918</v>
      </c>
      <c r="B491" s="217" t="s">
        <v>2076</v>
      </c>
      <c r="C491" s="363" t="s">
        <v>4961</v>
      </c>
      <c r="D491" s="20" t="s">
        <v>4874</v>
      </c>
      <c r="E491" s="239">
        <v>13069.8</v>
      </c>
      <c r="F491" s="287">
        <v>41918</v>
      </c>
      <c r="G491" s="44">
        <v>13069.8</v>
      </c>
      <c r="H491" s="243">
        <f t="shared" si="8"/>
        <v>0</v>
      </c>
      <c r="I491" s="20"/>
    </row>
    <row r="492" spans="1:11" x14ac:dyDescent="0.25">
      <c r="A492" s="216">
        <v>41918</v>
      </c>
      <c r="B492" s="217" t="s">
        <v>2077</v>
      </c>
      <c r="C492" s="363" t="s">
        <v>4961</v>
      </c>
      <c r="D492" s="20" t="s">
        <v>2586</v>
      </c>
      <c r="E492" s="239">
        <v>6661.4</v>
      </c>
      <c r="F492" s="486" t="s">
        <v>4997</v>
      </c>
      <c r="G492" s="44">
        <v>6661.4</v>
      </c>
      <c r="H492" s="243">
        <f t="shared" si="8"/>
        <v>0</v>
      </c>
      <c r="I492" s="20"/>
    </row>
    <row r="493" spans="1:11" x14ac:dyDescent="0.25">
      <c r="A493" s="216">
        <v>41918</v>
      </c>
      <c r="B493" s="217" t="s">
        <v>2078</v>
      </c>
      <c r="C493" s="363" t="s">
        <v>4961</v>
      </c>
      <c r="D493" s="20" t="s">
        <v>2719</v>
      </c>
      <c r="E493" s="239">
        <v>5521.6</v>
      </c>
      <c r="F493" s="287">
        <v>41918</v>
      </c>
      <c r="G493" s="44">
        <v>5521.6</v>
      </c>
      <c r="H493" s="243">
        <f t="shared" si="8"/>
        <v>0</v>
      </c>
      <c r="I493" s="20" t="s">
        <v>12</v>
      </c>
    </row>
    <row r="494" spans="1:11" x14ac:dyDescent="0.25">
      <c r="A494" s="216">
        <v>41918</v>
      </c>
      <c r="B494" s="217" t="s">
        <v>2081</v>
      </c>
      <c r="C494" s="363" t="s">
        <v>4961</v>
      </c>
      <c r="D494" s="20" t="s">
        <v>2582</v>
      </c>
      <c r="E494" s="239">
        <v>462</v>
      </c>
      <c r="F494" s="287">
        <v>41918</v>
      </c>
      <c r="G494" s="44">
        <v>462</v>
      </c>
      <c r="H494" s="243">
        <f t="shared" si="8"/>
        <v>0</v>
      </c>
      <c r="I494" s="20" t="s">
        <v>30</v>
      </c>
    </row>
    <row r="495" spans="1:11" x14ac:dyDescent="0.25">
      <c r="A495" s="216">
        <v>41918</v>
      </c>
      <c r="B495" s="217" t="s">
        <v>2082</v>
      </c>
      <c r="C495" s="363" t="s">
        <v>4961</v>
      </c>
      <c r="D495" s="20" t="s">
        <v>55</v>
      </c>
      <c r="E495" s="239">
        <v>19159.400000000001</v>
      </c>
      <c r="F495" s="287">
        <v>41918</v>
      </c>
      <c r="G495" s="44">
        <v>19159.400000000001</v>
      </c>
      <c r="H495" s="243">
        <f t="shared" si="8"/>
        <v>0</v>
      </c>
      <c r="I495" s="20"/>
      <c r="K495" s="33"/>
    </row>
    <row r="496" spans="1:11" x14ac:dyDescent="0.25">
      <c r="A496" s="216">
        <v>41918</v>
      </c>
      <c r="B496" s="217" t="s">
        <v>2083</v>
      </c>
      <c r="C496" s="363" t="s">
        <v>4961</v>
      </c>
      <c r="D496" s="20" t="s">
        <v>4956</v>
      </c>
      <c r="E496" s="239">
        <v>7171.2</v>
      </c>
      <c r="F496" s="287">
        <v>41918</v>
      </c>
      <c r="G496" s="44">
        <v>7171.2</v>
      </c>
      <c r="H496" s="243">
        <f t="shared" si="8"/>
        <v>0</v>
      </c>
      <c r="I496" s="20" t="s">
        <v>12</v>
      </c>
      <c r="K496" s="33"/>
    </row>
    <row r="497" spans="1:11" x14ac:dyDescent="0.25">
      <c r="A497" s="216">
        <v>41918</v>
      </c>
      <c r="B497" s="217" t="s">
        <v>2085</v>
      </c>
      <c r="C497" s="363" t="s">
        <v>4961</v>
      </c>
      <c r="D497" s="20" t="s">
        <v>703</v>
      </c>
      <c r="E497" s="239">
        <v>1799.5</v>
      </c>
      <c r="F497" s="287">
        <v>41918</v>
      </c>
      <c r="G497" s="44">
        <v>1799.5</v>
      </c>
      <c r="H497" s="243">
        <f t="shared" si="8"/>
        <v>0</v>
      </c>
      <c r="I497" s="20" t="s">
        <v>12</v>
      </c>
    </row>
    <row r="498" spans="1:11" x14ac:dyDescent="0.25">
      <c r="A498" s="216">
        <v>41918</v>
      </c>
      <c r="B498" s="217" t="s">
        <v>2086</v>
      </c>
      <c r="C498" s="363" t="s">
        <v>4961</v>
      </c>
      <c r="D498" s="20" t="s">
        <v>386</v>
      </c>
      <c r="E498" s="239">
        <v>1929.3</v>
      </c>
      <c r="F498" s="287">
        <v>41918</v>
      </c>
      <c r="G498" s="44">
        <v>1929.3</v>
      </c>
      <c r="H498" s="243">
        <f t="shared" si="8"/>
        <v>0</v>
      </c>
      <c r="I498" s="20" t="s">
        <v>12</v>
      </c>
    </row>
    <row r="499" spans="1:11" x14ac:dyDescent="0.25">
      <c r="A499" s="216">
        <v>41918</v>
      </c>
      <c r="B499" s="217" t="s">
        <v>2087</v>
      </c>
      <c r="C499" s="363" t="s">
        <v>4961</v>
      </c>
      <c r="D499" s="20" t="s">
        <v>1043</v>
      </c>
      <c r="E499" s="239">
        <v>1852.6</v>
      </c>
      <c r="F499" s="287">
        <v>41918</v>
      </c>
      <c r="G499" s="44">
        <v>1852.6</v>
      </c>
      <c r="H499" s="243">
        <f t="shared" si="8"/>
        <v>0</v>
      </c>
      <c r="I499" s="20" t="s">
        <v>12</v>
      </c>
    </row>
    <row r="500" spans="1:11" x14ac:dyDescent="0.25">
      <c r="A500" s="216">
        <v>41918</v>
      </c>
      <c r="B500" s="217" t="s">
        <v>2088</v>
      </c>
      <c r="C500" s="363" t="s">
        <v>4961</v>
      </c>
      <c r="D500" s="20" t="s">
        <v>3121</v>
      </c>
      <c r="E500" s="239">
        <v>9337.7999999999993</v>
      </c>
      <c r="F500" s="287">
        <v>41918</v>
      </c>
      <c r="G500" s="44">
        <v>9337.7999999999993</v>
      </c>
      <c r="H500" s="243">
        <f t="shared" si="8"/>
        <v>0</v>
      </c>
      <c r="I500" s="20" t="s">
        <v>65</v>
      </c>
    </row>
    <row r="501" spans="1:11" x14ac:dyDescent="0.25">
      <c r="A501" s="216">
        <v>41918</v>
      </c>
      <c r="B501" s="217" t="s">
        <v>2089</v>
      </c>
      <c r="C501" s="363" t="s">
        <v>4961</v>
      </c>
      <c r="D501" s="20" t="s">
        <v>4622</v>
      </c>
      <c r="E501" s="239">
        <v>2028</v>
      </c>
      <c r="F501" s="287">
        <v>41918</v>
      </c>
      <c r="G501" s="44">
        <v>2028</v>
      </c>
      <c r="H501" s="243">
        <f t="shared" si="8"/>
        <v>0</v>
      </c>
      <c r="I501" s="20"/>
    </row>
    <row r="502" spans="1:11" x14ac:dyDescent="0.25">
      <c r="A502" s="216">
        <v>41918</v>
      </c>
      <c r="B502" s="217" t="s">
        <v>2091</v>
      </c>
      <c r="C502" s="363" t="s">
        <v>4961</v>
      </c>
      <c r="D502" s="20" t="s">
        <v>4735</v>
      </c>
      <c r="E502" s="239">
        <v>380.8</v>
      </c>
      <c r="F502" s="287">
        <v>41918</v>
      </c>
      <c r="G502" s="44">
        <v>380.8</v>
      </c>
      <c r="H502" s="243">
        <f t="shared" si="8"/>
        <v>0</v>
      </c>
      <c r="I502" s="20"/>
    </row>
    <row r="503" spans="1:11" x14ac:dyDescent="0.25">
      <c r="A503" s="216">
        <v>41918</v>
      </c>
      <c r="B503" s="217" t="s">
        <v>2092</v>
      </c>
      <c r="C503" s="363" t="s">
        <v>4961</v>
      </c>
      <c r="D503" s="20" t="s">
        <v>25</v>
      </c>
      <c r="E503" s="239">
        <v>7753.2</v>
      </c>
      <c r="F503" s="287">
        <v>41918</v>
      </c>
      <c r="G503" s="44">
        <v>7753.2</v>
      </c>
      <c r="H503" s="243">
        <f t="shared" si="8"/>
        <v>0</v>
      </c>
      <c r="I503" s="20" t="s">
        <v>65</v>
      </c>
    </row>
    <row r="504" spans="1:11" x14ac:dyDescent="0.25">
      <c r="A504" s="216">
        <v>41918</v>
      </c>
      <c r="B504" s="217" t="s">
        <v>2093</v>
      </c>
      <c r="C504" s="363" t="s">
        <v>4961</v>
      </c>
      <c r="D504" s="20" t="s">
        <v>23</v>
      </c>
      <c r="E504" s="239">
        <v>1344</v>
      </c>
      <c r="F504" s="287">
        <v>41918</v>
      </c>
      <c r="G504" s="44">
        <v>1344</v>
      </c>
      <c r="H504" s="243">
        <f t="shared" si="8"/>
        <v>0</v>
      </c>
      <c r="I504" s="20"/>
      <c r="K504" s="33"/>
    </row>
    <row r="505" spans="1:11" x14ac:dyDescent="0.25">
      <c r="A505" s="216">
        <v>41918</v>
      </c>
      <c r="B505" s="217" t="s">
        <v>2094</v>
      </c>
      <c r="C505" s="363" t="s">
        <v>4961</v>
      </c>
      <c r="D505" s="20" t="s">
        <v>4686</v>
      </c>
      <c r="E505" s="239">
        <v>627.20000000000005</v>
      </c>
      <c r="F505" s="287">
        <v>41918</v>
      </c>
      <c r="G505" s="44">
        <v>627.20000000000005</v>
      </c>
      <c r="H505" s="243">
        <f t="shared" si="8"/>
        <v>0</v>
      </c>
      <c r="I505" s="20"/>
    </row>
    <row r="506" spans="1:11" x14ac:dyDescent="0.25">
      <c r="A506" s="216">
        <v>41918</v>
      </c>
      <c r="B506" s="217" t="s">
        <v>2095</v>
      </c>
      <c r="C506" s="363" t="s">
        <v>4961</v>
      </c>
      <c r="D506" s="20" t="s">
        <v>180</v>
      </c>
      <c r="E506" s="239">
        <v>20816.900000000001</v>
      </c>
      <c r="F506" s="287">
        <v>41918</v>
      </c>
      <c r="G506" s="44">
        <v>20816.900000000001</v>
      </c>
      <c r="H506" s="243">
        <f t="shared" si="8"/>
        <v>0</v>
      </c>
      <c r="I506" s="20"/>
    </row>
    <row r="507" spans="1:11" x14ac:dyDescent="0.25">
      <c r="A507" s="216">
        <v>41918</v>
      </c>
      <c r="B507" s="217" t="s">
        <v>2096</v>
      </c>
      <c r="C507" s="363" t="s">
        <v>4961</v>
      </c>
      <c r="D507" s="20" t="s">
        <v>4718</v>
      </c>
      <c r="E507" s="239">
        <v>3416.7</v>
      </c>
      <c r="F507" s="287">
        <v>41918</v>
      </c>
      <c r="G507" s="44">
        <v>3416.7</v>
      </c>
      <c r="H507" s="243">
        <f t="shared" si="8"/>
        <v>0</v>
      </c>
      <c r="I507" s="20" t="s">
        <v>12</v>
      </c>
    </row>
    <row r="508" spans="1:11" x14ac:dyDescent="0.25">
      <c r="A508" s="216">
        <v>41918</v>
      </c>
      <c r="B508" s="217" t="s">
        <v>2097</v>
      </c>
      <c r="C508" s="363" t="s">
        <v>4961</v>
      </c>
      <c r="D508" s="20" t="s">
        <v>4691</v>
      </c>
      <c r="E508" s="239">
        <v>4294</v>
      </c>
      <c r="F508" s="287">
        <v>41918</v>
      </c>
      <c r="G508" s="44">
        <v>4294</v>
      </c>
      <c r="H508" s="243">
        <f t="shared" si="8"/>
        <v>0</v>
      </c>
      <c r="I508" s="20" t="s">
        <v>65</v>
      </c>
    </row>
    <row r="509" spans="1:11" x14ac:dyDescent="0.25">
      <c r="A509" s="216">
        <v>41918</v>
      </c>
      <c r="B509" s="217" t="s">
        <v>2098</v>
      </c>
      <c r="C509" s="363" t="s">
        <v>4961</v>
      </c>
      <c r="D509" s="20" t="s">
        <v>99</v>
      </c>
      <c r="E509" s="239">
        <v>1171.32</v>
      </c>
      <c r="F509" s="287">
        <v>41919</v>
      </c>
      <c r="G509" s="44">
        <v>1171.32</v>
      </c>
      <c r="H509" s="243">
        <f t="shared" si="8"/>
        <v>0</v>
      </c>
      <c r="I509" s="20" t="s">
        <v>27</v>
      </c>
    </row>
    <row r="510" spans="1:11" x14ac:dyDescent="0.25">
      <c r="A510" s="216">
        <v>41918</v>
      </c>
      <c r="B510" s="217" t="s">
        <v>2099</v>
      </c>
      <c r="C510" s="363" t="s">
        <v>4961</v>
      </c>
      <c r="D510" s="20" t="s">
        <v>857</v>
      </c>
      <c r="E510" s="239">
        <v>7262.8</v>
      </c>
      <c r="F510" s="287">
        <v>41919</v>
      </c>
      <c r="G510" s="44">
        <v>7262.8</v>
      </c>
      <c r="H510" s="243">
        <f t="shared" si="8"/>
        <v>0</v>
      </c>
      <c r="I510" s="20" t="s">
        <v>27</v>
      </c>
    </row>
    <row r="511" spans="1:11" x14ac:dyDescent="0.25">
      <c r="A511" s="216">
        <v>41918</v>
      </c>
      <c r="B511" s="217" t="s">
        <v>2101</v>
      </c>
      <c r="C511" s="363" t="s">
        <v>4961</v>
      </c>
      <c r="D511" s="20" t="s">
        <v>4700</v>
      </c>
      <c r="E511" s="239">
        <v>3516.4</v>
      </c>
      <c r="F511" s="287">
        <v>41919</v>
      </c>
      <c r="G511" s="44">
        <v>3516.4</v>
      </c>
      <c r="H511" s="243">
        <f t="shared" si="8"/>
        <v>0</v>
      </c>
      <c r="I511" s="20" t="s">
        <v>27</v>
      </c>
    </row>
    <row r="512" spans="1:11" x14ac:dyDescent="0.25">
      <c r="A512" s="216">
        <v>41918</v>
      </c>
      <c r="B512" s="217" t="s">
        <v>2102</v>
      </c>
      <c r="C512" s="363" t="s">
        <v>4961</v>
      </c>
      <c r="D512" s="20" t="s">
        <v>51</v>
      </c>
      <c r="E512" s="239">
        <v>2649.6</v>
      </c>
      <c r="F512" s="287">
        <v>41918</v>
      </c>
      <c r="G512" s="44">
        <v>2649.6</v>
      </c>
      <c r="H512" s="243">
        <f t="shared" si="8"/>
        <v>0</v>
      </c>
      <c r="I512" s="20" t="s">
        <v>12</v>
      </c>
    </row>
    <row r="513" spans="1:11" x14ac:dyDescent="0.25">
      <c r="A513" s="216">
        <v>41918</v>
      </c>
      <c r="B513" s="217" t="s">
        <v>2104</v>
      </c>
      <c r="C513" s="363" t="s">
        <v>4961</v>
      </c>
      <c r="D513" s="20" t="s">
        <v>346</v>
      </c>
      <c r="E513" s="239">
        <v>672</v>
      </c>
      <c r="F513" s="287">
        <v>41919</v>
      </c>
      <c r="G513" s="44">
        <v>672</v>
      </c>
      <c r="H513" s="243">
        <f t="shared" si="8"/>
        <v>0</v>
      </c>
      <c r="I513" s="20" t="s">
        <v>27</v>
      </c>
      <c r="K513" s="33"/>
    </row>
    <row r="514" spans="1:11" x14ac:dyDescent="0.25">
      <c r="A514" s="216">
        <v>41918</v>
      </c>
      <c r="B514" s="217" t="s">
        <v>2106</v>
      </c>
      <c r="C514" s="363" t="s">
        <v>4961</v>
      </c>
      <c r="D514" s="20" t="s">
        <v>149</v>
      </c>
      <c r="E514" s="239">
        <v>5994.4</v>
      </c>
      <c r="F514" s="287">
        <v>41920</v>
      </c>
      <c r="G514" s="44">
        <v>5994.4</v>
      </c>
      <c r="H514" s="243">
        <f t="shared" si="8"/>
        <v>0</v>
      </c>
      <c r="I514" s="20"/>
      <c r="K514" s="76"/>
    </row>
    <row r="515" spans="1:11" x14ac:dyDescent="0.25">
      <c r="A515" s="216">
        <v>41918</v>
      </c>
      <c r="B515" s="217" t="s">
        <v>2107</v>
      </c>
      <c r="C515" s="363" t="s">
        <v>4961</v>
      </c>
      <c r="D515" s="20" t="s">
        <v>429</v>
      </c>
      <c r="E515" s="239">
        <v>16553.599999999999</v>
      </c>
      <c r="F515" s="287">
        <v>41919</v>
      </c>
      <c r="G515" s="44">
        <v>16553.599999999999</v>
      </c>
      <c r="H515" s="243">
        <f t="shared" si="8"/>
        <v>0</v>
      </c>
      <c r="I515" s="20" t="s">
        <v>27</v>
      </c>
    </row>
    <row r="516" spans="1:11" x14ac:dyDescent="0.25">
      <c r="A516" s="216">
        <v>41918</v>
      </c>
      <c r="B516" s="217" t="s">
        <v>2108</v>
      </c>
      <c r="C516" s="363" t="s">
        <v>4961</v>
      </c>
      <c r="D516" s="20" t="s">
        <v>240</v>
      </c>
      <c r="E516" s="239">
        <v>38976</v>
      </c>
      <c r="F516" s="473" t="s">
        <v>4998</v>
      </c>
      <c r="G516" s="44">
        <v>38976</v>
      </c>
      <c r="H516" s="243">
        <f t="shared" si="8"/>
        <v>0</v>
      </c>
      <c r="I516" s="20" t="s">
        <v>27</v>
      </c>
    </row>
    <row r="517" spans="1:11" x14ac:dyDescent="0.25">
      <c r="A517" s="216">
        <v>41918</v>
      </c>
      <c r="B517" s="217" t="s">
        <v>2110</v>
      </c>
      <c r="C517" s="363" t="s">
        <v>4961</v>
      </c>
      <c r="D517" s="20" t="s">
        <v>4810</v>
      </c>
      <c r="E517" s="239">
        <v>11460.8</v>
      </c>
      <c r="F517" s="473" t="s">
        <v>4999</v>
      </c>
      <c r="G517" s="44">
        <v>11460.8</v>
      </c>
      <c r="H517" s="243">
        <f t="shared" si="8"/>
        <v>0</v>
      </c>
      <c r="I517" s="20" t="s">
        <v>27</v>
      </c>
    </row>
    <row r="518" spans="1:11" x14ac:dyDescent="0.25">
      <c r="A518" s="216">
        <v>41918</v>
      </c>
      <c r="B518" s="217" t="s">
        <v>2111</v>
      </c>
      <c r="C518" s="363" t="s">
        <v>4961</v>
      </c>
      <c r="D518" s="20" t="s">
        <v>13</v>
      </c>
      <c r="E518" s="239">
        <v>3320.8</v>
      </c>
      <c r="F518" s="287">
        <v>41918</v>
      </c>
      <c r="G518" s="44">
        <v>3320.8</v>
      </c>
      <c r="H518" s="243">
        <f t="shared" si="8"/>
        <v>0</v>
      </c>
      <c r="I518" s="20"/>
    </row>
    <row r="519" spans="1:11" x14ac:dyDescent="0.25">
      <c r="A519" s="216">
        <v>41918</v>
      </c>
      <c r="B519" s="217" t="s">
        <v>2113</v>
      </c>
      <c r="C519" s="363" t="s">
        <v>4961</v>
      </c>
      <c r="D519" s="329" t="s">
        <v>5000</v>
      </c>
      <c r="E519" s="330">
        <v>0</v>
      </c>
      <c r="F519" s="287"/>
      <c r="G519" s="44"/>
      <c r="H519" s="243">
        <f t="shared" si="8"/>
        <v>0</v>
      </c>
      <c r="I519" s="20" t="s">
        <v>12</v>
      </c>
    </row>
    <row r="520" spans="1:11" x14ac:dyDescent="0.25">
      <c r="A520" s="216">
        <v>41918</v>
      </c>
      <c r="B520" s="217" t="s">
        <v>2114</v>
      </c>
      <c r="C520" s="363" t="s">
        <v>4961</v>
      </c>
      <c r="D520" s="20" t="s">
        <v>4876</v>
      </c>
      <c r="E520" s="239">
        <v>2268</v>
      </c>
      <c r="F520" s="287">
        <v>41919</v>
      </c>
      <c r="G520" s="44">
        <v>2268</v>
      </c>
      <c r="H520" s="243">
        <f t="shared" ref="H520:H583" si="9">E520-G520</f>
        <v>0</v>
      </c>
      <c r="I520" s="20" t="s">
        <v>27</v>
      </c>
    </row>
    <row r="521" spans="1:11" x14ac:dyDescent="0.25">
      <c r="A521" s="216">
        <v>41918</v>
      </c>
      <c r="B521" s="217" t="s">
        <v>2116</v>
      </c>
      <c r="C521" s="363" t="s">
        <v>4961</v>
      </c>
      <c r="D521" s="20" t="s">
        <v>374</v>
      </c>
      <c r="E521" s="239">
        <v>16699.3</v>
      </c>
      <c r="F521" s="287">
        <v>41918</v>
      </c>
      <c r="G521" s="44">
        <v>16699.3</v>
      </c>
      <c r="H521" s="243">
        <f t="shared" si="9"/>
        <v>0</v>
      </c>
      <c r="I521" s="20"/>
    </row>
    <row r="522" spans="1:11" x14ac:dyDescent="0.25">
      <c r="A522" s="216">
        <v>41918</v>
      </c>
      <c r="B522" s="217" t="s">
        <v>2119</v>
      </c>
      <c r="C522" s="363" t="s">
        <v>4961</v>
      </c>
      <c r="D522" s="20" t="s">
        <v>4323</v>
      </c>
      <c r="E522" s="239">
        <v>3666</v>
      </c>
      <c r="F522" s="287">
        <v>41918</v>
      </c>
      <c r="G522" s="44">
        <v>3666</v>
      </c>
      <c r="H522" s="243">
        <f t="shared" si="9"/>
        <v>0</v>
      </c>
      <c r="I522" s="20"/>
    </row>
    <row r="523" spans="1:11" x14ac:dyDescent="0.25">
      <c r="A523" s="216">
        <v>41918</v>
      </c>
      <c r="B523" s="217" t="s">
        <v>2121</v>
      </c>
      <c r="C523" s="363" t="s">
        <v>4961</v>
      </c>
      <c r="D523" s="20" t="s">
        <v>4321</v>
      </c>
      <c r="E523" s="239">
        <v>5677.6</v>
      </c>
      <c r="F523" s="287">
        <v>41918</v>
      </c>
      <c r="G523" s="44">
        <v>5677.6</v>
      </c>
      <c r="H523" s="243">
        <f t="shared" si="9"/>
        <v>0</v>
      </c>
      <c r="I523" s="20"/>
    </row>
    <row r="524" spans="1:11" x14ac:dyDescent="0.25">
      <c r="A524" s="216">
        <v>41918</v>
      </c>
      <c r="B524" s="217" t="s">
        <v>2122</v>
      </c>
      <c r="C524" s="363" t="s">
        <v>4961</v>
      </c>
      <c r="D524" s="20" t="s">
        <v>4956</v>
      </c>
      <c r="E524" s="239">
        <v>44617.2</v>
      </c>
      <c r="F524" s="287">
        <v>41919</v>
      </c>
      <c r="G524" s="44">
        <v>44617.2</v>
      </c>
      <c r="H524" s="243">
        <f t="shared" si="9"/>
        <v>0</v>
      </c>
      <c r="I524" s="20"/>
    </row>
    <row r="525" spans="1:11" x14ac:dyDescent="0.25">
      <c r="A525" s="216">
        <v>41918</v>
      </c>
      <c r="B525" s="217" t="s">
        <v>2123</v>
      </c>
      <c r="C525" s="363" t="s">
        <v>4961</v>
      </c>
      <c r="D525" s="20" t="s">
        <v>133</v>
      </c>
      <c r="E525" s="239">
        <v>31460</v>
      </c>
      <c r="F525" s="287">
        <v>41918</v>
      </c>
      <c r="G525" s="44">
        <v>31460</v>
      </c>
      <c r="H525" s="243">
        <f t="shared" si="9"/>
        <v>0</v>
      </c>
      <c r="I525" s="20"/>
    </row>
    <row r="526" spans="1:11" x14ac:dyDescent="0.25">
      <c r="A526" s="216">
        <v>41918</v>
      </c>
      <c r="B526" s="217" t="s">
        <v>2125</v>
      </c>
      <c r="C526" s="363" t="s">
        <v>4961</v>
      </c>
      <c r="D526" s="20" t="s">
        <v>96</v>
      </c>
      <c r="E526" s="239">
        <v>60000</v>
      </c>
      <c r="F526" s="287">
        <v>41919</v>
      </c>
      <c r="G526" s="44">
        <v>60000</v>
      </c>
      <c r="H526" s="243">
        <f t="shared" si="9"/>
        <v>0</v>
      </c>
      <c r="I526" s="20" t="s">
        <v>27</v>
      </c>
    </row>
    <row r="527" spans="1:11" x14ac:dyDescent="0.25">
      <c r="A527" s="216">
        <v>41918</v>
      </c>
      <c r="B527" s="217" t="s">
        <v>2126</v>
      </c>
      <c r="C527" s="363" t="s">
        <v>4961</v>
      </c>
      <c r="D527" s="20" t="s">
        <v>133</v>
      </c>
      <c r="E527" s="239">
        <v>4066.8</v>
      </c>
      <c r="F527" s="287">
        <v>41918</v>
      </c>
      <c r="G527" s="44">
        <v>4066.8</v>
      </c>
      <c r="H527" s="243">
        <f t="shared" si="9"/>
        <v>0</v>
      </c>
      <c r="I527" s="20"/>
    </row>
    <row r="528" spans="1:11" x14ac:dyDescent="0.25">
      <c r="A528" s="216">
        <v>41918</v>
      </c>
      <c r="B528" s="217" t="s">
        <v>2127</v>
      </c>
      <c r="C528" s="363" t="s">
        <v>4961</v>
      </c>
      <c r="D528" s="20" t="s">
        <v>4967</v>
      </c>
      <c r="E528" s="239">
        <v>2054.8000000000002</v>
      </c>
      <c r="F528" s="287">
        <v>41918</v>
      </c>
      <c r="G528" s="44">
        <v>2054.8000000000002</v>
      </c>
      <c r="H528" s="243">
        <f t="shared" si="9"/>
        <v>0</v>
      </c>
      <c r="I528" s="20"/>
    </row>
    <row r="529" spans="1:11" x14ac:dyDescent="0.25">
      <c r="A529" s="216">
        <v>41918</v>
      </c>
      <c r="B529" s="217" t="s">
        <v>2128</v>
      </c>
      <c r="C529" s="363" t="s">
        <v>4961</v>
      </c>
      <c r="D529" s="20" t="s">
        <v>115</v>
      </c>
      <c r="E529" s="239">
        <v>3668.4</v>
      </c>
      <c r="F529" s="287">
        <v>41918</v>
      </c>
      <c r="G529" s="44">
        <v>3668.4</v>
      </c>
      <c r="H529" s="243">
        <f t="shared" si="9"/>
        <v>0</v>
      </c>
      <c r="I529" s="20"/>
    </row>
    <row r="530" spans="1:11" x14ac:dyDescent="0.25">
      <c r="A530" s="216">
        <v>41918</v>
      </c>
      <c r="B530" s="217" t="s">
        <v>2129</v>
      </c>
      <c r="C530" s="363" t="s">
        <v>4961</v>
      </c>
      <c r="D530" s="20" t="s">
        <v>4815</v>
      </c>
      <c r="E530" s="239">
        <v>1738.8</v>
      </c>
      <c r="F530" s="287">
        <v>41918</v>
      </c>
      <c r="G530" s="44">
        <v>1738.8</v>
      </c>
      <c r="H530" s="243">
        <f t="shared" si="9"/>
        <v>0</v>
      </c>
      <c r="I530" s="20"/>
      <c r="J530" s="21"/>
      <c r="K530" s="21"/>
    </row>
    <row r="531" spans="1:11" x14ac:dyDescent="0.25">
      <c r="A531" s="216">
        <v>41918</v>
      </c>
      <c r="B531" s="217" t="s">
        <v>2130</v>
      </c>
      <c r="C531" s="363" t="s">
        <v>4961</v>
      </c>
      <c r="D531" s="20" t="s">
        <v>142</v>
      </c>
      <c r="E531" s="239">
        <v>1362.8</v>
      </c>
      <c r="F531" s="287">
        <v>41919</v>
      </c>
      <c r="G531" s="44">
        <v>1362.8</v>
      </c>
      <c r="H531" s="243">
        <f t="shared" si="9"/>
        <v>0</v>
      </c>
      <c r="I531" s="20"/>
      <c r="J531" s="21"/>
      <c r="K531" s="21"/>
    </row>
    <row r="532" spans="1:11" x14ac:dyDescent="0.25">
      <c r="A532" s="216">
        <v>41918</v>
      </c>
      <c r="B532" s="217" t="s">
        <v>2131</v>
      </c>
      <c r="C532" s="363" t="s">
        <v>4961</v>
      </c>
      <c r="D532" s="20" t="s">
        <v>1007</v>
      </c>
      <c r="E532" s="239">
        <v>530.4</v>
      </c>
      <c r="F532" s="287">
        <v>41919</v>
      </c>
      <c r="G532" s="44">
        <v>530.4</v>
      </c>
      <c r="H532" s="243">
        <f t="shared" si="9"/>
        <v>0</v>
      </c>
      <c r="I532" s="20"/>
      <c r="J532" s="21"/>
      <c r="K532" s="21"/>
    </row>
    <row r="533" spans="1:11" x14ac:dyDescent="0.25">
      <c r="A533" s="216">
        <v>41918</v>
      </c>
      <c r="B533" s="217" t="s">
        <v>2132</v>
      </c>
      <c r="C533" s="363" t="s">
        <v>4961</v>
      </c>
      <c r="D533" s="20" t="s">
        <v>4834</v>
      </c>
      <c r="E533" s="239">
        <v>2384.16</v>
      </c>
      <c r="F533" s="287">
        <v>41919</v>
      </c>
      <c r="G533" s="44">
        <v>2384.16</v>
      </c>
      <c r="H533" s="243">
        <f t="shared" si="9"/>
        <v>0</v>
      </c>
      <c r="I533" s="20" t="s">
        <v>65</v>
      </c>
      <c r="J533" s="21"/>
      <c r="K533" s="21"/>
    </row>
    <row r="534" spans="1:11" x14ac:dyDescent="0.25">
      <c r="A534" s="216">
        <v>41918</v>
      </c>
      <c r="B534" s="217" t="s">
        <v>2133</v>
      </c>
      <c r="C534" s="363" t="s">
        <v>4961</v>
      </c>
      <c r="D534" s="20" t="s">
        <v>80</v>
      </c>
      <c r="E534" s="239">
        <v>2520</v>
      </c>
      <c r="F534" s="287">
        <v>41919</v>
      </c>
      <c r="G534" s="44">
        <v>2520</v>
      </c>
      <c r="H534" s="243">
        <f t="shared" si="9"/>
        <v>0</v>
      </c>
      <c r="I534" s="20" t="s">
        <v>65</v>
      </c>
      <c r="J534" s="21"/>
      <c r="K534" s="21"/>
    </row>
    <row r="535" spans="1:11" x14ac:dyDescent="0.25">
      <c r="A535" s="216">
        <v>41918</v>
      </c>
      <c r="B535" s="217" t="s">
        <v>2134</v>
      </c>
      <c r="C535" s="363" t="s">
        <v>4961</v>
      </c>
      <c r="D535" s="20" t="s">
        <v>78</v>
      </c>
      <c r="E535" s="239">
        <v>6048</v>
      </c>
      <c r="F535" s="287">
        <v>41919</v>
      </c>
      <c r="G535" s="44">
        <v>6048</v>
      </c>
      <c r="H535" s="243">
        <f t="shared" si="9"/>
        <v>0</v>
      </c>
      <c r="I535" s="20" t="s">
        <v>65</v>
      </c>
      <c r="J535" s="21"/>
      <c r="K535" s="21"/>
    </row>
    <row r="536" spans="1:11" x14ac:dyDescent="0.25">
      <c r="A536" s="216">
        <v>41918</v>
      </c>
      <c r="B536" s="217" t="s">
        <v>2135</v>
      </c>
      <c r="C536" s="363" t="s">
        <v>4961</v>
      </c>
      <c r="D536" s="20" t="s">
        <v>4956</v>
      </c>
      <c r="E536" s="239">
        <v>3261.8</v>
      </c>
      <c r="F536" s="287">
        <v>41919</v>
      </c>
      <c r="G536" s="44">
        <v>3261.8</v>
      </c>
      <c r="H536" s="243">
        <f t="shared" si="9"/>
        <v>0</v>
      </c>
      <c r="I536" s="20" t="s">
        <v>65</v>
      </c>
      <c r="J536" s="21"/>
      <c r="K536" s="21"/>
    </row>
    <row r="537" spans="1:11" x14ac:dyDescent="0.25">
      <c r="A537" s="216">
        <v>41918</v>
      </c>
      <c r="B537" s="217" t="s">
        <v>2136</v>
      </c>
      <c r="C537" s="363" t="s">
        <v>4961</v>
      </c>
      <c r="D537" s="20" t="s">
        <v>494</v>
      </c>
      <c r="E537" s="239">
        <v>1502.4</v>
      </c>
      <c r="F537" s="287">
        <v>41918</v>
      </c>
      <c r="G537" s="44">
        <v>1502.4</v>
      </c>
      <c r="H537" s="243">
        <f t="shared" si="9"/>
        <v>0</v>
      </c>
      <c r="I537" s="20"/>
      <c r="J537" s="21"/>
      <c r="K537" s="21"/>
    </row>
    <row r="538" spans="1:11" x14ac:dyDescent="0.25">
      <c r="A538" s="216">
        <v>41918</v>
      </c>
      <c r="B538" s="217" t="s">
        <v>2138</v>
      </c>
      <c r="C538" s="363" t="s">
        <v>4961</v>
      </c>
      <c r="D538" s="20" t="s">
        <v>5001</v>
      </c>
      <c r="E538" s="239">
        <v>8505</v>
      </c>
      <c r="F538" s="287">
        <v>41918</v>
      </c>
      <c r="G538" s="44">
        <v>8505</v>
      </c>
      <c r="H538" s="243">
        <f t="shared" si="9"/>
        <v>0</v>
      </c>
      <c r="I538" s="20"/>
      <c r="J538" s="21"/>
      <c r="K538" s="21"/>
    </row>
    <row r="539" spans="1:11" x14ac:dyDescent="0.25">
      <c r="A539" s="216">
        <v>41918</v>
      </c>
      <c r="B539" s="217" t="s">
        <v>2139</v>
      </c>
      <c r="C539" s="363" t="s">
        <v>4961</v>
      </c>
      <c r="D539" s="20" t="s">
        <v>5001</v>
      </c>
      <c r="E539" s="239">
        <v>6285.32</v>
      </c>
      <c r="F539" s="287">
        <v>41918</v>
      </c>
      <c r="G539" s="44">
        <v>6285.32</v>
      </c>
      <c r="H539" s="243">
        <f t="shared" si="9"/>
        <v>0</v>
      </c>
      <c r="I539" s="20"/>
      <c r="J539" s="21"/>
      <c r="K539" s="21"/>
    </row>
    <row r="540" spans="1:11" x14ac:dyDescent="0.25">
      <c r="A540" s="216">
        <v>41918</v>
      </c>
      <c r="B540" s="217" t="s">
        <v>2140</v>
      </c>
      <c r="C540" s="363" t="s">
        <v>4961</v>
      </c>
      <c r="D540" s="20" t="s">
        <v>4632</v>
      </c>
      <c r="E540" s="239">
        <v>17082.599999999999</v>
      </c>
      <c r="F540" s="287">
        <v>41920</v>
      </c>
      <c r="G540" s="44">
        <v>17082.599999999999</v>
      </c>
      <c r="H540" s="243">
        <f t="shared" si="9"/>
        <v>0</v>
      </c>
      <c r="I540" s="20" t="s">
        <v>162</v>
      </c>
      <c r="J540" s="21"/>
      <c r="K540" s="21"/>
    </row>
    <row r="541" spans="1:11" x14ac:dyDescent="0.25">
      <c r="A541" s="216">
        <v>41918</v>
      </c>
      <c r="B541" s="217" t="s">
        <v>2141</v>
      </c>
      <c r="C541" s="363" t="s">
        <v>4961</v>
      </c>
      <c r="D541" s="20" t="s">
        <v>4713</v>
      </c>
      <c r="E541" s="239">
        <v>10376.4</v>
      </c>
      <c r="F541" s="287">
        <v>41920</v>
      </c>
      <c r="G541" s="44">
        <v>10376.4</v>
      </c>
      <c r="H541" s="243">
        <f t="shared" si="9"/>
        <v>0</v>
      </c>
      <c r="I541" s="20" t="s">
        <v>162</v>
      </c>
      <c r="J541" s="21"/>
      <c r="K541" s="21"/>
    </row>
    <row r="542" spans="1:11" x14ac:dyDescent="0.25">
      <c r="A542" s="216">
        <v>41918</v>
      </c>
      <c r="B542" s="217" t="s">
        <v>2142</v>
      </c>
      <c r="C542" s="363" t="s">
        <v>4961</v>
      </c>
      <c r="D542" s="20" t="s">
        <v>5002</v>
      </c>
      <c r="E542" s="239">
        <v>6002.4</v>
      </c>
      <c r="F542" s="287">
        <v>41920</v>
      </c>
      <c r="G542" s="44">
        <v>6002.4</v>
      </c>
      <c r="H542" s="243">
        <f t="shared" si="9"/>
        <v>0</v>
      </c>
      <c r="I542" s="20" t="s">
        <v>162</v>
      </c>
      <c r="J542" s="21"/>
      <c r="K542" s="21"/>
    </row>
    <row r="543" spans="1:11" x14ac:dyDescent="0.25">
      <c r="A543" s="216">
        <v>41918</v>
      </c>
      <c r="B543" s="217" t="s">
        <v>2143</v>
      </c>
      <c r="C543" s="363" t="s">
        <v>4961</v>
      </c>
      <c r="D543" s="20" t="s">
        <v>4636</v>
      </c>
      <c r="E543" s="239">
        <v>2202.1999999999998</v>
      </c>
      <c r="F543" s="287">
        <v>41920</v>
      </c>
      <c r="G543" s="44">
        <v>2202.1999999999998</v>
      </c>
      <c r="H543" s="243">
        <f t="shared" si="9"/>
        <v>0</v>
      </c>
      <c r="I543" s="20" t="s">
        <v>162</v>
      </c>
      <c r="J543" s="21"/>
      <c r="K543" s="21"/>
    </row>
    <row r="544" spans="1:11" ht="23.25" x14ac:dyDescent="0.25">
      <c r="A544" s="216">
        <v>41918</v>
      </c>
      <c r="B544" s="217" t="s">
        <v>2144</v>
      </c>
      <c r="C544" s="363" t="s">
        <v>4961</v>
      </c>
      <c r="D544" s="20" t="s">
        <v>5003</v>
      </c>
      <c r="E544" s="239">
        <v>45741.3</v>
      </c>
      <c r="F544" s="481" t="s">
        <v>5004</v>
      </c>
      <c r="G544" s="44">
        <v>45741.3</v>
      </c>
      <c r="H544" s="243">
        <f t="shared" si="9"/>
        <v>0</v>
      </c>
      <c r="I544" s="20" t="s">
        <v>162</v>
      </c>
      <c r="J544" s="21"/>
      <c r="K544" s="21"/>
    </row>
    <row r="545" spans="1:11" x14ac:dyDescent="0.25">
      <c r="A545" s="216">
        <v>41918</v>
      </c>
      <c r="B545" s="217" t="s">
        <v>2145</v>
      </c>
      <c r="C545" s="363" t="s">
        <v>4961</v>
      </c>
      <c r="D545" s="20" t="s">
        <v>3563</v>
      </c>
      <c r="E545" s="239">
        <v>37039.599999999999</v>
      </c>
      <c r="F545" s="287">
        <v>41920</v>
      </c>
      <c r="G545" s="44">
        <v>37039.599999999999</v>
      </c>
      <c r="H545" s="243">
        <f t="shared" si="9"/>
        <v>0</v>
      </c>
      <c r="I545" s="20" t="s">
        <v>678</v>
      </c>
      <c r="J545" s="21"/>
      <c r="K545" s="21"/>
    </row>
    <row r="546" spans="1:11" x14ac:dyDescent="0.25">
      <c r="A546" s="216">
        <v>41918</v>
      </c>
      <c r="B546" s="217" t="s">
        <v>2146</v>
      </c>
      <c r="C546" s="363" t="s">
        <v>4961</v>
      </c>
      <c r="D546" s="20" t="s">
        <v>160</v>
      </c>
      <c r="E546" s="239">
        <v>107727.99</v>
      </c>
      <c r="F546" s="473" t="s">
        <v>5005</v>
      </c>
      <c r="G546" s="257">
        <v>107727.99</v>
      </c>
      <c r="H546" s="243">
        <f t="shared" si="9"/>
        <v>0</v>
      </c>
      <c r="I546" s="20" t="s">
        <v>162</v>
      </c>
      <c r="J546" s="21"/>
      <c r="K546" s="21"/>
    </row>
    <row r="547" spans="1:11" x14ac:dyDescent="0.25">
      <c r="A547" s="216">
        <v>41918</v>
      </c>
      <c r="B547" s="217" t="s">
        <v>2147</v>
      </c>
      <c r="C547" s="363" t="s">
        <v>4961</v>
      </c>
      <c r="D547" s="20" t="s">
        <v>4971</v>
      </c>
      <c r="E547" s="239">
        <v>11241.3</v>
      </c>
      <c r="F547" s="287">
        <v>41920</v>
      </c>
      <c r="G547" s="44">
        <v>11241.3</v>
      </c>
      <c r="H547" s="243">
        <f t="shared" si="9"/>
        <v>0</v>
      </c>
      <c r="I547" s="20" t="s">
        <v>162</v>
      </c>
      <c r="J547" s="21"/>
      <c r="K547" s="21"/>
    </row>
    <row r="548" spans="1:11" x14ac:dyDescent="0.25">
      <c r="A548" s="216">
        <v>41918</v>
      </c>
      <c r="B548" s="217" t="s">
        <v>2148</v>
      </c>
      <c r="C548" s="363" t="s">
        <v>4961</v>
      </c>
      <c r="D548" s="20" t="s">
        <v>4638</v>
      </c>
      <c r="E548" s="239">
        <v>6683.6</v>
      </c>
      <c r="F548" s="287">
        <v>41920</v>
      </c>
      <c r="G548" s="44">
        <v>6683.6</v>
      </c>
      <c r="H548" s="243">
        <f t="shared" si="9"/>
        <v>0</v>
      </c>
      <c r="I548" s="20" t="s">
        <v>162</v>
      </c>
      <c r="J548" s="21"/>
      <c r="K548" s="21"/>
    </row>
    <row r="549" spans="1:11" x14ac:dyDescent="0.25">
      <c r="A549" s="216">
        <v>41918</v>
      </c>
      <c r="B549" s="217" t="s">
        <v>2149</v>
      </c>
      <c r="C549" s="363" t="s">
        <v>4961</v>
      </c>
      <c r="D549" s="20" t="s">
        <v>4216</v>
      </c>
      <c r="E549" s="239">
        <v>7955</v>
      </c>
      <c r="F549" s="287">
        <v>41918</v>
      </c>
      <c r="G549" s="44">
        <v>7955</v>
      </c>
      <c r="H549" s="243">
        <f t="shared" si="9"/>
        <v>0</v>
      </c>
      <c r="I549" s="20"/>
      <c r="J549" s="21"/>
      <c r="K549" s="21"/>
    </row>
    <row r="550" spans="1:11" x14ac:dyDescent="0.25">
      <c r="A550" s="216">
        <v>41918</v>
      </c>
      <c r="B550" s="217" t="s">
        <v>2150</v>
      </c>
      <c r="C550" s="363" t="s">
        <v>4961</v>
      </c>
      <c r="D550" s="20" t="s">
        <v>4821</v>
      </c>
      <c r="E550" s="239">
        <v>4764.82</v>
      </c>
      <c r="F550" s="473" t="s">
        <v>5006</v>
      </c>
      <c r="G550" s="44">
        <v>4764.82</v>
      </c>
      <c r="H550" s="243">
        <f t="shared" si="9"/>
        <v>0</v>
      </c>
      <c r="I550" s="20" t="s">
        <v>162</v>
      </c>
      <c r="J550" s="21"/>
      <c r="K550" s="21"/>
    </row>
    <row r="551" spans="1:11" x14ac:dyDescent="0.25">
      <c r="A551" s="216">
        <v>41918</v>
      </c>
      <c r="B551" s="217" t="s">
        <v>2151</v>
      </c>
      <c r="C551" s="363" t="s">
        <v>4961</v>
      </c>
      <c r="D551" s="20" t="s">
        <v>3140</v>
      </c>
      <c r="E551" s="239">
        <v>10133.84</v>
      </c>
      <c r="F551" s="473" t="s">
        <v>5007</v>
      </c>
      <c r="G551" s="44">
        <v>10133.84</v>
      </c>
      <c r="H551" s="243">
        <f t="shared" si="9"/>
        <v>0</v>
      </c>
      <c r="I551" s="20" t="s">
        <v>5008</v>
      </c>
      <c r="J551" s="21"/>
      <c r="K551" s="21"/>
    </row>
    <row r="552" spans="1:11" x14ac:dyDescent="0.25">
      <c r="A552" s="216">
        <v>41918</v>
      </c>
      <c r="B552" s="217" t="s">
        <v>2152</v>
      </c>
      <c r="C552" s="363" t="s">
        <v>4961</v>
      </c>
      <c r="D552" s="20" t="s">
        <v>4334</v>
      </c>
      <c r="E552" s="239">
        <v>33338.550000000003</v>
      </c>
      <c r="F552" s="287">
        <v>41920</v>
      </c>
      <c r="G552" s="44">
        <v>33338.550000000003</v>
      </c>
      <c r="H552" s="243">
        <f t="shared" si="9"/>
        <v>0</v>
      </c>
      <c r="I552" s="20" t="s">
        <v>162</v>
      </c>
      <c r="J552" s="21"/>
      <c r="K552" s="21"/>
    </row>
    <row r="553" spans="1:11" x14ac:dyDescent="0.25">
      <c r="A553" s="216">
        <v>41918</v>
      </c>
      <c r="B553" s="217" t="s">
        <v>2153</v>
      </c>
      <c r="C553" s="363" t="s">
        <v>4961</v>
      </c>
      <c r="D553" s="20" t="s">
        <v>63</v>
      </c>
      <c r="E553" s="239">
        <v>3186</v>
      </c>
      <c r="F553" s="287">
        <v>41920</v>
      </c>
      <c r="G553" s="44">
        <v>3186</v>
      </c>
      <c r="H553" s="243">
        <f t="shared" si="9"/>
        <v>0</v>
      </c>
      <c r="I553" s="20" t="s">
        <v>21</v>
      </c>
      <c r="J553" s="21"/>
      <c r="K553" s="21"/>
    </row>
    <row r="554" spans="1:11" x14ac:dyDescent="0.25">
      <c r="A554" s="216">
        <v>41918</v>
      </c>
      <c r="B554" s="217" t="s">
        <v>2154</v>
      </c>
      <c r="C554" s="363" t="s">
        <v>4961</v>
      </c>
      <c r="D554" s="20" t="s">
        <v>4863</v>
      </c>
      <c r="E554" s="239">
        <v>5011.2</v>
      </c>
      <c r="F554" s="287">
        <v>41920</v>
      </c>
      <c r="G554" s="44">
        <v>5011.2</v>
      </c>
      <c r="H554" s="243">
        <f t="shared" si="9"/>
        <v>0</v>
      </c>
      <c r="I554" s="20"/>
      <c r="J554" s="21"/>
      <c r="K554" s="21"/>
    </row>
    <row r="555" spans="1:11" x14ac:dyDescent="0.25">
      <c r="A555" s="216">
        <v>41918</v>
      </c>
      <c r="B555" s="217" t="s">
        <v>2155</v>
      </c>
      <c r="C555" s="363" t="s">
        <v>4961</v>
      </c>
      <c r="D555" s="20" t="s">
        <v>1206</v>
      </c>
      <c r="E555" s="239">
        <v>430.7</v>
      </c>
      <c r="F555" s="287">
        <v>41918</v>
      </c>
      <c r="G555" s="44">
        <v>430.7</v>
      </c>
      <c r="H555" s="243">
        <f t="shared" si="9"/>
        <v>0</v>
      </c>
      <c r="I555" s="20"/>
      <c r="J555" s="21"/>
      <c r="K555" s="21"/>
    </row>
    <row r="556" spans="1:11" x14ac:dyDescent="0.25">
      <c r="A556" s="216">
        <v>41918</v>
      </c>
      <c r="B556" s="217" t="s">
        <v>2156</v>
      </c>
      <c r="C556" s="363" t="s">
        <v>4961</v>
      </c>
      <c r="D556" s="20" t="s">
        <v>4722</v>
      </c>
      <c r="E556" s="239">
        <v>13985</v>
      </c>
      <c r="F556" s="287">
        <v>41918</v>
      </c>
      <c r="G556" s="44">
        <v>13985</v>
      </c>
      <c r="H556" s="243">
        <f t="shared" si="9"/>
        <v>0</v>
      </c>
      <c r="I556" s="20"/>
      <c r="J556" s="21"/>
      <c r="K556" s="21"/>
    </row>
    <row r="557" spans="1:11" x14ac:dyDescent="0.25">
      <c r="A557" s="216">
        <v>41919</v>
      </c>
      <c r="B557" s="217" t="s">
        <v>2157</v>
      </c>
      <c r="C557" s="363" t="s">
        <v>4961</v>
      </c>
      <c r="D557" s="20" t="s">
        <v>4966</v>
      </c>
      <c r="E557" s="239">
        <v>22713.599999999999</v>
      </c>
      <c r="F557" s="287">
        <v>41919</v>
      </c>
      <c r="G557" s="44">
        <v>22713.599999999999</v>
      </c>
      <c r="H557" s="243">
        <f t="shared" si="9"/>
        <v>0</v>
      </c>
      <c r="I557" s="20"/>
      <c r="J557" s="21"/>
      <c r="K557" s="21"/>
    </row>
    <row r="558" spans="1:11" x14ac:dyDescent="0.25">
      <c r="A558" s="216">
        <v>41919</v>
      </c>
      <c r="B558" s="217" t="s">
        <v>2159</v>
      </c>
      <c r="C558" s="363" t="s">
        <v>4961</v>
      </c>
      <c r="D558" s="20" t="s">
        <v>1818</v>
      </c>
      <c r="E558" s="239">
        <v>12242.4</v>
      </c>
      <c r="F558" s="287">
        <v>41925</v>
      </c>
      <c r="G558" s="44">
        <v>12242.4</v>
      </c>
      <c r="H558" s="243">
        <f t="shared" si="9"/>
        <v>0</v>
      </c>
      <c r="I558" s="20" t="s">
        <v>217</v>
      </c>
      <c r="J558" s="21"/>
      <c r="K558" s="21"/>
    </row>
    <row r="559" spans="1:11" x14ac:dyDescent="0.25">
      <c r="A559" s="216">
        <v>41919</v>
      </c>
      <c r="B559" s="217" t="s">
        <v>2160</v>
      </c>
      <c r="C559" s="363" t="s">
        <v>4961</v>
      </c>
      <c r="D559" s="20" t="s">
        <v>4956</v>
      </c>
      <c r="E559" s="239">
        <v>39812.6</v>
      </c>
      <c r="F559" s="287">
        <v>41919</v>
      </c>
      <c r="G559" s="44">
        <v>39812.6</v>
      </c>
      <c r="H559" s="243">
        <f t="shared" si="9"/>
        <v>0</v>
      </c>
      <c r="I559" s="20" t="s">
        <v>30</v>
      </c>
      <c r="J559" s="21"/>
      <c r="K559" s="21"/>
    </row>
    <row r="560" spans="1:11" x14ac:dyDescent="0.25">
      <c r="A560" s="216">
        <v>41919</v>
      </c>
      <c r="B560" s="217" t="s">
        <v>2161</v>
      </c>
      <c r="C560" s="363" t="s">
        <v>4961</v>
      </c>
      <c r="D560" s="20" t="s">
        <v>3318</v>
      </c>
      <c r="E560" s="239">
        <v>5258.4</v>
      </c>
      <c r="F560" s="287">
        <v>41919</v>
      </c>
      <c r="G560" s="44">
        <v>5258.4</v>
      </c>
      <c r="H560" s="243">
        <f t="shared" si="9"/>
        <v>0</v>
      </c>
      <c r="I560" s="20"/>
      <c r="J560" s="21"/>
      <c r="K560" s="21"/>
    </row>
    <row r="561" spans="1:11" x14ac:dyDescent="0.25">
      <c r="A561" s="216">
        <v>41919</v>
      </c>
      <c r="B561" s="217" t="s">
        <v>2163</v>
      </c>
      <c r="C561" s="363" t="s">
        <v>4961</v>
      </c>
      <c r="D561" s="20" t="s">
        <v>4966</v>
      </c>
      <c r="E561" s="239">
        <v>8022</v>
      </c>
      <c r="F561" s="287">
        <v>41919</v>
      </c>
      <c r="G561" s="44">
        <v>8022</v>
      </c>
      <c r="H561" s="243">
        <f t="shared" si="9"/>
        <v>0</v>
      </c>
      <c r="I561" s="20" t="s">
        <v>217</v>
      </c>
      <c r="J561" s="21"/>
      <c r="K561" s="21"/>
    </row>
    <row r="562" spans="1:11" x14ac:dyDescent="0.25">
      <c r="A562" s="216">
        <v>41919</v>
      </c>
      <c r="B562" s="217" t="s">
        <v>2164</v>
      </c>
      <c r="C562" s="363" t="s">
        <v>4961</v>
      </c>
      <c r="D562" s="20" t="s">
        <v>149</v>
      </c>
      <c r="E562" s="239">
        <v>18356.8</v>
      </c>
      <c r="F562" s="287">
        <v>41925</v>
      </c>
      <c r="G562" s="44">
        <v>18356.8</v>
      </c>
      <c r="H562" s="243">
        <f t="shared" si="9"/>
        <v>0</v>
      </c>
      <c r="I562" s="20" t="s">
        <v>27</v>
      </c>
    </row>
    <row r="563" spans="1:11" x14ac:dyDescent="0.25">
      <c r="A563" s="216">
        <v>41919</v>
      </c>
      <c r="B563" s="217" t="s">
        <v>2165</v>
      </c>
      <c r="C563" s="363" t="s">
        <v>4961</v>
      </c>
      <c r="D563" s="329" t="s">
        <v>3114</v>
      </c>
      <c r="E563" s="330">
        <v>0</v>
      </c>
      <c r="F563" s="287"/>
      <c r="G563" s="44"/>
      <c r="H563" s="243">
        <f t="shared" si="9"/>
        <v>0</v>
      </c>
      <c r="I563" s="20"/>
    </row>
    <row r="564" spans="1:11" x14ac:dyDescent="0.25">
      <c r="A564" s="216">
        <v>41919</v>
      </c>
      <c r="B564" s="217" t="s">
        <v>2166</v>
      </c>
      <c r="C564" s="363" t="s">
        <v>4961</v>
      </c>
      <c r="D564" s="20" t="s">
        <v>346</v>
      </c>
      <c r="E564" s="239">
        <v>1676.4</v>
      </c>
      <c r="F564" s="287">
        <v>41920</v>
      </c>
      <c r="G564" s="44">
        <v>1676.4</v>
      </c>
      <c r="H564" s="243">
        <f t="shared" si="9"/>
        <v>0</v>
      </c>
      <c r="I564" s="20" t="s">
        <v>27</v>
      </c>
    </row>
    <row r="565" spans="1:11" x14ac:dyDescent="0.25">
      <c r="A565" s="216">
        <v>41919</v>
      </c>
      <c r="B565" s="217" t="s">
        <v>2167</v>
      </c>
      <c r="C565" s="363" t="s">
        <v>4961</v>
      </c>
      <c r="D565" s="20" t="s">
        <v>4700</v>
      </c>
      <c r="E565" s="239">
        <v>4948</v>
      </c>
      <c r="F565" s="287">
        <v>41920</v>
      </c>
      <c r="G565" s="44">
        <v>4948</v>
      </c>
      <c r="H565" s="243">
        <f t="shared" si="9"/>
        <v>0</v>
      </c>
      <c r="I565" s="20" t="s">
        <v>27</v>
      </c>
    </row>
    <row r="566" spans="1:11" x14ac:dyDescent="0.25">
      <c r="A566" s="216">
        <v>41919</v>
      </c>
      <c r="B566" s="217" t="s">
        <v>2168</v>
      </c>
      <c r="C566" s="363" t="s">
        <v>4961</v>
      </c>
      <c r="D566" s="20" t="s">
        <v>4953</v>
      </c>
      <c r="E566" s="239">
        <v>28933.4</v>
      </c>
      <c r="F566" s="287">
        <v>41919</v>
      </c>
      <c r="G566" s="44">
        <v>28933.4</v>
      </c>
      <c r="H566" s="243">
        <f t="shared" si="9"/>
        <v>0</v>
      </c>
      <c r="I566" s="20" t="s">
        <v>5009</v>
      </c>
    </row>
    <row r="567" spans="1:11" x14ac:dyDescent="0.25">
      <c r="A567" s="216">
        <v>41919</v>
      </c>
      <c r="B567" s="217" t="s">
        <v>2169</v>
      </c>
      <c r="C567" s="363" t="s">
        <v>4961</v>
      </c>
      <c r="D567" s="20" t="s">
        <v>4714</v>
      </c>
      <c r="E567" s="239">
        <v>7736.4</v>
      </c>
      <c r="F567" s="287">
        <v>41919</v>
      </c>
      <c r="G567" s="44">
        <v>7736.4</v>
      </c>
      <c r="H567" s="243">
        <f t="shared" si="9"/>
        <v>0</v>
      </c>
      <c r="I567" s="20"/>
    </row>
    <row r="568" spans="1:11" x14ac:dyDescent="0.25">
      <c r="A568" s="216">
        <v>41919</v>
      </c>
      <c r="B568" s="217" t="s">
        <v>2170</v>
      </c>
      <c r="C568" s="363" t="s">
        <v>4961</v>
      </c>
      <c r="D568" s="20" t="s">
        <v>4682</v>
      </c>
      <c r="E568" s="239">
        <v>16328</v>
      </c>
      <c r="F568" s="287">
        <v>41919</v>
      </c>
      <c r="G568" s="44">
        <v>16328</v>
      </c>
      <c r="H568" s="243">
        <f t="shared" si="9"/>
        <v>0</v>
      </c>
      <c r="I568" s="20"/>
    </row>
    <row r="569" spans="1:11" x14ac:dyDescent="0.25">
      <c r="A569" s="216">
        <v>41919</v>
      </c>
      <c r="B569" s="217" t="s">
        <v>2171</v>
      </c>
      <c r="C569" s="363" t="s">
        <v>4961</v>
      </c>
      <c r="D569" s="20" t="s">
        <v>4321</v>
      </c>
      <c r="E569" s="239">
        <v>9499</v>
      </c>
      <c r="F569" s="287">
        <v>41919</v>
      </c>
      <c r="G569" s="44">
        <v>9499</v>
      </c>
      <c r="H569" s="243">
        <f t="shared" si="9"/>
        <v>0</v>
      </c>
      <c r="I569" s="20"/>
    </row>
    <row r="570" spans="1:11" x14ac:dyDescent="0.25">
      <c r="A570" s="216">
        <v>41919</v>
      </c>
      <c r="B570" s="217" t="s">
        <v>2172</v>
      </c>
      <c r="C570" s="363" t="s">
        <v>4961</v>
      </c>
      <c r="D570" s="20" t="s">
        <v>23</v>
      </c>
      <c r="E570" s="239">
        <v>6222.4</v>
      </c>
      <c r="F570" s="287">
        <v>41919</v>
      </c>
      <c r="G570" s="44">
        <v>6222.4</v>
      </c>
      <c r="H570" s="243">
        <f t="shared" si="9"/>
        <v>0</v>
      </c>
      <c r="I570" s="20"/>
    </row>
    <row r="571" spans="1:11" x14ac:dyDescent="0.25">
      <c r="A571" s="216">
        <v>41919</v>
      </c>
      <c r="B571" s="217" t="s">
        <v>2174</v>
      </c>
      <c r="C571" s="363" t="s">
        <v>4961</v>
      </c>
      <c r="D571" s="20" t="s">
        <v>4682</v>
      </c>
      <c r="E571" s="239">
        <v>2871.4</v>
      </c>
      <c r="F571" s="287">
        <v>41919</v>
      </c>
      <c r="G571" s="44">
        <v>2871.4</v>
      </c>
      <c r="H571" s="243">
        <f t="shared" si="9"/>
        <v>0</v>
      </c>
      <c r="I571" s="20"/>
    </row>
    <row r="572" spans="1:11" x14ac:dyDescent="0.25">
      <c r="A572" s="216">
        <v>41919</v>
      </c>
      <c r="B572" s="217" t="s">
        <v>2176</v>
      </c>
      <c r="C572" s="363" t="s">
        <v>4961</v>
      </c>
      <c r="D572" s="20" t="s">
        <v>4810</v>
      </c>
      <c r="E572" s="239">
        <v>13509.6</v>
      </c>
      <c r="F572" s="473" t="s">
        <v>5010</v>
      </c>
      <c r="G572" s="44">
        <v>13509.6</v>
      </c>
      <c r="H572" s="243">
        <f t="shared" si="9"/>
        <v>0</v>
      </c>
      <c r="I572" s="20" t="s">
        <v>27</v>
      </c>
    </row>
    <row r="573" spans="1:11" x14ac:dyDescent="0.25">
      <c r="A573" s="216">
        <v>41919</v>
      </c>
      <c r="B573" s="217" t="s">
        <v>2177</v>
      </c>
      <c r="C573" s="363" t="s">
        <v>4961</v>
      </c>
      <c r="D573" s="20" t="s">
        <v>123</v>
      </c>
      <c r="E573" s="239">
        <v>2980.8</v>
      </c>
      <c r="F573" s="287">
        <v>41920</v>
      </c>
      <c r="G573" s="44">
        <v>2980.8</v>
      </c>
      <c r="H573" s="243">
        <f t="shared" si="9"/>
        <v>0</v>
      </c>
      <c r="I573" s="20"/>
      <c r="K573" s="33"/>
    </row>
    <row r="574" spans="1:11" x14ac:dyDescent="0.25">
      <c r="A574" s="216">
        <v>41919</v>
      </c>
      <c r="B574" s="217" t="s">
        <v>2178</v>
      </c>
      <c r="C574" s="363" t="s">
        <v>4961</v>
      </c>
      <c r="D574" s="20" t="s">
        <v>62</v>
      </c>
      <c r="E574" s="239">
        <v>7568</v>
      </c>
      <c r="F574" s="287">
        <v>41919</v>
      </c>
      <c r="G574" s="44">
        <v>7568</v>
      </c>
      <c r="H574" s="243">
        <f t="shared" si="9"/>
        <v>0</v>
      </c>
      <c r="I574" s="20" t="s">
        <v>65</v>
      </c>
    </row>
    <row r="575" spans="1:11" x14ac:dyDescent="0.25">
      <c r="A575" s="216">
        <v>41919</v>
      </c>
      <c r="B575" s="217" t="s">
        <v>2180</v>
      </c>
      <c r="C575" s="363" t="s">
        <v>4961</v>
      </c>
      <c r="D575" s="20" t="s">
        <v>4733</v>
      </c>
      <c r="E575" s="239">
        <v>3132</v>
      </c>
      <c r="F575" s="287">
        <v>41919</v>
      </c>
      <c r="G575" s="44">
        <v>3132</v>
      </c>
      <c r="H575" s="243">
        <f t="shared" si="9"/>
        <v>0</v>
      </c>
      <c r="I575" s="20"/>
    </row>
    <row r="576" spans="1:11" x14ac:dyDescent="0.25">
      <c r="A576" s="216">
        <v>41919</v>
      </c>
      <c r="B576" s="217" t="s">
        <v>2181</v>
      </c>
      <c r="C576" s="363" t="s">
        <v>4961</v>
      </c>
      <c r="D576" s="20" t="s">
        <v>2389</v>
      </c>
      <c r="E576" s="239">
        <v>10488</v>
      </c>
      <c r="F576" s="287">
        <v>41919</v>
      </c>
      <c r="G576" s="44">
        <v>10488</v>
      </c>
      <c r="H576" s="243">
        <f t="shared" si="9"/>
        <v>0</v>
      </c>
      <c r="I576" s="20"/>
    </row>
    <row r="577" spans="1:11" x14ac:dyDescent="0.25">
      <c r="A577" s="216">
        <v>41919</v>
      </c>
      <c r="B577" s="217" t="s">
        <v>2182</v>
      </c>
      <c r="C577" s="363" t="s">
        <v>4961</v>
      </c>
      <c r="D577" s="20" t="s">
        <v>242</v>
      </c>
      <c r="E577" s="239">
        <v>31728.2</v>
      </c>
      <c r="F577" s="473" t="s">
        <v>5011</v>
      </c>
      <c r="G577" s="44">
        <v>31728.2</v>
      </c>
      <c r="H577" s="243">
        <f t="shared" si="9"/>
        <v>0</v>
      </c>
      <c r="I577" s="20" t="s">
        <v>27</v>
      </c>
    </row>
    <row r="578" spans="1:11" x14ac:dyDescent="0.25">
      <c r="A578" s="216">
        <v>41919</v>
      </c>
      <c r="B578" s="217" t="s">
        <v>2184</v>
      </c>
      <c r="C578" s="363" t="s">
        <v>4961</v>
      </c>
      <c r="D578" s="329" t="s">
        <v>3114</v>
      </c>
      <c r="E578" s="330">
        <v>0</v>
      </c>
      <c r="F578" s="287"/>
      <c r="G578" s="44"/>
      <c r="H578" s="243">
        <f t="shared" si="9"/>
        <v>0</v>
      </c>
      <c r="I578" s="20"/>
      <c r="J578" s="21"/>
      <c r="K578" s="21"/>
    </row>
    <row r="579" spans="1:11" x14ac:dyDescent="0.25">
      <c r="A579" s="216">
        <v>41919</v>
      </c>
      <c r="B579" s="217" t="s">
        <v>2185</v>
      </c>
      <c r="C579" s="363" t="s">
        <v>4961</v>
      </c>
      <c r="D579" s="20" t="s">
        <v>429</v>
      </c>
      <c r="E579" s="239">
        <v>612.5</v>
      </c>
      <c r="F579" s="287">
        <v>41920</v>
      </c>
      <c r="G579" s="44">
        <v>612.5</v>
      </c>
      <c r="H579" s="243">
        <f t="shared" si="9"/>
        <v>0</v>
      </c>
      <c r="I579" s="20" t="s">
        <v>27</v>
      </c>
      <c r="J579" s="21"/>
      <c r="K579" s="21"/>
    </row>
    <row r="580" spans="1:11" x14ac:dyDescent="0.25">
      <c r="A580" s="216">
        <v>41919</v>
      </c>
      <c r="B580" s="217" t="s">
        <v>2186</v>
      </c>
      <c r="C580" s="363" t="s">
        <v>4961</v>
      </c>
      <c r="D580" s="20" t="s">
        <v>3372</v>
      </c>
      <c r="E580" s="239">
        <v>1120</v>
      </c>
      <c r="F580" s="287">
        <v>41919</v>
      </c>
      <c r="G580" s="44">
        <v>1120</v>
      </c>
      <c r="H580" s="243">
        <f t="shared" si="9"/>
        <v>0</v>
      </c>
      <c r="I580" s="20" t="s">
        <v>380</v>
      </c>
      <c r="J580" s="21"/>
      <c r="K580" s="21"/>
    </row>
    <row r="581" spans="1:11" x14ac:dyDescent="0.25">
      <c r="A581" s="216">
        <v>41919</v>
      </c>
      <c r="B581" s="217" t="s">
        <v>2188</v>
      </c>
      <c r="C581" s="363" t="s">
        <v>4961</v>
      </c>
      <c r="D581" s="20" t="s">
        <v>952</v>
      </c>
      <c r="E581" s="239">
        <v>330.4</v>
      </c>
      <c r="F581" s="287">
        <v>41919</v>
      </c>
      <c r="G581" s="44">
        <v>330.4</v>
      </c>
      <c r="H581" s="243">
        <f t="shared" si="9"/>
        <v>0</v>
      </c>
      <c r="I581" s="20"/>
      <c r="J581" s="21"/>
      <c r="K581" s="21"/>
    </row>
    <row r="582" spans="1:11" x14ac:dyDescent="0.25">
      <c r="A582" s="216">
        <v>41919</v>
      </c>
      <c r="B582" s="217" t="s">
        <v>2189</v>
      </c>
      <c r="C582" s="363" t="s">
        <v>4961</v>
      </c>
      <c r="D582" s="20" t="s">
        <v>4815</v>
      </c>
      <c r="E582" s="239">
        <v>1874.8</v>
      </c>
      <c r="F582" s="287">
        <v>41919</v>
      </c>
      <c r="G582" s="44">
        <v>1874.8</v>
      </c>
      <c r="H582" s="243">
        <f t="shared" si="9"/>
        <v>0</v>
      </c>
      <c r="I582" s="20"/>
      <c r="J582" s="21"/>
      <c r="K582" s="21"/>
    </row>
    <row r="583" spans="1:11" x14ac:dyDescent="0.25">
      <c r="A583" s="216">
        <v>41919</v>
      </c>
      <c r="B583" s="217" t="s">
        <v>2190</v>
      </c>
      <c r="C583" s="363" t="s">
        <v>4961</v>
      </c>
      <c r="D583" s="20" t="s">
        <v>2582</v>
      </c>
      <c r="E583" s="239">
        <v>4298.3999999999996</v>
      </c>
      <c r="F583" s="287">
        <v>41919</v>
      </c>
      <c r="G583" s="44">
        <v>4298.3999999999996</v>
      </c>
      <c r="H583" s="243">
        <f t="shared" si="9"/>
        <v>0</v>
      </c>
      <c r="I583" s="20" t="s">
        <v>12</v>
      </c>
      <c r="J583" s="21"/>
      <c r="K583" s="21"/>
    </row>
    <row r="584" spans="1:11" x14ac:dyDescent="0.25">
      <c r="A584" s="216">
        <v>41919</v>
      </c>
      <c r="B584" s="217" t="s">
        <v>2191</v>
      </c>
      <c r="C584" s="363" t="s">
        <v>4961</v>
      </c>
      <c r="D584" s="20" t="s">
        <v>52</v>
      </c>
      <c r="E584" s="239">
        <v>1625.4</v>
      </c>
      <c r="F584" s="287">
        <v>41919</v>
      </c>
      <c r="G584" s="44">
        <v>1625.4</v>
      </c>
      <c r="H584" s="243">
        <f t="shared" ref="H584:H647" si="10">E584-G584</f>
        <v>0</v>
      </c>
      <c r="I584" s="20" t="s">
        <v>12</v>
      </c>
      <c r="J584" s="21"/>
      <c r="K584" s="21"/>
    </row>
    <row r="585" spans="1:11" x14ac:dyDescent="0.25">
      <c r="A585" s="216">
        <v>41919</v>
      </c>
      <c r="B585" s="217" t="s">
        <v>2192</v>
      </c>
      <c r="C585" s="363" t="s">
        <v>4961</v>
      </c>
      <c r="D585" s="20" t="s">
        <v>441</v>
      </c>
      <c r="E585" s="239">
        <v>2377.6999999999998</v>
      </c>
      <c r="F585" s="287">
        <v>41919</v>
      </c>
      <c r="G585" s="44">
        <v>2377.6999999999998</v>
      </c>
      <c r="H585" s="243">
        <f t="shared" si="10"/>
        <v>0</v>
      </c>
      <c r="I585" s="20" t="s">
        <v>30</v>
      </c>
      <c r="J585" s="21"/>
      <c r="K585" s="21"/>
    </row>
    <row r="586" spans="1:11" x14ac:dyDescent="0.25">
      <c r="A586" s="216">
        <v>41919</v>
      </c>
      <c r="B586" s="217" t="s">
        <v>2193</v>
      </c>
      <c r="C586" s="363" t="s">
        <v>4961</v>
      </c>
      <c r="D586" s="20" t="s">
        <v>11</v>
      </c>
      <c r="E586" s="239">
        <v>41039</v>
      </c>
      <c r="F586" s="287">
        <v>41936</v>
      </c>
      <c r="G586" s="44">
        <v>41039</v>
      </c>
      <c r="H586" s="243">
        <f t="shared" si="10"/>
        <v>0</v>
      </c>
      <c r="I586" s="20" t="s">
        <v>65</v>
      </c>
      <c r="J586" s="21"/>
      <c r="K586" s="21"/>
    </row>
    <row r="587" spans="1:11" x14ac:dyDescent="0.25">
      <c r="A587" s="216">
        <v>41919</v>
      </c>
      <c r="B587" s="217" t="s">
        <v>2194</v>
      </c>
      <c r="C587" s="363" t="s">
        <v>4961</v>
      </c>
      <c r="D587" s="20" t="s">
        <v>49</v>
      </c>
      <c r="E587" s="239">
        <v>7022</v>
      </c>
      <c r="F587" s="287">
        <v>41919</v>
      </c>
      <c r="G587" s="44">
        <v>7022</v>
      </c>
      <c r="H587" s="243">
        <f t="shared" si="10"/>
        <v>0</v>
      </c>
      <c r="I587" s="20"/>
      <c r="J587" s="21"/>
      <c r="K587" s="21"/>
    </row>
    <row r="588" spans="1:11" x14ac:dyDescent="0.25">
      <c r="A588" s="216">
        <v>41919</v>
      </c>
      <c r="B588" s="217" t="s">
        <v>2195</v>
      </c>
      <c r="C588" s="363" t="s">
        <v>4961</v>
      </c>
      <c r="D588" s="20" t="s">
        <v>3929</v>
      </c>
      <c r="E588" s="239">
        <v>5150</v>
      </c>
      <c r="F588" s="287">
        <v>41919</v>
      </c>
      <c r="G588" s="44">
        <v>5150</v>
      </c>
      <c r="H588" s="243">
        <f t="shared" si="10"/>
        <v>0</v>
      </c>
      <c r="I588" s="20" t="s">
        <v>12</v>
      </c>
      <c r="J588" s="21"/>
      <c r="K588" s="21"/>
    </row>
    <row r="589" spans="1:11" x14ac:dyDescent="0.25">
      <c r="A589" s="216">
        <v>41919</v>
      </c>
      <c r="B589" s="217" t="s">
        <v>2196</v>
      </c>
      <c r="C589" s="363" t="s">
        <v>4961</v>
      </c>
      <c r="D589" s="20" t="s">
        <v>4727</v>
      </c>
      <c r="E589" s="239">
        <v>5286.5</v>
      </c>
      <c r="F589" s="287">
        <v>41919</v>
      </c>
      <c r="G589" s="44">
        <v>5286.5</v>
      </c>
      <c r="H589" s="243">
        <f t="shared" si="10"/>
        <v>0</v>
      </c>
      <c r="I589" s="20" t="s">
        <v>65</v>
      </c>
      <c r="J589" s="21"/>
      <c r="K589" s="21"/>
    </row>
    <row r="590" spans="1:11" x14ac:dyDescent="0.25">
      <c r="A590" s="216">
        <v>41919</v>
      </c>
      <c r="B590" s="217" t="s">
        <v>2197</v>
      </c>
      <c r="C590" s="363" t="s">
        <v>4961</v>
      </c>
      <c r="D590" s="20" t="s">
        <v>3121</v>
      </c>
      <c r="E590" s="239">
        <v>7179.4</v>
      </c>
      <c r="F590" s="287">
        <v>41919</v>
      </c>
      <c r="G590" s="44">
        <v>7179.4</v>
      </c>
      <c r="H590" s="243">
        <f t="shared" si="10"/>
        <v>0</v>
      </c>
      <c r="I590" s="20"/>
      <c r="J590" s="21"/>
      <c r="K590" s="21"/>
    </row>
    <row r="591" spans="1:11" x14ac:dyDescent="0.25">
      <c r="A591" s="216">
        <v>41919</v>
      </c>
      <c r="B591" s="217" t="s">
        <v>2198</v>
      </c>
      <c r="C591" s="363" t="s">
        <v>4961</v>
      </c>
      <c r="D591" s="20" t="s">
        <v>149</v>
      </c>
      <c r="E591" s="239">
        <v>640</v>
      </c>
      <c r="F591" s="287">
        <v>41920</v>
      </c>
      <c r="G591" s="44">
        <v>640</v>
      </c>
      <c r="H591" s="243">
        <f t="shared" si="10"/>
        <v>0</v>
      </c>
      <c r="I591" s="20" t="s">
        <v>27</v>
      </c>
      <c r="J591" s="21"/>
      <c r="K591" s="21"/>
    </row>
    <row r="592" spans="1:11" x14ac:dyDescent="0.25">
      <c r="A592" s="216">
        <v>41919</v>
      </c>
      <c r="B592" s="217" t="s">
        <v>2199</v>
      </c>
      <c r="C592" s="363" t="s">
        <v>4961</v>
      </c>
      <c r="D592" s="20" t="s">
        <v>29</v>
      </c>
      <c r="E592" s="239">
        <v>13872</v>
      </c>
      <c r="F592" s="287">
        <v>41919</v>
      </c>
      <c r="G592" s="44">
        <v>13872</v>
      </c>
      <c r="H592" s="243">
        <f t="shared" si="10"/>
        <v>0</v>
      </c>
      <c r="I592" s="20"/>
      <c r="J592" s="21"/>
      <c r="K592" s="21"/>
    </row>
    <row r="593" spans="1:11" x14ac:dyDescent="0.25">
      <c r="A593" s="216">
        <v>41919</v>
      </c>
      <c r="B593" s="217" t="s">
        <v>2201</v>
      </c>
      <c r="C593" s="363" t="s">
        <v>4961</v>
      </c>
      <c r="D593" s="20" t="s">
        <v>4354</v>
      </c>
      <c r="E593" s="239">
        <v>1780.8</v>
      </c>
      <c r="F593" s="287">
        <v>41919</v>
      </c>
      <c r="G593" s="44">
        <v>1780.8</v>
      </c>
      <c r="H593" s="243">
        <f t="shared" si="10"/>
        <v>0</v>
      </c>
      <c r="I593" s="20" t="s">
        <v>30</v>
      </c>
      <c r="J593" s="21"/>
      <c r="K593" s="21"/>
    </row>
    <row r="594" spans="1:11" x14ac:dyDescent="0.25">
      <c r="A594" s="216">
        <v>41919</v>
      </c>
      <c r="B594" s="217" t="s">
        <v>2203</v>
      </c>
      <c r="C594" s="363" t="s">
        <v>4961</v>
      </c>
      <c r="D594" s="20" t="s">
        <v>4685</v>
      </c>
      <c r="E594" s="239">
        <v>1601.6</v>
      </c>
      <c r="F594" s="287">
        <v>41919</v>
      </c>
      <c r="G594" s="44">
        <v>1601.6</v>
      </c>
      <c r="H594" s="243">
        <f t="shared" si="10"/>
        <v>0</v>
      </c>
      <c r="I594" s="20" t="s">
        <v>30</v>
      </c>
    </row>
    <row r="595" spans="1:11" x14ac:dyDescent="0.25">
      <c r="A595" s="216">
        <v>41919</v>
      </c>
      <c r="B595" s="217" t="s">
        <v>2204</v>
      </c>
      <c r="C595" s="363" t="s">
        <v>4961</v>
      </c>
      <c r="D595" s="20" t="s">
        <v>136</v>
      </c>
      <c r="E595" s="239">
        <v>1035.2</v>
      </c>
      <c r="F595" s="287">
        <v>41919</v>
      </c>
      <c r="G595" s="44">
        <v>1035.2</v>
      </c>
      <c r="H595" s="243">
        <f t="shared" si="10"/>
        <v>0</v>
      </c>
      <c r="I595" s="20"/>
    </row>
    <row r="596" spans="1:11" x14ac:dyDescent="0.25">
      <c r="A596" s="216">
        <v>41919</v>
      </c>
      <c r="B596" s="217" t="s">
        <v>2205</v>
      </c>
      <c r="C596" s="363" t="s">
        <v>4961</v>
      </c>
      <c r="D596" s="20" t="s">
        <v>124</v>
      </c>
      <c r="E596" s="239">
        <v>8094.4</v>
      </c>
      <c r="F596" s="287">
        <v>41919</v>
      </c>
      <c r="G596" s="44">
        <v>8094.4</v>
      </c>
      <c r="H596" s="243">
        <f t="shared" si="10"/>
        <v>0</v>
      </c>
      <c r="I596" s="20" t="s">
        <v>30</v>
      </c>
    </row>
    <row r="597" spans="1:11" x14ac:dyDescent="0.25">
      <c r="A597" s="216">
        <v>41919</v>
      </c>
      <c r="B597" s="217" t="s">
        <v>2207</v>
      </c>
      <c r="C597" s="363" t="s">
        <v>4961</v>
      </c>
      <c r="D597" s="20" t="s">
        <v>180</v>
      </c>
      <c r="E597" s="239">
        <v>28455.9</v>
      </c>
      <c r="F597" s="287">
        <v>41920</v>
      </c>
      <c r="G597" s="44">
        <v>28455.9</v>
      </c>
      <c r="H597" s="243">
        <f t="shared" si="10"/>
        <v>0</v>
      </c>
      <c r="I597" s="20" t="s">
        <v>21</v>
      </c>
    </row>
    <row r="598" spans="1:11" x14ac:dyDescent="0.25">
      <c r="A598" s="216">
        <v>41919</v>
      </c>
      <c r="B598" s="217" t="s">
        <v>2209</v>
      </c>
      <c r="C598" s="363" t="s">
        <v>4961</v>
      </c>
      <c r="D598" s="20" t="s">
        <v>257</v>
      </c>
      <c r="E598" s="239">
        <v>15259.76</v>
      </c>
      <c r="F598" s="287">
        <v>41919</v>
      </c>
      <c r="G598" s="44">
        <v>15259.76</v>
      </c>
      <c r="H598" s="243">
        <f t="shared" si="10"/>
        <v>0</v>
      </c>
      <c r="I598" s="20" t="s">
        <v>12</v>
      </c>
    </row>
    <row r="599" spans="1:11" x14ac:dyDescent="0.25">
      <c r="A599" s="216">
        <v>41919</v>
      </c>
      <c r="B599" s="217" t="s">
        <v>2210</v>
      </c>
      <c r="C599" s="363" t="s">
        <v>4961</v>
      </c>
      <c r="D599" s="20" t="s">
        <v>4686</v>
      </c>
      <c r="E599" s="239">
        <v>396</v>
      </c>
      <c r="F599" s="287">
        <v>41919</v>
      </c>
      <c r="G599" s="44">
        <v>396</v>
      </c>
      <c r="H599" s="243">
        <f t="shared" si="10"/>
        <v>0</v>
      </c>
      <c r="I599" s="20"/>
    </row>
    <row r="600" spans="1:11" x14ac:dyDescent="0.25">
      <c r="A600" s="216">
        <v>41919</v>
      </c>
      <c r="B600" s="217" t="s">
        <v>2211</v>
      </c>
      <c r="C600" s="363" t="s">
        <v>4961</v>
      </c>
      <c r="D600" s="20" t="s">
        <v>429</v>
      </c>
      <c r="E600" s="239">
        <v>3838</v>
      </c>
      <c r="F600" s="287">
        <v>41919</v>
      </c>
      <c r="G600" s="44">
        <v>3838</v>
      </c>
      <c r="H600" s="243">
        <f t="shared" si="10"/>
        <v>0</v>
      </c>
      <c r="I600" s="20"/>
    </row>
    <row r="601" spans="1:11" x14ac:dyDescent="0.25">
      <c r="A601" s="216">
        <v>41919</v>
      </c>
      <c r="B601" s="217" t="s">
        <v>2212</v>
      </c>
      <c r="C601" s="363" t="s">
        <v>4961</v>
      </c>
      <c r="D601" s="20" t="s">
        <v>5012</v>
      </c>
      <c r="E601" s="239">
        <v>1490</v>
      </c>
      <c r="F601" s="287">
        <v>41919</v>
      </c>
      <c r="G601" s="44">
        <v>1490</v>
      </c>
      <c r="H601" s="243">
        <f t="shared" si="10"/>
        <v>0</v>
      </c>
      <c r="I601" s="20" t="s">
        <v>30</v>
      </c>
      <c r="K601" s="33"/>
    </row>
    <row r="602" spans="1:11" x14ac:dyDescent="0.25">
      <c r="A602" s="216">
        <v>41919</v>
      </c>
      <c r="B602" s="217" t="s">
        <v>2213</v>
      </c>
      <c r="C602" s="363" t="s">
        <v>4961</v>
      </c>
      <c r="D602" s="20" t="s">
        <v>83</v>
      </c>
      <c r="E602" s="239">
        <v>4446</v>
      </c>
      <c r="F602" s="287">
        <v>41920</v>
      </c>
      <c r="G602" s="44">
        <v>4446</v>
      </c>
      <c r="H602" s="243">
        <f t="shared" si="10"/>
        <v>0</v>
      </c>
      <c r="I602" s="20"/>
    </row>
    <row r="603" spans="1:11" x14ac:dyDescent="0.25">
      <c r="A603" s="216">
        <v>41919</v>
      </c>
      <c r="B603" s="217" t="s">
        <v>2214</v>
      </c>
      <c r="C603" s="363" t="s">
        <v>4961</v>
      </c>
      <c r="D603" s="20" t="s">
        <v>2386</v>
      </c>
      <c r="E603" s="239">
        <v>4707.5</v>
      </c>
      <c r="F603" s="287">
        <v>41920</v>
      </c>
      <c r="G603" s="44">
        <v>4707.5</v>
      </c>
      <c r="H603" s="243">
        <f t="shared" si="10"/>
        <v>0</v>
      </c>
      <c r="I603" s="20" t="s">
        <v>21</v>
      </c>
    </row>
    <row r="604" spans="1:11" x14ac:dyDescent="0.25">
      <c r="A604" s="216">
        <v>41919</v>
      </c>
      <c r="B604" s="217" t="s">
        <v>2215</v>
      </c>
      <c r="C604" s="363" t="s">
        <v>4961</v>
      </c>
      <c r="D604" s="20" t="s">
        <v>4959</v>
      </c>
      <c r="E604" s="239">
        <v>40229.599999999999</v>
      </c>
      <c r="F604" s="287">
        <v>41925</v>
      </c>
      <c r="G604" s="44">
        <v>40229.599999999999</v>
      </c>
      <c r="H604" s="243">
        <f t="shared" si="10"/>
        <v>0</v>
      </c>
      <c r="I604" s="20" t="s">
        <v>30</v>
      </c>
    </row>
    <row r="605" spans="1:11" x14ac:dyDescent="0.25">
      <c r="A605" s="216">
        <v>41919</v>
      </c>
      <c r="B605" s="217" t="s">
        <v>2216</v>
      </c>
      <c r="C605" s="363" t="s">
        <v>4961</v>
      </c>
      <c r="D605" s="20" t="s">
        <v>142</v>
      </c>
      <c r="E605" s="239">
        <v>1886.4</v>
      </c>
      <c r="F605" s="287">
        <v>41919</v>
      </c>
      <c r="G605" s="44">
        <v>1886.4</v>
      </c>
      <c r="H605" s="243">
        <f t="shared" si="10"/>
        <v>0</v>
      </c>
      <c r="I605" s="20" t="s">
        <v>12</v>
      </c>
    </row>
    <row r="606" spans="1:11" x14ac:dyDescent="0.25">
      <c r="A606" s="216">
        <v>41919</v>
      </c>
      <c r="B606" s="217" t="s">
        <v>2217</v>
      </c>
      <c r="C606" s="363" t="s">
        <v>4961</v>
      </c>
      <c r="D606" s="20" t="s">
        <v>99</v>
      </c>
      <c r="E606" s="239">
        <v>226.2</v>
      </c>
      <c r="F606" s="287">
        <v>41919</v>
      </c>
      <c r="G606" s="44">
        <v>226.2</v>
      </c>
      <c r="H606" s="243">
        <f t="shared" si="10"/>
        <v>0</v>
      </c>
      <c r="I606" s="20" t="s">
        <v>12</v>
      </c>
    </row>
    <row r="607" spans="1:11" x14ac:dyDescent="0.25">
      <c r="A607" s="216">
        <v>41919</v>
      </c>
      <c r="B607" s="217" t="s">
        <v>2218</v>
      </c>
      <c r="C607" s="363" t="s">
        <v>4961</v>
      </c>
      <c r="D607" s="20" t="s">
        <v>4850</v>
      </c>
      <c r="E607" s="239">
        <v>6454</v>
      </c>
      <c r="F607" s="287">
        <v>41919</v>
      </c>
      <c r="G607" s="44">
        <v>6454</v>
      </c>
      <c r="H607" s="243">
        <f t="shared" si="10"/>
        <v>0</v>
      </c>
      <c r="I607" s="20" t="s">
        <v>30</v>
      </c>
    </row>
    <row r="608" spans="1:11" x14ac:dyDescent="0.25">
      <c r="A608" s="216">
        <v>41919</v>
      </c>
      <c r="B608" s="217" t="s">
        <v>2219</v>
      </c>
      <c r="C608" s="363" t="s">
        <v>4961</v>
      </c>
      <c r="D608" s="20" t="s">
        <v>4956</v>
      </c>
      <c r="E608" s="239">
        <v>10856.2</v>
      </c>
      <c r="F608" s="287">
        <v>41920</v>
      </c>
      <c r="G608" s="44">
        <v>10856.2</v>
      </c>
      <c r="H608" s="243">
        <f t="shared" si="10"/>
        <v>0</v>
      </c>
      <c r="I608" s="20" t="s">
        <v>21</v>
      </c>
    </row>
    <row r="609" spans="1:11" x14ac:dyDescent="0.25">
      <c r="A609" s="216">
        <v>41919</v>
      </c>
      <c r="B609" s="217" t="s">
        <v>2220</v>
      </c>
      <c r="C609" s="363" t="s">
        <v>4961</v>
      </c>
      <c r="D609" s="20" t="s">
        <v>4658</v>
      </c>
      <c r="E609" s="239">
        <v>499.2</v>
      </c>
      <c r="F609" s="287">
        <v>41919</v>
      </c>
      <c r="G609" s="44">
        <v>499.2</v>
      </c>
      <c r="H609" s="243">
        <f t="shared" si="10"/>
        <v>0</v>
      </c>
      <c r="I609" s="20"/>
    </row>
    <row r="610" spans="1:11" x14ac:dyDescent="0.25">
      <c r="A610" s="216">
        <v>41919</v>
      </c>
      <c r="B610" s="217" t="s">
        <v>2221</v>
      </c>
      <c r="C610" s="363" t="s">
        <v>4961</v>
      </c>
      <c r="D610" s="20" t="s">
        <v>55</v>
      </c>
      <c r="E610" s="239">
        <v>16241.2</v>
      </c>
      <c r="F610" s="287">
        <v>41919</v>
      </c>
      <c r="G610" s="44">
        <v>16241.2</v>
      </c>
      <c r="H610" s="243">
        <f t="shared" si="10"/>
        <v>0</v>
      </c>
      <c r="I610" s="20"/>
    </row>
    <row r="611" spans="1:11" x14ac:dyDescent="0.25">
      <c r="A611" s="216">
        <v>41919</v>
      </c>
      <c r="B611" s="217" t="s">
        <v>2222</v>
      </c>
      <c r="C611" s="363" t="s">
        <v>4961</v>
      </c>
      <c r="D611" s="20" t="s">
        <v>4355</v>
      </c>
      <c r="E611" s="239">
        <v>11900.9</v>
      </c>
      <c r="F611" s="287">
        <v>41919</v>
      </c>
      <c r="G611" s="44">
        <v>11900.9</v>
      </c>
      <c r="H611" s="243">
        <f t="shared" si="10"/>
        <v>0</v>
      </c>
      <c r="I611" s="20" t="s">
        <v>30</v>
      </c>
    </row>
    <row r="612" spans="1:11" x14ac:dyDescent="0.25">
      <c r="A612" s="216">
        <v>41919</v>
      </c>
      <c r="B612" s="217" t="s">
        <v>2225</v>
      </c>
      <c r="C612" s="363" t="s">
        <v>4961</v>
      </c>
      <c r="D612" s="20" t="s">
        <v>4622</v>
      </c>
      <c r="E612" s="239">
        <v>369.6</v>
      </c>
      <c r="F612" s="287">
        <v>41919</v>
      </c>
      <c r="G612" s="44">
        <v>369.6</v>
      </c>
      <c r="H612" s="243">
        <f t="shared" si="10"/>
        <v>0</v>
      </c>
      <c r="I612" s="20"/>
    </row>
    <row r="613" spans="1:11" x14ac:dyDescent="0.25">
      <c r="A613" s="216">
        <v>41919</v>
      </c>
      <c r="B613" s="217" t="s">
        <v>2227</v>
      </c>
      <c r="C613" s="363" t="s">
        <v>4961</v>
      </c>
      <c r="D613" s="20" t="s">
        <v>4273</v>
      </c>
      <c r="E613" s="239">
        <v>111203.2</v>
      </c>
      <c r="F613" s="287">
        <v>41942</v>
      </c>
      <c r="G613" s="44">
        <v>111203.2</v>
      </c>
      <c r="H613" s="243">
        <f t="shared" si="10"/>
        <v>0</v>
      </c>
      <c r="I613" s="20" t="s">
        <v>217</v>
      </c>
    </row>
    <row r="614" spans="1:11" x14ac:dyDescent="0.25">
      <c r="A614" s="216">
        <v>41919</v>
      </c>
      <c r="B614" s="217" t="s">
        <v>2228</v>
      </c>
      <c r="C614" s="363" t="s">
        <v>4961</v>
      </c>
      <c r="D614" s="20" t="s">
        <v>106</v>
      </c>
      <c r="E614" s="239">
        <v>477564</v>
      </c>
      <c r="F614" s="287">
        <v>41928</v>
      </c>
      <c r="G614" s="44">
        <v>477564</v>
      </c>
      <c r="H614" s="243">
        <f t="shared" si="10"/>
        <v>0</v>
      </c>
      <c r="I614" s="20"/>
      <c r="K614" s="33"/>
    </row>
    <row r="615" spans="1:11" x14ac:dyDescent="0.25">
      <c r="A615" s="216">
        <v>41919</v>
      </c>
      <c r="B615" s="217" t="s">
        <v>2230</v>
      </c>
      <c r="C615" s="363" t="s">
        <v>4961</v>
      </c>
      <c r="D615" s="20" t="s">
        <v>106</v>
      </c>
      <c r="E615" s="239">
        <v>339255</v>
      </c>
      <c r="F615" s="287">
        <v>41928</v>
      </c>
      <c r="G615" s="44">
        <v>339255</v>
      </c>
      <c r="H615" s="243">
        <f t="shared" si="10"/>
        <v>0</v>
      </c>
      <c r="I615" s="20"/>
    </row>
    <row r="616" spans="1:11" x14ac:dyDescent="0.25">
      <c r="A616" s="216">
        <v>41919</v>
      </c>
      <c r="B616" s="217" t="s">
        <v>2231</v>
      </c>
      <c r="C616" s="363" t="s">
        <v>4961</v>
      </c>
      <c r="D616" s="20" t="s">
        <v>51</v>
      </c>
      <c r="E616" s="239">
        <v>1681.2</v>
      </c>
      <c r="F616" s="287">
        <v>41919</v>
      </c>
      <c r="G616" s="44">
        <v>1681.2</v>
      </c>
      <c r="H616" s="243">
        <f t="shared" si="10"/>
        <v>0</v>
      </c>
      <c r="I616" s="20"/>
      <c r="K616" s="33"/>
    </row>
    <row r="617" spans="1:11" x14ac:dyDescent="0.25">
      <c r="A617" s="216">
        <v>41919</v>
      </c>
      <c r="B617" s="217" t="s">
        <v>2232</v>
      </c>
      <c r="C617" s="363" t="s">
        <v>4961</v>
      </c>
      <c r="D617" s="20" t="s">
        <v>133</v>
      </c>
      <c r="E617" s="239">
        <v>28873.599999999999</v>
      </c>
      <c r="F617" s="482" t="s">
        <v>5013</v>
      </c>
      <c r="G617" s="44">
        <v>28873.599999999999</v>
      </c>
      <c r="H617" s="243">
        <f t="shared" si="10"/>
        <v>0</v>
      </c>
      <c r="I617" s="20"/>
    </row>
    <row r="618" spans="1:11" x14ac:dyDescent="0.25">
      <c r="A618" s="216">
        <v>41919</v>
      </c>
      <c r="B618" s="217" t="s">
        <v>2233</v>
      </c>
      <c r="C618" s="363" t="s">
        <v>4961</v>
      </c>
      <c r="D618" s="20" t="s">
        <v>2719</v>
      </c>
      <c r="E618" s="239">
        <v>5600</v>
      </c>
      <c r="F618" s="287">
        <v>41919</v>
      </c>
      <c r="G618" s="44">
        <v>5600</v>
      </c>
      <c r="H618" s="243">
        <f t="shared" si="10"/>
        <v>0</v>
      </c>
      <c r="I618" s="20"/>
    </row>
    <row r="619" spans="1:11" x14ac:dyDescent="0.25">
      <c r="A619" s="216">
        <v>41919</v>
      </c>
      <c r="B619" s="217" t="s">
        <v>2234</v>
      </c>
      <c r="C619" s="363" t="s">
        <v>4961</v>
      </c>
      <c r="D619" s="20" t="s">
        <v>5014</v>
      </c>
      <c r="E619" s="239">
        <v>491.3</v>
      </c>
      <c r="F619" s="287">
        <v>41922</v>
      </c>
      <c r="G619" s="44">
        <v>491.3</v>
      </c>
      <c r="H619" s="243">
        <f t="shared" si="10"/>
        <v>0</v>
      </c>
      <c r="I619" s="20" t="s">
        <v>217</v>
      </c>
    </row>
    <row r="620" spans="1:11" x14ac:dyDescent="0.25">
      <c r="A620" s="216">
        <v>41919</v>
      </c>
      <c r="B620" s="217" t="s">
        <v>2235</v>
      </c>
      <c r="C620" s="363" t="s">
        <v>4961</v>
      </c>
      <c r="D620" s="20" t="s">
        <v>396</v>
      </c>
      <c r="E620" s="239">
        <v>417.6</v>
      </c>
      <c r="F620" s="287">
        <v>41919</v>
      </c>
      <c r="G620" s="44">
        <v>417.6</v>
      </c>
      <c r="H620" s="243">
        <f t="shared" si="10"/>
        <v>0</v>
      </c>
      <c r="I620" s="20"/>
    </row>
    <row r="621" spans="1:11" x14ac:dyDescent="0.25">
      <c r="A621" s="216">
        <v>41919</v>
      </c>
      <c r="B621" s="217" t="s">
        <v>2236</v>
      </c>
      <c r="C621" s="363" t="s">
        <v>4961</v>
      </c>
      <c r="D621" s="20" t="s">
        <v>5014</v>
      </c>
      <c r="E621" s="239">
        <v>6.3</v>
      </c>
      <c r="F621" s="287">
        <v>41922</v>
      </c>
      <c r="G621" s="44">
        <v>6.3</v>
      </c>
      <c r="H621" s="243">
        <f t="shared" si="10"/>
        <v>0</v>
      </c>
      <c r="I621" s="20" t="s">
        <v>479</v>
      </c>
    </row>
    <row r="622" spans="1:11" x14ac:dyDescent="0.25">
      <c r="A622" s="216">
        <v>41919</v>
      </c>
      <c r="B622" s="217" t="s">
        <v>2237</v>
      </c>
      <c r="C622" s="363" t="s">
        <v>4961</v>
      </c>
      <c r="D622" s="20" t="s">
        <v>3378</v>
      </c>
      <c r="E622" s="239">
        <v>480.9</v>
      </c>
      <c r="F622" s="287">
        <v>41919</v>
      </c>
      <c r="G622" s="44">
        <v>480.9</v>
      </c>
      <c r="H622" s="243">
        <f t="shared" si="10"/>
        <v>0</v>
      </c>
      <c r="I622" s="20"/>
    </row>
    <row r="623" spans="1:11" x14ac:dyDescent="0.25">
      <c r="A623" s="216">
        <v>41919</v>
      </c>
      <c r="B623" s="217" t="s">
        <v>2238</v>
      </c>
      <c r="C623" s="363" t="s">
        <v>4961</v>
      </c>
      <c r="D623" s="20" t="s">
        <v>1919</v>
      </c>
      <c r="E623" s="239">
        <v>550.79999999999995</v>
      </c>
      <c r="F623" s="287">
        <v>41919</v>
      </c>
      <c r="G623" s="44">
        <v>550.79999999999995</v>
      </c>
      <c r="H623" s="243">
        <f t="shared" si="10"/>
        <v>0</v>
      </c>
      <c r="I623" s="20"/>
    </row>
    <row r="624" spans="1:11" x14ac:dyDescent="0.25">
      <c r="A624" s="216">
        <v>41919</v>
      </c>
      <c r="B624" s="217" t="s">
        <v>2239</v>
      </c>
      <c r="C624" s="363" t="s">
        <v>4961</v>
      </c>
      <c r="D624" s="20" t="s">
        <v>106</v>
      </c>
      <c r="E624" s="239">
        <v>15038.3</v>
      </c>
      <c r="F624" s="287">
        <v>41928</v>
      </c>
      <c r="G624" s="44">
        <v>15038.3</v>
      </c>
      <c r="H624" s="243">
        <f t="shared" si="10"/>
        <v>0</v>
      </c>
      <c r="I624" s="20" t="s">
        <v>65</v>
      </c>
    </row>
    <row r="625" spans="1:11" x14ac:dyDescent="0.25">
      <c r="A625" s="216">
        <v>41919</v>
      </c>
      <c r="B625" s="217" t="s">
        <v>2240</v>
      </c>
      <c r="C625" s="363" t="s">
        <v>4961</v>
      </c>
      <c r="D625" s="20" t="s">
        <v>49</v>
      </c>
      <c r="E625" s="239">
        <v>392</v>
      </c>
      <c r="F625" s="287">
        <v>41919</v>
      </c>
      <c r="G625" s="44">
        <v>392</v>
      </c>
      <c r="H625" s="243">
        <f t="shared" si="10"/>
        <v>0</v>
      </c>
      <c r="I625" s="20"/>
    </row>
    <row r="626" spans="1:11" x14ac:dyDescent="0.25">
      <c r="A626" s="216">
        <v>41919</v>
      </c>
      <c r="B626" s="217" t="s">
        <v>2242</v>
      </c>
      <c r="C626" s="363" t="s">
        <v>4961</v>
      </c>
      <c r="D626" s="329" t="s">
        <v>3114</v>
      </c>
      <c r="E626" s="330">
        <v>0</v>
      </c>
      <c r="F626" s="287"/>
      <c r="G626" s="44"/>
      <c r="H626" s="243">
        <f t="shared" si="10"/>
        <v>0</v>
      </c>
      <c r="I626" s="20"/>
      <c r="J626" s="21"/>
      <c r="K626" s="21"/>
    </row>
    <row r="627" spans="1:11" x14ac:dyDescent="0.25">
      <c r="A627" s="216">
        <v>41919</v>
      </c>
      <c r="B627" s="217" t="s">
        <v>2243</v>
      </c>
      <c r="C627" s="363" t="s">
        <v>4961</v>
      </c>
      <c r="D627" s="20" t="s">
        <v>79</v>
      </c>
      <c r="E627" s="239">
        <v>92148.800000000003</v>
      </c>
      <c r="F627" s="482" t="s">
        <v>5015</v>
      </c>
      <c r="G627" s="44">
        <f>61140+31008.8</f>
        <v>92148.800000000003</v>
      </c>
      <c r="H627" s="243">
        <f t="shared" si="10"/>
        <v>0</v>
      </c>
      <c r="I627" s="20" t="s">
        <v>21</v>
      </c>
      <c r="J627" s="21"/>
      <c r="K627" s="21"/>
    </row>
    <row r="628" spans="1:11" x14ac:dyDescent="0.25">
      <c r="A628" s="216">
        <v>41919</v>
      </c>
      <c r="B628" s="217" t="s">
        <v>2244</v>
      </c>
      <c r="C628" s="363" t="s">
        <v>4961</v>
      </c>
      <c r="D628" s="20" t="s">
        <v>4976</v>
      </c>
      <c r="E628" s="239">
        <v>9945.02</v>
      </c>
      <c r="F628" s="287">
        <v>41920</v>
      </c>
      <c r="G628" s="44">
        <v>9945.02</v>
      </c>
      <c r="H628" s="243">
        <f t="shared" si="10"/>
        <v>0</v>
      </c>
      <c r="I628" s="20" t="s">
        <v>65</v>
      </c>
      <c r="J628" s="21"/>
      <c r="K628" s="21"/>
    </row>
    <row r="629" spans="1:11" x14ac:dyDescent="0.25">
      <c r="A629" s="216">
        <v>41919</v>
      </c>
      <c r="B629" s="217" t="s">
        <v>2245</v>
      </c>
      <c r="C629" s="363" t="s">
        <v>4961</v>
      </c>
      <c r="D629" s="20" t="s">
        <v>4953</v>
      </c>
      <c r="E629" s="239">
        <v>18074.2</v>
      </c>
      <c r="F629" s="287">
        <v>41920</v>
      </c>
      <c r="G629" s="44">
        <v>18074.2</v>
      </c>
      <c r="H629" s="243">
        <f t="shared" si="10"/>
        <v>0</v>
      </c>
      <c r="I629" s="20" t="s">
        <v>5009</v>
      </c>
      <c r="J629" s="21"/>
      <c r="K629" s="21"/>
    </row>
    <row r="630" spans="1:11" x14ac:dyDescent="0.25">
      <c r="A630" s="216">
        <v>41919</v>
      </c>
      <c r="B630" s="217" t="s">
        <v>2246</v>
      </c>
      <c r="C630" s="363" t="s">
        <v>4961</v>
      </c>
      <c r="D630" s="20" t="s">
        <v>4956</v>
      </c>
      <c r="E630" s="239">
        <v>68997.240000000005</v>
      </c>
      <c r="F630" s="287">
        <v>41920</v>
      </c>
      <c r="G630" s="44">
        <v>68997.240000000005</v>
      </c>
      <c r="H630" s="243">
        <f t="shared" si="10"/>
        <v>0</v>
      </c>
      <c r="I630" s="20" t="s">
        <v>217</v>
      </c>
      <c r="J630" s="21"/>
      <c r="K630" s="21"/>
    </row>
    <row r="631" spans="1:11" x14ac:dyDescent="0.25">
      <c r="A631" s="216">
        <v>41919</v>
      </c>
      <c r="B631" s="217" t="s">
        <v>2247</v>
      </c>
      <c r="C631" s="363" t="s">
        <v>4961</v>
      </c>
      <c r="D631" s="20" t="s">
        <v>4977</v>
      </c>
      <c r="E631" s="239">
        <v>1680</v>
      </c>
      <c r="F631" s="287">
        <v>41920</v>
      </c>
      <c r="G631" s="44">
        <v>1680</v>
      </c>
      <c r="H631" s="243">
        <f t="shared" si="10"/>
        <v>0</v>
      </c>
      <c r="I631" s="20" t="s">
        <v>12</v>
      </c>
      <c r="J631" s="21"/>
      <c r="K631" s="21"/>
    </row>
    <row r="632" spans="1:11" x14ac:dyDescent="0.25">
      <c r="A632" s="216">
        <v>41919</v>
      </c>
      <c r="B632" s="217" t="s">
        <v>2248</v>
      </c>
      <c r="C632" s="363" t="s">
        <v>4961</v>
      </c>
      <c r="D632" s="20" t="s">
        <v>4977</v>
      </c>
      <c r="E632" s="239">
        <v>8400</v>
      </c>
      <c r="F632" s="287">
        <v>41920</v>
      </c>
      <c r="G632" s="44">
        <v>8400</v>
      </c>
      <c r="H632" s="243">
        <f t="shared" si="10"/>
        <v>0</v>
      </c>
      <c r="I632" s="20" t="s">
        <v>12</v>
      </c>
      <c r="J632" s="21"/>
      <c r="K632" s="21"/>
    </row>
    <row r="633" spans="1:11" x14ac:dyDescent="0.25">
      <c r="A633" s="216">
        <v>41919</v>
      </c>
      <c r="B633" s="217" t="s">
        <v>2249</v>
      </c>
      <c r="C633" s="363" t="s">
        <v>4961</v>
      </c>
      <c r="D633" s="20" t="s">
        <v>4216</v>
      </c>
      <c r="E633" s="239">
        <v>4645.3999999999996</v>
      </c>
      <c r="F633" s="287">
        <v>41919</v>
      </c>
      <c r="G633" s="44">
        <v>4645.3999999999996</v>
      </c>
      <c r="H633" s="243">
        <f t="shared" si="10"/>
        <v>0</v>
      </c>
      <c r="I633" s="20"/>
      <c r="J633" s="21"/>
      <c r="K633" s="21"/>
    </row>
    <row r="634" spans="1:11" x14ac:dyDescent="0.25">
      <c r="A634" s="216">
        <v>41919</v>
      </c>
      <c r="B634" s="217" t="s">
        <v>2250</v>
      </c>
      <c r="C634" s="363" t="s">
        <v>4961</v>
      </c>
      <c r="D634" s="20" t="s">
        <v>115</v>
      </c>
      <c r="E634" s="239">
        <v>2469</v>
      </c>
      <c r="F634" s="287">
        <v>41919</v>
      </c>
      <c r="G634" s="44">
        <v>2469</v>
      </c>
      <c r="H634" s="243">
        <f t="shared" si="10"/>
        <v>0</v>
      </c>
      <c r="I634" s="20"/>
      <c r="J634" s="21"/>
      <c r="K634" s="21"/>
    </row>
    <row r="635" spans="1:11" x14ac:dyDescent="0.25">
      <c r="A635" s="216">
        <v>41919</v>
      </c>
      <c r="B635" s="217" t="s">
        <v>2251</v>
      </c>
      <c r="C635" s="363" t="s">
        <v>4961</v>
      </c>
      <c r="D635" s="20" t="s">
        <v>494</v>
      </c>
      <c r="E635" s="239">
        <v>583.20000000000005</v>
      </c>
      <c r="F635" s="287">
        <v>41919</v>
      </c>
      <c r="G635" s="44">
        <v>583.20000000000005</v>
      </c>
      <c r="H635" s="243">
        <f t="shared" si="10"/>
        <v>0</v>
      </c>
      <c r="I635" s="20"/>
      <c r="J635" s="21"/>
      <c r="K635" s="21"/>
    </row>
    <row r="636" spans="1:11" x14ac:dyDescent="0.25">
      <c r="A636" s="216">
        <v>41920</v>
      </c>
      <c r="B636" s="217" t="s">
        <v>2252</v>
      </c>
      <c r="C636" s="363" t="s">
        <v>4961</v>
      </c>
      <c r="D636" s="20" t="s">
        <v>4352</v>
      </c>
      <c r="E636" s="239">
        <v>3756.5</v>
      </c>
      <c r="F636" s="287">
        <v>41920</v>
      </c>
      <c r="G636" s="44">
        <v>3756.5</v>
      </c>
      <c r="H636" s="243">
        <f t="shared" si="10"/>
        <v>0</v>
      </c>
      <c r="I636" s="20"/>
      <c r="J636" s="21"/>
      <c r="K636" s="21"/>
    </row>
    <row r="637" spans="1:11" x14ac:dyDescent="0.25">
      <c r="A637" s="216">
        <v>41920</v>
      </c>
      <c r="B637" s="217" t="s">
        <v>2253</v>
      </c>
      <c r="C637" s="363" t="s">
        <v>4961</v>
      </c>
      <c r="D637" s="20" t="s">
        <v>3318</v>
      </c>
      <c r="E637" s="239">
        <v>5569.4</v>
      </c>
      <c r="F637" s="287">
        <v>41920</v>
      </c>
      <c r="G637" s="44">
        <v>5569.47</v>
      </c>
      <c r="H637" s="243">
        <f t="shared" si="10"/>
        <v>-7.0000000000618456E-2</v>
      </c>
      <c r="I637" s="20"/>
      <c r="J637" s="21"/>
      <c r="K637" s="21"/>
    </row>
    <row r="638" spans="1:11" x14ac:dyDescent="0.25">
      <c r="A638" s="216">
        <v>41920</v>
      </c>
      <c r="B638" s="217" t="s">
        <v>2254</v>
      </c>
      <c r="C638" s="363" t="s">
        <v>4961</v>
      </c>
      <c r="D638" s="20" t="s">
        <v>4321</v>
      </c>
      <c r="E638" s="239">
        <v>8212.5</v>
      </c>
      <c r="F638" s="287">
        <v>41920</v>
      </c>
      <c r="G638" s="44">
        <v>8212.5</v>
      </c>
      <c r="H638" s="243">
        <f t="shared" si="10"/>
        <v>0</v>
      </c>
      <c r="I638" s="20"/>
      <c r="J638" s="21"/>
      <c r="K638" s="21"/>
    </row>
    <row r="639" spans="1:11" x14ac:dyDescent="0.25">
      <c r="A639" s="216">
        <v>41920</v>
      </c>
      <c r="B639" s="217" t="s">
        <v>2255</v>
      </c>
      <c r="C639" s="363" t="s">
        <v>4961</v>
      </c>
      <c r="D639" s="20" t="s">
        <v>4682</v>
      </c>
      <c r="E639" s="239">
        <v>13712.8</v>
      </c>
      <c r="F639" s="287">
        <v>41920</v>
      </c>
      <c r="G639" s="44">
        <v>13712.8</v>
      </c>
      <c r="H639" s="243">
        <f t="shared" si="10"/>
        <v>0</v>
      </c>
      <c r="I639" s="20"/>
      <c r="J639" s="21"/>
      <c r="K639" s="21"/>
    </row>
    <row r="640" spans="1:11" x14ac:dyDescent="0.25">
      <c r="A640" s="216">
        <v>41920</v>
      </c>
      <c r="B640" s="217" t="s">
        <v>2257</v>
      </c>
      <c r="C640" s="363" t="s">
        <v>4961</v>
      </c>
      <c r="D640" s="20" t="s">
        <v>13</v>
      </c>
      <c r="E640" s="239">
        <v>2256.8000000000002</v>
      </c>
      <c r="F640" s="287">
        <v>41921</v>
      </c>
      <c r="G640" s="44">
        <v>2256.8000000000002</v>
      </c>
      <c r="H640" s="243">
        <f t="shared" si="10"/>
        <v>0</v>
      </c>
      <c r="I640" s="20" t="s">
        <v>217</v>
      </c>
      <c r="J640" s="21"/>
      <c r="K640" s="21"/>
    </row>
    <row r="641" spans="1:11" x14ac:dyDescent="0.25">
      <c r="A641" s="216">
        <v>41920</v>
      </c>
      <c r="B641" s="217" t="s">
        <v>2258</v>
      </c>
      <c r="C641" s="363" t="s">
        <v>4961</v>
      </c>
      <c r="D641" s="20" t="s">
        <v>29</v>
      </c>
      <c r="E641" s="239">
        <v>5105.2</v>
      </c>
      <c r="F641" s="287">
        <v>41921</v>
      </c>
      <c r="G641" s="44">
        <v>5105.2</v>
      </c>
      <c r="H641" s="243">
        <f t="shared" si="10"/>
        <v>0</v>
      </c>
      <c r="I641" s="20" t="s">
        <v>30</v>
      </c>
      <c r="J641" s="21"/>
      <c r="K641" s="21"/>
    </row>
    <row r="642" spans="1:11" x14ac:dyDescent="0.25">
      <c r="A642" s="216">
        <v>41920</v>
      </c>
      <c r="B642" s="217" t="s">
        <v>2259</v>
      </c>
      <c r="C642" s="363" t="s">
        <v>4961</v>
      </c>
      <c r="D642" s="20" t="s">
        <v>4685</v>
      </c>
      <c r="E642" s="239">
        <v>1898.1</v>
      </c>
      <c r="F642" s="287">
        <v>41921</v>
      </c>
      <c r="G642" s="44">
        <v>1898.1</v>
      </c>
      <c r="H642" s="243">
        <f t="shared" si="10"/>
        <v>0</v>
      </c>
      <c r="I642" s="20"/>
    </row>
    <row r="643" spans="1:11" x14ac:dyDescent="0.25">
      <c r="A643" s="216">
        <v>41920</v>
      </c>
      <c r="B643" s="217" t="s">
        <v>2261</v>
      </c>
      <c r="C643" s="363" t="s">
        <v>4961</v>
      </c>
      <c r="D643" s="20" t="s">
        <v>4354</v>
      </c>
      <c r="E643" s="239">
        <v>1030.4000000000001</v>
      </c>
      <c r="F643" s="287">
        <v>41921</v>
      </c>
      <c r="G643" s="44">
        <v>1030.4000000000001</v>
      </c>
      <c r="H643" s="243">
        <f t="shared" si="10"/>
        <v>0</v>
      </c>
      <c r="I643" s="20" t="s">
        <v>30</v>
      </c>
    </row>
    <row r="644" spans="1:11" x14ac:dyDescent="0.25">
      <c r="A644" s="216">
        <v>41920</v>
      </c>
      <c r="B644" s="217" t="s">
        <v>2262</v>
      </c>
      <c r="C644" s="363" t="s">
        <v>4961</v>
      </c>
      <c r="D644" s="20" t="s">
        <v>2187</v>
      </c>
      <c r="E644" s="239">
        <v>1120</v>
      </c>
      <c r="F644" s="287">
        <v>41921</v>
      </c>
      <c r="G644" s="44">
        <v>1120</v>
      </c>
      <c r="H644" s="243">
        <f t="shared" si="10"/>
        <v>0</v>
      </c>
      <c r="I644" s="20" t="s">
        <v>30</v>
      </c>
    </row>
    <row r="645" spans="1:11" x14ac:dyDescent="0.25">
      <c r="A645" s="216">
        <v>41920</v>
      </c>
      <c r="B645" s="217" t="s">
        <v>2263</v>
      </c>
      <c r="C645" s="363" t="s">
        <v>4961</v>
      </c>
      <c r="D645" s="20" t="s">
        <v>316</v>
      </c>
      <c r="E645" s="239">
        <v>1160</v>
      </c>
      <c r="F645" s="287">
        <v>41921</v>
      </c>
      <c r="G645" s="44">
        <v>1160</v>
      </c>
      <c r="H645" s="243">
        <f t="shared" si="10"/>
        <v>0</v>
      </c>
      <c r="I645" s="20" t="s">
        <v>30</v>
      </c>
    </row>
    <row r="646" spans="1:11" x14ac:dyDescent="0.25">
      <c r="A646" s="216">
        <v>41920</v>
      </c>
      <c r="B646" s="217" t="s">
        <v>2265</v>
      </c>
      <c r="C646" s="363" t="s">
        <v>4961</v>
      </c>
      <c r="D646" s="20" t="s">
        <v>28</v>
      </c>
      <c r="E646" s="239">
        <v>7651.8</v>
      </c>
      <c r="F646" s="482" t="s">
        <v>5016</v>
      </c>
      <c r="G646" s="44">
        <v>7651.8</v>
      </c>
      <c r="H646" s="243">
        <f t="shared" si="10"/>
        <v>0</v>
      </c>
      <c r="I646" s="20"/>
    </row>
    <row r="647" spans="1:11" x14ac:dyDescent="0.25">
      <c r="A647" s="216">
        <v>41920</v>
      </c>
      <c r="B647" s="217" t="s">
        <v>2266</v>
      </c>
      <c r="C647" s="363" t="s">
        <v>4961</v>
      </c>
      <c r="D647" s="20" t="s">
        <v>4966</v>
      </c>
      <c r="E647" s="239">
        <v>14452.6</v>
      </c>
      <c r="F647" s="287">
        <v>41921</v>
      </c>
      <c r="G647" s="44">
        <v>14452.6</v>
      </c>
      <c r="H647" s="243">
        <f t="shared" si="10"/>
        <v>0</v>
      </c>
      <c r="I647" s="20" t="s">
        <v>217</v>
      </c>
    </row>
    <row r="648" spans="1:11" x14ac:dyDescent="0.25">
      <c r="A648" s="216">
        <v>41920</v>
      </c>
      <c r="B648" s="217" t="s">
        <v>2267</v>
      </c>
      <c r="C648" s="363" t="s">
        <v>4961</v>
      </c>
      <c r="D648" s="20" t="s">
        <v>123</v>
      </c>
      <c r="E648" s="239">
        <v>1896</v>
      </c>
      <c r="F648" s="487">
        <v>41920</v>
      </c>
      <c r="G648" s="320">
        <v>1896</v>
      </c>
      <c r="H648" s="243">
        <f t="shared" ref="H648:H711" si="11">E648-G648</f>
        <v>0</v>
      </c>
      <c r="I648" s="20"/>
      <c r="K648" s="33"/>
    </row>
    <row r="649" spans="1:11" x14ac:dyDescent="0.25">
      <c r="A649" s="216">
        <v>41920</v>
      </c>
      <c r="B649" s="217" t="s">
        <v>2268</v>
      </c>
      <c r="C649" s="363" t="s">
        <v>4961</v>
      </c>
      <c r="D649" s="20" t="s">
        <v>4355</v>
      </c>
      <c r="E649" s="239">
        <v>11120.3</v>
      </c>
      <c r="F649" s="287">
        <v>41921</v>
      </c>
      <c r="G649" s="44">
        <v>11120.3</v>
      </c>
      <c r="H649" s="243">
        <f t="shared" si="11"/>
        <v>0</v>
      </c>
      <c r="I649" s="20" t="s">
        <v>30</v>
      </c>
    </row>
    <row r="650" spans="1:11" x14ac:dyDescent="0.25">
      <c r="A650" s="216">
        <v>41920</v>
      </c>
      <c r="B650" s="217" t="s">
        <v>2269</v>
      </c>
      <c r="C650" s="363" t="s">
        <v>4961</v>
      </c>
      <c r="D650" s="20" t="s">
        <v>4733</v>
      </c>
      <c r="E650" s="239">
        <v>2766.5</v>
      </c>
      <c r="F650" s="287">
        <v>41921</v>
      </c>
      <c r="G650" s="44">
        <v>2766.5</v>
      </c>
      <c r="H650" s="243">
        <f t="shared" si="11"/>
        <v>0</v>
      </c>
      <c r="I650" s="20" t="s">
        <v>30</v>
      </c>
    </row>
    <row r="651" spans="1:11" x14ac:dyDescent="0.25">
      <c r="A651" s="216">
        <v>41920</v>
      </c>
      <c r="B651" s="217" t="s">
        <v>2270</v>
      </c>
      <c r="C651" s="363" t="s">
        <v>4961</v>
      </c>
      <c r="D651" s="20" t="s">
        <v>4323</v>
      </c>
      <c r="E651" s="239">
        <v>3594</v>
      </c>
      <c r="F651" s="287">
        <v>41920</v>
      </c>
      <c r="G651" s="44">
        <v>3594</v>
      </c>
      <c r="H651" s="243">
        <f t="shared" si="11"/>
        <v>0</v>
      </c>
      <c r="I651" s="20"/>
    </row>
    <row r="652" spans="1:11" x14ac:dyDescent="0.25">
      <c r="A652" s="216">
        <v>41920</v>
      </c>
      <c r="B652" s="217" t="s">
        <v>2271</v>
      </c>
      <c r="C652" s="363" t="s">
        <v>4961</v>
      </c>
      <c r="D652" s="20" t="s">
        <v>116</v>
      </c>
      <c r="E652" s="239">
        <v>5915</v>
      </c>
      <c r="F652" s="287">
        <v>41920</v>
      </c>
      <c r="G652" s="44">
        <v>5915</v>
      </c>
      <c r="H652" s="243">
        <f t="shared" si="11"/>
        <v>0</v>
      </c>
      <c r="I652" s="20"/>
    </row>
    <row r="653" spans="1:11" x14ac:dyDescent="0.25">
      <c r="A653" s="216">
        <v>41920</v>
      </c>
      <c r="B653" s="217" t="s">
        <v>2272</v>
      </c>
      <c r="C653" s="363" t="s">
        <v>4961</v>
      </c>
      <c r="D653" s="20" t="s">
        <v>54</v>
      </c>
      <c r="E653" s="239">
        <v>8633.6</v>
      </c>
      <c r="F653" s="287">
        <v>41921</v>
      </c>
      <c r="G653" s="44">
        <v>8633.6</v>
      </c>
      <c r="H653" s="243">
        <f t="shared" si="11"/>
        <v>0</v>
      </c>
      <c r="I653" s="20" t="s">
        <v>30</v>
      </c>
    </row>
    <row r="654" spans="1:11" x14ac:dyDescent="0.25">
      <c r="A654" s="216">
        <v>41920</v>
      </c>
      <c r="B654" s="217" t="s">
        <v>2273</v>
      </c>
      <c r="C654" s="363" t="s">
        <v>4961</v>
      </c>
      <c r="D654" s="20" t="s">
        <v>22</v>
      </c>
      <c r="E654" s="239">
        <v>7896</v>
      </c>
      <c r="F654" s="287">
        <v>41920</v>
      </c>
      <c r="G654" s="44">
        <v>7896</v>
      </c>
      <c r="H654" s="243">
        <f t="shared" si="11"/>
        <v>0</v>
      </c>
      <c r="I654" s="20"/>
    </row>
    <row r="655" spans="1:11" x14ac:dyDescent="0.25">
      <c r="A655" s="216">
        <v>41920</v>
      </c>
      <c r="B655" s="217" t="s">
        <v>2275</v>
      </c>
      <c r="C655" s="363" t="s">
        <v>4961</v>
      </c>
      <c r="D655" s="20" t="s">
        <v>2582</v>
      </c>
      <c r="E655" s="239">
        <v>437</v>
      </c>
      <c r="F655" s="287">
        <v>41921</v>
      </c>
      <c r="G655" s="44">
        <v>437</v>
      </c>
      <c r="H655" s="243">
        <f t="shared" si="11"/>
        <v>0</v>
      </c>
      <c r="I655" s="20" t="s">
        <v>30</v>
      </c>
    </row>
    <row r="656" spans="1:11" x14ac:dyDescent="0.25">
      <c r="A656" s="216">
        <v>41920</v>
      </c>
      <c r="B656" s="217" t="s">
        <v>2276</v>
      </c>
      <c r="C656" s="363" t="s">
        <v>4961</v>
      </c>
      <c r="D656" s="329" t="s">
        <v>3114</v>
      </c>
      <c r="E656" s="330">
        <v>0</v>
      </c>
      <c r="F656" s="287"/>
      <c r="G656" s="44"/>
      <c r="H656" s="243">
        <f t="shared" si="11"/>
        <v>0</v>
      </c>
      <c r="I656" s="20"/>
    </row>
    <row r="657" spans="1:11" x14ac:dyDescent="0.25">
      <c r="A657" s="216">
        <v>41920</v>
      </c>
      <c r="B657" s="217" t="s">
        <v>2278</v>
      </c>
      <c r="C657" s="363" t="s">
        <v>4961</v>
      </c>
      <c r="D657" s="20" t="s">
        <v>52</v>
      </c>
      <c r="E657" s="239">
        <v>1720.4</v>
      </c>
      <c r="F657" s="287">
        <v>41921</v>
      </c>
      <c r="G657" s="44">
        <v>1720.4</v>
      </c>
      <c r="H657" s="243">
        <f t="shared" si="11"/>
        <v>0</v>
      </c>
      <c r="I657" s="20" t="s">
        <v>30</v>
      </c>
    </row>
    <row r="658" spans="1:11" x14ac:dyDescent="0.25">
      <c r="A658" s="216">
        <v>41920</v>
      </c>
      <c r="B658" s="217" t="s">
        <v>2279</v>
      </c>
      <c r="C658" s="363" t="s">
        <v>4961</v>
      </c>
      <c r="D658" s="20" t="s">
        <v>3372</v>
      </c>
      <c r="E658" s="239">
        <v>1824</v>
      </c>
      <c r="F658" s="287">
        <v>41920</v>
      </c>
      <c r="G658" s="44">
        <v>1824</v>
      </c>
      <c r="H658" s="243">
        <f t="shared" si="11"/>
        <v>0</v>
      </c>
      <c r="I658" s="20" t="s">
        <v>30</v>
      </c>
    </row>
    <row r="659" spans="1:11" x14ac:dyDescent="0.25">
      <c r="A659" s="216">
        <v>41920</v>
      </c>
      <c r="B659" s="217" t="s">
        <v>2280</v>
      </c>
      <c r="C659" s="363" t="s">
        <v>4961</v>
      </c>
      <c r="D659" s="20" t="s">
        <v>4815</v>
      </c>
      <c r="E659" s="239">
        <v>40</v>
      </c>
      <c r="F659" s="287">
        <v>41920</v>
      </c>
      <c r="G659" s="44">
        <v>40</v>
      </c>
      <c r="H659" s="243">
        <f t="shared" si="11"/>
        <v>0</v>
      </c>
      <c r="I659" s="20"/>
      <c r="K659" s="33"/>
    </row>
    <row r="660" spans="1:11" x14ac:dyDescent="0.25">
      <c r="A660" s="216">
        <v>41920</v>
      </c>
      <c r="B660" s="217" t="s">
        <v>2281</v>
      </c>
      <c r="C660" s="363" t="s">
        <v>4961</v>
      </c>
      <c r="D660" s="20" t="s">
        <v>51</v>
      </c>
      <c r="E660" s="239">
        <v>2625.6</v>
      </c>
      <c r="F660" s="287">
        <v>41921</v>
      </c>
      <c r="G660" s="44">
        <v>2625.6</v>
      </c>
      <c r="H660" s="243">
        <f t="shared" si="11"/>
        <v>0</v>
      </c>
      <c r="I660" s="20" t="s">
        <v>30</v>
      </c>
    </row>
    <row r="661" spans="1:11" x14ac:dyDescent="0.25">
      <c r="A661" s="216">
        <v>41920</v>
      </c>
      <c r="B661" s="217" t="s">
        <v>2282</v>
      </c>
      <c r="C661" s="363" t="s">
        <v>4961</v>
      </c>
      <c r="D661" s="20" t="s">
        <v>703</v>
      </c>
      <c r="E661" s="239">
        <v>2525.1999999999998</v>
      </c>
      <c r="F661" s="287">
        <v>41921</v>
      </c>
      <c r="G661" s="44">
        <v>2525.1999999999998</v>
      </c>
      <c r="H661" s="243">
        <f t="shared" si="11"/>
        <v>0</v>
      </c>
      <c r="I661" s="20" t="s">
        <v>30</v>
      </c>
    </row>
    <row r="662" spans="1:11" x14ac:dyDescent="0.25">
      <c r="A662" s="216">
        <v>41920</v>
      </c>
      <c r="B662" s="217" t="s">
        <v>2283</v>
      </c>
      <c r="C662" s="363" t="s">
        <v>4961</v>
      </c>
      <c r="D662" s="20" t="s">
        <v>5012</v>
      </c>
      <c r="E662" s="239">
        <v>1500</v>
      </c>
      <c r="F662" s="287">
        <v>41921</v>
      </c>
      <c r="G662" s="44">
        <v>1500</v>
      </c>
      <c r="H662" s="243">
        <f t="shared" si="11"/>
        <v>0</v>
      </c>
      <c r="I662" s="20" t="s">
        <v>30</v>
      </c>
    </row>
    <row r="663" spans="1:11" x14ac:dyDescent="0.25">
      <c r="A663" s="216">
        <v>41920</v>
      </c>
      <c r="B663" s="217" t="s">
        <v>2284</v>
      </c>
      <c r="C663" s="363" t="s">
        <v>4961</v>
      </c>
      <c r="D663" s="20" t="s">
        <v>952</v>
      </c>
      <c r="E663" s="239">
        <v>367.28</v>
      </c>
      <c r="F663" s="287">
        <v>41920</v>
      </c>
      <c r="G663" s="44">
        <v>367.28</v>
      </c>
      <c r="H663" s="243">
        <f t="shared" si="11"/>
        <v>0</v>
      </c>
      <c r="I663" s="20"/>
    </row>
    <row r="664" spans="1:11" x14ac:dyDescent="0.25">
      <c r="A664" s="216">
        <v>41920</v>
      </c>
      <c r="B664" s="217" t="s">
        <v>2286</v>
      </c>
      <c r="C664" s="363" t="s">
        <v>4961</v>
      </c>
      <c r="D664" s="20" t="s">
        <v>55</v>
      </c>
      <c r="E664" s="239">
        <v>8451</v>
      </c>
      <c r="F664" s="287">
        <v>41920</v>
      </c>
      <c r="G664" s="44">
        <v>8451</v>
      </c>
      <c r="H664" s="243">
        <f t="shared" si="11"/>
        <v>0</v>
      </c>
      <c r="I664" s="20"/>
    </row>
    <row r="665" spans="1:11" x14ac:dyDescent="0.25">
      <c r="A665" s="216">
        <v>41920</v>
      </c>
      <c r="B665" s="676" t="s">
        <v>1212</v>
      </c>
      <c r="C665" s="677" t="s">
        <v>4852</v>
      </c>
      <c r="D665" s="214" t="s">
        <v>55</v>
      </c>
      <c r="E665" s="235">
        <v>1174</v>
      </c>
      <c r="F665" s="287">
        <v>41920</v>
      </c>
      <c r="G665" s="44">
        <v>1174</v>
      </c>
      <c r="H665" s="243">
        <f t="shared" si="11"/>
        <v>0</v>
      </c>
      <c r="I665" s="214"/>
    </row>
    <row r="666" spans="1:11" x14ac:dyDescent="0.25">
      <c r="A666" s="216">
        <v>41920</v>
      </c>
      <c r="B666" s="676" t="s">
        <v>1213</v>
      </c>
      <c r="C666" s="677" t="s">
        <v>4852</v>
      </c>
      <c r="D666" s="214" t="s">
        <v>5017</v>
      </c>
      <c r="E666" s="235">
        <v>24186</v>
      </c>
      <c r="F666" s="287">
        <v>41920</v>
      </c>
      <c r="G666" s="44">
        <v>24186</v>
      </c>
      <c r="H666" s="243">
        <f t="shared" si="11"/>
        <v>0</v>
      </c>
      <c r="I666" s="214"/>
    </row>
    <row r="667" spans="1:11" x14ac:dyDescent="0.25">
      <c r="A667" s="216">
        <v>41920</v>
      </c>
      <c r="B667" s="676" t="s">
        <v>1214</v>
      </c>
      <c r="C667" s="677" t="s">
        <v>4852</v>
      </c>
      <c r="D667" s="214" t="s">
        <v>3121</v>
      </c>
      <c r="E667" s="235">
        <v>5649</v>
      </c>
      <c r="F667" s="287">
        <v>41920</v>
      </c>
      <c r="G667" s="44">
        <v>5649</v>
      </c>
      <c r="H667" s="243">
        <f t="shared" si="11"/>
        <v>0</v>
      </c>
      <c r="I667" s="214" t="s">
        <v>65</v>
      </c>
    </row>
    <row r="668" spans="1:11" x14ac:dyDescent="0.25">
      <c r="A668" s="216">
        <v>41920</v>
      </c>
      <c r="B668" s="676" t="s">
        <v>1215</v>
      </c>
      <c r="C668" s="677" t="s">
        <v>4852</v>
      </c>
      <c r="D668" s="214" t="s">
        <v>11</v>
      </c>
      <c r="E668" s="235">
        <v>37201</v>
      </c>
      <c r="F668" s="287">
        <v>41936</v>
      </c>
      <c r="G668" s="44">
        <v>37201</v>
      </c>
      <c r="H668" s="243">
        <f t="shared" si="11"/>
        <v>0</v>
      </c>
      <c r="I668" s="214" t="s">
        <v>65</v>
      </c>
    </row>
    <row r="669" spans="1:11" x14ac:dyDescent="0.25">
      <c r="A669" s="216">
        <v>41920</v>
      </c>
      <c r="B669" s="676" t="s">
        <v>1216</v>
      </c>
      <c r="C669" s="677" t="s">
        <v>4852</v>
      </c>
      <c r="D669" s="214" t="s">
        <v>180</v>
      </c>
      <c r="E669" s="235">
        <v>15572</v>
      </c>
      <c r="F669" s="287">
        <v>41920</v>
      </c>
      <c r="G669" s="44">
        <v>15572</v>
      </c>
      <c r="H669" s="243">
        <f t="shared" si="11"/>
        <v>0</v>
      </c>
      <c r="I669" s="214" t="s">
        <v>65</v>
      </c>
    </row>
    <row r="670" spans="1:11" x14ac:dyDescent="0.25">
      <c r="A670" s="216">
        <v>41920</v>
      </c>
      <c r="B670" s="676" t="s">
        <v>1218</v>
      </c>
      <c r="C670" s="677" t="s">
        <v>4852</v>
      </c>
      <c r="D670" s="214" t="s">
        <v>64</v>
      </c>
      <c r="E670" s="235">
        <v>1349.5</v>
      </c>
      <c r="F670" s="287">
        <v>41920</v>
      </c>
      <c r="G670" s="44">
        <v>1349.5</v>
      </c>
      <c r="H670" s="243">
        <f t="shared" si="11"/>
        <v>0</v>
      </c>
      <c r="I670" s="214" t="s">
        <v>65</v>
      </c>
    </row>
    <row r="671" spans="1:11" x14ac:dyDescent="0.25">
      <c r="A671" s="216">
        <v>41920</v>
      </c>
      <c r="B671" s="676" t="s">
        <v>1219</v>
      </c>
      <c r="C671" s="677" t="s">
        <v>4852</v>
      </c>
      <c r="D671" s="214" t="s">
        <v>2719</v>
      </c>
      <c r="E671" s="235">
        <v>4424</v>
      </c>
      <c r="F671" s="287">
        <v>41921</v>
      </c>
      <c r="G671" s="44">
        <v>4424</v>
      </c>
      <c r="H671" s="243">
        <f t="shared" si="11"/>
        <v>0</v>
      </c>
      <c r="I671" s="214" t="s">
        <v>21</v>
      </c>
    </row>
    <row r="672" spans="1:11" x14ac:dyDescent="0.25">
      <c r="A672" s="216">
        <v>41920</v>
      </c>
      <c r="B672" s="676" t="s">
        <v>1220</v>
      </c>
      <c r="C672" s="677" t="s">
        <v>4852</v>
      </c>
      <c r="D672" s="214" t="s">
        <v>4814</v>
      </c>
      <c r="E672" s="235">
        <v>2511</v>
      </c>
      <c r="F672" s="287">
        <v>41920</v>
      </c>
      <c r="G672" s="44">
        <v>2511</v>
      </c>
      <c r="H672" s="243">
        <f t="shared" si="11"/>
        <v>0</v>
      </c>
      <c r="I672" s="214"/>
    </row>
    <row r="673" spans="1:11" x14ac:dyDescent="0.25">
      <c r="A673" s="216">
        <v>41920</v>
      </c>
      <c r="B673" s="676" t="s">
        <v>1221</v>
      </c>
      <c r="C673" s="677" t="s">
        <v>4852</v>
      </c>
      <c r="D673" s="214" t="s">
        <v>4290</v>
      </c>
      <c r="E673" s="235">
        <v>4083</v>
      </c>
      <c r="F673" s="287">
        <v>41921</v>
      </c>
      <c r="G673" s="44">
        <v>4083</v>
      </c>
      <c r="H673" s="243">
        <f t="shared" si="11"/>
        <v>0</v>
      </c>
      <c r="I673" s="214" t="s">
        <v>21</v>
      </c>
    </row>
    <row r="674" spans="1:11" x14ac:dyDescent="0.25">
      <c r="A674" s="216">
        <v>41920</v>
      </c>
      <c r="B674" s="676" t="s">
        <v>1222</v>
      </c>
      <c r="C674" s="677" t="s">
        <v>4852</v>
      </c>
      <c r="D674" s="214" t="s">
        <v>189</v>
      </c>
      <c r="E674" s="235">
        <v>11984</v>
      </c>
      <c r="F674" s="287">
        <v>41932</v>
      </c>
      <c r="G674" s="44">
        <v>11984</v>
      </c>
      <c r="H674" s="243">
        <f t="shared" si="11"/>
        <v>0</v>
      </c>
      <c r="I674" s="214" t="s">
        <v>21</v>
      </c>
      <c r="J674" s="21"/>
      <c r="K674" s="21"/>
    </row>
    <row r="675" spans="1:11" x14ac:dyDescent="0.25">
      <c r="A675" s="216">
        <v>41920</v>
      </c>
      <c r="B675" s="676" t="s">
        <v>1224</v>
      </c>
      <c r="C675" s="677" t="s">
        <v>4852</v>
      </c>
      <c r="D675" s="214" t="s">
        <v>2386</v>
      </c>
      <c r="E675" s="235">
        <v>5134.5</v>
      </c>
      <c r="F675" s="287">
        <v>41922</v>
      </c>
      <c r="G675" s="44">
        <v>5134.5</v>
      </c>
      <c r="H675" s="243">
        <f t="shared" si="11"/>
        <v>0</v>
      </c>
      <c r="I675" s="214" t="s">
        <v>21</v>
      </c>
      <c r="J675" s="21"/>
      <c r="K675" s="21"/>
    </row>
    <row r="676" spans="1:11" x14ac:dyDescent="0.25">
      <c r="A676" s="216">
        <v>41920</v>
      </c>
      <c r="B676" s="676" t="s">
        <v>1225</v>
      </c>
      <c r="C676" s="677" t="s">
        <v>4852</v>
      </c>
      <c r="D676" s="214" t="s">
        <v>83</v>
      </c>
      <c r="E676" s="235">
        <v>3243</v>
      </c>
      <c r="F676" s="287">
        <v>41921</v>
      </c>
      <c r="G676" s="44">
        <v>3243</v>
      </c>
      <c r="H676" s="243">
        <f t="shared" si="11"/>
        <v>0</v>
      </c>
      <c r="I676" s="214" t="s">
        <v>21</v>
      </c>
      <c r="J676" s="21"/>
      <c r="K676" s="21"/>
    </row>
    <row r="677" spans="1:11" x14ac:dyDescent="0.25">
      <c r="A677" s="216">
        <v>41920</v>
      </c>
      <c r="B677" s="676" t="s">
        <v>1226</v>
      </c>
      <c r="C677" s="677" t="s">
        <v>4852</v>
      </c>
      <c r="D677" s="214" t="s">
        <v>117</v>
      </c>
      <c r="E677" s="235">
        <v>4668</v>
      </c>
      <c r="F677" s="287">
        <v>41923</v>
      </c>
      <c r="G677" s="44">
        <v>4668</v>
      </c>
      <c r="H677" s="243">
        <f t="shared" si="11"/>
        <v>0</v>
      </c>
      <c r="I677" s="214" t="s">
        <v>21</v>
      </c>
      <c r="J677" s="21"/>
      <c r="K677" s="21"/>
    </row>
    <row r="678" spans="1:11" x14ac:dyDescent="0.25">
      <c r="A678" s="216">
        <v>41920</v>
      </c>
      <c r="B678" s="676" t="s">
        <v>1227</v>
      </c>
      <c r="C678" s="677" t="s">
        <v>4852</v>
      </c>
      <c r="D678" s="214" t="s">
        <v>149</v>
      </c>
      <c r="E678" s="235">
        <v>4392</v>
      </c>
      <c r="F678" s="287">
        <v>41921</v>
      </c>
      <c r="G678" s="44">
        <v>4392</v>
      </c>
      <c r="H678" s="243">
        <f t="shared" si="11"/>
        <v>0</v>
      </c>
      <c r="I678" s="214" t="s">
        <v>27</v>
      </c>
      <c r="J678" s="21"/>
      <c r="K678" s="21"/>
    </row>
    <row r="679" spans="1:11" x14ac:dyDescent="0.25">
      <c r="A679" s="216">
        <v>41920</v>
      </c>
      <c r="B679" s="676" t="s">
        <v>1229</v>
      </c>
      <c r="C679" s="677" t="s">
        <v>4852</v>
      </c>
      <c r="D679" s="214" t="s">
        <v>92</v>
      </c>
      <c r="E679" s="235">
        <v>2879</v>
      </c>
      <c r="F679" s="287">
        <v>41921</v>
      </c>
      <c r="G679" s="44">
        <v>2879</v>
      </c>
      <c r="H679" s="243">
        <f t="shared" si="11"/>
        <v>0</v>
      </c>
      <c r="I679" s="214" t="s">
        <v>27</v>
      </c>
      <c r="J679" s="21"/>
      <c r="K679" s="21"/>
    </row>
    <row r="680" spans="1:11" x14ac:dyDescent="0.25">
      <c r="A680" s="216">
        <v>41920</v>
      </c>
      <c r="B680" s="676" t="s">
        <v>1230</v>
      </c>
      <c r="C680" s="677" t="s">
        <v>4852</v>
      </c>
      <c r="D680" s="214" t="s">
        <v>299</v>
      </c>
      <c r="E680" s="235">
        <v>6070</v>
      </c>
      <c r="F680" s="287">
        <v>41920</v>
      </c>
      <c r="G680" s="44">
        <v>6070</v>
      </c>
      <c r="H680" s="243">
        <f t="shared" si="11"/>
        <v>0</v>
      </c>
      <c r="I680" s="214"/>
      <c r="J680" s="21"/>
      <c r="K680" s="21"/>
    </row>
    <row r="681" spans="1:11" x14ac:dyDescent="0.25">
      <c r="A681" s="216">
        <v>41920</v>
      </c>
      <c r="B681" s="676" t="s">
        <v>1231</v>
      </c>
      <c r="C681" s="677" t="s">
        <v>4852</v>
      </c>
      <c r="D681" s="214" t="s">
        <v>96</v>
      </c>
      <c r="E681" s="235">
        <v>122470</v>
      </c>
      <c r="F681" s="287">
        <v>41931</v>
      </c>
      <c r="G681" s="44">
        <v>122470</v>
      </c>
      <c r="H681" s="243">
        <f t="shared" si="11"/>
        <v>0</v>
      </c>
      <c r="I681" s="214" t="s">
        <v>27</v>
      </c>
      <c r="J681" s="21"/>
      <c r="K681" s="21"/>
    </row>
    <row r="682" spans="1:11" x14ac:dyDescent="0.25">
      <c r="A682" s="216">
        <v>41920</v>
      </c>
      <c r="B682" s="676" t="s">
        <v>1232</v>
      </c>
      <c r="C682" s="677" t="s">
        <v>4852</v>
      </c>
      <c r="D682" s="214" t="s">
        <v>60</v>
      </c>
      <c r="E682" s="235">
        <v>3792</v>
      </c>
      <c r="F682" s="487"/>
      <c r="G682" s="320"/>
      <c r="H682" s="243">
        <f t="shared" si="11"/>
        <v>3792</v>
      </c>
      <c r="I682" s="214"/>
      <c r="J682" s="21"/>
      <c r="K682" s="21"/>
    </row>
    <row r="683" spans="1:11" x14ac:dyDescent="0.25">
      <c r="A683" s="216">
        <v>41920</v>
      </c>
      <c r="B683" s="676" t="s">
        <v>1234</v>
      </c>
      <c r="C683" s="677" t="s">
        <v>4852</v>
      </c>
      <c r="D683" s="214" t="s">
        <v>5018</v>
      </c>
      <c r="E683" s="235">
        <v>23402</v>
      </c>
      <c r="F683" s="287">
        <v>41921</v>
      </c>
      <c r="G683" s="44">
        <v>23402</v>
      </c>
      <c r="H683" s="243">
        <f t="shared" si="11"/>
        <v>0</v>
      </c>
      <c r="I683" s="214" t="s">
        <v>27</v>
      </c>
      <c r="J683" s="21"/>
      <c r="K683" s="21"/>
    </row>
    <row r="684" spans="1:11" x14ac:dyDescent="0.25">
      <c r="A684" s="216">
        <v>41920</v>
      </c>
      <c r="B684" s="676" t="s">
        <v>1235</v>
      </c>
      <c r="C684" s="677" t="s">
        <v>4852</v>
      </c>
      <c r="D684" s="214" t="s">
        <v>3563</v>
      </c>
      <c r="E684" s="235">
        <v>13634</v>
      </c>
      <c r="F684" s="287">
        <v>41931</v>
      </c>
      <c r="G684" s="44">
        <v>13634</v>
      </c>
      <c r="H684" s="243">
        <f t="shared" si="11"/>
        <v>0</v>
      </c>
      <c r="I684" s="214" t="s">
        <v>162</v>
      </c>
      <c r="J684" s="21"/>
      <c r="K684" s="21"/>
    </row>
    <row r="685" spans="1:11" x14ac:dyDescent="0.25">
      <c r="A685" s="216">
        <v>41920</v>
      </c>
      <c r="B685" s="676" t="s">
        <v>1236</v>
      </c>
      <c r="C685" s="677" t="s">
        <v>4852</v>
      </c>
      <c r="D685" s="214" t="s">
        <v>87</v>
      </c>
      <c r="E685" s="235">
        <v>6271.5</v>
      </c>
      <c r="F685" s="287">
        <v>41921</v>
      </c>
      <c r="G685" s="44">
        <v>6271.5</v>
      </c>
      <c r="H685" s="243">
        <f t="shared" si="11"/>
        <v>0</v>
      </c>
      <c r="I685" s="214" t="s">
        <v>217</v>
      </c>
      <c r="J685" s="21"/>
      <c r="K685" s="21"/>
    </row>
    <row r="686" spans="1:11" x14ac:dyDescent="0.25">
      <c r="A686" s="216">
        <v>41920</v>
      </c>
      <c r="B686" s="676" t="s">
        <v>1237</v>
      </c>
      <c r="C686" s="677" t="s">
        <v>4852</v>
      </c>
      <c r="D686" s="214" t="s">
        <v>1611</v>
      </c>
      <c r="E686" s="235">
        <v>4410</v>
      </c>
      <c r="F686" s="287">
        <v>41920</v>
      </c>
      <c r="G686" s="44">
        <v>4410</v>
      </c>
      <c r="H686" s="243">
        <f t="shared" si="11"/>
        <v>0</v>
      </c>
      <c r="I686" s="214"/>
      <c r="J686" s="21"/>
      <c r="K686" s="21"/>
    </row>
    <row r="687" spans="1:11" x14ac:dyDescent="0.25">
      <c r="A687" s="216">
        <v>41920</v>
      </c>
      <c r="B687" s="676" t="s">
        <v>1238</v>
      </c>
      <c r="C687" s="677" t="s">
        <v>4852</v>
      </c>
      <c r="D687" s="214" t="s">
        <v>2299</v>
      </c>
      <c r="E687" s="235">
        <v>3562</v>
      </c>
      <c r="F687" s="287">
        <v>41921</v>
      </c>
      <c r="G687" s="44">
        <v>3562</v>
      </c>
      <c r="H687" s="243">
        <f t="shared" si="11"/>
        <v>0</v>
      </c>
      <c r="I687" s="214" t="s">
        <v>217</v>
      </c>
      <c r="J687" s="21"/>
      <c r="K687" s="21"/>
    </row>
    <row r="688" spans="1:11" x14ac:dyDescent="0.25">
      <c r="A688" s="216">
        <v>41920</v>
      </c>
      <c r="B688" s="676" t="s">
        <v>1240</v>
      </c>
      <c r="C688" s="677" t="s">
        <v>4852</v>
      </c>
      <c r="D688" s="214" t="s">
        <v>80</v>
      </c>
      <c r="E688" s="235">
        <v>2565</v>
      </c>
      <c r="F688" s="287">
        <v>41921</v>
      </c>
      <c r="G688" s="44">
        <v>2565</v>
      </c>
      <c r="H688" s="243">
        <f t="shared" si="11"/>
        <v>0</v>
      </c>
      <c r="I688" s="214" t="s">
        <v>217</v>
      </c>
      <c r="J688" s="21"/>
      <c r="K688" s="21"/>
    </row>
    <row r="689" spans="1:11" x14ac:dyDescent="0.25">
      <c r="A689" s="216">
        <v>41920</v>
      </c>
      <c r="B689" s="676" t="s">
        <v>1241</v>
      </c>
      <c r="C689" s="677" t="s">
        <v>4852</v>
      </c>
      <c r="D689" s="214" t="s">
        <v>89</v>
      </c>
      <c r="E689" s="235">
        <v>19161</v>
      </c>
      <c r="F689" s="287">
        <v>41922</v>
      </c>
      <c r="G689" s="44">
        <v>19161</v>
      </c>
      <c r="H689" s="243">
        <f t="shared" si="11"/>
        <v>0</v>
      </c>
      <c r="I689" s="214" t="s">
        <v>217</v>
      </c>
      <c r="J689" s="21"/>
      <c r="K689" s="21"/>
    </row>
    <row r="690" spans="1:11" x14ac:dyDescent="0.25">
      <c r="A690" s="216">
        <v>41920</v>
      </c>
      <c r="B690" s="676" t="s">
        <v>1243</v>
      </c>
      <c r="C690" s="677" t="s">
        <v>4852</v>
      </c>
      <c r="D690" s="214" t="s">
        <v>307</v>
      </c>
      <c r="E690" s="235">
        <v>5000</v>
      </c>
      <c r="F690" s="287">
        <v>41921</v>
      </c>
      <c r="G690" s="44">
        <v>5000</v>
      </c>
      <c r="H690" s="243">
        <f t="shared" si="11"/>
        <v>0</v>
      </c>
      <c r="I690" s="214" t="s">
        <v>217</v>
      </c>
      <c r="J690" s="21"/>
      <c r="K690" s="21"/>
    </row>
    <row r="691" spans="1:11" x14ac:dyDescent="0.25">
      <c r="A691" s="216">
        <v>41920</v>
      </c>
      <c r="B691" s="676" t="s">
        <v>1244</v>
      </c>
      <c r="C691" s="677" t="s">
        <v>4852</v>
      </c>
      <c r="D691" s="214" t="s">
        <v>3437</v>
      </c>
      <c r="E691" s="235">
        <v>2240</v>
      </c>
      <c r="F691" s="287">
        <v>41921</v>
      </c>
      <c r="G691" s="44">
        <v>2240</v>
      </c>
      <c r="H691" s="243">
        <f t="shared" si="11"/>
        <v>0</v>
      </c>
      <c r="I691" s="214" t="s">
        <v>217</v>
      </c>
      <c r="J691" s="21"/>
      <c r="K691" s="21"/>
    </row>
    <row r="692" spans="1:11" x14ac:dyDescent="0.25">
      <c r="A692" s="216">
        <v>41920</v>
      </c>
      <c r="B692" s="676" t="s">
        <v>1246</v>
      </c>
      <c r="C692" s="677" t="s">
        <v>4852</v>
      </c>
      <c r="D692" s="214" t="s">
        <v>468</v>
      </c>
      <c r="E692" s="235">
        <v>2813</v>
      </c>
      <c r="F692" s="287">
        <v>41921</v>
      </c>
      <c r="G692" s="44">
        <v>2813</v>
      </c>
      <c r="H692" s="243">
        <f t="shared" si="11"/>
        <v>0</v>
      </c>
      <c r="I692" s="214" t="s">
        <v>217</v>
      </c>
      <c r="J692" s="21"/>
      <c r="K692" s="21"/>
    </row>
    <row r="693" spans="1:11" x14ac:dyDescent="0.25">
      <c r="A693" s="216">
        <v>41920</v>
      </c>
      <c r="B693" s="676" t="s">
        <v>1247</v>
      </c>
      <c r="C693" s="677" t="s">
        <v>4852</v>
      </c>
      <c r="D693" s="214" t="s">
        <v>5019</v>
      </c>
      <c r="E693" s="235">
        <v>734</v>
      </c>
      <c r="F693" s="287">
        <v>41921</v>
      </c>
      <c r="G693" s="44">
        <v>734</v>
      </c>
      <c r="H693" s="243">
        <f t="shared" si="11"/>
        <v>0</v>
      </c>
      <c r="I693" s="214" t="s">
        <v>217</v>
      </c>
      <c r="J693" s="21"/>
      <c r="K693" s="21"/>
    </row>
    <row r="694" spans="1:11" x14ac:dyDescent="0.25">
      <c r="A694" s="216">
        <v>41920</v>
      </c>
      <c r="B694" s="676" t="s">
        <v>1248</v>
      </c>
      <c r="C694" s="677" t="s">
        <v>4852</v>
      </c>
      <c r="D694" s="214" t="s">
        <v>136</v>
      </c>
      <c r="E694" s="235">
        <v>398</v>
      </c>
      <c r="F694" s="287">
        <v>41920</v>
      </c>
      <c r="G694" s="44">
        <v>398</v>
      </c>
      <c r="H694" s="243">
        <f t="shared" si="11"/>
        <v>0</v>
      </c>
      <c r="I694" s="214"/>
      <c r="J694" s="21"/>
      <c r="K694" s="21"/>
    </row>
    <row r="695" spans="1:11" x14ac:dyDescent="0.25">
      <c r="A695" s="216">
        <v>41920</v>
      </c>
      <c r="B695" s="676" t="s">
        <v>1249</v>
      </c>
      <c r="C695" s="677" t="s">
        <v>4852</v>
      </c>
      <c r="D695" s="214" t="s">
        <v>133</v>
      </c>
      <c r="E695" s="235">
        <v>529.20000000000005</v>
      </c>
      <c r="F695" s="287">
        <v>41920</v>
      </c>
      <c r="G695" s="44">
        <v>529.20000000000005</v>
      </c>
      <c r="H695" s="243">
        <f t="shared" si="11"/>
        <v>0</v>
      </c>
      <c r="I695" s="214"/>
      <c r="J695" s="21"/>
      <c r="K695" s="21"/>
    </row>
    <row r="696" spans="1:11" x14ac:dyDescent="0.25">
      <c r="A696" s="216">
        <v>41920</v>
      </c>
      <c r="B696" s="676" t="s">
        <v>1250</v>
      </c>
      <c r="C696" s="677" t="s">
        <v>4852</v>
      </c>
      <c r="D696" s="214" t="s">
        <v>494</v>
      </c>
      <c r="E696" s="235">
        <v>3194</v>
      </c>
      <c r="F696" s="287">
        <v>41920</v>
      </c>
      <c r="G696" s="44">
        <v>3194</v>
      </c>
      <c r="H696" s="243">
        <f t="shared" si="11"/>
        <v>0</v>
      </c>
      <c r="I696" s="214"/>
      <c r="J696" s="21"/>
      <c r="K696" s="21"/>
    </row>
    <row r="697" spans="1:11" x14ac:dyDescent="0.25">
      <c r="A697" s="216">
        <v>41920</v>
      </c>
      <c r="B697" s="676" t="s">
        <v>1251</v>
      </c>
      <c r="C697" s="677" t="s">
        <v>4852</v>
      </c>
      <c r="D697" s="214" t="s">
        <v>4744</v>
      </c>
      <c r="E697" s="235">
        <v>5493</v>
      </c>
      <c r="F697" s="287">
        <v>41920</v>
      </c>
      <c r="G697" s="44">
        <v>5493</v>
      </c>
      <c r="H697" s="243">
        <f t="shared" si="11"/>
        <v>0</v>
      </c>
      <c r="I697" s="214"/>
      <c r="J697" s="21"/>
      <c r="K697" s="21"/>
    </row>
    <row r="698" spans="1:11" x14ac:dyDescent="0.25">
      <c r="A698" s="216">
        <v>41920</v>
      </c>
      <c r="B698" s="676" t="s">
        <v>1252</v>
      </c>
      <c r="C698" s="677" t="s">
        <v>4852</v>
      </c>
      <c r="D698" s="214" t="s">
        <v>4744</v>
      </c>
      <c r="E698" s="235">
        <v>708</v>
      </c>
      <c r="F698" s="287">
        <v>41920</v>
      </c>
      <c r="G698" s="44">
        <v>708</v>
      </c>
      <c r="H698" s="243">
        <f t="shared" si="11"/>
        <v>0</v>
      </c>
      <c r="I698" s="214"/>
      <c r="J698" s="21"/>
      <c r="K698" s="21"/>
    </row>
    <row r="699" spans="1:11" x14ac:dyDescent="0.25">
      <c r="A699" s="216">
        <v>41920</v>
      </c>
      <c r="B699" s="676" t="s">
        <v>1253</v>
      </c>
      <c r="C699" s="677" t="s">
        <v>4852</v>
      </c>
      <c r="D699" s="214" t="s">
        <v>4953</v>
      </c>
      <c r="E699" s="235">
        <v>65816</v>
      </c>
      <c r="F699" s="287">
        <v>41921</v>
      </c>
      <c r="G699" s="44">
        <v>65816</v>
      </c>
      <c r="H699" s="243">
        <f t="shared" si="11"/>
        <v>0</v>
      </c>
      <c r="I699" s="214" t="s">
        <v>5020</v>
      </c>
      <c r="J699" s="21"/>
      <c r="K699" s="21"/>
    </row>
    <row r="700" spans="1:11" x14ac:dyDescent="0.25">
      <c r="A700" s="216">
        <v>41920</v>
      </c>
      <c r="B700" s="676" t="s">
        <v>1254</v>
      </c>
      <c r="C700" s="677" t="s">
        <v>4852</v>
      </c>
      <c r="D700" s="214" t="s">
        <v>4744</v>
      </c>
      <c r="E700" s="235">
        <v>600</v>
      </c>
      <c r="F700" s="287">
        <v>41920</v>
      </c>
      <c r="G700" s="44">
        <v>600</v>
      </c>
      <c r="H700" s="243">
        <f t="shared" si="11"/>
        <v>0</v>
      </c>
      <c r="I700" s="214"/>
      <c r="J700" s="21"/>
      <c r="K700" s="21"/>
    </row>
    <row r="701" spans="1:11" x14ac:dyDescent="0.25">
      <c r="A701" s="216">
        <v>41920</v>
      </c>
      <c r="B701" s="676" t="s">
        <v>1255</v>
      </c>
      <c r="C701" s="677" t="s">
        <v>4852</v>
      </c>
      <c r="D701" s="214" t="s">
        <v>4956</v>
      </c>
      <c r="E701" s="235">
        <v>99033</v>
      </c>
      <c r="F701" s="287">
        <v>41921</v>
      </c>
      <c r="G701" s="44">
        <v>99033</v>
      </c>
      <c r="H701" s="243">
        <f t="shared" si="11"/>
        <v>0</v>
      </c>
      <c r="I701" s="214" t="s">
        <v>30</v>
      </c>
      <c r="J701" s="21"/>
      <c r="K701" s="21"/>
    </row>
    <row r="702" spans="1:11" x14ac:dyDescent="0.25">
      <c r="A702" s="216">
        <v>41920</v>
      </c>
      <c r="B702" s="676" t="s">
        <v>1256</v>
      </c>
      <c r="C702" s="677" t="s">
        <v>4852</v>
      </c>
      <c r="D702" s="214" t="s">
        <v>4682</v>
      </c>
      <c r="E702" s="235">
        <v>10187</v>
      </c>
      <c r="F702" s="287">
        <v>41920</v>
      </c>
      <c r="G702" s="44">
        <v>10187</v>
      </c>
      <c r="H702" s="243">
        <f t="shared" si="11"/>
        <v>0</v>
      </c>
      <c r="I702" s="214"/>
      <c r="J702" s="21"/>
      <c r="K702" s="21"/>
    </row>
    <row r="703" spans="1:11" x14ac:dyDescent="0.25">
      <c r="A703" s="216">
        <v>41920</v>
      </c>
      <c r="B703" s="676" t="s">
        <v>1257</v>
      </c>
      <c r="C703" s="677" t="s">
        <v>4852</v>
      </c>
      <c r="D703" s="214" t="s">
        <v>4682</v>
      </c>
      <c r="E703" s="235">
        <v>384</v>
      </c>
      <c r="F703" s="287">
        <v>41920</v>
      </c>
      <c r="G703" s="44">
        <v>384</v>
      </c>
      <c r="H703" s="243">
        <f t="shared" si="11"/>
        <v>0</v>
      </c>
      <c r="I703" s="214"/>
      <c r="J703" s="21"/>
      <c r="K703" s="21"/>
    </row>
    <row r="704" spans="1:11" x14ac:dyDescent="0.25">
      <c r="A704" s="216">
        <v>41920</v>
      </c>
      <c r="B704" s="676" t="s">
        <v>1259</v>
      </c>
      <c r="C704" s="677" t="s">
        <v>4852</v>
      </c>
      <c r="D704" s="214" t="s">
        <v>4273</v>
      </c>
      <c r="E704" s="235">
        <v>267431</v>
      </c>
      <c r="F704" s="487"/>
      <c r="G704" s="320"/>
      <c r="H704" s="243">
        <f t="shared" si="11"/>
        <v>267431</v>
      </c>
      <c r="I704" s="214" t="s">
        <v>162</v>
      </c>
      <c r="J704" s="21"/>
      <c r="K704" s="21"/>
    </row>
    <row r="705" spans="1:11" x14ac:dyDescent="0.25">
      <c r="A705" s="216">
        <v>41920</v>
      </c>
      <c r="B705" s="676" t="s">
        <v>1260</v>
      </c>
      <c r="C705" s="677" t="s">
        <v>4852</v>
      </c>
      <c r="D705" s="214" t="s">
        <v>4873</v>
      </c>
      <c r="E705" s="235">
        <v>9256</v>
      </c>
      <c r="F705" s="287">
        <v>41923</v>
      </c>
      <c r="G705" s="44">
        <v>9256</v>
      </c>
      <c r="H705" s="243">
        <f t="shared" si="11"/>
        <v>0</v>
      </c>
      <c r="I705" s="214" t="s">
        <v>65</v>
      </c>
      <c r="J705" s="21"/>
      <c r="K705" s="21"/>
    </row>
    <row r="706" spans="1:11" x14ac:dyDescent="0.25">
      <c r="A706" s="216">
        <v>41920</v>
      </c>
      <c r="B706" s="676" t="s">
        <v>1261</v>
      </c>
      <c r="C706" s="677" t="s">
        <v>4852</v>
      </c>
      <c r="D706" s="214" t="s">
        <v>149</v>
      </c>
      <c r="E706" s="235">
        <v>5956</v>
      </c>
      <c r="F706" s="287">
        <v>41920</v>
      </c>
      <c r="G706" s="44">
        <v>5956</v>
      </c>
      <c r="H706" s="243">
        <f t="shared" si="11"/>
        <v>0</v>
      </c>
      <c r="I706" s="214"/>
      <c r="J706" s="21"/>
      <c r="K706" s="21"/>
    </row>
    <row r="707" spans="1:11" x14ac:dyDescent="0.25">
      <c r="A707" s="216">
        <v>41921</v>
      </c>
      <c r="B707" s="285" t="s">
        <v>2287</v>
      </c>
      <c r="C707" s="361" t="s">
        <v>4961</v>
      </c>
      <c r="D707" s="214" t="s">
        <v>62</v>
      </c>
      <c r="E707" s="235">
        <v>19502.400000000001</v>
      </c>
      <c r="F707" s="287">
        <v>41921</v>
      </c>
      <c r="G707" s="44">
        <v>19502.400000000001</v>
      </c>
      <c r="H707" s="243">
        <f t="shared" si="11"/>
        <v>0</v>
      </c>
      <c r="I707" s="214"/>
      <c r="J707" s="21"/>
      <c r="K707" s="21"/>
    </row>
    <row r="708" spans="1:11" x14ac:dyDescent="0.25">
      <c r="A708" s="216">
        <v>41921</v>
      </c>
      <c r="B708" s="285" t="s">
        <v>2289</v>
      </c>
      <c r="C708" s="361" t="s">
        <v>4961</v>
      </c>
      <c r="D708" s="214" t="s">
        <v>792</v>
      </c>
      <c r="E708" s="235">
        <v>5998.32</v>
      </c>
      <c r="F708" s="287">
        <v>41921</v>
      </c>
      <c r="G708" s="44">
        <v>5998.2</v>
      </c>
      <c r="H708" s="243">
        <f t="shared" si="11"/>
        <v>0.11999999999989086</v>
      </c>
      <c r="I708" s="214"/>
      <c r="J708" s="21"/>
      <c r="K708" s="21"/>
    </row>
    <row r="709" spans="1:11" x14ac:dyDescent="0.25">
      <c r="A709" s="216">
        <v>41921</v>
      </c>
      <c r="B709" s="285" t="s">
        <v>2290</v>
      </c>
      <c r="C709" s="361" t="s">
        <v>4961</v>
      </c>
      <c r="D709" s="214" t="s">
        <v>83</v>
      </c>
      <c r="E709" s="235">
        <v>3169.2</v>
      </c>
      <c r="F709" s="287">
        <v>41921</v>
      </c>
      <c r="G709" s="44">
        <v>3169.2</v>
      </c>
      <c r="H709" s="243">
        <f t="shared" si="11"/>
        <v>0</v>
      </c>
      <c r="I709" s="214" t="s">
        <v>21</v>
      </c>
      <c r="J709" s="21"/>
      <c r="K709" s="21"/>
    </row>
    <row r="710" spans="1:11" x14ac:dyDescent="0.25">
      <c r="A710" s="216">
        <v>41921</v>
      </c>
      <c r="B710" s="285" t="s">
        <v>2291</v>
      </c>
      <c r="C710" s="361" t="s">
        <v>4961</v>
      </c>
      <c r="D710" s="214" t="s">
        <v>2386</v>
      </c>
      <c r="E710" s="235">
        <v>7294.6</v>
      </c>
      <c r="F710" s="287">
        <v>41922</v>
      </c>
      <c r="G710" s="44">
        <v>7294.6</v>
      </c>
      <c r="H710" s="243">
        <f t="shared" si="11"/>
        <v>0</v>
      </c>
      <c r="I710" s="214" t="s">
        <v>21</v>
      </c>
      <c r="J710" s="21"/>
      <c r="K710" s="21"/>
    </row>
    <row r="711" spans="1:11" x14ac:dyDescent="0.25">
      <c r="A711" s="216">
        <v>41921</v>
      </c>
      <c r="B711" s="285" t="s">
        <v>2293</v>
      </c>
      <c r="C711" s="361" t="s">
        <v>4961</v>
      </c>
      <c r="D711" s="214" t="s">
        <v>4653</v>
      </c>
      <c r="E711" s="235">
        <v>4600.8</v>
      </c>
      <c r="F711" s="287">
        <v>41921</v>
      </c>
      <c r="G711" s="44">
        <v>4600.8</v>
      </c>
      <c r="H711" s="243">
        <f t="shared" si="11"/>
        <v>0</v>
      </c>
      <c r="I711" s="214" t="s">
        <v>21</v>
      </c>
      <c r="J711" s="21"/>
      <c r="K711" s="21"/>
    </row>
    <row r="712" spans="1:11" x14ac:dyDescent="0.25">
      <c r="A712" s="216">
        <v>41921</v>
      </c>
      <c r="B712" s="285" t="s">
        <v>2295</v>
      </c>
      <c r="C712" s="361" t="s">
        <v>4961</v>
      </c>
      <c r="D712" s="214" t="s">
        <v>2582</v>
      </c>
      <c r="E712" s="235">
        <v>2538</v>
      </c>
      <c r="F712" s="287">
        <v>41921</v>
      </c>
      <c r="G712" s="44">
        <v>2538</v>
      </c>
      <c r="H712" s="243">
        <f t="shared" ref="H712:H775" si="12">E712-G712</f>
        <v>0</v>
      </c>
      <c r="I712" s="214" t="s">
        <v>21</v>
      </c>
      <c r="J712" s="21"/>
      <c r="K712" s="21"/>
    </row>
    <row r="713" spans="1:11" x14ac:dyDescent="0.25">
      <c r="A713" s="216">
        <v>41921</v>
      </c>
      <c r="B713" s="285" t="s">
        <v>2296</v>
      </c>
      <c r="C713" s="361" t="s">
        <v>4961</v>
      </c>
      <c r="D713" s="214" t="s">
        <v>2582</v>
      </c>
      <c r="E713" s="235">
        <v>869.4</v>
      </c>
      <c r="F713" s="287">
        <v>41921</v>
      </c>
      <c r="G713" s="44">
        <v>869.4</v>
      </c>
      <c r="H713" s="243">
        <f t="shared" si="12"/>
        <v>0</v>
      </c>
      <c r="I713" s="214" t="s">
        <v>21</v>
      </c>
      <c r="J713" s="21"/>
      <c r="K713" s="21"/>
    </row>
    <row r="714" spans="1:11" x14ac:dyDescent="0.25">
      <c r="A714" s="216">
        <v>41921</v>
      </c>
      <c r="B714" s="285" t="s">
        <v>2298</v>
      </c>
      <c r="C714" s="361" t="s">
        <v>4961</v>
      </c>
      <c r="D714" s="214" t="s">
        <v>52</v>
      </c>
      <c r="E714" s="235">
        <v>1598.4</v>
      </c>
      <c r="F714" s="287">
        <v>41921</v>
      </c>
      <c r="G714" s="44">
        <v>1598.4</v>
      </c>
      <c r="H714" s="243">
        <f t="shared" si="12"/>
        <v>0</v>
      </c>
      <c r="I714" s="214" t="s">
        <v>21</v>
      </c>
      <c r="J714" s="21"/>
      <c r="K714" s="21"/>
    </row>
    <row r="715" spans="1:11" x14ac:dyDescent="0.25">
      <c r="A715" s="216">
        <v>41921</v>
      </c>
      <c r="B715" s="285" t="s">
        <v>2300</v>
      </c>
      <c r="C715" s="361" t="s">
        <v>4961</v>
      </c>
      <c r="D715" s="214" t="s">
        <v>67</v>
      </c>
      <c r="E715" s="235">
        <v>3615.3</v>
      </c>
      <c r="F715" s="287">
        <v>41921</v>
      </c>
      <c r="G715" s="44">
        <v>3615.3</v>
      </c>
      <c r="H715" s="243">
        <f t="shared" si="12"/>
        <v>0</v>
      </c>
      <c r="I715" s="214" t="s">
        <v>21</v>
      </c>
      <c r="J715" s="21"/>
      <c r="K715" s="21"/>
    </row>
    <row r="716" spans="1:11" x14ac:dyDescent="0.25">
      <c r="A716" s="216">
        <v>41921</v>
      </c>
      <c r="B716" s="285" t="s">
        <v>2301</v>
      </c>
      <c r="C716" s="361" t="s">
        <v>4961</v>
      </c>
      <c r="D716" s="220" t="s">
        <v>3114</v>
      </c>
      <c r="E716" s="241">
        <v>0</v>
      </c>
      <c r="F716" s="287"/>
      <c r="G716" s="44"/>
      <c r="H716" s="243">
        <f t="shared" si="12"/>
        <v>0</v>
      </c>
      <c r="I716" s="214"/>
      <c r="J716" s="21"/>
      <c r="K716" s="21"/>
    </row>
    <row r="717" spans="1:11" x14ac:dyDescent="0.25">
      <c r="A717" s="216">
        <v>41921</v>
      </c>
      <c r="B717" s="285" t="s">
        <v>2302</v>
      </c>
      <c r="C717" s="361" t="s">
        <v>4961</v>
      </c>
      <c r="D717" s="214" t="s">
        <v>2554</v>
      </c>
      <c r="E717" s="235">
        <v>16795</v>
      </c>
      <c r="F717" s="287">
        <v>41922</v>
      </c>
      <c r="G717" s="44">
        <v>16795</v>
      </c>
      <c r="H717" s="243">
        <f t="shared" si="12"/>
        <v>0</v>
      </c>
      <c r="I717" s="214" t="s">
        <v>27</v>
      </c>
      <c r="J717" s="21"/>
      <c r="K717" s="21"/>
    </row>
    <row r="718" spans="1:11" x14ac:dyDescent="0.25">
      <c r="A718" s="216">
        <v>41921</v>
      </c>
      <c r="B718" s="285" t="s">
        <v>2303</v>
      </c>
      <c r="C718" s="361" t="s">
        <v>4961</v>
      </c>
      <c r="D718" s="214" t="s">
        <v>4731</v>
      </c>
      <c r="E718" s="235">
        <v>2295</v>
      </c>
      <c r="F718" s="287">
        <v>41921</v>
      </c>
      <c r="G718" s="44">
        <v>2295</v>
      </c>
      <c r="H718" s="243">
        <f t="shared" si="12"/>
        <v>0</v>
      </c>
      <c r="I718" s="214"/>
      <c r="J718" s="21"/>
      <c r="K718" s="21"/>
    </row>
    <row r="719" spans="1:11" x14ac:dyDescent="0.25">
      <c r="A719" s="216">
        <v>41921</v>
      </c>
      <c r="B719" s="285" t="s">
        <v>2305</v>
      </c>
      <c r="C719" s="361" t="s">
        <v>4961</v>
      </c>
      <c r="D719" s="214" t="s">
        <v>2508</v>
      </c>
      <c r="E719" s="235">
        <v>46538.1</v>
      </c>
      <c r="F719" s="287">
        <v>41930</v>
      </c>
      <c r="G719" s="44">
        <v>46538.1</v>
      </c>
      <c r="H719" s="243">
        <f t="shared" si="12"/>
        <v>0</v>
      </c>
      <c r="I719" s="214" t="s">
        <v>27</v>
      </c>
      <c r="J719" s="21"/>
      <c r="K719" s="21"/>
    </row>
    <row r="720" spans="1:11" x14ac:dyDescent="0.25">
      <c r="A720" s="216">
        <v>41921</v>
      </c>
      <c r="B720" s="285" t="s">
        <v>2306</v>
      </c>
      <c r="C720" s="361" t="s">
        <v>4961</v>
      </c>
      <c r="D720" s="214" t="s">
        <v>4623</v>
      </c>
      <c r="E720" s="235">
        <v>114.4</v>
      </c>
      <c r="F720" s="287">
        <v>41921</v>
      </c>
      <c r="G720" s="44">
        <v>114.4</v>
      </c>
      <c r="H720" s="243">
        <f t="shared" si="12"/>
        <v>0</v>
      </c>
      <c r="I720" s="214"/>
      <c r="J720" s="21"/>
      <c r="K720" s="21"/>
    </row>
    <row r="721" spans="1:11" x14ac:dyDescent="0.25">
      <c r="A721" s="216">
        <v>41921</v>
      </c>
      <c r="B721" s="285" t="s">
        <v>2307</v>
      </c>
      <c r="C721" s="361" t="s">
        <v>4961</v>
      </c>
      <c r="D721" s="214" t="s">
        <v>80</v>
      </c>
      <c r="E721" s="235">
        <v>5727.6</v>
      </c>
      <c r="F721" s="287">
        <v>41922</v>
      </c>
      <c r="G721" s="44">
        <v>5727.6</v>
      </c>
      <c r="H721" s="243">
        <f t="shared" si="12"/>
        <v>0</v>
      </c>
      <c r="I721" s="214" t="s">
        <v>27</v>
      </c>
      <c r="J721" s="21"/>
      <c r="K721" s="21"/>
    </row>
    <row r="722" spans="1:11" x14ac:dyDescent="0.25">
      <c r="A722" s="216">
        <v>41921</v>
      </c>
      <c r="B722" s="285" t="s">
        <v>2309</v>
      </c>
      <c r="C722" s="361" t="s">
        <v>4961</v>
      </c>
      <c r="D722" s="214" t="s">
        <v>78</v>
      </c>
      <c r="E722" s="235">
        <v>3214.8</v>
      </c>
      <c r="F722" s="287">
        <v>41922</v>
      </c>
      <c r="G722" s="44">
        <v>3214.8</v>
      </c>
      <c r="H722" s="243">
        <f t="shared" si="12"/>
        <v>0</v>
      </c>
      <c r="I722" s="214" t="s">
        <v>27</v>
      </c>
      <c r="J722" s="21"/>
      <c r="K722" s="21"/>
    </row>
    <row r="723" spans="1:11" x14ac:dyDescent="0.25">
      <c r="A723" s="216">
        <v>41921</v>
      </c>
      <c r="B723" s="285" t="s">
        <v>2310</v>
      </c>
      <c r="C723" s="361" t="s">
        <v>4961</v>
      </c>
      <c r="D723" s="214" t="s">
        <v>348</v>
      </c>
      <c r="E723" s="235">
        <v>2176.52</v>
      </c>
      <c r="F723" s="287">
        <v>41922</v>
      </c>
      <c r="G723" s="44">
        <v>2176.52</v>
      </c>
      <c r="H723" s="243">
        <f t="shared" si="12"/>
        <v>0</v>
      </c>
      <c r="I723" s="214"/>
      <c r="J723" s="21"/>
      <c r="K723" s="21"/>
    </row>
    <row r="724" spans="1:11" x14ac:dyDescent="0.25">
      <c r="A724" s="216">
        <v>41921</v>
      </c>
      <c r="B724" s="285" t="s">
        <v>2311</v>
      </c>
      <c r="C724" s="361" t="s">
        <v>4961</v>
      </c>
      <c r="D724" s="214" t="s">
        <v>956</v>
      </c>
      <c r="E724" s="235">
        <v>5967</v>
      </c>
      <c r="F724" s="287">
        <v>41922</v>
      </c>
      <c r="G724" s="44">
        <v>5967</v>
      </c>
      <c r="H724" s="243">
        <f t="shared" si="12"/>
        <v>0</v>
      </c>
      <c r="I724" s="214" t="s">
        <v>27</v>
      </c>
      <c r="J724" s="21"/>
      <c r="K724" s="21"/>
    </row>
    <row r="725" spans="1:11" x14ac:dyDescent="0.25">
      <c r="A725" s="216">
        <v>41921</v>
      </c>
      <c r="B725" s="285" t="s">
        <v>2312</v>
      </c>
      <c r="C725" s="361" t="s">
        <v>4961</v>
      </c>
      <c r="D725" s="214" t="s">
        <v>312</v>
      </c>
      <c r="E725" s="235">
        <v>8968</v>
      </c>
      <c r="F725" s="287">
        <v>41921</v>
      </c>
      <c r="G725" s="44">
        <v>8968</v>
      </c>
      <c r="H725" s="243">
        <f t="shared" si="12"/>
        <v>0</v>
      </c>
      <c r="I725" s="214" t="s">
        <v>217</v>
      </c>
      <c r="J725" s="21"/>
      <c r="K725" s="21"/>
    </row>
    <row r="726" spans="1:11" x14ac:dyDescent="0.25">
      <c r="A726" s="216">
        <v>41921</v>
      </c>
      <c r="B726" s="285" t="s">
        <v>2313</v>
      </c>
      <c r="C726" s="361" t="s">
        <v>4961</v>
      </c>
      <c r="D726" s="214" t="s">
        <v>5021</v>
      </c>
      <c r="E726" s="235">
        <v>3744</v>
      </c>
      <c r="F726" s="287">
        <v>41922</v>
      </c>
      <c r="G726" s="44">
        <v>3744</v>
      </c>
      <c r="H726" s="243">
        <f t="shared" si="12"/>
        <v>0</v>
      </c>
      <c r="I726" s="214" t="s">
        <v>217</v>
      </c>
      <c r="J726" s="21"/>
      <c r="K726" s="21"/>
    </row>
    <row r="727" spans="1:11" x14ac:dyDescent="0.25">
      <c r="A727" s="216">
        <v>41921</v>
      </c>
      <c r="B727" s="285" t="s">
        <v>2314</v>
      </c>
      <c r="C727" s="361" t="s">
        <v>4961</v>
      </c>
      <c r="D727" s="214" t="s">
        <v>51</v>
      </c>
      <c r="E727" s="235">
        <v>1198.4000000000001</v>
      </c>
      <c r="F727" s="287">
        <v>41921</v>
      </c>
      <c r="G727" s="44">
        <v>1198.4000000000001</v>
      </c>
      <c r="H727" s="243">
        <f t="shared" si="12"/>
        <v>0</v>
      </c>
      <c r="I727" s="214"/>
      <c r="J727" s="21"/>
      <c r="K727" s="21"/>
    </row>
    <row r="728" spans="1:11" x14ac:dyDescent="0.25">
      <c r="A728" s="216">
        <v>41921</v>
      </c>
      <c r="B728" s="285" t="s">
        <v>2316</v>
      </c>
      <c r="C728" s="361" t="s">
        <v>4961</v>
      </c>
      <c r="D728" s="214" t="s">
        <v>494</v>
      </c>
      <c r="E728" s="235">
        <v>1987.2</v>
      </c>
      <c r="F728" s="287">
        <v>41921</v>
      </c>
      <c r="G728" s="44">
        <v>1987.2</v>
      </c>
      <c r="H728" s="243">
        <f t="shared" si="12"/>
        <v>0</v>
      </c>
      <c r="I728" s="214" t="s">
        <v>217</v>
      </c>
      <c r="J728" s="21"/>
      <c r="K728" s="21"/>
    </row>
    <row r="729" spans="1:11" x14ac:dyDescent="0.25">
      <c r="A729" s="216">
        <v>41921</v>
      </c>
      <c r="B729" s="285" t="s">
        <v>2317</v>
      </c>
      <c r="C729" s="361" t="s">
        <v>4961</v>
      </c>
      <c r="D729" s="214" t="s">
        <v>1611</v>
      </c>
      <c r="E729" s="235">
        <v>3830.8</v>
      </c>
      <c r="F729" s="287">
        <v>41921</v>
      </c>
      <c r="G729" s="44">
        <v>3830.8</v>
      </c>
      <c r="H729" s="243">
        <f t="shared" si="12"/>
        <v>0</v>
      </c>
      <c r="I729" s="214"/>
      <c r="J729" s="21"/>
      <c r="K729" s="21"/>
    </row>
    <row r="730" spans="1:11" x14ac:dyDescent="0.25">
      <c r="A730" s="216">
        <v>41921</v>
      </c>
      <c r="B730" s="285" t="s">
        <v>2318</v>
      </c>
      <c r="C730" s="361" t="s">
        <v>4961</v>
      </c>
      <c r="D730" s="214" t="s">
        <v>2719</v>
      </c>
      <c r="E730" s="235">
        <v>5471.2</v>
      </c>
      <c r="F730" s="287">
        <v>41921</v>
      </c>
      <c r="G730" s="44">
        <v>5471.2</v>
      </c>
      <c r="H730" s="243">
        <f t="shared" si="12"/>
        <v>0</v>
      </c>
      <c r="I730" s="214" t="s">
        <v>217</v>
      </c>
      <c r="J730" s="21"/>
      <c r="K730" s="21"/>
    </row>
    <row r="731" spans="1:11" x14ac:dyDescent="0.25">
      <c r="A731" s="216">
        <v>41921</v>
      </c>
      <c r="B731" s="285" t="s">
        <v>2320</v>
      </c>
      <c r="C731" s="361" t="s">
        <v>4961</v>
      </c>
      <c r="D731" s="214" t="s">
        <v>1104</v>
      </c>
      <c r="E731" s="235">
        <v>4036.8</v>
      </c>
      <c r="F731" s="287">
        <v>41922</v>
      </c>
      <c r="G731" s="44">
        <v>4036.8</v>
      </c>
      <c r="H731" s="243">
        <f t="shared" si="12"/>
        <v>0</v>
      </c>
      <c r="I731" s="214" t="s">
        <v>27</v>
      </c>
      <c r="J731" s="21"/>
      <c r="K731" s="21"/>
    </row>
    <row r="732" spans="1:11" x14ac:dyDescent="0.25">
      <c r="A732" s="216">
        <v>41921</v>
      </c>
      <c r="B732" s="285" t="s">
        <v>2321</v>
      </c>
      <c r="C732" s="361" t="s">
        <v>4961</v>
      </c>
      <c r="D732" s="214" t="s">
        <v>133</v>
      </c>
      <c r="E732" s="235">
        <v>28380</v>
      </c>
      <c r="F732" s="287">
        <v>41921</v>
      </c>
      <c r="G732" s="44">
        <v>28380</v>
      </c>
      <c r="H732" s="243">
        <f t="shared" si="12"/>
        <v>0</v>
      </c>
      <c r="I732" s="214"/>
      <c r="J732" s="21"/>
      <c r="K732" s="21"/>
    </row>
    <row r="733" spans="1:11" x14ac:dyDescent="0.25">
      <c r="A733" s="216">
        <v>41921</v>
      </c>
      <c r="B733" s="285" t="s">
        <v>2322</v>
      </c>
      <c r="C733" s="361" t="s">
        <v>4961</v>
      </c>
      <c r="D733" s="20" t="s">
        <v>4815</v>
      </c>
      <c r="E733" s="239">
        <v>2949.4</v>
      </c>
      <c r="F733" s="287">
        <v>41921</v>
      </c>
      <c r="G733" s="44">
        <v>2949.4</v>
      </c>
      <c r="H733" s="243">
        <f t="shared" si="12"/>
        <v>0</v>
      </c>
      <c r="I733" s="20"/>
      <c r="J733" s="21"/>
      <c r="K733" s="21"/>
    </row>
    <row r="734" spans="1:11" x14ac:dyDescent="0.25">
      <c r="A734" s="216">
        <v>41921</v>
      </c>
      <c r="B734" s="285" t="s">
        <v>2323</v>
      </c>
      <c r="C734" s="361" t="s">
        <v>4961</v>
      </c>
      <c r="D734" s="20" t="s">
        <v>396</v>
      </c>
      <c r="E734" s="239">
        <v>403.2</v>
      </c>
      <c r="F734" s="287">
        <v>41921</v>
      </c>
      <c r="G734" s="44">
        <v>403.2</v>
      </c>
      <c r="H734" s="243">
        <f t="shared" si="12"/>
        <v>0</v>
      </c>
      <c r="I734" s="20"/>
      <c r="J734" s="21"/>
      <c r="K734" s="21"/>
    </row>
    <row r="735" spans="1:11" x14ac:dyDescent="0.25">
      <c r="A735" s="216">
        <v>41921</v>
      </c>
      <c r="B735" s="285" t="s">
        <v>2324</v>
      </c>
      <c r="C735" s="361" t="s">
        <v>4961</v>
      </c>
      <c r="D735" s="20" t="s">
        <v>747</v>
      </c>
      <c r="E735" s="239">
        <v>4196.3999999999996</v>
      </c>
      <c r="F735" s="287">
        <v>41921</v>
      </c>
      <c r="G735" s="44">
        <v>4196.3999999999996</v>
      </c>
      <c r="H735" s="243">
        <f t="shared" si="12"/>
        <v>0</v>
      </c>
      <c r="I735" s="20"/>
      <c r="J735" s="21"/>
      <c r="K735" s="21"/>
    </row>
    <row r="736" spans="1:11" x14ac:dyDescent="0.25">
      <c r="A736" s="216">
        <v>41921</v>
      </c>
      <c r="B736" s="285" t="s">
        <v>2325</v>
      </c>
      <c r="C736" s="361" t="s">
        <v>4961</v>
      </c>
      <c r="D736" s="20" t="s">
        <v>140</v>
      </c>
      <c r="E736" s="239">
        <v>6274</v>
      </c>
      <c r="F736" s="287">
        <v>41921</v>
      </c>
      <c r="G736" s="44">
        <v>6274</v>
      </c>
      <c r="H736" s="243">
        <f t="shared" si="12"/>
        <v>0</v>
      </c>
      <c r="I736" s="20"/>
      <c r="J736" s="21"/>
      <c r="K736" s="21"/>
    </row>
    <row r="737" spans="1:11" x14ac:dyDescent="0.25">
      <c r="A737" s="216">
        <v>41921</v>
      </c>
      <c r="B737" s="285" t="s">
        <v>2326</v>
      </c>
      <c r="C737" s="361" t="s">
        <v>4961</v>
      </c>
      <c r="D737" s="20" t="s">
        <v>4967</v>
      </c>
      <c r="E737" s="239">
        <v>1630.8</v>
      </c>
      <c r="F737" s="287">
        <v>41921</v>
      </c>
      <c r="G737" s="44">
        <v>1630.8</v>
      </c>
      <c r="H737" s="243">
        <f t="shared" si="12"/>
        <v>0</v>
      </c>
      <c r="I737" s="20"/>
      <c r="J737" s="21"/>
      <c r="K737" s="21"/>
    </row>
    <row r="738" spans="1:11" x14ac:dyDescent="0.25">
      <c r="A738" s="216">
        <v>41921</v>
      </c>
      <c r="B738" s="285" t="s">
        <v>2328</v>
      </c>
      <c r="C738" s="361" t="s">
        <v>4961</v>
      </c>
      <c r="D738" s="20" t="s">
        <v>912</v>
      </c>
      <c r="E738" s="239">
        <v>7940.1</v>
      </c>
      <c r="F738" s="287">
        <v>41921</v>
      </c>
      <c r="G738" s="44">
        <v>7940.1</v>
      </c>
      <c r="H738" s="243">
        <f t="shared" si="12"/>
        <v>0</v>
      </c>
      <c r="I738" s="20"/>
      <c r="J738" s="21"/>
      <c r="K738" s="21"/>
    </row>
    <row r="739" spans="1:11" x14ac:dyDescent="0.25">
      <c r="A739" s="216">
        <v>41921</v>
      </c>
      <c r="B739" s="285" t="s">
        <v>2329</v>
      </c>
      <c r="C739" s="361" t="s">
        <v>4961</v>
      </c>
      <c r="D739" s="20" t="s">
        <v>70</v>
      </c>
      <c r="E739" s="239">
        <v>734.94</v>
      </c>
      <c r="F739" s="287">
        <v>41921</v>
      </c>
      <c r="G739" s="44">
        <v>734.94</v>
      </c>
      <c r="H739" s="243">
        <f t="shared" si="12"/>
        <v>0</v>
      </c>
      <c r="I739" s="20"/>
      <c r="J739" s="21"/>
      <c r="K739" s="21"/>
    </row>
    <row r="740" spans="1:11" x14ac:dyDescent="0.25">
      <c r="A740" s="216">
        <v>41921</v>
      </c>
      <c r="B740" s="285" t="s">
        <v>2330</v>
      </c>
      <c r="C740" s="361" t="s">
        <v>4961</v>
      </c>
      <c r="D740" s="20" t="s">
        <v>2586</v>
      </c>
      <c r="E740" s="239">
        <v>6147.6</v>
      </c>
      <c r="F740" s="287">
        <v>41921</v>
      </c>
      <c r="G740" s="44">
        <v>6147.6</v>
      </c>
      <c r="H740" s="243">
        <f t="shared" si="12"/>
        <v>0</v>
      </c>
      <c r="I740" s="20"/>
      <c r="J740" s="21"/>
      <c r="K740" s="21"/>
    </row>
    <row r="741" spans="1:11" x14ac:dyDescent="0.25">
      <c r="A741" s="216">
        <v>41921</v>
      </c>
      <c r="B741" s="285" t="s">
        <v>2331</v>
      </c>
      <c r="C741" s="361" t="s">
        <v>4961</v>
      </c>
      <c r="D741" s="20" t="s">
        <v>494</v>
      </c>
      <c r="E741" s="239">
        <v>3271.2</v>
      </c>
      <c r="F741" s="287">
        <v>41921</v>
      </c>
      <c r="G741" s="44">
        <v>3271.2</v>
      </c>
      <c r="H741" s="243">
        <f t="shared" si="12"/>
        <v>0</v>
      </c>
      <c r="I741" s="20"/>
      <c r="J741" s="21"/>
      <c r="K741" s="21"/>
    </row>
    <row r="742" spans="1:11" x14ac:dyDescent="0.25">
      <c r="A742" s="216">
        <v>41921</v>
      </c>
      <c r="B742" s="285" t="s">
        <v>2333</v>
      </c>
      <c r="C742" s="361" t="s">
        <v>4961</v>
      </c>
      <c r="D742" s="20" t="s">
        <v>4684</v>
      </c>
      <c r="E742" s="239">
        <v>521.6</v>
      </c>
      <c r="F742" s="287">
        <v>41921</v>
      </c>
      <c r="G742" s="44">
        <v>521.6</v>
      </c>
      <c r="H742" s="243">
        <f t="shared" si="12"/>
        <v>0</v>
      </c>
      <c r="I742" s="20"/>
      <c r="J742" s="21"/>
      <c r="K742" s="21"/>
    </row>
    <row r="743" spans="1:11" x14ac:dyDescent="0.25">
      <c r="A743" s="216">
        <v>41921</v>
      </c>
      <c r="B743" s="285" t="s">
        <v>2334</v>
      </c>
      <c r="C743" s="361" t="s">
        <v>4961</v>
      </c>
      <c r="D743" s="20" t="s">
        <v>2137</v>
      </c>
      <c r="E743" s="239">
        <v>300</v>
      </c>
      <c r="F743" s="287">
        <v>41921</v>
      </c>
      <c r="G743" s="44">
        <v>300</v>
      </c>
      <c r="H743" s="243">
        <f t="shared" si="12"/>
        <v>0</v>
      </c>
      <c r="I743" s="20"/>
      <c r="J743" s="21"/>
      <c r="K743" s="21"/>
    </row>
    <row r="744" spans="1:11" x14ac:dyDescent="0.25">
      <c r="A744" s="216">
        <v>41921</v>
      </c>
      <c r="B744" s="285" t="s">
        <v>2335</v>
      </c>
      <c r="C744" s="361" t="s">
        <v>4961</v>
      </c>
      <c r="D744" s="20" t="s">
        <v>28</v>
      </c>
      <c r="E744" s="239">
        <v>1875.2</v>
      </c>
      <c r="F744" s="287">
        <v>41921</v>
      </c>
      <c r="G744" s="44">
        <v>1875.2</v>
      </c>
      <c r="H744" s="243">
        <f t="shared" si="12"/>
        <v>0</v>
      </c>
      <c r="I744" s="20"/>
      <c r="J744" s="21"/>
      <c r="K744" s="21"/>
    </row>
    <row r="745" spans="1:11" x14ac:dyDescent="0.25">
      <c r="A745" s="216">
        <v>41921</v>
      </c>
      <c r="B745" s="285" t="s">
        <v>2336</v>
      </c>
      <c r="C745" s="361" t="s">
        <v>4961</v>
      </c>
      <c r="D745" s="20" t="s">
        <v>4216</v>
      </c>
      <c r="E745" s="239">
        <v>8257.4</v>
      </c>
      <c r="F745" s="287">
        <v>41921</v>
      </c>
      <c r="G745" s="44">
        <v>8257.4</v>
      </c>
      <c r="H745" s="243">
        <f t="shared" si="12"/>
        <v>0</v>
      </c>
      <c r="I745" s="20"/>
      <c r="J745" s="21"/>
      <c r="K745" s="21"/>
    </row>
    <row r="746" spans="1:11" x14ac:dyDescent="0.25">
      <c r="A746" s="216">
        <v>41921</v>
      </c>
      <c r="B746" s="285" t="s">
        <v>2337</v>
      </c>
      <c r="C746" s="361" t="s">
        <v>4961</v>
      </c>
      <c r="D746" s="20" t="s">
        <v>494</v>
      </c>
      <c r="E746" s="239">
        <v>1038.2</v>
      </c>
      <c r="F746" s="287">
        <v>41921</v>
      </c>
      <c r="G746" s="44">
        <v>1038.2</v>
      </c>
      <c r="H746" s="243">
        <f t="shared" si="12"/>
        <v>0</v>
      </c>
      <c r="I746" s="20"/>
      <c r="J746" s="21"/>
      <c r="K746" s="21"/>
    </row>
    <row r="747" spans="1:11" x14ac:dyDescent="0.25">
      <c r="A747" s="216">
        <v>41921</v>
      </c>
      <c r="B747" s="285" t="s">
        <v>2338</v>
      </c>
      <c r="C747" s="361" t="s">
        <v>4961</v>
      </c>
      <c r="D747" s="329" t="s">
        <v>3114</v>
      </c>
      <c r="E747" s="330">
        <v>0</v>
      </c>
      <c r="F747" s="287"/>
      <c r="G747" s="44"/>
      <c r="H747" s="243">
        <f t="shared" si="12"/>
        <v>0</v>
      </c>
      <c r="I747" s="20"/>
      <c r="J747" s="21"/>
      <c r="K747" s="21"/>
    </row>
    <row r="748" spans="1:11" x14ac:dyDescent="0.25">
      <c r="A748" s="216">
        <v>41921</v>
      </c>
      <c r="B748" s="285" t="s">
        <v>2339</v>
      </c>
      <c r="C748" s="361" t="s">
        <v>4961</v>
      </c>
      <c r="D748" s="20" t="s">
        <v>4713</v>
      </c>
      <c r="E748" s="239">
        <v>10644.4</v>
      </c>
      <c r="F748" s="287">
        <v>41923</v>
      </c>
      <c r="G748" s="44">
        <v>10644.4</v>
      </c>
      <c r="H748" s="243">
        <f t="shared" si="12"/>
        <v>0</v>
      </c>
      <c r="I748" s="20" t="s">
        <v>162</v>
      </c>
      <c r="J748" s="21"/>
      <c r="K748" s="21"/>
    </row>
    <row r="749" spans="1:11" x14ac:dyDescent="0.25">
      <c r="A749" s="216">
        <v>41921</v>
      </c>
      <c r="B749" s="285" t="s">
        <v>2340</v>
      </c>
      <c r="C749" s="361" t="s">
        <v>4961</v>
      </c>
      <c r="D749" s="20" t="s">
        <v>174</v>
      </c>
      <c r="E749" s="239">
        <v>73844.800000000003</v>
      </c>
      <c r="F749" s="287">
        <v>41923</v>
      </c>
      <c r="G749" s="44">
        <v>73844.800000000003</v>
      </c>
      <c r="H749" s="243">
        <f t="shared" si="12"/>
        <v>0</v>
      </c>
      <c r="I749" s="20" t="s">
        <v>162</v>
      </c>
      <c r="J749" s="21"/>
      <c r="K749" s="21"/>
    </row>
    <row r="750" spans="1:11" x14ac:dyDescent="0.25">
      <c r="A750" s="216">
        <v>41921</v>
      </c>
      <c r="B750" s="285" t="s">
        <v>2341</v>
      </c>
      <c r="C750" s="361" t="s">
        <v>4961</v>
      </c>
      <c r="D750" s="20" t="s">
        <v>4971</v>
      </c>
      <c r="E750" s="239">
        <v>561</v>
      </c>
      <c r="F750" s="287">
        <v>41923</v>
      </c>
      <c r="G750" s="44">
        <v>561</v>
      </c>
      <c r="H750" s="243">
        <f t="shared" si="12"/>
        <v>0</v>
      </c>
      <c r="I750" s="20" t="s">
        <v>162</v>
      </c>
      <c r="J750" s="21"/>
      <c r="K750" s="21"/>
    </row>
    <row r="751" spans="1:11" x14ac:dyDescent="0.25">
      <c r="A751" s="216">
        <v>41921</v>
      </c>
      <c r="B751" s="285" t="s">
        <v>2342</v>
      </c>
      <c r="C751" s="361" t="s">
        <v>4961</v>
      </c>
      <c r="D751" s="20" t="s">
        <v>4956</v>
      </c>
      <c r="E751" s="239">
        <v>94871.2</v>
      </c>
      <c r="F751" s="287">
        <v>41922</v>
      </c>
      <c r="G751" s="44">
        <v>94871.2</v>
      </c>
      <c r="H751" s="243">
        <f t="shared" si="12"/>
        <v>0</v>
      </c>
      <c r="I751" s="20" t="s">
        <v>217</v>
      </c>
      <c r="J751" s="21"/>
      <c r="K751" s="21"/>
    </row>
    <row r="752" spans="1:11" x14ac:dyDescent="0.25">
      <c r="A752" s="216">
        <v>41921</v>
      </c>
      <c r="B752" s="285" t="s">
        <v>2344</v>
      </c>
      <c r="C752" s="361" t="s">
        <v>4961</v>
      </c>
      <c r="D752" s="20" t="s">
        <v>4636</v>
      </c>
      <c r="E752" s="239">
        <v>12426.6</v>
      </c>
      <c r="F752" s="287">
        <v>41923</v>
      </c>
      <c r="G752" s="44">
        <v>12426.6</v>
      </c>
      <c r="H752" s="243">
        <f t="shared" si="12"/>
        <v>0</v>
      </c>
      <c r="I752" s="20" t="s">
        <v>162</v>
      </c>
      <c r="J752" s="21"/>
      <c r="K752" s="21"/>
    </row>
    <row r="753" spans="1:11" x14ac:dyDescent="0.25">
      <c r="A753" s="216">
        <v>41921</v>
      </c>
      <c r="B753" s="285" t="s">
        <v>2345</v>
      </c>
      <c r="C753" s="361" t="s">
        <v>4961</v>
      </c>
      <c r="D753" s="20" t="s">
        <v>4631</v>
      </c>
      <c r="E753" s="239">
        <v>11436.35</v>
      </c>
      <c r="F753" s="287">
        <v>41923</v>
      </c>
      <c r="G753" s="44">
        <v>11436.35</v>
      </c>
      <c r="H753" s="243">
        <f t="shared" si="12"/>
        <v>0</v>
      </c>
      <c r="I753" s="20" t="s">
        <v>162</v>
      </c>
      <c r="J753" s="21"/>
      <c r="K753" s="21"/>
    </row>
    <row r="754" spans="1:11" x14ac:dyDescent="0.25">
      <c r="A754" s="216">
        <v>41921</v>
      </c>
      <c r="B754" s="285" t="s">
        <v>2346</v>
      </c>
      <c r="C754" s="361" t="s">
        <v>4961</v>
      </c>
      <c r="D754" s="20" t="s">
        <v>4956</v>
      </c>
      <c r="E754" s="239">
        <v>4103</v>
      </c>
      <c r="F754" s="287">
        <v>41922</v>
      </c>
      <c r="G754" s="44">
        <v>4103</v>
      </c>
      <c r="H754" s="243">
        <f t="shared" si="12"/>
        <v>0</v>
      </c>
      <c r="I754" s="20" t="s">
        <v>217</v>
      </c>
      <c r="J754" s="21"/>
      <c r="K754" s="21"/>
    </row>
    <row r="755" spans="1:11" x14ac:dyDescent="0.25">
      <c r="A755" s="216">
        <v>41921</v>
      </c>
      <c r="B755" s="285" t="s">
        <v>2347</v>
      </c>
      <c r="C755" s="361" t="s">
        <v>4961</v>
      </c>
      <c r="D755" s="20" t="s">
        <v>4334</v>
      </c>
      <c r="E755" s="239">
        <v>21765.599999999999</v>
      </c>
      <c r="F755" s="287">
        <v>41923</v>
      </c>
      <c r="G755" s="44">
        <v>21765.599999999999</v>
      </c>
      <c r="H755" s="243">
        <f t="shared" si="12"/>
        <v>0</v>
      </c>
      <c r="I755" s="20" t="s">
        <v>162</v>
      </c>
      <c r="J755" s="21"/>
      <c r="K755" s="21"/>
    </row>
    <row r="756" spans="1:11" x14ac:dyDescent="0.25">
      <c r="A756" s="216">
        <v>41921</v>
      </c>
      <c r="B756" s="285" t="s">
        <v>2348</v>
      </c>
      <c r="C756" s="361" t="s">
        <v>4961</v>
      </c>
      <c r="D756" s="20" t="s">
        <v>4956</v>
      </c>
      <c r="E756" s="239">
        <v>20972.6</v>
      </c>
      <c r="F756" s="287">
        <v>41923</v>
      </c>
      <c r="G756" s="44">
        <v>20972.6</v>
      </c>
      <c r="H756" s="243">
        <f t="shared" si="12"/>
        <v>0</v>
      </c>
      <c r="I756" s="20"/>
      <c r="J756" s="21"/>
      <c r="K756" s="21"/>
    </row>
    <row r="757" spans="1:11" x14ac:dyDescent="0.25">
      <c r="A757" s="216">
        <v>41921</v>
      </c>
      <c r="B757" s="285" t="s">
        <v>2349</v>
      </c>
      <c r="C757" s="361" t="s">
        <v>4961</v>
      </c>
      <c r="D757" s="20" t="s">
        <v>3563</v>
      </c>
      <c r="E757" s="239">
        <v>19566</v>
      </c>
      <c r="F757" s="473" t="s">
        <v>5022</v>
      </c>
      <c r="G757" s="44">
        <v>19566</v>
      </c>
      <c r="H757" s="243">
        <f t="shared" si="12"/>
        <v>0</v>
      </c>
      <c r="I757" s="20" t="s">
        <v>162</v>
      </c>
      <c r="J757" s="21"/>
      <c r="K757" s="21"/>
    </row>
    <row r="758" spans="1:11" x14ac:dyDescent="0.25">
      <c r="A758" s="216">
        <v>41921</v>
      </c>
      <c r="B758" s="285" t="s">
        <v>2350</v>
      </c>
      <c r="C758" s="361" t="s">
        <v>4961</v>
      </c>
      <c r="D758" s="20" t="s">
        <v>160</v>
      </c>
      <c r="E758" s="239">
        <v>98302.1</v>
      </c>
      <c r="F758" s="473" t="s">
        <v>5023</v>
      </c>
      <c r="G758" s="44">
        <v>98302.1</v>
      </c>
      <c r="H758" s="243">
        <f t="shared" si="12"/>
        <v>0</v>
      </c>
      <c r="I758" s="20" t="s">
        <v>162</v>
      </c>
      <c r="J758" s="21"/>
      <c r="K758" s="21"/>
    </row>
    <row r="759" spans="1:11" x14ac:dyDescent="0.25">
      <c r="A759" s="216">
        <v>41921</v>
      </c>
      <c r="B759" s="285" t="s">
        <v>2351</v>
      </c>
      <c r="C759" s="361" t="s">
        <v>4961</v>
      </c>
      <c r="D759" s="20" t="s">
        <v>4974</v>
      </c>
      <c r="E759" s="239">
        <v>1918.5</v>
      </c>
      <c r="F759" s="287">
        <v>41923</v>
      </c>
      <c r="G759" s="44">
        <v>1918.5</v>
      </c>
      <c r="H759" s="243">
        <f t="shared" si="12"/>
        <v>0</v>
      </c>
      <c r="I759" s="20" t="s">
        <v>162</v>
      </c>
      <c r="J759" s="21"/>
      <c r="K759" s="21"/>
    </row>
    <row r="760" spans="1:11" x14ac:dyDescent="0.25">
      <c r="A760" s="216">
        <v>41921</v>
      </c>
      <c r="B760" s="285" t="s">
        <v>2352</v>
      </c>
      <c r="C760" s="361" t="s">
        <v>4961</v>
      </c>
      <c r="D760" s="20" t="s">
        <v>4821</v>
      </c>
      <c r="E760" s="239">
        <v>11079.76</v>
      </c>
      <c r="F760" s="287">
        <v>41927</v>
      </c>
      <c r="G760" s="44">
        <v>11079.76</v>
      </c>
      <c r="H760" s="243">
        <f t="shared" si="12"/>
        <v>0</v>
      </c>
      <c r="I760" s="20" t="s">
        <v>162</v>
      </c>
      <c r="J760" s="21"/>
      <c r="K760" s="21"/>
    </row>
    <row r="761" spans="1:11" x14ac:dyDescent="0.25">
      <c r="A761" s="216">
        <v>41921</v>
      </c>
      <c r="B761" s="676" t="s">
        <v>1262</v>
      </c>
      <c r="C761" s="677" t="s">
        <v>4852</v>
      </c>
      <c r="D761" s="214" t="s">
        <v>13</v>
      </c>
      <c r="E761" s="235">
        <v>4166.3999999999996</v>
      </c>
      <c r="F761" s="287">
        <v>41921</v>
      </c>
      <c r="G761" s="44">
        <v>4166.3999999999996</v>
      </c>
      <c r="H761" s="243">
        <f t="shared" si="12"/>
        <v>0</v>
      </c>
      <c r="I761" s="214" t="s">
        <v>217</v>
      </c>
      <c r="J761" s="21"/>
      <c r="K761" s="21"/>
    </row>
    <row r="762" spans="1:11" x14ac:dyDescent="0.25">
      <c r="A762" s="216">
        <v>41921</v>
      </c>
      <c r="B762" s="676" t="s">
        <v>1263</v>
      </c>
      <c r="C762" s="677" t="s">
        <v>4852</v>
      </c>
      <c r="D762" s="214" t="s">
        <v>3318</v>
      </c>
      <c r="E762" s="235">
        <v>4894.6000000000004</v>
      </c>
      <c r="F762" s="287">
        <v>41921</v>
      </c>
      <c r="G762" s="44">
        <v>4894.6000000000004</v>
      </c>
      <c r="H762" s="243">
        <f t="shared" si="12"/>
        <v>0</v>
      </c>
      <c r="I762" s="214"/>
      <c r="J762" s="21"/>
      <c r="K762" s="21"/>
    </row>
    <row r="763" spans="1:11" x14ac:dyDescent="0.25">
      <c r="A763" s="216">
        <v>41921</v>
      </c>
      <c r="B763" s="676" t="s">
        <v>1264</v>
      </c>
      <c r="C763" s="677" t="s">
        <v>4852</v>
      </c>
      <c r="D763" s="214" t="s">
        <v>3372</v>
      </c>
      <c r="E763" s="235">
        <v>1520</v>
      </c>
      <c r="F763" s="287">
        <v>41921</v>
      </c>
      <c r="G763" s="44">
        <v>1520</v>
      </c>
      <c r="H763" s="243">
        <f t="shared" si="12"/>
        <v>0</v>
      </c>
      <c r="I763" s="214"/>
      <c r="J763" s="21"/>
      <c r="K763" s="21"/>
    </row>
    <row r="764" spans="1:11" x14ac:dyDescent="0.25">
      <c r="A764" s="216">
        <v>41921</v>
      </c>
      <c r="B764" s="676" t="s">
        <v>1265</v>
      </c>
      <c r="C764" s="677" t="s">
        <v>4852</v>
      </c>
      <c r="D764" s="214" t="s">
        <v>5024</v>
      </c>
      <c r="E764" s="235">
        <v>9954</v>
      </c>
      <c r="F764" s="287">
        <v>41921</v>
      </c>
      <c r="G764" s="44">
        <v>9954</v>
      </c>
      <c r="H764" s="243">
        <f t="shared" si="12"/>
        <v>0</v>
      </c>
      <c r="I764" s="214" t="s">
        <v>3427</v>
      </c>
      <c r="J764" s="21"/>
      <c r="K764" s="21"/>
    </row>
    <row r="765" spans="1:11" x14ac:dyDescent="0.25">
      <c r="A765" s="216">
        <v>41921</v>
      </c>
      <c r="B765" s="676" t="s">
        <v>1266</v>
      </c>
      <c r="C765" s="677" t="s">
        <v>4852</v>
      </c>
      <c r="D765" s="214" t="s">
        <v>25</v>
      </c>
      <c r="E765" s="235">
        <v>3064.5</v>
      </c>
      <c r="F765" s="287">
        <v>41921</v>
      </c>
      <c r="G765" s="44">
        <v>3064.5</v>
      </c>
      <c r="H765" s="243">
        <f t="shared" si="12"/>
        <v>0</v>
      </c>
      <c r="I765" s="214" t="s">
        <v>65</v>
      </c>
      <c r="J765" s="21"/>
      <c r="K765" s="21"/>
    </row>
    <row r="766" spans="1:11" x14ac:dyDescent="0.25">
      <c r="A766" s="216">
        <v>41921</v>
      </c>
      <c r="B766" s="676" t="s">
        <v>1267</v>
      </c>
      <c r="C766" s="677" t="s">
        <v>4852</v>
      </c>
      <c r="D766" s="214" t="s">
        <v>62</v>
      </c>
      <c r="E766" s="235">
        <v>16710.5</v>
      </c>
      <c r="F766" s="287">
        <v>41921</v>
      </c>
      <c r="G766" s="44">
        <v>16710.5</v>
      </c>
      <c r="H766" s="243">
        <f t="shared" si="12"/>
        <v>0</v>
      </c>
      <c r="I766" s="214" t="s">
        <v>65</v>
      </c>
      <c r="J766" s="21"/>
      <c r="K766" s="21"/>
    </row>
    <row r="767" spans="1:11" x14ac:dyDescent="0.25">
      <c r="A767" s="216">
        <v>41921</v>
      </c>
      <c r="B767" s="676" t="s">
        <v>1268</v>
      </c>
      <c r="C767" s="677" t="s">
        <v>4852</v>
      </c>
      <c r="D767" s="214" t="s">
        <v>11</v>
      </c>
      <c r="E767" s="235">
        <v>61253.4</v>
      </c>
      <c r="F767" s="287">
        <v>41936</v>
      </c>
      <c r="G767" s="44">
        <v>61253.4</v>
      </c>
      <c r="H767" s="243">
        <f t="shared" si="12"/>
        <v>0</v>
      </c>
      <c r="I767" s="214"/>
      <c r="J767" s="21"/>
      <c r="K767" s="21"/>
    </row>
    <row r="768" spans="1:11" x14ac:dyDescent="0.25">
      <c r="A768" s="216">
        <v>41921</v>
      </c>
      <c r="B768" s="676" t="s">
        <v>1269</v>
      </c>
      <c r="C768" s="677" t="s">
        <v>4852</v>
      </c>
      <c r="D768" s="214" t="s">
        <v>180</v>
      </c>
      <c r="E768" s="235">
        <v>28748.5</v>
      </c>
      <c r="F768" s="287">
        <v>41921</v>
      </c>
      <c r="G768" s="44">
        <v>28748.5</v>
      </c>
      <c r="H768" s="243">
        <f t="shared" si="12"/>
        <v>0</v>
      </c>
      <c r="I768" s="214" t="s">
        <v>65</v>
      </c>
      <c r="J768" s="21"/>
      <c r="K768" s="21"/>
    </row>
    <row r="769" spans="1:11" x14ac:dyDescent="0.25">
      <c r="A769" s="216">
        <v>41921</v>
      </c>
      <c r="B769" s="676" t="s">
        <v>1270</v>
      </c>
      <c r="C769" s="677" t="s">
        <v>4852</v>
      </c>
      <c r="D769" s="214" t="s">
        <v>41</v>
      </c>
      <c r="E769" s="235">
        <v>13970</v>
      </c>
      <c r="F769" s="287">
        <v>41921</v>
      </c>
      <c r="G769" s="44">
        <v>13970</v>
      </c>
      <c r="H769" s="243">
        <f t="shared" si="12"/>
        <v>0</v>
      </c>
      <c r="I769" s="214" t="s">
        <v>27</v>
      </c>
      <c r="J769" s="21"/>
      <c r="K769" s="21"/>
    </row>
    <row r="770" spans="1:11" x14ac:dyDescent="0.25">
      <c r="A770" s="216">
        <v>41921</v>
      </c>
      <c r="B770" s="676" t="s">
        <v>1271</v>
      </c>
      <c r="C770" s="677" t="s">
        <v>4852</v>
      </c>
      <c r="D770" s="214" t="s">
        <v>3626</v>
      </c>
      <c r="E770" s="235">
        <v>1913.6</v>
      </c>
      <c r="F770" s="287">
        <v>41921</v>
      </c>
      <c r="G770" s="44">
        <v>1913.6</v>
      </c>
      <c r="H770" s="243">
        <f t="shared" si="12"/>
        <v>0</v>
      </c>
      <c r="I770" s="214" t="s">
        <v>65</v>
      </c>
    </row>
    <row r="771" spans="1:11" x14ac:dyDescent="0.25">
      <c r="A771" s="216">
        <v>41921</v>
      </c>
      <c r="B771" s="676" t="s">
        <v>1272</v>
      </c>
      <c r="C771" s="677" t="s">
        <v>4852</v>
      </c>
      <c r="D771" s="214" t="s">
        <v>4977</v>
      </c>
      <c r="E771" s="235">
        <v>6820</v>
      </c>
      <c r="F771" s="287">
        <v>41922</v>
      </c>
      <c r="G771" s="44">
        <v>6820</v>
      </c>
      <c r="H771" s="243">
        <f t="shared" si="12"/>
        <v>0</v>
      </c>
      <c r="I771" s="214" t="s">
        <v>21</v>
      </c>
    </row>
    <row r="772" spans="1:11" x14ac:dyDescent="0.25">
      <c r="A772" s="216">
        <v>41921</v>
      </c>
      <c r="B772" s="676" t="s">
        <v>1273</v>
      </c>
      <c r="C772" s="677" t="s">
        <v>4852</v>
      </c>
      <c r="D772" s="214" t="s">
        <v>123</v>
      </c>
      <c r="E772" s="235">
        <v>14264.2</v>
      </c>
      <c r="F772" s="287">
        <v>41922</v>
      </c>
      <c r="G772" s="44">
        <v>14264.2</v>
      </c>
      <c r="H772" s="243">
        <f t="shared" si="12"/>
        <v>0</v>
      </c>
      <c r="I772" s="214"/>
    </row>
    <row r="773" spans="1:11" x14ac:dyDescent="0.25">
      <c r="A773" s="216">
        <v>41921</v>
      </c>
      <c r="B773" s="676" t="s">
        <v>1274</v>
      </c>
      <c r="C773" s="677" t="s">
        <v>4852</v>
      </c>
      <c r="D773" s="214" t="s">
        <v>212</v>
      </c>
      <c r="E773" s="235">
        <v>5089.6000000000004</v>
      </c>
      <c r="F773" s="287">
        <v>41921</v>
      </c>
      <c r="G773" s="44">
        <v>5089.6000000000004</v>
      </c>
      <c r="H773" s="243">
        <f t="shared" si="12"/>
        <v>0</v>
      </c>
      <c r="I773" s="214"/>
    </row>
    <row r="774" spans="1:11" x14ac:dyDescent="0.25">
      <c r="A774" s="216">
        <v>41921</v>
      </c>
      <c r="B774" s="676" t="s">
        <v>1275</v>
      </c>
      <c r="C774" s="677" t="s">
        <v>4852</v>
      </c>
      <c r="D774" s="214" t="s">
        <v>3121</v>
      </c>
      <c r="E774" s="235">
        <v>15916.2</v>
      </c>
      <c r="F774" s="287">
        <v>41921</v>
      </c>
      <c r="G774" s="44">
        <v>15916.2</v>
      </c>
      <c r="H774" s="243">
        <f t="shared" si="12"/>
        <v>0</v>
      </c>
      <c r="I774" s="214" t="s">
        <v>65</v>
      </c>
    </row>
    <row r="775" spans="1:11" x14ac:dyDescent="0.25">
      <c r="A775" s="216">
        <v>41921</v>
      </c>
      <c r="B775" s="676" t="s">
        <v>1276</v>
      </c>
      <c r="C775" s="677" t="s">
        <v>4852</v>
      </c>
      <c r="D775" s="214" t="s">
        <v>4991</v>
      </c>
      <c r="E775" s="235">
        <v>5754</v>
      </c>
      <c r="F775" s="287">
        <v>41921</v>
      </c>
      <c r="G775" s="44">
        <v>5754</v>
      </c>
      <c r="H775" s="243">
        <f t="shared" si="12"/>
        <v>0</v>
      </c>
      <c r="I775" s="214"/>
    </row>
    <row r="776" spans="1:11" x14ac:dyDescent="0.25">
      <c r="A776" s="216">
        <v>41921</v>
      </c>
      <c r="B776" s="676" t="s">
        <v>1277</v>
      </c>
      <c r="C776" s="677" t="s">
        <v>4852</v>
      </c>
      <c r="D776" s="214" t="s">
        <v>4671</v>
      </c>
      <c r="E776" s="235">
        <v>3672.4</v>
      </c>
      <c r="F776" s="287">
        <v>41921</v>
      </c>
      <c r="G776" s="44">
        <v>3672.4</v>
      </c>
      <c r="H776" s="243">
        <f t="shared" ref="H776:H839" si="13">E776-G776</f>
        <v>0</v>
      </c>
      <c r="I776" s="214"/>
    </row>
    <row r="777" spans="1:11" x14ac:dyDescent="0.25">
      <c r="A777" s="216">
        <v>41921</v>
      </c>
      <c r="B777" s="676" t="s">
        <v>1278</v>
      </c>
      <c r="C777" s="677" t="s">
        <v>4852</v>
      </c>
      <c r="D777" s="214" t="s">
        <v>2485</v>
      </c>
      <c r="E777" s="235">
        <v>55469</v>
      </c>
      <c r="F777" s="287">
        <v>41932</v>
      </c>
      <c r="G777" s="44">
        <v>55469</v>
      </c>
      <c r="H777" s="243">
        <f t="shared" si="13"/>
        <v>0</v>
      </c>
      <c r="I777" s="214" t="s">
        <v>217</v>
      </c>
    </row>
    <row r="778" spans="1:11" x14ac:dyDescent="0.25">
      <c r="A778" s="216">
        <v>41921</v>
      </c>
      <c r="B778" s="676" t="s">
        <v>1279</v>
      </c>
      <c r="C778" s="677" t="s">
        <v>4852</v>
      </c>
      <c r="D778" s="214" t="s">
        <v>4991</v>
      </c>
      <c r="E778" s="235">
        <v>7244</v>
      </c>
      <c r="F778" s="287">
        <v>41921</v>
      </c>
      <c r="G778" s="44">
        <v>7244</v>
      </c>
      <c r="H778" s="243">
        <f t="shared" si="13"/>
        <v>0</v>
      </c>
      <c r="I778" s="214"/>
      <c r="K778" s="33"/>
    </row>
    <row r="779" spans="1:11" x14ac:dyDescent="0.25">
      <c r="A779" s="216">
        <v>41921</v>
      </c>
      <c r="B779" s="676" t="s">
        <v>1280</v>
      </c>
      <c r="C779" s="677" t="s">
        <v>4852</v>
      </c>
      <c r="D779" s="214" t="s">
        <v>4733</v>
      </c>
      <c r="E779" s="235">
        <v>3223</v>
      </c>
      <c r="F779" s="287">
        <v>41921</v>
      </c>
      <c r="G779" s="44">
        <v>3223</v>
      </c>
      <c r="H779" s="243">
        <f t="shared" si="13"/>
        <v>0</v>
      </c>
      <c r="I779" s="214"/>
    </row>
    <row r="780" spans="1:11" x14ac:dyDescent="0.25">
      <c r="A780" s="216">
        <v>41921</v>
      </c>
      <c r="B780" s="676" t="s">
        <v>1281</v>
      </c>
      <c r="C780" s="677" t="s">
        <v>4852</v>
      </c>
      <c r="D780" s="214" t="s">
        <v>4991</v>
      </c>
      <c r="E780" s="235">
        <v>1242</v>
      </c>
      <c r="F780" s="287">
        <v>41921</v>
      </c>
      <c r="G780" s="44">
        <v>1242</v>
      </c>
      <c r="H780" s="243">
        <f t="shared" si="13"/>
        <v>0</v>
      </c>
      <c r="I780" s="214"/>
    </row>
    <row r="781" spans="1:11" x14ac:dyDescent="0.25">
      <c r="A781" s="216">
        <v>41921</v>
      </c>
      <c r="B781" s="676" t="s">
        <v>1282</v>
      </c>
      <c r="C781" s="677" t="s">
        <v>4852</v>
      </c>
      <c r="D781" s="214" t="s">
        <v>58</v>
      </c>
      <c r="E781" s="235">
        <v>5301</v>
      </c>
      <c r="F781" s="287">
        <v>41921</v>
      </c>
      <c r="G781" s="44">
        <v>5301</v>
      </c>
      <c r="H781" s="243">
        <f t="shared" si="13"/>
        <v>0</v>
      </c>
      <c r="I781" s="214" t="s">
        <v>30</v>
      </c>
    </row>
    <row r="782" spans="1:11" x14ac:dyDescent="0.25">
      <c r="A782" s="216">
        <v>41921</v>
      </c>
      <c r="B782" s="676" t="s">
        <v>1283</v>
      </c>
      <c r="C782" s="677" t="s">
        <v>4852</v>
      </c>
      <c r="D782" s="214" t="s">
        <v>338</v>
      </c>
      <c r="E782" s="235">
        <v>855</v>
      </c>
      <c r="F782" s="287">
        <v>41921</v>
      </c>
      <c r="G782" s="44">
        <v>855</v>
      </c>
      <c r="H782" s="243">
        <f t="shared" si="13"/>
        <v>0</v>
      </c>
      <c r="I782" s="214" t="s">
        <v>30</v>
      </c>
    </row>
    <row r="783" spans="1:11" x14ac:dyDescent="0.25">
      <c r="A783" s="216">
        <v>41921</v>
      </c>
      <c r="B783" s="676" t="s">
        <v>1285</v>
      </c>
      <c r="C783" s="677" t="s">
        <v>4852</v>
      </c>
      <c r="D783" s="214" t="s">
        <v>103</v>
      </c>
      <c r="E783" s="235">
        <v>2012.5</v>
      </c>
      <c r="F783" s="287">
        <v>41921</v>
      </c>
      <c r="G783" s="44">
        <v>2012.5</v>
      </c>
      <c r="H783" s="243">
        <f t="shared" si="13"/>
        <v>0</v>
      </c>
      <c r="I783" s="214" t="s">
        <v>30</v>
      </c>
    </row>
    <row r="784" spans="1:11" x14ac:dyDescent="0.25">
      <c r="A784" s="216">
        <v>41921</v>
      </c>
      <c r="B784" s="676" t="s">
        <v>1286</v>
      </c>
      <c r="C784" s="677" t="s">
        <v>4852</v>
      </c>
      <c r="D784" s="214" t="s">
        <v>760</v>
      </c>
      <c r="E784" s="235">
        <v>2610</v>
      </c>
      <c r="F784" s="287">
        <v>41921</v>
      </c>
      <c r="G784" s="44">
        <v>2610</v>
      </c>
      <c r="H784" s="243">
        <f t="shared" si="13"/>
        <v>0</v>
      </c>
      <c r="I784" s="214" t="s">
        <v>30</v>
      </c>
    </row>
    <row r="785" spans="1:11" x14ac:dyDescent="0.25">
      <c r="A785" s="216">
        <v>41921</v>
      </c>
      <c r="B785" s="676" t="s">
        <v>1287</v>
      </c>
      <c r="C785" s="677" t="s">
        <v>4852</v>
      </c>
      <c r="D785" s="214" t="s">
        <v>55</v>
      </c>
      <c r="E785" s="235">
        <v>6491.4</v>
      </c>
      <c r="F785" s="287">
        <v>41921</v>
      </c>
      <c r="G785" s="44">
        <v>6491.4</v>
      </c>
      <c r="H785" s="243">
        <f t="shared" si="13"/>
        <v>0</v>
      </c>
      <c r="I785" s="214"/>
    </row>
    <row r="786" spans="1:11" x14ac:dyDescent="0.25">
      <c r="A786" s="216">
        <v>41921</v>
      </c>
      <c r="B786" s="676" t="s">
        <v>1288</v>
      </c>
      <c r="C786" s="677" t="s">
        <v>4852</v>
      </c>
      <c r="D786" s="214" t="s">
        <v>124</v>
      </c>
      <c r="E786" s="235">
        <v>10397</v>
      </c>
      <c r="F786" s="287">
        <v>41921</v>
      </c>
      <c r="G786" s="44">
        <v>10397</v>
      </c>
      <c r="H786" s="243">
        <f t="shared" si="13"/>
        <v>0</v>
      </c>
      <c r="I786" s="214" t="s">
        <v>30</v>
      </c>
    </row>
    <row r="787" spans="1:11" x14ac:dyDescent="0.25">
      <c r="A787" s="216">
        <v>41921</v>
      </c>
      <c r="B787" s="676" t="s">
        <v>1289</v>
      </c>
      <c r="C787" s="677" t="s">
        <v>4852</v>
      </c>
      <c r="D787" s="214" t="s">
        <v>189</v>
      </c>
      <c r="E787" s="235">
        <v>30666</v>
      </c>
      <c r="F787" s="287">
        <v>41932</v>
      </c>
      <c r="G787" s="44">
        <v>30666</v>
      </c>
      <c r="H787" s="243">
        <f t="shared" si="13"/>
        <v>0</v>
      </c>
      <c r="I787" s="214" t="s">
        <v>21</v>
      </c>
      <c r="K787" s="33"/>
    </row>
    <row r="788" spans="1:11" x14ac:dyDescent="0.25">
      <c r="A788" s="216">
        <v>41921</v>
      </c>
      <c r="B788" s="676" t="s">
        <v>1290</v>
      </c>
      <c r="C788" s="677" t="s">
        <v>4852</v>
      </c>
      <c r="D788" s="214" t="s">
        <v>29</v>
      </c>
      <c r="E788" s="235">
        <v>10031</v>
      </c>
      <c r="F788" s="287">
        <v>41921</v>
      </c>
      <c r="G788" s="44">
        <v>10031</v>
      </c>
      <c r="H788" s="243">
        <f t="shared" si="13"/>
        <v>0</v>
      </c>
      <c r="I788" s="214" t="s">
        <v>30</v>
      </c>
    </row>
    <row r="789" spans="1:11" x14ac:dyDescent="0.25">
      <c r="A789" s="216">
        <v>41921</v>
      </c>
      <c r="B789" s="676" t="s">
        <v>1291</v>
      </c>
      <c r="C789" s="677" t="s">
        <v>4852</v>
      </c>
      <c r="D789" s="214" t="s">
        <v>12</v>
      </c>
      <c r="E789" s="235">
        <v>9240.2000000000007</v>
      </c>
      <c r="F789" s="287">
        <v>41921</v>
      </c>
      <c r="G789" s="44">
        <v>9240.2000000000007</v>
      </c>
      <c r="H789" s="243">
        <f t="shared" si="13"/>
        <v>0</v>
      </c>
      <c r="I789" s="214"/>
    </row>
    <row r="790" spans="1:11" x14ac:dyDescent="0.25">
      <c r="A790" s="216">
        <v>41921</v>
      </c>
      <c r="B790" s="676" t="s">
        <v>1292</v>
      </c>
      <c r="C790" s="677" t="s">
        <v>4852</v>
      </c>
      <c r="D790" s="214" t="s">
        <v>12</v>
      </c>
      <c r="E790" s="235">
        <v>336</v>
      </c>
      <c r="F790" s="287">
        <v>41921</v>
      </c>
      <c r="G790" s="44">
        <v>336</v>
      </c>
      <c r="H790" s="243">
        <f t="shared" si="13"/>
        <v>0</v>
      </c>
      <c r="I790" s="214"/>
    </row>
    <row r="791" spans="1:11" x14ac:dyDescent="0.25">
      <c r="A791" s="216">
        <v>41921</v>
      </c>
      <c r="B791" s="676" t="s">
        <v>1294</v>
      </c>
      <c r="C791" s="677" t="s">
        <v>4852</v>
      </c>
      <c r="D791" s="214" t="s">
        <v>2187</v>
      </c>
      <c r="E791" s="235">
        <v>1254</v>
      </c>
      <c r="F791" s="287">
        <v>41921</v>
      </c>
      <c r="G791" s="44">
        <v>1254</v>
      </c>
      <c r="H791" s="243">
        <f t="shared" si="13"/>
        <v>0</v>
      </c>
      <c r="I791" s="214" t="s">
        <v>30</v>
      </c>
    </row>
    <row r="792" spans="1:11" x14ac:dyDescent="0.25">
      <c r="A792" s="216">
        <v>41921</v>
      </c>
      <c r="B792" s="676" t="s">
        <v>1296</v>
      </c>
      <c r="C792" s="677" t="s">
        <v>4852</v>
      </c>
      <c r="D792" s="214" t="s">
        <v>64</v>
      </c>
      <c r="E792" s="235">
        <v>2922.2</v>
      </c>
      <c r="F792" s="287">
        <v>41921</v>
      </c>
      <c r="G792" s="44">
        <v>2922.2</v>
      </c>
      <c r="H792" s="243">
        <f t="shared" si="13"/>
        <v>0</v>
      </c>
      <c r="I792" s="214" t="s">
        <v>65</v>
      </c>
    </row>
    <row r="793" spans="1:11" x14ac:dyDescent="0.25">
      <c r="A793" s="216">
        <v>41921</v>
      </c>
      <c r="B793" s="676" t="s">
        <v>1297</v>
      </c>
      <c r="C793" s="677" t="s">
        <v>4852</v>
      </c>
      <c r="D793" s="214" t="s">
        <v>449</v>
      </c>
      <c r="E793" s="235">
        <v>1944</v>
      </c>
      <c r="F793" s="287">
        <v>41921</v>
      </c>
      <c r="G793" s="44">
        <v>1944</v>
      </c>
      <c r="H793" s="243">
        <f t="shared" si="13"/>
        <v>0</v>
      </c>
      <c r="I793" s="214" t="s">
        <v>30</v>
      </c>
    </row>
    <row r="794" spans="1:11" x14ac:dyDescent="0.25">
      <c r="A794" s="216">
        <v>41921</v>
      </c>
      <c r="B794" s="676" t="s">
        <v>1299</v>
      </c>
      <c r="C794" s="677" t="s">
        <v>4852</v>
      </c>
      <c r="D794" s="214" t="s">
        <v>54</v>
      </c>
      <c r="E794" s="235">
        <v>800</v>
      </c>
      <c r="F794" s="287">
        <v>41921</v>
      </c>
      <c r="G794" s="44">
        <v>800</v>
      </c>
      <c r="H794" s="243">
        <f t="shared" si="13"/>
        <v>0</v>
      </c>
      <c r="I794" s="214" t="s">
        <v>30</v>
      </c>
    </row>
    <row r="795" spans="1:11" x14ac:dyDescent="0.25">
      <c r="A795" s="216">
        <v>41921</v>
      </c>
      <c r="B795" s="676" t="s">
        <v>1300</v>
      </c>
      <c r="C795" s="677" t="s">
        <v>4852</v>
      </c>
      <c r="D795" s="214" t="s">
        <v>952</v>
      </c>
      <c r="E795" s="235">
        <v>324</v>
      </c>
      <c r="F795" s="287">
        <v>41921</v>
      </c>
      <c r="G795" s="44">
        <v>324</v>
      </c>
      <c r="H795" s="243">
        <f t="shared" si="13"/>
        <v>0</v>
      </c>
      <c r="I795" s="214"/>
    </row>
    <row r="796" spans="1:11" x14ac:dyDescent="0.25">
      <c r="A796" s="216">
        <v>41921</v>
      </c>
      <c r="B796" s="676" t="s">
        <v>1301</v>
      </c>
      <c r="C796" s="677" t="s">
        <v>4852</v>
      </c>
      <c r="D796" s="214" t="s">
        <v>4622</v>
      </c>
      <c r="E796" s="235">
        <v>1552</v>
      </c>
      <c r="F796" s="287">
        <v>41921</v>
      </c>
      <c r="G796" s="44">
        <v>1552</v>
      </c>
      <c r="H796" s="243">
        <f t="shared" si="13"/>
        <v>0</v>
      </c>
      <c r="I796" s="214"/>
    </row>
    <row r="797" spans="1:11" x14ac:dyDescent="0.25">
      <c r="A797" s="216">
        <v>41921</v>
      </c>
      <c r="B797" s="676" t="s">
        <v>1302</v>
      </c>
      <c r="C797" s="677" t="s">
        <v>4852</v>
      </c>
      <c r="D797" s="214" t="s">
        <v>5025</v>
      </c>
      <c r="E797" s="235">
        <v>1173</v>
      </c>
      <c r="F797" s="287">
        <v>41921</v>
      </c>
      <c r="G797" s="44">
        <v>1173</v>
      </c>
      <c r="H797" s="243">
        <f t="shared" si="13"/>
        <v>0</v>
      </c>
      <c r="I797" s="214"/>
    </row>
    <row r="798" spans="1:11" x14ac:dyDescent="0.25">
      <c r="A798" s="216">
        <v>41922</v>
      </c>
      <c r="B798" s="285" t="s">
        <v>1133</v>
      </c>
      <c r="C798" s="361" t="s">
        <v>4961</v>
      </c>
      <c r="D798" s="214" t="s">
        <v>4863</v>
      </c>
      <c r="E798" s="235">
        <v>1251.5999999999999</v>
      </c>
      <c r="F798" s="287">
        <v>41923</v>
      </c>
      <c r="G798" s="44">
        <v>1251.5999999999999</v>
      </c>
      <c r="H798" s="243">
        <f t="shared" si="13"/>
        <v>0</v>
      </c>
      <c r="I798" s="214" t="s">
        <v>162</v>
      </c>
    </row>
    <row r="799" spans="1:11" x14ac:dyDescent="0.25">
      <c r="A799" s="216">
        <v>41922</v>
      </c>
      <c r="B799" s="285" t="s">
        <v>1134</v>
      </c>
      <c r="C799" s="361" t="s">
        <v>4961</v>
      </c>
      <c r="D799" s="214" t="s">
        <v>4959</v>
      </c>
      <c r="E799" s="235">
        <v>3306</v>
      </c>
      <c r="F799" s="287">
        <v>41925</v>
      </c>
      <c r="G799" s="44">
        <v>3306</v>
      </c>
      <c r="H799" s="243">
        <f t="shared" si="13"/>
        <v>0</v>
      </c>
      <c r="I799" s="214"/>
    </row>
    <row r="800" spans="1:11" x14ac:dyDescent="0.25">
      <c r="A800" s="216">
        <v>41922</v>
      </c>
      <c r="B800" s="285" t="s">
        <v>1135</v>
      </c>
      <c r="C800" s="361" t="s">
        <v>4961</v>
      </c>
      <c r="D800" s="214" t="s">
        <v>13</v>
      </c>
      <c r="E800" s="235">
        <v>4047</v>
      </c>
      <c r="F800" s="287">
        <v>41922</v>
      </c>
      <c r="G800" s="44">
        <v>4047</v>
      </c>
      <c r="H800" s="243">
        <f t="shared" si="13"/>
        <v>0</v>
      </c>
      <c r="I800" s="214"/>
    </row>
    <row r="801" spans="1:11" x14ac:dyDescent="0.25">
      <c r="A801" s="216">
        <v>41922</v>
      </c>
      <c r="B801" s="285" t="s">
        <v>1136</v>
      </c>
      <c r="C801" s="361" t="s">
        <v>4961</v>
      </c>
      <c r="D801" s="214" t="s">
        <v>4966</v>
      </c>
      <c r="E801" s="235">
        <v>14823.8</v>
      </c>
      <c r="F801" s="287">
        <v>41922</v>
      </c>
      <c r="G801" s="44">
        <v>14823.8</v>
      </c>
      <c r="H801" s="243">
        <f t="shared" si="13"/>
        <v>0</v>
      </c>
      <c r="I801" s="214" t="s">
        <v>217</v>
      </c>
      <c r="J801" s="21"/>
      <c r="K801" s="21"/>
    </row>
    <row r="802" spans="1:11" x14ac:dyDescent="0.25">
      <c r="A802" s="216">
        <v>41922</v>
      </c>
      <c r="B802" s="285" t="s">
        <v>1137</v>
      </c>
      <c r="C802" s="361" t="s">
        <v>4961</v>
      </c>
      <c r="D802" s="214" t="s">
        <v>3318</v>
      </c>
      <c r="E802" s="235">
        <v>5577.6</v>
      </c>
      <c r="F802" s="287">
        <v>41922</v>
      </c>
      <c r="G802" s="44">
        <v>5577.6</v>
      </c>
      <c r="H802" s="243">
        <f t="shared" si="13"/>
        <v>0</v>
      </c>
      <c r="I802" s="214"/>
      <c r="J802" s="21"/>
      <c r="K802" s="21"/>
    </row>
    <row r="803" spans="1:11" x14ac:dyDescent="0.25">
      <c r="A803" s="216">
        <v>41922</v>
      </c>
      <c r="B803" s="285" t="s">
        <v>1138</v>
      </c>
      <c r="C803" s="361" t="s">
        <v>4961</v>
      </c>
      <c r="D803" s="214" t="s">
        <v>3372</v>
      </c>
      <c r="E803" s="235">
        <v>3660</v>
      </c>
      <c r="F803" s="287">
        <v>41922</v>
      </c>
      <c r="G803" s="44">
        <v>3660</v>
      </c>
      <c r="H803" s="243">
        <f t="shared" si="13"/>
        <v>0</v>
      </c>
      <c r="I803" s="214" t="s">
        <v>380</v>
      </c>
      <c r="J803" s="21"/>
      <c r="K803" s="21"/>
    </row>
    <row r="804" spans="1:11" x14ac:dyDescent="0.25">
      <c r="A804" s="216">
        <v>41922</v>
      </c>
      <c r="B804" s="285" t="s">
        <v>1139</v>
      </c>
      <c r="C804" s="361" t="s">
        <v>4961</v>
      </c>
      <c r="D804" s="214" t="s">
        <v>149</v>
      </c>
      <c r="E804" s="235">
        <v>19004.8</v>
      </c>
      <c r="F804" s="287">
        <v>41926</v>
      </c>
      <c r="G804" s="44">
        <v>19004.8</v>
      </c>
      <c r="H804" s="243">
        <f t="shared" si="13"/>
        <v>0</v>
      </c>
      <c r="I804" s="214" t="s">
        <v>27</v>
      </c>
      <c r="J804" s="21"/>
      <c r="K804" s="21"/>
    </row>
    <row r="805" spans="1:11" x14ac:dyDescent="0.25">
      <c r="A805" s="216">
        <v>41922</v>
      </c>
      <c r="B805" s="285" t="s">
        <v>1140</v>
      </c>
      <c r="C805" s="361" t="s">
        <v>4961</v>
      </c>
      <c r="D805" s="214" t="s">
        <v>4976</v>
      </c>
      <c r="E805" s="235">
        <v>5525.9</v>
      </c>
      <c r="F805" s="287">
        <v>41923</v>
      </c>
      <c r="G805" s="44">
        <v>5525.9</v>
      </c>
      <c r="H805" s="243">
        <f t="shared" si="13"/>
        <v>0</v>
      </c>
      <c r="I805" s="214" t="s">
        <v>21</v>
      </c>
      <c r="J805" s="21"/>
      <c r="K805" s="21"/>
    </row>
    <row r="806" spans="1:11" x14ac:dyDescent="0.25">
      <c r="A806" s="216">
        <v>41922</v>
      </c>
      <c r="B806" s="285" t="s">
        <v>1141</v>
      </c>
      <c r="C806" s="361" t="s">
        <v>4961</v>
      </c>
      <c r="D806" s="214" t="s">
        <v>4731</v>
      </c>
      <c r="E806" s="235">
        <v>5605</v>
      </c>
      <c r="F806" s="287">
        <v>41922</v>
      </c>
      <c r="G806" s="44">
        <v>5605</v>
      </c>
      <c r="H806" s="243">
        <f t="shared" si="13"/>
        <v>0</v>
      </c>
      <c r="I806" s="214" t="s">
        <v>21</v>
      </c>
      <c r="J806" s="21"/>
      <c r="K806" s="21"/>
    </row>
    <row r="807" spans="1:11" x14ac:dyDescent="0.25">
      <c r="A807" s="216">
        <v>41922</v>
      </c>
      <c r="B807" s="285" t="s">
        <v>1142</v>
      </c>
      <c r="C807" s="361" t="s">
        <v>4961</v>
      </c>
      <c r="D807" s="214" t="s">
        <v>4685</v>
      </c>
      <c r="E807" s="235">
        <v>1958.8</v>
      </c>
      <c r="F807" s="287">
        <v>41922</v>
      </c>
      <c r="G807" s="44">
        <v>1958.8</v>
      </c>
      <c r="H807" s="243">
        <f t="shared" si="13"/>
        <v>0</v>
      </c>
      <c r="I807" s="214" t="s">
        <v>30</v>
      </c>
      <c r="J807" s="21"/>
      <c r="K807" s="21"/>
    </row>
    <row r="808" spans="1:11" x14ac:dyDescent="0.25">
      <c r="A808" s="216">
        <v>41922</v>
      </c>
      <c r="B808" s="285" t="s">
        <v>1143</v>
      </c>
      <c r="C808" s="361" t="s">
        <v>4961</v>
      </c>
      <c r="D808" s="214" t="s">
        <v>2187</v>
      </c>
      <c r="E808" s="235">
        <v>1407.9</v>
      </c>
      <c r="F808" s="287">
        <v>41922</v>
      </c>
      <c r="G808" s="44">
        <v>1407.9</v>
      </c>
      <c r="H808" s="243">
        <f t="shared" si="13"/>
        <v>0</v>
      </c>
      <c r="I808" s="214" t="s">
        <v>30</v>
      </c>
      <c r="J808" s="21"/>
      <c r="K808" s="21"/>
    </row>
    <row r="809" spans="1:11" x14ac:dyDescent="0.25">
      <c r="A809" s="216">
        <v>41922</v>
      </c>
      <c r="B809" s="285" t="s">
        <v>1144</v>
      </c>
      <c r="C809" s="361" t="s">
        <v>4961</v>
      </c>
      <c r="D809" s="214" t="s">
        <v>760</v>
      </c>
      <c r="E809" s="235">
        <v>2628</v>
      </c>
      <c r="F809" s="287">
        <v>41922</v>
      </c>
      <c r="G809" s="44">
        <v>2628</v>
      </c>
      <c r="H809" s="243">
        <f t="shared" si="13"/>
        <v>0</v>
      </c>
      <c r="I809" s="214" t="s">
        <v>30</v>
      </c>
      <c r="J809" s="21"/>
      <c r="K809" s="21"/>
    </row>
    <row r="810" spans="1:11" x14ac:dyDescent="0.25">
      <c r="A810" s="216">
        <v>41922</v>
      </c>
      <c r="B810" s="285" t="s">
        <v>1145</v>
      </c>
      <c r="C810" s="361" t="s">
        <v>4961</v>
      </c>
      <c r="D810" s="214" t="s">
        <v>29</v>
      </c>
      <c r="E810" s="235">
        <v>10388.799999999999</v>
      </c>
      <c r="F810" s="287">
        <v>41922</v>
      </c>
      <c r="G810" s="44">
        <v>10388.799999999999</v>
      </c>
      <c r="H810" s="243">
        <f t="shared" si="13"/>
        <v>0</v>
      </c>
      <c r="I810" s="214"/>
      <c r="J810" s="21"/>
      <c r="K810" s="21"/>
    </row>
    <row r="811" spans="1:11" x14ac:dyDescent="0.25">
      <c r="A811" s="216">
        <v>41922</v>
      </c>
      <c r="B811" s="285" t="s">
        <v>1146</v>
      </c>
      <c r="C811" s="361" t="s">
        <v>4961</v>
      </c>
      <c r="D811" s="214" t="s">
        <v>240</v>
      </c>
      <c r="E811" s="235">
        <v>84719.6</v>
      </c>
      <c r="F811" s="473" t="s">
        <v>5026</v>
      </c>
      <c r="G811" s="44">
        <v>84719.6</v>
      </c>
      <c r="H811" s="243">
        <f t="shared" si="13"/>
        <v>0</v>
      </c>
      <c r="I811" s="214" t="s">
        <v>27</v>
      </c>
      <c r="J811" s="21"/>
      <c r="K811" s="21"/>
    </row>
    <row r="812" spans="1:11" x14ac:dyDescent="0.25">
      <c r="A812" s="216">
        <v>41922</v>
      </c>
      <c r="B812" s="285" t="s">
        <v>1147</v>
      </c>
      <c r="C812" s="361" t="s">
        <v>4961</v>
      </c>
      <c r="D812" s="214" t="s">
        <v>4355</v>
      </c>
      <c r="E812" s="235">
        <v>10275</v>
      </c>
      <c r="F812" s="287">
        <v>41922</v>
      </c>
      <c r="G812" s="44">
        <v>10275</v>
      </c>
      <c r="H812" s="243">
        <f t="shared" si="13"/>
        <v>0</v>
      </c>
      <c r="I812" s="214" t="s">
        <v>30</v>
      </c>
      <c r="J812" s="21"/>
      <c r="K812" s="21"/>
    </row>
    <row r="813" spans="1:11" x14ac:dyDescent="0.25">
      <c r="A813" s="216">
        <v>41922</v>
      </c>
      <c r="B813" s="285" t="s">
        <v>1148</v>
      </c>
      <c r="C813" s="361" t="s">
        <v>4961</v>
      </c>
      <c r="D813" s="214" t="s">
        <v>23</v>
      </c>
      <c r="E813" s="235">
        <v>5526.4</v>
      </c>
      <c r="F813" s="287">
        <v>41922</v>
      </c>
      <c r="G813" s="44">
        <v>5526.4</v>
      </c>
      <c r="H813" s="243">
        <f t="shared" si="13"/>
        <v>0</v>
      </c>
      <c r="I813" s="214"/>
      <c r="J813" s="21"/>
      <c r="K813" s="21"/>
    </row>
    <row r="814" spans="1:11" x14ac:dyDescent="0.25">
      <c r="A814" s="216">
        <v>41922</v>
      </c>
      <c r="B814" s="285" t="s">
        <v>1149</v>
      </c>
      <c r="C814" s="361" t="s">
        <v>4961</v>
      </c>
      <c r="D814" s="214" t="s">
        <v>4695</v>
      </c>
      <c r="E814" s="235">
        <v>640</v>
      </c>
      <c r="F814" s="287">
        <v>41922</v>
      </c>
      <c r="G814" s="44">
        <v>640</v>
      </c>
      <c r="H814" s="243">
        <f t="shared" si="13"/>
        <v>0</v>
      </c>
      <c r="I814" s="214"/>
      <c r="J814" s="21"/>
      <c r="K814" s="21"/>
    </row>
    <row r="815" spans="1:11" x14ac:dyDescent="0.25">
      <c r="A815" s="216">
        <v>41922</v>
      </c>
      <c r="B815" s="285" t="s">
        <v>1150</v>
      </c>
      <c r="C815" s="361" t="s">
        <v>4961</v>
      </c>
      <c r="D815" s="214" t="s">
        <v>316</v>
      </c>
      <c r="E815" s="235">
        <v>590.20000000000005</v>
      </c>
      <c r="F815" s="287">
        <v>41922</v>
      </c>
      <c r="G815" s="44">
        <v>590.20000000000005</v>
      </c>
      <c r="H815" s="243">
        <f t="shared" si="13"/>
        <v>0</v>
      </c>
      <c r="I815" s="214" t="s">
        <v>30</v>
      </c>
      <c r="J815" s="21"/>
      <c r="K815" s="21"/>
    </row>
    <row r="816" spans="1:11" x14ac:dyDescent="0.25">
      <c r="A816" s="216">
        <v>41922</v>
      </c>
      <c r="B816" s="285" t="s">
        <v>1151</v>
      </c>
      <c r="C816" s="361" t="s">
        <v>4961</v>
      </c>
      <c r="D816" s="214" t="s">
        <v>3086</v>
      </c>
      <c r="E816" s="235">
        <v>3339.6</v>
      </c>
      <c r="F816" s="287">
        <v>41922</v>
      </c>
      <c r="G816" s="44">
        <v>3339.6</v>
      </c>
      <c r="H816" s="243">
        <f t="shared" si="13"/>
        <v>0</v>
      </c>
      <c r="I816" s="214"/>
      <c r="J816" s="21"/>
      <c r="K816" s="21"/>
    </row>
    <row r="817" spans="1:11" x14ac:dyDescent="0.25">
      <c r="A817" s="216">
        <v>41922</v>
      </c>
      <c r="B817" s="285" t="s">
        <v>1152</v>
      </c>
      <c r="C817" s="361" t="s">
        <v>4961</v>
      </c>
      <c r="D817" s="214" t="s">
        <v>3086</v>
      </c>
      <c r="E817" s="235">
        <v>102</v>
      </c>
      <c r="F817" s="287">
        <v>41922</v>
      </c>
      <c r="G817" s="44">
        <v>102</v>
      </c>
      <c r="H817" s="243">
        <f t="shared" si="13"/>
        <v>0</v>
      </c>
      <c r="I817" s="214"/>
      <c r="K817" s="33"/>
    </row>
    <row r="818" spans="1:11" x14ac:dyDescent="0.25">
      <c r="A818" s="216">
        <v>41922</v>
      </c>
      <c r="B818" s="285" t="s">
        <v>1153</v>
      </c>
      <c r="C818" s="361" t="s">
        <v>4961</v>
      </c>
      <c r="D818" s="214" t="s">
        <v>1611</v>
      </c>
      <c r="E818" s="235">
        <v>4707.2</v>
      </c>
      <c r="F818" s="287">
        <v>41922</v>
      </c>
      <c r="G818" s="44">
        <v>4707.2</v>
      </c>
      <c r="H818" s="243">
        <f t="shared" si="13"/>
        <v>0</v>
      </c>
      <c r="I818" s="214"/>
    </row>
    <row r="819" spans="1:11" x14ac:dyDescent="0.25">
      <c r="A819" s="216">
        <v>41922</v>
      </c>
      <c r="B819" s="285" t="s">
        <v>1154</v>
      </c>
      <c r="C819" s="361" t="s">
        <v>4961</v>
      </c>
      <c r="D819" s="214" t="s">
        <v>4733</v>
      </c>
      <c r="E819" s="235">
        <v>4311.6000000000004</v>
      </c>
      <c r="F819" s="287">
        <v>41922</v>
      </c>
      <c r="G819" s="44">
        <v>4311.6000000000004</v>
      </c>
      <c r="H819" s="243">
        <f t="shared" si="13"/>
        <v>0</v>
      </c>
      <c r="I819" s="214" t="s">
        <v>30</v>
      </c>
    </row>
    <row r="820" spans="1:11" x14ac:dyDescent="0.25">
      <c r="A820" s="216">
        <v>41922</v>
      </c>
      <c r="B820" s="285" t="s">
        <v>1155</v>
      </c>
      <c r="C820" s="361" t="s">
        <v>4961</v>
      </c>
      <c r="D820" s="214" t="s">
        <v>2439</v>
      </c>
      <c r="E820" s="235">
        <v>2793</v>
      </c>
      <c r="F820" s="287">
        <v>41922</v>
      </c>
      <c r="G820" s="44">
        <v>2793</v>
      </c>
      <c r="H820" s="243">
        <f t="shared" si="13"/>
        <v>0</v>
      </c>
      <c r="I820" s="214" t="s">
        <v>30</v>
      </c>
    </row>
    <row r="821" spans="1:11" x14ac:dyDescent="0.25">
      <c r="A821" s="216">
        <v>41922</v>
      </c>
      <c r="B821" s="285" t="s">
        <v>1156</v>
      </c>
      <c r="C821" s="361" t="s">
        <v>4961</v>
      </c>
      <c r="D821" s="214" t="s">
        <v>4700</v>
      </c>
      <c r="E821" s="235">
        <v>4367.5</v>
      </c>
      <c r="F821" s="287">
        <v>41925</v>
      </c>
      <c r="G821" s="44">
        <v>4367.5</v>
      </c>
      <c r="H821" s="243">
        <f t="shared" si="13"/>
        <v>0</v>
      </c>
      <c r="I821" s="214" t="s">
        <v>27</v>
      </c>
    </row>
    <row r="822" spans="1:11" x14ac:dyDescent="0.25">
      <c r="A822" s="216">
        <v>41922</v>
      </c>
      <c r="B822" s="285" t="s">
        <v>1157</v>
      </c>
      <c r="C822" s="361" t="s">
        <v>4961</v>
      </c>
      <c r="D822" s="214" t="s">
        <v>19</v>
      </c>
      <c r="E822" s="235">
        <v>30000</v>
      </c>
      <c r="F822" s="287">
        <v>41922</v>
      </c>
      <c r="G822" s="44">
        <v>30000</v>
      </c>
      <c r="H822" s="243">
        <f t="shared" si="13"/>
        <v>0</v>
      </c>
      <c r="I822" s="214" t="s">
        <v>21</v>
      </c>
    </row>
    <row r="823" spans="1:11" x14ac:dyDescent="0.25">
      <c r="A823" s="216">
        <v>41922</v>
      </c>
      <c r="B823" s="285" t="s">
        <v>1158</v>
      </c>
      <c r="C823" s="361" t="s">
        <v>4961</v>
      </c>
      <c r="D823" s="214" t="s">
        <v>4956</v>
      </c>
      <c r="E823" s="235">
        <v>24954.6</v>
      </c>
      <c r="F823" s="287">
        <v>41922</v>
      </c>
      <c r="G823" s="44">
        <v>24954.6</v>
      </c>
      <c r="H823" s="243">
        <f t="shared" si="13"/>
        <v>0</v>
      </c>
      <c r="I823" s="214" t="s">
        <v>21</v>
      </c>
    </row>
    <row r="824" spans="1:11" x14ac:dyDescent="0.25">
      <c r="A824" s="216">
        <v>41922</v>
      </c>
      <c r="B824" s="285" t="s">
        <v>1160</v>
      </c>
      <c r="C824" s="361" t="s">
        <v>4961</v>
      </c>
      <c r="D824" s="214" t="s">
        <v>22</v>
      </c>
      <c r="E824" s="235">
        <v>1350</v>
      </c>
      <c r="F824" s="287">
        <v>41922</v>
      </c>
      <c r="G824" s="44">
        <v>1350</v>
      </c>
      <c r="H824" s="243">
        <f t="shared" si="13"/>
        <v>0</v>
      </c>
      <c r="I824" s="214"/>
    </row>
    <row r="825" spans="1:11" x14ac:dyDescent="0.25">
      <c r="A825" s="216">
        <v>41922</v>
      </c>
      <c r="B825" s="285" t="s">
        <v>1161</v>
      </c>
      <c r="C825" s="361" t="s">
        <v>4961</v>
      </c>
      <c r="D825" s="214" t="s">
        <v>22</v>
      </c>
      <c r="E825" s="235">
        <v>1711</v>
      </c>
      <c r="F825" s="287">
        <v>41922</v>
      </c>
      <c r="G825" s="44">
        <v>1711</v>
      </c>
      <c r="H825" s="243">
        <f t="shared" si="13"/>
        <v>0</v>
      </c>
      <c r="I825" s="214"/>
    </row>
    <row r="826" spans="1:11" x14ac:dyDescent="0.25">
      <c r="A826" s="216">
        <v>41922</v>
      </c>
      <c r="B826" s="285" t="s">
        <v>1162</v>
      </c>
      <c r="C826" s="361" t="s">
        <v>4961</v>
      </c>
      <c r="D826" s="214" t="s">
        <v>1043</v>
      </c>
      <c r="E826" s="235">
        <v>1734.6</v>
      </c>
      <c r="F826" s="287">
        <v>41922</v>
      </c>
      <c r="G826" s="44">
        <v>1734.6</v>
      </c>
      <c r="H826" s="243">
        <f t="shared" si="13"/>
        <v>0</v>
      </c>
      <c r="I826" s="214" t="s">
        <v>30</v>
      </c>
    </row>
    <row r="827" spans="1:11" x14ac:dyDescent="0.25">
      <c r="A827" s="216">
        <v>41922</v>
      </c>
      <c r="B827" s="285" t="s">
        <v>1163</v>
      </c>
      <c r="C827" s="361" t="s">
        <v>4961</v>
      </c>
      <c r="D827" s="214" t="s">
        <v>62</v>
      </c>
      <c r="E827" s="235">
        <v>25572</v>
      </c>
      <c r="F827" s="287">
        <v>41923</v>
      </c>
      <c r="G827" s="44">
        <v>25572</v>
      </c>
      <c r="H827" s="243">
        <f t="shared" si="13"/>
        <v>0</v>
      </c>
      <c r="I827" s="214" t="s">
        <v>65</v>
      </c>
    </row>
    <row r="828" spans="1:11" x14ac:dyDescent="0.25">
      <c r="A828" s="216">
        <v>41922</v>
      </c>
      <c r="B828" s="285" t="s">
        <v>1164</v>
      </c>
      <c r="C828" s="361" t="s">
        <v>4961</v>
      </c>
      <c r="D828" s="214" t="s">
        <v>11</v>
      </c>
      <c r="E828" s="235">
        <v>27608</v>
      </c>
      <c r="F828" s="287">
        <v>41936</v>
      </c>
      <c r="G828" s="44">
        <v>27608</v>
      </c>
      <c r="H828" s="243">
        <f t="shared" si="13"/>
        <v>0</v>
      </c>
      <c r="I828" s="214" t="s">
        <v>65</v>
      </c>
      <c r="K828" s="33"/>
    </row>
    <row r="829" spans="1:11" x14ac:dyDescent="0.25">
      <c r="A829" s="216">
        <v>41922</v>
      </c>
      <c r="B829" s="285" t="s">
        <v>1165</v>
      </c>
      <c r="C829" s="361" t="s">
        <v>4961</v>
      </c>
      <c r="D829" s="214" t="s">
        <v>25</v>
      </c>
      <c r="E829" s="235">
        <v>8755.2000000000007</v>
      </c>
      <c r="F829" s="287">
        <v>41923</v>
      </c>
      <c r="G829" s="44">
        <v>8755.2000000000007</v>
      </c>
      <c r="H829" s="243">
        <f t="shared" si="13"/>
        <v>0</v>
      </c>
      <c r="I829" s="214" t="s">
        <v>65</v>
      </c>
    </row>
    <row r="830" spans="1:11" x14ac:dyDescent="0.25">
      <c r="A830" s="216">
        <v>41922</v>
      </c>
      <c r="B830" s="285" t="s">
        <v>1167</v>
      </c>
      <c r="C830" s="361" t="s">
        <v>4961</v>
      </c>
      <c r="D830" s="214" t="s">
        <v>3121</v>
      </c>
      <c r="E830" s="235">
        <v>8260</v>
      </c>
      <c r="F830" s="287">
        <v>41923</v>
      </c>
      <c r="G830" s="44">
        <v>8260</v>
      </c>
      <c r="H830" s="243">
        <f t="shared" si="13"/>
        <v>0</v>
      </c>
      <c r="I830" s="214" t="s">
        <v>65</v>
      </c>
    </row>
    <row r="831" spans="1:11" x14ac:dyDescent="0.25">
      <c r="A831" s="216">
        <v>41922</v>
      </c>
      <c r="B831" s="285" t="s">
        <v>1168</v>
      </c>
      <c r="C831" s="361" t="s">
        <v>4961</v>
      </c>
      <c r="D831" s="214" t="s">
        <v>245</v>
      </c>
      <c r="E831" s="235">
        <v>23603.200000000001</v>
      </c>
      <c r="F831" s="287">
        <v>41925</v>
      </c>
      <c r="G831" s="44">
        <v>23603.200000000001</v>
      </c>
      <c r="H831" s="243">
        <f t="shared" si="13"/>
        <v>0</v>
      </c>
      <c r="I831" s="214" t="s">
        <v>27</v>
      </c>
    </row>
    <row r="832" spans="1:11" x14ac:dyDescent="0.25">
      <c r="A832" s="216">
        <v>41922</v>
      </c>
      <c r="B832" s="285" t="s">
        <v>1170</v>
      </c>
      <c r="C832" s="361" t="s">
        <v>4961</v>
      </c>
      <c r="D832" s="214" t="s">
        <v>55</v>
      </c>
      <c r="E832" s="235">
        <v>11214.1</v>
      </c>
      <c r="F832" s="287">
        <v>41922</v>
      </c>
      <c r="G832" s="44">
        <v>11214.1</v>
      </c>
      <c r="H832" s="243">
        <f t="shared" si="13"/>
        <v>0</v>
      </c>
      <c r="I832" s="214"/>
    </row>
    <row r="833" spans="1:11" x14ac:dyDescent="0.25">
      <c r="A833" s="216">
        <v>41922</v>
      </c>
      <c r="B833" s="285" t="s">
        <v>1171</v>
      </c>
      <c r="C833" s="361" t="s">
        <v>4961</v>
      </c>
      <c r="D833" s="214" t="s">
        <v>123</v>
      </c>
      <c r="E833" s="235">
        <v>4357.8</v>
      </c>
      <c r="F833" s="287">
        <v>41923</v>
      </c>
      <c r="G833" s="44">
        <v>4357.8</v>
      </c>
      <c r="H833" s="243">
        <f t="shared" si="13"/>
        <v>0</v>
      </c>
      <c r="I833" s="214"/>
    </row>
    <row r="834" spans="1:11" x14ac:dyDescent="0.25">
      <c r="A834" s="216">
        <v>41922</v>
      </c>
      <c r="B834" s="285" t="s">
        <v>1172</v>
      </c>
      <c r="C834" s="361" t="s">
        <v>4961</v>
      </c>
      <c r="D834" s="214" t="s">
        <v>51</v>
      </c>
      <c r="E834" s="235">
        <v>2096.1999999999998</v>
      </c>
      <c r="F834" s="287">
        <v>41923</v>
      </c>
      <c r="G834" s="44">
        <v>2096.1999999999998</v>
      </c>
      <c r="H834" s="243">
        <f t="shared" si="13"/>
        <v>0</v>
      </c>
      <c r="I834" s="214" t="s">
        <v>217</v>
      </c>
      <c r="J834" s="21"/>
      <c r="K834" s="21"/>
    </row>
    <row r="835" spans="1:11" x14ac:dyDescent="0.25">
      <c r="A835" s="216">
        <v>41922</v>
      </c>
      <c r="B835" s="285" t="s">
        <v>1173</v>
      </c>
      <c r="C835" s="361" t="s">
        <v>4961</v>
      </c>
      <c r="D835" s="214" t="s">
        <v>3121</v>
      </c>
      <c r="E835" s="235">
        <v>2415.8000000000002</v>
      </c>
      <c r="F835" s="287">
        <v>41923</v>
      </c>
      <c r="G835" s="44">
        <v>2415.8000000000002</v>
      </c>
      <c r="H835" s="243">
        <f t="shared" si="13"/>
        <v>0</v>
      </c>
      <c r="I835" s="214" t="s">
        <v>65</v>
      </c>
      <c r="J835" s="21"/>
      <c r="K835" s="21"/>
    </row>
    <row r="836" spans="1:11" x14ac:dyDescent="0.25">
      <c r="A836" s="216">
        <v>41922</v>
      </c>
      <c r="B836" s="285" t="s">
        <v>1174</v>
      </c>
      <c r="C836" s="361" t="s">
        <v>4961</v>
      </c>
      <c r="D836" s="214" t="s">
        <v>4622</v>
      </c>
      <c r="E836" s="235">
        <v>456</v>
      </c>
      <c r="F836" s="287">
        <v>41922</v>
      </c>
      <c r="G836" s="44">
        <v>456</v>
      </c>
      <c r="H836" s="243">
        <f t="shared" si="13"/>
        <v>0</v>
      </c>
      <c r="I836" s="214"/>
      <c r="J836" s="21"/>
      <c r="K836" s="21"/>
    </row>
    <row r="837" spans="1:11" x14ac:dyDescent="0.25">
      <c r="A837" s="216">
        <v>41922</v>
      </c>
      <c r="B837" s="285" t="s">
        <v>1176</v>
      </c>
      <c r="C837" s="361" t="s">
        <v>4961</v>
      </c>
      <c r="D837" s="214" t="s">
        <v>4696</v>
      </c>
      <c r="E837" s="235">
        <v>47434.6</v>
      </c>
      <c r="F837" s="287">
        <v>41922</v>
      </c>
      <c r="G837" s="44">
        <v>47434.6</v>
      </c>
      <c r="H837" s="243">
        <f t="shared" si="13"/>
        <v>0</v>
      </c>
      <c r="I837" s="214"/>
      <c r="J837" s="21"/>
      <c r="K837" s="21"/>
    </row>
    <row r="838" spans="1:11" x14ac:dyDescent="0.25">
      <c r="A838" s="216">
        <v>41922</v>
      </c>
      <c r="B838" s="285" t="s">
        <v>1178</v>
      </c>
      <c r="C838" s="361" t="s">
        <v>4961</v>
      </c>
      <c r="D838" s="214" t="s">
        <v>857</v>
      </c>
      <c r="E838" s="235">
        <v>7953.2</v>
      </c>
      <c r="F838" s="287">
        <v>41925</v>
      </c>
      <c r="G838" s="44">
        <v>7953.2</v>
      </c>
      <c r="H838" s="243">
        <f t="shared" si="13"/>
        <v>0</v>
      </c>
      <c r="I838" s="214" t="s">
        <v>27</v>
      </c>
      <c r="J838" s="21"/>
      <c r="K838" s="21"/>
    </row>
    <row r="839" spans="1:11" x14ac:dyDescent="0.25">
      <c r="A839" s="216">
        <v>41922</v>
      </c>
      <c r="B839" s="285" t="s">
        <v>1179</v>
      </c>
      <c r="C839" s="361" t="s">
        <v>4961</v>
      </c>
      <c r="D839" s="214" t="s">
        <v>180</v>
      </c>
      <c r="E839" s="235">
        <v>32356.799999999999</v>
      </c>
      <c r="F839" s="287">
        <v>41923</v>
      </c>
      <c r="G839" s="44">
        <v>32356.799999999999</v>
      </c>
      <c r="H839" s="243">
        <f t="shared" si="13"/>
        <v>0</v>
      </c>
      <c r="I839" s="214" t="s">
        <v>65</v>
      </c>
      <c r="J839" s="21"/>
      <c r="K839" s="21"/>
    </row>
    <row r="840" spans="1:11" x14ac:dyDescent="0.25">
      <c r="A840" s="216">
        <v>41922</v>
      </c>
      <c r="B840" s="285" t="s">
        <v>1180</v>
      </c>
      <c r="C840" s="361" t="s">
        <v>4961</v>
      </c>
      <c r="D840" s="214" t="s">
        <v>346</v>
      </c>
      <c r="E840" s="235">
        <v>1481.2</v>
      </c>
      <c r="F840" s="287">
        <v>41925</v>
      </c>
      <c r="G840" s="44">
        <v>1481.2</v>
      </c>
      <c r="H840" s="243">
        <f t="shared" ref="H840:H903" si="14">E840-G840</f>
        <v>0</v>
      </c>
      <c r="I840" s="214" t="s">
        <v>27</v>
      </c>
      <c r="J840" s="21"/>
      <c r="K840" s="21"/>
    </row>
    <row r="841" spans="1:11" x14ac:dyDescent="0.25">
      <c r="A841" s="216">
        <v>41922</v>
      </c>
      <c r="B841" s="285" t="s">
        <v>1181</v>
      </c>
      <c r="C841" s="361" t="s">
        <v>4961</v>
      </c>
      <c r="D841" s="214" t="s">
        <v>52</v>
      </c>
      <c r="E841" s="235">
        <v>2668.8</v>
      </c>
      <c r="F841" s="287">
        <v>41923</v>
      </c>
      <c r="G841" s="44">
        <v>2668.8</v>
      </c>
      <c r="H841" s="243">
        <f t="shared" si="14"/>
        <v>0</v>
      </c>
      <c r="I841" s="214" t="s">
        <v>217</v>
      </c>
      <c r="J841" s="21"/>
      <c r="K841" s="21"/>
    </row>
    <row r="842" spans="1:11" x14ac:dyDescent="0.25">
      <c r="A842" s="216">
        <v>41922</v>
      </c>
      <c r="B842" s="285" t="s">
        <v>1182</v>
      </c>
      <c r="C842" s="361" t="s">
        <v>4961</v>
      </c>
      <c r="D842" s="214" t="s">
        <v>3121</v>
      </c>
      <c r="E842" s="235">
        <v>410.4</v>
      </c>
      <c r="F842" s="287">
        <v>41923</v>
      </c>
      <c r="G842" s="44">
        <v>410.4</v>
      </c>
      <c r="H842" s="243">
        <f t="shared" si="14"/>
        <v>0</v>
      </c>
      <c r="I842" s="214" t="s">
        <v>65</v>
      </c>
      <c r="J842" s="21"/>
      <c r="K842" s="21"/>
    </row>
    <row r="843" spans="1:11" x14ac:dyDescent="0.25">
      <c r="A843" s="216">
        <v>41922</v>
      </c>
      <c r="B843" s="285" t="s">
        <v>1183</v>
      </c>
      <c r="C843" s="361" t="s">
        <v>4961</v>
      </c>
      <c r="D843" s="214" t="s">
        <v>703</v>
      </c>
      <c r="E843" s="235">
        <v>1935.2</v>
      </c>
      <c r="F843" s="287">
        <v>41923</v>
      </c>
      <c r="G843" s="44">
        <v>1935.2</v>
      </c>
      <c r="H843" s="243">
        <f t="shared" si="14"/>
        <v>0</v>
      </c>
      <c r="I843" s="214" t="s">
        <v>217</v>
      </c>
      <c r="J843" s="21"/>
      <c r="K843" s="21"/>
    </row>
    <row r="844" spans="1:11" x14ac:dyDescent="0.25">
      <c r="A844" s="216">
        <v>41922</v>
      </c>
      <c r="B844" s="285" t="s">
        <v>1184</v>
      </c>
      <c r="C844" s="361" t="s">
        <v>4961</v>
      </c>
      <c r="D844" s="214" t="s">
        <v>3651</v>
      </c>
      <c r="E844" s="235">
        <v>564</v>
      </c>
      <c r="F844" s="287">
        <v>41923</v>
      </c>
      <c r="G844" s="44">
        <v>564</v>
      </c>
      <c r="H844" s="243">
        <f t="shared" si="14"/>
        <v>0</v>
      </c>
      <c r="I844" s="214" t="s">
        <v>217</v>
      </c>
      <c r="J844" s="21"/>
      <c r="K844" s="21"/>
    </row>
    <row r="845" spans="1:11" x14ac:dyDescent="0.25">
      <c r="A845" s="216">
        <v>41922</v>
      </c>
      <c r="B845" s="285" t="s">
        <v>1185</v>
      </c>
      <c r="C845" s="361" t="s">
        <v>4961</v>
      </c>
      <c r="D845" s="214" t="s">
        <v>386</v>
      </c>
      <c r="E845" s="235">
        <v>2029.6</v>
      </c>
      <c r="F845" s="287">
        <v>41923</v>
      </c>
      <c r="G845" s="44">
        <v>2029.6</v>
      </c>
      <c r="H845" s="243">
        <f t="shared" si="14"/>
        <v>0</v>
      </c>
      <c r="I845" s="214" t="s">
        <v>217</v>
      </c>
      <c r="J845" s="21"/>
      <c r="K845" s="21"/>
    </row>
    <row r="846" spans="1:11" x14ac:dyDescent="0.25">
      <c r="A846" s="216">
        <v>41922</v>
      </c>
      <c r="B846" s="285" t="s">
        <v>1186</v>
      </c>
      <c r="C846" s="361" t="s">
        <v>4961</v>
      </c>
      <c r="D846" s="214" t="s">
        <v>180</v>
      </c>
      <c r="E846" s="235">
        <v>1634</v>
      </c>
      <c r="F846" s="287">
        <v>41923</v>
      </c>
      <c r="G846" s="44">
        <v>1634</v>
      </c>
      <c r="H846" s="243">
        <f t="shared" si="14"/>
        <v>0</v>
      </c>
      <c r="I846" s="214" t="s">
        <v>65</v>
      </c>
      <c r="J846" s="21"/>
      <c r="K846" s="21"/>
    </row>
    <row r="847" spans="1:11" x14ac:dyDescent="0.25">
      <c r="A847" s="216">
        <v>41922</v>
      </c>
      <c r="B847" s="285" t="s">
        <v>1187</v>
      </c>
      <c r="C847" s="361" t="s">
        <v>4961</v>
      </c>
      <c r="D847" s="214" t="s">
        <v>67</v>
      </c>
      <c r="E847" s="235">
        <v>3654</v>
      </c>
      <c r="F847" s="287">
        <v>41923</v>
      </c>
      <c r="G847" s="44">
        <v>3654</v>
      </c>
      <c r="H847" s="243">
        <f t="shared" si="14"/>
        <v>0</v>
      </c>
      <c r="I847" s="214" t="s">
        <v>217</v>
      </c>
      <c r="J847" s="21"/>
      <c r="K847" s="21"/>
    </row>
    <row r="848" spans="1:11" x14ac:dyDescent="0.25">
      <c r="A848" s="216">
        <v>41922</v>
      </c>
      <c r="B848" s="285" t="s">
        <v>1188</v>
      </c>
      <c r="C848" s="361" t="s">
        <v>4961</v>
      </c>
      <c r="D848" s="214" t="s">
        <v>54</v>
      </c>
      <c r="E848" s="235">
        <v>7564.8</v>
      </c>
      <c r="F848" s="287">
        <v>41923</v>
      </c>
      <c r="G848" s="44">
        <v>7564.8</v>
      </c>
      <c r="H848" s="243">
        <f t="shared" si="14"/>
        <v>0</v>
      </c>
      <c r="I848" s="214" t="s">
        <v>217</v>
      </c>
      <c r="J848" s="21"/>
      <c r="K848" s="21"/>
    </row>
    <row r="849" spans="1:11" x14ac:dyDescent="0.25">
      <c r="A849" s="216">
        <v>41922</v>
      </c>
      <c r="B849" s="285" t="s">
        <v>1189</v>
      </c>
      <c r="C849" s="361" t="s">
        <v>4961</v>
      </c>
      <c r="D849" s="214" t="s">
        <v>765</v>
      </c>
      <c r="E849" s="235">
        <v>2990</v>
      </c>
      <c r="F849" s="287">
        <v>41923</v>
      </c>
      <c r="G849" s="44">
        <v>2990</v>
      </c>
      <c r="H849" s="243">
        <f t="shared" si="14"/>
        <v>0</v>
      </c>
      <c r="I849" s="214" t="s">
        <v>21</v>
      </c>
      <c r="J849" s="21"/>
      <c r="K849" s="21"/>
    </row>
    <row r="850" spans="1:11" x14ac:dyDescent="0.25">
      <c r="A850" s="216">
        <v>41922</v>
      </c>
      <c r="B850" s="285" t="s">
        <v>1190</v>
      </c>
      <c r="C850" s="361" t="s">
        <v>4961</v>
      </c>
      <c r="D850" s="214" t="s">
        <v>4966</v>
      </c>
      <c r="E850" s="235">
        <v>10506</v>
      </c>
      <c r="F850" s="287">
        <v>41922</v>
      </c>
      <c r="G850" s="44">
        <v>10506</v>
      </c>
      <c r="H850" s="243">
        <f t="shared" si="14"/>
        <v>0</v>
      </c>
      <c r="I850" s="214"/>
      <c r="K850" s="33"/>
    </row>
    <row r="851" spans="1:11" x14ac:dyDescent="0.25">
      <c r="A851" s="216">
        <v>41922</v>
      </c>
      <c r="B851" s="285" t="s">
        <v>1191</v>
      </c>
      <c r="C851" s="361" t="s">
        <v>4961</v>
      </c>
      <c r="D851" s="214" t="s">
        <v>242</v>
      </c>
      <c r="E851" s="235">
        <v>111433.8</v>
      </c>
      <c r="F851" s="487"/>
      <c r="G851" s="320"/>
      <c r="H851" s="243">
        <f t="shared" si="14"/>
        <v>111433.8</v>
      </c>
      <c r="I851" s="214" t="s">
        <v>27</v>
      </c>
    </row>
    <row r="852" spans="1:11" x14ac:dyDescent="0.25">
      <c r="A852" s="216">
        <v>41922</v>
      </c>
      <c r="B852" s="285" t="s">
        <v>1192</v>
      </c>
      <c r="C852" s="361" t="s">
        <v>4961</v>
      </c>
      <c r="D852" s="214" t="s">
        <v>4810</v>
      </c>
      <c r="E852" s="235">
        <v>33701.14</v>
      </c>
      <c r="F852" s="473" t="s">
        <v>5027</v>
      </c>
      <c r="G852" s="44">
        <v>33701.14</v>
      </c>
      <c r="H852" s="243">
        <f t="shared" si="14"/>
        <v>0</v>
      </c>
      <c r="I852" s="214" t="s">
        <v>27</v>
      </c>
    </row>
    <row r="853" spans="1:11" x14ac:dyDescent="0.25">
      <c r="A853" s="216">
        <v>41922</v>
      </c>
      <c r="B853" s="285" t="s">
        <v>1193</v>
      </c>
      <c r="C853" s="361" t="s">
        <v>4961</v>
      </c>
      <c r="D853" s="214" t="s">
        <v>4759</v>
      </c>
      <c r="E853" s="235">
        <v>470.4</v>
      </c>
      <c r="F853" s="287">
        <v>41922</v>
      </c>
      <c r="G853" s="44">
        <v>470.4</v>
      </c>
      <c r="H853" s="243">
        <f t="shared" si="14"/>
        <v>0</v>
      </c>
      <c r="I853" s="214" t="s">
        <v>492</v>
      </c>
    </row>
    <row r="854" spans="1:11" x14ac:dyDescent="0.25">
      <c r="A854" s="216">
        <v>41922</v>
      </c>
      <c r="B854" s="285" t="s">
        <v>1194</v>
      </c>
      <c r="C854" s="361" t="s">
        <v>4961</v>
      </c>
      <c r="D854" s="220" t="s">
        <v>3114</v>
      </c>
      <c r="E854" s="241">
        <v>0</v>
      </c>
      <c r="F854" s="287"/>
      <c r="G854" s="44"/>
      <c r="H854" s="243">
        <f t="shared" si="14"/>
        <v>0</v>
      </c>
      <c r="I854" s="214"/>
    </row>
    <row r="855" spans="1:11" x14ac:dyDescent="0.25">
      <c r="A855" s="216">
        <v>41922</v>
      </c>
      <c r="B855" s="285" t="s">
        <v>1195</v>
      </c>
      <c r="C855" s="361" t="s">
        <v>4961</v>
      </c>
      <c r="D855" s="214" t="s">
        <v>4666</v>
      </c>
      <c r="E855" s="235">
        <v>11512.8</v>
      </c>
      <c r="F855" s="487"/>
      <c r="G855" s="320"/>
      <c r="H855" s="243">
        <f t="shared" si="14"/>
        <v>11512.8</v>
      </c>
      <c r="I855" s="214" t="s">
        <v>27</v>
      </c>
      <c r="K855" s="33"/>
    </row>
    <row r="856" spans="1:11" x14ac:dyDescent="0.25">
      <c r="A856" s="216">
        <v>41922</v>
      </c>
      <c r="B856" s="285" t="s">
        <v>1196</v>
      </c>
      <c r="C856" s="361" t="s">
        <v>4961</v>
      </c>
      <c r="D856" s="214" t="s">
        <v>4953</v>
      </c>
      <c r="E856" s="235">
        <v>22927</v>
      </c>
      <c r="F856" s="287">
        <v>41923</v>
      </c>
      <c r="G856" s="44">
        <v>22927</v>
      </c>
      <c r="H856" s="243">
        <f t="shared" si="14"/>
        <v>0</v>
      </c>
      <c r="I856" s="214" t="s">
        <v>3427</v>
      </c>
    </row>
    <row r="857" spans="1:11" x14ac:dyDescent="0.25">
      <c r="A857" s="216">
        <v>41922</v>
      </c>
      <c r="B857" s="285" t="s">
        <v>1197</v>
      </c>
      <c r="C857" s="361" t="s">
        <v>4961</v>
      </c>
      <c r="D857" s="214" t="s">
        <v>2949</v>
      </c>
      <c r="E857" s="235">
        <v>6112</v>
      </c>
      <c r="F857" s="287">
        <v>41922</v>
      </c>
      <c r="G857" s="44">
        <v>6112</v>
      </c>
      <c r="H857" s="243">
        <f t="shared" si="14"/>
        <v>0</v>
      </c>
      <c r="I857" s="214"/>
    </row>
    <row r="858" spans="1:11" x14ac:dyDescent="0.25">
      <c r="A858" s="216">
        <v>41922</v>
      </c>
      <c r="B858" s="285" t="s">
        <v>1198</v>
      </c>
      <c r="C858" s="361" t="s">
        <v>4961</v>
      </c>
      <c r="D858" s="214" t="s">
        <v>2386</v>
      </c>
      <c r="E858" s="235">
        <v>3184.4</v>
      </c>
      <c r="F858" s="287">
        <v>41925</v>
      </c>
      <c r="G858" s="44">
        <v>3184.4</v>
      </c>
      <c r="H858" s="243">
        <f t="shared" si="14"/>
        <v>0</v>
      </c>
      <c r="I858" s="214" t="s">
        <v>21</v>
      </c>
    </row>
    <row r="859" spans="1:11" x14ac:dyDescent="0.25">
      <c r="A859" s="216">
        <v>41922</v>
      </c>
      <c r="B859" s="285" t="s">
        <v>1199</v>
      </c>
      <c r="C859" s="361" t="s">
        <v>4961</v>
      </c>
      <c r="D859" s="214" t="s">
        <v>115</v>
      </c>
      <c r="E859" s="235">
        <v>2313.4</v>
      </c>
      <c r="F859" s="287">
        <v>41922</v>
      </c>
      <c r="G859" s="44">
        <v>2313.4</v>
      </c>
      <c r="H859" s="243">
        <f t="shared" si="14"/>
        <v>0</v>
      </c>
      <c r="I859" s="214"/>
    </row>
    <row r="860" spans="1:11" x14ac:dyDescent="0.25">
      <c r="A860" s="216">
        <v>41922</v>
      </c>
      <c r="B860" s="285" t="s">
        <v>1200</v>
      </c>
      <c r="C860" s="361" t="s">
        <v>4961</v>
      </c>
      <c r="D860" s="214" t="s">
        <v>136</v>
      </c>
      <c r="E860" s="235">
        <v>2662.4</v>
      </c>
      <c r="F860" s="287">
        <v>41922</v>
      </c>
      <c r="G860" s="44">
        <v>2662.4</v>
      </c>
      <c r="H860" s="243">
        <f t="shared" si="14"/>
        <v>0</v>
      </c>
      <c r="I860" s="214"/>
    </row>
    <row r="861" spans="1:11" x14ac:dyDescent="0.25">
      <c r="A861" s="216">
        <v>41922</v>
      </c>
      <c r="B861" s="285" t="s">
        <v>1201</v>
      </c>
      <c r="C861" s="361" t="s">
        <v>4961</v>
      </c>
      <c r="D861" s="214" t="s">
        <v>4773</v>
      </c>
      <c r="E861" s="235">
        <v>1436.4</v>
      </c>
      <c r="F861" s="287">
        <v>41922</v>
      </c>
      <c r="G861" s="44">
        <v>1436.4</v>
      </c>
      <c r="H861" s="243">
        <f t="shared" si="14"/>
        <v>0</v>
      </c>
      <c r="I861" s="214"/>
    </row>
    <row r="862" spans="1:11" x14ac:dyDescent="0.25">
      <c r="A862" s="216">
        <v>41922</v>
      </c>
      <c r="B862" s="285" t="s">
        <v>1203</v>
      </c>
      <c r="C862" s="361" t="s">
        <v>4961</v>
      </c>
      <c r="D862" s="214" t="s">
        <v>180</v>
      </c>
      <c r="E862" s="235">
        <v>10335.6</v>
      </c>
      <c r="F862" s="287">
        <v>41922</v>
      </c>
      <c r="G862" s="44">
        <v>10335.6</v>
      </c>
      <c r="H862" s="243">
        <f t="shared" si="14"/>
        <v>0</v>
      </c>
      <c r="I862" s="214"/>
    </row>
    <row r="863" spans="1:11" x14ac:dyDescent="0.25">
      <c r="A863" s="216">
        <v>41922</v>
      </c>
      <c r="B863" s="285" t="s">
        <v>1204</v>
      </c>
      <c r="C863" s="361" t="s">
        <v>4961</v>
      </c>
      <c r="D863" s="214" t="s">
        <v>1007</v>
      </c>
      <c r="E863" s="235">
        <v>574.6</v>
      </c>
      <c r="F863" s="287">
        <v>41923</v>
      </c>
      <c r="G863" s="44">
        <v>574.6</v>
      </c>
      <c r="H863" s="243">
        <f t="shared" si="14"/>
        <v>0</v>
      </c>
      <c r="I863" s="214" t="s">
        <v>217</v>
      </c>
    </row>
    <row r="864" spans="1:11" x14ac:dyDescent="0.25">
      <c r="A864" s="216">
        <v>41922</v>
      </c>
      <c r="B864" s="285" t="s">
        <v>1205</v>
      </c>
      <c r="C864" s="361" t="s">
        <v>4961</v>
      </c>
      <c r="D864" s="214" t="s">
        <v>78</v>
      </c>
      <c r="E864" s="235">
        <v>5434.5</v>
      </c>
      <c r="F864" s="287">
        <v>41923</v>
      </c>
      <c r="G864" s="44">
        <v>5434.5</v>
      </c>
      <c r="H864" s="243">
        <f t="shared" si="14"/>
        <v>0</v>
      </c>
      <c r="I864" s="214" t="s">
        <v>217</v>
      </c>
    </row>
    <row r="865" spans="1:11" x14ac:dyDescent="0.25">
      <c r="A865" s="216">
        <v>41922</v>
      </c>
      <c r="B865" s="285" t="s">
        <v>1207</v>
      </c>
      <c r="C865" s="361" t="s">
        <v>4961</v>
      </c>
      <c r="D865" s="214" t="s">
        <v>87</v>
      </c>
      <c r="E865" s="235">
        <v>15712.47</v>
      </c>
      <c r="F865" s="287">
        <v>41923</v>
      </c>
      <c r="G865" s="44">
        <v>15712.47</v>
      </c>
      <c r="H865" s="243">
        <f t="shared" si="14"/>
        <v>0</v>
      </c>
      <c r="I865" s="214" t="s">
        <v>217</v>
      </c>
    </row>
    <row r="866" spans="1:11" x14ac:dyDescent="0.25">
      <c r="A866" s="216">
        <v>41922</v>
      </c>
      <c r="B866" s="285" t="s">
        <v>1209</v>
      </c>
      <c r="C866" s="361" t="s">
        <v>4961</v>
      </c>
      <c r="D866" s="214" t="s">
        <v>193</v>
      </c>
      <c r="E866" s="235">
        <v>12413.6</v>
      </c>
      <c r="F866" s="287">
        <v>41923</v>
      </c>
      <c r="G866" s="44">
        <v>12413.6</v>
      </c>
      <c r="H866" s="243">
        <f t="shared" si="14"/>
        <v>0</v>
      </c>
      <c r="I866" s="214" t="s">
        <v>217</v>
      </c>
      <c r="J866" s="21"/>
      <c r="K866" s="21"/>
    </row>
    <row r="867" spans="1:11" x14ac:dyDescent="0.25">
      <c r="A867" s="216">
        <v>41922</v>
      </c>
      <c r="B867" s="285" t="s">
        <v>1210</v>
      </c>
      <c r="C867" s="361" t="s">
        <v>4961</v>
      </c>
      <c r="D867" s="214" t="s">
        <v>349</v>
      </c>
      <c r="E867" s="235">
        <v>5076.8</v>
      </c>
      <c r="F867" s="287">
        <v>41923</v>
      </c>
      <c r="G867" s="44">
        <v>5076.8</v>
      </c>
      <c r="H867" s="243">
        <f t="shared" si="14"/>
        <v>0</v>
      </c>
      <c r="I867" s="214" t="s">
        <v>217</v>
      </c>
      <c r="J867" s="21"/>
      <c r="K867" s="21"/>
    </row>
    <row r="868" spans="1:11" x14ac:dyDescent="0.25">
      <c r="A868" s="216">
        <v>41922</v>
      </c>
      <c r="B868" s="285" t="s">
        <v>1211</v>
      </c>
      <c r="C868" s="361" t="s">
        <v>4961</v>
      </c>
      <c r="D868" s="214" t="s">
        <v>142</v>
      </c>
      <c r="E868" s="235">
        <v>3266.6</v>
      </c>
      <c r="F868" s="287">
        <v>41923</v>
      </c>
      <c r="G868" s="44">
        <v>3266.6</v>
      </c>
      <c r="H868" s="243">
        <f t="shared" si="14"/>
        <v>0</v>
      </c>
      <c r="I868" s="214" t="s">
        <v>217</v>
      </c>
      <c r="J868" s="21"/>
      <c r="K868" s="21"/>
    </row>
    <row r="869" spans="1:11" x14ac:dyDescent="0.25">
      <c r="A869" s="216">
        <v>41922</v>
      </c>
      <c r="B869" s="285" t="s">
        <v>1212</v>
      </c>
      <c r="C869" s="361" t="s">
        <v>4961</v>
      </c>
      <c r="D869" s="214" t="s">
        <v>4650</v>
      </c>
      <c r="E869" s="235">
        <v>7890.4</v>
      </c>
      <c r="F869" s="287">
        <v>41923</v>
      </c>
      <c r="G869" s="44">
        <v>7890.4</v>
      </c>
      <c r="H869" s="243">
        <f t="shared" si="14"/>
        <v>0</v>
      </c>
      <c r="I869" s="214" t="s">
        <v>217</v>
      </c>
      <c r="J869" s="21"/>
      <c r="K869" s="21"/>
    </row>
    <row r="870" spans="1:11" x14ac:dyDescent="0.25">
      <c r="A870" s="216">
        <v>41922</v>
      </c>
      <c r="B870" s="285" t="s">
        <v>1213</v>
      </c>
      <c r="C870" s="361" t="s">
        <v>4961</v>
      </c>
      <c r="D870" s="214" t="s">
        <v>4320</v>
      </c>
      <c r="E870" s="235">
        <v>43110.15</v>
      </c>
      <c r="F870" s="287">
        <v>41923</v>
      </c>
      <c r="G870" s="44">
        <v>43110.15</v>
      </c>
      <c r="H870" s="243">
        <f t="shared" si="14"/>
        <v>0</v>
      </c>
      <c r="I870" s="214" t="s">
        <v>30</v>
      </c>
      <c r="J870" s="21"/>
      <c r="K870" s="21"/>
    </row>
    <row r="871" spans="1:11" x14ac:dyDescent="0.25">
      <c r="A871" s="216">
        <v>41922</v>
      </c>
      <c r="B871" s="285" t="s">
        <v>1214</v>
      </c>
      <c r="C871" s="361" t="s">
        <v>4961</v>
      </c>
      <c r="D871" s="214" t="s">
        <v>4956</v>
      </c>
      <c r="E871" s="235">
        <v>26616.3</v>
      </c>
      <c r="F871" s="287">
        <v>41922</v>
      </c>
      <c r="G871" s="44">
        <v>26616.3</v>
      </c>
      <c r="H871" s="243">
        <f t="shared" si="14"/>
        <v>0</v>
      </c>
      <c r="I871" s="214"/>
      <c r="J871" s="21"/>
      <c r="K871" s="21"/>
    </row>
    <row r="872" spans="1:11" x14ac:dyDescent="0.25">
      <c r="A872" s="216">
        <v>41922</v>
      </c>
      <c r="B872" s="285" t="s">
        <v>1215</v>
      </c>
      <c r="C872" s="361" t="s">
        <v>4961</v>
      </c>
      <c r="D872" s="214" t="s">
        <v>123</v>
      </c>
      <c r="E872" s="235">
        <v>3436.8</v>
      </c>
      <c r="F872" s="287">
        <v>41922</v>
      </c>
      <c r="G872" s="44">
        <v>3436.8</v>
      </c>
      <c r="H872" s="243">
        <f t="shared" si="14"/>
        <v>0</v>
      </c>
      <c r="I872" s="214"/>
      <c r="J872" s="21"/>
      <c r="K872" s="21"/>
    </row>
    <row r="873" spans="1:11" x14ac:dyDescent="0.25">
      <c r="A873" s="216">
        <v>41922</v>
      </c>
      <c r="B873" s="285" t="s">
        <v>1216</v>
      </c>
      <c r="C873" s="361" t="s">
        <v>4961</v>
      </c>
      <c r="D873" s="214" t="s">
        <v>30</v>
      </c>
      <c r="E873" s="235">
        <v>108.8</v>
      </c>
      <c r="F873" s="287">
        <v>41922</v>
      </c>
      <c r="G873" s="44">
        <v>108.8</v>
      </c>
      <c r="H873" s="243">
        <f t="shared" si="14"/>
        <v>0</v>
      </c>
      <c r="I873" s="214"/>
      <c r="J873" s="21"/>
      <c r="K873" s="21"/>
    </row>
    <row r="874" spans="1:11" x14ac:dyDescent="0.25">
      <c r="A874" s="216">
        <v>41922</v>
      </c>
      <c r="B874" s="285" t="s">
        <v>1218</v>
      </c>
      <c r="C874" s="361" t="s">
        <v>4961</v>
      </c>
      <c r="D874" s="214" t="s">
        <v>106</v>
      </c>
      <c r="E874" s="235">
        <v>19477.5</v>
      </c>
      <c r="F874" s="287">
        <v>41928</v>
      </c>
      <c r="G874" s="44">
        <v>19477.5</v>
      </c>
      <c r="H874" s="243">
        <f t="shared" si="14"/>
        <v>0</v>
      </c>
      <c r="I874" s="214" t="s">
        <v>30</v>
      </c>
      <c r="J874" s="21"/>
      <c r="K874" s="21"/>
    </row>
    <row r="875" spans="1:11" x14ac:dyDescent="0.25">
      <c r="A875" s="216">
        <v>41922</v>
      </c>
      <c r="B875" s="285" t="s">
        <v>1219</v>
      </c>
      <c r="C875" s="361" t="s">
        <v>4961</v>
      </c>
      <c r="D875" s="214" t="s">
        <v>1919</v>
      </c>
      <c r="E875" s="235">
        <v>2019.1</v>
      </c>
      <c r="F875" s="287">
        <v>41922</v>
      </c>
      <c r="G875" s="44">
        <v>2019.1</v>
      </c>
      <c r="H875" s="243">
        <f t="shared" si="14"/>
        <v>0</v>
      </c>
      <c r="I875" s="214"/>
      <c r="J875" s="21"/>
      <c r="K875" s="21"/>
    </row>
    <row r="876" spans="1:11" x14ac:dyDescent="0.25">
      <c r="A876" s="216">
        <v>41922</v>
      </c>
      <c r="B876" s="285" t="s">
        <v>1220</v>
      </c>
      <c r="C876" s="361" t="s">
        <v>4961</v>
      </c>
      <c r="D876" s="214" t="s">
        <v>4216</v>
      </c>
      <c r="E876" s="235">
        <v>8610</v>
      </c>
      <c r="F876" s="287">
        <v>41922</v>
      </c>
      <c r="G876" s="44">
        <v>8610.2000000000007</v>
      </c>
      <c r="H876" s="243">
        <f t="shared" si="14"/>
        <v>-0.2000000000007276</v>
      </c>
      <c r="I876" s="214"/>
      <c r="J876" s="21"/>
      <c r="K876" s="21"/>
    </row>
    <row r="877" spans="1:11" x14ac:dyDescent="0.25">
      <c r="A877" s="216">
        <v>41922</v>
      </c>
      <c r="B877" s="285" t="s">
        <v>1221</v>
      </c>
      <c r="C877" s="361" t="s">
        <v>4961</v>
      </c>
      <c r="D877" s="214" t="s">
        <v>106</v>
      </c>
      <c r="E877" s="235">
        <v>466309</v>
      </c>
      <c r="F877" s="287">
        <v>41934</v>
      </c>
      <c r="G877" s="44">
        <v>466309</v>
      </c>
      <c r="H877" s="243">
        <f t="shared" si="14"/>
        <v>0</v>
      </c>
      <c r="I877" s="214"/>
      <c r="J877" s="21"/>
      <c r="K877" s="21"/>
    </row>
    <row r="878" spans="1:11" x14ac:dyDescent="0.25">
      <c r="A878" s="216">
        <v>41922</v>
      </c>
      <c r="B878" s="285" t="s">
        <v>1222</v>
      </c>
      <c r="C878" s="361" t="s">
        <v>4961</v>
      </c>
      <c r="D878" s="214" t="s">
        <v>494</v>
      </c>
      <c r="E878" s="235">
        <v>558</v>
      </c>
      <c r="F878" s="287">
        <v>41922</v>
      </c>
      <c r="G878" s="44">
        <v>558</v>
      </c>
      <c r="H878" s="243">
        <f t="shared" si="14"/>
        <v>0</v>
      </c>
      <c r="I878" s="214"/>
      <c r="J878" s="21"/>
      <c r="K878" s="21"/>
    </row>
    <row r="879" spans="1:11" x14ac:dyDescent="0.25">
      <c r="A879" s="216">
        <v>41922</v>
      </c>
      <c r="B879" s="285" t="s">
        <v>1224</v>
      </c>
      <c r="C879" s="361" t="s">
        <v>4961</v>
      </c>
      <c r="D879" s="214" t="s">
        <v>4956</v>
      </c>
      <c r="E879" s="235">
        <v>94100</v>
      </c>
      <c r="F879" s="287">
        <v>41923</v>
      </c>
      <c r="G879" s="44">
        <v>94100</v>
      </c>
      <c r="H879" s="243">
        <f t="shared" si="14"/>
        <v>0</v>
      </c>
      <c r="I879" s="214" t="s">
        <v>21</v>
      </c>
      <c r="J879" s="21"/>
      <c r="K879" s="21"/>
    </row>
    <row r="880" spans="1:11" x14ac:dyDescent="0.25">
      <c r="A880" s="216">
        <v>41922</v>
      </c>
      <c r="B880" s="285" t="s">
        <v>1225</v>
      </c>
      <c r="C880" s="361" t="s">
        <v>4961</v>
      </c>
      <c r="D880" s="214" t="s">
        <v>19</v>
      </c>
      <c r="E880" s="235">
        <v>72303.5</v>
      </c>
      <c r="F880" s="487"/>
      <c r="G880" s="320"/>
      <c r="H880" s="243">
        <f t="shared" si="14"/>
        <v>72303.5</v>
      </c>
      <c r="I880" s="214" t="s">
        <v>65</v>
      </c>
      <c r="J880" s="21"/>
      <c r="K880" s="21"/>
    </row>
    <row r="881" spans="1:11" x14ac:dyDescent="0.25">
      <c r="A881" s="216">
        <v>41922</v>
      </c>
      <c r="B881" s="676" t="s">
        <v>1303</v>
      </c>
      <c r="C881" s="677" t="s">
        <v>4852</v>
      </c>
      <c r="D881" s="220" t="s">
        <v>3114</v>
      </c>
      <c r="E881" s="241">
        <v>0</v>
      </c>
      <c r="F881" s="287"/>
      <c r="G881" s="44"/>
      <c r="H881" s="243">
        <f t="shared" si="14"/>
        <v>0</v>
      </c>
      <c r="I881" s="214" t="s">
        <v>5028</v>
      </c>
      <c r="J881" s="21"/>
      <c r="K881" s="21"/>
    </row>
    <row r="882" spans="1:11" x14ac:dyDescent="0.25">
      <c r="A882" s="216">
        <v>41922</v>
      </c>
      <c r="B882" s="676" t="s">
        <v>1304</v>
      </c>
      <c r="C882" s="677" t="s">
        <v>4852</v>
      </c>
      <c r="D882" s="214" t="s">
        <v>4991</v>
      </c>
      <c r="E882" s="235">
        <v>11444.2</v>
      </c>
      <c r="F882" s="287">
        <v>41925</v>
      </c>
      <c r="G882" s="44">
        <v>11444.2</v>
      </c>
      <c r="H882" s="243">
        <f t="shared" si="14"/>
        <v>0</v>
      </c>
      <c r="I882" s="214" t="s">
        <v>21</v>
      </c>
    </row>
    <row r="883" spans="1:11" x14ac:dyDescent="0.25">
      <c r="A883" s="216">
        <v>41922</v>
      </c>
      <c r="B883" s="676" t="s">
        <v>1305</v>
      </c>
      <c r="C883" s="677" t="s">
        <v>4852</v>
      </c>
      <c r="D883" s="214" t="s">
        <v>83</v>
      </c>
      <c r="E883" s="235">
        <v>4022</v>
      </c>
      <c r="F883" s="287">
        <v>41922</v>
      </c>
      <c r="G883" s="44">
        <v>4022</v>
      </c>
      <c r="H883" s="243">
        <f t="shared" si="14"/>
        <v>0</v>
      </c>
      <c r="I883" s="214" t="s">
        <v>21</v>
      </c>
    </row>
    <row r="884" spans="1:11" x14ac:dyDescent="0.25">
      <c r="A884" s="216">
        <v>41922</v>
      </c>
      <c r="B884" s="676" t="s">
        <v>1307</v>
      </c>
      <c r="C884" s="677" t="s">
        <v>4852</v>
      </c>
      <c r="D884" s="214" t="s">
        <v>2386</v>
      </c>
      <c r="E884" s="235">
        <v>3773.2</v>
      </c>
      <c r="F884" s="486" t="s">
        <v>5029</v>
      </c>
      <c r="G884" s="44">
        <f>205+3568.2</f>
        <v>3773.2</v>
      </c>
      <c r="H884" s="243">
        <f t="shared" si="14"/>
        <v>0</v>
      </c>
      <c r="I884" s="214" t="s">
        <v>21</v>
      </c>
    </row>
    <row r="885" spans="1:11" x14ac:dyDescent="0.25">
      <c r="A885" s="216">
        <v>41922</v>
      </c>
      <c r="B885" s="676" t="s">
        <v>1308</v>
      </c>
      <c r="C885" s="677" t="s">
        <v>4852</v>
      </c>
      <c r="D885" s="214" t="s">
        <v>189</v>
      </c>
      <c r="E885" s="235">
        <v>13030.2</v>
      </c>
      <c r="F885" s="287">
        <v>41932</v>
      </c>
      <c r="G885" s="44">
        <v>13030.2</v>
      </c>
      <c r="H885" s="243">
        <f t="shared" si="14"/>
        <v>0</v>
      </c>
      <c r="I885" s="214" t="s">
        <v>21</v>
      </c>
    </row>
    <row r="886" spans="1:11" x14ac:dyDescent="0.25">
      <c r="A886" s="216">
        <v>41922</v>
      </c>
      <c r="B886" s="676" t="s">
        <v>1309</v>
      </c>
      <c r="C886" s="677" t="s">
        <v>4852</v>
      </c>
      <c r="D886" s="214" t="s">
        <v>59</v>
      </c>
      <c r="E886" s="235">
        <v>20772</v>
      </c>
      <c r="F886" s="287">
        <v>41923</v>
      </c>
      <c r="G886" s="44">
        <v>20772</v>
      </c>
      <c r="H886" s="243">
        <f t="shared" si="14"/>
        <v>0</v>
      </c>
      <c r="I886" s="214" t="s">
        <v>21</v>
      </c>
    </row>
    <row r="887" spans="1:11" x14ac:dyDescent="0.25">
      <c r="A887" s="216">
        <v>41922</v>
      </c>
      <c r="B887" s="676" t="s">
        <v>1311</v>
      </c>
      <c r="C887" s="677" t="s">
        <v>4852</v>
      </c>
      <c r="D887" s="214" t="s">
        <v>2719</v>
      </c>
      <c r="E887" s="235">
        <v>5600</v>
      </c>
      <c r="F887" s="287">
        <v>41922</v>
      </c>
      <c r="G887" s="44">
        <v>5600</v>
      </c>
      <c r="H887" s="243">
        <f t="shared" si="14"/>
        <v>0</v>
      </c>
      <c r="I887" s="214" t="s">
        <v>21</v>
      </c>
    </row>
    <row r="888" spans="1:11" x14ac:dyDescent="0.25">
      <c r="A888" s="216">
        <v>41922</v>
      </c>
      <c r="B888" s="676" t="s">
        <v>1312</v>
      </c>
      <c r="C888" s="677" t="s">
        <v>4852</v>
      </c>
      <c r="D888" s="214" t="s">
        <v>106</v>
      </c>
      <c r="E888" s="235">
        <v>185962</v>
      </c>
      <c r="F888" s="287">
        <v>41931</v>
      </c>
      <c r="G888" s="44">
        <v>185962</v>
      </c>
      <c r="H888" s="243">
        <f t="shared" si="14"/>
        <v>0</v>
      </c>
      <c r="I888" s="214"/>
    </row>
    <row r="889" spans="1:11" x14ac:dyDescent="0.25">
      <c r="A889" s="216">
        <v>41922</v>
      </c>
      <c r="B889" s="676" t="s">
        <v>1313</v>
      </c>
      <c r="C889" s="677" t="s">
        <v>4852</v>
      </c>
      <c r="D889" s="214" t="s">
        <v>106</v>
      </c>
      <c r="E889" s="235">
        <v>182553</v>
      </c>
      <c r="F889" s="287">
        <v>41931</v>
      </c>
      <c r="G889" s="44">
        <v>182553</v>
      </c>
      <c r="H889" s="243">
        <f t="shared" si="14"/>
        <v>0</v>
      </c>
      <c r="I889" s="214"/>
    </row>
    <row r="890" spans="1:11" x14ac:dyDescent="0.25">
      <c r="A890" s="216">
        <v>41922</v>
      </c>
      <c r="B890" s="676" t="s">
        <v>1314</v>
      </c>
      <c r="C890" s="677" t="s">
        <v>4852</v>
      </c>
      <c r="D890" s="214" t="s">
        <v>106</v>
      </c>
      <c r="E890" s="235">
        <v>187033</v>
      </c>
      <c r="F890" s="287">
        <v>41931</v>
      </c>
      <c r="G890" s="44">
        <v>187033</v>
      </c>
      <c r="H890" s="243">
        <f t="shared" si="14"/>
        <v>0</v>
      </c>
      <c r="I890" s="214"/>
    </row>
    <row r="891" spans="1:11" x14ac:dyDescent="0.25">
      <c r="A891" s="216">
        <v>41922</v>
      </c>
      <c r="B891" s="676" t="s">
        <v>1315</v>
      </c>
      <c r="C891" s="677" t="s">
        <v>4852</v>
      </c>
      <c r="D891" s="214" t="s">
        <v>4714</v>
      </c>
      <c r="E891" s="235">
        <v>1295</v>
      </c>
      <c r="F891" s="287">
        <v>41922</v>
      </c>
      <c r="G891" s="44">
        <v>1295</v>
      </c>
      <c r="H891" s="243">
        <f t="shared" si="14"/>
        <v>0</v>
      </c>
      <c r="I891" s="214"/>
    </row>
    <row r="892" spans="1:11" x14ac:dyDescent="0.25">
      <c r="A892" s="216">
        <v>41922</v>
      </c>
      <c r="B892" s="676" t="s">
        <v>1316</v>
      </c>
      <c r="C892" s="677" t="s">
        <v>4852</v>
      </c>
      <c r="D892" s="214" t="s">
        <v>4155</v>
      </c>
      <c r="E892" s="235">
        <v>2695</v>
      </c>
      <c r="F892" s="287">
        <v>41922</v>
      </c>
      <c r="G892" s="44">
        <v>2695</v>
      </c>
      <c r="H892" s="243">
        <f t="shared" si="14"/>
        <v>0</v>
      </c>
      <c r="I892" s="214"/>
      <c r="K892" s="33"/>
    </row>
    <row r="893" spans="1:11" x14ac:dyDescent="0.25">
      <c r="A893" s="216">
        <v>41922</v>
      </c>
      <c r="B893" s="676" t="s">
        <v>1318</v>
      </c>
      <c r="C893" s="677" t="s">
        <v>4852</v>
      </c>
      <c r="D893" s="214" t="s">
        <v>4771</v>
      </c>
      <c r="E893" s="235">
        <v>3654</v>
      </c>
      <c r="F893" s="287">
        <v>41922</v>
      </c>
      <c r="G893" s="44">
        <v>3654</v>
      </c>
      <c r="H893" s="243">
        <f t="shared" si="14"/>
        <v>0</v>
      </c>
      <c r="I893" s="214"/>
    </row>
    <row r="894" spans="1:11" x14ac:dyDescent="0.25">
      <c r="A894" s="216">
        <v>41922</v>
      </c>
      <c r="B894" s="676" t="s">
        <v>1319</v>
      </c>
      <c r="C894" s="677" t="s">
        <v>4852</v>
      </c>
      <c r="D894" s="214" t="s">
        <v>890</v>
      </c>
      <c r="E894" s="235">
        <v>1014.5</v>
      </c>
      <c r="F894" s="287">
        <v>41922</v>
      </c>
      <c r="G894" s="44">
        <v>1014.5</v>
      </c>
      <c r="H894" s="243">
        <f t="shared" si="14"/>
        <v>0</v>
      </c>
      <c r="I894" s="214"/>
    </row>
    <row r="895" spans="1:11" x14ac:dyDescent="0.25">
      <c r="A895" s="216">
        <v>41923</v>
      </c>
      <c r="B895" s="285" t="s">
        <v>1226</v>
      </c>
      <c r="C895" s="361" t="s">
        <v>4961</v>
      </c>
      <c r="D895" s="20" t="s">
        <v>3318</v>
      </c>
      <c r="E895" s="239">
        <v>11287</v>
      </c>
      <c r="F895" s="287">
        <v>41923</v>
      </c>
      <c r="G895" s="44">
        <v>11287</v>
      </c>
      <c r="H895" s="243">
        <f t="shared" si="14"/>
        <v>0</v>
      </c>
      <c r="I895" s="20" t="s">
        <v>5030</v>
      </c>
    </row>
    <row r="896" spans="1:11" x14ac:dyDescent="0.25">
      <c r="A896" s="216">
        <v>41923</v>
      </c>
      <c r="B896" s="285" t="s">
        <v>1227</v>
      </c>
      <c r="C896" s="361" t="s">
        <v>4961</v>
      </c>
      <c r="D896" s="678" t="s">
        <v>4966</v>
      </c>
      <c r="E896" s="345">
        <v>20220.599999999999</v>
      </c>
      <c r="F896" s="287">
        <v>41923</v>
      </c>
      <c r="G896" s="44">
        <v>20220.599999999999</v>
      </c>
      <c r="H896" s="243">
        <f t="shared" si="14"/>
        <v>0</v>
      </c>
      <c r="I896" s="20" t="s">
        <v>10</v>
      </c>
    </row>
    <row r="897" spans="1:11" x14ac:dyDescent="0.25">
      <c r="A897" s="216">
        <v>41923</v>
      </c>
      <c r="B897" s="285" t="s">
        <v>1229</v>
      </c>
      <c r="C897" s="361" t="s">
        <v>4961</v>
      </c>
      <c r="D897" s="20" t="s">
        <v>4977</v>
      </c>
      <c r="E897" s="239">
        <v>7280</v>
      </c>
      <c r="F897" s="287">
        <v>41923</v>
      </c>
      <c r="G897" s="44">
        <v>7280</v>
      </c>
      <c r="H897" s="243">
        <f t="shared" si="14"/>
        <v>0</v>
      </c>
      <c r="I897" s="20" t="s">
        <v>30</v>
      </c>
    </row>
    <row r="898" spans="1:11" x14ac:dyDescent="0.25">
      <c r="A898" s="216">
        <v>41923</v>
      </c>
      <c r="B898" s="285" t="s">
        <v>1230</v>
      </c>
      <c r="C898" s="361" t="s">
        <v>4961</v>
      </c>
      <c r="D898" s="20" t="s">
        <v>13</v>
      </c>
      <c r="E898" s="239">
        <v>5734.2</v>
      </c>
      <c r="F898" s="287">
        <v>41923</v>
      </c>
      <c r="G898" s="44">
        <v>5734.2</v>
      </c>
      <c r="H898" s="243">
        <f t="shared" si="14"/>
        <v>0</v>
      </c>
      <c r="I898" s="20" t="s">
        <v>217</v>
      </c>
      <c r="J898" s="21"/>
      <c r="K898" s="21"/>
    </row>
    <row r="899" spans="1:11" x14ac:dyDescent="0.25">
      <c r="A899" s="216">
        <v>41923</v>
      </c>
      <c r="B899" s="285" t="s">
        <v>1231</v>
      </c>
      <c r="C899" s="361" t="s">
        <v>4961</v>
      </c>
      <c r="D899" s="20" t="s">
        <v>4273</v>
      </c>
      <c r="E899" s="239">
        <v>142578.29999999999</v>
      </c>
      <c r="F899" s="287">
        <v>41942</v>
      </c>
      <c r="G899" s="44">
        <v>142578.29999999999</v>
      </c>
      <c r="H899" s="243">
        <f t="shared" si="14"/>
        <v>0</v>
      </c>
      <c r="I899" s="20" t="s">
        <v>5031</v>
      </c>
      <c r="J899" s="21"/>
      <c r="K899" s="21"/>
    </row>
    <row r="900" spans="1:11" x14ac:dyDescent="0.25">
      <c r="A900" s="216">
        <v>41923</v>
      </c>
      <c r="B900" s="285" t="s">
        <v>1232</v>
      </c>
      <c r="C900" s="361" t="s">
        <v>4961</v>
      </c>
      <c r="D900" s="20" t="s">
        <v>2544</v>
      </c>
      <c r="E900" s="239">
        <v>13101.8</v>
      </c>
      <c r="F900" s="287">
        <v>41923</v>
      </c>
      <c r="G900" s="44">
        <v>13101.8</v>
      </c>
      <c r="H900" s="243">
        <f t="shared" si="14"/>
        <v>0</v>
      </c>
      <c r="I900" s="20" t="s">
        <v>5030</v>
      </c>
      <c r="J900" s="21"/>
      <c r="K900" s="21"/>
    </row>
    <row r="901" spans="1:11" x14ac:dyDescent="0.25">
      <c r="A901" s="216">
        <v>41923</v>
      </c>
      <c r="B901" s="285" t="s">
        <v>1234</v>
      </c>
      <c r="C901" s="361" t="s">
        <v>4961</v>
      </c>
      <c r="D901" s="20" t="s">
        <v>28</v>
      </c>
      <c r="E901" s="239">
        <v>5082.6000000000004</v>
      </c>
      <c r="F901" s="287">
        <v>41923</v>
      </c>
      <c r="G901" s="44">
        <v>5082.6000000000004</v>
      </c>
      <c r="H901" s="243">
        <f t="shared" si="14"/>
        <v>0</v>
      </c>
      <c r="I901" s="20" t="s">
        <v>5030</v>
      </c>
      <c r="J901" s="21"/>
      <c r="K901" s="21"/>
    </row>
    <row r="902" spans="1:11" x14ac:dyDescent="0.25">
      <c r="A902" s="216">
        <v>41923</v>
      </c>
      <c r="B902" s="285" t="s">
        <v>1235</v>
      </c>
      <c r="C902" s="361" t="s">
        <v>4961</v>
      </c>
      <c r="D902" s="20" t="s">
        <v>5032</v>
      </c>
      <c r="E902" s="239">
        <v>10426.799999999999</v>
      </c>
      <c r="F902" s="287">
        <v>41923</v>
      </c>
      <c r="G902" s="44">
        <v>10426.799999999999</v>
      </c>
      <c r="H902" s="243">
        <f t="shared" si="14"/>
        <v>0</v>
      </c>
      <c r="I902" s="20" t="s">
        <v>5033</v>
      </c>
      <c r="J902" s="21"/>
      <c r="K902" s="21"/>
    </row>
    <row r="903" spans="1:11" x14ac:dyDescent="0.25">
      <c r="A903" s="216">
        <v>41923</v>
      </c>
      <c r="B903" s="285" t="s">
        <v>1236</v>
      </c>
      <c r="C903" s="361" t="s">
        <v>4961</v>
      </c>
      <c r="D903" s="20" t="s">
        <v>3372</v>
      </c>
      <c r="E903" s="239">
        <v>1240</v>
      </c>
      <c r="F903" s="287">
        <v>41923</v>
      </c>
      <c r="G903" s="44">
        <v>1240</v>
      </c>
      <c r="H903" s="243">
        <f t="shared" si="14"/>
        <v>0</v>
      </c>
      <c r="I903" s="20" t="s">
        <v>10</v>
      </c>
      <c r="J903" s="21"/>
      <c r="K903" s="21"/>
    </row>
    <row r="904" spans="1:11" x14ac:dyDescent="0.25">
      <c r="A904" s="216">
        <v>41923</v>
      </c>
      <c r="B904" s="285" t="s">
        <v>1237</v>
      </c>
      <c r="C904" s="361" t="s">
        <v>4961</v>
      </c>
      <c r="D904" s="20" t="s">
        <v>4986</v>
      </c>
      <c r="E904" s="239">
        <v>433.2</v>
      </c>
      <c r="F904" s="287">
        <v>41923</v>
      </c>
      <c r="G904" s="44">
        <v>433.2</v>
      </c>
      <c r="H904" s="243">
        <f t="shared" ref="H904:H967" si="15">E904-G904</f>
        <v>0</v>
      </c>
      <c r="I904" s="20" t="s">
        <v>5030</v>
      </c>
      <c r="J904" s="21"/>
      <c r="K904" s="21"/>
    </row>
    <row r="905" spans="1:11" x14ac:dyDescent="0.25">
      <c r="A905" s="216">
        <v>41923</v>
      </c>
      <c r="B905" s="285" t="s">
        <v>1238</v>
      </c>
      <c r="C905" s="361" t="s">
        <v>4961</v>
      </c>
      <c r="D905" s="20" t="s">
        <v>5034</v>
      </c>
      <c r="E905" s="239">
        <v>33897</v>
      </c>
      <c r="F905" s="287">
        <v>41925</v>
      </c>
      <c r="G905" s="44">
        <v>33897</v>
      </c>
      <c r="H905" s="243">
        <f t="shared" si="15"/>
        <v>0</v>
      </c>
      <c r="I905" s="20" t="s">
        <v>5030</v>
      </c>
      <c r="J905" s="21"/>
      <c r="K905" s="21"/>
    </row>
    <row r="906" spans="1:11" x14ac:dyDescent="0.25">
      <c r="A906" s="216">
        <v>41923</v>
      </c>
      <c r="B906" s="285" t="s">
        <v>1240</v>
      </c>
      <c r="C906" s="361" t="s">
        <v>4961</v>
      </c>
      <c r="D906" s="20" t="s">
        <v>4682</v>
      </c>
      <c r="E906" s="239">
        <v>15870.4</v>
      </c>
      <c r="F906" s="287">
        <v>41923</v>
      </c>
      <c r="G906" s="44">
        <v>15870.4</v>
      </c>
      <c r="H906" s="243">
        <f t="shared" si="15"/>
        <v>0</v>
      </c>
      <c r="I906" s="20" t="s">
        <v>5030</v>
      </c>
      <c r="J906" s="21"/>
      <c r="K906" s="21"/>
    </row>
    <row r="907" spans="1:11" x14ac:dyDescent="0.25">
      <c r="A907" s="216">
        <v>41923</v>
      </c>
      <c r="B907" s="285" t="s">
        <v>1241</v>
      </c>
      <c r="C907" s="361" t="s">
        <v>4961</v>
      </c>
      <c r="D907" s="20" t="s">
        <v>4321</v>
      </c>
      <c r="E907" s="239">
        <v>2856.4</v>
      </c>
      <c r="F907" s="287">
        <v>41923</v>
      </c>
      <c r="G907" s="44">
        <v>2856.4</v>
      </c>
      <c r="H907" s="243">
        <f t="shared" si="15"/>
        <v>0</v>
      </c>
      <c r="I907" s="20" t="s">
        <v>5030</v>
      </c>
      <c r="J907" s="21"/>
      <c r="K907" s="21"/>
    </row>
    <row r="908" spans="1:11" x14ac:dyDescent="0.25">
      <c r="A908" s="216">
        <v>41923</v>
      </c>
      <c r="B908" s="285" t="s">
        <v>1243</v>
      </c>
      <c r="C908" s="361" t="s">
        <v>4961</v>
      </c>
      <c r="D908" s="20" t="s">
        <v>339</v>
      </c>
      <c r="E908" s="239">
        <v>1007.8</v>
      </c>
      <c r="F908" s="287">
        <v>41923</v>
      </c>
      <c r="G908" s="44">
        <v>1007.8</v>
      </c>
      <c r="H908" s="243">
        <f t="shared" si="15"/>
        <v>0</v>
      </c>
      <c r="I908" s="20" t="s">
        <v>5030</v>
      </c>
      <c r="J908" s="21"/>
      <c r="K908" s="21"/>
    </row>
    <row r="909" spans="1:11" x14ac:dyDescent="0.25">
      <c r="A909" s="216">
        <v>41923</v>
      </c>
      <c r="B909" s="285" t="s">
        <v>1244</v>
      </c>
      <c r="C909" s="361" t="s">
        <v>4961</v>
      </c>
      <c r="D909" s="20" t="s">
        <v>237</v>
      </c>
      <c r="E909" s="239">
        <v>10533.2</v>
      </c>
      <c r="F909" s="287">
        <v>41924</v>
      </c>
      <c r="G909" s="44">
        <v>10533.2</v>
      </c>
      <c r="H909" s="243">
        <f t="shared" si="15"/>
        <v>0</v>
      </c>
      <c r="I909" s="20" t="s">
        <v>5033</v>
      </c>
      <c r="J909" s="21"/>
      <c r="K909" s="21"/>
    </row>
    <row r="910" spans="1:11" x14ac:dyDescent="0.25">
      <c r="A910" s="216">
        <v>41923</v>
      </c>
      <c r="B910" s="285" t="s">
        <v>1246</v>
      </c>
      <c r="C910" s="361" t="s">
        <v>4961</v>
      </c>
      <c r="D910" s="20" t="s">
        <v>2373</v>
      </c>
      <c r="E910" s="239">
        <v>1219.2</v>
      </c>
      <c r="F910" s="287">
        <v>41923</v>
      </c>
      <c r="G910" s="44">
        <v>1219.2</v>
      </c>
      <c r="H910" s="243">
        <f t="shared" si="15"/>
        <v>0</v>
      </c>
      <c r="I910" s="214" t="s">
        <v>5030</v>
      </c>
      <c r="J910" s="21"/>
      <c r="K910" s="21"/>
    </row>
    <row r="911" spans="1:11" x14ac:dyDescent="0.25">
      <c r="A911" s="216">
        <v>41923</v>
      </c>
      <c r="B911" s="285" t="s">
        <v>1247</v>
      </c>
      <c r="C911" s="361" t="s">
        <v>4961</v>
      </c>
      <c r="D911" s="20" t="s">
        <v>4670</v>
      </c>
      <c r="E911" s="239">
        <v>3251.7</v>
      </c>
      <c r="F911" s="287">
        <v>41925</v>
      </c>
      <c r="G911" s="44">
        <v>3251.7</v>
      </c>
      <c r="H911" s="243">
        <f t="shared" si="15"/>
        <v>0</v>
      </c>
      <c r="I911" s="214" t="s">
        <v>5035</v>
      </c>
      <c r="J911" s="21"/>
      <c r="K911" s="21"/>
    </row>
    <row r="912" spans="1:11" x14ac:dyDescent="0.25">
      <c r="A912" s="216">
        <v>41923</v>
      </c>
      <c r="B912" s="285" t="s">
        <v>1248</v>
      </c>
      <c r="C912" s="361" t="s">
        <v>4961</v>
      </c>
      <c r="D912" s="20" t="s">
        <v>5036</v>
      </c>
      <c r="E912" s="239">
        <v>23438.400000000001</v>
      </c>
      <c r="F912" s="287">
        <v>41923</v>
      </c>
      <c r="G912" s="44">
        <v>23438.400000000001</v>
      </c>
      <c r="H912" s="243">
        <f t="shared" si="15"/>
        <v>0</v>
      </c>
      <c r="I912" s="214" t="s">
        <v>3427</v>
      </c>
      <c r="J912" s="21"/>
      <c r="K912" s="21"/>
    </row>
    <row r="913" spans="1:11" x14ac:dyDescent="0.25">
      <c r="A913" s="216">
        <v>41923</v>
      </c>
      <c r="B913" s="285" t="s">
        <v>1249</v>
      </c>
      <c r="C913" s="361" t="s">
        <v>4961</v>
      </c>
      <c r="D913" s="20" t="s">
        <v>2582</v>
      </c>
      <c r="E913" s="239">
        <v>3085</v>
      </c>
      <c r="F913" s="287">
        <v>41925</v>
      </c>
      <c r="G913" s="44">
        <v>3085</v>
      </c>
      <c r="H913" s="243">
        <f t="shared" si="15"/>
        <v>0</v>
      </c>
      <c r="I913" s="214" t="s">
        <v>5035</v>
      </c>
      <c r="J913" s="21"/>
      <c r="K913" s="21"/>
    </row>
    <row r="914" spans="1:11" x14ac:dyDescent="0.25">
      <c r="A914" s="216">
        <v>41923</v>
      </c>
      <c r="B914" s="285" t="s">
        <v>1250</v>
      </c>
      <c r="C914" s="361" t="s">
        <v>4961</v>
      </c>
      <c r="D914" s="20" t="s">
        <v>1169</v>
      </c>
      <c r="E914" s="239">
        <v>1096</v>
      </c>
      <c r="F914" s="287">
        <v>41925</v>
      </c>
      <c r="G914" s="44">
        <v>1096</v>
      </c>
      <c r="H914" s="243">
        <f t="shared" si="15"/>
        <v>0</v>
      </c>
      <c r="I914" s="214" t="s">
        <v>5035</v>
      </c>
    </row>
    <row r="915" spans="1:11" x14ac:dyDescent="0.25">
      <c r="A915" s="216">
        <v>41923</v>
      </c>
      <c r="B915" s="285" t="s">
        <v>1251</v>
      </c>
      <c r="C915" s="361" t="s">
        <v>4961</v>
      </c>
      <c r="D915" s="20" t="s">
        <v>4619</v>
      </c>
      <c r="E915" s="239">
        <v>4248.8</v>
      </c>
      <c r="F915" s="287">
        <v>41923</v>
      </c>
      <c r="G915" s="44">
        <v>4248.8</v>
      </c>
      <c r="H915" s="243">
        <f t="shared" si="15"/>
        <v>0</v>
      </c>
      <c r="I915" s="214" t="s">
        <v>5030</v>
      </c>
    </row>
    <row r="916" spans="1:11" x14ac:dyDescent="0.25">
      <c r="A916" s="216">
        <v>41923</v>
      </c>
      <c r="B916" s="285" t="s">
        <v>1252</v>
      </c>
      <c r="C916" s="361" t="s">
        <v>4961</v>
      </c>
      <c r="D916" s="20" t="s">
        <v>237</v>
      </c>
      <c r="E916" s="239">
        <v>1610</v>
      </c>
      <c r="F916" s="287">
        <v>41924</v>
      </c>
      <c r="G916" s="44">
        <v>1610</v>
      </c>
      <c r="H916" s="243">
        <f t="shared" si="15"/>
        <v>0</v>
      </c>
      <c r="I916" s="214" t="s">
        <v>5033</v>
      </c>
    </row>
    <row r="917" spans="1:11" x14ac:dyDescent="0.25">
      <c r="A917" s="216">
        <v>41923</v>
      </c>
      <c r="B917" s="285" t="s">
        <v>1253</v>
      </c>
      <c r="C917" s="361" t="s">
        <v>4961</v>
      </c>
      <c r="D917" s="20" t="s">
        <v>1782</v>
      </c>
      <c r="E917" s="239">
        <v>3995.7</v>
      </c>
      <c r="F917" s="287">
        <v>41925</v>
      </c>
      <c r="G917" s="44">
        <v>3995.7</v>
      </c>
      <c r="H917" s="243">
        <f t="shared" si="15"/>
        <v>0</v>
      </c>
      <c r="I917" s="214" t="s">
        <v>5035</v>
      </c>
    </row>
    <row r="918" spans="1:11" x14ac:dyDescent="0.25">
      <c r="A918" s="216">
        <v>41923</v>
      </c>
      <c r="B918" s="285" t="s">
        <v>1254</v>
      </c>
      <c r="C918" s="361" t="s">
        <v>4961</v>
      </c>
      <c r="D918" s="20" t="s">
        <v>4320</v>
      </c>
      <c r="E918" s="239">
        <v>4048.4</v>
      </c>
      <c r="F918" s="287">
        <v>41925</v>
      </c>
      <c r="G918" s="44">
        <v>4048.4</v>
      </c>
      <c r="H918" s="243">
        <f t="shared" si="15"/>
        <v>0</v>
      </c>
      <c r="I918" s="214" t="s">
        <v>5035</v>
      </c>
    </row>
    <row r="919" spans="1:11" x14ac:dyDescent="0.25">
      <c r="A919" s="216">
        <v>41923</v>
      </c>
      <c r="B919" s="285" t="s">
        <v>1255</v>
      </c>
      <c r="C919" s="361" t="s">
        <v>4961</v>
      </c>
      <c r="D919" s="20" t="s">
        <v>28</v>
      </c>
      <c r="E919" s="239">
        <v>11658.4</v>
      </c>
      <c r="F919" s="287">
        <v>41923</v>
      </c>
      <c r="G919" s="44">
        <v>11658.4</v>
      </c>
      <c r="H919" s="243">
        <f t="shared" si="15"/>
        <v>0</v>
      </c>
      <c r="I919" s="214" t="s">
        <v>5030</v>
      </c>
    </row>
    <row r="920" spans="1:11" x14ac:dyDescent="0.25">
      <c r="A920" s="216">
        <v>41923</v>
      </c>
      <c r="B920" s="285" t="s">
        <v>1256</v>
      </c>
      <c r="C920" s="361" t="s">
        <v>4961</v>
      </c>
      <c r="D920" s="20" t="s">
        <v>2386</v>
      </c>
      <c r="E920" s="239">
        <v>8838</v>
      </c>
      <c r="F920" s="287">
        <v>41925</v>
      </c>
      <c r="G920" s="44">
        <v>8838</v>
      </c>
      <c r="H920" s="243">
        <f t="shared" si="15"/>
        <v>0</v>
      </c>
      <c r="I920" s="214" t="s">
        <v>5033</v>
      </c>
      <c r="K920" s="33"/>
    </row>
    <row r="921" spans="1:11" x14ac:dyDescent="0.25">
      <c r="A921" s="216">
        <v>41923</v>
      </c>
      <c r="B921" s="285" t="s">
        <v>1257</v>
      </c>
      <c r="C921" s="361" t="s">
        <v>4961</v>
      </c>
      <c r="D921" s="20" t="s">
        <v>124</v>
      </c>
      <c r="E921" s="239">
        <v>11890.5</v>
      </c>
      <c r="F921" s="287">
        <v>41925</v>
      </c>
      <c r="G921" s="44">
        <v>11890.5</v>
      </c>
      <c r="H921" s="243">
        <f t="shared" si="15"/>
        <v>0</v>
      </c>
      <c r="I921" s="214" t="s">
        <v>5035</v>
      </c>
      <c r="K921" s="33"/>
    </row>
    <row r="922" spans="1:11" x14ac:dyDescent="0.25">
      <c r="A922" s="216">
        <v>41923</v>
      </c>
      <c r="B922" s="285" t="s">
        <v>1259</v>
      </c>
      <c r="C922" s="361" t="s">
        <v>4961</v>
      </c>
      <c r="D922" s="20" t="s">
        <v>4320</v>
      </c>
      <c r="E922" s="239">
        <v>2573</v>
      </c>
      <c r="F922" s="287">
        <v>41925</v>
      </c>
      <c r="G922" s="44">
        <v>2573</v>
      </c>
      <c r="H922" s="243">
        <f t="shared" si="15"/>
        <v>0</v>
      </c>
      <c r="I922" s="214" t="s">
        <v>5035</v>
      </c>
    </row>
    <row r="923" spans="1:11" x14ac:dyDescent="0.25">
      <c r="A923" s="216">
        <v>41923</v>
      </c>
      <c r="B923" s="285" t="s">
        <v>1260</v>
      </c>
      <c r="C923" s="361" t="s">
        <v>4961</v>
      </c>
      <c r="D923" s="20" t="s">
        <v>952</v>
      </c>
      <c r="E923" s="239">
        <v>840</v>
      </c>
      <c r="F923" s="287">
        <v>41923</v>
      </c>
      <c r="G923" s="44">
        <v>840</v>
      </c>
      <c r="H923" s="243">
        <f t="shared" si="15"/>
        <v>0</v>
      </c>
      <c r="I923" s="214" t="s">
        <v>5030</v>
      </c>
    </row>
    <row r="924" spans="1:11" x14ac:dyDescent="0.25">
      <c r="A924" s="216">
        <v>41923</v>
      </c>
      <c r="B924" s="285" t="s">
        <v>1261</v>
      </c>
      <c r="C924" s="361" t="s">
        <v>4961</v>
      </c>
      <c r="D924" s="20" t="s">
        <v>123</v>
      </c>
      <c r="E924" s="239">
        <v>5475.6</v>
      </c>
      <c r="F924" s="287">
        <v>41924</v>
      </c>
      <c r="G924" s="44">
        <v>5475.6</v>
      </c>
      <c r="H924" s="243">
        <f t="shared" si="15"/>
        <v>0</v>
      </c>
      <c r="I924" s="214" t="s">
        <v>5030</v>
      </c>
    </row>
    <row r="925" spans="1:11" x14ac:dyDescent="0.25">
      <c r="A925" s="216">
        <v>41923</v>
      </c>
      <c r="B925" s="285" t="s">
        <v>1262</v>
      </c>
      <c r="C925" s="361" t="s">
        <v>4961</v>
      </c>
      <c r="D925" s="20" t="s">
        <v>1782</v>
      </c>
      <c r="E925" s="239">
        <v>99.9</v>
      </c>
      <c r="F925" s="287">
        <v>41925</v>
      </c>
      <c r="G925" s="44">
        <v>99.9</v>
      </c>
      <c r="H925" s="243">
        <f t="shared" si="15"/>
        <v>0</v>
      </c>
      <c r="I925" s="214" t="s">
        <v>5035</v>
      </c>
    </row>
    <row r="926" spans="1:11" x14ac:dyDescent="0.25">
      <c r="A926" s="216">
        <v>41923</v>
      </c>
      <c r="B926" s="285" t="s">
        <v>1263</v>
      </c>
      <c r="C926" s="361" t="s">
        <v>4961</v>
      </c>
      <c r="D926" s="20" t="s">
        <v>4354</v>
      </c>
      <c r="E926" s="239">
        <v>1613.1</v>
      </c>
      <c r="F926" s="287">
        <v>41925</v>
      </c>
      <c r="G926" s="44">
        <v>1613.1</v>
      </c>
      <c r="H926" s="243">
        <f t="shared" si="15"/>
        <v>0</v>
      </c>
      <c r="I926" s="214" t="s">
        <v>5035</v>
      </c>
    </row>
    <row r="927" spans="1:11" x14ac:dyDescent="0.25">
      <c r="A927" s="216">
        <v>41923</v>
      </c>
      <c r="B927" s="285" t="s">
        <v>1264</v>
      </c>
      <c r="C927" s="361" t="s">
        <v>4961</v>
      </c>
      <c r="D927" s="20" t="s">
        <v>338</v>
      </c>
      <c r="E927" s="239">
        <v>429</v>
      </c>
      <c r="F927" s="287">
        <v>41925</v>
      </c>
      <c r="G927" s="44">
        <v>429</v>
      </c>
      <c r="H927" s="243">
        <f t="shared" si="15"/>
        <v>0</v>
      </c>
      <c r="I927" s="214" t="s">
        <v>5035</v>
      </c>
    </row>
    <row r="928" spans="1:11" x14ac:dyDescent="0.25">
      <c r="A928" s="216">
        <v>41923</v>
      </c>
      <c r="B928" s="285" t="s">
        <v>1265</v>
      </c>
      <c r="C928" s="361" t="s">
        <v>4961</v>
      </c>
      <c r="D928" s="20" t="s">
        <v>29</v>
      </c>
      <c r="E928" s="239">
        <v>8191.8</v>
      </c>
      <c r="F928" s="287">
        <v>41925</v>
      </c>
      <c r="G928" s="44">
        <v>8191.8</v>
      </c>
      <c r="H928" s="243">
        <f t="shared" si="15"/>
        <v>0</v>
      </c>
      <c r="I928" s="214" t="s">
        <v>5035</v>
      </c>
    </row>
    <row r="929" spans="1:11" x14ac:dyDescent="0.25">
      <c r="A929" s="216">
        <v>41923</v>
      </c>
      <c r="B929" s="285" t="s">
        <v>1266</v>
      </c>
      <c r="C929" s="361" t="s">
        <v>4961</v>
      </c>
      <c r="D929" s="20" t="s">
        <v>19</v>
      </c>
      <c r="E929" s="239">
        <v>19507</v>
      </c>
      <c r="F929" s="487"/>
      <c r="G929" s="320"/>
      <c r="H929" s="243">
        <f t="shared" si="15"/>
        <v>19507</v>
      </c>
      <c r="I929" s="214" t="s">
        <v>5033</v>
      </c>
    </row>
    <row r="930" spans="1:11" x14ac:dyDescent="0.25">
      <c r="A930" s="216">
        <v>41923</v>
      </c>
      <c r="B930" s="285" t="s">
        <v>1267</v>
      </c>
      <c r="C930" s="361" t="s">
        <v>4961</v>
      </c>
      <c r="D930" s="20" t="s">
        <v>760</v>
      </c>
      <c r="E930" s="239">
        <v>2814</v>
      </c>
      <c r="F930" s="287">
        <v>41925</v>
      </c>
      <c r="G930" s="44">
        <v>2814</v>
      </c>
      <c r="H930" s="243">
        <f t="shared" si="15"/>
        <v>0</v>
      </c>
      <c r="I930" s="214" t="s">
        <v>5035</v>
      </c>
      <c r="K930" s="33"/>
    </row>
    <row r="931" spans="1:11" x14ac:dyDescent="0.25">
      <c r="A931" s="216">
        <v>41923</v>
      </c>
      <c r="B931" s="285" t="s">
        <v>1268</v>
      </c>
      <c r="C931" s="361" t="s">
        <v>4961</v>
      </c>
      <c r="D931" s="20" t="s">
        <v>2389</v>
      </c>
      <c r="E931" s="239">
        <v>5884.4</v>
      </c>
      <c r="F931" s="287">
        <v>41923</v>
      </c>
      <c r="G931" s="44">
        <v>5884.4</v>
      </c>
      <c r="H931" s="243">
        <f t="shared" si="15"/>
        <v>0</v>
      </c>
      <c r="I931" s="214" t="s">
        <v>5030</v>
      </c>
    </row>
    <row r="932" spans="1:11" x14ac:dyDescent="0.25">
      <c r="A932" s="216">
        <v>41923</v>
      </c>
      <c r="B932" s="285" t="s">
        <v>1269</v>
      </c>
      <c r="C932" s="361" t="s">
        <v>4961</v>
      </c>
      <c r="D932" s="20" t="s">
        <v>494</v>
      </c>
      <c r="E932" s="239">
        <v>17694.599999999999</v>
      </c>
      <c r="F932" s="287" t="s">
        <v>5037</v>
      </c>
      <c r="G932" s="44">
        <v>17694.599999999999</v>
      </c>
      <c r="H932" s="243">
        <f t="shared" si="15"/>
        <v>0</v>
      </c>
      <c r="I932" s="214" t="s">
        <v>5033</v>
      </c>
    </row>
    <row r="933" spans="1:11" x14ac:dyDescent="0.25">
      <c r="A933" s="216">
        <v>41923</v>
      </c>
      <c r="B933" s="285" t="s">
        <v>1270</v>
      </c>
      <c r="C933" s="361" t="s">
        <v>4961</v>
      </c>
      <c r="D933" s="20" t="s">
        <v>2439</v>
      </c>
      <c r="E933" s="239">
        <v>2884.2</v>
      </c>
      <c r="F933" s="487"/>
      <c r="G933" s="320"/>
      <c r="H933" s="243">
        <f t="shared" si="15"/>
        <v>2884.2</v>
      </c>
      <c r="I933" s="214" t="s">
        <v>5035</v>
      </c>
    </row>
    <row r="934" spans="1:11" x14ac:dyDescent="0.25">
      <c r="A934" s="216">
        <v>41923</v>
      </c>
      <c r="B934" s="285" t="s">
        <v>1271</v>
      </c>
      <c r="C934" s="361" t="s">
        <v>4961</v>
      </c>
      <c r="D934" s="20" t="s">
        <v>287</v>
      </c>
      <c r="E934" s="239">
        <v>3876</v>
      </c>
      <c r="F934" s="287">
        <v>41925</v>
      </c>
      <c r="G934" s="44">
        <v>3876</v>
      </c>
      <c r="H934" s="243">
        <f t="shared" si="15"/>
        <v>0</v>
      </c>
      <c r="I934" s="214" t="s">
        <v>5035</v>
      </c>
    </row>
    <row r="935" spans="1:11" x14ac:dyDescent="0.25">
      <c r="A935" s="216">
        <v>41923</v>
      </c>
      <c r="B935" s="285" t="s">
        <v>1272</v>
      </c>
      <c r="C935" s="361" t="s">
        <v>4961</v>
      </c>
      <c r="D935" s="20" t="s">
        <v>52</v>
      </c>
      <c r="E935" s="239">
        <v>5340.8</v>
      </c>
      <c r="F935" s="287">
        <v>41925</v>
      </c>
      <c r="G935" s="44">
        <v>5340.8</v>
      </c>
      <c r="H935" s="243">
        <f t="shared" si="15"/>
        <v>0</v>
      </c>
      <c r="I935" s="214" t="s">
        <v>5035</v>
      </c>
    </row>
    <row r="936" spans="1:11" x14ac:dyDescent="0.25">
      <c r="A936" s="216">
        <v>41923</v>
      </c>
      <c r="B936" s="285" t="s">
        <v>1273</v>
      </c>
      <c r="C936" s="361" t="s">
        <v>4961</v>
      </c>
      <c r="D936" s="20" t="s">
        <v>4622</v>
      </c>
      <c r="E936" s="239">
        <v>903.4</v>
      </c>
      <c r="F936" s="287">
        <v>41923</v>
      </c>
      <c r="G936" s="44">
        <v>903.4</v>
      </c>
      <c r="H936" s="243">
        <f t="shared" si="15"/>
        <v>0</v>
      </c>
      <c r="I936" s="214" t="s">
        <v>5030</v>
      </c>
    </row>
    <row r="937" spans="1:11" x14ac:dyDescent="0.25">
      <c r="A937" s="216">
        <v>41923</v>
      </c>
      <c r="B937" s="285" t="s">
        <v>1274</v>
      </c>
      <c r="C937" s="361" t="s">
        <v>4961</v>
      </c>
      <c r="D937" s="20" t="s">
        <v>4665</v>
      </c>
      <c r="E937" s="239">
        <v>23694.400000000001</v>
      </c>
      <c r="F937" s="287">
        <v>41925</v>
      </c>
      <c r="G937" s="44">
        <v>23694.400000000001</v>
      </c>
      <c r="H937" s="243">
        <f t="shared" si="15"/>
        <v>0</v>
      </c>
      <c r="I937" s="214" t="s">
        <v>5038</v>
      </c>
    </row>
    <row r="938" spans="1:11" x14ac:dyDescent="0.25">
      <c r="A938" s="216">
        <v>41923</v>
      </c>
      <c r="B938" s="285" t="s">
        <v>1275</v>
      </c>
      <c r="C938" s="361" t="s">
        <v>4961</v>
      </c>
      <c r="D938" s="20" t="s">
        <v>4797</v>
      </c>
      <c r="E938" s="239">
        <v>9432.2000000000007</v>
      </c>
      <c r="F938" s="287">
        <v>41925</v>
      </c>
      <c r="G938" s="44">
        <v>9432.2000000000007</v>
      </c>
      <c r="H938" s="243">
        <f t="shared" si="15"/>
        <v>0</v>
      </c>
      <c r="I938" s="214" t="s">
        <v>5038</v>
      </c>
    </row>
    <row r="939" spans="1:11" x14ac:dyDescent="0.25">
      <c r="A939" s="216">
        <v>41923</v>
      </c>
      <c r="B939" s="285" t="s">
        <v>1276</v>
      </c>
      <c r="C939" s="361" t="s">
        <v>4961</v>
      </c>
      <c r="D939" s="20" t="s">
        <v>4623</v>
      </c>
      <c r="E939" s="239">
        <v>202.8</v>
      </c>
      <c r="F939" s="287">
        <v>41923</v>
      </c>
      <c r="G939" s="44">
        <v>202.8</v>
      </c>
      <c r="H939" s="243">
        <f t="shared" si="15"/>
        <v>0</v>
      </c>
      <c r="I939" s="214" t="s">
        <v>5030</v>
      </c>
      <c r="K939" s="33"/>
    </row>
    <row r="940" spans="1:11" x14ac:dyDescent="0.25">
      <c r="A940" s="216">
        <v>41923</v>
      </c>
      <c r="B940" s="285" t="s">
        <v>1277</v>
      </c>
      <c r="C940" s="361" t="s">
        <v>4961</v>
      </c>
      <c r="D940" s="20" t="s">
        <v>4815</v>
      </c>
      <c r="E940" s="239">
        <v>98.9</v>
      </c>
      <c r="F940" s="287">
        <v>41923</v>
      </c>
      <c r="G940" s="44">
        <v>98.9</v>
      </c>
      <c r="H940" s="243">
        <f t="shared" si="15"/>
        <v>0</v>
      </c>
      <c r="I940" s="214" t="s">
        <v>5030</v>
      </c>
    </row>
    <row r="941" spans="1:11" x14ac:dyDescent="0.25">
      <c r="A941" s="216">
        <v>41923</v>
      </c>
      <c r="B941" s="285" t="s">
        <v>1278</v>
      </c>
      <c r="C941" s="361" t="s">
        <v>4961</v>
      </c>
      <c r="D941" s="20" t="s">
        <v>792</v>
      </c>
      <c r="E941" s="239">
        <v>6386.2</v>
      </c>
      <c r="F941" s="287">
        <v>41923</v>
      </c>
      <c r="G941" s="44">
        <v>6386.2</v>
      </c>
      <c r="H941" s="243">
        <f t="shared" si="15"/>
        <v>0</v>
      </c>
      <c r="I941" s="214" t="s">
        <v>10</v>
      </c>
    </row>
    <row r="942" spans="1:11" x14ac:dyDescent="0.25">
      <c r="A942" s="216">
        <v>41923</v>
      </c>
      <c r="B942" s="285" t="s">
        <v>1279</v>
      </c>
      <c r="C942" s="361" t="s">
        <v>4961</v>
      </c>
      <c r="D942" s="344" t="s">
        <v>765</v>
      </c>
      <c r="E942" s="345">
        <v>3364.5</v>
      </c>
      <c r="F942" s="287">
        <v>41923</v>
      </c>
      <c r="G942" s="44">
        <v>3364.5</v>
      </c>
      <c r="H942" s="243">
        <f t="shared" si="15"/>
        <v>0</v>
      </c>
      <c r="I942" s="214" t="s">
        <v>5031</v>
      </c>
    </row>
    <row r="943" spans="1:11" x14ac:dyDescent="0.25">
      <c r="A943" s="216">
        <v>41923</v>
      </c>
      <c r="B943" s="285" t="s">
        <v>1280</v>
      </c>
      <c r="C943" s="361" t="s">
        <v>4961</v>
      </c>
      <c r="D943" s="20" t="s">
        <v>180</v>
      </c>
      <c r="E943" s="239">
        <v>24564</v>
      </c>
      <c r="F943" s="287">
        <v>41925</v>
      </c>
      <c r="G943" s="44">
        <v>24564</v>
      </c>
      <c r="H943" s="243">
        <f t="shared" si="15"/>
        <v>0</v>
      </c>
      <c r="I943" s="214" t="s">
        <v>5038</v>
      </c>
    </row>
    <row r="944" spans="1:11" x14ac:dyDescent="0.25">
      <c r="A944" s="216">
        <v>41923</v>
      </c>
      <c r="B944" s="285" t="s">
        <v>1281</v>
      </c>
      <c r="C944" s="361" t="s">
        <v>4961</v>
      </c>
      <c r="D944" s="20" t="s">
        <v>3372</v>
      </c>
      <c r="E944" s="239">
        <v>1216</v>
      </c>
      <c r="F944" s="287">
        <v>41923</v>
      </c>
      <c r="G944" s="44">
        <v>1216</v>
      </c>
      <c r="H944" s="243">
        <f t="shared" si="15"/>
        <v>0</v>
      </c>
      <c r="I944" s="214" t="s">
        <v>5031</v>
      </c>
    </row>
    <row r="945" spans="1:11" x14ac:dyDescent="0.25">
      <c r="A945" s="216">
        <v>41923</v>
      </c>
      <c r="B945" s="285" t="s">
        <v>1282</v>
      </c>
      <c r="C945" s="361" t="s">
        <v>4961</v>
      </c>
      <c r="D945" s="20" t="s">
        <v>2586</v>
      </c>
      <c r="E945" s="239">
        <v>5231.3</v>
      </c>
      <c r="F945" s="287">
        <v>41923</v>
      </c>
      <c r="G945" s="44">
        <v>5231.3</v>
      </c>
      <c r="H945" s="243">
        <f t="shared" si="15"/>
        <v>0</v>
      </c>
      <c r="I945" s="214" t="s">
        <v>5030</v>
      </c>
    </row>
    <row r="946" spans="1:11" x14ac:dyDescent="0.25">
      <c r="A946" s="216">
        <v>41923</v>
      </c>
      <c r="B946" s="285" t="s">
        <v>1283</v>
      </c>
      <c r="C946" s="361" t="s">
        <v>4961</v>
      </c>
      <c r="D946" s="20" t="s">
        <v>55</v>
      </c>
      <c r="E946" s="239">
        <v>6508.8</v>
      </c>
      <c r="F946" s="287">
        <v>41923</v>
      </c>
      <c r="G946" s="44">
        <v>6508.8</v>
      </c>
      <c r="H946" s="243">
        <f t="shared" si="15"/>
        <v>0</v>
      </c>
      <c r="I946" s="214" t="s">
        <v>5030</v>
      </c>
      <c r="J946" s="21"/>
      <c r="K946" s="21"/>
    </row>
    <row r="947" spans="1:11" x14ac:dyDescent="0.25">
      <c r="A947" s="216">
        <v>41923</v>
      </c>
      <c r="B947" s="285" t="s">
        <v>1285</v>
      </c>
      <c r="C947" s="361" t="s">
        <v>4961</v>
      </c>
      <c r="D947" s="20" t="s">
        <v>5039</v>
      </c>
      <c r="E947" s="239">
        <v>7323.2</v>
      </c>
      <c r="F947" s="287">
        <v>41927</v>
      </c>
      <c r="G947" s="44">
        <v>7323.2</v>
      </c>
      <c r="H947" s="243">
        <f t="shared" si="15"/>
        <v>0</v>
      </c>
      <c r="I947" s="214" t="s">
        <v>5031</v>
      </c>
      <c r="J947" s="21"/>
      <c r="K947" s="21"/>
    </row>
    <row r="948" spans="1:11" x14ac:dyDescent="0.25">
      <c r="A948" s="216">
        <v>41923</v>
      </c>
      <c r="B948" s="285" t="s">
        <v>1286</v>
      </c>
      <c r="C948" s="361" t="s">
        <v>4961</v>
      </c>
      <c r="D948" s="20" t="s">
        <v>133</v>
      </c>
      <c r="E948" s="239">
        <v>16620.8</v>
      </c>
      <c r="F948" s="287">
        <v>41923</v>
      </c>
      <c r="G948" s="44">
        <v>16620.8</v>
      </c>
      <c r="H948" s="243">
        <f t="shared" si="15"/>
        <v>0</v>
      </c>
      <c r="I948" s="214" t="s">
        <v>5030</v>
      </c>
      <c r="J948" s="21"/>
      <c r="K948" s="21"/>
    </row>
    <row r="949" spans="1:11" x14ac:dyDescent="0.25">
      <c r="A949" s="216">
        <v>41923</v>
      </c>
      <c r="B949" s="285" t="s">
        <v>1287</v>
      </c>
      <c r="C949" s="361" t="s">
        <v>4961</v>
      </c>
      <c r="D949" s="20" t="s">
        <v>5040</v>
      </c>
      <c r="E949" s="239">
        <v>36</v>
      </c>
      <c r="F949" s="287">
        <v>41923</v>
      </c>
      <c r="G949" s="44">
        <v>36</v>
      </c>
      <c r="H949" s="243">
        <f t="shared" si="15"/>
        <v>0</v>
      </c>
      <c r="I949" s="214" t="s">
        <v>5030</v>
      </c>
      <c r="J949" s="21"/>
      <c r="K949" s="21"/>
    </row>
    <row r="950" spans="1:11" x14ac:dyDescent="0.25">
      <c r="A950" s="216">
        <v>41923</v>
      </c>
      <c r="B950" s="285" t="s">
        <v>1288</v>
      </c>
      <c r="C950" s="361" t="s">
        <v>4961</v>
      </c>
      <c r="D950" s="20" t="s">
        <v>25</v>
      </c>
      <c r="E950" s="239">
        <v>10931.8</v>
      </c>
      <c r="F950" s="287">
        <v>41925</v>
      </c>
      <c r="G950" s="44">
        <v>10931.8</v>
      </c>
      <c r="H950" s="243">
        <f t="shared" si="15"/>
        <v>0</v>
      </c>
      <c r="I950" s="214" t="s">
        <v>5038</v>
      </c>
      <c r="J950" s="21"/>
      <c r="K950" s="21"/>
    </row>
    <row r="951" spans="1:11" x14ac:dyDescent="0.25">
      <c r="A951" s="216">
        <v>41923</v>
      </c>
      <c r="B951" s="285" t="s">
        <v>1289</v>
      </c>
      <c r="C951" s="361" t="s">
        <v>4961</v>
      </c>
      <c r="D951" s="20" t="s">
        <v>62</v>
      </c>
      <c r="E951" s="239">
        <v>22104</v>
      </c>
      <c r="F951" s="287">
        <v>41925</v>
      </c>
      <c r="G951" s="44">
        <v>22104</v>
      </c>
      <c r="H951" s="243">
        <f t="shared" si="15"/>
        <v>0</v>
      </c>
      <c r="I951" s="214" t="s">
        <v>5038</v>
      </c>
      <c r="J951" s="21"/>
      <c r="K951" s="21"/>
    </row>
    <row r="952" spans="1:11" x14ac:dyDescent="0.25">
      <c r="A952" s="216">
        <v>41923</v>
      </c>
      <c r="B952" s="285" t="s">
        <v>1290</v>
      </c>
      <c r="C952" s="361" t="s">
        <v>4961</v>
      </c>
      <c r="D952" s="20" t="s">
        <v>5041</v>
      </c>
      <c r="E952" s="239">
        <v>1624</v>
      </c>
      <c r="F952" s="287">
        <v>41923</v>
      </c>
      <c r="G952" s="44">
        <v>1624</v>
      </c>
      <c r="H952" s="243">
        <f t="shared" si="15"/>
        <v>0</v>
      </c>
      <c r="I952" s="214" t="s">
        <v>5030</v>
      </c>
      <c r="J952" s="21"/>
      <c r="K952" s="21"/>
    </row>
    <row r="953" spans="1:11" x14ac:dyDescent="0.25">
      <c r="A953" s="216">
        <v>41923</v>
      </c>
      <c r="B953" s="285" t="s">
        <v>1291</v>
      </c>
      <c r="C953" s="361" t="s">
        <v>4961</v>
      </c>
      <c r="D953" s="20" t="s">
        <v>5042</v>
      </c>
      <c r="E953" s="239">
        <v>11862.4</v>
      </c>
      <c r="F953" s="287">
        <v>41925</v>
      </c>
      <c r="G953" s="44">
        <v>11862.4</v>
      </c>
      <c r="H953" s="243">
        <f t="shared" si="15"/>
        <v>0</v>
      </c>
      <c r="I953" s="214" t="s">
        <v>5038</v>
      </c>
      <c r="J953" s="21"/>
      <c r="K953" s="21"/>
    </row>
    <row r="954" spans="1:11" x14ac:dyDescent="0.25">
      <c r="A954" s="216">
        <v>41923</v>
      </c>
      <c r="B954" s="285" t="s">
        <v>1292</v>
      </c>
      <c r="C954" s="361" t="s">
        <v>4961</v>
      </c>
      <c r="D954" s="20" t="s">
        <v>11</v>
      </c>
      <c r="E954" s="239">
        <v>20540.8</v>
      </c>
      <c r="F954" s="287">
        <v>41936</v>
      </c>
      <c r="G954" s="44">
        <v>20540.8</v>
      </c>
      <c r="H954" s="243">
        <f t="shared" si="15"/>
        <v>0</v>
      </c>
      <c r="I954" s="214" t="s">
        <v>5038</v>
      </c>
      <c r="J954" s="21"/>
      <c r="K954" s="21"/>
    </row>
    <row r="955" spans="1:11" x14ac:dyDescent="0.25">
      <c r="A955" s="216">
        <v>41923</v>
      </c>
      <c r="B955" s="285" t="s">
        <v>1294</v>
      </c>
      <c r="C955" s="361" t="s">
        <v>4961</v>
      </c>
      <c r="D955" s="20" t="s">
        <v>3121</v>
      </c>
      <c r="E955" s="239">
        <v>8381</v>
      </c>
      <c r="F955" s="287">
        <v>41925</v>
      </c>
      <c r="G955" s="44">
        <v>8381</v>
      </c>
      <c r="H955" s="243">
        <f t="shared" si="15"/>
        <v>0</v>
      </c>
      <c r="I955" s="214" t="s">
        <v>5038</v>
      </c>
      <c r="J955" s="21"/>
      <c r="K955" s="21"/>
    </row>
    <row r="956" spans="1:11" x14ac:dyDescent="0.25">
      <c r="A956" s="216">
        <v>41923</v>
      </c>
      <c r="B956" s="285" t="s">
        <v>1296</v>
      </c>
      <c r="C956" s="361" t="s">
        <v>4961</v>
      </c>
      <c r="D956" s="20" t="s">
        <v>2586</v>
      </c>
      <c r="E956" s="239">
        <v>7442.8</v>
      </c>
      <c r="F956" s="287">
        <v>41925</v>
      </c>
      <c r="G956" s="44">
        <v>7442.8</v>
      </c>
      <c r="H956" s="243">
        <f t="shared" si="15"/>
        <v>0</v>
      </c>
      <c r="I956" s="214" t="s">
        <v>5038</v>
      </c>
      <c r="J956" s="21"/>
      <c r="K956" s="21"/>
    </row>
    <row r="957" spans="1:11" x14ac:dyDescent="0.25">
      <c r="A957" s="216">
        <v>41923</v>
      </c>
      <c r="B957" s="285" t="s">
        <v>1297</v>
      </c>
      <c r="C957" s="361" t="s">
        <v>4961</v>
      </c>
      <c r="D957" s="20" t="s">
        <v>4771</v>
      </c>
      <c r="E957" s="239">
        <v>3288.8</v>
      </c>
      <c r="F957" s="287">
        <v>41923</v>
      </c>
      <c r="G957" s="44">
        <v>3288.8</v>
      </c>
      <c r="H957" s="243">
        <f t="shared" si="15"/>
        <v>0</v>
      </c>
      <c r="I957" s="214" t="s">
        <v>5030</v>
      </c>
      <c r="J957" s="21"/>
      <c r="K957" s="21"/>
    </row>
    <row r="958" spans="1:11" x14ac:dyDescent="0.25">
      <c r="A958" s="216">
        <v>41923</v>
      </c>
      <c r="B958" s="285" t="s">
        <v>1299</v>
      </c>
      <c r="C958" s="361" t="s">
        <v>4961</v>
      </c>
      <c r="D958" s="20" t="s">
        <v>1611</v>
      </c>
      <c r="E958" s="239">
        <v>1322.4</v>
      </c>
      <c r="F958" s="287">
        <v>41923</v>
      </c>
      <c r="G958" s="44">
        <v>1322.4</v>
      </c>
      <c r="H958" s="243">
        <f t="shared" si="15"/>
        <v>0</v>
      </c>
      <c r="I958" s="214" t="s">
        <v>5030</v>
      </c>
      <c r="J958" s="21"/>
      <c r="K958" s="21"/>
    </row>
    <row r="959" spans="1:11" x14ac:dyDescent="0.25">
      <c r="A959" s="216">
        <v>41923</v>
      </c>
      <c r="B959" s="285" t="s">
        <v>1300</v>
      </c>
      <c r="C959" s="361" t="s">
        <v>4961</v>
      </c>
      <c r="D959" s="20" t="s">
        <v>4735</v>
      </c>
      <c r="E959" s="239">
        <v>379.6</v>
      </c>
      <c r="F959" s="287">
        <v>41923</v>
      </c>
      <c r="G959" s="44">
        <v>379.6</v>
      </c>
      <c r="H959" s="243">
        <f t="shared" si="15"/>
        <v>0</v>
      </c>
      <c r="I959" s="214" t="s">
        <v>5030</v>
      </c>
      <c r="J959" s="21"/>
      <c r="K959" s="21"/>
    </row>
    <row r="960" spans="1:11" x14ac:dyDescent="0.25">
      <c r="A960" s="216">
        <v>41923</v>
      </c>
      <c r="B960" s="285" t="s">
        <v>1301</v>
      </c>
      <c r="C960" s="361" t="s">
        <v>4961</v>
      </c>
      <c r="D960" s="20" t="s">
        <v>133</v>
      </c>
      <c r="E960" s="239">
        <v>2860.91</v>
      </c>
      <c r="F960" s="287">
        <v>41923</v>
      </c>
      <c r="G960" s="44">
        <v>2860.91</v>
      </c>
      <c r="H960" s="243">
        <f t="shared" si="15"/>
        <v>0</v>
      </c>
      <c r="I960" s="214" t="s">
        <v>5030</v>
      </c>
      <c r="J960" s="21"/>
      <c r="K960" s="21"/>
    </row>
    <row r="961" spans="1:11" x14ac:dyDescent="0.25">
      <c r="A961" s="216">
        <v>41923</v>
      </c>
      <c r="B961" s="285" t="s">
        <v>1302</v>
      </c>
      <c r="C961" s="361" t="s">
        <v>4961</v>
      </c>
      <c r="D961" s="20" t="s">
        <v>4773</v>
      </c>
      <c r="E961" s="239">
        <v>1390.8</v>
      </c>
      <c r="F961" s="287">
        <v>41923</v>
      </c>
      <c r="G961" s="44">
        <v>1390.8</v>
      </c>
      <c r="H961" s="243">
        <f t="shared" si="15"/>
        <v>0</v>
      </c>
      <c r="I961" s="214" t="s">
        <v>5030</v>
      </c>
      <c r="J961" s="21"/>
      <c r="K961" s="21"/>
    </row>
    <row r="962" spans="1:11" x14ac:dyDescent="0.25">
      <c r="A962" s="216">
        <v>41923</v>
      </c>
      <c r="B962" s="285" t="s">
        <v>1303</v>
      </c>
      <c r="C962" s="361" t="s">
        <v>4961</v>
      </c>
      <c r="D962" s="20" t="s">
        <v>51</v>
      </c>
      <c r="E962" s="239">
        <v>2239.8000000000002</v>
      </c>
      <c r="F962" s="287">
        <v>41923</v>
      </c>
      <c r="G962" s="44">
        <v>2239.8000000000002</v>
      </c>
      <c r="H962" s="243">
        <f t="shared" si="15"/>
        <v>0</v>
      </c>
      <c r="I962" s="214" t="s">
        <v>5030</v>
      </c>
    </row>
    <row r="963" spans="1:11" x14ac:dyDescent="0.25">
      <c r="A963" s="216">
        <v>41923</v>
      </c>
      <c r="B963" s="285" t="s">
        <v>1304</v>
      </c>
      <c r="C963" s="361" t="s">
        <v>4961</v>
      </c>
      <c r="D963" s="20" t="s">
        <v>136</v>
      </c>
      <c r="E963" s="239">
        <v>2766.8</v>
      </c>
      <c r="F963" s="287">
        <v>41923</v>
      </c>
      <c r="G963" s="44">
        <v>2766.8</v>
      </c>
      <c r="H963" s="243">
        <f t="shared" si="15"/>
        <v>0</v>
      </c>
      <c r="I963" s="214" t="s">
        <v>5030</v>
      </c>
    </row>
    <row r="964" spans="1:11" x14ac:dyDescent="0.25">
      <c r="A964" s="216">
        <v>41923</v>
      </c>
      <c r="B964" s="285" t="s">
        <v>1305</v>
      </c>
      <c r="C964" s="361" t="s">
        <v>4961</v>
      </c>
      <c r="D964" s="20" t="s">
        <v>4991</v>
      </c>
      <c r="E964" s="239">
        <v>4090.2</v>
      </c>
      <c r="F964" s="287">
        <v>41924</v>
      </c>
      <c r="G964" s="44">
        <v>4090.2</v>
      </c>
      <c r="H964" s="243">
        <f t="shared" si="15"/>
        <v>0</v>
      </c>
      <c r="I964" s="214" t="s">
        <v>5033</v>
      </c>
      <c r="K964" s="33"/>
    </row>
    <row r="965" spans="1:11" x14ac:dyDescent="0.25">
      <c r="A965" s="216">
        <v>41923</v>
      </c>
      <c r="B965" s="285" t="s">
        <v>1307</v>
      </c>
      <c r="C965" s="361" t="s">
        <v>4961</v>
      </c>
      <c r="D965" s="20" t="s">
        <v>396</v>
      </c>
      <c r="E965" s="239">
        <v>448.8</v>
      </c>
      <c r="F965" s="287">
        <v>41923</v>
      </c>
      <c r="G965" s="44">
        <v>448.8</v>
      </c>
      <c r="H965" s="243">
        <f t="shared" si="15"/>
        <v>0</v>
      </c>
      <c r="I965" s="214" t="s">
        <v>5030</v>
      </c>
    </row>
    <row r="966" spans="1:11" x14ac:dyDescent="0.25">
      <c r="A966" s="216">
        <v>41923</v>
      </c>
      <c r="B966" s="285" t="s">
        <v>1308</v>
      </c>
      <c r="C966" s="361" t="s">
        <v>4961</v>
      </c>
      <c r="D966" s="20" t="s">
        <v>912</v>
      </c>
      <c r="E966" s="239">
        <v>4305</v>
      </c>
      <c r="F966" s="287">
        <v>41923</v>
      </c>
      <c r="G966" s="44">
        <v>4305</v>
      </c>
      <c r="H966" s="243">
        <f t="shared" si="15"/>
        <v>0</v>
      </c>
      <c r="I966" s="214" t="s">
        <v>5030</v>
      </c>
    </row>
    <row r="967" spans="1:11" x14ac:dyDescent="0.25">
      <c r="A967" s="216">
        <v>41923</v>
      </c>
      <c r="B967" s="285" t="s">
        <v>1309</v>
      </c>
      <c r="C967" s="361" t="s">
        <v>4961</v>
      </c>
      <c r="D967" s="20" t="s">
        <v>3378</v>
      </c>
      <c r="E967" s="239">
        <v>1873.2</v>
      </c>
      <c r="F967" s="287">
        <v>41923</v>
      </c>
      <c r="G967" s="44">
        <v>1873.2</v>
      </c>
      <c r="H967" s="243">
        <f t="shared" si="15"/>
        <v>0</v>
      </c>
      <c r="I967" s="214" t="s">
        <v>5030</v>
      </c>
    </row>
    <row r="968" spans="1:11" x14ac:dyDescent="0.25">
      <c r="A968" s="216">
        <v>41923</v>
      </c>
      <c r="B968" s="285" t="s">
        <v>1311</v>
      </c>
      <c r="C968" s="361" t="s">
        <v>4961</v>
      </c>
      <c r="D968" s="20" t="s">
        <v>4682</v>
      </c>
      <c r="E968" s="239">
        <v>2959.6</v>
      </c>
      <c r="F968" s="287">
        <v>41924</v>
      </c>
      <c r="G968" s="44">
        <v>2959.6</v>
      </c>
      <c r="H968" s="243">
        <f t="shared" ref="H968:H1031" si="16">E968-G968</f>
        <v>0</v>
      </c>
      <c r="I968" s="214" t="s">
        <v>5033</v>
      </c>
      <c r="K968" s="33"/>
    </row>
    <row r="969" spans="1:11" x14ac:dyDescent="0.25">
      <c r="A969" s="216">
        <v>41923</v>
      </c>
      <c r="B969" s="285" t="s">
        <v>1312</v>
      </c>
      <c r="C969" s="361" t="s">
        <v>4961</v>
      </c>
      <c r="D969" s="20" t="s">
        <v>180</v>
      </c>
      <c r="E969" s="239">
        <v>2369.3000000000002</v>
      </c>
      <c r="F969" s="287">
        <v>41923</v>
      </c>
      <c r="G969" s="44">
        <v>2369.3000000000002</v>
      </c>
      <c r="H969" s="243">
        <f t="shared" si="16"/>
        <v>0</v>
      </c>
      <c r="I969" s="214" t="s">
        <v>5030</v>
      </c>
    </row>
    <row r="970" spans="1:11" x14ac:dyDescent="0.25">
      <c r="A970" s="216">
        <v>41923</v>
      </c>
      <c r="B970" s="285" t="s">
        <v>1313</v>
      </c>
      <c r="C970" s="361" t="s">
        <v>4961</v>
      </c>
      <c r="D970" s="20" t="s">
        <v>231</v>
      </c>
      <c r="E970" s="239">
        <v>640</v>
      </c>
      <c r="F970" s="287">
        <v>41924</v>
      </c>
      <c r="G970" s="44">
        <v>640</v>
      </c>
      <c r="H970" s="243">
        <f t="shared" si="16"/>
        <v>0</v>
      </c>
      <c r="I970" s="214" t="s">
        <v>5033</v>
      </c>
    </row>
    <row r="971" spans="1:11" x14ac:dyDescent="0.25">
      <c r="A971" s="216">
        <v>41923</v>
      </c>
      <c r="B971" s="285" t="s">
        <v>1314</v>
      </c>
      <c r="C971" s="361" t="s">
        <v>4961</v>
      </c>
      <c r="D971" s="20" t="s">
        <v>5043</v>
      </c>
      <c r="E971" s="239">
        <v>1813</v>
      </c>
      <c r="F971" s="287">
        <v>41924</v>
      </c>
      <c r="G971" s="44">
        <v>1813</v>
      </c>
      <c r="H971" s="243">
        <f t="shared" si="16"/>
        <v>0</v>
      </c>
      <c r="I971" s="214" t="s">
        <v>5033</v>
      </c>
      <c r="K971" s="33"/>
    </row>
    <row r="972" spans="1:11" x14ac:dyDescent="0.25">
      <c r="A972" s="216">
        <v>41923</v>
      </c>
      <c r="B972" s="285" t="s">
        <v>1315</v>
      </c>
      <c r="C972" s="361" t="s">
        <v>4961</v>
      </c>
      <c r="D972" s="20" t="s">
        <v>4682</v>
      </c>
      <c r="E972" s="239">
        <v>776</v>
      </c>
      <c r="F972" s="287">
        <v>41924</v>
      </c>
      <c r="G972" s="44">
        <v>776</v>
      </c>
      <c r="H972" s="243">
        <f t="shared" si="16"/>
        <v>0</v>
      </c>
      <c r="I972" s="214" t="s">
        <v>5033</v>
      </c>
    </row>
    <row r="973" spans="1:11" x14ac:dyDescent="0.25">
      <c r="A973" s="216">
        <v>41923</v>
      </c>
      <c r="B973" s="285" t="s">
        <v>1316</v>
      </c>
      <c r="C973" s="361" t="s">
        <v>4961</v>
      </c>
      <c r="D973" s="20" t="s">
        <v>4705</v>
      </c>
      <c r="E973" s="239">
        <v>17907</v>
      </c>
      <c r="F973" s="287">
        <v>41930</v>
      </c>
      <c r="G973" s="44">
        <v>17907</v>
      </c>
      <c r="H973" s="243">
        <f t="shared" si="16"/>
        <v>0</v>
      </c>
      <c r="I973" s="214" t="s">
        <v>5030</v>
      </c>
    </row>
    <row r="974" spans="1:11" x14ac:dyDescent="0.25">
      <c r="A974" s="216">
        <v>41923</v>
      </c>
      <c r="B974" s="285" t="s">
        <v>1318</v>
      </c>
      <c r="C974" s="361" t="s">
        <v>4961</v>
      </c>
      <c r="D974" s="20" t="s">
        <v>99</v>
      </c>
      <c r="E974" s="239">
        <v>764.8</v>
      </c>
      <c r="F974" s="287">
        <v>41924</v>
      </c>
      <c r="G974" s="44">
        <v>764.8</v>
      </c>
      <c r="H974" s="243">
        <f t="shared" si="16"/>
        <v>0</v>
      </c>
      <c r="I974" s="214" t="s">
        <v>5033</v>
      </c>
    </row>
    <row r="975" spans="1:11" x14ac:dyDescent="0.25">
      <c r="A975" s="216">
        <v>41923</v>
      </c>
      <c r="B975" s="285" t="s">
        <v>1319</v>
      </c>
      <c r="C975" s="361" t="s">
        <v>4961</v>
      </c>
      <c r="D975" s="20" t="s">
        <v>78</v>
      </c>
      <c r="E975" s="239">
        <v>6560.1</v>
      </c>
      <c r="F975" s="287">
        <v>41924</v>
      </c>
      <c r="G975" s="44">
        <v>6560.1</v>
      </c>
      <c r="H975" s="243">
        <f t="shared" si="16"/>
        <v>0</v>
      </c>
      <c r="I975" s="214" t="s">
        <v>5033</v>
      </c>
    </row>
    <row r="976" spans="1:11" x14ac:dyDescent="0.25">
      <c r="A976" s="216">
        <v>41923</v>
      </c>
      <c r="B976" s="285" t="s">
        <v>1321</v>
      </c>
      <c r="C976" s="361" t="s">
        <v>4961</v>
      </c>
      <c r="D976" s="20" t="s">
        <v>78</v>
      </c>
      <c r="E976" s="239">
        <v>1157.0999999999999</v>
      </c>
      <c r="F976" s="287">
        <v>41924</v>
      </c>
      <c r="G976" s="44">
        <v>1157.0999999999999</v>
      </c>
      <c r="H976" s="243">
        <f t="shared" si="16"/>
        <v>0</v>
      </c>
      <c r="I976" s="214" t="s">
        <v>5033</v>
      </c>
    </row>
    <row r="977" spans="1:11" x14ac:dyDescent="0.25">
      <c r="A977" s="216">
        <v>41923</v>
      </c>
      <c r="B977" s="285" t="s">
        <v>1322</v>
      </c>
      <c r="C977" s="361" t="s">
        <v>4961</v>
      </c>
      <c r="D977" s="20" t="s">
        <v>1206</v>
      </c>
      <c r="E977" s="239">
        <v>975.24</v>
      </c>
      <c r="F977" s="287">
        <v>41923</v>
      </c>
      <c r="G977" s="44">
        <v>975.24</v>
      </c>
      <c r="H977" s="243">
        <f t="shared" si="16"/>
        <v>0</v>
      </c>
      <c r="I977" s="214" t="s">
        <v>5030</v>
      </c>
    </row>
    <row r="978" spans="1:11" x14ac:dyDescent="0.25">
      <c r="A978" s="216">
        <v>41923</v>
      </c>
      <c r="B978" s="285" t="s">
        <v>1323</v>
      </c>
      <c r="C978" s="361" t="s">
        <v>4961</v>
      </c>
      <c r="D978" s="20" t="s">
        <v>78</v>
      </c>
      <c r="E978" s="239">
        <v>5779.8</v>
      </c>
      <c r="F978" s="287">
        <v>41924</v>
      </c>
      <c r="G978" s="44">
        <v>5779.8</v>
      </c>
      <c r="H978" s="243">
        <f t="shared" si="16"/>
        <v>0</v>
      </c>
      <c r="I978" s="214" t="s">
        <v>5033</v>
      </c>
      <c r="J978" s="21"/>
      <c r="K978" s="21"/>
    </row>
    <row r="979" spans="1:11" x14ac:dyDescent="0.25">
      <c r="A979" s="216">
        <v>41923</v>
      </c>
      <c r="B979" s="285" t="s">
        <v>1326</v>
      </c>
      <c r="C979" s="361" t="s">
        <v>4961</v>
      </c>
      <c r="D979" s="20" t="s">
        <v>87</v>
      </c>
      <c r="E979" s="239">
        <v>6423.2</v>
      </c>
      <c r="F979" s="287">
        <v>41924</v>
      </c>
      <c r="G979" s="44">
        <v>6423.2</v>
      </c>
      <c r="H979" s="243">
        <f t="shared" si="16"/>
        <v>0</v>
      </c>
      <c r="I979" s="214" t="s">
        <v>5033</v>
      </c>
      <c r="J979" s="21"/>
      <c r="K979" s="21"/>
    </row>
    <row r="980" spans="1:11" x14ac:dyDescent="0.25">
      <c r="A980" s="216">
        <v>41923</v>
      </c>
      <c r="B980" s="285" t="s">
        <v>1327</v>
      </c>
      <c r="C980" s="361" t="s">
        <v>4961</v>
      </c>
      <c r="D980" s="679" t="s">
        <v>4966</v>
      </c>
      <c r="E980" s="239">
        <v>17169.5</v>
      </c>
      <c r="F980" s="287">
        <v>41923</v>
      </c>
      <c r="G980" s="44">
        <v>17169.5</v>
      </c>
      <c r="H980" s="243">
        <f t="shared" si="16"/>
        <v>0</v>
      </c>
      <c r="I980" s="214" t="s">
        <v>5030</v>
      </c>
      <c r="J980" s="21"/>
      <c r="K980" s="21"/>
    </row>
    <row r="981" spans="1:11" x14ac:dyDescent="0.25">
      <c r="A981" s="216">
        <v>41923</v>
      </c>
      <c r="B981" s="285" t="s">
        <v>1328</v>
      </c>
      <c r="C981" s="361" t="s">
        <v>4961</v>
      </c>
      <c r="D981" s="20" t="s">
        <v>63</v>
      </c>
      <c r="E981" s="239">
        <v>2820</v>
      </c>
      <c r="F981" s="287">
        <v>41924</v>
      </c>
      <c r="G981" s="44">
        <v>2820</v>
      </c>
      <c r="H981" s="243">
        <f t="shared" si="16"/>
        <v>0</v>
      </c>
      <c r="I981" s="214" t="s">
        <v>5033</v>
      </c>
      <c r="J981" s="21"/>
      <c r="K981" s="21"/>
    </row>
    <row r="982" spans="1:11" x14ac:dyDescent="0.25">
      <c r="A982" s="216">
        <v>41923</v>
      </c>
      <c r="B982" s="285" t="s">
        <v>1329</v>
      </c>
      <c r="C982" s="361" t="s">
        <v>4961</v>
      </c>
      <c r="D982" s="20" t="s">
        <v>4956</v>
      </c>
      <c r="E982" s="239">
        <v>18943.8</v>
      </c>
      <c r="F982" s="287">
        <v>41923</v>
      </c>
      <c r="G982" s="44">
        <v>18943.8</v>
      </c>
      <c r="H982" s="243">
        <f t="shared" si="16"/>
        <v>0</v>
      </c>
      <c r="I982" s="214" t="s">
        <v>5033</v>
      </c>
      <c r="J982" s="21"/>
      <c r="K982" s="21"/>
    </row>
    <row r="983" spans="1:11" x14ac:dyDescent="0.25">
      <c r="A983" s="216">
        <v>41923</v>
      </c>
      <c r="B983" s="285" t="s">
        <v>1330</v>
      </c>
      <c r="C983" s="361" t="s">
        <v>4961</v>
      </c>
      <c r="D983" s="20" t="s">
        <v>1206</v>
      </c>
      <c r="E983" s="239">
        <v>292.8</v>
      </c>
      <c r="F983" s="287">
        <v>41923</v>
      </c>
      <c r="G983" s="44">
        <v>292.8</v>
      </c>
      <c r="H983" s="243">
        <f t="shared" si="16"/>
        <v>0</v>
      </c>
      <c r="I983" s="214" t="s">
        <v>5030</v>
      </c>
      <c r="J983" s="21"/>
      <c r="K983" s="21"/>
    </row>
    <row r="984" spans="1:11" x14ac:dyDescent="0.25">
      <c r="A984" s="216">
        <v>41923</v>
      </c>
      <c r="B984" s="285" t="s">
        <v>1331</v>
      </c>
      <c r="C984" s="361" t="s">
        <v>4961</v>
      </c>
      <c r="D984" s="20" t="s">
        <v>4977</v>
      </c>
      <c r="E984" s="239">
        <v>13920</v>
      </c>
      <c r="F984" s="287">
        <v>41924</v>
      </c>
      <c r="G984" s="44">
        <v>13920</v>
      </c>
      <c r="H984" s="243">
        <f t="shared" si="16"/>
        <v>0</v>
      </c>
      <c r="I984" s="214" t="s">
        <v>5033</v>
      </c>
      <c r="J984" s="21"/>
      <c r="K984" s="21"/>
    </row>
    <row r="985" spans="1:11" x14ac:dyDescent="0.25">
      <c r="A985" s="216">
        <v>41924</v>
      </c>
      <c r="B985" s="285" t="s">
        <v>1333</v>
      </c>
      <c r="C985" s="361" t="s">
        <v>4961</v>
      </c>
      <c r="D985" s="20" t="s">
        <v>28</v>
      </c>
      <c r="E985" s="239">
        <v>7508.4</v>
      </c>
      <c r="F985" s="287">
        <v>41924</v>
      </c>
      <c r="G985" s="44">
        <v>7508.4</v>
      </c>
      <c r="H985" s="243">
        <f t="shared" si="16"/>
        <v>0</v>
      </c>
      <c r="I985" s="214" t="s">
        <v>5030</v>
      </c>
      <c r="J985" s="21"/>
      <c r="K985" s="21"/>
    </row>
    <row r="986" spans="1:11" x14ac:dyDescent="0.25">
      <c r="A986" s="216">
        <v>41924</v>
      </c>
      <c r="B986" s="285" t="s">
        <v>1334</v>
      </c>
      <c r="C986" s="361" t="s">
        <v>4961</v>
      </c>
      <c r="D986" s="20" t="s">
        <v>339</v>
      </c>
      <c r="E986" s="239">
        <v>1218.2</v>
      </c>
      <c r="F986" s="287">
        <v>41924</v>
      </c>
      <c r="G986" s="44">
        <v>1218.2</v>
      </c>
      <c r="H986" s="243">
        <f t="shared" si="16"/>
        <v>0</v>
      </c>
      <c r="I986" s="214" t="s">
        <v>5030</v>
      </c>
      <c r="J986" s="21"/>
      <c r="K986" s="21"/>
    </row>
    <row r="987" spans="1:11" x14ac:dyDescent="0.25">
      <c r="A987" s="216">
        <v>41924</v>
      </c>
      <c r="B987" s="285" t="s">
        <v>1335</v>
      </c>
      <c r="C987" s="361" t="s">
        <v>4961</v>
      </c>
      <c r="D987" s="20" t="s">
        <v>28</v>
      </c>
      <c r="E987" s="239">
        <v>2450.4</v>
      </c>
      <c r="F987" s="287">
        <v>41924</v>
      </c>
      <c r="G987" s="44">
        <v>2450.4</v>
      </c>
      <c r="H987" s="243">
        <f t="shared" si="16"/>
        <v>0</v>
      </c>
      <c r="I987" s="214" t="s">
        <v>5030</v>
      </c>
      <c r="J987" s="21"/>
      <c r="K987" s="21"/>
    </row>
    <row r="988" spans="1:11" x14ac:dyDescent="0.25">
      <c r="A988" s="216">
        <v>41924</v>
      </c>
      <c r="B988" s="285" t="s">
        <v>1336</v>
      </c>
      <c r="C988" s="361" t="s">
        <v>4961</v>
      </c>
      <c r="D988" s="20" t="s">
        <v>4956</v>
      </c>
      <c r="E988" s="239">
        <v>20710.419999999998</v>
      </c>
      <c r="F988" s="287">
        <v>41925</v>
      </c>
      <c r="G988" s="44">
        <v>20710.419999999998</v>
      </c>
      <c r="H988" s="243">
        <f t="shared" si="16"/>
        <v>0</v>
      </c>
      <c r="I988" s="214" t="s">
        <v>5030</v>
      </c>
      <c r="J988" s="21"/>
      <c r="K988" s="21"/>
    </row>
    <row r="989" spans="1:11" x14ac:dyDescent="0.25">
      <c r="A989" s="216">
        <v>41924</v>
      </c>
      <c r="B989" s="285" t="s">
        <v>1337</v>
      </c>
      <c r="C989" s="361" t="s">
        <v>4961</v>
      </c>
      <c r="D989" s="20" t="s">
        <v>4646</v>
      </c>
      <c r="E989" s="239">
        <v>1638.7</v>
      </c>
      <c r="F989" s="287">
        <v>41924</v>
      </c>
      <c r="G989" s="44">
        <v>1638.7</v>
      </c>
      <c r="H989" s="243">
        <f t="shared" si="16"/>
        <v>0</v>
      </c>
      <c r="I989" s="214" t="s">
        <v>5030</v>
      </c>
      <c r="J989" s="21"/>
      <c r="K989" s="21"/>
    </row>
    <row r="990" spans="1:11" x14ac:dyDescent="0.25">
      <c r="A990" s="216">
        <v>41924</v>
      </c>
      <c r="B990" s="285" t="s">
        <v>1339</v>
      </c>
      <c r="C990" s="361" t="s">
        <v>4961</v>
      </c>
      <c r="D990" s="20" t="s">
        <v>13</v>
      </c>
      <c r="E990" s="239">
        <v>6292.8</v>
      </c>
      <c r="F990" s="287">
        <v>41924</v>
      </c>
      <c r="G990" s="44">
        <v>6292.8</v>
      </c>
      <c r="H990" s="243">
        <f t="shared" si="16"/>
        <v>0</v>
      </c>
      <c r="I990" s="214" t="s">
        <v>5030</v>
      </c>
      <c r="J990" s="21"/>
      <c r="K990" s="21"/>
    </row>
    <row r="991" spans="1:11" x14ac:dyDescent="0.25">
      <c r="A991" s="216">
        <v>41924</v>
      </c>
      <c r="B991" s="285" t="s">
        <v>1340</v>
      </c>
      <c r="C991" s="361" t="s">
        <v>4961</v>
      </c>
      <c r="D991" s="20" t="s">
        <v>180</v>
      </c>
      <c r="E991" s="239">
        <v>18524.400000000001</v>
      </c>
      <c r="F991" s="287">
        <v>41925</v>
      </c>
      <c r="G991" s="44">
        <v>18524.400000000001</v>
      </c>
      <c r="H991" s="243">
        <f t="shared" si="16"/>
        <v>0</v>
      </c>
      <c r="I991" s="214" t="s">
        <v>27</v>
      </c>
      <c r="J991" s="21"/>
      <c r="K991" s="21"/>
    </row>
    <row r="992" spans="1:11" x14ac:dyDescent="0.25">
      <c r="A992" s="216">
        <v>41924</v>
      </c>
      <c r="B992" s="285" t="s">
        <v>1341</v>
      </c>
      <c r="C992" s="361" t="s">
        <v>4961</v>
      </c>
      <c r="D992" s="20" t="s">
        <v>11</v>
      </c>
      <c r="E992" s="239">
        <v>21056</v>
      </c>
      <c r="F992" s="287">
        <v>41936</v>
      </c>
      <c r="G992" s="44">
        <v>21056</v>
      </c>
      <c r="H992" s="243">
        <f t="shared" si="16"/>
        <v>0</v>
      </c>
      <c r="I992" s="214" t="s">
        <v>27</v>
      </c>
      <c r="J992" s="21"/>
      <c r="K992" s="21"/>
    </row>
    <row r="993" spans="1:11" x14ac:dyDescent="0.25">
      <c r="A993" s="216">
        <v>41924</v>
      </c>
      <c r="B993" s="285" t="s">
        <v>1342</v>
      </c>
      <c r="C993" s="361" t="s">
        <v>4961</v>
      </c>
      <c r="D993" s="20" t="s">
        <v>123</v>
      </c>
      <c r="E993" s="239">
        <v>7806.5</v>
      </c>
      <c r="F993" s="287">
        <v>41925</v>
      </c>
      <c r="G993" s="44">
        <v>7806.5</v>
      </c>
      <c r="H993" s="243">
        <f t="shared" si="16"/>
        <v>0</v>
      </c>
      <c r="I993" s="214" t="s">
        <v>5030</v>
      </c>
      <c r="J993" s="21"/>
      <c r="K993" s="21"/>
    </row>
    <row r="994" spans="1:11" x14ac:dyDescent="0.25">
      <c r="A994" s="216">
        <v>41924</v>
      </c>
      <c r="B994" s="285" t="s">
        <v>1343</v>
      </c>
      <c r="C994" s="361" t="s">
        <v>4961</v>
      </c>
      <c r="D994" s="20" t="s">
        <v>5042</v>
      </c>
      <c r="E994" s="239">
        <v>10286</v>
      </c>
      <c r="F994" s="287">
        <v>41925</v>
      </c>
      <c r="G994" s="44">
        <v>10286</v>
      </c>
      <c r="H994" s="243">
        <f t="shared" si="16"/>
        <v>0</v>
      </c>
      <c r="I994" s="214" t="s">
        <v>27</v>
      </c>
    </row>
    <row r="995" spans="1:11" x14ac:dyDescent="0.25">
      <c r="A995" s="216">
        <v>41924</v>
      </c>
      <c r="B995" s="285" t="s">
        <v>1344</v>
      </c>
      <c r="C995" s="361" t="s">
        <v>4961</v>
      </c>
      <c r="D995" s="20" t="s">
        <v>3121</v>
      </c>
      <c r="E995" s="239">
        <v>713.8</v>
      </c>
      <c r="F995" s="287">
        <v>41925</v>
      </c>
      <c r="G995" s="44">
        <v>713.8</v>
      </c>
      <c r="H995" s="243">
        <f t="shared" si="16"/>
        <v>0</v>
      </c>
      <c r="I995" s="214" t="s">
        <v>10</v>
      </c>
    </row>
    <row r="996" spans="1:11" x14ac:dyDescent="0.25">
      <c r="A996" s="216">
        <v>41924</v>
      </c>
      <c r="B996" s="285" t="s">
        <v>1346</v>
      </c>
      <c r="C996" s="361" t="s">
        <v>4961</v>
      </c>
      <c r="D996" s="20" t="s">
        <v>3086</v>
      </c>
      <c r="E996" s="239">
        <v>27575.8</v>
      </c>
      <c r="F996" s="287">
        <v>41924</v>
      </c>
      <c r="G996" s="44">
        <v>27575.8</v>
      </c>
      <c r="H996" s="243">
        <f t="shared" si="16"/>
        <v>0</v>
      </c>
      <c r="I996" s="214" t="s">
        <v>27</v>
      </c>
    </row>
    <row r="997" spans="1:11" x14ac:dyDescent="0.25">
      <c r="A997" s="216">
        <v>41924</v>
      </c>
      <c r="B997" s="285" t="s">
        <v>1347</v>
      </c>
      <c r="C997" s="361" t="s">
        <v>4961</v>
      </c>
      <c r="D997" s="20" t="s">
        <v>3121</v>
      </c>
      <c r="E997" s="239">
        <v>11391.2</v>
      </c>
      <c r="F997" s="287">
        <v>41925</v>
      </c>
      <c r="G997" s="44">
        <v>11391.2</v>
      </c>
      <c r="H997" s="243">
        <f t="shared" si="16"/>
        <v>0</v>
      </c>
      <c r="I997" s="214" t="s">
        <v>27</v>
      </c>
    </row>
    <row r="998" spans="1:11" x14ac:dyDescent="0.25">
      <c r="A998" s="216">
        <v>41924</v>
      </c>
      <c r="B998" s="285" t="s">
        <v>1349</v>
      </c>
      <c r="C998" s="361" t="s">
        <v>4961</v>
      </c>
      <c r="D998" s="20" t="s">
        <v>4815</v>
      </c>
      <c r="E998" s="239">
        <v>1520.6</v>
      </c>
      <c r="F998" s="287">
        <v>41924</v>
      </c>
      <c r="G998" s="44">
        <v>1520.6</v>
      </c>
      <c r="H998" s="243">
        <f t="shared" si="16"/>
        <v>0</v>
      </c>
      <c r="I998" s="214" t="s">
        <v>5030</v>
      </c>
    </row>
    <row r="999" spans="1:11" x14ac:dyDescent="0.25">
      <c r="A999" s="216">
        <v>41924</v>
      </c>
      <c r="B999" s="285" t="s">
        <v>1351</v>
      </c>
      <c r="C999" s="361" t="s">
        <v>4961</v>
      </c>
      <c r="D999" s="20" t="s">
        <v>1611</v>
      </c>
      <c r="E999" s="239">
        <v>3115.3</v>
      </c>
      <c r="F999" s="287">
        <v>41925</v>
      </c>
      <c r="G999" s="44">
        <v>3115.3</v>
      </c>
      <c r="H999" s="243">
        <f t="shared" si="16"/>
        <v>0</v>
      </c>
      <c r="I999" s="214" t="s">
        <v>5033</v>
      </c>
      <c r="K999" s="33"/>
    </row>
    <row r="1000" spans="1:11" x14ac:dyDescent="0.25">
      <c r="A1000" s="216">
        <v>41924</v>
      </c>
      <c r="B1000" s="285" t="s">
        <v>1352</v>
      </c>
      <c r="C1000" s="361" t="s">
        <v>4961</v>
      </c>
      <c r="D1000" s="344" t="s">
        <v>4320</v>
      </c>
      <c r="E1000" s="345">
        <v>1143.24</v>
      </c>
      <c r="F1000" s="287">
        <v>41925</v>
      </c>
      <c r="G1000" s="44">
        <v>1143.24</v>
      </c>
      <c r="H1000" s="243">
        <f t="shared" si="16"/>
        <v>0</v>
      </c>
      <c r="I1000" s="214" t="s">
        <v>10</v>
      </c>
      <c r="K1000" s="33"/>
    </row>
    <row r="1001" spans="1:11" x14ac:dyDescent="0.25">
      <c r="A1001" s="216">
        <v>41924</v>
      </c>
      <c r="B1001" s="285" t="s">
        <v>1353</v>
      </c>
      <c r="C1001" s="361" t="s">
        <v>4961</v>
      </c>
      <c r="D1001" s="20" t="s">
        <v>1611</v>
      </c>
      <c r="E1001" s="239">
        <v>4228.8</v>
      </c>
      <c r="F1001" s="287">
        <v>41924</v>
      </c>
      <c r="G1001" s="44">
        <v>4228.8</v>
      </c>
      <c r="H1001" s="243">
        <f t="shared" si="16"/>
        <v>0</v>
      </c>
      <c r="I1001" s="214" t="s">
        <v>5030</v>
      </c>
    </row>
    <row r="1002" spans="1:11" x14ac:dyDescent="0.25">
      <c r="A1002" s="216">
        <v>41924</v>
      </c>
      <c r="B1002" s="285" t="s">
        <v>1355</v>
      </c>
      <c r="C1002" s="361" t="s">
        <v>4961</v>
      </c>
      <c r="D1002" s="679" t="s">
        <v>4966</v>
      </c>
      <c r="E1002" s="239">
        <v>15836.8</v>
      </c>
      <c r="F1002" s="287">
        <v>41924</v>
      </c>
      <c r="G1002" s="44">
        <v>15836.8</v>
      </c>
      <c r="H1002" s="243">
        <f t="shared" si="16"/>
        <v>0</v>
      </c>
      <c r="I1002" s="214" t="s">
        <v>5030</v>
      </c>
    </row>
    <row r="1003" spans="1:11" x14ac:dyDescent="0.25">
      <c r="A1003" s="216">
        <v>41924</v>
      </c>
      <c r="B1003" s="285" t="s">
        <v>1356</v>
      </c>
      <c r="C1003" s="361" t="s">
        <v>4961</v>
      </c>
      <c r="D1003" s="20" t="s">
        <v>760</v>
      </c>
      <c r="E1003" s="239">
        <v>3048</v>
      </c>
      <c r="F1003" s="287">
        <v>41925</v>
      </c>
      <c r="G1003" s="44">
        <v>3048</v>
      </c>
      <c r="H1003" s="243">
        <f t="shared" si="16"/>
        <v>0</v>
      </c>
      <c r="I1003" s="214" t="s">
        <v>5044</v>
      </c>
    </row>
    <row r="1004" spans="1:11" x14ac:dyDescent="0.25">
      <c r="A1004" s="216">
        <v>41924</v>
      </c>
      <c r="B1004" s="285" t="s">
        <v>1358</v>
      </c>
      <c r="C1004" s="361" t="s">
        <v>4961</v>
      </c>
      <c r="D1004" s="20" t="s">
        <v>29</v>
      </c>
      <c r="E1004" s="239">
        <v>7693.6</v>
      </c>
      <c r="F1004" s="287">
        <v>41925</v>
      </c>
      <c r="G1004" s="44">
        <v>7693.6</v>
      </c>
      <c r="H1004" s="243">
        <f t="shared" si="16"/>
        <v>0</v>
      </c>
      <c r="I1004" s="214" t="s">
        <v>5033</v>
      </c>
    </row>
    <row r="1005" spans="1:11" x14ac:dyDescent="0.25">
      <c r="A1005" s="216">
        <v>41924</v>
      </c>
      <c r="B1005" s="285" t="s">
        <v>1359</v>
      </c>
      <c r="C1005" s="361" t="s">
        <v>4961</v>
      </c>
      <c r="D1005" s="20" t="s">
        <v>4744</v>
      </c>
      <c r="E1005" s="239">
        <v>5203.3900000000003</v>
      </c>
      <c r="F1005" s="287">
        <v>41924</v>
      </c>
      <c r="G1005" s="44">
        <v>5203.3900000000003</v>
      </c>
      <c r="H1005" s="243">
        <f t="shared" si="16"/>
        <v>0</v>
      </c>
      <c r="I1005" s="214" t="s">
        <v>5030</v>
      </c>
    </row>
    <row r="1006" spans="1:11" x14ac:dyDescent="0.25">
      <c r="A1006" s="216">
        <v>41924</v>
      </c>
      <c r="B1006" s="285" t="s">
        <v>1361</v>
      </c>
      <c r="C1006" s="361" t="s">
        <v>4961</v>
      </c>
      <c r="D1006" s="20" t="s">
        <v>4733</v>
      </c>
      <c r="E1006" s="239">
        <v>1814.8</v>
      </c>
      <c r="F1006" s="287">
        <v>41925</v>
      </c>
      <c r="G1006" s="44">
        <v>1814.8</v>
      </c>
      <c r="H1006" s="243">
        <f t="shared" si="16"/>
        <v>0</v>
      </c>
      <c r="I1006" s="214" t="s">
        <v>5033</v>
      </c>
    </row>
    <row r="1007" spans="1:11" x14ac:dyDescent="0.25">
      <c r="A1007" s="216">
        <v>41924</v>
      </c>
      <c r="B1007" s="285" t="s">
        <v>1362</v>
      </c>
      <c r="C1007" s="361" t="s">
        <v>4961</v>
      </c>
      <c r="D1007" s="679" t="s">
        <v>4966</v>
      </c>
      <c r="E1007" s="239">
        <v>270</v>
      </c>
      <c r="F1007" s="287">
        <v>41924</v>
      </c>
      <c r="G1007" s="44">
        <v>270</v>
      </c>
      <c r="H1007" s="243">
        <f t="shared" si="16"/>
        <v>0</v>
      </c>
      <c r="I1007" s="20" t="s">
        <v>5030</v>
      </c>
    </row>
    <row r="1008" spans="1:11" x14ac:dyDescent="0.25">
      <c r="A1008" s="216">
        <v>41924</v>
      </c>
      <c r="B1008" s="285" t="s">
        <v>1364</v>
      </c>
      <c r="C1008" s="361" t="s">
        <v>4961</v>
      </c>
      <c r="D1008" s="20" t="s">
        <v>4622</v>
      </c>
      <c r="E1008" s="239">
        <v>503.8</v>
      </c>
      <c r="F1008" s="287">
        <v>41924</v>
      </c>
      <c r="G1008" s="44">
        <v>503.8</v>
      </c>
      <c r="H1008" s="243">
        <f t="shared" si="16"/>
        <v>0</v>
      </c>
      <c r="I1008" s="20" t="s">
        <v>5030</v>
      </c>
    </row>
    <row r="1009" spans="1:11" x14ac:dyDescent="0.25">
      <c r="A1009" s="216">
        <v>41924</v>
      </c>
      <c r="B1009" s="285" t="s">
        <v>1365</v>
      </c>
      <c r="C1009" s="361" t="s">
        <v>4961</v>
      </c>
      <c r="D1009" s="20" t="s">
        <v>52</v>
      </c>
      <c r="E1009" s="239">
        <v>3331.8</v>
      </c>
      <c r="F1009" s="287">
        <v>41924</v>
      </c>
      <c r="G1009" s="44">
        <v>3331.8</v>
      </c>
      <c r="H1009" s="243">
        <f t="shared" si="16"/>
        <v>0</v>
      </c>
      <c r="I1009" s="20" t="s">
        <v>5030</v>
      </c>
    </row>
    <row r="1010" spans="1:11" x14ac:dyDescent="0.25">
      <c r="A1010" s="216">
        <v>41924</v>
      </c>
      <c r="B1010" s="285" t="s">
        <v>1367</v>
      </c>
      <c r="C1010" s="361" t="s">
        <v>4961</v>
      </c>
      <c r="D1010" s="20" t="s">
        <v>52</v>
      </c>
      <c r="E1010" s="239">
        <v>469.8</v>
      </c>
      <c r="F1010" s="287">
        <v>41924</v>
      </c>
      <c r="G1010" s="44">
        <v>469.8</v>
      </c>
      <c r="H1010" s="243">
        <f t="shared" si="16"/>
        <v>0</v>
      </c>
      <c r="I1010" s="20" t="s">
        <v>5030</v>
      </c>
    </row>
    <row r="1011" spans="1:11" x14ac:dyDescent="0.25">
      <c r="A1011" s="216">
        <v>41924</v>
      </c>
      <c r="B1011" s="285" t="s">
        <v>1368</v>
      </c>
      <c r="C1011" s="361" t="s">
        <v>4961</v>
      </c>
      <c r="D1011" s="20" t="s">
        <v>4623</v>
      </c>
      <c r="E1011" s="239">
        <v>244.4</v>
      </c>
      <c r="F1011" s="287">
        <v>41924</v>
      </c>
      <c r="G1011" s="44">
        <v>244.4</v>
      </c>
      <c r="H1011" s="243">
        <f t="shared" si="16"/>
        <v>0</v>
      </c>
      <c r="I1011" s="20" t="s">
        <v>5030</v>
      </c>
    </row>
    <row r="1012" spans="1:11" x14ac:dyDescent="0.25">
      <c r="A1012" s="216">
        <v>41924</v>
      </c>
      <c r="B1012" s="285" t="s">
        <v>1369</v>
      </c>
      <c r="C1012" s="361" t="s">
        <v>4961</v>
      </c>
      <c r="D1012" s="20" t="s">
        <v>4623</v>
      </c>
      <c r="E1012" s="239">
        <v>124.8</v>
      </c>
      <c r="F1012" s="287">
        <v>41924</v>
      </c>
      <c r="G1012" s="44">
        <v>124.8</v>
      </c>
      <c r="H1012" s="243">
        <f t="shared" si="16"/>
        <v>0</v>
      </c>
      <c r="I1012" s="20" t="s">
        <v>5030</v>
      </c>
    </row>
    <row r="1013" spans="1:11" x14ac:dyDescent="0.25">
      <c r="A1013" s="216">
        <v>41924</v>
      </c>
      <c r="B1013" s="285" t="s">
        <v>1370</v>
      </c>
      <c r="C1013" s="361" t="s">
        <v>4961</v>
      </c>
      <c r="D1013" s="20" t="s">
        <v>4956</v>
      </c>
      <c r="E1013" s="239">
        <v>125369.45</v>
      </c>
      <c r="F1013" s="287">
        <v>41925</v>
      </c>
      <c r="G1013" s="44">
        <v>125369.45</v>
      </c>
      <c r="H1013" s="243">
        <f t="shared" si="16"/>
        <v>0</v>
      </c>
      <c r="I1013" s="20" t="s">
        <v>5044</v>
      </c>
    </row>
    <row r="1014" spans="1:11" x14ac:dyDescent="0.25">
      <c r="A1014" s="216">
        <v>41924</v>
      </c>
      <c r="B1014" s="285" t="s">
        <v>1371</v>
      </c>
      <c r="C1014" s="361" t="s">
        <v>4961</v>
      </c>
      <c r="D1014" s="20" t="s">
        <v>3372</v>
      </c>
      <c r="E1014" s="239">
        <v>1824</v>
      </c>
      <c r="F1014" s="680">
        <v>41924</v>
      </c>
      <c r="G1014" s="44">
        <v>1824</v>
      </c>
      <c r="H1014" s="243">
        <f t="shared" si="16"/>
        <v>0</v>
      </c>
      <c r="I1014" s="20" t="s">
        <v>10</v>
      </c>
    </row>
    <row r="1015" spans="1:11" x14ac:dyDescent="0.25">
      <c r="A1015" s="216">
        <v>41924</v>
      </c>
      <c r="B1015" s="285" t="s">
        <v>1373</v>
      </c>
      <c r="C1015" s="361" t="s">
        <v>4961</v>
      </c>
      <c r="D1015" s="20" t="s">
        <v>133</v>
      </c>
      <c r="E1015" s="239">
        <v>16856</v>
      </c>
      <c r="F1015" s="287">
        <v>41924</v>
      </c>
      <c r="G1015" s="44">
        <v>16856</v>
      </c>
      <c r="H1015" s="243">
        <f t="shared" si="16"/>
        <v>0</v>
      </c>
      <c r="I1015" s="20" t="s">
        <v>5030</v>
      </c>
    </row>
    <row r="1016" spans="1:11" x14ac:dyDescent="0.25">
      <c r="A1016" s="216">
        <v>41924</v>
      </c>
      <c r="B1016" s="285" t="s">
        <v>1374</v>
      </c>
      <c r="C1016" s="361" t="s">
        <v>4961</v>
      </c>
      <c r="D1016" s="20" t="s">
        <v>136</v>
      </c>
      <c r="E1016" s="239">
        <v>2952.2</v>
      </c>
      <c r="F1016" s="681">
        <v>41924</v>
      </c>
      <c r="G1016" s="44">
        <v>2952.2</v>
      </c>
      <c r="H1016" s="243">
        <f t="shared" si="16"/>
        <v>0</v>
      </c>
      <c r="I1016" s="20" t="s">
        <v>5030</v>
      </c>
    </row>
    <row r="1017" spans="1:11" x14ac:dyDescent="0.25">
      <c r="A1017" s="216">
        <v>41924</v>
      </c>
      <c r="B1017" s="285" t="s">
        <v>1375</v>
      </c>
      <c r="C1017" s="361" t="s">
        <v>4961</v>
      </c>
      <c r="D1017" s="20" t="s">
        <v>2386</v>
      </c>
      <c r="E1017" s="239">
        <v>9907.2000000000007</v>
      </c>
      <c r="F1017" s="287">
        <v>41925</v>
      </c>
      <c r="G1017" s="44">
        <v>9907.2000000000007</v>
      </c>
      <c r="H1017" s="243">
        <f t="shared" si="16"/>
        <v>0</v>
      </c>
      <c r="I1017" s="20" t="s">
        <v>5030</v>
      </c>
    </row>
    <row r="1018" spans="1:11" x14ac:dyDescent="0.25">
      <c r="A1018" s="216">
        <v>41924</v>
      </c>
      <c r="B1018" s="285" t="s">
        <v>1377</v>
      </c>
      <c r="C1018" s="361" t="s">
        <v>4961</v>
      </c>
      <c r="D1018" s="20" t="s">
        <v>4771</v>
      </c>
      <c r="E1018" s="239">
        <v>2789.2</v>
      </c>
      <c r="F1018" s="287">
        <v>41924</v>
      </c>
      <c r="G1018" s="44">
        <v>2789.2</v>
      </c>
      <c r="H1018" s="243">
        <f t="shared" si="16"/>
        <v>0</v>
      </c>
      <c r="I1018" s="20" t="s">
        <v>5030</v>
      </c>
    </row>
    <row r="1019" spans="1:11" x14ac:dyDescent="0.25">
      <c r="A1019" s="216">
        <v>41924</v>
      </c>
      <c r="B1019" s="285" t="s">
        <v>1378</v>
      </c>
      <c r="C1019" s="361" t="s">
        <v>4961</v>
      </c>
      <c r="D1019" s="20" t="s">
        <v>55</v>
      </c>
      <c r="E1019" s="239">
        <v>15570.6</v>
      </c>
      <c r="F1019" s="287">
        <v>41924</v>
      </c>
      <c r="G1019" s="44">
        <v>15570.6</v>
      </c>
      <c r="H1019" s="243">
        <f t="shared" si="16"/>
        <v>0</v>
      </c>
      <c r="I1019" s="20" t="s">
        <v>5030</v>
      </c>
    </row>
    <row r="1020" spans="1:11" x14ac:dyDescent="0.25">
      <c r="A1020" s="216">
        <v>41924</v>
      </c>
      <c r="B1020" s="285" t="s">
        <v>1379</v>
      </c>
      <c r="C1020" s="361" t="s">
        <v>4961</v>
      </c>
      <c r="D1020" s="344" t="s">
        <v>4764</v>
      </c>
      <c r="E1020" s="345">
        <v>3138.8</v>
      </c>
      <c r="F1020" s="287">
        <v>41924</v>
      </c>
      <c r="G1020" s="44">
        <v>3138.8</v>
      </c>
      <c r="H1020" s="243">
        <f t="shared" si="16"/>
        <v>0</v>
      </c>
      <c r="I1020" s="32" t="s">
        <v>5030</v>
      </c>
    </row>
    <row r="1021" spans="1:11" x14ac:dyDescent="0.25">
      <c r="A1021" s="216">
        <v>41924</v>
      </c>
      <c r="B1021" s="285" t="s">
        <v>1381</v>
      </c>
      <c r="C1021" s="361" t="s">
        <v>4961</v>
      </c>
      <c r="D1021" s="344" t="s">
        <v>494</v>
      </c>
      <c r="E1021" s="345">
        <v>625</v>
      </c>
      <c r="F1021" s="287">
        <v>41924</v>
      </c>
      <c r="G1021" s="44">
        <v>625</v>
      </c>
      <c r="H1021" s="243">
        <f t="shared" si="16"/>
        <v>0</v>
      </c>
      <c r="I1021" s="20" t="s">
        <v>5030</v>
      </c>
    </row>
    <row r="1022" spans="1:11" x14ac:dyDescent="0.25">
      <c r="A1022" s="216">
        <v>41924</v>
      </c>
      <c r="B1022" s="285" t="s">
        <v>1382</v>
      </c>
      <c r="C1022" s="361" t="s">
        <v>4961</v>
      </c>
      <c r="D1022" s="344" t="s">
        <v>4991</v>
      </c>
      <c r="E1022" s="345">
        <v>6628</v>
      </c>
      <c r="F1022" s="287">
        <v>41924</v>
      </c>
      <c r="G1022" s="44">
        <v>6628</v>
      </c>
      <c r="H1022" s="243">
        <f t="shared" si="16"/>
        <v>0</v>
      </c>
      <c r="I1022" s="32" t="s">
        <v>5030</v>
      </c>
      <c r="K1022" s="33"/>
    </row>
    <row r="1023" spans="1:11" x14ac:dyDescent="0.25">
      <c r="A1023" s="216">
        <v>41924</v>
      </c>
      <c r="B1023" s="285" t="s">
        <v>1383</v>
      </c>
      <c r="C1023" s="361" t="s">
        <v>4961</v>
      </c>
      <c r="D1023" s="344" t="s">
        <v>1206</v>
      </c>
      <c r="E1023" s="345">
        <v>210.6</v>
      </c>
      <c r="F1023" s="287">
        <v>41924</v>
      </c>
      <c r="G1023" s="44">
        <v>210.6</v>
      </c>
      <c r="H1023" s="243">
        <f t="shared" si="16"/>
        <v>0</v>
      </c>
      <c r="I1023" s="32" t="s">
        <v>5030</v>
      </c>
      <c r="K1023" s="33"/>
    </row>
    <row r="1024" spans="1:11" x14ac:dyDescent="0.25">
      <c r="A1024" s="216">
        <v>41924</v>
      </c>
      <c r="B1024" s="285" t="s">
        <v>1385</v>
      </c>
      <c r="C1024" s="361" t="s">
        <v>4961</v>
      </c>
      <c r="D1024" s="344" t="s">
        <v>123</v>
      </c>
      <c r="E1024" s="345">
        <v>6363.6</v>
      </c>
      <c r="F1024" s="287">
        <v>41924</v>
      </c>
      <c r="G1024" s="44">
        <v>6363.6</v>
      </c>
      <c r="H1024" s="243">
        <f t="shared" si="16"/>
        <v>0</v>
      </c>
      <c r="I1024" s="32" t="s">
        <v>5030</v>
      </c>
    </row>
    <row r="1025" spans="1:11" x14ac:dyDescent="0.25">
      <c r="A1025" s="216">
        <v>41924</v>
      </c>
      <c r="B1025" s="285" t="s">
        <v>1387</v>
      </c>
      <c r="C1025" s="361" t="s">
        <v>4961</v>
      </c>
      <c r="D1025" s="344" t="s">
        <v>22</v>
      </c>
      <c r="E1025" s="345">
        <v>1663.2</v>
      </c>
      <c r="F1025" s="287">
        <v>41924</v>
      </c>
      <c r="G1025" s="44">
        <v>1663.2</v>
      </c>
      <c r="H1025" s="243">
        <f t="shared" si="16"/>
        <v>0</v>
      </c>
      <c r="I1025" s="32" t="s">
        <v>5030</v>
      </c>
    </row>
    <row r="1026" spans="1:11" x14ac:dyDescent="0.25">
      <c r="A1026" s="216">
        <v>41924</v>
      </c>
      <c r="B1026" s="285" t="s">
        <v>1390</v>
      </c>
      <c r="C1026" s="361" t="s">
        <v>4961</v>
      </c>
      <c r="D1026" s="344" t="s">
        <v>4679</v>
      </c>
      <c r="E1026" s="345">
        <v>10033.6</v>
      </c>
      <c r="F1026" s="287">
        <v>41924</v>
      </c>
      <c r="G1026" s="44">
        <v>10033.6</v>
      </c>
      <c r="H1026" s="243">
        <f t="shared" si="16"/>
        <v>0</v>
      </c>
      <c r="I1026" s="32" t="s">
        <v>5030</v>
      </c>
      <c r="J1026" s="21"/>
      <c r="K1026" s="21"/>
    </row>
    <row r="1027" spans="1:11" x14ac:dyDescent="0.25">
      <c r="A1027" s="216">
        <v>41924</v>
      </c>
      <c r="B1027" s="285" t="s">
        <v>1391</v>
      </c>
      <c r="C1027" s="361" t="s">
        <v>4961</v>
      </c>
      <c r="D1027" s="344" t="s">
        <v>4216</v>
      </c>
      <c r="E1027" s="345">
        <v>8496.6</v>
      </c>
      <c r="F1027" s="287">
        <v>41924</v>
      </c>
      <c r="G1027" s="34">
        <v>8496.6</v>
      </c>
      <c r="H1027" s="243">
        <f t="shared" si="16"/>
        <v>0</v>
      </c>
      <c r="I1027" s="32" t="s">
        <v>5030</v>
      </c>
      <c r="J1027" s="21"/>
      <c r="K1027" s="21"/>
    </row>
    <row r="1028" spans="1:11" x14ac:dyDescent="0.25">
      <c r="A1028" s="216">
        <v>41924</v>
      </c>
      <c r="B1028" s="285" t="s">
        <v>1392</v>
      </c>
      <c r="C1028" s="361" t="s">
        <v>4961</v>
      </c>
      <c r="D1028" s="344" t="s">
        <v>4976</v>
      </c>
      <c r="E1028" s="345">
        <v>1474.2</v>
      </c>
      <c r="F1028" s="287">
        <v>41927</v>
      </c>
      <c r="G1028" s="34">
        <v>1474.2</v>
      </c>
      <c r="H1028" s="243">
        <f t="shared" si="16"/>
        <v>0</v>
      </c>
      <c r="I1028" s="32" t="s">
        <v>5030</v>
      </c>
      <c r="J1028" s="21"/>
      <c r="K1028" s="21"/>
    </row>
    <row r="1029" spans="1:11" x14ac:dyDescent="0.25">
      <c r="A1029" s="216">
        <v>41924</v>
      </c>
      <c r="B1029" s="285" t="s">
        <v>1393</v>
      </c>
      <c r="C1029" s="361" t="s">
        <v>4961</v>
      </c>
      <c r="D1029" s="344" t="s">
        <v>4352</v>
      </c>
      <c r="E1029" s="345">
        <v>4307.2</v>
      </c>
      <c r="F1029" s="287">
        <v>41924</v>
      </c>
      <c r="G1029" s="34">
        <v>4307.2</v>
      </c>
      <c r="H1029" s="243">
        <f t="shared" si="16"/>
        <v>0</v>
      </c>
      <c r="I1029" s="32" t="s">
        <v>5030</v>
      </c>
      <c r="J1029" s="21"/>
      <c r="K1029" s="21"/>
    </row>
    <row r="1030" spans="1:11" x14ac:dyDescent="0.25">
      <c r="A1030" s="216">
        <v>41924</v>
      </c>
      <c r="B1030" s="285" t="s">
        <v>1395</v>
      </c>
      <c r="C1030" s="361" t="s">
        <v>4961</v>
      </c>
      <c r="D1030" s="344" t="s">
        <v>1206</v>
      </c>
      <c r="E1030" s="345">
        <v>3280</v>
      </c>
      <c r="F1030" s="287">
        <v>41925</v>
      </c>
      <c r="G1030" s="34">
        <v>3280</v>
      </c>
      <c r="H1030" s="243">
        <f t="shared" si="16"/>
        <v>0</v>
      </c>
      <c r="I1030" s="32" t="s">
        <v>5030</v>
      </c>
      <c r="J1030" s="21"/>
      <c r="K1030" s="21"/>
    </row>
    <row r="1031" spans="1:11" x14ac:dyDescent="0.25">
      <c r="A1031" s="216">
        <v>41924</v>
      </c>
      <c r="B1031" s="285" t="s">
        <v>1396</v>
      </c>
      <c r="C1031" s="361" t="s">
        <v>4961</v>
      </c>
      <c r="D1031" s="344" t="s">
        <v>4273</v>
      </c>
      <c r="E1031" s="345">
        <v>272987.65000000002</v>
      </c>
      <c r="F1031" s="287">
        <v>41942</v>
      </c>
      <c r="G1031" s="34">
        <v>272987.65000000002</v>
      </c>
      <c r="H1031" s="243">
        <f t="shared" si="16"/>
        <v>0</v>
      </c>
      <c r="I1031" s="32" t="s">
        <v>5030</v>
      </c>
      <c r="J1031" s="21"/>
      <c r="K1031" s="21"/>
    </row>
    <row r="1032" spans="1:11" x14ac:dyDescent="0.25">
      <c r="A1032" s="216">
        <v>41924</v>
      </c>
      <c r="B1032" s="285" t="s">
        <v>1397</v>
      </c>
      <c r="C1032" s="361" t="s">
        <v>4961</v>
      </c>
      <c r="D1032" s="344" t="s">
        <v>4273</v>
      </c>
      <c r="E1032" s="345">
        <v>18921.400000000001</v>
      </c>
      <c r="F1032" s="287">
        <v>41942</v>
      </c>
      <c r="G1032" s="34">
        <v>18921.400000000001</v>
      </c>
      <c r="H1032" s="243">
        <f t="shared" ref="H1032:H1095" si="17">E1032-G1032</f>
        <v>0</v>
      </c>
      <c r="I1032" s="32" t="s">
        <v>5030</v>
      </c>
      <c r="J1032" s="21"/>
      <c r="K1032" s="21"/>
    </row>
    <row r="1033" spans="1:11" x14ac:dyDescent="0.25">
      <c r="A1033" s="216">
        <v>41924</v>
      </c>
      <c r="B1033" s="285" t="s">
        <v>1398</v>
      </c>
      <c r="C1033" s="361" t="s">
        <v>4961</v>
      </c>
      <c r="D1033" s="344" t="s">
        <v>136</v>
      </c>
      <c r="E1033" s="345">
        <v>911.4</v>
      </c>
      <c r="F1033" s="287">
        <v>41925</v>
      </c>
      <c r="G1033" s="34">
        <v>911.4</v>
      </c>
      <c r="H1033" s="243">
        <f t="shared" si="17"/>
        <v>0</v>
      </c>
      <c r="I1033" s="32" t="s">
        <v>5030</v>
      </c>
      <c r="J1033" s="21"/>
      <c r="K1033" s="21"/>
    </row>
    <row r="1034" spans="1:11" x14ac:dyDescent="0.25">
      <c r="A1034" s="216">
        <v>41924</v>
      </c>
      <c r="B1034" s="285" t="s">
        <v>1400</v>
      </c>
      <c r="C1034" s="361" t="s">
        <v>4961</v>
      </c>
      <c r="D1034" s="344" t="s">
        <v>4977</v>
      </c>
      <c r="E1034" s="345">
        <v>2240</v>
      </c>
      <c r="F1034" s="287">
        <v>41925</v>
      </c>
      <c r="G1034" s="34">
        <v>2240</v>
      </c>
      <c r="H1034" s="243">
        <f t="shared" si="17"/>
        <v>0</v>
      </c>
      <c r="I1034" s="32" t="s">
        <v>5033</v>
      </c>
      <c r="J1034" s="21"/>
      <c r="K1034" s="21"/>
    </row>
    <row r="1035" spans="1:11" x14ac:dyDescent="0.25">
      <c r="A1035" s="216">
        <v>41925</v>
      </c>
      <c r="B1035" s="285" t="s">
        <v>1402</v>
      </c>
      <c r="C1035" s="361" t="s">
        <v>4961</v>
      </c>
      <c r="D1035" s="344" t="s">
        <v>4859</v>
      </c>
      <c r="E1035" s="345">
        <v>5472</v>
      </c>
      <c r="F1035" s="287">
        <v>41925</v>
      </c>
      <c r="G1035" s="34">
        <v>5472</v>
      </c>
      <c r="H1035" s="243">
        <f t="shared" si="17"/>
        <v>0</v>
      </c>
      <c r="I1035" s="32" t="s">
        <v>10</v>
      </c>
      <c r="J1035" s="21"/>
      <c r="K1035" s="21"/>
    </row>
    <row r="1036" spans="1:11" x14ac:dyDescent="0.25">
      <c r="A1036" s="216">
        <v>41925</v>
      </c>
      <c r="B1036" s="285" t="s">
        <v>1403</v>
      </c>
      <c r="C1036" s="361" t="s">
        <v>4961</v>
      </c>
      <c r="D1036" s="344" t="s">
        <v>4977</v>
      </c>
      <c r="E1036" s="345">
        <v>7840</v>
      </c>
      <c r="F1036" s="287">
        <v>41925</v>
      </c>
      <c r="G1036" s="34">
        <v>7840</v>
      </c>
      <c r="H1036" s="243">
        <f t="shared" si="17"/>
        <v>0</v>
      </c>
      <c r="I1036" s="32" t="s">
        <v>5033</v>
      </c>
      <c r="J1036" s="21"/>
      <c r="K1036" s="21"/>
    </row>
    <row r="1037" spans="1:11" x14ac:dyDescent="0.25">
      <c r="A1037" s="216">
        <v>41925</v>
      </c>
      <c r="B1037" s="285" t="s">
        <v>1404</v>
      </c>
      <c r="C1037" s="361" t="s">
        <v>4961</v>
      </c>
      <c r="D1037" s="344" t="s">
        <v>4956</v>
      </c>
      <c r="E1037" s="345">
        <v>170440.21</v>
      </c>
      <c r="F1037" s="287">
        <v>41925</v>
      </c>
      <c r="G1037" s="34">
        <v>17440.21</v>
      </c>
      <c r="H1037" s="243">
        <f t="shared" si="17"/>
        <v>153000</v>
      </c>
      <c r="I1037" s="32" t="s">
        <v>27</v>
      </c>
      <c r="J1037" s="21"/>
      <c r="K1037" s="21"/>
    </row>
    <row r="1038" spans="1:11" x14ac:dyDescent="0.25">
      <c r="A1038" s="216">
        <v>41925</v>
      </c>
      <c r="B1038" s="285" t="s">
        <v>1405</v>
      </c>
      <c r="C1038" s="361" t="s">
        <v>4961</v>
      </c>
      <c r="D1038" s="344" t="s">
        <v>4682</v>
      </c>
      <c r="E1038" s="345">
        <v>25588</v>
      </c>
      <c r="F1038" s="287">
        <v>41925</v>
      </c>
      <c r="G1038" s="34">
        <v>25588</v>
      </c>
      <c r="H1038" s="243">
        <f t="shared" si="17"/>
        <v>0</v>
      </c>
      <c r="I1038" s="32" t="s">
        <v>5030</v>
      </c>
      <c r="J1038" s="21"/>
      <c r="K1038" s="21"/>
    </row>
    <row r="1039" spans="1:11" x14ac:dyDescent="0.25">
      <c r="A1039" s="216">
        <v>41925</v>
      </c>
      <c r="B1039" s="285" t="s">
        <v>1407</v>
      </c>
      <c r="C1039" s="361" t="s">
        <v>4961</v>
      </c>
      <c r="D1039" s="344" t="s">
        <v>374</v>
      </c>
      <c r="E1039" s="345">
        <v>10170.299999999999</v>
      </c>
      <c r="F1039" s="287">
        <v>41925</v>
      </c>
      <c r="G1039" s="34">
        <v>10170.299999999999</v>
      </c>
      <c r="H1039" s="243">
        <f t="shared" si="17"/>
        <v>0</v>
      </c>
      <c r="I1039" s="32" t="s">
        <v>5030</v>
      </c>
      <c r="J1039" s="21"/>
      <c r="K1039" s="21"/>
    </row>
    <row r="1040" spans="1:11" x14ac:dyDescent="0.25">
      <c r="A1040" s="216">
        <v>41925</v>
      </c>
      <c r="B1040" s="285" t="s">
        <v>1409</v>
      </c>
      <c r="C1040" s="361" t="s">
        <v>4961</v>
      </c>
      <c r="D1040" s="344" t="s">
        <v>4953</v>
      </c>
      <c r="E1040" s="345">
        <v>17467.8</v>
      </c>
      <c r="F1040" s="287">
        <v>41927</v>
      </c>
      <c r="G1040" s="34">
        <v>17467.8</v>
      </c>
      <c r="H1040" s="243">
        <f t="shared" si="17"/>
        <v>0</v>
      </c>
      <c r="I1040" s="32" t="s">
        <v>5009</v>
      </c>
      <c r="J1040" s="21"/>
      <c r="K1040" s="21"/>
    </row>
    <row r="1041" spans="1:11" x14ac:dyDescent="0.25">
      <c r="A1041" s="216">
        <v>41925</v>
      </c>
      <c r="B1041" s="285" t="s">
        <v>1410</v>
      </c>
      <c r="C1041" s="361" t="s">
        <v>4961</v>
      </c>
      <c r="D1041" s="344" t="s">
        <v>123</v>
      </c>
      <c r="E1041" s="345">
        <v>5885.5</v>
      </c>
      <c r="F1041" s="287">
        <v>41927</v>
      </c>
      <c r="G1041" s="34">
        <v>5885.5</v>
      </c>
      <c r="H1041" s="243">
        <f t="shared" si="17"/>
        <v>0</v>
      </c>
      <c r="I1041" s="32" t="s">
        <v>3583</v>
      </c>
      <c r="J1041" s="21"/>
      <c r="K1041" s="21"/>
    </row>
    <row r="1042" spans="1:11" x14ac:dyDescent="0.25">
      <c r="A1042" s="216">
        <v>41925</v>
      </c>
      <c r="B1042" s="285" t="s">
        <v>1411</v>
      </c>
      <c r="C1042" s="361" t="s">
        <v>4961</v>
      </c>
      <c r="D1042" s="344" t="s">
        <v>5045</v>
      </c>
      <c r="E1042" s="345">
        <v>13865.6</v>
      </c>
      <c r="F1042" s="287">
        <v>41925</v>
      </c>
      <c r="G1042" s="34">
        <v>13865.6</v>
      </c>
      <c r="H1042" s="243">
        <f t="shared" si="17"/>
        <v>0</v>
      </c>
      <c r="I1042" s="32" t="s">
        <v>10</v>
      </c>
    </row>
    <row r="1043" spans="1:11" x14ac:dyDescent="0.25">
      <c r="A1043" s="216">
        <v>41925</v>
      </c>
      <c r="B1043" s="285" t="s">
        <v>1413</v>
      </c>
      <c r="C1043" s="361" t="s">
        <v>4961</v>
      </c>
      <c r="D1043" s="344" t="s">
        <v>5046</v>
      </c>
      <c r="E1043" s="345">
        <v>746.4</v>
      </c>
      <c r="F1043" s="287">
        <v>41925</v>
      </c>
      <c r="G1043" s="34">
        <v>746.4</v>
      </c>
      <c r="H1043" s="243">
        <f t="shared" si="17"/>
        <v>0</v>
      </c>
      <c r="I1043" s="32" t="s">
        <v>5030</v>
      </c>
    </row>
    <row r="1044" spans="1:11" x14ac:dyDescent="0.25">
      <c r="A1044" s="216">
        <v>41925</v>
      </c>
      <c r="B1044" s="285" t="s">
        <v>1414</v>
      </c>
      <c r="C1044" s="361" t="s">
        <v>4961</v>
      </c>
      <c r="D1044" s="344" t="s">
        <v>1818</v>
      </c>
      <c r="E1044" s="345">
        <v>13908</v>
      </c>
      <c r="F1044" s="287">
        <v>41932</v>
      </c>
      <c r="G1044" s="34">
        <v>13908</v>
      </c>
      <c r="H1044" s="243">
        <f t="shared" si="17"/>
        <v>0</v>
      </c>
      <c r="I1044" s="32" t="s">
        <v>10</v>
      </c>
    </row>
    <row r="1045" spans="1:11" x14ac:dyDescent="0.25">
      <c r="A1045" s="216">
        <v>41925</v>
      </c>
      <c r="B1045" s="285" t="s">
        <v>1415</v>
      </c>
      <c r="C1045" s="361" t="s">
        <v>4961</v>
      </c>
      <c r="D1045" s="344" t="s">
        <v>29</v>
      </c>
      <c r="E1045" s="345">
        <v>6009.6</v>
      </c>
      <c r="F1045" s="287">
        <v>41925</v>
      </c>
      <c r="G1045" s="34">
        <v>6009.6</v>
      </c>
      <c r="H1045" s="243">
        <f t="shared" si="17"/>
        <v>0</v>
      </c>
      <c r="I1045" s="32" t="s">
        <v>5035</v>
      </c>
    </row>
    <row r="1046" spans="1:11" x14ac:dyDescent="0.25">
      <c r="A1046" s="216">
        <v>41925</v>
      </c>
      <c r="B1046" s="285" t="s">
        <v>1417</v>
      </c>
      <c r="C1046" s="361" t="s">
        <v>4961</v>
      </c>
      <c r="D1046" s="344" t="s">
        <v>760</v>
      </c>
      <c r="E1046" s="345">
        <v>2526</v>
      </c>
      <c r="F1046" s="287">
        <v>41925</v>
      </c>
      <c r="G1046" s="34">
        <v>2526</v>
      </c>
      <c r="H1046" s="243">
        <f t="shared" si="17"/>
        <v>0</v>
      </c>
      <c r="I1046" s="32" t="s">
        <v>5047</v>
      </c>
    </row>
    <row r="1047" spans="1:11" x14ac:dyDescent="0.25">
      <c r="A1047" s="216">
        <v>41925</v>
      </c>
      <c r="B1047" s="285" t="s">
        <v>1418</v>
      </c>
      <c r="C1047" s="361" t="s">
        <v>4961</v>
      </c>
      <c r="D1047" s="344" t="s">
        <v>1782</v>
      </c>
      <c r="E1047" s="345">
        <v>1385.1</v>
      </c>
      <c r="F1047" s="287">
        <v>41925</v>
      </c>
      <c r="G1047" s="34">
        <v>1385.1</v>
      </c>
      <c r="H1047" s="243">
        <f t="shared" si="17"/>
        <v>0</v>
      </c>
      <c r="I1047" s="32" t="s">
        <v>5035</v>
      </c>
    </row>
    <row r="1048" spans="1:11" x14ac:dyDescent="0.25">
      <c r="A1048" s="216">
        <v>41925</v>
      </c>
      <c r="B1048" s="285" t="s">
        <v>1419</v>
      </c>
      <c r="C1048" s="361" t="s">
        <v>4961</v>
      </c>
      <c r="D1048" s="344" t="s">
        <v>28</v>
      </c>
      <c r="E1048" s="345">
        <v>8116.8</v>
      </c>
      <c r="F1048" s="287">
        <v>41925</v>
      </c>
      <c r="G1048" s="34">
        <v>8116.8</v>
      </c>
      <c r="H1048" s="243">
        <f t="shared" si="17"/>
        <v>0</v>
      </c>
      <c r="I1048" s="32" t="s">
        <v>10</v>
      </c>
      <c r="K1048" s="33"/>
    </row>
    <row r="1049" spans="1:11" x14ac:dyDescent="0.25">
      <c r="A1049" s="216">
        <v>41925</v>
      </c>
      <c r="B1049" s="285" t="s">
        <v>1421</v>
      </c>
      <c r="C1049" s="361" t="s">
        <v>4961</v>
      </c>
      <c r="D1049" s="344" t="s">
        <v>4354</v>
      </c>
      <c r="E1049" s="345">
        <v>1846.8</v>
      </c>
      <c r="F1049" s="287">
        <v>41925</v>
      </c>
      <c r="G1049" s="34">
        <v>1846.8</v>
      </c>
      <c r="H1049" s="243">
        <f t="shared" si="17"/>
        <v>0</v>
      </c>
      <c r="I1049" s="32" t="s">
        <v>5035</v>
      </c>
    </row>
    <row r="1050" spans="1:11" x14ac:dyDescent="0.25">
      <c r="A1050" s="216">
        <v>41925</v>
      </c>
      <c r="B1050" s="285" t="s">
        <v>1422</v>
      </c>
      <c r="C1050" s="361" t="s">
        <v>4961</v>
      </c>
      <c r="D1050" s="20" t="s">
        <v>4731</v>
      </c>
      <c r="E1050" s="239">
        <v>2709.4</v>
      </c>
      <c r="F1050" s="287">
        <v>41925</v>
      </c>
      <c r="G1050" s="34">
        <v>2709.4</v>
      </c>
      <c r="H1050" s="243">
        <f t="shared" si="17"/>
        <v>0</v>
      </c>
      <c r="I1050" s="32" t="s">
        <v>10</v>
      </c>
    </row>
    <row r="1051" spans="1:11" x14ac:dyDescent="0.25">
      <c r="A1051" s="216">
        <v>41925</v>
      </c>
      <c r="B1051" s="285" t="s">
        <v>1423</v>
      </c>
      <c r="C1051" s="361" t="s">
        <v>4961</v>
      </c>
      <c r="D1051" s="20" t="s">
        <v>3372</v>
      </c>
      <c r="E1051" s="239">
        <v>620</v>
      </c>
      <c r="F1051" s="287">
        <v>41925</v>
      </c>
      <c r="G1051" s="34">
        <v>620</v>
      </c>
      <c r="H1051" s="243">
        <f t="shared" si="17"/>
        <v>0</v>
      </c>
      <c r="I1051" s="32" t="s">
        <v>5048</v>
      </c>
    </row>
    <row r="1052" spans="1:11" x14ac:dyDescent="0.25">
      <c r="A1052" s="216">
        <v>41925</v>
      </c>
      <c r="B1052" s="285" t="s">
        <v>1425</v>
      </c>
      <c r="C1052" s="361" t="s">
        <v>4961</v>
      </c>
      <c r="D1052" s="20" t="s">
        <v>4355</v>
      </c>
      <c r="E1052" s="239">
        <v>9968.4</v>
      </c>
      <c r="F1052" s="287">
        <v>41925</v>
      </c>
      <c r="G1052" s="34">
        <v>9968.4</v>
      </c>
      <c r="H1052" s="243">
        <f t="shared" si="17"/>
        <v>0</v>
      </c>
      <c r="I1052" s="32" t="s">
        <v>5035</v>
      </c>
    </row>
    <row r="1053" spans="1:11" x14ac:dyDescent="0.25">
      <c r="A1053" s="216">
        <v>41925</v>
      </c>
      <c r="B1053" s="285" t="s">
        <v>1426</v>
      </c>
      <c r="C1053" s="361" t="s">
        <v>4961</v>
      </c>
      <c r="D1053" s="20" t="s">
        <v>237</v>
      </c>
      <c r="E1053" s="239">
        <v>10891.2</v>
      </c>
      <c r="F1053" s="287">
        <v>41925</v>
      </c>
      <c r="G1053" s="34">
        <v>10891.2</v>
      </c>
      <c r="H1053" s="243">
        <f t="shared" si="17"/>
        <v>0</v>
      </c>
      <c r="I1053" s="32" t="s">
        <v>5033</v>
      </c>
    </row>
    <row r="1054" spans="1:11" x14ac:dyDescent="0.25">
      <c r="A1054" s="216">
        <v>41925</v>
      </c>
      <c r="B1054" s="285" t="s">
        <v>1428</v>
      </c>
      <c r="C1054" s="361" t="s">
        <v>4961</v>
      </c>
      <c r="D1054" s="344" t="s">
        <v>2389</v>
      </c>
      <c r="E1054" s="345">
        <v>12657.2</v>
      </c>
      <c r="F1054" s="287">
        <v>41925</v>
      </c>
      <c r="G1054" s="34">
        <v>12657.2</v>
      </c>
      <c r="H1054" s="243">
        <f t="shared" si="17"/>
        <v>0</v>
      </c>
      <c r="I1054" s="32" t="s">
        <v>5030</v>
      </c>
    </row>
    <row r="1055" spans="1:11" x14ac:dyDescent="0.25">
      <c r="A1055" s="216">
        <v>41925</v>
      </c>
      <c r="B1055" s="285" t="s">
        <v>1429</v>
      </c>
      <c r="C1055" s="361" t="s">
        <v>4961</v>
      </c>
      <c r="D1055" s="20" t="s">
        <v>4986</v>
      </c>
      <c r="E1055" s="239">
        <v>1097.2</v>
      </c>
      <c r="F1055" s="287">
        <v>41925</v>
      </c>
      <c r="G1055" s="34">
        <v>1097.2</v>
      </c>
      <c r="H1055" s="243">
        <f t="shared" si="17"/>
        <v>0</v>
      </c>
      <c r="I1055" s="32" t="s">
        <v>5030</v>
      </c>
    </row>
    <row r="1056" spans="1:11" x14ac:dyDescent="0.25">
      <c r="A1056" s="216">
        <v>41925</v>
      </c>
      <c r="B1056" s="285" t="s">
        <v>1430</v>
      </c>
      <c r="C1056" s="361" t="s">
        <v>4961</v>
      </c>
      <c r="D1056" s="20" t="s">
        <v>4355</v>
      </c>
      <c r="E1056" s="239">
        <v>955.8</v>
      </c>
      <c r="F1056" s="287">
        <v>41925</v>
      </c>
      <c r="G1056" s="34">
        <v>955.8</v>
      </c>
      <c r="H1056" s="243">
        <f t="shared" si="17"/>
        <v>0</v>
      </c>
      <c r="I1056" s="32" t="s">
        <v>5035</v>
      </c>
    </row>
    <row r="1057" spans="1:11" x14ac:dyDescent="0.25">
      <c r="A1057" s="216">
        <v>41925</v>
      </c>
      <c r="B1057" s="285" t="s">
        <v>1431</v>
      </c>
      <c r="C1057" s="361" t="s">
        <v>4961</v>
      </c>
      <c r="D1057" s="20" t="s">
        <v>4216</v>
      </c>
      <c r="E1057" s="239">
        <v>2088.6</v>
      </c>
      <c r="F1057" s="287">
        <v>41925</v>
      </c>
      <c r="G1057" s="34">
        <v>2088.6</v>
      </c>
      <c r="H1057" s="243">
        <f t="shared" si="17"/>
        <v>0</v>
      </c>
      <c r="I1057" s="32" t="s">
        <v>5035</v>
      </c>
    </row>
    <row r="1058" spans="1:11" x14ac:dyDescent="0.25">
      <c r="A1058" s="216">
        <v>41925</v>
      </c>
      <c r="B1058" s="285" t="s">
        <v>1432</v>
      </c>
      <c r="C1058" s="361" t="s">
        <v>4961</v>
      </c>
      <c r="D1058" s="20" t="s">
        <v>2544</v>
      </c>
      <c r="E1058" s="239">
        <v>5354.4</v>
      </c>
      <c r="F1058" s="287">
        <v>41925</v>
      </c>
      <c r="G1058" s="34">
        <v>5354.4</v>
      </c>
      <c r="H1058" s="243">
        <f t="shared" si="17"/>
        <v>0</v>
      </c>
      <c r="I1058" s="32" t="s">
        <v>5035</v>
      </c>
      <c r="J1058" s="21"/>
      <c r="K1058" s="21"/>
    </row>
    <row r="1059" spans="1:11" x14ac:dyDescent="0.25">
      <c r="A1059" s="216">
        <v>41925</v>
      </c>
      <c r="B1059" s="285" t="s">
        <v>1433</v>
      </c>
      <c r="C1059" s="361" t="s">
        <v>4961</v>
      </c>
      <c r="D1059" s="20" t="s">
        <v>66</v>
      </c>
      <c r="E1059" s="239">
        <v>1890</v>
      </c>
      <c r="F1059" s="287">
        <v>41925</v>
      </c>
      <c r="G1059" s="34">
        <v>1890</v>
      </c>
      <c r="H1059" s="243">
        <f t="shared" si="17"/>
        <v>0</v>
      </c>
      <c r="I1059" s="32" t="s">
        <v>5035</v>
      </c>
      <c r="J1059" s="21"/>
      <c r="K1059" s="21"/>
    </row>
    <row r="1060" spans="1:11" x14ac:dyDescent="0.25">
      <c r="A1060" s="216">
        <v>41925</v>
      </c>
      <c r="B1060" s="285" t="s">
        <v>1434</v>
      </c>
      <c r="C1060" s="361" t="s">
        <v>4961</v>
      </c>
      <c r="D1060" s="20" t="s">
        <v>66</v>
      </c>
      <c r="E1060" s="239">
        <v>2070</v>
      </c>
      <c r="F1060" s="287">
        <v>41925</v>
      </c>
      <c r="G1060" s="34">
        <v>2070</v>
      </c>
      <c r="H1060" s="243">
        <f t="shared" si="17"/>
        <v>0</v>
      </c>
      <c r="I1060" s="32" t="s">
        <v>5035</v>
      </c>
      <c r="J1060" s="21"/>
      <c r="K1060" s="21"/>
    </row>
    <row r="1061" spans="1:11" x14ac:dyDescent="0.25">
      <c r="A1061" s="216">
        <v>41925</v>
      </c>
      <c r="B1061" s="285" t="s">
        <v>1435</v>
      </c>
      <c r="C1061" s="361" t="s">
        <v>4961</v>
      </c>
      <c r="D1061" s="20" t="s">
        <v>83</v>
      </c>
      <c r="E1061" s="239">
        <v>3478</v>
      </c>
      <c r="F1061" s="287">
        <v>41925</v>
      </c>
      <c r="G1061" s="34">
        <v>3478</v>
      </c>
      <c r="H1061" s="243">
        <f t="shared" si="17"/>
        <v>0</v>
      </c>
      <c r="I1061" s="32" t="s">
        <v>5033</v>
      </c>
      <c r="J1061" s="21"/>
      <c r="K1061" s="21"/>
    </row>
    <row r="1062" spans="1:11" x14ac:dyDescent="0.25">
      <c r="A1062" s="216">
        <v>41925</v>
      </c>
      <c r="B1062" s="285" t="s">
        <v>1436</v>
      </c>
      <c r="C1062" s="361" t="s">
        <v>4961</v>
      </c>
      <c r="D1062" s="20" t="s">
        <v>2386</v>
      </c>
      <c r="E1062" s="239">
        <v>8540.4</v>
      </c>
      <c r="F1062" s="482" t="s">
        <v>5049</v>
      </c>
      <c r="G1062" s="34">
        <f>4184.6+4355.8</f>
        <v>8540.4000000000015</v>
      </c>
      <c r="H1062" s="243">
        <f t="shared" si="17"/>
        <v>0</v>
      </c>
      <c r="I1062" s="32" t="s">
        <v>10</v>
      </c>
      <c r="J1062" s="21"/>
      <c r="K1062" s="21"/>
    </row>
    <row r="1063" spans="1:11" x14ac:dyDescent="0.25">
      <c r="A1063" s="216">
        <v>41925</v>
      </c>
      <c r="B1063" s="285" t="s">
        <v>1437</v>
      </c>
      <c r="C1063" s="361" t="s">
        <v>4961</v>
      </c>
      <c r="D1063" s="20" t="s">
        <v>23</v>
      </c>
      <c r="E1063" s="239">
        <v>1184</v>
      </c>
      <c r="F1063" s="681">
        <v>41925</v>
      </c>
      <c r="G1063" s="34">
        <v>1184</v>
      </c>
      <c r="H1063" s="243">
        <f t="shared" si="17"/>
        <v>0</v>
      </c>
      <c r="I1063" s="32" t="s">
        <v>5030</v>
      </c>
      <c r="J1063" s="21"/>
      <c r="K1063" s="21"/>
    </row>
    <row r="1064" spans="1:11" x14ac:dyDescent="0.25">
      <c r="A1064" s="216">
        <v>41925</v>
      </c>
      <c r="B1064" s="285" t="s">
        <v>1439</v>
      </c>
      <c r="C1064" s="361" t="s">
        <v>4961</v>
      </c>
      <c r="D1064" s="20" t="s">
        <v>765</v>
      </c>
      <c r="E1064" s="239">
        <v>46092</v>
      </c>
      <c r="F1064" s="287">
        <v>41925</v>
      </c>
      <c r="G1064" s="34">
        <v>46092</v>
      </c>
      <c r="H1064" s="243">
        <f t="shared" si="17"/>
        <v>0</v>
      </c>
      <c r="I1064" s="32" t="s">
        <v>3583</v>
      </c>
      <c r="J1064" s="21"/>
      <c r="K1064" s="21"/>
    </row>
    <row r="1065" spans="1:11" x14ac:dyDescent="0.25">
      <c r="A1065" s="216">
        <v>41925</v>
      </c>
      <c r="B1065" s="285" t="s">
        <v>1440</v>
      </c>
      <c r="C1065" s="361" t="s">
        <v>4961</v>
      </c>
      <c r="D1065" s="20" t="s">
        <v>4991</v>
      </c>
      <c r="E1065" s="239">
        <v>7898.6</v>
      </c>
      <c r="F1065" s="287">
        <v>41926</v>
      </c>
      <c r="G1065" s="34">
        <v>7898.6</v>
      </c>
      <c r="H1065" s="243">
        <f t="shared" si="17"/>
        <v>0</v>
      </c>
      <c r="I1065" s="32" t="s">
        <v>5033</v>
      </c>
      <c r="J1065" s="21"/>
      <c r="K1065" s="21"/>
    </row>
    <row r="1066" spans="1:11" x14ac:dyDescent="0.25">
      <c r="A1066" s="216">
        <v>41925</v>
      </c>
      <c r="B1066" s="285" t="s">
        <v>1441</v>
      </c>
      <c r="C1066" s="361" t="s">
        <v>4961</v>
      </c>
      <c r="D1066" s="20" t="s">
        <v>51</v>
      </c>
      <c r="E1066" s="239">
        <v>1992.8</v>
      </c>
      <c r="F1066" s="287">
        <v>41925</v>
      </c>
      <c r="G1066" s="44">
        <v>1992.8</v>
      </c>
      <c r="H1066" s="243">
        <f t="shared" si="17"/>
        <v>0</v>
      </c>
      <c r="I1066" s="20" t="s">
        <v>5033</v>
      </c>
      <c r="J1066" s="21"/>
      <c r="K1066" s="21"/>
    </row>
    <row r="1067" spans="1:11" x14ac:dyDescent="0.25">
      <c r="A1067" s="216">
        <v>41925</v>
      </c>
      <c r="B1067" s="285" t="s">
        <v>1442</v>
      </c>
      <c r="C1067" s="361" t="s">
        <v>4961</v>
      </c>
      <c r="D1067" s="20" t="s">
        <v>2719</v>
      </c>
      <c r="E1067" s="239">
        <v>4838.3999999999996</v>
      </c>
      <c r="F1067" s="287">
        <v>41925</v>
      </c>
      <c r="G1067" s="44">
        <v>4838.3999999999996</v>
      </c>
      <c r="H1067" s="243">
        <f t="shared" si="17"/>
        <v>0</v>
      </c>
      <c r="I1067" s="20" t="s">
        <v>5033</v>
      </c>
      <c r="J1067" s="21"/>
      <c r="K1067" s="21"/>
    </row>
    <row r="1068" spans="1:11" x14ac:dyDescent="0.25">
      <c r="A1068" s="216">
        <v>41925</v>
      </c>
      <c r="B1068" s="285" t="s">
        <v>1443</v>
      </c>
      <c r="C1068" s="361" t="s">
        <v>4961</v>
      </c>
      <c r="D1068" s="20" t="s">
        <v>4622</v>
      </c>
      <c r="E1068" s="239">
        <v>3670.4</v>
      </c>
      <c r="F1068" s="287">
        <v>41925</v>
      </c>
      <c r="G1068" s="44">
        <v>3670.4</v>
      </c>
      <c r="H1068" s="243">
        <f t="shared" si="17"/>
        <v>0</v>
      </c>
      <c r="I1068" s="20" t="s">
        <v>5030</v>
      </c>
      <c r="J1068" s="21"/>
      <c r="K1068" s="21"/>
    </row>
    <row r="1069" spans="1:11" x14ac:dyDescent="0.25">
      <c r="A1069" s="216">
        <v>41925</v>
      </c>
      <c r="B1069" s="285" t="s">
        <v>1444</v>
      </c>
      <c r="C1069" s="361" t="s">
        <v>4961</v>
      </c>
      <c r="D1069" s="20" t="s">
        <v>4290</v>
      </c>
      <c r="E1069" s="239">
        <v>6519.4</v>
      </c>
      <c r="F1069" s="287">
        <v>41927</v>
      </c>
      <c r="G1069" s="44">
        <v>6519.4</v>
      </c>
      <c r="H1069" s="243">
        <f t="shared" si="17"/>
        <v>0</v>
      </c>
      <c r="I1069" s="20" t="s">
        <v>5033</v>
      </c>
      <c r="J1069" s="21"/>
      <c r="K1069" s="21"/>
    </row>
    <row r="1070" spans="1:11" x14ac:dyDescent="0.25">
      <c r="A1070" s="216">
        <v>41925</v>
      </c>
      <c r="B1070" s="285" t="s">
        <v>1445</v>
      </c>
      <c r="C1070" s="361" t="s">
        <v>4961</v>
      </c>
      <c r="D1070" s="329" t="s">
        <v>53</v>
      </c>
      <c r="E1070" s="330">
        <v>0</v>
      </c>
      <c r="F1070" s="287"/>
      <c r="G1070" s="44"/>
      <c r="H1070" s="243">
        <f t="shared" si="17"/>
        <v>0</v>
      </c>
      <c r="I1070" s="20" t="s">
        <v>3082</v>
      </c>
      <c r="J1070" s="21"/>
      <c r="K1070" s="21"/>
    </row>
    <row r="1071" spans="1:11" x14ac:dyDescent="0.25">
      <c r="A1071" s="216">
        <v>41925</v>
      </c>
      <c r="B1071" s="285" t="s">
        <v>1446</v>
      </c>
      <c r="C1071" s="361" t="s">
        <v>4961</v>
      </c>
      <c r="D1071" s="20" t="s">
        <v>4797</v>
      </c>
      <c r="E1071" s="239">
        <v>3091.2</v>
      </c>
      <c r="F1071" s="287">
        <v>41925</v>
      </c>
      <c r="G1071" s="44">
        <v>3091.2</v>
      </c>
      <c r="H1071" s="243">
        <f t="shared" si="17"/>
        <v>0</v>
      </c>
      <c r="I1071" s="20" t="s">
        <v>5047</v>
      </c>
      <c r="J1071" s="21"/>
      <c r="K1071" s="21"/>
    </row>
    <row r="1072" spans="1:11" x14ac:dyDescent="0.25">
      <c r="A1072" s="216">
        <v>41925</v>
      </c>
      <c r="B1072" s="285" t="s">
        <v>1448</v>
      </c>
      <c r="C1072" s="361" t="s">
        <v>4961</v>
      </c>
      <c r="D1072" s="344" t="s">
        <v>5042</v>
      </c>
      <c r="E1072" s="345">
        <v>5957.6</v>
      </c>
      <c r="F1072" s="287">
        <v>41925</v>
      </c>
      <c r="G1072" s="44">
        <v>5957.6</v>
      </c>
      <c r="H1072" s="243">
        <f t="shared" si="17"/>
        <v>0</v>
      </c>
      <c r="I1072" s="20" t="s">
        <v>5047</v>
      </c>
      <c r="J1072" s="21"/>
      <c r="K1072" s="21"/>
    </row>
    <row r="1073" spans="1:11" x14ac:dyDescent="0.25">
      <c r="A1073" s="216">
        <v>41925</v>
      </c>
      <c r="B1073" s="285" t="s">
        <v>1449</v>
      </c>
      <c r="C1073" s="361" t="s">
        <v>4961</v>
      </c>
      <c r="D1073" s="344" t="s">
        <v>5042</v>
      </c>
      <c r="E1073" s="345">
        <v>146</v>
      </c>
      <c r="F1073" s="287">
        <v>41925</v>
      </c>
      <c r="G1073" s="44">
        <v>146</v>
      </c>
      <c r="H1073" s="243">
        <f t="shared" si="17"/>
        <v>0</v>
      </c>
      <c r="I1073" s="20" t="s">
        <v>5047</v>
      </c>
      <c r="J1073" s="21"/>
      <c r="K1073" s="21"/>
    </row>
    <row r="1074" spans="1:11" x14ac:dyDescent="0.25">
      <c r="A1074" s="216">
        <v>41925</v>
      </c>
      <c r="B1074" s="285" t="s">
        <v>1450</v>
      </c>
      <c r="C1074" s="361" t="s">
        <v>4961</v>
      </c>
      <c r="D1074" s="344" t="s">
        <v>4321</v>
      </c>
      <c r="E1074" s="345">
        <v>2856.4</v>
      </c>
      <c r="F1074" s="287">
        <v>41925</v>
      </c>
      <c r="G1074" s="44">
        <v>2856.4</v>
      </c>
      <c r="H1074" s="243">
        <f t="shared" si="17"/>
        <v>0</v>
      </c>
      <c r="I1074" s="20" t="s">
        <v>5030</v>
      </c>
      <c r="J1074" s="21"/>
      <c r="K1074" s="21"/>
    </row>
    <row r="1075" spans="1:11" x14ac:dyDescent="0.25">
      <c r="A1075" s="216">
        <v>41925</v>
      </c>
      <c r="B1075" s="285" t="s">
        <v>1451</v>
      </c>
      <c r="C1075" s="361" t="s">
        <v>4961</v>
      </c>
      <c r="D1075" s="344" t="s">
        <v>67</v>
      </c>
      <c r="E1075" s="345">
        <v>2143.6</v>
      </c>
      <c r="F1075" s="287">
        <v>41925</v>
      </c>
      <c r="G1075" s="44">
        <v>2143.6</v>
      </c>
      <c r="H1075" s="243">
        <f t="shared" si="17"/>
        <v>0</v>
      </c>
      <c r="I1075" s="20" t="s">
        <v>5033</v>
      </c>
      <c r="J1075" s="21"/>
      <c r="K1075" s="21"/>
    </row>
    <row r="1076" spans="1:11" x14ac:dyDescent="0.25">
      <c r="A1076" s="216">
        <v>41925</v>
      </c>
      <c r="B1076" s="285" t="s">
        <v>1452</v>
      </c>
      <c r="C1076" s="361" t="s">
        <v>4961</v>
      </c>
      <c r="D1076" s="344" t="s">
        <v>3121</v>
      </c>
      <c r="E1076" s="345">
        <v>4621.6000000000004</v>
      </c>
      <c r="F1076" s="287">
        <v>41925</v>
      </c>
      <c r="G1076" s="44">
        <v>4621.6000000000004</v>
      </c>
      <c r="H1076" s="243">
        <f t="shared" si="17"/>
        <v>0</v>
      </c>
      <c r="I1076" s="20" t="s">
        <v>5047</v>
      </c>
      <c r="J1076" s="21"/>
      <c r="K1076" s="21"/>
    </row>
    <row r="1077" spans="1:11" x14ac:dyDescent="0.25">
      <c r="A1077" s="216">
        <v>41925</v>
      </c>
      <c r="B1077" s="285" t="s">
        <v>1453</v>
      </c>
      <c r="C1077" s="361" t="s">
        <v>4961</v>
      </c>
      <c r="D1077" s="344" t="s">
        <v>1818</v>
      </c>
      <c r="E1077" s="345">
        <v>6133.2</v>
      </c>
      <c r="F1077" s="287">
        <v>41932</v>
      </c>
      <c r="G1077" s="44">
        <v>6133.2</v>
      </c>
      <c r="H1077" s="243">
        <f t="shared" si="17"/>
        <v>0</v>
      </c>
      <c r="I1077" s="20" t="s">
        <v>5033</v>
      </c>
      <c r="J1077" s="21"/>
      <c r="K1077" s="21"/>
    </row>
    <row r="1078" spans="1:11" x14ac:dyDescent="0.25">
      <c r="A1078" s="216">
        <v>41925</v>
      </c>
      <c r="B1078" s="285" t="s">
        <v>1455</v>
      </c>
      <c r="C1078" s="361" t="s">
        <v>4961</v>
      </c>
      <c r="D1078" s="344" t="s">
        <v>4991</v>
      </c>
      <c r="E1078" s="345">
        <v>3990.4</v>
      </c>
      <c r="F1078" s="287">
        <v>41926</v>
      </c>
      <c r="G1078" s="44">
        <v>3990.4</v>
      </c>
      <c r="H1078" s="243">
        <f t="shared" si="17"/>
        <v>0</v>
      </c>
      <c r="I1078" s="20" t="s">
        <v>10</v>
      </c>
      <c r="J1078" s="21"/>
      <c r="K1078" s="21"/>
    </row>
    <row r="1079" spans="1:11" x14ac:dyDescent="0.25">
      <c r="A1079" s="216">
        <v>41925</v>
      </c>
      <c r="B1079" s="285" t="s">
        <v>1457</v>
      </c>
      <c r="C1079" s="361" t="s">
        <v>4961</v>
      </c>
      <c r="D1079" s="344" t="s">
        <v>83</v>
      </c>
      <c r="E1079" s="345">
        <v>1177</v>
      </c>
      <c r="F1079" s="287">
        <v>41925</v>
      </c>
      <c r="G1079" s="44">
        <v>1177</v>
      </c>
      <c r="H1079" s="243">
        <f t="shared" si="17"/>
        <v>0</v>
      </c>
      <c r="I1079" s="20" t="s">
        <v>5030</v>
      </c>
      <c r="J1079" s="21"/>
      <c r="K1079" s="21"/>
    </row>
    <row r="1080" spans="1:11" x14ac:dyDescent="0.25">
      <c r="A1080" s="216">
        <v>41925</v>
      </c>
      <c r="B1080" s="285" t="s">
        <v>1458</v>
      </c>
      <c r="C1080" s="361" t="s">
        <v>4961</v>
      </c>
      <c r="D1080" s="344" t="s">
        <v>54</v>
      </c>
      <c r="E1080" s="345">
        <v>7930.8</v>
      </c>
      <c r="F1080" s="287">
        <v>41925</v>
      </c>
      <c r="G1080" s="44">
        <v>7930.8</v>
      </c>
      <c r="H1080" s="243">
        <f t="shared" si="17"/>
        <v>0</v>
      </c>
      <c r="I1080" s="20" t="s">
        <v>5035</v>
      </c>
      <c r="J1080" s="21"/>
      <c r="K1080" s="21"/>
    </row>
    <row r="1081" spans="1:11" x14ac:dyDescent="0.25">
      <c r="A1081" s="216">
        <v>41925</v>
      </c>
      <c r="B1081" s="285" t="s">
        <v>1459</v>
      </c>
      <c r="C1081" s="361" t="s">
        <v>4961</v>
      </c>
      <c r="D1081" s="344" t="s">
        <v>55</v>
      </c>
      <c r="E1081" s="345">
        <v>3951.7</v>
      </c>
      <c r="F1081" s="287">
        <v>41925</v>
      </c>
      <c r="G1081" s="44">
        <v>3951.7</v>
      </c>
      <c r="H1081" s="243">
        <f t="shared" si="17"/>
        <v>0</v>
      </c>
      <c r="I1081" s="20" t="s">
        <v>5030</v>
      </c>
      <c r="J1081" s="21"/>
      <c r="K1081" s="21"/>
    </row>
    <row r="1082" spans="1:11" x14ac:dyDescent="0.25">
      <c r="A1082" s="216">
        <v>41925</v>
      </c>
      <c r="B1082" s="285" t="s">
        <v>1460</v>
      </c>
      <c r="C1082" s="361" t="s">
        <v>4961</v>
      </c>
      <c r="D1082" s="344" t="s">
        <v>494</v>
      </c>
      <c r="E1082" s="345">
        <v>5046</v>
      </c>
      <c r="F1082" s="287">
        <v>41925</v>
      </c>
      <c r="G1082" s="44">
        <v>5046</v>
      </c>
      <c r="H1082" s="243">
        <f t="shared" si="17"/>
        <v>0</v>
      </c>
      <c r="I1082" s="20" t="s">
        <v>5030</v>
      </c>
      <c r="J1082" s="21"/>
      <c r="K1082" s="21"/>
    </row>
    <row r="1083" spans="1:11" x14ac:dyDescent="0.25">
      <c r="A1083" s="216">
        <v>41925</v>
      </c>
      <c r="B1083" s="285" t="s">
        <v>1461</v>
      </c>
      <c r="C1083" s="361" t="s">
        <v>4961</v>
      </c>
      <c r="D1083" s="344" t="s">
        <v>1611</v>
      </c>
      <c r="E1083" s="345">
        <v>4108.5</v>
      </c>
      <c r="F1083" s="287">
        <v>41925</v>
      </c>
      <c r="G1083" s="44">
        <v>4108.5</v>
      </c>
      <c r="H1083" s="243">
        <f t="shared" si="17"/>
        <v>0</v>
      </c>
      <c r="I1083" s="20" t="s">
        <v>5030</v>
      </c>
      <c r="J1083" s="21"/>
      <c r="K1083" s="21"/>
    </row>
    <row r="1084" spans="1:11" x14ac:dyDescent="0.25">
      <c r="A1084" s="216">
        <v>41925</v>
      </c>
      <c r="B1084" s="285" t="s">
        <v>1462</v>
      </c>
      <c r="C1084" s="361" t="s">
        <v>4961</v>
      </c>
      <c r="D1084" s="344" t="s">
        <v>106</v>
      </c>
      <c r="E1084" s="345">
        <v>60751.4</v>
      </c>
      <c r="F1084" s="287">
        <v>41930</v>
      </c>
      <c r="G1084" s="44">
        <v>60751.4</v>
      </c>
      <c r="H1084" s="243">
        <f t="shared" si="17"/>
        <v>0</v>
      </c>
      <c r="I1084" s="20" t="s">
        <v>5047</v>
      </c>
      <c r="J1084" s="21"/>
      <c r="K1084" s="21"/>
    </row>
    <row r="1085" spans="1:11" x14ac:dyDescent="0.25">
      <c r="A1085" s="216">
        <v>41925</v>
      </c>
      <c r="B1085" s="285" t="s">
        <v>1463</v>
      </c>
      <c r="C1085" s="361" t="s">
        <v>4961</v>
      </c>
      <c r="D1085" s="344" t="s">
        <v>1818</v>
      </c>
      <c r="E1085" s="345">
        <v>923.4</v>
      </c>
      <c r="F1085" s="287">
        <v>41932</v>
      </c>
      <c r="G1085" s="44">
        <v>923.4</v>
      </c>
      <c r="H1085" s="243">
        <f t="shared" si="17"/>
        <v>0</v>
      </c>
      <c r="I1085" s="20" t="s">
        <v>5030</v>
      </c>
      <c r="J1085" s="21"/>
      <c r="K1085" s="21"/>
    </row>
    <row r="1086" spans="1:11" x14ac:dyDescent="0.25">
      <c r="A1086" s="216">
        <v>41925</v>
      </c>
      <c r="B1086" s="285" t="s">
        <v>1464</v>
      </c>
      <c r="C1086" s="361" t="s">
        <v>4961</v>
      </c>
      <c r="D1086" s="344" t="s">
        <v>87</v>
      </c>
      <c r="E1086" s="345">
        <v>9940.27</v>
      </c>
      <c r="F1086" s="287">
        <v>41926</v>
      </c>
      <c r="G1086" s="44">
        <v>9940.27</v>
      </c>
      <c r="H1086" s="243">
        <f t="shared" si="17"/>
        <v>0</v>
      </c>
      <c r="I1086" s="20" t="s">
        <v>5038</v>
      </c>
      <c r="J1086" s="21"/>
      <c r="K1086" s="21"/>
    </row>
    <row r="1087" spans="1:11" x14ac:dyDescent="0.25">
      <c r="A1087" s="216">
        <v>41925</v>
      </c>
      <c r="B1087" s="285" t="s">
        <v>1465</v>
      </c>
      <c r="C1087" s="361" t="s">
        <v>4961</v>
      </c>
      <c r="D1087" s="344" t="s">
        <v>4989</v>
      </c>
      <c r="E1087" s="345">
        <v>1009</v>
      </c>
      <c r="F1087" s="287">
        <v>41925</v>
      </c>
      <c r="G1087" s="44">
        <v>1009</v>
      </c>
      <c r="H1087" s="243">
        <f t="shared" si="17"/>
        <v>0</v>
      </c>
      <c r="I1087" s="20" t="s">
        <v>5035</v>
      </c>
      <c r="J1087" s="21"/>
      <c r="K1087" s="21"/>
    </row>
    <row r="1088" spans="1:11" x14ac:dyDescent="0.25">
      <c r="A1088" s="216">
        <v>41925</v>
      </c>
      <c r="B1088" s="285" t="s">
        <v>1467</v>
      </c>
      <c r="C1088" s="361" t="s">
        <v>4961</v>
      </c>
      <c r="D1088" s="344" t="s">
        <v>78</v>
      </c>
      <c r="E1088" s="345">
        <v>2365.5</v>
      </c>
      <c r="F1088" s="287">
        <v>41926</v>
      </c>
      <c r="G1088" s="44">
        <v>2365.5</v>
      </c>
      <c r="H1088" s="243">
        <f t="shared" si="17"/>
        <v>0</v>
      </c>
      <c r="I1088" s="20" t="s">
        <v>5038</v>
      </c>
      <c r="J1088" s="21"/>
      <c r="K1088" s="21"/>
    </row>
    <row r="1089" spans="1:11" x14ac:dyDescent="0.25">
      <c r="A1089" s="216">
        <v>41925</v>
      </c>
      <c r="B1089" s="285" t="s">
        <v>1469</v>
      </c>
      <c r="C1089" s="361" t="s">
        <v>4961</v>
      </c>
      <c r="D1089" s="344" t="s">
        <v>78</v>
      </c>
      <c r="E1089" s="345">
        <v>3579.3</v>
      </c>
      <c r="F1089" s="287">
        <v>41926</v>
      </c>
      <c r="G1089" s="44">
        <v>3579.3</v>
      </c>
      <c r="H1089" s="243">
        <f t="shared" si="17"/>
        <v>0</v>
      </c>
      <c r="I1089" s="20" t="s">
        <v>5038</v>
      </c>
      <c r="J1089" s="21"/>
      <c r="K1089" s="21"/>
    </row>
    <row r="1090" spans="1:11" x14ac:dyDescent="0.25">
      <c r="A1090" s="216">
        <v>41925</v>
      </c>
      <c r="B1090" s="285" t="s">
        <v>1470</v>
      </c>
      <c r="C1090" s="361" t="s">
        <v>4961</v>
      </c>
      <c r="D1090" s="344" t="s">
        <v>5050</v>
      </c>
      <c r="E1090" s="345">
        <v>393.6</v>
      </c>
      <c r="F1090" s="287">
        <v>41926</v>
      </c>
      <c r="G1090" s="44">
        <v>393.6</v>
      </c>
      <c r="H1090" s="243">
        <f t="shared" si="17"/>
        <v>0</v>
      </c>
      <c r="I1090" s="20" t="s">
        <v>5038</v>
      </c>
    </row>
    <row r="1091" spans="1:11" x14ac:dyDescent="0.25">
      <c r="A1091" s="216">
        <v>41925</v>
      </c>
      <c r="B1091" s="285" t="s">
        <v>1471</v>
      </c>
      <c r="C1091" s="361" t="s">
        <v>4961</v>
      </c>
      <c r="D1091" s="344" t="s">
        <v>4676</v>
      </c>
      <c r="E1091" s="345">
        <v>2888.4</v>
      </c>
      <c r="F1091" s="287">
        <v>41926</v>
      </c>
      <c r="G1091" s="44">
        <v>2888.4</v>
      </c>
      <c r="H1091" s="243">
        <f t="shared" si="17"/>
        <v>0</v>
      </c>
      <c r="I1091" s="20" t="s">
        <v>5038</v>
      </c>
    </row>
    <row r="1092" spans="1:11" x14ac:dyDescent="0.25">
      <c r="A1092" s="216">
        <v>41925</v>
      </c>
      <c r="B1092" s="285" t="s">
        <v>1472</v>
      </c>
      <c r="C1092" s="361" t="s">
        <v>4961</v>
      </c>
      <c r="D1092" s="344" t="s">
        <v>4670</v>
      </c>
      <c r="E1092" s="345">
        <v>3199.2</v>
      </c>
      <c r="F1092" s="287">
        <v>41926</v>
      </c>
      <c r="G1092" s="44">
        <v>3199.2</v>
      </c>
      <c r="H1092" s="243">
        <f t="shared" si="17"/>
        <v>0</v>
      </c>
      <c r="I1092" s="20" t="s">
        <v>5038</v>
      </c>
    </row>
    <row r="1093" spans="1:11" x14ac:dyDescent="0.25">
      <c r="A1093" s="216">
        <v>41925</v>
      </c>
      <c r="B1093" s="285" t="s">
        <v>1473</v>
      </c>
      <c r="C1093" s="361" t="s">
        <v>4961</v>
      </c>
      <c r="D1093" s="344" t="s">
        <v>142</v>
      </c>
      <c r="E1093" s="345">
        <v>3418.7</v>
      </c>
      <c r="F1093" s="287">
        <v>41926</v>
      </c>
      <c r="G1093" s="44">
        <v>3418.7</v>
      </c>
      <c r="H1093" s="243">
        <f t="shared" si="17"/>
        <v>0</v>
      </c>
      <c r="I1093" s="20" t="s">
        <v>5038</v>
      </c>
    </row>
    <row r="1094" spans="1:11" x14ac:dyDescent="0.25">
      <c r="A1094" s="216">
        <v>41925</v>
      </c>
      <c r="B1094" s="285" t="s">
        <v>1474</v>
      </c>
      <c r="C1094" s="361" t="s">
        <v>4961</v>
      </c>
      <c r="D1094" s="344" t="s">
        <v>136</v>
      </c>
      <c r="E1094" s="345">
        <v>204</v>
      </c>
      <c r="F1094" s="287">
        <v>41925</v>
      </c>
      <c r="G1094" s="44">
        <v>204</v>
      </c>
      <c r="H1094" s="243">
        <f t="shared" si="17"/>
        <v>0</v>
      </c>
      <c r="I1094" s="20" t="s">
        <v>5030</v>
      </c>
    </row>
    <row r="1095" spans="1:11" x14ac:dyDescent="0.25">
      <c r="A1095" s="216">
        <v>41925</v>
      </c>
      <c r="B1095" s="285" t="s">
        <v>1475</v>
      </c>
      <c r="C1095" s="361" t="s">
        <v>4961</v>
      </c>
      <c r="D1095" s="344" t="s">
        <v>79</v>
      </c>
      <c r="E1095" s="345">
        <v>30769.200000000001</v>
      </c>
      <c r="F1095" s="287">
        <v>41926</v>
      </c>
      <c r="G1095" s="44">
        <v>30769.200000000001</v>
      </c>
      <c r="H1095" s="243">
        <f t="shared" si="17"/>
        <v>0</v>
      </c>
      <c r="I1095" s="20" t="s">
        <v>5038</v>
      </c>
    </row>
    <row r="1096" spans="1:11" x14ac:dyDescent="0.25">
      <c r="A1096" s="216">
        <v>41925</v>
      </c>
      <c r="B1096" s="285" t="s">
        <v>1476</v>
      </c>
      <c r="C1096" s="361" t="s">
        <v>4961</v>
      </c>
      <c r="D1096" s="344" t="s">
        <v>1919</v>
      </c>
      <c r="E1096" s="345">
        <v>801.8</v>
      </c>
      <c r="F1096" s="287">
        <v>41925</v>
      </c>
      <c r="G1096" s="44">
        <v>801.8</v>
      </c>
      <c r="H1096" s="243">
        <f t="shared" ref="H1096:H1159" si="18">E1096-G1096</f>
        <v>0</v>
      </c>
      <c r="I1096" s="20" t="s">
        <v>5030</v>
      </c>
    </row>
    <row r="1097" spans="1:11" x14ac:dyDescent="0.25">
      <c r="A1097" s="216">
        <v>41925</v>
      </c>
      <c r="B1097" s="285" t="s">
        <v>1477</v>
      </c>
      <c r="C1097" s="361" t="s">
        <v>4961</v>
      </c>
      <c r="D1097" s="344" t="s">
        <v>242</v>
      </c>
      <c r="E1097" s="345">
        <v>19176</v>
      </c>
      <c r="F1097" s="473" t="s">
        <v>5051</v>
      </c>
      <c r="G1097" s="44">
        <v>19176</v>
      </c>
      <c r="H1097" s="243">
        <f t="shared" si="18"/>
        <v>0</v>
      </c>
      <c r="I1097" s="20" t="s">
        <v>3583</v>
      </c>
    </row>
    <row r="1098" spans="1:11" x14ac:dyDescent="0.25">
      <c r="A1098" s="216">
        <v>41925</v>
      </c>
      <c r="B1098" s="285" t="s">
        <v>1479</v>
      </c>
      <c r="C1098" s="361" t="s">
        <v>4961</v>
      </c>
      <c r="D1098" s="344" t="s">
        <v>857</v>
      </c>
      <c r="E1098" s="345">
        <v>12706.8</v>
      </c>
      <c r="F1098" s="482" t="s">
        <v>5052</v>
      </c>
      <c r="G1098" s="44">
        <f>8200+4506.8</f>
        <v>12706.8</v>
      </c>
      <c r="H1098" s="243">
        <f t="shared" si="18"/>
        <v>0</v>
      </c>
      <c r="I1098" s="20" t="s">
        <v>3583</v>
      </c>
    </row>
    <row r="1099" spans="1:11" x14ac:dyDescent="0.25">
      <c r="A1099" s="216">
        <v>41925</v>
      </c>
      <c r="B1099" s="285" t="s">
        <v>1481</v>
      </c>
      <c r="C1099" s="361" t="s">
        <v>4961</v>
      </c>
      <c r="D1099" s="20" t="s">
        <v>4700</v>
      </c>
      <c r="E1099" s="239">
        <v>4234.3999999999996</v>
      </c>
      <c r="F1099" s="287">
        <v>41926</v>
      </c>
      <c r="G1099" s="44">
        <v>4234.3999999999996</v>
      </c>
      <c r="H1099" s="243">
        <f t="shared" si="18"/>
        <v>0</v>
      </c>
      <c r="I1099" s="20" t="s">
        <v>3583</v>
      </c>
      <c r="K1099" s="34"/>
    </row>
    <row r="1100" spans="1:11" x14ac:dyDescent="0.25">
      <c r="A1100" s="216">
        <v>41925</v>
      </c>
      <c r="B1100" s="285" t="s">
        <v>1482</v>
      </c>
      <c r="C1100" s="361" t="s">
        <v>4961</v>
      </c>
      <c r="D1100" s="20" t="s">
        <v>346</v>
      </c>
      <c r="E1100" s="239">
        <v>1087.2</v>
      </c>
      <c r="F1100" s="287">
        <v>41926</v>
      </c>
      <c r="G1100" s="44">
        <v>1087.2</v>
      </c>
      <c r="H1100" s="243">
        <f t="shared" si="18"/>
        <v>0</v>
      </c>
      <c r="I1100" s="20" t="s">
        <v>3583</v>
      </c>
      <c r="K1100" s="33"/>
    </row>
    <row r="1101" spans="1:11" x14ac:dyDescent="0.25">
      <c r="A1101" s="216">
        <v>41925</v>
      </c>
      <c r="B1101" s="285" t="s">
        <v>1483</v>
      </c>
      <c r="C1101" s="361" t="s">
        <v>4961</v>
      </c>
      <c r="D1101" s="20" t="s">
        <v>4977</v>
      </c>
      <c r="E1101" s="239">
        <v>560</v>
      </c>
      <c r="F1101" s="287">
        <v>41925</v>
      </c>
      <c r="G1101" s="44">
        <v>560</v>
      </c>
      <c r="H1101" s="243">
        <f t="shared" si="18"/>
        <v>0</v>
      </c>
      <c r="I1101" s="20" t="s">
        <v>5030</v>
      </c>
    </row>
    <row r="1102" spans="1:11" x14ac:dyDescent="0.25">
      <c r="A1102" s="216">
        <v>41925</v>
      </c>
      <c r="B1102" s="285" t="s">
        <v>1484</v>
      </c>
      <c r="C1102" s="361" t="s">
        <v>4961</v>
      </c>
      <c r="D1102" s="344" t="s">
        <v>544</v>
      </c>
      <c r="E1102" s="345">
        <v>9873.2000000000007</v>
      </c>
      <c r="F1102" s="287">
        <v>41926</v>
      </c>
      <c r="G1102" s="44">
        <v>9873.2000000000007</v>
      </c>
      <c r="H1102" s="243">
        <f t="shared" si="18"/>
        <v>0</v>
      </c>
      <c r="I1102" s="20" t="s">
        <v>3583</v>
      </c>
    </row>
    <row r="1103" spans="1:11" x14ac:dyDescent="0.25">
      <c r="A1103" s="216">
        <v>41925</v>
      </c>
      <c r="B1103" s="285" t="s">
        <v>1485</v>
      </c>
      <c r="C1103" s="361" t="s">
        <v>4961</v>
      </c>
      <c r="D1103" s="344" t="s">
        <v>149</v>
      </c>
      <c r="E1103" s="345">
        <v>6120</v>
      </c>
      <c r="F1103" s="287">
        <v>41929</v>
      </c>
      <c r="G1103" s="44">
        <v>6120</v>
      </c>
      <c r="H1103" s="243">
        <f t="shared" si="18"/>
        <v>0</v>
      </c>
      <c r="I1103" s="20" t="s">
        <v>3583</v>
      </c>
    </row>
    <row r="1104" spans="1:11" x14ac:dyDescent="0.25">
      <c r="A1104" s="216">
        <v>41925</v>
      </c>
      <c r="B1104" s="285" t="s">
        <v>1486</v>
      </c>
      <c r="C1104" s="361" t="s">
        <v>4961</v>
      </c>
      <c r="D1104" s="344" t="s">
        <v>5053</v>
      </c>
      <c r="E1104" s="345">
        <v>3286.8</v>
      </c>
      <c r="F1104" s="287">
        <v>41926</v>
      </c>
      <c r="G1104" s="44">
        <v>3286.8</v>
      </c>
      <c r="H1104" s="243">
        <f t="shared" si="18"/>
        <v>0</v>
      </c>
      <c r="I1104" s="20" t="s">
        <v>10</v>
      </c>
    </row>
    <row r="1105" spans="1:11" x14ac:dyDescent="0.25">
      <c r="A1105" s="216">
        <v>41925</v>
      </c>
      <c r="B1105" s="285" t="s">
        <v>1487</v>
      </c>
      <c r="C1105" s="361" t="s">
        <v>4961</v>
      </c>
      <c r="D1105" s="344" t="s">
        <v>478</v>
      </c>
      <c r="E1105" s="345">
        <v>32164</v>
      </c>
      <c r="F1105" s="287">
        <v>41926</v>
      </c>
      <c r="G1105" s="44">
        <v>32164</v>
      </c>
      <c r="H1105" s="243">
        <f t="shared" si="18"/>
        <v>0</v>
      </c>
      <c r="I1105" s="20" t="s">
        <v>3583</v>
      </c>
    </row>
    <row r="1106" spans="1:11" x14ac:dyDescent="0.25">
      <c r="A1106" s="216">
        <v>41925</v>
      </c>
      <c r="B1106" s="285" t="s">
        <v>1489</v>
      </c>
      <c r="C1106" s="361" t="s">
        <v>4961</v>
      </c>
      <c r="D1106" s="344" t="s">
        <v>240</v>
      </c>
      <c r="E1106" s="345">
        <v>52891.7</v>
      </c>
      <c r="F1106" s="473" t="s">
        <v>5054</v>
      </c>
      <c r="G1106" s="44">
        <v>52891.7</v>
      </c>
      <c r="H1106" s="243">
        <f t="shared" si="18"/>
        <v>0</v>
      </c>
      <c r="I1106" s="20" t="s">
        <v>3583</v>
      </c>
      <c r="J1106" s="21"/>
      <c r="K1106" s="21"/>
    </row>
    <row r="1107" spans="1:11" x14ac:dyDescent="0.25">
      <c r="A1107" s="216">
        <v>41925</v>
      </c>
      <c r="B1107" s="285" t="s">
        <v>1491</v>
      </c>
      <c r="C1107" s="361" t="s">
        <v>4961</v>
      </c>
      <c r="D1107" s="344" t="s">
        <v>4810</v>
      </c>
      <c r="E1107" s="345">
        <v>20003.400000000001</v>
      </c>
      <c r="F1107" s="473" t="s">
        <v>5055</v>
      </c>
      <c r="G1107" s="44">
        <v>20003.400000000001</v>
      </c>
      <c r="H1107" s="243">
        <f t="shared" si="18"/>
        <v>0</v>
      </c>
      <c r="I1107" s="20" t="s">
        <v>3583</v>
      </c>
      <c r="J1107" s="21"/>
      <c r="K1107" s="21"/>
    </row>
    <row r="1108" spans="1:11" x14ac:dyDescent="0.25">
      <c r="A1108" s="216">
        <v>41925</v>
      </c>
      <c r="B1108" s="285" t="s">
        <v>1492</v>
      </c>
      <c r="C1108" s="361" t="s">
        <v>4961</v>
      </c>
      <c r="D1108" s="344" t="s">
        <v>429</v>
      </c>
      <c r="E1108" s="345">
        <v>13297.6</v>
      </c>
      <c r="F1108" s="287">
        <v>41926</v>
      </c>
      <c r="G1108" s="44">
        <v>13297.6</v>
      </c>
      <c r="H1108" s="243">
        <f t="shared" si="18"/>
        <v>0</v>
      </c>
      <c r="I1108" s="20" t="s">
        <v>3583</v>
      </c>
      <c r="J1108" s="21"/>
      <c r="K1108" s="21"/>
    </row>
    <row r="1109" spans="1:11" x14ac:dyDescent="0.25">
      <c r="A1109" s="216">
        <v>41925</v>
      </c>
      <c r="B1109" s="285" t="s">
        <v>1493</v>
      </c>
      <c r="C1109" s="361" t="s">
        <v>4961</v>
      </c>
      <c r="D1109" s="344" t="s">
        <v>4967</v>
      </c>
      <c r="E1109" s="345">
        <v>2855.3</v>
      </c>
      <c r="F1109" s="287">
        <v>41925</v>
      </c>
      <c r="G1109" s="44">
        <v>2855.3</v>
      </c>
      <c r="H1109" s="243">
        <f t="shared" si="18"/>
        <v>0</v>
      </c>
      <c r="I1109" s="20" t="s">
        <v>5030</v>
      </c>
      <c r="J1109" s="21"/>
      <c r="K1109" s="21"/>
    </row>
    <row r="1110" spans="1:11" x14ac:dyDescent="0.25">
      <c r="A1110" s="216">
        <v>41925</v>
      </c>
      <c r="B1110" s="285" t="s">
        <v>1496</v>
      </c>
      <c r="C1110" s="361" t="s">
        <v>4961</v>
      </c>
      <c r="D1110" s="344" t="s">
        <v>494</v>
      </c>
      <c r="E1110" s="345">
        <v>2888.4</v>
      </c>
      <c r="F1110" s="287">
        <v>41925</v>
      </c>
      <c r="G1110" s="44">
        <v>2888.4</v>
      </c>
      <c r="H1110" s="243">
        <f t="shared" si="18"/>
        <v>0</v>
      </c>
      <c r="I1110" s="20" t="s">
        <v>5030</v>
      </c>
      <c r="J1110" s="21"/>
      <c r="K1110" s="21"/>
    </row>
    <row r="1111" spans="1:11" x14ac:dyDescent="0.25">
      <c r="A1111" s="216">
        <v>41925</v>
      </c>
      <c r="B1111" s="285" t="s">
        <v>1497</v>
      </c>
      <c r="C1111" s="361" t="s">
        <v>4961</v>
      </c>
      <c r="D1111" s="344" t="s">
        <v>4967</v>
      </c>
      <c r="E1111" s="345">
        <v>303.8</v>
      </c>
      <c r="F1111" s="287">
        <v>41925</v>
      </c>
      <c r="G1111" s="44">
        <v>303.8</v>
      </c>
      <c r="H1111" s="243">
        <f t="shared" si="18"/>
        <v>0</v>
      </c>
      <c r="I1111" s="20" t="s">
        <v>5030</v>
      </c>
      <c r="J1111" s="21"/>
      <c r="K1111" s="21"/>
    </row>
    <row r="1112" spans="1:11" x14ac:dyDescent="0.25">
      <c r="A1112" s="216">
        <v>41925</v>
      </c>
      <c r="B1112" s="285" t="s">
        <v>1498</v>
      </c>
      <c r="C1112" s="361" t="s">
        <v>4961</v>
      </c>
      <c r="D1112" s="344" t="s">
        <v>5056</v>
      </c>
      <c r="E1112" s="345">
        <v>8811.4</v>
      </c>
      <c r="F1112" s="473" t="s">
        <v>5057</v>
      </c>
      <c r="G1112" s="44">
        <v>8811.44</v>
      </c>
      <c r="H1112" s="243">
        <f t="shared" si="18"/>
        <v>-4.0000000000873115E-2</v>
      </c>
      <c r="I1112" s="20" t="s">
        <v>5030</v>
      </c>
      <c r="J1112" s="21"/>
      <c r="K1112" s="21"/>
    </row>
    <row r="1113" spans="1:11" x14ac:dyDescent="0.25">
      <c r="A1113" s="216">
        <v>41925</v>
      </c>
      <c r="B1113" s="285" t="s">
        <v>1499</v>
      </c>
      <c r="C1113" s="361" t="s">
        <v>4961</v>
      </c>
      <c r="D1113" s="344" t="s">
        <v>240</v>
      </c>
      <c r="E1113" s="345">
        <v>19659.599999999999</v>
      </c>
      <c r="F1113" s="287">
        <v>41925</v>
      </c>
      <c r="G1113" s="44">
        <v>19659.599999999999</v>
      </c>
      <c r="H1113" s="243">
        <f t="shared" si="18"/>
        <v>0</v>
      </c>
      <c r="I1113" s="20" t="s">
        <v>5030</v>
      </c>
      <c r="J1113" s="21"/>
      <c r="K1113" s="21"/>
    </row>
    <row r="1114" spans="1:11" x14ac:dyDescent="0.25">
      <c r="A1114" s="216">
        <v>41925</v>
      </c>
      <c r="B1114" s="285" t="s">
        <v>1500</v>
      </c>
      <c r="C1114" s="361" t="s">
        <v>4961</v>
      </c>
      <c r="D1114" s="344" t="s">
        <v>4622</v>
      </c>
      <c r="E1114" s="345">
        <v>80</v>
      </c>
      <c r="F1114" s="287">
        <v>41925</v>
      </c>
      <c r="G1114" s="44">
        <v>80</v>
      </c>
      <c r="H1114" s="243">
        <f t="shared" si="18"/>
        <v>0</v>
      </c>
      <c r="I1114" s="20" t="s">
        <v>5030</v>
      </c>
      <c r="J1114" s="21"/>
      <c r="K1114" s="21"/>
    </row>
    <row r="1115" spans="1:11" x14ac:dyDescent="0.25">
      <c r="A1115" s="216">
        <v>41925</v>
      </c>
      <c r="B1115" s="285" t="s">
        <v>1502</v>
      </c>
      <c r="C1115" s="361" t="s">
        <v>4961</v>
      </c>
      <c r="D1115" s="344" t="s">
        <v>396</v>
      </c>
      <c r="E1115" s="345">
        <v>742.1</v>
      </c>
      <c r="F1115" s="287">
        <v>41925</v>
      </c>
      <c r="G1115" s="44">
        <v>742.1</v>
      </c>
      <c r="H1115" s="243">
        <f t="shared" si="18"/>
        <v>0</v>
      </c>
      <c r="I1115" s="20" t="s">
        <v>5030</v>
      </c>
      <c r="J1115" s="21"/>
      <c r="K1115" s="21"/>
    </row>
    <row r="1116" spans="1:11" x14ac:dyDescent="0.25">
      <c r="A1116" s="216">
        <v>41925</v>
      </c>
      <c r="B1116" s="285" t="s">
        <v>1503</v>
      </c>
      <c r="C1116" s="361" t="s">
        <v>4961</v>
      </c>
      <c r="D1116" s="344" t="s">
        <v>1206</v>
      </c>
      <c r="E1116" s="345">
        <v>46.2</v>
      </c>
      <c r="F1116" s="287">
        <v>41925</v>
      </c>
      <c r="G1116" s="44">
        <v>46.2</v>
      </c>
      <c r="H1116" s="243">
        <f t="shared" si="18"/>
        <v>0</v>
      </c>
      <c r="I1116" s="20" t="s">
        <v>5030</v>
      </c>
      <c r="J1116" s="21"/>
      <c r="K1116" s="21"/>
    </row>
    <row r="1117" spans="1:11" x14ac:dyDescent="0.25">
      <c r="A1117" s="216">
        <v>41925</v>
      </c>
      <c r="B1117" s="285" t="s">
        <v>1505</v>
      </c>
      <c r="C1117" s="361" t="s">
        <v>4961</v>
      </c>
      <c r="D1117" s="344" t="s">
        <v>4320</v>
      </c>
      <c r="E1117" s="345">
        <v>5547.4</v>
      </c>
      <c r="F1117" s="287">
        <v>41926</v>
      </c>
      <c r="G1117" s="44">
        <v>5547.4</v>
      </c>
      <c r="H1117" s="243">
        <f t="shared" si="18"/>
        <v>0</v>
      </c>
      <c r="I1117" s="20" t="s">
        <v>5035</v>
      </c>
      <c r="J1117" s="21"/>
      <c r="K1117" s="21"/>
    </row>
    <row r="1118" spans="1:11" x14ac:dyDescent="0.25">
      <c r="A1118" s="216">
        <v>41925</v>
      </c>
      <c r="B1118" s="285" t="s">
        <v>1507</v>
      </c>
      <c r="C1118" s="361" t="s">
        <v>4961</v>
      </c>
      <c r="D1118" s="344" t="s">
        <v>4638</v>
      </c>
      <c r="E1118" s="345">
        <v>6519.52</v>
      </c>
      <c r="F1118" s="287">
        <v>41927</v>
      </c>
      <c r="G1118" s="44">
        <v>6519.52</v>
      </c>
      <c r="H1118" s="243">
        <f t="shared" si="18"/>
        <v>0</v>
      </c>
      <c r="I1118" s="20" t="s">
        <v>5047</v>
      </c>
      <c r="J1118" s="21"/>
      <c r="K1118" s="21"/>
    </row>
    <row r="1119" spans="1:11" x14ac:dyDescent="0.25">
      <c r="A1119" s="216">
        <v>41925</v>
      </c>
      <c r="B1119" s="285" t="s">
        <v>1508</v>
      </c>
      <c r="C1119" s="361" t="s">
        <v>4961</v>
      </c>
      <c r="D1119" s="344" t="s">
        <v>5058</v>
      </c>
      <c r="E1119" s="345">
        <v>11122.2</v>
      </c>
      <c r="F1119" s="287">
        <v>41927</v>
      </c>
      <c r="G1119" s="44">
        <v>11122.2</v>
      </c>
      <c r="H1119" s="243">
        <f t="shared" si="18"/>
        <v>0</v>
      </c>
      <c r="I1119" s="20" t="s">
        <v>5047</v>
      </c>
      <c r="J1119" s="21"/>
      <c r="K1119" s="21"/>
    </row>
    <row r="1120" spans="1:11" x14ac:dyDescent="0.25">
      <c r="A1120" s="216">
        <v>41925</v>
      </c>
      <c r="B1120" s="285" t="s">
        <v>1510</v>
      </c>
      <c r="C1120" s="361" t="s">
        <v>4961</v>
      </c>
      <c r="D1120" s="344" t="s">
        <v>5059</v>
      </c>
      <c r="E1120" s="345">
        <v>2440.8000000000002</v>
      </c>
      <c r="F1120" s="287">
        <v>41927</v>
      </c>
      <c r="G1120" s="44">
        <v>2440.8000000000002</v>
      </c>
      <c r="H1120" s="243">
        <f t="shared" si="18"/>
        <v>0</v>
      </c>
      <c r="I1120" s="20" t="s">
        <v>5047</v>
      </c>
      <c r="J1120" s="21"/>
      <c r="K1120" s="21"/>
    </row>
    <row r="1121" spans="1:11" x14ac:dyDescent="0.25">
      <c r="A1121" s="216">
        <v>41925</v>
      </c>
      <c r="B1121" s="285" t="s">
        <v>1512</v>
      </c>
      <c r="C1121" s="361" t="s">
        <v>4961</v>
      </c>
      <c r="D1121" s="344" t="s">
        <v>4977</v>
      </c>
      <c r="E1121" s="345">
        <v>1680</v>
      </c>
      <c r="F1121" s="287">
        <v>41926</v>
      </c>
      <c r="G1121" s="44">
        <v>1680</v>
      </c>
      <c r="H1121" s="243">
        <f t="shared" si="18"/>
        <v>0</v>
      </c>
      <c r="I1121" s="20" t="s">
        <v>5033</v>
      </c>
      <c r="J1121" s="21"/>
      <c r="K1121" s="21"/>
    </row>
    <row r="1122" spans="1:11" x14ac:dyDescent="0.25">
      <c r="A1122" s="216">
        <v>41925</v>
      </c>
      <c r="B1122" s="285" t="s">
        <v>1513</v>
      </c>
      <c r="C1122" s="361" t="s">
        <v>4961</v>
      </c>
      <c r="D1122" s="344" t="s">
        <v>1389</v>
      </c>
      <c r="E1122" s="345">
        <v>1941.4</v>
      </c>
      <c r="F1122" s="287">
        <v>41927</v>
      </c>
      <c r="G1122" s="44">
        <v>1941.4</v>
      </c>
      <c r="H1122" s="243">
        <f t="shared" si="18"/>
        <v>0</v>
      </c>
      <c r="I1122" s="20" t="s">
        <v>5047</v>
      </c>
      <c r="J1122" s="21"/>
      <c r="K1122" s="21"/>
    </row>
    <row r="1123" spans="1:11" x14ac:dyDescent="0.25">
      <c r="A1123" s="216">
        <v>41925</v>
      </c>
      <c r="B1123" s="285" t="s">
        <v>1514</v>
      </c>
      <c r="C1123" s="361" t="s">
        <v>4961</v>
      </c>
      <c r="D1123" s="344" t="s">
        <v>160</v>
      </c>
      <c r="E1123" s="345">
        <v>217633.79</v>
      </c>
      <c r="F1123" s="473" t="s">
        <v>5060</v>
      </c>
      <c r="G1123" s="44">
        <v>217633.79</v>
      </c>
      <c r="H1123" s="243">
        <f t="shared" si="18"/>
        <v>0</v>
      </c>
      <c r="I1123" s="20" t="s">
        <v>5047</v>
      </c>
      <c r="J1123" s="21"/>
      <c r="K1123" s="21"/>
    </row>
    <row r="1124" spans="1:11" x14ac:dyDescent="0.25">
      <c r="A1124" s="216">
        <v>41925</v>
      </c>
      <c r="B1124" s="285" t="s">
        <v>1515</v>
      </c>
      <c r="C1124" s="361" t="s">
        <v>4961</v>
      </c>
      <c r="D1124" s="344" t="s">
        <v>4640</v>
      </c>
      <c r="E1124" s="345">
        <v>13216.8</v>
      </c>
      <c r="F1124" s="473" t="s">
        <v>5061</v>
      </c>
      <c r="G1124" s="44">
        <v>13216.8</v>
      </c>
      <c r="H1124" s="243">
        <f t="shared" si="18"/>
        <v>0</v>
      </c>
      <c r="I1124" s="20" t="s">
        <v>5047</v>
      </c>
      <c r="J1124" s="21"/>
      <c r="K1124" s="21"/>
    </row>
    <row r="1125" spans="1:11" x14ac:dyDescent="0.25">
      <c r="A1125" s="216">
        <v>41925</v>
      </c>
      <c r="B1125" s="285" t="s">
        <v>1516</v>
      </c>
      <c r="C1125" s="361" t="s">
        <v>4961</v>
      </c>
      <c r="D1125" s="344" t="s">
        <v>5062</v>
      </c>
      <c r="E1125" s="345">
        <v>5443.2</v>
      </c>
      <c r="F1125" s="287">
        <v>41927</v>
      </c>
      <c r="G1125" s="44">
        <v>5443.2</v>
      </c>
      <c r="H1125" s="243">
        <f t="shared" si="18"/>
        <v>0</v>
      </c>
      <c r="I1125" s="20" t="s">
        <v>5047</v>
      </c>
      <c r="J1125" s="21"/>
      <c r="K1125" s="21"/>
    </row>
    <row r="1126" spans="1:11" x14ac:dyDescent="0.25">
      <c r="A1126" s="216">
        <v>41925</v>
      </c>
      <c r="B1126" s="285" t="s">
        <v>1518</v>
      </c>
      <c r="C1126" s="361" t="s">
        <v>4961</v>
      </c>
      <c r="D1126" s="344" t="s">
        <v>5063</v>
      </c>
      <c r="E1126" s="345">
        <v>6069.6</v>
      </c>
      <c r="F1126" s="287">
        <v>41927</v>
      </c>
      <c r="G1126" s="44">
        <v>6069.6</v>
      </c>
      <c r="H1126" s="243">
        <f t="shared" si="18"/>
        <v>0</v>
      </c>
      <c r="I1126" s="20" t="s">
        <v>5047</v>
      </c>
      <c r="J1126" s="21"/>
      <c r="K1126" s="21"/>
    </row>
    <row r="1127" spans="1:11" x14ac:dyDescent="0.25">
      <c r="A1127" s="216">
        <v>41925</v>
      </c>
      <c r="B1127" s="285" t="s">
        <v>1521</v>
      </c>
      <c r="C1127" s="361" t="s">
        <v>4961</v>
      </c>
      <c r="D1127" s="344" t="s">
        <v>5064</v>
      </c>
      <c r="E1127" s="345">
        <v>9255.2000000000007</v>
      </c>
      <c r="F1127" s="287">
        <v>41927</v>
      </c>
      <c r="G1127" s="44">
        <v>9255.2000000000007</v>
      </c>
      <c r="H1127" s="243">
        <f t="shared" si="18"/>
        <v>0</v>
      </c>
      <c r="I1127" s="20" t="s">
        <v>5047</v>
      </c>
      <c r="J1127" s="21"/>
      <c r="K1127" s="21"/>
    </row>
    <row r="1128" spans="1:11" x14ac:dyDescent="0.25">
      <c r="A1128" s="216">
        <v>41925</v>
      </c>
      <c r="B1128" s="285" t="s">
        <v>1522</v>
      </c>
      <c r="C1128" s="361" t="s">
        <v>4961</v>
      </c>
      <c r="D1128" s="344" t="s">
        <v>106</v>
      </c>
      <c r="E1128" s="345">
        <v>381780</v>
      </c>
      <c r="F1128" s="287">
        <v>41930</v>
      </c>
      <c r="G1128" s="44">
        <v>381780</v>
      </c>
      <c r="H1128" s="243">
        <f t="shared" si="18"/>
        <v>0</v>
      </c>
      <c r="I1128" s="20" t="s">
        <v>5030</v>
      </c>
      <c r="J1128" s="21"/>
      <c r="K1128" s="21"/>
    </row>
    <row r="1129" spans="1:11" x14ac:dyDescent="0.25">
      <c r="A1129" s="216">
        <v>41925</v>
      </c>
      <c r="B1129" s="285" t="s">
        <v>1523</v>
      </c>
      <c r="C1129" s="361" t="s">
        <v>4961</v>
      </c>
      <c r="D1129" s="344" t="s">
        <v>5065</v>
      </c>
      <c r="E1129" s="345">
        <v>19222.5</v>
      </c>
      <c r="F1129" s="287">
        <v>41927</v>
      </c>
      <c r="G1129" s="44">
        <v>19222.5</v>
      </c>
      <c r="H1129" s="243">
        <f t="shared" si="18"/>
        <v>0</v>
      </c>
      <c r="I1129" s="20" t="s">
        <v>5047</v>
      </c>
      <c r="J1129" s="21"/>
      <c r="K1129" s="21"/>
    </row>
    <row r="1130" spans="1:11" x14ac:dyDescent="0.25">
      <c r="A1130" s="216">
        <v>41925</v>
      </c>
      <c r="B1130" s="285" t="s">
        <v>1524</v>
      </c>
      <c r="C1130" s="361" t="s">
        <v>4961</v>
      </c>
      <c r="D1130" s="344" t="s">
        <v>3563</v>
      </c>
      <c r="E1130" s="345">
        <v>20186.599999999999</v>
      </c>
      <c r="F1130" s="473" t="s">
        <v>5066</v>
      </c>
      <c r="G1130" s="44">
        <v>20186.599999999999</v>
      </c>
      <c r="H1130" s="243">
        <f t="shared" si="18"/>
        <v>0</v>
      </c>
      <c r="I1130" s="20" t="s">
        <v>5047</v>
      </c>
      <c r="J1130" s="21"/>
      <c r="K1130" s="21"/>
    </row>
    <row r="1131" spans="1:11" x14ac:dyDescent="0.25">
      <c r="A1131" s="216">
        <v>41925</v>
      </c>
      <c r="B1131" s="285" t="s">
        <v>1525</v>
      </c>
      <c r="C1131" s="361" t="s">
        <v>4961</v>
      </c>
      <c r="D1131" s="344" t="s">
        <v>4334</v>
      </c>
      <c r="E1131" s="345">
        <v>24313.55</v>
      </c>
      <c r="F1131" s="287">
        <v>41927</v>
      </c>
      <c r="G1131" s="44">
        <v>24313.55</v>
      </c>
      <c r="H1131" s="243">
        <f t="shared" si="18"/>
        <v>0</v>
      </c>
      <c r="I1131" s="20" t="s">
        <v>5047</v>
      </c>
      <c r="J1131" s="21"/>
      <c r="K1131" s="21"/>
    </row>
    <row r="1132" spans="1:11" x14ac:dyDescent="0.25">
      <c r="A1132" s="216">
        <v>41925</v>
      </c>
      <c r="B1132" s="285" t="s">
        <v>1526</v>
      </c>
      <c r="C1132" s="361" t="s">
        <v>4961</v>
      </c>
      <c r="D1132" s="344" t="s">
        <v>4636</v>
      </c>
      <c r="E1132" s="345">
        <v>4192.6400000000003</v>
      </c>
      <c r="F1132" s="287">
        <v>41927</v>
      </c>
      <c r="G1132" s="44">
        <v>4192.6400000000003</v>
      </c>
      <c r="H1132" s="243">
        <f t="shared" si="18"/>
        <v>0</v>
      </c>
      <c r="I1132" s="20" t="s">
        <v>5047</v>
      </c>
      <c r="J1132" s="21"/>
      <c r="K1132" s="21"/>
    </row>
    <row r="1133" spans="1:11" x14ac:dyDescent="0.25">
      <c r="A1133" s="216">
        <v>41925</v>
      </c>
      <c r="B1133" s="285" t="s">
        <v>1527</v>
      </c>
      <c r="C1133" s="361" t="s">
        <v>4961</v>
      </c>
      <c r="D1133" s="344" t="s">
        <v>5067</v>
      </c>
      <c r="E1133" s="345">
        <v>89471</v>
      </c>
      <c r="F1133" s="287">
        <v>41927</v>
      </c>
      <c r="G1133" s="44">
        <v>89471</v>
      </c>
      <c r="H1133" s="243">
        <f t="shared" si="18"/>
        <v>0</v>
      </c>
      <c r="I1133" s="214" t="s">
        <v>5030</v>
      </c>
      <c r="J1133" s="21"/>
      <c r="K1133" s="21"/>
    </row>
    <row r="1134" spans="1:11" x14ac:dyDescent="0.25">
      <c r="A1134" s="216">
        <v>41926</v>
      </c>
      <c r="B1134" s="285" t="s">
        <v>1528</v>
      </c>
      <c r="C1134" s="361" t="s">
        <v>4961</v>
      </c>
      <c r="D1134" s="344" t="s">
        <v>4859</v>
      </c>
      <c r="E1134" s="345">
        <v>2644.8</v>
      </c>
      <c r="F1134" s="287">
        <v>41926</v>
      </c>
      <c r="G1134" s="44">
        <v>2644.8</v>
      </c>
      <c r="H1134" s="243">
        <f t="shared" si="18"/>
        <v>0</v>
      </c>
      <c r="I1134" s="214" t="s">
        <v>3583</v>
      </c>
      <c r="J1134" s="21"/>
      <c r="K1134" s="21"/>
    </row>
    <row r="1135" spans="1:11" x14ac:dyDescent="0.25">
      <c r="A1135" s="216">
        <v>41926</v>
      </c>
      <c r="B1135" s="285" t="s">
        <v>1530</v>
      </c>
      <c r="C1135" s="361" t="s">
        <v>4961</v>
      </c>
      <c r="D1135" s="344" t="s">
        <v>4953</v>
      </c>
      <c r="E1135" s="345">
        <v>31048.6</v>
      </c>
      <c r="F1135" s="287">
        <v>41926</v>
      </c>
      <c r="G1135" s="44">
        <v>31048.6</v>
      </c>
      <c r="H1135" s="243">
        <f t="shared" si="18"/>
        <v>0</v>
      </c>
      <c r="I1135" s="214" t="s">
        <v>5030</v>
      </c>
      <c r="J1135" s="21"/>
      <c r="K1135" s="21"/>
    </row>
    <row r="1136" spans="1:11" x14ac:dyDescent="0.25">
      <c r="A1136" s="216">
        <v>41926</v>
      </c>
      <c r="B1136" s="285" t="s">
        <v>1531</v>
      </c>
      <c r="C1136" s="361" t="s">
        <v>4961</v>
      </c>
      <c r="D1136" s="20" t="s">
        <v>4977</v>
      </c>
      <c r="E1136" s="239">
        <v>6720</v>
      </c>
      <c r="F1136" s="287">
        <v>41926</v>
      </c>
      <c r="G1136" s="44">
        <v>6720</v>
      </c>
      <c r="H1136" s="243">
        <f t="shared" si="18"/>
        <v>0</v>
      </c>
      <c r="I1136" s="214" t="s">
        <v>5033</v>
      </c>
      <c r="J1136" s="21"/>
      <c r="K1136" s="21"/>
    </row>
    <row r="1137" spans="1:11" x14ac:dyDescent="0.25">
      <c r="A1137" s="216">
        <v>41926</v>
      </c>
      <c r="B1137" s="285" t="s">
        <v>1532</v>
      </c>
      <c r="C1137" s="361" t="s">
        <v>4961</v>
      </c>
      <c r="D1137" s="20" t="s">
        <v>4976</v>
      </c>
      <c r="E1137" s="239">
        <v>10370.4</v>
      </c>
      <c r="F1137" s="287">
        <v>41927</v>
      </c>
      <c r="G1137" s="44">
        <v>10370.4</v>
      </c>
      <c r="H1137" s="243">
        <f t="shared" si="18"/>
        <v>0</v>
      </c>
      <c r="I1137" s="214" t="s">
        <v>5035</v>
      </c>
      <c r="J1137" s="21"/>
      <c r="K1137" s="21"/>
    </row>
    <row r="1138" spans="1:11" x14ac:dyDescent="0.25">
      <c r="A1138" s="216">
        <v>41926</v>
      </c>
      <c r="B1138" s="285" t="s">
        <v>1533</v>
      </c>
      <c r="C1138" s="361" t="s">
        <v>4961</v>
      </c>
      <c r="D1138" s="20" t="s">
        <v>123</v>
      </c>
      <c r="E1138" s="239">
        <v>1125.2</v>
      </c>
      <c r="F1138" s="287">
        <v>41926</v>
      </c>
      <c r="G1138" s="44">
        <v>1125.2</v>
      </c>
      <c r="H1138" s="243">
        <f t="shared" si="18"/>
        <v>0</v>
      </c>
      <c r="I1138" s="214" t="s">
        <v>5030</v>
      </c>
      <c r="K1138" s="33"/>
    </row>
    <row r="1139" spans="1:11" x14ac:dyDescent="0.25">
      <c r="A1139" s="216">
        <v>41926</v>
      </c>
      <c r="B1139" s="285" t="s">
        <v>1534</v>
      </c>
      <c r="C1139" s="361" t="s">
        <v>4961</v>
      </c>
      <c r="D1139" s="20" t="s">
        <v>123</v>
      </c>
      <c r="E1139" s="239">
        <v>2611.1999999999998</v>
      </c>
      <c r="F1139" s="287">
        <v>41926</v>
      </c>
      <c r="G1139" s="44">
        <v>2611.1999999999998</v>
      </c>
      <c r="H1139" s="243">
        <f t="shared" si="18"/>
        <v>0</v>
      </c>
      <c r="I1139" s="214" t="s">
        <v>5030</v>
      </c>
    </row>
    <row r="1140" spans="1:11" x14ac:dyDescent="0.25">
      <c r="A1140" s="216">
        <v>41926</v>
      </c>
      <c r="B1140" s="285" t="s">
        <v>1535</v>
      </c>
      <c r="C1140" s="361" t="s">
        <v>4961</v>
      </c>
      <c r="D1140" s="20" t="s">
        <v>28</v>
      </c>
      <c r="E1140" s="239">
        <v>14807</v>
      </c>
      <c r="F1140" s="287">
        <v>41926</v>
      </c>
      <c r="G1140" s="44">
        <v>14807</v>
      </c>
      <c r="H1140" s="243">
        <f t="shared" si="18"/>
        <v>0</v>
      </c>
      <c r="I1140" s="214" t="s">
        <v>5030</v>
      </c>
    </row>
    <row r="1141" spans="1:11" x14ac:dyDescent="0.25">
      <c r="A1141" s="216">
        <v>41926</v>
      </c>
      <c r="B1141" s="285" t="s">
        <v>1536</v>
      </c>
      <c r="C1141" s="361" t="s">
        <v>4961</v>
      </c>
      <c r="D1141" s="20" t="s">
        <v>3086</v>
      </c>
      <c r="E1141" s="239">
        <v>2548.4</v>
      </c>
      <c r="F1141" s="287">
        <v>41926</v>
      </c>
      <c r="G1141" s="44">
        <v>2548.4</v>
      </c>
      <c r="H1141" s="243">
        <f t="shared" si="18"/>
        <v>0</v>
      </c>
      <c r="I1141" s="214" t="s">
        <v>5030</v>
      </c>
    </row>
    <row r="1142" spans="1:11" x14ac:dyDescent="0.25">
      <c r="A1142" s="216">
        <v>41926</v>
      </c>
      <c r="B1142" s="285" t="s">
        <v>1537</v>
      </c>
      <c r="C1142" s="361" t="s">
        <v>4961</v>
      </c>
      <c r="D1142" s="20" t="s">
        <v>23</v>
      </c>
      <c r="E1142" s="239">
        <v>684.8</v>
      </c>
      <c r="F1142" s="287">
        <v>41926</v>
      </c>
      <c r="G1142" s="44">
        <v>684.8</v>
      </c>
      <c r="H1142" s="243">
        <f t="shared" si="18"/>
        <v>0</v>
      </c>
      <c r="I1142" s="214" t="s">
        <v>5030</v>
      </c>
    </row>
    <row r="1143" spans="1:11" x14ac:dyDescent="0.25">
      <c r="A1143" s="216">
        <v>41926</v>
      </c>
      <c r="B1143" s="285" t="s">
        <v>1538</v>
      </c>
      <c r="C1143" s="361" t="s">
        <v>4961</v>
      </c>
      <c r="D1143" s="20" t="s">
        <v>4953</v>
      </c>
      <c r="E1143" s="239">
        <v>5178.6000000000004</v>
      </c>
      <c r="F1143" s="287">
        <v>41926</v>
      </c>
      <c r="G1143" s="44">
        <v>5178.6000000000004</v>
      </c>
      <c r="H1143" s="243">
        <f t="shared" si="18"/>
        <v>0</v>
      </c>
      <c r="I1143" s="214" t="s">
        <v>5030</v>
      </c>
    </row>
    <row r="1144" spans="1:11" x14ac:dyDescent="0.25">
      <c r="A1144" s="216">
        <v>41926</v>
      </c>
      <c r="B1144" s="285" t="s">
        <v>1539</v>
      </c>
      <c r="C1144" s="361" t="s">
        <v>4961</v>
      </c>
      <c r="D1144" s="344" t="s">
        <v>4705</v>
      </c>
      <c r="E1144" s="345">
        <v>1508</v>
      </c>
      <c r="F1144" s="287">
        <v>41926</v>
      </c>
      <c r="G1144" s="44">
        <v>1508</v>
      </c>
      <c r="H1144" s="243">
        <f t="shared" si="18"/>
        <v>0</v>
      </c>
      <c r="I1144" s="214" t="s">
        <v>5030</v>
      </c>
    </row>
    <row r="1145" spans="1:11" x14ac:dyDescent="0.25">
      <c r="A1145" s="216">
        <v>41926</v>
      </c>
      <c r="B1145" s="285" t="s">
        <v>1541</v>
      </c>
      <c r="C1145" s="361" t="s">
        <v>4961</v>
      </c>
      <c r="D1145" s="344" t="s">
        <v>29</v>
      </c>
      <c r="E1145" s="345">
        <v>11643.6</v>
      </c>
      <c r="F1145" s="287">
        <v>41926</v>
      </c>
      <c r="G1145" s="44">
        <v>11643.6</v>
      </c>
      <c r="H1145" s="243">
        <f t="shared" si="18"/>
        <v>0</v>
      </c>
      <c r="I1145" s="214" t="s">
        <v>5035</v>
      </c>
    </row>
    <row r="1146" spans="1:11" x14ac:dyDescent="0.25">
      <c r="A1146" s="216">
        <v>41926</v>
      </c>
      <c r="B1146" s="285" t="s">
        <v>1542</v>
      </c>
      <c r="C1146" s="361" t="s">
        <v>4961</v>
      </c>
      <c r="D1146" s="344" t="s">
        <v>4815</v>
      </c>
      <c r="E1146" s="345">
        <v>1672.6</v>
      </c>
      <c r="F1146" s="287">
        <v>41926</v>
      </c>
      <c r="G1146" s="44">
        <v>1672.6</v>
      </c>
      <c r="H1146" s="243">
        <f t="shared" si="18"/>
        <v>0</v>
      </c>
      <c r="I1146" s="214" t="s">
        <v>5030</v>
      </c>
    </row>
    <row r="1147" spans="1:11" x14ac:dyDescent="0.25">
      <c r="A1147" s="216">
        <v>41926</v>
      </c>
      <c r="B1147" s="285" t="s">
        <v>1543</v>
      </c>
      <c r="C1147" s="361" t="s">
        <v>4961</v>
      </c>
      <c r="D1147" s="344" t="s">
        <v>760</v>
      </c>
      <c r="E1147" s="345">
        <v>1506</v>
      </c>
      <c r="F1147" s="287">
        <v>41926</v>
      </c>
      <c r="G1147" s="44">
        <v>1506</v>
      </c>
      <c r="H1147" s="243">
        <f t="shared" si="18"/>
        <v>0</v>
      </c>
      <c r="I1147" s="214" t="s">
        <v>5035</v>
      </c>
    </row>
    <row r="1148" spans="1:11" x14ac:dyDescent="0.25">
      <c r="A1148" s="216">
        <v>41926</v>
      </c>
      <c r="B1148" s="285" t="s">
        <v>1545</v>
      </c>
      <c r="C1148" s="361" t="s">
        <v>4961</v>
      </c>
      <c r="D1148" s="344" t="s">
        <v>952</v>
      </c>
      <c r="E1148" s="345">
        <v>400.4</v>
      </c>
      <c r="F1148" s="287">
        <v>41926</v>
      </c>
      <c r="G1148" s="44">
        <v>400.4</v>
      </c>
      <c r="H1148" s="243">
        <f t="shared" si="18"/>
        <v>0</v>
      </c>
      <c r="I1148" s="214" t="s">
        <v>5035</v>
      </c>
    </row>
    <row r="1149" spans="1:11" x14ac:dyDescent="0.25">
      <c r="A1149" s="216">
        <v>41926</v>
      </c>
      <c r="B1149" s="285" t="s">
        <v>1546</v>
      </c>
      <c r="C1149" s="361" t="s">
        <v>4961</v>
      </c>
      <c r="D1149" s="344" t="s">
        <v>1782</v>
      </c>
      <c r="E1149" s="345">
        <v>1265.4000000000001</v>
      </c>
      <c r="F1149" s="287">
        <v>41926</v>
      </c>
      <c r="G1149" s="44">
        <v>1265.4000000000001</v>
      </c>
      <c r="H1149" s="243">
        <f t="shared" si="18"/>
        <v>0</v>
      </c>
      <c r="I1149" s="214" t="s">
        <v>5035</v>
      </c>
    </row>
    <row r="1150" spans="1:11" x14ac:dyDescent="0.25">
      <c r="A1150" s="216">
        <v>41926</v>
      </c>
      <c r="B1150" s="285" t="s">
        <v>1547</v>
      </c>
      <c r="C1150" s="361" t="s">
        <v>4961</v>
      </c>
      <c r="D1150" s="344" t="s">
        <v>4977</v>
      </c>
      <c r="E1150" s="345">
        <v>1120</v>
      </c>
      <c r="F1150" s="287">
        <v>41926</v>
      </c>
      <c r="G1150" s="44">
        <v>1120</v>
      </c>
      <c r="H1150" s="243">
        <f t="shared" si="18"/>
        <v>0</v>
      </c>
      <c r="I1150" s="214" t="s">
        <v>5033</v>
      </c>
    </row>
    <row r="1151" spans="1:11" x14ac:dyDescent="0.25">
      <c r="A1151" s="216">
        <v>41926</v>
      </c>
      <c r="B1151" s="285" t="s">
        <v>1548</v>
      </c>
      <c r="C1151" s="361" t="s">
        <v>4961</v>
      </c>
      <c r="D1151" s="344" t="s">
        <v>124</v>
      </c>
      <c r="E1151" s="345">
        <v>7706.4</v>
      </c>
      <c r="F1151" s="287">
        <v>41926</v>
      </c>
      <c r="G1151" s="44">
        <v>7706.4</v>
      </c>
      <c r="H1151" s="243">
        <f t="shared" si="18"/>
        <v>0</v>
      </c>
      <c r="I1151" s="214" t="s">
        <v>5035</v>
      </c>
    </row>
    <row r="1152" spans="1:11" x14ac:dyDescent="0.25">
      <c r="A1152" s="216">
        <v>41926</v>
      </c>
      <c r="B1152" s="285" t="s">
        <v>1549</v>
      </c>
      <c r="C1152" s="361" t="s">
        <v>4961</v>
      </c>
      <c r="D1152" s="344" t="s">
        <v>3372</v>
      </c>
      <c r="E1152" s="345">
        <v>1830</v>
      </c>
      <c r="F1152" s="287">
        <v>41926</v>
      </c>
      <c r="G1152" s="44">
        <v>1830</v>
      </c>
      <c r="H1152" s="243">
        <f t="shared" si="18"/>
        <v>0</v>
      </c>
      <c r="I1152" s="214" t="s">
        <v>5048</v>
      </c>
    </row>
    <row r="1153" spans="1:11" x14ac:dyDescent="0.25">
      <c r="A1153" s="216">
        <v>41926</v>
      </c>
      <c r="B1153" s="285" t="s">
        <v>1550</v>
      </c>
      <c r="C1153" s="361" t="s">
        <v>4961</v>
      </c>
      <c r="D1153" s="344" t="s">
        <v>952</v>
      </c>
      <c r="E1153" s="345">
        <v>991.2</v>
      </c>
      <c r="F1153" s="287">
        <v>41926</v>
      </c>
      <c r="G1153" s="44">
        <v>991.2</v>
      </c>
      <c r="H1153" s="243">
        <f t="shared" si="18"/>
        <v>0</v>
      </c>
      <c r="I1153" s="214" t="s">
        <v>5030</v>
      </c>
    </row>
    <row r="1154" spans="1:11" x14ac:dyDescent="0.25">
      <c r="A1154" s="216">
        <v>41926</v>
      </c>
      <c r="B1154" s="285" t="s">
        <v>1551</v>
      </c>
      <c r="C1154" s="361" t="s">
        <v>4961</v>
      </c>
      <c r="D1154" s="344" t="s">
        <v>494</v>
      </c>
      <c r="E1154" s="345">
        <v>5301.2</v>
      </c>
      <c r="F1154" s="287">
        <v>41926</v>
      </c>
      <c r="G1154" s="44">
        <v>5301.2</v>
      </c>
      <c r="H1154" s="243">
        <f t="shared" si="18"/>
        <v>0</v>
      </c>
      <c r="I1154" s="214" t="s">
        <v>5033</v>
      </c>
    </row>
    <row r="1155" spans="1:11" x14ac:dyDescent="0.25">
      <c r="A1155" s="216">
        <v>41926</v>
      </c>
      <c r="B1155" s="285" t="s">
        <v>1552</v>
      </c>
      <c r="C1155" s="361" t="s">
        <v>4961</v>
      </c>
      <c r="D1155" s="344" t="s">
        <v>2582</v>
      </c>
      <c r="E1155" s="345">
        <v>5959.2</v>
      </c>
      <c r="F1155" s="287">
        <v>41926</v>
      </c>
      <c r="G1155" s="44">
        <v>5959.2</v>
      </c>
      <c r="H1155" s="258">
        <f t="shared" si="18"/>
        <v>0</v>
      </c>
      <c r="I1155" s="214" t="s">
        <v>5031</v>
      </c>
    </row>
    <row r="1156" spans="1:11" x14ac:dyDescent="0.25">
      <c r="A1156" s="216">
        <v>41926</v>
      </c>
      <c r="B1156" s="285" t="s">
        <v>1553</v>
      </c>
      <c r="C1156" s="361" t="s">
        <v>4961</v>
      </c>
      <c r="D1156" s="344" t="s">
        <v>4355</v>
      </c>
      <c r="E1156" s="345">
        <v>9892.7999999999993</v>
      </c>
      <c r="F1156" s="287">
        <v>41926</v>
      </c>
      <c r="G1156" s="44">
        <v>9892.7999999999993</v>
      </c>
      <c r="H1156" s="243">
        <f t="shared" si="18"/>
        <v>0</v>
      </c>
      <c r="I1156" s="214" t="s">
        <v>5035</v>
      </c>
    </row>
    <row r="1157" spans="1:11" x14ac:dyDescent="0.25">
      <c r="A1157" s="216">
        <v>41926</v>
      </c>
      <c r="B1157" s="285" t="s">
        <v>1554</v>
      </c>
      <c r="C1157" s="361" t="s">
        <v>4961</v>
      </c>
      <c r="D1157" s="344" t="s">
        <v>52</v>
      </c>
      <c r="E1157" s="345">
        <v>605.4</v>
      </c>
      <c r="F1157" s="287">
        <v>41926</v>
      </c>
      <c r="G1157" s="44">
        <v>605.4</v>
      </c>
      <c r="H1157" s="243">
        <f t="shared" si="18"/>
        <v>0</v>
      </c>
      <c r="I1157" s="214" t="s">
        <v>5031</v>
      </c>
    </row>
    <row r="1158" spans="1:11" x14ac:dyDescent="0.25">
      <c r="A1158" s="216">
        <v>41926</v>
      </c>
      <c r="B1158" s="285" t="s">
        <v>1555</v>
      </c>
      <c r="C1158" s="361" t="s">
        <v>4961</v>
      </c>
      <c r="D1158" s="344" t="s">
        <v>4685</v>
      </c>
      <c r="E1158" s="345">
        <v>1711</v>
      </c>
      <c r="F1158" s="287">
        <v>41926</v>
      </c>
      <c r="G1158" s="44">
        <v>1711</v>
      </c>
      <c r="H1158" s="243">
        <f t="shared" si="18"/>
        <v>0</v>
      </c>
      <c r="I1158" s="214" t="s">
        <v>5047</v>
      </c>
    </row>
    <row r="1159" spans="1:11" x14ac:dyDescent="0.25">
      <c r="A1159" s="216">
        <v>41926</v>
      </c>
      <c r="B1159" s="285" t="s">
        <v>1556</v>
      </c>
      <c r="C1159" s="361" t="s">
        <v>4961</v>
      </c>
      <c r="D1159" s="344" t="s">
        <v>3795</v>
      </c>
      <c r="E1159" s="345">
        <v>1280</v>
      </c>
      <c r="F1159" s="287">
        <v>41926</v>
      </c>
      <c r="G1159" s="44">
        <v>1280</v>
      </c>
      <c r="H1159" s="243">
        <f t="shared" si="18"/>
        <v>0</v>
      </c>
      <c r="I1159" s="214" t="s">
        <v>5031</v>
      </c>
      <c r="K1159" s="33"/>
    </row>
    <row r="1160" spans="1:11" x14ac:dyDescent="0.25">
      <c r="A1160" s="216">
        <v>41926</v>
      </c>
      <c r="B1160" s="285" t="s">
        <v>1558</v>
      </c>
      <c r="C1160" s="361" t="s">
        <v>4961</v>
      </c>
      <c r="D1160" s="344" t="s">
        <v>11</v>
      </c>
      <c r="E1160" s="345">
        <v>20395.2</v>
      </c>
      <c r="F1160" s="287">
        <v>41936</v>
      </c>
      <c r="G1160" s="44">
        <v>20395.2</v>
      </c>
      <c r="H1160" s="243">
        <f t="shared" ref="H1160:H1223" si="19">E1160-G1160</f>
        <v>0</v>
      </c>
      <c r="I1160" s="214" t="s">
        <v>5038</v>
      </c>
    </row>
    <row r="1161" spans="1:11" x14ac:dyDescent="0.25">
      <c r="A1161" s="216">
        <v>41926</v>
      </c>
      <c r="B1161" s="285" t="s">
        <v>1559</v>
      </c>
      <c r="C1161" s="361" t="s">
        <v>4961</v>
      </c>
      <c r="D1161" s="344" t="s">
        <v>57</v>
      </c>
      <c r="E1161" s="345">
        <v>1375</v>
      </c>
      <c r="F1161" s="287">
        <v>41926</v>
      </c>
      <c r="G1161" s="44">
        <v>1375</v>
      </c>
      <c r="H1161" s="243">
        <f t="shared" si="19"/>
        <v>0</v>
      </c>
      <c r="I1161" s="214" t="s">
        <v>4775</v>
      </c>
    </row>
    <row r="1162" spans="1:11" x14ac:dyDescent="0.25">
      <c r="A1162" s="216">
        <v>41926</v>
      </c>
      <c r="B1162" s="285" t="s">
        <v>1560</v>
      </c>
      <c r="C1162" s="361" t="s">
        <v>4961</v>
      </c>
      <c r="D1162" s="344" t="s">
        <v>66</v>
      </c>
      <c r="E1162" s="345">
        <v>2200.6999999999998</v>
      </c>
      <c r="F1162" s="287">
        <v>41926</v>
      </c>
      <c r="G1162" s="44">
        <v>2200.6999999999998</v>
      </c>
      <c r="H1162" s="243">
        <f t="shared" si="19"/>
        <v>0</v>
      </c>
      <c r="I1162" s="214" t="s">
        <v>5031</v>
      </c>
    </row>
    <row r="1163" spans="1:11" x14ac:dyDescent="0.25">
      <c r="A1163" s="216">
        <v>41926</v>
      </c>
      <c r="B1163" s="285" t="s">
        <v>1561</v>
      </c>
      <c r="C1163" s="361" t="s">
        <v>4961</v>
      </c>
      <c r="D1163" s="344" t="s">
        <v>66</v>
      </c>
      <c r="E1163" s="345">
        <v>1941.1</v>
      </c>
      <c r="F1163" s="287">
        <v>41926</v>
      </c>
      <c r="G1163" s="44">
        <v>1941.1</v>
      </c>
      <c r="H1163" s="243">
        <f t="shared" si="19"/>
        <v>0</v>
      </c>
      <c r="I1163" s="214" t="s">
        <v>5031</v>
      </c>
    </row>
    <row r="1164" spans="1:11" x14ac:dyDescent="0.25">
      <c r="A1164" s="216">
        <v>41926</v>
      </c>
      <c r="B1164" s="285" t="s">
        <v>1562</v>
      </c>
      <c r="C1164" s="361" t="s">
        <v>4961</v>
      </c>
      <c r="D1164" s="344" t="s">
        <v>66</v>
      </c>
      <c r="E1164" s="345">
        <v>1439.6</v>
      </c>
      <c r="F1164" s="287">
        <v>41926</v>
      </c>
      <c r="G1164" s="44">
        <v>1439.6</v>
      </c>
      <c r="H1164" s="243">
        <f t="shared" si="19"/>
        <v>0</v>
      </c>
      <c r="I1164" s="214" t="s">
        <v>5031</v>
      </c>
    </row>
    <row r="1165" spans="1:11" x14ac:dyDescent="0.25">
      <c r="A1165" s="216">
        <v>41926</v>
      </c>
      <c r="B1165" s="285" t="s">
        <v>1563</v>
      </c>
      <c r="C1165" s="361" t="s">
        <v>4961</v>
      </c>
      <c r="D1165" s="344" t="s">
        <v>62</v>
      </c>
      <c r="E1165" s="345">
        <v>7219.8</v>
      </c>
      <c r="F1165" s="287">
        <v>41926</v>
      </c>
      <c r="G1165" s="44">
        <v>7219.8</v>
      </c>
      <c r="H1165" s="243">
        <f t="shared" si="19"/>
        <v>0</v>
      </c>
      <c r="I1165" s="214" t="s">
        <v>5038</v>
      </c>
    </row>
    <row r="1166" spans="1:11" x14ac:dyDescent="0.25">
      <c r="A1166" s="216">
        <v>41926</v>
      </c>
      <c r="B1166" s="285" t="s">
        <v>1564</v>
      </c>
      <c r="C1166" s="361" t="s">
        <v>4961</v>
      </c>
      <c r="D1166" s="344" t="s">
        <v>136</v>
      </c>
      <c r="E1166" s="345">
        <v>2168.1999999999998</v>
      </c>
      <c r="F1166" s="287">
        <v>41926</v>
      </c>
      <c r="G1166" s="44">
        <v>2168.1999999999998</v>
      </c>
      <c r="H1166" s="243">
        <f t="shared" si="19"/>
        <v>0</v>
      </c>
      <c r="I1166" s="214" t="s">
        <v>5030</v>
      </c>
    </row>
    <row r="1167" spans="1:11" x14ac:dyDescent="0.25">
      <c r="A1167" s="216">
        <v>41926</v>
      </c>
      <c r="B1167" s="285" t="s">
        <v>1565</v>
      </c>
      <c r="C1167" s="361" t="s">
        <v>4961</v>
      </c>
      <c r="D1167" s="344" t="s">
        <v>54</v>
      </c>
      <c r="E1167" s="345">
        <v>7245.9</v>
      </c>
      <c r="F1167" s="287">
        <v>41926</v>
      </c>
      <c r="G1167" s="44">
        <v>7245.9</v>
      </c>
      <c r="H1167" s="243">
        <f t="shared" si="19"/>
        <v>0</v>
      </c>
      <c r="I1167" s="214" t="s">
        <v>5035</v>
      </c>
    </row>
    <row r="1168" spans="1:11" x14ac:dyDescent="0.25">
      <c r="A1168" s="216">
        <v>41926</v>
      </c>
      <c r="B1168" s="285" t="s">
        <v>1567</v>
      </c>
      <c r="C1168" s="361" t="s">
        <v>4961</v>
      </c>
      <c r="D1168" s="344" t="s">
        <v>3121</v>
      </c>
      <c r="E1168" s="345">
        <v>6286.2</v>
      </c>
      <c r="F1168" s="287">
        <v>41926</v>
      </c>
      <c r="G1168" s="44">
        <v>6286.2</v>
      </c>
      <c r="H1168" s="243">
        <f t="shared" si="19"/>
        <v>0</v>
      </c>
      <c r="I1168" s="214" t="s">
        <v>5038</v>
      </c>
    </row>
    <row r="1169" spans="1:11" x14ac:dyDescent="0.25">
      <c r="A1169" s="216">
        <v>41926</v>
      </c>
      <c r="B1169" s="285" t="s">
        <v>1568</v>
      </c>
      <c r="C1169" s="361" t="s">
        <v>4961</v>
      </c>
      <c r="D1169" s="344" t="s">
        <v>62</v>
      </c>
      <c r="E1169" s="345">
        <v>1597.8</v>
      </c>
      <c r="F1169" s="287">
        <v>41926</v>
      </c>
      <c r="G1169" s="44">
        <v>1597.8</v>
      </c>
      <c r="H1169" s="243">
        <f t="shared" si="19"/>
        <v>0</v>
      </c>
      <c r="I1169" s="214" t="s">
        <v>5030</v>
      </c>
    </row>
    <row r="1170" spans="1:11" x14ac:dyDescent="0.25">
      <c r="A1170" s="216">
        <v>41926</v>
      </c>
      <c r="B1170" s="285" t="s">
        <v>1569</v>
      </c>
      <c r="C1170" s="361" t="s">
        <v>4961</v>
      </c>
      <c r="D1170" s="344" t="s">
        <v>4691</v>
      </c>
      <c r="E1170" s="345">
        <v>1522.4</v>
      </c>
      <c r="F1170" s="287">
        <v>41926</v>
      </c>
      <c r="G1170" s="44">
        <v>1522.4</v>
      </c>
      <c r="H1170" s="243">
        <f t="shared" si="19"/>
        <v>0</v>
      </c>
      <c r="I1170" s="214" t="s">
        <v>5038</v>
      </c>
    </row>
    <row r="1171" spans="1:11" x14ac:dyDescent="0.25">
      <c r="A1171" s="216">
        <v>41926</v>
      </c>
      <c r="B1171" s="285" t="s">
        <v>1570</v>
      </c>
      <c r="C1171" s="361" t="s">
        <v>4961</v>
      </c>
      <c r="D1171" s="344" t="s">
        <v>180</v>
      </c>
      <c r="E1171" s="345">
        <v>17909.099999999999</v>
      </c>
      <c r="F1171" s="287">
        <v>41926</v>
      </c>
      <c r="G1171" s="44">
        <v>17909.099999999999</v>
      </c>
      <c r="H1171" s="243">
        <f t="shared" si="19"/>
        <v>0</v>
      </c>
      <c r="I1171" s="214" t="s">
        <v>5038</v>
      </c>
      <c r="K1171" s="33"/>
    </row>
    <row r="1172" spans="1:11" x14ac:dyDescent="0.25">
      <c r="A1172" s="216">
        <v>41926</v>
      </c>
      <c r="B1172" s="285" t="s">
        <v>1571</v>
      </c>
      <c r="C1172" s="361" t="s">
        <v>4961</v>
      </c>
      <c r="D1172" s="344" t="s">
        <v>4691</v>
      </c>
      <c r="E1172" s="345">
        <v>2097.6</v>
      </c>
      <c r="F1172" s="287">
        <v>41926</v>
      </c>
      <c r="G1172" s="44">
        <v>2097.6</v>
      </c>
      <c r="H1172" s="243">
        <f t="shared" si="19"/>
        <v>0</v>
      </c>
      <c r="I1172" s="214" t="s">
        <v>5038</v>
      </c>
    </row>
    <row r="1173" spans="1:11" x14ac:dyDescent="0.25">
      <c r="A1173" s="216">
        <v>41926</v>
      </c>
      <c r="B1173" s="285" t="s">
        <v>1572</v>
      </c>
      <c r="C1173" s="361" t="s">
        <v>4961</v>
      </c>
      <c r="D1173" s="344" t="s">
        <v>5042</v>
      </c>
      <c r="E1173" s="345">
        <v>5925.1</v>
      </c>
      <c r="F1173" s="287">
        <v>41926</v>
      </c>
      <c r="G1173" s="44">
        <v>5925.1</v>
      </c>
      <c r="H1173" s="243">
        <f t="shared" si="19"/>
        <v>0</v>
      </c>
      <c r="I1173" s="214" t="s">
        <v>5038</v>
      </c>
    </row>
    <row r="1174" spans="1:11" x14ac:dyDescent="0.25">
      <c r="A1174" s="216">
        <v>41926</v>
      </c>
      <c r="B1174" s="285" t="s">
        <v>1573</v>
      </c>
      <c r="C1174" s="361" t="s">
        <v>4961</v>
      </c>
      <c r="D1174" s="344" t="s">
        <v>133</v>
      </c>
      <c r="E1174" s="345">
        <v>2678.6</v>
      </c>
      <c r="F1174" s="287">
        <v>41926</v>
      </c>
      <c r="G1174" s="44">
        <v>2678.6</v>
      </c>
      <c r="H1174" s="243">
        <f t="shared" si="19"/>
        <v>0</v>
      </c>
      <c r="I1174" s="214" t="s">
        <v>5030</v>
      </c>
    </row>
    <row r="1175" spans="1:11" x14ac:dyDescent="0.25">
      <c r="A1175" s="216">
        <v>41926</v>
      </c>
      <c r="B1175" s="285" t="s">
        <v>1574</v>
      </c>
      <c r="C1175" s="361" t="s">
        <v>4961</v>
      </c>
      <c r="D1175" s="678" t="s">
        <v>4966</v>
      </c>
      <c r="E1175" s="345">
        <v>8942.2000000000007</v>
      </c>
      <c r="F1175" s="287">
        <v>41926</v>
      </c>
      <c r="G1175" s="44">
        <v>8942.2000000000007</v>
      </c>
      <c r="H1175" s="243">
        <f t="shared" si="19"/>
        <v>0</v>
      </c>
      <c r="I1175" s="214" t="s">
        <v>5035</v>
      </c>
    </row>
    <row r="1176" spans="1:11" x14ac:dyDescent="0.25">
      <c r="A1176" s="216">
        <v>41926</v>
      </c>
      <c r="B1176" s="285" t="s">
        <v>1575</v>
      </c>
      <c r="C1176" s="361" t="s">
        <v>4961</v>
      </c>
      <c r="D1176" s="344" t="s">
        <v>4619</v>
      </c>
      <c r="E1176" s="345">
        <v>3627.4</v>
      </c>
      <c r="F1176" s="287">
        <v>41926</v>
      </c>
      <c r="G1176" s="44">
        <v>3627.4</v>
      </c>
      <c r="H1176" s="243">
        <f t="shared" si="19"/>
        <v>0</v>
      </c>
      <c r="I1176" s="214" t="s">
        <v>5030</v>
      </c>
    </row>
    <row r="1177" spans="1:11" x14ac:dyDescent="0.25">
      <c r="A1177" s="216">
        <v>41926</v>
      </c>
      <c r="B1177" s="285" t="s">
        <v>1577</v>
      </c>
      <c r="C1177" s="361" t="s">
        <v>4961</v>
      </c>
      <c r="D1177" s="344" t="s">
        <v>956</v>
      </c>
      <c r="E1177" s="345">
        <v>6525</v>
      </c>
      <c r="F1177" s="287">
        <v>41927</v>
      </c>
      <c r="G1177" s="44">
        <v>6525</v>
      </c>
      <c r="H1177" s="243">
        <f t="shared" si="19"/>
        <v>0</v>
      </c>
      <c r="I1177" s="214" t="s">
        <v>10</v>
      </c>
    </row>
    <row r="1178" spans="1:11" x14ac:dyDescent="0.25">
      <c r="A1178" s="216">
        <v>41926</v>
      </c>
      <c r="B1178" s="285" t="s">
        <v>1578</v>
      </c>
      <c r="C1178" s="361" t="s">
        <v>4961</v>
      </c>
      <c r="D1178" s="344" t="s">
        <v>4290</v>
      </c>
      <c r="E1178" s="345">
        <v>10939.7</v>
      </c>
      <c r="F1178" s="287">
        <v>41932</v>
      </c>
      <c r="G1178" s="44">
        <v>10939.7</v>
      </c>
      <c r="H1178" s="243">
        <f t="shared" si="19"/>
        <v>0</v>
      </c>
      <c r="I1178" s="214" t="s">
        <v>5030</v>
      </c>
    </row>
    <row r="1179" spans="1:11" x14ac:dyDescent="0.25">
      <c r="A1179" s="216">
        <v>41926</v>
      </c>
      <c r="B1179" s="285" t="s">
        <v>1579</v>
      </c>
      <c r="C1179" s="361" t="s">
        <v>4961</v>
      </c>
      <c r="D1179" s="344" t="s">
        <v>4956</v>
      </c>
      <c r="E1179" s="345">
        <v>6841.2</v>
      </c>
      <c r="F1179" s="287">
        <v>41927</v>
      </c>
      <c r="G1179" s="44">
        <v>6841.2</v>
      </c>
      <c r="H1179" s="243">
        <f t="shared" si="19"/>
        <v>0</v>
      </c>
      <c r="I1179" s="214" t="s">
        <v>5030</v>
      </c>
    </row>
    <row r="1180" spans="1:11" x14ac:dyDescent="0.25">
      <c r="A1180" s="216">
        <v>41926</v>
      </c>
      <c r="B1180" s="285" t="s">
        <v>1580</v>
      </c>
      <c r="C1180" s="361" t="s">
        <v>4961</v>
      </c>
      <c r="D1180" s="344" t="s">
        <v>2386</v>
      </c>
      <c r="E1180" s="345">
        <v>4247.3999999999996</v>
      </c>
      <c r="F1180" s="287">
        <v>41926</v>
      </c>
      <c r="G1180" s="44">
        <v>4247.3999999999996</v>
      </c>
      <c r="H1180" s="243">
        <f t="shared" si="19"/>
        <v>0</v>
      </c>
      <c r="I1180" s="214" t="s">
        <v>10</v>
      </c>
    </row>
    <row r="1181" spans="1:11" x14ac:dyDescent="0.25">
      <c r="A1181" s="216">
        <v>41926</v>
      </c>
      <c r="B1181" s="285" t="s">
        <v>1581</v>
      </c>
      <c r="C1181" s="361" t="s">
        <v>4961</v>
      </c>
      <c r="D1181" s="344" t="s">
        <v>4623</v>
      </c>
      <c r="E1181" s="345">
        <v>177.6</v>
      </c>
      <c r="F1181" s="287">
        <v>41926</v>
      </c>
      <c r="G1181" s="44">
        <v>177.6</v>
      </c>
      <c r="H1181" s="243">
        <f t="shared" si="19"/>
        <v>0</v>
      </c>
      <c r="I1181" s="214" t="s">
        <v>5030</v>
      </c>
    </row>
    <row r="1182" spans="1:11" x14ac:dyDescent="0.25">
      <c r="A1182" s="216">
        <v>41926</v>
      </c>
      <c r="B1182" s="285" t="s">
        <v>1582</v>
      </c>
      <c r="C1182" s="361" t="s">
        <v>4961</v>
      </c>
      <c r="D1182" s="344" t="s">
        <v>83</v>
      </c>
      <c r="E1182" s="345">
        <v>3344.8</v>
      </c>
      <c r="F1182" s="287">
        <v>41926</v>
      </c>
      <c r="G1182" s="44">
        <v>3344.8</v>
      </c>
      <c r="H1182" s="243">
        <f t="shared" si="19"/>
        <v>0</v>
      </c>
      <c r="I1182" s="214" t="s">
        <v>5033</v>
      </c>
    </row>
    <row r="1183" spans="1:11" x14ac:dyDescent="0.25">
      <c r="A1183" s="216">
        <v>41926</v>
      </c>
      <c r="B1183" s="285" t="s">
        <v>1583</v>
      </c>
      <c r="C1183" s="361" t="s">
        <v>4961</v>
      </c>
      <c r="D1183" s="344" t="s">
        <v>19</v>
      </c>
      <c r="E1183" s="345">
        <v>2784</v>
      </c>
      <c r="F1183" s="287">
        <v>41926</v>
      </c>
      <c r="G1183" s="44">
        <v>2784</v>
      </c>
      <c r="H1183" s="243">
        <f t="shared" si="19"/>
        <v>0</v>
      </c>
      <c r="I1183" s="214" t="s">
        <v>5033</v>
      </c>
    </row>
    <row r="1184" spans="1:11" x14ac:dyDescent="0.25">
      <c r="A1184" s="216">
        <v>41926</v>
      </c>
      <c r="B1184" s="285" t="s">
        <v>1584</v>
      </c>
      <c r="C1184" s="361" t="s">
        <v>4961</v>
      </c>
      <c r="D1184" s="344" t="s">
        <v>106</v>
      </c>
      <c r="E1184" s="345">
        <v>21340.799999999999</v>
      </c>
      <c r="F1184" s="287">
        <v>41930</v>
      </c>
      <c r="G1184" s="44">
        <v>21340.799999999999</v>
      </c>
      <c r="H1184" s="243">
        <f t="shared" si="19"/>
        <v>0</v>
      </c>
      <c r="I1184" s="214" t="s">
        <v>5033</v>
      </c>
    </row>
    <row r="1185" spans="1:11" x14ac:dyDescent="0.25">
      <c r="A1185" s="216">
        <v>41926</v>
      </c>
      <c r="B1185" s="285" t="s">
        <v>1585</v>
      </c>
      <c r="C1185" s="361" t="s">
        <v>4961</v>
      </c>
      <c r="D1185" s="344" t="s">
        <v>4694</v>
      </c>
      <c r="E1185" s="345">
        <v>23459.54</v>
      </c>
      <c r="F1185" s="473" t="s">
        <v>5068</v>
      </c>
      <c r="G1185" s="44">
        <v>23459.54</v>
      </c>
      <c r="H1185" s="243">
        <f t="shared" si="19"/>
        <v>0</v>
      </c>
      <c r="I1185" s="214" t="s">
        <v>5030</v>
      </c>
    </row>
    <row r="1186" spans="1:11" x14ac:dyDescent="0.25">
      <c r="A1186" s="216">
        <v>41926</v>
      </c>
      <c r="B1186" s="285" t="s">
        <v>1586</v>
      </c>
      <c r="C1186" s="361" t="s">
        <v>4961</v>
      </c>
      <c r="D1186" s="344" t="s">
        <v>51</v>
      </c>
      <c r="E1186" s="345">
        <v>1765</v>
      </c>
      <c r="F1186" s="486" t="s">
        <v>5069</v>
      </c>
      <c r="G1186" s="44">
        <v>1765</v>
      </c>
      <c r="H1186" s="243">
        <f t="shared" si="19"/>
        <v>0</v>
      </c>
      <c r="I1186" s="214" t="s">
        <v>10</v>
      </c>
      <c r="J1186" s="21"/>
      <c r="K1186" s="21"/>
    </row>
    <row r="1187" spans="1:11" x14ac:dyDescent="0.25">
      <c r="A1187" s="216">
        <v>41926</v>
      </c>
      <c r="B1187" s="285" t="s">
        <v>1587</v>
      </c>
      <c r="C1187" s="361" t="s">
        <v>4961</v>
      </c>
      <c r="D1187" s="344" t="s">
        <v>2719</v>
      </c>
      <c r="E1187" s="345">
        <v>6115.2</v>
      </c>
      <c r="F1187" s="287">
        <v>41926</v>
      </c>
      <c r="G1187" s="44">
        <v>6115.2</v>
      </c>
      <c r="H1187" s="243">
        <f t="shared" si="19"/>
        <v>0</v>
      </c>
      <c r="I1187" s="214" t="s">
        <v>5033</v>
      </c>
      <c r="J1187" s="21"/>
      <c r="K1187" s="21"/>
    </row>
    <row r="1188" spans="1:11" x14ac:dyDescent="0.25">
      <c r="A1188" s="216">
        <v>41926</v>
      </c>
      <c r="B1188" s="285" t="s">
        <v>1588</v>
      </c>
      <c r="C1188" s="361" t="s">
        <v>4961</v>
      </c>
      <c r="D1188" s="344" t="s">
        <v>1611</v>
      </c>
      <c r="E1188" s="345">
        <v>4868.6000000000004</v>
      </c>
      <c r="F1188" s="287">
        <v>41926</v>
      </c>
      <c r="G1188" s="44">
        <v>4868.6000000000004</v>
      </c>
      <c r="H1188" s="243">
        <f t="shared" si="19"/>
        <v>0</v>
      </c>
      <c r="I1188" s="214" t="s">
        <v>5030</v>
      </c>
      <c r="J1188" s="21"/>
      <c r="K1188" s="21"/>
    </row>
    <row r="1189" spans="1:11" x14ac:dyDescent="0.25">
      <c r="A1189" s="216">
        <v>41926</v>
      </c>
      <c r="B1189" s="285" t="s">
        <v>1590</v>
      </c>
      <c r="C1189" s="361" t="s">
        <v>4961</v>
      </c>
      <c r="D1189" s="344" t="s">
        <v>104</v>
      </c>
      <c r="E1189" s="345">
        <v>1927.61</v>
      </c>
      <c r="F1189" s="287">
        <v>41926</v>
      </c>
      <c r="G1189" s="44">
        <v>1927.61</v>
      </c>
      <c r="H1189" s="243">
        <f t="shared" si="19"/>
        <v>0</v>
      </c>
      <c r="I1189" s="214" t="s">
        <v>5030</v>
      </c>
      <c r="J1189" s="21"/>
      <c r="K1189" s="21"/>
    </row>
    <row r="1190" spans="1:11" x14ac:dyDescent="0.25">
      <c r="A1190" s="216">
        <v>41926</v>
      </c>
      <c r="B1190" s="285" t="s">
        <v>1591</v>
      </c>
      <c r="C1190" s="361" t="s">
        <v>4961</v>
      </c>
      <c r="D1190" s="344" t="s">
        <v>464</v>
      </c>
      <c r="E1190" s="345">
        <v>21603.32</v>
      </c>
      <c r="F1190" s="287">
        <v>41927</v>
      </c>
      <c r="G1190" s="44">
        <v>21603.32</v>
      </c>
      <c r="H1190" s="243">
        <f t="shared" si="19"/>
        <v>0</v>
      </c>
      <c r="I1190" s="214" t="s">
        <v>3583</v>
      </c>
      <c r="J1190" s="21"/>
      <c r="K1190" s="21"/>
    </row>
    <row r="1191" spans="1:11" x14ac:dyDescent="0.25">
      <c r="A1191" s="216">
        <v>41926</v>
      </c>
      <c r="B1191" s="285" t="s">
        <v>1593</v>
      </c>
      <c r="C1191" s="361" t="s">
        <v>4961</v>
      </c>
      <c r="D1191" s="344" t="s">
        <v>237</v>
      </c>
      <c r="E1191" s="345">
        <v>1568.6</v>
      </c>
      <c r="F1191" s="287">
        <v>41927</v>
      </c>
      <c r="G1191" s="44">
        <v>1568.6</v>
      </c>
      <c r="H1191" s="243">
        <f t="shared" si="19"/>
        <v>0</v>
      </c>
      <c r="I1191" s="214" t="s">
        <v>3583</v>
      </c>
      <c r="J1191" s="21"/>
      <c r="K1191" s="21"/>
    </row>
    <row r="1192" spans="1:11" x14ac:dyDescent="0.25">
      <c r="A1192" s="216">
        <v>41926</v>
      </c>
      <c r="B1192" s="285" t="s">
        <v>1595</v>
      </c>
      <c r="C1192" s="361" t="s">
        <v>4961</v>
      </c>
      <c r="D1192" s="344" t="s">
        <v>115</v>
      </c>
      <c r="E1192" s="345">
        <v>2731.2</v>
      </c>
      <c r="F1192" s="681">
        <v>41926</v>
      </c>
      <c r="G1192" s="44">
        <v>2731.2</v>
      </c>
      <c r="H1192" s="243">
        <f t="shared" si="19"/>
        <v>0</v>
      </c>
      <c r="I1192" s="214" t="s">
        <v>5030</v>
      </c>
      <c r="J1192" s="21"/>
      <c r="K1192" s="21"/>
    </row>
    <row r="1193" spans="1:11" x14ac:dyDescent="0.25">
      <c r="A1193" s="216">
        <v>41926</v>
      </c>
      <c r="B1193" s="285" t="s">
        <v>1596</v>
      </c>
      <c r="C1193" s="361" t="s">
        <v>4961</v>
      </c>
      <c r="D1193" s="344" t="s">
        <v>142</v>
      </c>
      <c r="E1193" s="345">
        <v>1080</v>
      </c>
      <c r="F1193" s="287">
        <v>41927</v>
      </c>
      <c r="G1193" s="44">
        <v>1080</v>
      </c>
      <c r="H1193" s="243">
        <f t="shared" si="19"/>
        <v>0</v>
      </c>
      <c r="I1193" s="214" t="s">
        <v>5031</v>
      </c>
      <c r="J1193" s="21"/>
      <c r="K1193" s="21"/>
    </row>
    <row r="1194" spans="1:11" x14ac:dyDescent="0.25">
      <c r="A1194" s="216">
        <v>41926</v>
      </c>
      <c r="B1194" s="285" t="s">
        <v>1597</v>
      </c>
      <c r="C1194" s="361" t="s">
        <v>4961</v>
      </c>
      <c r="D1194" s="344" t="s">
        <v>78</v>
      </c>
      <c r="E1194" s="345">
        <v>3295.5</v>
      </c>
      <c r="F1194" s="287">
        <v>41927</v>
      </c>
      <c r="G1194" s="44">
        <v>3295.5</v>
      </c>
      <c r="H1194" s="243">
        <f t="shared" si="19"/>
        <v>0</v>
      </c>
      <c r="I1194" s="214" t="s">
        <v>5031</v>
      </c>
      <c r="J1194" s="21"/>
      <c r="K1194" s="21"/>
    </row>
    <row r="1195" spans="1:11" x14ac:dyDescent="0.25">
      <c r="A1195" s="216">
        <v>41926</v>
      </c>
      <c r="B1195" s="285" t="s">
        <v>1598</v>
      </c>
      <c r="C1195" s="361" t="s">
        <v>4961</v>
      </c>
      <c r="D1195" s="344" t="s">
        <v>78</v>
      </c>
      <c r="E1195" s="345">
        <v>2342.6999999999998</v>
      </c>
      <c r="F1195" s="287">
        <v>41927</v>
      </c>
      <c r="G1195" s="44">
        <v>2342.6999999999998</v>
      </c>
      <c r="H1195" s="243">
        <f t="shared" si="19"/>
        <v>0</v>
      </c>
      <c r="I1195" s="214" t="s">
        <v>5031</v>
      </c>
      <c r="J1195" s="21"/>
      <c r="K1195" s="21"/>
    </row>
    <row r="1196" spans="1:11" x14ac:dyDescent="0.25">
      <c r="A1196" s="216">
        <v>41926</v>
      </c>
      <c r="B1196" s="285" t="s">
        <v>1599</v>
      </c>
      <c r="C1196" s="361" t="s">
        <v>4961</v>
      </c>
      <c r="D1196" s="344" t="s">
        <v>257</v>
      </c>
      <c r="E1196" s="345">
        <v>14117.4</v>
      </c>
      <c r="F1196" s="287">
        <v>41927</v>
      </c>
      <c r="G1196" s="44">
        <v>14117.4</v>
      </c>
      <c r="H1196" s="243">
        <f t="shared" si="19"/>
        <v>0</v>
      </c>
      <c r="I1196" s="214" t="s">
        <v>5031</v>
      </c>
      <c r="J1196" s="21"/>
      <c r="K1196" s="21"/>
    </row>
    <row r="1197" spans="1:11" x14ac:dyDescent="0.25">
      <c r="A1197" s="216">
        <v>41926</v>
      </c>
      <c r="B1197" s="285" t="s">
        <v>1600</v>
      </c>
      <c r="C1197" s="361" t="s">
        <v>4961</v>
      </c>
      <c r="D1197" s="344" t="s">
        <v>99</v>
      </c>
      <c r="E1197" s="345">
        <v>1266.2</v>
      </c>
      <c r="F1197" s="287">
        <v>41927</v>
      </c>
      <c r="G1197" s="44">
        <v>1266.2</v>
      </c>
      <c r="H1197" s="243">
        <f t="shared" si="19"/>
        <v>0</v>
      </c>
      <c r="I1197" s="214" t="s">
        <v>5031</v>
      </c>
      <c r="J1197" s="21"/>
      <c r="K1197" s="21"/>
    </row>
    <row r="1198" spans="1:11" x14ac:dyDescent="0.25">
      <c r="A1198" s="216">
        <v>41926</v>
      </c>
      <c r="B1198" s="285" t="s">
        <v>1601</v>
      </c>
      <c r="C1198" s="361" t="s">
        <v>4961</v>
      </c>
      <c r="D1198" s="344" t="s">
        <v>4986</v>
      </c>
      <c r="E1198" s="345">
        <v>1357</v>
      </c>
      <c r="F1198" s="287">
        <v>41926</v>
      </c>
      <c r="G1198" s="44">
        <v>1357</v>
      </c>
      <c r="H1198" s="243">
        <f t="shared" si="19"/>
        <v>0</v>
      </c>
      <c r="I1198" s="214" t="s">
        <v>5030</v>
      </c>
      <c r="J1198" s="21"/>
      <c r="K1198" s="21"/>
    </row>
    <row r="1199" spans="1:11" x14ac:dyDescent="0.25">
      <c r="A1199" s="216">
        <v>41926</v>
      </c>
      <c r="B1199" s="285" t="s">
        <v>1602</v>
      </c>
      <c r="C1199" s="361" t="s">
        <v>4961</v>
      </c>
      <c r="D1199" s="344" t="s">
        <v>348</v>
      </c>
      <c r="E1199" s="345">
        <v>734.94</v>
      </c>
      <c r="F1199" s="287">
        <v>41927</v>
      </c>
      <c r="G1199" s="44">
        <v>734.94</v>
      </c>
      <c r="H1199" s="243">
        <f t="shared" si="19"/>
        <v>0</v>
      </c>
      <c r="I1199" s="214" t="s">
        <v>5031</v>
      </c>
      <c r="J1199" s="21"/>
      <c r="K1199" s="21"/>
    </row>
    <row r="1200" spans="1:11" x14ac:dyDescent="0.25">
      <c r="A1200" s="216">
        <v>41926</v>
      </c>
      <c r="B1200" s="285" t="s">
        <v>1603</v>
      </c>
      <c r="C1200" s="361" t="s">
        <v>4961</v>
      </c>
      <c r="D1200" s="344" t="s">
        <v>4273</v>
      </c>
      <c r="E1200" s="345">
        <v>18133.2</v>
      </c>
      <c r="F1200" s="287">
        <v>41942</v>
      </c>
      <c r="G1200" s="44">
        <v>18133.2</v>
      </c>
      <c r="H1200" s="243">
        <f t="shared" si="19"/>
        <v>0</v>
      </c>
      <c r="I1200" s="214" t="s">
        <v>5070</v>
      </c>
      <c r="J1200" s="21"/>
      <c r="K1200" s="21"/>
    </row>
    <row r="1201" spans="1:11" x14ac:dyDescent="0.25">
      <c r="A1201" s="216">
        <v>41926</v>
      </c>
      <c r="B1201" s="285" t="s">
        <v>1605</v>
      </c>
      <c r="C1201" s="361" t="s">
        <v>4961</v>
      </c>
      <c r="D1201" s="344" t="s">
        <v>1206</v>
      </c>
      <c r="E1201" s="345">
        <v>203</v>
      </c>
      <c r="F1201" s="287">
        <v>41926</v>
      </c>
      <c r="G1201" s="44">
        <v>203</v>
      </c>
      <c r="H1201" s="243">
        <f t="shared" si="19"/>
        <v>0</v>
      </c>
      <c r="I1201" s="214" t="s">
        <v>5030</v>
      </c>
      <c r="J1201" s="21"/>
      <c r="K1201" s="21"/>
    </row>
    <row r="1202" spans="1:11" x14ac:dyDescent="0.25">
      <c r="A1202" s="216">
        <v>41926</v>
      </c>
      <c r="B1202" s="285" t="s">
        <v>1606</v>
      </c>
      <c r="C1202" s="361" t="s">
        <v>4961</v>
      </c>
      <c r="D1202" s="344" t="s">
        <v>494</v>
      </c>
      <c r="E1202" s="345">
        <v>4331.3999999999996</v>
      </c>
      <c r="F1202" s="287">
        <v>41926</v>
      </c>
      <c r="G1202" s="44">
        <v>4331.3999999999996</v>
      </c>
      <c r="H1202" s="243">
        <f t="shared" si="19"/>
        <v>0</v>
      </c>
      <c r="I1202" s="214" t="s">
        <v>5030</v>
      </c>
    </row>
    <row r="1203" spans="1:11" x14ac:dyDescent="0.25">
      <c r="A1203" s="216">
        <v>41926</v>
      </c>
      <c r="B1203" s="285" t="s">
        <v>1607</v>
      </c>
      <c r="C1203" s="361" t="s">
        <v>4961</v>
      </c>
      <c r="D1203" s="344" t="s">
        <v>396</v>
      </c>
      <c r="E1203" s="345">
        <v>338.8</v>
      </c>
      <c r="F1203" s="287">
        <v>41927</v>
      </c>
      <c r="G1203" s="44">
        <v>338.8</v>
      </c>
      <c r="H1203" s="243">
        <f t="shared" si="19"/>
        <v>0</v>
      </c>
      <c r="I1203" s="214" t="s">
        <v>5030</v>
      </c>
    </row>
    <row r="1204" spans="1:11" x14ac:dyDescent="0.25">
      <c r="A1204" s="216">
        <v>41926</v>
      </c>
      <c r="B1204" s="285" t="s">
        <v>1608</v>
      </c>
      <c r="C1204" s="361" t="s">
        <v>4961</v>
      </c>
      <c r="D1204" s="344" t="s">
        <v>4216</v>
      </c>
      <c r="E1204" s="345">
        <v>8477.7999999999993</v>
      </c>
      <c r="F1204" s="287">
        <v>41926</v>
      </c>
      <c r="G1204" s="44">
        <v>8477.7999999999993</v>
      </c>
      <c r="H1204" s="243">
        <f t="shared" si="19"/>
        <v>0</v>
      </c>
      <c r="I1204" s="214" t="s">
        <v>5030</v>
      </c>
    </row>
    <row r="1205" spans="1:11" x14ac:dyDescent="0.25">
      <c r="A1205" s="216">
        <v>41926</v>
      </c>
      <c r="B1205" s="285" t="s">
        <v>1609</v>
      </c>
      <c r="C1205" s="361" t="s">
        <v>4961</v>
      </c>
      <c r="D1205" s="344" t="s">
        <v>893</v>
      </c>
      <c r="E1205" s="345">
        <v>3710.4</v>
      </c>
      <c r="F1205" s="287">
        <v>41927</v>
      </c>
      <c r="G1205" s="44">
        <v>3710.4</v>
      </c>
      <c r="H1205" s="243">
        <f t="shared" si="19"/>
        <v>0</v>
      </c>
      <c r="I1205" s="214" t="s">
        <v>5030</v>
      </c>
    </row>
    <row r="1206" spans="1:11" x14ac:dyDescent="0.25">
      <c r="A1206" s="216">
        <v>41926</v>
      </c>
      <c r="B1206" s="285" t="s">
        <v>1610</v>
      </c>
      <c r="C1206" s="361" t="s">
        <v>4961</v>
      </c>
      <c r="D1206" s="344" t="s">
        <v>4977</v>
      </c>
      <c r="E1206" s="345">
        <v>2240</v>
      </c>
      <c r="F1206" s="287">
        <v>41927</v>
      </c>
      <c r="G1206" s="44">
        <v>2240</v>
      </c>
      <c r="H1206" s="243">
        <f t="shared" si="19"/>
        <v>0</v>
      </c>
      <c r="I1206" s="214" t="s">
        <v>5035</v>
      </c>
    </row>
    <row r="1207" spans="1:11" x14ac:dyDescent="0.25">
      <c r="A1207" s="216">
        <v>41926</v>
      </c>
      <c r="B1207" s="285" t="s">
        <v>1612</v>
      </c>
      <c r="C1207" s="361" t="s">
        <v>4961</v>
      </c>
      <c r="D1207" s="344" t="s">
        <v>5071</v>
      </c>
      <c r="E1207" s="345">
        <v>69395.600000000006</v>
      </c>
      <c r="F1207" s="287">
        <v>41927</v>
      </c>
      <c r="G1207" s="44">
        <v>69395.600000000006</v>
      </c>
      <c r="H1207" s="243">
        <f t="shared" si="19"/>
        <v>0</v>
      </c>
      <c r="I1207" s="214" t="s">
        <v>5033</v>
      </c>
      <c r="K1207" s="33"/>
    </row>
    <row r="1208" spans="1:11" x14ac:dyDescent="0.25">
      <c r="A1208" s="216">
        <v>41927</v>
      </c>
      <c r="B1208" s="285" t="s">
        <v>1614</v>
      </c>
      <c r="C1208" s="361" t="s">
        <v>4961</v>
      </c>
      <c r="D1208" s="678" t="s">
        <v>4966</v>
      </c>
      <c r="E1208" s="345">
        <v>17010</v>
      </c>
      <c r="F1208" s="287">
        <v>41927</v>
      </c>
      <c r="G1208" s="44">
        <v>17010</v>
      </c>
      <c r="H1208" s="243">
        <f t="shared" si="19"/>
        <v>0</v>
      </c>
      <c r="I1208" s="214" t="s">
        <v>5033</v>
      </c>
    </row>
    <row r="1209" spans="1:11" x14ac:dyDescent="0.25">
      <c r="A1209" s="216">
        <v>41927</v>
      </c>
      <c r="B1209" s="285" t="s">
        <v>1615</v>
      </c>
      <c r="C1209" s="361" t="s">
        <v>4961</v>
      </c>
      <c r="D1209" s="344" t="s">
        <v>4956</v>
      </c>
      <c r="E1209" s="345">
        <v>55451.1</v>
      </c>
      <c r="F1209" s="287">
        <v>41927</v>
      </c>
      <c r="G1209" s="44">
        <v>55451.1</v>
      </c>
      <c r="H1209" s="243">
        <f t="shared" si="19"/>
        <v>0</v>
      </c>
      <c r="I1209" s="214" t="s">
        <v>5031</v>
      </c>
    </row>
    <row r="1210" spans="1:11" x14ac:dyDescent="0.25">
      <c r="A1210" s="216">
        <v>41927</v>
      </c>
      <c r="B1210" s="285" t="s">
        <v>1616</v>
      </c>
      <c r="C1210" s="361" t="s">
        <v>4961</v>
      </c>
      <c r="D1210" s="344" t="s">
        <v>1818</v>
      </c>
      <c r="E1210" s="345">
        <v>3379.2</v>
      </c>
      <c r="F1210" s="287">
        <v>41939</v>
      </c>
      <c r="G1210" s="44">
        <v>3379.2</v>
      </c>
      <c r="H1210" s="243">
        <f t="shared" si="19"/>
        <v>0</v>
      </c>
      <c r="I1210" s="214" t="s">
        <v>5033</v>
      </c>
    </row>
    <row r="1211" spans="1:11" x14ac:dyDescent="0.25">
      <c r="A1211" s="216">
        <v>41927</v>
      </c>
      <c r="B1211" s="285" t="s">
        <v>1617</v>
      </c>
      <c r="C1211" s="361" t="s">
        <v>4961</v>
      </c>
      <c r="D1211" s="344" t="s">
        <v>3372</v>
      </c>
      <c r="E1211" s="345">
        <v>1830</v>
      </c>
      <c r="F1211" s="287">
        <v>41927</v>
      </c>
      <c r="G1211" s="44">
        <v>1830</v>
      </c>
      <c r="H1211" s="243">
        <f t="shared" si="19"/>
        <v>0</v>
      </c>
      <c r="I1211" s="214" t="s">
        <v>5048</v>
      </c>
    </row>
    <row r="1212" spans="1:11" x14ac:dyDescent="0.25">
      <c r="A1212" s="216">
        <v>41927</v>
      </c>
      <c r="B1212" s="285" t="s">
        <v>1618</v>
      </c>
      <c r="C1212" s="361" t="s">
        <v>4961</v>
      </c>
      <c r="D1212" s="344" t="s">
        <v>5034</v>
      </c>
      <c r="E1212" s="345">
        <v>45749.8</v>
      </c>
      <c r="F1212" s="287">
        <v>41930</v>
      </c>
      <c r="G1212" s="44">
        <v>45749.8</v>
      </c>
      <c r="H1212" s="243">
        <f t="shared" si="19"/>
        <v>0</v>
      </c>
      <c r="I1212" s="214" t="s">
        <v>10</v>
      </c>
    </row>
    <row r="1213" spans="1:11" x14ac:dyDescent="0.25">
      <c r="A1213" s="216">
        <v>41927</v>
      </c>
      <c r="B1213" s="285" t="s">
        <v>1619</v>
      </c>
      <c r="C1213" s="361" t="s">
        <v>4961</v>
      </c>
      <c r="D1213" s="344" t="s">
        <v>4953</v>
      </c>
      <c r="E1213" s="345">
        <v>15849.8</v>
      </c>
      <c r="F1213" s="287">
        <v>41928</v>
      </c>
      <c r="G1213" s="44">
        <v>15849.8</v>
      </c>
      <c r="H1213" s="243">
        <f t="shared" si="19"/>
        <v>0</v>
      </c>
      <c r="I1213" s="214" t="s">
        <v>5009</v>
      </c>
    </row>
    <row r="1214" spans="1:11" x14ac:dyDescent="0.25">
      <c r="A1214" s="216">
        <v>41927</v>
      </c>
      <c r="B1214" s="285" t="s">
        <v>1621</v>
      </c>
      <c r="C1214" s="361" t="s">
        <v>4961</v>
      </c>
      <c r="D1214" s="344" t="s">
        <v>5034</v>
      </c>
      <c r="E1214" s="345">
        <v>4326</v>
      </c>
      <c r="F1214" s="287">
        <v>41928</v>
      </c>
      <c r="G1214" s="44">
        <v>4326</v>
      </c>
      <c r="H1214" s="243">
        <f t="shared" si="19"/>
        <v>0</v>
      </c>
      <c r="I1214" s="214" t="s">
        <v>5030</v>
      </c>
    </row>
    <row r="1215" spans="1:11" x14ac:dyDescent="0.25">
      <c r="A1215" s="216">
        <v>41927</v>
      </c>
      <c r="B1215" s="285" t="s">
        <v>1623</v>
      </c>
      <c r="C1215" s="361" t="s">
        <v>4961</v>
      </c>
      <c r="D1215" s="344" t="s">
        <v>13</v>
      </c>
      <c r="E1215" s="345">
        <v>3100.8</v>
      </c>
      <c r="F1215" s="287">
        <v>41927</v>
      </c>
      <c r="G1215" s="44">
        <v>3100.8</v>
      </c>
      <c r="H1215" s="243">
        <f t="shared" si="19"/>
        <v>0</v>
      </c>
      <c r="I1215" s="214" t="s">
        <v>10</v>
      </c>
    </row>
    <row r="1216" spans="1:11" x14ac:dyDescent="0.25">
      <c r="A1216" s="216">
        <v>41927</v>
      </c>
      <c r="B1216" s="285" t="s">
        <v>5072</v>
      </c>
      <c r="C1216" s="361" t="s">
        <v>4961</v>
      </c>
      <c r="D1216" s="20" t="s">
        <v>106</v>
      </c>
      <c r="E1216" s="239">
        <v>65620</v>
      </c>
      <c r="F1216" s="287">
        <v>41930</v>
      </c>
      <c r="G1216" s="44">
        <v>65620</v>
      </c>
      <c r="H1216" s="243">
        <f t="shared" si="19"/>
        <v>0</v>
      </c>
      <c r="I1216" s="214" t="s">
        <v>5030</v>
      </c>
    </row>
    <row r="1217" spans="1:11" x14ac:dyDescent="0.25">
      <c r="A1217" s="216">
        <v>41927</v>
      </c>
      <c r="B1217" s="285" t="s">
        <v>5073</v>
      </c>
      <c r="C1217" s="361" t="s">
        <v>4961</v>
      </c>
      <c r="D1217" s="20" t="s">
        <v>4645</v>
      </c>
      <c r="E1217" s="239">
        <v>5321.6</v>
      </c>
      <c r="F1217" s="287">
        <v>41928</v>
      </c>
      <c r="G1217" s="44">
        <v>5321.6</v>
      </c>
      <c r="H1217" s="243">
        <f t="shared" si="19"/>
        <v>0</v>
      </c>
      <c r="I1217" s="214" t="s">
        <v>3583</v>
      </c>
    </row>
    <row r="1218" spans="1:11" x14ac:dyDescent="0.25">
      <c r="A1218" s="216">
        <v>41927</v>
      </c>
      <c r="B1218" s="285" t="s">
        <v>5074</v>
      </c>
      <c r="C1218" s="361" t="s">
        <v>4961</v>
      </c>
      <c r="D1218" s="20" t="s">
        <v>23</v>
      </c>
      <c r="E1218" s="239">
        <v>936.2</v>
      </c>
      <c r="F1218" s="287">
        <v>41927</v>
      </c>
      <c r="G1218" s="44">
        <v>936.2</v>
      </c>
      <c r="H1218" s="243">
        <f t="shared" si="19"/>
        <v>0</v>
      </c>
      <c r="I1218" s="214" t="s">
        <v>3583</v>
      </c>
    </row>
    <row r="1219" spans="1:11" x14ac:dyDescent="0.25">
      <c r="A1219" s="216">
        <v>41927</v>
      </c>
      <c r="B1219" s="285" t="s">
        <v>5075</v>
      </c>
      <c r="C1219" s="361" t="s">
        <v>4961</v>
      </c>
      <c r="D1219" s="20" t="s">
        <v>123</v>
      </c>
      <c r="E1219" s="239">
        <v>17012.900000000001</v>
      </c>
      <c r="F1219" s="287">
        <v>41929</v>
      </c>
      <c r="G1219" s="44">
        <v>17012.900000000001</v>
      </c>
      <c r="H1219" s="243">
        <f t="shared" si="19"/>
        <v>0</v>
      </c>
      <c r="I1219" s="214" t="s">
        <v>5030</v>
      </c>
    </row>
    <row r="1220" spans="1:11" x14ac:dyDescent="0.25">
      <c r="A1220" s="216">
        <v>41927</v>
      </c>
      <c r="B1220" s="285" t="s">
        <v>5076</v>
      </c>
      <c r="C1220" s="361" t="s">
        <v>4961</v>
      </c>
      <c r="D1220" s="20" t="s">
        <v>4977</v>
      </c>
      <c r="E1220" s="239">
        <v>9860</v>
      </c>
      <c r="F1220" s="287">
        <v>41927</v>
      </c>
      <c r="G1220" s="44">
        <v>9860</v>
      </c>
      <c r="H1220" s="243">
        <f t="shared" si="19"/>
        <v>0</v>
      </c>
      <c r="I1220" s="214" t="s">
        <v>5038</v>
      </c>
    </row>
    <row r="1221" spans="1:11" x14ac:dyDescent="0.25">
      <c r="A1221" s="216">
        <v>41927</v>
      </c>
      <c r="B1221" s="285" t="s">
        <v>5077</v>
      </c>
      <c r="C1221" s="361" t="s">
        <v>4961</v>
      </c>
      <c r="D1221" s="20" t="s">
        <v>4653</v>
      </c>
      <c r="E1221" s="239">
        <v>4318</v>
      </c>
      <c r="F1221" s="287">
        <v>41928</v>
      </c>
      <c r="G1221" s="44">
        <v>4318</v>
      </c>
      <c r="H1221" s="243">
        <f t="shared" si="19"/>
        <v>0</v>
      </c>
      <c r="I1221" s="214" t="s">
        <v>10</v>
      </c>
    </row>
    <row r="1222" spans="1:11" x14ac:dyDescent="0.25">
      <c r="A1222" s="216">
        <v>41927</v>
      </c>
      <c r="B1222" s="285" t="s">
        <v>5078</v>
      </c>
      <c r="C1222" s="361" t="s">
        <v>4961</v>
      </c>
      <c r="D1222" s="20" t="s">
        <v>4859</v>
      </c>
      <c r="E1222" s="239">
        <v>6285.2</v>
      </c>
      <c r="F1222" s="287">
        <v>41927</v>
      </c>
      <c r="G1222" s="44">
        <v>6285.2</v>
      </c>
      <c r="H1222" s="243">
        <f t="shared" si="19"/>
        <v>0</v>
      </c>
      <c r="I1222" s="214" t="s">
        <v>5030</v>
      </c>
      <c r="K1222" s="33"/>
    </row>
    <row r="1223" spans="1:11" x14ac:dyDescent="0.25">
      <c r="A1223" s="216">
        <v>41927</v>
      </c>
      <c r="B1223" s="285" t="s">
        <v>5079</v>
      </c>
      <c r="C1223" s="361" t="s">
        <v>4961</v>
      </c>
      <c r="D1223" s="344" t="s">
        <v>19</v>
      </c>
      <c r="E1223" s="345">
        <v>2945.2</v>
      </c>
      <c r="F1223" s="287">
        <v>41927</v>
      </c>
      <c r="G1223" s="44">
        <v>2945.2</v>
      </c>
      <c r="H1223" s="243">
        <f t="shared" si="19"/>
        <v>0</v>
      </c>
      <c r="I1223" s="214" t="s">
        <v>5031</v>
      </c>
    </row>
    <row r="1224" spans="1:11" x14ac:dyDescent="0.25">
      <c r="A1224" s="216">
        <v>41927</v>
      </c>
      <c r="B1224" s="285" t="s">
        <v>5080</v>
      </c>
      <c r="C1224" s="361" t="s">
        <v>4961</v>
      </c>
      <c r="D1224" s="20" t="s">
        <v>28</v>
      </c>
      <c r="E1224" s="239">
        <v>15361</v>
      </c>
      <c r="F1224" s="287">
        <v>41927</v>
      </c>
      <c r="G1224" s="44">
        <v>15361</v>
      </c>
      <c r="H1224" s="243">
        <f t="shared" ref="H1224:H1287" si="20">E1224-G1224</f>
        <v>0</v>
      </c>
      <c r="I1224" s="214" t="s">
        <v>5030</v>
      </c>
    </row>
    <row r="1225" spans="1:11" x14ac:dyDescent="0.25">
      <c r="A1225" s="216">
        <v>41927</v>
      </c>
      <c r="B1225" s="285" t="s">
        <v>5081</v>
      </c>
      <c r="C1225" s="361" t="s">
        <v>4961</v>
      </c>
      <c r="D1225" s="20" t="s">
        <v>116</v>
      </c>
      <c r="E1225" s="239">
        <v>4755</v>
      </c>
      <c r="F1225" s="287">
        <v>41927</v>
      </c>
      <c r="G1225" s="44">
        <v>4755</v>
      </c>
      <c r="H1225" s="243">
        <f t="shared" si="20"/>
        <v>0</v>
      </c>
      <c r="I1225" s="20" t="s">
        <v>3583</v>
      </c>
    </row>
    <row r="1226" spans="1:11" x14ac:dyDescent="0.25">
      <c r="A1226" s="216">
        <v>41927</v>
      </c>
      <c r="B1226" s="285" t="s">
        <v>5082</v>
      </c>
      <c r="C1226" s="361" t="s">
        <v>4961</v>
      </c>
      <c r="D1226" s="20" t="s">
        <v>4323</v>
      </c>
      <c r="E1226" s="239">
        <v>3804</v>
      </c>
      <c r="F1226" s="287">
        <v>41927</v>
      </c>
      <c r="G1226" s="44">
        <v>3804</v>
      </c>
      <c r="H1226" s="243">
        <f t="shared" si="20"/>
        <v>0</v>
      </c>
      <c r="I1226" s="20" t="s">
        <v>5030</v>
      </c>
    </row>
    <row r="1227" spans="1:11" x14ac:dyDescent="0.25">
      <c r="A1227" s="216">
        <v>41927</v>
      </c>
      <c r="B1227" s="285" t="s">
        <v>5083</v>
      </c>
      <c r="C1227" s="361" t="s">
        <v>4961</v>
      </c>
      <c r="D1227" s="20" t="s">
        <v>952</v>
      </c>
      <c r="E1227" s="239">
        <v>933.6</v>
      </c>
      <c r="F1227" s="287">
        <v>41927</v>
      </c>
      <c r="G1227" s="44">
        <v>933.6</v>
      </c>
      <c r="H1227" s="243">
        <f t="shared" si="20"/>
        <v>0</v>
      </c>
      <c r="I1227" s="20" t="s">
        <v>5030</v>
      </c>
    </row>
    <row r="1228" spans="1:11" x14ac:dyDescent="0.25">
      <c r="A1228" s="216">
        <v>41927</v>
      </c>
      <c r="B1228" s="285" t="s">
        <v>5084</v>
      </c>
      <c r="C1228" s="361" t="s">
        <v>4961</v>
      </c>
      <c r="D1228" s="329" t="s">
        <v>5085</v>
      </c>
      <c r="E1228" s="239">
        <v>0</v>
      </c>
      <c r="F1228" s="484" t="s">
        <v>5086</v>
      </c>
      <c r="G1228" s="44"/>
      <c r="H1228" s="243">
        <f t="shared" si="20"/>
        <v>0</v>
      </c>
      <c r="I1228" s="20" t="s">
        <v>5033</v>
      </c>
    </row>
    <row r="1229" spans="1:11" x14ac:dyDescent="0.25">
      <c r="A1229" s="216">
        <v>41927</v>
      </c>
      <c r="B1229" s="285" t="s">
        <v>5087</v>
      </c>
      <c r="C1229" s="361" t="s">
        <v>4961</v>
      </c>
      <c r="D1229" s="20" t="s">
        <v>4973</v>
      </c>
      <c r="E1229" s="239">
        <v>30668.3</v>
      </c>
      <c r="F1229" s="287">
        <v>41927</v>
      </c>
      <c r="G1229" s="44">
        <v>30668.3</v>
      </c>
      <c r="H1229" s="243">
        <f t="shared" si="20"/>
        <v>0</v>
      </c>
      <c r="I1229" s="20" t="s">
        <v>3583</v>
      </c>
    </row>
    <row r="1230" spans="1:11" x14ac:dyDescent="0.25">
      <c r="A1230" s="216">
        <v>41927</v>
      </c>
      <c r="B1230" s="285" t="s">
        <v>5088</v>
      </c>
      <c r="C1230" s="361" t="s">
        <v>4961</v>
      </c>
      <c r="D1230" s="20" t="s">
        <v>55</v>
      </c>
      <c r="E1230" s="239">
        <v>8682.35</v>
      </c>
      <c r="F1230" s="287">
        <v>41927</v>
      </c>
      <c r="G1230" s="44">
        <v>8682.35</v>
      </c>
      <c r="H1230" s="243">
        <f t="shared" si="20"/>
        <v>0</v>
      </c>
      <c r="I1230" s="20" t="s">
        <v>5033</v>
      </c>
    </row>
    <row r="1231" spans="1:11" x14ac:dyDescent="0.25">
      <c r="A1231" s="216">
        <v>41927</v>
      </c>
      <c r="B1231" s="285" t="s">
        <v>5089</v>
      </c>
      <c r="C1231" s="361" t="s">
        <v>4961</v>
      </c>
      <c r="D1231" s="20" t="s">
        <v>29</v>
      </c>
      <c r="E1231" s="239">
        <v>9966</v>
      </c>
      <c r="F1231" s="287">
        <v>41927</v>
      </c>
      <c r="G1231" s="44">
        <v>9966</v>
      </c>
      <c r="H1231" s="243">
        <f t="shared" si="20"/>
        <v>0</v>
      </c>
      <c r="I1231" s="20" t="s">
        <v>5047</v>
      </c>
    </row>
    <row r="1232" spans="1:11" x14ac:dyDescent="0.25">
      <c r="A1232" s="216">
        <v>41927</v>
      </c>
      <c r="B1232" s="285" t="s">
        <v>5090</v>
      </c>
      <c r="C1232" s="361" t="s">
        <v>4961</v>
      </c>
      <c r="D1232" s="20" t="s">
        <v>760</v>
      </c>
      <c r="E1232" s="239">
        <v>1983.6</v>
      </c>
      <c r="F1232" s="287">
        <v>41927</v>
      </c>
      <c r="G1232" s="44">
        <v>1983.6</v>
      </c>
      <c r="H1232" s="243">
        <f t="shared" si="20"/>
        <v>0</v>
      </c>
      <c r="I1232" s="20" t="s">
        <v>5035</v>
      </c>
    </row>
    <row r="1233" spans="1:11" x14ac:dyDescent="0.25">
      <c r="A1233" s="216">
        <v>41927</v>
      </c>
      <c r="B1233" s="285" t="s">
        <v>5091</v>
      </c>
      <c r="C1233" s="361" t="s">
        <v>4961</v>
      </c>
      <c r="D1233" s="20" t="s">
        <v>338</v>
      </c>
      <c r="E1233" s="239">
        <v>839.8</v>
      </c>
      <c r="F1233" s="287">
        <v>41927</v>
      </c>
      <c r="G1233" s="44">
        <v>839.8</v>
      </c>
      <c r="H1233" s="243">
        <f t="shared" si="20"/>
        <v>0</v>
      </c>
      <c r="I1233" s="20" t="s">
        <v>5035</v>
      </c>
    </row>
    <row r="1234" spans="1:11" x14ac:dyDescent="0.25">
      <c r="A1234" s="216">
        <v>41927</v>
      </c>
      <c r="B1234" s="285" t="s">
        <v>5092</v>
      </c>
      <c r="C1234" s="361" t="s">
        <v>4961</v>
      </c>
      <c r="D1234" s="20" t="s">
        <v>136</v>
      </c>
      <c r="E1234" s="239">
        <v>1960.4</v>
      </c>
      <c r="F1234" s="287">
        <v>41927</v>
      </c>
      <c r="G1234" s="44">
        <v>1960.4</v>
      </c>
      <c r="H1234" s="243">
        <f t="shared" si="20"/>
        <v>0</v>
      </c>
      <c r="I1234" s="20" t="s">
        <v>5030</v>
      </c>
      <c r="J1234" s="21"/>
      <c r="K1234" s="21"/>
    </row>
    <row r="1235" spans="1:11" x14ac:dyDescent="0.25">
      <c r="A1235" s="216">
        <v>41927</v>
      </c>
      <c r="B1235" s="285" t="s">
        <v>5093</v>
      </c>
      <c r="C1235" s="361" t="s">
        <v>4961</v>
      </c>
      <c r="D1235" s="20" t="s">
        <v>4685</v>
      </c>
      <c r="E1235" s="239">
        <v>2024.2</v>
      </c>
      <c r="F1235" s="287">
        <v>41927</v>
      </c>
      <c r="G1235" s="44">
        <v>2024.2</v>
      </c>
      <c r="H1235" s="243">
        <f t="shared" si="20"/>
        <v>0</v>
      </c>
      <c r="I1235" s="20" t="s">
        <v>5035</v>
      </c>
      <c r="J1235" s="21"/>
      <c r="K1235" s="21"/>
    </row>
    <row r="1236" spans="1:11" x14ac:dyDescent="0.25">
      <c r="A1236" s="216">
        <v>41927</v>
      </c>
      <c r="B1236" s="285" t="s">
        <v>5094</v>
      </c>
      <c r="C1236" s="361" t="s">
        <v>4961</v>
      </c>
      <c r="D1236" s="20" t="s">
        <v>494</v>
      </c>
      <c r="E1236" s="239">
        <v>5097.2</v>
      </c>
      <c r="F1236" s="287">
        <v>41928</v>
      </c>
      <c r="G1236" s="44">
        <v>5097.2</v>
      </c>
      <c r="H1236" s="243">
        <f t="shared" si="20"/>
        <v>0</v>
      </c>
      <c r="I1236" s="20" t="s">
        <v>3583</v>
      </c>
      <c r="J1236" s="21"/>
      <c r="K1236" s="21"/>
    </row>
    <row r="1237" spans="1:11" x14ac:dyDescent="0.25">
      <c r="A1237" s="216">
        <v>41927</v>
      </c>
      <c r="B1237" s="285" t="s">
        <v>5095</v>
      </c>
      <c r="C1237" s="361" t="s">
        <v>4961</v>
      </c>
      <c r="D1237" s="20" t="s">
        <v>4733</v>
      </c>
      <c r="E1237" s="239">
        <v>1575.6</v>
      </c>
      <c r="F1237" s="287">
        <v>41927</v>
      </c>
      <c r="G1237" s="44">
        <v>1575.6</v>
      </c>
      <c r="H1237" s="243">
        <f t="shared" si="20"/>
        <v>0</v>
      </c>
      <c r="I1237" s="20" t="s">
        <v>5047</v>
      </c>
      <c r="J1237" s="21"/>
      <c r="K1237" s="21"/>
    </row>
    <row r="1238" spans="1:11" x14ac:dyDescent="0.25">
      <c r="A1238" s="216">
        <v>41927</v>
      </c>
      <c r="B1238" s="285" t="s">
        <v>5096</v>
      </c>
      <c r="C1238" s="361" t="s">
        <v>4961</v>
      </c>
      <c r="D1238" s="20" t="s">
        <v>1782</v>
      </c>
      <c r="E1238" s="239">
        <v>1140</v>
      </c>
      <c r="F1238" s="287">
        <v>41927</v>
      </c>
      <c r="G1238" s="44">
        <v>1140</v>
      </c>
      <c r="H1238" s="243">
        <f t="shared" si="20"/>
        <v>0</v>
      </c>
      <c r="I1238" s="20" t="s">
        <v>5035</v>
      </c>
      <c r="J1238" s="21"/>
      <c r="K1238" s="21"/>
    </row>
    <row r="1239" spans="1:11" x14ac:dyDescent="0.25">
      <c r="A1239" s="216">
        <v>41927</v>
      </c>
      <c r="B1239" s="285" t="s">
        <v>5097</v>
      </c>
      <c r="C1239" s="361" t="s">
        <v>4961</v>
      </c>
      <c r="D1239" s="20" t="s">
        <v>49</v>
      </c>
      <c r="E1239" s="239">
        <v>3090</v>
      </c>
      <c r="F1239" s="287">
        <v>41927</v>
      </c>
      <c r="G1239" s="44">
        <v>3090</v>
      </c>
      <c r="H1239" s="243">
        <f t="shared" si="20"/>
        <v>0</v>
      </c>
      <c r="I1239" s="20" t="s">
        <v>5030</v>
      </c>
      <c r="J1239" s="21"/>
      <c r="K1239" s="21"/>
    </row>
    <row r="1240" spans="1:11" x14ac:dyDescent="0.25">
      <c r="A1240" s="216">
        <v>41927</v>
      </c>
      <c r="B1240" s="285" t="s">
        <v>5098</v>
      </c>
      <c r="C1240" s="361" t="s">
        <v>4961</v>
      </c>
      <c r="D1240" s="20" t="s">
        <v>57</v>
      </c>
      <c r="E1240" s="239">
        <v>1100</v>
      </c>
      <c r="F1240" s="287">
        <v>41927</v>
      </c>
      <c r="G1240" s="44">
        <v>1100</v>
      </c>
      <c r="H1240" s="243">
        <f t="shared" si="20"/>
        <v>0</v>
      </c>
      <c r="I1240" s="20" t="s">
        <v>5035</v>
      </c>
      <c r="J1240" s="21"/>
      <c r="K1240" s="21"/>
    </row>
    <row r="1241" spans="1:11" x14ac:dyDescent="0.25">
      <c r="A1241" s="216">
        <v>41927</v>
      </c>
      <c r="B1241" s="285" t="s">
        <v>5099</v>
      </c>
      <c r="C1241" s="361" t="s">
        <v>4961</v>
      </c>
      <c r="D1241" s="344" t="s">
        <v>62</v>
      </c>
      <c r="E1241" s="345">
        <v>19546.8</v>
      </c>
      <c r="F1241" s="287">
        <v>41927</v>
      </c>
      <c r="G1241" s="44">
        <v>19546.8</v>
      </c>
      <c r="H1241" s="243">
        <f t="shared" si="20"/>
        <v>0</v>
      </c>
      <c r="I1241" s="20" t="s">
        <v>5030</v>
      </c>
      <c r="J1241" s="21"/>
      <c r="K1241" s="21"/>
    </row>
    <row r="1242" spans="1:11" x14ac:dyDescent="0.25">
      <c r="A1242" s="216">
        <v>41927</v>
      </c>
      <c r="B1242" s="285" t="s">
        <v>5100</v>
      </c>
      <c r="C1242" s="361" t="s">
        <v>4961</v>
      </c>
      <c r="D1242" s="20" t="s">
        <v>3121</v>
      </c>
      <c r="E1242" s="239">
        <v>9754</v>
      </c>
      <c r="F1242" s="287">
        <v>41927</v>
      </c>
      <c r="G1242" s="44">
        <v>9754</v>
      </c>
      <c r="H1242" s="243">
        <f t="shared" si="20"/>
        <v>0</v>
      </c>
      <c r="I1242" s="20" t="s">
        <v>5038</v>
      </c>
      <c r="J1242" s="21"/>
      <c r="K1242" s="21"/>
    </row>
    <row r="1243" spans="1:11" x14ac:dyDescent="0.25">
      <c r="A1243" s="216">
        <v>41927</v>
      </c>
      <c r="B1243" s="285" t="s">
        <v>5101</v>
      </c>
      <c r="C1243" s="361" t="s">
        <v>4961</v>
      </c>
      <c r="D1243" s="20" t="s">
        <v>4355</v>
      </c>
      <c r="E1243" s="239">
        <v>9055.7999999999993</v>
      </c>
      <c r="F1243" s="287">
        <v>41927</v>
      </c>
      <c r="G1243" s="44">
        <v>9055.7999999999993</v>
      </c>
      <c r="H1243" s="243">
        <f t="shared" si="20"/>
        <v>0</v>
      </c>
      <c r="I1243" s="20" t="s">
        <v>5035</v>
      </c>
      <c r="J1243" s="21"/>
      <c r="K1243" s="21"/>
    </row>
    <row r="1244" spans="1:11" x14ac:dyDescent="0.25">
      <c r="A1244" s="216">
        <v>41927</v>
      </c>
      <c r="B1244" s="285" t="s">
        <v>5102</v>
      </c>
      <c r="C1244" s="361" t="s">
        <v>4961</v>
      </c>
      <c r="D1244" s="20" t="s">
        <v>180</v>
      </c>
      <c r="E1244" s="239">
        <v>13024.9</v>
      </c>
      <c r="F1244" s="287">
        <v>41927</v>
      </c>
      <c r="G1244" s="44">
        <v>13024.9</v>
      </c>
      <c r="H1244" s="243">
        <f t="shared" si="20"/>
        <v>0</v>
      </c>
      <c r="I1244" s="20" t="s">
        <v>5038</v>
      </c>
      <c r="J1244" s="21"/>
      <c r="K1244" s="21"/>
    </row>
    <row r="1245" spans="1:11" x14ac:dyDescent="0.25">
      <c r="A1245" s="216">
        <v>41927</v>
      </c>
      <c r="B1245" s="285" t="s">
        <v>5103</v>
      </c>
      <c r="C1245" s="361" t="s">
        <v>4961</v>
      </c>
      <c r="D1245" s="20" t="s">
        <v>51</v>
      </c>
      <c r="E1245" s="239">
        <v>2453.4</v>
      </c>
      <c r="F1245" s="287">
        <v>41927</v>
      </c>
      <c r="G1245" s="44">
        <v>2453.4</v>
      </c>
      <c r="H1245" s="243">
        <f t="shared" si="20"/>
        <v>0</v>
      </c>
      <c r="I1245" s="20" t="s">
        <v>5031</v>
      </c>
      <c r="J1245" s="21"/>
      <c r="K1245" s="21"/>
    </row>
    <row r="1246" spans="1:11" x14ac:dyDescent="0.25">
      <c r="A1246" s="216">
        <v>41927</v>
      </c>
      <c r="B1246" s="285" t="s">
        <v>5104</v>
      </c>
      <c r="C1246" s="361" t="s">
        <v>4961</v>
      </c>
      <c r="D1246" s="20" t="s">
        <v>67</v>
      </c>
      <c r="E1246" s="239">
        <v>3039.2</v>
      </c>
      <c r="F1246" s="287">
        <v>41927</v>
      </c>
      <c r="G1246" s="44">
        <v>3039.2</v>
      </c>
      <c r="H1246" s="243">
        <f t="shared" si="20"/>
        <v>0</v>
      </c>
      <c r="I1246" s="20" t="s">
        <v>5031</v>
      </c>
      <c r="J1246" s="21"/>
      <c r="K1246" s="21"/>
    </row>
    <row r="1247" spans="1:11" x14ac:dyDescent="0.25">
      <c r="A1247" s="216">
        <v>41927</v>
      </c>
      <c r="B1247" s="285" t="s">
        <v>5105</v>
      </c>
      <c r="C1247" s="361" t="s">
        <v>4961</v>
      </c>
      <c r="D1247" s="20" t="s">
        <v>1992</v>
      </c>
      <c r="E1247" s="239">
        <v>495</v>
      </c>
      <c r="F1247" s="287">
        <v>41927</v>
      </c>
      <c r="G1247" s="44">
        <v>495</v>
      </c>
      <c r="H1247" s="243">
        <f t="shared" si="20"/>
        <v>0</v>
      </c>
      <c r="I1247" s="20" t="s">
        <v>3583</v>
      </c>
      <c r="J1247" s="21"/>
      <c r="K1247" s="21"/>
    </row>
    <row r="1248" spans="1:11" x14ac:dyDescent="0.25">
      <c r="A1248" s="216">
        <v>41927</v>
      </c>
      <c r="B1248" s="285" t="s">
        <v>5106</v>
      </c>
      <c r="C1248" s="361" t="s">
        <v>4961</v>
      </c>
      <c r="D1248" s="20" t="s">
        <v>4645</v>
      </c>
      <c r="E1248" s="239">
        <v>40391.800000000003</v>
      </c>
      <c r="F1248" s="287">
        <v>41928</v>
      </c>
      <c r="G1248" s="44">
        <v>40391.800000000003</v>
      </c>
      <c r="H1248" s="243">
        <f t="shared" si="20"/>
        <v>0</v>
      </c>
      <c r="I1248" s="20" t="s">
        <v>3583</v>
      </c>
      <c r="J1248" s="21"/>
      <c r="K1248" s="21"/>
    </row>
    <row r="1249" spans="1:11" x14ac:dyDescent="0.25">
      <c r="A1249" s="216">
        <v>41927</v>
      </c>
      <c r="B1249" s="285" t="s">
        <v>5107</v>
      </c>
      <c r="C1249" s="361" t="s">
        <v>4961</v>
      </c>
      <c r="D1249" s="679" t="s">
        <v>4966</v>
      </c>
      <c r="E1249" s="239">
        <v>11508.4</v>
      </c>
      <c r="F1249" s="287">
        <v>41927</v>
      </c>
      <c r="G1249" s="44">
        <v>11508.4</v>
      </c>
      <c r="H1249" s="243">
        <f t="shared" si="20"/>
        <v>0</v>
      </c>
      <c r="I1249" s="20" t="s">
        <v>5030</v>
      </c>
      <c r="J1249" s="21"/>
      <c r="K1249" s="21"/>
    </row>
    <row r="1250" spans="1:11" x14ac:dyDescent="0.25">
      <c r="A1250" s="216">
        <v>41927</v>
      </c>
      <c r="B1250" s="285" t="s">
        <v>5108</v>
      </c>
      <c r="C1250" s="361" t="s">
        <v>4961</v>
      </c>
      <c r="D1250" s="20" t="s">
        <v>54</v>
      </c>
      <c r="E1250" s="239">
        <v>4905.6000000000004</v>
      </c>
      <c r="F1250" s="287">
        <v>41927</v>
      </c>
      <c r="G1250" s="44">
        <v>4905.6000000000004</v>
      </c>
      <c r="H1250" s="243">
        <f t="shared" si="20"/>
        <v>0</v>
      </c>
      <c r="I1250" s="20" t="s">
        <v>5035</v>
      </c>
      <c r="J1250" s="21"/>
      <c r="K1250" s="21"/>
    </row>
    <row r="1251" spans="1:11" x14ac:dyDescent="0.25">
      <c r="A1251" s="216">
        <v>41927</v>
      </c>
      <c r="B1251" s="285" t="s">
        <v>5109</v>
      </c>
      <c r="C1251" s="361" t="s">
        <v>4961</v>
      </c>
      <c r="D1251" s="20" t="s">
        <v>4619</v>
      </c>
      <c r="E1251" s="239">
        <v>3806.6</v>
      </c>
      <c r="F1251" s="287">
        <v>41927</v>
      </c>
      <c r="G1251" s="44">
        <v>3806.6</v>
      </c>
      <c r="H1251" s="243">
        <f t="shared" si="20"/>
        <v>0</v>
      </c>
      <c r="I1251" s="20" t="s">
        <v>5030</v>
      </c>
      <c r="J1251" s="21"/>
      <c r="K1251" s="21"/>
    </row>
    <row r="1252" spans="1:11" x14ac:dyDescent="0.25">
      <c r="A1252" s="216">
        <v>41927</v>
      </c>
      <c r="B1252" s="285" t="s">
        <v>5110</v>
      </c>
      <c r="C1252" s="361" t="s">
        <v>4961</v>
      </c>
      <c r="D1252" s="20" t="s">
        <v>4658</v>
      </c>
      <c r="E1252" s="239">
        <v>604.79999999999995</v>
      </c>
      <c r="F1252" s="287">
        <v>41927</v>
      </c>
      <c r="G1252" s="44">
        <v>604.79999999999995</v>
      </c>
      <c r="H1252" s="243">
        <f t="shared" si="20"/>
        <v>0</v>
      </c>
      <c r="I1252" s="20" t="s">
        <v>3583</v>
      </c>
      <c r="J1252" s="21"/>
      <c r="K1252" s="21"/>
    </row>
    <row r="1253" spans="1:11" x14ac:dyDescent="0.25">
      <c r="A1253" s="216">
        <v>41927</v>
      </c>
      <c r="B1253" s="285" t="s">
        <v>5111</v>
      </c>
      <c r="C1253" s="361" t="s">
        <v>4961</v>
      </c>
      <c r="D1253" s="20" t="s">
        <v>5045</v>
      </c>
      <c r="E1253" s="239">
        <v>648</v>
      </c>
      <c r="F1253" s="287">
        <v>41927</v>
      </c>
      <c r="G1253" s="44">
        <v>648</v>
      </c>
      <c r="H1253" s="243">
        <f t="shared" si="20"/>
        <v>0</v>
      </c>
      <c r="I1253" s="20" t="s">
        <v>10</v>
      </c>
      <c r="J1253" s="21"/>
      <c r="K1253" s="21"/>
    </row>
    <row r="1254" spans="1:11" x14ac:dyDescent="0.25">
      <c r="A1254" s="216">
        <v>41927</v>
      </c>
      <c r="B1254" s="285" t="s">
        <v>5112</v>
      </c>
      <c r="C1254" s="361" t="s">
        <v>4961</v>
      </c>
      <c r="D1254" s="20" t="s">
        <v>52</v>
      </c>
      <c r="E1254" s="239">
        <v>4147.2</v>
      </c>
      <c r="F1254" s="287">
        <v>41927</v>
      </c>
      <c r="G1254" s="44">
        <v>4147.2</v>
      </c>
      <c r="H1254" s="243">
        <f t="shared" si="20"/>
        <v>0</v>
      </c>
      <c r="I1254" s="20" t="s">
        <v>5031</v>
      </c>
      <c r="J1254" s="21"/>
      <c r="K1254" s="21"/>
    </row>
    <row r="1255" spans="1:11" x14ac:dyDescent="0.25">
      <c r="A1255" s="216">
        <v>41927</v>
      </c>
      <c r="B1255" s="285" t="s">
        <v>5113</v>
      </c>
      <c r="C1255" s="361" t="s">
        <v>4961</v>
      </c>
      <c r="D1255" s="344" t="s">
        <v>1992</v>
      </c>
      <c r="E1255" s="345">
        <v>7320.8</v>
      </c>
      <c r="F1255" s="287">
        <v>41927</v>
      </c>
      <c r="G1255" s="44">
        <v>7320.8</v>
      </c>
      <c r="H1255" s="243">
        <f t="shared" si="20"/>
        <v>0</v>
      </c>
      <c r="I1255" s="20" t="s">
        <v>5038</v>
      </c>
      <c r="J1255" s="21"/>
      <c r="K1255" s="21"/>
    </row>
    <row r="1256" spans="1:11" x14ac:dyDescent="0.25">
      <c r="A1256" s="216">
        <v>41927</v>
      </c>
      <c r="B1256" s="285" t="s">
        <v>5114</v>
      </c>
      <c r="C1256" s="361" t="s">
        <v>4961</v>
      </c>
      <c r="D1256" s="20" t="s">
        <v>4797</v>
      </c>
      <c r="E1256" s="239">
        <v>231.4</v>
      </c>
      <c r="F1256" s="287">
        <v>41927</v>
      </c>
      <c r="G1256" s="44">
        <v>231.4</v>
      </c>
      <c r="H1256" s="243">
        <f t="shared" si="20"/>
        <v>0</v>
      </c>
      <c r="I1256" s="20" t="s">
        <v>5038</v>
      </c>
      <c r="J1256" s="21"/>
      <c r="K1256" s="21"/>
    </row>
    <row r="1257" spans="1:11" x14ac:dyDescent="0.25">
      <c r="A1257" s="216">
        <v>41927</v>
      </c>
      <c r="B1257" s="285" t="s">
        <v>5115</v>
      </c>
      <c r="C1257" s="361" t="s">
        <v>4961</v>
      </c>
      <c r="D1257" s="20" t="s">
        <v>4696</v>
      </c>
      <c r="E1257" s="239">
        <v>526.6</v>
      </c>
      <c r="F1257" s="287">
        <v>41927</v>
      </c>
      <c r="G1257" s="44">
        <v>526.6</v>
      </c>
      <c r="H1257" s="243">
        <f t="shared" si="20"/>
        <v>0</v>
      </c>
      <c r="I1257" s="20" t="s">
        <v>3583</v>
      </c>
      <c r="J1257" s="21"/>
      <c r="K1257" s="21"/>
    </row>
    <row r="1258" spans="1:11" x14ac:dyDescent="0.25">
      <c r="A1258" s="216">
        <v>41927</v>
      </c>
      <c r="B1258" s="285" t="s">
        <v>5116</v>
      </c>
      <c r="C1258" s="361" t="s">
        <v>4961</v>
      </c>
      <c r="D1258" s="20" t="s">
        <v>83</v>
      </c>
      <c r="E1258" s="239">
        <v>3293</v>
      </c>
      <c r="F1258" s="287">
        <v>41927</v>
      </c>
      <c r="G1258" s="44">
        <v>3293</v>
      </c>
      <c r="H1258" s="243">
        <f t="shared" si="20"/>
        <v>0</v>
      </c>
      <c r="I1258" s="20" t="s">
        <v>5047</v>
      </c>
      <c r="J1258" s="21"/>
      <c r="K1258" s="21"/>
    </row>
    <row r="1259" spans="1:11" x14ac:dyDescent="0.25">
      <c r="A1259" s="216">
        <v>41927</v>
      </c>
      <c r="B1259" s="285" t="s">
        <v>5117</v>
      </c>
      <c r="C1259" s="361" t="s">
        <v>4961</v>
      </c>
      <c r="D1259" s="20" t="s">
        <v>2386</v>
      </c>
      <c r="E1259" s="239">
        <v>4044.8</v>
      </c>
      <c r="F1259" s="287">
        <v>41927</v>
      </c>
      <c r="G1259" s="44">
        <v>4044.8</v>
      </c>
      <c r="H1259" s="243">
        <f t="shared" si="20"/>
        <v>0</v>
      </c>
      <c r="I1259" s="20" t="s">
        <v>5047</v>
      </c>
      <c r="J1259" s="21"/>
      <c r="K1259" s="21"/>
    </row>
    <row r="1260" spans="1:11" x14ac:dyDescent="0.25">
      <c r="A1260" s="216">
        <v>41927</v>
      </c>
      <c r="B1260" s="285" t="s">
        <v>5118</v>
      </c>
      <c r="C1260" s="361" t="s">
        <v>4961</v>
      </c>
      <c r="D1260" s="20" t="s">
        <v>5042</v>
      </c>
      <c r="E1260" s="239">
        <v>5619</v>
      </c>
      <c r="F1260" s="287">
        <v>41927</v>
      </c>
      <c r="G1260" s="44">
        <v>5619</v>
      </c>
      <c r="H1260" s="243">
        <f t="shared" si="20"/>
        <v>0</v>
      </c>
      <c r="I1260" s="20" t="s">
        <v>5038</v>
      </c>
      <c r="J1260" s="21"/>
      <c r="K1260" s="21"/>
    </row>
    <row r="1261" spans="1:11" x14ac:dyDescent="0.25">
      <c r="A1261" s="216">
        <v>41927</v>
      </c>
      <c r="B1261" s="285" t="s">
        <v>5119</v>
      </c>
      <c r="C1261" s="361" t="s">
        <v>4961</v>
      </c>
      <c r="D1261" s="20" t="s">
        <v>5120</v>
      </c>
      <c r="E1261" s="239">
        <v>26745.8</v>
      </c>
      <c r="F1261" s="287">
        <v>41927</v>
      </c>
      <c r="G1261" s="44">
        <v>26745.8</v>
      </c>
      <c r="H1261" s="243">
        <f t="shared" si="20"/>
        <v>0</v>
      </c>
      <c r="I1261" s="20" t="s">
        <v>5030</v>
      </c>
      <c r="J1261" s="21"/>
      <c r="K1261" s="21"/>
    </row>
    <row r="1262" spans="1:11" x14ac:dyDescent="0.25">
      <c r="A1262" s="216">
        <v>41927</v>
      </c>
      <c r="B1262" s="285" t="s">
        <v>5121</v>
      </c>
      <c r="C1262" s="361" t="s">
        <v>4961</v>
      </c>
      <c r="D1262" s="20" t="s">
        <v>1611</v>
      </c>
      <c r="E1262" s="239">
        <v>3530.1</v>
      </c>
      <c r="F1262" s="287">
        <v>41927</v>
      </c>
      <c r="G1262" s="44">
        <v>3530.1</v>
      </c>
      <c r="H1262" s="243">
        <f t="shared" si="20"/>
        <v>0</v>
      </c>
      <c r="I1262" s="20" t="s">
        <v>5030</v>
      </c>
      <c r="J1262" s="21"/>
      <c r="K1262" s="21"/>
    </row>
    <row r="1263" spans="1:11" x14ac:dyDescent="0.25">
      <c r="A1263" s="216">
        <v>41927</v>
      </c>
      <c r="B1263" s="285" t="s">
        <v>5122</v>
      </c>
      <c r="C1263" s="361" t="s">
        <v>4961</v>
      </c>
      <c r="D1263" s="20" t="s">
        <v>4796</v>
      </c>
      <c r="E1263" s="239">
        <v>10377.6</v>
      </c>
      <c r="F1263" s="681">
        <v>41927</v>
      </c>
      <c r="G1263" s="44">
        <v>10377.6</v>
      </c>
      <c r="H1263" s="243">
        <f t="shared" si="20"/>
        <v>0</v>
      </c>
      <c r="I1263" s="20" t="s">
        <v>5030</v>
      </c>
      <c r="J1263" s="21"/>
      <c r="K1263" s="21"/>
    </row>
    <row r="1264" spans="1:11" x14ac:dyDescent="0.25">
      <c r="A1264" s="216">
        <v>41927</v>
      </c>
      <c r="B1264" s="285" t="s">
        <v>5123</v>
      </c>
      <c r="C1264" s="361" t="s">
        <v>4961</v>
      </c>
      <c r="D1264" s="20" t="s">
        <v>4798</v>
      </c>
      <c r="E1264" s="239">
        <v>5709</v>
      </c>
      <c r="F1264" s="287">
        <v>41927</v>
      </c>
      <c r="G1264" s="44">
        <v>5709</v>
      </c>
      <c r="H1264" s="243">
        <f t="shared" si="20"/>
        <v>0</v>
      </c>
      <c r="I1264" s="20" t="s">
        <v>5030</v>
      </c>
      <c r="J1264" s="21"/>
      <c r="K1264" s="21"/>
    </row>
    <row r="1265" spans="1:11" x14ac:dyDescent="0.25">
      <c r="A1265" s="216">
        <v>41927</v>
      </c>
      <c r="B1265" s="285" t="s">
        <v>5124</v>
      </c>
      <c r="C1265" s="361" t="s">
        <v>4961</v>
      </c>
      <c r="D1265" s="344" t="s">
        <v>792</v>
      </c>
      <c r="E1265" s="345">
        <v>4899.8</v>
      </c>
      <c r="F1265" s="287">
        <v>41927</v>
      </c>
      <c r="G1265" s="44">
        <v>4899.8</v>
      </c>
      <c r="H1265" s="243">
        <f t="shared" si="20"/>
        <v>0</v>
      </c>
      <c r="I1265" s="20" t="s">
        <v>5009</v>
      </c>
      <c r="J1265" s="21"/>
      <c r="K1265" s="21"/>
    </row>
    <row r="1266" spans="1:11" x14ac:dyDescent="0.25">
      <c r="A1266" s="216">
        <v>41927</v>
      </c>
      <c r="B1266" s="285" t="s">
        <v>5125</v>
      </c>
      <c r="C1266" s="361" t="s">
        <v>4961</v>
      </c>
      <c r="D1266" s="20" t="s">
        <v>4771</v>
      </c>
      <c r="E1266" s="239">
        <v>2568.8000000000002</v>
      </c>
      <c r="F1266" s="287">
        <v>41927</v>
      </c>
      <c r="G1266" s="44">
        <v>2568.8000000000002</v>
      </c>
      <c r="H1266" s="243">
        <f t="shared" si="20"/>
        <v>0</v>
      </c>
      <c r="I1266" s="20" t="s">
        <v>5030</v>
      </c>
      <c r="J1266" s="21"/>
      <c r="K1266" s="21"/>
    </row>
    <row r="1267" spans="1:11" x14ac:dyDescent="0.25">
      <c r="A1267" s="216">
        <v>41927</v>
      </c>
      <c r="B1267" s="285" t="s">
        <v>5126</v>
      </c>
      <c r="C1267" s="361" t="s">
        <v>4961</v>
      </c>
      <c r="D1267" s="344" t="s">
        <v>4623</v>
      </c>
      <c r="E1267" s="345">
        <v>171.6</v>
      </c>
      <c r="F1267" s="287">
        <v>41927</v>
      </c>
      <c r="G1267" s="44">
        <v>171.6</v>
      </c>
      <c r="H1267" s="243">
        <f t="shared" si="20"/>
        <v>0</v>
      </c>
      <c r="I1267" s="20" t="s">
        <v>5030</v>
      </c>
      <c r="J1267" s="21"/>
      <c r="K1267" s="21"/>
    </row>
    <row r="1268" spans="1:11" x14ac:dyDescent="0.25">
      <c r="A1268" s="216">
        <v>41927</v>
      </c>
      <c r="B1268" s="285" t="s">
        <v>5127</v>
      </c>
      <c r="C1268" s="361" t="s">
        <v>4961</v>
      </c>
      <c r="D1268" s="20" t="s">
        <v>5128</v>
      </c>
      <c r="E1268" s="239">
        <v>6761.82</v>
      </c>
      <c r="F1268" s="473" t="s">
        <v>5129</v>
      </c>
      <c r="G1268" s="44">
        <v>6761.82</v>
      </c>
      <c r="H1268" s="243">
        <f t="shared" si="20"/>
        <v>0</v>
      </c>
      <c r="I1268" s="20" t="s">
        <v>5030</v>
      </c>
      <c r="J1268" s="21"/>
      <c r="K1268" s="21"/>
    </row>
    <row r="1269" spans="1:11" x14ac:dyDescent="0.25">
      <c r="A1269" s="216">
        <v>41927</v>
      </c>
      <c r="B1269" s="285" t="s">
        <v>5130</v>
      </c>
      <c r="C1269" s="361" t="s">
        <v>4961</v>
      </c>
      <c r="D1269" s="20" t="s">
        <v>4650</v>
      </c>
      <c r="E1269" s="239">
        <v>4694.1000000000004</v>
      </c>
      <c r="F1269" s="287">
        <v>41928</v>
      </c>
      <c r="G1269" s="44">
        <v>4694.1000000000004</v>
      </c>
      <c r="H1269" s="243">
        <f t="shared" si="20"/>
        <v>0</v>
      </c>
      <c r="I1269" s="20" t="s">
        <v>5033</v>
      </c>
      <c r="J1269" s="21"/>
      <c r="K1269" s="21"/>
    </row>
    <row r="1270" spans="1:11" x14ac:dyDescent="0.25">
      <c r="A1270" s="216">
        <v>41927</v>
      </c>
      <c r="B1270" s="285" t="s">
        <v>5131</v>
      </c>
      <c r="C1270" s="361" t="s">
        <v>4961</v>
      </c>
      <c r="D1270" s="20" t="s">
        <v>3437</v>
      </c>
      <c r="E1270" s="239">
        <v>1937</v>
      </c>
      <c r="F1270" s="287">
        <v>41928</v>
      </c>
      <c r="G1270" s="44">
        <v>1937</v>
      </c>
      <c r="H1270" s="243">
        <f t="shared" si="20"/>
        <v>0</v>
      </c>
      <c r="I1270" s="20" t="s">
        <v>5033</v>
      </c>
      <c r="J1270" s="21"/>
      <c r="K1270" s="21"/>
    </row>
    <row r="1271" spans="1:11" x14ac:dyDescent="0.25">
      <c r="A1271" s="216">
        <v>41927</v>
      </c>
      <c r="B1271" s="285" t="s">
        <v>5132</v>
      </c>
      <c r="C1271" s="361" t="s">
        <v>4961</v>
      </c>
      <c r="D1271" s="20" t="s">
        <v>78</v>
      </c>
      <c r="E1271" s="239">
        <v>4050.2</v>
      </c>
      <c r="F1271" s="287">
        <v>41928</v>
      </c>
      <c r="G1271" s="44">
        <v>4050.2</v>
      </c>
      <c r="H1271" s="243">
        <f t="shared" si="20"/>
        <v>0</v>
      </c>
      <c r="I1271" s="20" t="s">
        <v>5044</v>
      </c>
      <c r="J1271" s="21"/>
      <c r="K1271" s="21"/>
    </row>
    <row r="1272" spans="1:11" x14ac:dyDescent="0.25">
      <c r="A1272" s="216">
        <v>41927</v>
      </c>
      <c r="B1272" s="285" t="s">
        <v>5133</v>
      </c>
      <c r="C1272" s="361" t="s">
        <v>4961</v>
      </c>
      <c r="D1272" s="20" t="s">
        <v>5134</v>
      </c>
      <c r="E1272" s="239">
        <v>2388</v>
      </c>
      <c r="F1272" s="287">
        <v>41928</v>
      </c>
      <c r="G1272" s="44">
        <v>2388</v>
      </c>
      <c r="H1272" s="243">
        <f t="shared" si="20"/>
        <v>0</v>
      </c>
      <c r="I1272" s="20" t="s">
        <v>5033</v>
      </c>
      <c r="J1272" s="21"/>
      <c r="K1272" s="21"/>
    </row>
    <row r="1273" spans="1:11" x14ac:dyDescent="0.25">
      <c r="A1273" s="216">
        <v>41927</v>
      </c>
      <c r="B1273" s="285" t="s">
        <v>5135</v>
      </c>
      <c r="C1273" s="361" t="s">
        <v>4961</v>
      </c>
      <c r="D1273" s="20" t="s">
        <v>28</v>
      </c>
      <c r="E1273" s="239">
        <v>2534.4</v>
      </c>
      <c r="F1273" s="287">
        <v>41927</v>
      </c>
      <c r="G1273" s="44">
        <v>2534.4</v>
      </c>
      <c r="H1273" s="243">
        <f t="shared" si="20"/>
        <v>0</v>
      </c>
      <c r="I1273" s="20" t="s">
        <v>5030</v>
      </c>
      <c r="J1273" s="21"/>
      <c r="K1273" s="21"/>
    </row>
    <row r="1274" spans="1:11" x14ac:dyDescent="0.25">
      <c r="A1274" s="216">
        <v>41927</v>
      </c>
      <c r="B1274" s="285" t="s">
        <v>5136</v>
      </c>
      <c r="C1274" s="361" t="s">
        <v>4961</v>
      </c>
      <c r="D1274" s="20" t="s">
        <v>4956</v>
      </c>
      <c r="E1274" s="239">
        <v>6525</v>
      </c>
      <c r="F1274" s="681">
        <v>41927</v>
      </c>
      <c r="G1274" s="44">
        <v>6525</v>
      </c>
      <c r="H1274" s="243">
        <f t="shared" si="20"/>
        <v>0</v>
      </c>
      <c r="I1274" s="20" t="s">
        <v>5030</v>
      </c>
      <c r="J1274" s="21"/>
      <c r="K1274" s="21"/>
    </row>
    <row r="1275" spans="1:11" x14ac:dyDescent="0.25">
      <c r="A1275" s="216">
        <v>41927</v>
      </c>
      <c r="B1275" s="285" t="s">
        <v>5137</v>
      </c>
      <c r="C1275" s="361" t="s">
        <v>4961</v>
      </c>
      <c r="D1275" s="20" t="s">
        <v>4764</v>
      </c>
      <c r="E1275" s="239">
        <v>2849</v>
      </c>
      <c r="F1275" s="287">
        <v>41927</v>
      </c>
      <c r="G1275" s="44">
        <v>2849</v>
      </c>
      <c r="H1275" s="243">
        <f t="shared" si="20"/>
        <v>0</v>
      </c>
      <c r="I1275" s="20" t="s">
        <v>5030</v>
      </c>
      <c r="J1275" s="21"/>
      <c r="K1275" s="21"/>
    </row>
    <row r="1276" spans="1:11" x14ac:dyDescent="0.25">
      <c r="A1276" s="216">
        <v>41927</v>
      </c>
      <c r="B1276" s="285" t="s">
        <v>5138</v>
      </c>
      <c r="C1276" s="361" t="s">
        <v>4961</v>
      </c>
      <c r="D1276" s="20" t="s">
        <v>3378</v>
      </c>
      <c r="E1276" s="239">
        <v>1380</v>
      </c>
      <c r="F1276" s="287">
        <v>41927</v>
      </c>
      <c r="G1276" s="44">
        <v>1380</v>
      </c>
      <c r="H1276" s="243">
        <f t="shared" si="20"/>
        <v>0</v>
      </c>
      <c r="I1276" s="20" t="s">
        <v>5030</v>
      </c>
      <c r="J1276" s="21"/>
      <c r="K1276" s="21"/>
    </row>
    <row r="1277" spans="1:11" x14ac:dyDescent="0.25">
      <c r="A1277" s="216">
        <v>41927</v>
      </c>
      <c r="B1277" s="285" t="s">
        <v>5139</v>
      </c>
      <c r="C1277" s="361" t="s">
        <v>4961</v>
      </c>
      <c r="D1277" s="20" t="s">
        <v>4815</v>
      </c>
      <c r="E1277" s="239">
        <v>465.6</v>
      </c>
      <c r="F1277" s="287">
        <v>41927</v>
      </c>
      <c r="G1277" s="44">
        <v>465.6</v>
      </c>
      <c r="H1277" s="243">
        <f t="shared" si="20"/>
        <v>0</v>
      </c>
      <c r="I1277" s="20" t="s">
        <v>5030</v>
      </c>
      <c r="J1277" s="21"/>
      <c r="K1277" s="21"/>
    </row>
    <row r="1278" spans="1:11" x14ac:dyDescent="0.25">
      <c r="A1278" s="216">
        <v>41927</v>
      </c>
      <c r="B1278" s="285" t="s">
        <v>5140</v>
      </c>
      <c r="C1278" s="361" t="s">
        <v>4961</v>
      </c>
      <c r="D1278" s="20" t="s">
        <v>4773</v>
      </c>
      <c r="E1278" s="239">
        <v>1333.8</v>
      </c>
      <c r="F1278" s="287">
        <v>41927</v>
      </c>
      <c r="G1278" s="44">
        <v>1333.8</v>
      </c>
      <c r="H1278" s="243">
        <f t="shared" si="20"/>
        <v>0</v>
      </c>
      <c r="I1278" s="20" t="s">
        <v>5030</v>
      </c>
      <c r="J1278" s="21"/>
      <c r="K1278" s="21"/>
    </row>
    <row r="1279" spans="1:11" x14ac:dyDescent="0.25">
      <c r="A1279" s="216">
        <v>41927</v>
      </c>
      <c r="B1279" s="285" t="s">
        <v>5141</v>
      </c>
      <c r="C1279" s="361" t="s">
        <v>4961</v>
      </c>
      <c r="D1279" s="20" t="s">
        <v>4273</v>
      </c>
      <c r="E1279" s="239">
        <v>3834.2</v>
      </c>
      <c r="F1279" s="287">
        <v>41942</v>
      </c>
      <c r="G1279" s="44">
        <v>3834.2</v>
      </c>
      <c r="H1279" s="243">
        <f t="shared" si="20"/>
        <v>0</v>
      </c>
      <c r="I1279" s="20" t="s">
        <v>3583</v>
      </c>
      <c r="J1279" s="21"/>
      <c r="K1279" s="21"/>
    </row>
    <row r="1280" spans="1:11" x14ac:dyDescent="0.25">
      <c r="A1280" s="216">
        <v>41927</v>
      </c>
      <c r="B1280" s="285" t="s">
        <v>5142</v>
      </c>
      <c r="C1280" s="361" t="s">
        <v>4961</v>
      </c>
      <c r="D1280" s="20" t="s">
        <v>4273</v>
      </c>
      <c r="E1280" s="239">
        <v>13186.4</v>
      </c>
      <c r="F1280" s="287">
        <v>41942</v>
      </c>
      <c r="G1280" s="44">
        <v>13186.4</v>
      </c>
      <c r="H1280" s="243">
        <f t="shared" si="20"/>
        <v>0</v>
      </c>
      <c r="I1280" s="20" t="s">
        <v>5030</v>
      </c>
      <c r="J1280" s="21"/>
      <c r="K1280" s="21"/>
    </row>
    <row r="1281" spans="1:11" x14ac:dyDescent="0.25">
      <c r="A1281" s="216">
        <v>41927</v>
      </c>
      <c r="B1281" s="285" t="s">
        <v>5143</v>
      </c>
      <c r="C1281" s="361" t="s">
        <v>4961</v>
      </c>
      <c r="D1281" s="20" t="s">
        <v>49</v>
      </c>
      <c r="E1281" s="239">
        <v>481.6</v>
      </c>
      <c r="F1281" s="287">
        <v>41927</v>
      </c>
      <c r="G1281" s="44">
        <v>481.6</v>
      </c>
      <c r="H1281" s="243">
        <f t="shared" si="20"/>
        <v>0</v>
      </c>
      <c r="I1281" s="20" t="s">
        <v>5030</v>
      </c>
      <c r="J1281" s="21"/>
      <c r="K1281" s="21"/>
    </row>
    <row r="1282" spans="1:11" x14ac:dyDescent="0.25">
      <c r="A1282" s="216">
        <v>41927</v>
      </c>
      <c r="B1282" s="285" t="s">
        <v>5144</v>
      </c>
      <c r="C1282" s="361" t="s">
        <v>4961</v>
      </c>
      <c r="D1282" s="20" t="s">
        <v>2719</v>
      </c>
      <c r="E1282" s="239">
        <v>6014.4</v>
      </c>
      <c r="F1282" s="287">
        <v>41927</v>
      </c>
      <c r="G1282" s="44">
        <v>6014.4</v>
      </c>
      <c r="H1282" s="243">
        <f t="shared" si="20"/>
        <v>0</v>
      </c>
      <c r="I1282" s="20" t="s">
        <v>5009</v>
      </c>
      <c r="J1282" s="21"/>
      <c r="K1282" s="21"/>
    </row>
    <row r="1283" spans="1:11" x14ac:dyDescent="0.25">
      <c r="A1283" s="216">
        <v>41927</v>
      </c>
      <c r="B1283" s="285" t="s">
        <v>5145</v>
      </c>
      <c r="C1283" s="361" t="s">
        <v>4961</v>
      </c>
      <c r="D1283" s="20" t="s">
        <v>4956</v>
      </c>
      <c r="E1283" s="239">
        <v>2311.8000000000002</v>
      </c>
      <c r="F1283" s="287">
        <v>41927</v>
      </c>
      <c r="G1283" s="44">
        <v>2311.8000000000002</v>
      </c>
      <c r="H1283" s="243">
        <f t="shared" si="20"/>
        <v>0</v>
      </c>
      <c r="I1283" s="20" t="s">
        <v>5030</v>
      </c>
      <c r="J1283" s="21"/>
      <c r="K1283" s="21"/>
    </row>
    <row r="1284" spans="1:11" x14ac:dyDescent="0.25">
      <c r="A1284" s="216">
        <v>41927</v>
      </c>
      <c r="B1284" s="285" t="s">
        <v>5146</v>
      </c>
      <c r="C1284" s="361" t="s">
        <v>4961</v>
      </c>
      <c r="D1284" s="20" t="s">
        <v>4682</v>
      </c>
      <c r="E1284" s="239">
        <v>2188.1999999999998</v>
      </c>
      <c r="F1284" s="287">
        <v>41927</v>
      </c>
      <c r="G1284" s="44">
        <v>2188.1999999999998</v>
      </c>
      <c r="H1284" s="243">
        <f t="shared" si="20"/>
        <v>0</v>
      </c>
      <c r="I1284" s="20" t="s">
        <v>5030</v>
      </c>
      <c r="J1284" s="21"/>
      <c r="K1284" s="21"/>
    </row>
    <row r="1285" spans="1:11" x14ac:dyDescent="0.25">
      <c r="A1285" s="216">
        <v>41927</v>
      </c>
      <c r="B1285" s="285" t="s">
        <v>5147</v>
      </c>
      <c r="C1285" s="361" t="s">
        <v>4961</v>
      </c>
      <c r="D1285" s="20" t="s">
        <v>5148</v>
      </c>
      <c r="E1285" s="239">
        <v>2008.8</v>
      </c>
      <c r="F1285" s="287">
        <v>41927</v>
      </c>
      <c r="G1285" s="44">
        <v>2008.8</v>
      </c>
      <c r="H1285" s="243">
        <f t="shared" si="20"/>
        <v>0</v>
      </c>
      <c r="I1285" s="20" t="s">
        <v>10</v>
      </c>
      <c r="J1285" s="21"/>
      <c r="K1285" s="21"/>
    </row>
    <row r="1286" spans="1:11" x14ac:dyDescent="0.25">
      <c r="A1286" s="216">
        <v>41927</v>
      </c>
      <c r="B1286" s="285" t="s">
        <v>5149</v>
      </c>
      <c r="C1286" s="361" t="s">
        <v>4961</v>
      </c>
      <c r="D1286" s="20" t="s">
        <v>4977</v>
      </c>
      <c r="E1286" s="239">
        <v>1680</v>
      </c>
      <c r="F1286" s="287">
        <v>41928</v>
      </c>
      <c r="G1286" s="44">
        <v>1680</v>
      </c>
      <c r="H1286" s="243">
        <f t="shared" si="20"/>
        <v>0</v>
      </c>
      <c r="I1286" s="20" t="s">
        <v>10</v>
      </c>
      <c r="J1286" s="21"/>
      <c r="K1286" s="21"/>
    </row>
    <row r="1287" spans="1:11" x14ac:dyDescent="0.25">
      <c r="A1287" s="216">
        <v>41927</v>
      </c>
      <c r="B1287" s="285" t="s">
        <v>5150</v>
      </c>
      <c r="C1287" s="361" t="s">
        <v>4961</v>
      </c>
      <c r="D1287" s="20" t="s">
        <v>4216</v>
      </c>
      <c r="E1287" s="239">
        <v>7127.6</v>
      </c>
      <c r="F1287" s="287">
        <v>41927</v>
      </c>
      <c r="G1287" s="44">
        <v>7127.6</v>
      </c>
      <c r="H1287" s="243">
        <f t="shared" si="20"/>
        <v>0</v>
      </c>
      <c r="I1287" s="20" t="s">
        <v>5030</v>
      </c>
      <c r="J1287" s="21"/>
      <c r="K1287" s="21"/>
    </row>
    <row r="1288" spans="1:11" x14ac:dyDescent="0.25">
      <c r="A1288" s="216">
        <v>41927</v>
      </c>
      <c r="B1288" s="285" t="s">
        <v>5151</v>
      </c>
      <c r="C1288" s="361" t="s">
        <v>4961</v>
      </c>
      <c r="D1288" s="20" t="s">
        <v>11</v>
      </c>
      <c r="E1288" s="239">
        <v>38255.4</v>
      </c>
      <c r="F1288" s="287">
        <v>41936</v>
      </c>
      <c r="G1288" s="44">
        <v>38255.4</v>
      </c>
      <c r="H1288" s="243">
        <f t="shared" ref="H1288:H1351" si="21">E1288-G1288</f>
        <v>0</v>
      </c>
      <c r="I1288" s="20" t="s">
        <v>10</v>
      </c>
      <c r="J1288" s="21"/>
      <c r="K1288" s="21"/>
    </row>
    <row r="1289" spans="1:11" x14ac:dyDescent="0.25">
      <c r="A1289" s="216">
        <v>41927</v>
      </c>
      <c r="B1289" s="285" t="s">
        <v>5152</v>
      </c>
      <c r="C1289" s="361" t="s">
        <v>4961</v>
      </c>
      <c r="D1289" s="20" t="s">
        <v>19</v>
      </c>
      <c r="E1289" s="239">
        <v>34025</v>
      </c>
      <c r="F1289" s="487"/>
      <c r="G1289" s="320"/>
      <c r="H1289" s="243">
        <f t="shared" si="21"/>
        <v>34025</v>
      </c>
      <c r="I1289" s="20" t="s">
        <v>5047</v>
      </c>
      <c r="J1289" s="21"/>
      <c r="K1289" s="21"/>
    </row>
    <row r="1290" spans="1:11" x14ac:dyDescent="0.25">
      <c r="A1290" s="216">
        <v>41927</v>
      </c>
      <c r="B1290" s="285" t="s">
        <v>5153</v>
      </c>
      <c r="C1290" s="361" t="s">
        <v>4961</v>
      </c>
      <c r="D1290" s="20" t="s">
        <v>1468</v>
      </c>
      <c r="E1290" s="239">
        <v>9976</v>
      </c>
      <c r="F1290" s="287">
        <v>41928</v>
      </c>
      <c r="G1290" s="44">
        <v>9976</v>
      </c>
      <c r="H1290" s="243">
        <f t="shared" si="21"/>
        <v>0</v>
      </c>
      <c r="I1290" s="20" t="s">
        <v>5035</v>
      </c>
      <c r="J1290" s="21"/>
      <c r="K1290" s="21"/>
    </row>
    <row r="1291" spans="1:11" x14ac:dyDescent="0.25">
      <c r="A1291" s="216">
        <v>41927</v>
      </c>
      <c r="B1291" s="285" t="s">
        <v>5154</v>
      </c>
      <c r="C1291" s="361" t="s">
        <v>4961</v>
      </c>
      <c r="D1291" s="20" t="s">
        <v>494</v>
      </c>
      <c r="E1291" s="239">
        <v>1653</v>
      </c>
      <c r="F1291" s="287">
        <v>41927</v>
      </c>
      <c r="G1291" s="44">
        <v>1653</v>
      </c>
      <c r="H1291" s="243">
        <f t="shared" si="21"/>
        <v>0</v>
      </c>
      <c r="I1291" s="20" t="s">
        <v>5030</v>
      </c>
      <c r="J1291" s="21"/>
      <c r="K1291" s="21"/>
    </row>
    <row r="1292" spans="1:11" x14ac:dyDescent="0.25">
      <c r="A1292" s="216">
        <v>41928</v>
      </c>
      <c r="B1292" s="285" t="s">
        <v>5155</v>
      </c>
      <c r="C1292" s="361" t="s">
        <v>4961</v>
      </c>
      <c r="D1292" s="20" t="s">
        <v>4956</v>
      </c>
      <c r="E1292" s="239">
        <v>74431.7</v>
      </c>
      <c r="F1292" s="287">
        <v>41928</v>
      </c>
      <c r="G1292" s="44">
        <v>74431.7</v>
      </c>
      <c r="H1292" s="243">
        <f t="shared" si="21"/>
        <v>0</v>
      </c>
      <c r="I1292" s="20" t="s">
        <v>5031</v>
      </c>
      <c r="J1292" s="21"/>
      <c r="K1292" s="21"/>
    </row>
    <row r="1293" spans="1:11" x14ac:dyDescent="0.25">
      <c r="A1293" s="216">
        <v>41928</v>
      </c>
      <c r="B1293" s="285" t="s">
        <v>5156</v>
      </c>
      <c r="C1293" s="361" t="s">
        <v>4961</v>
      </c>
      <c r="D1293" s="20" t="s">
        <v>4953</v>
      </c>
      <c r="E1293" s="239">
        <v>27598.3</v>
      </c>
      <c r="F1293" s="287">
        <v>41929</v>
      </c>
      <c r="G1293" s="257">
        <v>27598.3</v>
      </c>
      <c r="H1293" s="243">
        <f t="shared" si="21"/>
        <v>0</v>
      </c>
      <c r="I1293" s="20" t="s">
        <v>5009</v>
      </c>
      <c r="J1293" s="21"/>
      <c r="K1293" s="21"/>
    </row>
    <row r="1294" spans="1:11" x14ac:dyDescent="0.25">
      <c r="A1294" s="275">
        <v>41928</v>
      </c>
      <c r="B1294" s="285" t="s">
        <v>5157</v>
      </c>
      <c r="C1294" s="361" t="s">
        <v>4961</v>
      </c>
      <c r="D1294" s="679" t="s">
        <v>4966</v>
      </c>
      <c r="E1294" s="239">
        <v>17625.599999999999</v>
      </c>
      <c r="F1294" s="287">
        <v>41928</v>
      </c>
      <c r="G1294" s="257">
        <v>17625.599999999999</v>
      </c>
      <c r="H1294" s="243">
        <f t="shared" si="21"/>
        <v>0</v>
      </c>
      <c r="I1294" s="20" t="s">
        <v>5038</v>
      </c>
      <c r="J1294" s="21"/>
      <c r="K1294" s="21"/>
    </row>
    <row r="1295" spans="1:11" x14ac:dyDescent="0.25">
      <c r="A1295" s="216">
        <v>41928</v>
      </c>
      <c r="B1295" s="285" t="s">
        <v>5158</v>
      </c>
      <c r="C1295" s="361" t="s">
        <v>4961</v>
      </c>
      <c r="D1295" s="20" t="s">
        <v>3372</v>
      </c>
      <c r="E1295" s="239">
        <v>2420</v>
      </c>
      <c r="F1295" s="287">
        <v>41928</v>
      </c>
      <c r="G1295" s="257">
        <v>2420</v>
      </c>
      <c r="H1295" s="243">
        <f t="shared" si="21"/>
        <v>0</v>
      </c>
      <c r="I1295" s="20" t="s">
        <v>5048</v>
      </c>
      <c r="J1295" s="21"/>
      <c r="K1295" s="21"/>
    </row>
    <row r="1296" spans="1:11" x14ac:dyDescent="0.25">
      <c r="A1296" s="275">
        <v>41928</v>
      </c>
      <c r="B1296" s="285" t="s">
        <v>5159</v>
      </c>
      <c r="C1296" s="361" t="s">
        <v>4961</v>
      </c>
      <c r="D1296" s="20" t="s">
        <v>4859</v>
      </c>
      <c r="E1296" s="239">
        <v>3540.4</v>
      </c>
      <c r="F1296" s="287">
        <v>41928</v>
      </c>
      <c r="G1296" s="257">
        <v>3540.4</v>
      </c>
      <c r="H1296" s="243">
        <f t="shared" si="21"/>
        <v>0</v>
      </c>
      <c r="I1296" s="20" t="s">
        <v>3583</v>
      </c>
      <c r="J1296" s="21"/>
      <c r="K1296" s="21"/>
    </row>
    <row r="1297" spans="1:11" x14ac:dyDescent="0.25">
      <c r="A1297" s="216">
        <v>41928</v>
      </c>
      <c r="B1297" s="285" t="s">
        <v>5160</v>
      </c>
      <c r="C1297" s="361" t="s">
        <v>4961</v>
      </c>
      <c r="D1297" s="20" t="s">
        <v>123</v>
      </c>
      <c r="E1297" s="239">
        <v>6090</v>
      </c>
      <c r="F1297" s="287">
        <v>41928</v>
      </c>
      <c r="G1297" s="257">
        <v>6090</v>
      </c>
      <c r="H1297" s="243">
        <f t="shared" si="21"/>
        <v>0</v>
      </c>
      <c r="I1297" s="20" t="s">
        <v>5030</v>
      </c>
      <c r="J1297" s="21"/>
      <c r="K1297" s="21"/>
    </row>
    <row r="1298" spans="1:11" x14ac:dyDescent="0.25">
      <c r="A1298" s="275">
        <v>41928</v>
      </c>
      <c r="B1298" s="285" t="s">
        <v>5161</v>
      </c>
      <c r="C1298" s="361" t="s">
        <v>4961</v>
      </c>
      <c r="D1298" s="20" t="s">
        <v>23</v>
      </c>
      <c r="E1298" s="239">
        <v>1537.6</v>
      </c>
      <c r="F1298" s="681">
        <v>41928</v>
      </c>
      <c r="G1298" s="257">
        <v>1537.6</v>
      </c>
      <c r="H1298" s="243">
        <f t="shared" si="21"/>
        <v>0</v>
      </c>
      <c r="I1298" s="20" t="s">
        <v>5030</v>
      </c>
      <c r="J1298" s="21"/>
      <c r="K1298" s="21"/>
    </row>
    <row r="1299" spans="1:11" x14ac:dyDescent="0.25">
      <c r="A1299" s="216">
        <v>41928</v>
      </c>
      <c r="B1299" s="285" t="s">
        <v>5162</v>
      </c>
      <c r="C1299" s="361" t="s">
        <v>4961</v>
      </c>
      <c r="D1299" s="20" t="s">
        <v>4977</v>
      </c>
      <c r="E1299" s="239">
        <v>9520</v>
      </c>
      <c r="F1299" s="287">
        <v>41928</v>
      </c>
      <c r="G1299" s="257">
        <v>9520</v>
      </c>
      <c r="H1299" s="243">
        <f t="shared" si="21"/>
        <v>0</v>
      </c>
      <c r="I1299" s="20" t="s">
        <v>5035</v>
      </c>
      <c r="J1299" s="21"/>
      <c r="K1299" s="21"/>
    </row>
    <row r="1300" spans="1:11" x14ac:dyDescent="0.25">
      <c r="A1300" s="275">
        <v>41928</v>
      </c>
      <c r="B1300" s="285" t="s">
        <v>5163</v>
      </c>
      <c r="C1300" s="361" t="s">
        <v>4961</v>
      </c>
      <c r="D1300" s="20" t="s">
        <v>3378</v>
      </c>
      <c r="E1300" s="239">
        <v>1274.2</v>
      </c>
      <c r="F1300" s="287">
        <v>41928</v>
      </c>
      <c r="G1300" s="257">
        <v>1274.2</v>
      </c>
      <c r="H1300" s="243">
        <f t="shared" si="21"/>
        <v>0</v>
      </c>
      <c r="I1300" s="20" t="s">
        <v>5030</v>
      </c>
      <c r="J1300" s="21"/>
      <c r="K1300" s="21"/>
    </row>
    <row r="1301" spans="1:11" x14ac:dyDescent="0.25">
      <c r="A1301" s="216">
        <v>41928</v>
      </c>
      <c r="B1301" s="285" t="s">
        <v>5164</v>
      </c>
      <c r="C1301" s="361" t="s">
        <v>4961</v>
      </c>
      <c r="D1301" s="20" t="s">
        <v>28</v>
      </c>
      <c r="E1301" s="239">
        <v>5069.2</v>
      </c>
      <c r="F1301" s="287">
        <v>41928</v>
      </c>
      <c r="G1301" s="257">
        <v>5069.2</v>
      </c>
      <c r="H1301" s="243">
        <f t="shared" si="21"/>
        <v>0</v>
      </c>
      <c r="I1301" s="20" t="s">
        <v>5030</v>
      </c>
      <c r="J1301" s="21"/>
      <c r="K1301" s="21"/>
    </row>
    <row r="1302" spans="1:11" x14ac:dyDescent="0.25">
      <c r="A1302" s="275">
        <v>41928</v>
      </c>
      <c r="B1302" s="285" t="s">
        <v>5165</v>
      </c>
      <c r="C1302" s="361" t="s">
        <v>4961</v>
      </c>
      <c r="D1302" s="20" t="s">
        <v>22</v>
      </c>
      <c r="E1302" s="239">
        <v>10148</v>
      </c>
      <c r="F1302" s="287">
        <v>41928</v>
      </c>
      <c r="G1302" s="257">
        <v>10148</v>
      </c>
      <c r="H1302" s="243">
        <f t="shared" si="21"/>
        <v>0</v>
      </c>
      <c r="I1302" s="20" t="s">
        <v>5030</v>
      </c>
      <c r="J1302" s="21"/>
      <c r="K1302" s="21"/>
    </row>
    <row r="1303" spans="1:11" x14ac:dyDescent="0.25">
      <c r="A1303" s="216">
        <v>41928</v>
      </c>
      <c r="B1303" s="285" t="s">
        <v>5166</v>
      </c>
      <c r="C1303" s="361" t="s">
        <v>4961</v>
      </c>
      <c r="D1303" s="20" t="s">
        <v>4956</v>
      </c>
      <c r="E1303" s="239">
        <v>5909.6</v>
      </c>
      <c r="F1303" s="287">
        <v>41928</v>
      </c>
      <c r="G1303" s="257">
        <v>5909.6</v>
      </c>
      <c r="H1303" s="243">
        <f t="shared" si="21"/>
        <v>0</v>
      </c>
      <c r="I1303" s="20" t="s">
        <v>5030</v>
      </c>
      <c r="J1303" s="21"/>
      <c r="K1303" s="21"/>
    </row>
    <row r="1304" spans="1:11" x14ac:dyDescent="0.25">
      <c r="A1304" s="275">
        <v>41928</v>
      </c>
      <c r="B1304" s="285" t="s">
        <v>5167</v>
      </c>
      <c r="C1304" s="361" t="s">
        <v>4961</v>
      </c>
      <c r="D1304" s="20" t="s">
        <v>5168</v>
      </c>
      <c r="E1304" s="239">
        <v>3017.2</v>
      </c>
      <c r="F1304" s="287">
        <v>41928</v>
      </c>
      <c r="G1304" s="257">
        <v>3017.2</v>
      </c>
      <c r="H1304" s="243">
        <f t="shared" si="21"/>
        <v>0</v>
      </c>
      <c r="I1304" s="20" t="s">
        <v>5030</v>
      </c>
      <c r="J1304" s="21"/>
      <c r="K1304" s="21"/>
    </row>
    <row r="1305" spans="1:11" x14ac:dyDescent="0.25">
      <c r="A1305" s="216">
        <v>41928</v>
      </c>
      <c r="B1305" s="285" t="s">
        <v>5169</v>
      </c>
      <c r="C1305" s="361" t="s">
        <v>4961</v>
      </c>
      <c r="D1305" s="344" t="s">
        <v>4670</v>
      </c>
      <c r="E1305" s="345">
        <v>1792</v>
      </c>
      <c r="F1305" s="287">
        <v>41928</v>
      </c>
      <c r="G1305" s="257">
        <v>1792</v>
      </c>
      <c r="H1305" s="243">
        <f t="shared" si="21"/>
        <v>0</v>
      </c>
      <c r="I1305" s="20" t="s">
        <v>5009</v>
      </c>
      <c r="J1305" s="21"/>
      <c r="K1305" s="21"/>
    </row>
    <row r="1306" spans="1:11" x14ac:dyDescent="0.25">
      <c r="A1306" s="275">
        <v>41928</v>
      </c>
      <c r="B1306" s="285" t="s">
        <v>5170</v>
      </c>
      <c r="C1306" s="361" t="s">
        <v>4961</v>
      </c>
      <c r="D1306" s="20" t="s">
        <v>2389</v>
      </c>
      <c r="E1306" s="239">
        <v>16220.8</v>
      </c>
      <c r="F1306" s="287">
        <v>41928</v>
      </c>
      <c r="G1306" s="257">
        <v>16220.8</v>
      </c>
      <c r="H1306" s="243">
        <f t="shared" si="21"/>
        <v>0</v>
      </c>
      <c r="I1306" s="20" t="s">
        <v>5030</v>
      </c>
      <c r="J1306" s="21"/>
      <c r="K1306" s="21"/>
    </row>
    <row r="1307" spans="1:11" x14ac:dyDescent="0.25">
      <c r="A1307" s="216">
        <v>41928</v>
      </c>
      <c r="B1307" s="285" t="s">
        <v>5171</v>
      </c>
      <c r="C1307" s="361" t="s">
        <v>4961</v>
      </c>
      <c r="D1307" s="20" t="s">
        <v>952</v>
      </c>
      <c r="E1307" s="239">
        <v>379.2</v>
      </c>
      <c r="F1307" s="287">
        <v>41928</v>
      </c>
      <c r="G1307" s="257">
        <v>379.2</v>
      </c>
      <c r="H1307" s="243">
        <f t="shared" si="21"/>
        <v>0</v>
      </c>
      <c r="I1307" s="20" t="s">
        <v>5030</v>
      </c>
      <c r="J1307" s="21"/>
      <c r="K1307" s="21"/>
    </row>
    <row r="1308" spans="1:11" x14ac:dyDescent="0.25">
      <c r="A1308" s="275">
        <v>41928</v>
      </c>
      <c r="B1308" s="285" t="s">
        <v>5172</v>
      </c>
      <c r="C1308" s="361" t="s">
        <v>4961</v>
      </c>
      <c r="D1308" s="20" t="s">
        <v>4670</v>
      </c>
      <c r="E1308" s="239">
        <v>3754.2</v>
      </c>
      <c r="F1308" s="287">
        <v>41928</v>
      </c>
      <c r="G1308" s="257">
        <v>3754.2</v>
      </c>
      <c r="H1308" s="243">
        <f t="shared" si="21"/>
        <v>0</v>
      </c>
      <c r="I1308" s="20" t="s">
        <v>5030</v>
      </c>
      <c r="J1308" s="21"/>
      <c r="K1308" s="21"/>
    </row>
    <row r="1309" spans="1:11" x14ac:dyDescent="0.25">
      <c r="A1309" s="216">
        <v>41928</v>
      </c>
      <c r="B1309" s="285" t="s">
        <v>5173</v>
      </c>
      <c r="C1309" s="361" t="s">
        <v>4961</v>
      </c>
      <c r="D1309" s="20" t="s">
        <v>2389</v>
      </c>
      <c r="E1309" s="239">
        <v>3455.8</v>
      </c>
      <c r="F1309" s="287">
        <v>41928</v>
      </c>
      <c r="G1309" s="257">
        <v>3455.8</v>
      </c>
      <c r="H1309" s="243">
        <f t="shared" si="21"/>
        <v>0</v>
      </c>
      <c r="I1309" s="20" t="s">
        <v>5030</v>
      </c>
      <c r="J1309" s="21"/>
      <c r="K1309" s="21"/>
    </row>
    <row r="1310" spans="1:11" x14ac:dyDescent="0.25">
      <c r="A1310" s="275">
        <v>41928</v>
      </c>
      <c r="B1310" s="285" t="s">
        <v>5174</v>
      </c>
      <c r="C1310" s="361" t="s">
        <v>4961</v>
      </c>
      <c r="D1310" s="20" t="s">
        <v>1206</v>
      </c>
      <c r="E1310" s="239">
        <v>6825.6</v>
      </c>
      <c r="F1310" s="287">
        <v>41942</v>
      </c>
      <c r="G1310" s="257">
        <v>6825.6</v>
      </c>
      <c r="H1310" s="243">
        <f t="shared" si="21"/>
        <v>0</v>
      </c>
      <c r="I1310" s="214" t="s">
        <v>5030</v>
      </c>
      <c r="J1310" s="21"/>
      <c r="K1310" s="21"/>
    </row>
    <row r="1311" spans="1:11" x14ac:dyDescent="0.25">
      <c r="A1311" s="216">
        <v>41928</v>
      </c>
      <c r="B1311" s="285" t="s">
        <v>5175</v>
      </c>
      <c r="C1311" s="361" t="s">
        <v>4961</v>
      </c>
      <c r="D1311" s="20" t="s">
        <v>884</v>
      </c>
      <c r="E1311" s="239">
        <v>33868.800000000003</v>
      </c>
      <c r="F1311" s="487"/>
      <c r="G1311" s="682"/>
      <c r="H1311" s="243">
        <f t="shared" si="21"/>
        <v>33868.800000000003</v>
      </c>
      <c r="I1311" s="58" t="s">
        <v>5033</v>
      </c>
      <c r="J1311" s="21"/>
      <c r="K1311" s="21"/>
    </row>
    <row r="1312" spans="1:11" x14ac:dyDescent="0.25">
      <c r="A1312" s="275">
        <v>41928</v>
      </c>
      <c r="B1312" s="285" t="s">
        <v>5176</v>
      </c>
      <c r="C1312" s="361" t="s">
        <v>4961</v>
      </c>
      <c r="D1312" s="344" t="s">
        <v>2386</v>
      </c>
      <c r="E1312" s="345">
        <v>6837.4</v>
      </c>
      <c r="F1312" s="287">
        <v>41929</v>
      </c>
      <c r="G1312" s="257">
        <v>6837.4</v>
      </c>
      <c r="H1312" s="243">
        <f t="shared" si="21"/>
        <v>0</v>
      </c>
      <c r="I1312" s="214" t="s">
        <v>10</v>
      </c>
      <c r="J1312" s="21"/>
      <c r="K1312" s="21"/>
    </row>
    <row r="1313" spans="1:11" x14ac:dyDescent="0.25">
      <c r="A1313" s="216">
        <v>41928</v>
      </c>
      <c r="B1313" s="285" t="s">
        <v>5177</v>
      </c>
      <c r="C1313" s="361" t="s">
        <v>4961</v>
      </c>
      <c r="D1313" s="20" t="s">
        <v>4646</v>
      </c>
      <c r="E1313" s="239">
        <v>483.8</v>
      </c>
      <c r="F1313" s="287">
        <v>41928</v>
      </c>
      <c r="G1313" s="257">
        <v>483.8</v>
      </c>
      <c r="H1313" s="243">
        <f t="shared" si="21"/>
        <v>0</v>
      </c>
      <c r="I1313" s="214" t="s">
        <v>5030</v>
      </c>
      <c r="J1313" s="21"/>
      <c r="K1313" s="21"/>
    </row>
    <row r="1314" spans="1:11" x14ac:dyDescent="0.25">
      <c r="A1314" s="275">
        <v>41928</v>
      </c>
      <c r="B1314" s="285" t="s">
        <v>5178</v>
      </c>
      <c r="C1314" s="361" t="s">
        <v>4961</v>
      </c>
      <c r="D1314" s="20" t="s">
        <v>4622</v>
      </c>
      <c r="E1314" s="239">
        <v>163.19999999999999</v>
      </c>
      <c r="F1314" s="287">
        <v>41928</v>
      </c>
      <c r="G1314" s="257">
        <v>163.19999999999999</v>
      </c>
      <c r="H1314" s="243">
        <f t="shared" si="21"/>
        <v>0</v>
      </c>
      <c r="I1314" s="214" t="s">
        <v>3583</v>
      </c>
      <c r="J1314" s="21"/>
      <c r="K1314" s="21"/>
    </row>
    <row r="1315" spans="1:11" x14ac:dyDescent="0.25">
      <c r="A1315" s="216">
        <v>41928</v>
      </c>
      <c r="B1315" s="285" t="s">
        <v>5179</v>
      </c>
      <c r="C1315" s="361" t="s">
        <v>4961</v>
      </c>
      <c r="D1315" s="20" t="s">
        <v>4273</v>
      </c>
      <c r="E1315" s="239">
        <v>229244.79999999999</v>
      </c>
      <c r="F1315" s="287">
        <v>41942</v>
      </c>
      <c r="G1315" s="257">
        <v>229244.79999999999</v>
      </c>
      <c r="H1315" s="243">
        <f t="shared" si="21"/>
        <v>0</v>
      </c>
      <c r="I1315" s="214" t="s">
        <v>5047</v>
      </c>
      <c r="J1315" s="21"/>
      <c r="K1315" s="21"/>
    </row>
    <row r="1316" spans="1:11" x14ac:dyDescent="0.25">
      <c r="A1316" s="275">
        <v>41928</v>
      </c>
      <c r="B1316" s="285" t="s">
        <v>5180</v>
      </c>
      <c r="C1316" s="361" t="s">
        <v>4961</v>
      </c>
      <c r="D1316" s="20" t="s">
        <v>4323</v>
      </c>
      <c r="E1316" s="239">
        <v>3168.9</v>
      </c>
      <c r="F1316" s="287">
        <v>41928</v>
      </c>
      <c r="G1316" s="257">
        <v>3168.9</v>
      </c>
      <c r="H1316" s="243">
        <f t="shared" si="21"/>
        <v>0</v>
      </c>
      <c r="I1316" s="214" t="s">
        <v>5030</v>
      </c>
      <c r="J1316" s="21"/>
      <c r="K1316" s="21"/>
    </row>
    <row r="1317" spans="1:11" x14ac:dyDescent="0.25">
      <c r="A1317" s="216">
        <v>41928</v>
      </c>
      <c r="B1317" s="285" t="s">
        <v>5181</v>
      </c>
      <c r="C1317" s="361" t="s">
        <v>4961</v>
      </c>
      <c r="D1317" s="20" t="s">
        <v>237</v>
      </c>
      <c r="E1317" s="239">
        <v>7745.6</v>
      </c>
      <c r="F1317" s="287">
        <v>41928</v>
      </c>
      <c r="G1317" s="257">
        <v>7745.6</v>
      </c>
      <c r="H1317" s="243">
        <f t="shared" si="21"/>
        <v>0</v>
      </c>
      <c r="I1317" s="214" t="s">
        <v>5038</v>
      </c>
      <c r="J1317" s="21"/>
      <c r="K1317" s="21"/>
    </row>
    <row r="1318" spans="1:11" x14ac:dyDescent="0.25">
      <c r="A1318" s="275">
        <v>41928</v>
      </c>
      <c r="B1318" s="285" t="s">
        <v>5182</v>
      </c>
      <c r="C1318" s="361" t="s">
        <v>4961</v>
      </c>
      <c r="D1318" s="20" t="s">
        <v>4670</v>
      </c>
      <c r="E1318" s="239">
        <v>1413.6</v>
      </c>
      <c r="F1318" s="287">
        <v>41928</v>
      </c>
      <c r="G1318" s="257">
        <v>1413.6</v>
      </c>
      <c r="H1318" s="243">
        <f t="shared" si="21"/>
        <v>0</v>
      </c>
      <c r="I1318" s="214" t="s">
        <v>5030</v>
      </c>
      <c r="J1318" s="21"/>
      <c r="K1318" s="21"/>
    </row>
    <row r="1319" spans="1:11" x14ac:dyDescent="0.25">
      <c r="A1319" s="216">
        <v>41928</v>
      </c>
      <c r="B1319" s="285" t="s">
        <v>5183</v>
      </c>
      <c r="C1319" s="361" t="s">
        <v>4961</v>
      </c>
      <c r="D1319" s="20" t="s">
        <v>5042</v>
      </c>
      <c r="E1319" s="239">
        <v>7092.4</v>
      </c>
      <c r="F1319" s="287">
        <v>41928</v>
      </c>
      <c r="G1319" s="257">
        <v>7092.4</v>
      </c>
      <c r="H1319" s="243">
        <f t="shared" si="21"/>
        <v>0</v>
      </c>
      <c r="I1319" s="214" t="s">
        <v>5031</v>
      </c>
      <c r="J1319" s="21"/>
      <c r="K1319" s="21"/>
    </row>
    <row r="1320" spans="1:11" x14ac:dyDescent="0.25">
      <c r="A1320" s="275">
        <v>41928</v>
      </c>
      <c r="B1320" s="285" t="s">
        <v>5184</v>
      </c>
      <c r="C1320" s="361" t="s">
        <v>4961</v>
      </c>
      <c r="D1320" s="20" t="s">
        <v>62</v>
      </c>
      <c r="E1320" s="239">
        <v>17254.400000000001</v>
      </c>
      <c r="F1320" s="287">
        <v>41928</v>
      </c>
      <c r="G1320" s="257">
        <v>17254.400000000001</v>
      </c>
      <c r="H1320" s="243">
        <f t="shared" si="21"/>
        <v>0</v>
      </c>
      <c r="I1320" s="214" t="s">
        <v>5031</v>
      </c>
      <c r="J1320" s="21"/>
      <c r="K1320" s="21"/>
    </row>
    <row r="1321" spans="1:11" x14ac:dyDescent="0.25">
      <c r="A1321" s="216">
        <v>41928</v>
      </c>
      <c r="B1321" s="285" t="s">
        <v>5185</v>
      </c>
      <c r="C1321" s="361" t="s">
        <v>4961</v>
      </c>
      <c r="D1321" s="20" t="s">
        <v>4670</v>
      </c>
      <c r="E1321" s="239">
        <v>8604.5</v>
      </c>
      <c r="F1321" s="287">
        <v>41928</v>
      </c>
      <c r="G1321" s="257">
        <v>8604.5</v>
      </c>
      <c r="H1321" s="243">
        <f t="shared" si="21"/>
        <v>0</v>
      </c>
      <c r="I1321" s="214" t="s">
        <v>5030</v>
      </c>
      <c r="J1321" s="21"/>
      <c r="K1321" s="21"/>
    </row>
    <row r="1322" spans="1:11" x14ac:dyDescent="0.25">
      <c r="A1322" s="275">
        <v>41928</v>
      </c>
      <c r="B1322" s="285" t="s">
        <v>5186</v>
      </c>
      <c r="C1322" s="361" t="s">
        <v>4961</v>
      </c>
      <c r="D1322" s="20" t="s">
        <v>180</v>
      </c>
      <c r="E1322" s="239">
        <v>16798.900000000001</v>
      </c>
      <c r="F1322" s="287">
        <v>41928</v>
      </c>
      <c r="G1322" s="257">
        <v>16798.900000000001</v>
      </c>
      <c r="H1322" s="243">
        <f t="shared" si="21"/>
        <v>0</v>
      </c>
      <c r="I1322" s="214" t="s">
        <v>5031</v>
      </c>
      <c r="J1322" s="21"/>
      <c r="K1322" s="21"/>
    </row>
    <row r="1323" spans="1:11" x14ac:dyDescent="0.25">
      <c r="A1323" s="216">
        <v>41928</v>
      </c>
      <c r="B1323" s="285" t="s">
        <v>5187</v>
      </c>
      <c r="C1323" s="361" t="s">
        <v>4961</v>
      </c>
      <c r="D1323" s="20" t="s">
        <v>28</v>
      </c>
      <c r="E1323" s="239">
        <v>8804.4</v>
      </c>
      <c r="F1323" s="287">
        <v>41928</v>
      </c>
      <c r="G1323" s="257">
        <v>8804.4</v>
      </c>
      <c r="H1323" s="243">
        <f t="shared" si="21"/>
        <v>0</v>
      </c>
      <c r="I1323" s="214" t="s">
        <v>5030</v>
      </c>
      <c r="J1323" s="21"/>
      <c r="K1323" s="21"/>
    </row>
    <row r="1324" spans="1:11" x14ac:dyDescent="0.25">
      <c r="A1324" s="275">
        <v>41928</v>
      </c>
      <c r="B1324" s="285" t="s">
        <v>5188</v>
      </c>
      <c r="C1324" s="361" t="s">
        <v>4961</v>
      </c>
      <c r="D1324" s="20" t="s">
        <v>4953</v>
      </c>
      <c r="E1324" s="239">
        <v>4483.8</v>
      </c>
      <c r="F1324" s="287">
        <v>41929</v>
      </c>
      <c r="G1324" s="257">
        <v>4483.8</v>
      </c>
      <c r="H1324" s="243">
        <f t="shared" si="21"/>
        <v>0</v>
      </c>
      <c r="I1324" s="214" t="s">
        <v>5009</v>
      </c>
      <c r="J1324" s="21"/>
      <c r="K1324" s="21"/>
    </row>
    <row r="1325" spans="1:11" x14ac:dyDescent="0.25">
      <c r="A1325" s="216">
        <v>41928</v>
      </c>
      <c r="B1325" s="285" t="s">
        <v>5189</v>
      </c>
      <c r="C1325" s="361" t="s">
        <v>4961</v>
      </c>
      <c r="D1325" s="20" t="s">
        <v>4797</v>
      </c>
      <c r="E1325" s="239">
        <v>7160.4</v>
      </c>
      <c r="F1325" s="287">
        <v>41928</v>
      </c>
      <c r="G1325" s="257">
        <v>7160.4</v>
      </c>
      <c r="H1325" s="243">
        <f t="shared" si="21"/>
        <v>0</v>
      </c>
      <c r="I1325" s="214" t="s">
        <v>5031</v>
      </c>
      <c r="J1325" s="21"/>
      <c r="K1325" s="21"/>
    </row>
    <row r="1326" spans="1:11" x14ac:dyDescent="0.25">
      <c r="A1326" s="275">
        <v>41928</v>
      </c>
      <c r="B1326" s="285" t="s">
        <v>5190</v>
      </c>
      <c r="C1326" s="361" t="s">
        <v>4961</v>
      </c>
      <c r="D1326" s="20" t="s">
        <v>54</v>
      </c>
      <c r="E1326" s="239">
        <v>12417.1</v>
      </c>
      <c r="F1326" s="287">
        <v>41930</v>
      </c>
      <c r="G1326" s="257">
        <v>12417.1</v>
      </c>
      <c r="H1326" s="243">
        <f t="shared" si="21"/>
        <v>0</v>
      </c>
      <c r="I1326" s="214" t="s">
        <v>10</v>
      </c>
      <c r="J1326" s="21"/>
      <c r="K1326" s="21"/>
    </row>
    <row r="1327" spans="1:11" x14ac:dyDescent="0.25">
      <c r="A1327" s="216">
        <v>41928</v>
      </c>
      <c r="B1327" s="285" t="s">
        <v>5191</v>
      </c>
      <c r="C1327" s="361" t="s">
        <v>4961</v>
      </c>
      <c r="D1327" s="20" t="s">
        <v>3121</v>
      </c>
      <c r="E1327" s="239">
        <v>11374</v>
      </c>
      <c r="F1327" s="287">
        <v>41928</v>
      </c>
      <c r="G1327" s="257">
        <v>11374</v>
      </c>
      <c r="H1327" s="243">
        <f t="shared" si="21"/>
        <v>0</v>
      </c>
      <c r="I1327" s="214" t="s">
        <v>5031</v>
      </c>
      <c r="J1327" s="21"/>
      <c r="K1327" s="21"/>
    </row>
    <row r="1328" spans="1:11" x14ac:dyDescent="0.25">
      <c r="A1328" s="275">
        <v>41928</v>
      </c>
      <c r="B1328" s="285" t="s">
        <v>5192</v>
      </c>
      <c r="C1328" s="361" t="s">
        <v>4961</v>
      </c>
      <c r="D1328" s="20" t="s">
        <v>349</v>
      </c>
      <c r="E1328" s="239">
        <v>5109.8</v>
      </c>
      <c r="F1328" s="287">
        <v>41928</v>
      </c>
      <c r="G1328" s="257">
        <v>5109.8</v>
      </c>
      <c r="H1328" s="243">
        <f t="shared" si="21"/>
        <v>0</v>
      </c>
      <c r="I1328" s="214" t="s">
        <v>5030</v>
      </c>
      <c r="J1328" s="21"/>
      <c r="K1328" s="21"/>
    </row>
    <row r="1329" spans="1:11" x14ac:dyDescent="0.25">
      <c r="A1329" s="216">
        <v>41928</v>
      </c>
      <c r="B1329" s="285" t="s">
        <v>5193</v>
      </c>
      <c r="C1329" s="361" t="s">
        <v>4961</v>
      </c>
      <c r="D1329" s="20" t="s">
        <v>29</v>
      </c>
      <c r="E1329" s="239">
        <v>12465.4</v>
      </c>
      <c r="F1329" s="287">
        <v>41928</v>
      </c>
      <c r="G1329" s="257">
        <v>12465.4</v>
      </c>
      <c r="H1329" s="243">
        <f t="shared" si="21"/>
        <v>0</v>
      </c>
      <c r="I1329" s="214" t="s">
        <v>5035</v>
      </c>
      <c r="J1329" s="21"/>
      <c r="K1329" s="21"/>
    </row>
    <row r="1330" spans="1:11" x14ac:dyDescent="0.25">
      <c r="A1330" s="275">
        <v>41928</v>
      </c>
      <c r="B1330" s="285" t="s">
        <v>5194</v>
      </c>
      <c r="C1330" s="361" t="s">
        <v>4961</v>
      </c>
      <c r="D1330" s="20" t="s">
        <v>4663</v>
      </c>
      <c r="E1330" s="239">
        <v>2184</v>
      </c>
      <c r="F1330" s="287">
        <v>41928</v>
      </c>
      <c r="G1330" s="257">
        <v>2184</v>
      </c>
      <c r="H1330" s="243">
        <f t="shared" si="21"/>
        <v>0</v>
      </c>
      <c r="I1330" s="214" t="s">
        <v>5031</v>
      </c>
    </row>
    <row r="1331" spans="1:11" x14ac:dyDescent="0.25">
      <c r="A1331" s="216">
        <v>41928</v>
      </c>
      <c r="B1331" s="285" t="s">
        <v>5195</v>
      </c>
      <c r="C1331" s="361" t="s">
        <v>4961</v>
      </c>
      <c r="D1331" s="20" t="s">
        <v>5039</v>
      </c>
      <c r="E1331" s="239">
        <v>2520</v>
      </c>
      <c r="F1331" s="287">
        <v>41929</v>
      </c>
      <c r="G1331" s="257">
        <v>2520</v>
      </c>
      <c r="H1331" s="243">
        <f t="shared" si="21"/>
        <v>0</v>
      </c>
      <c r="I1331" s="214" t="s">
        <v>5030</v>
      </c>
    </row>
    <row r="1332" spans="1:11" x14ac:dyDescent="0.25">
      <c r="A1332" s="275">
        <v>41928</v>
      </c>
      <c r="B1332" s="285" t="s">
        <v>5196</v>
      </c>
      <c r="C1332" s="361" t="s">
        <v>4961</v>
      </c>
      <c r="D1332" s="20" t="s">
        <v>124</v>
      </c>
      <c r="E1332" s="239">
        <v>12659.2</v>
      </c>
      <c r="F1332" s="287">
        <v>41928</v>
      </c>
      <c r="G1332" s="257">
        <v>12659.2</v>
      </c>
      <c r="H1332" s="243">
        <f t="shared" si="21"/>
        <v>0</v>
      </c>
      <c r="I1332" s="214" t="s">
        <v>5035</v>
      </c>
    </row>
    <row r="1333" spans="1:11" x14ac:dyDescent="0.25">
      <c r="A1333" s="216">
        <v>41928</v>
      </c>
      <c r="B1333" s="285" t="s">
        <v>5197</v>
      </c>
      <c r="C1333" s="361" t="s">
        <v>4961</v>
      </c>
      <c r="D1333" s="20" t="s">
        <v>4290</v>
      </c>
      <c r="E1333" s="239">
        <v>15494.4</v>
      </c>
      <c r="F1333" s="482" t="s">
        <v>5198</v>
      </c>
      <c r="G1333" s="257">
        <v>15494.4</v>
      </c>
      <c r="H1333" s="243">
        <f t="shared" si="21"/>
        <v>0</v>
      </c>
      <c r="I1333" s="214" t="s">
        <v>5030</v>
      </c>
    </row>
    <row r="1334" spans="1:11" x14ac:dyDescent="0.25">
      <c r="A1334" s="275">
        <v>41928</v>
      </c>
      <c r="B1334" s="285" t="s">
        <v>5199</v>
      </c>
      <c r="C1334" s="361" t="s">
        <v>4961</v>
      </c>
      <c r="D1334" s="20" t="s">
        <v>4619</v>
      </c>
      <c r="E1334" s="239">
        <v>4413.6000000000004</v>
      </c>
      <c r="F1334" s="287">
        <v>41928</v>
      </c>
      <c r="G1334" s="257">
        <v>4413.6000000000004</v>
      </c>
      <c r="H1334" s="243">
        <f t="shared" si="21"/>
        <v>0</v>
      </c>
      <c r="I1334" s="214" t="s">
        <v>5030</v>
      </c>
    </row>
    <row r="1335" spans="1:11" x14ac:dyDescent="0.25">
      <c r="A1335" s="216">
        <v>41928</v>
      </c>
      <c r="B1335" s="285" t="s">
        <v>5200</v>
      </c>
      <c r="C1335" s="361" t="s">
        <v>4961</v>
      </c>
      <c r="D1335" s="20" t="s">
        <v>1782</v>
      </c>
      <c r="E1335" s="239">
        <v>1644.45</v>
      </c>
      <c r="F1335" s="287">
        <v>41928</v>
      </c>
      <c r="G1335" s="257">
        <v>1644.45</v>
      </c>
      <c r="H1335" s="243">
        <f t="shared" si="21"/>
        <v>0</v>
      </c>
      <c r="I1335" s="214" t="s">
        <v>4800</v>
      </c>
    </row>
    <row r="1336" spans="1:11" x14ac:dyDescent="0.25">
      <c r="A1336" s="275">
        <v>41928</v>
      </c>
      <c r="B1336" s="285" t="s">
        <v>5201</v>
      </c>
      <c r="C1336" s="361" t="s">
        <v>4961</v>
      </c>
      <c r="D1336" s="20" t="s">
        <v>760</v>
      </c>
      <c r="E1336" s="239">
        <v>2082.1999999999998</v>
      </c>
      <c r="F1336" s="287">
        <v>41928</v>
      </c>
      <c r="G1336" s="257">
        <v>2082.1999999999998</v>
      </c>
      <c r="H1336" s="243">
        <f t="shared" si="21"/>
        <v>0</v>
      </c>
      <c r="I1336" s="214" t="s">
        <v>5035</v>
      </c>
    </row>
    <row r="1337" spans="1:11" x14ac:dyDescent="0.25">
      <c r="A1337" s="216">
        <v>41928</v>
      </c>
      <c r="B1337" s="285" t="s">
        <v>5202</v>
      </c>
      <c r="C1337" s="361" t="s">
        <v>4961</v>
      </c>
      <c r="D1337" s="20" t="s">
        <v>4744</v>
      </c>
      <c r="E1337" s="239">
        <v>6273.19</v>
      </c>
      <c r="F1337" s="287">
        <v>41928</v>
      </c>
      <c r="G1337" s="257">
        <v>6273.19</v>
      </c>
      <c r="H1337" s="243">
        <f t="shared" si="21"/>
        <v>0</v>
      </c>
      <c r="I1337" s="214" t="s">
        <v>5030</v>
      </c>
    </row>
    <row r="1338" spans="1:11" x14ac:dyDescent="0.25">
      <c r="A1338" s="275">
        <v>41928</v>
      </c>
      <c r="B1338" s="285" t="s">
        <v>5203</v>
      </c>
      <c r="C1338" s="361" t="s">
        <v>4961</v>
      </c>
      <c r="D1338" s="20" t="s">
        <v>57</v>
      </c>
      <c r="E1338" s="239">
        <v>1925</v>
      </c>
      <c r="F1338" s="287">
        <v>41928</v>
      </c>
      <c r="G1338" s="257">
        <v>1925</v>
      </c>
      <c r="H1338" s="243">
        <f t="shared" si="21"/>
        <v>0</v>
      </c>
      <c r="I1338" s="214" t="s">
        <v>5047</v>
      </c>
    </row>
    <row r="1339" spans="1:11" x14ac:dyDescent="0.25">
      <c r="A1339" s="216">
        <v>41928</v>
      </c>
      <c r="B1339" s="285" t="s">
        <v>5204</v>
      </c>
      <c r="C1339" s="361" t="s">
        <v>4961</v>
      </c>
      <c r="D1339" s="20" t="s">
        <v>1992</v>
      </c>
      <c r="E1339" s="239">
        <v>4063.9</v>
      </c>
      <c r="F1339" s="287">
        <v>41928</v>
      </c>
      <c r="G1339" s="257">
        <v>4063.9</v>
      </c>
      <c r="H1339" s="243">
        <f t="shared" si="21"/>
        <v>0</v>
      </c>
      <c r="I1339" s="214" t="s">
        <v>5031</v>
      </c>
    </row>
    <row r="1340" spans="1:11" x14ac:dyDescent="0.25">
      <c r="A1340" s="275">
        <v>41928</v>
      </c>
      <c r="B1340" s="285" t="s">
        <v>5205</v>
      </c>
      <c r="C1340" s="361" t="s">
        <v>4961</v>
      </c>
      <c r="D1340" s="20" t="s">
        <v>149</v>
      </c>
      <c r="E1340" s="239">
        <v>15709.4</v>
      </c>
      <c r="F1340" s="287">
        <v>41929</v>
      </c>
      <c r="G1340" s="257">
        <v>15709.4</v>
      </c>
      <c r="H1340" s="243">
        <f t="shared" si="21"/>
        <v>0</v>
      </c>
      <c r="I1340" s="214" t="s">
        <v>3583</v>
      </c>
    </row>
    <row r="1341" spans="1:11" x14ac:dyDescent="0.25">
      <c r="A1341" s="216">
        <v>41928</v>
      </c>
      <c r="B1341" s="285" t="s">
        <v>5206</v>
      </c>
      <c r="C1341" s="361" t="s">
        <v>4961</v>
      </c>
      <c r="D1341" s="20" t="s">
        <v>2582</v>
      </c>
      <c r="E1341" s="239">
        <v>3595.6</v>
      </c>
      <c r="F1341" s="287">
        <v>41928</v>
      </c>
      <c r="G1341" s="257">
        <v>3595.6</v>
      </c>
      <c r="H1341" s="243">
        <f t="shared" si="21"/>
        <v>0</v>
      </c>
      <c r="I1341" s="214" t="s">
        <v>5038</v>
      </c>
    </row>
    <row r="1342" spans="1:11" x14ac:dyDescent="0.25">
      <c r="A1342" s="275">
        <v>41928</v>
      </c>
      <c r="B1342" s="285" t="s">
        <v>5207</v>
      </c>
      <c r="C1342" s="361" t="s">
        <v>4961</v>
      </c>
      <c r="D1342" s="20" t="s">
        <v>449</v>
      </c>
      <c r="E1342" s="239">
        <v>2343.1999999999998</v>
      </c>
      <c r="F1342" s="287">
        <v>41928</v>
      </c>
      <c r="G1342" s="257">
        <v>2343.1999999999998</v>
      </c>
      <c r="H1342" s="243">
        <f t="shared" si="21"/>
        <v>0</v>
      </c>
      <c r="I1342" s="214" t="s">
        <v>5035</v>
      </c>
    </row>
    <row r="1343" spans="1:11" x14ac:dyDescent="0.25">
      <c r="A1343" s="216">
        <v>41928</v>
      </c>
      <c r="B1343" s="285" t="s">
        <v>5208</v>
      </c>
      <c r="C1343" s="361" t="s">
        <v>4961</v>
      </c>
      <c r="D1343" s="20" t="s">
        <v>1611</v>
      </c>
      <c r="E1343" s="239">
        <v>5138.8</v>
      </c>
      <c r="F1343" s="287">
        <v>41928</v>
      </c>
      <c r="G1343" s="257">
        <v>5138.8</v>
      </c>
      <c r="H1343" s="243">
        <f t="shared" si="21"/>
        <v>0</v>
      </c>
      <c r="I1343" s="214" t="s">
        <v>5038</v>
      </c>
    </row>
    <row r="1344" spans="1:11" x14ac:dyDescent="0.25">
      <c r="A1344" s="275">
        <v>41928</v>
      </c>
      <c r="B1344" s="285" t="s">
        <v>5209</v>
      </c>
      <c r="C1344" s="361" t="s">
        <v>4961</v>
      </c>
      <c r="D1344" s="20" t="s">
        <v>93</v>
      </c>
      <c r="E1344" s="239">
        <v>13760</v>
      </c>
      <c r="F1344" s="287">
        <v>41929</v>
      </c>
      <c r="G1344" s="257">
        <v>13760</v>
      </c>
      <c r="H1344" s="243">
        <f t="shared" si="21"/>
        <v>0</v>
      </c>
      <c r="I1344" s="214" t="s">
        <v>5030</v>
      </c>
      <c r="K1344" s="33"/>
    </row>
    <row r="1345" spans="1:11" x14ac:dyDescent="0.25">
      <c r="A1345" s="216">
        <v>41928</v>
      </c>
      <c r="B1345" s="285" t="s">
        <v>5210</v>
      </c>
      <c r="C1345" s="361" t="s">
        <v>4961</v>
      </c>
      <c r="D1345" s="20" t="s">
        <v>464</v>
      </c>
      <c r="E1345" s="239">
        <v>19302.8</v>
      </c>
      <c r="F1345" s="287">
        <v>41929</v>
      </c>
      <c r="G1345" s="257">
        <v>19302.8</v>
      </c>
      <c r="H1345" s="243">
        <f t="shared" si="21"/>
        <v>0</v>
      </c>
      <c r="I1345" s="214" t="s">
        <v>10</v>
      </c>
      <c r="K1345" s="33"/>
    </row>
    <row r="1346" spans="1:11" x14ac:dyDescent="0.25">
      <c r="A1346" s="275">
        <v>41928</v>
      </c>
      <c r="B1346" s="285" t="s">
        <v>5211</v>
      </c>
      <c r="C1346" s="361" t="s">
        <v>4961</v>
      </c>
      <c r="D1346" s="20" t="s">
        <v>857</v>
      </c>
      <c r="E1346" s="239">
        <v>2699.2</v>
      </c>
      <c r="F1346" s="287">
        <v>41929</v>
      </c>
      <c r="G1346" s="257">
        <v>2699.2</v>
      </c>
      <c r="H1346" s="243">
        <f t="shared" si="21"/>
        <v>0</v>
      </c>
      <c r="I1346" s="214" t="s">
        <v>3583</v>
      </c>
      <c r="K1346" s="33"/>
    </row>
    <row r="1347" spans="1:11" x14ac:dyDescent="0.25">
      <c r="A1347" s="216">
        <v>41928</v>
      </c>
      <c r="B1347" s="285" t="s">
        <v>5212</v>
      </c>
      <c r="C1347" s="361" t="s">
        <v>4961</v>
      </c>
      <c r="D1347" s="20" t="s">
        <v>312</v>
      </c>
      <c r="E1347" s="239">
        <v>11177.6</v>
      </c>
      <c r="F1347" s="287">
        <v>41928</v>
      </c>
      <c r="G1347" s="257">
        <v>11177.6</v>
      </c>
      <c r="H1347" s="243">
        <f t="shared" si="21"/>
        <v>0</v>
      </c>
      <c r="I1347" s="214" t="s">
        <v>5038</v>
      </c>
      <c r="K1347" s="33"/>
    </row>
    <row r="1348" spans="1:11" x14ac:dyDescent="0.25">
      <c r="A1348" s="275">
        <v>41928</v>
      </c>
      <c r="B1348" s="285" t="s">
        <v>5213</v>
      </c>
      <c r="C1348" s="361" t="s">
        <v>4961</v>
      </c>
      <c r="D1348" s="20" t="s">
        <v>765</v>
      </c>
      <c r="E1348" s="239">
        <v>1027.2</v>
      </c>
      <c r="F1348" s="287">
        <v>41929</v>
      </c>
      <c r="G1348" s="257">
        <v>1027.2</v>
      </c>
      <c r="H1348" s="243">
        <f t="shared" si="21"/>
        <v>0</v>
      </c>
      <c r="I1348" s="214" t="s">
        <v>3583</v>
      </c>
      <c r="K1348" s="33"/>
    </row>
    <row r="1349" spans="1:11" x14ac:dyDescent="0.25">
      <c r="A1349" s="216">
        <v>41928</v>
      </c>
      <c r="B1349" s="285" t="s">
        <v>5214</v>
      </c>
      <c r="C1349" s="361" t="s">
        <v>4961</v>
      </c>
      <c r="D1349" s="20" t="s">
        <v>66</v>
      </c>
      <c r="E1349" s="239">
        <v>2214</v>
      </c>
      <c r="F1349" s="287">
        <v>41928</v>
      </c>
      <c r="G1349" s="257">
        <v>2214</v>
      </c>
      <c r="H1349" s="243">
        <f t="shared" si="21"/>
        <v>0</v>
      </c>
      <c r="I1349" s="214" t="s">
        <v>5038</v>
      </c>
    </row>
    <row r="1350" spans="1:11" x14ac:dyDescent="0.25">
      <c r="A1350" s="275">
        <v>41928</v>
      </c>
      <c r="B1350" s="285" t="s">
        <v>5215</v>
      </c>
      <c r="C1350" s="361" t="s">
        <v>4961</v>
      </c>
      <c r="D1350" s="20" t="s">
        <v>66</v>
      </c>
      <c r="E1350" s="239">
        <v>2112</v>
      </c>
      <c r="F1350" s="287">
        <v>41928</v>
      </c>
      <c r="G1350" s="257">
        <v>2112</v>
      </c>
      <c r="H1350" s="243">
        <f t="shared" si="21"/>
        <v>0</v>
      </c>
      <c r="I1350" s="214" t="s">
        <v>5038</v>
      </c>
    </row>
    <row r="1351" spans="1:11" x14ac:dyDescent="0.25">
      <c r="A1351" s="216">
        <v>41928</v>
      </c>
      <c r="B1351" s="285" t="s">
        <v>5216</v>
      </c>
      <c r="C1351" s="361" t="s">
        <v>4961</v>
      </c>
      <c r="D1351" s="344" t="s">
        <v>494</v>
      </c>
      <c r="E1351" s="345">
        <v>6477.72</v>
      </c>
      <c r="F1351" s="287">
        <v>41928</v>
      </c>
      <c r="G1351" s="257">
        <v>6477.72</v>
      </c>
      <c r="H1351" s="243">
        <f t="shared" si="21"/>
        <v>0</v>
      </c>
      <c r="I1351" s="214" t="s">
        <v>5038</v>
      </c>
    </row>
    <row r="1352" spans="1:11" x14ac:dyDescent="0.25">
      <c r="A1352" s="275">
        <v>41928</v>
      </c>
      <c r="B1352" s="285" t="s">
        <v>5217</v>
      </c>
      <c r="C1352" s="361" t="s">
        <v>4961</v>
      </c>
      <c r="D1352" s="20" t="s">
        <v>346</v>
      </c>
      <c r="E1352" s="239">
        <v>1052.8</v>
      </c>
      <c r="F1352" s="287">
        <v>41929</v>
      </c>
      <c r="G1352" s="257">
        <v>1052.8</v>
      </c>
      <c r="H1352" s="243">
        <f t="shared" ref="H1352:H1415" si="22">E1352-G1352</f>
        <v>0</v>
      </c>
      <c r="I1352" s="214" t="s">
        <v>10</v>
      </c>
    </row>
    <row r="1353" spans="1:11" x14ac:dyDescent="0.25">
      <c r="A1353" s="216">
        <v>41928</v>
      </c>
      <c r="B1353" s="285" t="s">
        <v>5218</v>
      </c>
      <c r="C1353" s="361" t="s">
        <v>4961</v>
      </c>
      <c r="D1353" s="20" t="s">
        <v>396</v>
      </c>
      <c r="E1353" s="239">
        <v>417.6</v>
      </c>
      <c r="F1353" s="287">
        <v>41928</v>
      </c>
      <c r="G1353" s="257">
        <v>417.6</v>
      </c>
      <c r="H1353" s="243">
        <f t="shared" si="22"/>
        <v>0</v>
      </c>
      <c r="I1353" s="214" t="s">
        <v>5030</v>
      </c>
    </row>
    <row r="1354" spans="1:11" x14ac:dyDescent="0.25">
      <c r="A1354" s="275">
        <v>41928</v>
      </c>
      <c r="B1354" s="285" t="s">
        <v>5219</v>
      </c>
      <c r="C1354" s="361" t="s">
        <v>4961</v>
      </c>
      <c r="D1354" s="20" t="s">
        <v>4953</v>
      </c>
      <c r="E1354" s="239">
        <v>6279.2</v>
      </c>
      <c r="F1354" s="287">
        <v>41932</v>
      </c>
      <c r="G1354" s="257">
        <v>6279.2</v>
      </c>
      <c r="H1354" s="243">
        <f t="shared" si="22"/>
        <v>0</v>
      </c>
      <c r="I1354" s="214" t="s">
        <v>5009</v>
      </c>
    </row>
    <row r="1355" spans="1:11" x14ac:dyDescent="0.25">
      <c r="A1355" s="216">
        <v>41928</v>
      </c>
      <c r="B1355" s="285" t="s">
        <v>5220</v>
      </c>
      <c r="C1355" s="361" t="s">
        <v>4961</v>
      </c>
      <c r="D1355" s="20" t="s">
        <v>4796</v>
      </c>
      <c r="E1355" s="239">
        <v>8680.2000000000007</v>
      </c>
      <c r="F1355" s="287">
        <v>41928</v>
      </c>
      <c r="G1355" s="257">
        <v>8680.2000000000007</v>
      </c>
      <c r="H1355" s="243">
        <f t="shared" si="22"/>
        <v>0</v>
      </c>
      <c r="I1355" s="214" t="s">
        <v>5030</v>
      </c>
    </row>
    <row r="1356" spans="1:11" x14ac:dyDescent="0.25">
      <c r="A1356" s="275">
        <v>41928</v>
      </c>
      <c r="B1356" s="285" t="s">
        <v>5221</v>
      </c>
      <c r="C1356" s="361" t="s">
        <v>4961</v>
      </c>
      <c r="D1356" s="20" t="s">
        <v>4977</v>
      </c>
      <c r="E1356" s="239">
        <v>1550.6</v>
      </c>
      <c r="F1356" s="287">
        <v>41928</v>
      </c>
      <c r="G1356" s="257">
        <v>1560.6</v>
      </c>
      <c r="H1356" s="243">
        <f t="shared" si="22"/>
        <v>-10</v>
      </c>
      <c r="I1356" s="214" t="s">
        <v>5030</v>
      </c>
    </row>
    <row r="1357" spans="1:11" x14ac:dyDescent="0.25">
      <c r="A1357" s="216">
        <v>41928</v>
      </c>
      <c r="B1357" s="285" t="s">
        <v>5222</v>
      </c>
      <c r="C1357" s="361" t="s">
        <v>4961</v>
      </c>
      <c r="D1357" s="20" t="s">
        <v>4679</v>
      </c>
      <c r="E1357" s="239">
        <v>7571.2</v>
      </c>
      <c r="F1357" s="287">
        <v>41928</v>
      </c>
      <c r="G1357" s="257">
        <v>7571.2</v>
      </c>
      <c r="H1357" s="243">
        <f t="shared" si="22"/>
        <v>0</v>
      </c>
      <c r="I1357" s="214" t="s">
        <v>5030</v>
      </c>
    </row>
    <row r="1358" spans="1:11" x14ac:dyDescent="0.25">
      <c r="A1358" s="275">
        <v>41928</v>
      </c>
      <c r="B1358" s="285" t="s">
        <v>5223</v>
      </c>
      <c r="C1358" s="361" t="s">
        <v>4961</v>
      </c>
      <c r="D1358" s="20" t="s">
        <v>51</v>
      </c>
      <c r="E1358" s="239">
        <v>1193.4000000000001</v>
      </c>
      <c r="F1358" s="287">
        <v>41928</v>
      </c>
      <c r="G1358" s="257">
        <v>1193.4000000000001</v>
      </c>
      <c r="H1358" s="243">
        <f t="shared" si="22"/>
        <v>0</v>
      </c>
      <c r="I1358" s="214" t="s">
        <v>5030</v>
      </c>
    </row>
    <row r="1359" spans="1:11" x14ac:dyDescent="0.25">
      <c r="A1359" s="216">
        <v>41928</v>
      </c>
      <c r="B1359" s="285" t="s">
        <v>5224</v>
      </c>
      <c r="C1359" s="361" t="s">
        <v>4961</v>
      </c>
      <c r="D1359" s="20" t="s">
        <v>1611</v>
      </c>
      <c r="E1359" s="239">
        <v>4977.6000000000004</v>
      </c>
      <c r="F1359" s="287">
        <v>41928</v>
      </c>
      <c r="G1359" s="257">
        <v>4977.6000000000004</v>
      </c>
      <c r="H1359" s="243">
        <f t="shared" si="22"/>
        <v>0</v>
      </c>
      <c r="I1359" s="214" t="s">
        <v>5030</v>
      </c>
    </row>
    <row r="1360" spans="1:11" x14ac:dyDescent="0.25">
      <c r="A1360" s="275">
        <v>41928</v>
      </c>
      <c r="B1360" s="285" t="s">
        <v>5225</v>
      </c>
      <c r="C1360" s="361" t="s">
        <v>4961</v>
      </c>
      <c r="D1360" s="20" t="s">
        <v>4666</v>
      </c>
      <c r="E1360" s="239">
        <v>9000</v>
      </c>
      <c r="F1360" s="487"/>
      <c r="G1360" s="682"/>
      <c r="H1360" s="243">
        <f t="shared" si="22"/>
        <v>9000</v>
      </c>
      <c r="I1360" s="214" t="s">
        <v>5030</v>
      </c>
    </row>
    <row r="1361" spans="1:11" x14ac:dyDescent="0.25">
      <c r="A1361" s="216">
        <v>41928</v>
      </c>
      <c r="B1361" s="285" t="s">
        <v>5226</v>
      </c>
      <c r="C1361" s="361" t="s">
        <v>4961</v>
      </c>
      <c r="D1361" s="329" t="s">
        <v>5227</v>
      </c>
      <c r="E1361" s="330">
        <v>0</v>
      </c>
      <c r="F1361" s="484" t="s">
        <v>5228</v>
      </c>
      <c r="G1361" s="257"/>
      <c r="H1361" s="243">
        <f t="shared" si="22"/>
        <v>0</v>
      </c>
      <c r="I1361" s="214" t="s">
        <v>5033</v>
      </c>
    </row>
    <row r="1362" spans="1:11" x14ac:dyDescent="0.25">
      <c r="A1362" s="275">
        <v>41928</v>
      </c>
      <c r="B1362" s="285" t="s">
        <v>5229</v>
      </c>
      <c r="C1362" s="361" t="s">
        <v>4961</v>
      </c>
      <c r="D1362" s="20" t="s">
        <v>140</v>
      </c>
      <c r="E1362" s="239">
        <v>6152</v>
      </c>
      <c r="F1362" s="287">
        <v>41928</v>
      </c>
      <c r="G1362" s="257">
        <v>6152</v>
      </c>
      <c r="H1362" s="243">
        <f t="shared" si="22"/>
        <v>0</v>
      </c>
      <c r="I1362" s="214" t="s">
        <v>5030</v>
      </c>
      <c r="J1362" s="21"/>
      <c r="K1362" s="21"/>
    </row>
    <row r="1363" spans="1:11" x14ac:dyDescent="0.25">
      <c r="A1363" s="216">
        <v>41928</v>
      </c>
      <c r="B1363" s="285" t="s">
        <v>5230</v>
      </c>
      <c r="C1363" s="361" t="s">
        <v>4961</v>
      </c>
      <c r="D1363" s="20" t="s">
        <v>78</v>
      </c>
      <c r="E1363" s="239">
        <v>2979.2</v>
      </c>
      <c r="F1363" s="287">
        <v>41929</v>
      </c>
      <c r="G1363" s="257">
        <v>2979.2</v>
      </c>
      <c r="H1363" s="243">
        <f t="shared" si="22"/>
        <v>0</v>
      </c>
      <c r="I1363" s="214" t="s">
        <v>5033</v>
      </c>
      <c r="J1363" s="21"/>
      <c r="K1363" s="21"/>
    </row>
    <row r="1364" spans="1:11" x14ac:dyDescent="0.25">
      <c r="A1364" s="275">
        <v>41928</v>
      </c>
      <c r="B1364" s="285" t="s">
        <v>5231</v>
      </c>
      <c r="C1364" s="361" t="s">
        <v>4961</v>
      </c>
      <c r="D1364" s="20" t="s">
        <v>78</v>
      </c>
      <c r="E1364" s="239">
        <v>2324</v>
      </c>
      <c r="F1364" s="287">
        <v>41929</v>
      </c>
      <c r="G1364" s="257">
        <v>2324</v>
      </c>
      <c r="H1364" s="243">
        <f t="shared" si="22"/>
        <v>0</v>
      </c>
      <c r="I1364" s="214" t="s">
        <v>5033</v>
      </c>
      <c r="J1364" s="21"/>
      <c r="K1364" s="21"/>
    </row>
    <row r="1365" spans="1:11" x14ac:dyDescent="0.25">
      <c r="A1365" s="216">
        <v>41928</v>
      </c>
      <c r="B1365" s="285" t="s">
        <v>5232</v>
      </c>
      <c r="C1365" s="361" t="s">
        <v>4961</v>
      </c>
      <c r="D1365" s="20" t="s">
        <v>193</v>
      </c>
      <c r="E1365" s="239">
        <v>8510</v>
      </c>
      <c r="F1365" s="287">
        <v>41929</v>
      </c>
      <c r="G1365" s="257">
        <v>8510</v>
      </c>
      <c r="H1365" s="243">
        <f t="shared" si="22"/>
        <v>0</v>
      </c>
      <c r="I1365" s="214" t="s">
        <v>5033</v>
      </c>
      <c r="J1365" s="21"/>
      <c r="K1365" s="21"/>
    </row>
    <row r="1366" spans="1:11" x14ac:dyDescent="0.25">
      <c r="A1366" s="275">
        <v>41928</v>
      </c>
      <c r="B1366" s="285" t="s">
        <v>5233</v>
      </c>
      <c r="C1366" s="361" t="s">
        <v>4961</v>
      </c>
      <c r="D1366" s="20" t="s">
        <v>4793</v>
      </c>
      <c r="E1366" s="239">
        <v>4757</v>
      </c>
      <c r="F1366" s="287">
        <v>41929</v>
      </c>
      <c r="G1366" s="257">
        <v>4757</v>
      </c>
      <c r="H1366" s="243">
        <f t="shared" si="22"/>
        <v>0</v>
      </c>
      <c r="I1366" s="214" t="s">
        <v>5033</v>
      </c>
      <c r="J1366" s="21"/>
      <c r="K1366" s="21"/>
    </row>
    <row r="1367" spans="1:11" x14ac:dyDescent="0.25">
      <c r="A1367" s="216">
        <v>41928</v>
      </c>
      <c r="B1367" s="285" t="s">
        <v>5234</v>
      </c>
      <c r="C1367" s="361" t="s">
        <v>4961</v>
      </c>
      <c r="D1367" s="20" t="s">
        <v>5050</v>
      </c>
      <c r="E1367" s="239">
        <v>373.2</v>
      </c>
      <c r="F1367" s="287">
        <v>41929</v>
      </c>
      <c r="G1367" s="257">
        <v>373.2</v>
      </c>
      <c r="H1367" s="243">
        <f t="shared" si="22"/>
        <v>0</v>
      </c>
      <c r="I1367" s="214" t="s">
        <v>5030</v>
      </c>
      <c r="J1367" s="21"/>
      <c r="K1367" s="21"/>
    </row>
    <row r="1368" spans="1:11" x14ac:dyDescent="0.25">
      <c r="A1368" s="275">
        <v>41928</v>
      </c>
      <c r="B1368" s="285" t="s">
        <v>5235</v>
      </c>
      <c r="C1368" s="361" t="s">
        <v>4961</v>
      </c>
      <c r="D1368" s="20" t="s">
        <v>87</v>
      </c>
      <c r="E1368" s="239">
        <v>5277.57</v>
      </c>
      <c r="F1368" s="287">
        <v>41929</v>
      </c>
      <c r="G1368" s="257">
        <v>5277.57</v>
      </c>
      <c r="H1368" s="243">
        <f t="shared" si="22"/>
        <v>0</v>
      </c>
      <c r="I1368" s="214" t="s">
        <v>10</v>
      </c>
      <c r="J1368" s="21"/>
      <c r="K1368" s="21"/>
    </row>
    <row r="1369" spans="1:11" ht="15.75" x14ac:dyDescent="0.25">
      <c r="A1369" s="216">
        <v>41928</v>
      </c>
      <c r="B1369" s="285" t="s">
        <v>5236</v>
      </c>
      <c r="C1369" s="361" t="s">
        <v>4961</v>
      </c>
      <c r="D1369" s="329" t="s">
        <v>5237</v>
      </c>
      <c r="E1369" s="330">
        <v>0</v>
      </c>
      <c r="F1369" s="683" t="s">
        <v>4878</v>
      </c>
      <c r="G1369" s="257"/>
      <c r="H1369" s="243">
        <f t="shared" si="22"/>
        <v>0</v>
      </c>
      <c r="I1369" s="214" t="s">
        <v>5033</v>
      </c>
      <c r="J1369" s="21"/>
      <c r="K1369" s="21"/>
    </row>
    <row r="1370" spans="1:11" x14ac:dyDescent="0.25">
      <c r="A1370" s="275">
        <v>41928</v>
      </c>
      <c r="B1370" s="285" t="s">
        <v>5238</v>
      </c>
      <c r="C1370" s="361" t="s">
        <v>4961</v>
      </c>
      <c r="D1370" s="20" t="s">
        <v>4956</v>
      </c>
      <c r="E1370" s="239">
        <v>1796.4</v>
      </c>
      <c r="F1370" s="287">
        <v>41928</v>
      </c>
      <c r="G1370" s="257">
        <v>1796.4</v>
      </c>
      <c r="H1370" s="243">
        <f t="shared" si="22"/>
        <v>0</v>
      </c>
      <c r="I1370" s="214" t="s">
        <v>5030</v>
      </c>
      <c r="J1370" s="21"/>
      <c r="K1370" s="21"/>
    </row>
    <row r="1371" spans="1:11" x14ac:dyDescent="0.25">
      <c r="A1371" s="216">
        <v>41928</v>
      </c>
      <c r="B1371" s="285" t="s">
        <v>5239</v>
      </c>
      <c r="C1371" s="361" t="s">
        <v>4961</v>
      </c>
      <c r="D1371" s="20" t="s">
        <v>28</v>
      </c>
      <c r="E1371" s="239">
        <v>4961.96</v>
      </c>
      <c r="F1371" s="287">
        <v>41928</v>
      </c>
      <c r="G1371" s="257">
        <v>4961.96</v>
      </c>
      <c r="H1371" s="243">
        <f t="shared" si="22"/>
        <v>0</v>
      </c>
      <c r="I1371" s="214" t="s">
        <v>5030</v>
      </c>
      <c r="J1371" s="21"/>
      <c r="K1371" s="21"/>
    </row>
    <row r="1372" spans="1:11" x14ac:dyDescent="0.25">
      <c r="A1372" s="275">
        <v>41928</v>
      </c>
      <c r="B1372" s="285" t="s">
        <v>5240</v>
      </c>
      <c r="C1372" s="361" t="s">
        <v>4961</v>
      </c>
      <c r="D1372" s="20" t="s">
        <v>133</v>
      </c>
      <c r="E1372" s="239">
        <v>51885.599999999999</v>
      </c>
      <c r="F1372" s="287">
        <v>41928</v>
      </c>
      <c r="G1372" s="257">
        <v>51885.599999999999</v>
      </c>
      <c r="H1372" s="243">
        <f t="shared" si="22"/>
        <v>0</v>
      </c>
      <c r="I1372" s="214" t="s">
        <v>5030</v>
      </c>
      <c r="J1372" s="21"/>
      <c r="K1372" s="21"/>
    </row>
    <row r="1373" spans="1:11" x14ac:dyDescent="0.25">
      <c r="A1373" s="216">
        <v>41928</v>
      </c>
      <c r="B1373" s="285" t="s">
        <v>5241</v>
      </c>
      <c r="C1373" s="361" t="s">
        <v>4961</v>
      </c>
      <c r="D1373" s="20" t="s">
        <v>4630</v>
      </c>
      <c r="E1373" s="239">
        <v>42946.2</v>
      </c>
      <c r="F1373" s="482" t="s">
        <v>5242</v>
      </c>
      <c r="G1373" s="257">
        <f>17000+25946.2</f>
        <v>42946.2</v>
      </c>
      <c r="H1373" s="243">
        <f t="shared" si="22"/>
        <v>0</v>
      </c>
      <c r="I1373" s="214" t="s">
        <v>5047</v>
      </c>
      <c r="J1373" s="21"/>
      <c r="K1373" s="21"/>
    </row>
    <row r="1374" spans="1:11" x14ac:dyDescent="0.25">
      <c r="A1374" s="275">
        <v>41928</v>
      </c>
      <c r="B1374" s="285" t="s">
        <v>5243</v>
      </c>
      <c r="C1374" s="361" t="s">
        <v>4961</v>
      </c>
      <c r="D1374" s="20" t="s">
        <v>4682</v>
      </c>
      <c r="E1374" s="239">
        <v>10303.4</v>
      </c>
      <c r="F1374" s="287">
        <v>41928</v>
      </c>
      <c r="G1374" s="257">
        <v>10303.4</v>
      </c>
      <c r="H1374" s="243">
        <f t="shared" si="22"/>
        <v>0</v>
      </c>
      <c r="I1374" s="214" t="s">
        <v>5030</v>
      </c>
      <c r="J1374" s="21"/>
      <c r="K1374" s="21"/>
    </row>
    <row r="1375" spans="1:11" x14ac:dyDescent="0.25">
      <c r="A1375" s="216">
        <v>41928</v>
      </c>
      <c r="B1375" s="285" t="s">
        <v>5244</v>
      </c>
      <c r="C1375" s="361" t="s">
        <v>4961</v>
      </c>
      <c r="D1375" s="20" t="s">
        <v>4684</v>
      </c>
      <c r="E1375" s="239">
        <v>3712</v>
      </c>
      <c r="F1375" s="287">
        <v>41929</v>
      </c>
      <c r="G1375" s="257">
        <v>3712</v>
      </c>
      <c r="H1375" s="243">
        <f t="shared" si="22"/>
        <v>0</v>
      </c>
      <c r="I1375" s="214" t="s">
        <v>10</v>
      </c>
      <c r="J1375" s="21"/>
      <c r="K1375" s="21"/>
    </row>
    <row r="1376" spans="1:11" x14ac:dyDescent="0.25">
      <c r="A1376" s="275">
        <v>41928</v>
      </c>
      <c r="B1376" s="285" t="s">
        <v>5245</v>
      </c>
      <c r="C1376" s="361" t="s">
        <v>4961</v>
      </c>
      <c r="D1376" s="20" t="s">
        <v>494</v>
      </c>
      <c r="E1376" s="239">
        <v>2623.6</v>
      </c>
      <c r="F1376" s="487"/>
      <c r="G1376" s="682"/>
      <c r="H1376" s="243">
        <f t="shared" si="22"/>
        <v>2623.6</v>
      </c>
      <c r="I1376" s="214" t="s">
        <v>5030</v>
      </c>
      <c r="J1376" s="21"/>
      <c r="K1376" s="21"/>
    </row>
    <row r="1377" spans="1:11" x14ac:dyDescent="0.25">
      <c r="A1377" s="216">
        <v>41928</v>
      </c>
      <c r="B1377" s="285" t="s">
        <v>5246</v>
      </c>
      <c r="C1377" s="361" t="s">
        <v>4961</v>
      </c>
      <c r="D1377" s="20" t="s">
        <v>4273</v>
      </c>
      <c r="E1377" s="239">
        <v>11545.6</v>
      </c>
      <c r="F1377" s="287">
        <v>41942</v>
      </c>
      <c r="G1377" s="257">
        <v>11545.6</v>
      </c>
      <c r="H1377" s="243">
        <f t="shared" si="22"/>
        <v>0</v>
      </c>
      <c r="I1377" s="214" t="s">
        <v>5030</v>
      </c>
      <c r="J1377" s="21"/>
      <c r="K1377" s="21"/>
    </row>
    <row r="1378" spans="1:11" x14ac:dyDescent="0.25">
      <c r="A1378" s="275">
        <v>41928</v>
      </c>
      <c r="B1378" s="285" t="s">
        <v>5247</v>
      </c>
      <c r="C1378" s="361" t="s">
        <v>4961</v>
      </c>
      <c r="D1378" s="20" t="s">
        <v>4636</v>
      </c>
      <c r="E1378" s="239">
        <v>21606.2</v>
      </c>
      <c r="F1378" s="287">
        <v>41930</v>
      </c>
      <c r="G1378" s="257">
        <v>21606.2</v>
      </c>
      <c r="H1378" s="243">
        <f t="shared" si="22"/>
        <v>0</v>
      </c>
      <c r="I1378" s="214" t="s">
        <v>5047</v>
      </c>
    </row>
    <row r="1379" spans="1:11" x14ac:dyDescent="0.25">
      <c r="A1379" s="216">
        <v>41928</v>
      </c>
      <c r="B1379" s="285" t="s">
        <v>5248</v>
      </c>
      <c r="C1379" s="361" t="s">
        <v>4961</v>
      </c>
      <c r="D1379" s="344" t="s">
        <v>5058</v>
      </c>
      <c r="E1379" s="345">
        <v>12586.4</v>
      </c>
      <c r="F1379" s="287">
        <v>41930</v>
      </c>
      <c r="G1379" s="257">
        <v>12586.4</v>
      </c>
      <c r="H1379" s="243">
        <f t="shared" si="22"/>
        <v>0</v>
      </c>
      <c r="I1379" s="214" t="s">
        <v>5047</v>
      </c>
    </row>
    <row r="1380" spans="1:11" x14ac:dyDescent="0.25">
      <c r="A1380" s="275">
        <v>41928</v>
      </c>
      <c r="B1380" s="285" t="s">
        <v>5249</v>
      </c>
      <c r="C1380" s="361" t="s">
        <v>4961</v>
      </c>
      <c r="D1380" s="20" t="s">
        <v>5250</v>
      </c>
      <c r="E1380" s="239">
        <v>2403.5</v>
      </c>
      <c r="F1380" s="487"/>
      <c r="G1380" s="682"/>
      <c r="H1380" s="243">
        <f t="shared" si="22"/>
        <v>2403.5</v>
      </c>
      <c r="I1380" s="214" t="s">
        <v>5047</v>
      </c>
    </row>
    <row r="1381" spans="1:11" x14ac:dyDescent="0.25">
      <c r="A1381" s="216">
        <v>41928</v>
      </c>
      <c r="B1381" s="285" t="s">
        <v>5251</v>
      </c>
      <c r="C1381" s="361" t="s">
        <v>4961</v>
      </c>
      <c r="D1381" s="20" t="s">
        <v>4956</v>
      </c>
      <c r="E1381" s="239">
        <v>44177</v>
      </c>
      <c r="F1381" s="287">
        <v>41930</v>
      </c>
      <c r="G1381" s="257">
        <v>44177</v>
      </c>
      <c r="H1381" s="243">
        <f t="shared" si="22"/>
        <v>0</v>
      </c>
      <c r="I1381" s="214" t="s">
        <v>5031</v>
      </c>
    </row>
    <row r="1382" spans="1:11" x14ac:dyDescent="0.25">
      <c r="A1382" s="275">
        <v>41928</v>
      </c>
      <c r="B1382" s="285" t="s">
        <v>5252</v>
      </c>
      <c r="C1382" s="361" t="s">
        <v>4961</v>
      </c>
      <c r="D1382" s="344" t="s">
        <v>3563</v>
      </c>
      <c r="E1382" s="345">
        <v>33582.559999999998</v>
      </c>
      <c r="F1382" s="287">
        <v>41936</v>
      </c>
      <c r="G1382" s="257">
        <v>33582.559999999998</v>
      </c>
      <c r="H1382" s="243">
        <f t="shared" si="22"/>
        <v>0</v>
      </c>
      <c r="I1382" s="214" t="s">
        <v>5047</v>
      </c>
      <c r="K1382" s="33"/>
    </row>
    <row r="1383" spans="1:11" x14ac:dyDescent="0.25">
      <c r="A1383" s="216">
        <v>41928</v>
      </c>
      <c r="B1383" s="285" t="s">
        <v>5253</v>
      </c>
      <c r="C1383" s="361" t="s">
        <v>4961</v>
      </c>
      <c r="D1383" s="20" t="s">
        <v>160</v>
      </c>
      <c r="E1383" s="239">
        <v>207287.22</v>
      </c>
      <c r="F1383" s="473" t="s">
        <v>5254</v>
      </c>
      <c r="G1383" s="257">
        <v>207287.22</v>
      </c>
      <c r="H1383" s="243">
        <f t="shared" si="22"/>
        <v>0</v>
      </c>
      <c r="I1383" s="214" t="s">
        <v>5047</v>
      </c>
    </row>
    <row r="1384" spans="1:11" x14ac:dyDescent="0.25">
      <c r="A1384" s="275">
        <v>41928</v>
      </c>
      <c r="B1384" s="285" t="s">
        <v>5255</v>
      </c>
      <c r="C1384" s="361" t="s">
        <v>4961</v>
      </c>
      <c r="D1384" s="20" t="s">
        <v>4216</v>
      </c>
      <c r="E1384" s="239">
        <v>8578.5</v>
      </c>
      <c r="F1384" s="287">
        <v>41928</v>
      </c>
      <c r="G1384" s="257">
        <v>8578.5</v>
      </c>
      <c r="H1384" s="243">
        <f t="shared" si="22"/>
        <v>0</v>
      </c>
      <c r="I1384" s="214" t="s">
        <v>5030</v>
      </c>
    </row>
    <row r="1385" spans="1:11" x14ac:dyDescent="0.25">
      <c r="A1385" s="216">
        <v>41928</v>
      </c>
      <c r="B1385" s="285" t="s">
        <v>5256</v>
      </c>
      <c r="C1385" s="361" t="s">
        <v>4961</v>
      </c>
      <c r="D1385" s="20" t="s">
        <v>22</v>
      </c>
      <c r="E1385" s="239">
        <v>19834</v>
      </c>
      <c r="F1385" s="287">
        <v>41930</v>
      </c>
      <c r="G1385" s="257">
        <v>19834</v>
      </c>
      <c r="H1385" s="243">
        <f t="shared" si="22"/>
        <v>0</v>
      </c>
      <c r="I1385" s="214" t="s">
        <v>5047</v>
      </c>
    </row>
    <row r="1386" spans="1:11" x14ac:dyDescent="0.25">
      <c r="A1386" s="275">
        <v>41928</v>
      </c>
      <c r="B1386" s="285" t="s">
        <v>5257</v>
      </c>
      <c r="C1386" s="361" t="s">
        <v>4961</v>
      </c>
      <c r="D1386" s="20" t="s">
        <v>5258</v>
      </c>
      <c r="E1386" s="239">
        <v>2160.9</v>
      </c>
      <c r="F1386" s="287">
        <v>41930</v>
      </c>
      <c r="G1386" s="257">
        <v>2160.9</v>
      </c>
      <c r="H1386" s="243">
        <f t="shared" si="22"/>
        <v>0</v>
      </c>
      <c r="I1386" s="214" t="s">
        <v>5047</v>
      </c>
    </row>
    <row r="1387" spans="1:11" x14ac:dyDescent="0.25">
      <c r="A1387" s="216">
        <v>41928</v>
      </c>
      <c r="B1387" s="285" t="s">
        <v>5259</v>
      </c>
      <c r="C1387" s="361" t="s">
        <v>4961</v>
      </c>
      <c r="D1387" s="20" t="s">
        <v>5058</v>
      </c>
      <c r="E1387" s="239">
        <v>2237</v>
      </c>
      <c r="F1387" s="287">
        <v>41930</v>
      </c>
      <c r="G1387" s="257">
        <v>2237</v>
      </c>
      <c r="H1387" s="243">
        <f t="shared" si="22"/>
        <v>0</v>
      </c>
      <c r="I1387" s="214" t="s">
        <v>4800</v>
      </c>
      <c r="K1387" s="33"/>
    </row>
    <row r="1388" spans="1:11" x14ac:dyDescent="0.25">
      <c r="A1388" s="275">
        <v>41928</v>
      </c>
      <c r="B1388" s="285" t="s">
        <v>5260</v>
      </c>
      <c r="C1388" s="361" t="s">
        <v>4961</v>
      </c>
      <c r="D1388" s="20" t="s">
        <v>4334</v>
      </c>
      <c r="E1388" s="239">
        <v>32004.75</v>
      </c>
      <c r="F1388" s="287">
        <v>41930</v>
      </c>
      <c r="G1388" s="257">
        <v>32004.75</v>
      </c>
      <c r="H1388" s="243">
        <f t="shared" si="22"/>
        <v>0</v>
      </c>
      <c r="I1388" s="214" t="s">
        <v>5047</v>
      </c>
    </row>
    <row r="1389" spans="1:11" x14ac:dyDescent="0.25">
      <c r="A1389" s="216">
        <v>41928</v>
      </c>
      <c r="B1389" s="285" t="s">
        <v>5261</v>
      </c>
      <c r="C1389" s="361" t="s">
        <v>4961</v>
      </c>
      <c r="D1389" s="20" t="s">
        <v>4713</v>
      </c>
      <c r="E1389" s="239">
        <v>16960.400000000001</v>
      </c>
      <c r="F1389" s="287">
        <v>41930</v>
      </c>
      <c r="G1389" s="257">
        <v>16960.400000000001</v>
      </c>
      <c r="H1389" s="243">
        <f t="shared" si="22"/>
        <v>0</v>
      </c>
      <c r="I1389" s="214" t="s">
        <v>5047</v>
      </c>
    </row>
    <row r="1390" spans="1:11" x14ac:dyDescent="0.25">
      <c r="A1390" s="216">
        <v>41929</v>
      </c>
      <c r="B1390" s="285" t="s">
        <v>5262</v>
      </c>
      <c r="C1390" s="361" t="s">
        <v>4961</v>
      </c>
      <c r="D1390" s="20" t="s">
        <v>4953</v>
      </c>
      <c r="E1390" s="239">
        <v>31255.3</v>
      </c>
      <c r="F1390" s="287">
        <v>41930</v>
      </c>
      <c r="G1390" s="257">
        <v>31255.3</v>
      </c>
      <c r="H1390" s="243">
        <f t="shared" si="22"/>
        <v>0</v>
      </c>
      <c r="I1390" s="214" t="s">
        <v>5009</v>
      </c>
    </row>
    <row r="1391" spans="1:11" x14ac:dyDescent="0.25">
      <c r="A1391" s="216">
        <v>41929</v>
      </c>
      <c r="B1391" s="285" t="s">
        <v>5263</v>
      </c>
      <c r="C1391" s="361" t="s">
        <v>4961</v>
      </c>
      <c r="D1391" s="20" t="s">
        <v>4977</v>
      </c>
      <c r="E1391" s="239">
        <v>11200</v>
      </c>
      <c r="F1391" s="287">
        <v>41929</v>
      </c>
      <c r="G1391" s="257">
        <v>11200</v>
      </c>
      <c r="H1391" s="243">
        <f t="shared" si="22"/>
        <v>0</v>
      </c>
      <c r="I1391" s="214" t="s">
        <v>5030</v>
      </c>
    </row>
    <row r="1392" spans="1:11" x14ac:dyDescent="0.25">
      <c r="A1392" s="216">
        <v>41929</v>
      </c>
      <c r="B1392" s="285" t="s">
        <v>5264</v>
      </c>
      <c r="C1392" s="361" t="s">
        <v>4961</v>
      </c>
      <c r="D1392" s="20" t="s">
        <v>3372</v>
      </c>
      <c r="E1392" s="239">
        <v>3648</v>
      </c>
      <c r="F1392" s="287">
        <v>41929</v>
      </c>
      <c r="G1392" s="257">
        <v>3648</v>
      </c>
      <c r="H1392" s="243">
        <f t="shared" si="22"/>
        <v>0</v>
      </c>
      <c r="I1392" s="214" t="s">
        <v>5048</v>
      </c>
    </row>
    <row r="1393" spans="1:11" x14ac:dyDescent="0.25">
      <c r="A1393" s="216">
        <v>41929</v>
      </c>
      <c r="B1393" s="285" t="s">
        <v>5265</v>
      </c>
      <c r="C1393" s="361" t="s">
        <v>4961</v>
      </c>
      <c r="D1393" s="679" t="s">
        <v>4966</v>
      </c>
      <c r="E1393" s="239">
        <v>21309.599999999999</v>
      </c>
      <c r="F1393" s="287">
        <v>41929</v>
      </c>
      <c r="G1393" s="257">
        <v>21309.599999999999</v>
      </c>
      <c r="H1393" s="243">
        <f t="shared" si="22"/>
        <v>0</v>
      </c>
      <c r="I1393" s="214" t="s">
        <v>5033</v>
      </c>
    </row>
    <row r="1394" spans="1:11" x14ac:dyDescent="0.25">
      <c r="A1394" s="216">
        <v>41929</v>
      </c>
      <c r="B1394" s="285" t="s">
        <v>5266</v>
      </c>
      <c r="C1394" s="361" t="s">
        <v>4961</v>
      </c>
      <c r="D1394" s="20" t="s">
        <v>5034</v>
      </c>
      <c r="E1394" s="239">
        <v>9511.7999999999993</v>
      </c>
      <c r="F1394" s="287">
        <v>41930</v>
      </c>
      <c r="G1394" s="257">
        <v>9511.7999999999993</v>
      </c>
      <c r="H1394" s="243">
        <f t="shared" si="22"/>
        <v>0</v>
      </c>
      <c r="I1394" s="214" t="s">
        <v>5030</v>
      </c>
    </row>
    <row r="1395" spans="1:11" x14ac:dyDescent="0.25">
      <c r="A1395" s="216">
        <v>41929</v>
      </c>
      <c r="B1395" s="285" t="s">
        <v>5267</v>
      </c>
      <c r="C1395" s="361" t="s">
        <v>4961</v>
      </c>
      <c r="D1395" s="20" t="s">
        <v>5268</v>
      </c>
      <c r="E1395" s="239">
        <v>4898.3999999999996</v>
      </c>
      <c r="F1395" s="287">
        <v>41929</v>
      </c>
      <c r="G1395" s="257">
        <v>4898.3999999999996</v>
      </c>
      <c r="H1395" s="243">
        <f t="shared" si="22"/>
        <v>0</v>
      </c>
      <c r="I1395" s="214" t="s">
        <v>5033</v>
      </c>
    </row>
    <row r="1396" spans="1:11" x14ac:dyDescent="0.25">
      <c r="A1396" s="216">
        <v>41929</v>
      </c>
      <c r="B1396" s="285" t="s">
        <v>5269</v>
      </c>
      <c r="C1396" s="361" t="s">
        <v>4961</v>
      </c>
      <c r="D1396" s="20" t="s">
        <v>4352</v>
      </c>
      <c r="E1396" s="239">
        <v>3780</v>
      </c>
      <c r="F1396" s="287">
        <v>41929</v>
      </c>
      <c r="G1396" s="257">
        <v>3780</v>
      </c>
      <c r="H1396" s="243">
        <f t="shared" si="22"/>
        <v>0</v>
      </c>
      <c r="I1396" s="214" t="s">
        <v>5030</v>
      </c>
    </row>
    <row r="1397" spans="1:11" x14ac:dyDescent="0.25">
      <c r="A1397" s="216">
        <v>41929</v>
      </c>
      <c r="B1397" s="285" t="s">
        <v>5270</v>
      </c>
      <c r="C1397" s="361" t="s">
        <v>4961</v>
      </c>
      <c r="D1397" s="20" t="s">
        <v>13</v>
      </c>
      <c r="E1397" s="239">
        <v>4444.2</v>
      </c>
      <c r="F1397" s="287">
        <v>41929</v>
      </c>
      <c r="G1397" s="257">
        <v>4444.2</v>
      </c>
      <c r="H1397" s="243">
        <f t="shared" si="22"/>
        <v>0</v>
      </c>
      <c r="I1397" s="214" t="s">
        <v>5033</v>
      </c>
    </row>
    <row r="1398" spans="1:11" x14ac:dyDescent="0.25">
      <c r="A1398" s="216">
        <v>41929</v>
      </c>
      <c r="B1398" s="285" t="s">
        <v>5271</v>
      </c>
      <c r="C1398" s="361" t="s">
        <v>4961</v>
      </c>
      <c r="D1398" s="20" t="s">
        <v>4953</v>
      </c>
      <c r="E1398" s="239">
        <v>9319.7999999999993</v>
      </c>
      <c r="F1398" s="287">
        <v>41930</v>
      </c>
      <c r="G1398" s="257">
        <v>9319.7999999999993</v>
      </c>
      <c r="H1398" s="243">
        <f t="shared" si="22"/>
        <v>0</v>
      </c>
      <c r="I1398" s="214" t="s">
        <v>5009</v>
      </c>
    </row>
    <row r="1399" spans="1:11" x14ac:dyDescent="0.25">
      <c r="A1399" s="216">
        <v>41929</v>
      </c>
      <c r="B1399" s="285" t="s">
        <v>5272</v>
      </c>
      <c r="C1399" s="361" t="s">
        <v>4961</v>
      </c>
      <c r="D1399" s="20" t="s">
        <v>1818</v>
      </c>
      <c r="E1399" s="239">
        <v>14850.4</v>
      </c>
      <c r="F1399" s="287">
        <v>41939</v>
      </c>
      <c r="G1399" s="257">
        <v>14850.4</v>
      </c>
      <c r="H1399" s="243">
        <f t="shared" si="22"/>
        <v>0</v>
      </c>
      <c r="I1399" s="214" t="s">
        <v>5033</v>
      </c>
    </row>
    <row r="1400" spans="1:11" x14ac:dyDescent="0.25">
      <c r="A1400" s="216">
        <v>41929</v>
      </c>
      <c r="B1400" s="285" t="s">
        <v>5273</v>
      </c>
      <c r="C1400" s="361" t="s">
        <v>4961</v>
      </c>
      <c r="D1400" s="20" t="s">
        <v>4859</v>
      </c>
      <c r="E1400" s="239">
        <v>5298.4</v>
      </c>
      <c r="F1400" s="287">
        <v>41929</v>
      </c>
      <c r="G1400" s="257">
        <v>5298.4</v>
      </c>
      <c r="H1400" s="243">
        <f t="shared" si="22"/>
        <v>0</v>
      </c>
      <c r="I1400" s="214" t="s">
        <v>5030</v>
      </c>
    </row>
    <row r="1401" spans="1:11" x14ac:dyDescent="0.25">
      <c r="A1401" s="216">
        <v>41929</v>
      </c>
      <c r="B1401" s="285" t="s">
        <v>5274</v>
      </c>
      <c r="C1401" s="361" t="s">
        <v>4961</v>
      </c>
      <c r="D1401" s="344" t="s">
        <v>2386</v>
      </c>
      <c r="E1401" s="345">
        <v>5073.6000000000004</v>
      </c>
      <c r="F1401" s="287">
        <v>41932</v>
      </c>
      <c r="G1401" s="257">
        <v>5073.6000000000004</v>
      </c>
      <c r="H1401" s="243">
        <f t="shared" si="22"/>
        <v>0</v>
      </c>
      <c r="I1401" s="214" t="s">
        <v>5033</v>
      </c>
    </row>
    <row r="1402" spans="1:11" x14ac:dyDescent="0.25">
      <c r="A1402" s="216">
        <v>41929</v>
      </c>
      <c r="B1402" s="285" t="s">
        <v>5275</v>
      </c>
      <c r="C1402" s="361" t="s">
        <v>4961</v>
      </c>
      <c r="D1402" s="329" t="s">
        <v>5276</v>
      </c>
      <c r="E1402" s="330">
        <v>0</v>
      </c>
      <c r="F1402" s="484" t="s">
        <v>5277</v>
      </c>
      <c r="G1402" s="257"/>
      <c r="H1402" s="243">
        <f t="shared" si="22"/>
        <v>0</v>
      </c>
      <c r="I1402" s="214" t="s">
        <v>10</v>
      </c>
      <c r="K1402" s="33"/>
    </row>
    <row r="1403" spans="1:11" x14ac:dyDescent="0.25">
      <c r="A1403" s="216">
        <v>41929</v>
      </c>
      <c r="B1403" s="285" t="s">
        <v>5278</v>
      </c>
      <c r="C1403" s="361" t="s">
        <v>4961</v>
      </c>
      <c r="D1403" s="20" t="s">
        <v>123</v>
      </c>
      <c r="E1403" s="239">
        <v>5708.9</v>
      </c>
      <c r="F1403" s="287">
        <v>41930</v>
      </c>
      <c r="G1403" s="257">
        <v>5708.9</v>
      </c>
      <c r="H1403" s="258">
        <f t="shared" si="22"/>
        <v>0</v>
      </c>
      <c r="I1403" s="214" t="s">
        <v>5030</v>
      </c>
    </row>
    <row r="1404" spans="1:11" x14ac:dyDescent="0.25">
      <c r="A1404" s="216">
        <v>41929</v>
      </c>
      <c r="B1404" s="285" t="s">
        <v>5279</v>
      </c>
      <c r="C1404" s="361" t="s">
        <v>4961</v>
      </c>
      <c r="D1404" s="20" t="s">
        <v>4714</v>
      </c>
      <c r="E1404" s="239">
        <v>2012.8</v>
      </c>
      <c r="F1404" s="287">
        <v>41929</v>
      </c>
      <c r="G1404" s="257">
        <v>2012.8</v>
      </c>
      <c r="H1404" s="243">
        <f t="shared" si="22"/>
        <v>0</v>
      </c>
      <c r="I1404" s="214" t="s">
        <v>5030</v>
      </c>
    </row>
    <row r="1405" spans="1:11" x14ac:dyDescent="0.25">
      <c r="A1405" s="216">
        <v>41929</v>
      </c>
      <c r="B1405" s="285" t="s">
        <v>5280</v>
      </c>
      <c r="C1405" s="361" t="s">
        <v>4961</v>
      </c>
      <c r="D1405" s="20" t="s">
        <v>4714</v>
      </c>
      <c r="E1405" s="239">
        <v>1280</v>
      </c>
      <c r="F1405" s="287">
        <v>41929</v>
      </c>
      <c r="G1405" s="257">
        <v>1280</v>
      </c>
      <c r="H1405" s="243">
        <f t="shared" si="22"/>
        <v>0</v>
      </c>
      <c r="I1405" s="214" t="s">
        <v>3583</v>
      </c>
    </row>
    <row r="1406" spans="1:11" x14ac:dyDescent="0.25">
      <c r="A1406" s="216">
        <v>41929</v>
      </c>
      <c r="B1406" s="285" t="s">
        <v>5281</v>
      </c>
      <c r="C1406" s="361" t="s">
        <v>4961</v>
      </c>
      <c r="D1406" s="20" t="s">
        <v>23</v>
      </c>
      <c r="E1406" s="239">
        <v>1159.4000000000001</v>
      </c>
      <c r="F1406" s="287">
        <v>41929</v>
      </c>
      <c r="G1406" s="257">
        <v>1159.4000000000001</v>
      </c>
      <c r="H1406" s="243">
        <f t="shared" si="22"/>
        <v>0</v>
      </c>
      <c r="I1406" s="214" t="s">
        <v>10</v>
      </c>
    </row>
    <row r="1407" spans="1:11" x14ac:dyDescent="0.25">
      <c r="A1407" s="216">
        <v>41929</v>
      </c>
      <c r="B1407" s="285" t="s">
        <v>5282</v>
      </c>
      <c r="C1407" s="361" t="s">
        <v>4961</v>
      </c>
      <c r="D1407" s="20" t="s">
        <v>4273</v>
      </c>
      <c r="E1407" s="239">
        <v>155768.4</v>
      </c>
      <c r="F1407" s="287">
        <v>41942</v>
      </c>
      <c r="G1407" s="257">
        <v>155768.4</v>
      </c>
      <c r="H1407" s="243">
        <f t="shared" si="22"/>
        <v>0</v>
      </c>
      <c r="I1407" s="214" t="s">
        <v>5031</v>
      </c>
    </row>
    <row r="1408" spans="1:11" x14ac:dyDescent="0.25">
      <c r="A1408" s="216">
        <v>41929</v>
      </c>
      <c r="B1408" s="285" t="s">
        <v>5283</v>
      </c>
      <c r="C1408" s="361" t="s">
        <v>4961</v>
      </c>
      <c r="D1408" s="20" t="s">
        <v>11</v>
      </c>
      <c r="E1408" s="239">
        <v>31647.200000000001</v>
      </c>
      <c r="F1408" s="487"/>
      <c r="G1408" s="682"/>
      <c r="H1408" s="243">
        <f t="shared" si="22"/>
        <v>31647.200000000001</v>
      </c>
      <c r="I1408" s="214" t="s">
        <v>5038</v>
      </c>
    </row>
    <row r="1409" spans="1:11" x14ac:dyDescent="0.25">
      <c r="A1409" s="216">
        <v>41929</v>
      </c>
      <c r="B1409" s="285" t="s">
        <v>5284</v>
      </c>
      <c r="C1409" s="361" t="s">
        <v>4961</v>
      </c>
      <c r="D1409" s="20" t="s">
        <v>4956</v>
      </c>
      <c r="E1409" s="239">
        <v>10757.1</v>
      </c>
      <c r="F1409" s="287">
        <v>41930</v>
      </c>
      <c r="G1409" s="257">
        <v>10757.1</v>
      </c>
      <c r="H1409" s="243">
        <f t="shared" si="22"/>
        <v>0</v>
      </c>
      <c r="I1409" s="214" t="s">
        <v>5030</v>
      </c>
    </row>
    <row r="1410" spans="1:11" x14ac:dyDescent="0.25">
      <c r="A1410" s="216">
        <v>41929</v>
      </c>
      <c r="B1410" s="285" t="s">
        <v>5285</v>
      </c>
      <c r="C1410" s="361" t="s">
        <v>4961</v>
      </c>
      <c r="D1410" s="20" t="s">
        <v>5042</v>
      </c>
      <c r="E1410" s="239">
        <v>11021.2</v>
      </c>
      <c r="F1410" s="287">
        <v>41929</v>
      </c>
      <c r="G1410" s="257">
        <v>11021.2</v>
      </c>
      <c r="H1410" s="243">
        <f t="shared" si="22"/>
        <v>0</v>
      </c>
      <c r="I1410" s="214" t="s">
        <v>5038</v>
      </c>
    </row>
    <row r="1411" spans="1:11" x14ac:dyDescent="0.25">
      <c r="A1411" s="216">
        <v>41929</v>
      </c>
      <c r="B1411" s="285" t="s">
        <v>5286</v>
      </c>
      <c r="C1411" s="361" t="s">
        <v>4961</v>
      </c>
      <c r="D1411" s="20" t="s">
        <v>4953</v>
      </c>
      <c r="E1411" s="239">
        <v>1548.8</v>
      </c>
      <c r="F1411" s="287">
        <v>41930</v>
      </c>
      <c r="G1411" s="257">
        <v>1548.8</v>
      </c>
      <c r="H1411" s="243">
        <f t="shared" si="22"/>
        <v>0</v>
      </c>
      <c r="I1411" s="214" t="s">
        <v>5030</v>
      </c>
    </row>
    <row r="1412" spans="1:11" x14ac:dyDescent="0.25">
      <c r="A1412" s="216">
        <v>41929</v>
      </c>
      <c r="B1412" s="285" t="s">
        <v>5287</v>
      </c>
      <c r="C1412" s="361" t="s">
        <v>4961</v>
      </c>
      <c r="D1412" s="20" t="s">
        <v>2864</v>
      </c>
      <c r="E1412" s="239">
        <v>4355</v>
      </c>
      <c r="F1412" s="287">
        <v>41929</v>
      </c>
      <c r="G1412" s="257">
        <v>4355</v>
      </c>
      <c r="H1412" s="243">
        <f t="shared" si="22"/>
        <v>0</v>
      </c>
      <c r="I1412" s="214" t="s">
        <v>5030</v>
      </c>
    </row>
    <row r="1413" spans="1:11" x14ac:dyDescent="0.25">
      <c r="A1413" s="216">
        <v>41929</v>
      </c>
      <c r="B1413" s="285" t="s">
        <v>5288</v>
      </c>
      <c r="C1413" s="361" t="s">
        <v>4961</v>
      </c>
      <c r="D1413" s="20" t="s">
        <v>87</v>
      </c>
      <c r="E1413" s="239">
        <v>9479.7999999999993</v>
      </c>
      <c r="F1413" s="287">
        <v>41929</v>
      </c>
      <c r="G1413" s="257">
        <v>9479.7999999999993</v>
      </c>
      <c r="H1413" s="243">
        <f t="shared" si="22"/>
        <v>0</v>
      </c>
      <c r="I1413" s="214" t="s">
        <v>5289</v>
      </c>
    </row>
    <row r="1414" spans="1:11" x14ac:dyDescent="0.25">
      <c r="A1414" s="216">
        <v>41929</v>
      </c>
      <c r="B1414" s="285" t="s">
        <v>5290</v>
      </c>
      <c r="C1414" s="361" t="s">
        <v>4961</v>
      </c>
      <c r="D1414" s="20" t="s">
        <v>180</v>
      </c>
      <c r="E1414" s="239">
        <v>19755.8</v>
      </c>
      <c r="F1414" s="287">
        <v>41929</v>
      </c>
      <c r="G1414" s="257">
        <v>19755.8</v>
      </c>
      <c r="H1414" s="243">
        <f t="shared" si="22"/>
        <v>0</v>
      </c>
      <c r="I1414" s="214" t="s">
        <v>5038</v>
      </c>
    </row>
    <row r="1415" spans="1:11" x14ac:dyDescent="0.25">
      <c r="A1415" s="216">
        <v>41929</v>
      </c>
      <c r="B1415" s="285" t="s">
        <v>5291</v>
      </c>
      <c r="C1415" s="361" t="s">
        <v>4961</v>
      </c>
      <c r="D1415" s="20" t="s">
        <v>3121</v>
      </c>
      <c r="E1415" s="239">
        <v>8975.7999999999993</v>
      </c>
      <c r="F1415" s="287">
        <v>41929</v>
      </c>
      <c r="G1415" s="257">
        <v>8975.7999999999993</v>
      </c>
      <c r="H1415" s="243">
        <f t="shared" si="22"/>
        <v>0</v>
      </c>
      <c r="I1415" s="214" t="s">
        <v>5038</v>
      </c>
    </row>
    <row r="1416" spans="1:11" x14ac:dyDescent="0.25">
      <c r="A1416" s="216">
        <v>41929</v>
      </c>
      <c r="B1416" s="285" t="s">
        <v>5292</v>
      </c>
      <c r="C1416" s="361" t="s">
        <v>4961</v>
      </c>
      <c r="D1416" s="20" t="s">
        <v>760</v>
      </c>
      <c r="E1416" s="239">
        <v>2604</v>
      </c>
      <c r="F1416" s="287">
        <v>41929</v>
      </c>
      <c r="G1416" s="257">
        <v>2604</v>
      </c>
      <c r="H1416" s="243">
        <f t="shared" ref="H1416:H1479" si="23">E1416-G1416</f>
        <v>0</v>
      </c>
      <c r="I1416" s="214" t="s">
        <v>5048</v>
      </c>
    </row>
    <row r="1417" spans="1:11" x14ac:dyDescent="0.25">
      <c r="A1417" s="216">
        <v>41929</v>
      </c>
      <c r="B1417" s="285" t="s">
        <v>5293</v>
      </c>
      <c r="C1417" s="361" t="s">
        <v>4961</v>
      </c>
      <c r="D1417" s="20" t="s">
        <v>316</v>
      </c>
      <c r="E1417" s="239">
        <v>390</v>
      </c>
      <c r="F1417" s="287">
        <v>41929</v>
      </c>
      <c r="G1417" s="257">
        <v>390</v>
      </c>
      <c r="H1417" s="243">
        <f t="shared" si="23"/>
        <v>0</v>
      </c>
      <c r="I1417" s="214" t="s">
        <v>5289</v>
      </c>
      <c r="K1417" s="488"/>
    </row>
    <row r="1418" spans="1:11" x14ac:dyDescent="0.25">
      <c r="A1418" s="216">
        <v>41929</v>
      </c>
      <c r="B1418" s="285" t="s">
        <v>5294</v>
      </c>
      <c r="C1418" s="361" t="s">
        <v>4961</v>
      </c>
      <c r="D1418" s="20" t="s">
        <v>66</v>
      </c>
      <c r="E1418" s="239">
        <v>1674.4</v>
      </c>
      <c r="F1418" s="287">
        <v>41929</v>
      </c>
      <c r="G1418" s="257">
        <v>1674.4</v>
      </c>
      <c r="H1418" s="243">
        <f t="shared" si="23"/>
        <v>0</v>
      </c>
      <c r="I1418" s="214" t="s">
        <v>5289</v>
      </c>
      <c r="K1418" s="33"/>
    </row>
    <row r="1419" spans="1:11" x14ac:dyDescent="0.25">
      <c r="A1419" s="216">
        <v>41929</v>
      </c>
      <c r="B1419" s="285" t="s">
        <v>5295</v>
      </c>
      <c r="C1419" s="361" t="s">
        <v>4961</v>
      </c>
      <c r="D1419" s="20" t="s">
        <v>28</v>
      </c>
      <c r="E1419" s="239">
        <v>3399.4</v>
      </c>
      <c r="F1419" s="287">
        <v>41929</v>
      </c>
      <c r="G1419" s="257">
        <v>3399.4</v>
      </c>
      <c r="H1419" s="243">
        <f t="shared" si="23"/>
        <v>0</v>
      </c>
      <c r="I1419" s="214" t="s">
        <v>5030</v>
      </c>
    </row>
    <row r="1420" spans="1:11" x14ac:dyDescent="0.25">
      <c r="A1420" s="216">
        <v>41929</v>
      </c>
      <c r="B1420" s="285" t="s">
        <v>5296</v>
      </c>
      <c r="C1420" s="361" t="s">
        <v>4961</v>
      </c>
      <c r="D1420" s="20" t="s">
        <v>338</v>
      </c>
      <c r="E1420" s="239">
        <v>624</v>
      </c>
      <c r="F1420" s="287">
        <v>41929</v>
      </c>
      <c r="G1420" s="257">
        <v>624</v>
      </c>
      <c r="H1420" s="243">
        <f t="shared" si="23"/>
        <v>0</v>
      </c>
      <c r="I1420" s="214" t="s">
        <v>5289</v>
      </c>
    </row>
    <row r="1421" spans="1:11" x14ac:dyDescent="0.25">
      <c r="A1421" s="216">
        <v>41929</v>
      </c>
      <c r="B1421" s="285" t="s">
        <v>5297</v>
      </c>
      <c r="C1421" s="361" t="s">
        <v>4961</v>
      </c>
      <c r="D1421" s="20" t="s">
        <v>4685</v>
      </c>
      <c r="E1421" s="239">
        <v>3168</v>
      </c>
      <c r="F1421" s="287">
        <v>41929</v>
      </c>
      <c r="G1421" s="257">
        <v>3168</v>
      </c>
      <c r="H1421" s="243">
        <f t="shared" si="23"/>
        <v>0</v>
      </c>
      <c r="I1421" s="214" t="s">
        <v>5289</v>
      </c>
    </row>
    <row r="1422" spans="1:11" x14ac:dyDescent="0.25">
      <c r="A1422" s="216">
        <v>41929</v>
      </c>
      <c r="B1422" s="285" t="s">
        <v>5298</v>
      </c>
      <c r="C1422" s="361" t="s">
        <v>4961</v>
      </c>
      <c r="D1422" s="20" t="s">
        <v>1782</v>
      </c>
      <c r="E1422" s="239">
        <v>1539</v>
      </c>
      <c r="F1422" s="287">
        <v>41929</v>
      </c>
      <c r="G1422" s="257">
        <v>1539</v>
      </c>
      <c r="H1422" s="243">
        <f t="shared" si="23"/>
        <v>0</v>
      </c>
      <c r="I1422" s="214" t="s">
        <v>5289</v>
      </c>
    </row>
    <row r="1423" spans="1:11" x14ac:dyDescent="0.25">
      <c r="A1423" s="216">
        <v>41929</v>
      </c>
      <c r="B1423" s="285" t="s">
        <v>5299</v>
      </c>
      <c r="C1423" s="361" t="s">
        <v>4961</v>
      </c>
      <c r="D1423" s="20" t="s">
        <v>29</v>
      </c>
      <c r="E1423" s="239">
        <v>12350.4</v>
      </c>
      <c r="F1423" s="287">
        <v>41929</v>
      </c>
      <c r="G1423" s="257">
        <v>12350.4</v>
      </c>
      <c r="H1423" s="243">
        <f t="shared" si="23"/>
        <v>0</v>
      </c>
      <c r="I1423" s="214" t="s">
        <v>5289</v>
      </c>
    </row>
    <row r="1424" spans="1:11" x14ac:dyDescent="0.25">
      <c r="A1424" s="216">
        <v>41929</v>
      </c>
      <c r="B1424" s="285" t="s">
        <v>5300</v>
      </c>
      <c r="C1424" s="361" t="s">
        <v>4961</v>
      </c>
      <c r="D1424" s="329" t="s">
        <v>5301</v>
      </c>
      <c r="E1424" s="330">
        <v>0</v>
      </c>
      <c r="F1424" s="487"/>
      <c r="G1424" s="682"/>
      <c r="H1424" s="243">
        <f t="shared" si="23"/>
        <v>0</v>
      </c>
      <c r="I1424" s="214" t="s">
        <v>3082</v>
      </c>
    </row>
    <row r="1425" spans="1:11" x14ac:dyDescent="0.25">
      <c r="A1425" s="216">
        <v>41929</v>
      </c>
      <c r="B1425" s="285" t="s">
        <v>5302</v>
      </c>
      <c r="C1425" s="361" t="s">
        <v>4961</v>
      </c>
      <c r="D1425" s="20" t="s">
        <v>62</v>
      </c>
      <c r="E1425" s="239">
        <v>28873.599999999999</v>
      </c>
      <c r="F1425" s="287">
        <v>41929</v>
      </c>
      <c r="G1425" s="257">
        <v>28873.599999999999</v>
      </c>
      <c r="H1425" s="243">
        <f t="shared" si="23"/>
        <v>0</v>
      </c>
      <c r="I1425" s="214" t="s">
        <v>5038</v>
      </c>
    </row>
    <row r="1426" spans="1:11" x14ac:dyDescent="0.25">
      <c r="A1426" s="216">
        <v>41929</v>
      </c>
      <c r="B1426" s="285" t="s">
        <v>5303</v>
      </c>
      <c r="C1426" s="361" t="s">
        <v>4961</v>
      </c>
      <c r="D1426" s="20" t="s">
        <v>312</v>
      </c>
      <c r="E1426" s="239">
        <v>1670.4</v>
      </c>
      <c r="F1426" s="287">
        <v>41929</v>
      </c>
      <c r="G1426" s="257">
        <v>1670.4</v>
      </c>
      <c r="H1426" s="243">
        <f t="shared" si="23"/>
        <v>0</v>
      </c>
      <c r="I1426" s="214" t="s">
        <v>5038</v>
      </c>
      <c r="J1426" s="21"/>
      <c r="K1426" s="21"/>
    </row>
    <row r="1427" spans="1:11" x14ac:dyDescent="0.25">
      <c r="A1427" s="216">
        <v>41929</v>
      </c>
      <c r="B1427" s="285" t="s">
        <v>5304</v>
      </c>
      <c r="C1427" s="361" t="s">
        <v>4961</v>
      </c>
      <c r="D1427" s="20" t="s">
        <v>4355</v>
      </c>
      <c r="E1427" s="239">
        <v>9540</v>
      </c>
      <c r="F1427" s="287">
        <v>41930</v>
      </c>
      <c r="G1427" s="257">
        <v>9540</v>
      </c>
      <c r="H1427" s="243">
        <f t="shared" si="23"/>
        <v>0</v>
      </c>
      <c r="I1427" s="214" t="s">
        <v>5289</v>
      </c>
      <c r="J1427" s="21"/>
      <c r="K1427" s="21"/>
    </row>
    <row r="1428" spans="1:11" x14ac:dyDescent="0.25">
      <c r="A1428" s="216">
        <v>41929</v>
      </c>
      <c r="B1428" s="285" t="s">
        <v>5305</v>
      </c>
      <c r="C1428" s="361" t="s">
        <v>4961</v>
      </c>
      <c r="D1428" s="20" t="s">
        <v>57</v>
      </c>
      <c r="E1428" s="239">
        <v>1680</v>
      </c>
      <c r="F1428" s="287">
        <v>41929</v>
      </c>
      <c r="G1428" s="257">
        <v>1680</v>
      </c>
      <c r="H1428" s="243">
        <f t="shared" si="23"/>
        <v>0</v>
      </c>
      <c r="I1428" s="214" t="s">
        <v>5289</v>
      </c>
      <c r="J1428" s="21"/>
      <c r="K1428" s="21"/>
    </row>
    <row r="1429" spans="1:11" x14ac:dyDescent="0.25">
      <c r="A1429" s="216">
        <v>41929</v>
      </c>
      <c r="B1429" s="285" t="s">
        <v>5306</v>
      </c>
      <c r="C1429" s="361" t="s">
        <v>4961</v>
      </c>
      <c r="D1429" s="20" t="s">
        <v>4619</v>
      </c>
      <c r="E1429" s="239">
        <v>5234.2</v>
      </c>
      <c r="F1429" s="287">
        <v>41929</v>
      </c>
      <c r="G1429" s="257">
        <v>5234.2</v>
      </c>
      <c r="H1429" s="243">
        <f t="shared" si="23"/>
        <v>0</v>
      </c>
      <c r="I1429" s="214" t="s">
        <v>5030</v>
      </c>
      <c r="J1429" s="21"/>
      <c r="K1429" s="21"/>
    </row>
    <row r="1430" spans="1:11" x14ac:dyDescent="0.25">
      <c r="A1430" s="216">
        <v>41929</v>
      </c>
      <c r="B1430" s="285" t="s">
        <v>5307</v>
      </c>
      <c r="C1430" s="361" t="s">
        <v>4961</v>
      </c>
      <c r="D1430" s="20" t="s">
        <v>494</v>
      </c>
      <c r="E1430" s="239">
        <v>8045.9</v>
      </c>
      <c r="F1430" s="287">
        <v>41929</v>
      </c>
      <c r="G1430" s="257">
        <v>8045.9</v>
      </c>
      <c r="H1430" s="243">
        <f t="shared" si="23"/>
        <v>0</v>
      </c>
      <c r="I1430" s="214" t="s">
        <v>5289</v>
      </c>
      <c r="J1430" s="21"/>
      <c r="K1430" s="21"/>
    </row>
    <row r="1431" spans="1:11" x14ac:dyDescent="0.25">
      <c r="A1431" s="216">
        <v>41929</v>
      </c>
      <c r="B1431" s="285" t="s">
        <v>5308</v>
      </c>
      <c r="C1431" s="361" t="s">
        <v>4961</v>
      </c>
      <c r="D1431" s="20" t="s">
        <v>952</v>
      </c>
      <c r="E1431" s="239">
        <v>448</v>
      </c>
      <c r="F1431" s="287">
        <v>41929</v>
      </c>
      <c r="G1431" s="257">
        <v>448</v>
      </c>
      <c r="H1431" s="243">
        <f t="shared" si="23"/>
        <v>0</v>
      </c>
      <c r="I1431" s="214" t="s">
        <v>5030</v>
      </c>
      <c r="J1431" s="21"/>
      <c r="K1431" s="21"/>
    </row>
    <row r="1432" spans="1:11" x14ac:dyDescent="0.25">
      <c r="A1432" s="216">
        <v>41929</v>
      </c>
      <c r="B1432" s="285" t="s">
        <v>5309</v>
      </c>
      <c r="C1432" s="361" t="s">
        <v>4961</v>
      </c>
      <c r="D1432" s="20" t="s">
        <v>4764</v>
      </c>
      <c r="E1432" s="239">
        <v>3513.6</v>
      </c>
      <c r="F1432" s="287">
        <v>41929</v>
      </c>
      <c r="G1432" s="257">
        <v>3513.6</v>
      </c>
      <c r="H1432" s="243">
        <f t="shared" si="23"/>
        <v>0</v>
      </c>
      <c r="I1432" s="214" t="s">
        <v>5030</v>
      </c>
      <c r="J1432" s="21"/>
      <c r="K1432" s="21"/>
    </row>
    <row r="1433" spans="1:11" x14ac:dyDescent="0.25">
      <c r="A1433" s="216">
        <v>41929</v>
      </c>
      <c r="B1433" s="285" t="s">
        <v>5310</v>
      </c>
      <c r="C1433" s="361" t="s">
        <v>4961</v>
      </c>
      <c r="D1433" s="20" t="s">
        <v>5311</v>
      </c>
      <c r="E1433" s="239">
        <v>2701</v>
      </c>
      <c r="F1433" s="287">
        <v>41929</v>
      </c>
      <c r="G1433" s="257">
        <v>2701</v>
      </c>
      <c r="H1433" s="243">
        <f t="shared" si="23"/>
        <v>0</v>
      </c>
      <c r="I1433" s="214" t="s">
        <v>5030</v>
      </c>
      <c r="J1433" s="21"/>
      <c r="K1433" s="21"/>
    </row>
    <row r="1434" spans="1:11" x14ac:dyDescent="0.25">
      <c r="A1434" s="216">
        <v>41929</v>
      </c>
      <c r="B1434" s="285" t="s">
        <v>5312</v>
      </c>
      <c r="C1434" s="361" t="s">
        <v>4961</v>
      </c>
      <c r="D1434" s="20" t="s">
        <v>149</v>
      </c>
      <c r="E1434" s="239">
        <v>10833.6</v>
      </c>
      <c r="F1434" s="287">
        <v>41930</v>
      </c>
      <c r="G1434" s="257">
        <v>10833.6</v>
      </c>
      <c r="H1434" s="243">
        <f t="shared" si="23"/>
        <v>0</v>
      </c>
      <c r="I1434" s="214" t="s">
        <v>3583</v>
      </c>
      <c r="J1434" s="21"/>
      <c r="K1434" s="21"/>
    </row>
    <row r="1435" spans="1:11" x14ac:dyDescent="0.25">
      <c r="A1435" s="216">
        <v>41929</v>
      </c>
      <c r="B1435" s="285" t="s">
        <v>5313</v>
      </c>
      <c r="C1435" s="361" t="s">
        <v>4961</v>
      </c>
      <c r="D1435" s="20" t="s">
        <v>857</v>
      </c>
      <c r="E1435" s="239">
        <v>7011.2</v>
      </c>
      <c r="F1435" s="287">
        <v>41930</v>
      </c>
      <c r="G1435" s="257">
        <v>7011.2</v>
      </c>
      <c r="H1435" s="243">
        <f t="shared" si="23"/>
        <v>0</v>
      </c>
      <c r="I1435" s="214" t="s">
        <v>3583</v>
      </c>
      <c r="J1435" s="21"/>
      <c r="K1435" s="21"/>
    </row>
    <row r="1436" spans="1:11" x14ac:dyDescent="0.25">
      <c r="A1436" s="216">
        <v>41929</v>
      </c>
      <c r="B1436" s="285" t="s">
        <v>5314</v>
      </c>
      <c r="C1436" s="361" t="s">
        <v>4961</v>
      </c>
      <c r="D1436" s="20" t="s">
        <v>346</v>
      </c>
      <c r="E1436" s="239">
        <v>966.4</v>
      </c>
      <c r="F1436" s="287">
        <v>41930</v>
      </c>
      <c r="G1436" s="257">
        <v>966.4</v>
      </c>
      <c r="H1436" s="243">
        <f t="shared" si="23"/>
        <v>0</v>
      </c>
      <c r="I1436" s="214" t="s">
        <v>10</v>
      </c>
      <c r="J1436" s="21"/>
      <c r="K1436" s="21"/>
    </row>
    <row r="1437" spans="1:11" x14ac:dyDescent="0.25">
      <c r="A1437" s="216">
        <v>41929</v>
      </c>
      <c r="B1437" s="285" t="s">
        <v>5315</v>
      </c>
      <c r="C1437" s="361" t="s">
        <v>4961</v>
      </c>
      <c r="D1437" s="20" t="s">
        <v>4700</v>
      </c>
      <c r="E1437" s="239">
        <v>6283.2</v>
      </c>
      <c r="F1437" s="287">
        <v>41930</v>
      </c>
      <c r="G1437" s="257">
        <v>6283.2</v>
      </c>
      <c r="H1437" s="243">
        <f t="shared" si="23"/>
        <v>0</v>
      </c>
      <c r="I1437" s="214" t="s">
        <v>3583</v>
      </c>
      <c r="J1437" s="21"/>
      <c r="K1437" s="21"/>
    </row>
    <row r="1438" spans="1:11" x14ac:dyDescent="0.25">
      <c r="A1438" s="216">
        <v>41929</v>
      </c>
      <c r="B1438" s="285" t="s">
        <v>5316</v>
      </c>
      <c r="C1438" s="361" t="s">
        <v>4961</v>
      </c>
      <c r="D1438" s="20" t="s">
        <v>5039</v>
      </c>
      <c r="E1438" s="239">
        <v>12736.7</v>
      </c>
      <c r="F1438" s="287">
        <v>41932</v>
      </c>
      <c r="G1438" s="257">
        <v>12736.7</v>
      </c>
      <c r="H1438" s="243">
        <f t="shared" si="23"/>
        <v>0</v>
      </c>
      <c r="I1438" s="214" t="s">
        <v>5030</v>
      </c>
      <c r="J1438" s="21"/>
      <c r="K1438" s="21"/>
    </row>
    <row r="1439" spans="1:11" x14ac:dyDescent="0.25">
      <c r="A1439" s="216">
        <v>41929</v>
      </c>
      <c r="B1439" s="285" t="s">
        <v>5317</v>
      </c>
      <c r="C1439" s="361" t="s">
        <v>4961</v>
      </c>
      <c r="D1439" s="20" t="s">
        <v>240</v>
      </c>
      <c r="E1439" s="239">
        <v>76396</v>
      </c>
      <c r="F1439" s="473" t="s">
        <v>5318</v>
      </c>
      <c r="G1439" s="257">
        <v>76396</v>
      </c>
      <c r="H1439" s="243">
        <f t="shared" si="23"/>
        <v>0</v>
      </c>
      <c r="I1439" s="20" t="s">
        <v>3583</v>
      </c>
      <c r="J1439" s="21"/>
      <c r="K1439" s="21"/>
    </row>
    <row r="1440" spans="1:11" x14ac:dyDescent="0.25">
      <c r="A1440" s="216">
        <v>41929</v>
      </c>
      <c r="B1440" s="285" t="s">
        <v>5319</v>
      </c>
      <c r="C1440" s="361" t="s">
        <v>4961</v>
      </c>
      <c r="D1440" s="20" t="s">
        <v>792</v>
      </c>
      <c r="E1440" s="239">
        <v>4772</v>
      </c>
      <c r="F1440" s="287">
        <v>41929</v>
      </c>
      <c r="G1440" s="257">
        <v>4772</v>
      </c>
      <c r="H1440" s="243">
        <f t="shared" si="23"/>
        <v>0</v>
      </c>
      <c r="I1440" s="20" t="s">
        <v>5030</v>
      </c>
      <c r="J1440" s="21"/>
      <c r="K1440" s="21"/>
    </row>
    <row r="1441" spans="1:11" x14ac:dyDescent="0.25">
      <c r="A1441" s="216">
        <v>41929</v>
      </c>
      <c r="B1441" s="285" t="s">
        <v>5320</v>
      </c>
      <c r="C1441" s="361" t="s">
        <v>4961</v>
      </c>
      <c r="D1441" s="20" t="s">
        <v>4977</v>
      </c>
      <c r="E1441" s="239">
        <v>621.6</v>
      </c>
      <c r="F1441" s="287">
        <v>41929</v>
      </c>
      <c r="G1441" s="257">
        <v>621.6</v>
      </c>
      <c r="H1441" s="243">
        <f t="shared" si="23"/>
        <v>0</v>
      </c>
      <c r="I1441" s="20" t="s">
        <v>5030</v>
      </c>
      <c r="J1441" s="21"/>
      <c r="K1441" s="21"/>
    </row>
    <row r="1442" spans="1:11" x14ac:dyDescent="0.25">
      <c r="A1442" s="216">
        <v>41929</v>
      </c>
      <c r="B1442" s="285" t="s">
        <v>5321</v>
      </c>
      <c r="C1442" s="361" t="s">
        <v>4961</v>
      </c>
      <c r="D1442" s="20" t="s">
        <v>346</v>
      </c>
      <c r="E1442" s="239">
        <v>4049.7</v>
      </c>
      <c r="F1442" s="287">
        <v>41929</v>
      </c>
      <c r="G1442" s="257">
        <v>4049.7</v>
      </c>
      <c r="H1442" s="243">
        <f t="shared" si="23"/>
        <v>0</v>
      </c>
      <c r="I1442" s="20" t="s">
        <v>5030</v>
      </c>
      <c r="J1442" s="21"/>
      <c r="K1442" s="21"/>
    </row>
    <row r="1443" spans="1:11" x14ac:dyDescent="0.25">
      <c r="A1443" s="216">
        <v>41929</v>
      </c>
      <c r="B1443" s="285" t="s">
        <v>5322</v>
      </c>
      <c r="C1443" s="361" t="s">
        <v>4961</v>
      </c>
      <c r="D1443" s="20" t="s">
        <v>23</v>
      </c>
      <c r="E1443" s="239">
        <v>2809</v>
      </c>
      <c r="F1443" s="287">
        <v>41929</v>
      </c>
      <c r="G1443" s="257">
        <v>2809</v>
      </c>
      <c r="H1443" s="243">
        <f t="shared" si="23"/>
        <v>0</v>
      </c>
      <c r="I1443" s="20" t="s">
        <v>5030</v>
      </c>
      <c r="J1443" s="21"/>
      <c r="K1443" s="21"/>
    </row>
    <row r="1444" spans="1:11" x14ac:dyDescent="0.25">
      <c r="A1444" s="216">
        <v>41929</v>
      </c>
      <c r="B1444" s="285" t="s">
        <v>5323</v>
      </c>
      <c r="C1444" s="361" t="s">
        <v>4961</v>
      </c>
      <c r="D1444" s="20" t="s">
        <v>4810</v>
      </c>
      <c r="E1444" s="239">
        <v>19700.7</v>
      </c>
      <c r="F1444" s="473" t="s">
        <v>5324</v>
      </c>
      <c r="G1444" s="257">
        <v>19700.7</v>
      </c>
      <c r="H1444" s="243">
        <f t="shared" si="23"/>
        <v>0</v>
      </c>
      <c r="I1444" s="20" t="s">
        <v>3583</v>
      </c>
      <c r="J1444" s="21"/>
      <c r="K1444" s="21"/>
    </row>
    <row r="1445" spans="1:11" x14ac:dyDescent="0.25">
      <c r="A1445" s="216">
        <v>41929</v>
      </c>
      <c r="B1445" s="285" t="s">
        <v>5325</v>
      </c>
      <c r="C1445" s="361" t="s">
        <v>4961</v>
      </c>
      <c r="D1445" s="20" t="s">
        <v>4991</v>
      </c>
      <c r="E1445" s="239">
        <v>5509</v>
      </c>
      <c r="F1445" s="287">
        <v>41929</v>
      </c>
      <c r="G1445" s="257">
        <v>5509</v>
      </c>
      <c r="H1445" s="243">
        <f t="shared" si="23"/>
        <v>0</v>
      </c>
      <c r="I1445" s="20" t="s">
        <v>5030</v>
      </c>
      <c r="J1445" s="21"/>
      <c r="K1445" s="21"/>
    </row>
    <row r="1446" spans="1:11" x14ac:dyDescent="0.25">
      <c r="A1446" s="216">
        <v>41929</v>
      </c>
      <c r="B1446" s="285" t="s">
        <v>5326</v>
      </c>
      <c r="C1446" s="361" t="s">
        <v>4961</v>
      </c>
      <c r="D1446" s="20" t="s">
        <v>346</v>
      </c>
      <c r="E1446" s="239">
        <v>9485.6</v>
      </c>
      <c r="F1446" s="287">
        <v>41929</v>
      </c>
      <c r="G1446" s="257">
        <v>9485.6</v>
      </c>
      <c r="H1446" s="243">
        <f t="shared" si="23"/>
        <v>0</v>
      </c>
      <c r="I1446" s="20" t="s">
        <v>5030</v>
      </c>
      <c r="J1446" s="21"/>
      <c r="K1446" s="21"/>
    </row>
    <row r="1447" spans="1:11" x14ac:dyDescent="0.25">
      <c r="A1447" s="216">
        <v>41929</v>
      </c>
      <c r="B1447" s="285" t="s">
        <v>5327</v>
      </c>
      <c r="C1447" s="361" t="s">
        <v>4961</v>
      </c>
      <c r="D1447" s="20" t="s">
        <v>99</v>
      </c>
      <c r="E1447" s="239">
        <v>1170.46</v>
      </c>
      <c r="F1447" s="287">
        <v>41930</v>
      </c>
      <c r="G1447" s="257">
        <v>1170.46</v>
      </c>
      <c r="H1447" s="243">
        <f t="shared" si="23"/>
        <v>0</v>
      </c>
      <c r="I1447" s="20" t="s">
        <v>5030</v>
      </c>
      <c r="J1447" s="21"/>
      <c r="K1447" s="21"/>
    </row>
    <row r="1448" spans="1:11" x14ac:dyDescent="0.25">
      <c r="A1448" s="216">
        <v>41929</v>
      </c>
      <c r="B1448" s="285" t="s">
        <v>5328</v>
      </c>
      <c r="C1448" s="361" t="s">
        <v>4961</v>
      </c>
      <c r="D1448" s="20" t="s">
        <v>857</v>
      </c>
      <c r="E1448" s="239">
        <v>1132.8</v>
      </c>
      <c r="F1448" s="287">
        <v>41930</v>
      </c>
      <c r="G1448" s="257">
        <v>1132.8</v>
      </c>
      <c r="H1448" s="243">
        <f t="shared" si="23"/>
        <v>0</v>
      </c>
      <c r="I1448" s="20" t="s">
        <v>3583</v>
      </c>
      <c r="J1448" s="21"/>
      <c r="K1448" s="21"/>
    </row>
    <row r="1449" spans="1:11" x14ac:dyDescent="0.25">
      <c r="A1449" s="216">
        <v>41929</v>
      </c>
      <c r="B1449" s="285" t="s">
        <v>5329</v>
      </c>
      <c r="C1449" s="361" t="s">
        <v>4961</v>
      </c>
      <c r="D1449" s="20" t="s">
        <v>242</v>
      </c>
      <c r="E1449" s="239">
        <v>113325.25</v>
      </c>
      <c r="F1449" s="487"/>
      <c r="G1449" s="682"/>
      <c r="H1449" s="243">
        <f t="shared" si="23"/>
        <v>113325.25</v>
      </c>
      <c r="I1449" s="20" t="s">
        <v>3583</v>
      </c>
      <c r="J1449" s="21"/>
      <c r="K1449" s="21"/>
    </row>
    <row r="1450" spans="1:11" x14ac:dyDescent="0.25">
      <c r="A1450" s="216">
        <v>41929</v>
      </c>
      <c r="B1450" s="285" t="s">
        <v>5330</v>
      </c>
      <c r="C1450" s="361" t="s">
        <v>4961</v>
      </c>
      <c r="D1450" s="20" t="s">
        <v>78</v>
      </c>
      <c r="E1450" s="239">
        <v>3645</v>
      </c>
      <c r="F1450" s="287">
        <v>41930</v>
      </c>
      <c r="G1450" s="257">
        <v>3645</v>
      </c>
      <c r="H1450" s="243">
        <f t="shared" si="23"/>
        <v>0</v>
      </c>
      <c r="I1450" s="20" t="s">
        <v>5031</v>
      </c>
      <c r="J1450" s="21"/>
      <c r="K1450" s="21"/>
    </row>
    <row r="1451" spans="1:11" x14ac:dyDescent="0.25">
      <c r="A1451" s="216">
        <v>41929</v>
      </c>
      <c r="B1451" s="285" t="s">
        <v>5331</v>
      </c>
      <c r="C1451" s="361" t="s">
        <v>4961</v>
      </c>
      <c r="D1451" s="20" t="s">
        <v>78</v>
      </c>
      <c r="E1451" s="239">
        <v>5212.6000000000004</v>
      </c>
      <c r="F1451" s="287">
        <v>41930</v>
      </c>
      <c r="G1451" s="257">
        <v>5212.6000000000004</v>
      </c>
      <c r="H1451" s="243">
        <f t="shared" si="23"/>
        <v>0</v>
      </c>
      <c r="I1451" s="20" t="s">
        <v>5031</v>
      </c>
      <c r="J1451" s="21"/>
      <c r="K1451" s="21"/>
    </row>
    <row r="1452" spans="1:11" x14ac:dyDescent="0.25">
      <c r="A1452" s="216">
        <v>41929</v>
      </c>
      <c r="B1452" s="285" t="s">
        <v>5332</v>
      </c>
      <c r="C1452" s="361" t="s">
        <v>4961</v>
      </c>
      <c r="D1452" s="20" t="s">
        <v>52</v>
      </c>
      <c r="E1452" s="239">
        <v>3471.2</v>
      </c>
      <c r="F1452" s="287">
        <v>41930</v>
      </c>
      <c r="G1452" s="257">
        <v>3471.2</v>
      </c>
      <c r="H1452" s="243">
        <f t="shared" si="23"/>
        <v>0</v>
      </c>
      <c r="I1452" s="20" t="s">
        <v>5031</v>
      </c>
      <c r="J1452" s="21"/>
      <c r="K1452" s="21"/>
    </row>
    <row r="1453" spans="1:11" x14ac:dyDescent="0.25">
      <c r="A1453" s="216">
        <v>41929</v>
      </c>
      <c r="B1453" s="285" t="s">
        <v>5333</v>
      </c>
      <c r="C1453" s="361" t="s">
        <v>4961</v>
      </c>
      <c r="D1453" s="20" t="s">
        <v>952</v>
      </c>
      <c r="E1453" s="239">
        <v>11560.7</v>
      </c>
      <c r="F1453" s="287">
        <v>41930</v>
      </c>
      <c r="G1453" s="257">
        <v>11560.7</v>
      </c>
      <c r="H1453" s="243">
        <f t="shared" si="23"/>
        <v>0</v>
      </c>
      <c r="I1453" s="20" t="s">
        <v>10</v>
      </c>
      <c r="J1453" s="21"/>
      <c r="K1453" s="21"/>
    </row>
    <row r="1454" spans="1:11" x14ac:dyDescent="0.25">
      <c r="A1454" s="216">
        <v>41929</v>
      </c>
      <c r="B1454" s="285" t="s">
        <v>5334</v>
      </c>
      <c r="C1454" s="361" t="s">
        <v>4961</v>
      </c>
      <c r="D1454" s="329" t="s">
        <v>5335</v>
      </c>
      <c r="E1454" s="330">
        <v>0</v>
      </c>
      <c r="F1454" s="484" t="s">
        <v>5336</v>
      </c>
      <c r="G1454" s="257"/>
      <c r="H1454" s="243">
        <f t="shared" si="23"/>
        <v>0</v>
      </c>
      <c r="I1454" s="20" t="s">
        <v>3583</v>
      </c>
      <c r="J1454" s="21"/>
      <c r="K1454" s="21"/>
    </row>
    <row r="1455" spans="1:11" x14ac:dyDescent="0.25">
      <c r="A1455" s="216">
        <v>41929</v>
      </c>
      <c r="B1455" s="285" t="s">
        <v>5337</v>
      </c>
      <c r="C1455" s="361" t="s">
        <v>4961</v>
      </c>
      <c r="D1455" s="20" t="s">
        <v>5338</v>
      </c>
      <c r="E1455" s="239">
        <v>332.2</v>
      </c>
      <c r="F1455" s="287">
        <v>41930</v>
      </c>
      <c r="G1455" s="257">
        <v>332.2</v>
      </c>
      <c r="H1455" s="243">
        <f t="shared" si="23"/>
        <v>0</v>
      </c>
      <c r="I1455" s="20" t="s">
        <v>4775</v>
      </c>
      <c r="J1455" s="21"/>
      <c r="K1455" s="21"/>
    </row>
    <row r="1456" spans="1:11" x14ac:dyDescent="0.25">
      <c r="A1456" s="216">
        <v>41929</v>
      </c>
      <c r="B1456" s="285" t="s">
        <v>5339</v>
      </c>
      <c r="C1456" s="361" t="s">
        <v>4961</v>
      </c>
      <c r="D1456" s="20" t="s">
        <v>5050</v>
      </c>
      <c r="E1456" s="239">
        <v>224.4</v>
      </c>
      <c r="F1456" s="287">
        <v>41930</v>
      </c>
      <c r="G1456" s="257">
        <v>224.4</v>
      </c>
      <c r="H1456" s="243">
        <f t="shared" si="23"/>
        <v>0</v>
      </c>
      <c r="I1456" s="20" t="s">
        <v>5031</v>
      </c>
      <c r="J1456" s="21"/>
      <c r="K1456" s="21"/>
    </row>
    <row r="1457" spans="1:11" x14ac:dyDescent="0.25">
      <c r="A1457" s="216">
        <v>41929</v>
      </c>
      <c r="B1457" s="285" t="s">
        <v>5340</v>
      </c>
      <c r="C1457" s="361" t="s">
        <v>4961</v>
      </c>
      <c r="D1457" s="20" t="s">
        <v>51</v>
      </c>
      <c r="E1457" s="239">
        <v>1955.2</v>
      </c>
      <c r="F1457" s="287">
        <v>41931</v>
      </c>
      <c r="G1457" s="257">
        <v>1955.2</v>
      </c>
      <c r="H1457" s="243">
        <f t="shared" si="23"/>
        <v>0</v>
      </c>
      <c r="I1457" s="20" t="s">
        <v>5031</v>
      </c>
      <c r="J1457" s="21"/>
      <c r="K1457" s="21"/>
    </row>
    <row r="1458" spans="1:11" x14ac:dyDescent="0.25">
      <c r="A1458" s="216">
        <v>41929</v>
      </c>
      <c r="B1458" s="285" t="s">
        <v>5341</v>
      </c>
      <c r="C1458" s="361" t="s">
        <v>4961</v>
      </c>
      <c r="D1458" s="20" t="s">
        <v>2719</v>
      </c>
      <c r="E1458" s="239">
        <v>5600</v>
      </c>
      <c r="F1458" s="287">
        <v>41930</v>
      </c>
      <c r="G1458" s="257">
        <v>5600</v>
      </c>
      <c r="H1458" s="243">
        <f t="shared" si="23"/>
        <v>0</v>
      </c>
      <c r="I1458" s="20" t="s">
        <v>5031</v>
      </c>
      <c r="K1458" s="33"/>
    </row>
    <row r="1459" spans="1:11" x14ac:dyDescent="0.25">
      <c r="A1459" s="216">
        <v>41929</v>
      </c>
      <c r="B1459" s="285" t="s">
        <v>5342</v>
      </c>
      <c r="C1459" s="361" t="s">
        <v>4961</v>
      </c>
      <c r="D1459" s="20" t="s">
        <v>245</v>
      </c>
      <c r="E1459" s="239">
        <v>14191.2</v>
      </c>
      <c r="F1459" s="287">
        <v>41930</v>
      </c>
      <c r="G1459" s="257">
        <v>14191.2</v>
      </c>
      <c r="H1459" s="243">
        <f t="shared" si="23"/>
        <v>0</v>
      </c>
      <c r="I1459" s="20" t="s">
        <v>3583</v>
      </c>
    </row>
    <row r="1460" spans="1:11" x14ac:dyDescent="0.25">
      <c r="A1460" s="216">
        <v>41929</v>
      </c>
      <c r="B1460" s="285" t="s">
        <v>5343</v>
      </c>
      <c r="C1460" s="361" t="s">
        <v>4961</v>
      </c>
      <c r="D1460" s="20" t="s">
        <v>142</v>
      </c>
      <c r="E1460" s="239">
        <v>1449.6</v>
      </c>
      <c r="F1460" s="287">
        <v>41930</v>
      </c>
      <c r="G1460" s="257">
        <v>1449.6</v>
      </c>
      <c r="H1460" s="243">
        <f t="shared" si="23"/>
        <v>0</v>
      </c>
      <c r="I1460" s="20" t="s">
        <v>5031</v>
      </c>
    </row>
    <row r="1461" spans="1:11" x14ac:dyDescent="0.25">
      <c r="A1461" s="216">
        <v>41929</v>
      </c>
      <c r="B1461" s="285" t="s">
        <v>5344</v>
      </c>
      <c r="C1461" s="361" t="s">
        <v>4961</v>
      </c>
      <c r="D1461" s="20" t="s">
        <v>193</v>
      </c>
      <c r="E1461" s="239">
        <v>12751.4</v>
      </c>
      <c r="F1461" s="287">
        <v>41930</v>
      </c>
      <c r="G1461" s="257">
        <v>12751.4</v>
      </c>
      <c r="H1461" s="243">
        <f t="shared" si="23"/>
        <v>0</v>
      </c>
      <c r="I1461" s="20" t="s">
        <v>5031</v>
      </c>
    </row>
    <row r="1462" spans="1:11" x14ac:dyDescent="0.25">
      <c r="A1462" s="216">
        <v>41929</v>
      </c>
      <c r="B1462" s="285" t="s">
        <v>5345</v>
      </c>
      <c r="C1462" s="361" t="s">
        <v>4961</v>
      </c>
      <c r="D1462" s="20" t="s">
        <v>560</v>
      </c>
      <c r="E1462" s="239">
        <v>9027.2000000000007</v>
      </c>
      <c r="F1462" s="287">
        <v>41930</v>
      </c>
      <c r="G1462" s="257">
        <v>9027.2000000000007</v>
      </c>
      <c r="H1462" s="243">
        <f t="shared" si="23"/>
        <v>0</v>
      </c>
      <c r="I1462" s="20" t="s">
        <v>5031</v>
      </c>
    </row>
    <row r="1463" spans="1:11" x14ac:dyDescent="0.25">
      <c r="A1463" s="216">
        <v>41929</v>
      </c>
      <c r="B1463" s="285" t="s">
        <v>5346</v>
      </c>
      <c r="C1463" s="361" t="s">
        <v>4961</v>
      </c>
      <c r="D1463" s="20" t="s">
        <v>1611</v>
      </c>
      <c r="E1463" s="239">
        <v>4448</v>
      </c>
      <c r="F1463" s="287">
        <v>41929</v>
      </c>
      <c r="G1463" s="257">
        <v>4448</v>
      </c>
      <c r="H1463" s="243">
        <f t="shared" si="23"/>
        <v>0</v>
      </c>
      <c r="I1463" s="20" t="s">
        <v>5030</v>
      </c>
    </row>
    <row r="1464" spans="1:11" x14ac:dyDescent="0.25">
      <c r="A1464" s="216">
        <v>41929</v>
      </c>
      <c r="B1464" s="285" t="s">
        <v>5347</v>
      </c>
      <c r="C1464" s="361" t="s">
        <v>4961</v>
      </c>
      <c r="D1464" s="20" t="s">
        <v>4808</v>
      </c>
      <c r="E1464" s="239">
        <v>1177.5999999999999</v>
      </c>
      <c r="F1464" s="287">
        <v>41929</v>
      </c>
      <c r="G1464" s="257">
        <v>1177.5999999999999</v>
      </c>
      <c r="H1464" s="243">
        <f t="shared" si="23"/>
        <v>0</v>
      </c>
      <c r="I1464" s="20" t="s">
        <v>5030</v>
      </c>
    </row>
    <row r="1465" spans="1:11" x14ac:dyDescent="0.25">
      <c r="A1465" s="216">
        <v>41929</v>
      </c>
      <c r="B1465" s="285" t="s">
        <v>5348</v>
      </c>
      <c r="C1465" s="361" t="s">
        <v>4961</v>
      </c>
      <c r="D1465" s="20" t="s">
        <v>136</v>
      </c>
      <c r="E1465" s="239">
        <v>2949.6</v>
      </c>
      <c r="F1465" s="287">
        <v>41929</v>
      </c>
      <c r="G1465" s="257">
        <v>2949.6</v>
      </c>
      <c r="H1465" s="243">
        <f t="shared" si="23"/>
        <v>0</v>
      </c>
      <c r="I1465" s="20" t="s">
        <v>5030</v>
      </c>
    </row>
    <row r="1466" spans="1:11" x14ac:dyDescent="0.25">
      <c r="A1466" s="216">
        <v>41929</v>
      </c>
      <c r="B1466" s="285" t="s">
        <v>5349</v>
      </c>
      <c r="C1466" s="361" t="s">
        <v>4961</v>
      </c>
      <c r="D1466" s="20" t="s">
        <v>4956</v>
      </c>
      <c r="E1466" s="239">
        <v>4692</v>
      </c>
      <c r="F1466" s="287">
        <v>41930</v>
      </c>
      <c r="G1466" s="257">
        <v>4692</v>
      </c>
      <c r="H1466" s="243">
        <f t="shared" si="23"/>
        <v>0</v>
      </c>
      <c r="I1466" s="20" t="s">
        <v>5030</v>
      </c>
    </row>
    <row r="1467" spans="1:11" x14ac:dyDescent="0.25">
      <c r="A1467" s="216">
        <v>41929</v>
      </c>
      <c r="B1467" s="285" t="s">
        <v>5350</v>
      </c>
      <c r="C1467" s="361" t="s">
        <v>4961</v>
      </c>
      <c r="D1467" s="20" t="s">
        <v>1818</v>
      </c>
      <c r="E1467" s="239">
        <v>970.6</v>
      </c>
      <c r="F1467" s="681">
        <v>41939</v>
      </c>
      <c r="G1467" s="257">
        <v>970.6</v>
      </c>
      <c r="H1467" s="243">
        <f t="shared" si="23"/>
        <v>0</v>
      </c>
      <c r="I1467" s="20" t="s">
        <v>3583</v>
      </c>
    </row>
    <row r="1468" spans="1:11" x14ac:dyDescent="0.25">
      <c r="A1468" s="216">
        <v>41929</v>
      </c>
      <c r="B1468" s="285" t="s">
        <v>5351</v>
      </c>
      <c r="C1468" s="361" t="s">
        <v>4961</v>
      </c>
      <c r="D1468" s="20" t="s">
        <v>180</v>
      </c>
      <c r="E1468" s="239">
        <v>1100</v>
      </c>
      <c r="F1468" s="287">
        <v>41929</v>
      </c>
      <c r="G1468" s="257">
        <v>1100</v>
      </c>
      <c r="H1468" s="243">
        <f t="shared" si="23"/>
        <v>0</v>
      </c>
      <c r="I1468" s="20" t="s">
        <v>5030</v>
      </c>
    </row>
    <row r="1469" spans="1:11" x14ac:dyDescent="0.25">
      <c r="A1469" s="216">
        <v>41929</v>
      </c>
      <c r="B1469" s="285" t="s">
        <v>5352</v>
      </c>
      <c r="C1469" s="361" t="s">
        <v>4961</v>
      </c>
      <c r="D1469" s="20" t="s">
        <v>792</v>
      </c>
      <c r="E1469" s="239">
        <v>1419</v>
      </c>
      <c r="F1469" s="287">
        <v>41929</v>
      </c>
      <c r="G1469" s="257">
        <v>1419</v>
      </c>
      <c r="H1469" s="243">
        <f t="shared" si="23"/>
        <v>0</v>
      </c>
      <c r="I1469" s="20" t="s">
        <v>5030</v>
      </c>
    </row>
    <row r="1470" spans="1:11" x14ac:dyDescent="0.25">
      <c r="A1470" s="216">
        <v>41929</v>
      </c>
      <c r="B1470" s="285" t="s">
        <v>5353</v>
      </c>
      <c r="C1470" s="361" t="s">
        <v>4961</v>
      </c>
      <c r="D1470" s="20" t="s">
        <v>133</v>
      </c>
      <c r="E1470" s="239">
        <v>24128</v>
      </c>
      <c r="F1470" s="287">
        <v>41929</v>
      </c>
      <c r="G1470" s="257">
        <v>24128</v>
      </c>
      <c r="H1470" s="243">
        <f t="shared" si="23"/>
        <v>0</v>
      </c>
      <c r="I1470" s="20" t="s">
        <v>5030</v>
      </c>
    </row>
    <row r="1471" spans="1:11" x14ac:dyDescent="0.25">
      <c r="A1471" s="216">
        <v>41929</v>
      </c>
      <c r="B1471" s="285" t="s">
        <v>5354</v>
      </c>
      <c r="C1471" s="361" t="s">
        <v>4961</v>
      </c>
      <c r="D1471" s="679" t="s">
        <v>4966</v>
      </c>
      <c r="E1471" s="239">
        <v>5522.4</v>
      </c>
      <c r="F1471" s="287">
        <v>41929</v>
      </c>
      <c r="G1471" s="257">
        <v>5522.4</v>
      </c>
      <c r="H1471" s="243">
        <f t="shared" si="23"/>
        <v>0</v>
      </c>
      <c r="I1471" s="20" t="s">
        <v>5030</v>
      </c>
    </row>
    <row r="1472" spans="1:11" x14ac:dyDescent="0.25">
      <c r="A1472" s="216">
        <v>41929</v>
      </c>
      <c r="B1472" s="285" t="s">
        <v>5355</v>
      </c>
      <c r="C1472" s="361" t="s">
        <v>4961</v>
      </c>
      <c r="D1472" s="20" t="s">
        <v>19</v>
      </c>
      <c r="E1472" s="239">
        <v>32888.699999999997</v>
      </c>
      <c r="F1472" s="487"/>
      <c r="G1472" s="682"/>
      <c r="H1472" s="243">
        <f t="shared" si="23"/>
        <v>32888.699999999997</v>
      </c>
      <c r="I1472" s="20" t="s">
        <v>5033</v>
      </c>
    </row>
    <row r="1473" spans="1:11" x14ac:dyDescent="0.25">
      <c r="A1473" s="216">
        <v>41929</v>
      </c>
      <c r="B1473" s="285" t="s">
        <v>5356</v>
      </c>
      <c r="C1473" s="361" t="s">
        <v>4961</v>
      </c>
      <c r="D1473" s="20" t="s">
        <v>2508</v>
      </c>
      <c r="E1473" s="239">
        <v>79499.199999999997</v>
      </c>
      <c r="F1473" s="287">
        <v>41934</v>
      </c>
      <c r="G1473" s="257">
        <v>79499.199999999997</v>
      </c>
      <c r="H1473" s="243">
        <f t="shared" si="23"/>
        <v>0</v>
      </c>
      <c r="I1473" s="20" t="s">
        <v>5033</v>
      </c>
    </row>
    <row r="1474" spans="1:11" x14ac:dyDescent="0.25">
      <c r="A1474" s="216">
        <v>41929</v>
      </c>
      <c r="B1474" s="285" t="s">
        <v>5357</v>
      </c>
      <c r="C1474" s="361" t="s">
        <v>4961</v>
      </c>
      <c r="D1474" s="20" t="s">
        <v>4773</v>
      </c>
      <c r="E1474" s="239">
        <v>1331</v>
      </c>
      <c r="F1474" s="287">
        <v>41929</v>
      </c>
      <c r="G1474" s="257">
        <v>1331</v>
      </c>
      <c r="H1474" s="243">
        <f t="shared" si="23"/>
        <v>0</v>
      </c>
      <c r="I1474" s="20" t="s">
        <v>5030</v>
      </c>
      <c r="J1474" s="21"/>
      <c r="K1474" s="21"/>
    </row>
    <row r="1475" spans="1:11" x14ac:dyDescent="0.25">
      <c r="A1475" s="216">
        <v>41929</v>
      </c>
      <c r="B1475" s="285" t="s">
        <v>5358</v>
      </c>
      <c r="C1475" s="361" t="s">
        <v>4961</v>
      </c>
      <c r="D1475" s="20" t="s">
        <v>4759</v>
      </c>
      <c r="E1475" s="239">
        <v>232.8</v>
      </c>
      <c r="F1475" s="287">
        <v>41929</v>
      </c>
      <c r="G1475" s="257">
        <v>232.8</v>
      </c>
      <c r="H1475" s="243">
        <f t="shared" si="23"/>
        <v>0</v>
      </c>
      <c r="I1475" s="20" t="s">
        <v>5030</v>
      </c>
      <c r="J1475" s="21"/>
      <c r="K1475" s="21"/>
    </row>
    <row r="1476" spans="1:11" x14ac:dyDescent="0.25">
      <c r="A1476" s="216">
        <v>41929</v>
      </c>
      <c r="B1476" s="285" t="s">
        <v>5359</v>
      </c>
      <c r="C1476" s="361" t="s">
        <v>4961</v>
      </c>
      <c r="D1476" s="20" t="s">
        <v>5360</v>
      </c>
      <c r="E1476" s="239">
        <v>2119.6</v>
      </c>
      <c r="F1476" s="287">
        <v>41929</v>
      </c>
      <c r="G1476" s="257">
        <v>2119.6</v>
      </c>
      <c r="H1476" s="243">
        <f t="shared" si="23"/>
        <v>0</v>
      </c>
      <c r="I1476" s="20" t="s">
        <v>5030</v>
      </c>
      <c r="J1476" s="21"/>
      <c r="K1476" s="21"/>
    </row>
    <row r="1477" spans="1:11" x14ac:dyDescent="0.25">
      <c r="A1477" s="216">
        <v>41929</v>
      </c>
      <c r="B1477" s="285" t="s">
        <v>5361</v>
      </c>
      <c r="C1477" s="361" t="s">
        <v>4961</v>
      </c>
      <c r="D1477" s="20" t="s">
        <v>4666</v>
      </c>
      <c r="E1477" s="239">
        <v>37032.300000000003</v>
      </c>
      <c r="F1477" s="487"/>
      <c r="G1477" s="682"/>
      <c r="H1477" s="243">
        <f t="shared" si="23"/>
        <v>37032.300000000003</v>
      </c>
      <c r="I1477" s="20" t="s">
        <v>5030</v>
      </c>
      <c r="J1477" s="21"/>
      <c r="K1477" s="21"/>
    </row>
    <row r="1478" spans="1:11" x14ac:dyDescent="0.25">
      <c r="A1478" s="216">
        <v>41929</v>
      </c>
      <c r="B1478" s="285" t="s">
        <v>5362</v>
      </c>
      <c r="C1478" s="361" t="s">
        <v>4961</v>
      </c>
      <c r="D1478" s="20" t="s">
        <v>69</v>
      </c>
      <c r="E1478" s="239">
        <v>608.4</v>
      </c>
      <c r="F1478" s="287">
        <v>41929</v>
      </c>
      <c r="G1478" s="44">
        <v>608.4</v>
      </c>
      <c r="H1478" s="243">
        <f t="shared" si="23"/>
        <v>0</v>
      </c>
      <c r="I1478" s="20" t="s">
        <v>5030</v>
      </c>
      <c r="J1478" s="21"/>
      <c r="K1478" s="21"/>
    </row>
    <row r="1479" spans="1:11" x14ac:dyDescent="0.25">
      <c r="A1479" s="216">
        <v>41929</v>
      </c>
      <c r="B1479" s="285" t="s">
        <v>5363</v>
      </c>
      <c r="C1479" s="361" t="s">
        <v>4961</v>
      </c>
      <c r="D1479" s="20" t="s">
        <v>4956</v>
      </c>
      <c r="E1479" s="239">
        <v>42786.400000000001</v>
      </c>
      <c r="F1479" s="287">
        <v>41930</v>
      </c>
      <c r="G1479" s="44">
        <v>42786.400000000001</v>
      </c>
      <c r="H1479" s="243">
        <f t="shared" si="23"/>
        <v>0</v>
      </c>
      <c r="I1479" s="20" t="s">
        <v>492</v>
      </c>
      <c r="J1479" s="21"/>
      <c r="K1479" s="21"/>
    </row>
    <row r="1480" spans="1:11" x14ac:dyDescent="0.25">
      <c r="A1480" s="216">
        <v>41929</v>
      </c>
      <c r="B1480" s="285" t="s">
        <v>5364</v>
      </c>
      <c r="C1480" s="361" t="s">
        <v>4961</v>
      </c>
      <c r="D1480" s="20" t="s">
        <v>5365</v>
      </c>
      <c r="E1480" s="239">
        <v>4600</v>
      </c>
      <c r="F1480" s="287">
        <v>41929</v>
      </c>
      <c r="G1480" s="44">
        <v>4600</v>
      </c>
      <c r="H1480" s="243">
        <f t="shared" ref="H1480:H1543" si="24">E1480-G1480</f>
        <v>0</v>
      </c>
      <c r="I1480" s="20" t="s">
        <v>5030</v>
      </c>
      <c r="J1480" s="21"/>
      <c r="K1480" s="21"/>
    </row>
    <row r="1481" spans="1:11" x14ac:dyDescent="0.25">
      <c r="A1481" s="216">
        <v>41929</v>
      </c>
      <c r="B1481" s="285" t="s">
        <v>5366</v>
      </c>
      <c r="C1481" s="361" t="s">
        <v>4961</v>
      </c>
      <c r="D1481" s="20" t="s">
        <v>4956</v>
      </c>
      <c r="E1481" s="239">
        <v>1113.5999999999999</v>
      </c>
      <c r="F1481" s="287">
        <v>41929</v>
      </c>
      <c r="G1481" s="44">
        <v>1113.5999999999999</v>
      </c>
      <c r="H1481" s="243">
        <f t="shared" si="24"/>
        <v>0</v>
      </c>
      <c r="I1481" s="20" t="s">
        <v>5030</v>
      </c>
      <c r="J1481" s="21"/>
      <c r="K1481" s="21"/>
    </row>
    <row r="1482" spans="1:11" x14ac:dyDescent="0.25">
      <c r="A1482" s="216">
        <v>41929</v>
      </c>
      <c r="B1482" s="285" t="s">
        <v>5367</v>
      </c>
      <c r="C1482" s="361" t="s">
        <v>4961</v>
      </c>
      <c r="D1482" s="20" t="s">
        <v>4216</v>
      </c>
      <c r="E1482" s="239">
        <v>9500.6</v>
      </c>
      <c r="F1482" s="287">
        <v>41929</v>
      </c>
      <c r="G1482" s="44">
        <v>9500.6</v>
      </c>
      <c r="H1482" s="243">
        <f t="shared" si="24"/>
        <v>0</v>
      </c>
      <c r="I1482" s="20" t="s">
        <v>5030</v>
      </c>
      <c r="J1482" s="21"/>
      <c r="K1482" s="21"/>
    </row>
    <row r="1483" spans="1:11" x14ac:dyDescent="0.25">
      <c r="A1483" s="216">
        <v>41930</v>
      </c>
      <c r="B1483" s="285" t="s">
        <v>5368</v>
      </c>
      <c r="C1483" s="361" t="s">
        <v>4961</v>
      </c>
      <c r="D1483" s="20" t="s">
        <v>5369</v>
      </c>
      <c r="E1483" s="239">
        <v>6030</v>
      </c>
      <c r="F1483" s="287">
        <v>41932</v>
      </c>
      <c r="G1483" s="44">
        <v>6030</v>
      </c>
      <c r="H1483" s="258">
        <f t="shared" si="24"/>
        <v>0</v>
      </c>
      <c r="I1483" s="20" t="s">
        <v>3082</v>
      </c>
      <c r="J1483" s="21"/>
      <c r="K1483" s="21"/>
    </row>
    <row r="1484" spans="1:11" x14ac:dyDescent="0.25">
      <c r="A1484" s="216">
        <v>41930</v>
      </c>
      <c r="B1484" s="684" t="s">
        <v>5370</v>
      </c>
      <c r="C1484" s="361" t="s">
        <v>4961</v>
      </c>
      <c r="D1484" s="20" t="s">
        <v>5371</v>
      </c>
      <c r="E1484" s="239">
        <v>47181.9</v>
      </c>
      <c r="F1484" s="482" t="s">
        <v>5372</v>
      </c>
      <c r="G1484" s="44">
        <f>43500+3681.9</f>
        <v>47181.9</v>
      </c>
      <c r="H1484" s="243">
        <f t="shared" si="24"/>
        <v>0</v>
      </c>
      <c r="I1484" s="20" t="s">
        <v>10</v>
      </c>
      <c r="J1484" s="21"/>
      <c r="K1484" s="21"/>
    </row>
    <row r="1485" spans="1:11" x14ac:dyDescent="0.25">
      <c r="A1485" s="216">
        <v>41930</v>
      </c>
      <c r="B1485" s="285" t="s">
        <v>5373</v>
      </c>
      <c r="C1485" s="361" t="s">
        <v>4961</v>
      </c>
      <c r="D1485" s="685" t="s">
        <v>5374</v>
      </c>
      <c r="E1485" s="239">
        <v>3920</v>
      </c>
      <c r="F1485" s="681">
        <v>41930</v>
      </c>
      <c r="G1485" s="44">
        <v>3920</v>
      </c>
      <c r="H1485" s="243">
        <f t="shared" si="24"/>
        <v>0</v>
      </c>
      <c r="I1485" s="20" t="s">
        <v>5031</v>
      </c>
      <c r="J1485" s="21"/>
      <c r="K1485" s="21"/>
    </row>
    <row r="1486" spans="1:11" x14ac:dyDescent="0.25">
      <c r="A1486" s="216">
        <v>41930</v>
      </c>
      <c r="B1486" s="285" t="s">
        <v>5375</v>
      </c>
      <c r="C1486" s="361" t="s">
        <v>4961</v>
      </c>
      <c r="D1486" s="20" t="s">
        <v>5039</v>
      </c>
      <c r="E1486" s="239">
        <v>2937.6</v>
      </c>
      <c r="F1486" s="287">
        <v>41930</v>
      </c>
      <c r="G1486" s="44">
        <v>2937.6</v>
      </c>
      <c r="H1486" s="243">
        <f t="shared" si="24"/>
        <v>0</v>
      </c>
      <c r="I1486" s="20" t="s">
        <v>5031</v>
      </c>
      <c r="J1486" s="21"/>
      <c r="K1486" s="21"/>
    </row>
    <row r="1487" spans="1:11" x14ac:dyDescent="0.25">
      <c r="A1487" s="216">
        <v>41930</v>
      </c>
      <c r="B1487" s="285" t="s">
        <v>5376</v>
      </c>
      <c r="C1487" s="361" t="s">
        <v>4961</v>
      </c>
      <c r="D1487" s="20" t="s">
        <v>4953</v>
      </c>
      <c r="E1487" s="239">
        <v>20265.099999999999</v>
      </c>
      <c r="F1487" s="287">
        <v>41930</v>
      </c>
      <c r="G1487" s="44">
        <v>20265.099999999999</v>
      </c>
      <c r="H1487" s="243">
        <f t="shared" si="24"/>
        <v>0</v>
      </c>
      <c r="I1487" s="20" t="s">
        <v>5009</v>
      </c>
      <c r="J1487" s="21"/>
      <c r="K1487" s="21"/>
    </row>
    <row r="1488" spans="1:11" x14ac:dyDescent="0.25">
      <c r="A1488" s="216">
        <v>41930</v>
      </c>
      <c r="B1488" s="285" t="s">
        <v>5377</v>
      </c>
      <c r="C1488" s="361" t="s">
        <v>4961</v>
      </c>
      <c r="D1488" s="20" t="s">
        <v>4956</v>
      </c>
      <c r="E1488" s="239">
        <v>13860</v>
      </c>
      <c r="F1488" s="287">
        <v>41930</v>
      </c>
      <c r="G1488" s="44">
        <v>13860</v>
      </c>
      <c r="H1488" s="243">
        <f t="shared" si="24"/>
        <v>0</v>
      </c>
      <c r="I1488" s="20" t="s">
        <v>5031</v>
      </c>
      <c r="J1488" s="21"/>
      <c r="K1488" s="21"/>
    </row>
    <row r="1489" spans="1:11" x14ac:dyDescent="0.25">
      <c r="A1489" s="216">
        <v>41930</v>
      </c>
      <c r="B1489" s="285" t="s">
        <v>5378</v>
      </c>
      <c r="C1489" s="361" t="s">
        <v>4961</v>
      </c>
      <c r="D1489" s="20" t="s">
        <v>4859</v>
      </c>
      <c r="E1489" s="239">
        <v>3167.2</v>
      </c>
      <c r="F1489" s="287">
        <v>41930</v>
      </c>
      <c r="G1489" s="44">
        <v>3167.2</v>
      </c>
      <c r="H1489" s="243">
        <f t="shared" si="24"/>
        <v>0</v>
      </c>
      <c r="I1489" s="20" t="s">
        <v>5030</v>
      </c>
      <c r="J1489" s="21"/>
      <c r="K1489" s="21"/>
    </row>
    <row r="1490" spans="1:11" x14ac:dyDescent="0.25">
      <c r="A1490" s="216">
        <v>41930</v>
      </c>
      <c r="B1490" s="285" t="s">
        <v>5379</v>
      </c>
      <c r="C1490" s="361" t="s">
        <v>4961</v>
      </c>
      <c r="D1490" s="20" t="s">
        <v>5380</v>
      </c>
      <c r="E1490" s="239">
        <v>6667.4</v>
      </c>
      <c r="F1490" s="287">
        <v>41930</v>
      </c>
      <c r="G1490" s="44">
        <v>6667.4</v>
      </c>
      <c r="H1490" s="243">
        <f t="shared" si="24"/>
        <v>0</v>
      </c>
      <c r="I1490" s="20" t="s">
        <v>5030</v>
      </c>
      <c r="J1490" s="21"/>
      <c r="K1490" s="21"/>
    </row>
    <row r="1491" spans="1:11" x14ac:dyDescent="0.25">
      <c r="A1491" s="216">
        <v>41930</v>
      </c>
      <c r="B1491" s="285" t="s">
        <v>5381</v>
      </c>
      <c r="C1491" s="361" t="s">
        <v>4961</v>
      </c>
      <c r="D1491" s="20" t="s">
        <v>2705</v>
      </c>
      <c r="E1491" s="239">
        <v>2284.8000000000002</v>
      </c>
      <c r="F1491" s="287">
        <v>41930</v>
      </c>
      <c r="G1491" s="44">
        <v>2284.8000000000002</v>
      </c>
      <c r="H1491" s="243">
        <f t="shared" si="24"/>
        <v>0</v>
      </c>
      <c r="I1491" s="20" t="s">
        <v>5033</v>
      </c>
      <c r="J1491" s="21"/>
      <c r="K1491" s="21"/>
    </row>
    <row r="1492" spans="1:11" x14ac:dyDescent="0.25">
      <c r="A1492" s="216">
        <v>41930</v>
      </c>
      <c r="B1492" s="285" t="s">
        <v>5382</v>
      </c>
      <c r="C1492" s="361" t="s">
        <v>4961</v>
      </c>
      <c r="D1492" s="20" t="s">
        <v>13</v>
      </c>
      <c r="E1492" s="239">
        <v>8640</v>
      </c>
      <c r="F1492" s="287">
        <v>41930</v>
      </c>
      <c r="G1492" s="44">
        <v>8640</v>
      </c>
      <c r="H1492" s="243">
        <f t="shared" si="24"/>
        <v>0</v>
      </c>
      <c r="I1492" s="20" t="s">
        <v>5033</v>
      </c>
      <c r="J1492" s="21"/>
      <c r="K1492" s="21"/>
    </row>
    <row r="1493" spans="1:11" x14ac:dyDescent="0.25">
      <c r="A1493" s="216">
        <v>41930</v>
      </c>
      <c r="B1493" s="285" t="s">
        <v>5383</v>
      </c>
      <c r="C1493" s="361" t="s">
        <v>4961</v>
      </c>
      <c r="D1493" s="20" t="s">
        <v>952</v>
      </c>
      <c r="E1493" s="239">
        <v>3035.2</v>
      </c>
      <c r="F1493" s="287">
        <v>41930</v>
      </c>
      <c r="G1493" s="44">
        <v>3035.2</v>
      </c>
      <c r="H1493" s="243">
        <f t="shared" si="24"/>
        <v>0</v>
      </c>
      <c r="I1493" s="20" t="s">
        <v>492</v>
      </c>
      <c r="J1493" s="21"/>
      <c r="K1493" s="21"/>
    </row>
    <row r="1494" spans="1:11" x14ac:dyDescent="0.25">
      <c r="A1494" s="216">
        <v>41930</v>
      </c>
      <c r="B1494" s="285" t="s">
        <v>5384</v>
      </c>
      <c r="C1494" s="361" t="s">
        <v>4961</v>
      </c>
      <c r="D1494" s="20" t="s">
        <v>4859</v>
      </c>
      <c r="E1494" s="239">
        <v>1243.2</v>
      </c>
      <c r="F1494" s="287">
        <v>41930</v>
      </c>
      <c r="G1494" s="44">
        <v>1243.2</v>
      </c>
      <c r="H1494" s="243">
        <f t="shared" si="24"/>
        <v>0</v>
      </c>
      <c r="I1494" s="20" t="s">
        <v>5030</v>
      </c>
      <c r="J1494" s="21"/>
      <c r="K1494" s="21"/>
    </row>
    <row r="1495" spans="1:11" x14ac:dyDescent="0.25">
      <c r="A1495" s="216">
        <v>41930</v>
      </c>
      <c r="B1495" s="285" t="s">
        <v>5385</v>
      </c>
      <c r="C1495" s="361" t="s">
        <v>4961</v>
      </c>
      <c r="D1495" s="20" t="s">
        <v>501</v>
      </c>
      <c r="E1495" s="239">
        <v>3163.5</v>
      </c>
      <c r="F1495" s="287">
        <v>41930</v>
      </c>
      <c r="G1495" s="44">
        <v>3163.5</v>
      </c>
      <c r="H1495" s="243">
        <f t="shared" si="24"/>
        <v>0</v>
      </c>
      <c r="I1495" s="20" t="s">
        <v>5030</v>
      </c>
      <c r="J1495" s="21"/>
      <c r="K1495" s="21"/>
    </row>
    <row r="1496" spans="1:11" x14ac:dyDescent="0.25">
      <c r="A1496" s="216">
        <v>41930</v>
      </c>
      <c r="B1496" s="285" t="s">
        <v>5386</v>
      </c>
      <c r="C1496" s="361" t="s">
        <v>4961</v>
      </c>
      <c r="D1496" s="20" t="s">
        <v>4682</v>
      </c>
      <c r="E1496" s="239">
        <v>22696.799999999999</v>
      </c>
      <c r="F1496" s="287">
        <v>41930</v>
      </c>
      <c r="G1496" s="44">
        <v>22696.799999999999</v>
      </c>
      <c r="H1496" s="243">
        <f t="shared" si="24"/>
        <v>0</v>
      </c>
      <c r="I1496" s="20" t="s">
        <v>5030</v>
      </c>
      <c r="J1496" s="21"/>
      <c r="K1496" s="21"/>
    </row>
    <row r="1497" spans="1:11" x14ac:dyDescent="0.25">
      <c r="A1497" s="216">
        <v>41930</v>
      </c>
      <c r="B1497" s="285" t="s">
        <v>5387</v>
      </c>
      <c r="C1497" s="361" t="s">
        <v>4961</v>
      </c>
      <c r="D1497" s="20" t="s">
        <v>5034</v>
      </c>
      <c r="E1497" s="239">
        <v>15651</v>
      </c>
      <c r="F1497" s="287">
        <v>41932</v>
      </c>
      <c r="G1497" s="44">
        <v>15651</v>
      </c>
      <c r="H1497" s="243">
        <f t="shared" si="24"/>
        <v>0</v>
      </c>
      <c r="I1497" s="20" t="s">
        <v>5030</v>
      </c>
      <c r="J1497" s="21"/>
      <c r="K1497" s="21"/>
    </row>
    <row r="1498" spans="1:11" x14ac:dyDescent="0.25">
      <c r="A1498" s="216">
        <v>41930</v>
      </c>
      <c r="B1498" s="285" t="s">
        <v>5388</v>
      </c>
      <c r="C1498" s="361" t="s">
        <v>4961</v>
      </c>
      <c r="D1498" s="679" t="s">
        <v>4966</v>
      </c>
      <c r="E1498" s="239">
        <v>18238.8</v>
      </c>
      <c r="F1498" s="287">
        <v>41930</v>
      </c>
      <c r="G1498" s="44">
        <v>18238.8</v>
      </c>
      <c r="H1498" s="243">
        <f t="shared" si="24"/>
        <v>0</v>
      </c>
      <c r="I1498" s="20" t="s">
        <v>5033</v>
      </c>
      <c r="J1498" s="21"/>
      <c r="K1498" s="21"/>
    </row>
    <row r="1499" spans="1:11" x14ac:dyDescent="0.25">
      <c r="A1499" s="216">
        <v>41930</v>
      </c>
      <c r="B1499" s="285" t="s">
        <v>5389</v>
      </c>
      <c r="C1499" s="361" t="s">
        <v>4961</v>
      </c>
      <c r="D1499" s="20" t="s">
        <v>123</v>
      </c>
      <c r="E1499" s="239">
        <v>6541.6</v>
      </c>
      <c r="F1499" s="287">
        <v>41932</v>
      </c>
      <c r="G1499" s="44">
        <v>6541.6</v>
      </c>
      <c r="H1499" s="243">
        <f t="shared" si="24"/>
        <v>0</v>
      </c>
      <c r="I1499" s="20" t="s">
        <v>5030</v>
      </c>
      <c r="J1499" s="21"/>
      <c r="K1499" s="21"/>
    </row>
    <row r="1500" spans="1:11" x14ac:dyDescent="0.25">
      <c r="A1500" s="216">
        <v>41930</v>
      </c>
      <c r="B1500" s="285" t="s">
        <v>5390</v>
      </c>
      <c r="C1500" s="361" t="s">
        <v>4961</v>
      </c>
      <c r="D1500" s="20" t="s">
        <v>2544</v>
      </c>
      <c r="E1500" s="239">
        <v>9960.4</v>
      </c>
      <c r="F1500" s="287">
        <v>41930</v>
      </c>
      <c r="G1500" s="44">
        <v>9960.4</v>
      </c>
      <c r="H1500" s="243">
        <f t="shared" si="24"/>
        <v>0</v>
      </c>
      <c r="I1500" s="20" t="s">
        <v>5030</v>
      </c>
      <c r="J1500" s="21"/>
      <c r="K1500" s="21"/>
    </row>
    <row r="1501" spans="1:11" x14ac:dyDescent="0.25">
      <c r="A1501" s="216">
        <v>41930</v>
      </c>
      <c r="B1501" s="285" t="s">
        <v>5391</v>
      </c>
      <c r="C1501" s="361" t="s">
        <v>4961</v>
      </c>
      <c r="D1501" s="20" t="s">
        <v>4956</v>
      </c>
      <c r="E1501" s="239">
        <v>17901</v>
      </c>
      <c r="F1501" s="287">
        <v>41930</v>
      </c>
      <c r="G1501" s="44">
        <v>17901</v>
      </c>
      <c r="H1501" s="243">
        <f t="shared" si="24"/>
        <v>0</v>
      </c>
      <c r="I1501" s="20" t="s">
        <v>5030</v>
      </c>
      <c r="J1501" s="21"/>
      <c r="K1501" s="21"/>
    </row>
    <row r="1502" spans="1:11" x14ac:dyDescent="0.25">
      <c r="A1502" s="216">
        <v>41930</v>
      </c>
      <c r="B1502" s="285" t="s">
        <v>5392</v>
      </c>
      <c r="C1502" s="361" t="s">
        <v>4961</v>
      </c>
      <c r="D1502" s="20" t="s">
        <v>339</v>
      </c>
      <c r="E1502" s="239">
        <v>981.7</v>
      </c>
      <c r="F1502" s="287">
        <v>41930</v>
      </c>
      <c r="G1502" s="44">
        <v>981.7</v>
      </c>
      <c r="H1502" s="243">
        <f t="shared" si="24"/>
        <v>0</v>
      </c>
      <c r="I1502" s="20" t="s">
        <v>5030</v>
      </c>
      <c r="J1502" s="21"/>
      <c r="K1502" s="21"/>
    </row>
    <row r="1503" spans="1:11" x14ac:dyDescent="0.25">
      <c r="A1503" s="216">
        <v>41930</v>
      </c>
      <c r="B1503" s="285" t="s">
        <v>5393</v>
      </c>
      <c r="C1503" s="361" t="s">
        <v>4961</v>
      </c>
      <c r="D1503" s="20" t="s">
        <v>4956</v>
      </c>
      <c r="E1503" s="239">
        <v>14296.8</v>
      </c>
      <c r="F1503" s="287">
        <v>41930</v>
      </c>
      <c r="G1503" s="44">
        <v>14296.8</v>
      </c>
      <c r="H1503" s="243">
        <f t="shared" si="24"/>
        <v>0</v>
      </c>
      <c r="I1503" s="20" t="s">
        <v>5289</v>
      </c>
      <c r="J1503" s="21"/>
      <c r="K1503" s="21"/>
    </row>
    <row r="1504" spans="1:11" x14ac:dyDescent="0.25">
      <c r="A1504" s="216">
        <v>41930</v>
      </c>
      <c r="B1504" s="285" t="s">
        <v>5394</v>
      </c>
      <c r="C1504" s="361" t="s">
        <v>4961</v>
      </c>
      <c r="D1504" s="344" t="s">
        <v>29</v>
      </c>
      <c r="E1504" s="345">
        <v>11240.6</v>
      </c>
      <c r="F1504" s="287">
        <v>41930</v>
      </c>
      <c r="G1504" s="44">
        <v>11240.6</v>
      </c>
      <c r="H1504" s="243">
        <f t="shared" si="24"/>
        <v>0</v>
      </c>
      <c r="I1504" s="20" t="s">
        <v>5035</v>
      </c>
      <c r="J1504" s="21"/>
      <c r="K1504" s="21"/>
    </row>
    <row r="1505" spans="1:11" x14ac:dyDescent="0.25">
      <c r="A1505" s="216">
        <v>41930</v>
      </c>
      <c r="B1505" s="285" t="s">
        <v>5395</v>
      </c>
      <c r="C1505" s="361" t="s">
        <v>4961</v>
      </c>
      <c r="D1505" s="20" t="s">
        <v>124</v>
      </c>
      <c r="E1505" s="239">
        <v>10886.4</v>
      </c>
      <c r="F1505" s="287">
        <v>41930</v>
      </c>
      <c r="G1505" s="44">
        <v>10886.4</v>
      </c>
      <c r="H1505" s="243">
        <f t="shared" si="24"/>
        <v>0</v>
      </c>
      <c r="I1505" s="20" t="s">
        <v>5035</v>
      </c>
      <c r="J1505" s="21"/>
      <c r="K1505" s="21"/>
    </row>
    <row r="1506" spans="1:11" x14ac:dyDescent="0.25">
      <c r="A1506" s="216">
        <v>41930</v>
      </c>
      <c r="B1506" s="285" t="s">
        <v>5396</v>
      </c>
      <c r="C1506" s="361" t="s">
        <v>4961</v>
      </c>
      <c r="D1506" s="20" t="s">
        <v>1992</v>
      </c>
      <c r="E1506" s="239">
        <v>3275</v>
      </c>
      <c r="F1506" s="287">
        <v>41930</v>
      </c>
      <c r="G1506" s="44">
        <v>3275</v>
      </c>
      <c r="H1506" s="243">
        <f t="shared" si="24"/>
        <v>0</v>
      </c>
      <c r="I1506" s="20" t="s">
        <v>5030</v>
      </c>
    </row>
    <row r="1507" spans="1:11" x14ac:dyDescent="0.25">
      <c r="A1507" s="216">
        <v>41930</v>
      </c>
      <c r="B1507" s="285" t="s">
        <v>5397</v>
      </c>
      <c r="C1507" s="361" t="s">
        <v>4961</v>
      </c>
      <c r="D1507" s="20" t="s">
        <v>3086</v>
      </c>
      <c r="E1507" s="239">
        <v>1123.2</v>
      </c>
      <c r="F1507" s="287">
        <v>41930</v>
      </c>
      <c r="G1507" s="44">
        <v>1123.2</v>
      </c>
      <c r="H1507" s="243">
        <f t="shared" si="24"/>
        <v>0</v>
      </c>
      <c r="I1507" s="20" t="s">
        <v>5030</v>
      </c>
    </row>
    <row r="1508" spans="1:11" x14ac:dyDescent="0.25">
      <c r="A1508" s="216">
        <v>41930</v>
      </c>
      <c r="B1508" s="285" t="s">
        <v>5398</v>
      </c>
      <c r="C1508" s="361" t="s">
        <v>4961</v>
      </c>
      <c r="D1508" s="20" t="s">
        <v>62</v>
      </c>
      <c r="E1508" s="239">
        <v>29734.400000000001</v>
      </c>
      <c r="F1508" s="287">
        <v>41930</v>
      </c>
      <c r="G1508" s="44">
        <v>29734.400000000001</v>
      </c>
      <c r="H1508" s="243">
        <f t="shared" si="24"/>
        <v>0</v>
      </c>
      <c r="I1508" s="20" t="s">
        <v>5038</v>
      </c>
    </row>
    <row r="1509" spans="1:11" x14ac:dyDescent="0.25">
      <c r="A1509" s="216">
        <v>41930</v>
      </c>
      <c r="B1509" s="285" t="s">
        <v>5399</v>
      </c>
      <c r="C1509" s="361" t="s">
        <v>4961</v>
      </c>
      <c r="D1509" s="20" t="s">
        <v>3372</v>
      </c>
      <c r="E1509" s="239">
        <v>1824</v>
      </c>
      <c r="F1509" s="287">
        <v>41930</v>
      </c>
      <c r="G1509" s="44">
        <v>1824</v>
      </c>
      <c r="H1509" s="243">
        <f t="shared" si="24"/>
        <v>0</v>
      </c>
      <c r="I1509" s="20" t="s">
        <v>5048</v>
      </c>
    </row>
    <row r="1510" spans="1:11" x14ac:dyDescent="0.25">
      <c r="A1510" s="216">
        <v>41930</v>
      </c>
      <c r="B1510" s="285" t="s">
        <v>5400</v>
      </c>
      <c r="C1510" s="361" t="s">
        <v>4961</v>
      </c>
      <c r="D1510" s="20" t="s">
        <v>3121</v>
      </c>
      <c r="E1510" s="239">
        <v>10283.4</v>
      </c>
      <c r="F1510" s="287">
        <v>41930</v>
      </c>
      <c r="G1510" s="44">
        <v>10283.4</v>
      </c>
      <c r="H1510" s="243">
        <f t="shared" si="24"/>
        <v>0</v>
      </c>
      <c r="I1510" s="20" t="s">
        <v>5038</v>
      </c>
    </row>
    <row r="1511" spans="1:11" x14ac:dyDescent="0.25">
      <c r="A1511" s="216">
        <v>41930</v>
      </c>
      <c r="B1511" s="285" t="s">
        <v>5401</v>
      </c>
      <c r="C1511" s="361" t="s">
        <v>4961</v>
      </c>
      <c r="D1511" s="20" t="s">
        <v>760</v>
      </c>
      <c r="E1511" s="239">
        <v>2195.1999999999998</v>
      </c>
      <c r="F1511" s="287">
        <v>41930</v>
      </c>
      <c r="G1511" s="44">
        <v>2195.1999999999998</v>
      </c>
      <c r="H1511" s="243">
        <f t="shared" si="24"/>
        <v>0</v>
      </c>
      <c r="I1511" s="20" t="s">
        <v>5047</v>
      </c>
    </row>
    <row r="1512" spans="1:11" x14ac:dyDescent="0.25">
      <c r="A1512" s="216">
        <v>41930</v>
      </c>
      <c r="B1512" s="285" t="s">
        <v>5402</v>
      </c>
      <c r="C1512" s="361" t="s">
        <v>4961</v>
      </c>
      <c r="D1512" s="20" t="s">
        <v>22</v>
      </c>
      <c r="E1512" s="239">
        <v>10441.9</v>
      </c>
      <c r="F1512" s="287">
        <v>41930</v>
      </c>
      <c r="G1512" s="44">
        <v>10441.9</v>
      </c>
      <c r="H1512" s="243">
        <f t="shared" si="24"/>
        <v>0</v>
      </c>
      <c r="I1512" s="20" t="s">
        <v>5030</v>
      </c>
    </row>
    <row r="1513" spans="1:11" x14ac:dyDescent="0.25">
      <c r="A1513" s="216">
        <v>41930</v>
      </c>
      <c r="B1513" s="285" t="s">
        <v>5403</v>
      </c>
      <c r="C1513" s="361" t="s">
        <v>4961</v>
      </c>
      <c r="D1513" s="20" t="s">
        <v>5042</v>
      </c>
      <c r="E1513" s="239">
        <v>11590</v>
      </c>
      <c r="F1513" s="287">
        <v>41930</v>
      </c>
      <c r="G1513" s="44">
        <v>11590</v>
      </c>
      <c r="H1513" s="243">
        <f t="shared" si="24"/>
        <v>0</v>
      </c>
      <c r="I1513" s="20" t="s">
        <v>5038</v>
      </c>
      <c r="K1513" s="33"/>
    </row>
    <row r="1514" spans="1:11" x14ac:dyDescent="0.25">
      <c r="A1514" s="216">
        <v>41930</v>
      </c>
      <c r="B1514" s="285" t="s">
        <v>5404</v>
      </c>
      <c r="C1514" s="361" t="s">
        <v>4961</v>
      </c>
      <c r="D1514" s="20" t="s">
        <v>57</v>
      </c>
      <c r="E1514" s="239">
        <v>2200</v>
      </c>
      <c r="F1514" s="287">
        <v>41930</v>
      </c>
      <c r="G1514" s="44">
        <v>2200</v>
      </c>
      <c r="H1514" s="243">
        <f t="shared" si="24"/>
        <v>0</v>
      </c>
      <c r="I1514" s="20" t="s">
        <v>5035</v>
      </c>
    </row>
    <row r="1515" spans="1:11" x14ac:dyDescent="0.25">
      <c r="A1515" s="216">
        <v>41930</v>
      </c>
      <c r="B1515" s="285" t="s">
        <v>5405</v>
      </c>
      <c r="C1515" s="361" t="s">
        <v>4961</v>
      </c>
      <c r="D1515" s="20" t="s">
        <v>180</v>
      </c>
      <c r="E1515" s="239">
        <v>16474.2</v>
      </c>
      <c r="F1515" s="287">
        <v>41930</v>
      </c>
      <c r="G1515" s="44">
        <v>16474.2</v>
      </c>
      <c r="H1515" s="243">
        <f t="shared" si="24"/>
        <v>0</v>
      </c>
      <c r="I1515" s="20" t="s">
        <v>5038</v>
      </c>
    </row>
    <row r="1516" spans="1:11" x14ac:dyDescent="0.25">
      <c r="A1516" s="216">
        <v>41930</v>
      </c>
      <c r="B1516" s="285" t="s">
        <v>5406</v>
      </c>
      <c r="C1516" s="361" t="s">
        <v>4961</v>
      </c>
      <c r="D1516" s="20" t="s">
        <v>4691</v>
      </c>
      <c r="E1516" s="239">
        <v>3040.8</v>
      </c>
      <c r="F1516" s="287">
        <v>41930</v>
      </c>
      <c r="G1516" s="44">
        <v>3040.8</v>
      </c>
      <c r="H1516" s="243">
        <f t="shared" si="24"/>
        <v>0</v>
      </c>
      <c r="I1516" s="20" t="s">
        <v>5033</v>
      </c>
    </row>
    <row r="1517" spans="1:11" x14ac:dyDescent="0.25">
      <c r="A1517" s="216">
        <v>41930</v>
      </c>
      <c r="B1517" s="285" t="s">
        <v>5407</v>
      </c>
      <c r="C1517" s="361" t="s">
        <v>4961</v>
      </c>
      <c r="D1517" s="20" t="s">
        <v>87</v>
      </c>
      <c r="E1517" s="239">
        <v>10417.67</v>
      </c>
      <c r="F1517" s="287">
        <v>41931</v>
      </c>
      <c r="G1517" s="44">
        <v>10417.67</v>
      </c>
      <c r="H1517" s="243">
        <f t="shared" si="24"/>
        <v>0</v>
      </c>
      <c r="I1517" s="20" t="s">
        <v>5031</v>
      </c>
    </row>
    <row r="1518" spans="1:11" x14ac:dyDescent="0.25">
      <c r="A1518" s="216">
        <v>41930</v>
      </c>
      <c r="B1518" s="285" t="s">
        <v>5408</v>
      </c>
      <c r="C1518" s="361" t="s">
        <v>4961</v>
      </c>
      <c r="D1518" s="20" t="s">
        <v>25</v>
      </c>
      <c r="E1518" s="239">
        <v>13689.6</v>
      </c>
      <c r="F1518" s="287">
        <v>41930</v>
      </c>
      <c r="G1518" s="44">
        <v>13689.6</v>
      </c>
      <c r="H1518" s="243">
        <f t="shared" si="24"/>
        <v>0</v>
      </c>
      <c r="I1518" s="20" t="s">
        <v>5038</v>
      </c>
    </row>
    <row r="1519" spans="1:11" x14ac:dyDescent="0.25">
      <c r="A1519" s="216">
        <v>41930</v>
      </c>
      <c r="B1519" s="285" t="s">
        <v>5409</v>
      </c>
      <c r="C1519" s="361" t="s">
        <v>4961</v>
      </c>
      <c r="D1519" s="20" t="s">
        <v>78</v>
      </c>
      <c r="E1519" s="239">
        <v>2916</v>
      </c>
      <c r="F1519" s="287">
        <v>41931</v>
      </c>
      <c r="G1519" s="44">
        <v>2916</v>
      </c>
      <c r="H1519" s="243">
        <f t="shared" si="24"/>
        <v>0</v>
      </c>
      <c r="I1519" s="20" t="s">
        <v>4775</v>
      </c>
    </row>
    <row r="1520" spans="1:11" x14ac:dyDescent="0.25">
      <c r="A1520" s="216">
        <v>41930</v>
      </c>
      <c r="B1520" s="285" t="s">
        <v>5410</v>
      </c>
      <c r="C1520" s="361" t="s">
        <v>4961</v>
      </c>
      <c r="D1520" s="20" t="s">
        <v>4666</v>
      </c>
      <c r="E1520" s="239">
        <v>32501.200000000001</v>
      </c>
      <c r="F1520" s="487"/>
      <c r="G1520" s="320"/>
      <c r="H1520" s="243">
        <f t="shared" si="24"/>
        <v>32501.200000000001</v>
      </c>
      <c r="I1520" s="20" t="s">
        <v>5030</v>
      </c>
    </row>
    <row r="1521" spans="1:11" x14ac:dyDescent="0.25">
      <c r="A1521" s="216">
        <v>41930</v>
      </c>
      <c r="B1521" s="285" t="s">
        <v>5411</v>
      </c>
      <c r="C1521" s="361" t="s">
        <v>4961</v>
      </c>
      <c r="D1521" s="20" t="s">
        <v>4696</v>
      </c>
      <c r="E1521" s="239">
        <v>976.2</v>
      </c>
      <c r="F1521" s="287">
        <v>41930</v>
      </c>
      <c r="G1521" s="44">
        <v>976.2</v>
      </c>
      <c r="H1521" s="243">
        <f t="shared" si="24"/>
        <v>0</v>
      </c>
      <c r="I1521" s="20" t="s">
        <v>5030</v>
      </c>
      <c r="K1521" s="33"/>
    </row>
    <row r="1522" spans="1:11" x14ac:dyDescent="0.25">
      <c r="A1522" s="216">
        <v>41930</v>
      </c>
      <c r="B1522" s="285" t="s">
        <v>5412</v>
      </c>
      <c r="C1522" s="361" t="s">
        <v>4961</v>
      </c>
      <c r="D1522" s="20" t="s">
        <v>4619</v>
      </c>
      <c r="E1522" s="239">
        <v>6778.4</v>
      </c>
      <c r="F1522" s="287">
        <v>41930</v>
      </c>
      <c r="G1522" s="44">
        <v>6778.4</v>
      </c>
      <c r="H1522" s="243">
        <f t="shared" si="24"/>
        <v>0</v>
      </c>
      <c r="I1522" s="20" t="s">
        <v>5030</v>
      </c>
      <c r="K1522" s="33"/>
    </row>
    <row r="1523" spans="1:11" x14ac:dyDescent="0.25">
      <c r="A1523" s="216">
        <v>41930</v>
      </c>
      <c r="B1523" s="285" t="s">
        <v>5413</v>
      </c>
      <c r="C1523" s="361" t="s">
        <v>4961</v>
      </c>
      <c r="D1523" s="20" t="s">
        <v>78</v>
      </c>
      <c r="E1523" s="239">
        <v>7470.4</v>
      </c>
      <c r="F1523" s="287">
        <v>41931</v>
      </c>
      <c r="G1523" s="44">
        <v>7470.4</v>
      </c>
      <c r="H1523" s="243">
        <f t="shared" si="24"/>
        <v>0</v>
      </c>
      <c r="I1523" s="20" t="s">
        <v>5031</v>
      </c>
    </row>
    <row r="1524" spans="1:11" x14ac:dyDescent="0.25">
      <c r="A1524" s="216">
        <v>41930</v>
      </c>
      <c r="B1524" s="285" t="s">
        <v>5414</v>
      </c>
      <c r="C1524" s="361" t="s">
        <v>4961</v>
      </c>
      <c r="D1524" s="20" t="s">
        <v>5050</v>
      </c>
      <c r="E1524" s="239">
        <v>473.2</v>
      </c>
      <c r="F1524" s="287">
        <v>41931</v>
      </c>
      <c r="G1524" s="44">
        <v>473.2</v>
      </c>
      <c r="H1524" s="243">
        <f t="shared" si="24"/>
        <v>0</v>
      </c>
      <c r="I1524" s="20" t="s">
        <v>5031</v>
      </c>
    </row>
    <row r="1525" spans="1:11" x14ac:dyDescent="0.25">
      <c r="A1525" s="216">
        <v>41930</v>
      </c>
      <c r="B1525" s="285" t="s">
        <v>5415</v>
      </c>
      <c r="C1525" s="361" t="s">
        <v>4961</v>
      </c>
      <c r="D1525" s="329" t="s">
        <v>5301</v>
      </c>
      <c r="E1525" s="330">
        <v>0</v>
      </c>
      <c r="F1525" s="487"/>
      <c r="G1525" s="320"/>
      <c r="H1525" s="243">
        <f t="shared" si="24"/>
        <v>0</v>
      </c>
      <c r="I1525" s="20" t="s">
        <v>3082</v>
      </c>
    </row>
    <row r="1526" spans="1:11" x14ac:dyDescent="0.25">
      <c r="A1526" s="216">
        <v>41930</v>
      </c>
      <c r="B1526" s="285" t="s">
        <v>5416</v>
      </c>
      <c r="C1526" s="361" t="s">
        <v>4961</v>
      </c>
      <c r="D1526" s="20" t="s">
        <v>4622</v>
      </c>
      <c r="E1526" s="239">
        <v>331.2</v>
      </c>
      <c r="F1526" s="287">
        <v>41930</v>
      </c>
      <c r="G1526" s="44">
        <v>331.2</v>
      </c>
      <c r="H1526" s="243">
        <f t="shared" si="24"/>
        <v>0</v>
      </c>
      <c r="I1526" s="20" t="s">
        <v>5030</v>
      </c>
    </row>
    <row r="1527" spans="1:11" x14ac:dyDescent="0.25">
      <c r="A1527" s="216">
        <v>41930</v>
      </c>
      <c r="B1527" s="285" t="s">
        <v>5417</v>
      </c>
      <c r="C1527" s="361" t="s">
        <v>4961</v>
      </c>
      <c r="D1527" s="20" t="s">
        <v>52</v>
      </c>
      <c r="E1527" s="239">
        <v>2872.8</v>
      </c>
      <c r="F1527" s="287">
        <v>41930</v>
      </c>
      <c r="G1527" s="44">
        <v>2872.8</v>
      </c>
      <c r="H1527" s="243">
        <f t="shared" si="24"/>
        <v>0</v>
      </c>
      <c r="I1527" s="20" t="s">
        <v>5031</v>
      </c>
    </row>
    <row r="1528" spans="1:11" x14ac:dyDescent="0.25">
      <c r="A1528" s="216">
        <v>41930</v>
      </c>
      <c r="B1528" s="285" t="s">
        <v>5418</v>
      </c>
      <c r="C1528" s="361" t="s">
        <v>4961</v>
      </c>
      <c r="D1528" s="20" t="s">
        <v>3651</v>
      </c>
      <c r="E1528" s="239">
        <v>414.4</v>
      </c>
      <c r="F1528" s="287">
        <v>41930</v>
      </c>
      <c r="G1528" s="44">
        <v>414.4</v>
      </c>
      <c r="H1528" s="243">
        <f t="shared" si="24"/>
        <v>0</v>
      </c>
      <c r="I1528" s="20" t="s">
        <v>5289</v>
      </c>
    </row>
    <row r="1529" spans="1:11" x14ac:dyDescent="0.25">
      <c r="A1529" s="216">
        <v>41930</v>
      </c>
      <c r="B1529" s="285" t="s">
        <v>5419</v>
      </c>
      <c r="C1529" s="361" t="s">
        <v>4961</v>
      </c>
      <c r="D1529" s="20" t="s">
        <v>494</v>
      </c>
      <c r="E1529" s="239">
        <v>7510.4</v>
      </c>
      <c r="F1529" s="287">
        <v>41930</v>
      </c>
      <c r="G1529" s="44">
        <v>7510.4</v>
      </c>
      <c r="H1529" s="243">
        <f t="shared" si="24"/>
        <v>0</v>
      </c>
      <c r="I1529" s="20" t="s">
        <v>5289</v>
      </c>
    </row>
    <row r="1530" spans="1:11" x14ac:dyDescent="0.25">
      <c r="A1530" s="216">
        <v>41930</v>
      </c>
      <c r="B1530" s="285" t="s">
        <v>5420</v>
      </c>
      <c r="C1530" s="361" t="s">
        <v>4961</v>
      </c>
      <c r="D1530" s="20" t="s">
        <v>703</v>
      </c>
      <c r="E1530" s="239">
        <v>1568</v>
      </c>
      <c r="F1530" s="287">
        <v>41930</v>
      </c>
      <c r="G1530" s="44">
        <v>1568</v>
      </c>
      <c r="H1530" s="243">
        <f t="shared" si="24"/>
        <v>0</v>
      </c>
      <c r="I1530" s="20" t="s">
        <v>5289</v>
      </c>
    </row>
    <row r="1531" spans="1:11" x14ac:dyDescent="0.25">
      <c r="A1531" s="216">
        <v>41930</v>
      </c>
      <c r="B1531" s="285" t="s">
        <v>5421</v>
      </c>
      <c r="C1531" s="361" t="s">
        <v>4961</v>
      </c>
      <c r="D1531" s="20" t="s">
        <v>4682</v>
      </c>
      <c r="E1531" s="239">
        <v>979.2</v>
      </c>
      <c r="F1531" s="287">
        <v>41931</v>
      </c>
      <c r="G1531" s="44">
        <v>979.2</v>
      </c>
      <c r="H1531" s="243">
        <f t="shared" si="24"/>
        <v>0</v>
      </c>
      <c r="I1531" s="20" t="s">
        <v>5031</v>
      </c>
    </row>
    <row r="1532" spans="1:11" x14ac:dyDescent="0.25">
      <c r="A1532" s="216">
        <v>41930</v>
      </c>
      <c r="B1532" s="285" t="s">
        <v>5422</v>
      </c>
      <c r="C1532" s="361" t="s">
        <v>4961</v>
      </c>
      <c r="D1532" s="20" t="s">
        <v>4764</v>
      </c>
      <c r="E1532" s="239">
        <v>6605.4</v>
      </c>
      <c r="F1532" s="287">
        <v>41930</v>
      </c>
      <c r="G1532" s="44">
        <v>6605.4</v>
      </c>
      <c r="H1532" s="243">
        <f t="shared" si="24"/>
        <v>0</v>
      </c>
      <c r="I1532" s="20" t="s">
        <v>5030</v>
      </c>
    </row>
    <row r="1533" spans="1:11" x14ac:dyDescent="0.25">
      <c r="A1533" s="216">
        <v>41930</v>
      </c>
      <c r="B1533" s="285" t="s">
        <v>5423</v>
      </c>
      <c r="C1533" s="361" t="s">
        <v>4961</v>
      </c>
      <c r="D1533" s="20" t="s">
        <v>560</v>
      </c>
      <c r="E1533" s="239">
        <v>10840</v>
      </c>
      <c r="F1533" s="287">
        <v>41931</v>
      </c>
      <c r="G1533" s="44">
        <v>10840</v>
      </c>
      <c r="H1533" s="243">
        <f t="shared" si="24"/>
        <v>0</v>
      </c>
      <c r="I1533" s="20" t="s">
        <v>5031</v>
      </c>
    </row>
    <row r="1534" spans="1:11" x14ac:dyDescent="0.25">
      <c r="A1534" s="216">
        <v>41930</v>
      </c>
      <c r="B1534" s="285" t="s">
        <v>5424</v>
      </c>
      <c r="C1534" s="361" t="s">
        <v>4961</v>
      </c>
      <c r="D1534" s="20" t="s">
        <v>4650</v>
      </c>
      <c r="E1534" s="239">
        <v>7481.8</v>
      </c>
      <c r="F1534" s="287">
        <v>41931</v>
      </c>
      <c r="G1534" s="44">
        <v>7481.8</v>
      </c>
      <c r="H1534" s="243">
        <f t="shared" si="24"/>
        <v>0</v>
      </c>
      <c r="I1534" s="20" t="s">
        <v>5031</v>
      </c>
    </row>
    <row r="1535" spans="1:11" x14ac:dyDescent="0.25">
      <c r="A1535" s="216">
        <v>41930</v>
      </c>
      <c r="B1535" s="285" t="s">
        <v>5425</v>
      </c>
      <c r="C1535" s="361" t="s">
        <v>4961</v>
      </c>
      <c r="D1535" s="20" t="s">
        <v>5426</v>
      </c>
      <c r="E1535" s="239">
        <v>1808.8</v>
      </c>
      <c r="F1535" s="287">
        <v>41930</v>
      </c>
      <c r="G1535" s="44">
        <v>1808.8</v>
      </c>
      <c r="H1535" s="243">
        <f t="shared" si="24"/>
        <v>0</v>
      </c>
      <c r="I1535" s="20" t="s">
        <v>5289</v>
      </c>
    </row>
    <row r="1536" spans="1:11" x14ac:dyDescent="0.25">
      <c r="A1536" s="216">
        <v>41930</v>
      </c>
      <c r="B1536" s="285" t="s">
        <v>5427</v>
      </c>
      <c r="C1536" s="361" t="s">
        <v>4961</v>
      </c>
      <c r="D1536" s="20" t="s">
        <v>1697</v>
      </c>
      <c r="E1536" s="239">
        <v>6250.4</v>
      </c>
      <c r="F1536" s="287">
        <v>41930</v>
      </c>
      <c r="G1536" s="44">
        <v>6250.4</v>
      </c>
      <c r="H1536" s="243">
        <f t="shared" si="24"/>
        <v>0</v>
      </c>
      <c r="I1536" s="20" t="s">
        <v>5030</v>
      </c>
    </row>
    <row r="1537" spans="1:11" x14ac:dyDescent="0.25">
      <c r="A1537" s="216">
        <v>41930</v>
      </c>
      <c r="B1537" s="285" t="s">
        <v>5428</v>
      </c>
      <c r="C1537" s="361" t="s">
        <v>4961</v>
      </c>
      <c r="D1537" s="20" t="s">
        <v>4273</v>
      </c>
      <c r="E1537" s="239">
        <v>6181.4</v>
      </c>
      <c r="F1537" s="287">
        <v>41942</v>
      </c>
      <c r="G1537" s="44">
        <v>6181.4</v>
      </c>
      <c r="H1537" s="243">
        <f t="shared" si="24"/>
        <v>0</v>
      </c>
      <c r="I1537" s="20" t="s">
        <v>5031</v>
      </c>
    </row>
    <row r="1538" spans="1:11" x14ac:dyDescent="0.25">
      <c r="A1538" s="216">
        <v>41930</v>
      </c>
      <c r="B1538" s="285" t="s">
        <v>5429</v>
      </c>
      <c r="C1538" s="361" t="s">
        <v>4961</v>
      </c>
      <c r="D1538" s="20" t="s">
        <v>348</v>
      </c>
      <c r="E1538" s="239">
        <v>865.2</v>
      </c>
      <c r="F1538" s="287">
        <v>41931</v>
      </c>
      <c r="G1538" s="44">
        <v>865.2</v>
      </c>
      <c r="H1538" s="243">
        <f t="shared" si="24"/>
        <v>0</v>
      </c>
      <c r="I1538" s="20" t="s">
        <v>5031</v>
      </c>
    </row>
    <row r="1539" spans="1:11" x14ac:dyDescent="0.25">
      <c r="A1539" s="216">
        <v>41930</v>
      </c>
      <c r="B1539" s="285" t="s">
        <v>5430</v>
      </c>
      <c r="C1539" s="361" t="s">
        <v>4961</v>
      </c>
      <c r="D1539" s="20" t="s">
        <v>4623</v>
      </c>
      <c r="E1539" s="239">
        <v>130</v>
      </c>
      <c r="F1539" s="287">
        <v>41930</v>
      </c>
      <c r="G1539" s="44">
        <v>130</v>
      </c>
      <c r="H1539" s="243">
        <f t="shared" si="24"/>
        <v>0</v>
      </c>
      <c r="I1539" s="20" t="s">
        <v>5030</v>
      </c>
    </row>
    <row r="1540" spans="1:11" x14ac:dyDescent="0.25">
      <c r="A1540" s="216">
        <v>41930</v>
      </c>
      <c r="B1540" s="285" t="s">
        <v>5431</v>
      </c>
      <c r="C1540" s="361" t="s">
        <v>4961</v>
      </c>
      <c r="D1540" s="20" t="s">
        <v>2386</v>
      </c>
      <c r="E1540" s="239">
        <v>9603.4</v>
      </c>
      <c r="F1540" s="287">
        <v>41932</v>
      </c>
      <c r="G1540" s="44">
        <v>9603.4</v>
      </c>
      <c r="H1540" s="243">
        <f t="shared" si="24"/>
        <v>0</v>
      </c>
      <c r="I1540" s="20" t="s">
        <v>5033</v>
      </c>
    </row>
    <row r="1541" spans="1:11" x14ac:dyDescent="0.25">
      <c r="A1541" s="216">
        <v>41930</v>
      </c>
      <c r="B1541" s="285" t="s">
        <v>5432</v>
      </c>
      <c r="C1541" s="361" t="s">
        <v>4961</v>
      </c>
      <c r="D1541" s="20" t="s">
        <v>237</v>
      </c>
      <c r="E1541" s="239">
        <v>9390.4</v>
      </c>
      <c r="F1541" s="287">
        <v>41930</v>
      </c>
      <c r="G1541" s="44">
        <v>9390.4</v>
      </c>
      <c r="H1541" s="243">
        <f t="shared" si="24"/>
        <v>0</v>
      </c>
      <c r="I1541" s="20" t="s">
        <v>5044</v>
      </c>
    </row>
    <row r="1542" spans="1:11" x14ac:dyDescent="0.25">
      <c r="A1542" s="216">
        <v>41930</v>
      </c>
      <c r="B1542" s="285" t="s">
        <v>5433</v>
      </c>
      <c r="C1542" s="361" t="s">
        <v>4961</v>
      </c>
      <c r="D1542" s="20" t="s">
        <v>193</v>
      </c>
      <c r="E1542" s="239">
        <v>12692</v>
      </c>
      <c r="F1542" s="287">
        <v>41931</v>
      </c>
      <c r="G1542" s="44">
        <v>12692</v>
      </c>
      <c r="H1542" s="243">
        <f t="shared" si="24"/>
        <v>0</v>
      </c>
      <c r="I1542" s="20" t="s">
        <v>5031</v>
      </c>
    </row>
    <row r="1543" spans="1:11" x14ac:dyDescent="0.25">
      <c r="A1543" s="216">
        <v>41930</v>
      </c>
      <c r="B1543" s="285" t="s">
        <v>5434</v>
      </c>
      <c r="C1543" s="361" t="s">
        <v>4961</v>
      </c>
      <c r="D1543" s="20" t="s">
        <v>237</v>
      </c>
      <c r="E1543" s="239">
        <v>2914.4</v>
      </c>
      <c r="F1543" s="287">
        <v>41930</v>
      </c>
      <c r="G1543" s="44">
        <v>2914.4</v>
      </c>
      <c r="H1543" s="243">
        <f t="shared" si="24"/>
        <v>0</v>
      </c>
      <c r="I1543" s="20" t="s">
        <v>5033</v>
      </c>
    </row>
    <row r="1544" spans="1:11" x14ac:dyDescent="0.25">
      <c r="A1544" s="216">
        <v>41930</v>
      </c>
      <c r="B1544" s="285" t="s">
        <v>5435</v>
      </c>
      <c r="C1544" s="361" t="s">
        <v>4961</v>
      </c>
      <c r="D1544" s="20" t="s">
        <v>1611</v>
      </c>
      <c r="E1544" s="239">
        <v>4150.8</v>
      </c>
      <c r="F1544" s="287">
        <v>41930</v>
      </c>
      <c r="G1544" s="44">
        <v>4150.8</v>
      </c>
      <c r="H1544" s="243">
        <f t="shared" ref="H1544:H1607" si="25">E1544-G1544</f>
        <v>0</v>
      </c>
      <c r="I1544" s="20" t="s">
        <v>5030</v>
      </c>
    </row>
    <row r="1545" spans="1:11" x14ac:dyDescent="0.25">
      <c r="A1545" s="216">
        <v>41930</v>
      </c>
      <c r="B1545" s="285" t="s">
        <v>5436</v>
      </c>
      <c r="C1545" s="361" t="s">
        <v>4961</v>
      </c>
      <c r="D1545" s="20" t="s">
        <v>4771</v>
      </c>
      <c r="E1545" s="239">
        <v>240.5</v>
      </c>
      <c r="F1545" s="287">
        <v>41930</v>
      </c>
      <c r="G1545" s="44">
        <v>240.5</v>
      </c>
      <c r="H1545" s="243">
        <f t="shared" si="25"/>
        <v>0</v>
      </c>
      <c r="I1545" s="20" t="s">
        <v>5030</v>
      </c>
    </row>
    <row r="1546" spans="1:11" x14ac:dyDescent="0.25">
      <c r="A1546" s="216">
        <v>41930</v>
      </c>
      <c r="B1546" s="285" t="s">
        <v>5437</v>
      </c>
      <c r="C1546" s="361" t="s">
        <v>4961</v>
      </c>
      <c r="D1546" s="20" t="s">
        <v>2719</v>
      </c>
      <c r="E1546" s="239">
        <v>6742.4</v>
      </c>
      <c r="F1546" s="287">
        <v>41930</v>
      </c>
      <c r="G1546" s="44">
        <v>6742.4</v>
      </c>
      <c r="H1546" s="243">
        <f t="shared" si="25"/>
        <v>0</v>
      </c>
      <c r="I1546" s="20" t="s">
        <v>5289</v>
      </c>
    </row>
    <row r="1547" spans="1:11" x14ac:dyDescent="0.25">
      <c r="A1547" s="216">
        <v>41930</v>
      </c>
      <c r="B1547" s="285" t="s">
        <v>5438</v>
      </c>
      <c r="C1547" s="361" t="s">
        <v>4961</v>
      </c>
      <c r="D1547" s="20" t="s">
        <v>374</v>
      </c>
      <c r="E1547" s="239">
        <v>10424.4</v>
      </c>
      <c r="F1547" s="287">
        <v>41930</v>
      </c>
      <c r="G1547" s="44">
        <v>10424.4</v>
      </c>
      <c r="H1547" s="243">
        <f t="shared" si="25"/>
        <v>0</v>
      </c>
      <c r="I1547" s="20" t="s">
        <v>5030</v>
      </c>
    </row>
    <row r="1548" spans="1:11" x14ac:dyDescent="0.25">
      <c r="A1548" s="216">
        <v>41930</v>
      </c>
      <c r="B1548" s="285" t="s">
        <v>5439</v>
      </c>
      <c r="C1548" s="361" t="s">
        <v>4961</v>
      </c>
      <c r="D1548" s="20" t="s">
        <v>133</v>
      </c>
      <c r="E1548" s="239">
        <v>2662</v>
      </c>
      <c r="F1548" s="287">
        <v>41930</v>
      </c>
      <c r="G1548" s="44">
        <v>2662</v>
      </c>
      <c r="H1548" s="243">
        <f t="shared" si="25"/>
        <v>0</v>
      </c>
      <c r="I1548" s="20" t="s">
        <v>5030</v>
      </c>
    </row>
    <row r="1549" spans="1:11" x14ac:dyDescent="0.25">
      <c r="A1549" s="216">
        <v>41930</v>
      </c>
      <c r="B1549" s="285" t="s">
        <v>5440</v>
      </c>
      <c r="C1549" s="361" t="s">
        <v>4961</v>
      </c>
      <c r="D1549" s="20" t="s">
        <v>136</v>
      </c>
      <c r="E1549" s="239">
        <v>3511.6</v>
      </c>
      <c r="F1549" s="287">
        <v>41930</v>
      </c>
      <c r="G1549" s="44">
        <v>3511.6</v>
      </c>
      <c r="H1549" s="243">
        <f t="shared" si="25"/>
        <v>0</v>
      </c>
      <c r="I1549" s="20" t="s">
        <v>5030</v>
      </c>
    </row>
    <row r="1550" spans="1:11" x14ac:dyDescent="0.25">
      <c r="A1550" s="216">
        <v>41930</v>
      </c>
      <c r="B1550" s="285" t="s">
        <v>5441</v>
      </c>
      <c r="C1550" s="361" t="s">
        <v>4961</v>
      </c>
      <c r="D1550" s="20" t="s">
        <v>1868</v>
      </c>
      <c r="E1550" s="239">
        <v>1024</v>
      </c>
      <c r="F1550" s="287">
        <v>41930</v>
      </c>
      <c r="G1550" s="44">
        <v>1024</v>
      </c>
      <c r="H1550" s="243">
        <f t="shared" si="25"/>
        <v>0</v>
      </c>
      <c r="I1550" s="20" t="s">
        <v>5030</v>
      </c>
      <c r="K1550" s="33"/>
    </row>
    <row r="1551" spans="1:11" x14ac:dyDescent="0.25">
      <c r="A1551" s="216">
        <v>41930</v>
      </c>
      <c r="B1551" s="285" t="s">
        <v>5442</v>
      </c>
      <c r="C1551" s="361" t="s">
        <v>4961</v>
      </c>
      <c r="D1551" s="20" t="s">
        <v>51</v>
      </c>
      <c r="E1551" s="239">
        <v>2835.8</v>
      </c>
      <c r="F1551" s="287">
        <v>41930</v>
      </c>
      <c r="G1551" s="44">
        <v>2835.8</v>
      </c>
      <c r="H1551" s="243">
        <f t="shared" si="25"/>
        <v>0</v>
      </c>
      <c r="I1551" s="20" t="s">
        <v>5030</v>
      </c>
    </row>
    <row r="1552" spans="1:11" x14ac:dyDescent="0.25">
      <c r="A1552" s="216">
        <v>41930</v>
      </c>
      <c r="B1552" s="285" t="s">
        <v>5443</v>
      </c>
      <c r="C1552" s="361" t="s">
        <v>4961</v>
      </c>
      <c r="D1552" s="20" t="s">
        <v>765</v>
      </c>
      <c r="E1552" s="239">
        <v>2502.4</v>
      </c>
      <c r="F1552" s="287">
        <v>41930</v>
      </c>
      <c r="G1552" s="44">
        <v>2502.4</v>
      </c>
      <c r="H1552" s="243">
        <f t="shared" si="25"/>
        <v>0</v>
      </c>
      <c r="I1552" s="20" t="s">
        <v>5289</v>
      </c>
    </row>
    <row r="1553" spans="1:11" x14ac:dyDescent="0.25">
      <c r="A1553" s="216">
        <v>41930</v>
      </c>
      <c r="B1553" s="285" t="s">
        <v>5444</v>
      </c>
      <c r="C1553" s="361" t="s">
        <v>4961</v>
      </c>
      <c r="D1553" s="20" t="s">
        <v>136</v>
      </c>
      <c r="E1553" s="239">
        <v>600</v>
      </c>
      <c r="F1553" s="287">
        <v>41930</v>
      </c>
      <c r="G1553" s="44">
        <v>600</v>
      </c>
      <c r="H1553" s="243">
        <f t="shared" si="25"/>
        <v>0</v>
      </c>
      <c r="I1553" s="20" t="s">
        <v>5030</v>
      </c>
    </row>
    <row r="1554" spans="1:11" x14ac:dyDescent="0.25">
      <c r="A1554" s="216">
        <v>41930</v>
      </c>
      <c r="B1554" s="285" t="s">
        <v>5445</v>
      </c>
      <c r="C1554" s="361" t="s">
        <v>4961</v>
      </c>
      <c r="D1554" s="20" t="s">
        <v>4623</v>
      </c>
      <c r="E1554" s="239">
        <v>252.2</v>
      </c>
      <c r="F1554" s="287">
        <v>41930</v>
      </c>
      <c r="G1554" s="44">
        <v>252.2</v>
      </c>
      <c r="H1554" s="243">
        <f t="shared" si="25"/>
        <v>0</v>
      </c>
      <c r="I1554" s="20" t="s">
        <v>5030</v>
      </c>
      <c r="J1554" s="21"/>
      <c r="K1554" s="21"/>
    </row>
    <row r="1555" spans="1:11" x14ac:dyDescent="0.25">
      <c r="A1555" s="216">
        <v>41930</v>
      </c>
      <c r="B1555" s="285" t="s">
        <v>5446</v>
      </c>
      <c r="C1555" s="361" t="s">
        <v>4961</v>
      </c>
      <c r="D1555" s="20" t="s">
        <v>501</v>
      </c>
      <c r="E1555" s="239">
        <v>531</v>
      </c>
      <c r="F1555" s="287">
        <v>41930</v>
      </c>
      <c r="G1555" s="44">
        <v>531</v>
      </c>
      <c r="H1555" s="243">
        <f t="shared" si="25"/>
        <v>0</v>
      </c>
      <c r="I1555" s="20" t="s">
        <v>5030</v>
      </c>
      <c r="J1555" s="21"/>
      <c r="K1555" s="21"/>
    </row>
    <row r="1556" spans="1:11" x14ac:dyDescent="0.25">
      <c r="A1556" s="216">
        <v>41930</v>
      </c>
      <c r="B1556" s="285" t="s">
        <v>5447</v>
      </c>
      <c r="C1556" s="361" t="s">
        <v>4961</v>
      </c>
      <c r="D1556" s="20" t="s">
        <v>5365</v>
      </c>
      <c r="E1556" s="239">
        <v>92</v>
      </c>
      <c r="F1556" s="287">
        <v>41930</v>
      </c>
      <c r="G1556" s="44">
        <v>92</v>
      </c>
      <c r="H1556" s="243">
        <f t="shared" si="25"/>
        <v>0</v>
      </c>
      <c r="I1556" s="20" t="s">
        <v>5030</v>
      </c>
      <c r="J1556" s="21"/>
      <c r="K1556" s="21"/>
    </row>
    <row r="1557" spans="1:11" x14ac:dyDescent="0.25">
      <c r="A1557" s="216">
        <v>41930</v>
      </c>
      <c r="B1557" s="285" t="s">
        <v>5448</v>
      </c>
      <c r="C1557" s="361" t="s">
        <v>4961</v>
      </c>
      <c r="D1557" s="20" t="s">
        <v>4956</v>
      </c>
      <c r="E1557" s="239">
        <v>32292.799999999999</v>
      </c>
      <c r="F1557" s="287">
        <v>41931</v>
      </c>
      <c r="G1557" s="44">
        <v>32292.799999999999</v>
      </c>
      <c r="H1557" s="243">
        <f t="shared" si="25"/>
        <v>0</v>
      </c>
      <c r="I1557" s="20" t="s">
        <v>492</v>
      </c>
      <c r="J1557" s="21"/>
      <c r="K1557" s="21"/>
    </row>
    <row r="1558" spans="1:11" x14ac:dyDescent="0.25">
      <c r="A1558" s="216">
        <v>41930</v>
      </c>
      <c r="B1558" s="285" t="s">
        <v>5449</v>
      </c>
      <c r="C1558" s="361" t="s">
        <v>4961</v>
      </c>
      <c r="D1558" s="20" t="s">
        <v>4670</v>
      </c>
      <c r="E1558" s="239">
        <v>1179.9000000000001</v>
      </c>
      <c r="F1558" s="287">
        <v>41930</v>
      </c>
      <c r="G1558" s="44">
        <v>1179.9000000000001</v>
      </c>
      <c r="H1558" s="243">
        <f t="shared" si="25"/>
        <v>0</v>
      </c>
      <c r="I1558" s="20" t="s">
        <v>5030</v>
      </c>
      <c r="J1558" s="21"/>
      <c r="K1558" s="21"/>
    </row>
    <row r="1559" spans="1:11" x14ac:dyDescent="0.25">
      <c r="A1559" s="216">
        <v>41930</v>
      </c>
      <c r="B1559" s="285" t="s">
        <v>5450</v>
      </c>
      <c r="C1559" s="361" t="s">
        <v>4961</v>
      </c>
      <c r="D1559" s="20" t="s">
        <v>63</v>
      </c>
      <c r="E1559" s="239">
        <v>2189</v>
      </c>
      <c r="F1559" s="287">
        <v>41930</v>
      </c>
      <c r="G1559" s="44">
        <v>2189</v>
      </c>
      <c r="H1559" s="243">
        <f t="shared" si="25"/>
        <v>0</v>
      </c>
      <c r="I1559" s="20" t="s">
        <v>5033</v>
      </c>
      <c r="J1559" s="21"/>
      <c r="K1559" s="21"/>
    </row>
    <row r="1560" spans="1:11" x14ac:dyDescent="0.25">
      <c r="A1560" s="216">
        <v>41930</v>
      </c>
      <c r="B1560" s="285" t="s">
        <v>5451</v>
      </c>
      <c r="C1560" s="361" t="s">
        <v>4961</v>
      </c>
      <c r="D1560" s="20" t="s">
        <v>5452</v>
      </c>
      <c r="E1560" s="239">
        <v>1625.6</v>
      </c>
      <c r="F1560" s="287">
        <v>41930</v>
      </c>
      <c r="G1560" s="44">
        <v>1625.6</v>
      </c>
      <c r="H1560" s="243">
        <f t="shared" si="25"/>
        <v>0</v>
      </c>
      <c r="I1560" s="20" t="s">
        <v>5033</v>
      </c>
      <c r="J1560" s="21"/>
      <c r="K1560" s="21"/>
    </row>
    <row r="1561" spans="1:11" x14ac:dyDescent="0.25">
      <c r="A1561" s="216">
        <v>41930</v>
      </c>
      <c r="B1561" s="285" t="s">
        <v>5453</v>
      </c>
      <c r="C1561" s="361" t="s">
        <v>4961</v>
      </c>
      <c r="D1561" s="20" t="s">
        <v>3378</v>
      </c>
      <c r="E1561" s="239">
        <v>1403</v>
      </c>
      <c r="F1561" s="287">
        <v>41930</v>
      </c>
      <c r="G1561" s="44">
        <v>1403</v>
      </c>
      <c r="H1561" s="243">
        <f t="shared" si="25"/>
        <v>0</v>
      </c>
      <c r="I1561" s="20" t="s">
        <v>5030</v>
      </c>
      <c r="J1561" s="21"/>
      <c r="K1561" s="21"/>
    </row>
    <row r="1562" spans="1:11" x14ac:dyDescent="0.25">
      <c r="A1562" s="216">
        <v>41930</v>
      </c>
      <c r="B1562" s="285" t="s">
        <v>5454</v>
      </c>
      <c r="C1562" s="361" t="s">
        <v>4961</v>
      </c>
      <c r="D1562" s="20" t="s">
        <v>4645</v>
      </c>
      <c r="E1562" s="239">
        <v>8465.6</v>
      </c>
      <c r="F1562" s="287">
        <v>41930</v>
      </c>
      <c r="G1562" s="44">
        <v>8465.6</v>
      </c>
      <c r="H1562" s="243">
        <f t="shared" si="25"/>
        <v>0</v>
      </c>
      <c r="I1562" s="20" t="s">
        <v>5030</v>
      </c>
      <c r="J1562" s="21"/>
      <c r="K1562" s="21"/>
    </row>
    <row r="1563" spans="1:11" x14ac:dyDescent="0.25">
      <c r="A1563" s="216">
        <v>41930</v>
      </c>
      <c r="B1563" s="285" t="s">
        <v>5455</v>
      </c>
      <c r="C1563" s="361" t="s">
        <v>4961</v>
      </c>
      <c r="D1563" s="20" t="s">
        <v>4645</v>
      </c>
      <c r="E1563" s="239">
        <v>7604.1</v>
      </c>
      <c r="F1563" s="287">
        <v>41930</v>
      </c>
      <c r="G1563" s="44">
        <v>7604.1</v>
      </c>
      <c r="H1563" s="243">
        <f t="shared" si="25"/>
        <v>0</v>
      </c>
      <c r="I1563" s="20" t="s">
        <v>5030</v>
      </c>
      <c r="J1563" s="21"/>
      <c r="K1563" s="21"/>
    </row>
    <row r="1564" spans="1:11" x14ac:dyDescent="0.25">
      <c r="A1564" s="216">
        <v>41930</v>
      </c>
      <c r="B1564" s="285" t="s">
        <v>5456</v>
      </c>
      <c r="C1564" s="361" t="s">
        <v>4961</v>
      </c>
      <c r="D1564" s="344" t="s">
        <v>4682</v>
      </c>
      <c r="E1564" s="345">
        <v>1332.8</v>
      </c>
      <c r="F1564" s="287">
        <v>41930</v>
      </c>
      <c r="G1564" s="44">
        <v>1332.8</v>
      </c>
      <c r="H1564" s="243">
        <f t="shared" si="25"/>
        <v>0</v>
      </c>
      <c r="I1564" s="20" t="s">
        <v>5030</v>
      </c>
      <c r="J1564" s="21"/>
      <c r="K1564" s="21"/>
    </row>
    <row r="1565" spans="1:11" x14ac:dyDescent="0.25">
      <c r="A1565" s="216">
        <v>41930</v>
      </c>
      <c r="B1565" s="285" t="s">
        <v>5457</v>
      </c>
      <c r="C1565" s="361" t="s">
        <v>4961</v>
      </c>
      <c r="D1565" s="20" t="s">
        <v>494</v>
      </c>
      <c r="E1565" s="239">
        <v>1321.6</v>
      </c>
      <c r="F1565" s="287">
        <v>41930</v>
      </c>
      <c r="G1565" s="44">
        <v>1321.6</v>
      </c>
      <c r="H1565" s="243">
        <f t="shared" si="25"/>
        <v>0</v>
      </c>
      <c r="I1565" s="20" t="s">
        <v>5030</v>
      </c>
      <c r="J1565" s="21"/>
      <c r="K1565" s="21"/>
    </row>
    <row r="1566" spans="1:11" x14ac:dyDescent="0.25">
      <c r="A1566" s="216">
        <v>41930</v>
      </c>
      <c r="B1566" s="285" t="s">
        <v>5458</v>
      </c>
      <c r="C1566" s="361" t="s">
        <v>4961</v>
      </c>
      <c r="D1566" s="344" t="s">
        <v>4705</v>
      </c>
      <c r="E1566" s="345">
        <v>26741.7</v>
      </c>
      <c r="F1566" s="287">
        <v>41937</v>
      </c>
      <c r="G1566" s="44">
        <v>26741.7</v>
      </c>
      <c r="H1566" s="243">
        <f t="shared" si="25"/>
        <v>0</v>
      </c>
      <c r="I1566" s="20" t="s">
        <v>5030</v>
      </c>
      <c r="J1566" s="21"/>
      <c r="K1566" s="21"/>
    </row>
    <row r="1567" spans="1:11" x14ac:dyDescent="0.25">
      <c r="A1567" s="216">
        <v>41930</v>
      </c>
      <c r="B1567" s="285" t="s">
        <v>5459</v>
      </c>
      <c r="C1567" s="361" t="s">
        <v>4961</v>
      </c>
      <c r="D1567" s="20" t="s">
        <v>4956</v>
      </c>
      <c r="E1567" s="239">
        <v>2971.6</v>
      </c>
      <c r="F1567" s="287">
        <v>41931</v>
      </c>
      <c r="G1567" s="44">
        <v>2971.6</v>
      </c>
      <c r="H1567" s="243">
        <f t="shared" si="25"/>
        <v>0</v>
      </c>
      <c r="I1567" s="20" t="s">
        <v>492</v>
      </c>
      <c r="J1567" s="21"/>
      <c r="K1567" s="21"/>
    </row>
    <row r="1568" spans="1:11" x14ac:dyDescent="0.25">
      <c r="A1568" s="216">
        <v>41931</v>
      </c>
      <c r="B1568" s="285" t="s">
        <v>5460</v>
      </c>
      <c r="C1568" s="361" t="s">
        <v>4961</v>
      </c>
      <c r="D1568" s="20" t="s">
        <v>14</v>
      </c>
      <c r="E1568" s="239">
        <v>5600</v>
      </c>
      <c r="F1568" s="287">
        <v>41931</v>
      </c>
      <c r="G1568" s="44">
        <v>5600</v>
      </c>
      <c r="H1568" s="243">
        <f t="shared" si="25"/>
        <v>0</v>
      </c>
      <c r="I1568" s="20" t="s">
        <v>5289</v>
      </c>
      <c r="J1568" s="21"/>
      <c r="K1568" s="21"/>
    </row>
    <row r="1569" spans="1:11" x14ac:dyDescent="0.25">
      <c r="A1569" s="216">
        <v>41931</v>
      </c>
      <c r="B1569" s="285" t="s">
        <v>5461</v>
      </c>
      <c r="C1569" s="361" t="s">
        <v>4961</v>
      </c>
      <c r="D1569" s="20" t="s">
        <v>106</v>
      </c>
      <c r="E1569" s="239">
        <v>64260</v>
      </c>
      <c r="F1569" s="287">
        <v>41934</v>
      </c>
      <c r="G1569" s="44">
        <v>64260</v>
      </c>
      <c r="H1569" s="243">
        <f t="shared" si="25"/>
        <v>0</v>
      </c>
      <c r="I1569" s="20" t="s">
        <v>5289</v>
      </c>
      <c r="J1569" s="21"/>
      <c r="K1569" s="21"/>
    </row>
    <row r="1570" spans="1:11" x14ac:dyDescent="0.25">
      <c r="A1570" s="216">
        <v>41931</v>
      </c>
      <c r="B1570" s="285" t="s">
        <v>5462</v>
      </c>
      <c r="C1570" s="361" t="s">
        <v>4961</v>
      </c>
      <c r="D1570" s="20" t="s">
        <v>106</v>
      </c>
      <c r="E1570" s="239">
        <v>189260</v>
      </c>
      <c r="F1570" s="287">
        <v>41934</v>
      </c>
      <c r="G1570" s="44">
        <v>189260</v>
      </c>
      <c r="H1570" s="243">
        <f t="shared" si="25"/>
        <v>0</v>
      </c>
      <c r="I1570" s="20" t="s">
        <v>5289</v>
      </c>
    </row>
    <row r="1571" spans="1:11" x14ac:dyDescent="0.25">
      <c r="A1571" s="216">
        <v>41931</v>
      </c>
      <c r="B1571" s="285" t="s">
        <v>5463</v>
      </c>
      <c r="C1571" s="361" t="s">
        <v>4961</v>
      </c>
      <c r="D1571" s="20" t="s">
        <v>106</v>
      </c>
      <c r="E1571" s="239">
        <v>367500</v>
      </c>
      <c r="F1571" s="287">
        <v>41942</v>
      </c>
      <c r="G1571" s="44">
        <v>367500</v>
      </c>
      <c r="H1571" s="243">
        <f t="shared" si="25"/>
        <v>0</v>
      </c>
      <c r="I1571" s="20" t="s">
        <v>5289</v>
      </c>
    </row>
    <row r="1572" spans="1:11" x14ac:dyDescent="0.25">
      <c r="A1572" s="216">
        <v>41931</v>
      </c>
      <c r="B1572" s="285" t="s">
        <v>5464</v>
      </c>
      <c r="C1572" s="361" t="s">
        <v>4961</v>
      </c>
      <c r="D1572" s="679" t="s">
        <v>4966</v>
      </c>
      <c r="E1572" s="239">
        <v>15305.6</v>
      </c>
      <c r="F1572" s="287">
        <v>41932</v>
      </c>
      <c r="G1572" s="44">
        <v>15305.6</v>
      </c>
      <c r="H1572" s="243">
        <f t="shared" si="25"/>
        <v>0</v>
      </c>
      <c r="I1572" s="20" t="s">
        <v>5033</v>
      </c>
    </row>
    <row r="1573" spans="1:11" x14ac:dyDescent="0.25">
      <c r="A1573" s="216">
        <v>41931</v>
      </c>
      <c r="B1573" s="285" t="s">
        <v>5465</v>
      </c>
      <c r="C1573" s="361" t="s">
        <v>4961</v>
      </c>
      <c r="D1573" s="20" t="s">
        <v>3121</v>
      </c>
      <c r="E1573" s="239">
        <v>7840.6</v>
      </c>
      <c r="F1573" s="287">
        <v>41931</v>
      </c>
      <c r="G1573" s="44">
        <v>7840.6</v>
      </c>
      <c r="H1573" s="243">
        <f t="shared" si="25"/>
        <v>0</v>
      </c>
      <c r="I1573" s="20" t="s">
        <v>5030</v>
      </c>
    </row>
    <row r="1574" spans="1:11" x14ac:dyDescent="0.25">
      <c r="A1574" s="216">
        <v>41931</v>
      </c>
      <c r="B1574" s="285" t="s">
        <v>5466</v>
      </c>
      <c r="C1574" s="361" t="s">
        <v>4961</v>
      </c>
      <c r="D1574" s="20" t="s">
        <v>4320</v>
      </c>
      <c r="E1574" s="239">
        <v>14556.2</v>
      </c>
      <c r="F1574" s="287">
        <v>41931</v>
      </c>
      <c r="G1574" s="44">
        <v>14556.2</v>
      </c>
      <c r="H1574" s="243">
        <f t="shared" si="25"/>
        <v>0</v>
      </c>
      <c r="I1574" s="20" t="s">
        <v>3583</v>
      </c>
    </row>
    <row r="1575" spans="1:11" x14ac:dyDescent="0.25">
      <c r="A1575" s="216">
        <v>41931</v>
      </c>
      <c r="B1575" s="285" t="s">
        <v>5467</v>
      </c>
      <c r="C1575" s="361" t="s">
        <v>4961</v>
      </c>
      <c r="D1575" s="344" t="s">
        <v>339</v>
      </c>
      <c r="E1575" s="345">
        <v>661.2</v>
      </c>
      <c r="F1575" s="287">
        <v>41931</v>
      </c>
      <c r="G1575" s="44">
        <v>661.2</v>
      </c>
      <c r="H1575" s="243">
        <f t="shared" si="25"/>
        <v>0</v>
      </c>
      <c r="I1575" s="20" t="s">
        <v>5030</v>
      </c>
    </row>
    <row r="1576" spans="1:11" x14ac:dyDescent="0.25">
      <c r="A1576" s="216">
        <v>41931</v>
      </c>
      <c r="B1576" s="285" t="s">
        <v>5468</v>
      </c>
      <c r="C1576" s="361" t="s">
        <v>4961</v>
      </c>
      <c r="D1576" s="20" t="s">
        <v>5042</v>
      </c>
      <c r="E1576" s="239">
        <v>10831.2</v>
      </c>
      <c r="F1576" s="287">
        <v>41932</v>
      </c>
      <c r="G1576" s="44">
        <v>10831.2</v>
      </c>
      <c r="H1576" s="243">
        <f t="shared" si="25"/>
        <v>0</v>
      </c>
      <c r="I1576" s="20" t="s">
        <v>5031</v>
      </c>
    </row>
    <row r="1577" spans="1:11" x14ac:dyDescent="0.25">
      <c r="A1577" s="216">
        <v>41931</v>
      </c>
      <c r="B1577" s="285" t="s">
        <v>5469</v>
      </c>
      <c r="C1577" s="361" t="s">
        <v>4961</v>
      </c>
      <c r="D1577" s="344" t="s">
        <v>4733</v>
      </c>
      <c r="E1577" s="345">
        <v>3623.4</v>
      </c>
      <c r="F1577" s="287">
        <v>41932</v>
      </c>
      <c r="G1577" s="44">
        <v>3623.4</v>
      </c>
      <c r="H1577" s="243">
        <f t="shared" si="25"/>
        <v>0</v>
      </c>
      <c r="I1577" s="20" t="s">
        <v>5030</v>
      </c>
    </row>
    <row r="1578" spans="1:11" x14ac:dyDescent="0.25">
      <c r="A1578" s="216">
        <v>41931</v>
      </c>
      <c r="B1578" s="285" t="s">
        <v>5470</v>
      </c>
      <c r="C1578" s="361" t="s">
        <v>4961</v>
      </c>
      <c r="D1578" s="20" t="s">
        <v>3121</v>
      </c>
      <c r="E1578" s="239">
        <v>6504.8</v>
      </c>
      <c r="F1578" s="287">
        <v>41932</v>
      </c>
      <c r="G1578" s="44">
        <v>6504.8</v>
      </c>
      <c r="H1578" s="243">
        <f t="shared" si="25"/>
        <v>0</v>
      </c>
      <c r="I1578" s="20" t="s">
        <v>5031</v>
      </c>
    </row>
    <row r="1579" spans="1:11" x14ac:dyDescent="0.25">
      <c r="A1579" s="216">
        <v>41931</v>
      </c>
      <c r="B1579" s="285" t="s">
        <v>5471</v>
      </c>
      <c r="C1579" s="361" t="s">
        <v>4961</v>
      </c>
      <c r="D1579" s="20" t="s">
        <v>3086</v>
      </c>
      <c r="E1579" s="239">
        <v>16423</v>
      </c>
      <c r="F1579" s="287">
        <v>41931</v>
      </c>
      <c r="G1579" s="44">
        <v>16423</v>
      </c>
      <c r="H1579" s="243">
        <f t="shared" si="25"/>
        <v>0</v>
      </c>
      <c r="I1579" s="20" t="s">
        <v>5030</v>
      </c>
    </row>
    <row r="1580" spans="1:11" x14ac:dyDescent="0.25">
      <c r="A1580" s="216">
        <v>41931</v>
      </c>
      <c r="B1580" s="285" t="s">
        <v>5472</v>
      </c>
      <c r="C1580" s="361" t="s">
        <v>4961</v>
      </c>
      <c r="D1580" s="20" t="s">
        <v>4956</v>
      </c>
      <c r="E1580" s="239">
        <v>28688.799999999999</v>
      </c>
      <c r="F1580" s="287">
        <v>41931</v>
      </c>
      <c r="G1580" s="44">
        <v>28688.799999999999</v>
      </c>
      <c r="H1580" s="243">
        <f t="shared" si="25"/>
        <v>0</v>
      </c>
      <c r="I1580" s="20" t="s">
        <v>5030</v>
      </c>
    </row>
    <row r="1581" spans="1:11" x14ac:dyDescent="0.25">
      <c r="A1581" s="216">
        <v>41931</v>
      </c>
      <c r="B1581" s="285" t="s">
        <v>5473</v>
      </c>
      <c r="C1581" s="361" t="s">
        <v>4961</v>
      </c>
      <c r="D1581" s="20" t="s">
        <v>501</v>
      </c>
      <c r="E1581" s="239">
        <v>4536</v>
      </c>
      <c r="F1581" s="287">
        <v>41931</v>
      </c>
      <c r="G1581" s="44">
        <v>4536</v>
      </c>
      <c r="H1581" s="243">
        <f t="shared" si="25"/>
        <v>0</v>
      </c>
      <c r="I1581" s="20" t="s">
        <v>5030</v>
      </c>
    </row>
    <row r="1582" spans="1:11" x14ac:dyDescent="0.25">
      <c r="A1582" s="216">
        <v>41931</v>
      </c>
      <c r="B1582" s="285" t="s">
        <v>5474</v>
      </c>
      <c r="C1582" s="361" t="s">
        <v>4961</v>
      </c>
      <c r="D1582" s="20" t="s">
        <v>180</v>
      </c>
      <c r="E1582" s="239">
        <v>18415.8</v>
      </c>
      <c r="F1582" s="287">
        <v>41932</v>
      </c>
      <c r="G1582" s="44">
        <v>18415.8</v>
      </c>
      <c r="H1582" s="243">
        <f t="shared" si="25"/>
        <v>0</v>
      </c>
      <c r="I1582" s="20" t="s">
        <v>5031</v>
      </c>
    </row>
    <row r="1583" spans="1:11" x14ac:dyDescent="0.25">
      <c r="A1583" s="216">
        <v>41931</v>
      </c>
      <c r="B1583" s="285" t="s">
        <v>5475</v>
      </c>
      <c r="C1583" s="361" t="s">
        <v>4961</v>
      </c>
      <c r="D1583" s="20" t="s">
        <v>5034</v>
      </c>
      <c r="E1583" s="239">
        <v>50641.8</v>
      </c>
      <c r="F1583" s="287">
        <v>41937</v>
      </c>
      <c r="G1583" s="44">
        <v>50641.8</v>
      </c>
      <c r="H1583" s="243">
        <f t="shared" si="25"/>
        <v>0</v>
      </c>
      <c r="I1583" s="20" t="s">
        <v>5030</v>
      </c>
    </row>
    <row r="1584" spans="1:11" x14ac:dyDescent="0.25">
      <c r="A1584" s="216">
        <v>41931</v>
      </c>
      <c r="B1584" s="285" t="s">
        <v>5476</v>
      </c>
      <c r="C1584" s="361" t="s">
        <v>4961</v>
      </c>
      <c r="D1584" s="20" t="s">
        <v>123</v>
      </c>
      <c r="E1584" s="239">
        <v>292.8</v>
      </c>
      <c r="F1584" s="287">
        <v>41931</v>
      </c>
      <c r="G1584" s="44">
        <v>292.8</v>
      </c>
      <c r="H1584" s="243">
        <f t="shared" si="25"/>
        <v>0</v>
      </c>
      <c r="I1584" s="20" t="s">
        <v>5030</v>
      </c>
      <c r="K1584" s="33"/>
    </row>
    <row r="1585" spans="1:11" x14ac:dyDescent="0.25">
      <c r="A1585" s="216">
        <v>41931</v>
      </c>
      <c r="B1585" s="285" t="s">
        <v>5477</v>
      </c>
      <c r="C1585" s="361" t="s">
        <v>4961</v>
      </c>
      <c r="D1585" s="20" t="s">
        <v>11</v>
      </c>
      <c r="E1585" s="239">
        <v>17742.400000000001</v>
      </c>
      <c r="F1585" s="487"/>
      <c r="G1585" s="320"/>
      <c r="H1585" s="243">
        <f t="shared" si="25"/>
        <v>17742.400000000001</v>
      </c>
      <c r="I1585" s="20" t="s">
        <v>5031</v>
      </c>
    </row>
    <row r="1586" spans="1:11" x14ac:dyDescent="0.25">
      <c r="A1586" s="216">
        <v>41931</v>
      </c>
      <c r="B1586" s="285" t="s">
        <v>5478</v>
      </c>
      <c r="C1586" s="361" t="s">
        <v>4961</v>
      </c>
      <c r="D1586" s="20" t="s">
        <v>4623</v>
      </c>
      <c r="E1586" s="239">
        <v>228.8</v>
      </c>
      <c r="F1586" s="287">
        <v>41931</v>
      </c>
      <c r="G1586" s="44">
        <v>228.8</v>
      </c>
      <c r="H1586" s="243">
        <f t="shared" si="25"/>
        <v>0</v>
      </c>
      <c r="I1586" s="20" t="s">
        <v>5030</v>
      </c>
      <c r="J1586" s="21"/>
      <c r="K1586" s="21"/>
    </row>
    <row r="1587" spans="1:11" x14ac:dyDescent="0.25">
      <c r="A1587" s="216">
        <v>41931</v>
      </c>
      <c r="B1587" s="285" t="s">
        <v>5479</v>
      </c>
      <c r="C1587" s="361" t="s">
        <v>4961</v>
      </c>
      <c r="D1587" s="20" t="s">
        <v>4691</v>
      </c>
      <c r="E1587" s="239">
        <v>2138.4</v>
      </c>
      <c r="F1587" s="287">
        <v>41932</v>
      </c>
      <c r="G1587" s="44">
        <v>2138.4</v>
      </c>
      <c r="H1587" s="243">
        <f t="shared" si="25"/>
        <v>0</v>
      </c>
      <c r="I1587" s="20" t="s">
        <v>5031</v>
      </c>
      <c r="J1587" s="21"/>
      <c r="K1587" s="21"/>
    </row>
    <row r="1588" spans="1:11" x14ac:dyDescent="0.25">
      <c r="A1588" s="216">
        <v>41931</v>
      </c>
      <c r="B1588" s="285" t="s">
        <v>5480</v>
      </c>
      <c r="C1588" s="361" t="s">
        <v>4961</v>
      </c>
      <c r="D1588" s="20" t="s">
        <v>4797</v>
      </c>
      <c r="E1588" s="239">
        <v>10624.4</v>
      </c>
      <c r="F1588" s="287">
        <v>41932</v>
      </c>
      <c r="G1588" s="44">
        <v>10624.4</v>
      </c>
      <c r="H1588" s="243">
        <f t="shared" si="25"/>
        <v>0</v>
      </c>
      <c r="I1588" s="20" t="s">
        <v>5031</v>
      </c>
      <c r="J1588" s="21"/>
      <c r="K1588" s="21"/>
    </row>
    <row r="1589" spans="1:11" x14ac:dyDescent="0.25">
      <c r="A1589" s="216">
        <v>41931</v>
      </c>
      <c r="B1589" s="285" t="s">
        <v>5481</v>
      </c>
      <c r="C1589" s="361" t="s">
        <v>4961</v>
      </c>
      <c r="D1589" s="20" t="s">
        <v>4645</v>
      </c>
      <c r="E1589" s="239">
        <v>18861.64</v>
      </c>
      <c r="F1589" s="287">
        <v>41932</v>
      </c>
      <c r="G1589" s="44">
        <v>18861.64</v>
      </c>
      <c r="H1589" s="243">
        <f t="shared" si="25"/>
        <v>0</v>
      </c>
      <c r="I1589" s="20" t="s">
        <v>5289</v>
      </c>
      <c r="J1589" s="21"/>
      <c r="K1589" s="21"/>
    </row>
    <row r="1590" spans="1:11" x14ac:dyDescent="0.25">
      <c r="A1590" s="216">
        <v>41931</v>
      </c>
      <c r="B1590" s="285" t="s">
        <v>5482</v>
      </c>
      <c r="C1590" s="361" t="s">
        <v>4961</v>
      </c>
      <c r="D1590" s="20" t="s">
        <v>52</v>
      </c>
      <c r="E1590" s="239">
        <v>2775.6</v>
      </c>
      <c r="F1590" s="287">
        <v>41932</v>
      </c>
      <c r="G1590" s="44">
        <v>2775.6</v>
      </c>
      <c r="H1590" s="243">
        <f t="shared" si="25"/>
        <v>0</v>
      </c>
      <c r="I1590" s="20" t="s">
        <v>5289</v>
      </c>
      <c r="J1590" s="21"/>
      <c r="K1590" s="21"/>
    </row>
    <row r="1591" spans="1:11" x14ac:dyDescent="0.25">
      <c r="A1591" s="216">
        <v>41931</v>
      </c>
      <c r="B1591" s="285" t="s">
        <v>5483</v>
      </c>
      <c r="C1591" s="361" t="s">
        <v>4961</v>
      </c>
      <c r="D1591" s="20" t="s">
        <v>29</v>
      </c>
      <c r="E1591" s="239">
        <v>5529.6</v>
      </c>
      <c r="F1591" s="287">
        <v>41932</v>
      </c>
      <c r="G1591" s="44">
        <v>5529.6</v>
      </c>
      <c r="H1591" s="243">
        <f t="shared" si="25"/>
        <v>0</v>
      </c>
      <c r="I1591" s="20" t="s">
        <v>5289</v>
      </c>
      <c r="J1591" s="21"/>
      <c r="K1591" s="21"/>
    </row>
    <row r="1592" spans="1:11" x14ac:dyDescent="0.25">
      <c r="A1592" s="216">
        <v>41931</v>
      </c>
      <c r="B1592" s="285" t="s">
        <v>5484</v>
      </c>
      <c r="C1592" s="361" t="s">
        <v>4961</v>
      </c>
      <c r="D1592" s="20" t="s">
        <v>1882</v>
      </c>
      <c r="E1592" s="239">
        <v>8945.7199999999993</v>
      </c>
      <c r="F1592" s="287">
        <v>41932</v>
      </c>
      <c r="G1592" s="44">
        <v>8945.7199999999993</v>
      </c>
      <c r="H1592" s="243">
        <f t="shared" si="25"/>
        <v>0</v>
      </c>
      <c r="I1592" s="20" t="s">
        <v>10</v>
      </c>
      <c r="J1592" s="21"/>
      <c r="K1592" s="21"/>
    </row>
    <row r="1593" spans="1:11" x14ac:dyDescent="0.25">
      <c r="A1593" s="216">
        <v>41931</v>
      </c>
      <c r="B1593" s="285" t="s">
        <v>5485</v>
      </c>
      <c r="C1593" s="361" t="s">
        <v>4961</v>
      </c>
      <c r="D1593" s="20" t="s">
        <v>1782</v>
      </c>
      <c r="E1593" s="239">
        <v>1393.2</v>
      </c>
      <c r="F1593" s="287">
        <v>41932</v>
      </c>
      <c r="G1593" s="44">
        <v>1393.2</v>
      </c>
      <c r="H1593" s="243">
        <f t="shared" si="25"/>
        <v>0</v>
      </c>
      <c r="I1593" s="20" t="s">
        <v>5289</v>
      </c>
      <c r="J1593" s="21"/>
      <c r="K1593" s="21"/>
    </row>
    <row r="1594" spans="1:11" x14ac:dyDescent="0.25">
      <c r="A1594" s="216">
        <v>41931</v>
      </c>
      <c r="B1594" s="285" t="s">
        <v>5486</v>
      </c>
      <c r="C1594" s="361" t="s">
        <v>4961</v>
      </c>
      <c r="D1594" s="20" t="s">
        <v>4619</v>
      </c>
      <c r="E1594" s="239">
        <v>6021.2</v>
      </c>
      <c r="F1594" s="287">
        <v>41931</v>
      </c>
      <c r="G1594" s="44">
        <v>6021.2</v>
      </c>
      <c r="H1594" s="243">
        <f t="shared" si="25"/>
        <v>0</v>
      </c>
      <c r="I1594" s="20" t="s">
        <v>5030</v>
      </c>
      <c r="J1594" s="21"/>
      <c r="K1594" s="21"/>
    </row>
    <row r="1595" spans="1:11" x14ac:dyDescent="0.25">
      <c r="A1595" s="216">
        <v>41931</v>
      </c>
      <c r="B1595" s="285" t="s">
        <v>5487</v>
      </c>
      <c r="C1595" s="361" t="s">
        <v>4961</v>
      </c>
      <c r="D1595" s="20" t="s">
        <v>338</v>
      </c>
      <c r="E1595" s="239">
        <v>522.6</v>
      </c>
      <c r="F1595" s="287">
        <v>41932</v>
      </c>
      <c r="G1595" s="44">
        <v>522.6</v>
      </c>
      <c r="H1595" s="243">
        <f t="shared" si="25"/>
        <v>0</v>
      </c>
      <c r="I1595" s="20" t="s">
        <v>5289</v>
      </c>
      <c r="J1595" s="21"/>
      <c r="K1595" s="21"/>
    </row>
    <row r="1596" spans="1:11" x14ac:dyDescent="0.25">
      <c r="A1596" s="216">
        <v>41931</v>
      </c>
      <c r="B1596" s="285" t="s">
        <v>5488</v>
      </c>
      <c r="C1596" s="361" t="s">
        <v>4961</v>
      </c>
      <c r="D1596" s="20" t="s">
        <v>760</v>
      </c>
      <c r="E1596" s="239">
        <v>2208.6</v>
      </c>
      <c r="F1596" s="287">
        <v>41932</v>
      </c>
      <c r="G1596" s="44">
        <v>2208.6</v>
      </c>
      <c r="H1596" s="243">
        <f t="shared" si="25"/>
        <v>0</v>
      </c>
      <c r="I1596" s="20" t="s">
        <v>5289</v>
      </c>
      <c r="J1596" s="21"/>
      <c r="K1596" s="21"/>
    </row>
    <row r="1597" spans="1:11" x14ac:dyDescent="0.25">
      <c r="A1597" s="216">
        <v>41931</v>
      </c>
      <c r="B1597" s="285" t="s">
        <v>5489</v>
      </c>
      <c r="C1597" s="361" t="s">
        <v>4961</v>
      </c>
      <c r="D1597" s="20" t="s">
        <v>2386</v>
      </c>
      <c r="E1597" s="239">
        <v>10597.6</v>
      </c>
      <c r="F1597" s="287">
        <v>41932</v>
      </c>
      <c r="G1597" s="44">
        <v>10597.6</v>
      </c>
      <c r="H1597" s="243">
        <f t="shared" si="25"/>
        <v>0</v>
      </c>
      <c r="I1597" s="20" t="s">
        <v>5033</v>
      </c>
      <c r="J1597" s="21"/>
      <c r="K1597" s="21"/>
    </row>
    <row r="1598" spans="1:11" x14ac:dyDescent="0.25">
      <c r="A1598" s="216">
        <v>41931</v>
      </c>
      <c r="B1598" s="285" t="s">
        <v>5490</v>
      </c>
      <c r="C1598" s="361" t="s">
        <v>4961</v>
      </c>
      <c r="D1598" s="20" t="s">
        <v>792</v>
      </c>
      <c r="E1598" s="239">
        <v>5379</v>
      </c>
      <c r="F1598" s="287">
        <v>41931</v>
      </c>
      <c r="G1598" s="44">
        <v>5379</v>
      </c>
      <c r="H1598" s="243">
        <f t="shared" si="25"/>
        <v>0</v>
      </c>
      <c r="I1598" s="20" t="s">
        <v>5030</v>
      </c>
      <c r="J1598" s="21"/>
      <c r="K1598" s="21"/>
    </row>
    <row r="1599" spans="1:11" x14ac:dyDescent="0.25">
      <c r="A1599" s="216">
        <v>41931</v>
      </c>
      <c r="B1599" s="285" t="s">
        <v>5491</v>
      </c>
      <c r="C1599" s="361" t="s">
        <v>4961</v>
      </c>
      <c r="D1599" s="20" t="s">
        <v>2582</v>
      </c>
      <c r="E1599" s="239">
        <v>5147.3999999999996</v>
      </c>
      <c r="F1599" s="287">
        <v>41932</v>
      </c>
      <c r="G1599" s="44">
        <v>5147.3999999999996</v>
      </c>
      <c r="H1599" s="243">
        <f t="shared" si="25"/>
        <v>0</v>
      </c>
      <c r="I1599" s="20" t="s">
        <v>5033</v>
      </c>
      <c r="J1599" s="21"/>
      <c r="K1599" s="21"/>
    </row>
    <row r="1600" spans="1:11" x14ac:dyDescent="0.25">
      <c r="A1600" s="216">
        <v>41931</v>
      </c>
      <c r="B1600" s="285" t="s">
        <v>5492</v>
      </c>
      <c r="C1600" s="361" t="s">
        <v>4961</v>
      </c>
      <c r="D1600" s="20" t="s">
        <v>4991</v>
      </c>
      <c r="E1600" s="239">
        <v>13029.9</v>
      </c>
      <c r="F1600" s="287">
        <v>41935</v>
      </c>
      <c r="G1600" s="44">
        <v>13029.9</v>
      </c>
      <c r="H1600" s="243">
        <f t="shared" si="25"/>
        <v>0</v>
      </c>
      <c r="I1600" s="20" t="s">
        <v>5289</v>
      </c>
      <c r="J1600" s="21"/>
      <c r="K1600" s="21"/>
    </row>
    <row r="1601" spans="1:11" x14ac:dyDescent="0.25">
      <c r="A1601" s="216">
        <v>41931</v>
      </c>
      <c r="B1601" s="285" t="s">
        <v>5493</v>
      </c>
      <c r="C1601" s="361" t="s">
        <v>4961</v>
      </c>
      <c r="D1601" s="20" t="s">
        <v>47</v>
      </c>
      <c r="E1601" s="239">
        <v>4944.5</v>
      </c>
      <c r="F1601" s="287">
        <v>41932</v>
      </c>
      <c r="G1601" s="44">
        <v>4944.5</v>
      </c>
      <c r="H1601" s="243">
        <f t="shared" si="25"/>
        <v>0</v>
      </c>
      <c r="I1601" s="20" t="s">
        <v>5030</v>
      </c>
      <c r="J1601" s="21"/>
      <c r="K1601" s="21"/>
    </row>
    <row r="1602" spans="1:11" x14ac:dyDescent="0.25">
      <c r="A1602" s="216">
        <v>41931</v>
      </c>
      <c r="B1602" s="285" t="s">
        <v>5494</v>
      </c>
      <c r="C1602" s="361" t="s">
        <v>4961</v>
      </c>
      <c r="D1602" s="20" t="s">
        <v>4744</v>
      </c>
      <c r="E1602" s="239">
        <v>4432.0200000000004</v>
      </c>
      <c r="F1602" s="287">
        <v>41931</v>
      </c>
      <c r="G1602" s="44">
        <v>4432.0200000000004</v>
      </c>
      <c r="H1602" s="243">
        <f t="shared" si="25"/>
        <v>0</v>
      </c>
      <c r="I1602" s="20" t="s">
        <v>5030</v>
      </c>
    </row>
    <row r="1603" spans="1:11" x14ac:dyDescent="0.25">
      <c r="A1603" s="216">
        <v>41931</v>
      </c>
      <c r="B1603" s="285" t="s">
        <v>5495</v>
      </c>
      <c r="C1603" s="361" t="s">
        <v>4961</v>
      </c>
      <c r="D1603" s="20" t="s">
        <v>1697</v>
      </c>
      <c r="E1603" s="239">
        <v>4024.8</v>
      </c>
      <c r="F1603" s="287">
        <v>41931</v>
      </c>
      <c r="G1603" s="44">
        <v>4024.8</v>
      </c>
      <c r="H1603" s="243">
        <f t="shared" si="25"/>
        <v>0</v>
      </c>
      <c r="I1603" s="20" t="s">
        <v>5030</v>
      </c>
    </row>
    <row r="1604" spans="1:11" x14ac:dyDescent="0.25">
      <c r="A1604" s="216">
        <v>41931</v>
      </c>
      <c r="B1604" s="285" t="s">
        <v>5496</v>
      </c>
      <c r="C1604" s="361" t="s">
        <v>4961</v>
      </c>
      <c r="D1604" s="20" t="s">
        <v>1611</v>
      </c>
      <c r="E1604" s="239">
        <v>2948</v>
      </c>
      <c r="F1604" s="287">
        <v>41931</v>
      </c>
      <c r="G1604" s="44">
        <v>2948</v>
      </c>
      <c r="H1604" s="243">
        <f t="shared" si="25"/>
        <v>0</v>
      </c>
      <c r="I1604" s="20" t="s">
        <v>5030</v>
      </c>
    </row>
    <row r="1605" spans="1:11" x14ac:dyDescent="0.25">
      <c r="A1605" s="216">
        <v>41931</v>
      </c>
      <c r="B1605" s="285" t="s">
        <v>5497</v>
      </c>
      <c r="C1605" s="361" t="s">
        <v>4961</v>
      </c>
      <c r="D1605" s="20" t="s">
        <v>4623</v>
      </c>
      <c r="E1605" s="239">
        <v>231.5</v>
      </c>
      <c r="F1605" s="287">
        <v>41931</v>
      </c>
      <c r="G1605" s="44">
        <v>231.5</v>
      </c>
      <c r="H1605" s="243">
        <f t="shared" si="25"/>
        <v>0</v>
      </c>
      <c r="I1605" s="20" t="s">
        <v>5030</v>
      </c>
    </row>
    <row r="1606" spans="1:11" x14ac:dyDescent="0.25">
      <c r="A1606" s="216">
        <v>41931</v>
      </c>
      <c r="B1606" s="285" t="s">
        <v>5498</v>
      </c>
      <c r="C1606" s="361" t="s">
        <v>4961</v>
      </c>
      <c r="D1606" s="20" t="s">
        <v>4986</v>
      </c>
      <c r="E1606" s="239">
        <v>384</v>
      </c>
      <c r="F1606" s="287">
        <v>41931</v>
      </c>
      <c r="G1606" s="44">
        <v>384</v>
      </c>
      <c r="H1606" s="243">
        <f t="shared" si="25"/>
        <v>0</v>
      </c>
      <c r="I1606" s="20" t="s">
        <v>5030</v>
      </c>
    </row>
    <row r="1607" spans="1:11" x14ac:dyDescent="0.25">
      <c r="A1607" s="216">
        <v>41931</v>
      </c>
      <c r="B1607" s="285" t="s">
        <v>5499</v>
      </c>
      <c r="C1607" s="361" t="s">
        <v>4961</v>
      </c>
      <c r="D1607" s="20" t="s">
        <v>5120</v>
      </c>
      <c r="E1607" s="239">
        <v>21394.799999999999</v>
      </c>
      <c r="F1607" s="287">
        <v>41931</v>
      </c>
      <c r="G1607" s="44">
        <v>21394.799999999999</v>
      </c>
      <c r="H1607" s="243">
        <f t="shared" si="25"/>
        <v>0</v>
      </c>
      <c r="I1607" s="20" t="s">
        <v>5030</v>
      </c>
    </row>
    <row r="1608" spans="1:11" x14ac:dyDescent="0.25">
      <c r="A1608" s="216">
        <v>41931</v>
      </c>
      <c r="B1608" s="285" t="s">
        <v>5500</v>
      </c>
      <c r="C1608" s="361" t="s">
        <v>4961</v>
      </c>
      <c r="D1608" s="20" t="s">
        <v>4771</v>
      </c>
      <c r="E1608" s="239">
        <v>3182</v>
      </c>
      <c r="F1608" s="287">
        <v>41931</v>
      </c>
      <c r="G1608" s="44">
        <v>3182</v>
      </c>
      <c r="H1608" s="243">
        <f t="shared" ref="H1608:H1671" si="26">E1608-G1608</f>
        <v>0</v>
      </c>
      <c r="I1608" s="20" t="s">
        <v>5030</v>
      </c>
    </row>
    <row r="1609" spans="1:11" x14ac:dyDescent="0.25">
      <c r="A1609" s="216">
        <v>41931</v>
      </c>
      <c r="B1609" s="285" t="s">
        <v>5501</v>
      </c>
      <c r="C1609" s="361" t="s">
        <v>4961</v>
      </c>
      <c r="D1609" s="20" t="s">
        <v>4273</v>
      </c>
      <c r="E1609" s="239">
        <v>65124</v>
      </c>
      <c r="F1609" s="287">
        <v>41942</v>
      </c>
      <c r="G1609" s="44">
        <v>65124</v>
      </c>
      <c r="H1609" s="243">
        <f t="shared" si="26"/>
        <v>0</v>
      </c>
      <c r="I1609" s="20" t="s">
        <v>3583</v>
      </c>
    </row>
    <row r="1610" spans="1:11" x14ac:dyDescent="0.25">
      <c r="A1610" s="216">
        <v>41931</v>
      </c>
      <c r="B1610" s="285" t="s">
        <v>5502</v>
      </c>
      <c r="C1610" s="361" t="s">
        <v>4961</v>
      </c>
      <c r="D1610" s="20" t="s">
        <v>3372</v>
      </c>
      <c r="E1610" s="239">
        <v>2432</v>
      </c>
      <c r="F1610" s="287">
        <v>41931</v>
      </c>
      <c r="G1610" s="44">
        <v>2432</v>
      </c>
      <c r="H1610" s="243">
        <f t="shared" si="26"/>
        <v>0</v>
      </c>
      <c r="I1610" s="20" t="s">
        <v>5030</v>
      </c>
    </row>
    <row r="1611" spans="1:11" x14ac:dyDescent="0.25">
      <c r="A1611" s="216">
        <v>41931</v>
      </c>
      <c r="B1611" s="285" t="s">
        <v>5503</v>
      </c>
      <c r="C1611" s="361" t="s">
        <v>4961</v>
      </c>
      <c r="D1611" s="20" t="s">
        <v>51</v>
      </c>
      <c r="E1611" s="239">
        <v>2235.6</v>
      </c>
      <c r="F1611" s="287">
        <v>41931</v>
      </c>
      <c r="G1611" s="44">
        <v>2235.6</v>
      </c>
      <c r="H1611" s="243">
        <f t="shared" si="26"/>
        <v>0</v>
      </c>
      <c r="I1611" s="20" t="s">
        <v>5030</v>
      </c>
    </row>
    <row r="1612" spans="1:11" x14ac:dyDescent="0.25">
      <c r="A1612" s="216">
        <v>41931</v>
      </c>
      <c r="B1612" s="285" t="s">
        <v>5504</v>
      </c>
      <c r="C1612" s="361" t="s">
        <v>4961</v>
      </c>
      <c r="D1612" s="20" t="s">
        <v>4679</v>
      </c>
      <c r="E1612" s="239">
        <v>8316</v>
      </c>
      <c r="F1612" s="287">
        <v>41931</v>
      </c>
      <c r="G1612" s="44">
        <v>8316</v>
      </c>
      <c r="H1612" s="243">
        <f t="shared" si="26"/>
        <v>0</v>
      </c>
      <c r="I1612" s="20" t="s">
        <v>5030</v>
      </c>
    </row>
    <row r="1613" spans="1:11" x14ac:dyDescent="0.25">
      <c r="A1613" s="216">
        <v>41931</v>
      </c>
      <c r="B1613" s="285" t="s">
        <v>5505</v>
      </c>
      <c r="C1613" s="361" t="s">
        <v>4961</v>
      </c>
      <c r="D1613" s="20" t="s">
        <v>133</v>
      </c>
      <c r="E1613" s="239">
        <v>29421.599999999999</v>
      </c>
      <c r="F1613" s="287">
        <v>41931</v>
      </c>
      <c r="G1613" s="44">
        <v>29421.599999999999</v>
      </c>
      <c r="H1613" s="243">
        <f t="shared" si="26"/>
        <v>0</v>
      </c>
      <c r="I1613" s="20" t="s">
        <v>5030</v>
      </c>
    </row>
    <row r="1614" spans="1:11" x14ac:dyDescent="0.25">
      <c r="A1614" s="216">
        <v>41931</v>
      </c>
      <c r="B1614" s="285" t="s">
        <v>5506</v>
      </c>
      <c r="C1614" s="361" t="s">
        <v>4961</v>
      </c>
      <c r="D1614" s="20" t="s">
        <v>4216</v>
      </c>
      <c r="E1614" s="239">
        <v>8532.6</v>
      </c>
      <c r="F1614" s="287">
        <v>41931</v>
      </c>
      <c r="G1614" s="44">
        <v>8532.6</v>
      </c>
      <c r="H1614" s="243">
        <f t="shared" si="26"/>
        <v>0</v>
      </c>
      <c r="I1614" s="20" t="s">
        <v>5030</v>
      </c>
    </row>
    <row r="1615" spans="1:11" x14ac:dyDescent="0.25">
      <c r="A1615" s="216">
        <v>41931</v>
      </c>
      <c r="B1615" s="285" t="s">
        <v>5507</v>
      </c>
      <c r="C1615" s="361" t="s">
        <v>4961</v>
      </c>
      <c r="D1615" s="20" t="s">
        <v>1992</v>
      </c>
      <c r="E1615" s="239">
        <v>5038.3999999999996</v>
      </c>
      <c r="F1615" s="287">
        <v>41931</v>
      </c>
      <c r="G1615" s="44">
        <v>5038.3999999999996</v>
      </c>
      <c r="H1615" s="243">
        <f t="shared" si="26"/>
        <v>0</v>
      </c>
      <c r="I1615" s="20" t="s">
        <v>5030</v>
      </c>
      <c r="K1615" s="24"/>
    </row>
    <row r="1616" spans="1:11" x14ac:dyDescent="0.25">
      <c r="A1616" s="216">
        <v>41931</v>
      </c>
      <c r="B1616" s="285" t="s">
        <v>5508</v>
      </c>
      <c r="C1616" s="361" t="s">
        <v>4961</v>
      </c>
      <c r="D1616" s="20" t="s">
        <v>180</v>
      </c>
      <c r="E1616" s="239">
        <v>9298.2000000000007</v>
      </c>
      <c r="F1616" s="287">
        <v>41931</v>
      </c>
      <c r="G1616" s="44">
        <v>9298.2000000000007</v>
      </c>
      <c r="H1616" s="243">
        <f t="shared" si="26"/>
        <v>0</v>
      </c>
      <c r="I1616" s="20" t="s">
        <v>5030</v>
      </c>
    </row>
    <row r="1617" spans="1:11" x14ac:dyDescent="0.25">
      <c r="A1617" s="216">
        <v>41931</v>
      </c>
      <c r="B1617" s="285" t="s">
        <v>5509</v>
      </c>
      <c r="C1617" s="361" t="s">
        <v>4961</v>
      </c>
      <c r="D1617" s="344" t="s">
        <v>4976</v>
      </c>
      <c r="E1617" s="345">
        <v>2515.1999999999998</v>
      </c>
      <c r="F1617" s="287">
        <v>41932</v>
      </c>
      <c r="G1617" s="44">
        <v>2515.1999999999998</v>
      </c>
      <c r="H1617" s="243">
        <f t="shared" si="26"/>
        <v>0</v>
      </c>
      <c r="I1617" s="20" t="s">
        <v>3583</v>
      </c>
    </row>
    <row r="1618" spans="1:11" x14ac:dyDescent="0.25">
      <c r="A1618" s="216">
        <v>41931</v>
      </c>
      <c r="B1618" s="285" t="s">
        <v>5510</v>
      </c>
      <c r="C1618" s="361" t="s">
        <v>4961</v>
      </c>
      <c r="D1618" s="20" t="s">
        <v>4953</v>
      </c>
      <c r="E1618" s="239">
        <v>35377.199999999997</v>
      </c>
      <c r="F1618" s="287">
        <v>41933</v>
      </c>
      <c r="G1618" s="44">
        <v>35377.199999999997</v>
      </c>
      <c r="H1618" s="243">
        <f t="shared" si="26"/>
        <v>0</v>
      </c>
      <c r="I1618" s="20" t="s">
        <v>3583</v>
      </c>
      <c r="J1618" s="21"/>
      <c r="K1618" s="21"/>
    </row>
    <row r="1619" spans="1:11" x14ac:dyDescent="0.25">
      <c r="A1619" s="216">
        <v>41931</v>
      </c>
      <c r="B1619" s="285" t="s">
        <v>5511</v>
      </c>
      <c r="C1619" s="361" t="s">
        <v>4961</v>
      </c>
      <c r="D1619" s="20" t="s">
        <v>14</v>
      </c>
      <c r="E1619" s="239">
        <v>2800</v>
      </c>
      <c r="F1619" s="287">
        <v>41932</v>
      </c>
      <c r="G1619" s="44">
        <v>2800</v>
      </c>
      <c r="H1619" s="243">
        <f t="shared" si="26"/>
        <v>0</v>
      </c>
      <c r="I1619" s="20" t="s">
        <v>5033</v>
      </c>
      <c r="J1619" s="21"/>
      <c r="K1619" s="21"/>
    </row>
    <row r="1620" spans="1:11" x14ac:dyDescent="0.25">
      <c r="A1620" s="216">
        <v>41932</v>
      </c>
      <c r="B1620" s="285" t="s">
        <v>5512</v>
      </c>
      <c r="C1620" s="361" t="s">
        <v>4961</v>
      </c>
      <c r="D1620" s="20" t="s">
        <v>4956</v>
      </c>
      <c r="E1620" s="239">
        <v>57279.6</v>
      </c>
      <c r="F1620" s="287">
        <v>41933</v>
      </c>
      <c r="G1620" s="44">
        <v>52579.6</v>
      </c>
      <c r="H1620" s="243">
        <f t="shared" si="26"/>
        <v>4700</v>
      </c>
      <c r="I1620" s="20" t="s">
        <v>5038</v>
      </c>
      <c r="J1620" s="21"/>
      <c r="K1620" s="21"/>
    </row>
    <row r="1621" spans="1:11" x14ac:dyDescent="0.25">
      <c r="A1621" s="216">
        <v>41932</v>
      </c>
      <c r="B1621" s="285" t="s">
        <v>5513</v>
      </c>
      <c r="C1621" s="361" t="s">
        <v>4961</v>
      </c>
      <c r="D1621" s="20" t="s">
        <v>14</v>
      </c>
      <c r="E1621" s="239">
        <v>7840.8</v>
      </c>
      <c r="F1621" s="287">
        <v>41932</v>
      </c>
      <c r="G1621" s="44">
        <v>7840</v>
      </c>
      <c r="H1621" s="243">
        <f t="shared" si="26"/>
        <v>0.8000000000001819</v>
      </c>
      <c r="I1621" s="20" t="s">
        <v>5035</v>
      </c>
      <c r="J1621" s="21"/>
      <c r="K1621" s="21"/>
    </row>
    <row r="1622" spans="1:11" x14ac:dyDescent="0.25">
      <c r="A1622" s="216">
        <v>41932</v>
      </c>
      <c r="B1622" s="285" t="s">
        <v>5514</v>
      </c>
      <c r="C1622" s="361" t="s">
        <v>4961</v>
      </c>
      <c r="D1622" s="20" t="s">
        <v>4273</v>
      </c>
      <c r="E1622" s="239">
        <v>44308.800000000003</v>
      </c>
      <c r="F1622" s="287">
        <v>41942</v>
      </c>
      <c r="G1622" s="44">
        <v>44308.800000000003</v>
      </c>
      <c r="H1622" s="243">
        <f t="shared" si="26"/>
        <v>0</v>
      </c>
      <c r="I1622" s="20" t="s">
        <v>5035</v>
      </c>
      <c r="J1622" s="21"/>
      <c r="K1622" s="21"/>
    </row>
    <row r="1623" spans="1:11" x14ac:dyDescent="0.25">
      <c r="A1623" s="216">
        <v>41932</v>
      </c>
      <c r="B1623" s="285" t="s">
        <v>5515</v>
      </c>
      <c r="C1623" s="361" t="s">
        <v>4961</v>
      </c>
      <c r="D1623" s="20" t="s">
        <v>4859</v>
      </c>
      <c r="E1623" s="239">
        <v>3130.2</v>
      </c>
      <c r="F1623" s="287">
        <v>41932</v>
      </c>
      <c r="G1623" s="44">
        <v>3130.2</v>
      </c>
      <c r="H1623" s="243">
        <f t="shared" si="26"/>
        <v>0</v>
      </c>
      <c r="I1623" s="20" t="s">
        <v>5030</v>
      </c>
      <c r="J1623" s="21"/>
      <c r="K1623" s="21"/>
    </row>
    <row r="1624" spans="1:11" x14ac:dyDescent="0.25">
      <c r="A1624" s="216">
        <v>41932</v>
      </c>
      <c r="B1624" s="285" t="s">
        <v>5516</v>
      </c>
      <c r="C1624" s="361" t="s">
        <v>4961</v>
      </c>
      <c r="D1624" s="679" t="s">
        <v>4966</v>
      </c>
      <c r="E1624" s="239">
        <v>10133.200000000001</v>
      </c>
      <c r="F1624" s="287">
        <v>41932</v>
      </c>
      <c r="G1624" s="44">
        <v>10133.200000000001</v>
      </c>
      <c r="H1624" s="243">
        <f t="shared" si="26"/>
        <v>0</v>
      </c>
      <c r="I1624" s="20" t="s">
        <v>5033</v>
      </c>
      <c r="J1624" s="21"/>
      <c r="K1624" s="21"/>
    </row>
    <row r="1625" spans="1:11" x14ac:dyDescent="0.25">
      <c r="A1625" s="216">
        <v>41932</v>
      </c>
      <c r="B1625" s="285" t="s">
        <v>5517</v>
      </c>
      <c r="C1625" s="361" t="s">
        <v>4961</v>
      </c>
      <c r="D1625" s="20" t="s">
        <v>3372</v>
      </c>
      <c r="E1625" s="239">
        <v>2432</v>
      </c>
      <c r="F1625" s="287">
        <v>41932</v>
      </c>
      <c r="G1625" s="44">
        <v>2432</v>
      </c>
      <c r="H1625" s="243">
        <f t="shared" si="26"/>
        <v>0</v>
      </c>
      <c r="I1625" s="20" t="s">
        <v>5048</v>
      </c>
      <c r="J1625" s="21"/>
      <c r="K1625" s="21"/>
    </row>
    <row r="1626" spans="1:11" x14ac:dyDescent="0.25">
      <c r="A1626" s="216">
        <v>41932</v>
      </c>
      <c r="B1626" s="285" t="s">
        <v>5518</v>
      </c>
      <c r="C1626" s="361" t="s">
        <v>4961</v>
      </c>
      <c r="D1626" s="20" t="s">
        <v>346</v>
      </c>
      <c r="E1626" s="239">
        <v>2179.6999999999998</v>
      </c>
      <c r="F1626" s="287">
        <v>41933</v>
      </c>
      <c r="G1626" s="44">
        <v>2179.6999999999998</v>
      </c>
      <c r="H1626" s="243">
        <f t="shared" si="26"/>
        <v>0</v>
      </c>
      <c r="I1626" s="20" t="s">
        <v>5009</v>
      </c>
      <c r="J1626" s="21"/>
      <c r="K1626" s="21"/>
    </row>
    <row r="1627" spans="1:11" x14ac:dyDescent="0.25">
      <c r="A1627" s="216">
        <v>41932</v>
      </c>
      <c r="B1627" s="285" t="s">
        <v>5519</v>
      </c>
      <c r="C1627" s="361" t="s">
        <v>4961</v>
      </c>
      <c r="D1627" s="20" t="s">
        <v>1818</v>
      </c>
      <c r="E1627" s="239">
        <v>15387.8</v>
      </c>
      <c r="F1627" s="487"/>
      <c r="G1627" s="320"/>
      <c r="H1627" s="243">
        <f t="shared" si="26"/>
        <v>15387.8</v>
      </c>
      <c r="I1627" s="20" t="s">
        <v>5031</v>
      </c>
      <c r="J1627" s="21"/>
      <c r="K1627" s="21"/>
    </row>
    <row r="1628" spans="1:11" x14ac:dyDescent="0.25">
      <c r="A1628" s="216">
        <v>41932</v>
      </c>
      <c r="B1628" s="285" t="s">
        <v>5520</v>
      </c>
      <c r="C1628" s="361" t="s">
        <v>4961</v>
      </c>
      <c r="D1628" s="20" t="s">
        <v>4700</v>
      </c>
      <c r="E1628" s="239">
        <v>4839.3999999999996</v>
      </c>
      <c r="F1628" s="287">
        <v>41933</v>
      </c>
      <c r="G1628" s="44">
        <v>4839.3999999999996</v>
      </c>
      <c r="H1628" s="243">
        <f t="shared" si="26"/>
        <v>0</v>
      </c>
      <c r="I1628" s="20" t="s">
        <v>10</v>
      </c>
      <c r="J1628" s="21"/>
      <c r="K1628" s="21"/>
    </row>
    <row r="1629" spans="1:11" x14ac:dyDescent="0.25">
      <c r="A1629" s="216">
        <v>41932</v>
      </c>
      <c r="B1629" s="285" t="s">
        <v>5521</v>
      </c>
      <c r="C1629" s="361" t="s">
        <v>4961</v>
      </c>
      <c r="D1629" s="344" t="s">
        <v>123</v>
      </c>
      <c r="E1629" s="345">
        <v>7038.4</v>
      </c>
      <c r="F1629" s="287">
        <v>41933</v>
      </c>
      <c r="G1629" s="44">
        <v>7038.4</v>
      </c>
      <c r="H1629" s="243">
        <f t="shared" si="26"/>
        <v>0</v>
      </c>
      <c r="I1629" s="20" t="s">
        <v>5030</v>
      </c>
      <c r="J1629" s="21"/>
      <c r="K1629" s="21"/>
    </row>
    <row r="1630" spans="1:11" x14ac:dyDescent="0.25">
      <c r="A1630" s="216">
        <v>41932</v>
      </c>
      <c r="B1630" s="285" t="s">
        <v>5522</v>
      </c>
      <c r="C1630" s="361" t="s">
        <v>4961</v>
      </c>
      <c r="D1630" s="20" t="s">
        <v>348</v>
      </c>
      <c r="E1630" s="239">
        <v>3581.6</v>
      </c>
      <c r="F1630" s="287">
        <v>41932</v>
      </c>
      <c r="G1630" s="44">
        <v>3581.6</v>
      </c>
      <c r="H1630" s="243">
        <f t="shared" si="26"/>
        <v>0</v>
      </c>
      <c r="I1630" s="20" t="s">
        <v>5033</v>
      </c>
      <c r="J1630" s="21"/>
      <c r="K1630" s="21"/>
    </row>
    <row r="1631" spans="1:11" x14ac:dyDescent="0.25">
      <c r="A1631" s="216">
        <v>41932</v>
      </c>
      <c r="B1631" s="285" t="s">
        <v>5523</v>
      </c>
      <c r="C1631" s="361" t="s">
        <v>4961</v>
      </c>
      <c r="D1631" s="20" t="s">
        <v>429</v>
      </c>
      <c r="E1631" s="239">
        <v>14500.8</v>
      </c>
      <c r="F1631" s="287">
        <v>41933</v>
      </c>
      <c r="G1631" s="44">
        <v>14500.8</v>
      </c>
      <c r="H1631" s="243">
        <f t="shared" si="26"/>
        <v>0</v>
      </c>
      <c r="I1631" s="20" t="s">
        <v>10</v>
      </c>
      <c r="J1631" s="21"/>
      <c r="K1631" s="21"/>
    </row>
    <row r="1632" spans="1:11" x14ac:dyDescent="0.25">
      <c r="A1632" s="216">
        <v>41932</v>
      </c>
      <c r="B1632" s="285" t="s">
        <v>5524</v>
      </c>
      <c r="C1632" s="361" t="s">
        <v>4961</v>
      </c>
      <c r="D1632" s="686" t="s">
        <v>237</v>
      </c>
      <c r="E1632" s="687">
        <v>8230.6</v>
      </c>
      <c r="F1632" s="287">
        <v>41932</v>
      </c>
      <c r="G1632" s="44">
        <v>8230.6</v>
      </c>
      <c r="H1632" s="243">
        <f t="shared" si="26"/>
        <v>0</v>
      </c>
      <c r="I1632" s="20" t="s">
        <v>10</v>
      </c>
      <c r="J1632" s="21"/>
      <c r="K1632" s="21"/>
    </row>
    <row r="1633" spans="1:11" x14ac:dyDescent="0.25">
      <c r="A1633" s="216">
        <v>41932</v>
      </c>
      <c r="B1633" s="285" t="s">
        <v>5525</v>
      </c>
      <c r="C1633" s="361" t="s">
        <v>4961</v>
      </c>
      <c r="D1633" s="20" t="s">
        <v>857</v>
      </c>
      <c r="E1633" s="239">
        <v>6678</v>
      </c>
      <c r="F1633" s="287">
        <v>41933</v>
      </c>
      <c r="G1633" s="44">
        <v>6678</v>
      </c>
      <c r="H1633" s="243">
        <f t="shared" si="26"/>
        <v>0</v>
      </c>
      <c r="I1633" s="20" t="s">
        <v>3583</v>
      </c>
      <c r="J1633" s="21"/>
      <c r="K1633" s="21"/>
    </row>
    <row r="1634" spans="1:11" x14ac:dyDescent="0.25">
      <c r="A1634" s="216">
        <v>41932</v>
      </c>
      <c r="B1634" s="285" t="s">
        <v>5526</v>
      </c>
      <c r="C1634" s="361" t="s">
        <v>4961</v>
      </c>
      <c r="D1634" s="20" t="s">
        <v>4682</v>
      </c>
      <c r="E1634" s="239">
        <v>5598</v>
      </c>
      <c r="F1634" s="287">
        <v>41932</v>
      </c>
      <c r="G1634" s="44">
        <v>5598</v>
      </c>
      <c r="H1634" s="243">
        <f t="shared" si="26"/>
        <v>0</v>
      </c>
      <c r="I1634" s="20" t="s">
        <v>5030</v>
      </c>
    </row>
    <row r="1635" spans="1:11" x14ac:dyDescent="0.25">
      <c r="A1635" s="216">
        <v>41932</v>
      </c>
      <c r="B1635" s="285" t="s">
        <v>5527</v>
      </c>
      <c r="C1635" s="361" t="s">
        <v>4961</v>
      </c>
      <c r="D1635" s="20" t="s">
        <v>4810</v>
      </c>
      <c r="E1635" s="239">
        <v>14923.16</v>
      </c>
      <c r="F1635" s="487"/>
      <c r="G1635" s="320"/>
      <c r="H1635" s="243">
        <f t="shared" si="26"/>
        <v>14923.16</v>
      </c>
      <c r="I1635" s="20" t="s">
        <v>3583</v>
      </c>
    </row>
    <row r="1636" spans="1:11" x14ac:dyDescent="0.25">
      <c r="A1636" s="216">
        <v>41932</v>
      </c>
      <c r="B1636" s="285" t="s">
        <v>5528</v>
      </c>
      <c r="C1636" s="361" t="s">
        <v>4961</v>
      </c>
      <c r="D1636" s="20" t="s">
        <v>240</v>
      </c>
      <c r="E1636" s="239">
        <v>53711.6</v>
      </c>
      <c r="F1636" s="487"/>
      <c r="G1636" s="320"/>
      <c r="H1636" s="243">
        <f t="shared" si="26"/>
        <v>53711.6</v>
      </c>
      <c r="I1636" s="20" t="s">
        <v>3583</v>
      </c>
    </row>
    <row r="1637" spans="1:11" x14ac:dyDescent="0.25">
      <c r="A1637" s="216">
        <v>41932</v>
      </c>
      <c r="B1637" s="285" t="s">
        <v>5529</v>
      </c>
      <c r="C1637" s="361" t="s">
        <v>4961</v>
      </c>
      <c r="D1637" s="20" t="s">
        <v>4810</v>
      </c>
      <c r="E1637" s="239">
        <v>11152.8</v>
      </c>
      <c r="F1637" s="487"/>
      <c r="G1637" s="320"/>
      <c r="H1637" s="243">
        <f t="shared" si="26"/>
        <v>11152.8</v>
      </c>
      <c r="I1637" s="20" t="s">
        <v>3583</v>
      </c>
    </row>
    <row r="1638" spans="1:11" x14ac:dyDescent="0.25">
      <c r="A1638" s="216">
        <v>41932</v>
      </c>
      <c r="B1638" s="285" t="s">
        <v>5530</v>
      </c>
      <c r="C1638" s="361" t="s">
        <v>4961</v>
      </c>
      <c r="D1638" s="20" t="s">
        <v>855</v>
      </c>
      <c r="E1638" s="239">
        <v>1743.5</v>
      </c>
      <c r="F1638" s="287">
        <v>41933</v>
      </c>
      <c r="G1638" s="44">
        <v>1743.5</v>
      </c>
      <c r="H1638" s="243">
        <f t="shared" si="26"/>
        <v>0</v>
      </c>
      <c r="I1638" s="20" t="s">
        <v>3583</v>
      </c>
    </row>
    <row r="1639" spans="1:11" x14ac:dyDescent="0.25">
      <c r="A1639" s="216">
        <v>41932</v>
      </c>
      <c r="B1639" s="285" t="s">
        <v>5531</v>
      </c>
      <c r="C1639" s="361" t="s">
        <v>4961</v>
      </c>
      <c r="D1639" s="344" t="s">
        <v>5532</v>
      </c>
      <c r="E1639" s="345">
        <v>16376.4</v>
      </c>
      <c r="F1639" s="287">
        <v>41933</v>
      </c>
      <c r="G1639" s="44">
        <v>16376.4</v>
      </c>
      <c r="H1639" s="243">
        <f t="shared" si="26"/>
        <v>0</v>
      </c>
      <c r="I1639" s="20" t="s">
        <v>3583</v>
      </c>
    </row>
    <row r="1640" spans="1:11" x14ac:dyDescent="0.25">
      <c r="A1640" s="216">
        <v>41932</v>
      </c>
      <c r="B1640" s="285" t="s">
        <v>5533</v>
      </c>
      <c r="C1640" s="361" t="s">
        <v>4961</v>
      </c>
      <c r="D1640" s="20" t="s">
        <v>2386</v>
      </c>
      <c r="E1640" s="239">
        <v>6141.2</v>
      </c>
      <c r="F1640" s="482" t="s">
        <v>5534</v>
      </c>
      <c r="G1640" s="44">
        <f>4700+1441.2</f>
        <v>6141.2</v>
      </c>
      <c r="H1640" s="243">
        <f t="shared" si="26"/>
        <v>0</v>
      </c>
      <c r="I1640" s="20" t="s">
        <v>5033</v>
      </c>
    </row>
    <row r="1641" spans="1:11" x14ac:dyDescent="0.25">
      <c r="A1641" s="216">
        <v>41932</v>
      </c>
      <c r="B1641" s="285" t="s">
        <v>5535</v>
      </c>
      <c r="C1641" s="361" t="s">
        <v>4961</v>
      </c>
      <c r="D1641" s="20" t="s">
        <v>149</v>
      </c>
      <c r="E1641" s="239">
        <v>7893.6</v>
      </c>
      <c r="F1641" s="287">
        <v>41935</v>
      </c>
      <c r="G1641" s="44">
        <v>7893.6</v>
      </c>
      <c r="H1641" s="243">
        <f t="shared" si="26"/>
        <v>0</v>
      </c>
      <c r="I1641" s="20" t="s">
        <v>10</v>
      </c>
    </row>
    <row r="1642" spans="1:11" x14ac:dyDescent="0.25">
      <c r="A1642" s="216">
        <v>41932</v>
      </c>
      <c r="B1642" s="285" t="s">
        <v>5536</v>
      </c>
      <c r="C1642" s="361" t="s">
        <v>4961</v>
      </c>
      <c r="D1642" s="20" t="s">
        <v>4321</v>
      </c>
      <c r="E1642" s="239">
        <v>2911.9</v>
      </c>
      <c r="F1642" s="287">
        <v>41932</v>
      </c>
      <c r="G1642" s="44">
        <v>2911.9</v>
      </c>
      <c r="H1642" s="243">
        <f t="shared" si="26"/>
        <v>0</v>
      </c>
      <c r="I1642" s="20" t="s">
        <v>5289</v>
      </c>
      <c r="K1642" s="33"/>
    </row>
    <row r="1643" spans="1:11" x14ac:dyDescent="0.25">
      <c r="A1643" s="216">
        <v>41932</v>
      </c>
      <c r="B1643" s="285" t="s">
        <v>5537</v>
      </c>
      <c r="C1643" s="361" t="s">
        <v>4961</v>
      </c>
      <c r="D1643" s="20" t="s">
        <v>13</v>
      </c>
      <c r="E1643" s="239">
        <v>2257.1999999999998</v>
      </c>
      <c r="F1643" s="287">
        <v>41932</v>
      </c>
      <c r="G1643" s="44">
        <v>2257.1999999999998</v>
      </c>
      <c r="H1643" s="243">
        <f t="shared" si="26"/>
        <v>0</v>
      </c>
      <c r="I1643" s="20" t="s">
        <v>10</v>
      </c>
    </row>
    <row r="1644" spans="1:11" x14ac:dyDescent="0.25">
      <c r="A1644" s="216">
        <v>41932</v>
      </c>
      <c r="B1644" s="285" t="s">
        <v>5538</v>
      </c>
      <c r="C1644" s="361" t="s">
        <v>4961</v>
      </c>
      <c r="D1644" s="20" t="s">
        <v>3086</v>
      </c>
      <c r="E1644" s="239">
        <v>4230.3999999999996</v>
      </c>
      <c r="F1644" s="287">
        <v>41932</v>
      </c>
      <c r="G1644" s="44">
        <v>4230.3999999999996</v>
      </c>
      <c r="H1644" s="243">
        <f t="shared" si="26"/>
        <v>0</v>
      </c>
      <c r="I1644" s="20" t="s">
        <v>5030</v>
      </c>
    </row>
    <row r="1645" spans="1:11" x14ac:dyDescent="0.25">
      <c r="A1645" s="216">
        <v>41932</v>
      </c>
      <c r="B1645" s="285" t="s">
        <v>5539</v>
      </c>
      <c r="C1645" s="361" t="s">
        <v>4961</v>
      </c>
      <c r="D1645" s="20" t="s">
        <v>4321</v>
      </c>
      <c r="E1645" s="239">
        <v>514.29999999999995</v>
      </c>
      <c r="F1645" s="287">
        <v>41932</v>
      </c>
      <c r="G1645" s="44">
        <v>514.29999999999995</v>
      </c>
      <c r="H1645" s="243">
        <f t="shared" si="26"/>
        <v>0</v>
      </c>
      <c r="I1645" s="20" t="s">
        <v>5289</v>
      </c>
    </row>
    <row r="1646" spans="1:11" x14ac:dyDescent="0.25">
      <c r="A1646" s="216">
        <v>41932</v>
      </c>
      <c r="B1646" s="285" t="s">
        <v>5540</v>
      </c>
      <c r="C1646" s="361" t="s">
        <v>4961</v>
      </c>
      <c r="D1646" s="20" t="s">
        <v>4733</v>
      </c>
      <c r="E1646" s="239">
        <v>3466.8</v>
      </c>
      <c r="F1646" s="287">
        <v>41932</v>
      </c>
      <c r="G1646" s="44">
        <v>3466.8</v>
      </c>
      <c r="H1646" s="243">
        <f t="shared" si="26"/>
        <v>0</v>
      </c>
      <c r="I1646" s="20" t="s">
        <v>5030</v>
      </c>
    </row>
    <row r="1647" spans="1:11" x14ac:dyDescent="0.25">
      <c r="A1647" s="216">
        <v>41932</v>
      </c>
      <c r="B1647" s="285" t="s">
        <v>5541</v>
      </c>
      <c r="C1647" s="361" t="s">
        <v>4961</v>
      </c>
      <c r="D1647" s="20" t="s">
        <v>22</v>
      </c>
      <c r="E1647" s="239">
        <v>7376.2</v>
      </c>
      <c r="F1647" s="287">
        <v>41932</v>
      </c>
      <c r="G1647" s="44">
        <v>7376.2</v>
      </c>
      <c r="H1647" s="243">
        <f t="shared" si="26"/>
        <v>0</v>
      </c>
      <c r="I1647" s="20" t="s">
        <v>5030</v>
      </c>
    </row>
    <row r="1648" spans="1:11" x14ac:dyDescent="0.25">
      <c r="A1648" s="216">
        <v>41932</v>
      </c>
      <c r="B1648" s="285" t="s">
        <v>5542</v>
      </c>
      <c r="C1648" s="361" t="s">
        <v>4961</v>
      </c>
      <c r="D1648" s="20" t="s">
        <v>4986</v>
      </c>
      <c r="E1648" s="239">
        <v>1276.5999999999999</v>
      </c>
      <c r="F1648" s="287">
        <v>41932</v>
      </c>
      <c r="G1648" s="44">
        <v>1276.5999999999999</v>
      </c>
      <c r="H1648" s="243">
        <f t="shared" si="26"/>
        <v>0</v>
      </c>
      <c r="I1648" s="20" t="s">
        <v>5030</v>
      </c>
    </row>
    <row r="1649" spans="1:11" x14ac:dyDescent="0.25">
      <c r="A1649" s="216">
        <v>41932</v>
      </c>
      <c r="B1649" s="285" t="s">
        <v>5543</v>
      </c>
      <c r="C1649" s="361" t="s">
        <v>4961</v>
      </c>
      <c r="D1649" s="20" t="s">
        <v>4956</v>
      </c>
      <c r="E1649" s="239">
        <v>15013.2</v>
      </c>
      <c r="F1649" s="287">
        <v>41933</v>
      </c>
      <c r="G1649" s="44">
        <v>15013.2</v>
      </c>
      <c r="H1649" s="243">
        <f t="shared" si="26"/>
        <v>0</v>
      </c>
      <c r="I1649" s="20" t="s">
        <v>492</v>
      </c>
    </row>
    <row r="1650" spans="1:11" x14ac:dyDescent="0.25">
      <c r="A1650" s="216">
        <v>41932</v>
      </c>
      <c r="B1650" s="285" t="s">
        <v>5544</v>
      </c>
      <c r="C1650" s="361" t="s">
        <v>4961</v>
      </c>
      <c r="D1650" s="20" t="s">
        <v>4953</v>
      </c>
      <c r="E1650" s="239">
        <v>34109.800000000003</v>
      </c>
      <c r="F1650" s="287">
        <v>41933</v>
      </c>
      <c r="G1650" s="44">
        <v>34109.800000000003</v>
      </c>
      <c r="H1650" s="243">
        <f t="shared" si="26"/>
        <v>0</v>
      </c>
      <c r="I1650" s="20" t="s">
        <v>5009</v>
      </c>
      <c r="J1650" s="21"/>
      <c r="K1650" s="21"/>
    </row>
    <row r="1651" spans="1:11" x14ac:dyDescent="0.25">
      <c r="A1651" s="216">
        <v>41932</v>
      </c>
      <c r="B1651" s="285" t="s">
        <v>5545</v>
      </c>
      <c r="C1651" s="361" t="s">
        <v>4961</v>
      </c>
      <c r="D1651" s="20" t="s">
        <v>136</v>
      </c>
      <c r="E1651" s="239">
        <v>2315.1</v>
      </c>
      <c r="F1651" s="287">
        <v>41932</v>
      </c>
      <c r="G1651" s="44">
        <v>2315.1</v>
      </c>
      <c r="H1651" s="243">
        <f t="shared" si="26"/>
        <v>0</v>
      </c>
      <c r="I1651" s="20" t="s">
        <v>5030</v>
      </c>
      <c r="J1651" s="21"/>
      <c r="K1651" s="21"/>
    </row>
    <row r="1652" spans="1:11" x14ac:dyDescent="0.25">
      <c r="A1652" s="216">
        <v>41932</v>
      </c>
      <c r="B1652" s="285" t="s">
        <v>5546</v>
      </c>
      <c r="C1652" s="361" t="s">
        <v>4961</v>
      </c>
      <c r="D1652" s="20" t="s">
        <v>2485</v>
      </c>
      <c r="E1652" s="239">
        <v>65851.8</v>
      </c>
      <c r="F1652" s="287">
        <v>41939</v>
      </c>
      <c r="G1652" s="327">
        <v>61739.9</v>
      </c>
      <c r="H1652" s="328">
        <f t="shared" si="26"/>
        <v>4111.9000000000015</v>
      </c>
      <c r="I1652" s="20" t="s">
        <v>5031</v>
      </c>
      <c r="J1652" s="21"/>
      <c r="K1652" s="21"/>
    </row>
    <row r="1653" spans="1:11" x14ac:dyDescent="0.25">
      <c r="A1653" s="216">
        <v>41932</v>
      </c>
      <c r="B1653" s="285" t="s">
        <v>5547</v>
      </c>
      <c r="C1653" s="361" t="s">
        <v>4961</v>
      </c>
      <c r="D1653" s="20" t="s">
        <v>4619</v>
      </c>
      <c r="E1653" s="239">
        <v>3495.8</v>
      </c>
      <c r="F1653" s="287">
        <v>41932</v>
      </c>
      <c r="G1653" s="44">
        <v>3495.8</v>
      </c>
      <c r="H1653" s="243">
        <f t="shared" si="26"/>
        <v>0</v>
      </c>
      <c r="I1653" s="20" t="s">
        <v>5030</v>
      </c>
      <c r="J1653" s="21"/>
      <c r="K1653" s="21"/>
    </row>
    <row r="1654" spans="1:11" x14ac:dyDescent="0.25">
      <c r="A1654" s="216">
        <v>41932</v>
      </c>
      <c r="B1654" s="285" t="s">
        <v>5548</v>
      </c>
      <c r="C1654" s="361" t="s">
        <v>4961</v>
      </c>
      <c r="D1654" s="20" t="s">
        <v>4956</v>
      </c>
      <c r="E1654" s="239">
        <v>6404.2</v>
      </c>
      <c r="F1654" s="287">
        <v>41933</v>
      </c>
      <c r="G1654" s="44">
        <v>6404.2</v>
      </c>
      <c r="H1654" s="243">
        <f t="shared" si="26"/>
        <v>0</v>
      </c>
      <c r="I1654" s="20" t="s">
        <v>492</v>
      </c>
      <c r="J1654" s="21"/>
      <c r="K1654" s="21"/>
    </row>
    <row r="1655" spans="1:11" x14ac:dyDescent="0.25">
      <c r="A1655" s="216">
        <v>41932</v>
      </c>
      <c r="B1655" s="285" t="s">
        <v>5549</v>
      </c>
      <c r="C1655" s="361" t="s">
        <v>4961</v>
      </c>
      <c r="D1655" s="20" t="s">
        <v>374</v>
      </c>
      <c r="E1655" s="239">
        <v>27938.400000000001</v>
      </c>
      <c r="F1655" s="287">
        <v>41932</v>
      </c>
      <c r="G1655" s="44">
        <v>27938.400000000001</v>
      </c>
      <c r="H1655" s="243">
        <f t="shared" si="26"/>
        <v>0</v>
      </c>
      <c r="I1655" s="20" t="s">
        <v>5030</v>
      </c>
      <c r="J1655" s="21"/>
      <c r="K1655" s="21"/>
    </row>
    <row r="1656" spans="1:11" x14ac:dyDescent="0.25">
      <c r="A1656" s="216">
        <v>41932</v>
      </c>
      <c r="B1656" s="285" t="s">
        <v>5550</v>
      </c>
      <c r="C1656" s="361" t="s">
        <v>4961</v>
      </c>
      <c r="D1656" s="20" t="s">
        <v>1697</v>
      </c>
      <c r="E1656" s="239">
        <v>7075.6</v>
      </c>
      <c r="F1656" s="287">
        <v>41932</v>
      </c>
      <c r="G1656" s="44">
        <v>7075.6</v>
      </c>
      <c r="H1656" s="243">
        <f t="shared" si="26"/>
        <v>0</v>
      </c>
      <c r="I1656" s="20" t="s">
        <v>5030</v>
      </c>
      <c r="J1656" s="21"/>
      <c r="K1656" s="21"/>
    </row>
    <row r="1657" spans="1:11" x14ac:dyDescent="0.25">
      <c r="A1657" s="216">
        <v>41932</v>
      </c>
      <c r="B1657" s="285" t="s">
        <v>5551</v>
      </c>
      <c r="C1657" s="361" t="s">
        <v>4961</v>
      </c>
      <c r="D1657" s="20" t="s">
        <v>494</v>
      </c>
      <c r="E1657" s="239">
        <v>4877.6000000000004</v>
      </c>
      <c r="F1657" s="287">
        <v>41932</v>
      </c>
      <c r="G1657" s="44">
        <v>4877.6000000000004</v>
      </c>
      <c r="H1657" s="243">
        <f t="shared" si="26"/>
        <v>0</v>
      </c>
      <c r="I1657" s="20" t="s">
        <v>5047</v>
      </c>
      <c r="J1657" s="21"/>
      <c r="K1657" s="21"/>
    </row>
    <row r="1658" spans="1:11" x14ac:dyDescent="0.25">
      <c r="A1658" s="216">
        <v>41932</v>
      </c>
      <c r="B1658" s="285" t="s">
        <v>5552</v>
      </c>
      <c r="C1658" s="361" t="s">
        <v>4961</v>
      </c>
      <c r="D1658" s="20" t="s">
        <v>29</v>
      </c>
      <c r="E1658" s="239">
        <v>7265</v>
      </c>
      <c r="F1658" s="287">
        <v>41932</v>
      </c>
      <c r="G1658" s="44">
        <v>7265</v>
      </c>
      <c r="H1658" s="243">
        <f t="shared" si="26"/>
        <v>0</v>
      </c>
      <c r="I1658" s="20" t="s">
        <v>5035</v>
      </c>
      <c r="J1658" s="21"/>
      <c r="K1658" s="21"/>
    </row>
    <row r="1659" spans="1:11" x14ac:dyDescent="0.25">
      <c r="A1659" s="216">
        <v>41932</v>
      </c>
      <c r="B1659" s="285" t="s">
        <v>5553</v>
      </c>
      <c r="C1659" s="361" t="s">
        <v>4961</v>
      </c>
      <c r="D1659" s="20" t="s">
        <v>4665</v>
      </c>
      <c r="E1659" s="239">
        <v>23283</v>
      </c>
      <c r="F1659" s="287">
        <v>41933</v>
      </c>
      <c r="G1659" s="44">
        <v>23283</v>
      </c>
      <c r="H1659" s="243">
        <f t="shared" si="26"/>
        <v>0</v>
      </c>
      <c r="I1659" s="20" t="s">
        <v>5038</v>
      </c>
      <c r="J1659" s="21"/>
      <c r="K1659" s="21"/>
    </row>
    <row r="1660" spans="1:11" x14ac:dyDescent="0.25">
      <c r="A1660" s="216">
        <v>41932</v>
      </c>
      <c r="B1660" s="285" t="s">
        <v>5554</v>
      </c>
      <c r="C1660" s="361" t="s">
        <v>4961</v>
      </c>
      <c r="D1660" s="20" t="s">
        <v>760</v>
      </c>
      <c r="E1660" s="239">
        <v>2435.4</v>
      </c>
      <c r="F1660" s="287">
        <v>41932</v>
      </c>
      <c r="G1660" s="44">
        <v>2435.4</v>
      </c>
      <c r="H1660" s="243">
        <f t="shared" si="26"/>
        <v>0</v>
      </c>
      <c r="I1660" s="20" t="s">
        <v>5035</v>
      </c>
      <c r="J1660" s="21"/>
      <c r="K1660" s="21"/>
    </row>
    <row r="1661" spans="1:11" x14ac:dyDescent="0.25">
      <c r="A1661" s="216">
        <v>41932</v>
      </c>
      <c r="B1661" s="285" t="s">
        <v>5555</v>
      </c>
      <c r="C1661" s="361" t="s">
        <v>4961</v>
      </c>
      <c r="D1661" s="20" t="s">
        <v>180</v>
      </c>
      <c r="E1661" s="239">
        <v>18229.400000000001</v>
      </c>
      <c r="F1661" s="287">
        <v>41933</v>
      </c>
      <c r="G1661" s="44">
        <v>18229.400000000001</v>
      </c>
      <c r="H1661" s="243">
        <f t="shared" si="26"/>
        <v>0</v>
      </c>
      <c r="I1661" s="20" t="s">
        <v>5038</v>
      </c>
      <c r="J1661" s="21"/>
      <c r="K1661" s="21"/>
    </row>
    <row r="1662" spans="1:11" x14ac:dyDescent="0.25">
      <c r="A1662" s="216">
        <v>41932</v>
      </c>
      <c r="B1662" s="285" t="s">
        <v>5556</v>
      </c>
      <c r="C1662" s="361" t="s">
        <v>4961</v>
      </c>
      <c r="D1662" s="20" t="s">
        <v>2544</v>
      </c>
      <c r="E1662" s="239">
        <v>4617</v>
      </c>
      <c r="F1662" s="287">
        <v>41932</v>
      </c>
      <c r="G1662" s="44">
        <v>4617</v>
      </c>
      <c r="H1662" s="243">
        <f t="shared" si="26"/>
        <v>0</v>
      </c>
      <c r="I1662" s="20" t="s">
        <v>5035</v>
      </c>
      <c r="J1662" s="21"/>
      <c r="K1662" s="21"/>
    </row>
    <row r="1663" spans="1:11" x14ac:dyDescent="0.25">
      <c r="A1663" s="216">
        <v>41932</v>
      </c>
      <c r="B1663" s="285" t="s">
        <v>5557</v>
      </c>
      <c r="C1663" s="361" t="s">
        <v>4961</v>
      </c>
      <c r="D1663" s="344" t="s">
        <v>4797</v>
      </c>
      <c r="E1663" s="345">
        <v>5290</v>
      </c>
      <c r="F1663" s="287">
        <v>41933</v>
      </c>
      <c r="G1663" s="44">
        <v>5290</v>
      </c>
      <c r="H1663" s="243">
        <f t="shared" si="26"/>
        <v>0</v>
      </c>
      <c r="I1663" s="20" t="s">
        <v>5038</v>
      </c>
      <c r="J1663" s="21"/>
      <c r="K1663" s="21"/>
    </row>
    <row r="1664" spans="1:11" x14ac:dyDescent="0.25">
      <c r="A1664" s="216">
        <v>41932</v>
      </c>
      <c r="B1664" s="285" t="s">
        <v>5558</v>
      </c>
      <c r="C1664" s="361" t="s">
        <v>4961</v>
      </c>
      <c r="D1664" s="344" t="s">
        <v>4685</v>
      </c>
      <c r="E1664" s="345">
        <v>1542.3</v>
      </c>
      <c r="F1664" s="287">
        <v>41932</v>
      </c>
      <c r="G1664" s="44">
        <v>1542.3</v>
      </c>
      <c r="H1664" s="243">
        <f t="shared" si="26"/>
        <v>0</v>
      </c>
      <c r="I1664" s="20" t="s">
        <v>5035</v>
      </c>
      <c r="J1664" s="21"/>
      <c r="K1664" s="21"/>
    </row>
    <row r="1665" spans="1:11" x14ac:dyDescent="0.25">
      <c r="A1665" s="216">
        <v>41932</v>
      </c>
      <c r="B1665" s="285" t="s">
        <v>5559</v>
      </c>
      <c r="C1665" s="361" t="s">
        <v>4961</v>
      </c>
      <c r="D1665" s="344" t="s">
        <v>49</v>
      </c>
      <c r="E1665" s="345">
        <v>4730.1000000000004</v>
      </c>
      <c r="F1665" s="287">
        <v>41932</v>
      </c>
      <c r="G1665" s="44">
        <v>4730.1000000000004</v>
      </c>
      <c r="H1665" s="243">
        <f t="shared" si="26"/>
        <v>0</v>
      </c>
      <c r="I1665" s="20" t="s">
        <v>5030</v>
      </c>
      <c r="J1665" s="21"/>
      <c r="K1665" s="21"/>
    </row>
    <row r="1666" spans="1:11" x14ac:dyDescent="0.25">
      <c r="A1666" s="216">
        <v>41932</v>
      </c>
      <c r="B1666" s="285" t="s">
        <v>5560</v>
      </c>
      <c r="C1666" s="361" t="s">
        <v>4961</v>
      </c>
      <c r="D1666" s="344" t="s">
        <v>25</v>
      </c>
      <c r="E1666" s="345">
        <v>8362.7999999999993</v>
      </c>
      <c r="F1666" s="681">
        <v>41933</v>
      </c>
      <c r="G1666" s="44">
        <v>8362.7999999999993</v>
      </c>
      <c r="H1666" s="243">
        <f t="shared" si="26"/>
        <v>0</v>
      </c>
      <c r="I1666" s="20" t="s">
        <v>5038</v>
      </c>
    </row>
    <row r="1667" spans="1:11" x14ac:dyDescent="0.25">
      <c r="A1667" s="216">
        <v>41932</v>
      </c>
      <c r="B1667" s="285" t="s">
        <v>5561</v>
      </c>
      <c r="C1667" s="361" t="s">
        <v>4961</v>
      </c>
      <c r="D1667" s="344" t="s">
        <v>124</v>
      </c>
      <c r="E1667" s="345">
        <v>545.4</v>
      </c>
      <c r="F1667" s="287">
        <v>41932</v>
      </c>
      <c r="G1667" s="44">
        <v>545.4</v>
      </c>
      <c r="H1667" s="243">
        <f t="shared" si="26"/>
        <v>0</v>
      </c>
      <c r="I1667" s="20" t="s">
        <v>5035</v>
      </c>
    </row>
    <row r="1668" spans="1:11" x14ac:dyDescent="0.25">
      <c r="A1668" s="216">
        <v>41932</v>
      </c>
      <c r="B1668" s="285" t="s">
        <v>5562</v>
      </c>
      <c r="C1668" s="361" t="s">
        <v>4961</v>
      </c>
      <c r="D1668" s="344" t="s">
        <v>5042</v>
      </c>
      <c r="E1668" s="345">
        <v>7151</v>
      </c>
      <c r="F1668" s="287">
        <v>41933</v>
      </c>
      <c r="G1668" s="44">
        <v>7151</v>
      </c>
      <c r="H1668" s="243">
        <f t="shared" si="26"/>
        <v>0</v>
      </c>
      <c r="I1668" s="20" t="s">
        <v>5038</v>
      </c>
    </row>
    <row r="1669" spans="1:11" x14ac:dyDescent="0.25">
      <c r="A1669" s="216">
        <v>41932</v>
      </c>
      <c r="B1669" s="285" t="s">
        <v>5563</v>
      </c>
      <c r="C1669" s="361" t="s">
        <v>4961</v>
      </c>
      <c r="D1669" s="344" t="s">
        <v>47</v>
      </c>
      <c r="E1669" s="345">
        <v>3047</v>
      </c>
      <c r="F1669" s="287">
        <v>41932</v>
      </c>
      <c r="G1669" s="44">
        <v>3047</v>
      </c>
      <c r="H1669" s="243">
        <f t="shared" si="26"/>
        <v>0</v>
      </c>
      <c r="I1669" s="214" t="s">
        <v>5035</v>
      </c>
    </row>
    <row r="1670" spans="1:11" x14ac:dyDescent="0.25">
      <c r="A1670" s="216">
        <v>41932</v>
      </c>
      <c r="B1670" s="285" t="s">
        <v>5564</v>
      </c>
      <c r="C1670" s="361" t="s">
        <v>4961</v>
      </c>
      <c r="D1670" s="344" t="s">
        <v>4691</v>
      </c>
      <c r="E1670" s="345">
        <v>1728</v>
      </c>
      <c r="F1670" s="287">
        <v>41933</v>
      </c>
      <c r="G1670" s="44">
        <v>1728</v>
      </c>
      <c r="H1670" s="243">
        <f t="shared" si="26"/>
        <v>0</v>
      </c>
      <c r="I1670" s="214" t="s">
        <v>5038</v>
      </c>
    </row>
    <row r="1671" spans="1:11" x14ac:dyDescent="0.25">
      <c r="A1671" s="216">
        <v>41932</v>
      </c>
      <c r="B1671" s="285" t="s">
        <v>5565</v>
      </c>
      <c r="C1671" s="361" t="s">
        <v>4961</v>
      </c>
      <c r="D1671" s="344" t="s">
        <v>4355</v>
      </c>
      <c r="E1671" s="345">
        <v>907.5</v>
      </c>
      <c r="F1671" s="287">
        <v>41932</v>
      </c>
      <c r="G1671" s="44">
        <v>907.5</v>
      </c>
      <c r="H1671" s="243">
        <f t="shared" si="26"/>
        <v>0</v>
      </c>
      <c r="I1671" s="214" t="s">
        <v>5035</v>
      </c>
    </row>
    <row r="1672" spans="1:11" x14ac:dyDescent="0.25">
      <c r="A1672" s="216">
        <v>41932</v>
      </c>
      <c r="B1672" s="285" t="s">
        <v>5566</v>
      </c>
      <c r="C1672" s="361" t="s">
        <v>4961</v>
      </c>
      <c r="D1672" s="344" t="s">
        <v>4691</v>
      </c>
      <c r="E1672" s="345">
        <v>1623.6</v>
      </c>
      <c r="F1672" s="287">
        <v>41933</v>
      </c>
      <c r="G1672" s="44">
        <v>1623.6</v>
      </c>
      <c r="H1672" s="243">
        <f t="shared" ref="H1672:H1735" si="27">E1672-G1672</f>
        <v>0</v>
      </c>
      <c r="I1672" s="214" t="s">
        <v>5038</v>
      </c>
      <c r="K1672" s="33"/>
    </row>
    <row r="1673" spans="1:11" x14ac:dyDescent="0.25">
      <c r="A1673" s="216">
        <v>41932</v>
      </c>
      <c r="B1673" s="285" t="s">
        <v>5567</v>
      </c>
      <c r="C1673" s="361" t="s">
        <v>4961</v>
      </c>
      <c r="D1673" s="329" t="s">
        <v>53</v>
      </c>
      <c r="E1673" s="330">
        <v>0</v>
      </c>
      <c r="F1673" s="484" t="s">
        <v>5568</v>
      </c>
      <c r="G1673" s="44"/>
      <c r="H1673" s="243">
        <f t="shared" si="27"/>
        <v>0</v>
      </c>
      <c r="I1673" s="214" t="s">
        <v>3082</v>
      </c>
      <c r="K1673" s="33"/>
    </row>
    <row r="1674" spans="1:11" x14ac:dyDescent="0.25">
      <c r="A1674" s="216">
        <v>41932</v>
      </c>
      <c r="B1674" s="285" t="s">
        <v>5569</v>
      </c>
      <c r="C1674" s="361" t="s">
        <v>4961</v>
      </c>
      <c r="D1674" s="344" t="s">
        <v>2705</v>
      </c>
      <c r="E1674" s="345">
        <v>1672.8</v>
      </c>
      <c r="F1674" s="287">
        <v>41932</v>
      </c>
      <c r="G1674" s="44">
        <v>1672.8</v>
      </c>
      <c r="H1674" s="243">
        <f t="shared" si="27"/>
        <v>0</v>
      </c>
      <c r="I1674" s="214" t="s">
        <v>5035</v>
      </c>
    </row>
    <row r="1675" spans="1:11" x14ac:dyDescent="0.25">
      <c r="A1675" s="216">
        <v>41932</v>
      </c>
      <c r="B1675" s="285" t="s">
        <v>5570</v>
      </c>
      <c r="C1675" s="361" t="s">
        <v>4961</v>
      </c>
      <c r="D1675" s="344" t="s">
        <v>78</v>
      </c>
      <c r="E1675" s="345">
        <v>2181.6</v>
      </c>
      <c r="F1675" s="287">
        <v>41932</v>
      </c>
      <c r="G1675" s="44">
        <v>2181.6</v>
      </c>
      <c r="H1675" s="243">
        <f t="shared" si="27"/>
        <v>0</v>
      </c>
      <c r="I1675" s="214" t="s">
        <v>5289</v>
      </c>
    </row>
    <row r="1676" spans="1:11" x14ac:dyDescent="0.25">
      <c r="A1676" s="216">
        <v>41932</v>
      </c>
      <c r="B1676" s="285" t="s">
        <v>5571</v>
      </c>
      <c r="C1676" s="361" t="s">
        <v>4961</v>
      </c>
      <c r="D1676" s="344" t="s">
        <v>78</v>
      </c>
      <c r="E1676" s="345">
        <v>2916</v>
      </c>
      <c r="F1676" s="287">
        <v>41932</v>
      </c>
      <c r="G1676" s="44">
        <v>2916</v>
      </c>
      <c r="H1676" s="243">
        <f t="shared" si="27"/>
        <v>0</v>
      </c>
      <c r="I1676" s="214" t="s">
        <v>5289</v>
      </c>
    </row>
    <row r="1677" spans="1:11" x14ac:dyDescent="0.25">
      <c r="A1677" s="216">
        <v>41932</v>
      </c>
      <c r="B1677" s="285" t="s">
        <v>5572</v>
      </c>
      <c r="C1677" s="361" t="s">
        <v>4961</v>
      </c>
      <c r="D1677" s="344" t="s">
        <v>1832</v>
      </c>
      <c r="E1677" s="345">
        <v>11435</v>
      </c>
      <c r="F1677" s="287">
        <v>41932</v>
      </c>
      <c r="G1677" s="44">
        <v>11435</v>
      </c>
      <c r="H1677" s="243">
        <f t="shared" si="27"/>
        <v>0</v>
      </c>
      <c r="I1677" s="214" t="s">
        <v>5289</v>
      </c>
    </row>
    <row r="1678" spans="1:11" x14ac:dyDescent="0.25">
      <c r="A1678" s="216">
        <v>41932</v>
      </c>
      <c r="B1678" s="285" t="s">
        <v>5573</v>
      </c>
      <c r="C1678" s="361" t="s">
        <v>4961</v>
      </c>
      <c r="D1678" s="344" t="s">
        <v>4682</v>
      </c>
      <c r="E1678" s="345">
        <v>1352</v>
      </c>
      <c r="F1678" s="287">
        <v>41932</v>
      </c>
      <c r="G1678" s="44">
        <v>1352</v>
      </c>
      <c r="H1678" s="243">
        <f t="shared" si="27"/>
        <v>0</v>
      </c>
      <c r="I1678" s="214" t="s">
        <v>5289</v>
      </c>
    </row>
    <row r="1679" spans="1:11" x14ac:dyDescent="0.25">
      <c r="A1679" s="216">
        <v>41932</v>
      </c>
      <c r="B1679" s="285" t="s">
        <v>5574</v>
      </c>
      <c r="C1679" s="361" t="s">
        <v>4961</v>
      </c>
      <c r="D1679" s="20" t="s">
        <v>5050</v>
      </c>
      <c r="E1679" s="239">
        <v>629.6</v>
      </c>
      <c r="F1679" s="287">
        <v>41932</v>
      </c>
      <c r="G1679" s="44">
        <v>629.6</v>
      </c>
      <c r="H1679" s="243">
        <f t="shared" si="27"/>
        <v>0</v>
      </c>
      <c r="I1679" s="214" t="s">
        <v>5289</v>
      </c>
    </row>
    <row r="1680" spans="1:11" x14ac:dyDescent="0.25">
      <c r="A1680" s="216">
        <v>41932</v>
      </c>
      <c r="B1680" s="285" t="s">
        <v>5575</v>
      </c>
      <c r="C1680" s="361" t="s">
        <v>4961</v>
      </c>
      <c r="D1680" s="20" t="s">
        <v>4645</v>
      </c>
      <c r="E1680" s="239">
        <v>10800</v>
      </c>
      <c r="F1680" s="287">
        <v>41932</v>
      </c>
      <c r="G1680" s="44">
        <v>10800</v>
      </c>
      <c r="H1680" s="243">
        <f t="shared" si="27"/>
        <v>0</v>
      </c>
      <c r="I1680" s="214" t="s">
        <v>5289</v>
      </c>
    </row>
    <row r="1681" spans="1:11" x14ac:dyDescent="0.25">
      <c r="A1681" s="216">
        <v>41932</v>
      </c>
      <c r="B1681" s="285" t="s">
        <v>5576</v>
      </c>
      <c r="C1681" s="361" t="s">
        <v>4961</v>
      </c>
      <c r="D1681" s="20" t="s">
        <v>4670</v>
      </c>
      <c r="E1681" s="239">
        <v>3724.8</v>
      </c>
      <c r="F1681" s="287">
        <v>41932</v>
      </c>
      <c r="G1681" s="44">
        <v>3724.8</v>
      </c>
      <c r="H1681" s="243">
        <f t="shared" si="27"/>
        <v>0</v>
      </c>
      <c r="I1681" s="214" t="s">
        <v>5289</v>
      </c>
    </row>
    <row r="1682" spans="1:11" x14ac:dyDescent="0.25">
      <c r="A1682" s="216">
        <v>41932</v>
      </c>
      <c r="B1682" s="285" t="s">
        <v>5577</v>
      </c>
      <c r="C1682" s="361" t="s">
        <v>4961</v>
      </c>
      <c r="D1682" s="20" t="s">
        <v>4956</v>
      </c>
      <c r="E1682" s="239">
        <v>1716</v>
      </c>
      <c r="F1682" s="287">
        <v>41933</v>
      </c>
      <c r="G1682" s="44">
        <v>1716</v>
      </c>
      <c r="H1682" s="243">
        <f t="shared" si="27"/>
        <v>0</v>
      </c>
      <c r="I1682" s="214" t="s">
        <v>492</v>
      </c>
    </row>
    <row r="1683" spans="1:11" x14ac:dyDescent="0.25">
      <c r="A1683" s="216">
        <v>41932</v>
      </c>
      <c r="B1683" s="285" t="s">
        <v>5578</v>
      </c>
      <c r="C1683" s="361" t="s">
        <v>4961</v>
      </c>
      <c r="D1683" s="20" t="s">
        <v>5579</v>
      </c>
      <c r="E1683" s="239">
        <v>2144.38</v>
      </c>
      <c r="F1683" s="287">
        <v>41932</v>
      </c>
      <c r="G1683" s="44">
        <v>2144.38</v>
      </c>
      <c r="H1683" s="243">
        <f t="shared" si="27"/>
        <v>0</v>
      </c>
      <c r="I1683" s="121" t="s">
        <v>5289</v>
      </c>
      <c r="K1683" s="33"/>
    </row>
    <row r="1684" spans="1:11" x14ac:dyDescent="0.25">
      <c r="A1684" s="216">
        <v>41932</v>
      </c>
      <c r="B1684" s="285" t="s">
        <v>5580</v>
      </c>
      <c r="C1684" s="361" t="s">
        <v>4961</v>
      </c>
      <c r="D1684" s="20" t="s">
        <v>1611</v>
      </c>
      <c r="E1684" s="239">
        <v>4413.3999999999996</v>
      </c>
      <c r="F1684" s="287">
        <v>41932</v>
      </c>
      <c r="G1684" s="44">
        <v>4413.3999999999996</v>
      </c>
      <c r="H1684" s="243">
        <f t="shared" si="27"/>
        <v>0</v>
      </c>
      <c r="I1684" s="121" t="s">
        <v>5030</v>
      </c>
      <c r="K1684" s="33"/>
    </row>
    <row r="1685" spans="1:11" x14ac:dyDescent="0.25">
      <c r="A1685" s="216">
        <v>41932</v>
      </c>
      <c r="B1685" s="285" t="s">
        <v>5581</v>
      </c>
      <c r="C1685" s="361" t="s">
        <v>4961</v>
      </c>
      <c r="D1685" s="20" t="s">
        <v>4343</v>
      </c>
      <c r="E1685" s="239">
        <v>5749.8</v>
      </c>
      <c r="F1685" s="287">
        <v>41932</v>
      </c>
      <c r="G1685" s="44">
        <v>5749.8</v>
      </c>
      <c r="H1685" s="243">
        <f t="shared" si="27"/>
        <v>0</v>
      </c>
      <c r="I1685" s="121" t="s">
        <v>5030</v>
      </c>
    </row>
    <row r="1686" spans="1:11" x14ac:dyDescent="0.25">
      <c r="A1686" s="216">
        <v>41932</v>
      </c>
      <c r="B1686" s="285" t="s">
        <v>5582</v>
      </c>
      <c r="C1686" s="361" t="s">
        <v>4961</v>
      </c>
      <c r="D1686" s="20" t="s">
        <v>106</v>
      </c>
      <c r="E1686" s="239">
        <v>263815</v>
      </c>
      <c r="F1686" s="287">
        <v>41942</v>
      </c>
      <c r="G1686" s="44">
        <v>263815</v>
      </c>
      <c r="H1686" s="243">
        <f t="shared" si="27"/>
        <v>0</v>
      </c>
      <c r="I1686" s="121" t="s">
        <v>5031</v>
      </c>
    </row>
    <row r="1687" spans="1:11" x14ac:dyDescent="0.25">
      <c r="A1687" s="216">
        <v>41932</v>
      </c>
      <c r="B1687" s="285" t="s">
        <v>5583</v>
      </c>
      <c r="C1687" s="361" t="s">
        <v>4961</v>
      </c>
      <c r="D1687" s="20" t="s">
        <v>4874</v>
      </c>
      <c r="E1687" s="239">
        <v>637</v>
      </c>
      <c r="F1687" s="287">
        <v>41932</v>
      </c>
      <c r="G1687" s="44">
        <v>637</v>
      </c>
      <c r="H1687" s="243">
        <f t="shared" si="27"/>
        <v>0</v>
      </c>
      <c r="I1687" s="121" t="s">
        <v>5030</v>
      </c>
    </row>
    <row r="1688" spans="1:11" x14ac:dyDescent="0.25">
      <c r="A1688" s="216">
        <v>41932</v>
      </c>
      <c r="B1688" s="285" t="s">
        <v>5584</v>
      </c>
      <c r="C1688" s="361" t="s">
        <v>4961</v>
      </c>
      <c r="D1688" s="20" t="s">
        <v>2582</v>
      </c>
      <c r="E1688" s="239">
        <v>2125</v>
      </c>
      <c r="F1688" s="287">
        <v>41933</v>
      </c>
      <c r="G1688" s="44">
        <v>2125</v>
      </c>
      <c r="H1688" s="243">
        <f t="shared" si="27"/>
        <v>0</v>
      </c>
      <c r="I1688" s="121" t="s">
        <v>5031</v>
      </c>
    </row>
    <row r="1689" spans="1:11" x14ac:dyDescent="0.25">
      <c r="A1689" s="216">
        <v>41932</v>
      </c>
      <c r="B1689" s="285" t="s">
        <v>5585</v>
      </c>
      <c r="C1689" s="361" t="s">
        <v>4961</v>
      </c>
      <c r="D1689" s="20" t="s">
        <v>4718</v>
      </c>
      <c r="E1689" s="239">
        <v>3701</v>
      </c>
      <c r="F1689" s="287">
        <v>41933</v>
      </c>
      <c r="G1689" s="44">
        <v>3701</v>
      </c>
      <c r="H1689" s="243">
        <f t="shared" si="27"/>
        <v>0</v>
      </c>
      <c r="I1689" s="121" t="s">
        <v>10</v>
      </c>
    </row>
    <row r="1690" spans="1:11" x14ac:dyDescent="0.25">
      <c r="A1690" s="216">
        <v>41932</v>
      </c>
      <c r="B1690" s="285" t="s">
        <v>5586</v>
      </c>
      <c r="C1690" s="361" t="s">
        <v>4961</v>
      </c>
      <c r="D1690" s="20" t="s">
        <v>2719</v>
      </c>
      <c r="E1690" s="239">
        <v>5807.2</v>
      </c>
      <c r="F1690" s="287">
        <v>41933</v>
      </c>
      <c r="G1690" s="44">
        <v>5807.2</v>
      </c>
      <c r="H1690" s="243">
        <f t="shared" si="27"/>
        <v>0</v>
      </c>
      <c r="I1690" s="214" t="s">
        <v>5031</v>
      </c>
    </row>
    <row r="1691" spans="1:11" x14ac:dyDescent="0.25">
      <c r="A1691" s="216">
        <v>41932</v>
      </c>
      <c r="B1691" s="285" t="s">
        <v>5587</v>
      </c>
      <c r="C1691" s="361" t="s">
        <v>4961</v>
      </c>
      <c r="D1691" s="329" t="s">
        <v>5588</v>
      </c>
      <c r="E1691" s="330">
        <v>0</v>
      </c>
      <c r="F1691" s="484" t="s">
        <v>5589</v>
      </c>
      <c r="G1691" s="44"/>
      <c r="H1691" s="243">
        <f t="shared" si="27"/>
        <v>0</v>
      </c>
      <c r="I1691" s="121" t="s">
        <v>5590</v>
      </c>
    </row>
    <row r="1692" spans="1:11" x14ac:dyDescent="0.25">
      <c r="A1692" s="216">
        <v>41932</v>
      </c>
      <c r="B1692" s="285" t="s">
        <v>5591</v>
      </c>
      <c r="C1692" s="361" t="s">
        <v>4961</v>
      </c>
      <c r="D1692" s="20" t="s">
        <v>396</v>
      </c>
      <c r="E1692" s="239">
        <v>631.20000000000005</v>
      </c>
      <c r="F1692" s="287">
        <v>41932</v>
      </c>
      <c r="G1692" s="44">
        <v>631.20000000000005</v>
      </c>
      <c r="H1692" s="243">
        <f t="shared" si="27"/>
        <v>0</v>
      </c>
      <c r="I1692" s="121" t="s">
        <v>5030</v>
      </c>
    </row>
    <row r="1693" spans="1:11" x14ac:dyDescent="0.25">
      <c r="A1693" s="216">
        <v>41932</v>
      </c>
      <c r="B1693" s="285" t="s">
        <v>5592</v>
      </c>
      <c r="C1693" s="361" t="s">
        <v>4961</v>
      </c>
      <c r="D1693" s="20" t="s">
        <v>4694</v>
      </c>
      <c r="E1693" s="239">
        <v>17463.599999999999</v>
      </c>
      <c r="F1693" s="287">
        <v>41933</v>
      </c>
      <c r="G1693" s="44">
        <v>17463.599999999999</v>
      </c>
      <c r="H1693" s="243">
        <f t="shared" si="27"/>
        <v>0</v>
      </c>
      <c r="I1693" s="121" t="s">
        <v>5030</v>
      </c>
    </row>
    <row r="1694" spans="1:11" x14ac:dyDescent="0.25">
      <c r="A1694" s="216">
        <v>41932</v>
      </c>
      <c r="B1694" s="285" t="s">
        <v>5593</v>
      </c>
      <c r="C1694" s="361" t="s">
        <v>4961</v>
      </c>
      <c r="D1694" s="344" t="s">
        <v>79</v>
      </c>
      <c r="E1694" s="345">
        <v>12563.2</v>
      </c>
      <c r="F1694" s="287">
        <v>41933</v>
      </c>
      <c r="G1694" s="44">
        <v>12563.2</v>
      </c>
      <c r="H1694" s="243">
        <f t="shared" si="27"/>
        <v>0</v>
      </c>
      <c r="I1694" s="121" t="s">
        <v>5031</v>
      </c>
    </row>
    <row r="1695" spans="1:11" x14ac:dyDescent="0.25">
      <c r="A1695" s="216">
        <v>41932</v>
      </c>
      <c r="B1695" s="285" t="s">
        <v>5594</v>
      </c>
      <c r="C1695" s="361" t="s">
        <v>4961</v>
      </c>
      <c r="D1695" s="20" t="s">
        <v>4273</v>
      </c>
      <c r="E1695" s="239">
        <v>15567.38</v>
      </c>
      <c r="F1695" s="287">
        <v>41942</v>
      </c>
      <c r="G1695" s="44">
        <v>15567.38</v>
      </c>
      <c r="H1695" s="243">
        <f t="shared" si="27"/>
        <v>0</v>
      </c>
      <c r="I1695" s="121" t="s">
        <v>5030</v>
      </c>
    </row>
    <row r="1696" spans="1:11" x14ac:dyDescent="0.25">
      <c r="A1696" s="216">
        <v>41932</v>
      </c>
      <c r="B1696" s="285" t="s">
        <v>5595</v>
      </c>
      <c r="C1696" s="361" t="s">
        <v>4961</v>
      </c>
      <c r="D1696" s="20" t="s">
        <v>174</v>
      </c>
      <c r="E1696" s="239">
        <v>1280</v>
      </c>
      <c r="F1696" s="287">
        <v>41934</v>
      </c>
      <c r="G1696" s="44">
        <v>1280</v>
      </c>
      <c r="H1696" s="243">
        <f t="shared" si="27"/>
        <v>0</v>
      </c>
      <c r="I1696" s="121" t="s">
        <v>5047</v>
      </c>
    </row>
    <row r="1697" spans="1:11" x14ac:dyDescent="0.25">
      <c r="A1697" s="216">
        <v>41932</v>
      </c>
      <c r="B1697" s="285" t="s">
        <v>5596</v>
      </c>
      <c r="C1697" s="361" t="s">
        <v>4961</v>
      </c>
      <c r="D1697" s="20" t="s">
        <v>133</v>
      </c>
      <c r="E1697" s="239">
        <v>2808</v>
      </c>
      <c r="F1697" s="287">
        <v>41932</v>
      </c>
      <c r="G1697" s="44">
        <v>2808</v>
      </c>
      <c r="H1697" s="243">
        <f t="shared" si="27"/>
        <v>0</v>
      </c>
      <c r="I1697" s="121" t="s">
        <v>5030</v>
      </c>
    </row>
    <row r="1698" spans="1:11" x14ac:dyDescent="0.25">
      <c r="A1698" s="216">
        <v>41932</v>
      </c>
      <c r="B1698" s="285" t="s">
        <v>5597</v>
      </c>
      <c r="C1698" s="361" t="s">
        <v>4961</v>
      </c>
      <c r="D1698" s="20" t="s">
        <v>5360</v>
      </c>
      <c r="E1698" s="239">
        <v>1340.2</v>
      </c>
      <c r="F1698" s="287">
        <v>41932</v>
      </c>
      <c r="G1698" s="34">
        <v>1340.2</v>
      </c>
      <c r="H1698" s="243">
        <f t="shared" si="27"/>
        <v>0</v>
      </c>
      <c r="I1698" s="121" t="s">
        <v>5030</v>
      </c>
    </row>
    <row r="1699" spans="1:11" x14ac:dyDescent="0.25">
      <c r="A1699" s="216">
        <v>41932</v>
      </c>
      <c r="B1699" s="285" t="s">
        <v>5598</v>
      </c>
      <c r="C1699" s="361" t="s">
        <v>4961</v>
      </c>
      <c r="D1699" s="20" t="s">
        <v>160</v>
      </c>
      <c r="E1699" s="239">
        <v>176771.8</v>
      </c>
      <c r="F1699" s="473" t="s">
        <v>5599</v>
      </c>
      <c r="G1699" s="34">
        <v>176771.8</v>
      </c>
      <c r="H1699" s="243">
        <f t="shared" si="27"/>
        <v>0</v>
      </c>
      <c r="I1699" s="121" t="s">
        <v>5047</v>
      </c>
    </row>
    <row r="1700" spans="1:11" x14ac:dyDescent="0.25">
      <c r="A1700" s="216">
        <v>41932</v>
      </c>
      <c r="B1700" s="285" t="s">
        <v>5600</v>
      </c>
      <c r="C1700" s="361" t="s">
        <v>4961</v>
      </c>
      <c r="D1700" s="20" t="s">
        <v>4967</v>
      </c>
      <c r="E1700" s="239">
        <v>2690</v>
      </c>
      <c r="F1700" s="287">
        <v>41932</v>
      </c>
      <c r="G1700" s="34">
        <v>2690</v>
      </c>
      <c r="H1700" s="243">
        <f t="shared" si="27"/>
        <v>0</v>
      </c>
      <c r="I1700" s="121" t="s">
        <v>5030</v>
      </c>
    </row>
    <row r="1701" spans="1:11" x14ac:dyDescent="0.25">
      <c r="A1701" s="216">
        <v>41932</v>
      </c>
      <c r="B1701" s="285" t="s">
        <v>5601</v>
      </c>
      <c r="C1701" s="361" t="s">
        <v>4961</v>
      </c>
      <c r="D1701" s="20" t="s">
        <v>14</v>
      </c>
      <c r="E1701" s="239">
        <v>1680</v>
      </c>
      <c r="F1701" s="287">
        <v>41933</v>
      </c>
      <c r="G1701" s="34">
        <v>1680</v>
      </c>
      <c r="H1701" s="243">
        <f t="shared" si="27"/>
        <v>0</v>
      </c>
      <c r="I1701" s="121" t="s">
        <v>5033</v>
      </c>
    </row>
    <row r="1702" spans="1:11" x14ac:dyDescent="0.25">
      <c r="A1702" s="216">
        <v>41932</v>
      </c>
      <c r="B1702" s="285" t="s">
        <v>5602</v>
      </c>
      <c r="C1702" s="361" t="s">
        <v>4961</v>
      </c>
      <c r="D1702" s="20" t="s">
        <v>5603</v>
      </c>
      <c r="E1702" s="239">
        <v>22322</v>
      </c>
      <c r="F1702" s="287">
        <v>41934</v>
      </c>
      <c r="G1702" s="34">
        <v>22322</v>
      </c>
      <c r="H1702" s="243">
        <f t="shared" si="27"/>
        <v>0</v>
      </c>
      <c r="I1702" s="121" t="s">
        <v>5047</v>
      </c>
    </row>
    <row r="1703" spans="1:11" x14ac:dyDescent="0.25">
      <c r="A1703" s="216">
        <v>41932</v>
      </c>
      <c r="B1703" s="285" t="s">
        <v>5604</v>
      </c>
      <c r="C1703" s="361" t="s">
        <v>4961</v>
      </c>
      <c r="D1703" s="20" t="s">
        <v>4216</v>
      </c>
      <c r="E1703" s="239">
        <v>8102</v>
      </c>
      <c r="F1703" s="287">
        <v>41932</v>
      </c>
      <c r="G1703" s="34">
        <v>8102</v>
      </c>
      <c r="H1703" s="243">
        <f t="shared" si="27"/>
        <v>0</v>
      </c>
      <c r="I1703" s="121" t="s">
        <v>5030</v>
      </c>
    </row>
    <row r="1704" spans="1:11" x14ac:dyDescent="0.25">
      <c r="A1704" s="216">
        <v>41932</v>
      </c>
      <c r="B1704" s="285" t="s">
        <v>5605</v>
      </c>
      <c r="C1704" s="361" t="s">
        <v>4961</v>
      </c>
      <c r="D1704" s="20" t="s">
        <v>5606</v>
      </c>
      <c r="E1704" s="239">
        <v>10870.2</v>
      </c>
      <c r="F1704" s="287">
        <v>41934</v>
      </c>
      <c r="G1704" s="34">
        <v>10870.2</v>
      </c>
      <c r="H1704" s="243">
        <f t="shared" si="27"/>
        <v>0</v>
      </c>
      <c r="I1704" s="121" t="s">
        <v>5047</v>
      </c>
      <c r="K1704" s="33"/>
    </row>
    <row r="1705" spans="1:11" x14ac:dyDescent="0.25">
      <c r="A1705" s="216">
        <v>41932</v>
      </c>
      <c r="B1705" s="285" t="s">
        <v>5607</v>
      </c>
      <c r="C1705" s="361" t="s">
        <v>4961</v>
      </c>
      <c r="D1705" s="20" t="s">
        <v>5608</v>
      </c>
      <c r="E1705" s="239">
        <v>16178.8</v>
      </c>
      <c r="F1705" s="287">
        <v>41934</v>
      </c>
      <c r="G1705" s="34">
        <v>16178.8</v>
      </c>
      <c r="H1705" s="243">
        <f t="shared" si="27"/>
        <v>0</v>
      </c>
      <c r="I1705" s="121" t="s">
        <v>4800</v>
      </c>
    </row>
    <row r="1706" spans="1:11" x14ac:dyDescent="0.25">
      <c r="A1706" s="216">
        <v>41932</v>
      </c>
      <c r="B1706" s="285" t="s">
        <v>5609</v>
      </c>
      <c r="C1706" s="361" t="s">
        <v>4961</v>
      </c>
      <c r="D1706" s="20" t="s">
        <v>5058</v>
      </c>
      <c r="E1706" s="239">
        <v>11237.4</v>
      </c>
      <c r="F1706" s="287">
        <v>41934</v>
      </c>
      <c r="G1706" s="34">
        <v>11237.4</v>
      </c>
      <c r="H1706" s="243">
        <f t="shared" si="27"/>
        <v>0</v>
      </c>
      <c r="I1706" s="121" t="s">
        <v>5047</v>
      </c>
    </row>
    <row r="1707" spans="1:11" x14ac:dyDescent="0.25">
      <c r="A1707" s="216">
        <v>41932</v>
      </c>
      <c r="B1707" s="285" t="s">
        <v>5610</v>
      </c>
      <c r="C1707" s="361" t="s">
        <v>4961</v>
      </c>
      <c r="D1707" s="20" t="s">
        <v>5611</v>
      </c>
      <c r="E1707" s="239">
        <v>5300.2</v>
      </c>
      <c r="F1707" s="287">
        <v>41934</v>
      </c>
      <c r="G1707" s="34">
        <v>5300.2</v>
      </c>
      <c r="H1707" s="243">
        <f t="shared" si="27"/>
        <v>0</v>
      </c>
      <c r="I1707" s="121" t="s">
        <v>5047</v>
      </c>
    </row>
    <row r="1708" spans="1:11" x14ac:dyDescent="0.25">
      <c r="A1708" s="216">
        <v>41932</v>
      </c>
      <c r="B1708" s="285" t="s">
        <v>5612</v>
      </c>
      <c r="C1708" s="361" t="s">
        <v>4961</v>
      </c>
      <c r="D1708" s="20" t="s">
        <v>4638</v>
      </c>
      <c r="E1708" s="239">
        <v>10080.040000000001</v>
      </c>
      <c r="F1708" s="287">
        <v>41934</v>
      </c>
      <c r="G1708" s="34">
        <v>10080.040000000001</v>
      </c>
      <c r="H1708" s="243">
        <f t="shared" si="27"/>
        <v>0</v>
      </c>
      <c r="I1708" s="121" t="s">
        <v>5047</v>
      </c>
    </row>
    <row r="1709" spans="1:11" x14ac:dyDescent="0.25">
      <c r="A1709" s="216">
        <v>41932</v>
      </c>
      <c r="B1709" s="285" t="s">
        <v>5613</v>
      </c>
      <c r="C1709" s="361" t="s">
        <v>4961</v>
      </c>
      <c r="D1709" s="20" t="s">
        <v>2582</v>
      </c>
      <c r="E1709" s="239">
        <v>6576</v>
      </c>
      <c r="F1709" s="287">
        <v>41934</v>
      </c>
      <c r="G1709" s="34">
        <v>6576</v>
      </c>
      <c r="H1709" s="243">
        <f t="shared" si="27"/>
        <v>0</v>
      </c>
      <c r="I1709" s="121" t="s">
        <v>5047</v>
      </c>
    </row>
    <row r="1710" spans="1:11" x14ac:dyDescent="0.25">
      <c r="A1710" s="216">
        <v>41932</v>
      </c>
      <c r="B1710" s="285" t="s">
        <v>5614</v>
      </c>
      <c r="C1710" s="361" t="s">
        <v>4961</v>
      </c>
      <c r="D1710" s="20" t="s">
        <v>5615</v>
      </c>
      <c r="E1710" s="239">
        <v>1296</v>
      </c>
      <c r="F1710" s="473" t="s">
        <v>5616</v>
      </c>
      <c r="G1710" s="34">
        <v>1296</v>
      </c>
      <c r="H1710" s="243">
        <f t="shared" si="27"/>
        <v>0</v>
      </c>
      <c r="I1710" s="121" t="s">
        <v>5047</v>
      </c>
    </row>
    <row r="1711" spans="1:11" x14ac:dyDescent="0.25">
      <c r="A1711" s="216">
        <v>41932</v>
      </c>
      <c r="B1711" s="285" t="s">
        <v>5617</v>
      </c>
      <c r="C1711" s="361" t="s">
        <v>4961</v>
      </c>
      <c r="D1711" s="688" t="s">
        <v>5618</v>
      </c>
      <c r="E1711" s="239">
        <v>6989.72</v>
      </c>
      <c r="F1711" s="473" t="s">
        <v>5619</v>
      </c>
      <c r="G1711" s="34">
        <v>6989.72</v>
      </c>
      <c r="H1711" s="243">
        <f t="shared" si="27"/>
        <v>0</v>
      </c>
      <c r="I1711" s="121" t="s">
        <v>5030</v>
      </c>
    </row>
    <row r="1712" spans="1:11" x14ac:dyDescent="0.25">
      <c r="A1712" s="216">
        <v>41932</v>
      </c>
      <c r="B1712" s="285" t="s">
        <v>5620</v>
      </c>
      <c r="C1712" s="361" t="s">
        <v>4961</v>
      </c>
      <c r="D1712" s="20" t="s">
        <v>4334</v>
      </c>
      <c r="E1712" s="239">
        <v>27015.3</v>
      </c>
      <c r="F1712" s="287">
        <v>41934</v>
      </c>
      <c r="G1712" s="34">
        <v>27015.3</v>
      </c>
      <c r="H1712" s="243">
        <f t="shared" si="27"/>
        <v>0</v>
      </c>
      <c r="I1712" s="121" t="s">
        <v>5047</v>
      </c>
    </row>
    <row r="1713" spans="1:11" x14ac:dyDescent="0.25">
      <c r="A1713" s="216">
        <v>41932</v>
      </c>
      <c r="B1713" s="285" t="s">
        <v>5621</v>
      </c>
      <c r="C1713" s="361" t="s">
        <v>4961</v>
      </c>
      <c r="D1713" s="20" t="s">
        <v>5615</v>
      </c>
      <c r="E1713" s="239">
        <v>3200</v>
      </c>
      <c r="F1713" s="473" t="s">
        <v>5616</v>
      </c>
      <c r="G1713" s="34">
        <v>3200</v>
      </c>
      <c r="H1713" s="243">
        <f t="shared" si="27"/>
        <v>0</v>
      </c>
      <c r="I1713" s="121" t="s">
        <v>5047</v>
      </c>
    </row>
    <row r="1714" spans="1:11" x14ac:dyDescent="0.25">
      <c r="A1714" s="216">
        <v>41932</v>
      </c>
      <c r="B1714" s="285" t="s">
        <v>5622</v>
      </c>
      <c r="C1714" s="361" t="s">
        <v>4961</v>
      </c>
      <c r="D1714" s="20" t="s">
        <v>3563</v>
      </c>
      <c r="E1714" s="239">
        <v>26277.8</v>
      </c>
      <c r="F1714" s="287">
        <v>41937</v>
      </c>
      <c r="G1714" s="34">
        <v>26777.8</v>
      </c>
      <c r="H1714" s="243">
        <f t="shared" si="27"/>
        <v>-500</v>
      </c>
      <c r="I1714" s="121" t="s">
        <v>5047</v>
      </c>
      <c r="J1714" s="21"/>
      <c r="K1714" s="21"/>
    </row>
    <row r="1715" spans="1:11" x14ac:dyDescent="0.25">
      <c r="A1715" s="216">
        <v>41932</v>
      </c>
      <c r="B1715" s="285" t="s">
        <v>5623</v>
      </c>
      <c r="C1715" s="361" t="s">
        <v>4961</v>
      </c>
      <c r="D1715" s="20" t="s">
        <v>5603</v>
      </c>
      <c r="E1715" s="239">
        <v>9105.9</v>
      </c>
      <c r="F1715" s="287">
        <v>41934</v>
      </c>
      <c r="G1715" s="34">
        <v>9105.9</v>
      </c>
      <c r="H1715" s="243">
        <f t="shared" si="27"/>
        <v>0</v>
      </c>
      <c r="I1715" s="121" t="s">
        <v>5033</v>
      </c>
      <c r="J1715" s="21"/>
      <c r="K1715" s="21"/>
    </row>
    <row r="1716" spans="1:11" x14ac:dyDescent="0.25">
      <c r="A1716" s="216">
        <v>41932</v>
      </c>
      <c r="B1716" s="285" t="s">
        <v>5624</v>
      </c>
      <c r="C1716" s="361" t="s">
        <v>4961</v>
      </c>
      <c r="D1716" s="20" t="s">
        <v>4636</v>
      </c>
      <c r="E1716" s="239">
        <v>6946.48</v>
      </c>
      <c r="F1716" s="287">
        <v>41934</v>
      </c>
      <c r="G1716" s="34">
        <v>6946.48</v>
      </c>
      <c r="H1716" s="243">
        <f t="shared" si="27"/>
        <v>0</v>
      </c>
      <c r="I1716" s="121" t="s">
        <v>5047</v>
      </c>
      <c r="J1716" s="21"/>
      <c r="K1716" s="21"/>
    </row>
    <row r="1717" spans="1:11" x14ac:dyDescent="0.25">
      <c r="A1717" s="216">
        <v>41933</v>
      </c>
      <c r="B1717" s="285" t="s">
        <v>5625</v>
      </c>
      <c r="C1717" s="361" t="s">
        <v>4961</v>
      </c>
      <c r="D1717" s="20" t="s">
        <v>4682</v>
      </c>
      <c r="E1717" s="239">
        <v>14928.2</v>
      </c>
      <c r="F1717" s="287">
        <v>41933</v>
      </c>
      <c r="G1717" s="34">
        <v>14928.2</v>
      </c>
      <c r="H1717" s="243">
        <f t="shared" si="27"/>
        <v>0</v>
      </c>
      <c r="I1717" s="121" t="s">
        <v>5030</v>
      </c>
      <c r="J1717" s="21"/>
      <c r="K1717" s="21"/>
    </row>
    <row r="1718" spans="1:11" x14ac:dyDescent="0.25">
      <c r="A1718" s="216">
        <v>41933</v>
      </c>
      <c r="B1718" s="285" t="s">
        <v>5626</v>
      </c>
      <c r="C1718" s="361" t="s">
        <v>4961</v>
      </c>
      <c r="D1718" s="20" t="s">
        <v>4682</v>
      </c>
      <c r="E1718" s="239">
        <v>3137.8</v>
      </c>
      <c r="F1718" s="287">
        <v>41933</v>
      </c>
      <c r="G1718" s="34">
        <v>3137.8</v>
      </c>
      <c r="H1718" s="243">
        <f t="shared" si="27"/>
        <v>0</v>
      </c>
      <c r="I1718" s="121" t="s">
        <v>5030</v>
      </c>
      <c r="J1718" s="21"/>
      <c r="K1718" s="21"/>
    </row>
    <row r="1719" spans="1:11" x14ac:dyDescent="0.25">
      <c r="A1719" s="216">
        <v>41933</v>
      </c>
      <c r="B1719" s="285" t="s">
        <v>5627</v>
      </c>
      <c r="C1719" s="361" t="s">
        <v>4961</v>
      </c>
      <c r="D1719" s="20" t="s">
        <v>4714</v>
      </c>
      <c r="E1719" s="239">
        <v>1934.4</v>
      </c>
      <c r="F1719" s="287">
        <v>41933</v>
      </c>
      <c r="G1719" s="34">
        <v>1934.4</v>
      </c>
      <c r="H1719" s="243">
        <f t="shared" si="27"/>
        <v>0</v>
      </c>
      <c r="I1719" s="121" t="s">
        <v>5030</v>
      </c>
      <c r="J1719" s="21"/>
      <c r="K1719" s="21"/>
    </row>
    <row r="1720" spans="1:11" x14ac:dyDescent="0.25">
      <c r="A1720" s="216">
        <v>41933</v>
      </c>
      <c r="B1720" s="285" t="s">
        <v>5628</v>
      </c>
      <c r="C1720" s="361" t="s">
        <v>4961</v>
      </c>
      <c r="D1720" s="20" t="s">
        <v>4966</v>
      </c>
      <c r="E1720" s="239">
        <v>10152.799999999999</v>
      </c>
      <c r="F1720" s="287">
        <v>41933</v>
      </c>
      <c r="G1720" s="34">
        <v>10152.799999999999</v>
      </c>
      <c r="H1720" s="243">
        <f t="shared" si="27"/>
        <v>0</v>
      </c>
      <c r="I1720" s="121" t="s">
        <v>5033</v>
      </c>
      <c r="J1720" s="21"/>
      <c r="K1720" s="21"/>
    </row>
    <row r="1721" spans="1:11" x14ac:dyDescent="0.25">
      <c r="A1721" s="216">
        <v>41933</v>
      </c>
      <c r="B1721" s="285" t="s">
        <v>5629</v>
      </c>
      <c r="C1721" s="361" t="s">
        <v>4961</v>
      </c>
      <c r="D1721" s="20" t="s">
        <v>4956</v>
      </c>
      <c r="E1721" s="239">
        <v>46967.8</v>
      </c>
      <c r="F1721" s="287">
        <v>41934</v>
      </c>
      <c r="G1721" s="34">
        <v>46967.8</v>
      </c>
      <c r="H1721" s="243">
        <f t="shared" si="27"/>
        <v>0</v>
      </c>
      <c r="I1721" s="121" t="s">
        <v>5038</v>
      </c>
      <c r="J1721" s="21"/>
      <c r="K1721" s="21"/>
    </row>
    <row r="1722" spans="1:11" x14ac:dyDescent="0.25">
      <c r="A1722" s="216">
        <v>41933</v>
      </c>
      <c r="B1722" s="285" t="s">
        <v>5630</v>
      </c>
      <c r="C1722" s="361" t="s">
        <v>4961</v>
      </c>
      <c r="D1722" s="20" t="s">
        <v>4859</v>
      </c>
      <c r="E1722" s="239">
        <v>2608.5</v>
      </c>
      <c r="F1722" s="287">
        <v>41933</v>
      </c>
      <c r="G1722" s="34">
        <v>2608.5</v>
      </c>
      <c r="H1722" s="243">
        <f t="shared" si="27"/>
        <v>0</v>
      </c>
      <c r="I1722" s="121" t="s">
        <v>5030</v>
      </c>
      <c r="J1722" s="21"/>
      <c r="K1722" s="21"/>
    </row>
    <row r="1723" spans="1:11" x14ac:dyDescent="0.25">
      <c r="A1723" s="216">
        <v>41933</v>
      </c>
      <c r="B1723" s="285" t="s">
        <v>5631</v>
      </c>
      <c r="C1723" s="361" t="s">
        <v>4961</v>
      </c>
      <c r="D1723" s="20" t="s">
        <v>1818</v>
      </c>
      <c r="E1723" s="239">
        <v>5458.2</v>
      </c>
      <c r="F1723" s="487"/>
      <c r="G1723" s="336"/>
      <c r="H1723" s="243">
        <f t="shared" si="27"/>
        <v>5458.2</v>
      </c>
      <c r="I1723" s="121" t="s">
        <v>5033</v>
      </c>
      <c r="J1723" s="21"/>
      <c r="K1723" s="21"/>
    </row>
    <row r="1724" spans="1:11" x14ac:dyDescent="0.25">
      <c r="A1724" s="216">
        <v>41933</v>
      </c>
      <c r="B1724" s="285" t="s">
        <v>5632</v>
      </c>
      <c r="C1724" s="361" t="s">
        <v>4961</v>
      </c>
      <c r="D1724" s="20" t="s">
        <v>4976</v>
      </c>
      <c r="E1724" s="239">
        <v>9293</v>
      </c>
      <c r="F1724" s="287">
        <v>41933</v>
      </c>
      <c r="G1724" s="34">
        <v>9293</v>
      </c>
      <c r="H1724" s="243">
        <f t="shared" si="27"/>
        <v>0</v>
      </c>
      <c r="I1724" s="121" t="s">
        <v>3583</v>
      </c>
      <c r="J1724" s="21"/>
      <c r="K1724" s="21"/>
    </row>
    <row r="1725" spans="1:11" x14ac:dyDescent="0.25">
      <c r="A1725" s="216">
        <v>41933</v>
      </c>
      <c r="B1725" s="285" t="s">
        <v>5633</v>
      </c>
      <c r="C1725" s="361" t="s">
        <v>4961</v>
      </c>
      <c r="D1725" s="20" t="s">
        <v>62</v>
      </c>
      <c r="E1725" s="239">
        <v>7274.4</v>
      </c>
      <c r="F1725" s="287">
        <v>41933</v>
      </c>
      <c r="G1725" s="34">
        <v>7274.4</v>
      </c>
      <c r="H1725" s="243">
        <f t="shared" si="27"/>
        <v>0</v>
      </c>
      <c r="I1725" s="121" t="s">
        <v>5030</v>
      </c>
      <c r="J1725" s="21"/>
      <c r="K1725" s="21"/>
    </row>
    <row r="1726" spans="1:11" x14ac:dyDescent="0.25">
      <c r="A1726" s="216">
        <v>41933</v>
      </c>
      <c r="B1726" s="285" t="s">
        <v>5634</v>
      </c>
      <c r="C1726" s="361" t="s">
        <v>4961</v>
      </c>
      <c r="D1726" s="20" t="s">
        <v>4273</v>
      </c>
      <c r="E1726" s="239">
        <v>103006.8</v>
      </c>
      <c r="F1726" s="287">
        <v>41942</v>
      </c>
      <c r="G1726" s="34">
        <v>103006.8</v>
      </c>
      <c r="H1726" s="243">
        <f t="shared" si="27"/>
        <v>0</v>
      </c>
      <c r="I1726" s="121" t="s">
        <v>3583</v>
      </c>
      <c r="J1726" s="21"/>
      <c r="K1726" s="21"/>
    </row>
    <row r="1727" spans="1:11" x14ac:dyDescent="0.25">
      <c r="A1727" s="216">
        <v>41933</v>
      </c>
      <c r="B1727" s="285" t="s">
        <v>5635</v>
      </c>
      <c r="C1727" s="361" t="s">
        <v>4961</v>
      </c>
      <c r="D1727" s="20" t="s">
        <v>4953</v>
      </c>
      <c r="E1727" s="239">
        <v>29246</v>
      </c>
      <c r="F1727" s="287">
        <v>41934</v>
      </c>
      <c r="G1727" s="34">
        <v>29246</v>
      </c>
      <c r="H1727" s="243">
        <f t="shared" si="27"/>
        <v>0</v>
      </c>
      <c r="I1727" s="121" t="s">
        <v>10</v>
      </c>
      <c r="J1727" s="21"/>
      <c r="K1727" s="21"/>
    </row>
    <row r="1728" spans="1:11" x14ac:dyDescent="0.25">
      <c r="A1728" s="216">
        <v>41933</v>
      </c>
      <c r="B1728" s="285" t="s">
        <v>5636</v>
      </c>
      <c r="C1728" s="361" t="s">
        <v>4961</v>
      </c>
      <c r="D1728" s="20" t="s">
        <v>124</v>
      </c>
      <c r="E1728" s="239">
        <v>9098.4</v>
      </c>
      <c r="F1728" s="287">
        <v>41934</v>
      </c>
      <c r="G1728" s="34">
        <v>9098.4</v>
      </c>
      <c r="H1728" s="243">
        <f t="shared" si="27"/>
        <v>0</v>
      </c>
      <c r="I1728" s="121" t="s">
        <v>5035</v>
      </c>
      <c r="J1728" s="21"/>
      <c r="K1728" s="21"/>
    </row>
    <row r="1729" spans="1:11" x14ac:dyDescent="0.25">
      <c r="A1729" s="216">
        <v>41933</v>
      </c>
      <c r="B1729" s="285" t="s">
        <v>5637</v>
      </c>
      <c r="C1729" s="361" t="s">
        <v>4961</v>
      </c>
      <c r="D1729" s="20" t="s">
        <v>57</v>
      </c>
      <c r="E1729" s="239">
        <v>1925</v>
      </c>
      <c r="F1729" s="287">
        <v>41934</v>
      </c>
      <c r="G1729" s="34">
        <v>1925</v>
      </c>
      <c r="H1729" s="243">
        <f t="shared" si="27"/>
        <v>0</v>
      </c>
      <c r="I1729" s="121" t="s">
        <v>10</v>
      </c>
      <c r="J1729" s="21"/>
      <c r="K1729" s="21"/>
    </row>
    <row r="1730" spans="1:11" x14ac:dyDescent="0.25">
      <c r="A1730" s="216">
        <v>41933</v>
      </c>
      <c r="B1730" s="285" t="s">
        <v>5638</v>
      </c>
      <c r="C1730" s="361" t="s">
        <v>4961</v>
      </c>
      <c r="D1730" s="20" t="s">
        <v>14</v>
      </c>
      <c r="E1730" s="239">
        <v>7840</v>
      </c>
      <c r="F1730" s="287">
        <v>41933</v>
      </c>
      <c r="G1730" s="34">
        <v>7840</v>
      </c>
      <c r="H1730" s="243">
        <f t="shared" si="27"/>
        <v>0</v>
      </c>
      <c r="I1730" s="121" t="s">
        <v>5031</v>
      </c>
    </row>
    <row r="1731" spans="1:11" x14ac:dyDescent="0.25">
      <c r="A1731" s="216">
        <v>41933</v>
      </c>
      <c r="B1731" s="285" t="s">
        <v>5639</v>
      </c>
      <c r="C1731" s="361" t="s">
        <v>4961</v>
      </c>
      <c r="D1731" s="20" t="s">
        <v>1782</v>
      </c>
      <c r="E1731" s="239">
        <v>1128.4000000000001</v>
      </c>
      <c r="F1731" s="287">
        <v>41934</v>
      </c>
      <c r="G1731" s="34">
        <v>1128.4000000000001</v>
      </c>
      <c r="H1731" s="243">
        <f t="shared" si="27"/>
        <v>0</v>
      </c>
      <c r="I1731" s="121" t="s">
        <v>10</v>
      </c>
    </row>
    <row r="1732" spans="1:11" x14ac:dyDescent="0.25">
      <c r="A1732" s="216">
        <v>41933</v>
      </c>
      <c r="B1732" s="285" t="s">
        <v>5640</v>
      </c>
      <c r="C1732" s="361" t="s">
        <v>4961</v>
      </c>
      <c r="D1732" s="20" t="s">
        <v>4956</v>
      </c>
      <c r="E1732" s="239">
        <v>3617.75</v>
      </c>
      <c r="F1732" s="287">
        <v>41934</v>
      </c>
      <c r="G1732" s="34">
        <v>3617.75</v>
      </c>
      <c r="H1732" s="243">
        <f t="shared" si="27"/>
        <v>0</v>
      </c>
      <c r="I1732" s="121" t="s">
        <v>5030</v>
      </c>
    </row>
    <row r="1733" spans="1:11" x14ac:dyDescent="0.25">
      <c r="A1733" s="216">
        <v>41933</v>
      </c>
      <c r="B1733" s="285" t="s">
        <v>5641</v>
      </c>
      <c r="C1733" s="361" t="s">
        <v>4961</v>
      </c>
      <c r="D1733" s="20" t="s">
        <v>4733</v>
      </c>
      <c r="E1733" s="239">
        <v>3251</v>
      </c>
      <c r="F1733" s="482" t="s">
        <v>5642</v>
      </c>
      <c r="G1733" s="34">
        <f>500+2751</f>
        <v>3251</v>
      </c>
      <c r="H1733" s="243">
        <f t="shared" si="27"/>
        <v>0</v>
      </c>
      <c r="I1733" s="121" t="s">
        <v>10</v>
      </c>
    </row>
    <row r="1734" spans="1:11" x14ac:dyDescent="0.25">
      <c r="A1734" s="216">
        <v>41933</v>
      </c>
      <c r="B1734" s="285" t="s">
        <v>5643</v>
      </c>
      <c r="C1734" s="361" t="s">
        <v>4961</v>
      </c>
      <c r="D1734" s="20" t="s">
        <v>5034</v>
      </c>
      <c r="E1734" s="239">
        <v>3062.4</v>
      </c>
      <c r="F1734" s="287">
        <v>41934</v>
      </c>
      <c r="G1734" s="34">
        <v>3062.4</v>
      </c>
      <c r="H1734" s="243">
        <f t="shared" si="27"/>
        <v>0</v>
      </c>
      <c r="I1734" s="121" t="s">
        <v>10</v>
      </c>
    </row>
    <row r="1735" spans="1:11" x14ac:dyDescent="0.25">
      <c r="A1735" s="216">
        <v>41933</v>
      </c>
      <c r="B1735" s="285" t="s">
        <v>5644</v>
      </c>
      <c r="C1735" s="361" t="s">
        <v>4961</v>
      </c>
      <c r="D1735" s="20" t="s">
        <v>123</v>
      </c>
      <c r="E1735" s="239">
        <v>2594.5</v>
      </c>
      <c r="F1735" s="287">
        <v>41934</v>
      </c>
      <c r="G1735" s="34">
        <v>2594.5</v>
      </c>
      <c r="H1735" s="243">
        <f t="shared" si="27"/>
        <v>0</v>
      </c>
      <c r="I1735" s="121" t="s">
        <v>5030</v>
      </c>
    </row>
    <row r="1736" spans="1:11" x14ac:dyDescent="0.25">
      <c r="A1736" s="216">
        <v>41933</v>
      </c>
      <c r="B1736" s="285" t="s">
        <v>5645</v>
      </c>
      <c r="C1736" s="361" t="s">
        <v>4961</v>
      </c>
      <c r="D1736" s="20" t="s">
        <v>4320</v>
      </c>
      <c r="E1736" s="239">
        <v>40940.339999999997</v>
      </c>
      <c r="F1736" s="287">
        <v>41934</v>
      </c>
      <c r="G1736" s="34">
        <v>40940.339999999997</v>
      </c>
      <c r="H1736" s="243">
        <f t="shared" ref="H1736:H1799" si="28">E1736-G1736</f>
        <v>0</v>
      </c>
      <c r="I1736" s="121" t="s">
        <v>5035</v>
      </c>
    </row>
    <row r="1737" spans="1:11" x14ac:dyDescent="0.25">
      <c r="A1737" s="216">
        <v>41933</v>
      </c>
      <c r="B1737" s="285" t="s">
        <v>5646</v>
      </c>
      <c r="C1737" s="361" t="s">
        <v>4961</v>
      </c>
      <c r="D1737" s="20" t="s">
        <v>5012</v>
      </c>
      <c r="E1737" s="239">
        <v>976</v>
      </c>
      <c r="F1737" s="287">
        <v>41934</v>
      </c>
      <c r="G1737" s="34">
        <v>976</v>
      </c>
      <c r="H1737" s="243">
        <f t="shared" si="28"/>
        <v>0</v>
      </c>
      <c r="I1737" s="121" t="s">
        <v>10</v>
      </c>
    </row>
    <row r="1738" spans="1:11" x14ac:dyDescent="0.25">
      <c r="A1738" s="216">
        <v>41933</v>
      </c>
      <c r="B1738" s="285" t="s">
        <v>5647</v>
      </c>
      <c r="C1738" s="361" t="s">
        <v>4961</v>
      </c>
      <c r="D1738" s="20" t="s">
        <v>4355</v>
      </c>
      <c r="E1738" s="239">
        <v>10557.3</v>
      </c>
      <c r="F1738" s="287">
        <v>41934</v>
      </c>
      <c r="G1738" s="34">
        <v>10557.3</v>
      </c>
      <c r="H1738" s="243">
        <f t="shared" si="28"/>
        <v>0</v>
      </c>
      <c r="I1738" s="121" t="s">
        <v>5035</v>
      </c>
    </row>
    <row r="1739" spans="1:11" x14ac:dyDescent="0.25">
      <c r="A1739" s="216">
        <v>41933</v>
      </c>
      <c r="B1739" s="285" t="s">
        <v>5648</v>
      </c>
      <c r="C1739" s="361" t="s">
        <v>4961</v>
      </c>
      <c r="D1739" s="20" t="s">
        <v>180</v>
      </c>
      <c r="E1739" s="239">
        <v>21519</v>
      </c>
      <c r="F1739" s="287">
        <v>41933</v>
      </c>
      <c r="G1739" s="34">
        <v>21519</v>
      </c>
      <c r="H1739" s="243">
        <f t="shared" si="28"/>
        <v>0</v>
      </c>
      <c r="I1739" s="121" t="s">
        <v>5289</v>
      </c>
    </row>
    <row r="1740" spans="1:11" x14ac:dyDescent="0.25">
      <c r="A1740" s="216">
        <v>41933</v>
      </c>
      <c r="B1740" s="285" t="s">
        <v>5649</v>
      </c>
      <c r="C1740" s="361" t="s">
        <v>4961</v>
      </c>
      <c r="D1740" s="20" t="s">
        <v>29</v>
      </c>
      <c r="E1740" s="239">
        <v>8136</v>
      </c>
      <c r="F1740" s="287">
        <v>41934</v>
      </c>
      <c r="G1740" s="34">
        <v>8136</v>
      </c>
      <c r="H1740" s="243">
        <f t="shared" si="28"/>
        <v>0</v>
      </c>
      <c r="I1740" s="121" t="s">
        <v>5035</v>
      </c>
    </row>
    <row r="1741" spans="1:11" x14ac:dyDescent="0.25">
      <c r="A1741" s="216">
        <v>41933</v>
      </c>
      <c r="B1741" s="285" t="s">
        <v>5650</v>
      </c>
      <c r="C1741" s="361" t="s">
        <v>4961</v>
      </c>
      <c r="D1741" s="20" t="s">
        <v>134</v>
      </c>
      <c r="E1741" s="239">
        <v>3345</v>
      </c>
      <c r="F1741" s="287">
        <v>41933</v>
      </c>
      <c r="G1741" s="34">
        <v>3345</v>
      </c>
      <c r="H1741" s="243">
        <f t="shared" si="28"/>
        <v>0</v>
      </c>
      <c r="I1741" s="121" t="s">
        <v>5048</v>
      </c>
    </row>
    <row r="1742" spans="1:11" x14ac:dyDescent="0.25">
      <c r="A1742" s="216">
        <v>41933</v>
      </c>
      <c r="B1742" s="285" t="s">
        <v>5651</v>
      </c>
      <c r="C1742" s="361" t="s">
        <v>4961</v>
      </c>
      <c r="D1742" s="20" t="s">
        <v>760</v>
      </c>
      <c r="E1742" s="239">
        <v>2503.1999999999998</v>
      </c>
      <c r="F1742" s="287">
        <v>41934</v>
      </c>
      <c r="G1742" s="34">
        <v>2503.1999999999998</v>
      </c>
      <c r="H1742" s="243">
        <f t="shared" si="28"/>
        <v>0</v>
      </c>
      <c r="I1742" s="121" t="s">
        <v>5035</v>
      </c>
    </row>
    <row r="1743" spans="1:11" x14ac:dyDescent="0.25">
      <c r="A1743" s="216">
        <v>41933</v>
      </c>
      <c r="B1743" s="285" t="s">
        <v>5652</v>
      </c>
      <c r="C1743" s="361" t="s">
        <v>4961</v>
      </c>
      <c r="D1743" s="20" t="s">
        <v>54</v>
      </c>
      <c r="E1743" s="239">
        <v>9157</v>
      </c>
      <c r="F1743" s="287">
        <v>41935</v>
      </c>
      <c r="G1743" s="34">
        <v>9157</v>
      </c>
      <c r="H1743" s="243">
        <f t="shared" si="28"/>
        <v>0</v>
      </c>
      <c r="I1743" s="121" t="s">
        <v>5035</v>
      </c>
    </row>
    <row r="1744" spans="1:11" x14ac:dyDescent="0.25">
      <c r="A1744" s="216">
        <v>41933</v>
      </c>
      <c r="B1744" s="285" t="s">
        <v>5653</v>
      </c>
      <c r="C1744" s="361" t="s">
        <v>4961</v>
      </c>
      <c r="D1744" s="20" t="s">
        <v>3372</v>
      </c>
      <c r="E1744" s="239">
        <v>1824</v>
      </c>
      <c r="F1744" s="287">
        <v>41933</v>
      </c>
      <c r="G1744" s="34">
        <v>1824</v>
      </c>
      <c r="H1744" s="243">
        <f t="shared" si="28"/>
        <v>0</v>
      </c>
      <c r="I1744" s="121" t="s">
        <v>5048</v>
      </c>
    </row>
    <row r="1745" spans="1:11" x14ac:dyDescent="0.25">
      <c r="A1745" s="216">
        <v>41933</v>
      </c>
      <c r="B1745" s="285" t="s">
        <v>5654</v>
      </c>
      <c r="C1745" s="361" t="s">
        <v>4961</v>
      </c>
      <c r="D1745" s="20" t="s">
        <v>441</v>
      </c>
      <c r="E1745" s="239">
        <v>1991</v>
      </c>
      <c r="F1745" s="287">
        <v>41934</v>
      </c>
      <c r="G1745" s="34">
        <v>1991</v>
      </c>
      <c r="H1745" s="243">
        <f t="shared" si="28"/>
        <v>0</v>
      </c>
      <c r="I1745" s="121" t="s">
        <v>5035</v>
      </c>
      <c r="K1745" s="33"/>
    </row>
    <row r="1746" spans="1:11" x14ac:dyDescent="0.25">
      <c r="A1746" s="216">
        <v>41933</v>
      </c>
      <c r="B1746" s="285" t="s">
        <v>5655</v>
      </c>
      <c r="C1746" s="361" t="s">
        <v>4961</v>
      </c>
      <c r="D1746" s="20" t="s">
        <v>136</v>
      </c>
      <c r="E1746" s="239">
        <v>1507.1</v>
      </c>
      <c r="F1746" s="287">
        <v>41933</v>
      </c>
      <c r="G1746" s="34">
        <v>1507.1</v>
      </c>
      <c r="H1746" s="243">
        <f t="shared" si="28"/>
        <v>0</v>
      </c>
      <c r="I1746" s="121" t="s">
        <v>5030</v>
      </c>
      <c r="K1746" s="33"/>
    </row>
    <row r="1747" spans="1:11" x14ac:dyDescent="0.25">
      <c r="A1747" s="216">
        <v>41933</v>
      </c>
      <c r="B1747" s="285" t="s">
        <v>5656</v>
      </c>
      <c r="C1747" s="361" t="s">
        <v>4961</v>
      </c>
      <c r="D1747" s="20" t="s">
        <v>1697</v>
      </c>
      <c r="E1747" s="239">
        <v>2080</v>
      </c>
      <c r="F1747" s="287">
        <v>41933</v>
      </c>
      <c r="G1747" s="34">
        <v>2080</v>
      </c>
      <c r="H1747" s="243">
        <f t="shared" si="28"/>
        <v>0</v>
      </c>
      <c r="I1747" s="121" t="s">
        <v>5030</v>
      </c>
    </row>
    <row r="1748" spans="1:11" x14ac:dyDescent="0.25">
      <c r="A1748" s="216">
        <v>41933</v>
      </c>
      <c r="B1748" s="285" t="s">
        <v>5657</v>
      </c>
      <c r="C1748" s="361" t="s">
        <v>4961</v>
      </c>
      <c r="D1748" s="20" t="s">
        <v>25</v>
      </c>
      <c r="E1748" s="239">
        <v>7230</v>
      </c>
      <c r="F1748" s="287">
        <v>41933</v>
      </c>
      <c r="G1748" s="34">
        <v>7230</v>
      </c>
      <c r="H1748" s="243">
        <f t="shared" si="28"/>
        <v>0</v>
      </c>
      <c r="I1748" s="121" t="s">
        <v>5289</v>
      </c>
    </row>
    <row r="1749" spans="1:11" x14ac:dyDescent="0.25">
      <c r="A1749" s="216">
        <v>41933</v>
      </c>
      <c r="B1749" s="285" t="s">
        <v>5658</v>
      </c>
      <c r="C1749" s="361" t="s">
        <v>4961</v>
      </c>
      <c r="D1749" s="20" t="s">
        <v>28</v>
      </c>
      <c r="E1749" s="239">
        <v>3835.6</v>
      </c>
      <c r="F1749" s="287">
        <v>41933</v>
      </c>
      <c r="G1749" s="34">
        <v>3835.6</v>
      </c>
      <c r="H1749" s="243">
        <f t="shared" si="28"/>
        <v>0</v>
      </c>
      <c r="I1749" s="121" t="s">
        <v>5030</v>
      </c>
    </row>
    <row r="1750" spans="1:11" x14ac:dyDescent="0.25">
      <c r="A1750" s="216">
        <v>41933</v>
      </c>
      <c r="B1750" s="285" t="s">
        <v>5659</v>
      </c>
      <c r="C1750" s="361" t="s">
        <v>4961</v>
      </c>
      <c r="D1750" s="20" t="s">
        <v>4691</v>
      </c>
      <c r="E1750" s="239">
        <v>1802</v>
      </c>
      <c r="F1750" s="287">
        <v>41933</v>
      </c>
      <c r="G1750" s="34">
        <v>1802</v>
      </c>
      <c r="H1750" s="243">
        <f t="shared" si="28"/>
        <v>0</v>
      </c>
      <c r="I1750" s="121" t="s">
        <v>5289</v>
      </c>
    </row>
    <row r="1751" spans="1:11" x14ac:dyDescent="0.25">
      <c r="A1751" s="216">
        <v>41933</v>
      </c>
      <c r="B1751" s="285" t="s">
        <v>5660</v>
      </c>
      <c r="C1751" s="361" t="s">
        <v>4961</v>
      </c>
      <c r="D1751" s="20" t="s">
        <v>180</v>
      </c>
      <c r="E1751" s="239">
        <v>156</v>
      </c>
      <c r="F1751" s="287">
        <v>41933</v>
      </c>
      <c r="G1751" s="34">
        <v>156</v>
      </c>
      <c r="H1751" s="243">
        <f t="shared" si="28"/>
        <v>0</v>
      </c>
      <c r="I1751" s="121" t="s">
        <v>5289</v>
      </c>
    </row>
    <row r="1752" spans="1:11" x14ac:dyDescent="0.25">
      <c r="A1752" s="216">
        <v>41933</v>
      </c>
      <c r="B1752" s="285" t="s">
        <v>5661</v>
      </c>
      <c r="C1752" s="361" t="s">
        <v>4961</v>
      </c>
      <c r="D1752" s="20" t="s">
        <v>5042</v>
      </c>
      <c r="E1752" s="239">
        <v>4490.8</v>
      </c>
      <c r="F1752" s="681">
        <v>41933</v>
      </c>
      <c r="G1752" s="34">
        <v>4490.8</v>
      </c>
      <c r="H1752" s="243">
        <f t="shared" si="28"/>
        <v>0</v>
      </c>
      <c r="I1752" s="121" t="s">
        <v>5289</v>
      </c>
    </row>
    <row r="1753" spans="1:11" x14ac:dyDescent="0.25">
      <c r="A1753" s="216">
        <v>41933</v>
      </c>
      <c r="B1753" s="285" t="s">
        <v>5662</v>
      </c>
      <c r="C1753" s="361" t="s">
        <v>4961</v>
      </c>
      <c r="D1753" s="20" t="s">
        <v>3121</v>
      </c>
      <c r="E1753" s="239">
        <v>10137.200000000001</v>
      </c>
      <c r="F1753" s="287">
        <v>41933</v>
      </c>
      <c r="G1753" s="34">
        <v>10137.200000000001</v>
      </c>
      <c r="H1753" s="243">
        <f t="shared" si="28"/>
        <v>0</v>
      </c>
      <c r="I1753" s="121" t="s">
        <v>5289</v>
      </c>
    </row>
    <row r="1754" spans="1:11" x14ac:dyDescent="0.25">
      <c r="A1754" s="216">
        <v>41933</v>
      </c>
      <c r="B1754" s="285" t="s">
        <v>5663</v>
      </c>
      <c r="C1754" s="361" t="s">
        <v>4961</v>
      </c>
      <c r="D1754" s="20" t="s">
        <v>4797</v>
      </c>
      <c r="E1754" s="239">
        <v>1108.8</v>
      </c>
      <c r="F1754" s="287">
        <v>41933</v>
      </c>
      <c r="G1754" s="34">
        <v>1108.8</v>
      </c>
      <c r="H1754" s="243">
        <f t="shared" si="28"/>
        <v>0</v>
      </c>
      <c r="I1754" s="121" t="s">
        <v>5289</v>
      </c>
    </row>
    <row r="1755" spans="1:11" x14ac:dyDescent="0.25">
      <c r="A1755" s="216">
        <v>41933</v>
      </c>
      <c r="B1755" s="285" t="s">
        <v>5664</v>
      </c>
      <c r="C1755" s="361" t="s">
        <v>4961</v>
      </c>
      <c r="D1755" s="20" t="s">
        <v>4619</v>
      </c>
      <c r="E1755" s="239">
        <v>3588.5</v>
      </c>
      <c r="F1755" s="287">
        <v>41933</v>
      </c>
      <c r="G1755" s="34">
        <v>3588.5</v>
      </c>
      <c r="H1755" s="243">
        <f t="shared" si="28"/>
        <v>0</v>
      </c>
      <c r="I1755" s="121" t="s">
        <v>5030</v>
      </c>
    </row>
    <row r="1756" spans="1:11" x14ac:dyDescent="0.25">
      <c r="A1756" s="216">
        <v>41933</v>
      </c>
      <c r="B1756" s="285" t="s">
        <v>5665</v>
      </c>
      <c r="C1756" s="361" t="s">
        <v>4961</v>
      </c>
      <c r="D1756" s="20" t="s">
        <v>4956</v>
      </c>
      <c r="E1756" s="239">
        <v>25116.16</v>
      </c>
      <c r="F1756" s="287">
        <v>41934</v>
      </c>
      <c r="G1756" s="34">
        <v>25116.16</v>
      </c>
      <c r="H1756" s="243">
        <f t="shared" si="28"/>
        <v>0</v>
      </c>
      <c r="I1756" s="121" t="s">
        <v>5070</v>
      </c>
    </row>
    <row r="1757" spans="1:11" x14ac:dyDescent="0.25">
      <c r="A1757" s="216">
        <v>41933</v>
      </c>
      <c r="B1757" s="285" t="s">
        <v>5666</v>
      </c>
      <c r="C1757" s="361" t="s">
        <v>4961</v>
      </c>
      <c r="D1757" s="20" t="s">
        <v>52</v>
      </c>
      <c r="E1757" s="239">
        <v>4017.6</v>
      </c>
      <c r="F1757" s="681">
        <v>41933</v>
      </c>
      <c r="G1757" s="34">
        <v>4017.6</v>
      </c>
      <c r="H1757" s="243">
        <f t="shared" si="28"/>
        <v>0</v>
      </c>
      <c r="I1757" s="121" t="s">
        <v>5031</v>
      </c>
    </row>
    <row r="1758" spans="1:11" x14ac:dyDescent="0.25">
      <c r="A1758" s="216">
        <v>41933</v>
      </c>
      <c r="B1758" s="285" t="s">
        <v>5667</v>
      </c>
      <c r="C1758" s="361" t="s">
        <v>4961</v>
      </c>
      <c r="D1758" s="20" t="s">
        <v>348</v>
      </c>
      <c r="E1758" s="239">
        <v>3241.2</v>
      </c>
      <c r="F1758" s="287">
        <v>41933</v>
      </c>
      <c r="G1758" s="34">
        <v>3241.2</v>
      </c>
      <c r="H1758" s="243">
        <f t="shared" si="28"/>
        <v>0</v>
      </c>
      <c r="I1758" s="121" t="s">
        <v>5033</v>
      </c>
    </row>
    <row r="1759" spans="1:11" x14ac:dyDescent="0.25">
      <c r="A1759" s="216">
        <v>41933</v>
      </c>
      <c r="B1759" s="285" t="s">
        <v>5668</v>
      </c>
      <c r="C1759" s="361" t="s">
        <v>4961</v>
      </c>
      <c r="D1759" s="20" t="s">
        <v>494</v>
      </c>
      <c r="E1759" s="239">
        <v>9778.0400000000009</v>
      </c>
      <c r="F1759" s="287">
        <v>41933</v>
      </c>
      <c r="G1759" s="34">
        <v>9778.0400000000009</v>
      </c>
      <c r="H1759" s="243">
        <f t="shared" si="28"/>
        <v>0</v>
      </c>
      <c r="I1759" s="121" t="s">
        <v>5031</v>
      </c>
    </row>
    <row r="1760" spans="1:11" x14ac:dyDescent="0.25">
      <c r="A1760" s="216">
        <v>41933</v>
      </c>
      <c r="B1760" s="285" t="s">
        <v>5669</v>
      </c>
      <c r="C1760" s="361" t="s">
        <v>4961</v>
      </c>
      <c r="D1760" s="20" t="s">
        <v>4622</v>
      </c>
      <c r="E1760" s="239">
        <v>3788.8</v>
      </c>
      <c r="F1760" s="287">
        <v>41933</v>
      </c>
      <c r="G1760" s="34">
        <v>3788.8</v>
      </c>
      <c r="H1760" s="243">
        <f t="shared" si="28"/>
        <v>0</v>
      </c>
      <c r="I1760" s="121" t="s">
        <v>5030</v>
      </c>
    </row>
    <row r="1761" spans="1:11" x14ac:dyDescent="0.25">
      <c r="A1761" s="216">
        <v>41933</v>
      </c>
      <c r="B1761" s="285" t="s">
        <v>5670</v>
      </c>
      <c r="C1761" s="361" t="s">
        <v>4961</v>
      </c>
      <c r="D1761" s="20" t="s">
        <v>2386</v>
      </c>
      <c r="E1761" s="239">
        <v>11880.55</v>
      </c>
      <c r="F1761" s="482" t="s">
        <v>5671</v>
      </c>
      <c r="G1761" s="34">
        <f>2089.3+9791.25</f>
        <v>11880.55</v>
      </c>
      <c r="H1761" s="243">
        <f t="shared" si="28"/>
        <v>0</v>
      </c>
      <c r="I1761" s="121" t="s">
        <v>5033</v>
      </c>
    </row>
    <row r="1762" spans="1:11" x14ac:dyDescent="0.25">
      <c r="A1762" s="216">
        <v>41933</v>
      </c>
      <c r="B1762" s="285" t="s">
        <v>5672</v>
      </c>
      <c r="C1762" s="361" t="s">
        <v>4961</v>
      </c>
      <c r="D1762" s="20" t="s">
        <v>441</v>
      </c>
      <c r="E1762" s="239">
        <v>1441</v>
      </c>
      <c r="F1762" s="287">
        <v>41933</v>
      </c>
      <c r="G1762" s="34">
        <v>1441</v>
      </c>
      <c r="H1762" s="243">
        <f t="shared" si="28"/>
        <v>0</v>
      </c>
      <c r="I1762" s="121" t="s">
        <v>5031</v>
      </c>
      <c r="J1762" s="21"/>
      <c r="K1762" s="21"/>
    </row>
    <row r="1763" spans="1:11" x14ac:dyDescent="0.25">
      <c r="A1763" s="216">
        <v>41933</v>
      </c>
      <c r="B1763" s="285" t="s">
        <v>5673</v>
      </c>
      <c r="C1763" s="361" t="s">
        <v>4961</v>
      </c>
      <c r="D1763" s="20" t="s">
        <v>237</v>
      </c>
      <c r="E1763" s="239">
        <v>1200.5999999999999</v>
      </c>
      <c r="F1763" s="287">
        <v>41933</v>
      </c>
      <c r="G1763" s="34">
        <v>1200.5999999999999</v>
      </c>
      <c r="H1763" s="243">
        <f t="shared" si="28"/>
        <v>0</v>
      </c>
      <c r="I1763" s="121" t="s">
        <v>5033</v>
      </c>
      <c r="J1763" s="21"/>
      <c r="K1763" s="21"/>
    </row>
    <row r="1764" spans="1:11" x14ac:dyDescent="0.25">
      <c r="A1764" s="216">
        <v>41933</v>
      </c>
      <c r="B1764" s="285" t="s">
        <v>5674</v>
      </c>
      <c r="C1764" s="361" t="s">
        <v>4961</v>
      </c>
      <c r="D1764" s="20" t="s">
        <v>4815</v>
      </c>
      <c r="E1764" s="239">
        <v>1464.5</v>
      </c>
      <c r="F1764" s="287">
        <v>41933</v>
      </c>
      <c r="G1764" s="34">
        <v>1464.5</v>
      </c>
      <c r="H1764" s="243">
        <f t="shared" si="28"/>
        <v>0</v>
      </c>
      <c r="I1764" s="121" t="s">
        <v>3583</v>
      </c>
      <c r="J1764" s="21"/>
      <c r="K1764" s="21"/>
    </row>
    <row r="1765" spans="1:11" x14ac:dyDescent="0.25">
      <c r="A1765" s="216">
        <v>41933</v>
      </c>
      <c r="B1765" s="285" t="s">
        <v>5675</v>
      </c>
      <c r="C1765" s="361" t="s">
        <v>4961</v>
      </c>
      <c r="D1765" s="20" t="s">
        <v>4650</v>
      </c>
      <c r="E1765" s="239">
        <v>11262.2</v>
      </c>
      <c r="F1765" s="287">
        <v>41934</v>
      </c>
      <c r="G1765" s="34">
        <v>11262.2</v>
      </c>
      <c r="H1765" s="243">
        <f t="shared" si="28"/>
        <v>0</v>
      </c>
      <c r="I1765" s="121" t="s">
        <v>5038</v>
      </c>
      <c r="J1765" s="21"/>
      <c r="K1765" s="21"/>
    </row>
    <row r="1766" spans="1:11" x14ac:dyDescent="0.25">
      <c r="A1766" s="216">
        <v>41933</v>
      </c>
      <c r="B1766" s="285" t="s">
        <v>5676</v>
      </c>
      <c r="C1766" s="361" t="s">
        <v>4961</v>
      </c>
      <c r="D1766" s="20" t="s">
        <v>142</v>
      </c>
      <c r="E1766" s="239">
        <v>1052</v>
      </c>
      <c r="F1766" s="287">
        <v>41934</v>
      </c>
      <c r="G1766" s="34">
        <v>1052</v>
      </c>
      <c r="H1766" s="243">
        <f t="shared" si="28"/>
        <v>0</v>
      </c>
      <c r="I1766" s="121" t="s">
        <v>5038</v>
      </c>
      <c r="J1766" s="21"/>
      <c r="K1766" s="21"/>
    </row>
    <row r="1767" spans="1:11" x14ac:dyDescent="0.25">
      <c r="A1767" s="216">
        <v>41933</v>
      </c>
      <c r="B1767" s="285" t="s">
        <v>5677</v>
      </c>
      <c r="C1767" s="361" t="s">
        <v>4961</v>
      </c>
      <c r="D1767" s="20" t="s">
        <v>4735</v>
      </c>
      <c r="E1767" s="239">
        <v>343.2</v>
      </c>
      <c r="F1767" s="287">
        <v>41933</v>
      </c>
      <c r="G1767" s="34">
        <v>343.2</v>
      </c>
      <c r="H1767" s="243">
        <f t="shared" si="28"/>
        <v>0</v>
      </c>
      <c r="I1767" s="121" t="s">
        <v>5030</v>
      </c>
      <c r="J1767" s="21"/>
      <c r="K1767" s="21"/>
    </row>
    <row r="1768" spans="1:11" x14ac:dyDescent="0.25">
      <c r="A1768" s="216">
        <v>41933</v>
      </c>
      <c r="B1768" s="285" t="s">
        <v>5678</v>
      </c>
      <c r="C1768" s="361" t="s">
        <v>4961</v>
      </c>
      <c r="D1768" s="20" t="s">
        <v>560</v>
      </c>
      <c r="E1768" s="239">
        <v>12674</v>
      </c>
      <c r="F1768" s="287">
        <v>41934</v>
      </c>
      <c r="G1768" s="34">
        <v>12674</v>
      </c>
      <c r="H1768" s="243">
        <f t="shared" si="28"/>
        <v>0</v>
      </c>
      <c r="I1768" s="121" t="s">
        <v>5038</v>
      </c>
      <c r="J1768" s="21"/>
      <c r="K1768" s="21"/>
    </row>
    <row r="1769" spans="1:11" x14ac:dyDescent="0.25">
      <c r="A1769" s="216">
        <v>41933</v>
      </c>
      <c r="B1769" s="285" t="s">
        <v>5679</v>
      </c>
      <c r="C1769" s="361" t="s">
        <v>4961</v>
      </c>
      <c r="D1769" s="20" t="s">
        <v>104</v>
      </c>
      <c r="E1769" s="239">
        <v>1092.8599999999999</v>
      </c>
      <c r="F1769" s="287">
        <v>41933</v>
      </c>
      <c r="G1769" s="34">
        <v>1092.8599999999999</v>
      </c>
      <c r="H1769" s="243">
        <f t="shared" si="28"/>
        <v>0</v>
      </c>
      <c r="I1769" s="121" t="s">
        <v>5030</v>
      </c>
      <c r="J1769" s="21"/>
      <c r="K1769" s="21"/>
    </row>
    <row r="1770" spans="1:11" x14ac:dyDescent="0.25">
      <c r="A1770" s="216">
        <v>41933</v>
      </c>
      <c r="B1770" s="285" t="s">
        <v>5680</v>
      </c>
      <c r="C1770" s="361" t="s">
        <v>4961</v>
      </c>
      <c r="D1770" s="20" t="s">
        <v>5681</v>
      </c>
      <c r="E1770" s="239">
        <v>13721.5</v>
      </c>
      <c r="F1770" s="287">
        <v>41934</v>
      </c>
      <c r="G1770" s="34">
        <v>13721.5</v>
      </c>
      <c r="H1770" s="243">
        <f t="shared" si="28"/>
        <v>0</v>
      </c>
      <c r="I1770" s="121" t="s">
        <v>5038</v>
      </c>
      <c r="J1770" s="21"/>
      <c r="K1770" s="21"/>
    </row>
    <row r="1771" spans="1:11" x14ac:dyDescent="0.25">
      <c r="A1771" s="216">
        <v>41933</v>
      </c>
      <c r="B1771" s="285" t="s">
        <v>5682</v>
      </c>
      <c r="C1771" s="361" t="s">
        <v>4961</v>
      </c>
      <c r="D1771" s="20" t="s">
        <v>87</v>
      </c>
      <c r="E1771" s="239">
        <v>8295.6</v>
      </c>
      <c r="F1771" s="287">
        <v>41934</v>
      </c>
      <c r="G1771" s="34">
        <v>8295.6</v>
      </c>
      <c r="H1771" s="243">
        <f t="shared" si="28"/>
        <v>0</v>
      </c>
      <c r="I1771" s="121" t="s">
        <v>5038</v>
      </c>
      <c r="J1771" s="21"/>
      <c r="K1771" s="21"/>
    </row>
    <row r="1772" spans="1:11" x14ac:dyDescent="0.25">
      <c r="A1772" s="216">
        <v>41933</v>
      </c>
      <c r="B1772" s="285" t="s">
        <v>5683</v>
      </c>
      <c r="C1772" s="361" t="s">
        <v>4961</v>
      </c>
      <c r="D1772" s="20" t="s">
        <v>78</v>
      </c>
      <c r="E1772" s="239">
        <v>4287.6000000000004</v>
      </c>
      <c r="F1772" s="287">
        <v>41934</v>
      </c>
      <c r="G1772" s="34">
        <v>4287.6000000000004</v>
      </c>
      <c r="H1772" s="243">
        <f t="shared" si="28"/>
        <v>0</v>
      </c>
      <c r="I1772" s="121" t="s">
        <v>5038</v>
      </c>
      <c r="J1772" s="21"/>
      <c r="K1772" s="21"/>
    </row>
    <row r="1773" spans="1:11" x14ac:dyDescent="0.25">
      <c r="A1773" s="216">
        <v>41933</v>
      </c>
      <c r="B1773" s="285" t="s">
        <v>5684</v>
      </c>
      <c r="C1773" s="361" t="s">
        <v>4961</v>
      </c>
      <c r="D1773" s="20" t="s">
        <v>4650</v>
      </c>
      <c r="E1773" s="239">
        <v>41.4</v>
      </c>
      <c r="F1773" s="287">
        <v>41934</v>
      </c>
      <c r="G1773" s="34">
        <v>41.4</v>
      </c>
      <c r="H1773" s="243">
        <f t="shared" si="28"/>
        <v>0</v>
      </c>
      <c r="I1773" s="121" t="s">
        <v>5038</v>
      </c>
      <c r="J1773" s="21"/>
      <c r="K1773" s="21"/>
    </row>
    <row r="1774" spans="1:11" x14ac:dyDescent="0.25">
      <c r="A1774" s="216">
        <v>41933</v>
      </c>
      <c r="B1774" s="285" t="s">
        <v>5685</v>
      </c>
      <c r="C1774" s="361" t="s">
        <v>4961</v>
      </c>
      <c r="D1774" s="20" t="s">
        <v>79</v>
      </c>
      <c r="E1774" s="239">
        <v>82034.7</v>
      </c>
      <c r="F1774" s="482" t="s">
        <v>5686</v>
      </c>
      <c r="G1774" s="34">
        <f>2817.6+79217.1</f>
        <v>82034.700000000012</v>
      </c>
      <c r="H1774" s="243">
        <f t="shared" si="28"/>
        <v>0</v>
      </c>
      <c r="I1774" s="121" t="s">
        <v>3583</v>
      </c>
      <c r="J1774" s="21"/>
      <c r="K1774" s="21"/>
    </row>
    <row r="1775" spans="1:11" x14ac:dyDescent="0.25">
      <c r="A1775" s="216">
        <v>41933</v>
      </c>
      <c r="B1775" s="285" t="s">
        <v>5687</v>
      </c>
      <c r="C1775" s="361" t="s">
        <v>4961</v>
      </c>
      <c r="D1775" s="20" t="s">
        <v>4956</v>
      </c>
      <c r="E1775" s="239">
        <v>1141.8</v>
      </c>
      <c r="F1775" s="287">
        <v>41934</v>
      </c>
      <c r="G1775" s="34">
        <v>1141.8</v>
      </c>
      <c r="H1775" s="243">
        <f t="shared" si="28"/>
        <v>0</v>
      </c>
      <c r="I1775" s="121" t="s">
        <v>5030</v>
      </c>
      <c r="J1775" s="21"/>
      <c r="K1775" s="21"/>
    </row>
    <row r="1776" spans="1:11" x14ac:dyDescent="0.25">
      <c r="A1776" s="216">
        <v>41933</v>
      </c>
      <c r="B1776" s="285" t="s">
        <v>5688</v>
      </c>
      <c r="C1776" s="361" t="s">
        <v>4961</v>
      </c>
      <c r="D1776" s="20" t="s">
        <v>63</v>
      </c>
      <c r="E1776" s="239">
        <v>2007.5</v>
      </c>
      <c r="F1776" s="287">
        <v>41933</v>
      </c>
      <c r="G1776" s="34">
        <v>2007.5</v>
      </c>
      <c r="H1776" s="243">
        <f t="shared" si="28"/>
        <v>0</v>
      </c>
      <c r="I1776" s="121" t="s">
        <v>5033</v>
      </c>
      <c r="J1776" s="21"/>
      <c r="K1776" s="21"/>
    </row>
    <row r="1777" spans="1:11" x14ac:dyDescent="0.25">
      <c r="A1777" s="216">
        <v>41933</v>
      </c>
      <c r="B1777" s="285" t="s">
        <v>5689</v>
      </c>
      <c r="C1777" s="361" t="s">
        <v>4961</v>
      </c>
      <c r="D1777" s="20" t="s">
        <v>494</v>
      </c>
      <c r="E1777" s="239">
        <v>719.2</v>
      </c>
      <c r="F1777" s="287">
        <v>41933</v>
      </c>
      <c r="G1777" s="34">
        <v>719.2</v>
      </c>
      <c r="H1777" s="243">
        <f t="shared" si="28"/>
        <v>0</v>
      </c>
      <c r="I1777" s="121" t="s">
        <v>5030</v>
      </c>
      <c r="J1777" s="21"/>
      <c r="K1777" s="21"/>
    </row>
    <row r="1778" spans="1:11" x14ac:dyDescent="0.25">
      <c r="A1778" s="216">
        <v>41933</v>
      </c>
      <c r="B1778" s="285" t="s">
        <v>5690</v>
      </c>
      <c r="C1778" s="361" t="s">
        <v>4961</v>
      </c>
      <c r="D1778" s="20" t="s">
        <v>4666</v>
      </c>
      <c r="E1778" s="239">
        <v>166253.64000000001</v>
      </c>
      <c r="F1778" s="487"/>
      <c r="G1778" s="336"/>
      <c r="H1778" s="243">
        <f t="shared" si="28"/>
        <v>166253.64000000001</v>
      </c>
      <c r="I1778" s="121" t="s">
        <v>5691</v>
      </c>
    </row>
    <row r="1779" spans="1:11" x14ac:dyDescent="0.25">
      <c r="A1779" s="216">
        <v>41933</v>
      </c>
      <c r="B1779" s="285" t="s">
        <v>5692</v>
      </c>
      <c r="C1779" s="361" t="s">
        <v>4961</v>
      </c>
      <c r="D1779" s="20" t="s">
        <v>4682</v>
      </c>
      <c r="E1779" s="239">
        <v>2563.1999999999998</v>
      </c>
      <c r="F1779" s="287">
        <v>41933</v>
      </c>
      <c r="G1779" s="34">
        <v>2563.1999999999998</v>
      </c>
      <c r="H1779" s="243">
        <f t="shared" si="28"/>
        <v>0</v>
      </c>
      <c r="I1779" s="121" t="s">
        <v>5030</v>
      </c>
    </row>
    <row r="1780" spans="1:11" x14ac:dyDescent="0.25">
      <c r="A1780" s="216">
        <v>41933</v>
      </c>
      <c r="B1780" s="285" t="s">
        <v>5693</v>
      </c>
      <c r="C1780" s="361" t="s">
        <v>4961</v>
      </c>
      <c r="D1780" s="20" t="s">
        <v>14</v>
      </c>
      <c r="E1780" s="239">
        <v>1680</v>
      </c>
      <c r="F1780" s="287">
        <v>41934</v>
      </c>
      <c r="G1780" s="34">
        <v>1680</v>
      </c>
      <c r="H1780" s="243">
        <f t="shared" si="28"/>
        <v>0</v>
      </c>
      <c r="I1780" s="121" t="s">
        <v>5031</v>
      </c>
    </row>
    <row r="1781" spans="1:11" x14ac:dyDescent="0.25">
      <c r="A1781" s="216">
        <v>41933</v>
      </c>
      <c r="B1781" s="285" t="s">
        <v>5694</v>
      </c>
      <c r="C1781" s="361" t="s">
        <v>4961</v>
      </c>
      <c r="D1781" s="20" t="s">
        <v>4216</v>
      </c>
      <c r="E1781" s="239">
        <v>6585.6</v>
      </c>
      <c r="F1781" s="287">
        <v>41933</v>
      </c>
      <c r="G1781" s="34">
        <v>6585.6</v>
      </c>
      <c r="H1781" s="243">
        <f t="shared" si="28"/>
        <v>0</v>
      </c>
      <c r="I1781" s="121" t="s">
        <v>5030</v>
      </c>
    </row>
    <row r="1782" spans="1:11" x14ac:dyDescent="0.25">
      <c r="A1782" s="216">
        <v>41934</v>
      </c>
      <c r="B1782" s="285" t="s">
        <v>5695</v>
      </c>
      <c r="C1782" s="361" t="s">
        <v>4961</v>
      </c>
      <c r="D1782" s="20" t="s">
        <v>5696</v>
      </c>
      <c r="E1782" s="239">
        <v>2664</v>
      </c>
      <c r="F1782" s="287">
        <v>41934</v>
      </c>
      <c r="G1782" s="34">
        <v>2664</v>
      </c>
      <c r="H1782" s="243">
        <f t="shared" si="28"/>
        <v>0</v>
      </c>
      <c r="I1782" s="121" t="s">
        <v>5030</v>
      </c>
    </row>
    <row r="1783" spans="1:11" x14ac:dyDescent="0.25">
      <c r="A1783" s="216">
        <v>41934</v>
      </c>
      <c r="B1783" s="285" t="s">
        <v>5697</v>
      </c>
      <c r="C1783" s="361" t="s">
        <v>4961</v>
      </c>
      <c r="D1783" s="20" t="s">
        <v>4956</v>
      </c>
      <c r="E1783" s="267">
        <v>72173.600000000006</v>
      </c>
      <c r="F1783" s="287">
        <v>41934</v>
      </c>
      <c r="G1783" s="34">
        <v>72173.600000000006</v>
      </c>
      <c r="H1783" s="243">
        <f t="shared" si="28"/>
        <v>0</v>
      </c>
      <c r="I1783" s="32" t="s">
        <v>5035</v>
      </c>
    </row>
    <row r="1784" spans="1:11" x14ac:dyDescent="0.25">
      <c r="A1784" s="216">
        <v>41934</v>
      </c>
      <c r="B1784" s="285" t="s">
        <v>5698</v>
      </c>
      <c r="C1784" s="361" t="s">
        <v>4961</v>
      </c>
      <c r="D1784" s="20" t="s">
        <v>14</v>
      </c>
      <c r="E1784" s="239">
        <v>7000</v>
      </c>
      <c r="F1784" s="287">
        <v>41934</v>
      </c>
      <c r="G1784" s="34">
        <v>7000</v>
      </c>
      <c r="H1784" s="243">
        <f t="shared" si="28"/>
        <v>0</v>
      </c>
      <c r="I1784" s="32" t="s">
        <v>5038</v>
      </c>
    </row>
    <row r="1785" spans="1:11" x14ac:dyDescent="0.25">
      <c r="A1785" s="216">
        <v>41934</v>
      </c>
      <c r="B1785" s="285" t="s">
        <v>5699</v>
      </c>
      <c r="C1785" s="361" t="s">
        <v>4961</v>
      </c>
      <c r="D1785" s="344" t="s">
        <v>4953</v>
      </c>
      <c r="E1785" s="345">
        <v>14860.8</v>
      </c>
      <c r="F1785" s="287">
        <v>41934</v>
      </c>
      <c r="G1785" s="34">
        <v>14860.8</v>
      </c>
      <c r="H1785" s="243">
        <f t="shared" si="28"/>
        <v>0</v>
      </c>
      <c r="I1785" s="32" t="s">
        <v>5009</v>
      </c>
    </row>
    <row r="1786" spans="1:11" x14ac:dyDescent="0.25">
      <c r="A1786" s="216">
        <v>41934</v>
      </c>
      <c r="B1786" s="285" t="s">
        <v>5700</v>
      </c>
      <c r="C1786" s="361" t="s">
        <v>4961</v>
      </c>
      <c r="D1786" s="20" t="s">
        <v>4956</v>
      </c>
      <c r="E1786" s="239">
        <v>33150.800000000003</v>
      </c>
      <c r="F1786" s="287">
        <v>41934</v>
      </c>
      <c r="G1786" s="34">
        <v>33150.800000000003</v>
      </c>
      <c r="H1786" s="243">
        <f t="shared" si="28"/>
        <v>0</v>
      </c>
      <c r="I1786" s="32" t="s">
        <v>5035</v>
      </c>
      <c r="K1786" s="33"/>
    </row>
    <row r="1787" spans="1:11" x14ac:dyDescent="0.25">
      <c r="A1787" s="216">
        <v>41934</v>
      </c>
      <c r="B1787" s="285" t="s">
        <v>5701</v>
      </c>
      <c r="C1787" s="361" t="s">
        <v>4961</v>
      </c>
      <c r="D1787" s="344" t="s">
        <v>4956</v>
      </c>
      <c r="E1787" s="345">
        <v>2824.8</v>
      </c>
      <c r="F1787" s="287">
        <v>41934</v>
      </c>
      <c r="G1787" s="34">
        <v>2824.8</v>
      </c>
      <c r="H1787" s="243">
        <f t="shared" si="28"/>
        <v>0</v>
      </c>
      <c r="I1787" s="32" t="s">
        <v>5035</v>
      </c>
    </row>
    <row r="1788" spans="1:11" x14ac:dyDescent="0.25">
      <c r="A1788" s="216">
        <v>41934</v>
      </c>
      <c r="B1788" s="285" t="s">
        <v>5702</v>
      </c>
      <c r="C1788" s="361" t="s">
        <v>4961</v>
      </c>
      <c r="D1788" s="344" t="s">
        <v>106</v>
      </c>
      <c r="E1788" s="345">
        <v>178409</v>
      </c>
      <c r="F1788" s="287">
        <v>41942</v>
      </c>
      <c r="G1788" s="34">
        <v>178409</v>
      </c>
      <c r="H1788" s="243">
        <f t="shared" si="28"/>
        <v>0</v>
      </c>
      <c r="I1788" s="32" t="s">
        <v>5030</v>
      </c>
    </row>
    <row r="1789" spans="1:11" x14ac:dyDescent="0.25">
      <c r="A1789" s="216">
        <v>41934</v>
      </c>
      <c r="B1789" s="285" t="s">
        <v>5703</v>
      </c>
      <c r="C1789" s="361" t="s">
        <v>4961</v>
      </c>
      <c r="D1789" s="20" t="s">
        <v>23</v>
      </c>
      <c r="E1789" s="239">
        <v>8719.2000000000007</v>
      </c>
      <c r="F1789" s="287">
        <v>41934</v>
      </c>
      <c r="G1789" s="34">
        <v>8719.2000000000007</v>
      </c>
      <c r="H1789" s="243">
        <f t="shared" si="28"/>
        <v>0</v>
      </c>
      <c r="I1789" s="32" t="s">
        <v>5030</v>
      </c>
    </row>
    <row r="1790" spans="1:11" x14ac:dyDescent="0.25">
      <c r="A1790" s="216">
        <v>41934</v>
      </c>
      <c r="B1790" s="285" t="s">
        <v>5704</v>
      </c>
      <c r="C1790" s="361" t="s">
        <v>4961</v>
      </c>
      <c r="D1790" s="20" t="s">
        <v>952</v>
      </c>
      <c r="E1790" s="239">
        <v>1696</v>
      </c>
      <c r="F1790" s="287">
        <v>41935</v>
      </c>
      <c r="G1790" s="34">
        <v>1696</v>
      </c>
      <c r="H1790" s="243">
        <f t="shared" si="28"/>
        <v>0</v>
      </c>
      <c r="I1790" s="32" t="s">
        <v>3583</v>
      </c>
    </row>
    <row r="1791" spans="1:11" x14ac:dyDescent="0.25">
      <c r="A1791" s="216">
        <v>41934</v>
      </c>
      <c r="B1791" s="285" t="s">
        <v>5705</v>
      </c>
      <c r="C1791" s="361" t="s">
        <v>4961</v>
      </c>
      <c r="D1791" s="679" t="s">
        <v>4966</v>
      </c>
      <c r="E1791" s="239">
        <v>5268</v>
      </c>
      <c r="F1791" s="287">
        <v>41934</v>
      </c>
      <c r="G1791" s="34">
        <v>5268</v>
      </c>
      <c r="H1791" s="243">
        <f t="shared" si="28"/>
        <v>0</v>
      </c>
      <c r="I1791" s="32" t="s">
        <v>5033</v>
      </c>
    </row>
    <row r="1792" spans="1:11" x14ac:dyDescent="0.25">
      <c r="A1792" s="216">
        <v>41934</v>
      </c>
      <c r="B1792" s="285" t="s">
        <v>5706</v>
      </c>
      <c r="C1792" s="361" t="s">
        <v>4961</v>
      </c>
      <c r="D1792" s="20" t="s">
        <v>13</v>
      </c>
      <c r="E1792" s="239">
        <v>2295</v>
      </c>
      <c r="F1792" s="287">
        <v>41934</v>
      </c>
      <c r="G1792" s="34">
        <v>2295</v>
      </c>
      <c r="H1792" s="243">
        <f t="shared" si="28"/>
        <v>0</v>
      </c>
      <c r="I1792" s="32" t="s">
        <v>5038</v>
      </c>
    </row>
    <row r="1793" spans="1:11" x14ac:dyDescent="0.25">
      <c r="A1793" s="216">
        <v>41934</v>
      </c>
      <c r="B1793" s="285" t="s">
        <v>5707</v>
      </c>
      <c r="C1793" s="361" t="s">
        <v>4961</v>
      </c>
      <c r="D1793" s="20" t="s">
        <v>5532</v>
      </c>
      <c r="E1793" s="239">
        <v>3136.52</v>
      </c>
      <c r="F1793" s="287">
        <v>41935</v>
      </c>
      <c r="G1793" s="34">
        <v>3136.52</v>
      </c>
      <c r="H1793" s="243">
        <f t="shared" si="28"/>
        <v>0</v>
      </c>
      <c r="I1793" s="32" t="s">
        <v>3583</v>
      </c>
    </row>
    <row r="1794" spans="1:11" x14ac:dyDescent="0.25">
      <c r="A1794" s="216">
        <v>41934</v>
      </c>
      <c r="B1794" s="285" t="s">
        <v>5708</v>
      </c>
      <c r="C1794" s="361" t="s">
        <v>4961</v>
      </c>
      <c r="D1794" s="20" t="s">
        <v>91</v>
      </c>
      <c r="E1794" s="239">
        <v>2778.4</v>
      </c>
      <c r="F1794" s="287">
        <v>41935</v>
      </c>
      <c r="G1794" s="34">
        <v>2778.4</v>
      </c>
      <c r="H1794" s="243">
        <f t="shared" si="28"/>
        <v>0</v>
      </c>
      <c r="I1794" s="32" t="s">
        <v>3583</v>
      </c>
      <c r="K1794" s="33"/>
    </row>
    <row r="1795" spans="1:11" x14ac:dyDescent="0.25">
      <c r="A1795" s="216">
        <v>41934</v>
      </c>
      <c r="B1795" s="285" t="s">
        <v>5709</v>
      </c>
      <c r="C1795" s="361" t="s">
        <v>4961</v>
      </c>
      <c r="D1795" s="20" t="s">
        <v>857</v>
      </c>
      <c r="E1795" s="239">
        <v>2800</v>
      </c>
      <c r="F1795" s="287">
        <v>41935</v>
      </c>
      <c r="G1795" s="34">
        <v>2800</v>
      </c>
      <c r="H1795" s="243">
        <f t="shared" si="28"/>
        <v>0</v>
      </c>
      <c r="I1795" s="32" t="s">
        <v>3583</v>
      </c>
      <c r="K1795" s="491"/>
    </row>
    <row r="1796" spans="1:11" x14ac:dyDescent="0.25">
      <c r="A1796" s="216">
        <v>41934</v>
      </c>
      <c r="B1796" s="285" t="s">
        <v>5710</v>
      </c>
      <c r="C1796" s="361" t="s">
        <v>4961</v>
      </c>
      <c r="D1796" s="20" t="s">
        <v>4700</v>
      </c>
      <c r="E1796" s="239">
        <v>4350.3999999999996</v>
      </c>
      <c r="F1796" s="287">
        <v>41935</v>
      </c>
      <c r="G1796" s="34">
        <v>4350.3999999999996</v>
      </c>
      <c r="H1796" s="243">
        <f t="shared" si="28"/>
        <v>0</v>
      </c>
      <c r="I1796" s="32" t="s">
        <v>3583</v>
      </c>
      <c r="K1796" s="491"/>
    </row>
    <row r="1797" spans="1:11" x14ac:dyDescent="0.25">
      <c r="A1797" s="216">
        <v>41934</v>
      </c>
      <c r="B1797" s="285" t="s">
        <v>5711</v>
      </c>
      <c r="C1797" s="361" t="s">
        <v>4961</v>
      </c>
      <c r="D1797" s="20" t="s">
        <v>149</v>
      </c>
      <c r="E1797" s="239">
        <v>7500</v>
      </c>
      <c r="F1797" s="482" t="s">
        <v>5712</v>
      </c>
      <c r="G1797" s="34">
        <f>2500+5000</f>
        <v>7500</v>
      </c>
      <c r="H1797" s="243">
        <f t="shared" si="28"/>
        <v>0</v>
      </c>
      <c r="I1797" s="32" t="s">
        <v>5030</v>
      </c>
      <c r="K1797" s="491"/>
    </row>
    <row r="1798" spans="1:11" x14ac:dyDescent="0.25">
      <c r="A1798" s="216">
        <v>41934</v>
      </c>
      <c r="B1798" s="285" t="s">
        <v>5713</v>
      </c>
      <c r="C1798" s="361" t="s">
        <v>4961</v>
      </c>
      <c r="D1798" s="20" t="s">
        <v>99</v>
      </c>
      <c r="E1798" s="239">
        <v>1170.46</v>
      </c>
      <c r="F1798" s="287">
        <v>41935</v>
      </c>
      <c r="G1798" s="34">
        <v>1170.46</v>
      </c>
      <c r="H1798" s="243">
        <f t="shared" si="28"/>
        <v>0</v>
      </c>
      <c r="I1798" s="32" t="s">
        <v>3583</v>
      </c>
      <c r="K1798" s="491"/>
    </row>
    <row r="1799" spans="1:11" x14ac:dyDescent="0.25">
      <c r="A1799" s="216">
        <v>41934</v>
      </c>
      <c r="B1799" s="285" t="s">
        <v>5714</v>
      </c>
      <c r="C1799" s="361" t="s">
        <v>4961</v>
      </c>
      <c r="D1799" s="20" t="s">
        <v>429</v>
      </c>
      <c r="E1799" s="239">
        <v>640</v>
      </c>
      <c r="F1799" s="287">
        <v>41935</v>
      </c>
      <c r="G1799" s="34">
        <v>640</v>
      </c>
      <c r="H1799" s="243">
        <f t="shared" si="28"/>
        <v>0</v>
      </c>
      <c r="I1799" s="32" t="s">
        <v>10</v>
      </c>
      <c r="K1799" s="491"/>
    </row>
    <row r="1800" spans="1:11" x14ac:dyDescent="0.25">
      <c r="A1800" s="216">
        <v>41934</v>
      </c>
      <c r="B1800" s="285" t="s">
        <v>5715</v>
      </c>
      <c r="C1800" s="361" t="s">
        <v>4961</v>
      </c>
      <c r="D1800" s="20" t="s">
        <v>4323</v>
      </c>
      <c r="E1800" s="239">
        <v>3801.6</v>
      </c>
      <c r="F1800" s="287">
        <v>41934</v>
      </c>
      <c r="G1800" s="34">
        <v>3801.6</v>
      </c>
      <c r="H1800" s="243">
        <f t="shared" ref="H1800:H1863" si="29">E1800-G1800</f>
        <v>0</v>
      </c>
      <c r="I1800" s="32" t="s">
        <v>5030</v>
      </c>
      <c r="K1800" s="491"/>
    </row>
    <row r="1801" spans="1:11" x14ac:dyDescent="0.25">
      <c r="A1801" s="216">
        <v>41934</v>
      </c>
      <c r="B1801" s="285" t="s">
        <v>5716</v>
      </c>
      <c r="C1801" s="361" t="s">
        <v>4961</v>
      </c>
      <c r="D1801" s="20" t="s">
        <v>346</v>
      </c>
      <c r="E1801" s="239">
        <v>4334</v>
      </c>
      <c r="F1801" s="287">
        <v>41935</v>
      </c>
      <c r="G1801" s="34">
        <v>4334</v>
      </c>
      <c r="H1801" s="243">
        <f t="shared" si="29"/>
        <v>0</v>
      </c>
      <c r="I1801" s="32" t="s">
        <v>3583</v>
      </c>
      <c r="K1801" s="491"/>
    </row>
    <row r="1802" spans="1:11" x14ac:dyDescent="0.25">
      <c r="A1802" s="216">
        <v>41934</v>
      </c>
      <c r="B1802" s="285" t="s">
        <v>5717</v>
      </c>
      <c r="C1802" s="361" t="s">
        <v>4961</v>
      </c>
      <c r="D1802" s="20" t="s">
        <v>2389</v>
      </c>
      <c r="E1802" s="239">
        <v>2505.6</v>
      </c>
      <c r="F1802" s="287">
        <v>41934</v>
      </c>
      <c r="G1802" s="34">
        <v>2505.6</v>
      </c>
      <c r="H1802" s="243">
        <f t="shared" si="29"/>
        <v>0</v>
      </c>
      <c r="I1802" s="32" t="s">
        <v>5030</v>
      </c>
      <c r="K1802" s="491"/>
    </row>
    <row r="1803" spans="1:11" x14ac:dyDescent="0.25">
      <c r="A1803" s="216">
        <v>41934</v>
      </c>
      <c r="B1803" s="285" t="s">
        <v>5718</v>
      </c>
      <c r="C1803" s="361" t="s">
        <v>4961</v>
      </c>
      <c r="D1803" s="20" t="s">
        <v>22</v>
      </c>
      <c r="E1803" s="239">
        <v>5585.6</v>
      </c>
      <c r="F1803" s="287">
        <v>41934</v>
      </c>
      <c r="G1803" s="34">
        <v>5585.6</v>
      </c>
      <c r="H1803" s="243">
        <f t="shared" si="29"/>
        <v>0</v>
      </c>
      <c r="I1803" s="32" t="s">
        <v>3583</v>
      </c>
      <c r="K1803" s="491"/>
    </row>
    <row r="1804" spans="1:11" x14ac:dyDescent="0.25">
      <c r="A1804" s="216">
        <v>41934</v>
      </c>
      <c r="B1804" s="285" t="s">
        <v>5719</v>
      </c>
      <c r="C1804" s="361" t="s">
        <v>4961</v>
      </c>
      <c r="D1804" s="20" t="s">
        <v>242</v>
      </c>
      <c r="E1804" s="239">
        <v>26142.5</v>
      </c>
      <c r="F1804" s="487"/>
      <c r="G1804" s="336"/>
      <c r="H1804" s="243">
        <f t="shared" si="29"/>
        <v>26142.5</v>
      </c>
      <c r="I1804" s="32" t="s">
        <v>3583</v>
      </c>
      <c r="K1804" s="491"/>
    </row>
    <row r="1805" spans="1:11" x14ac:dyDescent="0.25">
      <c r="A1805" s="216">
        <v>41934</v>
      </c>
      <c r="B1805" s="285" t="s">
        <v>5720</v>
      </c>
      <c r="C1805" s="361" t="s">
        <v>4961</v>
      </c>
      <c r="D1805" s="20" t="s">
        <v>544</v>
      </c>
      <c r="E1805" s="239">
        <v>1104</v>
      </c>
      <c r="F1805" s="287">
        <v>41935</v>
      </c>
      <c r="G1805" s="34">
        <v>1104</v>
      </c>
      <c r="H1805" s="243">
        <f t="shared" si="29"/>
        <v>0</v>
      </c>
      <c r="I1805" s="32" t="s">
        <v>3583</v>
      </c>
      <c r="K1805" s="491"/>
    </row>
    <row r="1806" spans="1:11" x14ac:dyDescent="0.25">
      <c r="A1806" s="216">
        <v>41934</v>
      </c>
      <c r="B1806" s="285" t="s">
        <v>5721</v>
      </c>
      <c r="C1806" s="361" t="s">
        <v>4961</v>
      </c>
      <c r="D1806" s="20" t="s">
        <v>2386</v>
      </c>
      <c r="E1806" s="239">
        <v>7926</v>
      </c>
      <c r="F1806" s="287">
        <v>41939</v>
      </c>
      <c r="G1806" s="34">
        <v>7926</v>
      </c>
      <c r="H1806" s="243">
        <f t="shared" si="29"/>
        <v>0</v>
      </c>
      <c r="I1806" s="32" t="s">
        <v>5033</v>
      </c>
      <c r="K1806" s="491"/>
    </row>
    <row r="1807" spans="1:11" x14ac:dyDescent="0.25">
      <c r="A1807" s="216">
        <v>41934</v>
      </c>
      <c r="B1807" s="285" t="s">
        <v>5722</v>
      </c>
      <c r="C1807" s="361" t="s">
        <v>4961</v>
      </c>
      <c r="D1807" s="20" t="s">
        <v>4859</v>
      </c>
      <c r="E1807" s="239">
        <v>3114</v>
      </c>
      <c r="F1807" s="287">
        <v>41934</v>
      </c>
      <c r="G1807" s="34">
        <v>3114</v>
      </c>
      <c r="H1807" s="243">
        <f t="shared" si="29"/>
        <v>0</v>
      </c>
      <c r="I1807" s="32" t="s">
        <v>5030</v>
      </c>
      <c r="K1807" s="491"/>
    </row>
    <row r="1808" spans="1:11" x14ac:dyDescent="0.25">
      <c r="A1808" s="216">
        <v>41934</v>
      </c>
      <c r="B1808" s="285" t="s">
        <v>5723</v>
      </c>
      <c r="C1808" s="361" t="s">
        <v>4961</v>
      </c>
      <c r="D1808" s="20" t="s">
        <v>760</v>
      </c>
      <c r="E1808" s="239">
        <v>2974.4</v>
      </c>
      <c r="F1808" s="287">
        <v>41935</v>
      </c>
      <c r="G1808" s="34">
        <v>2974.4</v>
      </c>
      <c r="H1808" s="243">
        <f t="shared" si="29"/>
        <v>0</v>
      </c>
      <c r="I1808" s="32" t="s">
        <v>5030</v>
      </c>
      <c r="K1808" s="491"/>
    </row>
    <row r="1809" spans="1:11" x14ac:dyDescent="0.25">
      <c r="A1809" s="216">
        <v>41934</v>
      </c>
      <c r="B1809" s="285" t="s">
        <v>5724</v>
      </c>
      <c r="C1809" s="361" t="s">
        <v>4961</v>
      </c>
      <c r="D1809" s="20" t="s">
        <v>237</v>
      </c>
      <c r="E1809" s="239">
        <v>5626.8</v>
      </c>
      <c r="F1809" s="287">
        <v>41934</v>
      </c>
      <c r="G1809" s="34">
        <v>5626.8</v>
      </c>
      <c r="H1809" s="243">
        <f t="shared" si="29"/>
        <v>0</v>
      </c>
      <c r="I1809" s="32" t="s">
        <v>5033</v>
      </c>
      <c r="K1809" s="491"/>
    </row>
    <row r="1810" spans="1:11" x14ac:dyDescent="0.25">
      <c r="A1810" s="216">
        <v>41934</v>
      </c>
      <c r="B1810" s="285" t="s">
        <v>5725</v>
      </c>
      <c r="C1810" s="361" t="s">
        <v>4961</v>
      </c>
      <c r="D1810" s="20" t="s">
        <v>4991</v>
      </c>
      <c r="E1810" s="239">
        <v>1170</v>
      </c>
      <c r="F1810" s="287">
        <v>41934</v>
      </c>
      <c r="G1810" s="34">
        <v>1170</v>
      </c>
      <c r="H1810" s="243">
        <f t="shared" si="29"/>
        <v>0</v>
      </c>
      <c r="I1810" s="32" t="s">
        <v>5033</v>
      </c>
      <c r="K1810" s="491"/>
    </row>
    <row r="1811" spans="1:11" x14ac:dyDescent="0.25">
      <c r="A1811" s="216">
        <v>41934</v>
      </c>
      <c r="B1811" s="285" t="s">
        <v>5726</v>
      </c>
      <c r="C1811" s="361" t="s">
        <v>4961</v>
      </c>
      <c r="D1811" s="20" t="s">
        <v>106</v>
      </c>
      <c r="E1811" s="239">
        <v>8496</v>
      </c>
      <c r="F1811" s="287">
        <v>41942</v>
      </c>
      <c r="G1811" s="34">
        <v>8496</v>
      </c>
      <c r="H1811" s="243">
        <f t="shared" si="29"/>
        <v>0</v>
      </c>
      <c r="I1811" s="32" t="s">
        <v>5033</v>
      </c>
      <c r="K1811" s="491"/>
    </row>
    <row r="1812" spans="1:11" x14ac:dyDescent="0.25">
      <c r="A1812" s="216">
        <v>41934</v>
      </c>
      <c r="B1812" s="285" t="s">
        <v>5727</v>
      </c>
      <c r="C1812" s="361" t="s">
        <v>4961</v>
      </c>
      <c r="D1812" s="20" t="s">
        <v>123</v>
      </c>
      <c r="E1812" s="239">
        <v>2735.4</v>
      </c>
      <c r="F1812" s="287">
        <v>41936</v>
      </c>
      <c r="G1812" s="34">
        <v>2735.4</v>
      </c>
      <c r="H1812" s="243">
        <f t="shared" si="29"/>
        <v>0</v>
      </c>
      <c r="I1812" s="32" t="s">
        <v>5030</v>
      </c>
      <c r="K1812" s="491"/>
    </row>
    <row r="1813" spans="1:11" x14ac:dyDescent="0.25">
      <c r="A1813" s="216">
        <v>41934</v>
      </c>
      <c r="B1813" s="285" t="s">
        <v>5728</v>
      </c>
      <c r="C1813" s="361" t="s">
        <v>4961</v>
      </c>
      <c r="D1813" s="20" t="s">
        <v>237</v>
      </c>
      <c r="E1813" s="239">
        <v>2578.6</v>
      </c>
      <c r="F1813" s="287">
        <v>41934</v>
      </c>
      <c r="G1813" s="34">
        <v>2578.6</v>
      </c>
      <c r="H1813" s="243">
        <f t="shared" si="29"/>
        <v>0</v>
      </c>
      <c r="I1813" s="32" t="s">
        <v>5033</v>
      </c>
      <c r="K1813" s="491"/>
    </row>
    <row r="1814" spans="1:11" x14ac:dyDescent="0.25">
      <c r="A1814" s="216">
        <v>41934</v>
      </c>
      <c r="B1814" s="285" t="s">
        <v>5729</v>
      </c>
      <c r="C1814" s="361" t="s">
        <v>4961</v>
      </c>
      <c r="D1814" s="20" t="s">
        <v>5730</v>
      </c>
      <c r="E1814" s="239">
        <v>2006.58</v>
      </c>
      <c r="F1814" s="287">
        <v>41934</v>
      </c>
      <c r="G1814" s="34">
        <v>2006.58</v>
      </c>
      <c r="H1814" s="243">
        <f t="shared" si="29"/>
        <v>0</v>
      </c>
      <c r="I1814" s="32" t="s">
        <v>5033</v>
      </c>
      <c r="K1814" s="491"/>
    </row>
    <row r="1815" spans="1:11" x14ac:dyDescent="0.25">
      <c r="A1815" s="216">
        <v>41934</v>
      </c>
      <c r="B1815" s="285" t="s">
        <v>5731</v>
      </c>
      <c r="C1815" s="361" t="s">
        <v>4961</v>
      </c>
      <c r="D1815" s="329" t="s">
        <v>53</v>
      </c>
      <c r="E1815" s="330">
        <v>0</v>
      </c>
      <c r="F1815" s="487"/>
      <c r="G1815" s="336"/>
      <c r="H1815" s="243">
        <f t="shared" si="29"/>
        <v>0</v>
      </c>
      <c r="I1815" s="32" t="s">
        <v>3082</v>
      </c>
      <c r="K1815" s="491"/>
    </row>
    <row r="1816" spans="1:11" x14ac:dyDescent="0.25">
      <c r="A1816" s="216">
        <v>41934</v>
      </c>
      <c r="B1816" s="285" t="s">
        <v>5732</v>
      </c>
      <c r="C1816" s="361" t="s">
        <v>4961</v>
      </c>
      <c r="D1816" s="20" t="s">
        <v>1043</v>
      </c>
      <c r="E1816" s="239">
        <v>2068</v>
      </c>
      <c r="F1816" s="287">
        <v>41934</v>
      </c>
      <c r="G1816" s="34">
        <v>2068</v>
      </c>
      <c r="H1816" s="243">
        <f t="shared" si="29"/>
        <v>0</v>
      </c>
      <c r="I1816" s="32" t="s">
        <v>5033</v>
      </c>
      <c r="K1816" s="491"/>
    </row>
    <row r="1817" spans="1:11" x14ac:dyDescent="0.25">
      <c r="A1817" s="216">
        <v>41934</v>
      </c>
      <c r="B1817" s="285" t="s">
        <v>5733</v>
      </c>
      <c r="C1817" s="361" t="s">
        <v>4961</v>
      </c>
      <c r="D1817" s="20" t="s">
        <v>2582</v>
      </c>
      <c r="E1817" s="239">
        <v>5256.4</v>
      </c>
      <c r="F1817" s="287">
        <v>41934</v>
      </c>
      <c r="G1817" s="34">
        <v>5256.4</v>
      </c>
      <c r="H1817" s="243">
        <f t="shared" si="29"/>
        <v>0</v>
      </c>
      <c r="I1817" s="32" t="s">
        <v>5033</v>
      </c>
      <c r="K1817" s="491"/>
    </row>
    <row r="1818" spans="1:11" x14ac:dyDescent="0.25">
      <c r="A1818" s="216">
        <v>41934</v>
      </c>
      <c r="B1818" s="285" t="s">
        <v>5734</v>
      </c>
      <c r="C1818" s="361" t="s">
        <v>4961</v>
      </c>
      <c r="D1818" s="20" t="s">
        <v>62</v>
      </c>
      <c r="E1818" s="239">
        <v>19404.8</v>
      </c>
      <c r="F1818" s="287">
        <v>41934</v>
      </c>
      <c r="G1818" s="34">
        <v>19404.8</v>
      </c>
      <c r="H1818" s="243">
        <f t="shared" si="29"/>
        <v>0</v>
      </c>
      <c r="I1818" s="32" t="s">
        <v>5030</v>
      </c>
      <c r="K1818" s="491"/>
    </row>
    <row r="1819" spans="1:11" x14ac:dyDescent="0.25">
      <c r="A1819" s="216">
        <v>41934</v>
      </c>
      <c r="B1819" s="285" t="s">
        <v>5735</v>
      </c>
      <c r="C1819" s="361" t="s">
        <v>4961</v>
      </c>
      <c r="D1819" s="344" t="s">
        <v>349</v>
      </c>
      <c r="E1819" s="345">
        <v>3038</v>
      </c>
      <c r="F1819" s="287">
        <v>41935</v>
      </c>
      <c r="G1819" s="34">
        <v>3038</v>
      </c>
      <c r="H1819" s="243">
        <f t="shared" si="29"/>
        <v>0</v>
      </c>
      <c r="I1819" s="32" t="s">
        <v>5035</v>
      </c>
      <c r="K1819" s="491"/>
    </row>
    <row r="1820" spans="1:11" x14ac:dyDescent="0.25">
      <c r="A1820" s="216">
        <v>41934</v>
      </c>
      <c r="B1820" s="285" t="s">
        <v>5736</v>
      </c>
      <c r="C1820" s="361" t="s">
        <v>4961</v>
      </c>
      <c r="D1820" s="20" t="s">
        <v>78</v>
      </c>
      <c r="E1820" s="239">
        <v>2813.2</v>
      </c>
      <c r="F1820" s="287">
        <v>41935</v>
      </c>
      <c r="G1820" s="34">
        <v>2813.2</v>
      </c>
      <c r="H1820" s="243">
        <f t="shared" si="29"/>
        <v>0</v>
      </c>
      <c r="I1820" s="32" t="s">
        <v>5035</v>
      </c>
      <c r="K1820" s="491"/>
    </row>
    <row r="1821" spans="1:11" x14ac:dyDescent="0.25">
      <c r="A1821" s="216">
        <v>41934</v>
      </c>
      <c r="B1821" s="285" t="s">
        <v>5737</v>
      </c>
      <c r="C1821" s="361" t="s">
        <v>4961</v>
      </c>
      <c r="D1821" s="20" t="s">
        <v>78</v>
      </c>
      <c r="E1821" s="239">
        <v>2553.1999999999998</v>
      </c>
      <c r="F1821" s="287">
        <v>41935</v>
      </c>
      <c r="G1821" s="34">
        <v>2553.1999999999998</v>
      </c>
      <c r="H1821" s="243">
        <f t="shared" si="29"/>
        <v>0</v>
      </c>
      <c r="I1821" s="32" t="s">
        <v>5035</v>
      </c>
      <c r="K1821" s="491"/>
    </row>
    <row r="1822" spans="1:11" x14ac:dyDescent="0.25">
      <c r="A1822" s="216">
        <v>41934</v>
      </c>
      <c r="B1822" s="285" t="s">
        <v>5738</v>
      </c>
      <c r="C1822" s="361" t="s">
        <v>4961</v>
      </c>
      <c r="D1822" s="20" t="s">
        <v>952</v>
      </c>
      <c r="E1822" s="239">
        <v>465.2</v>
      </c>
      <c r="F1822" s="287">
        <v>41934</v>
      </c>
      <c r="G1822" s="34">
        <v>465.2</v>
      </c>
      <c r="H1822" s="243">
        <f t="shared" si="29"/>
        <v>0</v>
      </c>
      <c r="I1822" s="32" t="s">
        <v>5030</v>
      </c>
      <c r="K1822" s="491"/>
    </row>
    <row r="1823" spans="1:11" x14ac:dyDescent="0.25">
      <c r="A1823" s="216">
        <v>41934</v>
      </c>
      <c r="B1823" s="285" t="s">
        <v>5739</v>
      </c>
      <c r="C1823" s="361" t="s">
        <v>4961</v>
      </c>
      <c r="D1823" s="20" t="s">
        <v>338</v>
      </c>
      <c r="E1823" s="239">
        <v>768</v>
      </c>
      <c r="F1823" s="287">
        <v>41935</v>
      </c>
      <c r="G1823" s="34">
        <v>768</v>
      </c>
      <c r="H1823" s="243">
        <f t="shared" si="29"/>
        <v>0</v>
      </c>
      <c r="I1823" s="32" t="s">
        <v>5035</v>
      </c>
      <c r="K1823" s="491"/>
    </row>
    <row r="1824" spans="1:11" x14ac:dyDescent="0.25">
      <c r="A1824" s="216">
        <v>41934</v>
      </c>
      <c r="B1824" s="285" t="s">
        <v>5740</v>
      </c>
      <c r="C1824" s="361" t="s">
        <v>4961</v>
      </c>
      <c r="D1824" s="20" t="s">
        <v>5579</v>
      </c>
      <c r="E1824" s="239">
        <v>4404.37</v>
      </c>
      <c r="F1824" s="287">
        <v>41935</v>
      </c>
      <c r="G1824" s="34">
        <v>4404.37</v>
      </c>
      <c r="H1824" s="243">
        <f t="shared" si="29"/>
        <v>0</v>
      </c>
      <c r="I1824" s="32" t="s">
        <v>5035</v>
      </c>
      <c r="K1824" s="491"/>
    </row>
    <row r="1825" spans="1:11" x14ac:dyDescent="0.25">
      <c r="A1825" s="216">
        <v>41934</v>
      </c>
      <c r="B1825" s="285" t="s">
        <v>5741</v>
      </c>
      <c r="C1825" s="361" t="s">
        <v>4961</v>
      </c>
      <c r="D1825" s="20" t="s">
        <v>106</v>
      </c>
      <c r="E1825" s="239">
        <v>7983.3</v>
      </c>
      <c r="F1825" s="287">
        <v>41942</v>
      </c>
      <c r="G1825" s="34">
        <v>7983.3</v>
      </c>
      <c r="H1825" s="243">
        <f t="shared" si="29"/>
        <v>0</v>
      </c>
      <c r="I1825" s="32" t="s">
        <v>5030</v>
      </c>
      <c r="K1825" s="491"/>
    </row>
    <row r="1826" spans="1:11" x14ac:dyDescent="0.25">
      <c r="A1826" s="216">
        <v>41934</v>
      </c>
      <c r="B1826" s="285" t="s">
        <v>5742</v>
      </c>
      <c r="C1826" s="361" t="s">
        <v>4961</v>
      </c>
      <c r="D1826" s="20" t="s">
        <v>2187</v>
      </c>
      <c r="E1826" s="239">
        <v>2059.1999999999998</v>
      </c>
      <c r="F1826" s="287">
        <v>41935</v>
      </c>
      <c r="G1826" s="34">
        <v>2059</v>
      </c>
      <c r="H1826" s="243">
        <f t="shared" si="29"/>
        <v>0.1999999999998181</v>
      </c>
      <c r="I1826" s="32" t="s">
        <v>5035</v>
      </c>
      <c r="K1826" s="491"/>
    </row>
    <row r="1827" spans="1:11" x14ac:dyDescent="0.25">
      <c r="A1827" s="216">
        <v>41934</v>
      </c>
      <c r="B1827" s="285" t="s">
        <v>5743</v>
      </c>
      <c r="C1827" s="361" t="s">
        <v>4961</v>
      </c>
      <c r="D1827" s="20" t="s">
        <v>4685</v>
      </c>
      <c r="E1827" s="239">
        <v>1677.5</v>
      </c>
      <c r="F1827" s="287">
        <v>41935</v>
      </c>
      <c r="G1827" s="34">
        <v>1677.5</v>
      </c>
      <c r="H1827" s="243">
        <f t="shared" si="29"/>
        <v>0</v>
      </c>
      <c r="I1827" s="32" t="s">
        <v>5035</v>
      </c>
      <c r="K1827" s="491"/>
    </row>
    <row r="1828" spans="1:11" x14ac:dyDescent="0.25">
      <c r="A1828" s="216">
        <v>41934</v>
      </c>
      <c r="B1828" s="285" t="s">
        <v>5744</v>
      </c>
      <c r="C1828" s="361" t="s">
        <v>4961</v>
      </c>
      <c r="D1828" s="20" t="s">
        <v>57</v>
      </c>
      <c r="E1828" s="239">
        <v>1375</v>
      </c>
      <c r="F1828" s="287">
        <v>41935</v>
      </c>
      <c r="G1828" s="34">
        <v>1375</v>
      </c>
      <c r="H1828" s="243">
        <f t="shared" si="29"/>
        <v>0</v>
      </c>
      <c r="I1828" s="32" t="s">
        <v>5035</v>
      </c>
      <c r="K1828" s="491"/>
    </row>
    <row r="1829" spans="1:11" x14ac:dyDescent="0.25">
      <c r="A1829" s="216">
        <v>41934</v>
      </c>
      <c r="B1829" s="285" t="s">
        <v>5745</v>
      </c>
      <c r="C1829" s="361" t="s">
        <v>4961</v>
      </c>
      <c r="D1829" s="20" t="s">
        <v>5050</v>
      </c>
      <c r="E1829" s="239">
        <v>3063.6</v>
      </c>
      <c r="F1829" s="287">
        <v>41935</v>
      </c>
      <c r="G1829" s="34">
        <v>3063.6</v>
      </c>
      <c r="H1829" s="243">
        <f t="shared" si="29"/>
        <v>0</v>
      </c>
      <c r="I1829" s="32" t="s">
        <v>5035</v>
      </c>
      <c r="K1829" s="491"/>
    </row>
    <row r="1830" spans="1:11" x14ac:dyDescent="0.25">
      <c r="A1830" s="216">
        <v>41934</v>
      </c>
      <c r="B1830" s="285" t="s">
        <v>5746</v>
      </c>
      <c r="C1830" s="361" t="s">
        <v>4961</v>
      </c>
      <c r="D1830" s="20" t="s">
        <v>760</v>
      </c>
      <c r="E1830" s="239">
        <v>1965.6</v>
      </c>
      <c r="F1830" s="287">
        <v>41935</v>
      </c>
      <c r="G1830" s="34">
        <v>1965.6</v>
      </c>
      <c r="H1830" s="243">
        <f t="shared" si="29"/>
        <v>0</v>
      </c>
      <c r="I1830" s="32" t="s">
        <v>5035</v>
      </c>
      <c r="K1830" s="491"/>
    </row>
    <row r="1831" spans="1:11" x14ac:dyDescent="0.25">
      <c r="A1831" s="216">
        <v>41934</v>
      </c>
      <c r="B1831" s="285" t="s">
        <v>5747</v>
      </c>
      <c r="C1831" s="361" t="s">
        <v>4961</v>
      </c>
      <c r="D1831" s="20" t="s">
        <v>29</v>
      </c>
      <c r="E1831" s="239">
        <v>10817.4</v>
      </c>
      <c r="F1831" s="287">
        <v>41935</v>
      </c>
      <c r="G1831" s="34">
        <v>10817.4</v>
      </c>
      <c r="H1831" s="243">
        <f t="shared" si="29"/>
        <v>0</v>
      </c>
      <c r="I1831" s="32" t="s">
        <v>5047</v>
      </c>
      <c r="K1831" s="491"/>
    </row>
    <row r="1832" spans="1:11" x14ac:dyDescent="0.25">
      <c r="A1832" s="216">
        <v>41934</v>
      </c>
      <c r="B1832" s="285" t="s">
        <v>5748</v>
      </c>
      <c r="C1832" s="361" t="s">
        <v>4961</v>
      </c>
      <c r="D1832" s="20" t="s">
        <v>4355</v>
      </c>
      <c r="E1832" s="239">
        <v>9126.6</v>
      </c>
      <c r="F1832" s="287">
        <v>41935</v>
      </c>
      <c r="G1832" s="34">
        <v>9126.6</v>
      </c>
      <c r="H1832" s="243">
        <f t="shared" si="29"/>
        <v>0</v>
      </c>
      <c r="I1832" s="32" t="s">
        <v>5035</v>
      </c>
      <c r="K1832" s="491"/>
    </row>
    <row r="1833" spans="1:11" x14ac:dyDescent="0.25">
      <c r="A1833" s="216">
        <v>41934</v>
      </c>
      <c r="B1833" s="285" t="s">
        <v>5749</v>
      </c>
      <c r="C1833" s="361" t="s">
        <v>4961</v>
      </c>
      <c r="D1833" s="20" t="s">
        <v>47</v>
      </c>
      <c r="E1833" s="239">
        <v>3738.8</v>
      </c>
      <c r="F1833" s="287">
        <v>41935</v>
      </c>
      <c r="G1833" s="34">
        <v>3738.8</v>
      </c>
      <c r="H1833" s="243">
        <f t="shared" si="29"/>
        <v>0</v>
      </c>
      <c r="I1833" s="32" t="s">
        <v>5035</v>
      </c>
      <c r="K1833" s="491"/>
    </row>
    <row r="1834" spans="1:11" x14ac:dyDescent="0.25">
      <c r="A1834" s="216">
        <v>41934</v>
      </c>
      <c r="B1834" s="285" t="s">
        <v>5750</v>
      </c>
      <c r="C1834" s="361" t="s">
        <v>4961</v>
      </c>
      <c r="D1834" s="329" t="s">
        <v>53</v>
      </c>
      <c r="E1834" s="330">
        <v>0</v>
      </c>
      <c r="F1834" s="287"/>
      <c r="G1834" s="34"/>
      <c r="H1834" s="243">
        <f t="shared" si="29"/>
        <v>0</v>
      </c>
      <c r="I1834" s="32" t="s">
        <v>3082</v>
      </c>
      <c r="K1834" s="491"/>
    </row>
    <row r="1835" spans="1:11" x14ac:dyDescent="0.25">
      <c r="A1835" s="216">
        <v>41934</v>
      </c>
      <c r="B1835" s="285" t="s">
        <v>5751</v>
      </c>
      <c r="C1835" s="361" t="s">
        <v>4961</v>
      </c>
      <c r="D1835" s="20" t="s">
        <v>3372</v>
      </c>
      <c r="E1835" s="239">
        <v>1216</v>
      </c>
      <c r="F1835" s="287">
        <v>41935</v>
      </c>
      <c r="G1835" s="34">
        <v>1216</v>
      </c>
      <c r="H1835" s="243">
        <f t="shared" si="29"/>
        <v>0</v>
      </c>
      <c r="I1835" s="32" t="s">
        <v>5047</v>
      </c>
      <c r="K1835" s="491"/>
    </row>
    <row r="1836" spans="1:11" x14ac:dyDescent="0.25">
      <c r="A1836" s="216">
        <v>41934</v>
      </c>
      <c r="B1836" s="285" t="s">
        <v>5752</v>
      </c>
      <c r="C1836" s="361" t="s">
        <v>4961</v>
      </c>
      <c r="D1836" s="20" t="s">
        <v>1611</v>
      </c>
      <c r="E1836" s="239">
        <v>4414.1000000000004</v>
      </c>
      <c r="F1836" s="287">
        <v>41934</v>
      </c>
      <c r="G1836" s="34">
        <v>4414.1000000000004</v>
      </c>
      <c r="H1836" s="243">
        <f t="shared" si="29"/>
        <v>0</v>
      </c>
      <c r="I1836" s="32" t="s">
        <v>5030</v>
      </c>
      <c r="K1836" s="491"/>
    </row>
    <row r="1837" spans="1:11" x14ac:dyDescent="0.25">
      <c r="A1837" s="216">
        <v>41934</v>
      </c>
      <c r="B1837" s="285" t="s">
        <v>5753</v>
      </c>
      <c r="C1837" s="361" t="s">
        <v>4961</v>
      </c>
      <c r="D1837" s="20" t="s">
        <v>4735</v>
      </c>
      <c r="E1837" s="239">
        <v>332.8</v>
      </c>
      <c r="F1837" s="287">
        <v>41934</v>
      </c>
      <c r="G1837" s="34">
        <v>332.8</v>
      </c>
      <c r="H1837" s="243">
        <f t="shared" si="29"/>
        <v>0</v>
      </c>
      <c r="I1837" s="32" t="s">
        <v>3583</v>
      </c>
      <c r="K1837" s="491"/>
    </row>
    <row r="1838" spans="1:11" x14ac:dyDescent="0.25">
      <c r="A1838" s="216">
        <v>41934</v>
      </c>
      <c r="B1838" s="285" t="s">
        <v>5754</v>
      </c>
      <c r="C1838" s="361" t="s">
        <v>4961</v>
      </c>
      <c r="D1838" s="344" t="s">
        <v>765</v>
      </c>
      <c r="E1838" s="345">
        <v>3049.8</v>
      </c>
      <c r="F1838" s="287">
        <v>41934</v>
      </c>
      <c r="G1838" s="34">
        <v>3049.8</v>
      </c>
      <c r="H1838" s="243">
        <f t="shared" si="29"/>
        <v>0</v>
      </c>
      <c r="I1838" s="32" t="s">
        <v>5047</v>
      </c>
      <c r="K1838" s="491"/>
    </row>
    <row r="1839" spans="1:11" x14ac:dyDescent="0.25">
      <c r="A1839" s="216">
        <v>41934</v>
      </c>
      <c r="B1839" s="285" t="s">
        <v>5755</v>
      </c>
      <c r="C1839" s="361" t="s">
        <v>4961</v>
      </c>
      <c r="D1839" s="344" t="s">
        <v>4623</v>
      </c>
      <c r="E1839" s="345">
        <v>226.2</v>
      </c>
      <c r="F1839" s="287">
        <v>41934</v>
      </c>
      <c r="G1839" s="34">
        <v>226.2</v>
      </c>
      <c r="H1839" s="243">
        <f t="shared" si="29"/>
        <v>0</v>
      </c>
      <c r="I1839" s="32" t="s">
        <v>5030</v>
      </c>
      <c r="K1839" s="491"/>
    </row>
    <row r="1840" spans="1:11" x14ac:dyDescent="0.25">
      <c r="A1840" s="216">
        <v>41934</v>
      </c>
      <c r="B1840" s="285" t="s">
        <v>5756</v>
      </c>
      <c r="C1840" s="361" t="s">
        <v>4961</v>
      </c>
      <c r="D1840" s="344" t="s">
        <v>792</v>
      </c>
      <c r="E1840" s="345">
        <v>3792.5</v>
      </c>
      <c r="F1840" s="287">
        <v>41934</v>
      </c>
      <c r="G1840" s="34">
        <v>3792.5</v>
      </c>
      <c r="H1840" s="243">
        <f t="shared" si="29"/>
        <v>0</v>
      </c>
      <c r="I1840" s="32" t="s">
        <v>5030</v>
      </c>
      <c r="K1840" s="491"/>
    </row>
    <row r="1841" spans="1:11" x14ac:dyDescent="0.25">
      <c r="A1841" s="216">
        <v>41934</v>
      </c>
      <c r="B1841" s="285" t="s">
        <v>5757</v>
      </c>
      <c r="C1841" s="361" t="s">
        <v>4961</v>
      </c>
      <c r="D1841" s="344" t="s">
        <v>494</v>
      </c>
      <c r="E1841" s="345">
        <v>8979</v>
      </c>
      <c r="F1841" s="287">
        <v>41935</v>
      </c>
      <c r="G1841" s="34">
        <v>8979</v>
      </c>
      <c r="H1841" s="243">
        <f t="shared" si="29"/>
        <v>0</v>
      </c>
      <c r="I1841" s="32" t="s">
        <v>5047</v>
      </c>
      <c r="K1841" s="491"/>
    </row>
    <row r="1842" spans="1:11" x14ac:dyDescent="0.25">
      <c r="A1842" s="216">
        <v>41934</v>
      </c>
      <c r="B1842" s="285" t="s">
        <v>5758</v>
      </c>
      <c r="C1842" s="361" t="s">
        <v>4961</v>
      </c>
      <c r="D1842" s="344" t="s">
        <v>133</v>
      </c>
      <c r="E1842" s="345">
        <v>29351</v>
      </c>
      <c r="F1842" s="681">
        <v>41934</v>
      </c>
      <c r="G1842" s="34">
        <v>29351</v>
      </c>
      <c r="H1842" s="243">
        <f t="shared" si="29"/>
        <v>0</v>
      </c>
      <c r="I1842" s="32" t="s">
        <v>5030</v>
      </c>
      <c r="K1842" s="491"/>
    </row>
    <row r="1843" spans="1:11" x14ac:dyDescent="0.25">
      <c r="A1843" s="216">
        <v>41934</v>
      </c>
      <c r="B1843" s="285" t="s">
        <v>5759</v>
      </c>
      <c r="C1843" s="361" t="s">
        <v>4961</v>
      </c>
      <c r="D1843" s="329" t="s">
        <v>53</v>
      </c>
      <c r="E1843" s="330">
        <v>0</v>
      </c>
      <c r="F1843" s="487"/>
      <c r="G1843" s="336"/>
      <c r="H1843" s="243">
        <f t="shared" si="29"/>
        <v>0</v>
      </c>
      <c r="I1843" s="32"/>
      <c r="K1843" s="491"/>
    </row>
    <row r="1844" spans="1:11" x14ac:dyDescent="0.25">
      <c r="A1844" s="216">
        <v>41934</v>
      </c>
      <c r="B1844" s="285" t="s">
        <v>5760</v>
      </c>
      <c r="C1844" s="361" t="s">
        <v>4961</v>
      </c>
      <c r="D1844" s="344" t="s">
        <v>1882</v>
      </c>
      <c r="E1844" s="345">
        <v>6028.84</v>
      </c>
      <c r="F1844" s="287">
        <v>41935</v>
      </c>
      <c r="G1844" s="34">
        <v>6028.84</v>
      </c>
      <c r="H1844" s="243">
        <f t="shared" si="29"/>
        <v>0</v>
      </c>
      <c r="I1844" s="32" t="s">
        <v>5030</v>
      </c>
      <c r="K1844" s="491"/>
    </row>
    <row r="1845" spans="1:11" x14ac:dyDescent="0.25">
      <c r="A1845" s="216">
        <v>41934</v>
      </c>
      <c r="B1845" s="285" t="s">
        <v>5761</v>
      </c>
      <c r="C1845" s="361" t="s">
        <v>4961</v>
      </c>
      <c r="D1845" s="344" t="s">
        <v>4686</v>
      </c>
      <c r="E1845" s="345">
        <v>3451.5</v>
      </c>
      <c r="F1845" s="287">
        <v>41935</v>
      </c>
      <c r="G1845" s="34">
        <v>3451.5</v>
      </c>
      <c r="H1845" s="243">
        <f t="shared" si="29"/>
        <v>0</v>
      </c>
      <c r="I1845" s="32" t="s">
        <v>5030</v>
      </c>
      <c r="K1845" s="491"/>
    </row>
    <row r="1846" spans="1:11" x14ac:dyDescent="0.25">
      <c r="A1846" s="216">
        <v>41934</v>
      </c>
      <c r="B1846" s="285" t="s">
        <v>5762</v>
      </c>
      <c r="C1846" s="361" t="s">
        <v>4961</v>
      </c>
      <c r="D1846" s="344" t="s">
        <v>2604</v>
      </c>
      <c r="E1846" s="345">
        <v>9976.4</v>
      </c>
      <c r="F1846" s="287">
        <v>41934</v>
      </c>
      <c r="G1846" s="34">
        <v>9976.4</v>
      </c>
      <c r="H1846" s="243">
        <f t="shared" si="29"/>
        <v>0</v>
      </c>
      <c r="I1846" s="32" t="s">
        <v>5047</v>
      </c>
      <c r="K1846" s="491"/>
    </row>
    <row r="1847" spans="1:11" x14ac:dyDescent="0.25">
      <c r="A1847" s="216">
        <v>41934</v>
      </c>
      <c r="B1847" s="285" t="s">
        <v>5763</v>
      </c>
      <c r="C1847" s="361" t="s">
        <v>4961</v>
      </c>
      <c r="D1847" s="344" t="s">
        <v>4798</v>
      </c>
      <c r="E1847" s="345">
        <v>6102</v>
      </c>
      <c r="F1847" s="287">
        <v>41934</v>
      </c>
      <c r="G1847" s="34">
        <v>6102</v>
      </c>
      <c r="H1847" s="243">
        <f t="shared" si="29"/>
        <v>0</v>
      </c>
      <c r="I1847" s="32" t="s">
        <v>5030</v>
      </c>
      <c r="K1847" s="491"/>
    </row>
    <row r="1848" spans="1:11" x14ac:dyDescent="0.25">
      <c r="A1848" s="216">
        <v>41934</v>
      </c>
      <c r="B1848" s="285" t="s">
        <v>5764</v>
      </c>
      <c r="C1848" s="361" t="s">
        <v>4961</v>
      </c>
      <c r="D1848" s="344" t="s">
        <v>4798</v>
      </c>
      <c r="E1848" s="345">
        <v>4398.7</v>
      </c>
      <c r="F1848" s="287">
        <v>41934</v>
      </c>
      <c r="G1848" s="34">
        <v>4398.7</v>
      </c>
      <c r="H1848" s="243">
        <f t="shared" si="29"/>
        <v>0</v>
      </c>
      <c r="I1848" s="32" t="s">
        <v>5030</v>
      </c>
      <c r="K1848" s="491"/>
    </row>
    <row r="1849" spans="1:11" x14ac:dyDescent="0.25">
      <c r="A1849" s="216">
        <v>41934</v>
      </c>
      <c r="B1849" s="285" t="s">
        <v>5765</v>
      </c>
      <c r="C1849" s="361" t="s">
        <v>4961</v>
      </c>
      <c r="D1849" s="344" t="s">
        <v>60</v>
      </c>
      <c r="E1849" s="345">
        <v>5817.24</v>
      </c>
      <c r="F1849" s="473" t="s">
        <v>5766</v>
      </c>
      <c r="G1849" s="34">
        <v>5817.24</v>
      </c>
      <c r="H1849" s="243">
        <f t="shared" si="29"/>
        <v>0</v>
      </c>
      <c r="I1849" s="32" t="s">
        <v>3071</v>
      </c>
      <c r="K1849" s="491"/>
    </row>
    <row r="1850" spans="1:11" x14ac:dyDescent="0.25">
      <c r="A1850" s="216">
        <v>41934</v>
      </c>
      <c r="B1850" s="285" t="s">
        <v>5767</v>
      </c>
      <c r="C1850" s="361" t="s">
        <v>4961</v>
      </c>
      <c r="D1850" s="344" t="s">
        <v>4956</v>
      </c>
      <c r="E1850" s="345">
        <v>10475.200000000001</v>
      </c>
      <c r="F1850" s="287">
        <v>41934</v>
      </c>
      <c r="G1850" s="34">
        <v>10475.200000000001</v>
      </c>
      <c r="H1850" s="243">
        <f t="shared" si="29"/>
        <v>0</v>
      </c>
      <c r="I1850" s="32" t="s">
        <v>5030</v>
      </c>
      <c r="K1850" s="491"/>
    </row>
    <row r="1851" spans="1:11" x14ac:dyDescent="0.25">
      <c r="A1851" s="216">
        <v>41934</v>
      </c>
      <c r="B1851" s="285" t="s">
        <v>5768</v>
      </c>
      <c r="C1851" s="361" t="s">
        <v>4961</v>
      </c>
      <c r="D1851" s="344" t="s">
        <v>396</v>
      </c>
      <c r="E1851" s="345">
        <v>278.39999999999998</v>
      </c>
      <c r="F1851" s="287">
        <v>41934</v>
      </c>
      <c r="G1851" s="34">
        <v>278.39999999999998</v>
      </c>
      <c r="H1851" s="243">
        <f t="shared" si="29"/>
        <v>0</v>
      </c>
      <c r="I1851" s="32" t="s">
        <v>5030</v>
      </c>
      <c r="K1851" s="491"/>
    </row>
    <row r="1852" spans="1:11" x14ac:dyDescent="0.25">
      <c r="A1852" s="216">
        <v>41934</v>
      </c>
      <c r="B1852" s="285" t="s">
        <v>5769</v>
      </c>
      <c r="C1852" s="361" t="s">
        <v>4961</v>
      </c>
      <c r="D1852" s="344" t="s">
        <v>5770</v>
      </c>
      <c r="E1852" s="345">
        <v>2880</v>
      </c>
      <c r="F1852" s="287">
        <v>41934</v>
      </c>
      <c r="G1852" s="34">
        <v>2880</v>
      </c>
      <c r="H1852" s="243">
        <f t="shared" si="29"/>
        <v>0</v>
      </c>
      <c r="I1852" s="32" t="s">
        <v>5033</v>
      </c>
      <c r="K1852" s="491"/>
    </row>
    <row r="1853" spans="1:11" x14ac:dyDescent="0.25">
      <c r="A1853" s="216">
        <v>41934</v>
      </c>
      <c r="B1853" s="285" t="s">
        <v>5771</v>
      </c>
      <c r="C1853" s="361" t="s">
        <v>4961</v>
      </c>
      <c r="D1853" s="344" t="s">
        <v>2719</v>
      </c>
      <c r="E1853" s="345">
        <v>2615.1999999999998</v>
      </c>
      <c r="F1853" s="287">
        <v>41935</v>
      </c>
      <c r="G1853" s="34">
        <v>2615.1999999999998</v>
      </c>
      <c r="H1853" s="243">
        <f t="shared" si="29"/>
        <v>0</v>
      </c>
      <c r="I1853" s="32" t="s">
        <v>5031</v>
      </c>
      <c r="K1853" s="491"/>
    </row>
    <row r="1854" spans="1:11" x14ac:dyDescent="0.25">
      <c r="A1854" s="216">
        <v>41934</v>
      </c>
      <c r="B1854" s="285" t="s">
        <v>5772</v>
      </c>
      <c r="C1854" s="361" t="s">
        <v>4961</v>
      </c>
      <c r="D1854" s="344" t="s">
        <v>5042</v>
      </c>
      <c r="E1854" s="345">
        <v>4882.5</v>
      </c>
      <c r="F1854" s="287">
        <v>41935</v>
      </c>
      <c r="G1854" s="34">
        <v>4882.5</v>
      </c>
      <c r="H1854" s="243">
        <f t="shared" si="29"/>
        <v>0</v>
      </c>
      <c r="I1854" s="32" t="s">
        <v>5031</v>
      </c>
      <c r="K1854" s="491"/>
    </row>
    <row r="1855" spans="1:11" x14ac:dyDescent="0.25">
      <c r="A1855" s="216">
        <v>41934</v>
      </c>
      <c r="B1855" s="285" t="s">
        <v>5773</v>
      </c>
      <c r="C1855" s="361" t="s">
        <v>4961</v>
      </c>
      <c r="D1855" s="344" t="s">
        <v>4691</v>
      </c>
      <c r="E1855" s="345">
        <v>790.4</v>
      </c>
      <c r="F1855" s="287">
        <v>41935</v>
      </c>
      <c r="G1855" s="34">
        <v>790.4</v>
      </c>
      <c r="H1855" s="243">
        <f t="shared" si="29"/>
        <v>0</v>
      </c>
      <c r="I1855" s="32" t="s">
        <v>5031</v>
      </c>
      <c r="K1855" s="491"/>
    </row>
    <row r="1856" spans="1:11" x14ac:dyDescent="0.25">
      <c r="A1856" s="216">
        <v>41934</v>
      </c>
      <c r="B1856" s="285" t="s">
        <v>5774</v>
      </c>
      <c r="C1856" s="361" t="s">
        <v>4961</v>
      </c>
      <c r="D1856" s="344" t="s">
        <v>4797</v>
      </c>
      <c r="E1856" s="345">
        <v>8655.7000000000007</v>
      </c>
      <c r="F1856" s="287">
        <v>41935</v>
      </c>
      <c r="G1856" s="34">
        <v>8655.7000000000007</v>
      </c>
      <c r="H1856" s="243">
        <f t="shared" si="29"/>
        <v>0</v>
      </c>
      <c r="I1856" s="32" t="s">
        <v>5031</v>
      </c>
      <c r="K1856" s="491"/>
    </row>
    <row r="1857" spans="1:11" x14ac:dyDescent="0.25">
      <c r="A1857" s="216">
        <v>41934</v>
      </c>
      <c r="B1857" s="285" t="s">
        <v>5775</v>
      </c>
      <c r="C1857" s="361" t="s">
        <v>4961</v>
      </c>
      <c r="D1857" s="344" t="s">
        <v>2485</v>
      </c>
      <c r="E1857" s="345">
        <v>13540.8</v>
      </c>
      <c r="F1857" s="487"/>
      <c r="G1857" s="336"/>
      <c r="H1857" s="243">
        <f t="shared" si="29"/>
        <v>13540.8</v>
      </c>
      <c r="I1857" s="32" t="s">
        <v>5031</v>
      </c>
      <c r="K1857" s="491"/>
    </row>
    <row r="1858" spans="1:11" x14ac:dyDescent="0.25">
      <c r="A1858" s="216">
        <v>41934</v>
      </c>
      <c r="B1858" s="285" t="s">
        <v>5776</v>
      </c>
      <c r="C1858" s="361" t="s">
        <v>4961</v>
      </c>
      <c r="D1858" s="344" t="s">
        <v>1818</v>
      </c>
      <c r="E1858" s="345">
        <v>5552</v>
      </c>
      <c r="F1858" s="487"/>
      <c r="G1858" s="336"/>
      <c r="H1858" s="243">
        <f t="shared" si="29"/>
        <v>5552</v>
      </c>
      <c r="I1858" s="32" t="s">
        <v>5033</v>
      </c>
      <c r="K1858" s="491"/>
    </row>
    <row r="1859" spans="1:11" x14ac:dyDescent="0.25">
      <c r="A1859" s="216">
        <v>41934</v>
      </c>
      <c r="B1859" s="285" t="s">
        <v>5777</v>
      </c>
      <c r="C1859" s="361" t="s">
        <v>4961</v>
      </c>
      <c r="D1859" s="344" t="s">
        <v>3378</v>
      </c>
      <c r="E1859" s="345">
        <v>1872.2</v>
      </c>
      <c r="F1859" s="287">
        <v>41934</v>
      </c>
      <c r="G1859" s="34">
        <v>1872.2</v>
      </c>
      <c r="H1859" s="243">
        <f t="shared" si="29"/>
        <v>0</v>
      </c>
      <c r="I1859" s="32" t="s">
        <v>5030</v>
      </c>
      <c r="K1859" s="491"/>
    </row>
    <row r="1860" spans="1:11" x14ac:dyDescent="0.25">
      <c r="A1860" s="216">
        <v>41934</v>
      </c>
      <c r="B1860" s="285" t="s">
        <v>5778</v>
      </c>
      <c r="C1860" s="361" t="s">
        <v>4961</v>
      </c>
      <c r="D1860" s="344" t="s">
        <v>136</v>
      </c>
      <c r="E1860" s="345">
        <v>470</v>
      </c>
      <c r="F1860" s="287">
        <v>41934</v>
      </c>
      <c r="G1860" s="44">
        <v>470</v>
      </c>
      <c r="H1860" s="243">
        <f t="shared" si="29"/>
        <v>0</v>
      </c>
      <c r="I1860" s="20" t="s">
        <v>5030</v>
      </c>
      <c r="K1860" s="491"/>
    </row>
    <row r="1861" spans="1:11" x14ac:dyDescent="0.25">
      <c r="A1861" s="216">
        <v>41934</v>
      </c>
      <c r="B1861" s="285" t="s">
        <v>5779</v>
      </c>
      <c r="C1861" s="361" t="s">
        <v>4961</v>
      </c>
      <c r="D1861" s="344" t="s">
        <v>28</v>
      </c>
      <c r="E1861" s="345">
        <v>1211.5999999999999</v>
      </c>
      <c r="F1861" s="287">
        <v>41934</v>
      </c>
      <c r="G1861" s="44">
        <v>1211.5999999999999</v>
      </c>
      <c r="H1861" s="243">
        <f t="shared" si="29"/>
        <v>0</v>
      </c>
      <c r="I1861" s="20" t="s">
        <v>5030</v>
      </c>
      <c r="K1861" s="491"/>
    </row>
    <row r="1862" spans="1:11" x14ac:dyDescent="0.25">
      <c r="A1862" s="216">
        <v>41934</v>
      </c>
      <c r="B1862" s="285" t="s">
        <v>5780</v>
      </c>
      <c r="C1862" s="361" t="s">
        <v>4961</v>
      </c>
      <c r="D1862" s="344" t="s">
        <v>494</v>
      </c>
      <c r="E1862" s="345">
        <v>1575.6</v>
      </c>
      <c r="F1862" s="287">
        <v>41934</v>
      </c>
      <c r="G1862" s="44">
        <v>1575.6</v>
      </c>
      <c r="H1862" s="243">
        <f t="shared" si="29"/>
        <v>0</v>
      </c>
      <c r="I1862" s="20" t="s">
        <v>5030</v>
      </c>
      <c r="K1862" s="491"/>
    </row>
    <row r="1863" spans="1:11" x14ac:dyDescent="0.25">
      <c r="A1863" s="216">
        <v>41934</v>
      </c>
      <c r="B1863" s="285" t="s">
        <v>5781</v>
      </c>
      <c r="C1863" s="361" t="s">
        <v>4961</v>
      </c>
      <c r="D1863" s="344" t="s">
        <v>386</v>
      </c>
      <c r="E1863" s="345">
        <v>2222</v>
      </c>
      <c r="F1863" s="287">
        <v>41934</v>
      </c>
      <c r="G1863" s="44">
        <v>2222</v>
      </c>
      <c r="H1863" s="243">
        <f t="shared" si="29"/>
        <v>0</v>
      </c>
      <c r="I1863" s="20" t="s">
        <v>5047</v>
      </c>
      <c r="K1863" s="491"/>
    </row>
    <row r="1864" spans="1:11" x14ac:dyDescent="0.25">
      <c r="A1864" s="216">
        <v>41934</v>
      </c>
      <c r="B1864" s="285" t="s">
        <v>5782</v>
      </c>
      <c r="C1864" s="361" t="s">
        <v>4961</v>
      </c>
      <c r="D1864" s="344" t="s">
        <v>14</v>
      </c>
      <c r="E1864" s="345">
        <v>1680</v>
      </c>
      <c r="F1864" s="287">
        <v>41935</v>
      </c>
      <c r="G1864" s="44">
        <v>1680</v>
      </c>
      <c r="H1864" s="243">
        <f t="shared" ref="H1864:H1927" si="30">E1864-G1864</f>
        <v>0</v>
      </c>
      <c r="I1864" s="20" t="s">
        <v>5033</v>
      </c>
      <c r="K1864" s="491"/>
    </row>
    <row r="1865" spans="1:11" x14ac:dyDescent="0.25">
      <c r="A1865" s="216">
        <v>41934</v>
      </c>
      <c r="B1865" s="285" t="s">
        <v>5783</v>
      </c>
      <c r="C1865" s="361" t="s">
        <v>4961</v>
      </c>
      <c r="D1865" s="344" t="s">
        <v>4216</v>
      </c>
      <c r="E1865" s="345">
        <v>9496.4</v>
      </c>
      <c r="F1865" s="287">
        <v>41934</v>
      </c>
      <c r="G1865" s="44">
        <v>9496.4</v>
      </c>
      <c r="H1865" s="243">
        <f t="shared" si="30"/>
        <v>0</v>
      </c>
      <c r="I1865" s="20" t="s">
        <v>5030</v>
      </c>
      <c r="K1865" s="491"/>
    </row>
    <row r="1866" spans="1:11" x14ac:dyDescent="0.25">
      <c r="A1866" s="216">
        <v>41935</v>
      </c>
      <c r="B1866" s="285" t="s">
        <v>5784</v>
      </c>
      <c r="C1866" s="361" t="s">
        <v>4961</v>
      </c>
      <c r="D1866" s="344" t="s">
        <v>4953</v>
      </c>
      <c r="E1866" s="345">
        <v>30528</v>
      </c>
      <c r="F1866" s="419">
        <v>41935</v>
      </c>
      <c r="G1866" s="44">
        <v>30528</v>
      </c>
      <c r="H1866" s="243">
        <f t="shared" si="30"/>
        <v>0</v>
      </c>
      <c r="I1866" s="20" t="s">
        <v>5009</v>
      </c>
      <c r="K1866" s="491"/>
    </row>
    <row r="1867" spans="1:11" x14ac:dyDescent="0.25">
      <c r="A1867" s="216">
        <v>41935</v>
      </c>
      <c r="B1867" s="285" t="s">
        <v>5785</v>
      </c>
      <c r="C1867" s="361" t="s">
        <v>4961</v>
      </c>
      <c r="D1867" s="344" t="s">
        <v>4956</v>
      </c>
      <c r="E1867" s="345">
        <v>49867.199999999997</v>
      </c>
      <c r="F1867" s="419">
        <v>41936</v>
      </c>
      <c r="G1867" s="44">
        <v>49867.199999999997</v>
      </c>
      <c r="H1867" s="243">
        <f t="shared" si="30"/>
        <v>0</v>
      </c>
      <c r="I1867" s="20" t="s">
        <v>5038</v>
      </c>
      <c r="K1867" s="491"/>
    </row>
    <row r="1868" spans="1:11" x14ac:dyDescent="0.25">
      <c r="A1868" s="216">
        <v>41935</v>
      </c>
      <c r="B1868" s="285" t="s">
        <v>5786</v>
      </c>
      <c r="C1868" s="361" t="s">
        <v>4961</v>
      </c>
      <c r="D1868" s="344" t="s">
        <v>4682</v>
      </c>
      <c r="E1868" s="345">
        <v>17925.599999999999</v>
      </c>
      <c r="F1868" s="419">
        <v>41935</v>
      </c>
      <c r="G1868" s="44">
        <v>17925.599999999999</v>
      </c>
      <c r="H1868" s="243">
        <f t="shared" si="30"/>
        <v>0</v>
      </c>
      <c r="I1868" s="20" t="s">
        <v>5030</v>
      </c>
      <c r="K1868" s="491"/>
    </row>
    <row r="1869" spans="1:11" x14ac:dyDescent="0.25">
      <c r="A1869" s="216">
        <v>41935</v>
      </c>
      <c r="B1869" s="285" t="s">
        <v>5787</v>
      </c>
      <c r="C1869" s="361" t="s">
        <v>4961</v>
      </c>
      <c r="D1869" s="344" t="s">
        <v>5034</v>
      </c>
      <c r="E1869" s="345">
        <v>44794.74</v>
      </c>
      <c r="F1869" s="419">
        <v>41939</v>
      </c>
      <c r="G1869" s="44">
        <v>44794.74</v>
      </c>
      <c r="H1869" s="243">
        <f t="shared" si="30"/>
        <v>0</v>
      </c>
      <c r="I1869" s="20" t="s">
        <v>5030</v>
      </c>
      <c r="K1869" s="491"/>
    </row>
    <row r="1870" spans="1:11" x14ac:dyDescent="0.25">
      <c r="A1870" s="216">
        <v>41935</v>
      </c>
      <c r="B1870" s="285" t="s">
        <v>5788</v>
      </c>
      <c r="C1870" s="361" t="s">
        <v>4961</v>
      </c>
      <c r="D1870" s="344" t="s">
        <v>28</v>
      </c>
      <c r="E1870" s="345">
        <v>4017.6</v>
      </c>
      <c r="F1870" s="419">
        <v>41935</v>
      </c>
      <c r="G1870" s="44">
        <v>4017.6</v>
      </c>
      <c r="H1870" s="243">
        <f t="shared" si="30"/>
        <v>0</v>
      </c>
      <c r="I1870" s="214" t="s">
        <v>5030</v>
      </c>
      <c r="K1870" s="491"/>
    </row>
    <row r="1871" spans="1:11" x14ac:dyDescent="0.25">
      <c r="A1871" s="216">
        <v>41935</v>
      </c>
      <c r="B1871" s="285" t="s">
        <v>5789</v>
      </c>
      <c r="C1871" s="361" t="s">
        <v>4961</v>
      </c>
      <c r="D1871" s="344" t="s">
        <v>14</v>
      </c>
      <c r="E1871" s="345">
        <v>8400</v>
      </c>
      <c r="F1871" s="419">
        <v>41935</v>
      </c>
      <c r="G1871" s="44">
        <v>8400</v>
      </c>
      <c r="H1871" s="243">
        <f t="shared" si="30"/>
        <v>0</v>
      </c>
      <c r="I1871" s="214" t="s">
        <v>5031</v>
      </c>
      <c r="K1871" s="491"/>
    </row>
    <row r="1872" spans="1:11" x14ac:dyDescent="0.25">
      <c r="A1872" s="216">
        <v>41935</v>
      </c>
      <c r="B1872" s="285" t="s">
        <v>5790</v>
      </c>
      <c r="C1872" s="361" t="s">
        <v>4961</v>
      </c>
      <c r="D1872" s="344" t="s">
        <v>4991</v>
      </c>
      <c r="E1872" s="345">
        <v>4993.8</v>
      </c>
      <c r="F1872" s="419">
        <v>41935</v>
      </c>
      <c r="G1872" s="44">
        <v>4993.8</v>
      </c>
      <c r="H1872" s="243">
        <f t="shared" si="30"/>
        <v>0</v>
      </c>
      <c r="I1872" s="214" t="s">
        <v>5030</v>
      </c>
      <c r="K1872" s="491"/>
    </row>
    <row r="1873" spans="1:11" x14ac:dyDescent="0.25">
      <c r="A1873" s="216">
        <v>41935</v>
      </c>
      <c r="B1873" s="285" t="s">
        <v>5791</v>
      </c>
      <c r="C1873" s="361" t="s">
        <v>4961</v>
      </c>
      <c r="D1873" s="344" t="s">
        <v>4273</v>
      </c>
      <c r="E1873" s="345">
        <v>269933.59999999998</v>
      </c>
      <c r="F1873" s="419">
        <v>41942</v>
      </c>
      <c r="G1873" s="44">
        <v>269933.59999999998</v>
      </c>
      <c r="H1873" s="243">
        <f t="shared" si="30"/>
        <v>0</v>
      </c>
      <c r="I1873" s="214" t="s">
        <v>10</v>
      </c>
      <c r="K1873" s="491"/>
    </row>
    <row r="1874" spans="1:11" x14ac:dyDescent="0.25">
      <c r="A1874" s="216">
        <v>41935</v>
      </c>
      <c r="B1874" s="285" t="s">
        <v>5792</v>
      </c>
      <c r="C1874" s="361" t="s">
        <v>4961</v>
      </c>
      <c r="D1874" s="344" t="s">
        <v>22</v>
      </c>
      <c r="E1874" s="345">
        <v>590</v>
      </c>
      <c r="F1874" s="419">
        <v>41935</v>
      </c>
      <c r="G1874" s="44">
        <v>590</v>
      </c>
      <c r="H1874" s="243">
        <f t="shared" si="30"/>
        <v>0</v>
      </c>
      <c r="I1874" s="214" t="s">
        <v>5030</v>
      </c>
      <c r="K1874" s="491"/>
    </row>
    <row r="1875" spans="1:11" x14ac:dyDescent="0.25">
      <c r="A1875" s="216">
        <v>41935</v>
      </c>
      <c r="B1875" s="285" t="s">
        <v>5793</v>
      </c>
      <c r="C1875" s="361" t="s">
        <v>4961</v>
      </c>
      <c r="D1875" s="344" t="s">
        <v>346</v>
      </c>
      <c r="E1875" s="345">
        <v>96.6</v>
      </c>
      <c r="F1875" s="419">
        <v>41935</v>
      </c>
      <c r="G1875" s="44">
        <v>96.6</v>
      </c>
      <c r="H1875" s="243">
        <f t="shared" si="30"/>
        <v>0</v>
      </c>
      <c r="I1875" s="214" t="s">
        <v>3583</v>
      </c>
      <c r="K1875" s="491"/>
    </row>
    <row r="1876" spans="1:11" x14ac:dyDescent="0.25">
      <c r="A1876" s="216">
        <v>41935</v>
      </c>
      <c r="B1876" s="285" t="s">
        <v>5794</v>
      </c>
      <c r="C1876" s="361" t="s">
        <v>4961</v>
      </c>
      <c r="D1876" s="344" t="s">
        <v>4733</v>
      </c>
      <c r="E1876" s="345">
        <v>2698.8</v>
      </c>
      <c r="F1876" s="419">
        <v>41935</v>
      </c>
      <c r="G1876" s="44">
        <v>2698.8</v>
      </c>
      <c r="H1876" s="243">
        <f t="shared" si="30"/>
        <v>0</v>
      </c>
      <c r="I1876" s="214" t="s">
        <v>5030</v>
      </c>
      <c r="K1876" s="491"/>
    </row>
    <row r="1877" spans="1:11" x14ac:dyDescent="0.25">
      <c r="A1877" s="216">
        <v>41935</v>
      </c>
      <c r="B1877" s="285" t="s">
        <v>5795</v>
      </c>
      <c r="C1877" s="361" t="s">
        <v>4961</v>
      </c>
      <c r="D1877" s="344" t="s">
        <v>3372</v>
      </c>
      <c r="E1877" s="345">
        <v>1520</v>
      </c>
      <c r="F1877" s="419">
        <v>41935</v>
      </c>
      <c r="G1877" s="44">
        <v>1520</v>
      </c>
      <c r="H1877" s="243">
        <f t="shared" si="30"/>
        <v>0</v>
      </c>
      <c r="I1877" s="214" t="s">
        <v>5048</v>
      </c>
      <c r="K1877" s="491"/>
    </row>
    <row r="1878" spans="1:11" x14ac:dyDescent="0.25">
      <c r="A1878" s="216">
        <v>41935</v>
      </c>
      <c r="B1878" s="285" t="s">
        <v>5796</v>
      </c>
      <c r="C1878" s="361" t="s">
        <v>4961</v>
      </c>
      <c r="D1878" s="344" t="s">
        <v>4991</v>
      </c>
      <c r="E1878" s="345">
        <v>7732.2</v>
      </c>
      <c r="F1878" s="419">
        <v>41935</v>
      </c>
      <c r="G1878" s="44">
        <v>7732.2</v>
      </c>
      <c r="H1878" s="243">
        <f t="shared" si="30"/>
        <v>0</v>
      </c>
      <c r="I1878" s="214" t="s">
        <v>5030</v>
      </c>
      <c r="K1878" s="491"/>
    </row>
    <row r="1879" spans="1:11" x14ac:dyDescent="0.25">
      <c r="A1879" s="216">
        <v>41935</v>
      </c>
      <c r="B1879" s="285" t="s">
        <v>5797</v>
      </c>
      <c r="C1879" s="361" t="s">
        <v>4961</v>
      </c>
      <c r="D1879" s="344" t="s">
        <v>116</v>
      </c>
      <c r="E1879" s="345">
        <v>5914.7</v>
      </c>
      <c r="F1879" s="419">
        <v>41935</v>
      </c>
      <c r="G1879" s="44">
        <v>5914.7</v>
      </c>
      <c r="H1879" s="243">
        <f t="shared" si="30"/>
        <v>0</v>
      </c>
      <c r="I1879" s="214" t="s">
        <v>5030</v>
      </c>
      <c r="K1879" s="491"/>
    </row>
    <row r="1880" spans="1:11" x14ac:dyDescent="0.25">
      <c r="A1880" s="216">
        <v>41935</v>
      </c>
      <c r="B1880" s="285" t="s">
        <v>5798</v>
      </c>
      <c r="C1880" s="361" t="s">
        <v>4961</v>
      </c>
      <c r="D1880" s="344" t="s">
        <v>956</v>
      </c>
      <c r="E1880" s="345">
        <v>6022.8</v>
      </c>
      <c r="F1880" s="419">
        <v>41935</v>
      </c>
      <c r="G1880" s="44">
        <v>6022.8</v>
      </c>
      <c r="H1880" s="243">
        <f t="shared" si="30"/>
        <v>0</v>
      </c>
      <c r="I1880" s="214" t="s">
        <v>5035</v>
      </c>
    </row>
    <row r="1881" spans="1:11" x14ac:dyDescent="0.25">
      <c r="A1881" s="216">
        <v>41935</v>
      </c>
      <c r="B1881" s="285" t="s">
        <v>5799</v>
      </c>
      <c r="C1881" s="361" t="s">
        <v>4961</v>
      </c>
      <c r="D1881" s="344" t="s">
        <v>4859</v>
      </c>
      <c r="E1881" s="345">
        <v>2923.2</v>
      </c>
      <c r="F1881" s="419">
        <v>41935</v>
      </c>
      <c r="G1881" s="44">
        <v>2923.2</v>
      </c>
      <c r="H1881" s="243">
        <f t="shared" si="30"/>
        <v>0</v>
      </c>
      <c r="I1881" s="214" t="s">
        <v>5030</v>
      </c>
    </row>
    <row r="1882" spans="1:11" x14ac:dyDescent="0.25">
      <c r="A1882" s="216">
        <v>41935</v>
      </c>
      <c r="B1882" s="285" t="s">
        <v>5800</v>
      </c>
      <c r="C1882" s="361" t="s">
        <v>4961</v>
      </c>
      <c r="D1882" s="344" t="s">
        <v>123</v>
      </c>
      <c r="E1882" s="345">
        <v>517.5</v>
      </c>
      <c r="F1882" s="419">
        <v>41935</v>
      </c>
      <c r="G1882" s="44">
        <v>517.5</v>
      </c>
      <c r="H1882" s="243">
        <f t="shared" si="30"/>
        <v>0</v>
      </c>
      <c r="I1882" s="214" t="s">
        <v>5030</v>
      </c>
    </row>
    <row r="1883" spans="1:11" x14ac:dyDescent="0.25">
      <c r="A1883" s="216">
        <v>41935</v>
      </c>
      <c r="B1883" s="285" t="s">
        <v>5801</v>
      </c>
      <c r="C1883" s="361" t="s">
        <v>4961</v>
      </c>
      <c r="D1883" s="344" t="s">
        <v>110</v>
      </c>
      <c r="E1883" s="345">
        <v>45234</v>
      </c>
      <c r="F1883" s="423"/>
      <c r="G1883" s="320"/>
      <c r="H1883" s="243">
        <f t="shared" si="30"/>
        <v>45234</v>
      </c>
      <c r="I1883" s="214" t="s">
        <v>5035</v>
      </c>
    </row>
    <row r="1884" spans="1:11" x14ac:dyDescent="0.25">
      <c r="A1884" s="216">
        <v>41935</v>
      </c>
      <c r="B1884" s="285" t="s">
        <v>5802</v>
      </c>
      <c r="C1884" s="361" t="s">
        <v>4961</v>
      </c>
      <c r="D1884" s="344" t="s">
        <v>2187</v>
      </c>
      <c r="E1884" s="345">
        <v>1040</v>
      </c>
      <c r="F1884" s="419">
        <v>41935</v>
      </c>
      <c r="G1884" s="44">
        <v>1040</v>
      </c>
      <c r="H1884" s="243">
        <f t="shared" si="30"/>
        <v>0</v>
      </c>
      <c r="I1884" s="214" t="s">
        <v>5035</v>
      </c>
    </row>
    <row r="1885" spans="1:11" x14ac:dyDescent="0.25">
      <c r="A1885" s="216">
        <v>41935</v>
      </c>
      <c r="B1885" s="285" t="s">
        <v>5803</v>
      </c>
      <c r="C1885" s="361" t="s">
        <v>4961</v>
      </c>
      <c r="D1885" s="344" t="s">
        <v>4619</v>
      </c>
      <c r="E1885" s="345">
        <v>5095.8</v>
      </c>
      <c r="F1885" s="419">
        <v>41935</v>
      </c>
      <c r="G1885" s="44">
        <v>5095.8</v>
      </c>
      <c r="H1885" s="243">
        <f t="shared" si="30"/>
        <v>0</v>
      </c>
      <c r="I1885" s="214" t="s">
        <v>5030</v>
      </c>
    </row>
    <row r="1886" spans="1:11" x14ac:dyDescent="0.25">
      <c r="A1886" s="216">
        <v>41935</v>
      </c>
      <c r="B1886" s="285" t="s">
        <v>5804</v>
      </c>
      <c r="C1886" s="361" t="s">
        <v>4961</v>
      </c>
      <c r="D1886" s="344" t="s">
        <v>2187</v>
      </c>
      <c r="E1886" s="345">
        <v>676</v>
      </c>
      <c r="F1886" s="419">
        <v>41935</v>
      </c>
      <c r="G1886" s="44">
        <v>676</v>
      </c>
      <c r="H1886" s="243">
        <f t="shared" si="30"/>
        <v>0</v>
      </c>
      <c r="I1886" s="214" t="s">
        <v>5035</v>
      </c>
    </row>
    <row r="1887" spans="1:11" x14ac:dyDescent="0.25">
      <c r="A1887" s="216">
        <v>41935</v>
      </c>
      <c r="B1887" s="285" t="s">
        <v>5805</v>
      </c>
      <c r="C1887" s="361" t="s">
        <v>4961</v>
      </c>
      <c r="D1887" s="344" t="s">
        <v>57</v>
      </c>
      <c r="E1887" s="345">
        <v>1375</v>
      </c>
      <c r="F1887" s="419">
        <v>41935</v>
      </c>
      <c r="G1887" s="44">
        <v>1375</v>
      </c>
      <c r="H1887" s="243">
        <f t="shared" si="30"/>
        <v>0</v>
      </c>
      <c r="I1887" s="214" t="s">
        <v>5035</v>
      </c>
    </row>
    <row r="1888" spans="1:11" x14ac:dyDescent="0.25">
      <c r="A1888" s="216">
        <v>41935</v>
      </c>
      <c r="B1888" s="285" t="s">
        <v>5806</v>
      </c>
      <c r="C1888" s="361" t="s">
        <v>4961</v>
      </c>
      <c r="D1888" s="344" t="s">
        <v>124</v>
      </c>
      <c r="E1888" s="345">
        <v>7800</v>
      </c>
      <c r="F1888" s="419">
        <v>41935</v>
      </c>
      <c r="G1888" s="44">
        <v>7800</v>
      </c>
      <c r="H1888" s="243">
        <f t="shared" si="30"/>
        <v>0</v>
      </c>
      <c r="I1888" s="214" t="s">
        <v>5035</v>
      </c>
    </row>
    <row r="1889" spans="1:11" x14ac:dyDescent="0.25">
      <c r="A1889" s="216">
        <v>41935</v>
      </c>
      <c r="B1889" s="285" t="s">
        <v>5807</v>
      </c>
      <c r="C1889" s="361" t="s">
        <v>4961</v>
      </c>
      <c r="D1889" s="344" t="s">
        <v>29</v>
      </c>
      <c r="E1889" s="345">
        <v>1410</v>
      </c>
      <c r="F1889" s="419">
        <v>41935</v>
      </c>
      <c r="G1889" s="44">
        <v>1410</v>
      </c>
      <c r="H1889" s="243">
        <f t="shared" si="30"/>
        <v>0</v>
      </c>
      <c r="I1889" s="214" t="s">
        <v>5035</v>
      </c>
    </row>
    <row r="1890" spans="1:11" x14ac:dyDescent="0.25">
      <c r="A1890" s="216">
        <v>41935</v>
      </c>
      <c r="B1890" s="285" t="s">
        <v>5808</v>
      </c>
      <c r="C1890" s="361" t="s">
        <v>4961</v>
      </c>
      <c r="D1890" s="344" t="s">
        <v>29</v>
      </c>
      <c r="E1890" s="345">
        <v>13132.8</v>
      </c>
      <c r="F1890" s="419">
        <v>41935</v>
      </c>
      <c r="G1890" s="44">
        <v>13132.8</v>
      </c>
      <c r="H1890" s="243">
        <f t="shared" si="30"/>
        <v>0</v>
      </c>
      <c r="I1890" s="214" t="s">
        <v>5035</v>
      </c>
      <c r="J1890" s="21"/>
      <c r="K1890" s="21"/>
    </row>
    <row r="1891" spans="1:11" x14ac:dyDescent="0.25">
      <c r="A1891" s="216">
        <v>41935</v>
      </c>
      <c r="B1891" s="285" t="s">
        <v>5809</v>
      </c>
      <c r="C1891" s="361" t="s">
        <v>4961</v>
      </c>
      <c r="D1891" s="344" t="s">
        <v>4645</v>
      </c>
      <c r="E1891" s="345">
        <v>62582.75</v>
      </c>
      <c r="F1891" s="419">
        <v>41935</v>
      </c>
      <c r="G1891" s="44">
        <v>62582.75</v>
      </c>
      <c r="H1891" s="243">
        <f t="shared" si="30"/>
        <v>0</v>
      </c>
      <c r="I1891" s="214" t="s">
        <v>5289</v>
      </c>
      <c r="J1891" s="21"/>
      <c r="K1891" s="21"/>
    </row>
    <row r="1892" spans="1:11" x14ac:dyDescent="0.25">
      <c r="A1892" s="216">
        <v>41935</v>
      </c>
      <c r="B1892" s="285" t="s">
        <v>5810</v>
      </c>
      <c r="C1892" s="361" t="s">
        <v>4961</v>
      </c>
      <c r="D1892" s="344" t="s">
        <v>5811</v>
      </c>
      <c r="E1892" s="345">
        <v>4113.92</v>
      </c>
      <c r="F1892" s="419">
        <v>41935</v>
      </c>
      <c r="G1892" s="44">
        <v>4113.92</v>
      </c>
      <c r="H1892" s="243">
        <f t="shared" si="30"/>
        <v>0</v>
      </c>
      <c r="I1892" s="214" t="s">
        <v>5030</v>
      </c>
      <c r="J1892" s="21"/>
      <c r="K1892" s="21"/>
    </row>
    <row r="1893" spans="1:11" x14ac:dyDescent="0.25">
      <c r="A1893" s="216">
        <v>41935</v>
      </c>
      <c r="B1893" s="285" t="s">
        <v>5812</v>
      </c>
      <c r="C1893" s="361" t="s">
        <v>4961</v>
      </c>
      <c r="D1893" s="344" t="s">
        <v>338</v>
      </c>
      <c r="E1893" s="345">
        <v>1011.4</v>
      </c>
      <c r="F1893" s="419">
        <v>41935</v>
      </c>
      <c r="G1893" s="44">
        <v>1011.4</v>
      </c>
      <c r="H1893" s="243">
        <f t="shared" si="30"/>
        <v>0</v>
      </c>
      <c r="I1893" s="214" t="s">
        <v>5035</v>
      </c>
      <c r="J1893" s="21"/>
      <c r="K1893" s="21"/>
    </row>
    <row r="1894" spans="1:11" x14ac:dyDescent="0.25">
      <c r="A1894" s="216">
        <v>41935</v>
      </c>
      <c r="B1894" s="285" t="s">
        <v>5813</v>
      </c>
      <c r="C1894" s="361" t="s">
        <v>4961</v>
      </c>
      <c r="D1894" s="344" t="s">
        <v>2523</v>
      </c>
      <c r="E1894" s="345">
        <v>552</v>
      </c>
      <c r="F1894" s="419">
        <v>41935</v>
      </c>
      <c r="G1894" s="44">
        <v>552</v>
      </c>
      <c r="H1894" s="243">
        <f t="shared" si="30"/>
        <v>0</v>
      </c>
      <c r="I1894" s="214" t="s">
        <v>5030</v>
      </c>
      <c r="J1894" s="21"/>
      <c r="K1894" s="21"/>
    </row>
    <row r="1895" spans="1:11" x14ac:dyDescent="0.25">
      <c r="A1895" s="216">
        <v>41935</v>
      </c>
      <c r="B1895" s="285" t="s">
        <v>5814</v>
      </c>
      <c r="C1895" s="361" t="s">
        <v>4961</v>
      </c>
      <c r="D1895" s="344" t="s">
        <v>5815</v>
      </c>
      <c r="E1895" s="345">
        <v>1820</v>
      </c>
      <c r="F1895" s="419">
        <v>41935</v>
      </c>
      <c r="G1895" s="44">
        <v>1820</v>
      </c>
      <c r="H1895" s="243">
        <f t="shared" si="30"/>
        <v>0</v>
      </c>
      <c r="I1895" s="214" t="s">
        <v>5035</v>
      </c>
      <c r="J1895" s="21"/>
      <c r="K1895" s="21"/>
    </row>
    <row r="1896" spans="1:11" x14ac:dyDescent="0.25">
      <c r="A1896" s="216">
        <v>41935</v>
      </c>
      <c r="B1896" s="285" t="s">
        <v>5816</v>
      </c>
      <c r="C1896" s="361" t="s">
        <v>4961</v>
      </c>
      <c r="D1896" s="344" t="s">
        <v>4685</v>
      </c>
      <c r="E1896" s="345">
        <v>1521.1</v>
      </c>
      <c r="F1896" s="419">
        <v>41935</v>
      </c>
      <c r="G1896" s="44">
        <v>1521.1</v>
      </c>
      <c r="H1896" s="243">
        <f t="shared" si="30"/>
        <v>0</v>
      </c>
      <c r="I1896" s="214" t="s">
        <v>5035</v>
      </c>
      <c r="J1896" s="21"/>
      <c r="K1896" s="21"/>
    </row>
    <row r="1897" spans="1:11" x14ac:dyDescent="0.25">
      <c r="A1897" s="216">
        <v>41935</v>
      </c>
      <c r="B1897" s="285" t="s">
        <v>5817</v>
      </c>
      <c r="C1897" s="361" t="s">
        <v>4961</v>
      </c>
      <c r="D1897" s="344" t="s">
        <v>4658</v>
      </c>
      <c r="E1897" s="345">
        <v>645.6</v>
      </c>
      <c r="F1897" s="419">
        <v>41935</v>
      </c>
      <c r="G1897" s="44">
        <v>645.6</v>
      </c>
      <c r="H1897" s="243">
        <f t="shared" si="30"/>
        <v>0</v>
      </c>
      <c r="I1897" s="214" t="s">
        <v>5030</v>
      </c>
      <c r="J1897" s="21"/>
      <c r="K1897" s="21"/>
    </row>
    <row r="1898" spans="1:11" x14ac:dyDescent="0.25">
      <c r="A1898" s="216">
        <v>41935</v>
      </c>
      <c r="B1898" s="285" t="s">
        <v>5818</v>
      </c>
      <c r="C1898" s="361" t="s">
        <v>4961</v>
      </c>
      <c r="D1898" s="344" t="s">
        <v>4268</v>
      </c>
      <c r="E1898" s="345">
        <v>1154.4000000000001</v>
      </c>
      <c r="F1898" s="419">
        <v>41935</v>
      </c>
      <c r="G1898" s="44">
        <v>1154.4000000000001</v>
      </c>
      <c r="H1898" s="243">
        <f t="shared" si="30"/>
        <v>0</v>
      </c>
      <c r="I1898" s="214" t="s">
        <v>5030</v>
      </c>
      <c r="J1898" s="21"/>
      <c r="K1898" s="21"/>
    </row>
    <row r="1899" spans="1:11" x14ac:dyDescent="0.25">
      <c r="A1899" s="216">
        <v>41935</v>
      </c>
      <c r="B1899" s="285" t="s">
        <v>5819</v>
      </c>
      <c r="C1899" s="361" t="s">
        <v>4961</v>
      </c>
      <c r="D1899" s="344" t="s">
        <v>180</v>
      </c>
      <c r="E1899" s="345">
        <v>14572.8</v>
      </c>
      <c r="F1899" s="419">
        <v>41936</v>
      </c>
      <c r="G1899" s="44">
        <v>14572.8</v>
      </c>
      <c r="H1899" s="243">
        <f t="shared" si="30"/>
        <v>0</v>
      </c>
      <c r="I1899" s="214" t="s">
        <v>5038</v>
      </c>
      <c r="J1899" s="21"/>
      <c r="K1899" s="21"/>
    </row>
    <row r="1900" spans="1:11" x14ac:dyDescent="0.25">
      <c r="A1900" s="216">
        <v>41935</v>
      </c>
      <c r="B1900" s="285" t="s">
        <v>5820</v>
      </c>
      <c r="C1900" s="361" t="s">
        <v>4961</v>
      </c>
      <c r="D1900" s="344" t="s">
        <v>52</v>
      </c>
      <c r="E1900" s="345">
        <v>1501.2</v>
      </c>
      <c r="F1900" s="419">
        <v>41935</v>
      </c>
      <c r="G1900" s="44">
        <v>1501.2</v>
      </c>
      <c r="H1900" s="243">
        <f t="shared" si="30"/>
        <v>0</v>
      </c>
      <c r="I1900" s="214" t="s">
        <v>5035</v>
      </c>
      <c r="J1900" s="21"/>
      <c r="K1900" s="21"/>
    </row>
    <row r="1901" spans="1:11" x14ac:dyDescent="0.25">
      <c r="A1901" s="216">
        <v>41935</v>
      </c>
      <c r="B1901" s="285" t="s">
        <v>5821</v>
      </c>
      <c r="C1901" s="361" t="s">
        <v>4961</v>
      </c>
      <c r="D1901" s="344" t="s">
        <v>66</v>
      </c>
      <c r="E1901" s="345">
        <v>2106.5</v>
      </c>
      <c r="F1901" s="419">
        <v>41935</v>
      </c>
      <c r="G1901" s="44">
        <v>2106.5</v>
      </c>
      <c r="H1901" s="243">
        <f t="shared" si="30"/>
        <v>0</v>
      </c>
      <c r="I1901" s="214" t="s">
        <v>5035</v>
      </c>
      <c r="J1901" s="21"/>
      <c r="K1901" s="21"/>
    </row>
    <row r="1902" spans="1:11" x14ac:dyDescent="0.25">
      <c r="A1902" s="216">
        <v>41935</v>
      </c>
      <c r="B1902" s="285" t="s">
        <v>5822</v>
      </c>
      <c r="C1902" s="361" t="s">
        <v>4961</v>
      </c>
      <c r="D1902" s="344" t="s">
        <v>3378</v>
      </c>
      <c r="E1902" s="345">
        <v>740.6</v>
      </c>
      <c r="F1902" s="419">
        <v>41935</v>
      </c>
      <c r="G1902" s="44">
        <v>740.6</v>
      </c>
      <c r="H1902" s="243">
        <f t="shared" si="30"/>
        <v>0</v>
      </c>
      <c r="I1902" s="214" t="s">
        <v>5030</v>
      </c>
      <c r="J1902" s="21"/>
      <c r="K1902" s="21"/>
    </row>
    <row r="1903" spans="1:11" x14ac:dyDescent="0.25">
      <c r="A1903" s="216">
        <v>41935</v>
      </c>
      <c r="B1903" s="285" t="s">
        <v>5823</v>
      </c>
      <c r="C1903" s="361" t="s">
        <v>4961</v>
      </c>
      <c r="D1903" s="344" t="s">
        <v>110</v>
      </c>
      <c r="E1903" s="345">
        <v>3126.2</v>
      </c>
      <c r="F1903" s="423"/>
      <c r="G1903" s="320"/>
      <c r="H1903" s="243">
        <f t="shared" si="30"/>
        <v>3126.2</v>
      </c>
      <c r="I1903" s="214" t="s">
        <v>5035</v>
      </c>
      <c r="J1903" s="21"/>
      <c r="K1903" s="21"/>
    </row>
    <row r="1904" spans="1:11" ht="16.5" customHeight="1" x14ac:dyDescent="0.25">
      <c r="A1904" s="216">
        <v>41935</v>
      </c>
      <c r="B1904" s="285" t="s">
        <v>5824</v>
      </c>
      <c r="C1904" s="361" t="s">
        <v>4961</v>
      </c>
      <c r="D1904" s="344" t="s">
        <v>494</v>
      </c>
      <c r="E1904" s="345">
        <v>9567.6</v>
      </c>
      <c r="F1904" s="419">
        <v>41938</v>
      </c>
      <c r="G1904" s="44">
        <v>9567.6</v>
      </c>
      <c r="H1904" s="243">
        <f t="shared" si="30"/>
        <v>0</v>
      </c>
      <c r="I1904" s="214" t="s">
        <v>5289</v>
      </c>
      <c r="J1904" s="21"/>
      <c r="K1904" s="21"/>
    </row>
    <row r="1905" spans="1:11" x14ac:dyDescent="0.25">
      <c r="A1905" s="216">
        <v>41935</v>
      </c>
      <c r="B1905" s="285" t="s">
        <v>5825</v>
      </c>
      <c r="C1905" s="361" t="s">
        <v>4961</v>
      </c>
      <c r="D1905" s="344" t="s">
        <v>62</v>
      </c>
      <c r="E1905" s="345">
        <v>22469.9</v>
      </c>
      <c r="F1905" s="419">
        <v>41936</v>
      </c>
      <c r="G1905" s="44">
        <v>22469.9</v>
      </c>
      <c r="H1905" s="243">
        <f t="shared" si="30"/>
        <v>0</v>
      </c>
      <c r="I1905" s="214" t="s">
        <v>5038</v>
      </c>
      <c r="J1905" s="21"/>
      <c r="K1905" s="21"/>
    </row>
    <row r="1906" spans="1:11" x14ac:dyDescent="0.25">
      <c r="A1906" s="216">
        <v>41935</v>
      </c>
      <c r="B1906" s="285" t="s">
        <v>5826</v>
      </c>
      <c r="C1906" s="361" t="s">
        <v>4961</v>
      </c>
      <c r="D1906" s="344" t="s">
        <v>67</v>
      </c>
      <c r="E1906" s="345">
        <v>6148</v>
      </c>
      <c r="F1906" s="419">
        <v>41935</v>
      </c>
      <c r="G1906" s="44">
        <v>6148</v>
      </c>
      <c r="H1906" s="243">
        <f t="shared" si="30"/>
        <v>0</v>
      </c>
      <c r="I1906" s="214" t="s">
        <v>5033</v>
      </c>
      <c r="J1906" s="21"/>
      <c r="K1906" s="21"/>
    </row>
    <row r="1907" spans="1:11" x14ac:dyDescent="0.25">
      <c r="A1907" s="216">
        <v>41935</v>
      </c>
      <c r="B1907" s="285" t="s">
        <v>5827</v>
      </c>
      <c r="C1907" s="361" t="s">
        <v>4961</v>
      </c>
      <c r="D1907" s="344" t="s">
        <v>2582</v>
      </c>
      <c r="E1907" s="345">
        <v>8336.7999999999993</v>
      </c>
      <c r="F1907" s="419">
        <v>41935</v>
      </c>
      <c r="G1907" s="44">
        <v>8336.7999999999993</v>
      </c>
      <c r="H1907" s="243">
        <f t="shared" si="30"/>
        <v>0</v>
      </c>
      <c r="I1907" s="214" t="s">
        <v>5033</v>
      </c>
      <c r="J1907" s="21"/>
      <c r="K1907" s="21"/>
    </row>
    <row r="1908" spans="1:11" x14ac:dyDescent="0.25">
      <c r="A1908" s="216">
        <v>41935</v>
      </c>
      <c r="B1908" s="285" t="s">
        <v>5828</v>
      </c>
      <c r="C1908" s="361" t="s">
        <v>4961</v>
      </c>
      <c r="D1908" s="344" t="s">
        <v>4991</v>
      </c>
      <c r="E1908" s="345">
        <v>10395.799999999999</v>
      </c>
      <c r="F1908" s="419">
        <v>41938</v>
      </c>
      <c r="G1908" s="44">
        <v>10395.799999999999</v>
      </c>
      <c r="H1908" s="243">
        <f t="shared" si="30"/>
        <v>0</v>
      </c>
      <c r="I1908" s="214" t="s">
        <v>5033</v>
      </c>
      <c r="J1908" s="21"/>
      <c r="K1908" s="21"/>
    </row>
    <row r="1909" spans="1:11" x14ac:dyDescent="0.25">
      <c r="A1909" s="216">
        <v>41935</v>
      </c>
      <c r="B1909" s="285" t="s">
        <v>5829</v>
      </c>
      <c r="C1909" s="361" t="s">
        <v>4961</v>
      </c>
      <c r="D1909" s="344" t="s">
        <v>4991</v>
      </c>
      <c r="E1909" s="345">
        <v>3009</v>
      </c>
      <c r="F1909" s="419">
        <v>41938</v>
      </c>
      <c r="G1909" s="44">
        <v>3009</v>
      </c>
      <c r="H1909" s="243">
        <f t="shared" si="30"/>
        <v>0</v>
      </c>
      <c r="I1909" s="214" t="s">
        <v>5033</v>
      </c>
      <c r="J1909" s="21"/>
      <c r="K1909" s="21"/>
    </row>
    <row r="1910" spans="1:11" x14ac:dyDescent="0.25">
      <c r="A1910" s="216">
        <v>41935</v>
      </c>
      <c r="B1910" s="285" t="s">
        <v>5830</v>
      </c>
      <c r="C1910" s="361" t="s">
        <v>4961</v>
      </c>
      <c r="D1910" s="344" t="s">
        <v>2386</v>
      </c>
      <c r="E1910" s="345">
        <v>5469.5</v>
      </c>
      <c r="F1910" s="419">
        <v>41935</v>
      </c>
      <c r="G1910" s="44">
        <v>5469.5</v>
      </c>
      <c r="H1910" s="243">
        <f t="shared" si="30"/>
        <v>0</v>
      </c>
      <c r="I1910" s="214" t="s">
        <v>5033</v>
      </c>
      <c r="J1910" s="21"/>
      <c r="K1910" s="21"/>
    </row>
    <row r="1911" spans="1:11" x14ac:dyDescent="0.25">
      <c r="A1911" s="216">
        <v>41935</v>
      </c>
      <c r="B1911" s="285" t="s">
        <v>5831</v>
      </c>
      <c r="C1911" s="361" t="s">
        <v>4961</v>
      </c>
      <c r="D1911" s="344" t="s">
        <v>253</v>
      </c>
      <c r="E1911" s="345">
        <v>2772</v>
      </c>
      <c r="F1911" s="419">
        <v>41935</v>
      </c>
      <c r="G1911" s="44">
        <v>2772</v>
      </c>
      <c r="H1911" s="243">
        <f t="shared" si="30"/>
        <v>0</v>
      </c>
      <c r="I1911" s="214" t="s">
        <v>5033</v>
      </c>
      <c r="J1911" s="21"/>
      <c r="K1911" s="21"/>
    </row>
    <row r="1912" spans="1:11" x14ac:dyDescent="0.25">
      <c r="A1912" s="216">
        <v>41935</v>
      </c>
      <c r="B1912" s="285" t="s">
        <v>5832</v>
      </c>
      <c r="C1912" s="361" t="s">
        <v>4961</v>
      </c>
      <c r="D1912" s="344" t="s">
        <v>1611</v>
      </c>
      <c r="E1912" s="345">
        <v>3870</v>
      </c>
      <c r="F1912" s="419">
        <v>41935</v>
      </c>
      <c r="G1912" s="257">
        <v>3870</v>
      </c>
      <c r="H1912" s="243">
        <f t="shared" si="30"/>
        <v>0</v>
      </c>
      <c r="I1912" s="214" t="s">
        <v>3583</v>
      </c>
      <c r="J1912" s="21"/>
      <c r="K1912" s="21"/>
    </row>
    <row r="1913" spans="1:11" x14ac:dyDescent="0.25">
      <c r="A1913" s="216">
        <v>41935</v>
      </c>
      <c r="B1913" s="285" t="s">
        <v>5833</v>
      </c>
      <c r="C1913" s="361" t="s">
        <v>4961</v>
      </c>
      <c r="D1913" s="344" t="s">
        <v>4953</v>
      </c>
      <c r="E1913" s="345">
        <v>10554.6</v>
      </c>
      <c r="F1913" s="419">
        <v>41935</v>
      </c>
      <c r="G1913" s="257">
        <v>10554.6</v>
      </c>
      <c r="H1913" s="243">
        <f t="shared" si="30"/>
        <v>0</v>
      </c>
      <c r="I1913" s="214" t="s">
        <v>5030</v>
      </c>
      <c r="J1913" s="21"/>
      <c r="K1913" s="21"/>
    </row>
    <row r="1914" spans="1:11" x14ac:dyDescent="0.25">
      <c r="A1914" s="216">
        <v>41935</v>
      </c>
      <c r="B1914" s="285" t="s">
        <v>5834</v>
      </c>
      <c r="C1914" s="361" t="s">
        <v>4961</v>
      </c>
      <c r="D1914" s="344" t="s">
        <v>25</v>
      </c>
      <c r="E1914" s="345">
        <v>10836</v>
      </c>
      <c r="F1914" s="419">
        <v>41936</v>
      </c>
      <c r="G1914" s="44">
        <v>10836</v>
      </c>
      <c r="H1914" s="243">
        <f t="shared" si="30"/>
        <v>0</v>
      </c>
      <c r="I1914" s="214" t="s">
        <v>5038</v>
      </c>
      <c r="J1914" s="21"/>
      <c r="K1914" s="21"/>
    </row>
    <row r="1915" spans="1:11" x14ac:dyDescent="0.25">
      <c r="A1915" s="216">
        <v>41935</v>
      </c>
      <c r="B1915" s="285" t="s">
        <v>5835</v>
      </c>
      <c r="C1915" s="361" t="s">
        <v>4961</v>
      </c>
      <c r="D1915" s="344" t="s">
        <v>3121</v>
      </c>
      <c r="E1915" s="345">
        <v>11077.6</v>
      </c>
      <c r="F1915" s="419">
        <v>41936</v>
      </c>
      <c r="G1915" s="44">
        <v>11077.6</v>
      </c>
      <c r="H1915" s="243">
        <f t="shared" si="30"/>
        <v>0</v>
      </c>
      <c r="I1915" s="214" t="s">
        <v>5038</v>
      </c>
      <c r="J1915" s="21"/>
      <c r="K1915" s="21"/>
    </row>
    <row r="1916" spans="1:11" x14ac:dyDescent="0.25">
      <c r="A1916" s="216">
        <v>41935</v>
      </c>
      <c r="B1916" s="285" t="s">
        <v>5836</v>
      </c>
      <c r="C1916" s="361" t="s">
        <v>4961</v>
      </c>
      <c r="D1916" s="344" t="s">
        <v>5042</v>
      </c>
      <c r="E1916" s="345">
        <v>7538.6</v>
      </c>
      <c r="F1916" s="419">
        <v>41936</v>
      </c>
      <c r="G1916" s="44">
        <v>7538.6</v>
      </c>
      <c r="H1916" s="243">
        <f t="shared" si="30"/>
        <v>0</v>
      </c>
      <c r="I1916" s="214" t="s">
        <v>5038</v>
      </c>
      <c r="J1916" s="21"/>
      <c r="K1916" s="21"/>
    </row>
    <row r="1917" spans="1:11" x14ac:dyDescent="0.25">
      <c r="A1917" s="216">
        <v>41935</v>
      </c>
      <c r="B1917" s="285" t="s">
        <v>5837</v>
      </c>
      <c r="C1917" s="361" t="s">
        <v>4961</v>
      </c>
      <c r="D1917" s="344" t="s">
        <v>4663</v>
      </c>
      <c r="E1917" s="345">
        <v>2724.8</v>
      </c>
      <c r="F1917" s="419">
        <v>41936</v>
      </c>
      <c r="G1917" s="44">
        <v>2724.8</v>
      </c>
      <c r="H1917" s="243">
        <f t="shared" si="30"/>
        <v>0</v>
      </c>
      <c r="I1917" s="214" t="s">
        <v>5038</v>
      </c>
      <c r="J1917" s="21"/>
      <c r="K1917" s="21"/>
    </row>
    <row r="1918" spans="1:11" x14ac:dyDescent="0.25">
      <c r="A1918" s="216">
        <v>41935</v>
      </c>
      <c r="B1918" s="285" t="s">
        <v>5838</v>
      </c>
      <c r="C1918" s="361" t="s">
        <v>4961</v>
      </c>
      <c r="D1918" s="344" t="s">
        <v>54</v>
      </c>
      <c r="E1918" s="345">
        <v>7541.8</v>
      </c>
      <c r="F1918" s="419">
        <v>41935</v>
      </c>
      <c r="G1918" s="44">
        <v>7541.8</v>
      </c>
      <c r="H1918" s="243">
        <f t="shared" si="30"/>
        <v>0</v>
      </c>
      <c r="I1918" s="214" t="s">
        <v>5031</v>
      </c>
      <c r="J1918" s="21"/>
      <c r="K1918" s="21"/>
    </row>
    <row r="1919" spans="1:11" x14ac:dyDescent="0.25">
      <c r="A1919" s="216">
        <v>41935</v>
      </c>
      <c r="B1919" s="285" t="s">
        <v>5839</v>
      </c>
      <c r="C1919" s="361" t="s">
        <v>4961</v>
      </c>
      <c r="D1919" s="344" t="s">
        <v>4797</v>
      </c>
      <c r="E1919" s="345">
        <v>2548.8000000000002</v>
      </c>
      <c r="F1919" s="419">
        <v>41936</v>
      </c>
      <c r="G1919" s="44">
        <v>2548.8000000000002</v>
      </c>
      <c r="H1919" s="243">
        <f t="shared" si="30"/>
        <v>0</v>
      </c>
      <c r="I1919" s="214" t="s">
        <v>5038</v>
      </c>
      <c r="J1919" s="21"/>
      <c r="K1919" s="21"/>
    </row>
    <row r="1920" spans="1:11" x14ac:dyDescent="0.25">
      <c r="A1920" s="216">
        <v>41935</v>
      </c>
      <c r="B1920" s="285" t="s">
        <v>5840</v>
      </c>
      <c r="C1920" s="361" t="s">
        <v>4961</v>
      </c>
      <c r="D1920" s="344" t="s">
        <v>2508</v>
      </c>
      <c r="E1920" s="345">
        <v>70300</v>
      </c>
      <c r="F1920" s="419">
        <v>41937</v>
      </c>
      <c r="G1920" s="44">
        <v>70300</v>
      </c>
      <c r="H1920" s="243">
        <f t="shared" si="30"/>
        <v>0</v>
      </c>
      <c r="I1920" s="214" t="s">
        <v>5031</v>
      </c>
      <c r="J1920" s="21"/>
      <c r="K1920" s="21"/>
    </row>
    <row r="1921" spans="1:11" x14ac:dyDescent="0.25">
      <c r="A1921" s="216">
        <v>41935</v>
      </c>
      <c r="B1921" s="285" t="s">
        <v>5841</v>
      </c>
      <c r="C1921" s="361" t="s">
        <v>4961</v>
      </c>
      <c r="D1921" s="344" t="s">
        <v>4355</v>
      </c>
      <c r="E1921" s="345">
        <v>11201.5</v>
      </c>
      <c r="F1921" s="287">
        <v>41935</v>
      </c>
      <c r="G1921" s="44">
        <v>11201.5</v>
      </c>
      <c r="H1921" s="243">
        <f t="shared" si="30"/>
        <v>0</v>
      </c>
      <c r="I1921" s="214" t="s">
        <v>5031</v>
      </c>
      <c r="J1921" s="21"/>
      <c r="K1921" s="21"/>
    </row>
    <row r="1922" spans="1:11" x14ac:dyDescent="0.25">
      <c r="A1922" s="216">
        <v>41935</v>
      </c>
      <c r="B1922" s="285" t="s">
        <v>5842</v>
      </c>
      <c r="C1922" s="361" t="s">
        <v>4961</v>
      </c>
      <c r="D1922" s="344" t="s">
        <v>312</v>
      </c>
      <c r="E1922" s="345">
        <v>10240</v>
      </c>
      <c r="F1922" s="287">
        <v>41935</v>
      </c>
      <c r="G1922" s="44">
        <v>10240</v>
      </c>
      <c r="H1922" s="243">
        <f t="shared" si="30"/>
        <v>0</v>
      </c>
      <c r="I1922" s="214" t="s">
        <v>5031</v>
      </c>
      <c r="J1922" s="21"/>
      <c r="K1922" s="21"/>
    </row>
    <row r="1923" spans="1:11" x14ac:dyDescent="0.25">
      <c r="A1923" s="216">
        <v>41935</v>
      </c>
      <c r="B1923" s="285" t="s">
        <v>5843</v>
      </c>
      <c r="C1923" s="361" t="s">
        <v>4961</v>
      </c>
      <c r="D1923" s="344" t="s">
        <v>51</v>
      </c>
      <c r="E1923" s="345">
        <v>1125.2</v>
      </c>
      <c r="F1923" s="287">
        <v>41935</v>
      </c>
      <c r="G1923" s="44">
        <v>1125.2</v>
      </c>
      <c r="H1923" s="243">
        <f t="shared" si="30"/>
        <v>0</v>
      </c>
      <c r="I1923" s="214" t="s">
        <v>5030</v>
      </c>
      <c r="J1923" s="21"/>
      <c r="K1923" s="21"/>
    </row>
    <row r="1924" spans="1:11" x14ac:dyDescent="0.25">
      <c r="A1924" s="216">
        <v>41935</v>
      </c>
      <c r="B1924" s="285" t="s">
        <v>5844</v>
      </c>
      <c r="C1924" s="361" t="s">
        <v>4961</v>
      </c>
      <c r="D1924" s="344" t="s">
        <v>133</v>
      </c>
      <c r="E1924" s="345">
        <v>49333.2</v>
      </c>
      <c r="F1924" s="287">
        <v>41935</v>
      </c>
      <c r="G1924" s="44">
        <v>49333.2</v>
      </c>
      <c r="H1924" s="243">
        <f t="shared" si="30"/>
        <v>0</v>
      </c>
      <c r="I1924" s="214" t="s">
        <v>5030</v>
      </c>
      <c r="J1924" s="21"/>
      <c r="K1924" s="21"/>
    </row>
    <row r="1925" spans="1:11" x14ac:dyDescent="0.25">
      <c r="A1925" s="216">
        <v>41935</v>
      </c>
      <c r="B1925" s="285" t="s">
        <v>5845</v>
      </c>
      <c r="C1925" s="361" t="s">
        <v>4961</v>
      </c>
      <c r="D1925" s="344" t="s">
        <v>4976</v>
      </c>
      <c r="E1925" s="345">
        <v>216</v>
      </c>
      <c r="F1925" s="287">
        <v>41935</v>
      </c>
      <c r="G1925" s="44">
        <v>216</v>
      </c>
      <c r="H1925" s="243">
        <f t="shared" si="30"/>
        <v>0</v>
      </c>
      <c r="I1925" s="214" t="s">
        <v>5044</v>
      </c>
      <c r="J1925" s="21"/>
      <c r="K1925" s="21"/>
    </row>
    <row r="1926" spans="1:11" x14ac:dyDescent="0.25">
      <c r="A1926" s="216">
        <v>41935</v>
      </c>
      <c r="B1926" s="285" t="s">
        <v>5846</v>
      </c>
      <c r="C1926" s="361" t="s">
        <v>4961</v>
      </c>
      <c r="D1926" s="344" t="s">
        <v>115</v>
      </c>
      <c r="E1926" s="345">
        <v>2412</v>
      </c>
      <c r="F1926" s="287">
        <v>41935</v>
      </c>
      <c r="G1926" s="44">
        <v>2412</v>
      </c>
      <c r="H1926" s="243">
        <f t="shared" si="30"/>
        <v>0</v>
      </c>
      <c r="I1926" s="214" t="s">
        <v>5030</v>
      </c>
      <c r="J1926" s="21"/>
      <c r="K1926" s="21"/>
    </row>
    <row r="1927" spans="1:11" x14ac:dyDescent="0.25">
      <c r="A1927" s="216">
        <v>41935</v>
      </c>
      <c r="B1927" s="285" t="s">
        <v>5847</v>
      </c>
      <c r="C1927" s="361" t="s">
        <v>4961</v>
      </c>
      <c r="D1927" s="344" t="s">
        <v>91</v>
      </c>
      <c r="E1927" s="345">
        <v>9411</v>
      </c>
      <c r="F1927" s="287">
        <v>41935</v>
      </c>
      <c r="G1927" s="44">
        <v>9411</v>
      </c>
      <c r="H1927" s="243">
        <f t="shared" si="30"/>
        <v>0</v>
      </c>
      <c r="I1927" s="214" t="s">
        <v>5030</v>
      </c>
      <c r="J1927" s="21"/>
      <c r="K1927" s="21"/>
    </row>
    <row r="1928" spans="1:11" x14ac:dyDescent="0.25">
      <c r="A1928" s="216">
        <v>41935</v>
      </c>
      <c r="B1928" s="285" t="s">
        <v>5848</v>
      </c>
      <c r="C1928" s="361" t="s">
        <v>4961</v>
      </c>
      <c r="D1928" s="344" t="s">
        <v>140</v>
      </c>
      <c r="E1928" s="345">
        <v>4391.7</v>
      </c>
      <c r="F1928" s="287">
        <v>41935</v>
      </c>
      <c r="G1928" s="44">
        <v>4391.7</v>
      </c>
      <c r="H1928" s="243">
        <f t="shared" ref="H1928:H1991" si="31">E1928-G1928</f>
        <v>0</v>
      </c>
      <c r="I1928" s="20" t="s">
        <v>5030</v>
      </c>
      <c r="J1928" s="21"/>
      <c r="K1928" s="21"/>
    </row>
    <row r="1929" spans="1:11" x14ac:dyDescent="0.25">
      <c r="A1929" s="216">
        <v>41935</v>
      </c>
      <c r="B1929" s="285" t="s">
        <v>5849</v>
      </c>
      <c r="C1929" s="361" t="s">
        <v>4961</v>
      </c>
      <c r="D1929" s="344" t="s">
        <v>78</v>
      </c>
      <c r="E1929" s="345">
        <v>2901.6</v>
      </c>
      <c r="F1929" s="287">
        <v>41936</v>
      </c>
      <c r="G1929" s="44">
        <v>2901.6</v>
      </c>
      <c r="H1929" s="243">
        <f t="shared" si="31"/>
        <v>0</v>
      </c>
      <c r="I1929" s="20" t="s">
        <v>5033</v>
      </c>
      <c r="J1929" s="21"/>
      <c r="K1929" s="21"/>
    </row>
    <row r="1930" spans="1:11" x14ac:dyDescent="0.25">
      <c r="A1930" s="216">
        <v>41935</v>
      </c>
      <c r="B1930" s="285" t="s">
        <v>5850</v>
      </c>
      <c r="C1930" s="361" t="s">
        <v>4961</v>
      </c>
      <c r="D1930" s="344" t="s">
        <v>78</v>
      </c>
      <c r="E1930" s="345">
        <v>2389.1999999999998</v>
      </c>
      <c r="F1930" s="287">
        <v>41936</v>
      </c>
      <c r="G1930" s="44">
        <v>2389.1999999999998</v>
      </c>
      <c r="H1930" s="243">
        <f t="shared" si="31"/>
        <v>0</v>
      </c>
      <c r="I1930" s="20" t="s">
        <v>5033</v>
      </c>
      <c r="J1930" s="21"/>
      <c r="K1930" s="21"/>
    </row>
    <row r="1931" spans="1:11" x14ac:dyDescent="0.25">
      <c r="A1931" s="216">
        <v>41935</v>
      </c>
      <c r="B1931" s="285" t="s">
        <v>5851</v>
      </c>
      <c r="C1931" s="361" t="s">
        <v>4961</v>
      </c>
      <c r="D1931" s="344" t="s">
        <v>745</v>
      </c>
      <c r="E1931" s="345">
        <v>871</v>
      </c>
      <c r="F1931" s="287">
        <v>41936</v>
      </c>
      <c r="G1931" s="44">
        <v>871</v>
      </c>
      <c r="H1931" s="243">
        <f t="shared" si="31"/>
        <v>0</v>
      </c>
      <c r="I1931" s="20" t="s">
        <v>5033</v>
      </c>
      <c r="J1931" s="21"/>
      <c r="K1931" s="21"/>
    </row>
    <row r="1932" spans="1:11" x14ac:dyDescent="0.25">
      <c r="A1932" s="216">
        <v>41935</v>
      </c>
      <c r="B1932" s="285" t="s">
        <v>5852</v>
      </c>
      <c r="C1932" s="361" t="s">
        <v>4961</v>
      </c>
      <c r="D1932" s="344" t="s">
        <v>560</v>
      </c>
      <c r="E1932" s="345">
        <v>507</v>
      </c>
      <c r="F1932" s="287">
        <v>41936</v>
      </c>
      <c r="G1932" s="44">
        <v>507</v>
      </c>
      <c r="H1932" s="243">
        <f t="shared" si="31"/>
        <v>0</v>
      </c>
      <c r="I1932" s="20" t="s">
        <v>5033</v>
      </c>
      <c r="J1932" s="21"/>
      <c r="K1932" s="21"/>
    </row>
    <row r="1933" spans="1:11" x14ac:dyDescent="0.25">
      <c r="A1933" s="216">
        <v>41935</v>
      </c>
      <c r="B1933" s="285" t="s">
        <v>5853</v>
      </c>
      <c r="C1933" s="361" t="s">
        <v>4961</v>
      </c>
      <c r="D1933" s="344" t="s">
        <v>5854</v>
      </c>
      <c r="E1933" s="345">
        <v>2255.1</v>
      </c>
      <c r="F1933" s="287">
        <v>41936</v>
      </c>
      <c r="G1933" s="44">
        <v>2255.1</v>
      </c>
      <c r="H1933" s="243">
        <f t="shared" si="31"/>
        <v>0</v>
      </c>
      <c r="I1933" s="20" t="s">
        <v>5033</v>
      </c>
      <c r="J1933" s="21"/>
      <c r="K1933" s="21"/>
    </row>
    <row r="1934" spans="1:11" x14ac:dyDescent="0.25">
      <c r="A1934" s="216">
        <v>41935</v>
      </c>
      <c r="B1934" s="285" t="s">
        <v>5855</v>
      </c>
      <c r="C1934" s="361" t="s">
        <v>4961</v>
      </c>
      <c r="D1934" s="344" t="s">
        <v>4967</v>
      </c>
      <c r="E1934" s="345">
        <v>1099.2</v>
      </c>
      <c r="F1934" s="287">
        <v>41935</v>
      </c>
      <c r="G1934" s="44">
        <v>1099.2</v>
      </c>
      <c r="H1934" s="243">
        <f t="shared" si="31"/>
        <v>0</v>
      </c>
      <c r="I1934" s="20" t="s">
        <v>5856</v>
      </c>
      <c r="J1934" s="21"/>
      <c r="K1934" s="21"/>
    </row>
    <row r="1935" spans="1:11" x14ac:dyDescent="0.25">
      <c r="A1935" s="216">
        <v>41935</v>
      </c>
      <c r="B1935" s="285" t="s">
        <v>5857</v>
      </c>
      <c r="C1935" s="361" t="s">
        <v>4961</v>
      </c>
      <c r="D1935" s="344" t="s">
        <v>4653</v>
      </c>
      <c r="E1935" s="345">
        <v>3267.2</v>
      </c>
      <c r="F1935" s="287">
        <v>41936</v>
      </c>
      <c r="G1935" s="44">
        <v>3267.2</v>
      </c>
      <c r="H1935" s="243">
        <f t="shared" si="31"/>
        <v>0</v>
      </c>
      <c r="I1935" s="20" t="s">
        <v>5033</v>
      </c>
      <c r="J1935" s="21"/>
      <c r="K1935" s="21"/>
    </row>
    <row r="1936" spans="1:11" x14ac:dyDescent="0.25">
      <c r="A1936" s="216">
        <v>41935</v>
      </c>
      <c r="B1936" s="285" t="s">
        <v>5858</v>
      </c>
      <c r="C1936" s="361" t="s">
        <v>4961</v>
      </c>
      <c r="D1936" s="344" t="s">
        <v>560</v>
      </c>
      <c r="E1936" s="345">
        <v>8550</v>
      </c>
      <c r="F1936" s="287">
        <v>41936</v>
      </c>
      <c r="G1936" s="44">
        <v>8550</v>
      </c>
      <c r="H1936" s="243">
        <f t="shared" si="31"/>
        <v>0</v>
      </c>
      <c r="I1936" s="20" t="s">
        <v>5033</v>
      </c>
      <c r="J1936" s="21"/>
      <c r="K1936" s="21"/>
    </row>
    <row r="1937" spans="1:11" x14ac:dyDescent="0.25">
      <c r="A1937" s="216">
        <v>41935</v>
      </c>
      <c r="B1937" s="285" t="s">
        <v>5859</v>
      </c>
      <c r="C1937" s="361" t="s">
        <v>4961</v>
      </c>
      <c r="D1937" s="344" t="s">
        <v>494</v>
      </c>
      <c r="E1937" s="345">
        <v>2469.5</v>
      </c>
      <c r="F1937" s="287">
        <v>41935</v>
      </c>
      <c r="G1937" s="44">
        <v>2469.5</v>
      </c>
      <c r="H1937" s="243">
        <f t="shared" si="31"/>
        <v>0</v>
      </c>
      <c r="I1937" s="20" t="s">
        <v>5030</v>
      </c>
      <c r="J1937" s="21"/>
      <c r="K1937" s="21"/>
    </row>
    <row r="1938" spans="1:11" x14ac:dyDescent="0.25">
      <c r="A1938" s="216">
        <v>41935</v>
      </c>
      <c r="B1938" s="285" t="s">
        <v>5860</v>
      </c>
      <c r="C1938" s="361" t="s">
        <v>4961</v>
      </c>
      <c r="D1938" s="344" t="s">
        <v>4216</v>
      </c>
      <c r="E1938" s="345">
        <v>8837</v>
      </c>
      <c r="F1938" s="287">
        <v>41935</v>
      </c>
      <c r="G1938" s="44">
        <v>8837</v>
      </c>
      <c r="H1938" s="243">
        <f t="shared" si="31"/>
        <v>0</v>
      </c>
      <c r="I1938" s="20" t="s">
        <v>5030</v>
      </c>
      <c r="J1938" s="21"/>
      <c r="K1938" s="21"/>
    </row>
    <row r="1939" spans="1:11" x14ac:dyDescent="0.25">
      <c r="A1939" s="216">
        <v>41935</v>
      </c>
      <c r="B1939" s="285" t="s">
        <v>5861</v>
      </c>
      <c r="C1939" s="361" t="s">
        <v>4961</v>
      </c>
      <c r="D1939" s="344" t="s">
        <v>5862</v>
      </c>
      <c r="E1939" s="345">
        <v>4314.6000000000004</v>
      </c>
      <c r="F1939" s="287">
        <v>41937</v>
      </c>
      <c r="G1939" s="34">
        <v>4314.6000000000004</v>
      </c>
      <c r="H1939" s="243">
        <f t="shared" si="31"/>
        <v>0</v>
      </c>
      <c r="I1939" s="32" t="s">
        <v>5047</v>
      </c>
      <c r="J1939" s="21"/>
      <c r="K1939" s="21"/>
    </row>
    <row r="1940" spans="1:11" x14ac:dyDescent="0.25">
      <c r="A1940" s="216">
        <v>41935</v>
      </c>
      <c r="B1940" s="285" t="s">
        <v>5863</v>
      </c>
      <c r="C1940" s="361" t="s">
        <v>4961</v>
      </c>
      <c r="D1940" s="344" t="s">
        <v>5864</v>
      </c>
      <c r="E1940" s="345">
        <v>8542.7999999999993</v>
      </c>
      <c r="F1940" s="473" t="s">
        <v>5865</v>
      </c>
      <c r="G1940" s="44">
        <v>8542.7999999999993</v>
      </c>
      <c r="H1940" s="243">
        <f t="shared" si="31"/>
        <v>0</v>
      </c>
      <c r="I1940" s="32" t="s">
        <v>5047</v>
      </c>
      <c r="J1940" s="21"/>
      <c r="K1940" s="21"/>
    </row>
    <row r="1941" spans="1:11" x14ac:dyDescent="0.25">
      <c r="A1941" s="216">
        <v>41935</v>
      </c>
      <c r="B1941" s="285" t="s">
        <v>5866</v>
      </c>
      <c r="C1941" s="361" t="s">
        <v>4961</v>
      </c>
      <c r="D1941" s="344" t="s">
        <v>5058</v>
      </c>
      <c r="E1941" s="345">
        <v>1846</v>
      </c>
      <c r="F1941" s="287">
        <v>41937</v>
      </c>
      <c r="G1941" s="34">
        <v>1846</v>
      </c>
      <c r="H1941" s="243">
        <f t="shared" si="31"/>
        <v>0</v>
      </c>
      <c r="I1941" s="32" t="s">
        <v>5047</v>
      </c>
      <c r="J1941" s="21"/>
      <c r="K1941" s="21"/>
    </row>
    <row r="1942" spans="1:11" x14ac:dyDescent="0.25">
      <c r="A1942" s="216">
        <v>41935</v>
      </c>
      <c r="B1942" s="285" t="s">
        <v>5867</v>
      </c>
      <c r="C1942" s="361" t="s">
        <v>4961</v>
      </c>
      <c r="D1942" s="344" t="s">
        <v>160</v>
      </c>
      <c r="E1942" s="345">
        <v>94017.919999999998</v>
      </c>
      <c r="F1942" s="287">
        <v>41937</v>
      </c>
      <c r="G1942" s="34">
        <v>94017.919999999998</v>
      </c>
      <c r="H1942" s="243">
        <f t="shared" si="31"/>
        <v>0</v>
      </c>
      <c r="I1942" s="32" t="s">
        <v>5047</v>
      </c>
      <c r="J1942" s="21"/>
      <c r="K1942" s="21"/>
    </row>
    <row r="1943" spans="1:11" x14ac:dyDescent="0.25">
      <c r="A1943" s="216">
        <v>41935</v>
      </c>
      <c r="B1943" s="285" t="s">
        <v>5868</v>
      </c>
      <c r="C1943" s="361" t="s">
        <v>4961</v>
      </c>
      <c r="D1943" s="344" t="s">
        <v>5869</v>
      </c>
      <c r="E1943" s="345">
        <v>5116.5</v>
      </c>
      <c r="F1943" s="287">
        <v>41937</v>
      </c>
      <c r="G1943" s="34">
        <v>5116.5</v>
      </c>
      <c r="H1943" s="243">
        <f t="shared" si="31"/>
        <v>0</v>
      </c>
      <c r="I1943" s="32" t="s">
        <v>5030</v>
      </c>
      <c r="J1943" s="21"/>
      <c r="K1943" s="21"/>
    </row>
    <row r="1944" spans="1:11" x14ac:dyDescent="0.25">
      <c r="A1944" s="216">
        <v>41935</v>
      </c>
      <c r="B1944" s="285" t="s">
        <v>5870</v>
      </c>
      <c r="C1944" s="361" t="s">
        <v>4961</v>
      </c>
      <c r="D1944" s="344" t="s">
        <v>5603</v>
      </c>
      <c r="E1944" s="345">
        <v>17349.599999999999</v>
      </c>
      <c r="F1944" s="287">
        <v>41937</v>
      </c>
      <c r="G1944" s="73">
        <v>16653.5</v>
      </c>
      <c r="H1944" s="328">
        <f t="shared" si="31"/>
        <v>696.09999999999854</v>
      </c>
      <c r="I1944" s="32" t="s">
        <v>5047</v>
      </c>
      <c r="J1944" s="21"/>
      <c r="K1944" s="21"/>
    </row>
    <row r="1945" spans="1:11" x14ac:dyDescent="0.25">
      <c r="A1945" s="216">
        <v>41935</v>
      </c>
      <c r="B1945" s="285" t="s">
        <v>5871</v>
      </c>
      <c r="C1945" s="361" t="s">
        <v>4961</v>
      </c>
      <c r="D1945" s="344" t="s">
        <v>3563</v>
      </c>
      <c r="E1945" s="345">
        <v>22938.799999999999</v>
      </c>
      <c r="F1945" s="473" t="s">
        <v>5872</v>
      </c>
      <c r="G1945" s="34">
        <v>22938.799999999999</v>
      </c>
      <c r="H1945" s="243">
        <f t="shared" si="31"/>
        <v>0</v>
      </c>
      <c r="I1945" s="32" t="s">
        <v>5047</v>
      </c>
      <c r="J1945" s="21"/>
      <c r="K1945" s="21"/>
    </row>
    <row r="1946" spans="1:11" x14ac:dyDescent="0.25">
      <c r="A1946" s="216">
        <v>41935</v>
      </c>
      <c r="B1946" s="285" t="s">
        <v>5873</v>
      </c>
      <c r="C1946" s="361" t="s">
        <v>4961</v>
      </c>
      <c r="D1946" s="344" t="s">
        <v>5874</v>
      </c>
      <c r="E1946" s="345">
        <v>3836.36</v>
      </c>
      <c r="F1946" s="287">
        <v>41937</v>
      </c>
      <c r="G1946" s="34">
        <v>3836.36</v>
      </c>
      <c r="H1946" s="243">
        <f t="shared" si="31"/>
        <v>0</v>
      </c>
      <c r="I1946" s="32" t="s">
        <v>5047</v>
      </c>
      <c r="J1946" s="21"/>
      <c r="K1946" s="21"/>
    </row>
    <row r="1947" spans="1:11" x14ac:dyDescent="0.25">
      <c r="A1947" s="216">
        <v>41935</v>
      </c>
      <c r="B1947" s="285" t="s">
        <v>5875</v>
      </c>
      <c r="C1947" s="361" t="s">
        <v>4961</v>
      </c>
      <c r="D1947" s="344" t="s">
        <v>4334</v>
      </c>
      <c r="E1947" s="345">
        <v>24541.5</v>
      </c>
      <c r="F1947" s="287">
        <v>41937</v>
      </c>
      <c r="G1947" s="34">
        <v>24541.5</v>
      </c>
      <c r="H1947" s="243">
        <f t="shared" si="31"/>
        <v>0</v>
      </c>
      <c r="I1947" s="32" t="s">
        <v>5047</v>
      </c>
      <c r="J1947" s="21"/>
      <c r="K1947" s="21"/>
    </row>
    <row r="1948" spans="1:11" x14ac:dyDescent="0.25">
      <c r="A1948" s="216">
        <v>41935</v>
      </c>
      <c r="B1948" s="285" t="s">
        <v>5876</v>
      </c>
      <c r="C1948" s="361" t="s">
        <v>4961</v>
      </c>
      <c r="D1948" s="344" t="s">
        <v>760</v>
      </c>
      <c r="E1948" s="345">
        <v>11532.95</v>
      </c>
      <c r="F1948" s="287">
        <v>41937</v>
      </c>
      <c r="G1948" s="34">
        <v>11532.95</v>
      </c>
      <c r="H1948" s="243">
        <f t="shared" si="31"/>
        <v>0</v>
      </c>
      <c r="I1948" s="32" t="s">
        <v>5047</v>
      </c>
      <c r="J1948" s="21"/>
      <c r="K1948" s="21"/>
    </row>
    <row r="1949" spans="1:11" x14ac:dyDescent="0.25">
      <c r="A1949" s="216">
        <v>41935</v>
      </c>
      <c r="B1949" s="285" t="s">
        <v>5877</v>
      </c>
      <c r="C1949" s="361" t="s">
        <v>4961</v>
      </c>
      <c r="D1949" s="344" t="s">
        <v>1206</v>
      </c>
      <c r="E1949" s="345">
        <v>40</v>
      </c>
      <c r="F1949" s="287">
        <v>41935</v>
      </c>
      <c r="G1949" s="34">
        <v>40</v>
      </c>
      <c r="H1949" s="243">
        <f t="shared" si="31"/>
        <v>0</v>
      </c>
      <c r="I1949" s="32" t="s">
        <v>5030</v>
      </c>
      <c r="J1949" s="21"/>
      <c r="K1949" s="21"/>
    </row>
    <row r="1950" spans="1:11" x14ac:dyDescent="0.25">
      <c r="A1950" s="216">
        <v>41935</v>
      </c>
      <c r="B1950" s="285" t="s">
        <v>5878</v>
      </c>
      <c r="C1950" s="361" t="s">
        <v>4961</v>
      </c>
      <c r="D1950" s="344" t="s">
        <v>1206</v>
      </c>
      <c r="E1950" s="345">
        <v>164.4</v>
      </c>
      <c r="F1950" s="287">
        <v>41935</v>
      </c>
      <c r="G1950" s="34">
        <v>164.4</v>
      </c>
      <c r="H1950" s="243">
        <f t="shared" si="31"/>
        <v>0</v>
      </c>
      <c r="I1950" s="32" t="s">
        <v>5030</v>
      </c>
      <c r="J1950" s="21"/>
      <c r="K1950" s="21"/>
    </row>
    <row r="1951" spans="1:11" x14ac:dyDescent="0.25">
      <c r="A1951" s="216">
        <v>41935</v>
      </c>
      <c r="B1951" s="285" t="s">
        <v>5879</v>
      </c>
      <c r="C1951" s="361" t="s">
        <v>4961</v>
      </c>
      <c r="D1951" s="344" t="s">
        <v>4956</v>
      </c>
      <c r="E1951" s="345">
        <v>102275.6</v>
      </c>
      <c r="F1951" s="287">
        <v>41936</v>
      </c>
      <c r="G1951" s="34">
        <v>102275.6</v>
      </c>
      <c r="H1951" s="243">
        <f t="shared" si="31"/>
        <v>0</v>
      </c>
      <c r="I1951" s="32" t="s">
        <v>5030</v>
      </c>
      <c r="J1951" s="21"/>
      <c r="K1951" s="21"/>
    </row>
    <row r="1952" spans="1:11" x14ac:dyDescent="0.25">
      <c r="A1952" s="216">
        <v>41936</v>
      </c>
      <c r="B1952" s="285" t="s">
        <v>5880</v>
      </c>
      <c r="C1952" s="361" t="s">
        <v>4961</v>
      </c>
      <c r="D1952" s="344" t="s">
        <v>544</v>
      </c>
      <c r="E1952" s="345">
        <v>640</v>
      </c>
      <c r="F1952" s="287">
        <v>41939</v>
      </c>
      <c r="G1952" s="34">
        <v>640</v>
      </c>
      <c r="H1952" s="243">
        <f t="shared" si="31"/>
        <v>0</v>
      </c>
      <c r="I1952" s="32" t="s">
        <v>3583</v>
      </c>
      <c r="J1952" s="21"/>
      <c r="K1952" s="21"/>
    </row>
    <row r="1953" spans="1:11" x14ac:dyDescent="0.25">
      <c r="A1953" s="216">
        <v>41936</v>
      </c>
      <c r="B1953" s="285" t="s">
        <v>5881</v>
      </c>
      <c r="C1953" s="361" t="s">
        <v>4961</v>
      </c>
      <c r="D1953" s="344" t="s">
        <v>14</v>
      </c>
      <c r="E1953" s="345">
        <v>6720</v>
      </c>
      <c r="F1953" s="287">
        <v>41936</v>
      </c>
      <c r="G1953" s="34">
        <v>6720</v>
      </c>
      <c r="H1953" s="243">
        <f t="shared" si="31"/>
        <v>0</v>
      </c>
      <c r="I1953" s="32" t="s">
        <v>5038</v>
      </c>
      <c r="J1953" s="21"/>
      <c r="K1953" s="21"/>
    </row>
    <row r="1954" spans="1:11" x14ac:dyDescent="0.25">
      <c r="A1954" s="216">
        <v>41936</v>
      </c>
      <c r="B1954" s="285" t="s">
        <v>5882</v>
      </c>
      <c r="C1954" s="361" t="s">
        <v>4961</v>
      </c>
      <c r="D1954" s="344" t="s">
        <v>149</v>
      </c>
      <c r="E1954" s="345">
        <v>19418</v>
      </c>
      <c r="F1954" s="482" t="s">
        <v>5883</v>
      </c>
      <c r="G1954" s="34">
        <f>10418+9000</f>
        <v>19418</v>
      </c>
      <c r="H1954" s="243">
        <f t="shared" si="31"/>
        <v>0</v>
      </c>
      <c r="I1954" s="32" t="s">
        <v>3583</v>
      </c>
      <c r="J1954" s="21"/>
      <c r="K1954" s="21"/>
    </row>
    <row r="1955" spans="1:11" x14ac:dyDescent="0.25">
      <c r="A1955" s="216">
        <v>41936</v>
      </c>
      <c r="B1955" s="285" t="s">
        <v>5884</v>
      </c>
      <c r="C1955" s="361" t="s">
        <v>4961</v>
      </c>
      <c r="D1955" s="344" t="s">
        <v>346</v>
      </c>
      <c r="E1955" s="345">
        <v>4456.6000000000004</v>
      </c>
      <c r="F1955" s="287">
        <v>41939</v>
      </c>
      <c r="G1955" s="34">
        <v>4456.6000000000004</v>
      </c>
      <c r="H1955" s="243">
        <f t="shared" si="31"/>
        <v>0</v>
      </c>
      <c r="I1955" s="32" t="s">
        <v>3583</v>
      </c>
      <c r="J1955" s="21"/>
      <c r="K1955" s="21"/>
    </row>
    <row r="1956" spans="1:11" x14ac:dyDescent="0.25">
      <c r="A1956" s="216">
        <v>41936</v>
      </c>
      <c r="B1956" s="285" t="s">
        <v>5885</v>
      </c>
      <c r="C1956" s="361" t="s">
        <v>4961</v>
      </c>
      <c r="D1956" s="344" t="s">
        <v>4700</v>
      </c>
      <c r="E1956" s="345">
        <v>3636.8</v>
      </c>
      <c r="F1956" s="287">
        <v>41939</v>
      </c>
      <c r="G1956" s="34">
        <v>3636.8</v>
      </c>
      <c r="H1956" s="243">
        <f t="shared" si="31"/>
        <v>0</v>
      </c>
      <c r="I1956" s="32" t="s">
        <v>3583</v>
      </c>
      <c r="J1956" s="21"/>
      <c r="K1956" s="21"/>
    </row>
    <row r="1957" spans="1:11" x14ac:dyDescent="0.25">
      <c r="A1957" s="216">
        <v>41936</v>
      </c>
      <c r="B1957" s="285" t="s">
        <v>5886</v>
      </c>
      <c r="C1957" s="361" t="s">
        <v>4961</v>
      </c>
      <c r="D1957" s="344" t="s">
        <v>857</v>
      </c>
      <c r="E1957" s="345">
        <v>9149.6</v>
      </c>
      <c r="F1957" s="287">
        <v>41939</v>
      </c>
      <c r="G1957" s="34">
        <v>9149.6</v>
      </c>
      <c r="H1957" s="243">
        <f t="shared" si="31"/>
        <v>0</v>
      </c>
      <c r="I1957" s="32" t="s">
        <v>3583</v>
      </c>
      <c r="J1957" s="21"/>
      <c r="K1957" s="21"/>
    </row>
    <row r="1958" spans="1:11" x14ac:dyDescent="0.25">
      <c r="A1958" s="216">
        <v>41936</v>
      </c>
      <c r="B1958" s="285" t="s">
        <v>5887</v>
      </c>
      <c r="C1958" s="361" t="s">
        <v>4961</v>
      </c>
      <c r="D1958" s="344" t="s">
        <v>85</v>
      </c>
      <c r="E1958" s="345">
        <v>870.4</v>
      </c>
      <c r="F1958" s="287">
        <v>41939</v>
      </c>
      <c r="G1958" s="34">
        <v>870.4</v>
      </c>
      <c r="H1958" s="243">
        <f t="shared" si="31"/>
        <v>0</v>
      </c>
      <c r="I1958" s="32" t="s">
        <v>3583</v>
      </c>
      <c r="J1958" s="21"/>
      <c r="K1958" s="21"/>
    </row>
    <row r="1959" spans="1:11" x14ac:dyDescent="0.25">
      <c r="A1959" s="216">
        <v>41936</v>
      </c>
      <c r="B1959" s="285" t="s">
        <v>5888</v>
      </c>
      <c r="C1959" s="361" t="s">
        <v>4961</v>
      </c>
      <c r="D1959" s="344" t="s">
        <v>91</v>
      </c>
      <c r="E1959" s="345">
        <v>2828.8</v>
      </c>
      <c r="F1959" s="287">
        <v>41939</v>
      </c>
      <c r="G1959" s="34">
        <v>2828.8</v>
      </c>
      <c r="H1959" s="243">
        <f t="shared" si="31"/>
        <v>0</v>
      </c>
      <c r="I1959" s="32" t="s">
        <v>3583</v>
      </c>
      <c r="J1959" s="21"/>
      <c r="K1959" s="21"/>
    </row>
    <row r="1960" spans="1:11" x14ac:dyDescent="0.25">
      <c r="A1960" s="216">
        <v>41936</v>
      </c>
      <c r="B1960" s="285" t="s">
        <v>5889</v>
      </c>
      <c r="C1960" s="361" t="s">
        <v>4961</v>
      </c>
      <c r="D1960" s="20" t="s">
        <v>5034</v>
      </c>
      <c r="E1960" s="239">
        <v>5551.2</v>
      </c>
      <c r="F1960" s="287">
        <v>41937</v>
      </c>
      <c r="G1960" s="34">
        <v>5551.2</v>
      </c>
      <c r="H1960" s="243">
        <f t="shared" si="31"/>
        <v>0</v>
      </c>
      <c r="I1960" s="32" t="s">
        <v>5030</v>
      </c>
      <c r="J1960" s="21"/>
      <c r="K1960" s="21"/>
    </row>
    <row r="1961" spans="1:11" x14ac:dyDescent="0.25">
      <c r="A1961" s="216">
        <v>41936</v>
      </c>
      <c r="B1961" s="285" t="s">
        <v>5890</v>
      </c>
      <c r="C1961" s="361" t="s">
        <v>4961</v>
      </c>
      <c r="D1961" s="20" t="s">
        <v>85</v>
      </c>
      <c r="E1961" s="239">
        <v>274.5</v>
      </c>
      <c r="F1961" s="287">
        <v>41936</v>
      </c>
      <c r="G1961" s="34">
        <v>274.5</v>
      </c>
      <c r="H1961" s="243">
        <f t="shared" si="31"/>
        <v>0</v>
      </c>
      <c r="I1961" s="32" t="s">
        <v>5009</v>
      </c>
      <c r="J1961" s="21"/>
      <c r="K1961" s="21"/>
    </row>
    <row r="1962" spans="1:11" x14ac:dyDescent="0.25">
      <c r="A1962" s="216">
        <v>41936</v>
      </c>
      <c r="B1962" s="285" t="s">
        <v>5891</v>
      </c>
      <c r="C1962" s="361" t="s">
        <v>4961</v>
      </c>
      <c r="D1962" s="20" t="s">
        <v>3372</v>
      </c>
      <c r="E1962" s="239">
        <v>3040</v>
      </c>
      <c r="F1962" s="287">
        <v>41936</v>
      </c>
      <c r="G1962" s="34">
        <v>3040</v>
      </c>
      <c r="H1962" s="243">
        <f t="shared" si="31"/>
        <v>0</v>
      </c>
      <c r="I1962" s="32" t="s">
        <v>5048</v>
      </c>
      <c r="J1962" s="21"/>
      <c r="K1962" s="21"/>
    </row>
    <row r="1963" spans="1:11" x14ac:dyDescent="0.25">
      <c r="A1963" s="216">
        <v>41936</v>
      </c>
      <c r="B1963" s="285" t="s">
        <v>5892</v>
      </c>
      <c r="C1963" s="361" t="s">
        <v>4961</v>
      </c>
      <c r="D1963" s="20" t="s">
        <v>4810</v>
      </c>
      <c r="E1963" s="239">
        <v>7760</v>
      </c>
      <c r="F1963" s="487"/>
      <c r="G1963" s="336"/>
      <c r="H1963" s="243">
        <f t="shared" si="31"/>
        <v>7760</v>
      </c>
      <c r="I1963" s="32" t="s">
        <v>3583</v>
      </c>
      <c r="J1963" s="21"/>
      <c r="K1963" s="21"/>
    </row>
    <row r="1964" spans="1:11" x14ac:dyDescent="0.25">
      <c r="A1964" s="216">
        <v>41936</v>
      </c>
      <c r="B1964" s="285" t="s">
        <v>5893</v>
      </c>
      <c r="C1964" s="361" t="s">
        <v>4961</v>
      </c>
      <c r="D1964" s="329" t="s">
        <v>53</v>
      </c>
      <c r="E1964" s="330">
        <v>0</v>
      </c>
      <c r="F1964" s="484" t="s">
        <v>5894</v>
      </c>
      <c r="G1964" s="34"/>
      <c r="H1964" s="243">
        <f t="shared" si="31"/>
        <v>0</v>
      </c>
      <c r="I1964" s="32" t="s">
        <v>3082</v>
      </c>
      <c r="J1964" s="21"/>
      <c r="K1964" s="21"/>
    </row>
    <row r="1965" spans="1:11" x14ac:dyDescent="0.25">
      <c r="A1965" s="216">
        <v>41936</v>
      </c>
      <c r="B1965" s="285" t="s">
        <v>5895</v>
      </c>
      <c r="C1965" s="361" t="s">
        <v>4961</v>
      </c>
      <c r="D1965" s="20" t="s">
        <v>13</v>
      </c>
      <c r="E1965" s="239">
        <v>4224.1000000000004</v>
      </c>
      <c r="F1965" s="287">
        <v>41936</v>
      </c>
      <c r="G1965" s="34">
        <v>4224.1000000000004</v>
      </c>
      <c r="H1965" s="243">
        <f t="shared" si="31"/>
        <v>0</v>
      </c>
      <c r="I1965" s="32" t="s">
        <v>5033</v>
      </c>
      <c r="J1965" s="21"/>
      <c r="K1965" s="21"/>
    </row>
    <row r="1966" spans="1:11" x14ac:dyDescent="0.25">
      <c r="A1966" s="216">
        <v>41936</v>
      </c>
      <c r="B1966" s="285" t="s">
        <v>5896</v>
      </c>
      <c r="C1966" s="361" t="s">
        <v>4961</v>
      </c>
      <c r="D1966" s="20" t="s">
        <v>4685</v>
      </c>
      <c r="E1966" s="239">
        <v>3580</v>
      </c>
      <c r="F1966" s="287">
        <v>41936</v>
      </c>
      <c r="G1966" s="34">
        <v>3580</v>
      </c>
      <c r="H1966" s="243">
        <f t="shared" si="31"/>
        <v>0</v>
      </c>
      <c r="I1966" s="32" t="s">
        <v>5035</v>
      </c>
      <c r="J1966" s="21"/>
      <c r="K1966" s="21"/>
    </row>
    <row r="1967" spans="1:11" x14ac:dyDescent="0.25">
      <c r="A1967" s="216">
        <v>41936</v>
      </c>
      <c r="B1967" s="285" t="s">
        <v>5897</v>
      </c>
      <c r="C1967" s="361" t="s">
        <v>4961</v>
      </c>
      <c r="D1967" s="20" t="s">
        <v>2187</v>
      </c>
      <c r="E1967" s="239">
        <v>2107</v>
      </c>
      <c r="F1967" s="287">
        <v>41936</v>
      </c>
      <c r="G1967" s="34">
        <v>2107</v>
      </c>
      <c r="H1967" s="243">
        <f t="shared" si="31"/>
        <v>0</v>
      </c>
      <c r="I1967" s="32" t="s">
        <v>5035</v>
      </c>
      <c r="J1967" s="21"/>
      <c r="K1967" s="21"/>
    </row>
    <row r="1968" spans="1:11" x14ac:dyDescent="0.25">
      <c r="A1968" s="216">
        <v>41936</v>
      </c>
      <c r="B1968" s="285" t="s">
        <v>5898</v>
      </c>
      <c r="C1968" s="361" t="s">
        <v>4961</v>
      </c>
      <c r="D1968" s="20" t="s">
        <v>240</v>
      </c>
      <c r="E1968" s="239">
        <v>81891.199999999997</v>
      </c>
      <c r="F1968" s="487"/>
      <c r="G1968" s="336"/>
      <c r="H1968" s="243">
        <f t="shared" si="31"/>
        <v>81891.199999999997</v>
      </c>
      <c r="I1968" s="32" t="s">
        <v>3583</v>
      </c>
      <c r="J1968" s="21"/>
      <c r="K1968" s="21"/>
    </row>
    <row r="1969" spans="1:11" x14ac:dyDescent="0.25">
      <c r="A1969" s="216">
        <v>41936</v>
      </c>
      <c r="B1969" s="285" t="s">
        <v>5899</v>
      </c>
      <c r="C1969" s="361" t="s">
        <v>4961</v>
      </c>
      <c r="D1969" s="20" t="s">
        <v>4645</v>
      </c>
      <c r="E1969" s="239">
        <v>23451.4</v>
      </c>
      <c r="F1969" s="287">
        <v>41936</v>
      </c>
      <c r="G1969" s="34">
        <v>23451.4</v>
      </c>
      <c r="H1969" s="243">
        <f t="shared" si="31"/>
        <v>0</v>
      </c>
      <c r="I1969" s="32" t="s">
        <v>5031</v>
      </c>
      <c r="J1969" s="21"/>
      <c r="K1969" s="21"/>
    </row>
    <row r="1970" spans="1:11" x14ac:dyDescent="0.25">
      <c r="A1970" s="216">
        <v>41936</v>
      </c>
      <c r="B1970" s="285" t="s">
        <v>5900</v>
      </c>
      <c r="C1970" s="361" t="s">
        <v>4961</v>
      </c>
      <c r="D1970" s="20" t="s">
        <v>316</v>
      </c>
      <c r="E1970" s="239">
        <v>743</v>
      </c>
      <c r="F1970" s="287">
        <v>41936</v>
      </c>
      <c r="G1970" s="34">
        <v>743</v>
      </c>
      <c r="H1970" s="243">
        <f t="shared" si="31"/>
        <v>0</v>
      </c>
      <c r="I1970" s="32" t="s">
        <v>5031</v>
      </c>
      <c r="J1970" s="21"/>
      <c r="K1970" s="21"/>
    </row>
    <row r="1971" spans="1:11" x14ac:dyDescent="0.25">
      <c r="A1971" s="216">
        <v>41936</v>
      </c>
      <c r="B1971" s="285" t="s">
        <v>5901</v>
      </c>
      <c r="C1971" s="361" t="s">
        <v>4961</v>
      </c>
      <c r="D1971" s="20" t="s">
        <v>4714</v>
      </c>
      <c r="E1971" s="239">
        <v>811.2</v>
      </c>
      <c r="F1971" s="287">
        <v>41936</v>
      </c>
      <c r="G1971" s="34">
        <v>811.2</v>
      </c>
      <c r="H1971" s="243">
        <f t="shared" si="31"/>
        <v>0</v>
      </c>
      <c r="I1971" s="32" t="s">
        <v>5030</v>
      </c>
      <c r="J1971" s="21"/>
      <c r="K1971" s="21"/>
    </row>
    <row r="1972" spans="1:11" x14ac:dyDescent="0.25">
      <c r="A1972" s="216">
        <v>41936</v>
      </c>
      <c r="B1972" s="285" t="s">
        <v>5902</v>
      </c>
      <c r="C1972" s="361" t="s">
        <v>4961</v>
      </c>
      <c r="D1972" s="344" t="s">
        <v>4859</v>
      </c>
      <c r="E1972" s="345">
        <v>4780.8</v>
      </c>
      <c r="F1972" s="287">
        <v>41936</v>
      </c>
      <c r="G1972" s="34">
        <v>4780</v>
      </c>
      <c r="H1972" s="243">
        <f t="shared" si="31"/>
        <v>0.8000000000001819</v>
      </c>
      <c r="I1972" s="32" t="s">
        <v>5030</v>
      </c>
      <c r="J1972" s="21"/>
      <c r="K1972" s="21"/>
    </row>
    <row r="1973" spans="1:11" x14ac:dyDescent="0.25">
      <c r="A1973" s="216">
        <v>41936</v>
      </c>
      <c r="B1973" s="285" t="s">
        <v>5903</v>
      </c>
      <c r="C1973" s="361" t="s">
        <v>4961</v>
      </c>
      <c r="D1973" s="344" t="s">
        <v>5904</v>
      </c>
      <c r="E1973" s="345">
        <v>2223.1999999999998</v>
      </c>
      <c r="F1973" s="287">
        <v>41936</v>
      </c>
      <c r="G1973" s="34">
        <v>2223.1999999999998</v>
      </c>
      <c r="H1973" s="243">
        <f t="shared" si="31"/>
        <v>0</v>
      </c>
      <c r="I1973" s="32" t="s">
        <v>5035</v>
      </c>
      <c r="J1973" s="21"/>
      <c r="K1973" s="21"/>
    </row>
    <row r="1974" spans="1:11" x14ac:dyDescent="0.25">
      <c r="A1974" s="216">
        <v>41936</v>
      </c>
      <c r="B1974" s="285" t="s">
        <v>5905</v>
      </c>
      <c r="C1974" s="361" t="s">
        <v>4961</v>
      </c>
      <c r="D1974" s="344" t="s">
        <v>28</v>
      </c>
      <c r="E1974" s="345">
        <v>12023.6</v>
      </c>
      <c r="F1974" s="287">
        <v>41936</v>
      </c>
      <c r="G1974" s="34">
        <v>12023.6</v>
      </c>
      <c r="H1974" s="243">
        <f t="shared" si="31"/>
        <v>0</v>
      </c>
      <c r="I1974" s="32" t="s">
        <v>5030</v>
      </c>
      <c r="J1974" s="21"/>
      <c r="K1974" s="21"/>
    </row>
    <row r="1975" spans="1:11" x14ac:dyDescent="0.25">
      <c r="A1975" s="216">
        <v>41936</v>
      </c>
      <c r="B1975" s="285" t="s">
        <v>5906</v>
      </c>
      <c r="C1975" s="361" t="s">
        <v>4961</v>
      </c>
      <c r="D1975" s="344" t="s">
        <v>123</v>
      </c>
      <c r="E1975" s="345">
        <v>6394</v>
      </c>
      <c r="F1975" s="287">
        <v>41937</v>
      </c>
      <c r="G1975" s="34">
        <v>6394</v>
      </c>
      <c r="H1975" s="243">
        <f t="shared" si="31"/>
        <v>0</v>
      </c>
      <c r="I1975" s="32" t="s">
        <v>5030</v>
      </c>
      <c r="J1975" s="21"/>
      <c r="K1975" s="21"/>
    </row>
    <row r="1976" spans="1:11" x14ac:dyDescent="0.25">
      <c r="A1976" s="216">
        <v>41936</v>
      </c>
      <c r="B1976" s="285" t="s">
        <v>5907</v>
      </c>
      <c r="C1976" s="361" t="s">
        <v>4961</v>
      </c>
      <c r="D1976" s="344" t="s">
        <v>760</v>
      </c>
      <c r="E1976" s="345">
        <v>2050</v>
      </c>
      <c r="F1976" s="287">
        <v>41936</v>
      </c>
      <c r="G1976" s="34">
        <v>2050</v>
      </c>
      <c r="H1976" s="243">
        <f t="shared" si="31"/>
        <v>0</v>
      </c>
      <c r="I1976" s="32" t="s">
        <v>5035</v>
      </c>
      <c r="J1976" s="21"/>
      <c r="K1976" s="21"/>
    </row>
    <row r="1977" spans="1:11" x14ac:dyDescent="0.25">
      <c r="A1977" s="216">
        <v>41936</v>
      </c>
      <c r="B1977" s="285" t="s">
        <v>5908</v>
      </c>
      <c r="C1977" s="361" t="s">
        <v>4961</v>
      </c>
      <c r="D1977" s="344" t="s">
        <v>123</v>
      </c>
      <c r="E1977" s="345">
        <v>2204.4</v>
      </c>
      <c r="F1977" s="287">
        <v>41937</v>
      </c>
      <c r="G1977" s="34">
        <v>2204.4</v>
      </c>
      <c r="H1977" s="243">
        <f t="shared" si="31"/>
        <v>0</v>
      </c>
      <c r="I1977" s="32" t="s">
        <v>5030</v>
      </c>
      <c r="J1977" s="21"/>
      <c r="K1977" s="21"/>
    </row>
    <row r="1978" spans="1:11" x14ac:dyDescent="0.25">
      <c r="A1978" s="216">
        <v>41936</v>
      </c>
      <c r="B1978" s="285" t="s">
        <v>5909</v>
      </c>
      <c r="C1978" s="361" t="s">
        <v>4961</v>
      </c>
      <c r="D1978" s="344" t="s">
        <v>4733</v>
      </c>
      <c r="E1978" s="345">
        <v>3115</v>
      </c>
      <c r="F1978" s="287">
        <v>41936</v>
      </c>
      <c r="G1978" s="34">
        <v>3115</v>
      </c>
      <c r="H1978" s="243">
        <f t="shared" si="31"/>
        <v>0</v>
      </c>
      <c r="I1978" s="32" t="s">
        <v>5030</v>
      </c>
      <c r="J1978" s="21"/>
      <c r="K1978" s="21"/>
    </row>
    <row r="1979" spans="1:11" x14ac:dyDescent="0.25">
      <c r="A1979" s="216">
        <v>41936</v>
      </c>
      <c r="B1979" s="285" t="s">
        <v>5910</v>
      </c>
      <c r="C1979" s="361" t="s">
        <v>4961</v>
      </c>
      <c r="D1979" s="344" t="s">
        <v>22</v>
      </c>
      <c r="E1979" s="345">
        <v>5811.4</v>
      </c>
      <c r="F1979" s="287">
        <v>41936</v>
      </c>
      <c r="G1979" s="34">
        <v>5811.4</v>
      </c>
      <c r="H1979" s="243">
        <f t="shared" si="31"/>
        <v>0</v>
      </c>
      <c r="I1979" s="32" t="s">
        <v>5030</v>
      </c>
      <c r="J1979" s="21"/>
      <c r="K1979" s="21"/>
    </row>
    <row r="1980" spans="1:11" x14ac:dyDescent="0.25">
      <c r="A1980" s="216">
        <v>41936</v>
      </c>
      <c r="B1980" s="285" t="s">
        <v>5911</v>
      </c>
      <c r="C1980" s="361" t="s">
        <v>4961</v>
      </c>
      <c r="D1980" s="344" t="s">
        <v>180</v>
      </c>
      <c r="E1980" s="345">
        <v>19324.8</v>
      </c>
      <c r="F1980" s="287">
        <v>41936</v>
      </c>
      <c r="G1980" s="34">
        <v>19324.8</v>
      </c>
      <c r="H1980" s="243">
        <f t="shared" si="31"/>
        <v>0</v>
      </c>
      <c r="I1980" s="32" t="s">
        <v>5289</v>
      </c>
      <c r="J1980" s="21"/>
      <c r="K1980" s="21"/>
    </row>
    <row r="1981" spans="1:11" x14ac:dyDescent="0.25">
      <c r="A1981" s="216">
        <v>41936</v>
      </c>
      <c r="B1981" s="285" t="s">
        <v>5912</v>
      </c>
      <c r="C1981" s="361" t="s">
        <v>4961</v>
      </c>
      <c r="D1981" s="344" t="s">
        <v>57</v>
      </c>
      <c r="E1981" s="345">
        <v>1650</v>
      </c>
      <c r="F1981" s="287">
        <v>41936</v>
      </c>
      <c r="G1981" s="34">
        <v>1650</v>
      </c>
      <c r="H1981" s="243">
        <f t="shared" si="31"/>
        <v>0</v>
      </c>
      <c r="I1981" s="32" t="s">
        <v>5035</v>
      </c>
      <c r="J1981" s="21"/>
      <c r="K1981" s="21"/>
    </row>
    <row r="1982" spans="1:11" x14ac:dyDescent="0.25">
      <c r="A1982" s="216">
        <v>41936</v>
      </c>
      <c r="B1982" s="285" t="s">
        <v>5913</v>
      </c>
      <c r="C1982" s="361" t="s">
        <v>4961</v>
      </c>
      <c r="D1982" s="344" t="s">
        <v>4953</v>
      </c>
      <c r="E1982" s="345">
        <v>17235.900000000001</v>
      </c>
      <c r="F1982" s="287">
        <v>41936</v>
      </c>
      <c r="G1982" s="34">
        <v>17235.900000000001</v>
      </c>
      <c r="H1982" s="243">
        <f t="shared" si="31"/>
        <v>0</v>
      </c>
      <c r="I1982" s="32" t="s">
        <v>5030</v>
      </c>
      <c r="J1982" s="21"/>
      <c r="K1982" s="21"/>
    </row>
    <row r="1983" spans="1:11" x14ac:dyDescent="0.25">
      <c r="A1983" s="216">
        <v>41936</v>
      </c>
      <c r="B1983" s="285" t="s">
        <v>5914</v>
      </c>
      <c r="C1983" s="361" t="s">
        <v>4961</v>
      </c>
      <c r="D1983" s="344" t="s">
        <v>4986</v>
      </c>
      <c r="E1983" s="345">
        <v>852.8</v>
      </c>
      <c r="F1983" s="287">
        <v>41936</v>
      </c>
      <c r="G1983" s="34">
        <v>852.8</v>
      </c>
      <c r="H1983" s="243">
        <f t="shared" si="31"/>
        <v>0</v>
      </c>
      <c r="I1983" s="32" t="s">
        <v>5030</v>
      </c>
      <c r="J1983" s="21"/>
      <c r="K1983" s="21"/>
    </row>
    <row r="1984" spans="1:11" x14ac:dyDescent="0.25">
      <c r="A1984" s="216">
        <v>41936</v>
      </c>
      <c r="B1984" s="285" t="s">
        <v>5915</v>
      </c>
      <c r="C1984" s="361" t="s">
        <v>4961</v>
      </c>
      <c r="D1984" s="344" t="s">
        <v>133</v>
      </c>
      <c r="E1984" s="345">
        <v>2175.6</v>
      </c>
      <c r="F1984" s="287">
        <v>41936</v>
      </c>
      <c r="G1984" s="34">
        <v>2175.6</v>
      </c>
      <c r="H1984" s="243">
        <f t="shared" si="31"/>
        <v>0</v>
      </c>
      <c r="I1984" s="32" t="s">
        <v>5030</v>
      </c>
      <c r="J1984" s="21"/>
      <c r="K1984" s="21"/>
    </row>
    <row r="1985" spans="1:11" x14ac:dyDescent="0.25">
      <c r="A1985" s="216">
        <v>41936</v>
      </c>
      <c r="B1985" s="285" t="s">
        <v>5916</v>
      </c>
      <c r="C1985" s="361" t="s">
        <v>4961</v>
      </c>
      <c r="D1985" s="344" t="s">
        <v>4355</v>
      </c>
      <c r="E1985" s="345">
        <v>10793.12</v>
      </c>
      <c r="F1985" s="287">
        <v>41936</v>
      </c>
      <c r="G1985" s="34">
        <v>10793.12</v>
      </c>
      <c r="H1985" s="243">
        <f t="shared" si="31"/>
        <v>0</v>
      </c>
      <c r="I1985" s="32" t="s">
        <v>5035</v>
      </c>
      <c r="J1985" s="21"/>
      <c r="K1985" s="21"/>
    </row>
    <row r="1986" spans="1:11" x14ac:dyDescent="0.25">
      <c r="A1986" s="216">
        <v>41936</v>
      </c>
      <c r="B1986" s="285" t="s">
        <v>5917</v>
      </c>
      <c r="C1986" s="361" t="s">
        <v>4961</v>
      </c>
      <c r="D1986" s="344" t="s">
        <v>29</v>
      </c>
      <c r="E1986" s="345">
        <v>12780.4</v>
      </c>
      <c r="F1986" s="287">
        <v>41936</v>
      </c>
      <c r="G1986" s="34">
        <v>12780.4</v>
      </c>
      <c r="H1986" s="243">
        <f t="shared" si="31"/>
        <v>0</v>
      </c>
      <c r="I1986" s="32" t="s">
        <v>5035</v>
      </c>
      <c r="J1986" s="21"/>
      <c r="K1986" s="21"/>
    </row>
    <row r="1987" spans="1:11" x14ac:dyDescent="0.25">
      <c r="A1987" s="216">
        <v>41936</v>
      </c>
      <c r="B1987" s="285" t="s">
        <v>5918</v>
      </c>
      <c r="C1987" s="361" t="s">
        <v>4961</v>
      </c>
      <c r="D1987" s="344" t="s">
        <v>242</v>
      </c>
      <c r="E1987" s="345">
        <v>46590.9</v>
      </c>
      <c r="F1987" s="487"/>
      <c r="G1987" s="336"/>
      <c r="H1987" s="243">
        <f t="shared" si="31"/>
        <v>46590.9</v>
      </c>
      <c r="I1987" s="32" t="s">
        <v>3583</v>
      </c>
      <c r="J1987" s="21"/>
      <c r="K1987" s="21"/>
    </row>
    <row r="1988" spans="1:11" x14ac:dyDescent="0.25">
      <c r="A1988" s="216">
        <v>41936</v>
      </c>
      <c r="B1988" s="285" t="s">
        <v>5919</v>
      </c>
      <c r="C1988" s="361" t="s">
        <v>4961</v>
      </c>
      <c r="D1988" s="344" t="s">
        <v>5532</v>
      </c>
      <c r="E1988" s="345">
        <v>7639.2</v>
      </c>
      <c r="F1988" s="287">
        <v>41939</v>
      </c>
      <c r="G1988" s="34">
        <v>7639.2</v>
      </c>
      <c r="H1988" s="243">
        <f t="shared" si="31"/>
        <v>0</v>
      </c>
      <c r="I1988" s="32" t="s">
        <v>3583</v>
      </c>
      <c r="J1988" s="21"/>
      <c r="K1988" s="21"/>
    </row>
    <row r="1989" spans="1:11" x14ac:dyDescent="0.25">
      <c r="A1989" s="216">
        <v>41936</v>
      </c>
      <c r="B1989" s="285" t="s">
        <v>5920</v>
      </c>
      <c r="C1989" s="361" t="s">
        <v>4961</v>
      </c>
      <c r="D1989" s="344" t="s">
        <v>149</v>
      </c>
      <c r="E1989" s="345">
        <v>958.8</v>
      </c>
      <c r="F1989" s="287">
        <v>41939</v>
      </c>
      <c r="G1989" s="34">
        <v>958.8</v>
      </c>
      <c r="H1989" s="243">
        <f t="shared" si="31"/>
        <v>0</v>
      </c>
      <c r="I1989" s="32" t="s">
        <v>3583</v>
      </c>
      <c r="J1989" s="21"/>
      <c r="K1989" s="21"/>
    </row>
    <row r="1990" spans="1:11" x14ac:dyDescent="0.25">
      <c r="A1990" s="216">
        <v>41936</v>
      </c>
      <c r="B1990" s="285" t="s">
        <v>5921</v>
      </c>
      <c r="C1990" s="361" t="s">
        <v>4961</v>
      </c>
      <c r="D1990" s="344" t="s">
        <v>5532</v>
      </c>
      <c r="E1990" s="345">
        <v>1827.56</v>
      </c>
      <c r="F1990" s="287">
        <v>41939</v>
      </c>
      <c r="G1990" s="34">
        <v>1827.56</v>
      </c>
      <c r="H1990" s="243">
        <f t="shared" si="31"/>
        <v>0</v>
      </c>
      <c r="I1990" s="32" t="s">
        <v>3583</v>
      </c>
      <c r="J1990" s="21"/>
      <c r="K1990" s="21"/>
    </row>
    <row r="1991" spans="1:11" x14ac:dyDescent="0.25">
      <c r="A1991" s="216">
        <v>41936</v>
      </c>
      <c r="B1991" s="285" t="s">
        <v>5922</v>
      </c>
      <c r="C1991" s="361" t="s">
        <v>4961</v>
      </c>
      <c r="D1991" s="344" t="s">
        <v>4686</v>
      </c>
      <c r="E1991" s="345">
        <v>3069</v>
      </c>
      <c r="F1991" s="287">
        <v>41936</v>
      </c>
      <c r="G1991" s="34">
        <v>3069</v>
      </c>
      <c r="H1991" s="243">
        <f t="shared" si="31"/>
        <v>0</v>
      </c>
      <c r="I1991" s="32" t="s">
        <v>5035</v>
      </c>
      <c r="J1991" s="21"/>
      <c r="K1991" s="21"/>
    </row>
    <row r="1992" spans="1:11" x14ac:dyDescent="0.25">
      <c r="A1992" s="216">
        <v>41936</v>
      </c>
      <c r="B1992" s="285" t="s">
        <v>5923</v>
      </c>
      <c r="C1992" s="361" t="s">
        <v>4961</v>
      </c>
      <c r="D1992" s="344" t="s">
        <v>2386</v>
      </c>
      <c r="E1992" s="345">
        <v>4485.8999999999996</v>
      </c>
      <c r="F1992" s="287">
        <v>41936</v>
      </c>
      <c r="G1992" s="34">
        <v>4485.8999999999996</v>
      </c>
      <c r="H1992" s="243">
        <f t="shared" ref="H1992:H2055" si="32">E1992-G1992</f>
        <v>0</v>
      </c>
      <c r="I1992" s="32" t="s">
        <v>5033</v>
      </c>
      <c r="J1992" s="21"/>
      <c r="K1992" s="21"/>
    </row>
    <row r="1993" spans="1:11" x14ac:dyDescent="0.25">
      <c r="A1993" s="216">
        <v>41936</v>
      </c>
      <c r="B1993" s="285" t="s">
        <v>5924</v>
      </c>
      <c r="C1993" s="361" t="s">
        <v>4961</v>
      </c>
      <c r="D1993" s="344" t="s">
        <v>253</v>
      </c>
      <c r="E1993" s="345">
        <v>3139.5</v>
      </c>
      <c r="F1993" s="287">
        <v>41936</v>
      </c>
      <c r="G1993" s="34">
        <v>3139.5</v>
      </c>
      <c r="H1993" s="243">
        <f t="shared" si="32"/>
        <v>0</v>
      </c>
      <c r="I1993" s="32" t="s">
        <v>5033</v>
      </c>
      <c r="J1993" s="21"/>
      <c r="K1993" s="21"/>
    </row>
    <row r="1994" spans="1:11" x14ac:dyDescent="0.25">
      <c r="A1994" s="216">
        <v>41936</v>
      </c>
      <c r="B1994" s="285" t="s">
        <v>5925</v>
      </c>
      <c r="C1994" s="361" t="s">
        <v>4961</v>
      </c>
      <c r="D1994" s="344" t="s">
        <v>4619</v>
      </c>
      <c r="E1994" s="345">
        <v>4054.8</v>
      </c>
      <c r="F1994" s="287">
        <v>41936</v>
      </c>
      <c r="G1994" s="34">
        <v>4054.8</v>
      </c>
      <c r="H1994" s="243">
        <f t="shared" si="32"/>
        <v>0</v>
      </c>
      <c r="I1994" s="32" t="s">
        <v>5030</v>
      </c>
      <c r="J1994" s="21"/>
      <c r="K1994" s="21"/>
    </row>
    <row r="1995" spans="1:11" x14ac:dyDescent="0.25">
      <c r="A1995" s="216">
        <v>41936</v>
      </c>
      <c r="B1995" s="285" t="s">
        <v>5926</v>
      </c>
      <c r="C1995" s="361" t="s">
        <v>4961</v>
      </c>
      <c r="D1995" s="344" t="s">
        <v>2389</v>
      </c>
      <c r="E1995" s="345">
        <v>9642.2000000000007</v>
      </c>
      <c r="F1995" s="287">
        <v>41936</v>
      </c>
      <c r="G1995" s="34">
        <v>9642.2000000000007</v>
      </c>
      <c r="H1995" s="243">
        <f t="shared" si="32"/>
        <v>0</v>
      </c>
      <c r="I1995" s="32" t="s">
        <v>5030</v>
      </c>
      <c r="J1995" s="21"/>
      <c r="K1995" s="21"/>
    </row>
    <row r="1996" spans="1:11" x14ac:dyDescent="0.25">
      <c r="A1996" s="216">
        <v>41936</v>
      </c>
      <c r="B1996" s="285" t="s">
        <v>5927</v>
      </c>
      <c r="C1996" s="361" t="s">
        <v>4961</v>
      </c>
      <c r="D1996" s="344" t="s">
        <v>4321</v>
      </c>
      <c r="E1996" s="345">
        <v>3322.6</v>
      </c>
      <c r="F1996" s="287">
        <v>41936</v>
      </c>
      <c r="G1996" s="34">
        <v>3322.6</v>
      </c>
      <c r="H1996" s="243">
        <f t="shared" si="32"/>
        <v>0</v>
      </c>
      <c r="I1996" s="32" t="s">
        <v>5030</v>
      </c>
      <c r="J1996" s="21"/>
      <c r="K1996" s="21"/>
    </row>
    <row r="1997" spans="1:11" x14ac:dyDescent="0.25">
      <c r="A1997" s="216">
        <v>41936</v>
      </c>
      <c r="B1997" s="285" t="s">
        <v>5928</v>
      </c>
      <c r="C1997" s="361" t="s">
        <v>4961</v>
      </c>
      <c r="D1997" s="344" t="s">
        <v>3121</v>
      </c>
      <c r="E1997" s="345">
        <v>15663</v>
      </c>
      <c r="F1997" s="287">
        <v>41936</v>
      </c>
      <c r="G1997" s="34">
        <v>15663</v>
      </c>
      <c r="H1997" s="243">
        <f t="shared" si="32"/>
        <v>0</v>
      </c>
      <c r="I1997" s="32" t="s">
        <v>5030</v>
      </c>
      <c r="J1997" s="21"/>
      <c r="K1997" s="21"/>
    </row>
    <row r="1998" spans="1:11" x14ac:dyDescent="0.25">
      <c r="A1998" s="216">
        <v>41936</v>
      </c>
      <c r="B1998" s="285" t="s">
        <v>5929</v>
      </c>
      <c r="C1998" s="361" t="s">
        <v>4961</v>
      </c>
      <c r="D1998" s="344" t="s">
        <v>5042</v>
      </c>
      <c r="E1998" s="345">
        <v>9392</v>
      </c>
      <c r="F1998" s="287">
        <v>41936</v>
      </c>
      <c r="G1998" s="34">
        <v>9392</v>
      </c>
      <c r="H1998" s="243">
        <f t="shared" si="32"/>
        <v>0</v>
      </c>
      <c r="I1998" s="32" t="s">
        <v>5289</v>
      </c>
      <c r="J1998" s="21"/>
      <c r="K1998" s="21"/>
    </row>
    <row r="1999" spans="1:11" x14ac:dyDescent="0.25">
      <c r="A1999" s="216">
        <v>41936</v>
      </c>
      <c r="B1999" s="285" t="s">
        <v>5930</v>
      </c>
      <c r="C1999" s="361" t="s">
        <v>4961</v>
      </c>
      <c r="D1999" s="344" t="s">
        <v>4622</v>
      </c>
      <c r="E1999" s="345">
        <v>3074.4</v>
      </c>
      <c r="F1999" s="287">
        <v>41936</v>
      </c>
      <c r="G1999" s="34">
        <v>3074.4</v>
      </c>
      <c r="H1999" s="243">
        <f t="shared" si="32"/>
        <v>0</v>
      </c>
      <c r="I1999" s="32" t="s">
        <v>5030</v>
      </c>
      <c r="J1999" s="21"/>
      <c r="K1999" s="21"/>
    </row>
    <row r="2000" spans="1:11" x14ac:dyDescent="0.25">
      <c r="A2000" s="216">
        <v>41936</v>
      </c>
      <c r="B2000" s="285" t="s">
        <v>5931</v>
      </c>
      <c r="C2000" s="361" t="s">
        <v>4961</v>
      </c>
      <c r="D2000" s="344" t="s">
        <v>106</v>
      </c>
      <c r="E2000" s="345">
        <v>14133.6</v>
      </c>
      <c r="F2000" s="287">
        <v>41942</v>
      </c>
      <c r="G2000" s="34">
        <v>14133.6</v>
      </c>
      <c r="H2000" s="243">
        <f t="shared" si="32"/>
        <v>0</v>
      </c>
      <c r="I2000" s="32" t="s">
        <v>5289</v>
      </c>
      <c r="J2000" s="21"/>
      <c r="K2000" s="21"/>
    </row>
    <row r="2001" spans="1:11" x14ac:dyDescent="0.25">
      <c r="A2001" s="216">
        <v>41936</v>
      </c>
      <c r="B2001" s="285" t="s">
        <v>5932</v>
      </c>
      <c r="C2001" s="361" t="s">
        <v>4961</v>
      </c>
      <c r="D2001" s="344" t="s">
        <v>5360</v>
      </c>
      <c r="E2001" s="345">
        <v>2541.8000000000002</v>
      </c>
      <c r="F2001" s="287">
        <v>41936</v>
      </c>
      <c r="G2001" s="34">
        <v>2541.8000000000002</v>
      </c>
      <c r="H2001" s="243">
        <f t="shared" si="32"/>
        <v>0</v>
      </c>
      <c r="I2001" s="32" t="s">
        <v>5030</v>
      </c>
      <c r="J2001" s="21"/>
      <c r="K2001" s="21"/>
    </row>
    <row r="2002" spans="1:11" x14ac:dyDescent="0.25">
      <c r="A2002" s="216">
        <v>41936</v>
      </c>
      <c r="B2002" s="285" t="s">
        <v>5933</v>
      </c>
      <c r="C2002" s="361" t="s">
        <v>4961</v>
      </c>
      <c r="D2002" s="344" t="s">
        <v>52</v>
      </c>
      <c r="E2002" s="345">
        <v>2176.1999999999998</v>
      </c>
      <c r="F2002" s="287">
        <v>41936</v>
      </c>
      <c r="G2002" s="34">
        <v>2176.1999999999998</v>
      </c>
      <c r="H2002" s="243">
        <f t="shared" si="32"/>
        <v>0</v>
      </c>
      <c r="I2002" s="32" t="s">
        <v>5038</v>
      </c>
      <c r="J2002" s="21"/>
      <c r="K2002" s="21"/>
    </row>
    <row r="2003" spans="1:11" x14ac:dyDescent="0.25">
      <c r="A2003" s="216">
        <v>41936</v>
      </c>
      <c r="B2003" s="285" t="s">
        <v>5934</v>
      </c>
      <c r="C2003" s="361" t="s">
        <v>4961</v>
      </c>
      <c r="D2003" s="344" t="s">
        <v>62</v>
      </c>
      <c r="E2003" s="345">
        <v>24640</v>
      </c>
      <c r="F2003" s="287">
        <v>41936</v>
      </c>
      <c r="G2003" s="44">
        <v>24640</v>
      </c>
      <c r="H2003" s="243">
        <f t="shared" si="32"/>
        <v>0</v>
      </c>
      <c r="I2003" s="32" t="s">
        <v>5289</v>
      </c>
      <c r="J2003" s="21"/>
      <c r="K2003" s="21"/>
    </row>
    <row r="2004" spans="1:11" x14ac:dyDescent="0.25">
      <c r="A2004" s="216">
        <v>41936</v>
      </c>
      <c r="B2004" s="285" t="s">
        <v>5935</v>
      </c>
      <c r="C2004" s="361" t="s">
        <v>4961</v>
      </c>
      <c r="D2004" s="344" t="s">
        <v>2719</v>
      </c>
      <c r="E2004" s="345">
        <v>5712</v>
      </c>
      <c r="F2004" s="287">
        <v>41936</v>
      </c>
      <c r="G2004" s="44">
        <v>5712</v>
      </c>
      <c r="H2004" s="243">
        <f t="shared" si="32"/>
        <v>0</v>
      </c>
      <c r="I2004" s="32" t="s">
        <v>5038</v>
      </c>
      <c r="J2004" s="21"/>
      <c r="K2004" s="21"/>
    </row>
    <row r="2005" spans="1:11" x14ac:dyDescent="0.25">
      <c r="A2005" s="216">
        <v>41936</v>
      </c>
      <c r="B2005" s="285" t="s">
        <v>5936</v>
      </c>
      <c r="C2005" s="361" t="s">
        <v>4961</v>
      </c>
      <c r="D2005" s="344" t="s">
        <v>51</v>
      </c>
      <c r="E2005" s="345">
        <v>2448</v>
      </c>
      <c r="F2005" s="287">
        <v>41936</v>
      </c>
      <c r="G2005" s="44">
        <v>2448</v>
      </c>
      <c r="H2005" s="243">
        <f t="shared" si="32"/>
        <v>0</v>
      </c>
      <c r="I2005" s="32" t="s">
        <v>5038</v>
      </c>
      <c r="J2005" s="21"/>
      <c r="K2005" s="21"/>
    </row>
    <row r="2006" spans="1:11" x14ac:dyDescent="0.25">
      <c r="A2006" s="216">
        <v>41936</v>
      </c>
      <c r="B2006" s="285" t="s">
        <v>5937</v>
      </c>
      <c r="C2006" s="361" t="s">
        <v>4961</v>
      </c>
      <c r="D2006" s="344" t="s">
        <v>494</v>
      </c>
      <c r="E2006" s="345">
        <v>10060</v>
      </c>
      <c r="F2006" s="287">
        <v>41936</v>
      </c>
      <c r="G2006" s="44">
        <v>10060</v>
      </c>
      <c r="H2006" s="243">
        <f t="shared" si="32"/>
        <v>0</v>
      </c>
      <c r="I2006" s="32" t="s">
        <v>5038</v>
      </c>
      <c r="J2006" s="21"/>
      <c r="K2006" s="21"/>
    </row>
    <row r="2007" spans="1:11" x14ac:dyDescent="0.25">
      <c r="A2007" s="216">
        <v>41936</v>
      </c>
      <c r="B2007" s="285" t="s">
        <v>5938</v>
      </c>
      <c r="C2007" s="361" t="s">
        <v>4961</v>
      </c>
      <c r="D2007" s="344" t="s">
        <v>106</v>
      </c>
      <c r="E2007" s="345">
        <v>316550</v>
      </c>
      <c r="F2007" s="287">
        <v>41942</v>
      </c>
      <c r="G2007" s="44">
        <v>316550</v>
      </c>
      <c r="H2007" s="243">
        <f t="shared" si="32"/>
        <v>0</v>
      </c>
      <c r="I2007" s="32" t="s">
        <v>5038</v>
      </c>
      <c r="J2007" s="21"/>
      <c r="K2007" s="21"/>
    </row>
    <row r="2008" spans="1:11" x14ac:dyDescent="0.25">
      <c r="A2008" s="216">
        <v>41936</v>
      </c>
      <c r="B2008" s="285" t="s">
        <v>5939</v>
      </c>
      <c r="C2008" s="361" t="s">
        <v>4961</v>
      </c>
      <c r="D2008" s="344" t="s">
        <v>1697</v>
      </c>
      <c r="E2008" s="345">
        <v>5310</v>
      </c>
      <c r="F2008" s="287">
        <v>41936</v>
      </c>
      <c r="G2008" s="44">
        <v>5310</v>
      </c>
      <c r="H2008" s="243">
        <f t="shared" si="32"/>
        <v>0</v>
      </c>
      <c r="I2008" s="32" t="s">
        <v>5030</v>
      </c>
      <c r="J2008" s="21"/>
      <c r="K2008" s="21"/>
    </row>
    <row r="2009" spans="1:11" x14ac:dyDescent="0.25">
      <c r="A2009" s="216">
        <v>41936</v>
      </c>
      <c r="B2009" s="285" t="s">
        <v>5940</v>
      </c>
      <c r="C2009" s="361" t="s">
        <v>4961</v>
      </c>
      <c r="D2009" s="344" t="s">
        <v>4735</v>
      </c>
      <c r="E2009" s="345">
        <v>426.4</v>
      </c>
      <c r="F2009" s="287">
        <v>41936</v>
      </c>
      <c r="G2009" s="44">
        <v>426.4</v>
      </c>
      <c r="H2009" s="243">
        <f t="shared" si="32"/>
        <v>0</v>
      </c>
      <c r="I2009" s="32" t="s">
        <v>5030</v>
      </c>
      <c r="J2009" s="21"/>
      <c r="K2009" s="21"/>
    </row>
    <row r="2010" spans="1:11" x14ac:dyDescent="0.25">
      <c r="A2010" s="216">
        <v>41936</v>
      </c>
      <c r="B2010" s="285" t="s">
        <v>5941</v>
      </c>
      <c r="C2010" s="361" t="s">
        <v>4961</v>
      </c>
      <c r="D2010" s="344" t="s">
        <v>4976</v>
      </c>
      <c r="E2010" s="345">
        <v>16174</v>
      </c>
      <c r="F2010" s="287">
        <v>41939</v>
      </c>
      <c r="G2010" s="44">
        <v>16174</v>
      </c>
      <c r="H2010" s="243">
        <f t="shared" si="32"/>
        <v>0</v>
      </c>
      <c r="I2010" s="32" t="s">
        <v>5044</v>
      </c>
      <c r="J2010" s="21"/>
      <c r="K2010" s="21"/>
    </row>
    <row r="2011" spans="1:11" x14ac:dyDescent="0.25">
      <c r="A2011" s="216">
        <v>41936</v>
      </c>
      <c r="B2011" s="285" t="s">
        <v>5942</v>
      </c>
      <c r="C2011" s="361" t="s">
        <v>4961</v>
      </c>
      <c r="D2011" s="344" t="s">
        <v>4756</v>
      </c>
      <c r="E2011" s="345">
        <v>3122.8</v>
      </c>
      <c r="F2011" s="287">
        <v>41936</v>
      </c>
      <c r="G2011" s="44">
        <v>3122.8</v>
      </c>
      <c r="H2011" s="243">
        <f t="shared" si="32"/>
        <v>0</v>
      </c>
      <c r="I2011" s="32" t="s">
        <v>5030</v>
      </c>
      <c r="J2011" s="21"/>
      <c r="K2011" s="21"/>
    </row>
    <row r="2012" spans="1:11" x14ac:dyDescent="0.25">
      <c r="A2012" s="216">
        <v>41936</v>
      </c>
      <c r="B2012" s="285" t="s">
        <v>5943</v>
      </c>
      <c r="C2012" s="361" t="s">
        <v>4961</v>
      </c>
      <c r="D2012" s="344" t="s">
        <v>2389</v>
      </c>
      <c r="E2012" s="345">
        <v>1575.6</v>
      </c>
      <c r="F2012" s="287">
        <v>41936</v>
      </c>
      <c r="G2012" s="34">
        <v>1575.6</v>
      </c>
      <c r="H2012" s="243">
        <f t="shared" si="32"/>
        <v>0</v>
      </c>
      <c r="I2012" s="32" t="s">
        <v>5030</v>
      </c>
      <c r="J2012" s="21"/>
      <c r="K2012" s="21"/>
    </row>
    <row r="2013" spans="1:11" x14ac:dyDescent="0.25">
      <c r="A2013" s="216">
        <v>41936</v>
      </c>
      <c r="B2013" s="285" t="s">
        <v>5944</v>
      </c>
      <c r="C2013" s="361" t="s">
        <v>4961</v>
      </c>
      <c r="D2013" s="344" t="s">
        <v>4874</v>
      </c>
      <c r="E2013" s="345">
        <v>3550</v>
      </c>
      <c r="F2013" s="287">
        <v>41936</v>
      </c>
      <c r="G2013" s="34">
        <v>3550</v>
      </c>
      <c r="H2013" s="243">
        <f t="shared" si="32"/>
        <v>0</v>
      </c>
      <c r="I2013" s="32" t="s">
        <v>5030</v>
      </c>
      <c r="J2013" s="21"/>
      <c r="K2013" s="21"/>
    </row>
    <row r="2014" spans="1:11" x14ac:dyDescent="0.25">
      <c r="A2014" s="216">
        <v>41936</v>
      </c>
      <c r="B2014" s="285" t="s">
        <v>5945</v>
      </c>
      <c r="C2014" s="361" t="s">
        <v>4961</v>
      </c>
      <c r="D2014" s="344" t="s">
        <v>792</v>
      </c>
      <c r="E2014" s="345">
        <v>4184.6000000000004</v>
      </c>
      <c r="F2014" s="287">
        <v>41936</v>
      </c>
      <c r="G2014" s="34">
        <v>4184.6000000000004</v>
      </c>
      <c r="H2014" s="243">
        <f t="shared" si="32"/>
        <v>0</v>
      </c>
      <c r="I2014" s="32" t="s">
        <v>5030</v>
      </c>
      <c r="J2014" s="21"/>
      <c r="K2014" s="21"/>
    </row>
    <row r="2015" spans="1:11" x14ac:dyDescent="0.25">
      <c r="A2015" s="216">
        <v>41936</v>
      </c>
      <c r="B2015" s="285" t="s">
        <v>5946</v>
      </c>
      <c r="C2015" s="361" t="s">
        <v>4961</v>
      </c>
      <c r="D2015" s="344" t="s">
        <v>1611</v>
      </c>
      <c r="E2015" s="345">
        <v>3510.9</v>
      </c>
      <c r="F2015" s="287">
        <v>41936</v>
      </c>
      <c r="G2015" s="34">
        <v>3510.9</v>
      </c>
      <c r="H2015" s="243">
        <f t="shared" si="32"/>
        <v>0</v>
      </c>
      <c r="I2015" s="32" t="s">
        <v>5030</v>
      </c>
      <c r="J2015" s="21"/>
      <c r="K2015" s="21"/>
    </row>
    <row r="2016" spans="1:11" x14ac:dyDescent="0.25">
      <c r="A2016" s="216">
        <v>41936</v>
      </c>
      <c r="B2016" s="285" t="s">
        <v>5947</v>
      </c>
      <c r="C2016" s="361" t="s">
        <v>4961</v>
      </c>
      <c r="D2016" s="344" t="s">
        <v>51</v>
      </c>
      <c r="E2016" s="345">
        <v>801.4</v>
      </c>
      <c r="F2016" s="287">
        <v>41936</v>
      </c>
      <c r="G2016" s="34">
        <v>801.4</v>
      </c>
      <c r="H2016" s="243">
        <f t="shared" si="32"/>
        <v>0</v>
      </c>
      <c r="I2016" s="32" t="s">
        <v>5030</v>
      </c>
      <c r="J2016" s="21"/>
      <c r="K2016" s="21"/>
    </row>
    <row r="2017" spans="1:11" x14ac:dyDescent="0.25">
      <c r="A2017" s="216">
        <v>41936</v>
      </c>
      <c r="B2017" s="285" t="s">
        <v>5948</v>
      </c>
      <c r="C2017" s="361" t="s">
        <v>4961</v>
      </c>
      <c r="D2017" s="344" t="s">
        <v>28</v>
      </c>
      <c r="E2017" s="345">
        <v>5937.2</v>
      </c>
      <c r="F2017" s="287">
        <v>41936</v>
      </c>
      <c r="G2017" s="34">
        <v>5937.2</v>
      </c>
      <c r="H2017" s="243">
        <f t="shared" si="32"/>
        <v>0</v>
      </c>
      <c r="I2017" s="32" t="s">
        <v>5030</v>
      </c>
      <c r="J2017" s="21"/>
      <c r="K2017" s="21"/>
    </row>
    <row r="2018" spans="1:11" x14ac:dyDescent="0.25">
      <c r="A2018" s="216">
        <v>41936</v>
      </c>
      <c r="B2018" s="285" t="s">
        <v>5949</v>
      </c>
      <c r="C2018" s="361" t="s">
        <v>4961</v>
      </c>
      <c r="D2018" s="344" t="s">
        <v>78</v>
      </c>
      <c r="E2018" s="345">
        <v>3416.4</v>
      </c>
      <c r="F2018" s="287">
        <v>41937</v>
      </c>
      <c r="G2018" s="34">
        <v>3416.4</v>
      </c>
      <c r="H2018" s="243">
        <f t="shared" si="32"/>
        <v>0</v>
      </c>
      <c r="I2018" s="32" t="s">
        <v>5033</v>
      </c>
      <c r="J2018" s="21"/>
      <c r="K2018" s="21"/>
    </row>
    <row r="2019" spans="1:11" x14ac:dyDescent="0.25">
      <c r="A2019" s="216">
        <v>41936</v>
      </c>
      <c r="B2019" s="285" t="s">
        <v>5950</v>
      </c>
      <c r="C2019" s="361" t="s">
        <v>4961</v>
      </c>
      <c r="D2019" s="344" t="s">
        <v>237</v>
      </c>
      <c r="E2019" s="345">
        <v>8685.7999999999993</v>
      </c>
      <c r="F2019" s="287">
        <v>41937</v>
      </c>
      <c r="G2019" s="34">
        <v>8685.7999999999993</v>
      </c>
      <c r="H2019" s="243">
        <f t="shared" si="32"/>
        <v>0</v>
      </c>
      <c r="I2019" s="32" t="s">
        <v>5033</v>
      </c>
      <c r="J2019" s="21"/>
      <c r="K2019" s="21"/>
    </row>
    <row r="2020" spans="1:11" x14ac:dyDescent="0.25">
      <c r="A2020" s="216">
        <v>41936</v>
      </c>
      <c r="B2020" s="285" t="s">
        <v>5951</v>
      </c>
      <c r="C2020" s="361" t="s">
        <v>4961</v>
      </c>
      <c r="D2020" s="344" t="s">
        <v>78</v>
      </c>
      <c r="E2020" s="345">
        <v>2683.2</v>
      </c>
      <c r="F2020" s="287">
        <v>41937</v>
      </c>
      <c r="G2020" s="34">
        <v>2683.2</v>
      </c>
      <c r="H2020" s="243">
        <f t="shared" si="32"/>
        <v>0</v>
      </c>
      <c r="I2020" s="32" t="s">
        <v>5030</v>
      </c>
      <c r="J2020" s="21"/>
      <c r="K2020" s="21"/>
    </row>
    <row r="2021" spans="1:11" x14ac:dyDescent="0.25">
      <c r="A2021" s="216">
        <v>41936</v>
      </c>
      <c r="B2021" s="285" t="s">
        <v>5952</v>
      </c>
      <c r="C2021" s="361" t="s">
        <v>4961</v>
      </c>
      <c r="D2021" s="344" t="s">
        <v>4650</v>
      </c>
      <c r="E2021" s="345">
        <v>7280.6</v>
      </c>
      <c r="F2021" s="287">
        <v>41937</v>
      </c>
      <c r="G2021" s="34">
        <v>7280.6</v>
      </c>
      <c r="H2021" s="243">
        <f t="shared" si="32"/>
        <v>0</v>
      </c>
      <c r="I2021" s="32" t="s">
        <v>5033</v>
      </c>
      <c r="J2021" s="21"/>
      <c r="K2021" s="21"/>
    </row>
    <row r="2022" spans="1:11" x14ac:dyDescent="0.25">
      <c r="A2022" s="216">
        <v>41936</v>
      </c>
      <c r="B2022" s="285" t="s">
        <v>5953</v>
      </c>
      <c r="C2022" s="361" t="s">
        <v>4961</v>
      </c>
      <c r="D2022" s="344" t="s">
        <v>142</v>
      </c>
      <c r="E2022" s="345">
        <v>578.4</v>
      </c>
      <c r="F2022" s="287">
        <v>41937</v>
      </c>
      <c r="G2022" s="34">
        <v>578.4</v>
      </c>
      <c r="H2022" s="243">
        <f t="shared" si="32"/>
        <v>0</v>
      </c>
      <c r="I2022" s="32" t="s">
        <v>5033</v>
      </c>
      <c r="J2022" s="21"/>
      <c r="K2022" s="21"/>
    </row>
    <row r="2023" spans="1:11" x14ac:dyDescent="0.25">
      <c r="A2023" s="216">
        <v>41936</v>
      </c>
      <c r="B2023" s="285" t="s">
        <v>5954</v>
      </c>
      <c r="C2023" s="361" t="s">
        <v>4961</v>
      </c>
      <c r="D2023" s="344" t="s">
        <v>348</v>
      </c>
      <c r="E2023" s="345">
        <v>1755.3</v>
      </c>
      <c r="F2023" s="287">
        <v>41937</v>
      </c>
      <c r="G2023" s="34">
        <v>1755.3</v>
      </c>
      <c r="H2023" s="243">
        <f t="shared" si="32"/>
        <v>0</v>
      </c>
      <c r="I2023" s="32" t="s">
        <v>5030</v>
      </c>
      <c r="J2023" s="21"/>
      <c r="K2023" s="21"/>
    </row>
    <row r="2024" spans="1:11" x14ac:dyDescent="0.25">
      <c r="A2024" s="216">
        <v>41936</v>
      </c>
      <c r="B2024" s="285" t="s">
        <v>5955</v>
      </c>
      <c r="C2024" s="361" t="s">
        <v>4961</v>
      </c>
      <c r="D2024" s="344" t="s">
        <v>4666</v>
      </c>
      <c r="E2024" s="345">
        <v>35031.199999999997</v>
      </c>
      <c r="F2024" s="487"/>
      <c r="G2024" s="336"/>
      <c r="H2024" s="243">
        <f t="shared" si="32"/>
        <v>35031.199999999997</v>
      </c>
      <c r="I2024" s="32" t="s">
        <v>5956</v>
      </c>
      <c r="J2024" s="21"/>
      <c r="K2024" s="21"/>
    </row>
    <row r="2025" spans="1:11" x14ac:dyDescent="0.25">
      <c r="A2025" s="216">
        <v>41936</v>
      </c>
      <c r="B2025" s="285" t="s">
        <v>5957</v>
      </c>
      <c r="C2025" s="361" t="s">
        <v>4961</v>
      </c>
      <c r="D2025" s="344" t="s">
        <v>79</v>
      </c>
      <c r="E2025" s="345">
        <v>7748</v>
      </c>
      <c r="F2025" s="287">
        <v>41937</v>
      </c>
      <c r="G2025" s="34">
        <v>7748</v>
      </c>
      <c r="H2025" s="243">
        <f t="shared" si="32"/>
        <v>0</v>
      </c>
      <c r="I2025" s="32" t="s">
        <v>5033</v>
      </c>
      <c r="J2025" s="21"/>
      <c r="K2025" s="21"/>
    </row>
    <row r="2026" spans="1:11" x14ac:dyDescent="0.25">
      <c r="A2026" s="216">
        <v>41936</v>
      </c>
      <c r="B2026" s="285" t="s">
        <v>5958</v>
      </c>
      <c r="C2026" s="361" t="s">
        <v>4961</v>
      </c>
      <c r="D2026" s="344" t="s">
        <v>136</v>
      </c>
      <c r="E2026" s="345">
        <v>3646.8</v>
      </c>
      <c r="F2026" s="287">
        <v>41936</v>
      </c>
      <c r="G2026" s="34">
        <v>3646.8</v>
      </c>
      <c r="H2026" s="243">
        <f t="shared" si="32"/>
        <v>0</v>
      </c>
      <c r="I2026" s="32" t="s">
        <v>5030</v>
      </c>
      <c r="J2026" s="21"/>
      <c r="K2026" s="21"/>
    </row>
    <row r="2027" spans="1:11" x14ac:dyDescent="0.25">
      <c r="A2027" s="216">
        <v>41936</v>
      </c>
      <c r="B2027" s="285" t="s">
        <v>5959</v>
      </c>
      <c r="C2027" s="361" t="s">
        <v>4961</v>
      </c>
      <c r="D2027" s="344" t="s">
        <v>792</v>
      </c>
      <c r="E2027" s="345">
        <v>1636.6</v>
      </c>
      <c r="F2027" s="287">
        <v>41936</v>
      </c>
      <c r="G2027" s="34">
        <v>1636.6</v>
      </c>
      <c r="H2027" s="243">
        <f t="shared" si="32"/>
        <v>0</v>
      </c>
      <c r="I2027" s="32" t="s">
        <v>5030</v>
      </c>
      <c r="J2027" s="21"/>
      <c r="K2027" s="21"/>
    </row>
    <row r="2028" spans="1:11" x14ac:dyDescent="0.25">
      <c r="A2028" s="216">
        <v>41936</v>
      </c>
      <c r="B2028" s="285" t="s">
        <v>5960</v>
      </c>
      <c r="C2028" s="361" t="s">
        <v>4961</v>
      </c>
      <c r="D2028" s="344" t="s">
        <v>4666</v>
      </c>
      <c r="E2028" s="345">
        <v>137206.5</v>
      </c>
      <c r="F2028" s="487"/>
      <c r="G2028" s="336"/>
      <c r="H2028" s="243">
        <f t="shared" si="32"/>
        <v>137206.5</v>
      </c>
      <c r="I2028" s="32" t="s">
        <v>5961</v>
      </c>
      <c r="J2028" s="21"/>
      <c r="K2028" s="21"/>
    </row>
    <row r="2029" spans="1:11" x14ac:dyDescent="0.25">
      <c r="A2029" s="216">
        <v>41936</v>
      </c>
      <c r="B2029" s="285" t="s">
        <v>5962</v>
      </c>
      <c r="C2029" s="361" t="s">
        <v>4961</v>
      </c>
      <c r="D2029" s="344" t="s">
        <v>4773</v>
      </c>
      <c r="E2029" s="345">
        <v>2210.1999999999998</v>
      </c>
      <c r="F2029" s="287">
        <v>41936</v>
      </c>
      <c r="G2029" s="34">
        <v>2210.1999999999998</v>
      </c>
      <c r="H2029" s="243">
        <f t="shared" si="32"/>
        <v>0</v>
      </c>
      <c r="I2029" s="32" t="s">
        <v>5030</v>
      </c>
      <c r="J2029" s="21"/>
      <c r="K2029" s="21"/>
    </row>
    <row r="2030" spans="1:11" x14ac:dyDescent="0.25">
      <c r="A2030" s="216">
        <v>41936</v>
      </c>
      <c r="B2030" s="285" t="s">
        <v>5963</v>
      </c>
      <c r="C2030" s="361" t="s">
        <v>4961</v>
      </c>
      <c r="D2030" s="344" t="s">
        <v>4956</v>
      </c>
      <c r="E2030" s="345">
        <v>5240.5</v>
      </c>
      <c r="F2030" s="287">
        <v>41936</v>
      </c>
      <c r="G2030" s="34">
        <v>5240.5</v>
      </c>
      <c r="H2030" s="243">
        <f t="shared" si="32"/>
        <v>0</v>
      </c>
      <c r="I2030" s="32" t="s">
        <v>5030</v>
      </c>
      <c r="J2030" s="21"/>
      <c r="K2030" s="21"/>
    </row>
    <row r="2031" spans="1:11" x14ac:dyDescent="0.25">
      <c r="A2031" s="216">
        <v>41936</v>
      </c>
      <c r="B2031" s="285" t="s">
        <v>5964</v>
      </c>
      <c r="C2031" s="361" t="s">
        <v>4961</v>
      </c>
      <c r="D2031" s="344" t="s">
        <v>4666</v>
      </c>
      <c r="E2031" s="345">
        <v>36426.04</v>
      </c>
      <c r="F2031" s="487"/>
      <c r="G2031" s="336"/>
      <c r="H2031" s="243">
        <f t="shared" si="32"/>
        <v>36426.04</v>
      </c>
      <c r="I2031" s="32" t="s">
        <v>5030</v>
      </c>
      <c r="J2031" s="21"/>
      <c r="K2031" s="21"/>
    </row>
    <row r="2032" spans="1:11" x14ac:dyDescent="0.25">
      <c r="A2032" s="216">
        <v>41936</v>
      </c>
      <c r="B2032" s="285" t="s">
        <v>5965</v>
      </c>
      <c r="C2032" s="361" t="s">
        <v>4961</v>
      </c>
      <c r="D2032" s="344" t="s">
        <v>4666</v>
      </c>
      <c r="E2032" s="345">
        <v>132184.82</v>
      </c>
      <c r="F2032" s="689"/>
      <c r="G2032" s="336"/>
      <c r="H2032" s="243">
        <f t="shared" si="32"/>
        <v>132184.82</v>
      </c>
      <c r="I2032" s="32" t="s">
        <v>5030</v>
      </c>
      <c r="J2032" s="21"/>
      <c r="K2032" s="21"/>
    </row>
    <row r="2033" spans="1:11" x14ac:dyDescent="0.25">
      <c r="A2033" s="216">
        <v>41936</v>
      </c>
      <c r="B2033" s="285" t="s">
        <v>5966</v>
      </c>
      <c r="C2033" s="361" t="s">
        <v>4961</v>
      </c>
      <c r="D2033" s="344" t="s">
        <v>5452</v>
      </c>
      <c r="E2033" s="345">
        <v>365.5</v>
      </c>
      <c r="F2033" s="287">
        <v>41936</v>
      </c>
      <c r="G2033" s="34">
        <v>365.5</v>
      </c>
      <c r="H2033" s="243">
        <f t="shared" si="32"/>
        <v>0</v>
      </c>
      <c r="I2033" s="32" t="s">
        <v>5030</v>
      </c>
      <c r="J2033" s="21"/>
      <c r="K2033" s="21"/>
    </row>
    <row r="2034" spans="1:11" x14ac:dyDescent="0.25">
      <c r="A2034" s="216">
        <v>41936</v>
      </c>
      <c r="B2034" s="285" t="s">
        <v>5967</v>
      </c>
      <c r="C2034" s="361" t="s">
        <v>4961</v>
      </c>
      <c r="D2034" s="344" t="s">
        <v>5452</v>
      </c>
      <c r="E2034" s="345">
        <v>39.6</v>
      </c>
      <c r="F2034" s="287">
        <v>41936</v>
      </c>
      <c r="G2034" s="34">
        <v>39.6</v>
      </c>
      <c r="H2034" s="243">
        <f t="shared" si="32"/>
        <v>0</v>
      </c>
      <c r="I2034" s="32" t="s">
        <v>5030</v>
      </c>
      <c r="J2034" s="21"/>
      <c r="K2034" s="21"/>
    </row>
    <row r="2035" spans="1:11" x14ac:dyDescent="0.25">
      <c r="A2035" s="216">
        <v>41936</v>
      </c>
      <c r="B2035" s="285" t="s">
        <v>5968</v>
      </c>
      <c r="C2035" s="361" t="s">
        <v>4961</v>
      </c>
      <c r="D2035" s="344" t="s">
        <v>4666</v>
      </c>
      <c r="E2035" s="345">
        <v>38006.18</v>
      </c>
      <c r="F2035" s="487"/>
      <c r="G2035" s="336"/>
      <c r="H2035" s="243">
        <f t="shared" si="32"/>
        <v>38006.18</v>
      </c>
      <c r="I2035" s="32" t="s">
        <v>5030</v>
      </c>
      <c r="J2035" s="21"/>
      <c r="K2035" s="21"/>
    </row>
    <row r="2036" spans="1:11" x14ac:dyDescent="0.25">
      <c r="A2036" s="216">
        <v>41936</v>
      </c>
      <c r="B2036" s="285" t="s">
        <v>5969</v>
      </c>
      <c r="C2036" s="361" t="s">
        <v>4961</v>
      </c>
      <c r="D2036" s="344" t="s">
        <v>4666</v>
      </c>
      <c r="E2036" s="345">
        <v>38199.78</v>
      </c>
      <c r="F2036" s="487"/>
      <c r="G2036" s="336"/>
      <c r="H2036" s="243">
        <f t="shared" si="32"/>
        <v>38199.78</v>
      </c>
      <c r="I2036" s="32" t="s">
        <v>5030</v>
      </c>
      <c r="J2036" s="21"/>
      <c r="K2036" s="21"/>
    </row>
    <row r="2037" spans="1:11" x14ac:dyDescent="0.25">
      <c r="A2037" s="216">
        <v>41936</v>
      </c>
      <c r="B2037" s="285" t="s">
        <v>5970</v>
      </c>
      <c r="C2037" s="361" t="s">
        <v>4961</v>
      </c>
      <c r="D2037" s="344" t="s">
        <v>5971</v>
      </c>
      <c r="E2037" s="345">
        <v>7098.2</v>
      </c>
      <c r="F2037" s="287">
        <v>41936</v>
      </c>
      <c r="G2037" s="34">
        <v>7098.2</v>
      </c>
      <c r="H2037" s="243">
        <f t="shared" si="32"/>
        <v>0</v>
      </c>
      <c r="I2037" s="32" t="s">
        <v>5030</v>
      </c>
      <c r="J2037" s="21"/>
      <c r="K2037" s="21"/>
    </row>
    <row r="2038" spans="1:11" x14ac:dyDescent="0.25">
      <c r="A2038" s="216">
        <v>41937</v>
      </c>
      <c r="B2038" s="285" t="s">
        <v>5972</v>
      </c>
      <c r="C2038" s="361" t="s">
        <v>4961</v>
      </c>
      <c r="D2038" s="344" t="s">
        <v>3372</v>
      </c>
      <c r="E2038" s="267">
        <v>3040</v>
      </c>
      <c r="F2038" s="287">
        <v>41937</v>
      </c>
      <c r="G2038" s="34">
        <v>3040</v>
      </c>
      <c r="H2038" s="243">
        <f t="shared" si="32"/>
        <v>0</v>
      </c>
      <c r="I2038" s="32" t="s">
        <v>5048</v>
      </c>
      <c r="J2038" s="21"/>
      <c r="K2038" s="21"/>
    </row>
    <row r="2039" spans="1:11" x14ac:dyDescent="0.25">
      <c r="A2039" s="216">
        <v>41937</v>
      </c>
      <c r="B2039" s="285" t="s">
        <v>5973</v>
      </c>
      <c r="C2039" s="361" t="s">
        <v>4961</v>
      </c>
      <c r="D2039" s="344" t="s">
        <v>28</v>
      </c>
      <c r="E2039" s="345">
        <v>21433.599999999999</v>
      </c>
      <c r="F2039" s="287">
        <v>41937</v>
      </c>
      <c r="G2039" s="34">
        <v>21433.599999999999</v>
      </c>
      <c r="H2039" s="243">
        <f t="shared" si="32"/>
        <v>0</v>
      </c>
      <c r="I2039" s="32" t="s">
        <v>5030</v>
      </c>
      <c r="J2039" s="21"/>
      <c r="K2039" s="21"/>
    </row>
    <row r="2040" spans="1:11" x14ac:dyDescent="0.25">
      <c r="A2040" s="216">
        <v>41937</v>
      </c>
      <c r="B2040" s="285" t="s">
        <v>5974</v>
      </c>
      <c r="C2040" s="361" t="s">
        <v>4961</v>
      </c>
      <c r="D2040" s="344" t="s">
        <v>28</v>
      </c>
      <c r="E2040" s="345">
        <v>3027.2</v>
      </c>
      <c r="F2040" s="287">
        <v>41937</v>
      </c>
      <c r="G2040" s="34">
        <v>3027.2</v>
      </c>
      <c r="H2040" s="243">
        <f t="shared" si="32"/>
        <v>0</v>
      </c>
      <c r="I2040" s="32" t="s">
        <v>5030</v>
      </c>
      <c r="J2040" s="21"/>
      <c r="K2040" s="21"/>
    </row>
    <row r="2041" spans="1:11" x14ac:dyDescent="0.25">
      <c r="A2041" s="216">
        <v>41937</v>
      </c>
      <c r="B2041" s="285" t="s">
        <v>5975</v>
      </c>
      <c r="C2041" s="361" t="s">
        <v>4961</v>
      </c>
      <c r="D2041" s="344" t="s">
        <v>13</v>
      </c>
      <c r="E2041" s="345">
        <v>4876.8</v>
      </c>
      <c r="F2041" s="287">
        <v>41937</v>
      </c>
      <c r="G2041" s="34">
        <v>4876.8</v>
      </c>
      <c r="H2041" s="243">
        <f t="shared" si="32"/>
        <v>0</v>
      </c>
      <c r="I2041" s="32" t="s">
        <v>5038</v>
      </c>
      <c r="J2041" s="21"/>
      <c r="K2041" s="21"/>
    </row>
    <row r="2042" spans="1:11" x14ac:dyDescent="0.25">
      <c r="A2042" s="216">
        <v>41937</v>
      </c>
      <c r="B2042" s="285" t="s">
        <v>5976</v>
      </c>
      <c r="C2042" s="361" t="s">
        <v>4961</v>
      </c>
      <c r="D2042" s="329" t="s">
        <v>53</v>
      </c>
      <c r="E2042" s="330">
        <v>0</v>
      </c>
      <c r="F2042" s="287" t="s">
        <v>5977</v>
      </c>
      <c r="G2042" s="34"/>
      <c r="H2042" s="243">
        <f t="shared" si="32"/>
        <v>0</v>
      </c>
      <c r="I2042" s="32" t="s">
        <v>3082</v>
      </c>
      <c r="J2042" s="21"/>
      <c r="K2042" s="21"/>
    </row>
    <row r="2043" spans="1:11" x14ac:dyDescent="0.25">
      <c r="A2043" s="216">
        <v>41937</v>
      </c>
      <c r="B2043" s="285" t="s">
        <v>5978</v>
      </c>
      <c r="C2043" s="361" t="s">
        <v>4961</v>
      </c>
      <c r="D2043" s="344" t="s">
        <v>4682</v>
      </c>
      <c r="E2043" s="345">
        <v>24904.400000000001</v>
      </c>
      <c r="F2043" s="287">
        <v>41937</v>
      </c>
      <c r="G2043" s="34">
        <v>24904.400000000001</v>
      </c>
      <c r="H2043" s="243">
        <f t="shared" si="32"/>
        <v>0</v>
      </c>
      <c r="I2043" s="32" t="s">
        <v>5030</v>
      </c>
      <c r="J2043" s="21"/>
      <c r="K2043" s="21"/>
    </row>
    <row r="2044" spans="1:11" x14ac:dyDescent="0.25">
      <c r="A2044" s="216">
        <v>41937</v>
      </c>
      <c r="B2044" s="285" t="s">
        <v>5979</v>
      </c>
      <c r="C2044" s="361" t="s">
        <v>4961</v>
      </c>
      <c r="D2044" s="344" t="s">
        <v>4956</v>
      </c>
      <c r="E2044" s="345">
        <v>54465.2</v>
      </c>
      <c r="F2044" s="287">
        <v>41937</v>
      </c>
      <c r="G2044" s="34">
        <v>54465.2</v>
      </c>
      <c r="H2044" s="243">
        <f t="shared" si="32"/>
        <v>0</v>
      </c>
      <c r="I2044" s="32" t="s">
        <v>5289</v>
      </c>
      <c r="J2044" s="21"/>
      <c r="K2044" s="21"/>
    </row>
    <row r="2045" spans="1:11" x14ac:dyDescent="0.25">
      <c r="A2045" s="216">
        <v>41937</v>
      </c>
      <c r="B2045" s="285" t="s">
        <v>5980</v>
      </c>
      <c r="C2045" s="361" t="s">
        <v>4961</v>
      </c>
      <c r="D2045" s="344" t="s">
        <v>4682</v>
      </c>
      <c r="E2045" s="345">
        <v>3799.6</v>
      </c>
      <c r="F2045" s="287">
        <v>41937</v>
      </c>
      <c r="G2045" s="34">
        <v>3799.6</v>
      </c>
      <c r="H2045" s="243">
        <f t="shared" si="32"/>
        <v>0</v>
      </c>
      <c r="I2045" s="32" t="s">
        <v>5030</v>
      </c>
      <c r="J2045" s="21"/>
      <c r="K2045" s="21"/>
    </row>
    <row r="2046" spans="1:11" x14ac:dyDescent="0.25">
      <c r="A2046" s="216">
        <v>41937</v>
      </c>
      <c r="B2046" s="285" t="s">
        <v>5981</v>
      </c>
      <c r="C2046" s="361" t="s">
        <v>4961</v>
      </c>
      <c r="D2046" s="344" t="s">
        <v>501</v>
      </c>
      <c r="E2046" s="345">
        <v>336</v>
      </c>
      <c r="F2046" s="287">
        <v>41937</v>
      </c>
      <c r="G2046" s="34">
        <v>336</v>
      </c>
      <c r="H2046" s="243">
        <f t="shared" si="32"/>
        <v>0</v>
      </c>
      <c r="I2046" s="121" t="s">
        <v>5030</v>
      </c>
      <c r="J2046" s="21"/>
      <c r="K2046" s="21"/>
    </row>
    <row r="2047" spans="1:11" x14ac:dyDescent="0.25">
      <c r="A2047" s="216">
        <v>41937</v>
      </c>
      <c r="B2047" s="285" t="s">
        <v>5982</v>
      </c>
      <c r="C2047" s="361" t="s">
        <v>4961</v>
      </c>
      <c r="D2047" s="344" t="s">
        <v>123</v>
      </c>
      <c r="E2047" s="345">
        <v>7419.6</v>
      </c>
      <c r="F2047" s="287">
        <v>41939</v>
      </c>
      <c r="G2047" s="34">
        <v>7419.6</v>
      </c>
      <c r="H2047" s="243">
        <f t="shared" si="32"/>
        <v>0</v>
      </c>
      <c r="I2047" s="121" t="s">
        <v>5030</v>
      </c>
      <c r="J2047" s="21"/>
      <c r="K2047" s="21"/>
    </row>
    <row r="2048" spans="1:11" x14ac:dyDescent="0.25">
      <c r="A2048" s="216">
        <v>41937</v>
      </c>
      <c r="B2048" s="285" t="s">
        <v>5983</v>
      </c>
      <c r="C2048" s="361" t="s">
        <v>4961</v>
      </c>
      <c r="D2048" s="344" t="s">
        <v>5984</v>
      </c>
      <c r="E2048" s="345">
        <v>3376.8</v>
      </c>
      <c r="F2048" s="287">
        <v>41937</v>
      </c>
      <c r="G2048" s="34">
        <v>3376.8</v>
      </c>
      <c r="H2048" s="243">
        <f t="shared" si="32"/>
        <v>0</v>
      </c>
      <c r="I2048" s="121" t="s">
        <v>5030</v>
      </c>
      <c r="J2048" s="21"/>
      <c r="K2048" s="21"/>
    </row>
    <row r="2049" spans="1:11" x14ac:dyDescent="0.25">
      <c r="A2049" s="216">
        <v>41937</v>
      </c>
      <c r="B2049" s="285" t="s">
        <v>5985</v>
      </c>
      <c r="C2049" s="361" t="s">
        <v>4961</v>
      </c>
      <c r="D2049" s="344" t="s">
        <v>4859</v>
      </c>
      <c r="E2049" s="345">
        <v>5061.6000000000004</v>
      </c>
      <c r="F2049" s="287">
        <v>41937</v>
      </c>
      <c r="G2049" s="34">
        <v>5061.6000000000004</v>
      </c>
      <c r="H2049" s="243">
        <f t="shared" si="32"/>
        <v>0</v>
      </c>
      <c r="I2049" s="121" t="s">
        <v>5030</v>
      </c>
      <c r="J2049" s="21"/>
      <c r="K2049" s="21"/>
    </row>
    <row r="2050" spans="1:11" x14ac:dyDescent="0.25">
      <c r="A2050" s="216">
        <v>41937</v>
      </c>
      <c r="B2050" s="285" t="s">
        <v>5986</v>
      </c>
      <c r="C2050" s="361" t="s">
        <v>4961</v>
      </c>
      <c r="D2050" s="344" t="s">
        <v>374</v>
      </c>
      <c r="E2050" s="345">
        <v>10277.4</v>
      </c>
      <c r="F2050" s="287">
        <v>41937</v>
      </c>
      <c r="G2050" s="34">
        <v>10277.4</v>
      </c>
      <c r="H2050" s="243">
        <f t="shared" si="32"/>
        <v>0</v>
      </c>
      <c r="I2050" s="121" t="s">
        <v>5030</v>
      </c>
      <c r="J2050" s="21"/>
      <c r="K2050" s="21"/>
    </row>
    <row r="2051" spans="1:11" x14ac:dyDescent="0.25">
      <c r="A2051" s="216">
        <v>41937</v>
      </c>
      <c r="B2051" s="285" t="s">
        <v>5987</v>
      </c>
      <c r="C2051" s="361" t="s">
        <v>4961</v>
      </c>
      <c r="D2051" s="344" t="s">
        <v>4733</v>
      </c>
      <c r="E2051" s="345">
        <v>3279.4</v>
      </c>
      <c r="F2051" s="287">
        <v>41937</v>
      </c>
      <c r="G2051" s="34">
        <v>3279.4</v>
      </c>
      <c r="H2051" s="243">
        <f t="shared" si="32"/>
        <v>0</v>
      </c>
      <c r="I2051" s="121" t="s">
        <v>5030</v>
      </c>
      <c r="J2051" s="21"/>
      <c r="K2051" s="21"/>
    </row>
    <row r="2052" spans="1:11" x14ac:dyDescent="0.25">
      <c r="A2052" s="216">
        <v>41937</v>
      </c>
      <c r="B2052" s="285" t="s">
        <v>5988</v>
      </c>
      <c r="C2052" s="361" t="s">
        <v>4961</v>
      </c>
      <c r="D2052" s="344" t="s">
        <v>339</v>
      </c>
      <c r="E2052" s="345">
        <v>1000.2</v>
      </c>
      <c r="F2052" s="287">
        <v>41937</v>
      </c>
      <c r="G2052" s="34">
        <v>1000.2</v>
      </c>
      <c r="H2052" s="243">
        <f t="shared" si="32"/>
        <v>0</v>
      </c>
      <c r="I2052" s="121" t="s">
        <v>5030</v>
      </c>
      <c r="J2052" s="21"/>
      <c r="K2052" s="21"/>
    </row>
    <row r="2053" spans="1:11" x14ac:dyDescent="0.25">
      <c r="A2053" s="216">
        <v>41937</v>
      </c>
      <c r="B2053" s="285" t="s">
        <v>5989</v>
      </c>
      <c r="C2053" s="361" t="s">
        <v>4961</v>
      </c>
      <c r="D2053" s="344" t="s">
        <v>25</v>
      </c>
      <c r="E2053" s="345">
        <v>9561.6</v>
      </c>
      <c r="F2053" s="287">
        <v>41937</v>
      </c>
      <c r="G2053" s="34">
        <v>9561.6</v>
      </c>
      <c r="H2053" s="243">
        <f t="shared" si="32"/>
        <v>0</v>
      </c>
      <c r="I2053" s="121" t="s">
        <v>5030</v>
      </c>
      <c r="J2053" s="21"/>
      <c r="K2053" s="21"/>
    </row>
    <row r="2054" spans="1:11" x14ac:dyDescent="0.25">
      <c r="A2054" s="216">
        <v>41937</v>
      </c>
      <c r="B2054" s="285" t="s">
        <v>5990</v>
      </c>
      <c r="C2054" s="361" t="s">
        <v>4961</v>
      </c>
      <c r="D2054" s="344" t="s">
        <v>5042</v>
      </c>
      <c r="E2054" s="345">
        <v>11514</v>
      </c>
      <c r="F2054" s="287">
        <v>41937</v>
      </c>
      <c r="G2054" s="34">
        <v>11514</v>
      </c>
      <c r="H2054" s="243">
        <f t="shared" si="32"/>
        <v>0</v>
      </c>
      <c r="I2054" s="121" t="s">
        <v>5031</v>
      </c>
      <c r="J2054" s="21"/>
      <c r="K2054" s="21"/>
    </row>
    <row r="2055" spans="1:11" x14ac:dyDescent="0.25">
      <c r="A2055" s="216">
        <v>41937</v>
      </c>
      <c r="B2055" s="285" t="s">
        <v>5991</v>
      </c>
      <c r="C2055" s="361" t="s">
        <v>4961</v>
      </c>
      <c r="D2055" s="344" t="s">
        <v>3121</v>
      </c>
      <c r="E2055" s="345">
        <v>7680</v>
      </c>
      <c r="F2055" s="287">
        <v>41937</v>
      </c>
      <c r="G2055" s="34">
        <v>7680</v>
      </c>
      <c r="H2055" s="243">
        <f t="shared" si="32"/>
        <v>0</v>
      </c>
      <c r="I2055" s="121" t="s">
        <v>5031</v>
      </c>
      <c r="J2055" s="21"/>
      <c r="K2055" s="21"/>
    </row>
    <row r="2056" spans="1:11" x14ac:dyDescent="0.25">
      <c r="A2056" s="216">
        <v>41937</v>
      </c>
      <c r="B2056" s="285" t="s">
        <v>5992</v>
      </c>
      <c r="C2056" s="361" t="s">
        <v>4961</v>
      </c>
      <c r="D2056" s="344" t="s">
        <v>11</v>
      </c>
      <c r="E2056" s="345">
        <v>83430</v>
      </c>
      <c r="F2056" s="487"/>
      <c r="G2056" s="336"/>
      <c r="H2056" s="243">
        <f t="shared" ref="H2056:H2119" si="33">E2056-G2056</f>
        <v>83430</v>
      </c>
      <c r="I2056" s="121" t="s">
        <v>5031</v>
      </c>
      <c r="J2056" s="21"/>
      <c r="K2056" s="21"/>
    </row>
    <row r="2057" spans="1:11" x14ac:dyDescent="0.25">
      <c r="A2057" s="216">
        <v>41937</v>
      </c>
      <c r="B2057" s="285" t="s">
        <v>5993</v>
      </c>
      <c r="C2057" s="361" t="s">
        <v>4961</v>
      </c>
      <c r="D2057" s="344" t="s">
        <v>4619</v>
      </c>
      <c r="E2057" s="345">
        <v>5918.2</v>
      </c>
      <c r="F2057" s="287">
        <v>41937</v>
      </c>
      <c r="G2057" s="34">
        <v>5918.2</v>
      </c>
      <c r="H2057" s="243">
        <f t="shared" si="33"/>
        <v>0</v>
      </c>
      <c r="I2057" s="121" t="s">
        <v>5030</v>
      </c>
      <c r="J2057" s="21"/>
      <c r="K2057" s="21"/>
    </row>
    <row r="2058" spans="1:11" x14ac:dyDescent="0.25">
      <c r="A2058" s="216">
        <v>41937</v>
      </c>
      <c r="B2058" s="285" t="s">
        <v>5994</v>
      </c>
      <c r="C2058" s="361" t="s">
        <v>4961</v>
      </c>
      <c r="D2058" s="344" t="s">
        <v>2544</v>
      </c>
      <c r="E2058" s="345">
        <v>17992.400000000001</v>
      </c>
      <c r="F2058" s="287">
        <v>41937</v>
      </c>
      <c r="G2058" s="34">
        <v>17992.400000000001</v>
      </c>
      <c r="H2058" s="243">
        <f t="shared" si="33"/>
        <v>0</v>
      </c>
      <c r="I2058" s="121" t="s">
        <v>5030</v>
      </c>
      <c r="J2058" s="21"/>
      <c r="K2058" s="21"/>
    </row>
    <row r="2059" spans="1:11" x14ac:dyDescent="0.25">
      <c r="A2059" s="216">
        <v>41937</v>
      </c>
      <c r="B2059" s="285" t="s">
        <v>5995</v>
      </c>
      <c r="C2059" s="361" t="s">
        <v>4961</v>
      </c>
      <c r="D2059" s="344" t="s">
        <v>5996</v>
      </c>
      <c r="E2059" s="345">
        <v>2274</v>
      </c>
      <c r="F2059" s="287">
        <v>41937</v>
      </c>
      <c r="G2059" s="34">
        <v>2274</v>
      </c>
      <c r="H2059" s="243">
        <f t="shared" si="33"/>
        <v>0</v>
      </c>
      <c r="I2059" s="121" t="s">
        <v>5030</v>
      </c>
      <c r="J2059" s="21"/>
      <c r="K2059" s="21"/>
    </row>
    <row r="2060" spans="1:11" x14ac:dyDescent="0.25">
      <c r="A2060" s="216">
        <v>41937</v>
      </c>
      <c r="B2060" s="285" t="s">
        <v>5997</v>
      </c>
      <c r="C2060" s="361" t="s">
        <v>4961</v>
      </c>
      <c r="D2060" s="344" t="s">
        <v>180</v>
      </c>
      <c r="E2060" s="345">
        <v>14004</v>
      </c>
      <c r="F2060" s="287">
        <v>41937</v>
      </c>
      <c r="G2060" s="34">
        <v>14004</v>
      </c>
      <c r="H2060" s="243">
        <f t="shared" si="33"/>
        <v>0</v>
      </c>
      <c r="I2060" s="121" t="s">
        <v>4775</v>
      </c>
      <c r="J2060" s="21"/>
      <c r="K2060" s="21"/>
    </row>
    <row r="2061" spans="1:11" x14ac:dyDescent="0.25">
      <c r="A2061" s="216">
        <v>41937</v>
      </c>
      <c r="B2061" s="285" t="s">
        <v>5998</v>
      </c>
      <c r="C2061" s="361" t="s">
        <v>4961</v>
      </c>
      <c r="D2061" s="344" t="s">
        <v>62</v>
      </c>
      <c r="E2061" s="345">
        <v>19804.8</v>
      </c>
      <c r="F2061" s="287">
        <v>41937</v>
      </c>
      <c r="G2061" s="34">
        <v>19804.8</v>
      </c>
      <c r="H2061" s="243">
        <f t="shared" si="33"/>
        <v>0</v>
      </c>
      <c r="I2061" s="121" t="s">
        <v>5031</v>
      </c>
      <c r="J2061" s="21"/>
      <c r="K2061" s="21"/>
    </row>
    <row r="2062" spans="1:11" x14ac:dyDescent="0.25">
      <c r="A2062" s="216">
        <v>41937</v>
      </c>
      <c r="B2062" s="285" t="s">
        <v>5999</v>
      </c>
      <c r="C2062" s="361" t="s">
        <v>4961</v>
      </c>
      <c r="D2062" s="344" t="s">
        <v>287</v>
      </c>
      <c r="E2062" s="345">
        <v>2721.6</v>
      </c>
      <c r="F2062" s="287">
        <v>41937</v>
      </c>
      <c r="G2062" s="34">
        <v>2721.6</v>
      </c>
      <c r="H2062" s="243">
        <f t="shared" si="33"/>
        <v>0</v>
      </c>
      <c r="I2062" s="121" t="s">
        <v>5035</v>
      </c>
      <c r="J2062" s="21"/>
      <c r="K2062" s="21"/>
    </row>
    <row r="2063" spans="1:11" x14ac:dyDescent="0.25">
      <c r="A2063" s="216">
        <v>41937</v>
      </c>
      <c r="B2063" s="285" t="s">
        <v>6000</v>
      </c>
      <c r="C2063" s="361" t="s">
        <v>4961</v>
      </c>
      <c r="D2063" s="344" t="s">
        <v>4953</v>
      </c>
      <c r="E2063" s="345">
        <v>14803.2</v>
      </c>
      <c r="F2063" s="287">
        <v>41937</v>
      </c>
      <c r="G2063" s="34">
        <v>14803.2</v>
      </c>
      <c r="H2063" s="243">
        <f t="shared" si="33"/>
        <v>0</v>
      </c>
      <c r="I2063" s="121" t="s">
        <v>5030</v>
      </c>
      <c r="J2063" s="21"/>
      <c r="K2063" s="21"/>
    </row>
    <row r="2064" spans="1:11" x14ac:dyDescent="0.25">
      <c r="A2064" s="216">
        <v>41937</v>
      </c>
      <c r="B2064" s="285" t="s">
        <v>6001</v>
      </c>
      <c r="C2064" s="361" t="s">
        <v>4961</v>
      </c>
      <c r="D2064" s="344" t="s">
        <v>57</v>
      </c>
      <c r="E2064" s="345">
        <v>2000</v>
      </c>
      <c r="F2064" s="287">
        <v>41937</v>
      </c>
      <c r="G2064" s="34">
        <v>2000</v>
      </c>
      <c r="H2064" s="243">
        <f t="shared" si="33"/>
        <v>0</v>
      </c>
      <c r="I2064" s="121" t="s">
        <v>5035</v>
      </c>
      <c r="J2064" s="21"/>
      <c r="K2064" s="21"/>
    </row>
    <row r="2065" spans="1:11" x14ac:dyDescent="0.25">
      <c r="A2065" s="216">
        <v>41937</v>
      </c>
      <c r="B2065" s="285" t="s">
        <v>6002</v>
      </c>
      <c r="C2065" s="361" t="s">
        <v>4961</v>
      </c>
      <c r="D2065" s="344" t="s">
        <v>29</v>
      </c>
      <c r="E2065" s="345">
        <v>11735.2</v>
      </c>
      <c r="F2065" s="287">
        <v>41937</v>
      </c>
      <c r="G2065" s="34">
        <v>11735.2</v>
      </c>
      <c r="H2065" s="243">
        <f t="shared" si="33"/>
        <v>0</v>
      </c>
      <c r="I2065" s="121" t="s">
        <v>5035</v>
      </c>
      <c r="J2065" s="21"/>
      <c r="K2065" s="21"/>
    </row>
    <row r="2066" spans="1:11" x14ac:dyDescent="0.25">
      <c r="A2066" s="216">
        <v>41937</v>
      </c>
      <c r="B2066" s="285" t="s">
        <v>6003</v>
      </c>
      <c r="C2066" s="361" t="s">
        <v>4961</v>
      </c>
      <c r="D2066" s="344" t="s">
        <v>4685</v>
      </c>
      <c r="E2066" s="345">
        <v>3115.2</v>
      </c>
      <c r="F2066" s="287">
        <v>41937</v>
      </c>
      <c r="G2066" s="34">
        <v>3115.2</v>
      </c>
      <c r="H2066" s="243">
        <f t="shared" si="33"/>
        <v>0</v>
      </c>
      <c r="I2066" s="121" t="s">
        <v>5035</v>
      </c>
      <c r="J2066" s="21"/>
      <c r="K2066" s="21"/>
    </row>
    <row r="2067" spans="1:11" x14ac:dyDescent="0.25">
      <c r="A2067" s="216">
        <v>41937</v>
      </c>
      <c r="B2067" s="285" t="s">
        <v>6004</v>
      </c>
      <c r="C2067" s="361" t="s">
        <v>4961</v>
      </c>
      <c r="D2067" s="344" t="s">
        <v>124</v>
      </c>
      <c r="E2067" s="345">
        <v>9681.6</v>
      </c>
      <c r="F2067" s="287">
        <v>41937</v>
      </c>
      <c r="G2067" s="34">
        <v>9681.6</v>
      </c>
      <c r="H2067" s="243">
        <f t="shared" si="33"/>
        <v>0</v>
      </c>
      <c r="I2067" s="121" t="s">
        <v>5035</v>
      </c>
      <c r="J2067" s="21"/>
      <c r="K2067" s="21"/>
    </row>
    <row r="2068" spans="1:11" x14ac:dyDescent="0.25">
      <c r="A2068" s="216">
        <v>41937</v>
      </c>
      <c r="B2068" s="285" t="s">
        <v>6005</v>
      </c>
      <c r="C2068" s="361" t="s">
        <v>4961</v>
      </c>
      <c r="D2068" s="344" t="s">
        <v>6006</v>
      </c>
      <c r="E2068" s="345">
        <v>130.4</v>
      </c>
      <c r="F2068" s="287">
        <v>41937</v>
      </c>
      <c r="G2068" s="34">
        <v>130.4</v>
      </c>
      <c r="H2068" s="243">
        <f t="shared" si="33"/>
        <v>0</v>
      </c>
      <c r="I2068" s="121" t="s">
        <v>5030</v>
      </c>
      <c r="J2068" s="21"/>
      <c r="K2068" s="21"/>
    </row>
    <row r="2069" spans="1:11" x14ac:dyDescent="0.25">
      <c r="A2069" s="216">
        <v>41937</v>
      </c>
      <c r="B2069" s="285" t="s">
        <v>6007</v>
      </c>
      <c r="C2069" s="361" t="s">
        <v>4961</v>
      </c>
      <c r="D2069" s="344" t="s">
        <v>2187</v>
      </c>
      <c r="E2069" s="345">
        <v>5836.8</v>
      </c>
      <c r="F2069" s="287">
        <v>41937</v>
      </c>
      <c r="G2069" s="34">
        <v>5836.8</v>
      </c>
      <c r="H2069" s="243">
        <f t="shared" si="33"/>
        <v>0</v>
      </c>
      <c r="I2069" s="121" t="s">
        <v>5035</v>
      </c>
      <c r="J2069" s="21"/>
      <c r="K2069" s="21"/>
    </row>
    <row r="2070" spans="1:11" x14ac:dyDescent="0.25">
      <c r="A2070" s="216">
        <v>41937</v>
      </c>
      <c r="B2070" s="285" t="s">
        <v>6008</v>
      </c>
      <c r="C2070" s="361" t="s">
        <v>4961</v>
      </c>
      <c r="D2070" s="344" t="s">
        <v>124</v>
      </c>
      <c r="E2070" s="345">
        <v>1297.2</v>
      </c>
      <c r="F2070" s="287">
        <v>41937</v>
      </c>
      <c r="G2070" s="34">
        <v>1297.2</v>
      </c>
      <c r="H2070" s="243">
        <f t="shared" si="33"/>
        <v>0</v>
      </c>
      <c r="I2070" s="121" t="s">
        <v>5035</v>
      </c>
      <c r="J2070" s="21"/>
      <c r="K2070" s="21"/>
    </row>
    <row r="2071" spans="1:11" x14ac:dyDescent="0.25">
      <c r="A2071" s="216">
        <v>41937</v>
      </c>
      <c r="B2071" s="285" t="s">
        <v>6009</v>
      </c>
      <c r="C2071" s="361" t="s">
        <v>4961</v>
      </c>
      <c r="D2071" s="344" t="s">
        <v>760</v>
      </c>
      <c r="E2071" s="345">
        <v>1835</v>
      </c>
      <c r="F2071" s="287">
        <v>41937</v>
      </c>
      <c r="G2071" s="34">
        <v>1835</v>
      </c>
      <c r="H2071" s="243">
        <f t="shared" si="33"/>
        <v>0</v>
      </c>
      <c r="I2071" s="121" t="s">
        <v>5030</v>
      </c>
      <c r="J2071" s="21"/>
      <c r="K2071" s="21"/>
    </row>
    <row r="2072" spans="1:11" x14ac:dyDescent="0.25">
      <c r="A2072" s="216">
        <v>41937</v>
      </c>
      <c r="B2072" s="285" t="s">
        <v>6010</v>
      </c>
      <c r="C2072" s="361" t="s">
        <v>4961</v>
      </c>
      <c r="D2072" s="344" t="s">
        <v>52</v>
      </c>
      <c r="E2072" s="345">
        <v>8015.8</v>
      </c>
      <c r="F2072" s="287">
        <v>41938</v>
      </c>
      <c r="G2072" s="34">
        <v>8015.8</v>
      </c>
      <c r="H2072" s="243">
        <f t="shared" si="33"/>
        <v>0</v>
      </c>
      <c r="I2072" s="121" t="s">
        <v>5038</v>
      </c>
      <c r="J2072" s="21"/>
      <c r="K2072" s="21"/>
    </row>
    <row r="2073" spans="1:11" x14ac:dyDescent="0.25">
      <c r="A2073" s="216">
        <v>41937</v>
      </c>
      <c r="B2073" s="285" t="s">
        <v>6011</v>
      </c>
      <c r="C2073" s="361" t="s">
        <v>4961</v>
      </c>
      <c r="D2073" s="344" t="s">
        <v>4622</v>
      </c>
      <c r="E2073" s="345">
        <v>458.9</v>
      </c>
      <c r="F2073" s="287">
        <v>41937</v>
      </c>
      <c r="G2073" s="34">
        <v>458.9</v>
      </c>
      <c r="H2073" s="243">
        <f t="shared" si="33"/>
        <v>0</v>
      </c>
      <c r="I2073" s="121" t="s">
        <v>5030</v>
      </c>
      <c r="J2073" s="21"/>
      <c r="K2073" s="21"/>
    </row>
    <row r="2074" spans="1:11" x14ac:dyDescent="0.25">
      <c r="A2074" s="216">
        <v>41937</v>
      </c>
      <c r="B2074" s="285" t="s">
        <v>6012</v>
      </c>
      <c r="C2074" s="361" t="s">
        <v>4961</v>
      </c>
      <c r="D2074" s="344" t="s">
        <v>2386</v>
      </c>
      <c r="E2074" s="345">
        <v>8562.15</v>
      </c>
      <c r="F2074" s="287">
        <v>41939</v>
      </c>
      <c r="G2074" s="34">
        <v>8562.15</v>
      </c>
      <c r="H2074" s="243">
        <f t="shared" si="33"/>
        <v>0</v>
      </c>
      <c r="I2074" s="121" t="s">
        <v>5033</v>
      </c>
      <c r="J2074" s="21"/>
      <c r="K2074" s="21"/>
    </row>
    <row r="2075" spans="1:11" x14ac:dyDescent="0.25">
      <c r="A2075" s="216">
        <v>41937</v>
      </c>
      <c r="B2075" s="285" t="s">
        <v>6013</v>
      </c>
      <c r="C2075" s="361" t="s">
        <v>4961</v>
      </c>
      <c r="D2075" s="344" t="s">
        <v>83</v>
      </c>
      <c r="E2075" s="345">
        <v>3395</v>
      </c>
      <c r="F2075" s="287">
        <v>41937</v>
      </c>
      <c r="G2075" s="34">
        <v>3395</v>
      </c>
      <c r="H2075" s="243">
        <f t="shared" si="33"/>
        <v>0</v>
      </c>
      <c r="I2075" s="121" t="s">
        <v>5033</v>
      </c>
      <c r="J2075" s="21"/>
      <c r="K2075" s="21"/>
    </row>
    <row r="2076" spans="1:11" x14ac:dyDescent="0.25">
      <c r="A2076" s="216">
        <v>41937</v>
      </c>
      <c r="B2076" s="285" t="s">
        <v>6014</v>
      </c>
      <c r="C2076" s="361" t="s">
        <v>4961</v>
      </c>
      <c r="D2076" s="344" t="s">
        <v>19</v>
      </c>
      <c r="E2076" s="345">
        <v>16518</v>
      </c>
      <c r="F2076" s="287">
        <v>41942</v>
      </c>
      <c r="G2076" s="34">
        <v>16518</v>
      </c>
      <c r="H2076" s="243">
        <f t="shared" si="33"/>
        <v>0</v>
      </c>
      <c r="I2076" s="121" t="s">
        <v>5047</v>
      </c>
      <c r="J2076" s="21"/>
      <c r="K2076" s="21"/>
    </row>
    <row r="2077" spans="1:11" x14ac:dyDescent="0.25">
      <c r="A2077" s="216">
        <v>41937</v>
      </c>
      <c r="B2077" s="285" t="s">
        <v>6015</v>
      </c>
      <c r="C2077" s="361" t="s">
        <v>4961</v>
      </c>
      <c r="D2077" s="344" t="s">
        <v>494</v>
      </c>
      <c r="E2077" s="345">
        <v>13408.5</v>
      </c>
      <c r="F2077" s="487"/>
      <c r="G2077" s="336"/>
      <c r="H2077" s="243">
        <f t="shared" si="33"/>
        <v>13408.5</v>
      </c>
      <c r="I2077" s="121" t="s">
        <v>5038</v>
      </c>
      <c r="J2077" s="21"/>
      <c r="K2077" s="21"/>
    </row>
    <row r="2078" spans="1:11" x14ac:dyDescent="0.25">
      <c r="A2078" s="216">
        <v>41937</v>
      </c>
      <c r="B2078" s="285" t="s">
        <v>6016</v>
      </c>
      <c r="C2078" s="361" t="s">
        <v>4961</v>
      </c>
      <c r="D2078" s="344" t="s">
        <v>765</v>
      </c>
      <c r="E2078" s="345">
        <v>3238.4</v>
      </c>
      <c r="F2078" s="287">
        <v>41938</v>
      </c>
      <c r="G2078" s="34">
        <v>3238.4</v>
      </c>
      <c r="H2078" s="243">
        <f t="shared" si="33"/>
        <v>0</v>
      </c>
      <c r="I2078" s="121" t="s">
        <v>5038</v>
      </c>
      <c r="J2078" s="21"/>
      <c r="K2078" s="21"/>
    </row>
    <row r="2079" spans="1:11" x14ac:dyDescent="0.25">
      <c r="A2079" s="216">
        <v>41937</v>
      </c>
      <c r="B2079" s="285" t="s">
        <v>6017</v>
      </c>
      <c r="C2079" s="361" t="s">
        <v>4961</v>
      </c>
      <c r="D2079" s="344" t="s">
        <v>2719</v>
      </c>
      <c r="E2079" s="345">
        <v>5432</v>
      </c>
      <c r="F2079" s="287">
        <v>41938</v>
      </c>
      <c r="G2079" s="34">
        <v>5432</v>
      </c>
      <c r="H2079" s="243">
        <f t="shared" si="33"/>
        <v>0</v>
      </c>
      <c r="I2079" s="121" t="s">
        <v>5038</v>
      </c>
      <c r="J2079" s="21"/>
      <c r="K2079" s="21"/>
    </row>
    <row r="2080" spans="1:11" x14ac:dyDescent="0.25">
      <c r="A2080" s="216">
        <v>41937</v>
      </c>
      <c r="B2080" s="285" t="s">
        <v>6018</v>
      </c>
      <c r="C2080" s="361" t="s">
        <v>4961</v>
      </c>
      <c r="D2080" s="344" t="s">
        <v>2187</v>
      </c>
      <c r="E2080" s="345">
        <v>149.04</v>
      </c>
      <c r="F2080" s="287">
        <v>41937</v>
      </c>
      <c r="G2080" s="34">
        <v>149.04</v>
      </c>
      <c r="H2080" s="243">
        <f t="shared" si="33"/>
        <v>0</v>
      </c>
      <c r="I2080" s="121" t="s">
        <v>5035</v>
      </c>
      <c r="J2080" s="21"/>
      <c r="K2080" s="21"/>
    </row>
    <row r="2081" spans="1:11" x14ac:dyDescent="0.25">
      <c r="A2081" s="216">
        <v>41937</v>
      </c>
      <c r="B2081" s="285" t="s">
        <v>6019</v>
      </c>
      <c r="C2081" s="361" t="s">
        <v>4961</v>
      </c>
      <c r="D2081" s="344" t="s">
        <v>1043</v>
      </c>
      <c r="E2081" s="345">
        <v>1310</v>
      </c>
      <c r="F2081" s="287">
        <v>41938</v>
      </c>
      <c r="G2081" s="34">
        <v>1310</v>
      </c>
      <c r="H2081" s="243">
        <f t="shared" si="33"/>
        <v>0</v>
      </c>
      <c r="I2081" s="121" t="s">
        <v>5038</v>
      </c>
      <c r="J2081" s="21"/>
      <c r="K2081" s="21"/>
    </row>
    <row r="2082" spans="1:11" x14ac:dyDescent="0.25">
      <c r="A2082" s="216">
        <v>41937</v>
      </c>
      <c r="B2082" s="285" t="s">
        <v>6020</v>
      </c>
      <c r="C2082" s="361" t="s">
        <v>4961</v>
      </c>
      <c r="D2082" s="344" t="s">
        <v>703</v>
      </c>
      <c r="E2082" s="345">
        <v>1225</v>
      </c>
      <c r="F2082" s="287">
        <v>41938</v>
      </c>
      <c r="G2082" s="34">
        <v>1225</v>
      </c>
      <c r="H2082" s="243">
        <f t="shared" si="33"/>
        <v>0</v>
      </c>
      <c r="I2082" s="121" t="s">
        <v>5038</v>
      </c>
      <c r="J2082" s="21"/>
      <c r="K2082" s="21"/>
    </row>
    <row r="2083" spans="1:11" x14ac:dyDescent="0.25">
      <c r="A2083" s="216">
        <v>41937</v>
      </c>
      <c r="B2083" s="285" t="s">
        <v>6021</v>
      </c>
      <c r="C2083" s="361" t="s">
        <v>4961</v>
      </c>
      <c r="D2083" s="344" t="s">
        <v>4290</v>
      </c>
      <c r="E2083" s="345">
        <v>10649.6</v>
      </c>
      <c r="F2083" s="287">
        <v>41939</v>
      </c>
      <c r="G2083" s="34">
        <v>10649.6</v>
      </c>
      <c r="H2083" s="243">
        <f t="shared" si="33"/>
        <v>0</v>
      </c>
      <c r="I2083" s="121" t="s">
        <v>5038</v>
      </c>
      <c r="J2083" s="21"/>
      <c r="K2083" s="21"/>
    </row>
    <row r="2084" spans="1:11" x14ac:dyDescent="0.25">
      <c r="A2084" s="216">
        <v>41937</v>
      </c>
      <c r="B2084" s="285" t="s">
        <v>6022</v>
      </c>
      <c r="C2084" s="361" t="s">
        <v>4961</v>
      </c>
      <c r="D2084" s="344" t="s">
        <v>22</v>
      </c>
      <c r="E2084" s="345">
        <v>6505.6</v>
      </c>
      <c r="F2084" s="287">
        <v>41937</v>
      </c>
      <c r="G2084" s="34">
        <v>6505.6</v>
      </c>
      <c r="H2084" s="243">
        <f t="shared" si="33"/>
        <v>0</v>
      </c>
      <c r="I2084" s="121" t="s">
        <v>5030</v>
      </c>
      <c r="J2084" s="21"/>
      <c r="K2084" s="21"/>
    </row>
    <row r="2085" spans="1:11" x14ac:dyDescent="0.25">
      <c r="A2085" s="216">
        <v>41937</v>
      </c>
      <c r="B2085" s="285" t="s">
        <v>6023</v>
      </c>
      <c r="C2085" s="361" t="s">
        <v>4961</v>
      </c>
      <c r="D2085" s="344" t="s">
        <v>54</v>
      </c>
      <c r="E2085" s="345">
        <v>10536.8</v>
      </c>
      <c r="F2085" s="287">
        <v>41937</v>
      </c>
      <c r="G2085" s="34">
        <v>10536.8</v>
      </c>
      <c r="H2085" s="243">
        <f t="shared" si="33"/>
        <v>0</v>
      </c>
      <c r="I2085" s="121" t="s">
        <v>5035</v>
      </c>
      <c r="J2085" s="21"/>
      <c r="K2085" s="21"/>
    </row>
    <row r="2086" spans="1:11" x14ac:dyDescent="0.25">
      <c r="A2086" s="216">
        <v>41937</v>
      </c>
      <c r="B2086" s="285" t="s">
        <v>6024</v>
      </c>
      <c r="C2086" s="361" t="s">
        <v>4961</v>
      </c>
      <c r="D2086" s="344" t="s">
        <v>47</v>
      </c>
      <c r="E2086" s="345">
        <v>4645</v>
      </c>
      <c r="F2086" s="287">
        <v>41937</v>
      </c>
      <c r="G2086" s="34">
        <v>4645</v>
      </c>
      <c r="H2086" s="243">
        <f t="shared" si="33"/>
        <v>0</v>
      </c>
      <c r="I2086" s="121" t="s">
        <v>5035</v>
      </c>
      <c r="J2086" s="21"/>
      <c r="K2086" s="21"/>
    </row>
    <row r="2087" spans="1:11" x14ac:dyDescent="0.25">
      <c r="A2087" s="216">
        <v>41937</v>
      </c>
      <c r="B2087" s="285" t="s">
        <v>6025</v>
      </c>
      <c r="C2087" s="361" t="s">
        <v>4961</v>
      </c>
      <c r="D2087" s="344" t="s">
        <v>4679</v>
      </c>
      <c r="E2087" s="345">
        <v>23415.4</v>
      </c>
      <c r="F2087" s="287">
        <v>41937</v>
      </c>
      <c r="G2087" s="34">
        <v>23415.4</v>
      </c>
      <c r="H2087" s="243">
        <f t="shared" si="33"/>
        <v>0</v>
      </c>
      <c r="I2087" s="121" t="s">
        <v>5030</v>
      </c>
      <c r="J2087" s="21"/>
      <c r="K2087" s="21"/>
    </row>
    <row r="2088" spans="1:11" x14ac:dyDescent="0.25">
      <c r="A2088" s="216">
        <v>41937</v>
      </c>
      <c r="B2088" s="285" t="s">
        <v>6026</v>
      </c>
      <c r="C2088" s="361" t="s">
        <v>4961</v>
      </c>
      <c r="D2088" s="344" t="s">
        <v>4679</v>
      </c>
      <c r="E2088" s="345">
        <v>9979.2000000000007</v>
      </c>
      <c r="F2088" s="287">
        <v>41937</v>
      </c>
      <c r="G2088" s="34">
        <v>9979.2000000000007</v>
      </c>
      <c r="H2088" s="243">
        <f t="shared" si="33"/>
        <v>0</v>
      </c>
      <c r="I2088" s="121" t="s">
        <v>5030</v>
      </c>
      <c r="J2088" s="21"/>
      <c r="K2088" s="21"/>
    </row>
    <row r="2089" spans="1:11" x14ac:dyDescent="0.25">
      <c r="A2089" s="216">
        <v>41937</v>
      </c>
      <c r="B2089" s="285" t="s">
        <v>6027</v>
      </c>
      <c r="C2089" s="361" t="s">
        <v>4961</v>
      </c>
      <c r="D2089" s="344" t="s">
        <v>4694</v>
      </c>
      <c r="E2089" s="345">
        <v>16912.400000000001</v>
      </c>
      <c r="F2089" s="287">
        <v>41939</v>
      </c>
      <c r="G2089" s="34">
        <v>16912.400000000001</v>
      </c>
      <c r="H2089" s="243">
        <f t="shared" si="33"/>
        <v>0</v>
      </c>
      <c r="I2089" s="121" t="s">
        <v>5033</v>
      </c>
      <c r="J2089" s="21"/>
      <c r="K2089" s="21"/>
    </row>
    <row r="2090" spans="1:11" x14ac:dyDescent="0.25">
      <c r="A2090" s="216">
        <v>41937</v>
      </c>
      <c r="B2090" s="285" t="s">
        <v>6028</v>
      </c>
      <c r="C2090" s="361" t="s">
        <v>4961</v>
      </c>
      <c r="D2090" s="344" t="s">
        <v>4991</v>
      </c>
      <c r="E2090" s="345">
        <v>327.60000000000002</v>
      </c>
      <c r="F2090" s="287">
        <v>41937</v>
      </c>
      <c r="G2090" s="34">
        <v>327.60000000000002</v>
      </c>
      <c r="H2090" s="243">
        <f t="shared" si="33"/>
        <v>0</v>
      </c>
      <c r="I2090" s="121" t="s">
        <v>5033</v>
      </c>
      <c r="J2090" s="21"/>
      <c r="K2090" s="21"/>
    </row>
    <row r="2091" spans="1:11" x14ac:dyDescent="0.25">
      <c r="A2091" s="216">
        <v>41937</v>
      </c>
      <c r="B2091" s="285" t="s">
        <v>6029</v>
      </c>
      <c r="C2091" s="361" t="s">
        <v>4961</v>
      </c>
      <c r="D2091" s="344" t="s">
        <v>4797</v>
      </c>
      <c r="E2091" s="345">
        <v>10128.5</v>
      </c>
      <c r="F2091" s="287">
        <v>41937</v>
      </c>
      <c r="G2091" s="34">
        <v>10128.5</v>
      </c>
      <c r="H2091" s="243">
        <f t="shared" si="33"/>
        <v>0</v>
      </c>
      <c r="I2091" s="121" t="s">
        <v>5047</v>
      </c>
      <c r="J2091" s="21"/>
      <c r="K2091" s="21"/>
    </row>
    <row r="2092" spans="1:11" x14ac:dyDescent="0.25">
      <c r="A2092" s="216">
        <v>41937</v>
      </c>
      <c r="B2092" s="285" t="s">
        <v>6030</v>
      </c>
      <c r="C2092" s="361" t="s">
        <v>4961</v>
      </c>
      <c r="D2092" s="344" t="s">
        <v>51</v>
      </c>
      <c r="E2092" s="345">
        <v>1873.8</v>
      </c>
      <c r="F2092" s="287">
        <v>41937</v>
      </c>
      <c r="G2092" s="34">
        <v>1873.8</v>
      </c>
      <c r="H2092" s="243">
        <f t="shared" si="33"/>
        <v>0</v>
      </c>
      <c r="I2092" s="121" t="s">
        <v>5030</v>
      </c>
      <c r="J2092" s="21"/>
      <c r="K2092" s="21"/>
    </row>
    <row r="2093" spans="1:11" x14ac:dyDescent="0.25">
      <c r="A2093" s="216">
        <v>41937</v>
      </c>
      <c r="B2093" s="285" t="s">
        <v>6031</v>
      </c>
      <c r="C2093" s="361" t="s">
        <v>4961</v>
      </c>
      <c r="D2093" s="344" t="s">
        <v>87</v>
      </c>
      <c r="E2093" s="345">
        <v>7681.8</v>
      </c>
      <c r="F2093" s="287">
        <v>41937</v>
      </c>
      <c r="G2093" s="34">
        <v>7681.8</v>
      </c>
      <c r="H2093" s="243">
        <f t="shared" si="33"/>
        <v>0</v>
      </c>
      <c r="I2093" s="121" t="s">
        <v>5289</v>
      </c>
      <c r="J2093" s="21"/>
      <c r="K2093" s="21"/>
    </row>
    <row r="2094" spans="1:11" x14ac:dyDescent="0.25">
      <c r="A2094" s="216">
        <v>41937</v>
      </c>
      <c r="B2094" s="285" t="s">
        <v>6032</v>
      </c>
      <c r="C2094" s="361" t="s">
        <v>4961</v>
      </c>
      <c r="D2094" s="344" t="s">
        <v>136</v>
      </c>
      <c r="E2094" s="345">
        <v>3975.1</v>
      </c>
      <c r="F2094" s="287">
        <v>41937</v>
      </c>
      <c r="G2094" s="34">
        <v>3975.1</v>
      </c>
      <c r="H2094" s="243">
        <f t="shared" si="33"/>
        <v>0</v>
      </c>
      <c r="I2094" s="121" t="s">
        <v>5030</v>
      </c>
      <c r="J2094" s="21"/>
      <c r="K2094" s="21"/>
    </row>
    <row r="2095" spans="1:11" x14ac:dyDescent="0.25">
      <c r="A2095" s="216">
        <v>41937</v>
      </c>
      <c r="B2095" s="285" t="s">
        <v>6033</v>
      </c>
      <c r="C2095" s="361" t="s">
        <v>4961</v>
      </c>
      <c r="D2095" s="344" t="s">
        <v>78</v>
      </c>
      <c r="E2095" s="345">
        <v>2587.1999999999998</v>
      </c>
      <c r="F2095" s="287">
        <v>41937</v>
      </c>
      <c r="G2095" s="34">
        <v>2587.1999999999998</v>
      </c>
      <c r="H2095" s="243">
        <f t="shared" si="33"/>
        <v>0</v>
      </c>
      <c r="I2095" s="121" t="s">
        <v>5289</v>
      </c>
      <c r="J2095" s="21"/>
      <c r="K2095" s="21"/>
    </row>
    <row r="2096" spans="1:11" x14ac:dyDescent="0.25">
      <c r="A2096" s="216">
        <v>41937</v>
      </c>
      <c r="B2096" s="285" t="s">
        <v>6034</v>
      </c>
      <c r="C2096" s="361" t="s">
        <v>4961</v>
      </c>
      <c r="D2096" s="344" t="s">
        <v>78</v>
      </c>
      <c r="E2096" s="345">
        <v>7176</v>
      </c>
      <c r="F2096" s="287">
        <v>41937</v>
      </c>
      <c r="G2096" s="34">
        <v>7176</v>
      </c>
      <c r="H2096" s="243">
        <f t="shared" si="33"/>
        <v>0</v>
      </c>
      <c r="I2096" s="121" t="s">
        <v>5289</v>
      </c>
      <c r="J2096" s="21"/>
      <c r="K2096" s="21"/>
    </row>
    <row r="2097" spans="1:11" x14ac:dyDescent="0.25">
      <c r="A2097" s="216">
        <v>41937</v>
      </c>
      <c r="B2097" s="285" t="s">
        <v>6035</v>
      </c>
      <c r="C2097" s="361" t="s">
        <v>4961</v>
      </c>
      <c r="D2097" s="344" t="s">
        <v>142</v>
      </c>
      <c r="E2097" s="345">
        <v>519.20000000000005</v>
      </c>
      <c r="F2097" s="287">
        <v>41937</v>
      </c>
      <c r="G2097" s="34">
        <v>519.20000000000005</v>
      </c>
      <c r="H2097" s="243">
        <f t="shared" si="33"/>
        <v>0</v>
      </c>
      <c r="I2097" s="121" t="s">
        <v>5289</v>
      </c>
      <c r="J2097" s="21"/>
      <c r="K2097" s="21"/>
    </row>
    <row r="2098" spans="1:11" x14ac:dyDescent="0.25">
      <c r="A2098" s="216">
        <v>41937</v>
      </c>
      <c r="B2098" s="285" t="s">
        <v>6036</v>
      </c>
      <c r="C2098" s="361" t="s">
        <v>4961</v>
      </c>
      <c r="D2098" s="344" t="s">
        <v>4682</v>
      </c>
      <c r="E2098" s="345">
        <v>400</v>
      </c>
      <c r="F2098" s="287">
        <v>41937</v>
      </c>
      <c r="G2098" s="34">
        <v>400</v>
      </c>
      <c r="H2098" s="243">
        <f t="shared" si="33"/>
        <v>0</v>
      </c>
      <c r="I2098" s="121" t="s">
        <v>5289</v>
      </c>
      <c r="J2098" s="21"/>
      <c r="K2098" s="21"/>
    </row>
    <row r="2099" spans="1:11" x14ac:dyDescent="0.25">
      <c r="A2099" s="216">
        <v>41937</v>
      </c>
      <c r="B2099" s="285" t="s">
        <v>6037</v>
      </c>
      <c r="C2099" s="361" t="s">
        <v>4961</v>
      </c>
      <c r="D2099" s="344" t="s">
        <v>3378</v>
      </c>
      <c r="E2099" s="345">
        <v>1955</v>
      </c>
      <c r="F2099" s="287">
        <v>41937</v>
      </c>
      <c r="G2099" s="34">
        <v>1955</v>
      </c>
      <c r="H2099" s="243">
        <f t="shared" si="33"/>
        <v>0</v>
      </c>
      <c r="I2099" s="121" t="s">
        <v>5030</v>
      </c>
      <c r="J2099" s="21"/>
      <c r="K2099" s="21"/>
    </row>
    <row r="2100" spans="1:11" x14ac:dyDescent="0.25">
      <c r="A2100" s="216">
        <v>41937</v>
      </c>
      <c r="B2100" s="285" t="s">
        <v>6038</v>
      </c>
      <c r="C2100" s="361" t="s">
        <v>4961</v>
      </c>
      <c r="D2100" s="344" t="s">
        <v>6039</v>
      </c>
      <c r="E2100" s="345">
        <v>220</v>
      </c>
      <c r="F2100" s="287">
        <v>41937</v>
      </c>
      <c r="G2100" s="34">
        <v>220</v>
      </c>
      <c r="H2100" s="243">
        <f t="shared" si="33"/>
        <v>0</v>
      </c>
      <c r="I2100" s="121" t="s">
        <v>5030</v>
      </c>
      <c r="J2100" s="21"/>
      <c r="K2100" s="21"/>
    </row>
    <row r="2101" spans="1:11" x14ac:dyDescent="0.25">
      <c r="A2101" s="216">
        <v>41937</v>
      </c>
      <c r="B2101" s="285" t="s">
        <v>6040</v>
      </c>
      <c r="C2101" s="361" t="s">
        <v>4961</v>
      </c>
      <c r="D2101" s="344" t="s">
        <v>4986</v>
      </c>
      <c r="E2101" s="345">
        <v>3009.8</v>
      </c>
      <c r="F2101" s="287">
        <v>41937</v>
      </c>
      <c r="G2101" s="34">
        <v>3009.8</v>
      </c>
      <c r="H2101" s="243">
        <f t="shared" si="33"/>
        <v>0</v>
      </c>
      <c r="I2101" s="121" t="s">
        <v>5030</v>
      </c>
      <c r="J2101" s="21"/>
      <c r="K2101" s="21"/>
    </row>
    <row r="2102" spans="1:11" x14ac:dyDescent="0.25">
      <c r="A2102" s="216">
        <v>41937</v>
      </c>
      <c r="B2102" s="285" t="s">
        <v>6041</v>
      </c>
      <c r="C2102" s="361" t="s">
        <v>4961</v>
      </c>
      <c r="D2102" s="329" t="s">
        <v>53</v>
      </c>
      <c r="E2102" s="330">
        <v>0</v>
      </c>
      <c r="F2102" s="287" t="s">
        <v>6042</v>
      </c>
      <c r="G2102" s="34"/>
      <c r="H2102" s="243">
        <f t="shared" si="33"/>
        <v>0</v>
      </c>
      <c r="I2102" s="121"/>
      <c r="J2102" s="21"/>
      <c r="K2102" s="21"/>
    </row>
    <row r="2103" spans="1:11" x14ac:dyDescent="0.25">
      <c r="A2103" s="216">
        <v>41937</v>
      </c>
      <c r="B2103" s="285" t="s">
        <v>6043</v>
      </c>
      <c r="C2103" s="361" t="s">
        <v>4961</v>
      </c>
      <c r="D2103" s="344" t="s">
        <v>115</v>
      </c>
      <c r="E2103" s="345">
        <v>120</v>
      </c>
      <c r="F2103" s="287">
        <v>41937</v>
      </c>
      <c r="G2103" s="34">
        <v>120</v>
      </c>
      <c r="H2103" s="243">
        <f t="shared" si="33"/>
        <v>0</v>
      </c>
      <c r="I2103" s="121" t="s">
        <v>5030</v>
      </c>
      <c r="J2103" s="21"/>
      <c r="K2103" s="21"/>
    </row>
    <row r="2104" spans="1:11" x14ac:dyDescent="0.25">
      <c r="A2104" s="216">
        <v>41937</v>
      </c>
      <c r="B2104" s="285" t="s">
        <v>6044</v>
      </c>
      <c r="C2104" s="361" t="s">
        <v>4961</v>
      </c>
      <c r="D2104" s="344" t="s">
        <v>4815</v>
      </c>
      <c r="E2104" s="345">
        <v>162.30000000000001</v>
      </c>
      <c r="F2104" s="287">
        <v>41937</v>
      </c>
      <c r="G2104" s="34">
        <v>162.30000000000001</v>
      </c>
      <c r="H2104" s="243">
        <f t="shared" si="33"/>
        <v>0</v>
      </c>
      <c r="I2104" s="121" t="s">
        <v>5030</v>
      </c>
      <c r="J2104" s="21"/>
      <c r="K2104" s="21"/>
    </row>
    <row r="2105" spans="1:11" x14ac:dyDescent="0.25">
      <c r="A2105" s="216">
        <v>41937</v>
      </c>
      <c r="B2105" s="285" t="s">
        <v>6045</v>
      </c>
      <c r="C2105" s="361" t="s">
        <v>4961</v>
      </c>
      <c r="D2105" s="344" t="s">
        <v>180</v>
      </c>
      <c r="E2105" s="345">
        <v>19545.599999999999</v>
      </c>
      <c r="F2105" s="287">
        <v>41937</v>
      </c>
      <c r="G2105" s="34">
        <v>19545.599999999999</v>
      </c>
      <c r="H2105" s="243">
        <f t="shared" si="33"/>
        <v>0</v>
      </c>
      <c r="I2105" s="121" t="s">
        <v>5030</v>
      </c>
      <c r="J2105" s="21"/>
      <c r="K2105" s="21"/>
    </row>
    <row r="2106" spans="1:11" x14ac:dyDescent="0.25">
      <c r="A2106" s="216">
        <v>41937</v>
      </c>
      <c r="B2106" s="285" t="s">
        <v>6046</v>
      </c>
      <c r="C2106" s="361" t="s">
        <v>4961</v>
      </c>
      <c r="D2106" s="344" t="s">
        <v>4666</v>
      </c>
      <c r="E2106" s="267">
        <v>292688.34000000003</v>
      </c>
      <c r="F2106" s="487"/>
      <c r="G2106" s="336"/>
      <c r="H2106" s="243">
        <f t="shared" si="33"/>
        <v>292688.34000000003</v>
      </c>
      <c r="I2106" s="32" t="s">
        <v>5691</v>
      </c>
      <c r="J2106" s="21"/>
      <c r="K2106" s="21"/>
    </row>
    <row r="2107" spans="1:11" x14ac:dyDescent="0.25">
      <c r="A2107" s="216">
        <v>41937</v>
      </c>
      <c r="B2107" s="285" t="s">
        <v>6047</v>
      </c>
      <c r="C2107" s="361" t="s">
        <v>4961</v>
      </c>
      <c r="D2107" s="344" t="s">
        <v>110</v>
      </c>
      <c r="E2107" s="345">
        <v>47713.5</v>
      </c>
      <c r="F2107" s="487"/>
      <c r="G2107" s="336"/>
      <c r="H2107" s="243">
        <f t="shared" si="33"/>
        <v>47713.5</v>
      </c>
      <c r="I2107" s="32" t="s">
        <v>5030</v>
      </c>
      <c r="J2107" s="21"/>
      <c r="K2107" s="21"/>
    </row>
    <row r="2108" spans="1:11" x14ac:dyDescent="0.25">
      <c r="A2108" s="216">
        <v>41937</v>
      </c>
      <c r="B2108" s="285" t="s">
        <v>6048</v>
      </c>
      <c r="C2108" s="361" t="s">
        <v>4961</v>
      </c>
      <c r="D2108" s="344" t="s">
        <v>4619</v>
      </c>
      <c r="E2108" s="345">
        <v>373.5</v>
      </c>
      <c r="F2108" s="287">
        <v>41937</v>
      </c>
      <c r="G2108" s="34">
        <v>373.5</v>
      </c>
      <c r="H2108" s="243">
        <f t="shared" si="33"/>
        <v>0</v>
      </c>
      <c r="I2108" s="32" t="s">
        <v>5030</v>
      </c>
      <c r="J2108" s="21"/>
      <c r="K2108" s="21"/>
    </row>
    <row r="2109" spans="1:11" x14ac:dyDescent="0.25">
      <c r="A2109" s="216">
        <v>41937</v>
      </c>
      <c r="B2109" s="285" t="s">
        <v>6049</v>
      </c>
      <c r="C2109" s="361" t="s">
        <v>4961</v>
      </c>
      <c r="D2109" s="344" t="s">
        <v>4705</v>
      </c>
      <c r="E2109" s="345">
        <v>14756.8</v>
      </c>
      <c r="F2109" s="487"/>
      <c r="G2109" s="336"/>
      <c r="H2109" s="243">
        <f t="shared" si="33"/>
        <v>14756.8</v>
      </c>
      <c r="I2109" s="32" t="s">
        <v>5030</v>
      </c>
      <c r="J2109" s="21"/>
      <c r="K2109" s="21"/>
    </row>
    <row r="2110" spans="1:11" x14ac:dyDescent="0.25">
      <c r="A2110" s="216">
        <v>41937</v>
      </c>
      <c r="B2110" s="285" t="s">
        <v>6050</v>
      </c>
      <c r="C2110" s="361" t="s">
        <v>4961</v>
      </c>
      <c r="D2110" s="344" t="s">
        <v>63</v>
      </c>
      <c r="E2110" s="345">
        <v>2366.4</v>
      </c>
      <c r="F2110" s="287">
        <v>41939</v>
      </c>
      <c r="G2110" s="34">
        <v>2366.4</v>
      </c>
      <c r="H2110" s="243">
        <f t="shared" si="33"/>
        <v>0</v>
      </c>
      <c r="I2110" s="32" t="s">
        <v>5033</v>
      </c>
      <c r="J2110" s="21"/>
      <c r="K2110" s="21"/>
    </row>
    <row r="2111" spans="1:11" x14ac:dyDescent="0.25">
      <c r="A2111" s="216">
        <v>41937</v>
      </c>
      <c r="B2111" s="285" t="s">
        <v>6051</v>
      </c>
      <c r="C2111" s="361" t="s">
        <v>4961</v>
      </c>
      <c r="D2111" s="344" t="s">
        <v>4973</v>
      </c>
      <c r="E2111" s="345">
        <v>9394</v>
      </c>
      <c r="F2111" s="287">
        <v>41941</v>
      </c>
      <c r="G2111" s="34">
        <v>9394</v>
      </c>
      <c r="H2111" s="243">
        <f t="shared" si="33"/>
        <v>0</v>
      </c>
      <c r="I2111" s="32" t="s">
        <v>5070</v>
      </c>
      <c r="J2111" s="21"/>
      <c r="K2111" s="21"/>
    </row>
    <row r="2112" spans="1:11" x14ac:dyDescent="0.25">
      <c r="A2112" s="216">
        <v>41937</v>
      </c>
      <c r="B2112" s="285" t="s">
        <v>6052</v>
      </c>
      <c r="C2112" s="361" t="s">
        <v>4961</v>
      </c>
      <c r="D2112" s="344" t="s">
        <v>4956</v>
      </c>
      <c r="E2112" s="345">
        <v>44036.2</v>
      </c>
      <c r="F2112" s="287">
        <v>41940</v>
      </c>
      <c r="G2112" s="34">
        <v>44036.2</v>
      </c>
      <c r="H2112" s="243">
        <f t="shared" si="33"/>
        <v>0</v>
      </c>
      <c r="I2112" s="32" t="s">
        <v>5030</v>
      </c>
      <c r="J2112" s="21"/>
      <c r="K2112" s="21"/>
    </row>
    <row r="2113" spans="1:11" x14ac:dyDescent="0.25">
      <c r="A2113" s="216">
        <v>41938</v>
      </c>
      <c r="B2113" s="285" t="s">
        <v>6053</v>
      </c>
      <c r="C2113" s="361" t="s">
        <v>4961</v>
      </c>
      <c r="D2113" s="344" t="s">
        <v>14</v>
      </c>
      <c r="E2113" s="345">
        <v>6720</v>
      </c>
      <c r="F2113" s="287">
        <v>41939</v>
      </c>
      <c r="G2113" s="34">
        <v>6720</v>
      </c>
      <c r="H2113" s="243">
        <f t="shared" si="33"/>
        <v>0</v>
      </c>
      <c r="I2113" s="32" t="s">
        <v>5038</v>
      </c>
      <c r="J2113" s="21"/>
      <c r="K2113" s="21"/>
    </row>
    <row r="2114" spans="1:11" x14ac:dyDescent="0.25">
      <c r="A2114" s="216">
        <v>41938</v>
      </c>
      <c r="B2114" s="285" t="s">
        <v>6054</v>
      </c>
      <c r="C2114" s="361" t="s">
        <v>4961</v>
      </c>
      <c r="D2114" s="329" t="s">
        <v>53</v>
      </c>
      <c r="E2114" s="330">
        <v>0</v>
      </c>
      <c r="F2114" s="287" t="s">
        <v>6055</v>
      </c>
      <c r="G2114" s="44"/>
      <c r="H2114" s="243">
        <f t="shared" si="33"/>
        <v>0</v>
      </c>
      <c r="I2114" s="20"/>
      <c r="J2114" s="21"/>
      <c r="K2114" s="21"/>
    </row>
    <row r="2115" spans="1:11" x14ac:dyDescent="0.25">
      <c r="A2115" s="216">
        <v>41938</v>
      </c>
      <c r="B2115" s="285" t="s">
        <v>6056</v>
      </c>
      <c r="C2115" s="361" t="s">
        <v>4961</v>
      </c>
      <c r="D2115" s="344" t="s">
        <v>116</v>
      </c>
      <c r="E2115" s="345">
        <v>1689.7</v>
      </c>
      <c r="F2115" s="287">
        <v>41938</v>
      </c>
      <c r="G2115" s="44">
        <v>1689.7</v>
      </c>
      <c r="H2115" s="243">
        <f t="shared" si="33"/>
        <v>0</v>
      </c>
      <c r="I2115" s="20" t="s">
        <v>5030</v>
      </c>
      <c r="J2115" s="21"/>
      <c r="K2115" s="21"/>
    </row>
    <row r="2116" spans="1:11" x14ac:dyDescent="0.25">
      <c r="A2116" s="216">
        <v>41938</v>
      </c>
      <c r="B2116" s="285" t="s">
        <v>6057</v>
      </c>
      <c r="C2116" s="361" t="s">
        <v>4961</v>
      </c>
      <c r="D2116" s="344" t="s">
        <v>760</v>
      </c>
      <c r="E2116" s="345">
        <v>4070.4</v>
      </c>
      <c r="F2116" s="287">
        <v>41938</v>
      </c>
      <c r="G2116" s="44">
        <v>4070.4</v>
      </c>
      <c r="H2116" s="243">
        <f t="shared" si="33"/>
        <v>0</v>
      </c>
      <c r="I2116" s="20" t="s">
        <v>5030</v>
      </c>
      <c r="J2116" s="21"/>
      <c r="K2116" s="21"/>
    </row>
    <row r="2117" spans="1:11" x14ac:dyDescent="0.25">
      <c r="A2117" s="216">
        <v>41938</v>
      </c>
      <c r="B2117" s="285" t="s">
        <v>6058</v>
      </c>
      <c r="C2117" s="361" t="s">
        <v>4961</v>
      </c>
      <c r="D2117" s="344" t="s">
        <v>501</v>
      </c>
      <c r="E2117" s="345">
        <v>2948</v>
      </c>
      <c r="F2117" s="287">
        <v>41938</v>
      </c>
      <c r="G2117" s="44">
        <v>2948</v>
      </c>
      <c r="H2117" s="243">
        <f t="shared" si="33"/>
        <v>0</v>
      </c>
      <c r="I2117" s="20" t="s">
        <v>5030</v>
      </c>
      <c r="J2117" s="21"/>
      <c r="K2117" s="21"/>
    </row>
    <row r="2118" spans="1:11" x14ac:dyDescent="0.25">
      <c r="A2118" s="216">
        <v>41938</v>
      </c>
      <c r="B2118" s="285" t="s">
        <v>6059</v>
      </c>
      <c r="C2118" s="361" t="s">
        <v>4961</v>
      </c>
      <c r="D2118" s="344" t="s">
        <v>3372</v>
      </c>
      <c r="E2118" s="345">
        <v>1824</v>
      </c>
      <c r="F2118" s="287">
        <v>41938</v>
      </c>
      <c r="G2118" s="44">
        <v>1824</v>
      </c>
      <c r="H2118" s="243">
        <f t="shared" si="33"/>
        <v>0</v>
      </c>
      <c r="I2118" s="20" t="s">
        <v>5030</v>
      </c>
      <c r="J2118" s="21"/>
      <c r="K2118" s="21"/>
    </row>
    <row r="2119" spans="1:11" x14ac:dyDescent="0.25">
      <c r="A2119" s="216">
        <v>41938</v>
      </c>
      <c r="B2119" s="285" t="s">
        <v>6060</v>
      </c>
      <c r="C2119" s="361" t="s">
        <v>4961</v>
      </c>
      <c r="D2119" s="344" t="s">
        <v>13</v>
      </c>
      <c r="E2119" s="345">
        <v>4700</v>
      </c>
      <c r="F2119" s="287">
        <v>41938</v>
      </c>
      <c r="G2119" s="44">
        <v>4700</v>
      </c>
      <c r="H2119" s="243">
        <f t="shared" si="33"/>
        <v>0</v>
      </c>
      <c r="I2119" s="20" t="s">
        <v>5289</v>
      </c>
      <c r="J2119" s="21"/>
      <c r="K2119" s="21"/>
    </row>
    <row r="2120" spans="1:11" x14ac:dyDescent="0.25">
      <c r="A2120" s="216">
        <v>41938</v>
      </c>
      <c r="B2120" s="285" t="s">
        <v>6061</v>
      </c>
      <c r="C2120" s="361" t="s">
        <v>4961</v>
      </c>
      <c r="D2120" s="344" t="s">
        <v>23</v>
      </c>
      <c r="E2120" s="345">
        <v>2580.8000000000002</v>
      </c>
      <c r="F2120" s="287">
        <v>41938</v>
      </c>
      <c r="G2120" s="44">
        <v>2580.8000000000002</v>
      </c>
      <c r="H2120" s="243">
        <f t="shared" ref="H2120:H2310" si="34">E2120-G2120</f>
        <v>0</v>
      </c>
      <c r="I2120" s="20" t="s">
        <v>5030</v>
      </c>
      <c r="J2120" s="21"/>
      <c r="K2120" s="21"/>
    </row>
    <row r="2121" spans="1:11" x14ac:dyDescent="0.25">
      <c r="A2121" s="216">
        <v>41938</v>
      </c>
      <c r="B2121" s="285" t="s">
        <v>6062</v>
      </c>
      <c r="C2121" s="361" t="s">
        <v>4961</v>
      </c>
      <c r="D2121" s="344" t="s">
        <v>4646</v>
      </c>
      <c r="E2121" s="345">
        <v>1002</v>
      </c>
      <c r="F2121" s="287">
        <v>41938</v>
      </c>
      <c r="G2121" s="44">
        <v>1002</v>
      </c>
      <c r="H2121" s="243">
        <f t="shared" si="34"/>
        <v>0</v>
      </c>
      <c r="I2121" s="20" t="s">
        <v>5030</v>
      </c>
      <c r="J2121" s="21"/>
      <c r="K2121" s="21"/>
    </row>
    <row r="2122" spans="1:11" x14ac:dyDescent="0.25">
      <c r="A2122" s="216">
        <v>41938</v>
      </c>
      <c r="B2122" s="285" t="s">
        <v>6063</v>
      </c>
      <c r="C2122" s="361" t="s">
        <v>4961</v>
      </c>
      <c r="D2122" s="344" t="s">
        <v>180</v>
      </c>
      <c r="E2122" s="345">
        <v>19928</v>
      </c>
      <c r="F2122" s="287">
        <v>41939</v>
      </c>
      <c r="G2122" s="44">
        <v>19928</v>
      </c>
      <c r="H2122" s="243">
        <f t="shared" si="34"/>
        <v>0</v>
      </c>
      <c r="I2122" s="20" t="s">
        <v>5033</v>
      </c>
      <c r="J2122" s="21"/>
      <c r="K2122" s="21"/>
    </row>
    <row r="2123" spans="1:11" x14ac:dyDescent="0.25">
      <c r="A2123" s="216">
        <v>41938</v>
      </c>
      <c r="B2123" s="285" t="s">
        <v>6064</v>
      </c>
      <c r="C2123" s="361" t="s">
        <v>4961</v>
      </c>
      <c r="D2123" s="344" t="s">
        <v>339</v>
      </c>
      <c r="E2123" s="345">
        <v>924.2</v>
      </c>
      <c r="F2123" s="287">
        <v>41938</v>
      </c>
      <c r="G2123" s="44">
        <v>924.2</v>
      </c>
      <c r="H2123" s="243">
        <f t="shared" si="34"/>
        <v>0</v>
      </c>
      <c r="I2123" s="20" t="s">
        <v>5030</v>
      </c>
      <c r="J2123" s="21"/>
      <c r="K2123" s="21"/>
    </row>
    <row r="2124" spans="1:11" x14ac:dyDescent="0.25">
      <c r="A2124" s="216">
        <v>41938</v>
      </c>
      <c r="B2124" s="285" t="s">
        <v>6065</v>
      </c>
      <c r="C2124" s="361" t="s">
        <v>4961</v>
      </c>
      <c r="D2124" s="344" t="s">
        <v>3121</v>
      </c>
      <c r="E2124" s="345">
        <v>9859.6</v>
      </c>
      <c r="F2124" s="287">
        <v>41938</v>
      </c>
      <c r="G2124" s="44">
        <v>9859.6</v>
      </c>
      <c r="H2124" s="243">
        <f t="shared" si="34"/>
        <v>0</v>
      </c>
      <c r="I2124" s="20" t="s">
        <v>5030</v>
      </c>
      <c r="J2124" s="21"/>
      <c r="K2124" s="21"/>
    </row>
    <row r="2125" spans="1:11" x14ac:dyDescent="0.25">
      <c r="A2125" s="216">
        <v>41938</v>
      </c>
      <c r="B2125" s="285" t="s">
        <v>6066</v>
      </c>
      <c r="C2125" s="361" t="s">
        <v>4961</v>
      </c>
      <c r="D2125" s="344" t="s">
        <v>3086</v>
      </c>
      <c r="E2125" s="345">
        <v>3264.8</v>
      </c>
      <c r="F2125" s="287">
        <v>41938</v>
      </c>
      <c r="G2125" s="44">
        <v>3264.8</v>
      </c>
      <c r="H2125" s="243">
        <f t="shared" si="34"/>
        <v>0</v>
      </c>
      <c r="I2125" s="20" t="s">
        <v>5030</v>
      </c>
      <c r="J2125" s="21"/>
      <c r="K2125" s="21"/>
    </row>
    <row r="2126" spans="1:11" x14ac:dyDescent="0.25">
      <c r="A2126" s="216">
        <v>41938</v>
      </c>
      <c r="B2126" s="285" t="s">
        <v>6067</v>
      </c>
      <c r="C2126" s="361" t="s">
        <v>4961</v>
      </c>
      <c r="D2126" s="344" t="s">
        <v>4733</v>
      </c>
      <c r="E2126" s="345">
        <v>3009.6</v>
      </c>
      <c r="F2126" s="287">
        <v>41938</v>
      </c>
      <c r="G2126" s="44">
        <v>3009.6</v>
      </c>
      <c r="H2126" s="243">
        <f t="shared" si="34"/>
        <v>0</v>
      </c>
      <c r="I2126" s="20" t="s">
        <v>5030</v>
      </c>
      <c r="J2126" s="21"/>
      <c r="K2126" s="21"/>
    </row>
    <row r="2127" spans="1:11" x14ac:dyDescent="0.25">
      <c r="A2127" s="216">
        <v>41938</v>
      </c>
      <c r="B2127" s="285" t="s">
        <v>6068</v>
      </c>
      <c r="C2127" s="361" t="s">
        <v>4961</v>
      </c>
      <c r="D2127" s="344" t="s">
        <v>1611</v>
      </c>
      <c r="E2127" s="345">
        <v>7248.8</v>
      </c>
      <c r="F2127" s="287">
        <v>41938</v>
      </c>
      <c r="G2127" s="44">
        <v>7248.8</v>
      </c>
      <c r="H2127" s="243">
        <f t="shared" si="34"/>
        <v>0</v>
      </c>
      <c r="I2127" s="20" t="s">
        <v>5030</v>
      </c>
      <c r="J2127" s="21"/>
      <c r="K2127" s="21"/>
    </row>
    <row r="2128" spans="1:11" x14ac:dyDescent="0.25">
      <c r="A2128" s="216">
        <v>41938</v>
      </c>
      <c r="B2128" s="285" t="s">
        <v>6069</v>
      </c>
      <c r="C2128" s="361" t="s">
        <v>4961</v>
      </c>
      <c r="D2128" s="344" t="s">
        <v>2386</v>
      </c>
      <c r="E2128" s="345">
        <v>5283.4</v>
      </c>
      <c r="F2128" s="287">
        <v>41939</v>
      </c>
      <c r="G2128" s="44">
        <v>5283.4</v>
      </c>
      <c r="H2128" s="243">
        <f t="shared" si="34"/>
        <v>0</v>
      </c>
      <c r="I2128" s="20" t="s">
        <v>5030</v>
      </c>
      <c r="J2128" s="21"/>
      <c r="K2128" s="21"/>
    </row>
    <row r="2129" spans="1:11" x14ac:dyDescent="0.25">
      <c r="A2129" s="216">
        <v>41938</v>
      </c>
      <c r="B2129" s="285" t="s">
        <v>6070</v>
      </c>
      <c r="C2129" s="361" t="s">
        <v>4961</v>
      </c>
      <c r="D2129" s="344" t="s">
        <v>83</v>
      </c>
      <c r="E2129" s="345">
        <v>3128</v>
      </c>
      <c r="F2129" s="287">
        <v>41939</v>
      </c>
      <c r="G2129" s="44">
        <v>3128</v>
      </c>
      <c r="H2129" s="243">
        <f t="shared" si="34"/>
        <v>0</v>
      </c>
      <c r="I2129" s="20" t="s">
        <v>5030</v>
      </c>
      <c r="J2129" s="21"/>
      <c r="K2129" s="21"/>
    </row>
    <row r="2130" spans="1:11" x14ac:dyDescent="0.25">
      <c r="A2130" s="216">
        <v>41938</v>
      </c>
      <c r="B2130" s="285" t="s">
        <v>6071</v>
      </c>
      <c r="C2130" s="361" t="s">
        <v>4961</v>
      </c>
      <c r="D2130" s="344" t="s">
        <v>4797</v>
      </c>
      <c r="E2130" s="345">
        <v>7905</v>
      </c>
      <c r="F2130" s="287">
        <v>41939</v>
      </c>
      <c r="G2130" s="44">
        <v>7905</v>
      </c>
      <c r="H2130" s="243">
        <f t="shared" si="34"/>
        <v>0</v>
      </c>
      <c r="I2130" s="20" t="s">
        <v>5033</v>
      </c>
      <c r="J2130" s="21"/>
      <c r="K2130" s="21"/>
    </row>
    <row r="2131" spans="1:11" x14ac:dyDescent="0.25">
      <c r="A2131" s="216">
        <v>41938</v>
      </c>
      <c r="B2131" s="285" t="s">
        <v>6072</v>
      </c>
      <c r="C2131" s="361" t="s">
        <v>4961</v>
      </c>
      <c r="D2131" s="344" t="s">
        <v>792</v>
      </c>
      <c r="E2131" s="345">
        <v>5441.9</v>
      </c>
      <c r="F2131" s="287">
        <v>41938</v>
      </c>
      <c r="G2131" s="44">
        <v>5441.9</v>
      </c>
      <c r="H2131" s="243">
        <f t="shared" si="34"/>
        <v>0</v>
      </c>
      <c r="I2131" s="20" t="s">
        <v>5030</v>
      </c>
      <c r="J2131" s="21"/>
      <c r="K2131" s="21"/>
    </row>
    <row r="2132" spans="1:11" x14ac:dyDescent="0.25">
      <c r="A2132" s="216">
        <v>41938</v>
      </c>
      <c r="B2132" s="285" t="s">
        <v>6073</v>
      </c>
      <c r="C2132" s="361" t="s">
        <v>4961</v>
      </c>
      <c r="D2132" s="344" t="s">
        <v>123</v>
      </c>
      <c r="E2132" s="345">
        <v>5115.6000000000004</v>
      </c>
      <c r="F2132" s="287">
        <v>41938</v>
      </c>
      <c r="G2132" s="44">
        <v>5115.6000000000004</v>
      </c>
      <c r="H2132" s="243">
        <f t="shared" si="34"/>
        <v>0</v>
      </c>
      <c r="I2132" s="20" t="s">
        <v>5030</v>
      </c>
      <c r="J2132" s="21"/>
      <c r="K2132" s="21"/>
    </row>
    <row r="2133" spans="1:11" x14ac:dyDescent="0.25">
      <c r="A2133" s="216">
        <v>41938</v>
      </c>
      <c r="B2133" s="285" t="s">
        <v>6074</v>
      </c>
      <c r="C2133" s="361" t="s">
        <v>4961</v>
      </c>
      <c r="D2133" s="344" t="s">
        <v>4953</v>
      </c>
      <c r="E2133" s="345">
        <v>28667</v>
      </c>
      <c r="F2133" s="287">
        <v>41940</v>
      </c>
      <c r="G2133" s="44">
        <v>28667</v>
      </c>
      <c r="H2133" s="243">
        <f t="shared" si="34"/>
        <v>0</v>
      </c>
      <c r="I2133" s="20" t="s">
        <v>5009</v>
      </c>
      <c r="J2133" s="21"/>
      <c r="K2133" s="21"/>
    </row>
    <row r="2134" spans="1:11" x14ac:dyDescent="0.25">
      <c r="A2134" s="216">
        <v>41938</v>
      </c>
      <c r="B2134" s="285" t="s">
        <v>6075</v>
      </c>
      <c r="C2134" s="361" t="s">
        <v>4961</v>
      </c>
      <c r="D2134" s="344" t="s">
        <v>1697</v>
      </c>
      <c r="E2134" s="345">
        <v>1830.4</v>
      </c>
      <c r="F2134" s="287">
        <v>41938</v>
      </c>
      <c r="G2134" s="44">
        <v>1830.4</v>
      </c>
      <c r="H2134" s="243">
        <f t="shared" si="34"/>
        <v>0</v>
      </c>
      <c r="I2134" s="20" t="s">
        <v>5030</v>
      </c>
      <c r="J2134" s="21"/>
      <c r="K2134" s="21"/>
    </row>
    <row r="2135" spans="1:11" x14ac:dyDescent="0.25">
      <c r="A2135" s="216">
        <v>41938</v>
      </c>
      <c r="B2135" s="285" t="s">
        <v>6076</v>
      </c>
      <c r="C2135" s="361" t="s">
        <v>4961</v>
      </c>
      <c r="D2135" s="344" t="s">
        <v>11</v>
      </c>
      <c r="E2135" s="345">
        <v>21281.4</v>
      </c>
      <c r="F2135" s="487"/>
      <c r="G2135" s="320"/>
      <c r="H2135" s="243">
        <f t="shared" si="34"/>
        <v>21281.4</v>
      </c>
      <c r="I2135" s="20" t="s">
        <v>5033</v>
      </c>
      <c r="J2135" s="21"/>
      <c r="K2135" s="21"/>
    </row>
    <row r="2136" spans="1:11" x14ac:dyDescent="0.25">
      <c r="A2136" s="216">
        <v>41938</v>
      </c>
      <c r="B2136" s="285" t="s">
        <v>6077</v>
      </c>
      <c r="C2136" s="361" t="s">
        <v>4961</v>
      </c>
      <c r="D2136" s="344" t="s">
        <v>4623</v>
      </c>
      <c r="E2136" s="345">
        <v>291.2</v>
      </c>
      <c r="F2136" s="287">
        <v>41938</v>
      </c>
      <c r="G2136" s="44">
        <v>291.2</v>
      </c>
      <c r="H2136" s="243">
        <f t="shared" si="34"/>
        <v>0</v>
      </c>
      <c r="I2136" s="20" t="s">
        <v>5030</v>
      </c>
      <c r="J2136" s="21"/>
      <c r="K2136" s="21"/>
    </row>
    <row r="2137" spans="1:11" x14ac:dyDescent="0.25">
      <c r="A2137" s="216">
        <v>41938</v>
      </c>
      <c r="B2137" s="285" t="s">
        <v>6078</v>
      </c>
      <c r="C2137" s="361" t="s">
        <v>4961</v>
      </c>
      <c r="D2137" s="344" t="s">
        <v>106</v>
      </c>
      <c r="E2137" s="345">
        <v>6000</v>
      </c>
      <c r="F2137" s="287">
        <v>41942</v>
      </c>
      <c r="G2137" s="44">
        <v>6000</v>
      </c>
      <c r="H2137" s="243">
        <f t="shared" si="34"/>
        <v>0</v>
      </c>
      <c r="I2137" s="20" t="s">
        <v>5033</v>
      </c>
      <c r="J2137" s="21"/>
      <c r="K2137" s="21"/>
    </row>
    <row r="2138" spans="1:11" x14ac:dyDescent="0.25">
      <c r="A2138" s="216">
        <v>41938</v>
      </c>
      <c r="B2138" s="285" t="s">
        <v>6079</v>
      </c>
      <c r="C2138" s="361" t="s">
        <v>4961</v>
      </c>
      <c r="D2138" s="344" t="s">
        <v>106</v>
      </c>
      <c r="E2138" s="345">
        <v>390368</v>
      </c>
      <c r="F2138" s="487"/>
      <c r="G2138" s="320"/>
      <c r="H2138" s="243">
        <f t="shared" si="34"/>
        <v>390368</v>
      </c>
      <c r="I2138" s="20" t="s">
        <v>5033</v>
      </c>
      <c r="J2138" s="21"/>
      <c r="K2138" s="21"/>
    </row>
    <row r="2139" spans="1:11" x14ac:dyDescent="0.25">
      <c r="A2139" s="216">
        <v>41938</v>
      </c>
      <c r="B2139" s="285" t="s">
        <v>6080</v>
      </c>
      <c r="C2139" s="361" t="s">
        <v>4961</v>
      </c>
      <c r="D2139" s="344" t="s">
        <v>3121</v>
      </c>
      <c r="E2139" s="345">
        <v>4790.3999999999996</v>
      </c>
      <c r="F2139" s="287">
        <v>41939</v>
      </c>
      <c r="G2139" s="44">
        <v>4790.3999999999996</v>
      </c>
      <c r="H2139" s="243">
        <f t="shared" si="34"/>
        <v>0</v>
      </c>
      <c r="I2139" s="20" t="s">
        <v>5030</v>
      </c>
      <c r="J2139" s="21"/>
      <c r="K2139" s="21"/>
    </row>
    <row r="2140" spans="1:11" x14ac:dyDescent="0.25">
      <c r="A2140" s="216">
        <v>41938</v>
      </c>
      <c r="B2140" s="285" t="s">
        <v>6081</v>
      </c>
      <c r="C2140" s="361" t="s">
        <v>4961</v>
      </c>
      <c r="D2140" s="344" t="s">
        <v>136</v>
      </c>
      <c r="E2140" s="345">
        <v>2049.6</v>
      </c>
      <c r="F2140" s="487"/>
      <c r="G2140" s="320"/>
      <c r="H2140" s="243">
        <f t="shared" si="34"/>
        <v>2049.6</v>
      </c>
      <c r="I2140" s="20" t="s">
        <v>5030</v>
      </c>
      <c r="J2140" s="21"/>
      <c r="K2140" s="21"/>
    </row>
    <row r="2141" spans="1:11" x14ac:dyDescent="0.25">
      <c r="A2141" s="216">
        <v>41938</v>
      </c>
      <c r="B2141" s="285" t="s">
        <v>6082</v>
      </c>
      <c r="C2141" s="361" t="s">
        <v>4961</v>
      </c>
      <c r="D2141" s="344" t="s">
        <v>4619</v>
      </c>
      <c r="E2141" s="345">
        <v>6497</v>
      </c>
      <c r="F2141" s="287">
        <v>41938</v>
      </c>
      <c r="G2141" s="44">
        <v>6497</v>
      </c>
      <c r="H2141" s="243">
        <f t="shared" si="34"/>
        <v>0</v>
      </c>
      <c r="I2141" s="20" t="s">
        <v>5030</v>
      </c>
      <c r="J2141" s="21"/>
      <c r="K2141" s="21"/>
    </row>
    <row r="2142" spans="1:11" x14ac:dyDescent="0.25">
      <c r="A2142" s="216">
        <v>41938</v>
      </c>
      <c r="B2142" s="285" t="s">
        <v>6083</v>
      </c>
      <c r="C2142" s="361" t="s">
        <v>4961</v>
      </c>
      <c r="D2142" s="344" t="s">
        <v>133</v>
      </c>
      <c r="E2142" s="345">
        <v>2126.4</v>
      </c>
      <c r="F2142" s="287">
        <v>41938</v>
      </c>
      <c r="G2142" s="44">
        <v>2126.4</v>
      </c>
      <c r="H2142" s="243">
        <f t="shared" si="34"/>
        <v>0</v>
      </c>
      <c r="I2142" s="20" t="s">
        <v>5030</v>
      </c>
      <c r="J2142" s="21"/>
      <c r="K2142" s="21"/>
    </row>
    <row r="2143" spans="1:11" x14ac:dyDescent="0.25">
      <c r="A2143" s="216">
        <v>41938</v>
      </c>
      <c r="B2143" s="285" t="s">
        <v>6084</v>
      </c>
      <c r="C2143" s="361" t="s">
        <v>4961</v>
      </c>
      <c r="D2143" s="344" t="s">
        <v>5042</v>
      </c>
      <c r="E2143" s="345">
        <v>9740.5</v>
      </c>
      <c r="F2143" s="287">
        <v>41939</v>
      </c>
      <c r="G2143" s="44">
        <v>9740.5</v>
      </c>
      <c r="H2143" s="243">
        <f t="shared" si="34"/>
        <v>0</v>
      </c>
      <c r="I2143" s="20" t="s">
        <v>5033</v>
      </c>
      <c r="J2143" s="21"/>
      <c r="K2143" s="21"/>
    </row>
    <row r="2144" spans="1:11" x14ac:dyDescent="0.25">
      <c r="A2144" s="216">
        <v>41938</v>
      </c>
      <c r="B2144" s="285" t="s">
        <v>6085</v>
      </c>
      <c r="C2144" s="361" t="s">
        <v>4961</v>
      </c>
      <c r="D2144" s="344" t="s">
        <v>4991</v>
      </c>
      <c r="E2144" s="345">
        <v>6685.2</v>
      </c>
      <c r="F2144" s="287">
        <v>41938</v>
      </c>
      <c r="G2144" s="44">
        <v>6685.2</v>
      </c>
      <c r="H2144" s="243">
        <f t="shared" si="34"/>
        <v>0</v>
      </c>
      <c r="I2144" s="20" t="s">
        <v>5030</v>
      </c>
      <c r="J2144" s="21"/>
      <c r="K2144" s="21"/>
    </row>
    <row r="2145" spans="1:11" x14ac:dyDescent="0.25">
      <c r="A2145" s="216">
        <v>41938</v>
      </c>
      <c r="B2145" s="285" t="s">
        <v>6086</v>
      </c>
      <c r="C2145" s="361" t="s">
        <v>4961</v>
      </c>
      <c r="D2145" s="344" t="s">
        <v>52</v>
      </c>
      <c r="E2145" s="345">
        <v>3301.2</v>
      </c>
      <c r="F2145" s="287">
        <v>41938</v>
      </c>
      <c r="G2145" s="44">
        <v>3301.2</v>
      </c>
      <c r="H2145" s="243">
        <f t="shared" si="34"/>
        <v>0</v>
      </c>
      <c r="I2145" s="20" t="s">
        <v>6087</v>
      </c>
      <c r="J2145" s="21"/>
      <c r="K2145" s="21"/>
    </row>
    <row r="2146" spans="1:11" x14ac:dyDescent="0.25">
      <c r="A2146" s="216">
        <v>41938</v>
      </c>
      <c r="B2146" s="285" t="s">
        <v>6088</v>
      </c>
      <c r="C2146" s="361" t="s">
        <v>4961</v>
      </c>
      <c r="D2146" s="344" t="s">
        <v>2187</v>
      </c>
      <c r="E2146" s="345">
        <v>2640</v>
      </c>
      <c r="F2146" s="287">
        <v>41938</v>
      </c>
      <c r="G2146" s="44">
        <v>2640</v>
      </c>
      <c r="H2146" s="243">
        <f t="shared" si="34"/>
        <v>0</v>
      </c>
      <c r="I2146" s="20" t="s">
        <v>5289</v>
      </c>
      <c r="J2146" s="21"/>
      <c r="K2146" s="21"/>
    </row>
    <row r="2147" spans="1:11" x14ac:dyDescent="0.25">
      <c r="A2147" s="216">
        <v>41938</v>
      </c>
      <c r="B2147" s="285" t="s">
        <v>6089</v>
      </c>
      <c r="C2147" s="361" t="s">
        <v>4961</v>
      </c>
      <c r="D2147" s="344" t="s">
        <v>4320</v>
      </c>
      <c r="E2147" s="345">
        <v>5186.1000000000004</v>
      </c>
      <c r="F2147" s="287">
        <v>41938</v>
      </c>
      <c r="G2147" s="44">
        <v>5186.1000000000004</v>
      </c>
      <c r="H2147" s="243">
        <f t="shared" si="34"/>
        <v>0</v>
      </c>
      <c r="I2147" s="20" t="s">
        <v>5289</v>
      </c>
      <c r="J2147" s="21"/>
      <c r="K2147" s="21"/>
    </row>
    <row r="2148" spans="1:11" x14ac:dyDescent="0.25">
      <c r="A2148" s="216">
        <v>41938</v>
      </c>
      <c r="B2148" s="285" t="s">
        <v>6090</v>
      </c>
      <c r="C2148" s="361" t="s">
        <v>4961</v>
      </c>
      <c r="D2148" s="344" t="s">
        <v>5034</v>
      </c>
      <c r="E2148" s="345">
        <v>14092.8</v>
      </c>
      <c r="F2148" s="287">
        <v>41939</v>
      </c>
      <c r="G2148" s="44">
        <v>14092.8</v>
      </c>
      <c r="H2148" s="243">
        <f t="shared" si="34"/>
        <v>0</v>
      </c>
      <c r="I2148" s="20" t="s">
        <v>5289</v>
      </c>
      <c r="J2148" s="21"/>
      <c r="K2148" s="21"/>
    </row>
    <row r="2149" spans="1:11" x14ac:dyDescent="0.25">
      <c r="A2149" s="216">
        <v>41938</v>
      </c>
      <c r="B2149" s="285" t="s">
        <v>6091</v>
      </c>
      <c r="C2149" s="361" t="s">
        <v>4961</v>
      </c>
      <c r="D2149" s="344" t="s">
        <v>338</v>
      </c>
      <c r="E2149" s="345">
        <v>608.4</v>
      </c>
      <c r="F2149" s="287">
        <v>41938</v>
      </c>
      <c r="G2149" s="44">
        <v>608.4</v>
      </c>
      <c r="H2149" s="243">
        <f t="shared" si="34"/>
        <v>0</v>
      </c>
      <c r="I2149" s="20" t="s">
        <v>5289</v>
      </c>
      <c r="J2149" s="21"/>
      <c r="K2149" s="21"/>
    </row>
    <row r="2150" spans="1:11" x14ac:dyDescent="0.25">
      <c r="A2150" s="216">
        <v>41938</v>
      </c>
      <c r="B2150" s="285" t="s">
        <v>6092</v>
      </c>
      <c r="C2150" s="361" t="s">
        <v>4961</v>
      </c>
      <c r="D2150" s="344" t="s">
        <v>29</v>
      </c>
      <c r="E2150" s="345">
        <v>6041.6</v>
      </c>
      <c r="F2150" s="287">
        <v>41938</v>
      </c>
      <c r="G2150" s="44">
        <v>6041.6</v>
      </c>
      <c r="H2150" s="243">
        <f t="shared" si="34"/>
        <v>0</v>
      </c>
      <c r="I2150" s="20" t="s">
        <v>5289</v>
      </c>
      <c r="J2150" s="21"/>
      <c r="K2150" s="21"/>
    </row>
    <row r="2151" spans="1:11" x14ac:dyDescent="0.25">
      <c r="A2151" s="216">
        <v>41938</v>
      </c>
      <c r="B2151" s="285" t="s">
        <v>6093</v>
      </c>
      <c r="C2151" s="361" t="s">
        <v>4961</v>
      </c>
      <c r="D2151" s="344" t="s">
        <v>1882</v>
      </c>
      <c r="E2151" s="345">
        <v>11110.9</v>
      </c>
      <c r="F2151" s="287">
        <v>41938</v>
      </c>
      <c r="G2151" s="44">
        <v>11110.9</v>
      </c>
      <c r="H2151" s="243">
        <f t="shared" si="34"/>
        <v>0</v>
      </c>
      <c r="I2151" s="20" t="s">
        <v>5289</v>
      </c>
      <c r="J2151" s="21"/>
      <c r="K2151" s="21"/>
    </row>
    <row r="2152" spans="1:11" x14ac:dyDescent="0.25">
      <c r="A2152" s="216">
        <v>41938</v>
      </c>
      <c r="B2152" s="285" t="s">
        <v>6094</v>
      </c>
      <c r="C2152" s="361" t="s">
        <v>4961</v>
      </c>
      <c r="D2152" s="344" t="s">
        <v>4685</v>
      </c>
      <c r="E2152" s="345">
        <v>1685.6</v>
      </c>
      <c r="F2152" s="287">
        <v>41938</v>
      </c>
      <c r="G2152" s="44">
        <v>1685.6</v>
      </c>
      <c r="H2152" s="243">
        <f t="shared" si="34"/>
        <v>0</v>
      </c>
      <c r="I2152" s="20" t="s">
        <v>5289</v>
      </c>
      <c r="J2152" s="21"/>
      <c r="K2152" s="21"/>
    </row>
    <row r="2153" spans="1:11" x14ac:dyDescent="0.25">
      <c r="A2153" s="216">
        <v>41938</v>
      </c>
      <c r="B2153" s="285" t="s">
        <v>6095</v>
      </c>
      <c r="C2153" s="361" t="s">
        <v>4961</v>
      </c>
      <c r="D2153" s="344" t="s">
        <v>287</v>
      </c>
      <c r="E2153" s="345">
        <v>2908.8</v>
      </c>
      <c r="F2153" s="287">
        <v>41938</v>
      </c>
      <c r="G2153" s="44">
        <v>2908.6</v>
      </c>
      <c r="H2153" s="243">
        <f t="shared" si="34"/>
        <v>0.20000000000027285</v>
      </c>
      <c r="I2153" s="20" t="s">
        <v>6087</v>
      </c>
      <c r="J2153" s="21"/>
      <c r="K2153" s="21"/>
    </row>
    <row r="2154" spans="1:11" x14ac:dyDescent="0.25">
      <c r="A2154" s="216">
        <v>41938</v>
      </c>
      <c r="B2154" s="285" t="s">
        <v>6096</v>
      </c>
      <c r="C2154" s="361" t="s">
        <v>4961</v>
      </c>
      <c r="D2154" s="344" t="s">
        <v>237</v>
      </c>
      <c r="E2154" s="345">
        <v>7708.6</v>
      </c>
      <c r="F2154" s="287">
        <v>41938</v>
      </c>
      <c r="G2154" s="44">
        <v>7708.6</v>
      </c>
      <c r="H2154" s="243">
        <f t="shared" si="34"/>
        <v>0</v>
      </c>
      <c r="I2154" s="20" t="s">
        <v>5289</v>
      </c>
      <c r="J2154" s="21"/>
      <c r="K2154" s="21"/>
    </row>
    <row r="2155" spans="1:11" x14ac:dyDescent="0.25">
      <c r="A2155" s="216">
        <v>41938</v>
      </c>
      <c r="B2155" s="285" t="s">
        <v>6097</v>
      </c>
      <c r="C2155" s="361" t="s">
        <v>4961</v>
      </c>
      <c r="D2155" s="344" t="s">
        <v>5811</v>
      </c>
      <c r="E2155" s="345">
        <v>4156.78</v>
      </c>
      <c r="F2155" s="287">
        <v>41938</v>
      </c>
      <c r="G2155" s="44">
        <v>4156.78</v>
      </c>
      <c r="H2155" s="243">
        <f t="shared" si="34"/>
        <v>0</v>
      </c>
      <c r="I2155" s="20" t="s">
        <v>492</v>
      </c>
      <c r="J2155" s="21"/>
      <c r="K2155" s="21"/>
    </row>
    <row r="2156" spans="1:11" x14ac:dyDescent="0.25">
      <c r="A2156" s="216">
        <v>41938</v>
      </c>
      <c r="B2156" s="285" t="s">
        <v>6098</v>
      </c>
      <c r="C2156" s="361" t="s">
        <v>4961</v>
      </c>
      <c r="D2156" s="344" t="s">
        <v>4956</v>
      </c>
      <c r="E2156" s="345">
        <v>12201.2</v>
      </c>
      <c r="F2156" s="287">
        <v>41941</v>
      </c>
      <c r="G2156" s="44">
        <v>12201.2</v>
      </c>
      <c r="H2156" s="243">
        <f t="shared" si="34"/>
        <v>0</v>
      </c>
      <c r="I2156" s="20" t="s">
        <v>5030</v>
      </c>
      <c r="J2156" s="21"/>
      <c r="K2156" s="21"/>
    </row>
    <row r="2157" spans="1:11" x14ac:dyDescent="0.25">
      <c r="A2157" s="216">
        <v>41938</v>
      </c>
      <c r="B2157" s="285" t="s">
        <v>6099</v>
      </c>
      <c r="C2157" s="361" t="s">
        <v>4961</v>
      </c>
      <c r="D2157" s="344" t="s">
        <v>4645</v>
      </c>
      <c r="E2157" s="345">
        <v>3761.44</v>
      </c>
      <c r="F2157" s="287">
        <v>41938</v>
      </c>
      <c r="G2157" s="44">
        <v>3761.44</v>
      </c>
      <c r="H2157" s="243">
        <f t="shared" si="34"/>
        <v>0</v>
      </c>
      <c r="I2157" s="20" t="s">
        <v>492</v>
      </c>
      <c r="J2157" s="21"/>
      <c r="K2157" s="21"/>
    </row>
    <row r="2158" spans="1:11" x14ac:dyDescent="0.25">
      <c r="A2158" s="216">
        <v>41938</v>
      </c>
      <c r="B2158" s="285" t="s">
        <v>6100</v>
      </c>
      <c r="C2158" s="361" t="s">
        <v>4961</v>
      </c>
      <c r="D2158" s="329" t="s">
        <v>6101</v>
      </c>
      <c r="E2158" s="330">
        <v>0</v>
      </c>
      <c r="F2158" s="287"/>
      <c r="G2158" s="44"/>
      <c r="H2158" s="243">
        <f t="shared" si="34"/>
        <v>0</v>
      </c>
      <c r="I2158" s="20" t="s">
        <v>3082</v>
      </c>
      <c r="J2158" s="21"/>
      <c r="K2158" s="21"/>
    </row>
    <row r="2159" spans="1:11" x14ac:dyDescent="0.25">
      <c r="A2159" s="216">
        <v>41938</v>
      </c>
      <c r="B2159" s="285" t="s">
        <v>6102</v>
      </c>
      <c r="C2159" s="361" t="s">
        <v>4961</v>
      </c>
      <c r="D2159" s="344" t="s">
        <v>51</v>
      </c>
      <c r="E2159" s="345">
        <v>1620</v>
      </c>
      <c r="F2159" s="287">
        <v>41938</v>
      </c>
      <c r="G2159" s="257">
        <v>1620</v>
      </c>
      <c r="H2159" s="243">
        <f t="shared" si="34"/>
        <v>0</v>
      </c>
      <c r="I2159" s="20" t="s">
        <v>5030</v>
      </c>
      <c r="J2159" s="21"/>
      <c r="K2159" s="21"/>
    </row>
    <row r="2160" spans="1:11" x14ac:dyDescent="0.25">
      <c r="A2160" s="216">
        <v>41938</v>
      </c>
      <c r="B2160" s="285" t="s">
        <v>6103</v>
      </c>
      <c r="C2160" s="361" t="s">
        <v>4961</v>
      </c>
      <c r="D2160" s="344" t="s">
        <v>133</v>
      </c>
      <c r="E2160" s="345">
        <v>23018.400000000001</v>
      </c>
      <c r="F2160" s="287">
        <v>41938</v>
      </c>
      <c r="G2160" s="257">
        <v>23018.400000000001</v>
      </c>
      <c r="H2160" s="243">
        <f t="shared" si="34"/>
        <v>0</v>
      </c>
      <c r="I2160" s="20" t="s">
        <v>5030</v>
      </c>
      <c r="J2160" s="21"/>
      <c r="K2160" s="21"/>
    </row>
    <row r="2161" spans="1:11" x14ac:dyDescent="0.25">
      <c r="A2161" s="216">
        <v>41938</v>
      </c>
      <c r="B2161" s="285" t="s">
        <v>6104</v>
      </c>
      <c r="C2161" s="361" t="s">
        <v>4961</v>
      </c>
      <c r="D2161" s="223" t="s">
        <v>4694</v>
      </c>
      <c r="E2161" s="267">
        <v>57239.8</v>
      </c>
      <c r="F2161" s="287">
        <v>41938</v>
      </c>
      <c r="G2161" s="34">
        <v>57239.8</v>
      </c>
      <c r="H2161" s="243">
        <f t="shared" si="34"/>
        <v>0</v>
      </c>
      <c r="I2161" s="36" t="s">
        <v>5030</v>
      </c>
      <c r="J2161" s="21"/>
      <c r="K2161" s="21"/>
    </row>
    <row r="2162" spans="1:11" x14ac:dyDescent="0.25">
      <c r="A2162" s="216">
        <v>41938</v>
      </c>
      <c r="B2162" s="285" t="s">
        <v>6105</v>
      </c>
      <c r="C2162" s="361" t="s">
        <v>4961</v>
      </c>
      <c r="D2162" s="223" t="s">
        <v>4771</v>
      </c>
      <c r="E2162" s="267">
        <v>2545.6</v>
      </c>
      <c r="F2162" s="287">
        <v>41938</v>
      </c>
      <c r="G2162" s="44">
        <v>2545.6</v>
      </c>
      <c r="H2162" s="243">
        <f t="shared" si="34"/>
        <v>0</v>
      </c>
      <c r="I2162" s="36" t="s">
        <v>5030</v>
      </c>
      <c r="J2162" s="21"/>
      <c r="K2162" s="21"/>
    </row>
    <row r="2163" spans="1:11" x14ac:dyDescent="0.25">
      <c r="A2163" s="216">
        <v>41938</v>
      </c>
      <c r="B2163" s="285" t="s">
        <v>6106</v>
      </c>
      <c r="C2163" s="361" t="s">
        <v>4961</v>
      </c>
      <c r="D2163" s="223" t="s">
        <v>115</v>
      </c>
      <c r="E2163" s="267">
        <v>129.6</v>
      </c>
      <c r="F2163" s="287">
        <v>41938</v>
      </c>
      <c r="G2163" s="44">
        <v>129.6</v>
      </c>
      <c r="H2163" s="243">
        <f t="shared" si="34"/>
        <v>0</v>
      </c>
      <c r="I2163" s="36" t="s">
        <v>5030</v>
      </c>
      <c r="J2163" s="21"/>
      <c r="K2163" s="21"/>
    </row>
    <row r="2164" spans="1:11" x14ac:dyDescent="0.25">
      <c r="A2164" s="216">
        <v>41938</v>
      </c>
      <c r="B2164" s="285" t="s">
        <v>6107</v>
      </c>
      <c r="C2164" s="361" t="s">
        <v>4961</v>
      </c>
      <c r="D2164" s="223" t="s">
        <v>4216</v>
      </c>
      <c r="E2164" s="267">
        <v>7568.6</v>
      </c>
      <c r="F2164" s="287">
        <v>41938</v>
      </c>
      <c r="G2164" s="44">
        <v>7568.6</v>
      </c>
      <c r="H2164" s="243">
        <f t="shared" si="34"/>
        <v>0</v>
      </c>
      <c r="I2164" s="36" t="s">
        <v>5030</v>
      </c>
      <c r="J2164" s="21"/>
      <c r="K2164" s="21"/>
    </row>
    <row r="2165" spans="1:11" x14ac:dyDescent="0.25">
      <c r="A2165" s="216">
        <v>41938</v>
      </c>
      <c r="B2165" s="285" t="s">
        <v>6108</v>
      </c>
      <c r="C2165" s="361" t="s">
        <v>4961</v>
      </c>
      <c r="D2165" s="223" t="s">
        <v>142</v>
      </c>
      <c r="E2165" s="267">
        <v>2686.4</v>
      </c>
      <c r="F2165" s="287">
        <v>41938</v>
      </c>
      <c r="G2165" s="44">
        <v>2686.4</v>
      </c>
      <c r="H2165" s="243">
        <f t="shared" si="34"/>
        <v>0</v>
      </c>
      <c r="I2165" s="36" t="s">
        <v>5030</v>
      </c>
      <c r="J2165" s="21"/>
      <c r="K2165" s="21"/>
    </row>
    <row r="2166" spans="1:11" x14ac:dyDescent="0.25">
      <c r="A2166" s="216">
        <v>41938</v>
      </c>
      <c r="B2166" s="285" t="s">
        <v>6109</v>
      </c>
      <c r="C2166" s="361" t="s">
        <v>4961</v>
      </c>
      <c r="D2166" s="223" t="s">
        <v>4273</v>
      </c>
      <c r="E2166" s="267">
        <v>53599</v>
      </c>
      <c r="F2166" s="487"/>
      <c r="G2166" s="320"/>
      <c r="H2166" s="243">
        <f t="shared" si="34"/>
        <v>53599</v>
      </c>
      <c r="I2166" s="36" t="s">
        <v>5030</v>
      </c>
      <c r="J2166" s="21"/>
      <c r="K2166" s="21"/>
    </row>
    <row r="2167" spans="1:11" x14ac:dyDescent="0.25">
      <c r="A2167" s="216">
        <v>41938</v>
      </c>
      <c r="B2167" s="285" t="s">
        <v>6110</v>
      </c>
      <c r="C2167" s="361" t="s">
        <v>4961</v>
      </c>
      <c r="D2167" s="223" t="s">
        <v>136</v>
      </c>
      <c r="E2167" s="267">
        <v>2656.4</v>
      </c>
      <c r="F2167" s="287">
        <v>41938</v>
      </c>
      <c r="G2167" s="34">
        <v>2656.4</v>
      </c>
      <c r="H2167" s="243">
        <f t="shared" si="34"/>
        <v>0</v>
      </c>
      <c r="I2167" s="36" t="s">
        <v>5030</v>
      </c>
      <c r="J2167" s="21"/>
      <c r="K2167" s="21"/>
    </row>
    <row r="2168" spans="1:11" x14ac:dyDescent="0.25">
      <c r="A2168" s="216">
        <v>41938</v>
      </c>
      <c r="B2168" s="285" t="s">
        <v>6111</v>
      </c>
      <c r="C2168" s="361" t="s">
        <v>4961</v>
      </c>
      <c r="D2168" s="223" t="s">
        <v>1206</v>
      </c>
      <c r="E2168" s="267">
        <v>441.1</v>
      </c>
      <c r="F2168" s="287">
        <v>41938</v>
      </c>
      <c r="G2168" s="34">
        <v>441.1</v>
      </c>
      <c r="H2168" s="243">
        <f t="shared" si="34"/>
        <v>0</v>
      </c>
      <c r="I2168" s="36" t="s">
        <v>5030</v>
      </c>
      <c r="J2168" s="21"/>
      <c r="K2168" s="21"/>
    </row>
    <row r="2169" spans="1:11" x14ac:dyDescent="0.25">
      <c r="A2169" s="216">
        <v>41938</v>
      </c>
      <c r="B2169" s="285" t="s">
        <v>6112</v>
      </c>
      <c r="C2169" s="361" t="s">
        <v>4961</v>
      </c>
      <c r="D2169" s="223" t="s">
        <v>49</v>
      </c>
      <c r="E2169" s="267">
        <v>3095.6</v>
      </c>
      <c r="F2169" s="287">
        <v>41938</v>
      </c>
      <c r="G2169" s="44">
        <v>3095.6</v>
      </c>
      <c r="H2169" s="243">
        <f t="shared" si="34"/>
        <v>0</v>
      </c>
      <c r="I2169" s="36" t="s">
        <v>5030</v>
      </c>
      <c r="J2169" s="21"/>
      <c r="K2169" s="21"/>
    </row>
    <row r="2170" spans="1:11" x14ac:dyDescent="0.25">
      <c r="A2170" s="216">
        <v>41938</v>
      </c>
      <c r="B2170" s="285" t="s">
        <v>6113</v>
      </c>
      <c r="C2170" s="361" t="s">
        <v>4961</v>
      </c>
      <c r="D2170" s="223" t="s">
        <v>5360</v>
      </c>
      <c r="E2170" s="267">
        <v>607</v>
      </c>
      <c r="F2170" s="287">
        <v>41938</v>
      </c>
      <c r="G2170" s="44">
        <v>607</v>
      </c>
      <c r="H2170" s="243">
        <f t="shared" si="34"/>
        <v>0</v>
      </c>
      <c r="I2170" s="36" t="s">
        <v>5030</v>
      </c>
      <c r="J2170" s="21"/>
      <c r="K2170" s="21"/>
    </row>
    <row r="2171" spans="1:11" x14ac:dyDescent="0.25">
      <c r="A2171" s="216">
        <v>41938</v>
      </c>
      <c r="B2171" s="285" t="s">
        <v>6114</v>
      </c>
      <c r="C2171" s="361" t="s">
        <v>4961</v>
      </c>
      <c r="D2171" s="223" t="s">
        <v>6115</v>
      </c>
      <c r="E2171" s="267">
        <v>1014.8</v>
      </c>
      <c r="F2171" s="287">
        <v>41938</v>
      </c>
      <c r="G2171" s="44">
        <v>1014.8</v>
      </c>
      <c r="H2171" s="243">
        <f t="shared" si="34"/>
        <v>0</v>
      </c>
      <c r="I2171" s="36" t="s">
        <v>5030</v>
      </c>
      <c r="J2171" s="21"/>
      <c r="K2171" s="21"/>
    </row>
    <row r="2172" spans="1:11" x14ac:dyDescent="0.25">
      <c r="A2172" s="216">
        <v>41938</v>
      </c>
      <c r="B2172" s="285" t="s">
        <v>6116</v>
      </c>
      <c r="C2172" s="361" t="s">
        <v>4961</v>
      </c>
      <c r="D2172" s="223" t="s">
        <v>1519</v>
      </c>
      <c r="E2172" s="267">
        <v>6118</v>
      </c>
      <c r="F2172" s="287">
        <v>41939</v>
      </c>
      <c r="G2172" s="34">
        <v>6118</v>
      </c>
      <c r="H2172" s="243">
        <f t="shared" si="34"/>
        <v>0</v>
      </c>
      <c r="I2172" s="36" t="s">
        <v>6087</v>
      </c>
      <c r="J2172" s="21"/>
      <c r="K2172" s="21"/>
    </row>
    <row r="2173" spans="1:11" x14ac:dyDescent="0.25">
      <c r="A2173" s="216">
        <v>41938</v>
      </c>
      <c r="B2173" s="285" t="s">
        <v>6117</v>
      </c>
      <c r="C2173" s="361" t="s">
        <v>4961</v>
      </c>
      <c r="D2173" s="223" t="s">
        <v>14</v>
      </c>
      <c r="E2173" s="267">
        <v>3920</v>
      </c>
      <c r="F2173" s="287">
        <v>41939</v>
      </c>
      <c r="G2173" s="44">
        <v>3920</v>
      </c>
      <c r="H2173" s="243">
        <f t="shared" si="34"/>
        <v>0</v>
      </c>
      <c r="I2173" s="36" t="s">
        <v>5289</v>
      </c>
      <c r="J2173" s="21"/>
      <c r="K2173" s="21"/>
    </row>
    <row r="2174" spans="1:11" x14ac:dyDescent="0.25">
      <c r="A2174" s="216">
        <v>41938</v>
      </c>
      <c r="B2174" s="285" t="s">
        <v>6118</v>
      </c>
      <c r="C2174" s="361" t="s">
        <v>4961</v>
      </c>
      <c r="D2174" s="223" t="s">
        <v>57</v>
      </c>
      <c r="E2174" s="267">
        <v>1650</v>
      </c>
      <c r="F2174" s="287">
        <v>41939</v>
      </c>
      <c r="G2174" s="44">
        <v>1650</v>
      </c>
      <c r="H2174" s="243">
        <f t="shared" si="34"/>
        <v>0</v>
      </c>
      <c r="I2174" s="36" t="s">
        <v>5030</v>
      </c>
      <c r="J2174" s="21"/>
      <c r="K2174" s="21"/>
    </row>
    <row r="2175" spans="1:11" x14ac:dyDescent="0.25">
      <c r="A2175" s="216">
        <v>41939</v>
      </c>
      <c r="B2175" s="285" t="s">
        <v>6119</v>
      </c>
      <c r="C2175" s="361" t="s">
        <v>4961</v>
      </c>
      <c r="D2175" s="223" t="s">
        <v>14</v>
      </c>
      <c r="E2175" s="267">
        <v>4480</v>
      </c>
      <c r="F2175" s="287">
        <v>41939</v>
      </c>
      <c r="G2175" s="34">
        <v>4480</v>
      </c>
      <c r="H2175" s="243">
        <f t="shared" si="34"/>
        <v>0</v>
      </c>
      <c r="I2175" s="36" t="s">
        <v>5289</v>
      </c>
      <c r="J2175" s="21"/>
      <c r="K2175" s="21"/>
    </row>
    <row r="2176" spans="1:11" x14ac:dyDescent="0.25">
      <c r="A2176" s="216">
        <v>41939</v>
      </c>
      <c r="B2176" s="285" t="s">
        <v>6120</v>
      </c>
      <c r="C2176" s="361" t="s">
        <v>4961</v>
      </c>
      <c r="D2176" s="223" t="s">
        <v>4714</v>
      </c>
      <c r="E2176" s="267">
        <v>1560</v>
      </c>
      <c r="F2176" s="287">
        <v>41939</v>
      </c>
      <c r="G2176" s="34">
        <v>1560</v>
      </c>
      <c r="H2176" s="243">
        <f t="shared" si="34"/>
        <v>0</v>
      </c>
      <c r="I2176" s="36" t="s">
        <v>5030</v>
      </c>
      <c r="J2176" s="21"/>
      <c r="K2176" s="21"/>
    </row>
    <row r="2177" spans="1:11" x14ac:dyDescent="0.25">
      <c r="A2177" s="216">
        <v>41939</v>
      </c>
      <c r="B2177" s="285" t="s">
        <v>6121</v>
      </c>
      <c r="C2177" s="361" t="s">
        <v>4961</v>
      </c>
      <c r="D2177" s="223" t="s">
        <v>2508</v>
      </c>
      <c r="E2177" s="267">
        <v>67659</v>
      </c>
      <c r="F2177" s="487"/>
      <c r="G2177" s="336"/>
      <c r="H2177" s="243">
        <f t="shared" si="34"/>
        <v>67659</v>
      </c>
      <c r="I2177" s="36" t="s">
        <v>5033</v>
      </c>
      <c r="J2177" s="21"/>
      <c r="K2177" s="21"/>
    </row>
    <row r="2178" spans="1:11" x14ac:dyDescent="0.25">
      <c r="A2178" s="216">
        <v>41939</v>
      </c>
      <c r="B2178" s="285" t="s">
        <v>6122</v>
      </c>
      <c r="C2178" s="361" t="s">
        <v>4961</v>
      </c>
      <c r="D2178" s="223" t="s">
        <v>13</v>
      </c>
      <c r="E2178" s="267">
        <v>2025.7</v>
      </c>
      <c r="F2178" s="287">
        <v>41939</v>
      </c>
      <c r="G2178" s="34">
        <v>2025.7</v>
      </c>
      <c r="H2178" s="243">
        <f t="shared" si="34"/>
        <v>0</v>
      </c>
      <c r="I2178" s="36" t="s">
        <v>5035</v>
      </c>
      <c r="J2178" s="21"/>
      <c r="K2178" s="21"/>
    </row>
    <row r="2179" spans="1:11" x14ac:dyDescent="0.25">
      <c r="A2179" s="216">
        <v>41939</v>
      </c>
      <c r="B2179" s="285" t="s">
        <v>6123</v>
      </c>
      <c r="C2179" s="361" t="s">
        <v>4961</v>
      </c>
      <c r="D2179" s="223" t="s">
        <v>28</v>
      </c>
      <c r="E2179" s="267">
        <v>1753.6</v>
      </c>
      <c r="F2179" s="287">
        <v>41939</v>
      </c>
      <c r="G2179" s="34">
        <v>1753.6</v>
      </c>
      <c r="H2179" s="243">
        <f t="shared" si="34"/>
        <v>0</v>
      </c>
      <c r="I2179" s="36" t="s">
        <v>5030</v>
      </c>
      <c r="J2179" s="21"/>
      <c r="K2179" s="21"/>
    </row>
    <row r="2180" spans="1:11" x14ac:dyDescent="0.25">
      <c r="A2180" s="216">
        <v>41939</v>
      </c>
      <c r="B2180" s="285" t="s">
        <v>6124</v>
      </c>
      <c r="C2180" s="361" t="s">
        <v>4961</v>
      </c>
      <c r="D2180" s="223" t="s">
        <v>4733</v>
      </c>
      <c r="E2180" s="267">
        <v>3292.8</v>
      </c>
      <c r="F2180" s="287">
        <v>41939</v>
      </c>
      <c r="G2180" s="34">
        <v>3292.8</v>
      </c>
      <c r="H2180" s="243">
        <f t="shared" si="34"/>
        <v>0</v>
      </c>
      <c r="I2180" s="36" t="s">
        <v>5030</v>
      </c>
      <c r="J2180" s="21"/>
      <c r="K2180" s="21"/>
    </row>
    <row r="2181" spans="1:11" x14ac:dyDescent="0.25">
      <c r="A2181" s="216">
        <v>41939</v>
      </c>
      <c r="B2181" s="285" t="s">
        <v>6125</v>
      </c>
      <c r="C2181" s="361" t="s">
        <v>4961</v>
      </c>
      <c r="D2181" s="223" t="s">
        <v>4733</v>
      </c>
      <c r="E2181" s="267">
        <v>511.5</v>
      </c>
      <c r="F2181" s="287">
        <v>41939</v>
      </c>
      <c r="G2181" s="34">
        <v>511.5</v>
      </c>
      <c r="H2181" s="243">
        <f t="shared" si="34"/>
        <v>0</v>
      </c>
      <c r="I2181" s="36" t="s">
        <v>5030</v>
      </c>
      <c r="J2181" s="21"/>
      <c r="K2181" s="21"/>
    </row>
    <row r="2182" spans="1:11" x14ac:dyDescent="0.25">
      <c r="A2182" s="216">
        <v>41939</v>
      </c>
      <c r="B2182" s="285" t="s">
        <v>6126</v>
      </c>
      <c r="C2182" s="361" t="s">
        <v>4961</v>
      </c>
      <c r="D2182" s="344" t="s">
        <v>91</v>
      </c>
      <c r="E2182" s="345">
        <v>7284.76</v>
      </c>
      <c r="F2182" s="287">
        <v>41939</v>
      </c>
      <c r="G2182" s="44">
        <v>7284.76</v>
      </c>
      <c r="H2182" s="243">
        <f t="shared" si="34"/>
        <v>0</v>
      </c>
      <c r="I2182" s="20" t="s">
        <v>5030</v>
      </c>
      <c r="J2182" s="21"/>
      <c r="K2182" s="21"/>
    </row>
    <row r="2183" spans="1:11" x14ac:dyDescent="0.25">
      <c r="A2183" s="216">
        <v>41939</v>
      </c>
      <c r="B2183" s="285" t="s">
        <v>6127</v>
      </c>
      <c r="C2183" s="361" t="s">
        <v>4961</v>
      </c>
      <c r="D2183" s="223" t="s">
        <v>23</v>
      </c>
      <c r="E2183" s="267">
        <v>4866</v>
      </c>
      <c r="F2183" s="287">
        <v>41939</v>
      </c>
      <c r="G2183" s="34">
        <v>4866</v>
      </c>
      <c r="H2183" s="243">
        <f t="shared" si="34"/>
        <v>0</v>
      </c>
      <c r="I2183" s="36" t="s">
        <v>6087</v>
      </c>
      <c r="J2183" s="21"/>
      <c r="K2183" s="21"/>
    </row>
    <row r="2184" spans="1:11" x14ac:dyDescent="0.25">
      <c r="A2184" s="216">
        <v>41939</v>
      </c>
      <c r="B2184" s="285" t="s">
        <v>6128</v>
      </c>
      <c r="C2184" s="361" t="s">
        <v>4961</v>
      </c>
      <c r="D2184" s="223" t="s">
        <v>123</v>
      </c>
      <c r="E2184" s="267">
        <v>11568.3</v>
      </c>
      <c r="F2184" s="287">
        <v>41940</v>
      </c>
      <c r="G2184" s="34">
        <v>11568.3</v>
      </c>
      <c r="H2184" s="243">
        <f t="shared" si="34"/>
        <v>0</v>
      </c>
      <c r="I2184" s="36" t="s">
        <v>5030</v>
      </c>
      <c r="J2184" s="21"/>
      <c r="K2184" s="21"/>
    </row>
    <row r="2185" spans="1:11" x14ac:dyDescent="0.25">
      <c r="A2185" s="216">
        <v>41939</v>
      </c>
      <c r="B2185" s="285" t="s">
        <v>6129</v>
      </c>
      <c r="C2185" s="361" t="s">
        <v>4961</v>
      </c>
      <c r="D2185" s="223" t="s">
        <v>2485</v>
      </c>
      <c r="E2185" s="267">
        <v>54564.480000000003</v>
      </c>
      <c r="F2185" s="487"/>
      <c r="G2185" s="336"/>
      <c r="H2185" s="243">
        <f t="shared" si="34"/>
        <v>54564.480000000003</v>
      </c>
      <c r="I2185" s="36" t="s">
        <v>5031</v>
      </c>
      <c r="J2185" s="21"/>
      <c r="K2185" s="21"/>
    </row>
    <row r="2186" spans="1:11" x14ac:dyDescent="0.25">
      <c r="A2186" s="216">
        <v>41939</v>
      </c>
      <c r="B2186" s="285" t="s">
        <v>6130</v>
      </c>
      <c r="C2186" s="361" t="s">
        <v>4961</v>
      </c>
      <c r="D2186" s="223" t="s">
        <v>4665</v>
      </c>
      <c r="E2186" s="267">
        <v>19411.2</v>
      </c>
      <c r="F2186" s="287">
        <v>41939</v>
      </c>
      <c r="G2186" s="34">
        <v>19411.2</v>
      </c>
      <c r="H2186" s="243">
        <f t="shared" si="34"/>
        <v>0</v>
      </c>
      <c r="I2186" s="36" t="s">
        <v>5289</v>
      </c>
      <c r="J2186" s="21"/>
      <c r="K2186" s="21"/>
    </row>
    <row r="2187" spans="1:11" x14ac:dyDescent="0.25">
      <c r="A2187" s="216">
        <v>41939</v>
      </c>
      <c r="B2187" s="285" t="s">
        <v>6131</v>
      </c>
      <c r="C2187" s="361" t="s">
        <v>4961</v>
      </c>
      <c r="D2187" s="223" t="s">
        <v>4797</v>
      </c>
      <c r="E2187" s="267">
        <v>7332</v>
      </c>
      <c r="F2187" s="287">
        <v>41939</v>
      </c>
      <c r="G2187" s="34">
        <v>7332</v>
      </c>
      <c r="H2187" s="243">
        <f t="shared" si="34"/>
        <v>0</v>
      </c>
      <c r="I2187" s="36" t="s">
        <v>5289</v>
      </c>
      <c r="J2187" s="21"/>
      <c r="K2187" s="21"/>
    </row>
    <row r="2188" spans="1:11" x14ac:dyDescent="0.25">
      <c r="A2188" s="216">
        <v>41939</v>
      </c>
      <c r="B2188" s="285" t="s">
        <v>6132</v>
      </c>
      <c r="C2188" s="361" t="s">
        <v>4961</v>
      </c>
      <c r="D2188" s="223" t="s">
        <v>2719</v>
      </c>
      <c r="E2188" s="267">
        <v>967.2</v>
      </c>
      <c r="F2188" s="287">
        <v>41939</v>
      </c>
      <c r="G2188" s="34">
        <v>967.2</v>
      </c>
      <c r="H2188" s="243">
        <f t="shared" si="34"/>
        <v>0</v>
      </c>
      <c r="I2188" s="36" t="s">
        <v>6087</v>
      </c>
      <c r="J2188" s="21"/>
      <c r="K2188" s="21"/>
    </row>
    <row r="2189" spans="1:11" x14ac:dyDescent="0.25">
      <c r="A2189" s="216">
        <v>41939</v>
      </c>
      <c r="B2189" s="285" t="s">
        <v>6133</v>
      </c>
      <c r="C2189" s="361" t="s">
        <v>4961</v>
      </c>
      <c r="D2189" s="223" t="s">
        <v>4859</v>
      </c>
      <c r="E2189" s="267">
        <v>5816.7</v>
      </c>
      <c r="F2189" s="497">
        <v>41939</v>
      </c>
      <c r="G2189" s="34">
        <v>5816.7</v>
      </c>
      <c r="H2189" s="243">
        <f t="shared" si="34"/>
        <v>0</v>
      </c>
      <c r="I2189" s="36" t="s">
        <v>5030</v>
      </c>
      <c r="J2189" s="21"/>
      <c r="K2189" s="21"/>
    </row>
    <row r="2190" spans="1:11" x14ac:dyDescent="0.25">
      <c r="A2190" s="216">
        <v>41939</v>
      </c>
      <c r="B2190" s="285" t="s">
        <v>6134</v>
      </c>
      <c r="C2190" s="361" t="s">
        <v>4961</v>
      </c>
      <c r="D2190" s="223" t="s">
        <v>22</v>
      </c>
      <c r="E2190" s="267">
        <v>5752</v>
      </c>
      <c r="F2190" s="287">
        <v>41939</v>
      </c>
      <c r="G2190" s="34">
        <v>5752</v>
      </c>
      <c r="H2190" s="243">
        <f t="shared" si="34"/>
        <v>0</v>
      </c>
      <c r="I2190" s="36" t="s">
        <v>5030</v>
      </c>
      <c r="J2190" s="21"/>
      <c r="K2190" s="21"/>
    </row>
    <row r="2191" spans="1:11" x14ac:dyDescent="0.25">
      <c r="A2191" s="216">
        <v>41939</v>
      </c>
      <c r="B2191" s="285" t="s">
        <v>6135</v>
      </c>
      <c r="C2191" s="361" t="s">
        <v>4961</v>
      </c>
      <c r="D2191" s="223" t="s">
        <v>180</v>
      </c>
      <c r="E2191" s="267">
        <v>14664</v>
      </c>
      <c r="F2191" s="287">
        <v>41939</v>
      </c>
      <c r="G2191" s="34">
        <v>14664</v>
      </c>
      <c r="H2191" s="243">
        <f t="shared" si="34"/>
        <v>0</v>
      </c>
      <c r="I2191" s="36" t="s">
        <v>5289</v>
      </c>
      <c r="J2191" s="21"/>
      <c r="K2191" s="21"/>
    </row>
    <row r="2192" spans="1:11" x14ac:dyDescent="0.25">
      <c r="A2192" s="216">
        <v>41939</v>
      </c>
      <c r="B2192" s="285" t="s">
        <v>6136</v>
      </c>
      <c r="C2192" s="361" t="s">
        <v>4961</v>
      </c>
      <c r="D2192" s="223" t="s">
        <v>4665</v>
      </c>
      <c r="E2192" s="267">
        <v>262.60000000000002</v>
      </c>
      <c r="F2192" s="287">
        <v>41939</v>
      </c>
      <c r="G2192" s="34">
        <v>262.60000000000002</v>
      </c>
      <c r="H2192" s="243">
        <f t="shared" si="34"/>
        <v>0</v>
      </c>
      <c r="I2192" s="36" t="s">
        <v>5289</v>
      </c>
      <c r="J2192" s="21"/>
      <c r="K2192" s="21"/>
    </row>
    <row r="2193" spans="1:11" x14ac:dyDescent="0.25">
      <c r="A2193" s="216">
        <v>41939</v>
      </c>
      <c r="B2193" s="285" t="s">
        <v>6137</v>
      </c>
      <c r="C2193" s="361" t="s">
        <v>4961</v>
      </c>
      <c r="D2193" s="223" t="s">
        <v>2187</v>
      </c>
      <c r="E2193" s="267">
        <v>1723.2</v>
      </c>
      <c r="F2193" s="287">
        <v>41939</v>
      </c>
      <c r="G2193" s="34">
        <v>1723.2</v>
      </c>
      <c r="H2193" s="243">
        <f t="shared" si="34"/>
        <v>0</v>
      </c>
      <c r="I2193" s="36" t="s">
        <v>5035</v>
      </c>
      <c r="J2193" s="21"/>
      <c r="K2193" s="21"/>
    </row>
    <row r="2194" spans="1:11" x14ac:dyDescent="0.25">
      <c r="A2194" s="216">
        <v>41939</v>
      </c>
      <c r="B2194" s="285" t="s">
        <v>6138</v>
      </c>
      <c r="C2194" s="361" t="s">
        <v>4961</v>
      </c>
      <c r="D2194" s="223" t="s">
        <v>3372</v>
      </c>
      <c r="E2194" s="267">
        <v>1824</v>
      </c>
      <c r="F2194" s="287">
        <v>41939</v>
      </c>
      <c r="G2194" s="34">
        <v>1824</v>
      </c>
      <c r="H2194" s="243">
        <f t="shared" si="34"/>
        <v>0</v>
      </c>
      <c r="I2194" s="36" t="s">
        <v>5030</v>
      </c>
      <c r="J2194" s="21"/>
      <c r="K2194" s="21"/>
    </row>
    <row r="2195" spans="1:11" x14ac:dyDescent="0.25">
      <c r="A2195" s="216">
        <v>41939</v>
      </c>
      <c r="B2195" s="285" t="s">
        <v>6139</v>
      </c>
      <c r="C2195" s="361" t="s">
        <v>4961</v>
      </c>
      <c r="D2195" s="223" t="s">
        <v>6140</v>
      </c>
      <c r="E2195" s="267">
        <v>136</v>
      </c>
      <c r="F2195" s="287">
        <v>41943</v>
      </c>
      <c r="G2195" s="34">
        <v>136</v>
      </c>
      <c r="H2195" s="243">
        <f t="shared" si="34"/>
        <v>0</v>
      </c>
      <c r="I2195" s="36" t="s">
        <v>492</v>
      </c>
      <c r="J2195" s="21"/>
      <c r="K2195" s="21"/>
    </row>
    <row r="2196" spans="1:11" x14ac:dyDescent="0.25">
      <c r="A2196" s="216">
        <v>41939</v>
      </c>
      <c r="B2196" s="285" t="s">
        <v>6141</v>
      </c>
      <c r="C2196" s="361" t="s">
        <v>4961</v>
      </c>
      <c r="D2196" s="223" t="s">
        <v>29</v>
      </c>
      <c r="E2196" s="267">
        <v>10869.4</v>
      </c>
      <c r="F2196" s="287">
        <v>41939</v>
      </c>
      <c r="G2196" s="34">
        <v>10869.4</v>
      </c>
      <c r="H2196" s="243">
        <f t="shared" si="34"/>
        <v>0</v>
      </c>
      <c r="I2196" s="36" t="s">
        <v>5035</v>
      </c>
      <c r="J2196" s="21"/>
      <c r="K2196" s="21"/>
    </row>
    <row r="2197" spans="1:11" x14ac:dyDescent="0.25">
      <c r="A2197" s="216">
        <v>41939</v>
      </c>
      <c r="B2197" s="285" t="s">
        <v>6142</v>
      </c>
      <c r="C2197" s="361" t="s">
        <v>4961</v>
      </c>
      <c r="D2197" s="223" t="s">
        <v>47</v>
      </c>
      <c r="E2197" s="267">
        <v>2545</v>
      </c>
      <c r="F2197" s="287">
        <v>41939</v>
      </c>
      <c r="G2197" s="34">
        <v>2545</v>
      </c>
      <c r="H2197" s="243">
        <f t="shared" si="34"/>
        <v>0</v>
      </c>
      <c r="I2197" s="36" t="s">
        <v>5035</v>
      </c>
      <c r="J2197" s="21"/>
      <c r="K2197" s="21"/>
    </row>
    <row r="2198" spans="1:11" x14ac:dyDescent="0.25">
      <c r="A2198" s="216">
        <v>41939</v>
      </c>
      <c r="B2198" s="285" t="s">
        <v>6143</v>
      </c>
      <c r="C2198" s="361" t="s">
        <v>4961</v>
      </c>
      <c r="D2198" s="223" t="s">
        <v>760</v>
      </c>
      <c r="E2198" s="267">
        <v>2227.1999999999998</v>
      </c>
      <c r="F2198" s="287">
        <v>41939</v>
      </c>
      <c r="G2198" s="34">
        <v>2227.1999999999998</v>
      </c>
      <c r="H2198" s="243">
        <f t="shared" si="34"/>
        <v>0</v>
      </c>
      <c r="I2198" s="36" t="s">
        <v>5035</v>
      </c>
      <c r="J2198" s="21"/>
      <c r="K2198" s="21"/>
    </row>
    <row r="2199" spans="1:11" x14ac:dyDescent="0.25">
      <c r="A2199" s="216">
        <v>41939</v>
      </c>
      <c r="B2199" s="285" t="s">
        <v>6144</v>
      </c>
      <c r="C2199" s="361" t="s">
        <v>4961</v>
      </c>
      <c r="D2199" s="223" t="s">
        <v>4976</v>
      </c>
      <c r="E2199" s="267">
        <v>7746.8</v>
      </c>
      <c r="F2199" s="287">
        <v>41942</v>
      </c>
      <c r="G2199" s="34">
        <v>7746.8</v>
      </c>
      <c r="H2199" s="243">
        <f t="shared" si="34"/>
        <v>0</v>
      </c>
      <c r="I2199" s="36" t="s">
        <v>5044</v>
      </c>
      <c r="J2199" s="21"/>
      <c r="K2199" s="21"/>
    </row>
    <row r="2200" spans="1:11" x14ac:dyDescent="0.25">
      <c r="A2200" s="216">
        <v>41939</v>
      </c>
      <c r="B2200" s="285" t="s">
        <v>6145</v>
      </c>
      <c r="C2200" s="361" t="s">
        <v>4961</v>
      </c>
      <c r="D2200" s="223" t="s">
        <v>4355</v>
      </c>
      <c r="E2200" s="267">
        <v>9640.7999999999993</v>
      </c>
      <c r="F2200" s="287">
        <v>41939</v>
      </c>
      <c r="G2200" s="34">
        <v>9640.7999999999993</v>
      </c>
      <c r="H2200" s="243">
        <f t="shared" si="34"/>
        <v>0</v>
      </c>
      <c r="I2200" s="36" t="s">
        <v>5289</v>
      </c>
      <c r="J2200" s="21"/>
      <c r="K2200" s="21"/>
    </row>
    <row r="2201" spans="1:11" x14ac:dyDescent="0.25">
      <c r="A2201" s="216">
        <v>41939</v>
      </c>
      <c r="B2201" s="285" t="s">
        <v>6146</v>
      </c>
      <c r="C2201" s="361" t="s">
        <v>4961</v>
      </c>
      <c r="D2201" s="223" t="s">
        <v>5042</v>
      </c>
      <c r="E2201" s="267">
        <v>5131.6000000000004</v>
      </c>
      <c r="F2201" s="287">
        <v>41939</v>
      </c>
      <c r="G2201" s="34">
        <v>5131.6000000000004</v>
      </c>
      <c r="H2201" s="243">
        <f t="shared" si="34"/>
        <v>0</v>
      </c>
      <c r="I2201" s="36" t="s">
        <v>5289</v>
      </c>
      <c r="J2201" s="21"/>
      <c r="K2201" s="21"/>
    </row>
    <row r="2202" spans="1:11" x14ac:dyDescent="0.25">
      <c r="A2202" s="216">
        <v>41939</v>
      </c>
      <c r="B2202" s="285" t="s">
        <v>6147</v>
      </c>
      <c r="C2202" s="361" t="s">
        <v>4961</v>
      </c>
      <c r="D2202" s="223" t="s">
        <v>4622</v>
      </c>
      <c r="E2202" s="267">
        <v>3706</v>
      </c>
      <c r="F2202" s="287">
        <v>41939</v>
      </c>
      <c r="G2202" s="34">
        <v>3706</v>
      </c>
      <c r="H2202" s="243">
        <f t="shared" si="34"/>
        <v>0</v>
      </c>
      <c r="I2202" s="36" t="s">
        <v>5030</v>
      </c>
      <c r="J2202" s="21"/>
      <c r="K2202" s="21"/>
    </row>
    <row r="2203" spans="1:11" x14ac:dyDescent="0.25">
      <c r="A2203" s="216">
        <v>41939</v>
      </c>
      <c r="B2203" s="285" t="s">
        <v>6148</v>
      </c>
      <c r="C2203" s="361" t="s">
        <v>4961</v>
      </c>
      <c r="D2203" s="223" t="s">
        <v>25</v>
      </c>
      <c r="E2203" s="267">
        <v>3778.8</v>
      </c>
      <c r="F2203" s="287">
        <v>41939</v>
      </c>
      <c r="G2203" s="34">
        <v>3778.8</v>
      </c>
      <c r="H2203" s="243">
        <f t="shared" si="34"/>
        <v>0</v>
      </c>
      <c r="I2203" s="36" t="s">
        <v>5289</v>
      </c>
      <c r="J2203" s="21"/>
      <c r="K2203" s="21"/>
    </row>
    <row r="2204" spans="1:11" x14ac:dyDescent="0.25">
      <c r="A2204" s="216">
        <v>41939</v>
      </c>
      <c r="B2204" s="285" t="s">
        <v>6149</v>
      </c>
      <c r="C2204" s="361" t="s">
        <v>4961</v>
      </c>
      <c r="D2204" s="223" t="s">
        <v>4953</v>
      </c>
      <c r="E2204" s="267">
        <v>15352.5</v>
      </c>
      <c r="F2204" s="287">
        <v>41940</v>
      </c>
      <c r="G2204" s="34">
        <v>15352.5</v>
      </c>
      <c r="H2204" s="243">
        <f t="shared" si="34"/>
        <v>0</v>
      </c>
      <c r="I2204" s="36" t="s">
        <v>5009</v>
      </c>
      <c r="J2204" s="21"/>
      <c r="K2204" s="21"/>
    </row>
    <row r="2205" spans="1:11" x14ac:dyDescent="0.25">
      <c r="A2205" s="216">
        <v>41939</v>
      </c>
      <c r="B2205" s="285" t="s">
        <v>6150</v>
      </c>
      <c r="C2205" s="361" t="s">
        <v>4961</v>
      </c>
      <c r="D2205" s="223" t="s">
        <v>703</v>
      </c>
      <c r="E2205" s="267">
        <v>1932.9</v>
      </c>
      <c r="F2205" s="287">
        <v>41939</v>
      </c>
      <c r="G2205" s="34">
        <v>1932.9</v>
      </c>
      <c r="H2205" s="243">
        <f t="shared" si="34"/>
        <v>0</v>
      </c>
      <c r="I2205" s="36" t="s">
        <v>5030</v>
      </c>
      <c r="J2205" s="21"/>
      <c r="K2205" s="21"/>
    </row>
    <row r="2206" spans="1:11" x14ac:dyDescent="0.25">
      <c r="A2206" s="216">
        <v>41939</v>
      </c>
      <c r="B2206" s="285" t="s">
        <v>6151</v>
      </c>
      <c r="C2206" s="361" t="s">
        <v>4961</v>
      </c>
      <c r="D2206" s="223" t="s">
        <v>1043</v>
      </c>
      <c r="E2206" s="267">
        <v>1310.7</v>
      </c>
      <c r="F2206" s="287">
        <v>41939</v>
      </c>
      <c r="G2206" s="34">
        <v>1310.7</v>
      </c>
      <c r="H2206" s="243">
        <f t="shared" si="34"/>
        <v>0</v>
      </c>
      <c r="I2206" s="36" t="s">
        <v>5035</v>
      </c>
      <c r="J2206" s="21"/>
      <c r="K2206" s="21"/>
    </row>
    <row r="2207" spans="1:11" x14ac:dyDescent="0.25">
      <c r="A2207" s="216">
        <v>41939</v>
      </c>
      <c r="B2207" s="285" t="s">
        <v>6152</v>
      </c>
      <c r="C2207" s="361" t="s">
        <v>4961</v>
      </c>
      <c r="D2207" s="223" t="s">
        <v>4953</v>
      </c>
      <c r="E2207" s="267">
        <v>11251.6</v>
      </c>
      <c r="F2207" s="287">
        <v>41939</v>
      </c>
      <c r="G2207" s="34">
        <v>11251.6</v>
      </c>
      <c r="H2207" s="243">
        <f t="shared" si="34"/>
        <v>0</v>
      </c>
      <c r="I2207" s="36" t="s">
        <v>5009</v>
      </c>
      <c r="J2207" s="21"/>
      <c r="K2207" s="21"/>
    </row>
    <row r="2208" spans="1:11" x14ac:dyDescent="0.25">
      <c r="A2208" s="216">
        <v>41939</v>
      </c>
      <c r="B2208" s="285" t="s">
        <v>6153</v>
      </c>
      <c r="C2208" s="361" t="s">
        <v>4961</v>
      </c>
      <c r="D2208" s="223" t="s">
        <v>4764</v>
      </c>
      <c r="E2208" s="267">
        <v>3250.4</v>
      </c>
      <c r="F2208" s="287">
        <v>41939</v>
      </c>
      <c r="G2208" s="34">
        <v>3250.4</v>
      </c>
      <c r="H2208" s="243">
        <f t="shared" si="34"/>
        <v>0</v>
      </c>
      <c r="I2208" s="36" t="s">
        <v>5030</v>
      </c>
      <c r="J2208" s="21"/>
      <c r="K2208" s="21"/>
    </row>
    <row r="2209" spans="1:11" x14ac:dyDescent="0.25">
      <c r="A2209" s="216">
        <v>41939</v>
      </c>
      <c r="B2209" s="285" t="s">
        <v>6154</v>
      </c>
      <c r="C2209" s="361" t="s">
        <v>4961</v>
      </c>
      <c r="D2209" s="223" t="s">
        <v>2719</v>
      </c>
      <c r="E2209" s="267">
        <v>11200</v>
      </c>
      <c r="F2209" s="287">
        <v>41939</v>
      </c>
      <c r="G2209" s="34">
        <v>11200</v>
      </c>
      <c r="H2209" s="243">
        <f t="shared" si="34"/>
        <v>0</v>
      </c>
      <c r="I2209" s="36" t="s">
        <v>5035</v>
      </c>
      <c r="J2209" s="21"/>
      <c r="K2209" s="21"/>
    </row>
    <row r="2210" spans="1:11" x14ac:dyDescent="0.25">
      <c r="A2210" s="216">
        <v>41939</v>
      </c>
      <c r="B2210" s="285" t="s">
        <v>6155</v>
      </c>
      <c r="C2210" s="361" t="s">
        <v>4961</v>
      </c>
      <c r="D2210" s="223" t="s">
        <v>4956</v>
      </c>
      <c r="E2210" s="267">
        <v>45753</v>
      </c>
      <c r="F2210" s="287">
        <v>41940</v>
      </c>
      <c r="G2210" s="34">
        <v>45753</v>
      </c>
      <c r="H2210" s="243">
        <f t="shared" si="34"/>
        <v>0</v>
      </c>
      <c r="I2210" s="36" t="s">
        <v>5038</v>
      </c>
      <c r="J2210" s="21"/>
      <c r="K2210" s="21"/>
    </row>
    <row r="2211" spans="1:11" x14ac:dyDescent="0.25">
      <c r="A2211" s="216">
        <v>41939</v>
      </c>
      <c r="B2211" s="285" t="s">
        <v>6156</v>
      </c>
      <c r="C2211" s="361" t="s">
        <v>4961</v>
      </c>
      <c r="D2211" s="223" t="s">
        <v>237</v>
      </c>
      <c r="E2211" s="267">
        <v>7417.5</v>
      </c>
      <c r="F2211" s="287">
        <v>41939</v>
      </c>
      <c r="G2211" s="34">
        <v>7417.5</v>
      </c>
      <c r="H2211" s="243">
        <f t="shared" si="34"/>
        <v>0</v>
      </c>
      <c r="I2211" s="36" t="s">
        <v>5033</v>
      </c>
      <c r="J2211" s="21"/>
      <c r="K2211" s="21"/>
    </row>
    <row r="2212" spans="1:11" x14ac:dyDescent="0.25">
      <c r="A2212" s="216">
        <v>41939</v>
      </c>
      <c r="B2212" s="285" t="s">
        <v>6157</v>
      </c>
      <c r="C2212" s="361" t="s">
        <v>4961</v>
      </c>
      <c r="D2212" s="223" t="s">
        <v>6158</v>
      </c>
      <c r="E2212" s="267">
        <v>3600</v>
      </c>
      <c r="F2212" s="487"/>
      <c r="G2212" s="336"/>
      <c r="H2212" s="243">
        <f t="shared" si="34"/>
        <v>3600</v>
      </c>
      <c r="I2212" s="36" t="s">
        <v>5035</v>
      </c>
      <c r="J2212" s="21"/>
      <c r="K2212" s="21"/>
    </row>
    <row r="2213" spans="1:11" x14ac:dyDescent="0.25">
      <c r="A2213" s="216">
        <v>41939</v>
      </c>
      <c r="B2213" s="285" t="s">
        <v>6159</v>
      </c>
      <c r="C2213" s="361" t="s">
        <v>4961</v>
      </c>
      <c r="D2213" s="223" t="s">
        <v>494</v>
      </c>
      <c r="E2213" s="267">
        <v>3770</v>
      </c>
      <c r="F2213" s="287">
        <v>41939</v>
      </c>
      <c r="G2213" s="34">
        <v>3770</v>
      </c>
      <c r="H2213" s="243">
        <f t="shared" si="34"/>
        <v>0</v>
      </c>
      <c r="I2213" s="36" t="s">
        <v>5030</v>
      </c>
      <c r="J2213" s="21"/>
      <c r="K2213" s="21"/>
    </row>
    <row r="2214" spans="1:11" x14ac:dyDescent="0.25">
      <c r="A2214" s="216">
        <v>41939</v>
      </c>
      <c r="B2214" s="285" t="s">
        <v>6160</v>
      </c>
      <c r="C2214" s="361" t="s">
        <v>4961</v>
      </c>
      <c r="D2214" s="223" t="s">
        <v>136</v>
      </c>
      <c r="E2214" s="267">
        <v>1195</v>
      </c>
      <c r="F2214" s="287">
        <v>41939</v>
      </c>
      <c r="G2214" s="34">
        <v>1195</v>
      </c>
      <c r="H2214" s="243">
        <f t="shared" si="34"/>
        <v>0</v>
      </c>
      <c r="I2214" s="36" t="s">
        <v>5030</v>
      </c>
      <c r="J2214" s="21"/>
      <c r="K2214" s="21"/>
    </row>
    <row r="2215" spans="1:11" x14ac:dyDescent="0.25">
      <c r="A2215" s="216">
        <v>41939</v>
      </c>
      <c r="B2215" s="285" t="s">
        <v>6161</v>
      </c>
      <c r="C2215" s="361" t="s">
        <v>4961</v>
      </c>
      <c r="D2215" s="223" t="s">
        <v>1468</v>
      </c>
      <c r="E2215" s="267">
        <v>5042.8</v>
      </c>
      <c r="F2215" s="287">
        <v>41939</v>
      </c>
      <c r="G2215" s="34">
        <v>5042.8</v>
      </c>
      <c r="H2215" s="243">
        <f t="shared" si="34"/>
        <v>0</v>
      </c>
      <c r="I2215" s="36" t="s">
        <v>5033</v>
      </c>
      <c r="J2215" s="21"/>
      <c r="K2215" s="21"/>
    </row>
    <row r="2216" spans="1:11" x14ac:dyDescent="0.25">
      <c r="A2216" s="216">
        <v>41939</v>
      </c>
      <c r="B2216" s="285" t="s">
        <v>6162</v>
      </c>
      <c r="C2216" s="361" t="s">
        <v>4961</v>
      </c>
      <c r="D2216" s="18" t="s">
        <v>1818</v>
      </c>
      <c r="E2216" s="267">
        <v>9262.4</v>
      </c>
      <c r="F2216" s="487"/>
      <c r="G2216" s="336"/>
      <c r="H2216" s="243">
        <f t="shared" si="34"/>
        <v>9262.4</v>
      </c>
      <c r="I2216" s="36" t="s">
        <v>5033</v>
      </c>
      <c r="J2216" s="21"/>
      <c r="K2216" s="21"/>
    </row>
    <row r="2217" spans="1:11" x14ac:dyDescent="0.25">
      <c r="A2217" s="216">
        <v>41939</v>
      </c>
      <c r="B2217" s="285" t="s">
        <v>6163</v>
      </c>
      <c r="C2217" s="361" t="s">
        <v>4961</v>
      </c>
      <c r="D2217" s="18" t="s">
        <v>4976</v>
      </c>
      <c r="E2217" s="267">
        <v>1590</v>
      </c>
      <c r="F2217" s="287">
        <v>41942</v>
      </c>
      <c r="G2217" s="34">
        <v>1590</v>
      </c>
      <c r="H2217" s="243">
        <f t="shared" si="34"/>
        <v>0</v>
      </c>
      <c r="I2217" s="36" t="s">
        <v>5030</v>
      </c>
      <c r="J2217" s="21"/>
      <c r="K2217" s="21"/>
    </row>
    <row r="2218" spans="1:11" x14ac:dyDescent="0.25">
      <c r="A2218" s="216">
        <v>41939</v>
      </c>
      <c r="B2218" s="285" t="s">
        <v>6164</v>
      </c>
      <c r="C2218" s="361" t="s">
        <v>4961</v>
      </c>
      <c r="D2218" s="18" t="s">
        <v>4619</v>
      </c>
      <c r="E2218" s="267">
        <v>3408</v>
      </c>
      <c r="F2218" s="287">
        <v>41939</v>
      </c>
      <c r="G2218" s="34">
        <v>3408</v>
      </c>
      <c r="H2218" s="243">
        <f t="shared" si="34"/>
        <v>0</v>
      </c>
      <c r="I2218" s="36" t="s">
        <v>5030</v>
      </c>
      <c r="J2218" s="21"/>
      <c r="K2218" s="21"/>
    </row>
    <row r="2219" spans="1:11" x14ac:dyDescent="0.25">
      <c r="A2219" s="216">
        <v>41939</v>
      </c>
      <c r="B2219" s="285" t="s">
        <v>6165</v>
      </c>
      <c r="C2219" s="361" t="s">
        <v>4961</v>
      </c>
      <c r="D2219" s="18" t="s">
        <v>83</v>
      </c>
      <c r="E2219" s="267">
        <v>3039.69</v>
      </c>
      <c r="F2219" s="287">
        <v>41939</v>
      </c>
      <c r="G2219" s="34">
        <v>3039.6</v>
      </c>
      <c r="H2219" s="243">
        <f t="shared" si="34"/>
        <v>9.0000000000145519E-2</v>
      </c>
      <c r="I2219" s="36" t="s">
        <v>5033</v>
      </c>
      <c r="J2219" s="21"/>
      <c r="K2219" s="21"/>
    </row>
    <row r="2220" spans="1:11" x14ac:dyDescent="0.25">
      <c r="A2220" s="216">
        <v>41939</v>
      </c>
      <c r="B2220" s="285" t="s">
        <v>6166</v>
      </c>
      <c r="C2220" s="361" t="s">
        <v>4961</v>
      </c>
      <c r="D2220" s="18" t="s">
        <v>2386</v>
      </c>
      <c r="E2220" s="267">
        <v>6598.9</v>
      </c>
      <c r="F2220" s="287">
        <v>41942</v>
      </c>
      <c r="G2220" s="34">
        <v>6598.9</v>
      </c>
      <c r="H2220" s="243">
        <f t="shared" si="34"/>
        <v>0</v>
      </c>
      <c r="I2220" s="36" t="s">
        <v>5033</v>
      </c>
      <c r="J2220" s="21"/>
      <c r="K2220" s="21"/>
    </row>
    <row r="2221" spans="1:11" x14ac:dyDescent="0.25">
      <c r="A2221" s="216">
        <v>41939</v>
      </c>
      <c r="B2221" s="285" t="s">
        <v>6167</v>
      </c>
      <c r="C2221" s="361" t="s">
        <v>4961</v>
      </c>
      <c r="D2221" s="18" t="s">
        <v>4991</v>
      </c>
      <c r="E2221" s="267">
        <v>10379.1</v>
      </c>
      <c r="F2221" s="287">
        <v>41942</v>
      </c>
      <c r="G2221" s="34">
        <v>10379.1</v>
      </c>
      <c r="H2221" s="243">
        <f t="shared" si="34"/>
        <v>0</v>
      </c>
      <c r="I2221" s="36" t="s">
        <v>5033</v>
      </c>
      <c r="J2221" s="21"/>
      <c r="K2221" s="21"/>
    </row>
    <row r="2222" spans="1:11" x14ac:dyDescent="0.25">
      <c r="A2222" s="216">
        <v>41939</v>
      </c>
      <c r="B2222" s="285" t="s">
        <v>6168</v>
      </c>
      <c r="C2222" s="361" t="s">
        <v>4961</v>
      </c>
      <c r="D2222" s="18" t="s">
        <v>1697</v>
      </c>
      <c r="E2222" s="267">
        <v>9716</v>
      </c>
      <c r="F2222" s="287">
        <v>41939</v>
      </c>
      <c r="G2222" s="34">
        <v>9716</v>
      </c>
      <c r="H2222" s="243">
        <f t="shared" si="34"/>
        <v>0</v>
      </c>
      <c r="I2222" s="36" t="s">
        <v>5030</v>
      </c>
      <c r="J2222" s="21"/>
      <c r="K2222" s="21"/>
    </row>
    <row r="2223" spans="1:11" x14ac:dyDescent="0.25">
      <c r="A2223" s="216">
        <v>41939</v>
      </c>
      <c r="B2223" s="285" t="s">
        <v>6169</v>
      </c>
      <c r="C2223" s="361" t="s">
        <v>4961</v>
      </c>
      <c r="D2223" s="18" t="s">
        <v>494</v>
      </c>
      <c r="E2223" s="267">
        <v>4180</v>
      </c>
      <c r="F2223" s="287">
        <v>41939</v>
      </c>
      <c r="G2223" s="34">
        <v>4180</v>
      </c>
      <c r="H2223" s="243">
        <f t="shared" si="34"/>
        <v>0</v>
      </c>
      <c r="I2223" s="36" t="s">
        <v>5038</v>
      </c>
      <c r="J2223" s="21"/>
      <c r="K2223" s="21"/>
    </row>
    <row r="2224" spans="1:11" x14ac:dyDescent="0.25">
      <c r="A2224" s="216">
        <v>41939</v>
      </c>
      <c r="B2224" s="285" t="s">
        <v>6170</v>
      </c>
      <c r="C2224" s="361" t="s">
        <v>4961</v>
      </c>
      <c r="D2224" s="18" t="s">
        <v>79</v>
      </c>
      <c r="E2224" s="267">
        <v>11502.4</v>
      </c>
      <c r="F2224" s="287">
        <v>41940</v>
      </c>
      <c r="G2224" s="34">
        <v>11502.4</v>
      </c>
      <c r="H2224" s="243">
        <f t="shared" si="34"/>
        <v>0</v>
      </c>
      <c r="I2224" s="36" t="s">
        <v>5033</v>
      </c>
      <c r="J2224" s="21"/>
      <c r="K2224" s="21"/>
    </row>
    <row r="2225" spans="1:11" x14ac:dyDescent="0.25">
      <c r="A2225" s="216">
        <v>41939</v>
      </c>
      <c r="B2225" s="285" t="s">
        <v>6171</v>
      </c>
      <c r="C2225" s="361" t="s">
        <v>4961</v>
      </c>
      <c r="D2225" s="18" t="s">
        <v>4815</v>
      </c>
      <c r="E2225" s="267">
        <v>1567.4</v>
      </c>
      <c r="F2225" s="287">
        <v>41939</v>
      </c>
      <c r="G2225" s="34">
        <v>1567.4</v>
      </c>
      <c r="H2225" s="243">
        <f t="shared" si="34"/>
        <v>0</v>
      </c>
      <c r="I2225" s="36" t="s">
        <v>5030</v>
      </c>
      <c r="J2225" s="21"/>
      <c r="K2225" s="21"/>
    </row>
    <row r="2226" spans="1:11" x14ac:dyDescent="0.25">
      <c r="A2226" s="216">
        <v>41939</v>
      </c>
      <c r="B2226" s="285" t="s">
        <v>6172</v>
      </c>
      <c r="C2226" s="361" t="s">
        <v>4961</v>
      </c>
      <c r="D2226" s="18" t="s">
        <v>857</v>
      </c>
      <c r="E2226" s="267">
        <v>13273.6</v>
      </c>
      <c r="F2226" s="482" t="s">
        <v>6173</v>
      </c>
      <c r="G2226" s="34">
        <f>10300+2973.6</f>
        <v>13273.6</v>
      </c>
      <c r="H2226" s="243">
        <f t="shared" si="34"/>
        <v>0</v>
      </c>
      <c r="I2226" s="36" t="s">
        <v>6087</v>
      </c>
      <c r="J2226" s="21"/>
      <c r="K2226" s="21"/>
    </row>
    <row r="2227" spans="1:11" x14ac:dyDescent="0.25">
      <c r="A2227" s="216">
        <v>41939</v>
      </c>
      <c r="B2227" s="285" t="s">
        <v>6174</v>
      </c>
      <c r="C2227" s="361" t="s">
        <v>4961</v>
      </c>
      <c r="D2227" s="18" t="s">
        <v>5034</v>
      </c>
      <c r="E2227" s="267">
        <v>32266</v>
      </c>
      <c r="F2227" s="287">
        <v>41942</v>
      </c>
      <c r="G2227" s="34">
        <v>32266</v>
      </c>
      <c r="H2227" s="243">
        <f t="shared" si="34"/>
        <v>0</v>
      </c>
      <c r="I2227" s="36" t="s">
        <v>4800</v>
      </c>
      <c r="J2227" s="21"/>
      <c r="K2227" s="21"/>
    </row>
    <row r="2228" spans="1:11" x14ac:dyDescent="0.25">
      <c r="A2228" s="216">
        <v>41939</v>
      </c>
      <c r="B2228" s="285" t="s">
        <v>6175</v>
      </c>
      <c r="C2228" s="361" t="s">
        <v>4961</v>
      </c>
      <c r="D2228" s="18" t="s">
        <v>51</v>
      </c>
      <c r="E2228" s="267">
        <v>2124</v>
      </c>
      <c r="F2228" s="482" t="s">
        <v>6176</v>
      </c>
      <c r="G2228" s="34">
        <v>2124</v>
      </c>
      <c r="H2228" s="243">
        <f t="shared" si="34"/>
        <v>0</v>
      </c>
      <c r="I2228" s="36" t="s">
        <v>5030</v>
      </c>
      <c r="J2228" s="21"/>
      <c r="K2228" s="21"/>
    </row>
    <row r="2229" spans="1:11" x14ac:dyDescent="0.25">
      <c r="A2229" s="216">
        <v>41939</v>
      </c>
      <c r="B2229" s="285" t="s">
        <v>6177</v>
      </c>
      <c r="C2229" s="361" t="s">
        <v>4961</v>
      </c>
      <c r="D2229" s="223" t="s">
        <v>346</v>
      </c>
      <c r="E2229" s="267">
        <v>2880</v>
      </c>
      <c r="F2229" s="287">
        <v>41940</v>
      </c>
      <c r="G2229" s="34">
        <v>2880</v>
      </c>
      <c r="H2229" s="243">
        <f t="shared" si="34"/>
        <v>0</v>
      </c>
      <c r="I2229" s="36" t="s">
        <v>6087</v>
      </c>
      <c r="J2229" s="21"/>
      <c r="K2229" s="21"/>
    </row>
    <row r="2230" spans="1:11" x14ac:dyDescent="0.25">
      <c r="A2230" s="216">
        <v>41939</v>
      </c>
      <c r="B2230" s="285" t="s">
        <v>6178</v>
      </c>
      <c r="C2230" s="361" t="s">
        <v>4961</v>
      </c>
      <c r="D2230" s="223" t="s">
        <v>429</v>
      </c>
      <c r="E2230" s="267">
        <v>20086</v>
      </c>
      <c r="F2230" s="287">
        <v>41940</v>
      </c>
      <c r="G2230" s="34">
        <v>20086</v>
      </c>
      <c r="H2230" s="243">
        <f t="shared" si="34"/>
        <v>0</v>
      </c>
      <c r="I2230" s="36" t="s">
        <v>6087</v>
      </c>
      <c r="J2230" s="21"/>
      <c r="K2230" s="21"/>
    </row>
    <row r="2231" spans="1:11" x14ac:dyDescent="0.25">
      <c r="A2231" s="216">
        <v>41939</v>
      </c>
      <c r="B2231" s="285" t="s">
        <v>6179</v>
      </c>
      <c r="C2231" s="361" t="s">
        <v>4961</v>
      </c>
      <c r="D2231" s="223" t="s">
        <v>133</v>
      </c>
      <c r="E2231" s="267">
        <v>24639</v>
      </c>
      <c r="F2231" s="287">
        <v>41939</v>
      </c>
      <c r="G2231" s="34">
        <v>24639</v>
      </c>
      <c r="H2231" s="243">
        <f t="shared" si="34"/>
        <v>0</v>
      </c>
      <c r="I2231" s="36" t="s">
        <v>5030</v>
      </c>
      <c r="J2231" s="21"/>
      <c r="K2231" s="21"/>
    </row>
    <row r="2232" spans="1:11" x14ac:dyDescent="0.25">
      <c r="A2232" s="216">
        <v>41939</v>
      </c>
      <c r="B2232" s="285" t="s">
        <v>6180</v>
      </c>
      <c r="C2232" s="361" t="s">
        <v>4961</v>
      </c>
      <c r="D2232" s="223" t="s">
        <v>1611</v>
      </c>
      <c r="E2232" s="267">
        <v>2330.1999999999998</v>
      </c>
      <c r="F2232" s="287">
        <v>41939</v>
      </c>
      <c r="G2232" s="34">
        <v>2330.1999999999998</v>
      </c>
      <c r="H2232" s="243">
        <f t="shared" si="34"/>
        <v>0</v>
      </c>
      <c r="I2232" s="36" t="s">
        <v>5030</v>
      </c>
      <c r="J2232" s="21"/>
      <c r="K2232" s="21"/>
    </row>
    <row r="2233" spans="1:11" x14ac:dyDescent="0.25">
      <c r="A2233" s="216">
        <v>41939</v>
      </c>
      <c r="B2233" s="285" t="s">
        <v>6181</v>
      </c>
      <c r="C2233" s="361" t="s">
        <v>4961</v>
      </c>
      <c r="D2233" s="223" t="s">
        <v>245</v>
      </c>
      <c r="E2233" s="267">
        <v>25832.2</v>
      </c>
      <c r="F2233" s="287">
        <v>41939</v>
      </c>
      <c r="G2233" s="34">
        <v>25832.2</v>
      </c>
      <c r="H2233" s="243">
        <f t="shared" si="34"/>
        <v>0</v>
      </c>
      <c r="I2233" s="36" t="s">
        <v>6087</v>
      </c>
      <c r="J2233" s="21"/>
      <c r="K2233" s="21"/>
    </row>
    <row r="2234" spans="1:11" x14ac:dyDescent="0.25">
      <c r="A2234" s="216">
        <v>41939</v>
      </c>
      <c r="B2234" s="285" t="s">
        <v>6182</v>
      </c>
      <c r="C2234" s="361" t="s">
        <v>4961</v>
      </c>
      <c r="D2234" s="223" t="s">
        <v>4700</v>
      </c>
      <c r="E2234" s="267">
        <v>3496.8</v>
      </c>
      <c r="F2234" s="287">
        <v>41940</v>
      </c>
      <c r="G2234" s="34">
        <v>3496.8</v>
      </c>
      <c r="H2234" s="243">
        <f t="shared" si="34"/>
        <v>0</v>
      </c>
      <c r="I2234" s="36" t="s">
        <v>6087</v>
      </c>
      <c r="J2234" s="21"/>
      <c r="K2234" s="21"/>
    </row>
    <row r="2235" spans="1:11" x14ac:dyDescent="0.25">
      <c r="A2235" s="216">
        <v>41939</v>
      </c>
      <c r="B2235" s="285" t="s">
        <v>6183</v>
      </c>
      <c r="C2235" s="361" t="s">
        <v>4961</v>
      </c>
      <c r="D2235" s="223" t="s">
        <v>99</v>
      </c>
      <c r="E2235" s="267">
        <v>1197.68</v>
      </c>
      <c r="F2235" s="287">
        <v>41940</v>
      </c>
      <c r="G2235" s="34">
        <v>1197.68</v>
      </c>
      <c r="H2235" s="243">
        <f t="shared" si="34"/>
        <v>0</v>
      </c>
      <c r="I2235" s="36" t="s">
        <v>6087</v>
      </c>
      <c r="J2235" s="21"/>
      <c r="K2235" s="21"/>
    </row>
    <row r="2236" spans="1:11" x14ac:dyDescent="0.25">
      <c r="A2236" s="216">
        <v>41939</v>
      </c>
      <c r="B2236" s="285" t="s">
        <v>6184</v>
      </c>
      <c r="C2236" s="361" t="s">
        <v>4961</v>
      </c>
      <c r="D2236" s="223" t="s">
        <v>85</v>
      </c>
      <c r="E2236" s="267">
        <v>579.20000000000005</v>
      </c>
      <c r="F2236" s="287">
        <v>41940</v>
      </c>
      <c r="G2236" s="34">
        <v>579.20000000000005</v>
      </c>
      <c r="H2236" s="243">
        <f t="shared" si="34"/>
        <v>0</v>
      </c>
      <c r="I2236" s="36" t="s">
        <v>6087</v>
      </c>
      <c r="J2236" s="21"/>
      <c r="K2236" s="21"/>
    </row>
    <row r="2237" spans="1:11" x14ac:dyDescent="0.25">
      <c r="A2237" s="216">
        <v>41939</v>
      </c>
      <c r="B2237" s="285" t="s">
        <v>6185</v>
      </c>
      <c r="C2237" s="361" t="s">
        <v>4961</v>
      </c>
      <c r="D2237" s="223" t="s">
        <v>242</v>
      </c>
      <c r="E2237" s="267">
        <v>30597.599999999999</v>
      </c>
      <c r="F2237" s="487"/>
      <c r="G2237" s="336"/>
      <c r="H2237" s="243">
        <f t="shared" si="34"/>
        <v>30597.599999999999</v>
      </c>
      <c r="I2237" s="36" t="s">
        <v>6087</v>
      </c>
      <c r="J2237" s="21"/>
      <c r="K2237" s="21"/>
    </row>
    <row r="2238" spans="1:11" x14ac:dyDescent="0.25">
      <c r="A2238" s="216">
        <v>41939</v>
      </c>
      <c r="B2238" s="285" t="s">
        <v>6186</v>
      </c>
      <c r="C2238" s="361" t="s">
        <v>4961</v>
      </c>
      <c r="D2238" s="223" t="s">
        <v>240</v>
      </c>
      <c r="E2238" s="267">
        <v>55897.25</v>
      </c>
      <c r="F2238" s="487"/>
      <c r="G2238" s="336"/>
      <c r="H2238" s="243">
        <f t="shared" si="34"/>
        <v>55897.25</v>
      </c>
      <c r="I2238" s="36" t="s">
        <v>6087</v>
      </c>
      <c r="J2238" s="21"/>
      <c r="K2238" s="21"/>
    </row>
    <row r="2239" spans="1:11" x14ac:dyDescent="0.25">
      <c r="A2239" s="216">
        <v>41939</v>
      </c>
      <c r="B2239" s="285" t="s">
        <v>6187</v>
      </c>
      <c r="C2239" s="361" t="s">
        <v>4961</v>
      </c>
      <c r="D2239" s="223" t="s">
        <v>149</v>
      </c>
      <c r="E2239" s="267">
        <v>10841.2</v>
      </c>
      <c r="F2239" s="287">
        <v>41940</v>
      </c>
      <c r="G2239" s="34">
        <v>10841.2</v>
      </c>
      <c r="H2239" s="243">
        <f t="shared" si="34"/>
        <v>0</v>
      </c>
      <c r="I2239" s="36" t="s">
        <v>6087</v>
      </c>
      <c r="J2239" s="21"/>
      <c r="K2239" s="21"/>
    </row>
    <row r="2240" spans="1:11" x14ac:dyDescent="0.25">
      <c r="A2240" s="216">
        <v>41939</v>
      </c>
      <c r="B2240" s="285" t="s">
        <v>6188</v>
      </c>
      <c r="C2240" s="361" t="s">
        <v>4961</v>
      </c>
      <c r="D2240" s="223" t="s">
        <v>4682</v>
      </c>
      <c r="E2240" s="267">
        <v>26059.8</v>
      </c>
      <c r="F2240" s="287">
        <v>41939</v>
      </c>
      <c r="G2240" s="34">
        <v>26059.8</v>
      </c>
      <c r="H2240" s="243">
        <f t="shared" si="34"/>
        <v>0</v>
      </c>
      <c r="I2240" s="36" t="s">
        <v>5030</v>
      </c>
      <c r="J2240" s="21"/>
      <c r="K2240" s="21"/>
    </row>
    <row r="2241" spans="1:11" x14ac:dyDescent="0.25">
      <c r="A2241" s="216">
        <v>41939</v>
      </c>
      <c r="B2241" s="285" t="s">
        <v>6189</v>
      </c>
      <c r="C2241" s="361" t="s">
        <v>4961</v>
      </c>
      <c r="D2241" s="223" t="s">
        <v>87</v>
      </c>
      <c r="E2241" s="267">
        <v>12524</v>
      </c>
      <c r="F2241" s="287">
        <v>41940</v>
      </c>
      <c r="G2241" s="34">
        <v>12524</v>
      </c>
      <c r="H2241" s="243">
        <f t="shared" si="34"/>
        <v>0</v>
      </c>
      <c r="I2241" s="36" t="s">
        <v>5038</v>
      </c>
      <c r="J2241" s="21"/>
      <c r="K2241" s="21"/>
    </row>
    <row r="2242" spans="1:11" x14ac:dyDescent="0.25">
      <c r="A2242" s="216">
        <v>41939</v>
      </c>
      <c r="B2242" s="285" t="s">
        <v>6190</v>
      </c>
      <c r="C2242" s="361" t="s">
        <v>4961</v>
      </c>
      <c r="D2242" s="223" t="s">
        <v>240</v>
      </c>
      <c r="E2242" s="267">
        <v>78387.199999999997</v>
      </c>
      <c r="F2242" s="487"/>
      <c r="G2242" s="336"/>
      <c r="H2242" s="243">
        <f t="shared" si="34"/>
        <v>78387.199999999997</v>
      </c>
      <c r="I2242" s="36" t="s">
        <v>6087</v>
      </c>
      <c r="J2242" s="21"/>
      <c r="K2242" s="21"/>
    </row>
    <row r="2243" spans="1:11" x14ac:dyDescent="0.25">
      <c r="A2243" s="216">
        <v>41939</v>
      </c>
      <c r="B2243" s="285" t="s">
        <v>6191</v>
      </c>
      <c r="C2243" s="361" t="s">
        <v>4961</v>
      </c>
      <c r="D2243" s="223" t="s">
        <v>242</v>
      </c>
      <c r="E2243" s="267">
        <v>62315.4</v>
      </c>
      <c r="F2243" s="487"/>
      <c r="G2243" s="336"/>
      <c r="H2243" s="243">
        <f t="shared" si="34"/>
        <v>62315.4</v>
      </c>
      <c r="I2243" s="36" t="s">
        <v>6087</v>
      </c>
      <c r="J2243" s="21"/>
      <c r="K2243" s="21"/>
    </row>
    <row r="2244" spans="1:11" x14ac:dyDescent="0.25">
      <c r="A2244" s="216">
        <v>41939</v>
      </c>
      <c r="B2244" s="285" t="s">
        <v>6192</v>
      </c>
      <c r="C2244" s="361" t="s">
        <v>4961</v>
      </c>
      <c r="D2244" s="223" t="s">
        <v>142</v>
      </c>
      <c r="E2244" s="267">
        <v>2269.1999999999998</v>
      </c>
      <c r="F2244" s="287">
        <v>41939</v>
      </c>
      <c r="G2244" s="34">
        <v>2269.1999999999998</v>
      </c>
      <c r="H2244" s="243">
        <f t="shared" si="34"/>
        <v>0</v>
      </c>
      <c r="I2244" s="36" t="s">
        <v>5030</v>
      </c>
      <c r="J2244" s="21"/>
      <c r="K2244" s="21"/>
    </row>
    <row r="2245" spans="1:11" x14ac:dyDescent="0.25">
      <c r="A2245" s="216">
        <v>41939</v>
      </c>
      <c r="B2245" s="285" t="s">
        <v>6193</v>
      </c>
      <c r="C2245" s="361" t="s">
        <v>4961</v>
      </c>
      <c r="D2245" s="223" t="s">
        <v>4810</v>
      </c>
      <c r="E2245" s="267">
        <v>19065.599999999999</v>
      </c>
      <c r="F2245" s="487"/>
      <c r="G2245" s="336"/>
      <c r="H2245" s="243">
        <f t="shared" si="34"/>
        <v>19065.599999999999</v>
      </c>
      <c r="I2245" s="36" t="s">
        <v>6087</v>
      </c>
      <c r="J2245" s="21"/>
      <c r="K2245" s="21"/>
    </row>
    <row r="2246" spans="1:11" x14ac:dyDescent="0.25">
      <c r="A2246" s="216">
        <v>41939</v>
      </c>
      <c r="B2246" s="285" t="s">
        <v>6194</v>
      </c>
      <c r="C2246" s="361" t="s">
        <v>4961</v>
      </c>
      <c r="D2246" s="223" t="s">
        <v>429</v>
      </c>
      <c r="E2246" s="267">
        <v>640</v>
      </c>
      <c r="F2246" s="287">
        <v>41940</v>
      </c>
      <c r="G2246" s="34">
        <v>640</v>
      </c>
      <c r="H2246" s="243">
        <f t="shared" si="34"/>
        <v>0</v>
      </c>
      <c r="I2246" s="36" t="s">
        <v>6087</v>
      </c>
      <c r="J2246" s="21"/>
      <c r="K2246" s="21"/>
    </row>
    <row r="2247" spans="1:11" x14ac:dyDescent="0.25">
      <c r="A2247" s="216">
        <v>41939</v>
      </c>
      <c r="B2247" s="285" t="s">
        <v>6195</v>
      </c>
      <c r="C2247" s="361" t="s">
        <v>4961</v>
      </c>
      <c r="D2247" s="223" t="s">
        <v>6196</v>
      </c>
      <c r="E2247" s="267">
        <v>405.6</v>
      </c>
      <c r="F2247" s="287">
        <v>41940</v>
      </c>
      <c r="G2247" s="34">
        <v>405.6</v>
      </c>
      <c r="H2247" s="243">
        <f t="shared" si="34"/>
        <v>0</v>
      </c>
      <c r="I2247" s="36" t="s">
        <v>5038</v>
      </c>
      <c r="J2247" s="21"/>
      <c r="K2247" s="21"/>
    </row>
    <row r="2248" spans="1:11" x14ac:dyDescent="0.25">
      <c r="A2248" s="216">
        <v>41939</v>
      </c>
      <c r="B2248" s="285" t="s">
        <v>6197</v>
      </c>
      <c r="C2248" s="361" t="s">
        <v>4961</v>
      </c>
      <c r="D2248" s="223" t="s">
        <v>747</v>
      </c>
      <c r="E2248" s="267">
        <v>3620</v>
      </c>
      <c r="F2248" s="287">
        <v>41939</v>
      </c>
      <c r="G2248" s="34">
        <v>3620</v>
      </c>
      <c r="H2248" s="243">
        <f t="shared" si="34"/>
        <v>0</v>
      </c>
      <c r="I2248" s="36" t="s">
        <v>5030</v>
      </c>
      <c r="J2248" s="21"/>
      <c r="K2248" s="21"/>
    </row>
    <row r="2249" spans="1:11" x14ac:dyDescent="0.25">
      <c r="A2249" s="216">
        <v>41939</v>
      </c>
      <c r="B2249" s="285" t="s">
        <v>6198</v>
      </c>
      <c r="C2249" s="361" t="s">
        <v>4961</v>
      </c>
      <c r="D2249" s="223" t="s">
        <v>1007</v>
      </c>
      <c r="E2249" s="267">
        <v>855.4</v>
      </c>
      <c r="F2249" s="287">
        <v>41940</v>
      </c>
      <c r="G2249" s="34">
        <v>855.4</v>
      </c>
      <c r="H2249" s="243">
        <f t="shared" si="34"/>
        <v>0</v>
      </c>
      <c r="I2249" s="36" t="s">
        <v>5038</v>
      </c>
      <c r="J2249" s="21"/>
      <c r="K2249" s="21"/>
    </row>
    <row r="2250" spans="1:11" x14ac:dyDescent="0.25">
      <c r="A2250" s="216">
        <v>41939</v>
      </c>
      <c r="B2250" s="285" t="s">
        <v>6199</v>
      </c>
      <c r="C2250" s="361" t="s">
        <v>4961</v>
      </c>
      <c r="D2250" s="223" t="s">
        <v>857</v>
      </c>
      <c r="E2250" s="267">
        <v>5529.6</v>
      </c>
      <c r="F2250" s="287">
        <v>41940</v>
      </c>
      <c r="G2250" s="34">
        <v>5529.6</v>
      </c>
      <c r="H2250" s="243">
        <f t="shared" si="34"/>
        <v>0</v>
      </c>
      <c r="I2250" s="36" t="s">
        <v>6087</v>
      </c>
      <c r="J2250" s="21"/>
      <c r="K2250" s="21"/>
    </row>
    <row r="2251" spans="1:11" x14ac:dyDescent="0.25">
      <c r="A2251" s="216">
        <v>41939</v>
      </c>
      <c r="B2251" s="285" t="s">
        <v>6200</v>
      </c>
      <c r="C2251" s="361" t="s">
        <v>4961</v>
      </c>
      <c r="D2251" s="223" t="s">
        <v>349</v>
      </c>
      <c r="E2251" s="267">
        <v>3086.4</v>
      </c>
      <c r="F2251" s="287">
        <v>41940</v>
      </c>
      <c r="G2251" s="34">
        <v>3086.4</v>
      </c>
      <c r="H2251" s="243">
        <f t="shared" si="34"/>
        <v>0</v>
      </c>
      <c r="I2251" s="36" t="s">
        <v>5038</v>
      </c>
      <c r="J2251" s="21"/>
      <c r="K2251" s="21"/>
    </row>
    <row r="2252" spans="1:11" x14ac:dyDescent="0.25">
      <c r="A2252" s="216">
        <v>41939</v>
      </c>
      <c r="B2252" s="285" t="s">
        <v>6201</v>
      </c>
      <c r="C2252" s="361" t="s">
        <v>4961</v>
      </c>
      <c r="D2252" s="223" t="s">
        <v>78</v>
      </c>
      <c r="E2252" s="267">
        <v>2083.1999999999998</v>
      </c>
      <c r="F2252" s="287">
        <v>41940</v>
      </c>
      <c r="G2252" s="34">
        <v>2083.1999999999998</v>
      </c>
      <c r="H2252" s="243">
        <f t="shared" si="34"/>
        <v>0</v>
      </c>
      <c r="I2252" s="36" t="s">
        <v>5038</v>
      </c>
      <c r="J2252" s="21"/>
      <c r="K2252" s="21"/>
    </row>
    <row r="2253" spans="1:11" x14ac:dyDescent="0.25">
      <c r="A2253" s="216">
        <v>41939</v>
      </c>
      <c r="B2253" s="285" t="s">
        <v>6202</v>
      </c>
      <c r="C2253" s="361" t="s">
        <v>4961</v>
      </c>
      <c r="D2253" s="223" t="s">
        <v>78</v>
      </c>
      <c r="E2253" s="267">
        <v>2395.1999999999998</v>
      </c>
      <c r="F2253" s="287">
        <v>41940</v>
      </c>
      <c r="G2253" s="34">
        <v>2395.1999999999998</v>
      </c>
      <c r="H2253" s="243">
        <f t="shared" si="34"/>
        <v>0</v>
      </c>
      <c r="I2253" s="36" t="s">
        <v>5038</v>
      </c>
      <c r="J2253" s="21"/>
      <c r="K2253" s="21"/>
    </row>
    <row r="2254" spans="1:11" x14ac:dyDescent="0.25">
      <c r="A2254" s="216">
        <v>41939</v>
      </c>
      <c r="B2254" s="285" t="s">
        <v>6203</v>
      </c>
      <c r="C2254" s="361" t="s">
        <v>4961</v>
      </c>
      <c r="D2254" s="223" t="s">
        <v>54</v>
      </c>
      <c r="E2254" s="267">
        <v>9182.4</v>
      </c>
      <c r="F2254" s="287">
        <v>41940</v>
      </c>
      <c r="G2254" s="34">
        <v>9182.4</v>
      </c>
      <c r="H2254" s="243">
        <f t="shared" si="34"/>
        <v>0</v>
      </c>
      <c r="I2254" s="36" t="s">
        <v>5038</v>
      </c>
      <c r="J2254" s="21"/>
      <c r="K2254" s="21"/>
    </row>
    <row r="2255" spans="1:11" x14ac:dyDescent="0.25">
      <c r="A2255" s="216">
        <v>41939</v>
      </c>
      <c r="B2255" s="285" t="s">
        <v>6204</v>
      </c>
      <c r="C2255" s="361" t="s">
        <v>4961</v>
      </c>
      <c r="D2255" s="223" t="s">
        <v>1206</v>
      </c>
      <c r="E2255" s="267">
        <v>7930</v>
      </c>
      <c r="F2255" s="287">
        <v>41939</v>
      </c>
      <c r="G2255" s="34">
        <v>7930</v>
      </c>
      <c r="H2255" s="243">
        <f t="shared" si="34"/>
        <v>0</v>
      </c>
      <c r="I2255" s="36" t="s">
        <v>5030</v>
      </c>
      <c r="J2255" s="21"/>
      <c r="K2255" s="21"/>
    </row>
    <row r="2256" spans="1:11" x14ac:dyDescent="0.25">
      <c r="A2256" s="216">
        <v>41939</v>
      </c>
      <c r="B2256" s="285" t="s">
        <v>6205</v>
      </c>
      <c r="C2256" s="361" t="s">
        <v>4961</v>
      </c>
      <c r="D2256" s="223" t="s">
        <v>2949</v>
      </c>
      <c r="E2256" s="267">
        <v>1920</v>
      </c>
      <c r="F2256" s="287">
        <v>41939</v>
      </c>
      <c r="G2256" s="34">
        <v>1920</v>
      </c>
      <c r="H2256" s="243">
        <f t="shared" si="34"/>
        <v>0</v>
      </c>
      <c r="I2256" s="36" t="s">
        <v>5030</v>
      </c>
      <c r="J2256" s="21"/>
      <c r="K2256" s="21"/>
    </row>
    <row r="2257" spans="1:11" x14ac:dyDescent="0.25">
      <c r="A2257" s="216">
        <v>41939</v>
      </c>
      <c r="B2257" s="285" t="s">
        <v>6206</v>
      </c>
      <c r="C2257" s="361" t="s">
        <v>4961</v>
      </c>
      <c r="D2257" s="223" t="s">
        <v>494</v>
      </c>
      <c r="E2257" s="267">
        <v>2334.6</v>
      </c>
      <c r="F2257" s="287">
        <v>41939</v>
      </c>
      <c r="G2257" s="34">
        <v>2334.6</v>
      </c>
      <c r="H2257" s="243">
        <f t="shared" si="34"/>
        <v>0</v>
      </c>
      <c r="I2257" s="36" t="s">
        <v>5030</v>
      </c>
      <c r="J2257" s="21"/>
      <c r="K2257" s="21"/>
    </row>
    <row r="2258" spans="1:11" x14ac:dyDescent="0.25">
      <c r="A2258" s="216">
        <v>41939</v>
      </c>
      <c r="B2258" s="285" t="s">
        <v>6207</v>
      </c>
      <c r="C2258" s="361" t="s">
        <v>4961</v>
      </c>
      <c r="D2258" s="223" t="s">
        <v>4323</v>
      </c>
      <c r="E2258" s="267">
        <v>3685.3</v>
      </c>
      <c r="F2258" s="287">
        <v>41939</v>
      </c>
      <c r="G2258" s="34">
        <v>3685.3</v>
      </c>
      <c r="H2258" s="243">
        <f t="shared" si="34"/>
        <v>0</v>
      </c>
      <c r="I2258" s="36" t="s">
        <v>5030</v>
      </c>
      <c r="J2258" s="21"/>
      <c r="K2258" s="21"/>
    </row>
    <row r="2259" spans="1:11" x14ac:dyDescent="0.25">
      <c r="A2259" s="216">
        <v>41939</v>
      </c>
      <c r="B2259" s="285" t="s">
        <v>6208</v>
      </c>
      <c r="C2259" s="361" t="s">
        <v>4961</v>
      </c>
      <c r="D2259" s="223" t="s">
        <v>106</v>
      </c>
      <c r="E2259" s="267">
        <v>173057</v>
      </c>
      <c r="F2259" s="487"/>
      <c r="G2259" s="336"/>
      <c r="H2259" s="243">
        <f t="shared" si="34"/>
        <v>173057</v>
      </c>
      <c r="I2259" s="36" t="s">
        <v>5030</v>
      </c>
      <c r="J2259" s="21"/>
      <c r="K2259" s="21"/>
    </row>
    <row r="2260" spans="1:11" x14ac:dyDescent="0.25">
      <c r="A2260" s="216">
        <v>41939</v>
      </c>
      <c r="B2260" s="285" t="s">
        <v>6209</v>
      </c>
      <c r="C2260" s="361" t="s">
        <v>4961</v>
      </c>
      <c r="D2260" s="223" t="s">
        <v>4967</v>
      </c>
      <c r="E2260" s="267">
        <v>3832</v>
      </c>
      <c r="F2260" s="287">
        <v>41939</v>
      </c>
      <c r="G2260" s="34">
        <v>3832</v>
      </c>
      <c r="H2260" s="243">
        <f t="shared" si="34"/>
        <v>0</v>
      </c>
      <c r="I2260" s="36" t="s">
        <v>5030</v>
      </c>
      <c r="J2260" s="21"/>
      <c r="K2260" s="21"/>
    </row>
    <row r="2261" spans="1:11" x14ac:dyDescent="0.25">
      <c r="A2261" s="216">
        <v>41939</v>
      </c>
      <c r="B2261" s="285" t="s">
        <v>6210</v>
      </c>
      <c r="C2261" s="361" t="s">
        <v>4961</v>
      </c>
      <c r="D2261" s="223" t="s">
        <v>160</v>
      </c>
      <c r="E2261" s="267">
        <v>178289.56</v>
      </c>
      <c r="F2261" s="473" t="s">
        <v>6211</v>
      </c>
      <c r="G2261" s="34">
        <v>178289.56</v>
      </c>
      <c r="H2261" s="243">
        <f t="shared" si="34"/>
        <v>0</v>
      </c>
      <c r="I2261" s="36" t="s">
        <v>5047</v>
      </c>
      <c r="J2261" s="21"/>
      <c r="K2261" s="21"/>
    </row>
    <row r="2262" spans="1:11" x14ac:dyDescent="0.25">
      <c r="A2262" s="216">
        <v>41939</v>
      </c>
      <c r="B2262" s="285" t="s">
        <v>6212</v>
      </c>
      <c r="C2262" s="361" t="s">
        <v>4961</v>
      </c>
      <c r="D2262" s="223" t="s">
        <v>2582</v>
      </c>
      <c r="E2262" s="267">
        <v>9268.6</v>
      </c>
      <c r="F2262" s="487"/>
      <c r="G2262" s="336"/>
      <c r="H2262" s="243">
        <f t="shared" si="34"/>
        <v>9268.6</v>
      </c>
      <c r="I2262" s="36" t="s">
        <v>5047</v>
      </c>
      <c r="J2262" s="21"/>
      <c r="K2262" s="21"/>
    </row>
    <row r="2263" spans="1:11" x14ac:dyDescent="0.25">
      <c r="A2263" s="216">
        <v>41939</v>
      </c>
      <c r="B2263" s="285" t="s">
        <v>6213</v>
      </c>
      <c r="C2263" s="361" t="s">
        <v>4961</v>
      </c>
      <c r="D2263" s="223" t="s">
        <v>6214</v>
      </c>
      <c r="E2263" s="267">
        <v>11592.6</v>
      </c>
      <c r="F2263" s="287">
        <v>41941</v>
      </c>
      <c r="G2263" s="34">
        <v>11592.6</v>
      </c>
      <c r="H2263" s="243">
        <f t="shared" si="34"/>
        <v>0</v>
      </c>
      <c r="I2263" s="36" t="s">
        <v>5047</v>
      </c>
      <c r="J2263" s="21"/>
      <c r="K2263" s="21"/>
    </row>
    <row r="2264" spans="1:11" x14ac:dyDescent="0.25">
      <c r="A2264" s="216">
        <v>41939</v>
      </c>
      <c r="B2264" s="285" t="s">
        <v>6215</v>
      </c>
      <c r="C2264" s="361" t="s">
        <v>4961</v>
      </c>
      <c r="D2264" s="223" t="s">
        <v>5618</v>
      </c>
      <c r="E2264" s="267">
        <v>8157.84</v>
      </c>
      <c r="F2264" s="501" t="s">
        <v>6216</v>
      </c>
      <c r="G2264" s="336"/>
      <c r="H2264" s="243">
        <f t="shared" si="34"/>
        <v>8157.84</v>
      </c>
      <c r="I2264" s="36" t="s">
        <v>5030</v>
      </c>
      <c r="J2264" s="21"/>
      <c r="K2264" s="21"/>
    </row>
    <row r="2265" spans="1:11" x14ac:dyDescent="0.25">
      <c r="A2265" s="216">
        <v>41939</v>
      </c>
      <c r="B2265" s="285" t="s">
        <v>6217</v>
      </c>
      <c r="C2265" s="361" t="s">
        <v>4961</v>
      </c>
      <c r="D2265" s="223" t="s">
        <v>6218</v>
      </c>
      <c r="E2265" s="267">
        <v>4058.8</v>
      </c>
      <c r="F2265" s="287">
        <v>41941</v>
      </c>
      <c r="G2265" s="34">
        <v>4058.8</v>
      </c>
      <c r="H2265" s="243">
        <f t="shared" si="34"/>
        <v>0</v>
      </c>
      <c r="I2265" s="36" t="s">
        <v>5030</v>
      </c>
      <c r="J2265" s="21"/>
      <c r="K2265" s="21"/>
    </row>
    <row r="2266" spans="1:11" x14ac:dyDescent="0.25">
      <c r="A2266" s="216">
        <v>41939</v>
      </c>
      <c r="B2266" s="285" t="s">
        <v>6219</v>
      </c>
      <c r="C2266" s="361" t="s">
        <v>4961</v>
      </c>
      <c r="D2266" s="223" t="s">
        <v>106</v>
      </c>
      <c r="E2266" s="267">
        <v>389061</v>
      </c>
      <c r="F2266" s="487"/>
      <c r="G2266" s="336"/>
      <c r="H2266" s="243">
        <f t="shared" si="34"/>
        <v>389061</v>
      </c>
      <c r="I2266" s="36" t="s">
        <v>6087</v>
      </c>
      <c r="J2266" s="21"/>
      <c r="K2266" s="21"/>
    </row>
    <row r="2267" spans="1:11" x14ac:dyDescent="0.25">
      <c r="A2267" s="216">
        <v>41939</v>
      </c>
      <c r="B2267" s="285" t="s">
        <v>6220</v>
      </c>
      <c r="C2267" s="361" t="s">
        <v>4961</v>
      </c>
      <c r="D2267" s="223" t="s">
        <v>174</v>
      </c>
      <c r="E2267" s="267">
        <v>4163.6000000000004</v>
      </c>
      <c r="F2267" s="287">
        <v>41941</v>
      </c>
      <c r="G2267" s="34">
        <v>4163.6000000000004</v>
      </c>
      <c r="H2267" s="243">
        <f t="shared" si="34"/>
        <v>0</v>
      </c>
      <c r="I2267" s="36" t="s">
        <v>5047</v>
      </c>
      <c r="J2267" s="21"/>
      <c r="K2267" s="21"/>
    </row>
    <row r="2268" spans="1:11" x14ac:dyDescent="0.25">
      <c r="A2268" s="216">
        <v>41939</v>
      </c>
      <c r="B2268" s="285" t="s">
        <v>6221</v>
      </c>
      <c r="C2268" s="361" t="s">
        <v>4961</v>
      </c>
      <c r="D2268" s="223" t="s">
        <v>4216</v>
      </c>
      <c r="E2268" s="267">
        <v>8028</v>
      </c>
      <c r="F2268" s="287">
        <v>41939</v>
      </c>
      <c r="G2268" s="34">
        <v>8028</v>
      </c>
      <c r="H2268" s="243">
        <f t="shared" si="34"/>
        <v>0</v>
      </c>
      <c r="I2268" s="36" t="s">
        <v>5030</v>
      </c>
      <c r="J2268" s="21"/>
      <c r="K2268" s="21"/>
    </row>
    <row r="2269" spans="1:11" x14ac:dyDescent="0.25">
      <c r="A2269" s="216">
        <v>41939</v>
      </c>
      <c r="B2269" s="285" t="s">
        <v>6222</v>
      </c>
      <c r="C2269" s="361" t="s">
        <v>4961</v>
      </c>
      <c r="D2269" s="223" t="s">
        <v>6223</v>
      </c>
      <c r="E2269" s="267">
        <v>21261.8</v>
      </c>
      <c r="F2269" s="287">
        <v>41941</v>
      </c>
      <c r="G2269" s="34">
        <v>21261.8</v>
      </c>
      <c r="H2269" s="243">
        <f t="shared" si="34"/>
        <v>0</v>
      </c>
      <c r="I2269" s="36" t="s">
        <v>5047</v>
      </c>
      <c r="J2269" s="21"/>
      <c r="K2269" s="21"/>
    </row>
    <row r="2270" spans="1:11" x14ac:dyDescent="0.25">
      <c r="A2270" s="216">
        <v>41939</v>
      </c>
      <c r="B2270" s="285" t="s">
        <v>6224</v>
      </c>
      <c r="C2270" s="361" t="s">
        <v>4961</v>
      </c>
      <c r="D2270" s="223" t="s">
        <v>4953</v>
      </c>
      <c r="E2270" s="267">
        <v>20012</v>
      </c>
      <c r="F2270" s="287">
        <v>41940</v>
      </c>
      <c r="G2270" s="34">
        <v>20012</v>
      </c>
      <c r="H2270" s="243">
        <f t="shared" si="34"/>
        <v>0</v>
      </c>
      <c r="I2270" s="36" t="s">
        <v>5030</v>
      </c>
      <c r="J2270" s="21"/>
      <c r="K2270" s="21"/>
    </row>
    <row r="2271" spans="1:11" x14ac:dyDescent="0.25">
      <c r="A2271" s="216">
        <v>41939</v>
      </c>
      <c r="B2271" s="285" t="s">
        <v>6225</v>
      </c>
      <c r="C2271" s="361" t="s">
        <v>4961</v>
      </c>
      <c r="D2271" s="344" t="s">
        <v>4352</v>
      </c>
      <c r="E2271" s="345">
        <v>2658.8</v>
      </c>
      <c r="F2271" s="287">
        <v>41939</v>
      </c>
      <c r="G2271" s="44">
        <v>2658.8</v>
      </c>
      <c r="H2271" s="243">
        <f t="shared" si="34"/>
        <v>0</v>
      </c>
      <c r="I2271" s="20" t="s">
        <v>5030</v>
      </c>
      <c r="J2271" s="21"/>
      <c r="K2271" s="21"/>
    </row>
    <row r="2272" spans="1:11" x14ac:dyDescent="0.25">
      <c r="A2272" s="216">
        <v>41939</v>
      </c>
      <c r="B2272" s="285" t="s">
        <v>6226</v>
      </c>
      <c r="C2272" s="361" t="s">
        <v>4961</v>
      </c>
      <c r="D2272" s="344" t="s">
        <v>5058</v>
      </c>
      <c r="E2272" s="345">
        <v>7384.9</v>
      </c>
      <c r="F2272" s="287">
        <v>41941</v>
      </c>
      <c r="G2272" s="44">
        <v>7384.9</v>
      </c>
      <c r="H2272" s="243">
        <f t="shared" si="34"/>
        <v>0</v>
      </c>
      <c r="I2272" s="20" t="s">
        <v>5047</v>
      </c>
      <c r="J2272" s="21"/>
      <c r="K2272" s="21"/>
    </row>
    <row r="2273" spans="1:11" x14ac:dyDescent="0.25">
      <c r="A2273" s="216">
        <v>41939</v>
      </c>
      <c r="B2273" s="285" t="s">
        <v>6227</v>
      </c>
      <c r="C2273" s="361" t="s">
        <v>4961</v>
      </c>
      <c r="D2273" s="344" t="s">
        <v>6228</v>
      </c>
      <c r="E2273" s="345">
        <v>6321</v>
      </c>
      <c r="F2273" s="287">
        <v>41941</v>
      </c>
      <c r="G2273" s="44">
        <v>6321</v>
      </c>
      <c r="H2273" s="243">
        <f t="shared" si="34"/>
        <v>0</v>
      </c>
      <c r="I2273" s="20" t="s">
        <v>5047</v>
      </c>
      <c r="J2273" s="21"/>
      <c r="K2273" s="21"/>
    </row>
    <row r="2274" spans="1:11" x14ac:dyDescent="0.25">
      <c r="A2274" s="216">
        <v>41939</v>
      </c>
      <c r="B2274" s="285" t="s">
        <v>6229</v>
      </c>
      <c r="C2274" s="361" t="s">
        <v>4961</v>
      </c>
      <c r="D2274" s="344" t="s">
        <v>4722</v>
      </c>
      <c r="E2274" s="345">
        <v>19240.8</v>
      </c>
      <c r="F2274" s="287">
        <v>41939</v>
      </c>
      <c r="G2274" s="44">
        <v>19240.8</v>
      </c>
      <c r="H2274" s="243">
        <f t="shared" si="34"/>
        <v>0</v>
      </c>
      <c r="I2274" s="20" t="s">
        <v>5030</v>
      </c>
      <c r="J2274" s="21"/>
      <c r="K2274" s="21"/>
    </row>
    <row r="2275" spans="1:11" x14ac:dyDescent="0.25">
      <c r="A2275" s="216">
        <v>41939</v>
      </c>
      <c r="B2275" s="285" t="s">
        <v>6230</v>
      </c>
      <c r="C2275" s="361" t="s">
        <v>4961</v>
      </c>
      <c r="D2275" s="344" t="s">
        <v>4645</v>
      </c>
      <c r="E2275" s="345">
        <v>9582</v>
      </c>
      <c r="F2275" s="287">
        <v>41943</v>
      </c>
      <c r="G2275" s="44">
        <v>9582</v>
      </c>
      <c r="H2275" s="243">
        <f t="shared" si="34"/>
        <v>0</v>
      </c>
      <c r="I2275" s="20" t="s">
        <v>5030</v>
      </c>
      <c r="J2275" s="21"/>
      <c r="K2275" s="21"/>
    </row>
    <row r="2276" spans="1:11" x14ac:dyDescent="0.25">
      <c r="A2276" s="216">
        <v>41939</v>
      </c>
      <c r="B2276" s="285" t="s">
        <v>6231</v>
      </c>
      <c r="C2276" s="361" t="s">
        <v>4961</v>
      </c>
      <c r="D2276" s="344" t="s">
        <v>6158</v>
      </c>
      <c r="E2276" s="345">
        <v>3600</v>
      </c>
      <c r="F2276" s="487"/>
      <c r="G2276" s="320"/>
      <c r="H2276" s="243">
        <f t="shared" si="34"/>
        <v>3600</v>
      </c>
      <c r="I2276" s="20" t="s">
        <v>5031</v>
      </c>
      <c r="J2276" s="21"/>
      <c r="K2276" s="21"/>
    </row>
    <row r="2277" spans="1:11" x14ac:dyDescent="0.25">
      <c r="A2277" s="216">
        <v>41939</v>
      </c>
      <c r="B2277" s="285" t="s">
        <v>6232</v>
      </c>
      <c r="C2277" s="361" t="s">
        <v>4961</v>
      </c>
      <c r="D2277" s="344" t="s">
        <v>6233</v>
      </c>
      <c r="E2277" s="345">
        <v>1350</v>
      </c>
      <c r="F2277" s="487"/>
      <c r="G2277" s="320"/>
      <c r="H2277" s="243">
        <f t="shared" si="34"/>
        <v>1350</v>
      </c>
      <c r="I2277" s="20" t="s">
        <v>5031</v>
      </c>
      <c r="J2277" s="21"/>
      <c r="K2277" s="21"/>
    </row>
    <row r="2278" spans="1:11" x14ac:dyDescent="0.25">
      <c r="A2278" s="216">
        <v>41939</v>
      </c>
      <c r="B2278" s="285" t="s">
        <v>6234</v>
      </c>
      <c r="C2278" s="361" t="s">
        <v>4961</v>
      </c>
      <c r="D2278" s="344" t="s">
        <v>6235</v>
      </c>
      <c r="E2278" s="345">
        <v>1350</v>
      </c>
      <c r="F2278" s="690"/>
      <c r="G2278" s="320"/>
      <c r="H2278" s="243">
        <f t="shared" si="34"/>
        <v>1350</v>
      </c>
      <c r="I2278" s="20" t="s">
        <v>5031</v>
      </c>
      <c r="J2278" s="21"/>
      <c r="K2278" s="21"/>
    </row>
    <row r="2279" spans="1:11" x14ac:dyDescent="0.25">
      <c r="A2279" s="216">
        <v>41939</v>
      </c>
      <c r="B2279" s="285" t="s">
        <v>6236</v>
      </c>
      <c r="C2279" s="361" t="s">
        <v>4961</v>
      </c>
      <c r="D2279" s="344" t="s">
        <v>6237</v>
      </c>
      <c r="E2279" s="345">
        <v>11340</v>
      </c>
      <c r="F2279" s="287">
        <v>41941</v>
      </c>
      <c r="G2279" s="44">
        <v>11340</v>
      </c>
      <c r="H2279" s="243">
        <f t="shared" si="34"/>
        <v>0</v>
      </c>
      <c r="I2279" s="20" t="s">
        <v>5047</v>
      </c>
      <c r="J2279" s="21"/>
      <c r="K2279" s="21"/>
    </row>
    <row r="2280" spans="1:11" x14ac:dyDescent="0.25">
      <c r="A2280" s="216">
        <v>41939</v>
      </c>
      <c r="B2280" s="285" t="s">
        <v>6238</v>
      </c>
      <c r="C2280" s="361" t="s">
        <v>4961</v>
      </c>
      <c r="D2280" s="344" t="s">
        <v>4638</v>
      </c>
      <c r="E2280" s="345">
        <v>25257.94</v>
      </c>
      <c r="F2280" s="287">
        <v>41941</v>
      </c>
      <c r="G2280" s="44">
        <v>25257.94</v>
      </c>
      <c r="H2280" s="243">
        <f t="shared" si="34"/>
        <v>0</v>
      </c>
      <c r="I2280" s="20" t="s">
        <v>5047</v>
      </c>
      <c r="J2280" s="21"/>
      <c r="K2280" s="21"/>
    </row>
    <row r="2281" spans="1:11" x14ac:dyDescent="0.25">
      <c r="A2281" s="216">
        <v>41939</v>
      </c>
      <c r="B2281" s="285" t="s">
        <v>6239</v>
      </c>
      <c r="C2281" s="361" t="s">
        <v>4961</v>
      </c>
      <c r="D2281" s="344" t="s">
        <v>6240</v>
      </c>
      <c r="E2281" s="345">
        <v>6134.8</v>
      </c>
      <c r="F2281" s="473" t="s">
        <v>6241</v>
      </c>
      <c r="G2281" s="44">
        <v>6134.8</v>
      </c>
      <c r="H2281" s="243">
        <f t="shared" si="34"/>
        <v>0</v>
      </c>
      <c r="I2281" s="20" t="s">
        <v>5047</v>
      </c>
      <c r="J2281" s="21"/>
      <c r="K2281" s="21"/>
    </row>
    <row r="2282" spans="1:11" x14ac:dyDescent="0.25">
      <c r="A2282" s="216">
        <v>41939</v>
      </c>
      <c r="B2282" s="285" t="s">
        <v>6242</v>
      </c>
      <c r="C2282" s="361" t="s">
        <v>4961</v>
      </c>
      <c r="D2282" s="344" t="s">
        <v>3563</v>
      </c>
      <c r="E2282" s="345">
        <v>50891.6</v>
      </c>
      <c r="F2282" s="473" t="s">
        <v>6243</v>
      </c>
      <c r="G2282" s="44">
        <v>50891.6</v>
      </c>
      <c r="H2282" s="243">
        <f t="shared" si="34"/>
        <v>0</v>
      </c>
      <c r="I2282" s="214" t="s">
        <v>5047</v>
      </c>
      <c r="J2282" s="21"/>
      <c r="K2282" s="21"/>
    </row>
    <row r="2283" spans="1:11" x14ac:dyDescent="0.25">
      <c r="A2283" s="216">
        <v>41939</v>
      </c>
      <c r="B2283" s="285" t="s">
        <v>6244</v>
      </c>
      <c r="C2283" s="361" t="s">
        <v>4961</v>
      </c>
      <c r="D2283" s="344" t="s">
        <v>5603</v>
      </c>
      <c r="E2283" s="345">
        <v>31020</v>
      </c>
      <c r="F2283" s="287">
        <v>41941</v>
      </c>
      <c r="G2283" s="44">
        <v>31020</v>
      </c>
      <c r="H2283" s="243">
        <f t="shared" si="34"/>
        <v>0</v>
      </c>
      <c r="I2283" s="214" t="s">
        <v>4800</v>
      </c>
      <c r="J2283" s="21"/>
      <c r="K2283" s="21"/>
    </row>
    <row r="2284" spans="1:11" x14ac:dyDescent="0.25">
      <c r="A2284" s="216">
        <v>41939</v>
      </c>
      <c r="B2284" s="285" t="s">
        <v>6245</v>
      </c>
      <c r="C2284" s="361" t="s">
        <v>4961</v>
      </c>
      <c r="D2284" s="344" t="s">
        <v>6246</v>
      </c>
      <c r="E2284" s="345">
        <v>6116.38</v>
      </c>
      <c r="F2284" s="287">
        <v>41941</v>
      </c>
      <c r="G2284" s="44">
        <v>6116.38</v>
      </c>
      <c r="H2284" s="243">
        <f t="shared" si="34"/>
        <v>0</v>
      </c>
      <c r="I2284" s="214" t="s">
        <v>5047</v>
      </c>
      <c r="J2284" s="21"/>
      <c r="K2284" s="21"/>
    </row>
    <row r="2285" spans="1:11" x14ac:dyDescent="0.25">
      <c r="A2285" s="216">
        <v>41939</v>
      </c>
      <c r="B2285" s="285" t="s">
        <v>6247</v>
      </c>
      <c r="C2285" s="361" t="s">
        <v>4961</v>
      </c>
      <c r="D2285" s="344" t="s">
        <v>4334</v>
      </c>
      <c r="E2285" s="345">
        <v>19798.3</v>
      </c>
      <c r="F2285" s="287">
        <v>41941</v>
      </c>
      <c r="G2285" s="44">
        <v>19798.3</v>
      </c>
      <c r="H2285" s="243">
        <f t="shared" si="34"/>
        <v>0</v>
      </c>
      <c r="I2285" s="214" t="s">
        <v>5047</v>
      </c>
      <c r="J2285" s="21"/>
      <c r="K2285" s="21"/>
    </row>
    <row r="2286" spans="1:11" x14ac:dyDescent="0.25">
      <c r="A2286" s="216">
        <v>41939</v>
      </c>
      <c r="B2286" s="285" t="s">
        <v>6248</v>
      </c>
      <c r="C2286" s="361" t="s">
        <v>4961</v>
      </c>
      <c r="D2286" s="344" t="s">
        <v>4638</v>
      </c>
      <c r="E2286" s="345">
        <v>1280</v>
      </c>
      <c r="F2286" s="287">
        <v>41941</v>
      </c>
      <c r="G2286" s="44">
        <v>1280</v>
      </c>
      <c r="H2286" s="243">
        <f t="shared" si="34"/>
        <v>0</v>
      </c>
      <c r="I2286" s="214" t="s">
        <v>5047</v>
      </c>
      <c r="J2286" s="21"/>
      <c r="K2286" s="21"/>
    </row>
    <row r="2287" spans="1:11" x14ac:dyDescent="0.25">
      <c r="A2287" s="216">
        <v>41940</v>
      </c>
      <c r="B2287" s="285" t="s">
        <v>6249</v>
      </c>
      <c r="C2287" s="361" t="s">
        <v>4961</v>
      </c>
      <c r="D2287" s="344" t="s">
        <v>4956</v>
      </c>
      <c r="E2287" s="345">
        <v>85298.1</v>
      </c>
      <c r="F2287" s="287">
        <v>41941</v>
      </c>
      <c r="G2287" s="44">
        <v>85298.1</v>
      </c>
      <c r="H2287" s="243">
        <f t="shared" si="34"/>
        <v>0</v>
      </c>
      <c r="I2287" s="214" t="s">
        <v>5035</v>
      </c>
      <c r="J2287" s="21"/>
      <c r="K2287" s="21"/>
    </row>
    <row r="2288" spans="1:11" x14ac:dyDescent="0.25">
      <c r="A2288" s="216">
        <v>41940</v>
      </c>
      <c r="B2288" s="285" t="s">
        <v>6250</v>
      </c>
      <c r="C2288" s="361" t="s">
        <v>4961</v>
      </c>
      <c r="D2288" s="344" t="s">
        <v>28</v>
      </c>
      <c r="E2288" s="345">
        <v>15000.3</v>
      </c>
      <c r="F2288" s="287">
        <v>41940</v>
      </c>
      <c r="G2288" s="44">
        <v>15000.3</v>
      </c>
      <c r="H2288" s="243">
        <f t="shared" si="34"/>
        <v>0</v>
      </c>
      <c r="I2288" s="214" t="s">
        <v>5030</v>
      </c>
      <c r="J2288" s="21"/>
      <c r="K2288" s="21"/>
    </row>
    <row r="2289" spans="1:11" x14ac:dyDescent="0.25">
      <c r="A2289" s="216">
        <v>41940</v>
      </c>
      <c r="B2289" s="285" t="s">
        <v>6251</v>
      </c>
      <c r="C2289" s="361" t="s">
        <v>4961</v>
      </c>
      <c r="D2289" s="344" t="s">
        <v>14</v>
      </c>
      <c r="E2289" s="345">
        <v>8400</v>
      </c>
      <c r="F2289" s="287">
        <v>41940</v>
      </c>
      <c r="G2289" s="44">
        <v>8400</v>
      </c>
      <c r="H2289" s="243">
        <f t="shared" si="34"/>
        <v>0</v>
      </c>
      <c r="I2289" s="214" t="s">
        <v>6087</v>
      </c>
      <c r="J2289" s="21"/>
      <c r="K2289" s="21"/>
    </row>
    <row r="2290" spans="1:11" x14ac:dyDescent="0.25">
      <c r="A2290" s="216">
        <v>41940</v>
      </c>
      <c r="B2290" s="285" t="s">
        <v>6252</v>
      </c>
      <c r="C2290" s="361" t="s">
        <v>4961</v>
      </c>
      <c r="D2290" s="344" t="s">
        <v>4273</v>
      </c>
      <c r="E2290" s="345">
        <v>231443.44</v>
      </c>
      <c r="F2290" s="487"/>
      <c r="G2290" s="320"/>
      <c r="H2290" s="243">
        <f t="shared" si="34"/>
        <v>231443.44</v>
      </c>
      <c r="I2290" s="214" t="s">
        <v>5031</v>
      </c>
      <c r="J2290" s="21"/>
      <c r="K2290" s="21"/>
    </row>
    <row r="2291" spans="1:11" x14ac:dyDescent="0.25">
      <c r="A2291" s="216">
        <v>41940</v>
      </c>
      <c r="B2291" s="285" t="s">
        <v>6253</v>
      </c>
      <c r="C2291" s="361" t="s">
        <v>4961</v>
      </c>
      <c r="D2291" s="344" t="s">
        <v>62</v>
      </c>
      <c r="E2291" s="345">
        <v>8593.2000000000007</v>
      </c>
      <c r="F2291" s="287">
        <v>41940</v>
      </c>
      <c r="G2291" s="44">
        <v>8593.2000000000007</v>
      </c>
      <c r="H2291" s="243">
        <f t="shared" si="34"/>
        <v>0</v>
      </c>
      <c r="I2291" s="214" t="s">
        <v>5030</v>
      </c>
      <c r="J2291" s="21"/>
      <c r="K2291" s="21"/>
    </row>
    <row r="2292" spans="1:11" x14ac:dyDescent="0.25">
      <c r="A2292" s="216">
        <v>41940</v>
      </c>
      <c r="B2292" s="285" t="s">
        <v>6254</v>
      </c>
      <c r="C2292" s="361" t="s">
        <v>4961</v>
      </c>
      <c r="D2292" s="344" t="s">
        <v>4966</v>
      </c>
      <c r="E2292" s="345">
        <v>13318.2</v>
      </c>
      <c r="F2292" s="287">
        <v>41940</v>
      </c>
      <c r="G2292" s="44">
        <v>13318.2</v>
      </c>
      <c r="H2292" s="243">
        <f t="shared" si="34"/>
        <v>0</v>
      </c>
      <c r="I2292" s="214" t="s">
        <v>5033</v>
      </c>
      <c r="J2292" s="21"/>
      <c r="K2292" s="21"/>
    </row>
    <row r="2293" spans="1:11" x14ac:dyDescent="0.25">
      <c r="A2293" s="216">
        <v>41940</v>
      </c>
      <c r="B2293" s="285" t="s">
        <v>6255</v>
      </c>
      <c r="C2293" s="361" t="s">
        <v>4961</v>
      </c>
      <c r="D2293" s="344" t="s">
        <v>6256</v>
      </c>
      <c r="E2293" s="345">
        <v>3120</v>
      </c>
      <c r="F2293" s="287">
        <v>41940</v>
      </c>
      <c r="G2293" s="44">
        <v>3120</v>
      </c>
      <c r="H2293" s="243">
        <f t="shared" si="34"/>
        <v>0</v>
      </c>
      <c r="I2293" s="214" t="s">
        <v>5030</v>
      </c>
      <c r="J2293" s="21"/>
      <c r="K2293" s="21"/>
    </row>
    <row r="2294" spans="1:11" x14ac:dyDescent="0.25">
      <c r="A2294" s="216">
        <v>41940</v>
      </c>
      <c r="B2294" s="285" t="s">
        <v>6257</v>
      </c>
      <c r="C2294" s="361" t="s">
        <v>4961</v>
      </c>
      <c r="D2294" s="344" t="s">
        <v>4953</v>
      </c>
      <c r="E2294" s="345">
        <v>41685</v>
      </c>
      <c r="F2294" s="287">
        <v>41940</v>
      </c>
      <c r="G2294" s="44">
        <v>41685</v>
      </c>
      <c r="H2294" s="243">
        <f t="shared" si="34"/>
        <v>0</v>
      </c>
      <c r="I2294" s="214" t="s">
        <v>5009</v>
      </c>
      <c r="J2294" s="21"/>
      <c r="K2294" s="21"/>
    </row>
    <row r="2295" spans="1:11" x14ac:dyDescent="0.25">
      <c r="A2295" s="216">
        <v>41940</v>
      </c>
      <c r="B2295" s="285" t="s">
        <v>6258</v>
      </c>
      <c r="C2295" s="361" t="s">
        <v>4961</v>
      </c>
      <c r="D2295" s="344" t="s">
        <v>23</v>
      </c>
      <c r="E2295" s="345">
        <v>3802</v>
      </c>
      <c r="F2295" s="287">
        <v>41940</v>
      </c>
      <c r="G2295" s="44">
        <v>3802</v>
      </c>
      <c r="H2295" s="243">
        <f t="shared" si="34"/>
        <v>0</v>
      </c>
      <c r="I2295" s="214" t="s">
        <v>5030</v>
      </c>
      <c r="J2295" s="21"/>
      <c r="K2295" s="21"/>
    </row>
    <row r="2296" spans="1:11" x14ac:dyDescent="0.25">
      <c r="A2296" s="216">
        <v>41940</v>
      </c>
      <c r="B2296" s="285" t="s">
        <v>6259</v>
      </c>
      <c r="C2296" s="361" t="s">
        <v>4961</v>
      </c>
      <c r="D2296" s="344" t="s">
        <v>2386</v>
      </c>
      <c r="E2296" s="345">
        <v>5882.6</v>
      </c>
      <c r="F2296" s="287">
        <v>41942</v>
      </c>
      <c r="G2296" s="44">
        <v>5882.6</v>
      </c>
      <c r="H2296" s="243">
        <f t="shared" si="34"/>
        <v>0</v>
      </c>
      <c r="I2296" s="214" t="s">
        <v>5033</v>
      </c>
      <c r="J2296" s="21"/>
      <c r="K2296" s="21"/>
    </row>
    <row r="2297" spans="1:11" x14ac:dyDescent="0.25">
      <c r="A2297" s="216">
        <v>41940</v>
      </c>
      <c r="B2297" s="285" t="s">
        <v>6260</v>
      </c>
      <c r="C2297" s="361" t="s">
        <v>4961</v>
      </c>
      <c r="D2297" s="344" t="s">
        <v>83</v>
      </c>
      <c r="E2297" s="345">
        <v>3046.4</v>
      </c>
      <c r="F2297" s="287">
        <v>41940</v>
      </c>
      <c r="G2297" s="44">
        <v>3046.4</v>
      </c>
      <c r="H2297" s="243">
        <f t="shared" si="34"/>
        <v>0</v>
      </c>
      <c r="I2297" s="214" t="s">
        <v>5033</v>
      </c>
      <c r="J2297" s="21"/>
      <c r="K2297" s="21"/>
    </row>
    <row r="2298" spans="1:11" x14ac:dyDescent="0.25">
      <c r="A2298" s="216">
        <v>41940</v>
      </c>
      <c r="B2298" s="285" t="s">
        <v>6261</v>
      </c>
      <c r="C2298" s="361" t="s">
        <v>4961</v>
      </c>
      <c r="D2298" s="344" t="s">
        <v>4859</v>
      </c>
      <c r="E2298" s="345">
        <v>2206.8000000000002</v>
      </c>
      <c r="F2298" s="287">
        <v>41940</v>
      </c>
      <c r="G2298" s="44">
        <v>2206.8000000000002</v>
      </c>
      <c r="H2298" s="243">
        <f t="shared" si="34"/>
        <v>0</v>
      </c>
      <c r="I2298" s="214" t="s">
        <v>5030</v>
      </c>
      <c r="J2298" s="21"/>
      <c r="K2298" s="21"/>
    </row>
    <row r="2299" spans="1:11" x14ac:dyDescent="0.25">
      <c r="A2299" s="216">
        <v>41940</v>
      </c>
      <c r="B2299" s="285" t="s">
        <v>6262</v>
      </c>
      <c r="C2299" s="361" t="s">
        <v>4961</v>
      </c>
      <c r="D2299" s="344" t="s">
        <v>116</v>
      </c>
      <c r="E2299" s="345">
        <v>5004.0600000000004</v>
      </c>
      <c r="F2299" s="287">
        <v>41940</v>
      </c>
      <c r="G2299" s="44">
        <v>5004.0600000000004</v>
      </c>
      <c r="H2299" s="243">
        <f t="shared" si="34"/>
        <v>0</v>
      </c>
      <c r="I2299" s="214" t="s">
        <v>5030</v>
      </c>
      <c r="J2299" s="21"/>
      <c r="K2299" s="21"/>
    </row>
    <row r="2300" spans="1:11" x14ac:dyDescent="0.25">
      <c r="A2300" s="216">
        <v>41940</v>
      </c>
      <c r="B2300" s="285" t="s">
        <v>6263</v>
      </c>
      <c r="C2300" s="361" t="s">
        <v>4961</v>
      </c>
      <c r="D2300" s="344" t="s">
        <v>4619</v>
      </c>
      <c r="E2300" s="345">
        <v>2989</v>
      </c>
      <c r="F2300" s="287">
        <v>41940</v>
      </c>
      <c r="G2300" s="44">
        <v>2989</v>
      </c>
      <c r="H2300" s="243">
        <f t="shared" si="34"/>
        <v>0</v>
      </c>
      <c r="I2300" s="214" t="s">
        <v>5030</v>
      </c>
      <c r="J2300" s="21"/>
      <c r="K2300" s="21"/>
    </row>
    <row r="2301" spans="1:11" x14ac:dyDescent="0.25">
      <c r="A2301" s="216">
        <v>41940</v>
      </c>
      <c r="B2301" s="285" t="s">
        <v>6264</v>
      </c>
      <c r="C2301" s="361" t="s">
        <v>4961</v>
      </c>
      <c r="D2301" s="344" t="s">
        <v>3372</v>
      </c>
      <c r="E2301" s="345">
        <v>1824</v>
      </c>
      <c r="F2301" s="287">
        <v>41940</v>
      </c>
      <c r="G2301" s="44">
        <v>1824</v>
      </c>
      <c r="H2301" s="243">
        <f t="shared" si="34"/>
        <v>0</v>
      </c>
      <c r="I2301" s="214" t="s">
        <v>5048</v>
      </c>
      <c r="J2301" s="21"/>
      <c r="K2301" s="21"/>
    </row>
    <row r="2302" spans="1:11" x14ac:dyDescent="0.25">
      <c r="A2302" s="216">
        <v>41940</v>
      </c>
      <c r="B2302" s="285" t="s">
        <v>6265</v>
      </c>
      <c r="C2302" s="361" t="s">
        <v>4961</v>
      </c>
      <c r="D2302" s="344" t="s">
        <v>4355</v>
      </c>
      <c r="E2302" s="345">
        <v>10626.8</v>
      </c>
      <c r="F2302" s="287">
        <v>41940</v>
      </c>
      <c r="G2302" s="44">
        <v>10626.8</v>
      </c>
      <c r="H2302" s="243">
        <f t="shared" si="34"/>
        <v>0</v>
      </c>
      <c r="I2302" s="214" t="s">
        <v>5035</v>
      </c>
      <c r="J2302" s="21"/>
      <c r="K2302" s="21"/>
    </row>
    <row r="2303" spans="1:11" x14ac:dyDescent="0.25">
      <c r="A2303" s="216">
        <v>41940</v>
      </c>
      <c r="B2303" s="285" t="s">
        <v>6266</v>
      </c>
      <c r="C2303" s="361" t="s">
        <v>4961</v>
      </c>
      <c r="D2303" s="344" t="s">
        <v>956</v>
      </c>
      <c r="E2303" s="345">
        <v>7921.8</v>
      </c>
      <c r="F2303" s="287">
        <v>41940</v>
      </c>
      <c r="G2303" s="44">
        <v>7921.8</v>
      </c>
      <c r="H2303" s="243">
        <f t="shared" si="34"/>
        <v>0</v>
      </c>
      <c r="I2303" s="214" t="s">
        <v>5035</v>
      </c>
      <c r="J2303" s="21"/>
      <c r="K2303" s="21"/>
    </row>
    <row r="2304" spans="1:11" x14ac:dyDescent="0.25">
      <c r="A2304" s="216">
        <v>41940</v>
      </c>
      <c r="B2304" s="285" t="s">
        <v>6267</v>
      </c>
      <c r="C2304" s="361" t="s">
        <v>4961</v>
      </c>
      <c r="D2304" s="344" t="s">
        <v>6268</v>
      </c>
      <c r="E2304" s="345">
        <v>9954</v>
      </c>
      <c r="F2304" s="287">
        <v>41940</v>
      </c>
      <c r="G2304" s="44">
        <v>9954</v>
      </c>
      <c r="H2304" s="243">
        <f t="shared" si="34"/>
        <v>0</v>
      </c>
      <c r="I2304" s="214" t="s">
        <v>5030</v>
      </c>
      <c r="J2304" s="21"/>
      <c r="K2304" s="21"/>
    </row>
    <row r="2305" spans="1:11" x14ac:dyDescent="0.25">
      <c r="A2305" s="216">
        <v>41940</v>
      </c>
      <c r="B2305" s="285" t="s">
        <v>6269</v>
      </c>
      <c r="C2305" s="361" t="s">
        <v>4961</v>
      </c>
      <c r="D2305" s="344" t="s">
        <v>2187</v>
      </c>
      <c r="E2305" s="345">
        <v>1281.5999999999999</v>
      </c>
      <c r="F2305" s="287">
        <v>41940</v>
      </c>
      <c r="G2305" s="44">
        <v>1281.5999999999999</v>
      </c>
      <c r="H2305" s="243">
        <f t="shared" si="34"/>
        <v>0</v>
      </c>
      <c r="I2305" s="214" t="s">
        <v>5035</v>
      </c>
      <c r="J2305" s="21"/>
      <c r="K2305" s="21"/>
    </row>
    <row r="2306" spans="1:11" x14ac:dyDescent="0.25">
      <c r="A2306" s="216">
        <v>41940</v>
      </c>
      <c r="B2306" s="285" t="s">
        <v>6270</v>
      </c>
      <c r="C2306" s="361" t="s">
        <v>4961</v>
      </c>
      <c r="D2306" s="344" t="s">
        <v>2719</v>
      </c>
      <c r="E2306" s="345">
        <v>11782.4</v>
      </c>
      <c r="F2306" s="287">
        <v>41940</v>
      </c>
      <c r="G2306" s="44">
        <v>11782.4</v>
      </c>
      <c r="H2306" s="243">
        <f t="shared" si="34"/>
        <v>0</v>
      </c>
      <c r="I2306" s="214" t="s">
        <v>5035</v>
      </c>
      <c r="J2306" s="21"/>
      <c r="K2306" s="21"/>
    </row>
    <row r="2307" spans="1:11" x14ac:dyDescent="0.25">
      <c r="A2307" s="216">
        <v>41940</v>
      </c>
      <c r="B2307" s="285" t="s">
        <v>6271</v>
      </c>
      <c r="C2307" s="361" t="s">
        <v>4961</v>
      </c>
      <c r="D2307" s="344" t="s">
        <v>124</v>
      </c>
      <c r="E2307" s="345">
        <v>5917.5</v>
      </c>
      <c r="F2307" s="287">
        <v>41940</v>
      </c>
      <c r="G2307" s="44">
        <v>5917.5</v>
      </c>
      <c r="H2307" s="243">
        <f t="shared" si="34"/>
        <v>0</v>
      </c>
      <c r="I2307" s="214" t="s">
        <v>5035</v>
      </c>
      <c r="J2307" s="21"/>
      <c r="K2307" s="21"/>
    </row>
    <row r="2308" spans="1:11" x14ac:dyDescent="0.25">
      <c r="A2308" s="216">
        <v>41940</v>
      </c>
      <c r="B2308" s="285" t="s">
        <v>6272</v>
      </c>
      <c r="C2308" s="361" t="s">
        <v>4961</v>
      </c>
      <c r="D2308" s="344" t="s">
        <v>1468</v>
      </c>
      <c r="E2308" s="345">
        <v>6647.2</v>
      </c>
      <c r="F2308" s="287">
        <v>41941</v>
      </c>
      <c r="G2308" s="44">
        <v>6647.2</v>
      </c>
      <c r="H2308" s="243">
        <f t="shared" si="34"/>
        <v>0</v>
      </c>
      <c r="I2308" s="214" t="s">
        <v>5030</v>
      </c>
      <c r="J2308" s="21"/>
      <c r="K2308" s="21"/>
    </row>
    <row r="2309" spans="1:11" x14ac:dyDescent="0.25">
      <c r="A2309" s="216">
        <v>41940</v>
      </c>
      <c r="B2309" s="285" t="s">
        <v>6273</v>
      </c>
      <c r="C2309" s="361" t="s">
        <v>4961</v>
      </c>
      <c r="D2309" s="344" t="s">
        <v>257</v>
      </c>
      <c r="E2309" s="345">
        <v>14022.6</v>
      </c>
      <c r="F2309" s="287">
        <v>41940</v>
      </c>
      <c r="G2309" s="44">
        <v>14022.6</v>
      </c>
      <c r="H2309" s="243">
        <f t="shared" si="34"/>
        <v>0</v>
      </c>
      <c r="I2309" s="214" t="s">
        <v>5038</v>
      </c>
      <c r="J2309" s="21"/>
      <c r="K2309" s="21"/>
    </row>
    <row r="2310" spans="1:11" x14ac:dyDescent="0.25">
      <c r="A2310" s="216">
        <v>41940</v>
      </c>
      <c r="B2310" s="285" t="s">
        <v>6274</v>
      </c>
      <c r="C2310" s="361" t="s">
        <v>4961</v>
      </c>
      <c r="D2310" s="344" t="s">
        <v>386</v>
      </c>
      <c r="E2310" s="345">
        <v>1652.4</v>
      </c>
      <c r="F2310" s="287">
        <v>41940</v>
      </c>
      <c r="G2310" s="44">
        <v>1652.4</v>
      </c>
      <c r="H2310" s="243">
        <f t="shared" si="34"/>
        <v>0</v>
      </c>
      <c r="I2310" s="214" t="s">
        <v>5038</v>
      </c>
      <c r="J2310" s="21"/>
      <c r="K2310" s="21"/>
    </row>
    <row r="2311" spans="1:11" x14ac:dyDescent="0.25">
      <c r="A2311" s="216">
        <v>41940</v>
      </c>
      <c r="B2311" s="285" t="s">
        <v>6275</v>
      </c>
      <c r="C2311" s="361" t="s">
        <v>4961</v>
      </c>
      <c r="D2311" s="344" t="s">
        <v>123</v>
      </c>
      <c r="E2311" s="345">
        <v>3168</v>
      </c>
      <c r="F2311" s="287">
        <v>41940</v>
      </c>
      <c r="G2311" s="44">
        <v>3168</v>
      </c>
      <c r="H2311" s="243">
        <f t="shared" ref="H2311:H2374" si="35">E2311-G2311</f>
        <v>0</v>
      </c>
      <c r="I2311" s="214" t="s">
        <v>5030</v>
      </c>
      <c r="J2311" s="21"/>
      <c r="K2311" s="21"/>
    </row>
    <row r="2312" spans="1:11" x14ac:dyDescent="0.25">
      <c r="A2312" s="216">
        <v>41940</v>
      </c>
      <c r="B2312" s="285" t="s">
        <v>6276</v>
      </c>
      <c r="C2312" s="361" t="s">
        <v>4961</v>
      </c>
      <c r="D2312" s="344" t="s">
        <v>4733</v>
      </c>
      <c r="E2312" s="345">
        <v>710</v>
      </c>
      <c r="F2312" s="287">
        <v>41940</v>
      </c>
      <c r="G2312" s="44">
        <v>710</v>
      </c>
      <c r="H2312" s="243">
        <f t="shared" si="35"/>
        <v>0</v>
      </c>
      <c r="I2312" s="214" t="s">
        <v>5047</v>
      </c>
      <c r="J2312" s="21"/>
      <c r="K2312" s="21"/>
    </row>
    <row r="2313" spans="1:11" x14ac:dyDescent="0.25">
      <c r="A2313" s="216">
        <v>41940</v>
      </c>
      <c r="B2313" s="285" t="s">
        <v>6277</v>
      </c>
      <c r="C2313" s="361" t="s">
        <v>4961</v>
      </c>
      <c r="D2313" s="344" t="s">
        <v>4685</v>
      </c>
      <c r="E2313" s="345">
        <v>1396.5</v>
      </c>
      <c r="F2313" s="287">
        <v>41940</v>
      </c>
      <c r="G2313" s="44">
        <v>1396.5</v>
      </c>
      <c r="H2313" s="243">
        <f t="shared" si="35"/>
        <v>0</v>
      </c>
      <c r="I2313" s="214" t="s">
        <v>5035</v>
      </c>
      <c r="J2313" s="21"/>
      <c r="K2313" s="21"/>
    </row>
    <row r="2314" spans="1:11" x14ac:dyDescent="0.25">
      <c r="A2314" s="216">
        <v>41940</v>
      </c>
      <c r="B2314" s="285" t="s">
        <v>6278</v>
      </c>
      <c r="C2314" s="361" t="s">
        <v>4961</v>
      </c>
      <c r="D2314" s="344" t="s">
        <v>760</v>
      </c>
      <c r="E2314" s="345">
        <v>902.4</v>
      </c>
      <c r="F2314" s="287">
        <v>41940</v>
      </c>
      <c r="G2314" s="44">
        <v>902.4</v>
      </c>
      <c r="H2314" s="243">
        <f t="shared" si="35"/>
        <v>0</v>
      </c>
      <c r="I2314" s="214" t="s">
        <v>5035</v>
      </c>
      <c r="J2314" s="21"/>
      <c r="K2314" s="21"/>
    </row>
    <row r="2315" spans="1:11" x14ac:dyDescent="0.25">
      <c r="A2315" s="216">
        <v>41940</v>
      </c>
      <c r="B2315" s="285" t="s">
        <v>6279</v>
      </c>
      <c r="C2315" s="361" t="s">
        <v>4961</v>
      </c>
      <c r="D2315" s="344" t="s">
        <v>4976</v>
      </c>
      <c r="E2315" s="345">
        <v>20010.32</v>
      </c>
      <c r="F2315" s="287">
        <v>41942</v>
      </c>
      <c r="G2315" s="44">
        <v>20010.32</v>
      </c>
      <c r="H2315" s="243">
        <f t="shared" si="35"/>
        <v>0</v>
      </c>
      <c r="I2315" s="214" t="s">
        <v>5044</v>
      </c>
      <c r="J2315" s="21"/>
      <c r="K2315" s="21"/>
    </row>
    <row r="2316" spans="1:11" x14ac:dyDescent="0.25">
      <c r="A2316" s="216">
        <v>41940</v>
      </c>
      <c r="B2316" s="285" t="s">
        <v>6280</v>
      </c>
      <c r="C2316" s="361" t="s">
        <v>4961</v>
      </c>
      <c r="D2316" s="344" t="s">
        <v>4764</v>
      </c>
      <c r="E2316" s="345">
        <v>3060</v>
      </c>
      <c r="F2316" s="287">
        <v>41940</v>
      </c>
      <c r="G2316" s="44">
        <v>3060</v>
      </c>
      <c r="H2316" s="243">
        <f t="shared" si="35"/>
        <v>0</v>
      </c>
      <c r="I2316" s="214" t="s">
        <v>5030</v>
      </c>
      <c r="J2316" s="21"/>
      <c r="K2316" s="21"/>
    </row>
    <row r="2317" spans="1:11" x14ac:dyDescent="0.25">
      <c r="A2317" s="216">
        <v>41940</v>
      </c>
      <c r="B2317" s="285" t="s">
        <v>6281</v>
      </c>
      <c r="C2317" s="361" t="s">
        <v>4961</v>
      </c>
      <c r="D2317" s="344" t="s">
        <v>55</v>
      </c>
      <c r="E2317" s="345">
        <v>1824</v>
      </c>
      <c r="F2317" s="287">
        <v>41940</v>
      </c>
      <c r="G2317" s="44">
        <v>1824</v>
      </c>
      <c r="H2317" s="243">
        <f t="shared" si="35"/>
        <v>0</v>
      </c>
      <c r="I2317" s="214" t="s">
        <v>5030</v>
      </c>
      <c r="J2317" s="21"/>
      <c r="K2317" s="21"/>
    </row>
    <row r="2318" spans="1:11" x14ac:dyDescent="0.25">
      <c r="A2318" s="216">
        <v>41940</v>
      </c>
      <c r="B2318" s="285" t="s">
        <v>6282</v>
      </c>
      <c r="C2318" s="361" t="s">
        <v>4961</v>
      </c>
      <c r="D2318" s="344" t="s">
        <v>29</v>
      </c>
      <c r="E2318" s="345">
        <v>16126.4</v>
      </c>
      <c r="F2318" s="287">
        <v>41940</v>
      </c>
      <c r="G2318" s="44">
        <v>16126.4</v>
      </c>
      <c r="H2318" s="243">
        <f t="shared" si="35"/>
        <v>0</v>
      </c>
      <c r="I2318" s="214" t="s">
        <v>5030</v>
      </c>
      <c r="J2318" s="21"/>
      <c r="K2318" s="21"/>
    </row>
    <row r="2319" spans="1:11" x14ac:dyDescent="0.25">
      <c r="A2319" s="216">
        <v>41940</v>
      </c>
      <c r="B2319" s="285" t="s">
        <v>6283</v>
      </c>
      <c r="C2319" s="361" t="s">
        <v>4961</v>
      </c>
      <c r="D2319" s="344" t="s">
        <v>4658</v>
      </c>
      <c r="E2319" s="345">
        <v>489.6</v>
      </c>
      <c r="F2319" s="287">
        <v>41940</v>
      </c>
      <c r="G2319" s="44">
        <v>489.6</v>
      </c>
      <c r="H2319" s="243">
        <f t="shared" si="35"/>
        <v>0</v>
      </c>
      <c r="I2319" s="214" t="s">
        <v>5030</v>
      </c>
      <c r="J2319" s="21"/>
      <c r="K2319" s="21"/>
    </row>
    <row r="2320" spans="1:11" x14ac:dyDescent="0.25">
      <c r="A2320" s="216">
        <v>41940</v>
      </c>
      <c r="B2320" s="285" t="s">
        <v>6284</v>
      </c>
      <c r="C2320" s="361" t="s">
        <v>4961</v>
      </c>
      <c r="D2320" s="344" t="s">
        <v>5042</v>
      </c>
      <c r="E2320" s="345">
        <v>5957.7</v>
      </c>
      <c r="F2320" s="287">
        <v>41940</v>
      </c>
      <c r="G2320" s="44">
        <v>5957.7</v>
      </c>
      <c r="H2320" s="243">
        <f t="shared" si="35"/>
        <v>0</v>
      </c>
      <c r="I2320" s="214" t="s">
        <v>5035</v>
      </c>
      <c r="J2320" s="21"/>
      <c r="K2320" s="21"/>
    </row>
    <row r="2321" spans="1:11" x14ac:dyDescent="0.25">
      <c r="A2321" s="216">
        <v>41940</v>
      </c>
      <c r="B2321" s="285" t="s">
        <v>6285</v>
      </c>
      <c r="C2321" s="361" t="s">
        <v>4961</v>
      </c>
      <c r="D2321" s="344" t="s">
        <v>25</v>
      </c>
      <c r="E2321" s="345">
        <v>10593.6</v>
      </c>
      <c r="F2321" s="287">
        <v>41940</v>
      </c>
      <c r="G2321" s="44">
        <v>10593.6</v>
      </c>
      <c r="H2321" s="243">
        <f t="shared" si="35"/>
        <v>0</v>
      </c>
      <c r="I2321" s="214" t="s">
        <v>5289</v>
      </c>
      <c r="J2321" s="21"/>
      <c r="K2321" s="21"/>
    </row>
    <row r="2322" spans="1:11" x14ac:dyDescent="0.25">
      <c r="A2322" s="216">
        <v>41940</v>
      </c>
      <c r="B2322" s="285" t="s">
        <v>6286</v>
      </c>
      <c r="C2322" s="361" t="s">
        <v>4961</v>
      </c>
      <c r="D2322" s="344" t="s">
        <v>136</v>
      </c>
      <c r="E2322" s="345">
        <v>1761.5</v>
      </c>
      <c r="F2322" s="287">
        <v>41940</v>
      </c>
      <c r="G2322" s="44">
        <v>1761.5</v>
      </c>
      <c r="H2322" s="243">
        <f t="shared" si="35"/>
        <v>0</v>
      </c>
      <c r="I2322" s="214" t="s">
        <v>5030</v>
      </c>
      <c r="J2322" s="21"/>
      <c r="K2322" s="21"/>
    </row>
    <row r="2323" spans="1:11" x14ac:dyDescent="0.25">
      <c r="A2323" s="216">
        <v>41940</v>
      </c>
      <c r="B2323" s="285" t="s">
        <v>6287</v>
      </c>
      <c r="C2323" s="361" t="s">
        <v>4961</v>
      </c>
      <c r="D2323" s="344" t="s">
        <v>4797</v>
      </c>
      <c r="E2323" s="345">
        <v>13561</v>
      </c>
      <c r="F2323" s="287">
        <v>41940</v>
      </c>
      <c r="G2323" s="44">
        <v>13561</v>
      </c>
      <c r="H2323" s="243">
        <f t="shared" si="35"/>
        <v>0</v>
      </c>
      <c r="I2323" s="214" t="s">
        <v>5289</v>
      </c>
      <c r="J2323" s="21"/>
      <c r="K2323" s="21"/>
    </row>
    <row r="2324" spans="1:11" x14ac:dyDescent="0.25">
      <c r="A2324" s="216">
        <v>41940</v>
      </c>
      <c r="B2324" s="285" t="s">
        <v>6288</v>
      </c>
      <c r="C2324" s="361" t="s">
        <v>4961</v>
      </c>
      <c r="D2324" s="329" t="s">
        <v>53</v>
      </c>
      <c r="E2324" s="330">
        <v>0</v>
      </c>
      <c r="F2324" s="484" t="s">
        <v>6289</v>
      </c>
      <c r="G2324" s="44"/>
      <c r="H2324" s="243">
        <f t="shared" si="35"/>
        <v>0</v>
      </c>
      <c r="I2324" s="214"/>
      <c r="J2324" s="21"/>
      <c r="K2324" s="21"/>
    </row>
    <row r="2325" spans="1:11" x14ac:dyDescent="0.25">
      <c r="A2325" s="216">
        <v>41940</v>
      </c>
      <c r="B2325" s="285" t="s">
        <v>6290</v>
      </c>
      <c r="C2325" s="361" t="s">
        <v>4961</v>
      </c>
      <c r="D2325" s="344" t="s">
        <v>11</v>
      </c>
      <c r="E2325" s="345">
        <v>30769.200000000001</v>
      </c>
      <c r="F2325" s="487"/>
      <c r="G2325" s="320"/>
      <c r="H2325" s="243">
        <f t="shared" si="35"/>
        <v>30769.200000000001</v>
      </c>
      <c r="I2325" s="214" t="s">
        <v>5289</v>
      </c>
      <c r="J2325" s="21"/>
      <c r="K2325" s="21"/>
    </row>
    <row r="2326" spans="1:11" x14ac:dyDescent="0.25">
      <c r="A2326" s="216">
        <v>41940</v>
      </c>
      <c r="B2326" s="285" t="s">
        <v>6291</v>
      </c>
      <c r="C2326" s="361" t="s">
        <v>4961</v>
      </c>
      <c r="D2326" s="344" t="s">
        <v>1043</v>
      </c>
      <c r="E2326" s="345">
        <v>2096.1</v>
      </c>
      <c r="F2326" s="287">
        <v>41940</v>
      </c>
      <c r="G2326" s="44">
        <v>2096.1</v>
      </c>
      <c r="H2326" s="243">
        <f t="shared" si="35"/>
        <v>0</v>
      </c>
      <c r="I2326" s="214" t="s">
        <v>5035</v>
      </c>
      <c r="J2326" s="21"/>
      <c r="K2326" s="21"/>
    </row>
    <row r="2327" spans="1:11" x14ac:dyDescent="0.25">
      <c r="A2327" s="216">
        <v>41940</v>
      </c>
      <c r="B2327" s="285" t="s">
        <v>6292</v>
      </c>
      <c r="C2327" s="361" t="s">
        <v>4961</v>
      </c>
      <c r="D2327" s="344" t="s">
        <v>2582</v>
      </c>
      <c r="E2327" s="345">
        <v>2988</v>
      </c>
      <c r="F2327" s="287">
        <v>41940</v>
      </c>
      <c r="G2327" s="44">
        <v>2988</v>
      </c>
      <c r="H2327" s="243">
        <f t="shared" si="35"/>
        <v>0</v>
      </c>
      <c r="I2327" s="214" t="s">
        <v>5035</v>
      </c>
      <c r="J2327" s="21"/>
      <c r="K2327" s="21"/>
    </row>
    <row r="2328" spans="1:11" x14ac:dyDescent="0.25">
      <c r="A2328" s="216">
        <v>41940</v>
      </c>
      <c r="B2328" s="285" t="s">
        <v>6293</v>
      </c>
      <c r="C2328" s="361" t="s">
        <v>4961</v>
      </c>
      <c r="D2328" s="344" t="s">
        <v>4691</v>
      </c>
      <c r="E2328" s="345">
        <v>1482.6</v>
      </c>
      <c r="F2328" s="287">
        <v>41940</v>
      </c>
      <c r="G2328" s="44">
        <v>1482.6</v>
      </c>
      <c r="H2328" s="243">
        <f t="shared" si="35"/>
        <v>0</v>
      </c>
      <c r="I2328" s="214" t="s">
        <v>5289</v>
      </c>
      <c r="J2328" s="21"/>
      <c r="K2328" s="21"/>
    </row>
    <row r="2329" spans="1:11" x14ac:dyDescent="0.25">
      <c r="A2329" s="216">
        <v>41940</v>
      </c>
      <c r="B2329" s="285" t="s">
        <v>6294</v>
      </c>
      <c r="C2329" s="361" t="s">
        <v>4961</v>
      </c>
      <c r="D2329" s="344" t="s">
        <v>3121</v>
      </c>
      <c r="E2329" s="345">
        <v>11105.6</v>
      </c>
      <c r="F2329" s="287">
        <v>41940</v>
      </c>
      <c r="G2329" s="44">
        <v>11105.6</v>
      </c>
      <c r="H2329" s="243">
        <f t="shared" si="35"/>
        <v>0</v>
      </c>
      <c r="I2329" s="214" t="s">
        <v>5289</v>
      </c>
      <c r="J2329" s="21"/>
      <c r="K2329" s="21"/>
    </row>
    <row r="2330" spans="1:11" x14ac:dyDescent="0.25">
      <c r="A2330" s="216">
        <v>41940</v>
      </c>
      <c r="B2330" s="285" t="s">
        <v>6295</v>
      </c>
      <c r="C2330" s="361" t="s">
        <v>4961</v>
      </c>
      <c r="D2330" s="344" t="s">
        <v>765</v>
      </c>
      <c r="E2330" s="345">
        <v>3106.4</v>
      </c>
      <c r="F2330" s="287">
        <v>41941</v>
      </c>
      <c r="G2330" s="44">
        <v>3106.4</v>
      </c>
      <c r="H2330" s="243">
        <f t="shared" si="35"/>
        <v>0</v>
      </c>
      <c r="I2330" s="214" t="s">
        <v>6087</v>
      </c>
      <c r="J2330" s="21"/>
      <c r="K2330" s="21"/>
    </row>
    <row r="2331" spans="1:11" x14ac:dyDescent="0.25">
      <c r="A2331" s="216">
        <v>41940</v>
      </c>
      <c r="B2331" s="285" t="s">
        <v>6296</v>
      </c>
      <c r="C2331" s="361" t="s">
        <v>4961</v>
      </c>
      <c r="D2331" s="344" t="s">
        <v>3598</v>
      </c>
      <c r="E2331" s="345">
        <v>3107.2</v>
      </c>
      <c r="F2331" s="287">
        <v>41940</v>
      </c>
      <c r="G2331" s="44">
        <v>3107.2</v>
      </c>
      <c r="H2331" s="243">
        <f t="shared" si="35"/>
        <v>0</v>
      </c>
      <c r="I2331" s="214" t="s">
        <v>5030</v>
      </c>
      <c r="J2331" s="21"/>
      <c r="K2331" s="21"/>
    </row>
    <row r="2332" spans="1:11" x14ac:dyDescent="0.25">
      <c r="A2332" s="216">
        <v>41940</v>
      </c>
      <c r="B2332" s="285" t="s">
        <v>6297</v>
      </c>
      <c r="C2332" s="361" t="s">
        <v>4961</v>
      </c>
      <c r="D2332" s="344" t="s">
        <v>51</v>
      </c>
      <c r="E2332" s="345">
        <v>1620</v>
      </c>
      <c r="F2332" s="287">
        <v>41940</v>
      </c>
      <c r="G2332" s="44">
        <v>1620</v>
      </c>
      <c r="H2332" s="243">
        <f t="shared" si="35"/>
        <v>0</v>
      </c>
      <c r="I2332" s="214" t="s">
        <v>5030</v>
      </c>
      <c r="J2332" s="21"/>
      <c r="K2332" s="21"/>
    </row>
    <row r="2333" spans="1:11" x14ac:dyDescent="0.25">
      <c r="A2333" s="216">
        <v>41940</v>
      </c>
      <c r="B2333" s="285" t="s">
        <v>6298</v>
      </c>
      <c r="C2333" s="361" t="s">
        <v>4961</v>
      </c>
      <c r="D2333" s="344" t="s">
        <v>4815</v>
      </c>
      <c r="E2333" s="345">
        <v>1601.8</v>
      </c>
      <c r="F2333" s="287">
        <v>41940</v>
      </c>
      <c r="G2333" s="44">
        <v>1601.8</v>
      </c>
      <c r="H2333" s="243">
        <f t="shared" si="35"/>
        <v>0</v>
      </c>
      <c r="I2333" s="214" t="s">
        <v>5030</v>
      </c>
      <c r="J2333" s="21"/>
      <c r="K2333" s="21"/>
    </row>
    <row r="2334" spans="1:11" x14ac:dyDescent="0.25">
      <c r="A2334" s="216">
        <v>41940</v>
      </c>
      <c r="B2334" s="285" t="s">
        <v>6299</v>
      </c>
      <c r="C2334" s="361" t="s">
        <v>4961</v>
      </c>
      <c r="D2334" s="344" t="s">
        <v>1818</v>
      </c>
      <c r="E2334" s="345">
        <v>1272.9000000000001</v>
      </c>
      <c r="F2334" s="487"/>
      <c r="G2334" s="320"/>
      <c r="H2334" s="243">
        <f t="shared" si="35"/>
        <v>1272.9000000000001</v>
      </c>
      <c r="I2334" s="214" t="s">
        <v>6300</v>
      </c>
      <c r="J2334" s="21"/>
      <c r="K2334" s="21"/>
    </row>
    <row r="2335" spans="1:11" x14ac:dyDescent="0.25">
      <c r="A2335" s="216">
        <v>41940</v>
      </c>
      <c r="B2335" s="285" t="s">
        <v>6301</v>
      </c>
      <c r="C2335" s="361" t="s">
        <v>4961</v>
      </c>
      <c r="D2335" s="329" t="s">
        <v>53</v>
      </c>
      <c r="E2335" s="330">
        <v>0</v>
      </c>
      <c r="F2335" s="484" t="s">
        <v>6289</v>
      </c>
      <c r="G2335" s="44"/>
      <c r="H2335" s="243">
        <f t="shared" si="35"/>
        <v>0</v>
      </c>
      <c r="I2335" s="214" t="s">
        <v>3082</v>
      </c>
      <c r="J2335" s="21"/>
      <c r="K2335" s="21"/>
    </row>
    <row r="2336" spans="1:11" x14ac:dyDescent="0.25">
      <c r="A2336" s="216">
        <v>41940</v>
      </c>
      <c r="B2336" s="285" t="s">
        <v>6302</v>
      </c>
      <c r="C2336" s="361" t="s">
        <v>4961</v>
      </c>
      <c r="D2336" s="344" t="s">
        <v>142</v>
      </c>
      <c r="E2336" s="345">
        <v>1569.6</v>
      </c>
      <c r="F2336" s="287">
        <v>41940</v>
      </c>
      <c r="G2336" s="44">
        <v>1569.6</v>
      </c>
      <c r="H2336" s="243">
        <f t="shared" si="35"/>
        <v>0</v>
      </c>
      <c r="I2336" s="214" t="s">
        <v>5031</v>
      </c>
      <c r="J2336" s="21"/>
      <c r="K2336" s="21"/>
    </row>
    <row r="2337" spans="1:11" x14ac:dyDescent="0.25">
      <c r="A2337" s="216">
        <v>41940</v>
      </c>
      <c r="B2337" s="285" t="s">
        <v>6303</v>
      </c>
      <c r="C2337" s="361" t="s">
        <v>4961</v>
      </c>
      <c r="D2337" s="344" t="s">
        <v>6196</v>
      </c>
      <c r="E2337" s="345">
        <v>499.2</v>
      </c>
      <c r="F2337" s="287">
        <v>41940</v>
      </c>
      <c r="G2337" s="44">
        <v>499.2</v>
      </c>
      <c r="H2337" s="243">
        <f t="shared" si="35"/>
        <v>0</v>
      </c>
      <c r="I2337" s="214" t="s">
        <v>5031</v>
      </c>
      <c r="J2337" s="21"/>
      <c r="K2337" s="21"/>
    </row>
    <row r="2338" spans="1:11" x14ac:dyDescent="0.25">
      <c r="A2338" s="216">
        <v>41940</v>
      </c>
      <c r="B2338" s="285" t="s">
        <v>6304</v>
      </c>
      <c r="C2338" s="361" t="s">
        <v>4961</v>
      </c>
      <c r="D2338" s="344" t="s">
        <v>78</v>
      </c>
      <c r="E2338" s="345">
        <v>1665.6</v>
      </c>
      <c r="F2338" s="287">
        <v>41940</v>
      </c>
      <c r="G2338" s="44">
        <v>1665.6</v>
      </c>
      <c r="H2338" s="243">
        <f t="shared" si="35"/>
        <v>0</v>
      </c>
      <c r="I2338" s="214" t="s">
        <v>5031</v>
      </c>
      <c r="J2338" s="21"/>
      <c r="K2338" s="21"/>
    </row>
    <row r="2339" spans="1:11" x14ac:dyDescent="0.25">
      <c r="A2339" s="216">
        <v>41940</v>
      </c>
      <c r="B2339" s="285" t="s">
        <v>6305</v>
      </c>
      <c r="C2339" s="361" t="s">
        <v>4961</v>
      </c>
      <c r="D2339" s="344" t="s">
        <v>78</v>
      </c>
      <c r="E2339" s="345">
        <v>2596.8000000000002</v>
      </c>
      <c r="F2339" s="287">
        <v>41940</v>
      </c>
      <c r="G2339" s="44">
        <v>2596.8000000000002</v>
      </c>
      <c r="H2339" s="243">
        <f t="shared" si="35"/>
        <v>0</v>
      </c>
      <c r="I2339" s="214" t="s">
        <v>5031</v>
      </c>
      <c r="J2339" s="21"/>
      <c r="K2339" s="21"/>
    </row>
    <row r="2340" spans="1:11" x14ac:dyDescent="0.25">
      <c r="A2340" s="216">
        <v>41940</v>
      </c>
      <c r="B2340" s="285" t="s">
        <v>6306</v>
      </c>
      <c r="C2340" s="361" t="s">
        <v>4961</v>
      </c>
      <c r="D2340" s="344" t="s">
        <v>4771</v>
      </c>
      <c r="E2340" s="345">
        <v>2584</v>
      </c>
      <c r="F2340" s="287">
        <v>41940</v>
      </c>
      <c r="G2340" s="44">
        <v>2584</v>
      </c>
      <c r="H2340" s="243">
        <f t="shared" si="35"/>
        <v>0</v>
      </c>
      <c r="I2340" s="214" t="s">
        <v>5030</v>
      </c>
      <c r="J2340" s="21"/>
      <c r="K2340" s="21"/>
    </row>
    <row r="2341" spans="1:11" x14ac:dyDescent="0.25">
      <c r="A2341" s="216">
        <v>41940</v>
      </c>
      <c r="B2341" s="285" t="s">
        <v>6307</v>
      </c>
      <c r="C2341" s="361" t="s">
        <v>4961</v>
      </c>
      <c r="D2341" s="344" t="s">
        <v>79</v>
      </c>
      <c r="E2341" s="345">
        <v>12792</v>
      </c>
      <c r="F2341" s="287">
        <v>41940</v>
      </c>
      <c r="G2341" s="44">
        <v>12792</v>
      </c>
      <c r="H2341" s="243">
        <f t="shared" si="35"/>
        <v>0</v>
      </c>
      <c r="I2341" s="214" t="s">
        <v>5031</v>
      </c>
      <c r="J2341" s="21"/>
      <c r="K2341" s="21"/>
    </row>
    <row r="2342" spans="1:11" x14ac:dyDescent="0.25">
      <c r="A2342" s="216">
        <v>41940</v>
      </c>
      <c r="B2342" s="285" t="s">
        <v>6308</v>
      </c>
      <c r="C2342" s="361" t="s">
        <v>4961</v>
      </c>
      <c r="D2342" s="344" t="s">
        <v>745</v>
      </c>
      <c r="E2342" s="345">
        <v>370</v>
      </c>
      <c r="F2342" s="287">
        <v>41940</v>
      </c>
      <c r="G2342" s="44">
        <v>370</v>
      </c>
      <c r="H2342" s="243">
        <f t="shared" si="35"/>
        <v>0</v>
      </c>
      <c r="I2342" s="214" t="s">
        <v>5031</v>
      </c>
      <c r="J2342" s="21"/>
      <c r="K2342" s="21"/>
    </row>
    <row r="2343" spans="1:11" x14ac:dyDescent="0.25">
      <c r="A2343" s="216">
        <v>41940</v>
      </c>
      <c r="B2343" s="285" t="s">
        <v>6309</v>
      </c>
      <c r="C2343" s="361" t="s">
        <v>4961</v>
      </c>
      <c r="D2343" s="344" t="s">
        <v>5360</v>
      </c>
      <c r="E2343" s="345">
        <v>817.6</v>
      </c>
      <c r="F2343" s="287">
        <v>41940</v>
      </c>
      <c r="G2343" s="44">
        <v>817.6</v>
      </c>
      <c r="H2343" s="243">
        <f t="shared" si="35"/>
        <v>0</v>
      </c>
      <c r="I2343" s="214" t="s">
        <v>5030</v>
      </c>
      <c r="J2343" s="21"/>
      <c r="K2343" s="21"/>
    </row>
    <row r="2344" spans="1:11" x14ac:dyDescent="0.25">
      <c r="A2344" s="216">
        <v>41940</v>
      </c>
      <c r="B2344" s="285" t="s">
        <v>6310</v>
      </c>
      <c r="C2344" s="361" t="s">
        <v>4961</v>
      </c>
      <c r="D2344" s="344" t="s">
        <v>4660</v>
      </c>
      <c r="E2344" s="345">
        <v>9600</v>
      </c>
      <c r="F2344" s="287">
        <v>41940</v>
      </c>
      <c r="G2344" s="44">
        <v>9600</v>
      </c>
      <c r="H2344" s="243">
        <f t="shared" si="35"/>
        <v>0</v>
      </c>
      <c r="I2344" s="214" t="s">
        <v>5030</v>
      </c>
      <c r="J2344" s="21"/>
      <c r="K2344" s="21"/>
    </row>
    <row r="2345" spans="1:11" x14ac:dyDescent="0.25">
      <c r="A2345" s="216">
        <v>41940</v>
      </c>
      <c r="B2345" s="285" t="s">
        <v>6311</v>
      </c>
      <c r="C2345" s="361" t="s">
        <v>4961</v>
      </c>
      <c r="D2345" s="344" t="s">
        <v>6312</v>
      </c>
      <c r="E2345" s="345">
        <v>3291.6</v>
      </c>
      <c r="F2345" s="287">
        <v>41940</v>
      </c>
      <c r="G2345" s="44">
        <v>3291.6</v>
      </c>
      <c r="H2345" s="243">
        <f t="shared" si="35"/>
        <v>0</v>
      </c>
      <c r="I2345" s="214" t="s">
        <v>5030</v>
      </c>
      <c r="J2345" s="21"/>
      <c r="K2345" s="21"/>
    </row>
    <row r="2346" spans="1:11" x14ac:dyDescent="0.25">
      <c r="A2346" s="216">
        <v>41940</v>
      </c>
      <c r="B2346" s="285" t="s">
        <v>6313</v>
      </c>
      <c r="C2346" s="361" t="s">
        <v>4961</v>
      </c>
      <c r="D2346" s="344" t="s">
        <v>6312</v>
      </c>
      <c r="E2346" s="345">
        <v>239.2</v>
      </c>
      <c r="F2346" s="287">
        <v>41940</v>
      </c>
      <c r="G2346" s="44">
        <v>239.2</v>
      </c>
      <c r="H2346" s="243">
        <f t="shared" si="35"/>
        <v>0</v>
      </c>
      <c r="I2346" s="214" t="s">
        <v>5030</v>
      </c>
      <c r="J2346" s="21"/>
      <c r="K2346" s="21"/>
    </row>
    <row r="2347" spans="1:11" x14ac:dyDescent="0.25">
      <c r="A2347" s="216">
        <v>41940</v>
      </c>
      <c r="B2347" s="285" t="s">
        <v>6314</v>
      </c>
      <c r="C2347" s="361" t="s">
        <v>4961</v>
      </c>
      <c r="D2347" s="344" t="s">
        <v>4216</v>
      </c>
      <c r="E2347" s="345">
        <v>8588</v>
      </c>
      <c r="F2347" s="287">
        <v>41940</v>
      </c>
      <c r="G2347" s="44">
        <v>8588</v>
      </c>
      <c r="H2347" s="243">
        <f t="shared" si="35"/>
        <v>0</v>
      </c>
      <c r="I2347" s="214" t="s">
        <v>5030</v>
      </c>
      <c r="J2347" s="21"/>
      <c r="K2347" s="21"/>
    </row>
    <row r="2348" spans="1:11" x14ac:dyDescent="0.25">
      <c r="A2348" s="216">
        <v>41940</v>
      </c>
      <c r="B2348" s="285" t="s">
        <v>6315</v>
      </c>
      <c r="C2348" s="361" t="s">
        <v>4961</v>
      </c>
      <c r="D2348" s="344" t="s">
        <v>494</v>
      </c>
      <c r="E2348" s="345">
        <v>1646.8</v>
      </c>
      <c r="F2348" s="287">
        <v>41940</v>
      </c>
      <c r="G2348" s="44">
        <v>1646.8</v>
      </c>
      <c r="H2348" s="243">
        <f t="shared" si="35"/>
        <v>0</v>
      </c>
      <c r="I2348" s="214" t="s">
        <v>5030</v>
      </c>
      <c r="J2348" s="21"/>
      <c r="K2348" s="21"/>
    </row>
    <row r="2349" spans="1:11" x14ac:dyDescent="0.25">
      <c r="A2349" s="216">
        <v>41940</v>
      </c>
      <c r="B2349" s="285" t="s">
        <v>6316</v>
      </c>
      <c r="C2349" s="361" t="s">
        <v>4961</v>
      </c>
      <c r="D2349" s="344" t="s">
        <v>6233</v>
      </c>
      <c r="E2349" s="345">
        <v>1350</v>
      </c>
      <c r="F2349" s="487"/>
      <c r="G2349" s="320"/>
      <c r="H2349" s="243">
        <f t="shared" si="35"/>
        <v>1350</v>
      </c>
      <c r="I2349" s="214" t="s">
        <v>5038</v>
      </c>
      <c r="J2349" s="21"/>
      <c r="K2349" s="21"/>
    </row>
    <row r="2350" spans="1:11" x14ac:dyDescent="0.25">
      <c r="A2350" s="216">
        <v>41940</v>
      </c>
      <c r="B2350" s="285" t="s">
        <v>6317</v>
      </c>
      <c r="C2350" s="361" t="s">
        <v>4961</v>
      </c>
      <c r="D2350" s="344" t="s">
        <v>6235</v>
      </c>
      <c r="E2350" s="345">
        <v>1350</v>
      </c>
      <c r="F2350" s="487"/>
      <c r="G2350" s="320"/>
      <c r="H2350" s="243">
        <f t="shared" si="35"/>
        <v>1350</v>
      </c>
      <c r="I2350" s="214" t="s">
        <v>5038</v>
      </c>
      <c r="J2350" s="21"/>
      <c r="K2350" s="21"/>
    </row>
    <row r="2351" spans="1:11" x14ac:dyDescent="0.25">
      <c r="A2351" s="216">
        <v>41940</v>
      </c>
      <c r="B2351" s="285" t="s">
        <v>6318</v>
      </c>
      <c r="C2351" s="361" t="s">
        <v>4961</v>
      </c>
      <c r="D2351" s="344" t="s">
        <v>6158</v>
      </c>
      <c r="E2351" s="345">
        <v>4950</v>
      </c>
      <c r="F2351" s="487"/>
      <c r="G2351" s="320"/>
      <c r="H2351" s="243">
        <f t="shared" si="35"/>
        <v>4950</v>
      </c>
      <c r="I2351" s="214" t="s">
        <v>5038</v>
      </c>
      <c r="J2351" s="21"/>
      <c r="K2351" s="21"/>
    </row>
    <row r="2352" spans="1:11" x14ac:dyDescent="0.25">
      <c r="A2352" s="216">
        <v>41940</v>
      </c>
      <c r="B2352" s="285" t="s">
        <v>6319</v>
      </c>
      <c r="C2352" s="361" t="s">
        <v>4961</v>
      </c>
      <c r="D2352" s="344" t="s">
        <v>1206</v>
      </c>
      <c r="E2352" s="345">
        <v>48</v>
      </c>
      <c r="F2352" s="287">
        <v>41940</v>
      </c>
      <c r="G2352" s="44">
        <v>48</v>
      </c>
      <c r="H2352" s="243">
        <f t="shared" si="35"/>
        <v>0</v>
      </c>
      <c r="I2352" s="214" t="s">
        <v>5030</v>
      </c>
      <c r="J2352" s="21"/>
      <c r="K2352" s="21"/>
    </row>
    <row r="2353" spans="1:11" x14ac:dyDescent="0.25">
      <c r="A2353" s="216">
        <v>41940</v>
      </c>
      <c r="B2353" s="285" t="s">
        <v>6320</v>
      </c>
      <c r="C2353" s="361" t="s">
        <v>4961</v>
      </c>
      <c r="D2353" s="344" t="s">
        <v>4956</v>
      </c>
      <c r="E2353" s="345">
        <v>90933</v>
      </c>
      <c r="F2353" s="287">
        <v>41942</v>
      </c>
      <c r="G2353" s="44">
        <v>90933</v>
      </c>
      <c r="H2353" s="243">
        <f t="shared" si="35"/>
        <v>0</v>
      </c>
      <c r="I2353" s="214" t="s">
        <v>6087</v>
      </c>
      <c r="J2353" s="21"/>
      <c r="K2353" s="21"/>
    </row>
    <row r="2354" spans="1:11" x14ac:dyDescent="0.25">
      <c r="A2354" s="216">
        <v>41940</v>
      </c>
      <c r="B2354" s="285" t="s">
        <v>6321</v>
      </c>
      <c r="C2354" s="361" t="s">
        <v>4961</v>
      </c>
      <c r="D2354" s="344" t="s">
        <v>4956</v>
      </c>
      <c r="E2354" s="345">
        <v>1699.2</v>
      </c>
      <c r="F2354" s="287">
        <v>41942</v>
      </c>
      <c r="G2354" s="44">
        <v>1699.2</v>
      </c>
      <c r="H2354" s="243">
        <f t="shared" si="35"/>
        <v>0</v>
      </c>
      <c r="I2354" s="214" t="s">
        <v>6087</v>
      </c>
      <c r="J2354" s="21"/>
      <c r="K2354" s="21"/>
    </row>
    <row r="2355" spans="1:11" x14ac:dyDescent="0.25">
      <c r="A2355" s="216">
        <v>41940</v>
      </c>
      <c r="B2355" s="285" t="s">
        <v>6322</v>
      </c>
      <c r="C2355" s="361" t="s">
        <v>4961</v>
      </c>
      <c r="D2355" s="344" t="s">
        <v>63</v>
      </c>
      <c r="E2355" s="345">
        <v>2570</v>
      </c>
      <c r="F2355" s="287">
        <v>41941</v>
      </c>
      <c r="G2355" s="44">
        <v>2570</v>
      </c>
      <c r="H2355" s="243">
        <f t="shared" si="35"/>
        <v>0</v>
      </c>
      <c r="I2355" s="214" t="s">
        <v>5033</v>
      </c>
      <c r="J2355" s="21"/>
      <c r="K2355" s="21"/>
    </row>
    <row r="2356" spans="1:11" x14ac:dyDescent="0.25">
      <c r="A2356" s="216">
        <v>41940</v>
      </c>
      <c r="B2356" s="285" t="s">
        <v>6323</v>
      </c>
      <c r="C2356" s="361" t="s">
        <v>4961</v>
      </c>
      <c r="D2356" s="344" t="s">
        <v>134</v>
      </c>
      <c r="E2356" s="345">
        <v>7650</v>
      </c>
      <c r="F2356" s="287">
        <v>41941</v>
      </c>
      <c r="G2356" s="44">
        <v>7650</v>
      </c>
      <c r="H2356" s="243">
        <f t="shared" si="35"/>
        <v>0</v>
      </c>
      <c r="I2356" s="214" t="s">
        <v>5035</v>
      </c>
      <c r="J2356" s="21"/>
      <c r="K2356" s="21"/>
    </row>
    <row r="2357" spans="1:11" x14ac:dyDescent="0.25">
      <c r="A2357" s="216">
        <v>41940</v>
      </c>
      <c r="B2357" s="285" t="s">
        <v>6324</v>
      </c>
      <c r="C2357" s="361" t="s">
        <v>4961</v>
      </c>
      <c r="D2357" s="344" t="s">
        <v>1519</v>
      </c>
      <c r="E2357" s="345">
        <v>15809.8</v>
      </c>
      <c r="F2357" s="287">
        <v>41941</v>
      </c>
      <c r="G2357" s="44">
        <v>15809.8</v>
      </c>
      <c r="H2357" s="243">
        <f t="shared" si="35"/>
        <v>0</v>
      </c>
      <c r="I2357" s="214" t="s">
        <v>5035</v>
      </c>
      <c r="J2357" s="21"/>
      <c r="K2357" s="21"/>
    </row>
    <row r="2358" spans="1:11" x14ac:dyDescent="0.25">
      <c r="A2358" s="216">
        <v>41941</v>
      </c>
      <c r="B2358" s="285" t="s">
        <v>6325</v>
      </c>
      <c r="C2358" s="361" t="s">
        <v>4961</v>
      </c>
      <c r="D2358" s="344" t="s">
        <v>4663</v>
      </c>
      <c r="E2358" s="345">
        <v>2033.2</v>
      </c>
      <c r="F2358" s="287">
        <v>41941</v>
      </c>
      <c r="G2358" s="44">
        <v>2033.2</v>
      </c>
      <c r="H2358" s="243">
        <f t="shared" si="35"/>
        <v>0</v>
      </c>
      <c r="I2358" s="214" t="s">
        <v>5031</v>
      </c>
      <c r="J2358" s="21"/>
      <c r="K2358" s="21"/>
    </row>
    <row r="2359" spans="1:11" x14ac:dyDescent="0.25">
      <c r="A2359" s="216">
        <v>41941</v>
      </c>
      <c r="B2359" s="285" t="s">
        <v>6326</v>
      </c>
      <c r="C2359" s="361" t="s">
        <v>4961</v>
      </c>
      <c r="D2359" s="344" t="s">
        <v>13</v>
      </c>
      <c r="E2359" s="345">
        <v>1863</v>
      </c>
      <c r="F2359" s="287">
        <v>41941</v>
      </c>
      <c r="G2359" s="44">
        <v>1863</v>
      </c>
      <c r="H2359" s="243">
        <f t="shared" si="35"/>
        <v>0</v>
      </c>
      <c r="I2359" s="214" t="s">
        <v>6327</v>
      </c>
      <c r="J2359" s="21"/>
      <c r="K2359" s="21"/>
    </row>
    <row r="2360" spans="1:11" x14ac:dyDescent="0.25">
      <c r="A2360" s="216">
        <v>41941</v>
      </c>
      <c r="B2360" s="285" t="s">
        <v>6328</v>
      </c>
      <c r="C2360" s="361" t="s">
        <v>4961</v>
      </c>
      <c r="D2360" s="344" t="s">
        <v>11</v>
      </c>
      <c r="E2360" s="345">
        <v>55211.3</v>
      </c>
      <c r="F2360" s="487"/>
      <c r="G2360" s="320"/>
      <c r="H2360" s="243">
        <f t="shared" si="35"/>
        <v>55211.3</v>
      </c>
      <c r="I2360" s="214" t="s">
        <v>5031</v>
      </c>
      <c r="J2360" s="21"/>
      <c r="K2360" s="21"/>
    </row>
    <row r="2361" spans="1:11" x14ac:dyDescent="0.25">
      <c r="A2361" s="216">
        <v>41941</v>
      </c>
      <c r="B2361" s="285" t="s">
        <v>6329</v>
      </c>
      <c r="C2361" s="361" t="s">
        <v>4961</v>
      </c>
      <c r="D2361" s="344" t="s">
        <v>4859</v>
      </c>
      <c r="E2361" s="345">
        <v>3143</v>
      </c>
      <c r="F2361" s="287">
        <v>41941</v>
      </c>
      <c r="G2361" s="44">
        <v>3143</v>
      </c>
      <c r="H2361" s="243">
        <f t="shared" si="35"/>
        <v>0</v>
      </c>
      <c r="I2361" s="214" t="s">
        <v>5030</v>
      </c>
      <c r="J2361" s="21"/>
      <c r="K2361" s="21"/>
    </row>
    <row r="2362" spans="1:11" x14ac:dyDescent="0.25">
      <c r="A2362" s="216">
        <v>41941</v>
      </c>
      <c r="B2362" s="285" t="s">
        <v>6330</v>
      </c>
      <c r="C2362" s="361" t="s">
        <v>4961</v>
      </c>
      <c r="D2362" s="344" t="s">
        <v>4733</v>
      </c>
      <c r="E2362" s="345">
        <v>2707.2</v>
      </c>
      <c r="F2362" s="287">
        <v>41941</v>
      </c>
      <c r="G2362" s="44">
        <v>2707.2</v>
      </c>
      <c r="H2362" s="243">
        <f t="shared" si="35"/>
        <v>0</v>
      </c>
      <c r="I2362" s="214" t="s">
        <v>5030</v>
      </c>
      <c r="J2362" s="21"/>
      <c r="K2362" s="21"/>
    </row>
    <row r="2363" spans="1:11" x14ac:dyDescent="0.25">
      <c r="A2363" s="216">
        <v>41941</v>
      </c>
      <c r="B2363" s="285" t="s">
        <v>6331</v>
      </c>
      <c r="C2363" s="361" t="s">
        <v>4961</v>
      </c>
      <c r="D2363" s="344" t="s">
        <v>4727</v>
      </c>
      <c r="E2363" s="345">
        <v>1590</v>
      </c>
      <c r="F2363" s="287">
        <v>41941</v>
      </c>
      <c r="G2363" s="44">
        <v>1590</v>
      </c>
      <c r="H2363" s="243">
        <f t="shared" si="35"/>
        <v>0</v>
      </c>
      <c r="I2363" s="214" t="s">
        <v>5031</v>
      </c>
      <c r="J2363" s="21"/>
      <c r="K2363" s="21"/>
    </row>
    <row r="2364" spans="1:11" x14ac:dyDescent="0.25">
      <c r="A2364" s="216">
        <v>41941</v>
      </c>
      <c r="B2364" s="285" t="s">
        <v>6332</v>
      </c>
      <c r="C2364" s="361" t="s">
        <v>4961</v>
      </c>
      <c r="D2364" s="344" t="s">
        <v>4953</v>
      </c>
      <c r="E2364" s="345">
        <v>32508</v>
      </c>
      <c r="F2364" s="287">
        <v>41942</v>
      </c>
      <c r="G2364" s="44">
        <v>32508</v>
      </c>
      <c r="H2364" s="243">
        <f t="shared" si="35"/>
        <v>0</v>
      </c>
      <c r="I2364" s="214" t="s">
        <v>5009</v>
      </c>
      <c r="J2364" s="21"/>
      <c r="K2364" s="21"/>
    </row>
    <row r="2365" spans="1:11" x14ac:dyDescent="0.25">
      <c r="A2365" s="216">
        <v>41941</v>
      </c>
      <c r="B2365" s="285" t="s">
        <v>6333</v>
      </c>
      <c r="C2365" s="361" t="s">
        <v>4961</v>
      </c>
      <c r="D2365" s="344" t="s">
        <v>4966</v>
      </c>
      <c r="E2365" s="345">
        <v>19089.2</v>
      </c>
      <c r="F2365" s="287">
        <v>41941</v>
      </c>
      <c r="G2365" s="44">
        <v>19089.2</v>
      </c>
      <c r="H2365" s="243">
        <f t="shared" si="35"/>
        <v>0</v>
      </c>
      <c r="I2365" s="214" t="s">
        <v>5033</v>
      </c>
      <c r="J2365" s="21"/>
      <c r="K2365" s="21"/>
    </row>
    <row r="2366" spans="1:11" x14ac:dyDescent="0.25">
      <c r="A2366" s="216">
        <v>41941</v>
      </c>
      <c r="B2366" s="285" t="s">
        <v>6334</v>
      </c>
      <c r="C2366" s="361" t="s">
        <v>4961</v>
      </c>
      <c r="D2366" s="344" t="s">
        <v>62</v>
      </c>
      <c r="E2366" s="345">
        <v>33095.5</v>
      </c>
      <c r="F2366" s="287">
        <v>41941</v>
      </c>
      <c r="G2366" s="44">
        <v>33095.5</v>
      </c>
      <c r="H2366" s="243">
        <f t="shared" si="35"/>
        <v>0</v>
      </c>
      <c r="I2366" s="214" t="s">
        <v>5031</v>
      </c>
      <c r="J2366" s="21"/>
      <c r="K2366" s="21"/>
    </row>
    <row r="2367" spans="1:11" x14ac:dyDescent="0.25">
      <c r="A2367" s="216">
        <v>41941</v>
      </c>
      <c r="B2367" s="285" t="s">
        <v>6335</v>
      </c>
      <c r="C2367" s="361" t="s">
        <v>4961</v>
      </c>
      <c r="D2367" s="344" t="s">
        <v>85</v>
      </c>
      <c r="E2367" s="345">
        <v>395</v>
      </c>
      <c r="F2367" s="287">
        <v>41941</v>
      </c>
      <c r="G2367" s="44">
        <v>395</v>
      </c>
      <c r="H2367" s="243">
        <f t="shared" si="35"/>
        <v>0</v>
      </c>
      <c r="I2367" s="214" t="s">
        <v>5030</v>
      </c>
      <c r="J2367" s="21"/>
      <c r="K2367" s="21"/>
    </row>
    <row r="2368" spans="1:11" x14ac:dyDescent="0.25">
      <c r="A2368" s="216">
        <v>41941</v>
      </c>
      <c r="B2368" s="285" t="s">
        <v>6336</v>
      </c>
      <c r="C2368" s="361" t="s">
        <v>4961</v>
      </c>
      <c r="D2368" s="344" t="s">
        <v>23</v>
      </c>
      <c r="E2368" s="345">
        <v>5279.6</v>
      </c>
      <c r="F2368" s="287">
        <v>41941</v>
      </c>
      <c r="G2368" s="44">
        <v>5279.6</v>
      </c>
      <c r="H2368" s="243">
        <f t="shared" si="35"/>
        <v>0</v>
      </c>
      <c r="I2368" s="214" t="s">
        <v>5030</v>
      </c>
      <c r="J2368" s="21"/>
      <c r="K2368" s="21"/>
    </row>
    <row r="2369" spans="1:11" x14ac:dyDescent="0.25">
      <c r="A2369" s="216">
        <v>41941</v>
      </c>
      <c r="B2369" s="285" t="s">
        <v>6337</v>
      </c>
      <c r="C2369" s="361" t="s">
        <v>4961</v>
      </c>
      <c r="D2369" s="344" t="s">
        <v>180</v>
      </c>
      <c r="E2369" s="345">
        <v>28076.35</v>
      </c>
      <c r="F2369" s="287">
        <v>41941</v>
      </c>
      <c r="G2369" s="44">
        <v>28076.35</v>
      </c>
      <c r="H2369" s="243">
        <f t="shared" si="35"/>
        <v>0</v>
      </c>
      <c r="I2369" s="214" t="s">
        <v>5031</v>
      </c>
      <c r="J2369" s="21"/>
      <c r="K2369" s="21"/>
    </row>
    <row r="2370" spans="1:11" x14ac:dyDescent="0.25">
      <c r="A2370" s="216">
        <v>41941</v>
      </c>
      <c r="B2370" s="285" t="s">
        <v>6338</v>
      </c>
      <c r="C2370" s="361" t="s">
        <v>4961</v>
      </c>
      <c r="D2370" s="344" t="s">
        <v>14</v>
      </c>
      <c r="E2370" s="345">
        <v>3360</v>
      </c>
      <c r="F2370" s="287">
        <v>41941</v>
      </c>
      <c r="G2370" s="44">
        <v>3360</v>
      </c>
      <c r="H2370" s="243">
        <f t="shared" si="35"/>
        <v>0</v>
      </c>
      <c r="I2370" s="214" t="s">
        <v>5035</v>
      </c>
      <c r="J2370" s="21"/>
      <c r="K2370" s="21"/>
    </row>
    <row r="2371" spans="1:11" x14ac:dyDescent="0.25">
      <c r="A2371" s="216">
        <v>41941</v>
      </c>
      <c r="B2371" s="285" t="s">
        <v>6339</v>
      </c>
      <c r="C2371" s="361" t="s">
        <v>4961</v>
      </c>
      <c r="D2371" s="344" t="s">
        <v>5042</v>
      </c>
      <c r="E2371" s="345">
        <v>11814.2</v>
      </c>
      <c r="F2371" s="211">
        <v>41942</v>
      </c>
      <c r="G2371" s="44">
        <v>11814.2</v>
      </c>
      <c r="H2371" s="243">
        <f t="shared" si="35"/>
        <v>0</v>
      </c>
      <c r="I2371" s="214" t="s">
        <v>5030</v>
      </c>
      <c r="J2371" s="21"/>
      <c r="K2371" s="21"/>
    </row>
    <row r="2372" spans="1:11" x14ac:dyDescent="0.25">
      <c r="A2372" s="216">
        <v>41941</v>
      </c>
      <c r="B2372" s="285" t="s">
        <v>6340</v>
      </c>
      <c r="C2372" s="361" t="s">
        <v>4961</v>
      </c>
      <c r="D2372" s="344" t="s">
        <v>3372</v>
      </c>
      <c r="E2372" s="345">
        <v>1240</v>
      </c>
      <c r="F2372" s="287">
        <v>41941</v>
      </c>
      <c r="G2372" s="44">
        <v>1240</v>
      </c>
      <c r="H2372" s="243">
        <f t="shared" si="35"/>
        <v>0</v>
      </c>
      <c r="I2372" s="214" t="s">
        <v>5048</v>
      </c>
      <c r="J2372" s="21"/>
      <c r="K2372" s="21"/>
    </row>
    <row r="2373" spans="1:11" x14ac:dyDescent="0.25">
      <c r="A2373" s="216">
        <v>41941</v>
      </c>
      <c r="B2373" s="285" t="s">
        <v>6341</v>
      </c>
      <c r="C2373" s="361" t="s">
        <v>4961</v>
      </c>
      <c r="D2373" s="344" t="s">
        <v>4323</v>
      </c>
      <c r="E2373" s="345">
        <v>2656</v>
      </c>
      <c r="F2373" s="287">
        <v>41941</v>
      </c>
      <c r="G2373" s="44">
        <v>2656</v>
      </c>
      <c r="H2373" s="243">
        <f t="shared" si="35"/>
        <v>0</v>
      </c>
      <c r="I2373" s="214" t="s">
        <v>5030</v>
      </c>
      <c r="J2373" s="21"/>
      <c r="K2373" s="21"/>
    </row>
    <row r="2374" spans="1:11" x14ac:dyDescent="0.25">
      <c r="A2374" s="216">
        <v>41941</v>
      </c>
      <c r="B2374" s="285" t="s">
        <v>6342</v>
      </c>
      <c r="C2374" s="361" t="s">
        <v>4961</v>
      </c>
      <c r="D2374" s="344" t="s">
        <v>4733</v>
      </c>
      <c r="E2374" s="345">
        <v>504</v>
      </c>
      <c r="F2374" s="287">
        <v>41941</v>
      </c>
      <c r="G2374" s="44">
        <v>504</v>
      </c>
      <c r="H2374" s="243">
        <f t="shared" si="35"/>
        <v>0</v>
      </c>
      <c r="I2374" s="214" t="s">
        <v>5035</v>
      </c>
      <c r="J2374" s="21"/>
      <c r="K2374" s="21"/>
    </row>
    <row r="2375" spans="1:11" x14ac:dyDescent="0.25">
      <c r="A2375" s="216">
        <v>41941</v>
      </c>
      <c r="B2375" s="285" t="s">
        <v>6343</v>
      </c>
      <c r="C2375" s="361" t="s">
        <v>4961</v>
      </c>
      <c r="D2375" s="344" t="s">
        <v>47</v>
      </c>
      <c r="E2375" s="345">
        <v>3630</v>
      </c>
      <c r="F2375" s="287">
        <v>41941</v>
      </c>
      <c r="G2375" s="44">
        <v>3630</v>
      </c>
      <c r="H2375" s="243">
        <f t="shared" ref="H2375:H2438" si="36">E2375-G2375</f>
        <v>0</v>
      </c>
      <c r="I2375" s="214" t="s">
        <v>5035</v>
      </c>
      <c r="J2375" s="21"/>
      <c r="K2375" s="21"/>
    </row>
    <row r="2376" spans="1:11" x14ac:dyDescent="0.25">
      <c r="A2376" s="216">
        <v>41941</v>
      </c>
      <c r="B2376" s="285" t="s">
        <v>6344</v>
      </c>
      <c r="C2376" s="361" t="s">
        <v>4961</v>
      </c>
      <c r="D2376" s="344" t="s">
        <v>29</v>
      </c>
      <c r="E2376" s="345">
        <v>7372.8</v>
      </c>
      <c r="F2376" s="287">
        <v>41941</v>
      </c>
      <c r="G2376" s="44">
        <v>7372.8</v>
      </c>
      <c r="H2376" s="243">
        <f t="shared" si="36"/>
        <v>0</v>
      </c>
      <c r="I2376" s="214" t="s">
        <v>5035</v>
      </c>
      <c r="J2376" s="21"/>
      <c r="K2376" s="21"/>
    </row>
    <row r="2377" spans="1:11" x14ac:dyDescent="0.25">
      <c r="A2377" s="216">
        <v>41941</v>
      </c>
      <c r="B2377" s="285" t="s">
        <v>6345</v>
      </c>
      <c r="C2377" s="361" t="s">
        <v>4961</v>
      </c>
      <c r="D2377" s="344" t="s">
        <v>4989</v>
      </c>
      <c r="E2377" s="345">
        <v>804</v>
      </c>
      <c r="F2377" s="287">
        <v>41941</v>
      </c>
      <c r="G2377" s="44">
        <v>804</v>
      </c>
      <c r="H2377" s="243">
        <f t="shared" si="36"/>
        <v>0</v>
      </c>
      <c r="I2377" s="214" t="s">
        <v>5035</v>
      </c>
      <c r="J2377" s="21"/>
      <c r="K2377" s="21"/>
    </row>
    <row r="2378" spans="1:11" x14ac:dyDescent="0.25">
      <c r="A2378" s="216">
        <v>41941</v>
      </c>
      <c r="B2378" s="285" t="s">
        <v>6346</v>
      </c>
      <c r="C2378" s="361" t="s">
        <v>4961</v>
      </c>
      <c r="D2378" s="344" t="s">
        <v>760</v>
      </c>
      <c r="E2378" s="345">
        <v>1459.2</v>
      </c>
      <c r="F2378" s="287">
        <v>41941</v>
      </c>
      <c r="G2378" s="44">
        <v>1459.2</v>
      </c>
      <c r="H2378" s="243">
        <f t="shared" si="36"/>
        <v>0</v>
      </c>
      <c r="I2378" s="214" t="s">
        <v>5030</v>
      </c>
      <c r="J2378" s="21"/>
      <c r="K2378" s="21"/>
    </row>
    <row r="2379" spans="1:11" x14ac:dyDescent="0.25">
      <c r="A2379" s="216">
        <v>41941</v>
      </c>
      <c r="B2379" s="285" t="s">
        <v>6347</v>
      </c>
      <c r="C2379" s="361" t="s">
        <v>4961</v>
      </c>
      <c r="D2379" s="344" t="s">
        <v>4645</v>
      </c>
      <c r="E2379" s="345">
        <v>80428.13</v>
      </c>
      <c r="F2379" s="287">
        <v>41941</v>
      </c>
      <c r="G2379" s="44">
        <v>80428.13</v>
      </c>
      <c r="H2379" s="243">
        <f t="shared" si="36"/>
        <v>0</v>
      </c>
      <c r="I2379" s="214" t="s">
        <v>5038</v>
      </c>
      <c r="J2379" s="21"/>
      <c r="K2379" s="21"/>
    </row>
    <row r="2380" spans="1:11" x14ac:dyDescent="0.25">
      <c r="A2380" s="216">
        <v>41941</v>
      </c>
      <c r="B2380" s="285" t="s">
        <v>6348</v>
      </c>
      <c r="C2380" s="361" t="s">
        <v>4961</v>
      </c>
      <c r="D2380" s="344" t="s">
        <v>4290</v>
      </c>
      <c r="E2380" s="345">
        <v>29170.12</v>
      </c>
      <c r="F2380" s="287">
        <v>41942</v>
      </c>
      <c r="G2380" s="44">
        <v>29170.12</v>
      </c>
      <c r="H2380" s="243">
        <f t="shared" si="36"/>
        <v>0</v>
      </c>
      <c r="I2380" s="214" t="s">
        <v>6087</v>
      </c>
      <c r="J2380" s="21"/>
      <c r="K2380" s="21"/>
    </row>
    <row r="2381" spans="1:11" x14ac:dyDescent="0.25">
      <c r="A2381" s="216">
        <v>41941</v>
      </c>
      <c r="B2381" s="285" t="s">
        <v>6349</v>
      </c>
      <c r="C2381" s="361" t="s">
        <v>4961</v>
      </c>
      <c r="D2381" s="344" t="s">
        <v>4686</v>
      </c>
      <c r="E2381" s="345">
        <v>539</v>
      </c>
      <c r="F2381" s="287">
        <v>41941</v>
      </c>
      <c r="G2381" s="44">
        <v>539</v>
      </c>
      <c r="H2381" s="243">
        <f t="shared" si="36"/>
        <v>0</v>
      </c>
      <c r="I2381" s="214" t="s">
        <v>5035</v>
      </c>
      <c r="J2381" s="21"/>
      <c r="K2381" s="21"/>
    </row>
    <row r="2382" spans="1:11" x14ac:dyDescent="0.25">
      <c r="A2382" s="216">
        <v>41941</v>
      </c>
      <c r="B2382" s="285" t="s">
        <v>6350</v>
      </c>
      <c r="C2382" s="361" t="s">
        <v>4961</v>
      </c>
      <c r="D2382" s="344" t="s">
        <v>4619</v>
      </c>
      <c r="E2382" s="345">
        <v>4797.8</v>
      </c>
      <c r="F2382" s="419">
        <v>41941</v>
      </c>
      <c r="G2382" s="44">
        <v>4797.8</v>
      </c>
      <c r="H2382" s="243">
        <f t="shared" si="36"/>
        <v>0</v>
      </c>
      <c r="I2382" s="214" t="s">
        <v>5030</v>
      </c>
      <c r="J2382" s="21"/>
      <c r="K2382" s="21"/>
    </row>
    <row r="2383" spans="1:11" x14ac:dyDescent="0.25">
      <c r="A2383" s="216">
        <v>41941</v>
      </c>
      <c r="B2383" s="285" t="s">
        <v>6351</v>
      </c>
      <c r="C2383" s="361" t="s">
        <v>4961</v>
      </c>
      <c r="D2383" s="344" t="s">
        <v>2187</v>
      </c>
      <c r="E2383" s="345">
        <v>1496</v>
      </c>
      <c r="F2383" s="419">
        <v>41941</v>
      </c>
      <c r="G2383" s="44">
        <v>1496</v>
      </c>
      <c r="H2383" s="243">
        <f t="shared" si="36"/>
        <v>0</v>
      </c>
      <c r="I2383" s="214" t="s">
        <v>5030</v>
      </c>
      <c r="J2383" s="21"/>
      <c r="K2383" s="21"/>
    </row>
    <row r="2384" spans="1:11" x14ac:dyDescent="0.25">
      <c r="A2384" s="216">
        <v>41941</v>
      </c>
      <c r="B2384" s="285" t="s">
        <v>6352</v>
      </c>
      <c r="C2384" s="361" t="s">
        <v>4961</v>
      </c>
      <c r="D2384" s="344" t="s">
        <v>123</v>
      </c>
      <c r="E2384" s="345">
        <v>4996.3999999999996</v>
      </c>
      <c r="F2384" s="419">
        <v>41942</v>
      </c>
      <c r="G2384" s="44">
        <v>4996.3999999999996</v>
      </c>
      <c r="H2384" s="243">
        <f t="shared" si="36"/>
        <v>0</v>
      </c>
      <c r="I2384" s="214" t="s">
        <v>5030</v>
      </c>
      <c r="J2384" s="21"/>
      <c r="K2384" s="21"/>
    </row>
    <row r="2385" spans="1:11" x14ac:dyDescent="0.25">
      <c r="A2385" s="216">
        <v>41941</v>
      </c>
      <c r="B2385" s="285" t="s">
        <v>6353</v>
      </c>
      <c r="C2385" s="361" t="s">
        <v>4961</v>
      </c>
      <c r="D2385" s="344" t="s">
        <v>4355</v>
      </c>
      <c r="E2385" s="345">
        <v>1075</v>
      </c>
      <c r="F2385" s="419">
        <v>41941</v>
      </c>
      <c r="G2385" s="44">
        <v>1075</v>
      </c>
      <c r="H2385" s="243">
        <f t="shared" si="36"/>
        <v>0</v>
      </c>
      <c r="I2385" s="214" t="s">
        <v>5035</v>
      </c>
      <c r="J2385" s="21"/>
      <c r="K2385" s="21"/>
    </row>
    <row r="2386" spans="1:11" x14ac:dyDescent="0.25">
      <c r="A2386" s="216">
        <v>41941</v>
      </c>
      <c r="B2386" s="285" t="s">
        <v>6354</v>
      </c>
      <c r="C2386" s="361" t="s">
        <v>4961</v>
      </c>
      <c r="D2386" s="344" t="s">
        <v>1468</v>
      </c>
      <c r="E2386" s="345">
        <v>3236.8</v>
      </c>
      <c r="F2386" s="419">
        <v>41941</v>
      </c>
      <c r="G2386" s="44">
        <v>3236.8</v>
      </c>
      <c r="H2386" s="243">
        <f t="shared" si="36"/>
        <v>0</v>
      </c>
      <c r="I2386" s="214" t="s">
        <v>5030</v>
      </c>
      <c r="J2386" s="21"/>
      <c r="K2386" s="21"/>
    </row>
    <row r="2387" spans="1:11" x14ac:dyDescent="0.25">
      <c r="A2387" s="216">
        <v>41941</v>
      </c>
      <c r="B2387" s="285" t="s">
        <v>6355</v>
      </c>
      <c r="C2387" s="361" t="s">
        <v>4961</v>
      </c>
      <c r="D2387" s="344" t="s">
        <v>4764</v>
      </c>
      <c r="E2387" s="345">
        <v>2896.8</v>
      </c>
      <c r="F2387" s="419">
        <v>41941</v>
      </c>
      <c r="G2387" s="44">
        <v>2896.8</v>
      </c>
      <c r="H2387" s="243">
        <f t="shared" si="36"/>
        <v>0</v>
      </c>
      <c r="I2387" s="214" t="s">
        <v>5030</v>
      </c>
      <c r="J2387" s="21"/>
      <c r="K2387" s="21"/>
    </row>
    <row r="2388" spans="1:11" x14ac:dyDescent="0.25">
      <c r="A2388" s="216">
        <v>41941</v>
      </c>
      <c r="B2388" s="285" t="s">
        <v>6356</v>
      </c>
      <c r="C2388" s="361" t="s">
        <v>4961</v>
      </c>
      <c r="D2388" s="344" t="s">
        <v>6357</v>
      </c>
      <c r="E2388" s="345">
        <v>1060.8</v>
      </c>
      <c r="F2388" s="419">
        <v>41941</v>
      </c>
      <c r="G2388" s="44">
        <v>1060.8</v>
      </c>
      <c r="H2388" s="243">
        <f t="shared" si="36"/>
        <v>0</v>
      </c>
      <c r="I2388" s="214" t="s">
        <v>5035</v>
      </c>
      <c r="J2388" s="21"/>
      <c r="K2388" s="21"/>
    </row>
    <row r="2389" spans="1:11" x14ac:dyDescent="0.25">
      <c r="A2389" s="216">
        <v>41941</v>
      </c>
      <c r="B2389" s="285" t="s">
        <v>6358</v>
      </c>
      <c r="C2389" s="361" t="s">
        <v>4961</v>
      </c>
      <c r="D2389" s="344" t="s">
        <v>54</v>
      </c>
      <c r="E2389" s="345">
        <v>7126.8</v>
      </c>
      <c r="F2389" s="419">
        <v>41941</v>
      </c>
      <c r="G2389" s="44">
        <v>7126.8</v>
      </c>
      <c r="H2389" s="243">
        <f t="shared" si="36"/>
        <v>0</v>
      </c>
      <c r="I2389" s="214" t="s">
        <v>5035</v>
      </c>
      <c r="J2389" s="21"/>
      <c r="K2389" s="21"/>
    </row>
    <row r="2390" spans="1:11" x14ac:dyDescent="0.25">
      <c r="A2390" s="216">
        <v>41941</v>
      </c>
      <c r="B2390" s="285" t="s">
        <v>6359</v>
      </c>
      <c r="C2390" s="361" t="s">
        <v>4961</v>
      </c>
      <c r="D2390" s="344" t="s">
        <v>51</v>
      </c>
      <c r="E2390" s="345">
        <v>2583</v>
      </c>
      <c r="F2390" s="419">
        <v>41941</v>
      </c>
      <c r="G2390" s="44">
        <v>2583</v>
      </c>
      <c r="H2390" s="243">
        <f t="shared" si="36"/>
        <v>0</v>
      </c>
      <c r="I2390" s="214" t="s">
        <v>5047</v>
      </c>
      <c r="J2390" s="21"/>
      <c r="K2390" s="21"/>
    </row>
    <row r="2391" spans="1:11" x14ac:dyDescent="0.25">
      <c r="A2391" s="216">
        <v>41941</v>
      </c>
      <c r="B2391" s="285" t="s">
        <v>6360</v>
      </c>
      <c r="C2391" s="361" t="s">
        <v>4961</v>
      </c>
      <c r="D2391" s="344" t="s">
        <v>52</v>
      </c>
      <c r="E2391" s="345">
        <v>3050</v>
      </c>
      <c r="F2391" s="419">
        <v>41941</v>
      </c>
      <c r="G2391" s="44">
        <v>3050</v>
      </c>
      <c r="H2391" s="243">
        <f t="shared" si="36"/>
        <v>0</v>
      </c>
      <c r="I2391" s="214" t="s">
        <v>5047</v>
      </c>
      <c r="J2391" s="21"/>
      <c r="K2391" s="21"/>
    </row>
    <row r="2392" spans="1:11" x14ac:dyDescent="0.25">
      <c r="A2392" s="216">
        <v>41941</v>
      </c>
      <c r="B2392" s="285" t="s">
        <v>6361</v>
      </c>
      <c r="C2392" s="361" t="s">
        <v>4961</v>
      </c>
      <c r="D2392" s="344" t="s">
        <v>2582</v>
      </c>
      <c r="E2392" s="345">
        <v>3055</v>
      </c>
      <c r="F2392" s="419">
        <v>41941</v>
      </c>
      <c r="G2392" s="44">
        <v>3055</v>
      </c>
      <c r="H2392" s="243">
        <f t="shared" si="36"/>
        <v>0</v>
      </c>
      <c r="I2392" s="214" t="s">
        <v>5047</v>
      </c>
      <c r="J2392" s="21"/>
      <c r="K2392" s="21"/>
    </row>
    <row r="2393" spans="1:11" x14ac:dyDescent="0.25">
      <c r="A2393" s="216">
        <v>41941</v>
      </c>
      <c r="B2393" s="285" t="s">
        <v>6362</v>
      </c>
      <c r="C2393" s="361" t="s">
        <v>4961</v>
      </c>
      <c r="D2393" s="344" t="s">
        <v>703</v>
      </c>
      <c r="E2393" s="345">
        <v>2065.5</v>
      </c>
      <c r="F2393" s="419">
        <v>41941</v>
      </c>
      <c r="G2393" s="44">
        <v>2065.5</v>
      </c>
      <c r="H2393" s="243">
        <f t="shared" si="36"/>
        <v>0</v>
      </c>
      <c r="I2393" s="214" t="s">
        <v>5047</v>
      </c>
      <c r="J2393" s="21"/>
      <c r="K2393" s="21"/>
    </row>
    <row r="2394" spans="1:11" x14ac:dyDescent="0.25">
      <c r="A2394" s="216">
        <v>41941</v>
      </c>
      <c r="B2394" s="285" t="s">
        <v>6363</v>
      </c>
      <c r="C2394" s="361" t="s">
        <v>4961</v>
      </c>
      <c r="D2394" s="344" t="s">
        <v>2719</v>
      </c>
      <c r="E2394" s="345">
        <v>5832</v>
      </c>
      <c r="F2394" s="419">
        <v>41941</v>
      </c>
      <c r="G2394" s="44">
        <v>5832</v>
      </c>
      <c r="H2394" s="243">
        <f t="shared" si="36"/>
        <v>0</v>
      </c>
      <c r="I2394" s="20" t="s">
        <v>5047</v>
      </c>
      <c r="J2394" s="21"/>
      <c r="K2394" s="21"/>
    </row>
    <row r="2395" spans="1:11" x14ac:dyDescent="0.25">
      <c r="A2395" s="216">
        <v>41941</v>
      </c>
      <c r="B2395" s="285" t="s">
        <v>6364</v>
      </c>
      <c r="C2395" s="361" t="s">
        <v>4961</v>
      </c>
      <c r="D2395" s="344" t="s">
        <v>494</v>
      </c>
      <c r="E2395" s="345">
        <v>5256</v>
      </c>
      <c r="F2395" s="419">
        <v>41941</v>
      </c>
      <c r="G2395" s="44">
        <v>5256</v>
      </c>
      <c r="H2395" s="243">
        <f t="shared" si="36"/>
        <v>0</v>
      </c>
      <c r="I2395" s="20" t="s">
        <v>5030</v>
      </c>
      <c r="J2395" s="21"/>
      <c r="K2395" s="21"/>
    </row>
    <row r="2396" spans="1:11" x14ac:dyDescent="0.25">
      <c r="A2396" s="216">
        <v>41941</v>
      </c>
      <c r="B2396" s="285" t="s">
        <v>6365</v>
      </c>
      <c r="C2396" s="361" t="s">
        <v>4961</v>
      </c>
      <c r="D2396" s="344" t="s">
        <v>237</v>
      </c>
      <c r="E2396" s="345">
        <v>6994</v>
      </c>
      <c r="F2396" s="419">
        <v>41941</v>
      </c>
      <c r="G2396" s="44">
        <v>6994</v>
      </c>
      <c r="H2396" s="243">
        <f t="shared" si="36"/>
        <v>0</v>
      </c>
      <c r="I2396" s="20" t="s">
        <v>5033</v>
      </c>
      <c r="J2396" s="21"/>
      <c r="K2396" s="21"/>
    </row>
    <row r="2397" spans="1:11" x14ac:dyDescent="0.25">
      <c r="A2397" s="216">
        <v>41941</v>
      </c>
      <c r="B2397" s="285" t="s">
        <v>6366</v>
      </c>
      <c r="C2397" s="361" t="s">
        <v>4961</v>
      </c>
      <c r="D2397" s="344" t="s">
        <v>253</v>
      </c>
      <c r="E2397" s="345">
        <v>3189.2</v>
      </c>
      <c r="F2397" s="419">
        <v>41941</v>
      </c>
      <c r="G2397" s="44">
        <v>3189.2</v>
      </c>
      <c r="H2397" s="243">
        <f t="shared" si="36"/>
        <v>0</v>
      </c>
      <c r="I2397" s="20" t="s">
        <v>5033</v>
      </c>
      <c r="J2397" s="21"/>
      <c r="K2397" s="21"/>
    </row>
    <row r="2398" spans="1:11" x14ac:dyDescent="0.25">
      <c r="A2398" s="216">
        <v>41941</v>
      </c>
      <c r="B2398" s="285" t="s">
        <v>6367</v>
      </c>
      <c r="C2398" s="361" t="s">
        <v>4961</v>
      </c>
      <c r="D2398" s="344" t="s">
        <v>4991</v>
      </c>
      <c r="E2398" s="345">
        <v>5839.3</v>
      </c>
      <c r="F2398" s="419">
        <v>41942</v>
      </c>
      <c r="G2398" s="44">
        <v>5839.3</v>
      </c>
      <c r="H2398" s="243">
        <f t="shared" si="36"/>
        <v>0</v>
      </c>
      <c r="I2398" s="20" t="s">
        <v>5033</v>
      </c>
      <c r="J2398" s="21"/>
      <c r="K2398" s="21"/>
    </row>
    <row r="2399" spans="1:11" x14ac:dyDescent="0.25">
      <c r="A2399" s="216">
        <v>41941</v>
      </c>
      <c r="B2399" s="285" t="s">
        <v>6368</v>
      </c>
      <c r="C2399" s="361" t="s">
        <v>4961</v>
      </c>
      <c r="D2399" s="344" t="s">
        <v>2386</v>
      </c>
      <c r="E2399" s="345">
        <v>4816.6000000000004</v>
      </c>
      <c r="F2399" s="419">
        <v>41941</v>
      </c>
      <c r="G2399" s="44">
        <v>4816.6000000000004</v>
      </c>
      <c r="H2399" s="243">
        <f t="shared" si="36"/>
        <v>0</v>
      </c>
      <c r="I2399" s="20" t="s">
        <v>5033</v>
      </c>
      <c r="J2399" s="21"/>
      <c r="K2399" s="21"/>
    </row>
    <row r="2400" spans="1:11" x14ac:dyDescent="0.25">
      <c r="A2400" s="216">
        <v>41941</v>
      </c>
      <c r="B2400" s="285" t="s">
        <v>6369</v>
      </c>
      <c r="C2400" s="361" t="s">
        <v>4961</v>
      </c>
      <c r="D2400" s="344" t="s">
        <v>6370</v>
      </c>
      <c r="E2400" s="345">
        <v>415.8</v>
      </c>
      <c r="F2400" s="419">
        <v>41941</v>
      </c>
      <c r="G2400" s="44">
        <v>415.87</v>
      </c>
      <c r="H2400" s="243">
        <f t="shared" si="36"/>
        <v>-6.9999999999993179E-2</v>
      </c>
      <c r="I2400" s="20" t="s">
        <v>5030</v>
      </c>
      <c r="J2400" s="21"/>
      <c r="K2400" s="21"/>
    </row>
    <row r="2401" spans="1:11" x14ac:dyDescent="0.25">
      <c r="A2401" s="216">
        <v>41941</v>
      </c>
      <c r="B2401" s="285" t="s">
        <v>6371</v>
      </c>
      <c r="C2401" s="361" t="s">
        <v>4961</v>
      </c>
      <c r="D2401" s="344" t="s">
        <v>297</v>
      </c>
      <c r="E2401" s="345">
        <v>10779.21</v>
      </c>
      <c r="F2401" s="423"/>
      <c r="G2401" s="320"/>
      <c r="H2401" s="243">
        <f t="shared" si="36"/>
        <v>10779.21</v>
      </c>
      <c r="I2401" s="20" t="s">
        <v>5030</v>
      </c>
      <c r="J2401" s="21"/>
      <c r="K2401" s="21"/>
    </row>
    <row r="2402" spans="1:11" x14ac:dyDescent="0.25">
      <c r="A2402" s="216">
        <v>41941</v>
      </c>
      <c r="B2402" s="285" t="s">
        <v>6372</v>
      </c>
      <c r="C2402" s="361" t="s">
        <v>4961</v>
      </c>
      <c r="D2402" s="344" t="s">
        <v>4798</v>
      </c>
      <c r="E2402" s="345">
        <v>5598.1</v>
      </c>
      <c r="F2402" s="419">
        <v>41941</v>
      </c>
      <c r="G2402" s="44">
        <v>5598.1</v>
      </c>
      <c r="H2402" s="243">
        <f t="shared" si="36"/>
        <v>0</v>
      </c>
      <c r="I2402" s="20" t="s">
        <v>5030</v>
      </c>
      <c r="J2402" s="21"/>
      <c r="K2402" s="21"/>
    </row>
    <row r="2403" spans="1:11" x14ac:dyDescent="0.25">
      <c r="A2403" s="216">
        <v>41941</v>
      </c>
      <c r="B2403" s="285" t="s">
        <v>6373</v>
      </c>
      <c r="C2403" s="361" t="s">
        <v>4961</v>
      </c>
      <c r="D2403" s="344" t="s">
        <v>133</v>
      </c>
      <c r="E2403" s="345">
        <v>20204.8</v>
      </c>
      <c r="F2403" s="419">
        <v>41941</v>
      </c>
      <c r="G2403" s="327">
        <v>19800</v>
      </c>
      <c r="H2403" s="328">
        <f t="shared" si="36"/>
        <v>404.79999999999927</v>
      </c>
      <c r="I2403" s="20" t="s">
        <v>5030</v>
      </c>
      <c r="J2403" s="21"/>
      <c r="K2403" s="21"/>
    </row>
    <row r="2404" spans="1:11" x14ac:dyDescent="0.25">
      <c r="A2404" s="216">
        <v>41941</v>
      </c>
      <c r="B2404" s="285" t="s">
        <v>6374</v>
      </c>
      <c r="C2404" s="361" t="s">
        <v>4961</v>
      </c>
      <c r="D2404" s="344" t="s">
        <v>1611</v>
      </c>
      <c r="E2404" s="345">
        <v>2475.1999999999998</v>
      </c>
      <c r="F2404" s="419">
        <v>41941</v>
      </c>
      <c r="G2404" s="44">
        <v>2475.1999999999998</v>
      </c>
      <c r="H2404" s="243">
        <f t="shared" si="36"/>
        <v>0</v>
      </c>
      <c r="I2404" s="20" t="s">
        <v>5030</v>
      </c>
      <c r="J2404" s="21"/>
      <c r="K2404" s="21"/>
    </row>
    <row r="2405" spans="1:11" x14ac:dyDescent="0.25">
      <c r="A2405" s="216">
        <v>41941</v>
      </c>
      <c r="B2405" s="285" t="s">
        <v>6375</v>
      </c>
      <c r="C2405" s="361" t="s">
        <v>4961</v>
      </c>
      <c r="D2405" s="344" t="s">
        <v>1818</v>
      </c>
      <c r="E2405" s="345">
        <v>2040</v>
      </c>
      <c r="F2405" s="423"/>
      <c r="G2405" s="320"/>
      <c r="H2405" s="243">
        <f t="shared" si="36"/>
        <v>2040</v>
      </c>
      <c r="I2405" s="20" t="s">
        <v>5030</v>
      </c>
      <c r="J2405" s="21"/>
      <c r="K2405" s="21"/>
    </row>
    <row r="2406" spans="1:11" x14ac:dyDescent="0.25">
      <c r="A2406" s="216">
        <v>41941</v>
      </c>
      <c r="B2406" s="285" t="s">
        <v>6376</v>
      </c>
      <c r="C2406" s="361" t="s">
        <v>4961</v>
      </c>
      <c r="D2406" s="344" t="s">
        <v>245</v>
      </c>
      <c r="E2406" s="345">
        <v>25092.799999999999</v>
      </c>
      <c r="F2406" s="419">
        <v>41942</v>
      </c>
      <c r="G2406" s="44">
        <v>25092.799999999999</v>
      </c>
      <c r="H2406" s="243">
        <f t="shared" si="36"/>
        <v>0</v>
      </c>
      <c r="I2406" s="20" t="s">
        <v>6087</v>
      </c>
      <c r="J2406" s="21"/>
      <c r="K2406" s="21"/>
    </row>
    <row r="2407" spans="1:11" x14ac:dyDescent="0.25">
      <c r="A2407" s="216">
        <v>41941</v>
      </c>
      <c r="B2407" s="285" t="s">
        <v>6377</v>
      </c>
      <c r="C2407" s="361" t="s">
        <v>4961</v>
      </c>
      <c r="D2407" s="344" t="s">
        <v>464</v>
      </c>
      <c r="E2407" s="345">
        <v>16782.400000000001</v>
      </c>
      <c r="F2407" s="423"/>
      <c r="G2407" s="320"/>
      <c r="H2407" s="243">
        <f t="shared" si="36"/>
        <v>16782.400000000001</v>
      </c>
      <c r="I2407" s="20" t="s">
        <v>6087</v>
      </c>
      <c r="J2407" s="21"/>
      <c r="K2407" s="21"/>
    </row>
    <row r="2408" spans="1:11" x14ac:dyDescent="0.25">
      <c r="A2408" s="216">
        <v>41941</v>
      </c>
      <c r="B2408" s="285" t="s">
        <v>6378</v>
      </c>
      <c r="C2408" s="361" t="s">
        <v>4961</v>
      </c>
      <c r="D2408" s="344" t="s">
        <v>91</v>
      </c>
      <c r="E2408" s="345">
        <v>23036.799999999999</v>
      </c>
      <c r="F2408" s="419">
        <v>41942</v>
      </c>
      <c r="G2408" s="44">
        <v>23036.799999999999</v>
      </c>
      <c r="H2408" s="243">
        <f t="shared" si="36"/>
        <v>0</v>
      </c>
      <c r="I2408" s="20" t="s">
        <v>6087</v>
      </c>
      <c r="J2408" s="21"/>
      <c r="K2408" s="21"/>
    </row>
    <row r="2409" spans="1:11" x14ac:dyDescent="0.25">
      <c r="A2409" s="216">
        <v>41941</v>
      </c>
      <c r="B2409" s="285" t="s">
        <v>6379</v>
      </c>
      <c r="C2409" s="361" t="s">
        <v>4961</v>
      </c>
      <c r="D2409" s="344" t="s">
        <v>857</v>
      </c>
      <c r="E2409" s="345">
        <v>5438.8</v>
      </c>
      <c r="F2409" s="419">
        <v>41942</v>
      </c>
      <c r="G2409" s="44">
        <v>5438.8</v>
      </c>
      <c r="H2409" s="243">
        <f t="shared" si="36"/>
        <v>0</v>
      </c>
      <c r="I2409" s="20" t="s">
        <v>6087</v>
      </c>
      <c r="J2409" s="21"/>
      <c r="K2409" s="21"/>
    </row>
    <row r="2410" spans="1:11" x14ac:dyDescent="0.25">
      <c r="A2410" s="216">
        <v>41941</v>
      </c>
      <c r="B2410" s="285" t="s">
        <v>6380</v>
      </c>
      <c r="C2410" s="361" t="s">
        <v>4961</v>
      </c>
      <c r="D2410" s="344" t="s">
        <v>1206</v>
      </c>
      <c r="E2410" s="345">
        <v>5090</v>
      </c>
      <c r="F2410" s="423"/>
      <c r="G2410" s="320"/>
      <c r="H2410" s="243">
        <f t="shared" si="36"/>
        <v>5090</v>
      </c>
      <c r="I2410" s="20" t="s">
        <v>5030</v>
      </c>
      <c r="J2410" s="21"/>
      <c r="K2410" s="21"/>
    </row>
    <row r="2411" spans="1:11" x14ac:dyDescent="0.25">
      <c r="A2411" s="216">
        <v>41941</v>
      </c>
      <c r="B2411" s="285" t="s">
        <v>6381</v>
      </c>
      <c r="C2411" s="361" t="s">
        <v>4961</v>
      </c>
      <c r="D2411" s="344" t="s">
        <v>149</v>
      </c>
      <c r="E2411" s="345">
        <v>9310.4</v>
      </c>
      <c r="F2411" s="419">
        <v>41942</v>
      </c>
      <c r="G2411" s="44">
        <v>9310.4</v>
      </c>
      <c r="H2411" s="243">
        <f t="shared" si="36"/>
        <v>0</v>
      </c>
      <c r="I2411" s="20" t="s">
        <v>6087</v>
      </c>
      <c r="J2411" s="21"/>
      <c r="K2411" s="21"/>
    </row>
    <row r="2412" spans="1:11" x14ac:dyDescent="0.25">
      <c r="A2412" s="216">
        <v>41941</v>
      </c>
      <c r="B2412" s="285" t="s">
        <v>6382</v>
      </c>
      <c r="C2412" s="361" t="s">
        <v>4961</v>
      </c>
      <c r="D2412" s="344" t="s">
        <v>346</v>
      </c>
      <c r="E2412" s="345">
        <v>3449.8</v>
      </c>
      <c r="F2412" s="419">
        <v>41942</v>
      </c>
      <c r="G2412" s="44">
        <v>3449.8</v>
      </c>
      <c r="H2412" s="243">
        <f t="shared" si="36"/>
        <v>0</v>
      </c>
      <c r="I2412" s="20" t="s">
        <v>6087</v>
      </c>
      <c r="J2412" s="21"/>
      <c r="K2412" s="21"/>
    </row>
    <row r="2413" spans="1:11" x14ac:dyDescent="0.25">
      <c r="A2413" s="216">
        <v>41941</v>
      </c>
      <c r="B2413" s="285" t="s">
        <v>6383</v>
      </c>
      <c r="C2413" s="361" t="s">
        <v>4961</v>
      </c>
      <c r="D2413" s="344" t="s">
        <v>6384</v>
      </c>
      <c r="E2413" s="345">
        <v>4828.3999999999996</v>
      </c>
      <c r="F2413" s="419">
        <v>41942</v>
      </c>
      <c r="G2413" s="44">
        <v>4828.3999999999996</v>
      </c>
      <c r="H2413" s="243">
        <f t="shared" si="36"/>
        <v>0</v>
      </c>
      <c r="I2413" s="20" t="s">
        <v>5038</v>
      </c>
      <c r="J2413" s="21"/>
      <c r="K2413" s="21"/>
    </row>
    <row r="2414" spans="1:11" x14ac:dyDescent="0.25">
      <c r="A2414" s="216">
        <v>41941</v>
      </c>
      <c r="B2414" s="285" t="s">
        <v>6385</v>
      </c>
      <c r="C2414" s="361" t="s">
        <v>4961</v>
      </c>
      <c r="D2414" s="344" t="s">
        <v>78</v>
      </c>
      <c r="E2414" s="345">
        <v>2855.6</v>
      </c>
      <c r="F2414" s="419">
        <v>41942</v>
      </c>
      <c r="G2414" s="44">
        <v>2855.6</v>
      </c>
      <c r="H2414" s="243">
        <f t="shared" si="36"/>
        <v>0</v>
      </c>
      <c r="I2414" s="20" t="s">
        <v>5038</v>
      </c>
      <c r="J2414" s="21"/>
      <c r="K2414" s="21"/>
    </row>
    <row r="2415" spans="1:11" x14ac:dyDescent="0.25">
      <c r="A2415" s="216">
        <v>41941</v>
      </c>
      <c r="B2415" s="285" t="s">
        <v>6386</v>
      </c>
      <c r="C2415" s="361" t="s">
        <v>4961</v>
      </c>
      <c r="D2415" s="344" t="s">
        <v>78</v>
      </c>
      <c r="E2415" s="345">
        <v>2944.8</v>
      </c>
      <c r="F2415" s="419">
        <v>41942</v>
      </c>
      <c r="G2415" s="44">
        <v>2944.8</v>
      </c>
      <c r="H2415" s="243">
        <f t="shared" si="36"/>
        <v>0</v>
      </c>
      <c r="I2415" s="20" t="s">
        <v>5038</v>
      </c>
      <c r="J2415" s="21"/>
      <c r="K2415" s="21"/>
    </row>
    <row r="2416" spans="1:11" x14ac:dyDescent="0.25">
      <c r="A2416" s="216">
        <v>41941</v>
      </c>
      <c r="B2416" s="285" t="s">
        <v>6387</v>
      </c>
      <c r="C2416" s="361" t="s">
        <v>4961</v>
      </c>
      <c r="D2416" s="344" t="s">
        <v>142</v>
      </c>
      <c r="E2416" s="345">
        <v>1566.4</v>
      </c>
      <c r="F2416" s="419">
        <v>41942</v>
      </c>
      <c r="G2416" s="44">
        <v>1566.4</v>
      </c>
      <c r="H2416" s="243">
        <f t="shared" si="36"/>
        <v>0</v>
      </c>
      <c r="I2416" s="20" t="s">
        <v>5038</v>
      </c>
      <c r="J2416" s="21"/>
      <c r="K2416" s="21"/>
    </row>
    <row r="2417" spans="1:11" x14ac:dyDescent="0.25">
      <c r="A2417" s="216">
        <v>41941</v>
      </c>
      <c r="B2417" s="285" t="s">
        <v>6388</v>
      </c>
      <c r="C2417" s="361" t="s">
        <v>4961</v>
      </c>
      <c r="D2417" s="344" t="s">
        <v>4650</v>
      </c>
      <c r="E2417" s="345">
        <v>6152.4</v>
      </c>
      <c r="F2417" s="419">
        <v>41942</v>
      </c>
      <c r="G2417" s="44">
        <v>6152.4</v>
      </c>
      <c r="H2417" s="243">
        <f t="shared" si="36"/>
        <v>0</v>
      </c>
      <c r="I2417" s="20" t="s">
        <v>5038</v>
      </c>
      <c r="J2417" s="21"/>
      <c r="K2417" s="21"/>
    </row>
    <row r="2418" spans="1:11" x14ac:dyDescent="0.25">
      <c r="A2418" s="216">
        <v>41941</v>
      </c>
      <c r="B2418" s="285" t="s">
        <v>6389</v>
      </c>
      <c r="C2418" s="361" t="s">
        <v>4961</v>
      </c>
      <c r="D2418" s="344" t="s">
        <v>4700</v>
      </c>
      <c r="E2418" s="345">
        <v>2547.4</v>
      </c>
      <c r="F2418" s="419">
        <v>41942</v>
      </c>
      <c r="G2418" s="44">
        <v>2547.4</v>
      </c>
      <c r="H2418" s="243">
        <f t="shared" si="36"/>
        <v>0</v>
      </c>
      <c r="I2418" s="20" t="s">
        <v>6087</v>
      </c>
      <c r="J2418" s="21"/>
      <c r="K2418" s="21"/>
    </row>
    <row r="2419" spans="1:11" x14ac:dyDescent="0.25">
      <c r="A2419" s="216">
        <v>41941</v>
      </c>
      <c r="B2419" s="285" t="s">
        <v>6390</v>
      </c>
      <c r="C2419" s="361" t="s">
        <v>4961</v>
      </c>
      <c r="D2419" s="344" t="s">
        <v>85</v>
      </c>
      <c r="E2419" s="345">
        <v>14090.6</v>
      </c>
      <c r="F2419" s="419">
        <v>41942</v>
      </c>
      <c r="G2419" s="44">
        <v>14090.6</v>
      </c>
      <c r="H2419" s="243">
        <f t="shared" si="36"/>
        <v>0</v>
      </c>
      <c r="I2419" s="20" t="s">
        <v>6087</v>
      </c>
      <c r="J2419" s="21"/>
      <c r="K2419" s="21"/>
    </row>
    <row r="2420" spans="1:11" x14ac:dyDescent="0.25">
      <c r="A2420" s="216">
        <v>41941</v>
      </c>
      <c r="B2420" s="285" t="s">
        <v>6391</v>
      </c>
      <c r="C2420" s="361" t="s">
        <v>4961</v>
      </c>
      <c r="D2420" s="344" t="s">
        <v>544</v>
      </c>
      <c r="E2420" s="345">
        <v>7549.2</v>
      </c>
      <c r="F2420" s="419">
        <v>41942</v>
      </c>
      <c r="G2420" s="44">
        <v>7549.2</v>
      </c>
      <c r="H2420" s="243">
        <f t="shared" si="36"/>
        <v>0</v>
      </c>
      <c r="I2420" s="20" t="s">
        <v>6087</v>
      </c>
      <c r="J2420" s="21"/>
      <c r="K2420" s="21"/>
    </row>
    <row r="2421" spans="1:11" x14ac:dyDescent="0.25">
      <c r="A2421" s="216">
        <v>41941</v>
      </c>
      <c r="B2421" s="285" t="s">
        <v>6392</v>
      </c>
      <c r="C2421" s="361" t="s">
        <v>4961</v>
      </c>
      <c r="D2421" s="344" t="s">
        <v>6393</v>
      </c>
      <c r="E2421" s="345">
        <v>1292</v>
      </c>
      <c r="F2421" s="419">
        <v>41941</v>
      </c>
      <c r="G2421" s="44">
        <v>1292</v>
      </c>
      <c r="H2421" s="243">
        <f t="shared" si="36"/>
        <v>0</v>
      </c>
      <c r="I2421" s="20" t="s">
        <v>5030</v>
      </c>
      <c r="J2421" s="21"/>
      <c r="K2421" s="21"/>
    </row>
    <row r="2422" spans="1:11" x14ac:dyDescent="0.25">
      <c r="A2422" s="216">
        <v>41941</v>
      </c>
      <c r="B2422" s="285" t="s">
        <v>6394</v>
      </c>
      <c r="C2422" s="361" t="s">
        <v>4961</v>
      </c>
      <c r="D2422" s="344" t="s">
        <v>4973</v>
      </c>
      <c r="E2422" s="345">
        <v>8224.2999999999993</v>
      </c>
      <c r="F2422" s="419">
        <v>41942</v>
      </c>
      <c r="G2422" s="44">
        <v>8224.2999999999993</v>
      </c>
      <c r="H2422" s="243">
        <f t="shared" si="36"/>
        <v>0</v>
      </c>
      <c r="I2422" s="20" t="s">
        <v>5038</v>
      </c>
      <c r="J2422" s="21"/>
      <c r="K2422" s="21"/>
    </row>
    <row r="2423" spans="1:11" x14ac:dyDescent="0.25">
      <c r="A2423" s="216">
        <v>41941</v>
      </c>
      <c r="B2423" s="285" t="s">
        <v>6395</v>
      </c>
      <c r="C2423" s="361" t="s">
        <v>4961</v>
      </c>
      <c r="D2423" s="344" t="s">
        <v>4953</v>
      </c>
      <c r="E2423" s="345">
        <v>8883.6</v>
      </c>
      <c r="F2423" s="419">
        <v>41942</v>
      </c>
      <c r="G2423" s="44">
        <v>8883.6</v>
      </c>
      <c r="H2423" s="243">
        <f t="shared" si="36"/>
        <v>0</v>
      </c>
      <c r="I2423" s="20" t="s">
        <v>5009</v>
      </c>
      <c r="J2423" s="21"/>
      <c r="K2423" s="21"/>
    </row>
    <row r="2424" spans="1:11" x14ac:dyDescent="0.25">
      <c r="A2424" s="216">
        <v>41941</v>
      </c>
      <c r="B2424" s="285" t="s">
        <v>6396</v>
      </c>
      <c r="C2424" s="361" t="s">
        <v>4961</v>
      </c>
      <c r="D2424" s="344" t="s">
        <v>3378</v>
      </c>
      <c r="E2424" s="345">
        <v>2727.8</v>
      </c>
      <c r="F2424" s="419">
        <v>41941</v>
      </c>
      <c r="G2424" s="44">
        <v>2727.8</v>
      </c>
      <c r="H2424" s="243">
        <f t="shared" si="36"/>
        <v>0</v>
      </c>
      <c r="I2424" s="20" t="s">
        <v>5030</v>
      </c>
      <c r="J2424" s="21"/>
      <c r="K2424" s="21"/>
    </row>
    <row r="2425" spans="1:11" x14ac:dyDescent="0.25">
      <c r="A2425" s="216">
        <v>41941</v>
      </c>
      <c r="B2425" s="285" t="s">
        <v>6397</v>
      </c>
      <c r="C2425" s="361" t="s">
        <v>4961</v>
      </c>
      <c r="D2425" s="344" t="s">
        <v>115</v>
      </c>
      <c r="E2425" s="345">
        <v>158.4</v>
      </c>
      <c r="F2425" s="419">
        <v>41941</v>
      </c>
      <c r="G2425" s="44">
        <v>158.4</v>
      </c>
      <c r="H2425" s="243">
        <f t="shared" si="36"/>
        <v>0</v>
      </c>
      <c r="I2425" s="20" t="s">
        <v>5030</v>
      </c>
      <c r="J2425" s="21"/>
      <c r="K2425" s="21"/>
    </row>
    <row r="2426" spans="1:11" x14ac:dyDescent="0.25">
      <c r="A2426" s="216">
        <v>41941</v>
      </c>
      <c r="B2426" s="285" t="s">
        <v>6398</v>
      </c>
      <c r="C2426" s="361" t="s">
        <v>4961</v>
      </c>
      <c r="D2426" s="344" t="s">
        <v>6399</v>
      </c>
      <c r="E2426" s="345">
        <v>5400</v>
      </c>
      <c r="F2426" s="423"/>
      <c r="G2426" s="320"/>
      <c r="H2426" s="243">
        <f t="shared" si="36"/>
        <v>5400</v>
      </c>
      <c r="I2426" s="20" t="s">
        <v>5031</v>
      </c>
      <c r="J2426" s="21"/>
      <c r="K2426" s="21"/>
    </row>
    <row r="2427" spans="1:11" x14ac:dyDescent="0.25">
      <c r="A2427" s="216">
        <v>41941</v>
      </c>
      <c r="B2427" s="285" t="s">
        <v>6400</v>
      </c>
      <c r="C2427" s="361" t="s">
        <v>4961</v>
      </c>
      <c r="D2427" s="344" t="s">
        <v>6399</v>
      </c>
      <c r="E2427" s="345">
        <v>1350</v>
      </c>
      <c r="F2427" s="423"/>
      <c r="G2427" s="320"/>
      <c r="H2427" s="243">
        <f t="shared" si="36"/>
        <v>1350</v>
      </c>
      <c r="I2427" s="20" t="s">
        <v>5035</v>
      </c>
      <c r="J2427" s="21"/>
      <c r="K2427" s="21"/>
    </row>
    <row r="2428" spans="1:11" x14ac:dyDescent="0.25">
      <c r="A2428" s="216">
        <v>41941</v>
      </c>
      <c r="B2428" s="285" t="s">
        <v>6401</v>
      </c>
      <c r="C2428" s="361" t="s">
        <v>4961</v>
      </c>
      <c r="D2428" s="344" t="s">
        <v>6399</v>
      </c>
      <c r="E2428" s="345">
        <v>1350</v>
      </c>
      <c r="F2428" s="423"/>
      <c r="G2428" s="320"/>
      <c r="H2428" s="243">
        <f t="shared" si="36"/>
        <v>1350</v>
      </c>
      <c r="I2428" s="20" t="s">
        <v>5035</v>
      </c>
      <c r="J2428" s="21"/>
      <c r="K2428" s="21"/>
    </row>
    <row r="2429" spans="1:11" x14ac:dyDescent="0.25">
      <c r="A2429" s="216">
        <v>41941</v>
      </c>
      <c r="B2429" s="285" t="s">
        <v>6402</v>
      </c>
      <c r="C2429" s="361" t="s">
        <v>4961</v>
      </c>
      <c r="D2429" s="344" t="s">
        <v>4216</v>
      </c>
      <c r="E2429" s="345">
        <v>7472</v>
      </c>
      <c r="F2429" s="419">
        <v>41941</v>
      </c>
      <c r="G2429" s="44">
        <v>7472</v>
      </c>
      <c r="H2429" s="243">
        <f t="shared" si="36"/>
        <v>0</v>
      </c>
      <c r="I2429" s="20" t="s">
        <v>5030</v>
      </c>
      <c r="J2429" s="21"/>
      <c r="K2429" s="21"/>
    </row>
    <row r="2430" spans="1:11" x14ac:dyDescent="0.25">
      <c r="A2430" s="216">
        <v>41941</v>
      </c>
      <c r="B2430" s="285" t="s">
        <v>6403</v>
      </c>
      <c r="C2430" s="361" t="s">
        <v>4961</v>
      </c>
      <c r="D2430" s="344" t="s">
        <v>14</v>
      </c>
      <c r="E2430" s="345">
        <v>1620</v>
      </c>
      <c r="F2430" s="419">
        <v>41942</v>
      </c>
      <c r="G2430" s="44">
        <v>1620</v>
      </c>
      <c r="H2430" s="243">
        <f t="shared" si="36"/>
        <v>0</v>
      </c>
      <c r="I2430" s="20" t="s">
        <v>5035</v>
      </c>
      <c r="J2430" s="21"/>
      <c r="K2430" s="21"/>
    </row>
    <row r="2431" spans="1:11" x14ac:dyDescent="0.25">
      <c r="A2431" s="216">
        <v>41941</v>
      </c>
      <c r="B2431" s="285" t="s">
        <v>6404</v>
      </c>
      <c r="C2431" s="361" t="s">
        <v>4961</v>
      </c>
      <c r="D2431" s="344" t="s">
        <v>1206</v>
      </c>
      <c r="E2431" s="345">
        <v>73</v>
      </c>
      <c r="F2431" s="419">
        <v>41941</v>
      </c>
      <c r="G2431" s="44">
        <v>73</v>
      </c>
      <c r="H2431" s="243">
        <f t="shared" si="36"/>
        <v>0</v>
      </c>
      <c r="I2431" s="20" t="s">
        <v>5030</v>
      </c>
      <c r="J2431" s="21"/>
      <c r="K2431" s="21"/>
    </row>
    <row r="2432" spans="1:11" x14ac:dyDescent="0.25">
      <c r="A2432" s="216">
        <v>41942</v>
      </c>
      <c r="B2432" s="285" t="s">
        <v>6405</v>
      </c>
      <c r="C2432" s="361" t="s">
        <v>4961</v>
      </c>
      <c r="D2432" s="344" t="s">
        <v>4653</v>
      </c>
      <c r="E2432" s="345">
        <v>4000</v>
      </c>
      <c r="F2432" s="419">
        <v>41943</v>
      </c>
      <c r="G2432" s="44">
        <v>4000</v>
      </c>
      <c r="H2432" s="243">
        <f t="shared" si="36"/>
        <v>0</v>
      </c>
      <c r="I2432" s="20" t="s">
        <v>492</v>
      </c>
      <c r="J2432" s="21"/>
      <c r="K2432" s="21"/>
    </row>
    <row r="2433" spans="1:11" x14ac:dyDescent="0.25">
      <c r="A2433" s="216">
        <v>41942</v>
      </c>
      <c r="B2433" s="285" t="s">
        <v>6406</v>
      </c>
      <c r="C2433" s="361" t="s">
        <v>4961</v>
      </c>
      <c r="D2433" s="344" t="s">
        <v>4682</v>
      </c>
      <c r="E2433" s="345">
        <v>15120.8</v>
      </c>
      <c r="F2433" s="419">
        <v>41942</v>
      </c>
      <c r="G2433" s="44">
        <v>15120.8</v>
      </c>
      <c r="H2433" s="243">
        <f t="shared" si="36"/>
        <v>0</v>
      </c>
      <c r="I2433" s="20" t="s">
        <v>5030</v>
      </c>
      <c r="J2433" s="21"/>
      <c r="K2433" s="21"/>
    </row>
    <row r="2434" spans="1:11" x14ac:dyDescent="0.25">
      <c r="A2434" s="216">
        <v>41942</v>
      </c>
      <c r="B2434" s="285" t="s">
        <v>6407</v>
      </c>
      <c r="C2434" s="361" t="s">
        <v>4961</v>
      </c>
      <c r="D2434" s="344" t="s">
        <v>11</v>
      </c>
      <c r="E2434" s="345">
        <v>151088.88</v>
      </c>
      <c r="F2434" s="423"/>
      <c r="G2434" s="320"/>
      <c r="H2434" s="243">
        <f t="shared" si="36"/>
        <v>151088.88</v>
      </c>
      <c r="I2434" s="20" t="s">
        <v>5031</v>
      </c>
      <c r="J2434" s="21"/>
      <c r="K2434" s="21"/>
    </row>
    <row r="2435" spans="1:11" x14ac:dyDescent="0.25">
      <c r="A2435" s="216">
        <v>41942</v>
      </c>
      <c r="B2435" s="285" t="s">
        <v>6408</v>
      </c>
      <c r="C2435" s="361" t="s">
        <v>4961</v>
      </c>
      <c r="D2435" s="344" t="s">
        <v>4859</v>
      </c>
      <c r="E2435" s="345">
        <v>3763.4</v>
      </c>
      <c r="F2435" s="419">
        <v>41942</v>
      </c>
      <c r="G2435" s="44">
        <v>3763.4</v>
      </c>
      <c r="H2435" s="243">
        <f t="shared" si="36"/>
        <v>0</v>
      </c>
      <c r="I2435" s="20" t="s">
        <v>5030</v>
      </c>
      <c r="J2435" s="21"/>
      <c r="K2435" s="21"/>
    </row>
    <row r="2436" spans="1:11" x14ac:dyDescent="0.25">
      <c r="A2436" s="216">
        <v>41942</v>
      </c>
      <c r="B2436" s="285" t="s">
        <v>6409</v>
      </c>
      <c r="C2436" s="361" t="s">
        <v>4961</v>
      </c>
      <c r="D2436" s="344" t="s">
        <v>4859</v>
      </c>
      <c r="E2436" s="345">
        <v>1048.8</v>
      </c>
      <c r="F2436" s="419">
        <v>41942</v>
      </c>
      <c r="G2436" s="44">
        <v>1048.8</v>
      </c>
      <c r="H2436" s="243">
        <f t="shared" si="36"/>
        <v>0</v>
      </c>
      <c r="I2436" s="20" t="s">
        <v>5030</v>
      </c>
      <c r="J2436" s="21"/>
      <c r="K2436" s="21"/>
    </row>
    <row r="2437" spans="1:11" x14ac:dyDescent="0.25">
      <c r="A2437" s="216">
        <v>41942</v>
      </c>
      <c r="B2437" s="285" t="s">
        <v>6410</v>
      </c>
      <c r="C2437" s="361" t="s">
        <v>4961</v>
      </c>
      <c r="D2437" s="344" t="s">
        <v>4956</v>
      </c>
      <c r="E2437" s="345">
        <v>33355.4</v>
      </c>
      <c r="F2437" s="419">
        <v>41942</v>
      </c>
      <c r="G2437" s="44">
        <v>33355.4</v>
      </c>
      <c r="H2437" s="243">
        <f t="shared" si="36"/>
        <v>0</v>
      </c>
      <c r="I2437" s="20" t="s">
        <v>5030</v>
      </c>
      <c r="J2437" s="21"/>
      <c r="K2437" s="21"/>
    </row>
    <row r="2438" spans="1:11" x14ac:dyDescent="0.25">
      <c r="A2438" s="216">
        <v>41942</v>
      </c>
      <c r="B2438" s="285" t="s">
        <v>6411</v>
      </c>
      <c r="C2438" s="361" t="s">
        <v>4961</v>
      </c>
      <c r="D2438" s="344" t="s">
        <v>4956</v>
      </c>
      <c r="E2438" s="345">
        <v>48603</v>
      </c>
      <c r="F2438" s="419">
        <v>41942</v>
      </c>
      <c r="G2438" s="44">
        <v>48603</v>
      </c>
      <c r="H2438" s="243">
        <f t="shared" si="36"/>
        <v>0</v>
      </c>
      <c r="I2438" s="20" t="s">
        <v>5030</v>
      </c>
      <c r="J2438" s="21"/>
      <c r="K2438" s="21"/>
    </row>
    <row r="2439" spans="1:11" x14ac:dyDescent="0.25">
      <c r="A2439" s="216">
        <v>41942</v>
      </c>
      <c r="B2439" s="285" t="s">
        <v>6412</v>
      </c>
      <c r="C2439" s="361" t="s">
        <v>4961</v>
      </c>
      <c r="D2439" s="344" t="s">
        <v>23</v>
      </c>
      <c r="E2439" s="345">
        <v>5325</v>
      </c>
      <c r="F2439" s="419">
        <v>41942</v>
      </c>
      <c r="G2439" s="44">
        <v>5325</v>
      </c>
      <c r="H2439" s="243">
        <f t="shared" ref="H2439:H2502" si="37">E2439-G2439</f>
        <v>0</v>
      </c>
      <c r="I2439" s="20" t="s">
        <v>5030</v>
      </c>
      <c r="J2439" s="21"/>
      <c r="K2439" s="21"/>
    </row>
    <row r="2440" spans="1:11" x14ac:dyDescent="0.25">
      <c r="A2440" s="216">
        <v>41942</v>
      </c>
      <c r="B2440" s="285" t="s">
        <v>6413</v>
      </c>
      <c r="C2440" s="361" t="s">
        <v>4961</v>
      </c>
      <c r="D2440" s="344" t="s">
        <v>4953</v>
      </c>
      <c r="E2440" s="345">
        <v>16552.8</v>
      </c>
      <c r="F2440" s="423"/>
      <c r="G2440" s="320"/>
      <c r="H2440" s="243">
        <f t="shared" si="37"/>
        <v>16552.8</v>
      </c>
      <c r="I2440" s="20" t="s">
        <v>5030</v>
      </c>
      <c r="J2440" s="21"/>
      <c r="K2440" s="21"/>
    </row>
    <row r="2441" spans="1:11" x14ac:dyDescent="0.25">
      <c r="A2441" s="216">
        <v>41942</v>
      </c>
      <c r="B2441" s="285" t="s">
        <v>6414</v>
      </c>
      <c r="C2441" s="361" t="s">
        <v>4961</v>
      </c>
      <c r="D2441" s="344" t="s">
        <v>6415</v>
      </c>
      <c r="E2441" s="345">
        <v>4631.1000000000004</v>
      </c>
      <c r="F2441" s="419">
        <v>41943</v>
      </c>
      <c r="G2441" s="327">
        <v>1880</v>
      </c>
      <c r="H2441" s="328">
        <f t="shared" si="37"/>
        <v>2751.1000000000004</v>
      </c>
      <c r="I2441" s="20" t="s">
        <v>5030</v>
      </c>
      <c r="J2441" s="21"/>
      <c r="K2441" s="21"/>
    </row>
    <row r="2442" spans="1:11" x14ac:dyDescent="0.25">
      <c r="A2442" s="216">
        <v>41942</v>
      </c>
      <c r="B2442" s="285" t="s">
        <v>6416</v>
      </c>
      <c r="C2442" s="361" t="s">
        <v>4961</v>
      </c>
      <c r="D2442" s="344" t="s">
        <v>14</v>
      </c>
      <c r="E2442" s="345">
        <v>8100</v>
      </c>
      <c r="F2442" s="419">
        <v>41942</v>
      </c>
      <c r="G2442" s="44">
        <v>8100</v>
      </c>
      <c r="H2442" s="243">
        <f t="shared" si="37"/>
        <v>0</v>
      </c>
      <c r="I2442" s="20" t="s">
        <v>5035</v>
      </c>
      <c r="J2442" s="21"/>
      <c r="K2442" s="21"/>
    </row>
    <row r="2443" spans="1:11" x14ac:dyDescent="0.25">
      <c r="A2443" s="216">
        <v>41942</v>
      </c>
      <c r="B2443" s="285" t="s">
        <v>6417</v>
      </c>
      <c r="C2443" s="361" t="s">
        <v>4961</v>
      </c>
      <c r="D2443" s="344" t="s">
        <v>2523</v>
      </c>
      <c r="E2443" s="345">
        <v>538.20000000000005</v>
      </c>
      <c r="F2443" s="419">
        <v>41942</v>
      </c>
      <c r="G2443" s="44">
        <v>538.20000000000005</v>
      </c>
      <c r="H2443" s="243">
        <f t="shared" si="37"/>
        <v>0</v>
      </c>
      <c r="I2443" s="20" t="s">
        <v>5030</v>
      </c>
      <c r="J2443" s="21"/>
      <c r="K2443" s="21"/>
    </row>
    <row r="2444" spans="1:11" x14ac:dyDescent="0.25">
      <c r="A2444" s="216">
        <v>41942</v>
      </c>
      <c r="B2444" s="285" t="s">
        <v>6418</v>
      </c>
      <c r="C2444" s="361" t="s">
        <v>4961</v>
      </c>
      <c r="D2444" s="344" t="s">
        <v>62</v>
      </c>
      <c r="E2444" s="345">
        <v>25356.3</v>
      </c>
      <c r="F2444" s="419">
        <v>41943</v>
      </c>
      <c r="G2444" s="44">
        <v>25356.3</v>
      </c>
      <c r="H2444" s="243">
        <f t="shared" si="37"/>
        <v>0</v>
      </c>
      <c r="I2444" s="20" t="s">
        <v>5031</v>
      </c>
      <c r="J2444" s="21"/>
      <c r="K2444" s="21"/>
    </row>
    <row r="2445" spans="1:11" x14ac:dyDescent="0.25">
      <c r="A2445" s="216">
        <v>41942</v>
      </c>
      <c r="B2445" s="285" t="s">
        <v>6419</v>
      </c>
      <c r="C2445" s="361" t="s">
        <v>4961</v>
      </c>
      <c r="D2445" s="344" t="s">
        <v>4714</v>
      </c>
      <c r="E2445" s="345">
        <v>4333.6000000000004</v>
      </c>
      <c r="F2445" s="419">
        <v>41942</v>
      </c>
      <c r="G2445" s="44">
        <v>4333.6000000000004</v>
      </c>
      <c r="H2445" s="243">
        <f t="shared" si="37"/>
        <v>0</v>
      </c>
      <c r="I2445" s="20" t="s">
        <v>5030</v>
      </c>
      <c r="J2445" s="21"/>
      <c r="K2445" s="21"/>
    </row>
    <row r="2446" spans="1:11" x14ac:dyDescent="0.25">
      <c r="A2446" s="216">
        <v>41942</v>
      </c>
      <c r="B2446" s="285" t="s">
        <v>6420</v>
      </c>
      <c r="C2446" s="361" t="s">
        <v>4961</v>
      </c>
      <c r="D2446" s="344" t="s">
        <v>4714</v>
      </c>
      <c r="E2446" s="345">
        <v>640</v>
      </c>
      <c r="F2446" s="419">
        <v>41942</v>
      </c>
      <c r="G2446" s="44">
        <v>640</v>
      </c>
      <c r="H2446" s="243">
        <f t="shared" si="37"/>
        <v>0</v>
      </c>
      <c r="I2446" s="20" t="s">
        <v>5030</v>
      </c>
      <c r="J2446" s="21"/>
      <c r="K2446" s="21"/>
    </row>
    <row r="2447" spans="1:11" x14ac:dyDescent="0.25">
      <c r="A2447" s="216">
        <v>41942</v>
      </c>
      <c r="B2447" s="285" t="s">
        <v>6421</v>
      </c>
      <c r="C2447" s="361" t="s">
        <v>4961</v>
      </c>
      <c r="D2447" s="344" t="s">
        <v>4323</v>
      </c>
      <c r="E2447" s="345">
        <v>5157.1000000000004</v>
      </c>
      <c r="F2447" s="419">
        <v>41942</v>
      </c>
      <c r="G2447" s="44">
        <v>5157.1000000000004</v>
      </c>
      <c r="H2447" s="243">
        <f t="shared" si="37"/>
        <v>0</v>
      </c>
      <c r="I2447" s="20" t="s">
        <v>5030</v>
      </c>
      <c r="J2447" s="21"/>
      <c r="K2447" s="21"/>
    </row>
    <row r="2448" spans="1:11" x14ac:dyDescent="0.25">
      <c r="A2448" s="216">
        <v>41942</v>
      </c>
      <c r="B2448" s="285" t="s">
        <v>6422</v>
      </c>
      <c r="C2448" s="361" t="s">
        <v>4961</v>
      </c>
      <c r="D2448" s="344" t="s">
        <v>180</v>
      </c>
      <c r="E2448" s="345">
        <v>16604.2</v>
      </c>
      <c r="F2448" s="419">
        <v>41943</v>
      </c>
      <c r="G2448" s="44">
        <v>16604.2</v>
      </c>
      <c r="H2448" s="243">
        <f t="shared" si="37"/>
        <v>0</v>
      </c>
      <c r="I2448" s="20" t="s">
        <v>5031</v>
      </c>
      <c r="J2448" s="21"/>
      <c r="K2448" s="21"/>
    </row>
    <row r="2449" spans="1:11" x14ac:dyDescent="0.25">
      <c r="A2449" s="216">
        <v>41942</v>
      </c>
      <c r="B2449" s="285" t="s">
        <v>6423</v>
      </c>
      <c r="C2449" s="361" t="s">
        <v>4961</v>
      </c>
      <c r="D2449" s="344" t="s">
        <v>13</v>
      </c>
      <c r="E2449" s="345">
        <v>3132</v>
      </c>
      <c r="F2449" s="419">
        <v>41942</v>
      </c>
      <c r="G2449" s="44">
        <v>3132</v>
      </c>
      <c r="H2449" s="243">
        <f t="shared" si="37"/>
        <v>0</v>
      </c>
      <c r="I2449" s="20" t="s">
        <v>5289</v>
      </c>
      <c r="J2449" s="21"/>
      <c r="K2449" s="21"/>
    </row>
    <row r="2450" spans="1:11" x14ac:dyDescent="0.25">
      <c r="A2450" s="216">
        <v>41942</v>
      </c>
      <c r="B2450" s="285" t="s">
        <v>6424</v>
      </c>
      <c r="C2450" s="361" t="s">
        <v>4961</v>
      </c>
      <c r="D2450" s="344" t="s">
        <v>4966</v>
      </c>
      <c r="E2450" s="345">
        <v>10192</v>
      </c>
      <c r="F2450" s="419">
        <v>41942</v>
      </c>
      <c r="G2450" s="44">
        <v>10192</v>
      </c>
      <c r="H2450" s="243">
        <f t="shared" si="37"/>
        <v>0</v>
      </c>
      <c r="I2450" s="20" t="s">
        <v>5289</v>
      </c>
      <c r="J2450" s="21"/>
      <c r="K2450" s="21"/>
    </row>
    <row r="2451" spans="1:11" x14ac:dyDescent="0.25">
      <c r="A2451" s="216">
        <v>41942</v>
      </c>
      <c r="B2451" s="285" t="s">
        <v>6425</v>
      </c>
      <c r="C2451" s="361" t="s">
        <v>4961</v>
      </c>
      <c r="D2451" s="344" t="s">
        <v>4991</v>
      </c>
      <c r="E2451" s="345">
        <v>4576</v>
      </c>
      <c r="F2451" s="419">
        <v>41942</v>
      </c>
      <c r="G2451" s="44">
        <v>4576</v>
      </c>
      <c r="H2451" s="243">
        <f t="shared" si="37"/>
        <v>0</v>
      </c>
      <c r="I2451" s="20" t="s">
        <v>5030</v>
      </c>
      <c r="J2451" s="21"/>
      <c r="K2451" s="21"/>
    </row>
    <row r="2452" spans="1:11" x14ac:dyDescent="0.25">
      <c r="A2452" s="216">
        <v>41942</v>
      </c>
      <c r="B2452" s="285" t="s">
        <v>6426</v>
      </c>
      <c r="C2452" s="361" t="s">
        <v>4961</v>
      </c>
      <c r="D2452" s="344" t="s">
        <v>49</v>
      </c>
      <c r="E2452" s="345">
        <v>5614.8</v>
      </c>
      <c r="F2452" s="419">
        <v>41942</v>
      </c>
      <c r="G2452" s="44">
        <v>5614.8</v>
      </c>
      <c r="H2452" s="243">
        <f t="shared" si="37"/>
        <v>0</v>
      </c>
      <c r="I2452" s="20" t="s">
        <v>5030</v>
      </c>
      <c r="J2452" s="21"/>
      <c r="K2452" s="21"/>
    </row>
    <row r="2453" spans="1:11" x14ac:dyDescent="0.25">
      <c r="A2453" s="216">
        <v>41942</v>
      </c>
      <c r="B2453" s="285" t="s">
        <v>6427</v>
      </c>
      <c r="C2453" s="361" t="s">
        <v>4961</v>
      </c>
      <c r="D2453" s="344" t="s">
        <v>4290</v>
      </c>
      <c r="E2453" s="345">
        <v>19363</v>
      </c>
      <c r="F2453" s="419">
        <v>41942</v>
      </c>
      <c r="G2453" s="327">
        <v>6000</v>
      </c>
      <c r="H2453" s="328">
        <f t="shared" si="37"/>
        <v>13363</v>
      </c>
      <c r="I2453" s="20" t="s">
        <v>5030</v>
      </c>
      <c r="J2453" s="21"/>
      <c r="K2453" s="21"/>
    </row>
    <row r="2454" spans="1:11" x14ac:dyDescent="0.25">
      <c r="A2454" s="216">
        <v>41942</v>
      </c>
      <c r="B2454" s="285" t="s">
        <v>6428</v>
      </c>
      <c r="C2454" s="361" t="s">
        <v>4961</v>
      </c>
      <c r="D2454" s="344" t="s">
        <v>4619</v>
      </c>
      <c r="E2454" s="345">
        <v>3062.4</v>
      </c>
      <c r="F2454" s="419">
        <v>41942</v>
      </c>
      <c r="G2454" s="44">
        <v>3062.4</v>
      </c>
      <c r="H2454" s="243">
        <f t="shared" si="37"/>
        <v>0</v>
      </c>
      <c r="I2454" s="20" t="s">
        <v>5030</v>
      </c>
      <c r="J2454" s="21"/>
      <c r="K2454" s="21"/>
    </row>
    <row r="2455" spans="1:11" x14ac:dyDescent="0.25">
      <c r="A2455" s="216">
        <v>41942</v>
      </c>
      <c r="B2455" s="285" t="s">
        <v>6429</v>
      </c>
      <c r="C2455" s="361" t="s">
        <v>4961</v>
      </c>
      <c r="D2455" s="344" t="s">
        <v>3372</v>
      </c>
      <c r="E2455" s="345">
        <v>1520</v>
      </c>
      <c r="F2455" s="419">
        <v>41942</v>
      </c>
      <c r="G2455" s="44">
        <v>1520</v>
      </c>
      <c r="H2455" s="243">
        <f t="shared" si="37"/>
        <v>0</v>
      </c>
      <c r="I2455" s="20" t="s">
        <v>5030</v>
      </c>
      <c r="J2455" s="21"/>
      <c r="K2455" s="21"/>
    </row>
    <row r="2456" spans="1:11" x14ac:dyDescent="0.25">
      <c r="A2456" s="216">
        <v>41942</v>
      </c>
      <c r="B2456" s="285" t="s">
        <v>6430</v>
      </c>
      <c r="C2456" s="361" t="s">
        <v>4961</v>
      </c>
      <c r="D2456" s="344" t="s">
        <v>49</v>
      </c>
      <c r="E2456" s="345">
        <v>640</v>
      </c>
      <c r="F2456" s="419">
        <v>41942</v>
      </c>
      <c r="G2456" s="44">
        <v>640</v>
      </c>
      <c r="H2456" s="243">
        <f t="shared" si="37"/>
        <v>0</v>
      </c>
      <c r="I2456" s="20" t="s">
        <v>5030</v>
      </c>
      <c r="J2456" s="21"/>
      <c r="K2456" s="21"/>
    </row>
    <row r="2457" spans="1:11" x14ac:dyDescent="0.25">
      <c r="A2457" s="216">
        <v>41942</v>
      </c>
      <c r="B2457" s="285" t="s">
        <v>6431</v>
      </c>
      <c r="C2457" s="361" t="s">
        <v>4961</v>
      </c>
      <c r="D2457" s="344" t="s">
        <v>5904</v>
      </c>
      <c r="E2457" s="345">
        <v>436.8</v>
      </c>
      <c r="F2457" s="419">
        <v>41942</v>
      </c>
      <c r="G2457" s="44">
        <v>436.8</v>
      </c>
      <c r="H2457" s="243">
        <f t="shared" si="37"/>
        <v>0</v>
      </c>
      <c r="I2457" s="20" t="s">
        <v>5030</v>
      </c>
      <c r="J2457" s="21"/>
      <c r="K2457" s="21"/>
    </row>
    <row r="2458" spans="1:11" x14ac:dyDescent="0.25">
      <c r="A2458" s="216">
        <v>41942</v>
      </c>
      <c r="B2458" s="285" t="s">
        <v>6432</v>
      </c>
      <c r="C2458" s="361" t="s">
        <v>4961</v>
      </c>
      <c r="D2458" s="344" t="s">
        <v>22</v>
      </c>
      <c r="E2458" s="345">
        <v>8898</v>
      </c>
      <c r="F2458" s="419">
        <v>41942</v>
      </c>
      <c r="G2458" s="44">
        <v>8898</v>
      </c>
      <c r="H2458" s="243">
        <f t="shared" si="37"/>
        <v>0</v>
      </c>
      <c r="I2458" s="20" t="s">
        <v>5030</v>
      </c>
      <c r="J2458" s="21"/>
      <c r="K2458" s="21"/>
    </row>
    <row r="2459" spans="1:11" x14ac:dyDescent="0.25">
      <c r="A2459" s="216">
        <v>41942</v>
      </c>
      <c r="B2459" s="285" t="s">
        <v>6433</v>
      </c>
      <c r="C2459" s="361" t="s">
        <v>4961</v>
      </c>
      <c r="D2459" s="344" t="s">
        <v>106</v>
      </c>
      <c r="E2459" s="345">
        <v>35722.44</v>
      </c>
      <c r="F2459" s="423"/>
      <c r="G2459" s="320"/>
      <c r="H2459" s="243">
        <f t="shared" si="37"/>
        <v>35722.44</v>
      </c>
      <c r="I2459" s="20" t="s">
        <v>5030</v>
      </c>
      <c r="J2459" s="21"/>
      <c r="K2459" s="21"/>
    </row>
    <row r="2460" spans="1:11" x14ac:dyDescent="0.25">
      <c r="A2460" s="216">
        <v>41942</v>
      </c>
      <c r="B2460" s="285" t="s">
        <v>6434</v>
      </c>
      <c r="C2460" s="361" t="s">
        <v>4961</v>
      </c>
      <c r="D2460" s="344" t="s">
        <v>1206</v>
      </c>
      <c r="E2460" s="345">
        <v>4785.2</v>
      </c>
      <c r="F2460" s="419">
        <v>41942</v>
      </c>
      <c r="G2460" s="44">
        <v>4785.2</v>
      </c>
      <c r="H2460" s="243">
        <f t="shared" si="37"/>
        <v>0</v>
      </c>
      <c r="I2460" s="20" t="s">
        <v>5047</v>
      </c>
      <c r="J2460" s="21"/>
      <c r="K2460" s="21"/>
    </row>
    <row r="2461" spans="1:11" x14ac:dyDescent="0.25">
      <c r="A2461" s="216">
        <v>41942</v>
      </c>
      <c r="B2461" s="285" t="s">
        <v>6435</v>
      </c>
      <c r="C2461" s="361" t="s">
        <v>4961</v>
      </c>
      <c r="D2461" s="344" t="s">
        <v>123</v>
      </c>
      <c r="E2461" s="345">
        <v>3997.8</v>
      </c>
      <c r="F2461" s="419">
        <v>41943</v>
      </c>
      <c r="G2461" s="44">
        <v>3997.8</v>
      </c>
      <c r="H2461" s="243">
        <f t="shared" si="37"/>
        <v>0</v>
      </c>
      <c r="I2461" s="20" t="s">
        <v>5030</v>
      </c>
      <c r="J2461" s="21"/>
      <c r="K2461" s="21"/>
    </row>
    <row r="2462" spans="1:11" x14ac:dyDescent="0.25">
      <c r="A2462" s="216">
        <v>41942</v>
      </c>
      <c r="B2462" s="285" t="s">
        <v>6436</v>
      </c>
      <c r="C2462" s="361" t="s">
        <v>4961</v>
      </c>
      <c r="D2462" s="344" t="s">
        <v>55</v>
      </c>
      <c r="E2462" s="345">
        <v>5836.5</v>
      </c>
      <c r="F2462" s="419">
        <v>41942</v>
      </c>
      <c r="G2462" s="44">
        <v>5836.5</v>
      </c>
      <c r="H2462" s="243">
        <f t="shared" si="37"/>
        <v>0</v>
      </c>
      <c r="I2462" s="20" t="s">
        <v>5030</v>
      </c>
      <c r="J2462" s="21"/>
      <c r="K2462" s="21"/>
    </row>
    <row r="2463" spans="1:11" x14ac:dyDescent="0.25">
      <c r="A2463" s="216">
        <v>41942</v>
      </c>
      <c r="B2463" s="285" t="s">
        <v>6437</v>
      </c>
      <c r="C2463" s="361" t="s">
        <v>4961</v>
      </c>
      <c r="D2463" s="344" t="s">
        <v>5042</v>
      </c>
      <c r="E2463" s="345">
        <v>5873.6</v>
      </c>
      <c r="F2463" s="419">
        <v>41943</v>
      </c>
      <c r="G2463" s="44">
        <v>5873.6</v>
      </c>
      <c r="H2463" s="243">
        <f t="shared" si="37"/>
        <v>0</v>
      </c>
      <c r="I2463" s="20" t="s">
        <v>5030</v>
      </c>
      <c r="J2463" s="21"/>
      <c r="K2463" s="21"/>
    </row>
    <row r="2464" spans="1:11" x14ac:dyDescent="0.25">
      <c r="A2464" s="216">
        <v>41942</v>
      </c>
      <c r="B2464" s="285" t="s">
        <v>6438</v>
      </c>
      <c r="C2464" s="361" t="s">
        <v>4961</v>
      </c>
      <c r="D2464" s="344" t="s">
        <v>29</v>
      </c>
      <c r="E2464" s="345">
        <v>6282.4</v>
      </c>
      <c r="F2464" s="419">
        <v>41943</v>
      </c>
      <c r="G2464" s="44">
        <v>6282.4</v>
      </c>
      <c r="H2464" s="243">
        <f t="shared" si="37"/>
        <v>0</v>
      </c>
      <c r="I2464" s="20" t="s">
        <v>5035</v>
      </c>
      <c r="J2464" s="21"/>
      <c r="K2464" s="21"/>
    </row>
    <row r="2465" spans="1:11" x14ac:dyDescent="0.25">
      <c r="A2465" s="216">
        <v>41942</v>
      </c>
      <c r="B2465" s="285" t="s">
        <v>6439</v>
      </c>
      <c r="C2465" s="361" t="s">
        <v>4961</v>
      </c>
      <c r="D2465" s="344" t="s">
        <v>133</v>
      </c>
      <c r="E2465" s="345">
        <v>2637</v>
      </c>
      <c r="F2465" s="419">
        <v>41942</v>
      </c>
      <c r="G2465" s="44">
        <v>2637</v>
      </c>
      <c r="H2465" s="243">
        <f t="shared" si="37"/>
        <v>0</v>
      </c>
      <c r="I2465" s="20" t="s">
        <v>5030</v>
      </c>
      <c r="J2465" s="21"/>
      <c r="K2465" s="21"/>
    </row>
    <row r="2466" spans="1:11" x14ac:dyDescent="0.25">
      <c r="A2466" s="216">
        <v>41942</v>
      </c>
      <c r="B2466" s="285" t="s">
        <v>6440</v>
      </c>
      <c r="C2466" s="361" t="s">
        <v>4961</v>
      </c>
      <c r="D2466" s="344" t="s">
        <v>47</v>
      </c>
      <c r="E2466" s="345">
        <v>2730</v>
      </c>
      <c r="F2466" s="419">
        <v>41943</v>
      </c>
      <c r="G2466" s="44">
        <v>2730</v>
      </c>
      <c r="H2466" s="243">
        <f t="shared" si="37"/>
        <v>0</v>
      </c>
      <c r="I2466" s="20" t="s">
        <v>5047</v>
      </c>
      <c r="J2466" s="21"/>
      <c r="K2466" s="21"/>
    </row>
    <row r="2467" spans="1:11" x14ac:dyDescent="0.25">
      <c r="A2467" s="216">
        <v>41942</v>
      </c>
      <c r="B2467" s="285" t="s">
        <v>6441</v>
      </c>
      <c r="C2467" s="361" t="s">
        <v>4961</v>
      </c>
      <c r="D2467" s="344" t="s">
        <v>29</v>
      </c>
      <c r="E2467" s="345">
        <v>2520</v>
      </c>
      <c r="F2467" s="419">
        <v>41943</v>
      </c>
      <c r="G2467" s="44">
        <v>2520</v>
      </c>
      <c r="H2467" s="243">
        <f t="shared" si="37"/>
        <v>0</v>
      </c>
      <c r="I2467" s="20" t="s">
        <v>5035</v>
      </c>
      <c r="J2467" s="21"/>
      <c r="K2467" s="21"/>
    </row>
    <row r="2468" spans="1:11" x14ac:dyDescent="0.25">
      <c r="A2468" s="216">
        <v>41942</v>
      </c>
      <c r="B2468" s="285" t="s">
        <v>6442</v>
      </c>
      <c r="C2468" s="361" t="s">
        <v>4961</v>
      </c>
      <c r="D2468" s="344" t="s">
        <v>6357</v>
      </c>
      <c r="E2468" s="345">
        <v>1963.2</v>
      </c>
      <c r="F2468" s="419">
        <v>41943</v>
      </c>
      <c r="G2468" s="44">
        <v>1963.2</v>
      </c>
      <c r="H2468" s="243">
        <f t="shared" si="37"/>
        <v>0</v>
      </c>
      <c r="I2468" s="20" t="s">
        <v>5035</v>
      </c>
      <c r="J2468" s="21"/>
      <c r="K2468" s="21"/>
    </row>
    <row r="2469" spans="1:11" x14ac:dyDescent="0.25">
      <c r="A2469" s="216">
        <v>41942</v>
      </c>
      <c r="B2469" s="285" t="s">
        <v>6443</v>
      </c>
      <c r="C2469" s="361" t="s">
        <v>4961</v>
      </c>
      <c r="D2469" s="344" t="s">
        <v>338</v>
      </c>
      <c r="E2469" s="345">
        <v>746.2</v>
      </c>
      <c r="F2469" s="419">
        <v>41943</v>
      </c>
      <c r="G2469" s="44">
        <v>746.2</v>
      </c>
      <c r="H2469" s="243">
        <f t="shared" si="37"/>
        <v>0</v>
      </c>
      <c r="I2469" s="20" t="s">
        <v>5035</v>
      </c>
      <c r="J2469" s="21"/>
      <c r="K2469" s="21"/>
    </row>
    <row r="2470" spans="1:11" x14ac:dyDescent="0.25">
      <c r="A2470" s="216">
        <v>41942</v>
      </c>
      <c r="B2470" s="285" t="s">
        <v>6444</v>
      </c>
      <c r="C2470" s="361" t="s">
        <v>4961</v>
      </c>
      <c r="D2470" s="344" t="s">
        <v>4273</v>
      </c>
      <c r="E2470" s="345">
        <v>202953.04</v>
      </c>
      <c r="F2470" s="423"/>
      <c r="G2470" s="320"/>
      <c r="H2470" s="243">
        <f t="shared" si="37"/>
        <v>202953.04</v>
      </c>
      <c r="I2470" s="20" t="s">
        <v>5047</v>
      </c>
      <c r="J2470" s="21"/>
      <c r="K2470" s="21"/>
    </row>
    <row r="2471" spans="1:11" x14ac:dyDescent="0.25">
      <c r="A2471" s="216">
        <v>41942</v>
      </c>
      <c r="B2471" s="285" t="s">
        <v>6445</v>
      </c>
      <c r="C2471" s="361" t="s">
        <v>4961</v>
      </c>
      <c r="D2471" s="344" t="s">
        <v>4355</v>
      </c>
      <c r="E2471" s="345">
        <v>10452</v>
      </c>
      <c r="F2471" s="419">
        <v>41943</v>
      </c>
      <c r="G2471" s="44">
        <v>10452</v>
      </c>
      <c r="H2471" s="243">
        <f t="shared" si="37"/>
        <v>0</v>
      </c>
      <c r="I2471" s="20" t="s">
        <v>5035</v>
      </c>
      <c r="J2471" s="21"/>
      <c r="K2471" s="21"/>
    </row>
    <row r="2472" spans="1:11" x14ac:dyDescent="0.25">
      <c r="A2472" s="216">
        <v>41942</v>
      </c>
      <c r="B2472" s="285" t="s">
        <v>6446</v>
      </c>
      <c r="C2472" s="361" t="s">
        <v>4961</v>
      </c>
      <c r="D2472" s="344" t="s">
        <v>760</v>
      </c>
      <c r="E2472" s="345">
        <v>1454.4</v>
      </c>
      <c r="F2472" s="419">
        <v>41943</v>
      </c>
      <c r="G2472" s="44">
        <v>1454.4</v>
      </c>
      <c r="H2472" s="243">
        <f t="shared" si="37"/>
        <v>0</v>
      </c>
      <c r="I2472" s="20" t="s">
        <v>5035</v>
      </c>
      <c r="J2472" s="21"/>
      <c r="K2472" s="21"/>
    </row>
    <row r="2473" spans="1:11" x14ac:dyDescent="0.25">
      <c r="A2473" s="216">
        <v>41942</v>
      </c>
      <c r="B2473" s="285" t="s">
        <v>6447</v>
      </c>
      <c r="C2473" s="361" t="s">
        <v>4961</v>
      </c>
      <c r="D2473" s="344" t="s">
        <v>792</v>
      </c>
      <c r="E2473" s="345">
        <v>2914.2</v>
      </c>
      <c r="F2473" s="419">
        <v>41942</v>
      </c>
      <c r="G2473" s="44">
        <v>2914.2</v>
      </c>
      <c r="H2473" s="243">
        <f t="shared" si="37"/>
        <v>0</v>
      </c>
      <c r="I2473" s="20" t="s">
        <v>6087</v>
      </c>
      <c r="J2473" s="21"/>
      <c r="K2473" s="21"/>
    </row>
    <row r="2474" spans="1:11" x14ac:dyDescent="0.25">
      <c r="A2474" s="216">
        <v>41942</v>
      </c>
      <c r="B2474" s="285" t="s">
        <v>6448</v>
      </c>
      <c r="C2474" s="361" t="s">
        <v>4961</v>
      </c>
      <c r="D2474" s="344" t="s">
        <v>4685</v>
      </c>
      <c r="E2474" s="345">
        <v>1449</v>
      </c>
      <c r="F2474" s="419">
        <v>41943</v>
      </c>
      <c r="G2474" s="44">
        <v>1449</v>
      </c>
      <c r="H2474" s="243">
        <f t="shared" si="37"/>
        <v>0</v>
      </c>
      <c r="I2474" s="20" t="s">
        <v>5035</v>
      </c>
      <c r="J2474" s="21"/>
      <c r="K2474" s="21"/>
    </row>
    <row r="2475" spans="1:11" x14ac:dyDescent="0.25">
      <c r="A2475" s="216">
        <v>41942</v>
      </c>
      <c r="B2475" s="285" t="s">
        <v>6449</v>
      </c>
      <c r="C2475" s="361" t="s">
        <v>4961</v>
      </c>
      <c r="D2475" s="344" t="s">
        <v>4696</v>
      </c>
      <c r="E2475" s="345">
        <v>12065.6</v>
      </c>
      <c r="F2475" s="419">
        <v>41942</v>
      </c>
      <c r="G2475" s="44">
        <v>12065.6</v>
      </c>
      <c r="H2475" s="243">
        <f t="shared" si="37"/>
        <v>0</v>
      </c>
      <c r="I2475" s="20" t="s">
        <v>5030</v>
      </c>
      <c r="J2475" s="21"/>
      <c r="K2475" s="21"/>
    </row>
    <row r="2476" spans="1:11" x14ac:dyDescent="0.25">
      <c r="A2476" s="216">
        <v>41942</v>
      </c>
      <c r="B2476" s="285" t="s">
        <v>6450</v>
      </c>
      <c r="C2476" s="361" t="s">
        <v>4961</v>
      </c>
      <c r="D2476" s="344" t="s">
        <v>2187</v>
      </c>
      <c r="E2476" s="345">
        <v>1840</v>
      </c>
      <c r="F2476" s="419">
        <v>41943</v>
      </c>
      <c r="G2476" s="44">
        <v>1840</v>
      </c>
      <c r="H2476" s="243">
        <f t="shared" si="37"/>
        <v>0</v>
      </c>
      <c r="I2476" s="20" t="s">
        <v>5035</v>
      </c>
      <c r="J2476" s="21"/>
      <c r="K2476" s="21"/>
    </row>
    <row r="2477" spans="1:11" x14ac:dyDescent="0.25">
      <c r="A2477" s="216">
        <v>41942</v>
      </c>
      <c r="B2477" s="285" t="s">
        <v>6451</v>
      </c>
      <c r="C2477" s="361" t="s">
        <v>4961</v>
      </c>
      <c r="D2477" s="344" t="s">
        <v>57</v>
      </c>
      <c r="E2477" s="345">
        <v>1575</v>
      </c>
      <c r="F2477" s="419">
        <v>41943</v>
      </c>
      <c r="G2477" s="44">
        <v>1575</v>
      </c>
      <c r="H2477" s="243">
        <f t="shared" si="37"/>
        <v>0</v>
      </c>
      <c r="I2477" s="20" t="s">
        <v>5047</v>
      </c>
      <c r="J2477" s="21"/>
      <c r="K2477" s="21"/>
    </row>
    <row r="2478" spans="1:11" x14ac:dyDescent="0.25">
      <c r="A2478" s="216">
        <v>41942</v>
      </c>
      <c r="B2478" s="285" t="s">
        <v>6452</v>
      </c>
      <c r="C2478" s="361" t="s">
        <v>4961</v>
      </c>
      <c r="D2478" s="344" t="s">
        <v>3121</v>
      </c>
      <c r="E2478" s="345">
        <v>15518.4</v>
      </c>
      <c r="F2478" s="419">
        <v>41943</v>
      </c>
      <c r="G2478" s="44">
        <v>15518.4</v>
      </c>
      <c r="H2478" s="243">
        <f t="shared" si="37"/>
        <v>0</v>
      </c>
      <c r="I2478" s="20" t="s">
        <v>5031</v>
      </c>
      <c r="J2478" s="21"/>
      <c r="K2478" s="21"/>
    </row>
    <row r="2479" spans="1:11" x14ac:dyDescent="0.25">
      <c r="A2479" s="216">
        <v>41942</v>
      </c>
      <c r="B2479" s="285" t="s">
        <v>6453</v>
      </c>
      <c r="C2479" s="361" t="s">
        <v>4961</v>
      </c>
      <c r="D2479" s="344" t="s">
        <v>180</v>
      </c>
      <c r="E2479" s="345">
        <v>38</v>
      </c>
      <c r="F2479" s="419">
        <v>41943</v>
      </c>
      <c r="G2479" s="44">
        <v>38</v>
      </c>
      <c r="H2479" s="243">
        <f t="shared" si="37"/>
        <v>0</v>
      </c>
      <c r="I2479" s="20" t="s">
        <v>5031</v>
      </c>
      <c r="J2479" s="21"/>
      <c r="K2479" s="21"/>
    </row>
    <row r="2480" spans="1:11" x14ac:dyDescent="0.25">
      <c r="A2480" s="216">
        <v>41942</v>
      </c>
      <c r="B2480" s="285" t="s">
        <v>6454</v>
      </c>
      <c r="C2480" s="361" t="s">
        <v>4961</v>
      </c>
      <c r="D2480" s="344" t="s">
        <v>2719</v>
      </c>
      <c r="E2480" s="345">
        <v>10562.4</v>
      </c>
      <c r="F2480" s="419">
        <v>41942</v>
      </c>
      <c r="G2480" s="44">
        <v>10562.4</v>
      </c>
      <c r="H2480" s="243">
        <f t="shared" si="37"/>
        <v>0</v>
      </c>
      <c r="I2480" s="20" t="s">
        <v>5038</v>
      </c>
      <c r="J2480" s="21"/>
      <c r="K2480" s="21"/>
    </row>
    <row r="2481" spans="1:11" x14ac:dyDescent="0.25">
      <c r="A2481" s="216">
        <v>41942</v>
      </c>
      <c r="B2481" s="285" t="s">
        <v>6455</v>
      </c>
      <c r="C2481" s="361" t="s">
        <v>4961</v>
      </c>
      <c r="D2481" s="344" t="s">
        <v>3121</v>
      </c>
      <c r="E2481" s="345">
        <v>240</v>
      </c>
      <c r="F2481" s="419">
        <v>41943</v>
      </c>
      <c r="G2481" s="44">
        <v>240</v>
      </c>
      <c r="H2481" s="243">
        <f t="shared" si="37"/>
        <v>0</v>
      </c>
      <c r="I2481" s="214" t="s">
        <v>5031</v>
      </c>
      <c r="J2481" s="21"/>
      <c r="K2481" s="21"/>
    </row>
    <row r="2482" spans="1:11" x14ac:dyDescent="0.25">
      <c r="A2482" s="216">
        <v>41942</v>
      </c>
      <c r="B2482" s="285" t="s">
        <v>6456</v>
      </c>
      <c r="C2482" s="361" t="s">
        <v>4961</v>
      </c>
      <c r="D2482" s="344" t="s">
        <v>83</v>
      </c>
      <c r="E2482" s="345">
        <v>2944.4</v>
      </c>
      <c r="F2482" s="419">
        <v>41942</v>
      </c>
      <c r="G2482" s="44">
        <v>2944.4</v>
      </c>
      <c r="H2482" s="243">
        <f t="shared" si="37"/>
        <v>0</v>
      </c>
      <c r="I2482" s="214" t="s">
        <v>5033</v>
      </c>
      <c r="J2482" s="21"/>
      <c r="K2482" s="21"/>
    </row>
    <row r="2483" spans="1:11" x14ac:dyDescent="0.25">
      <c r="A2483" s="216">
        <v>41942</v>
      </c>
      <c r="B2483" s="285" t="s">
        <v>6457</v>
      </c>
      <c r="C2483" s="361" t="s">
        <v>4961</v>
      </c>
      <c r="D2483" s="344" t="s">
        <v>4320</v>
      </c>
      <c r="E2483" s="345">
        <v>4613.8</v>
      </c>
      <c r="F2483" s="419">
        <v>41943</v>
      </c>
      <c r="G2483" s="44">
        <v>4613.8</v>
      </c>
      <c r="H2483" s="243">
        <f t="shared" si="37"/>
        <v>0</v>
      </c>
      <c r="I2483" s="214" t="s">
        <v>5035</v>
      </c>
      <c r="J2483" s="21"/>
      <c r="K2483" s="21"/>
    </row>
    <row r="2484" spans="1:11" x14ac:dyDescent="0.25">
      <c r="A2484" s="216">
        <v>41942</v>
      </c>
      <c r="B2484" s="285" t="s">
        <v>6458</v>
      </c>
      <c r="C2484" s="361" t="s">
        <v>4961</v>
      </c>
      <c r="D2484" s="344" t="s">
        <v>124</v>
      </c>
      <c r="E2484" s="345">
        <v>10929.14</v>
      </c>
      <c r="F2484" s="419">
        <v>41943</v>
      </c>
      <c r="G2484" s="44">
        <v>10929.14</v>
      </c>
      <c r="H2484" s="243">
        <f t="shared" si="37"/>
        <v>0</v>
      </c>
      <c r="I2484" s="214" t="s">
        <v>5035</v>
      </c>
      <c r="J2484" s="21"/>
      <c r="K2484" s="21"/>
    </row>
    <row r="2485" spans="1:11" x14ac:dyDescent="0.25">
      <c r="A2485" s="216">
        <v>41942</v>
      </c>
      <c r="B2485" s="285" t="s">
        <v>6459</v>
      </c>
      <c r="C2485" s="361" t="s">
        <v>4961</v>
      </c>
      <c r="D2485" s="344" t="s">
        <v>4694</v>
      </c>
      <c r="E2485" s="345">
        <v>976.8</v>
      </c>
      <c r="F2485" s="423"/>
      <c r="G2485" s="320"/>
      <c r="H2485" s="243">
        <f t="shared" si="37"/>
        <v>976.8</v>
      </c>
      <c r="I2485" s="214" t="s">
        <v>5033</v>
      </c>
      <c r="J2485" s="21"/>
      <c r="K2485" s="21"/>
    </row>
    <row r="2486" spans="1:11" x14ac:dyDescent="0.25">
      <c r="A2486" s="216">
        <v>41942</v>
      </c>
      <c r="B2486" s="285" t="s">
        <v>6460</v>
      </c>
      <c r="C2486" s="361" t="s">
        <v>4961</v>
      </c>
      <c r="D2486" s="344" t="s">
        <v>4991</v>
      </c>
      <c r="E2486" s="345">
        <v>14724.7</v>
      </c>
      <c r="F2486" s="419">
        <v>41942</v>
      </c>
      <c r="G2486" s="327">
        <v>2042</v>
      </c>
      <c r="H2486" s="328">
        <f t="shared" si="37"/>
        <v>12682.7</v>
      </c>
      <c r="I2486" s="214" t="s">
        <v>5033</v>
      </c>
      <c r="J2486" s="21"/>
      <c r="K2486" s="21"/>
    </row>
    <row r="2487" spans="1:11" x14ac:dyDescent="0.25">
      <c r="A2487" s="216">
        <v>41942</v>
      </c>
      <c r="B2487" s="285" t="s">
        <v>6461</v>
      </c>
      <c r="C2487" s="361" t="s">
        <v>4961</v>
      </c>
      <c r="D2487" s="344" t="s">
        <v>2386</v>
      </c>
      <c r="E2487" s="345">
        <v>8367.1</v>
      </c>
      <c r="F2487" s="423"/>
      <c r="G2487" s="320"/>
      <c r="H2487" s="243">
        <f t="shared" si="37"/>
        <v>8367.1</v>
      </c>
      <c r="I2487" s="214" t="s">
        <v>5033</v>
      </c>
      <c r="J2487" s="21"/>
      <c r="K2487" s="21"/>
    </row>
    <row r="2488" spans="1:11" x14ac:dyDescent="0.25">
      <c r="A2488" s="216">
        <v>41942</v>
      </c>
      <c r="B2488" s="285" t="s">
        <v>6462</v>
      </c>
      <c r="C2488" s="361" t="s">
        <v>4961</v>
      </c>
      <c r="D2488" s="329" t="s">
        <v>53</v>
      </c>
      <c r="E2488" s="330">
        <v>0</v>
      </c>
      <c r="F2488" s="419" t="s">
        <v>6463</v>
      </c>
      <c r="G2488" s="44"/>
      <c r="H2488" s="243">
        <f t="shared" si="37"/>
        <v>0</v>
      </c>
      <c r="I2488" s="214" t="s">
        <v>3082</v>
      </c>
      <c r="J2488" s="21"/>
      <c r="K2488" s="21"/>
    </row>
    <row r="2489" spans="1:11" x14ac:dyDescent="0.25">
      <c r="A2489" s="216">
        <v>41942</v>
      </c>
      <c r="B2489" s="285" t="s">
        <v>6464</v>
      </c>
      <c r="C2489" s="361" t="s">
        <v>4961</v>
      </c>
      <c r="D2489" s="344" t="s">
        <v>79</v>
      </c>
      <c r="E2489" s="345">
        <v>51946.95</v>
      </c>
      <c r="F2489" s="423"/>
      <c r="G2489" s="320"/>
      <c r="H2489" s="243">
        <f t="shared" si="37"/>
        <v>51946.95</v>
      </c>
      <c r="I2489" s="214" t="s">
        <v>5033</v>
      </c>
      <c r="J2489" s="21"/>
      <c r="K2489" s="21"/>
    </row>
    <row r="2490" spans="1:11" x14ac:dyDescent="0.25">
      <c r="A2490" s="216">
        <v>41942</v>
      </c>
      <c r="B2490" s="285" t="s">
        <v>6465</v>
      </c>
      <c r="C2490" s="361" t="s">
        <v>4961</v>
      </c>
      <c r="D2490" s="344" t="s">
        <v>54</v>
      </c>
      <c r="E2490" s="345">
        <v>1391</v>
      </c>
      <c r="F2490" s="419">
        <v>41943</v>
      </c>
      <c r="G2490" s="44">
        <v>1391</v>
      </c>
      <c r="H2490" s="243">
        <f t="shared" si="37"/>
        <v>0</v>
      </c>
      <c r="I2490" s="214" t="s">
        <v>5035</v>
      </c>
      <c r="J2490" s="21"/>
      <c r="K2490" s="21"/>
    </row>
    <row r="2491" spans="1:11" x14ac:dyDescent="0.25">
      <c r="A2491" s="216">
        <v>41942</v>
      </c>
      <c r="B2491" s="285" t="s">
        <v>6466</v>
      </c>
      <c r="C2491" s="361" t="s">
        <v>4961</v>
      </c>
      <c r="D2491" s="344" t="s">
        <v>5452</v>
      </c>
      <c r="E2491" s="345">
        <v>10706.15</v>
      </c>
      <c r="F2491" s="419">
        <v>41942</v>
      </c>
      <c r="G2491" s="44">
        <v>10706.15</v>
      </c>
      <c r="H2491" s="243">
        <f t="shared" si="37"/>
        <v>0</v>
      </c>
      <c r="I2491" s="214" t="s">
        <v>5038</v>
      </c>
      <c r="J2491" s="21"/>
      <c r="K2491" s="21"/>
    </row>
    <row r="2492" spans="1:11" x14ac:dyDescent="0.25">
      <c r="A2492" s="216">
        <v>41942</v>
      </c>
      <c r="B2492" s="285" t="s">
        <v>6467</v>
      </c>
      <c r="C2492" s="361" t="s">
        <v>4961</v>
      </c>
      <c r="D2492" s="344" t="s">
        <v>4623</v>
      </c>
      <c r="E2492" s="345">
        <v>234</v>
      </c>
      <c r="F2492" s="419">
        <v>41942</v>
      </c>
      <c r="G2492" s="44">
        <v>234</v>
      </c>
      <c r="H2492" s="243">
        <f t="shared" si="37"/>
        <v>0</v>
      </c>
      <c r="I2492" s="214" t="s">
        <v>5030</v>
      </c>
      <c r="J2492" s="21"/>
      <c r="K2492" s="21"/>
    </row>
    <row r="2493" spans="1:11" x14ac:dyDescent="0.25">
      <c r="A2493" s="216">
        <v>41942</v>
      </c>
      <c r="B2493" s="285" t="s">
        <v>6468</v>
      </c>
      <c r="C2493" s="361" t="s">
        <v>4961</v>
      </c>
      <c r="D2493" s="344" t="s">
        <v>703</v>
      </c>
      <c r="E2493" s="345">
        <v>1841.1</v>
      </c>
      <c r="F2493" s="419">
        <v>41942</v>
      </c>
      <c r="G2493" s="44">
        <v>1841.1</v>
      </c>
      <c r="H2493" s="243">
        <f t="shared" si="37"/>
        <v>0</v>
      </c>
      <c r="I2493" s="214" t="s">
        <v>5038</v>
      </c>
      <c r="J2493" s="21"/>
      <c r="K2493" s="21"/>
    </row>
    <row r="2494" spans="1:11" x14ac:dyDescent="0.25">
      <c r="A2494" s="216">
        <v>41942</v>
      </c>
      <c r="B2494" s="285" t="s">
        <v>6469</v>
      </c>
      <c r="C2494" s="361" t="s">
        <v>4961</v>
      </c>
      <c r="D2494" s="344" t="s">
        <v>6006</v>
      </c>
      <c r="E2494" s="345">
        <v>55.4</v>
      </c>
      <c r="F2494" s="419">
        <v>41942</v>
      </c>
      <c r="G2494" s="44">
        <v>55.4</v>
      </c>
      <c r="H2494" s="243">
        <f t="shared" si="37"/>
        <v>0</v>
      </c>
      <c r="I2494" s="214" t="s">
        <v>5030</v>
      </c>
      <c r="J2494" s="21"/>
      <c r="K2494" s="21"/>
    </row>
    <row r="2495" spans="1:11" x14ac:dyDescent="0.25">
      <c r="A2495" s="216">
        <v>41942</v>
      </c>
      <c r="B2495" s="285" t="s">
        <v>6470</v>
      </c>
      <c r="C2495" s="361" t="s">
        <v>4961</v>
      </c>
      <c r="D2495" s="344" t="s">
        <v>765</v>
      </c>
      <c r="E2495" s="345">
        <v>3088.8</v>
      </c>
      <c r="F2495" s="419">
        <v>41942</v>
      </c>
      <c r="G2495" s="44">
        <v>3088.8</v>
      </c>
      <c r="H2495" s="243">
        <f t="shared" si="37"/>
        <v>0</v>
      </c>
      <c r="I2495" s="214" t="s">
        <v>5038</v>
      </c>
      <c r="J2495" s="21"/>
      <c r="K2495" s="21"/>
    </row>
    <row r="2496" spans="1:11" x14ac:dyDescent="0.25">
      <c r="A2496" s="216">
        <v>41942</v>
      </c>
      <c r="B2496" s="285" t="s">
        <v>6471</v>
      </c>
      <c r="C2496" s="361" t="s">
        <v>4961</v>
      </c>
      <c r="D2496" s="344" t="s">
        <v>67</v>
      </c>
      <c r="E2496" s="345">
        <v>4578.3999999999996</v>
      </c>
      <c r="F2496" s="419">
        <v>41942</v>
      </c>
      <c r="G2496" s="44">
        <v>4578.3999999999996</v>
      </c>
      <c r="H2496" s="243">
        <f t="shared" si="37"/>
        <v>0</v>
      </c>
      <c r="I2496" s="214" t="s">
        <v>5038</v>
      </c>
      <c r="J2496" s="21"/>
      <c r="K2496" s="21"/>
    </row>
    <row r="2497" spans="1:11" x14ac:dyDescent="0.25">
      <c r="A2497" s="216">
        <v>41942</v>
      </c>
      <c r="B2497" s="285" t="s">
        <v>6472</v>
      </c>
      <c r="C2497" s="361" t="s">
        <v>4961</v>
      </c>
      <c r="D2497" s="344" t="s">
        <v>3378</v>
      </c>
      <c r="E2497" s="345">
        <v>1380</v>
      </c>
      <c r="F2497" s="419">
        <v>41942</v>
      </c>
      <c r="G2497" s="44">
        <v>1380</v>
      </c>
      <c r="H2497" s="243">
        <f t="shared" si="37"/>
        <v>0</v>
      </c>
      <c r="I2497" s="214" t="s">
        <v>5030</v>
      </c>
      <c r="J2497" s="21"/>
      <c r="K2497" s="21"/>
    </row>
    <row r="2498" spans="1:11" x14ac:dyDescent="0.25">
      <c r="A2498" s="216">
        <v>41942</v>
      </c>
      <c r="B2498" s="285" t="s">
        <v>6473</v>
      </c>
      <c r="C2498" s="361" t="s">
        <v>4961</v>
      </c>
      <c r="D2498" s="344" t="s">
        <v>4815</v>
      </c>
      <c r="E2498" s="345">
        <v>1468</v>
      </c>
      <c r="F2498" s="419">
        <v>41942</v>
      </c>
      <c r="G2498" s="44">
        <v>1468</v>
      </c>
      <c r="H2498" s="243">
        <f t="shared" si="37"/>
        <v>0</v>
      </c>
      <c r="I2498" s="214" t="s">
        <v>5030</v>
      </c>
      <c r="J2498" s="21"/>
      <c r="K2498" s="21"/>
    </row>
    <row r="2499" spans="1:11" x14ac:dyDescent="0.25">
      <c r="A2499" s="216">
        <v>41942</v>
      </c>
      <c r="B2499" s="285" t="s">
        <v>6474</v>
      </c>
      <c r="C2499" s="361" t="s">
        <v>4961</v>
      </c>
      <c r="D2499" s="344" t="s">
        <v>4619</v>
      </c>
      <c r="E2499" s="345">
        <v>1438.5</v>
      </c>
      <c r="F2499" s="419">
        <v>41942</v>
      </c>
      <c r="G2499" s="44">
        <v>1438.5</v>
      </c>
      <c r="H2499" s="243">
        <f t="shared" si="37"/>
        <v>0</v>
      </c>
      <c r="I2499" s="214" t="s">
        <v>5030</v>
      </c>
      <c r="J2499" s="21"/>
      <c r="K2499" s="21"/>
    </row>
    <row r="2500" spans="1:11" x14ac:dyDescent="0.25">
      <c r="A2500" s="216">
        <v>41942</v>
      </c>
      <c r="B2500" s="285" t="s">
        <v>6475</v>
      </c>
      <c r="C2500" s="361" t="s">
        <v>4961</v>
      </c>
      <c r="D2500" s="344" t="s">
        <v>1611</v>
      </c>
      <c r="E2500" s="345">
        <v>3482.6</v>
      </c>
      <c r="F2500" s="419">
        <v>41942</v>
      </c>
      <c r="G2500" s="44">
        <v>3482.6</v>
      </c>
      <c r="H2500" s="243">
        <f t="shared" si="37"/>
        <v>0</v>
      </c>
      <c r="I2500" s="214" t="s">
        <v>5030</v>
      </c>
      <c r="J2500" s="21"/>
      <c r="K2500" s="21"/>
    </row>
    <row r="2501" spans="1:11" x14ac:dyDescent="0.25">
      <c r="A2501" s="216">
        <v>41942</v>
      </c>
      <c r="B2501" s="285" t="s">
        <v>6476</v>
      </c>
      <c r="C2501" s="361" t="s">
        <v>4961</v>
      </c>
      <c r="D2501" s="344" t="s">
        <v>19</v>
      </c>
      <c r="E2501" s="345">
        <v>15000</v>
      </c>
      <c r="F2501" s="419">
        <v>41942</v>
      </c>
      <c r="G2501" s="44">
        <v>15000</v>
      </c>
      <c r="H2501" s="243">
        <f t="shared" si="37"/>
        <v>0</v>
      </c>
      <c r="I2501" s="214" t="s">
        <v>5289</v>
      </c>
      <c r="J2501" s="21"/>
      <c r="K2501" s="21"/>
    </row>
    <row r="2502" spans="1:11" x14ac:dyDescent="0.25">
      <c r="A2502" s="216">
        <v>41942</v>
      </c>
      <c r="B2502" s="285" t="s">
        <v>6477</v>
      </c>
      <c r="C2502" s="361" t="s">
        <v>4961</v>
      </c>
      <c r="D2502" s="344" t="s">
        <v>792</v>
      </c>
      <c r="E2502" s="345">
        <v>1681.4</v>
      </c>
      <c r="F2502" s="419">
        <v>41942</v>
      </c>
      <c r="G2502" s="44">
        <v>1681.4</v>
      </c>
      <c r="H2502" s="243">
        <f t="shared" si="37"/>
        <v>0</v>
      </c>
      <c r="I2502" s="214" t="s">
        <v>5030</v>
      </c>
      <c r="J2502" s="21"/>
      <c r="K2502" s="21"/>
    </row>
    <row r="2503" spans="1:11" x14ac:dyDescent="0.25">
      <c r="A2503" s="216">
        <v>41942</v>
      </c>
      <c r="B2503" s="285" t="s">
        <v>6478</v>
      </c>
      <c r="C2503" s="361" t="s">
        <v>4961</v>
      </c>
      <c r="D2503" s="344" t="s">
        <v>4722</v>
      </c>
      <c r="E2503" s="345">
        <v>12066</v>
      </c>
      <c r="F2503" s="419">
        <v>41942</v>
      </c>
      <c r="G2503" s="44">
        <v>12066</v>
      </c>
      <c r="H2503" s="243">
        <f t="shared" ref="H2503:H2566" si="38">E2503-G2503</f>
        <v>0</v>
      </c>
      <c r="I2503" s="214" t="s">
        <v>5030</v>
      </c>
      <c r="J2503" s="21"/>
      <c r="K2503" s="21"/>
    </row>
    <row r="2504" spans="1:11" x14ac:dyDescent="0.25">
      <c r="A2504" s="216">
        <v>41942</v>
      </c>
      <c r="B2504" s="285" t="s">
        <v>6479</v>
      </c>
      <c r="C2504" s="361" t="s">
        <v>4961</v>
      </c>
      <c r="D2504" s="344" t="s">
        <v>115</v>
      </c>
      <c r="E2504" s="345">
        <v>406</v>
      </c>
      <c r="F2504" s="419">
        <v>41942</v>
      </c>
      <c r="G2504" s="44">
        <v>406</v>
      </c>
      <c r="H2504" s="243">
        <f t="shared" si="38"/>
        <v>0</v>
      </c>
      <c r="I2504" s="214" t="s">
        <v>5030</v>
      </c>
      <c r="J2504" s="21"/>
      <c r="K2504" s="21"/>
    </row>
    <row r="2505" spans="1:11" x14ac:dyDescent="0.25">
      <c r="A2505" s="216">
        <v>41942</v>
      </c>
      <c r="B2505" s="285" t="s">
        <v>6480</v>
      </c>
      <c r="C2505" s="361" t="s">
        <v>4961</v>
      </c>
      <c r="D2505" s="344" t="s">
        <v>4773</v>
      </c>
      <c r="E2505" s="345">
        <v>4402.2</v>
      </c>
      <c r="F2505" s="419">
        <v>41942</v>
      </c>
      <c r="G2505" s="44">
        <v>4402.2</v>
      </c>
      <c r="H2505" s="243">
        <f t="shared" si="38"/>
        <v>0</v>
      </c>
      <c r="I2505" s="214" t="s">
        <v>5030</v>
      </c>
      <c r="J2505" s="21"/>
      <c r="K2505" s="21"/>
    </row>
    <row r="2506" spans="1:11" x14ac:dyDescent="0.25">
      <c r="A2506" s="216">
        <v>41942</v>
      </c>
      <c r="B2506" s="285" t="s">
        <v>6481</v>
      </c>
      <c r="C2506" s="361" t="s">
        <v>4961</v>
      </c>
      <c r="D2506" s="344" t="s">
        <v>6482</v>
      </c>
      <c r="E2506" s="345">
        <v>28693.5</v>
      </c>
      <c r="F2506" s="423"/>
      <c r="G2506" s="320"/>
      <c r="H2506" s="243">
        <f t="shared" si="38"/>
        <v>28693.5</v>
      </c>
      <c r="I2506" s="214" t="s">
        <v>5030</v>
      </c>
      <c r="J2506" s="21"/>
      <c r="K2506" s="21"/>
    </row>
    <row r="2507" spans="1:11" x14ac:dyDescent="0.25">
      <c r="A2507" s="216">
        <v>41942</v>
      </c>
      <c r="B2507" s="285" t="s">
        <v>6483</v>
      </c>
      <c r="C2507" s="361" t="s">
        <v>4961</v>
      </c>
      <c r="D2507" s="344" t="s">
        <v>6484</v>
      </c>
      <c r="E2507" s="345">
        <v>6772.5</v>
      </c>
      <c r="F2507" s="423"/>
      <c r="G2507" s="320"/>
      <c r="H2507" s="243">
        <f t="shared" si="38"/>
        <v>6772.5</v>
      </c>
      <c r="I2507" s="214" t="s">
        <v>5047</v>
      </c>
      <c r="J2507" s="21"/>
      <c r="K2507" s="21"/>
    </row>
    <row r="2508" spans="1:11" x14ac:dyDescent="0.25">
      <c r="A2508" s="216">
        <v>41942</v>
      </c>
      <c r="B2508" s="285" t="s">
        <v>6485</v>
      </c>
      <c r="C2508" s="361" t="s">
        <v>4961</v>
      </c>
      <c r="D2508" s="344" t="s">
        <v>4976</v>
      </c>
      <c r="E2508" s="345">
        <v>1990.4</v>
      </c>
      <c r="F2508" s="423"/>
      <c r="G2508" s="320"/>
      <c r="H2508" s="243">
        <f t="shared" si="38"/>
        <v>1990.4</v>
      </c>
      <c r="I2508" s="214" t="s">
        <v>5030</v>
      </c>
      <c r="J2508" s="21"/>
      <c r="K2508" s="21"/>
    </row>
    <row r="2509" spans="1:11" x14ac:dyDescent="0.25">
      <c r="A2509" s="216">
        <v>41942</v>
      </c>
      <c r="B2509" s="285" t="s">
        <v>6486</v>
      </c>
      <c r="C2509" s="361" t="s">
        <v>4961</v>
      </c>
      <c r="D2509" s="344" t="s">
        <v>160</v>
      </c>
      <c r="E2509" s="345">
        <v>156680.28</v>
      </c>
      <c r="F2509" s="423"/>
      <c r="G2509" s="320"/>
      <c r="H2509" s="243">
        <f t="shared" si="38"/>
        <v>156680.28</v>
      </c>
      <c r="I2509" s="214" t="s">
        <v>5047</v>
      </c>
      <c r="J2509" s="21"/>
      <c r="K2509" s="21"/>
    </row>
    <row r="2510" spans="1:11" x14ac:dyDescent="0.25">
      <c r="A2510" s="216">
        <v>41942</v>
      </c>
      <c r="B2510" s="285" t="s">
        <v>6487</v>
      </c>
      <c r="C2510" s="361" t="s">
        <v>4961</v>
      </c>
      <c r="D2510" s="344" t="s">
        <v>349</v>
      </c>
      <c r="E2510" s="345">
        <v>3844.8</v>
      </c>
      <c r="F2510" s="419">
        <v>41943</v>
      </c>
      <c r="G2510" s="44">
        <v>3844.8</v>
      </c>
      <c r="H2510" s="243">
        <f t="shared" si="38"/>
        <v>0</v>
      </c>
      <c r="I2510" s="214" t="s">
        <v>5038</v>
      </c>
      <c r="J2510" s="21"/>
      <c r="K2510" s="21"/>
    </row>
    <row r="2511" spans="1:11" x14ac:dyDescent="0.25">
      <c r="A2511" s="216">
        <v>41942</v>
      </c>
      <c r="B2511" s="285" t="s">
        <v>6488</v>
      </c>
      <c r="C2511" s="361" t="s">
        <v>4961</v>
      </c>
      <c r="D2511" s="344" t="s">
        <v>231</v>
      </c>
      <c r="E2511" s="345">
        <v>1970.8</v>
      </c>
      <c r="F2511" s="419">
        <v>41943</v>
      </c>
      <c r="G2511" s="44">
        <v>1970.8</v>
      </c>
      <c r="H2511" s="243">
        <f t="shared" si="38"/>
        <v>0</v>
      </c>
      <c r="I2511" s="214" t="s">
        <v>5038</v>
      </c>
      <c r="J2511" s="21"/>
      <c r="K2511" s="21"/>
    </row>
    <row r="2512" spans="1:11" x14ac:dyDescent="0.25">
      <c r="A2512" s="216">
        <v>41942</v>
      </c>
      <c r="B2512" s="285" t="s">
        <v>6489</v>
      </c>
      <c r="C2512" s="361" t="s">
        <v>4961</v>
      </c>
      <c r="D2512" s="344" t="s">
        <v>78</v>
      </c>
      <c r="E2512" s="345">
        <v>3067.6</v>
      </c>
      <c r="F2512" s="419">
        <v>41943</v>
      </c>
      <c r="G2512" s="44">
        <v>3067.6</v>
      </c>
      <c r="H2512" s="243">
        <f t="shared" si="38"/>
        <v>0</v>
      </c>
      <c r="I2512" s="214" t="s">
        <v>5038</v>
      </c>
      <c r="J2512" s="21"/>
      <c r="K2512" s="21"/>
    </row>
    <row r="2513" spans="1:11" x14ac:dyDescent="0.25">
      <c r="A2513" s="216">
        <v>41942</v>
      </c>
      <c r="B2513" s="285" t="s">
        <v>6490</v>
      </c>
      <c r="C2513" s="361" t="s">
        <v>4961</v>
      </c>
      <c r="D2513" s="344" t="s">
        <v>78</v>
      </c>
      <c r="E2513" s="345">
        <v>1872</v>
      </c>
      <c r="F2513" s="419">
        <v>41943</v>
      </c>
      <c r="G2513" s="44">
        <v>1872</v>
      </c>
      <c r="H2513" s="243">
        <f t="shared" si="38"/>
        <v>0</v>
      </c>
      <c r="I2513" s="214" t="s">
        <v>5038</v>
      </c>
      <c r="J2513" s="21"/>
      <c r="K2513" s="21"/>
    </row>
    <row r="2514" spans="1:11" x14ac:dyDescent="0.25">
      <c r="A2514" s="216">
        <v>41942</v>
      </c>
      <c r="B2514" s="285" t="s">
        <v>6491</v>
      </c>
      <c r="C2514" s="361" t="s">
        <v>4961</v>
      </c>
      <c r="D2514" s="344" t="s">
        <v>367</v>
      </c>
      <c r="E2514" s="345">
        <v>4628.3999999999996</v>
      </c>
      <c r="F2514" s="419">
        <v>41942</v>
      </c>
      <c r="G2514" s="44">
        <v>4628.3999999999996</v>
      </c>
      <c r="H2514" s="243">
        <f t="shared" si="38"/>
        <v>0</v>
      </c>
      <c r="I2514" s="214" t="s">
        <v>5030</v>
      </c>
      <c r="J2514" s="21"/>
      <c r="K2514" s="21"/>
    </row>
    <row r="2515" spans="1:11" x14ac:dyDescent="0.25">
      <c r="A2515" s="216">
        <v>41942</v>
      </c>
      <c r="B2515" s="285" t="s">
        <v>6492</v>
      </c>
      <c r="C2515" s="361" t="s">
        <v>4961</v>
      </c>
      <c r="D2515" s="344" t="s">
        <v>5603</v>
      </c>
      <c r="E2515" s="345">
        <v>30997.4</v>
      </c>
      <c r="F2515" s="423"/>
      <c r="G2515" s="320"/>
      <c r="H2515" s="243">
        <f t="shared" si="38"/>
        <v>30997.4</v>
      </c>
      <c r="I2515" s="214" t="s">
        <v>5047</v>
      </c>
      <c r="J2515" s="21"/>
      <c r="K2515" s="21"/>
    </row>
    <row r="2516" spans="1:11" x14ac:dyDescent="0.25">
      <c r="A2516" s="216">
        <v>41942</v>
      </c>
      <c r="B2516" s="285" t="s">
        <v>6493</v>
      </c>
      <c r="C2516" s="361" t="s">
        <v>4961</v>
      </c>
      <c r="D2516" s="344" t="s">
        <v>5811</v>
      </c>
      <c r="E2516" s="345">
        <v>5951.02</v>
      </c>
      <c r="F2516" s="419">
        <v>41943</v>
      </c>
      <c r="G2516" s="44">
        <v>5951.02</v>
      </c>
      <c r="H2516" s="243">
        <f t="shared" si="38"/>
        <v>0</v>
      </c>
      <c r="I2516" s="214" t="s">
        <v>5030</v>
      </c>
      <c r="J2516" s="21"/>
      <c r="K2516" s="21"/>
    </row>
    <row r="2517" spans="1:11" x14ac:dyDescent="0.25">
      <c r="A2517" s="216">
        <v>41942</v>
      </c>
      <c r="B2517" s="285" t="s">
        <v>6494</v>
      </c>
      <c r="C2517" s="361" t="s">
        <v>4961</v>
      </c>
      <c r="D2517" s="344" t="s">
        <v>5811</v>
      </c>
      <c r="E2517" s="345">
        <v>608.6</v>
      </c>
      <c r="F2517" s="419">
        <v>41943</v>
      </c>
      <c r="G2517" s="44">
        <v>608.6</v>
      </c>
      <c r="H2517" s="243">
        <f t="shared" si="38"/>
        <v>0</v>
      </c>
      <c r="I2517" s="214" t="s">
        <v>5038</v>
      </c>
      <c r="J2517" s="21"/>
      <c r="K2517" s="21"/>
    </row>
    <row r="2518" spans="1:11" x14ac:dyDescent="0.25">
      <c r="A2518" s="216">
        <v>41942</v>
      </c>
      <c r="B2518" s="285" t="s">
        <v>6495</v>
      </c>
      <c r="C2518" s="361" t="s">
        <v>4961</v>
      </c>
      <c r="D2518" s="344" t="s">
        <v>348</v>
      </c>
      <c r="E2518" s="345">
        <v>1457.68</v>
      </c>
      <c r="F2518" s="419">
        <v>41943</v>
      </c>
      <c r="G2518" s="44">
        <v>1457.68</v>
      </c>
      <c r="H2518" s="243">
        <f t="shared" si="38"/>
        <v>0</v>
      </c>
      <c r="I2518" s="214" t="s">
        <v>5038</v>
      </c>
      <c r="J2518" s="21"/>
      <c r="K2518" s="21"/>
    </row>
    <row r="2519" spans="1:11" x14ac:dyDescent="0.25">
      <c r="A2519" s="216">
        <v>41942</v>
      </c>
      <c r="B2519" s="285" t="s">
        <v>6496</v>
      </c>
      <c r="C2519" s="361" t="s">
        <v>4961</v>
      </c>
      <c r="D2519" s="344" t="s">
        <v>2386</v>
      </c>
      <c r="E2519" s="345">
        <v>6996.6</v>
      </c>
      <c r="F2519" s="423"/>
      <c r="G2519" s="320"/>
      <c r="H2519" s="243">
        <f t="shared" si="38"/>
        <v>6996.6</v>
      </c>
      <c r="I2519" s="214" t="s">
        <v>5033</v>
      </c>
      <c r="J2519" s="21"/>
      <c r="K2519" s="21"/>
    </row>
    <row r="2520" spans="1:11" x14ac:dyDescent="0.25">
      <c r="A2520" s="216">
        <v>41942</v>
      </c>
      <c r="B2520" s="285" t="s">
        <v>6497</v>
      </c>
      <c r="C2520" s="361" t="s">
        <v>4961</v>
      </c>
      <c r="D2520" s="344" t="s">
        <v>4273</v>
      </c>
      <c r="E2520" s="345">
        <v>5115</v>
      </c>
      <c r="F2520" s="423"/>
      <c r="G2520" s="320"/>
      <c r="H2520" s="243">
        <f t="shared" si="38"/>
        <v>5115</v>
      </c>
      <c r="I2520" s="214" t="s">
        <v>5038</v>
      </c>
      <c r="J2520" s="21"/>
      <c r="K2520" s="21"/>
    </row>
    <row r="2521" spans="1:11" x14ac:dyDescent="0.25">
      <c r="A2521" s="216">
        <v>41942</v>
      </c>
      <c r="B2521" s="285" t="s">
        <v>6498</v>
      </c>
      <c r="C2521" s="361" t="s">
        <v>4961</v>
      </c>
      <c r="D2521" s="344" t="s">
        <v>6223</v>
      </c>
      <c r="E2521" s="345">
        <v>20443.599999999999</v>
      </c>
      <c r="F2521" s="423"/>
      <c r="G2521" s="320"/>
      <c r="H2521" s="243">
        <f t="shared" si="38"/>
        <v>20443.599999999999</v>
      </c>
      <c r="I2521" s="214" t="s">
        <v>5047</v>
      </c>
      <c r="J2521" s="21"/>
      <c r="K2521" s="21"/>
    </row>
    <row r="2522" spans="1:11" x14ac:dyDescent="0.25">
      <c r="A2522" s="216">
        <v>41942</v>
      </c>
      <c r="B2522" s="285" t="s">
        <v>6499</v>
      </c>
      <c r="C2522" s="361" t="s">
        <v>4961</v>
      </c>
      <c r="D2522" s="344" t="s">
        <v>3563</v>
      </c>
      <c r="E2522" s="345">
        <v>39046.949999999997</v>
      </c>
      <c r="F2522" s="423"/>
      <c r="G2522" s="320"/>
      <c r="H2522" s="243">
        <f t="shared" si="38"/>
        <v>39046.949999999997</v>
      </c>
      <c r="I2522" s="214" t="s">
        <v>5047</v>
      </c>
      <c r="J2522" s="21"/>
      <c r="K2522" s="21"/>
    </row>
    <row r="2523" spans="1:11" x14ac:dyDescent="0.25">
      <c r="A2523" s="216">
        <v>41942</v>
      </c>
      <c r="B2523" s="285" t="s">
        <v>6500</v>
      </c>
      <c r="C2523" s="361" t="s">
        <v>4961</v>
      </c>
      <c r="D2523" s="344" t="s">
        <v>3372</v>
      </c>
      <c r="E2523" s="345">
        <v>1210</v>
      </c>
      <c r="F2523" s="419">
        <v>41943</v>
      </c>
      <c r="G2523" s="44">
        <v>1210</v>
      </c>
      <c r="H2523" s="243">
        <f t="shared" si="38"/>
        <v>0</v>
      </c>
      <c r="I2523" s="214" t="s">
        <v>5030</v>
      </c>
      <c r="J2523" s="21"/>
      <c r="K2523" s="21"/>
    </row>
    <row r="2524" spans="1:11" x14ac:dyDescent="0.25">
      <c r="A2524" s="216">
        <v>41942</v>
      </c>
      <c r="B2524" s="285" t="s">
        <v>6501</v>
      </c>
      <c r="C2524" s="361" t="s">
        <v>4961</v>
      </c>
      <c r="D2524" s="344" t="s">
        <v>14</v>
      </c>
      <c r="E2524" s="345">
        <v>1080</v>
      </c>
      <c r="F2524" s="419">
        <v>41943</v>
      </c>
      <c r="G2524" s="44">
        <v>1080</v>
      </c>
      <c r="H2524" s="243">
        <f t="shared" si="38"/>
        <v>0</v>
      </c>
      <c r="I2524" s="214" t="s">
        <v>5289</v>
      </c>
      <c r="J2524" s="21"/>
      <c r="K2524" s="21"/>
    </row>
    <row r="2525" spans="1:11" x14ac:dyDescent="0.25">
      <c r="A2525" s="216">
        <v>41942</v>
      </c>
      <c r="B2525" s="285" t="s">
        <v>6502</v>
      </c>
      <c r="C2525" s="361" t="s">
        <v>4961</v>
      </c>
      <c r="D2525" s="344" t="s">
        <v>6246</v>
      </c>
      <c r="E2525" s="345">
        <v>9752.6</v>
      </c>
      <c r="F2525" s="423"/>
      <c r="G2525" s="320"/>
      <c r="H2525" s="243">
        <f t="shared" si="38"/>
        <v>9752.6</v>
      </c>
      <c r="I2525" s="214" t="s">
        <v>5289</v>
      </c>
      <c r="J2525" s="21"/>
      <c r="K2525" s="21"/>
    </row>
    <row r="2526" spans="1:11" x14ac:dyDescent="0.25">
      <c r="A2526" s="216">
        <v>41942</v>
      </c>
      <c r="B2526" s="285" t="s">
        <v>6503</v>
      </c>
      <c r="C2526" s="361" t="s">
        <v>4961</v>
      </c>
      <c r="D2526" s="344" t="s">
        <v>4216</v>
      </c>
      <c r="E2526" s="345">
        <v>8488</v>
      </c>
      <c r="F2526" s="419">
        <v>41943</v>
      </c>
      <c r="G2526" s="44">
        <v>8488</v>
      </c>
      <c r="H2526" s="243">
        <f t="shared" si="38"/>
        <v>0</v>
      </c>
      <c r="I2526" s="214" t="s">
        <v>5030</v>
      </c>
      <c r="J2526" s="21"/>
      <c r="K2526" s="21"/>
    </row>
    <row r="2527" spans="1:11" x14ac:dyDescent="0.25">
      <c r="A2527" s="216">
        <v>41942</v>
      </c>
      <c r="B2527" s="285" t="s">
        <v>6504</v>
      </c>
      <c r="C2527" s="361" t="s">
        <v>4961</v>
      </c>
      <c r="D2527" s="344" t="s">
        <v>6235</v>
      </c>
      <c r="E2527" s="345">
        <v>1350</v>
      </c>
      <c r="F2527" s="423"/>
      <c r="G2527" s="320"/>
      <c r="H2527" s="243">
        <f t="shared" si="38"/>
        <v>1350</v>
      </c>
      <c r="I2527" s="214" t="s">
        <v>5031</v>
      </c>
      <c r="J2527" s="21"/>
      <c r="K2527" s="21"/>
    </row>
    <row r="2528" spans="1:11" x14ac:dyDescent="0.25">
      <c r="A2528" s="216">
        <v>41942</v>
      </c>
      <c r="B2528" s="285" t="s">
        <v>6505</v>
      </c>
      <c r="C2528" s="361" t="s">
        <v>4961</v>
      </c>
      <c r="D2528" s="344" t="s">
        <v>6399</v>
      </c>
      <c r="E2528" s="345">
        <v>5400</v>
      </c>
      <c r="F2528" s="423"/>
      <c r="G2528" s="320"/>
      <c r="H2528" s="243">
        <f t="shared" si="38"/>
        <v>5400</v>
      </c>
      <c r="I2528" s="214" t="s">
        <v>5031</v>
      </c>
      <c r="J2528" s="21"/>
      <c r="K2528" s="21"/>
    </row>
    <row r="2529" spans="1:11" x14ac:dyDescent="0.25">
      <c r="A2529" s="216">
        <v>41942</v>
      </c>
      <c r="B2529" s="285" t="s">
        <v>6506</v>
      </c>
      <c r="C2529" s="361" t="s">
        <v>4961</v>
      </c>
      <c r="D2529" s="344" t="s">
        <v>6507</v>
      </c>
      <c r="E2529" s="345">
        <v>1350</v>
      </c>
      <c r="F2529" s="423"/>
      <c r="G2529" s="320"/>
      <c r="H2529" s="243">
        <f t="shared" si="38"/>
        <v>1350</v>
      </c>
      <c r="I2529" s="214" t="s">
        <v>5031</v>
      </c>
      <c r="J2529" s="21"/>
      <c r="K2529" s="21"/>
    </row>
    <row r="2530" spans="1:11" x14ac:dyDescent="0.25">
      <c r="A2530" s="216">
        <v>41943</v>
      </c>
      <c r="B2530" s="285" t="s">
        <v>6508</v>
      </c>
      <c r="C2530" s="361" t="s">
        <v>4961</v>
      </c>
      <c r="D2530" s="329" t="s">
        <v>53</v>
      </c>
      <c r="E2530" s="330">
        <v>0</v>
      </c>
      <c r="F2530" s="423"/>
      <c r="G2530" s="320"/>
      <c r="H2530" s="243">
        <f t="shared" si="38"/>
        <v>0</v>
      </c>
      <c r="I2530" s="214" t="s">
        <v>3082</v>
      </c>
      <c r="J2530" s="21"/>
      <c r="K2530" s="21"/>
    </row>
    <row r="2531" spans="1:11" x14ac:dyDescent="0.25">
      <c r="A2531" s="216">
        <v>41943</v>
      </c>
      <c r="B2531" s="285" t="s">
        <v>6509</v>
      </c>
      <c r="C2531" s="361" t="s">
        <v>4961</v>
      </c>
      <c r="D2531" s="329" t="s">
        <v>53</v>
      </c>
      <c r="E2531" s="330">
        <v>0</v>
      </c>
      <c r="F2531" s="423"/>
      <c r="G2531" s="320"/>
      <c r="H2531" s="243">
        <f t="shared" si="38"/>
        <v>0</v>
      </c>
      <c r="I2531" s="214" t="s">
        <v>3082</v>
      </c>
      <c r="J2531" s="21"/>
      <c r="K2531" s="21"/>
    </row>
    <row r="2532" spans="1:11" x14ac:dyDescent="0.25">
      <c r="A2532" s="216">
        <v>41943</v>
      </c>
      <c r="B2532" s="285" t="s">
        <v>6510</v>
      </c>
      <c r="C2532" s="361" t="s">
        <v>4961</v>
      </c>
      <c r="D2532" s="344" t="s">
        <v>4810</v>
      </c>
      <c r="E2532" s="345">
        <v>28219.439999999999</v>
      </c>
      <c r="F2532" s="423"/>
      <c r="G2532" s="320"/>
      <c r="H2532" s="243">
        <f t="shared" si="38"/>
        <v>28219.439999999999</v>
      </c>
      <c r="I2532" s="214" t="s">
        <v>6087</v>
      </c>
      <c r="J2532" s="21"/>
      <c r="K2532" s="21"/>
    </row>
    <row r="2533" spans="1:11" x14ac:dyDescent="0.25">
      <c r="A2533" s="216">
        <v>41943</v>
      </c>
      <c r="B2533" s="285" t="s">
        <v>6511</v>
      </c>
      <c r="C2533" s="361" t="s">
        <v>4961</v>
      </c>
      <c r="D2533" s="344" t="s">
        <v>242</v>
      </c>
      <c r="E2533" s="345">
        <v>87857.2</v>
      </c>
      <c r="F2533" s="423"/>
      <c r="G2533" s="320"/>
      <c r="H2533" s="243">
        <f t="shared" si="38"/>
        <v>87857.2</v>
      </c>
      <c r="I2533" s="214" t="s">
        <v>6087</v>
      </c>
      <c r="J2533" s="21"/>
      <c r="K2533" s="21"/>
    </row>
    <row r="2534" spans="1:11" x14ac:dyDescent="0.25">
      <c r="A2534" s="216">
        <v>41943</v>
      </c>
      <c r="B2534" s="285" t="s">
        <v>6512</v>
      </c>
      <c r="C2534" s="361" t="s">
        <v>4961</v>
      </c>
      <c r="D2534" s="344" t="s">
        <v>85</v>
      </c>
      <c r="E2534" s="345">
        <v>5854.89</v>
      </c>
      <c r="F2534" s="423"/>
      <c r="G2534" s="320"/>
      <c r="H2534" s="243">
        <f t="shared" si="38"/>
        <v>5854.89</v>
      </c>
      <c r="I2534" s="214" t="s">
        <v>6087</v>
      </c>
      <c r="J2534" s="21"/>
      <c r="K2534" s="21"/>
    </row>
    <row r="2535" spans="1:11" x14ac:dyDescent="0.25">
      <c r="A2535" s="216">
        <v>41943</v>
      </c>
      <c r="B2535" s="285" t="s">
        <v>6513</v>
      </c>
      <c r="C2535" s="361" t="s">
        <v>4961</v>
      </c>
      <c r="D2535" s="344" t="s">
        <v>464</v>
      </c>
      <c r="E2535" s="345">
        <v>9806.1200000000008</v>
      </c>
      <c r="F2535" s="423"/>
      <c r="G2535" s="320"/>
      <c r="H2535" s="243">
        <f t="shared" si="38"/>
        <v>9806.1200000000008</v>
      </c>
      <c r="I2535" s="214" t="s">
        <v>6087</v>
      </c>
      <c r="J2535" s="21"/>
      <c r="K2535" s="21"/>
    </row>
    <row r="2536" spans="1:11" x14ac:dyDescent="0.25">
      <c r="A2536" s="216">
        <v>41943</v>
      </c>
      <c r="B2536" s="285" t="s">
        <v>6514</v>
      </c>
      <c r="C2536" s="361" t="s">
        <v>4961</v>
      </c>
      <c r="D2536" s="344" t="s">
        <v>240</v>
      </c>
      <c r="E2536" s="345">
        <v>75302</v>
      </c>
      <c r="F2536" s="423"/>
      <c r="G2536" s="320"/>
      <c r="H2536" s="243">
        <f t="shared" si="38"/>
        <v>75302</v>
      </c>
      <c r="I2536" s="214" t="s">
        <v>6087</v>
      </c>
      <c r="J2536" s="21"/>
      <c r="K2536" s="21"/>
    </row>
    <row r="2537" spans="1:11" x14ac:dyDescent="0.25">
      <c r="A2537" s="216">
        <v>41943</v>
      </c>
      <c r="B2537" s="285" t="s">
        <v>6515</v>
      </c>
      <c r="C2537" s="361" t="s">
        <v>4961</v>
      </c>
      <c r="D2537" s="344" t="s">
        <v>4859</v>
      </c>
      <c r="E2537" s="345">
        <v>4359.3999999999996</v>
      </c>
      <c r="F2537" s="419">
        <v>41943</v>
      </c>
      <c r="G2537" s="44">
        <v>4359.3999999999996</v>
      </c>
      <c r="H2537" s="243">
        <f t="shared" si="38"/>
        <v>0</v>
      </c>
      <c r="I2537" s="214" t="s">
        <v>5030</v>
      </c>
      <c r="J2537" s="21"/>
      <c r="K2537" s="21"/>
    </row>
    <row r="2538" spans="1:11" x14ac:dyDescent="0.25">
      <c r="A2538" s="216">
        <v>41943</v>
      </c>
      <c r="B2538" s="285" t="s">
        <v>6516</v>
      </c>
      <c r="C2538" s="361" t="s">
        <v>4961</v>
      </c>
      <c r="D2538" s="344" t="s">
        <v>149</v>
      </c>
      <c r="E2538" s="345">
        <v>15185</v>
      </c>
      <c r="F2538" s="423"/>
      <c r="G2538" s="320"/>
      <c r="H2538" s="243">
        <f t="shared" si="38"/>
        <v>15185</v>
      </c>
      <c r="I2538" s="214" t="s">
        <v>6087</v>
      </c>
      <c r="J2538" s="21"/>
      <c r="K2538" s="21"/>
    </row>
    <row r="2539" spans="1:11" x14ac:dyDescent="0.25">
      <c r="A2539" s="216">
        <v>41943</v>
      </c>
      <c r="B2539" s="285" t="s">
        <v>6517</v>
      </c>
      <c r="C2539" s="361" t="s">
        <v>4961</v>
      </c>
      <c r="D2539" s="344" t="s">
        <v>346</v>
      </c>
      <c r="E2539" s="345">
        <v>1252.8</v>
      </c>
      <c r="F2539" s="487"/>
      <c r="G2539" s="320"/>
      <c r="H2539" s="243">
        <f t="shared" si="38"/>
        <v>1252.8</v>
      </c>
      <c r="I2539" s="214" t="s">
        <v>6087</v>
      </c>
      <c r="J2539" s="21"/>
      <c r="K2539" s="21"/>
    </row>
    <row r="2540" spans="1:11" x14ac:dyDescent="0.25">
      <c r="A2540" s="216">
        <v>41943</v>
      </c>
      <c r="B2540" s="285" t="s">
        <v>6518</v>
      </c>
      <c r="C2540" s="361" t="s">
        <v>4961</v>
      </c>
      <c r="D2540" s="344" t="s">
        <v>857</v>
      </c>
      <c r="E2540" s="345">
        <v>8945.6</v>
      </c>
      <c r="F2540" s="487"/>
      <c r="G2540" s="320"/>
      <c r="H2540" s="243">
        <f t="shared" si="38"/>
        <v>8945.6</v>
      </c>
      <c r="I2540" s="214" t="s">
        <v>6087</v>
      </c>
      <c r="J2540" s="21"/>
      <c r="K2540" s="21"/>
    </row>
    <row r="2541" spans="1:11" x14ac:dyDescent="0.25">
      <c r="A2541" s="216">
        <v>41943</v>
      </c>
      <c r="B2541" s="285" t="s">
        <v>6519</v>
      </c>
      <c r="C2541" s="361" t="s">
        <v>4961</v>
      </c>
      <c r="D2541" s="344" t="s">
        <v>4959</v>
      </c>
      <c r="E2541" s="345">
        <v>9135.9</v>
      </c>
      <c r="F2541" s="487"/>
      <c r="G2541" s="320"/>
      <c r="H2541" s="243">
        <f t="shared" si="38"/>
        <v>9135.9</v>
      </c>
      <c r="I2541" s="214" t="s">
        <v>5030</v>
      </c>
      <c r="J2541" s="21"/>
      <c r="K2541" s="21"/>
    </row>
    <row r="2542" spans="1:11" x14ac:dyDescent="0.25">
      <c r="A2542" s="216">
        <v>41943</v>
      </c>
      <c r="B2542" s="285" t="s">
        <v>6520</v>
      </c>
      <c r="C2542" s="361" t="s">
        <v>4961</v>
      </c>
      <c r="D2542" s="344" t="s">
        <v>28</v>
      </c>
      <c r="E2542" s="345">
        <v>11804.8</v>
      </c>
      <c r="F2542" s="287">
        <v>41943</v>
      </c>
      <c r="G2542" s="44">
        <v>11804.8</v>
      </c>
      <c r="H2542" s="243">
        <f t="shared" si="38"/>
        <v>0</v>
      </c>
      <c r="I2542" s="214" t="s">
        <v>5030</v>
      </c>
      <c r="J2542" s="21"/>
      <c r="K2542" s="21"/>
    </row>
    <row r="2543" spans="1:11" x14ac:dyDescent="0.25">
      <c r="A2543" s="216">
        <v>41943</v>
      </c>
      <c r="B2543" s="285" t="s">
        <v>6521</v>
      </c>
      <c r="C2543" s="361" t="s">
        <v>4961</v>
      </c>
      <c r="D2543" s="344" t="s">
        <v>429</v>
      </c>
      <c r="E2543" s="345">
        <v>2887</v>
      </c>
      <c r="F2543" s="487"/>
      <c r="G2543" s="320"/>
      <c r="H2543" s="243">
        <f t="shared" si="38"/>
        <v>2887</v>
      </c>
      <c r="I2543" s="214" t="s">
        <v>6087</v>
      </c>
      <c r="J2543" s="21"/>
      <c r="K2543" s="21"/>
    </row>
    <row r="2544" spans="1:11" x14ac:dyDescent="0.25">
      <c r="A2544" s="216">
        <v>41943</v>
      </c>
      <c r="B2544" s="285" t="s">
        <v>6522</v>
      </c>
      <c r="C2544" s="361" t="s">
        <v>4961</v>
      </c>
      <c r="D2544" s="344" t="s">
        <v>23</v>
      </c>
      <c r="E2544" s="345">
        <v>6456.4</v>
      </c>
      <c r="F2544" s="287">
        <v>41943</v>
      </c>
      <c r="G2544" s="44">
        <v>6456.4</v>
      </c>
      <c r="H2544" s="243">
        <f t="shared" si="38"/>
        <v>0</v>
      </c>
      <c r="I2544" s="214" t="s">
        <v>5030</v>
      </c>
      <c r="J2544" s="21"/>
      <c r="K2544" s="21"/>
    </row>
    <row r="2545" spans="1:11" x14ac:dyDescent="0.25">
      <c r="A2545" s="216">
        <v>41943</v>
      </c>
      <c r="B2545" s="285" t="s">
        <v>6523</v>
      </c>
      <c r="C2545" s="361" t="s">
        <v>4961</v>
      </c>
      <c r="D2545" s="344" t="s">
        <v>14</v>
      </c>
      <c r="E2545" s="345">
        <v>5400</v>
      </c>
      <c r="F2545" s="487"/>
      <c r="G2545" s="320"/>
      <c r="H2545" s="243">
        <f t="shared" si="38"/>
        <v>5400</v>
      </c>
      <c r="I2545" s="214" t="s">
        <v>5035</v>
      </c>
      <c r="J2545" s="21"/>
      <c r="K2545" s="21"/>
    </row>
    <row r="2546" spans="1:11" x14ac:dyDescent="0.25">
      <c r="A2546" s="216">
        <v>41943</v>
      </c>
      <c r="B2546" s="285" t="s">
        <v>6524</v>
      </c>
      <c r="C2546" s="361" t="s">
        <v>4961</v>
      </c>
      <c r="D2546" s="344" t="s">
        <v>6415</v>
      </c>
      <c r="E2546" s="345">
        <v>4393.7</v>
      </c>
      <c r="F2546" s="487"/>
      <c r="G2546" s="320"/>
      <c r="H2546" s="243">
        <f t="shared" si="38"/>
        <v>4393.7</v>
      </c>
      <c r="I2546" s="20" t="s">
        <v>5030</v>
      </c>
      <c r="J2546" s="21"/>
      <c r="K2546" s="21"/>
    </row>
    <row r="2547" spans="1:11" x14ac:dyDescent="0.25">
      <c r="A2547" s="216">
        <v>41943</v>
      </c>
      <c r="B2547" s="285" t="s">
        <v>6525</v>
      </c>
      <c r="C2547" s="361" t="s">
        <v>4961</v>
      </c>
      <c r="D2547" s="329" t="s">
        <v>53</v>
      </c>
      <c r="E2547" s="330">
        <v>0</v>
      </c>
      <c r="F2547" s="487"/>
      <c r="G2547" s="320"/>
      <c r="H2547" s="243">
        <f t="shared" si="38"/>
        <v>0</v>
      </c>
      <c r="I2547" s="20" t="s">
        <v>3082</v>
      </c>
      <c r="J2547" s="21"/>
      <c r="K2547" s="21"/>
    </row>
    <row r="2548" spans="1:11" x14ac:dyDescent="0.25">
      <c r="A2548" s="216">
        <v>41943</v>
      </c>
      <c r="B2548" s="285" t="s">
        <v>6526</v>
      </c>
      <c r="C2548" s="361" t="s">
        <v>4961</v>
      </c>
      <c r="D2548" s="344" t="s">
        <v>5042</v>
      </c>
      <c r="E2548" s="345">
        <v>9976.7999999999993</v>
      </c>
      <c r="F2548" s="287">
        <v>41943</v>
      </c>
      <c r="G2548" s="44">
        <v>9976.7999999999993</v>
      </c>
      <c r="H2548" s="243">
        <f t="shared" si="38"/>
        <v>0</v>
      </c>
      <c r="I2548" s="20" t="s">
        <v>5031</v>
      </c>
      <c r="J2548" s="21"/>
      <c r="K2548" s="21"/>
    </row>
    <row r="2549" spans="1:11" x14ac:dyDescent="0.25">
      <c r="A2549" s="216">
        <v>41943</v>
      </c>
      <c r="B2549" s="285" t="s">
        <v>6527</v>
      </c>
      <c r="C2549" s="361" t="s">
        <v>4961</v>
      </c>
      <c r="D2549" s="344" t="s">
        <v>3372</v>
      </c>
      <c r="E2549" s="345">
        <v>3636</v>
      </c>
      <c r="F2549" s="287">
        <v>41943</v>
      </c>
      <c r="G2549" s="44">
        <v>3636</v>
      </c>
      <c r="H2549" s="243">
        <f t="shared" si="38"/>
        <v>0</v>
      </c>
      <c r="I2549" s="20" t="s">
        <v>5048</v>
      </c>
      <c r="J2549" s="21"/>
      <c r="K2549" s="21"/>
    </row>
    <row r="2550" spans="1:11" x14ac:dyDescent="0.25">
      <c r="A2550" s="216">
        <v>41943</v>
      </c>
      <c r="B2550" s="285" t="s">
        <v>6528</v>
      </c>
      <c r="C2550" s="361" t="s">
        <v>4961</v>
      </c>
      <c r="D2550" s="329" t="s">
        <v>53</v>
      </c>
      <c r="E2550" s="330">
        <v>0</v>
      </c>
      <c r="F2550" s="487"/>
      <c r="G2550" s="320"/>
      <c r="H2550" s="243">
        <f t="shared" si="38"/>
        <v>0</v>
      </c>
      <c r="I2550" s="20" t="s">
        <v>3082</v>
      </c>
      <c r="J2550" s="21"/>
      <c r="K2550" s="21"/>
    </row>
    <row r="2551" spans="1:11" x14ac:dyDescent="0.25">
      <c r="A2551" s="216">
        <v>41943</v>
      </c>
      <c r="B2551" s="285" t="s">
        <v>6529</v>
      </c>
      <c r="C2551" s="361" t="s">
        <v>4961</v>
      </c>
      <c r="D2551" s="344" t="s">
        <v>62</v>
      </c>
      <c r="E2551" s="345">
        <v>22566.400000000001</v>
      </c>
      <c r="F2551" s="287">
        <v>41943</v>
      </c>
      <c r="G2551" s="44">
        <v>22566.400000000001</v>
      </c>
      <c r="H2551" s="243">
        <f t="shared" si="38"/>
        <v>0</v>
      </c>
      <c r="I2551" s="20" t="s">
        <v>5031</v>
      </c>
      <c r="J2551" s="21"/>
      <c r="K2551" s="21"/>
    </row>
    <row r="2552" spans="1:11" x14ac:dyDescent="0.25">
      <c r="A2552" s="216">
        <v>41943</v>
      </c>
      <c r="B2552" s="285" t="s">
        <v>6530</v>
      </c>
      <c r="C2552" s="361" t="s">
        <v>4961</v>
      </c>
      <c r="D2552" s="344" t="s">
        <v>4859</v>
      </c>
      <c r="E2552" s="345">
        <v>1658.2</v>
      </c>
      <c r="F2552" s="287">
        <v>41943</v>
      </c>
      <c r="G2552" s="44">
        <v>1658.2</v>
      </c>
      <c r="H2552" s="243">
        <f t="shared" si="38"/>
        <v>0</v>
      </c>
      <c r="I2552" s="20" t="s">
        <v>5030</v>
      </c>
      <c r="J2552" s="21"/>
      <c r="K2552" s="21"/>
    </row>
    <row r="2553" spans="1:11" x14ac:dyDescent="0.25">
      <c r="A2553" s="216">
        <v>41943</v>
      </c>
      <c r="B2553" s="285" t="s">
        <v>6531</v>
      </c>
      <c r="C2553" s="361" t="s">
        <v>4961</v>
      </c>
      <c r="D2553" s="344" t="s">
        <v>4966</v>
      </c>
      <c r="E2553" s="345">
        <v>10446.799999999999</v>
      </c>
      <c r="F2553" s="287">
        <v>41943</v>
      </c>
      <c r="G2553" s="44">
        <v>10446.799999999999</v>
      </c>
      <c r="H2553" s="243">
        <f t="shared" si="38"/>
        <v>0</v>
      </c>
      <c r="I2553" s="20" t="s">
        <v>5038</v>
      </c>
      <c r="J2553" s="21"/>
      <c r="K2553" s="21"/>
    </row>
    <row r="2554" spans="1:11" x14ac:dyDescent="0.25">
      <c r="A2554" s="216">
        <v>41943</v>
      </c>
      <c r="B2554" s="285" t="s">
        <v>6532</v>
      </c>
      <c r="C2554" s="361" t="s">
        <v>4961</v>
      </c>
      <c r="D2554" s="344" t="s">
        <v>52</v>
      </c>
      <c r="E2554" s="345">
        <v>5850</v>
      </c>
      <c r="F2554" s="487"/>
      <c r="G2554" s="320"/>
      <c r="H2554" s="243">
        <f t="shared" si="38"/>
        <v>5850</v>
      </c>
      <c r="I2554" s="20" t="s">
        <v>5289</v>
      </c>
      <c r="J2554" s="21"/>
      <c r="K2554" s="21"/>
    </row>
    <row r="2555" spans="1:11" x14ac:dyDescent="0.25">
      <c r="A2555" s="216">
        <v>41943</v>
      </c>
      <c r="B2555" s="285" t="s">
        <v>6533</v>
      </c>
      <c r="C2555" s="361" t="s">
        <v>4961</v>
      </c>
      <c r="D2555" s="344" t="s">
        <v>13</v>
      </c>
      <c r="E2555" s="345">
        <v>3685.5</v>
      </c>
      <c r="F2555" s="287">
        <v>41943</v>
      </c>
      <c r="G2555" s="44">
        <v>3685.5</v>
      </c>
      <c r="H2555" s="243">
        <f t="shared" si="38"/>
        <v>0</v>
      </c>
      <c r="I2555" s="20" t="s">
        <v>5038</v>
      </c>
      <c r="J2555" s="21"/>
      <c r="K2555" s="21"/>
    </row>
    <row r="2556" spans="1:11" x14ac:dyDescent="0.25">
      <c r="A2556" s="216">
        <v>41943</v>
      </c>
      <c r="B2556" s="285" t="s">
        <v>6534</v>
      </c>
      <c r="C2556" s="361" t="s">
        <v>4961</v>
      </c>
      <c r="D2556" s="344" t="s">
        <v>79</v>
      </c>
      <c r="E2556" s="345">
        <v>54850.29</v>
      </c>
      <c r="F2556" s="487"/>
      <c r="G2556" s="320"/>
      <c r="H2556" s="243">
        <f t="shared" si="38"/>
        <v>54850.29</v>
      </c>
      <c r="I2556" s="20" t="s">
        <v>5031</v>
      </c>
      <c r="J2556" s="21"/>
      <c r="K2556" s="21"/>
    </row>
    <row r="2557" spans="1:11" x14ac:dyDescent="0.25">
      <c r="A2557" s="216">
        <v>41943</v>
      </c>
      <c r="B2557" s="285" t="s">
        <v>6535</v>
      </c>
      <c r="C2557" s="361" t="s">
        <v>4961</v>
      </c>
      <c r="D2557" s="344" t="s">
        <v>11</v>
      </c>
      <c r="E2557" s="345">
        <v>84380.46</v>
      </c>
      <c r="F2557" s="487"/>
      <c r="G2557" s="320"/>
      <c r="H2557" s="243">
        <f t="shared" si="38"/>
        <v>84380.46</v>
      </c>
      <c r="I2557" s="20" t="s">
        <v>5031</v>
      </c>
      <c r="J2557" s="21"/>
      <c r="K2557" s="21"/>
    </row>
    <row r="2558" spans="1:11" x14ac:dyDescent="0.25">
      <c r="A2558" s="216">
        <v>41943</v>
      </c>
      <c r="B2558" s="285" t="s">
        <v>6536</v>
      </c>
      <c r="C2558" s="361" t="s">
        <v>4961</v>
      </c>
      <c r="D2558" s="344" t="s">
        <v>1868</v>
      </c>
      <c r="E2558" s="345">
        <v>4543</v>
      </c>
      <c r="F2558" s="287">
        <v>41943</v>
      </c>
      <c r="G2558" s="44">
        <v>4543</v>
      </c>
      <c r="H2558" s="243">
        <f t="shared" si="38"/>
        <v>0</v>
      </c>
      <c r="I2558" s="20" t="s">
        <v>5030</v>
      </c>
      <c r="J2558" s="21"/>
      <c r="K2558" s="21"/>
    </row>
    <row r="2559" spans="1:11" x14ac:dyDescent="0.25">
      <c r="A2559" s="216">
        <v>41943</v>
      </c>
      <c r="B2559" s="285" t="s">
        <v>6537</v>
      </c>
      <c r="C2559" s="361" t="s">
        <v>4961</v>
      </c>
      <c r="D2559" s="344" t="s">
        <v>180</v>
      </c>
      <c r="E2559" s="345">
        <v>25528.400000000001</v>
      </c>
      <c r="F2559" s="287">
        <v>41943</v>
      </c>
      <c r="G2559" s="44">
        <v>25528.400000000001</v>
      </c>
      <c r="H2559" s="243">
        <f t="shared" si="38"/>
        <v>0</v>
      </c>
      <c r="I2559" s="20" t="s">
        <v>5031</v>
      </c>
      <c r="J2559" s="21"/>
      <c r="K2559" s="21"/>
    </row>
    <row r="2560" spans="1:11" x14ac:dyDescent="0.25">
      <c r="A2560" s="216">
        <v>41943</v>
      </c>
      <c r="B2560" s="285" t="s">
        <v>6538</v>
      </c>
      <c r="C2560" s="361" t="s">
        <v>4961</v>
      </c>
      <c r="D2560" s="344" t="s">
        <v>6539</v>
      </c>
      <c r="E2560" s="345">
        <v>988.8</v>
      </c>
      <c r="F2560" s="287">
        <v>41943</v>
      </c>
      <c r="G2560" s="44">
        <v>988.8</v>
      </c>
      <c r="H2560" s="243">
        <f t="shared" si="38"/>
        <v>0</v>
      </c>
      <c r="I2560" s="20" t="s">
        <v>5031</v>
      </c>
      <c r="J2560" s="21"/>
      <c r="K2560" s="21"/>
    </row>
    <row r="2561" spans="1:11" x14ac:dyDescent="0.25">
      <c r="A2561" s="216">
        <v>41943</v>
      </c>
      <c r="B2561" s="285" t="s">
        <v>6540</v>
      </c>
      <c r="C2561" s="361" t="s">
        <v>4961</v>
      </c>
      <c r="D2561" s="344" t="s">
        <v>51</v>
      </c>
      <c r="E2561" s="345">
        <v>2588.6</v>
      </c>
      <c r="F2561" s="487"/>
      <c r="G2561" s="320"/>
      <c r="H2561" s="243">
        <f t="shared" si="38"/>
        <v>2588.6</v>
      </c>
      <c r="I2561" s="20" t="s">
        <v>5289</v>
      </c>
      <c r="J2561" s="21"/>
      <c r="K2561" s="21"/>
    </row>
    <row r="2562" spans="1:11" x14ac:dyDescent="0.25">
      <c r="A2562" s="216">
        <v>41943</v>
      </c>
      <c r="B2562" s="285" t="s">
        <v>6541</v>
      </c>
      <c r="C2562" s="361" t="s">
        <v>4961</v>
      </c>
      <c r="D2562" s="344" t="s">
        <v>765</v>
      </c>
      <c r="E2562" s="345">
        <v>25950.87</v>
      </c>
      <c r="F2562" s="487"/>
      <c r="G2562" s="320"/>
      <c r="H2562" s="243">
        <f t="shared" si="38"/>
        <v>25950.87</v>
      </c>
      <c r="I2562" s="20" t="s">
        <v>5289</v>
      </c>
      <c r="J2562" s="21"/>
      <c r="K2562" s="21"/>
    </row>
    <row r="2563" spans="1:11" x14ac:dyDescent="0.25">
      <c r="A2563" s="216">
        <v>41943</v>
      </c>
      <c r="B2563" s="285" t="s">
        <v>6542</v>
      </c>
      <c r="C2563" s="361" t="s">
        <v>4961</v>
      </c>
      <c r="D2563" s="344" t="s">
        <v>2582</v>
      </c>
      <c r="E2563" s="345">
        <v>2477.1999999999998</v>
      </c>
      <c r="F2563" s="487"/>
      <c r="G2563" s="320"/>
      <c r="H2563" s="243">
        <f t="shared" si="38"/>
        <v>2477.1999999999998</v>
      </c>
      <c r="I2563" s="20" t="s">
        <v>5030</v>
      </c>
      <c r="J2563" s="21"/>
      <c r="K2563" s="21"/>
    </row>
    <row r="2564" spans="1:11" x14ac:dyDescent="0.25">
      <c r="A2564" s="216">
        <v>41943</v>
      </c>
      <c r="B2564" s="285" t="s">
        <v>6543</v>
      </c>
      <c r="C2564" s="361" t="s">
        <v>4961</v>
      </c>
      <c r="D2564" s="344" t="s">
        <v>4953</v>
      </c>
      <c r="E2564" s="345">
        <v>28587.200000000001</v>
      </c>
      <c r="F2564" s="501"/>
      <c r="G2564" s="320"/>
      <c r="H2564" s="243">
        <f t="shared" si="38"/>
        <v>28587.200000000001</v>
      </c>
      <c r="I2564" s="20" t="s">
        <v>5030</v>
      </c>
      <c r="J2564" s="21"/>
      <c r="K2564" s="21"/>
    </row>
    <row r="2565" spans="1:11" x14ac:dyDescent="0.25">
      <c r="A2565" s="216">
        <v>41943</v>
      </c>
      <c r="B2565" s="285" t="s">
        <v>6544</v>
      </c>
      <c r="C2565" s="361" t="s">
        <v>4961</v>
      </c>
      <c r="D2565" s="344" t="s">
        <v>123</v>
      </c>
      <c r="E2565" s="345">
        <v>4252.8</v>
      </c>
      <c r="F2565" s="487"/>
      <c r="G2565" s="320"/>
      <c r="H2565" s="243">
        <f t="shared" si="38"/>
        <v>4252.8</v>
      </c>
      <c r="I2565" s="20" t="s">
        <v>5030</v>
      </c>
      <c r="J2565" s="21"/>
      <c r="K2565" s="21"/>
    </row>
    <row r="2566" spans="1:11" x14ac:dyDescent="0.25">
      <c r="A2566" s="216">
        <v>41943</v>
      </c>
      <c r="B2566" s="285" t="s">
        <v>6545</v>
      </c>
      <c r="C2566" s="361" t="s">
        <v>4961</v>
      </c>
      <c r="D2566" s="344" t="s">
        <v>2582</v>
      </c>
      <c r="E2566" s="345">
        <v>7229.5</v>
      </c>
      <c r="F2566" s="487"/>
      <c r="G2566" s="320"/>
      <c r="H2566" s="243">
        <f t="shared" si="38"/>
        <v>7229.5</v>
      </c>
      <c r="I2566" s="20" t="s">
        <v>5289</v>
      </c>
      <c r="J2566" s="21"/>
      <c r="K2566" s="21"/>
    </row>
    <row r="2567" spans="1:11" x14ac:dyDescent="0.25">
      <c r="A2567" s="216">
        <v>41943</v>
      </c>
      <c r="B2567" s="285" t="s">
        <v>6546</v>
      </c>
      <c r="C2567" s="361" t="s">
        <v>4961</v>
      </c>
      <c r="D2567" s="344" t="s">
        <v>4696</v>
      </c>
      <c r="E2567" s="345">
        <v>576</v>
      </c>
      <c r="F2567" s="287">
        <v>41943</v>
      </c>
      <c r="G2567" s="44">
        <v>576</v>
      </c>
      <c r="H2567" s="243">
        <f t="shared" ref="H2567:H2630" si="39">E2567-G2567</f>
        <v>0</v>
      </c>
      <c r="I2567" s="20" t="s">
        <v>5289</v>
      </c>
      <c r="J2567" s="21"/>
      <c r="K2567" s="21"/>
    </row>
    <row r="2568" spans="1:11" x14ac:dyDescent="0.25">
      <c r="A2568" s="216">
        <v>41943</v>
      </c>
      <c r="B2568" s="285" t="s">
        <v>6547</v>
      </c>
      <c r="C2568" s="361" t="s">
        <v>4961</v>
      </c>
      <c r="D2568" s="344" t="s">
        <v>2386</v>
      </c>
      <c r="E2568" s="345">
        <v>4833.5</v>
      </c>
      <c r="F2568" s="487"/>
      <c r="G2568" s="320"/>
      <c r="H2568" s="243">
        <f t="shared" si="39"/>
        <v>4833.5</v>
      </c>
      <c r="I2568" s="20" t="s">
        <v>5289</v>
      </c>
      <c r="J2568" s="21"/>
      <c r="K2568" s="21"/>
    </row>
    <row r="2569" spans="1:11" x14ac:dyDescent="0.25">
      <c r="A2569" s="216">
        <v>41943</v>
      </c>
      <c r="B2569" s="285" t="s">
        <v>6548</v>
      </c>
      <c r="C2569" s="361" t="s">
        <v>4961</v>
      </c>
      <c r="D2569" s="344" t="s">
        <v>348</v>
      </c>
      <c r="E2569" s="345">
        <v>2896.8</v>
      </c>
      <c r="F2569" s="487"/>
      <c r="G2569" s="320"/>
      <c r="H2569" s="243">
        <f t="shared" si="39"/>
        <v>2896.8</v>
      </c>
      <c r="I2569" s="20" t="s">
        <v>5289</v>
      </c>
      <c r="J2569" s="21"/>
      <c r="K2569" s="21"/>
    </row>
    <row r="2570" spans="1:11" x14ac:dyDescent="0.25">
      <c r="A2570" s="216">
        <v>41943</v>
      </c>
      <c r="B2570" s="285" t="s">
        <v>6549</v>
      </c>
      <c r="C2570" s="361" t="s">
        <v>4961</v>
      </c>
      <c r="D2570" s="344" t="s">
        <v>4619</v>
      </c>
      <c r="E2570" s="345">
        <v>1227.5999999999999</v>
      </c>
      <c r="F2570" s="287">
        <v>41943</v>
      </c>
      <c r="G2570" s="44">
        <v>1227.5999999999999</v>
      </c>
      <c r="H2570" s="243">
        <f t="shared" si="39"/>
        <v>0</v>
      </c>
      <c r="I2570" s="20" t="s">
        <v>5030</v>
      </c>
      <c r="J2570" s="21"/>
      <c r="K2570" s="21"/>
    </row>
    <row r="2571" spans="1:11" x14ac:dyDescent="0.25">
      <c r="A2571" s="216">
        <v>41943</v>
      </c>
      <c r="B2571" s="285" t="s">
        <v>6550</v>
      </c>
      <c r="C2571" s="361" t="s">
        <v>4961</v>
      </c>
      <c r="D2571" s="344" t="s">
        <v>4679</v>
      </c>
      <c r="E2571" s="345">
        <v>24807.4</v>
      </c>
      <c r="F2571" s="287">
        <v>41943</v>
      </c>
      <c r="G2571" s="44">
        <v>24807.4</v>
      </c>
      <c r="H2571" s="243">
        <f t="shared" si="39"/>
        <v>0</v>
      </c>
      <c r="I2571" s="20" t="s">
        <v>5030</v>
      </c>
      <c r="J2571" s="21"/>
      <c r="K2571" s="21"/>
    </row>
    <row r="2572" spans="1:11" x14ac:dyDescent="0.25">
      <c r="A2572" s="216">
        <v>41943</v>
      </c>
      <c r="B2572" s="285" t="s">
        <v>6551</v>
      </c>
      <c r="C2572" s="361" t="s">
        <v>4961</v>
      </c>
      <c r="D2572" s="344" t="s">
        <v>4956</v>
      </c>
      <c r="E2572" s="345">
        <v>80536.2</v>
      </c>
      <c r="F2572" s="487"/>
      <c r="G2572" s="320"/>
      <c r="H2572" s="243">
        <f t="shared" si="39"/>
        <v>80536.2</v>
      </c>
      <c r="I2572" s="20" t="s">
        <v>5030</v>
      </c>
      <c r="J2572" s="21"/>
      <c r="K2572" s="21"/>
    </row>
    <row r="2573" spans="1:11" x14ac:dyDescent="0.25">
      <c r="A2573" s="216">
        <v>41943</v>
      </c>
      <c r="B2573" s="285" t="s">
        <v>6552</v>
      </c>
      <c r="C2573" s="361" t="s">
        <v>4961</v>
      </c>
      <c r="D2573" s="344" t="s">
        <v>1043</v>
      </c>
      <c r="E2573" s="345">
        <v>1866.6</v>
      </c>
      <c r="F2573" s="487"/>
      <c r="G2573" s="320"/>
      <c r="H2573" s="243">
        <f t="shared" si="39"/>
        <v>1866.6</v>
      </c>
      <c r="I2573" s="20" t="s">
        <v>5289</v>
      </c>
      <c r="J2573" s="21"/>
      <c r="K2573" s="21"/>
    </row>
    <row r="2574" spans="1:11" x14ac:dyDescent="0.25">
      <c r="A2574" s="216">
        <v>41943</v>
      </c>
      <c r="B2574" s="285" t="s">
        <v>6553</v>
      </c>
      <c r="C2574" s="361" t="s">
        <v>4961</v>
      </c>
      <c r="D2574" s="344" t="s">
        <v>4623</v>
      </c>
      <c r="E2574" s="345">
        <v>213.2</v>
      </c>
      <c r="F2574" s="287">
        <v>41943</v>
      </c>
      <c r="G2574" s="44">
        <v>213.2</v>
      </c>
      <c r="H2574" s="243">
        <f t="shared" si="39"/>
        <v>0</v>
      </c>
      <c r="I2574" s="20" t="s">
        <v>5030</v>
      </c>
      <c r="J2574" s="21"/>
      <c r="K2574" s="21"/>
    </row>
    <row r="2575" spans="1:11" x14ac:dyDescent="0.25">
      <c r="A2575" s="216">
        <v>41943</v>
      </c>
      <c r="B2575" s="285" t="s">
        <v>6554</v>
      </c>
      <c r="C2575" s="361" t="s">
        <v>4961</v>
      </c>
      <c r="D2575" s="344" t="s">
        <v>760</v>
      </c>
      <c r="E2575" s="345">
        <v>1396.8</v>
      </c>
      <c r="F2575" s="487"/>
      <c r="G2575" s="320"/>
      <c r="H2575" s="243">
        <f t="shared" si="39"/>
        <v>1396.8</v>
      </c>
      <c r="I2575" s="20" t="s">
        <v>5035</v>
      </c>
      <c r="J2575" s="21"/>
      <c r="K2575" s="21"/>
    </row>
    <row r="2576" spans="1:11" x14ac:dyDescent="0.25">
      <c r="A2576" s="216">
        <v>41943</v>
      </c>
      <c r="B2576" s="285" t="s">
        <v>6555</v>
      </c>
      <c r="C2576" s="361" t="s">
        <v>4961</v>
      </c>
      <c r="D2576" s="344" t="s">
        <v>115</v>
      </c>
      <c r="E2576" s="345">
        <v>2586</v>
      </c>
      <c r="F2576" s="287">
        <v>41943</v>
      </c>
      <c r="G2576" s="44">
        <v>2586</v>
      </c>
      <c r="H2576" s="243">
        <f t="shared" si="39"/>
        <v>0</v>
      </c>
      <c r="I2576" s="20" t="s">
        <v>5030</v>
      </c>
      <c r="J2576" s="21"/>
      <c r="K2576" s="21"/>
    </row>
    <row r="2577" spans="1:11" x14ac:dyDescent="0.25">
      <c r="A2577" s="216">
        <v>41943</v>
      </c>
      <c r="B2577" s="285" t="s">
        <v>6556</v>
      </c>
      <c r="C2577" s="361" t="s">
        <v>4961</v>
      </c>
      <c r="D2577" s="344" t="s">
        <v>29</v>
      </c>
      <c r="E2577" s="345">
        <v>7767</v>
      </c>
      <c r="F2577" s="487"/>
      <c r="G2577" s="320"/>
      <c r="H2577" s="243">
        <f t="shared" si="39"/>
        <v>7767</v>
      </c>
      <c r="I2577" s="20" t="s">
        <v>5035</v>
      </c>
      <c r="J2577" s="21"/>
      <c r="K2577" s="21"/>
    </row>
    <row r="2578" spans="1:11" x14ac:dyDescent="0.25">
      <c r="A2578" s="216">
        <v>41943</v>
      </c>
      <c r="B2578" s="285" t="s">
        <v>6557</v>
      </c>
      <c r="C2578" s="361" t="s">
        <v>4961</v>
      </c>
      <c r="D2578" s="344" t="s">
        <v>4685</v>
      </c>
      <c r="E2578" s="345">
        <v>3776.6</v>
      </c>
      <c r="F2578" s="487"/>
      <c r="G2578" s="320"/>
      <c r="H2578" s="243">
        <f t="shared" si="39"/>
        <v>3776.6</v>
      </c>
      <c r="I2578" s="20" t="s">
        <v>5035</v>
      </c>
      <c r="J2578" s="21"/>
      <c r="K2578" s="21"/>
    </row>
    <row r="2579" spans="1:11" x14ac:dyDescent="0.25">
      <c r="A2579" s="216">
        <v>41943</v>
      </c>
      <c r="B2579" s="285" t="s">
        <v>6558</v>
      </c>
      <c r="C2579" s="361" t="s">
        <v>4961</v>
      </c>
      <c r="D2579" s="344" t="s">
        <v>2719</v>
      </c>
      <c r="E2579" s="345">
        <v>10735.2</v>
      </c>
      <c r="F2579" s="487"/>
      <c r="G2579" s="320"/>
      <c r="H2579" s="243">
        <f t="shared" si="39"/>
        <v>10735.2</v>
      </c>
      <c r="I2579" s="20" t="s">
        <v>5289</v>
      </c>
      <c r="J2579" s="21"/>
      <c r="K2579" s="21"/>
    </row>
    <row r="2580" spans="1:11" x14ac:dyDescent="0.25">
      <c r="A2580" s="216">
        <v>41943</v>
      </c>
      <c r="B2580" s="285" t="s">
        <v>6559</v>
      </c>
      <c r="C2580" s="361" t="s">
        <v>4961</v>
      </c>
      <c r="D2580" s="344" t="s">
        <v>47</v>
      </c>
      <c r="E2580" s="345">
        <v>2490</v>
      </c>
      <c r="F2580" s="487"/>
      <c r="G2580" s="320"/>
      <c r="H2580" s="243">
        <f t="shared" si="39"/>
        <v>2490</v>
      </c>
      <c r="I2580" s="20" t="s">
        <v>5035</v>
      </c>
      <c r="J2580" s="21"/>
      <c r="K2580" s="21"/>
    </row>
    <row r="2581" spans="1:11" x14ac:dyDescent="0.25">
      <c r="A2581" s="216">
        <v>41943</v>
      </c>
      <c r="B2581" s="285" t="s">
        <v>6560</v>
      </c>
      <c r="C2581" s="361" t="s">
        <v>4961</v>
      </c>
      <c r="D2581" s="344" t="s">
        <v>2187</v>
      </c>
      <c r="E2581" s="345">
        <v>2718.6</v>
      </c>
      <c r="F2581" s="487"/>
      <c r="G2581" s="320"/>
      <c r="H2581" s="243">
        <f t="shared" si="39"/>
        <v>2718.6</v>
      </c>
      <c r="I2581" s="20" t="s">
        <v>5035</v>
      </c>
      <c r="J2581" s="21"/>
      <c r="K2581" s="21"/>
    </row>
    <row r="2582" spans="1:11" x14ac:dyDescent="0.25">
      <c r="A2582" s="216">
        <v>41943</v>
      </c>
      <c r="B2582" s="285" t="s">
        <v>6561</v>
      </c>
      <c r="C2582" s="361" t="s">
        <v>4961</v>
      </c>
      <c r="D2582" s="344" t="s">
        <v>4986</v>
      </c>
      <c r="E2582" s="345">
        <v>891.8</v>
      </c>
      <c r="F2582" s="287">
        <v>41943</v>
      </c>
      <c r="G2582" s="44">
        <v>891.8</v>
      </c>
      <c r="H2582" s="243">
        <f t="shared" si="39"/>
        <v>0</v>
      </c>
      <c r="I2582" s="20" t="s">
        <v>5030</v>
      </c>
      <c r="J2582" s="21"/>
      <c r="K2582" s="21"/>
    </row>
    <row r="2583" spans="1:11" x14ac:dyDescent="0.25">
      <c r="A2583" s="216">
        <v>41943</v>
      </c>
      <c r="B2583" s="285" t="s">
        <v>6562</v>
      </c>
      <c r="C2583" s="361" t="s">
        <v>4961</v>
      </c>
      <c r="D2583" s="344" t="s">
        <v>4670</v>
      </c>
      <c r="E2583" s="345">
        <v>2694.4</v>
      </c>
      <c r="F2583" s="487"/>
      <c r="G2583" s="320"/>
      <c r="H2583" s="243">
        <f t="shared" si="39"/>
        <v>2694.4</v>
      </c>
      <c r="I2583" s="20" t="s">
        <v>5035</v>
      </c>
      <c r="J2583" s="21"/>
      <c r="K2583" s="21"/>
    </row>
    <row r="2584" spans="1:11" x14ac:dyDescent="0.25">
      <c r="A2584" s="216">
        <v>41943</v>
      </c>
      <c r="B2584" s="285" t="s">
        <v>6563</v>
      </c>
      <c r="C2584" s="361" t="s">
        <v>4961</v>
      </c>
      <c r="D2584" s="344" t="s">
        <v>57</v>
      </c>
      <c r="E2584" s="345">
        <v>2025</v>
      </c>
      <c r="F2584" s="487"/>
      <c r="G2584" s="320"/>
      <c r="H2584" s="243">
        <f t="shared" si="39"/>
        <v>2025</v>
      </c>
      <c r="I2584" s="20" t="s">
        <v>5035</v>
      </c>
      <c r="J2584" s="21"/>
      <c r="K2584" s="21"/>
    </row>
    <row r="2585" spans="1:11" x14ac:dyDescent="0.25">
      <c r="A2585" s="216">
        <v>41943</v>
      </c>
      <c r="B2585" s="285" t="s">
        <v>6564</v>
      </c>
      <c r="C2585" s="361" t="s">
        <v>4961</v>
      </c>
      <c r="D2585" s="344" t="s">
        <v>4355</v>
      </c>
      <c r="E2585" s="345">
        <v>9516</v>
      </c>
      <c r="F2585" s="487"/>
      <c r="G2585" s="320"/>
      <c r="H2585" s="243">
        <f t="shared" si="39"/>
        <v>9516</v>
      </c>
      <c r="I2585" s="20" t="s">
        <v>5035</v>
      </c>
      <c r="J2585" s="21"/>
      <c r="K2585" s="21"/>
    </row>
    <row r="2586" spans="1:11" x14ac:dyDescent="0.25">
      <c r="A2586" s="216">
        <v>41943</v>
      </c>
      <c r="B2586" s="285" t="s">
        <v>6565</v>
      </c>
      <c r="C2586" s="361" t="s">
        <v>4961</v>
      </c>
      <c r="D2586" s="344" t="s">
        <v>6566</v>
      </c>
      <c r="E2586" s="345">
        <v>30297.3</v>
      </c>
      <c r="F2586" s="287">
        <v>41943</v>
      </c>
      <c r="G2586" s="44">
        <v>30297.3</v>
      </c>
      <c r="H2586" s="243">
        <f t="shared" si="39"/>
        <v>0</v>
      </c>
      <c r="I2586" s="20" t="s">
        <v>5030</v>
      </c>
      <c r="J2586" s="21"/>
      <c r="K2586" s="21"/>
    </row>
    <row r="2587" spans="1:11" x14ac:dyDescent="0.25">
      <c r="A2587" s="216">
        <v>41943</v>
      </c>
      <c r="B2587" s="285" t="s">
        <v>6567</v>
      </c>
      <c r="C2587" s="361" t="s">
        <v>4961</v>
      </c>
      <c r="D2587" s="344" t="s">
        <v>4989</v>
      </c>
      <c r="E2587" s="345">
        <v>816.4</v>
      </c>
      <c r="F2587" s="487"/>
      <c r="G2587" s="320"/>
      <c r="H2587" s="243">
        <f t="shared" si="39"/>
        <v>816.4</v>
      </c>
      <c r="I2587" s="20" t="s">
        <v>5035</v>
      </c>
      <c r="J2587" s="21"/>
      <c r="K2587" s="21"/>
    </row>
    <row r="2588" spans="1:11" x14ac:dyDescent="0.25">
      <c r="A2588" s="216">
        <v>41943</v>
      </c>
      <c r="B2588" s="285" t="s">
        <v>6568</v>
      </c>
      <c r="C2588" s="361" t="s">
        <v>4961</v>
      </c>
      <c r="D2588" s="344" t="s">
        <v>4645</v>
      </c>
      <c r="E2588" s="345">
        <v>13939.2</v>
      </c>
      <c r="F2588" s="287">
        <v>41943</v>
      </c>
      <c r="G2588" s="44">
        <v>13939.2</v>
      </c>
      <c r="H2588" s="243">
        <f t="shared" si="39"/>
        <v>0</v>
      </c>
      <c r="I2588" s="20" t="s">
        <v>492</v>
      </c>
      <c r="J2588" s="21"/>
      <c r="K2588" s="21"/>
    </row>
    <row r="2589" spans="1:11" x14ac:dyDescent="0.25">
      <c r="A2589" s="216">
        <v>41943</v>
      </c>
      <c r="B2589" s="285" t="s">
        <v>6569</v>
      </c>
      <c r="C2589" s="361" t="s">
        <v>4961</v>
      </c>
      <c r="D2589" s="344" t="s">
        <v>1611</v>
      </c>
      <c r="E2589" s="345">
        <v>4700.2</v>
      </c>
      <c r="F2589" s="287">
        <v>41943</v>
      </c>
      <c r="G2589" s="44">
        <v>4700.2</v>
      </c>
      <c r="H2589" s="243">
        <f t="shared" si="39"/>
        <v>0</v>
      </c>
      <c r="I2589" s="20" t="s">
        <v>5030</v>
      </c>
      <c r="J2589" s="21"/>
      <c r="K2589" s="21"/>
    </row>
    <row r="2590" spans="1:11" x14ac:dyDescent="0.25">
      <c r="A2590" s="216">
        <v>41943</v>
      </c>
      <c r="B2590" s="285" t="s">
        <v>6570</v>
      </c>
      <c r="C2590" s="361" t="s">
        <v>4961</v>
      </c>
      <c r="D2590" s="344" t="s">
        <v>110</v>
      </c>
      <c r="E2590" s="345">
        <v>22281</v>
      </c>
      <c r="F2590" s="487"/>
      <c r="G2590" s="320"/>
      <c r="H2590" s="243">
        <f t="shared" si="39"/>
        <v>22281</v>
      </c>
      <c r="I2590" s="20" t="s">
        <v>5030</v>
      </c>
      <c r="J2590" s="21"/>
      <c r="K2590" s="21"/>
    </row>
    <row r="2591" spans="1:11" x14ac:dyDescent="0.25">
      <c r="A2591" s="216">
        <v>41943</v>
      </c>
      <c r="B2591" s="285" t="s">
        <v>6571</v>
      </c>
      <c r="C2591" s="361" t="s">
        <v>4961</v>
      </c>
      <c r="D2591" s="344" t="s">
        <v>6196</v>
      </c>
      <c r="E2591" s="345">
        <v>533</v>
      </c>
      <c r="F2591" s="487"/>
      <c r="G2591" s="320"/>
      <c r="H2591" s="243">
        <f t="shared" si="39"/>
        <v>533</v>
      </c>
      <c r="I2591" s="20" t="s">
        <v>5038</v>
      </c>
      <c r="J2591" s="21"/>
      <c r="K2591" s="21"/>
    </row>
    <row r="2592" spans="1:11" x14ac:dyDescent="0.25">
      <c r="A2592" s="216">
        <v>41943</v>
      </c>
      <c r="B2592" s="285" t="s">
        <v>6572</v>
      </c>
      <c r="C2592" s="361" t="s">
        <v>4961</v>
      </c>
      <c r="D2592" s="344" t="s">
        <v>5811</v>
      </c>
      <c r="E2592" s="345">
        <v>1600</v>
      </c>
      <c r="F2592" s="487"/>
      <c r="G2592" s="320"/>
      <c r="H2592" s="243">
        <f t="shared" si="39"/>
        <v>1600</v>
      </c>
      <c r="I2592" s="20" t="s">
        <v>5038</v>
      </c>
      <c r="J2592" s="21"/>
      <c r="K2592" s="21"/>
    </row>
    <row r="2593" spans="1:11" x14ac:dyDescent="0.25">
      <c r="A2593" s="216">
        <v>41943</v>
      </c>
      <c r="B2593" s="285" t="s">
        <v>6573</v>
      </c>
      <c r="C2593" s="361" t="s">
        <v>4961</v>
      </c>
      <c r="D2593" s="344" t="s">
        <v>78</v>
      </c>
      <c r="E2593" s="345">
        <v>4221.2</v>
      </c>
      <c r="F2593" s="487"/>
      <c r="G2593" s="320"/>
      <c r="H2593" s="243">
        <f t="shared" si="39"/>
        <v>4221.2</v>
      </c>
      <c r="I2593" s="20" t="s">
        <v>5038</v>
      </c>
      <c r="J2593" s="21"/>
      <c r="K2593" s="21"/>
    </row>
    <row r="2594" spans="1:11" x14ac:dyDescent="0.25">
      <c r="A2594" s="216">
        <v>41943</v>
      </c>
      <c r="B2594" s="285" t="s">
        <v>6574</v>
      </c>
      <c r="C2594" s="361" t="s">
        <v>4961</v>
      </c>
      <c r="D2594" s="344" t="s">
        <v>78</v>
      </c>
      <c r="E2594" s="345">
        <v>4902</v>
      </c>
      <c r="F2594" s="487"/>
      <c r="G2594" s="320"/>
      <c r="H2594" s="243">
        <f t="shared" si="39"/>
        <v>4902</v>
      </c>
      <c r="I2594" s="20" t="s">
        <v>5038</v>
      </c>
      <c r="J2594" s="21"/>
      <c r="K2594" s="21"/>
    </row>
    <row r="2595" spans="1:11" x14ac:dyDescent="0.25">
      <c r="A2595" s="216">
        <v>41943</v>
      </c>
      <c r="B2595" s="285" t="s">
        <v>6575</v>
      </c>
      <c r="C2595" s="361" t="s">
        <v>4961</v>
      </c>
      <c r="D2595" s="344" t="s">
        <v>4320</v>
      </c>
      <c r="E2595" s="345">
        <v>48483.38</v>
      </c>
      <c r="F2595" s="487"/>
      <c r="G2595" s="320"/>
      <c r="H2595" s="243">
        <f t="shared" si="39"/>
        <v>48483.38</v>
      </c>
      <c r="I2595" s="20" t="s">
        <v>5038</v>
      </c>
      <c r="J2595" s="21"/>
      <c r="K2595" s="21"/>
    </row>
    <row r="2596" spans="1:11" x14ac:dyDescent="0.25">
      <c r="A2596" s="216">
        <v>41943</v>
      </c>
      <c r="B2596" s="285" t="s">
        <v>6576</v>
      </c>
      <c r="C2596" s="361" t="s">
        <v>4961</v>
      </c>
      <c r="D2596" s="344" t="s">
        <v>1818</v>
      </c>
      <c r="E2596" s="345">
        <v>2124</v>
      </c>
      <c r="F2596" s="487"/>
      <c r="G2596" s="320"/>
      <c r="H2596" s="243">
        <f t="shared" si="39"/>
        <v>2124</v>
      </c>
      <c r="I2596" s="20" t="s">
        <v>5030</v>
      </c>
      <c r="J2596" s="21"/>
      <c r="K2596" s="21"/>
    </row>
    <row r="2597" spans="1:11" x14ac:dyDescent="0.25">
      <c r="A2597" s="216">
        <v>41943</v>
      </c>
      <c r="B2597" s="285" t="s">
        <v>6577</v>
      </c>
      <c r="C2597" s="361" t="s">
        <v>4961</v>
      </c>
      <c r="D2597" s="344" t="s">
        <v>142</v>
      </c>
      <c r="E2597" s="345">
        <v>1595.2</v>
      </c>
      <c r="F2597" s="487"/>
      <c r="G2597" s="320"/>
      <c r="H2597" s="243">
        <f t="shared" si="39"/>
        <v>1595.2</v>
      </c>
      <c r="I2597" s="20" t="s">
        <v>5038</v>
      </c>
      <c r="J2597" s="21"/>
      <c r="K2597" s="21"/>
    </row>
    <row r="2598" spans="1:11" x14ac:dyDescent="0.25">
      <c r="A2598" s="216">
        <v>41943</v>
      </c>
      <c r="B2598" s="285" t="s">
        <v>6578</v>
      </c>
      <c r="C2598" s="361" t="s">
        <v>4961</v>
      </c>
      <c r="D2598" s="344" t="s">
        <v>99</v>
      </c>
      <c r="E2598" s="345">
        <v>392.6</v>
      </c>
      <c r="F2598" s="487"/>
      <c r="G2598" s="320"/>
      <c r="H2598" s="243">
        <f t="shared" si="39"/>
        <v>392.6</v>
      </c>
      <c r="I2598" s="20" t="s">
        <v>5038</v>
      </c>
      <c r="J2598" s="21"/>
      <c r="K2598" s="21"/>
    </row>
    <row r="2599" spans="1:11" x14ac:dyDescent="0.25">
      <c r="A2599" s="216">
        <v>41943</v>
      </c>
      <c r="B2599" s="285" t="s">
        <v>6579</v>
      </c>
      <c r="C2599" s="361" t="s">
        <v>4961</v>
      </c>
      <c r="D2599" s="344" t="s">
        <v>4771</v>
      </c>
      <c r="E2599" s="345">
        <v>5520.8</v>
      </c>
      <c r="F2599" s="287">
        <v>41943</v>
      </c>
      <c r="G2599" s="44">
        <v>5520.8</v>
      </c>
      <c r="H2599" s="243">
        <f t="shared" si="39"/>
        <v>0</v>
      </c>
      <c r="I2599" s="20" t="s">
        <v>5030</v>
      </c>
      <c r="J2599" s="21"/>
      <c r="K2599" s="21"/>
    </row>
    <row r="2600" spans="1:11" x14ac:dyDescent="0.25">
      <c r="A2600" s="216">
        <v>41943</v>
      </c>
      <c r="B2600" s="285" t="s">
        <v>6580</v>
      </c>
      <c r="C2600" s="361" t="s">
        <v>4961</v>
      </c>
      <c r="D2600" s="344" t="s">
        <v>6384</v>
      </c>
      <c r="E2600" s="345">
        <v>3362.4</v>
      </c>
      <c r="F2600" s="487"/>
      <c r="G2600" s="320"/>
      <c r="H2600" s="243">
        <f t="shared" si="39"/>
        <v>3362.4</v>
      </c>
      <c r="I2600" s="20" t="s">
        <v>5038</v>
      </c>
      <c r="J2600" s="21"/>
      <c r="K2600" s="21"/>
    </row>
    <row r="2601" spans="1:11" x14ac:dyDescent="0.25">
      <c r="A2601" s="216">
        <v>41943</v>
      </c>
      <c r="B2601" s="285" t="s">
        <v>6581</v>
      </c>
      <c r="C2601" s="361" t="s">
        <v>4961</v>
      </c>
      <c r="D2601" s="344" t="s">
        <v>136</v>
      </c>
      <c r="E2601" s="345">
        <v>5444</v>
      </c>
      <c r="F2601" s="287">
        <v>41943</v>
      </c>
      <c r="G2601" s="44">
        <v>5444</v>
      </c>
      <c r="H2601" s="243">
        <f t="shared" si="39"/>
        <v>0</v>
      </c>
      <c r="I2601" s="20" t="s">
        <v>5030</v>
      </c>
      <c r="J2601" s="21"/>
      <c r="K2601" s="21"/>
    </row>
    <row r="2602" spans="1:11" x14ac:dyDescent="0.25">
      <c r="A2602" s="216">
        <v>41943</v>
      </c>
      <c r="B2602" s="285" t="s">
        <v>6582</v>
      </c>
      <c r="C2602" s="361" t="s">
        <v>4961</v>
      </c>
      <c r="D2602" s="344" t="s">
        <v>4684</v>
      </c>
      <c r="E2602" s="345">
        <v>1320.4</v>
      </c>
      <c r="F2602" s="287">
        <v>41943</v>
      </c>
      <c r="G2602" s="44">
        <v>1320.4</v>
      </c>
      <c r="H2602" s="243">
        <f t="shared" si="39"/>
        <v>0</v>
      </c>
      <c r="I2602" s="20" t="s">
        <v>5030</v>
      </c>
      <c r="J2602" s="21"/>
      <c r="K2602" s="21"/>
    </row>
    <row r="2603" spans="1:11" x14ac:dyDescent="0.25">
      <c r="A2603" s="216">
        <v>41943</v>
      </c>
      <c r="B2603" s="285" t="s">
        <v>6583</v>
      </c>
      <c r="C2603" s="361" t="s">
        <v>4961</v>
      </c>
      <c r="D2603" s="344" t="s">
        <v>28</v>
      </c>
      <c r="E2603" s="345">
        <v>3209</v>
      </c>
      <c r="F2603" s="287">
        <v>41943</v>
      </c>
      <c r="G2603" s="44">
        <v>3209</v>
      </c>
      <c r="H2603" s="243">
        <f t="shared" si="39"/>
        <v>0</v>
      </c>
      <c r="I2603" s="20" t="s">
        <v>5030</v>
      </c>
      <c r="J2603" s="21"/>
      <c r="K2603" s="21"/>
    </row>
    <row r="2604" spans="1:11" x14ac:dyDescent="0.25">
      <c r="A2604" s="216">
        <v>41943</v>
      </c>
      <c r="B2604" s="285" t="s">
        <v>6584</v>
      </c>
      <c r="C2604" s="361" t="s">
        <v>4961</v>
      </c>
      <c r="D2604" s="344" t="s">
        <v>6233</v>
      </c>
      <c r="E2604" s="345">
        <v>1350</v>
      </c>
      <c r="F2604" s="487"/>
      <c r="G2604" s="320"/>
      <c r="H2604" s="243">
        <f t="shared" si="39"/>
        <v>1350</v>
      </c>
      <c r="I2604" s="20" t="s">
        <v>5030</v>
      </c>
      <c r="J2604" s="21"/>
      <c r="K2604" s="21"/>
    </row>
    <row r="2605" spans="1:11" x14ac:dyDescent="0.25">
      <c r="A2605" s="216">
        <v>41943</v>
      </c>
      <c r="B2605" s="285" t="s">
        <v>6585</v>
      </c>
      <c r="C2605" s="361" t="s">
        <v>4961</v>
      </c>
      <c r="D2605" s="344" t="s">
        <v>6235</v>
      </c>
      <c r="E2605" s="345">
        <v>1800</v>
      </c>
      <c r="F2605" s="487"/>
      <c r="G2605" s="320"/>
      <c r="H2605" s="243">
        <f t="shared" si="39"/>
        <v>1800</v>
      </c>
      <c r="I2605" s="20" t="s">
        <v>5030</v>
      </c>
      <c r="J2605" s="21"/>
      <c r="K2605" s="21"/>
    </row>
    <row r="2606" spans="1:11" x14ac:dyDescent="0.25">
      <c r="A2606" s="216">
        <v>41943</v>
      </c>
      <c r="B2606" s="285" t="s">
        <v>6586</v>
      </c>
      <c r="C2606" s="361" t="s">
        <v>4961</v>
      </c>
      <c r="D2606" s="344" t="s">
        <v>6158</v>
      </c>
      <c r="E2606" s="345">
        <v>9900</v>
      </c>
      <c r="F2606" s="487"/>
      <c r="G2606" s="320"/>
      <c r="H2606" s="243">
        <f t="shared" si="39"/>
        <v>9900</v>
      </c>
      <c r="I2606" s="20" t="s">
        <v>5030</v>
      </c>
      <c r="J2606" s="21"/>
      <c r="K2606" s="21"/>
    </row>
    <row r="2607" spans="1:11" x14ac:dyDescent="0.25">
      <c r="A2607" s="216">
        <v>41943</v>
      </c>
      <c r="B2607" s="285" t="s">
        <v>6587</v>
      </c>
      <c r="C2607" s="361" t="s">
        <v>4961</v>
      </c>
      <c r="D2607" s="344" t="s">
        <v>494</v>
      </c>
      <c r="E2607" s="345">
        <v>3391</v>
      </c>
      <c r="F2607" s="487"/>
      <c r="G2607" s="320"/>
      <c r="H2607" s="243">
        <f t="shared" si="39"/>
        <v>3391</v>
      </c>
      <c r="I2607" s="20" t="s">
        <v>5030</v>
      </c>
      <c r="J2607" s="21"/>
      <c r="K2607" s="21"/>
    </row>
    <row r="2608" spans="1:11" x14ac:dyDescent="0.25">
      <c r="A2608" s="216">
        <v>41943</v>
      </c>
      <c r="B2608" s="285" t="s">
        <v>6588</v>
      </c>
      <c r="C2608" s="361" t="s">
        <v>4961</v>
      </c>
      <c r="D2608" s="344" t="s">
        <v>237</v>
      </c>
      <c r="E2608" s="345">
        <v>10346.200000000001</v>
      </c>
      <c r="F2608" s="287">
        <v>41943</v>
      </c>
      <c r="G2608" s="44">
        <v>10346.200000000001</v>
      </c>
      <c r="H2608" s="243">
        <f t="shared" si="39"/>
        <v>0</v>
      </c>
      <c r="I2608" s="20" t="s">
        <v>5030</v>
      </c>
      <c r="J2608" s="21"/>
      <c r="K2608" s="21"/>
    </row>
    <row r="2609" spans="1:11" x14ac:dyDescent="0.25">
      <c r="A2609" s="216">
        <v>41943</v>
      </c>
      <c r="B2609" s="285" t="s">
        <v>6589</v>
      </c>
      <c r="C2609" s="361" t="s">
        <v>4961</v>
      </c>
      <c r="D2609" s="344" t="s">
        <v>28</v>
      </c>
      <c r="E2609" s="345">
        <v>13095.88</v>
      </c>
      <c r="F2609" s="287">
        <v>41943</v>
      </c>
      <c r="G2609" s="44">
        <v>13095.88</v>
      </c>
      <c r="H2609" s="243">
        <f t="shared" si="39"/>
        <v>0</v>
      </c>
      <c r="I2609" s="20" t="s">
        <v>5030</v>
      </c>
      <c r="J2609" s="21"/>
      <c r="K2609" s="21"/>
    </row>
    <row r="2610" spans="1:11" x14ac:dyDescent="0.25">
      <c r="A2610" s="216">
        <v>41943</v>
      </c>
      <c r="B2610" s="285" t="s">
        <v>6590</v>
      </c>
      <c r="C2610" s="361" t="s">
        <v>4961</v>
      </c>
      <c r="D2610" s="344" t="s">
        <v>4216</v>
      </c>
      <c r="E2610" s="345">
        <v>8084</v>
      </c>
      <c r="F2610" s="287">
        <v>41943</v>
      </c>
      <c r="G2610" s="44">
        <v>8084</v>
      </c>
      <c r="H2610" s="243">
        <f t="shared" si="39"/>
        <v>0</v>
      </c>
      <c r="I2610" s="20" t="s">
        <v>5030</v>
      </c>
      <c r="J2610" s="21"/>
      <c r="K2610" s="21"/>
    </row>
    <row r="2611" spans="1:11" x14ac:dyDescent="0.25">
      <c r="A2611" s="216">
        <v>41943</v>
      </c>
      <c r="B2611" s="285" t="s">
        <v>6591</v>
      </c>
      <c r="C2611" s="361" t="s">
        <v>4961</v>
      </c>
      <c r="D2611" s="344" t="s">
        <v>3372</v>
      </c>
      <c r="E2611" s="345">
        <v>1240</v>
      </c>
      <c r="F2611" s="487"/>
      <c r="G2611" s="320"/>
      <c r="H2611" s="243">
        <f t="shared" si="39"/>
        <v>1240</v>
      </c>
      <c r="I2611" s="20" t="s">
        <v>5031</v>
      </c>
      <c r="J2611" s="21"/>
      <c r="K2611" s="21"/>
    </row>
    <row r="2612" spans="1:11" x14ac:dyDescent="0.25">
      <c r="A2612" s="216"/>
      <c r="B2612" s="212"/>
      <c r="C2612" s="217"/>
      <c r="D2612" s="33" t="s">
        <v>4357</v>
      </c>
      <c r="E2612" s="225"/>
      <c r="F2612" s="419"/>
      <c r="G2612" s="34"/>
      <c r="H2612" s="243">
        <f t="shared" si="39"/>
        <v>0</v>
      </c>
      <c r="J2612" s="21"/>
      <c r="K2612" s="21"/>
    </row>
    <row r="2613" spans="1:11" ht="15.75" x14ac:dyDescent="0.25">
      <c r="A2613" s="216"/>
      <c r="B2613" s="212"/>
      <c r="C2613" s="224"/>
      <c r="D2613" s="297" t="s">
        <v>4357</v>
      </c>
      <c r="E2613" s="391"/>
      <c r="F2613" s="31"/>
      <c r="G2613" s="36"/>
      <c r="H2613" s="86">
        <f t="shared" si="39"/>
        <v>0</v>
      </c>
      <c r="J2613" s="21"/>
      <c r="K2613" s="21"/>
    </row>
    <row r="2614" spans="1:11" ht="16.5" thickBot="1" x14ac:dyDescent="0.3">
      <c r="A2614" s="216"/>
      <c r="B2614" s="212"/>
      <c r="C2614" s="224"/>
      <c r="D2614" s="297" t="s">
        <v>4357</v>
      </c>
      <c r="E2614" s="391"/>
      <c r="F2614" s="31"/>
      <c r="G2614" s="36"/>
      <c r="H2614" s="86">
        <f t="shared" si="39"/>
        <v>0</v>
      </c>
      <c r="J2614" s="21"/>
      <c r="K2614" s="21"/>
    </row>
    <row r="2615" spans="1:11" x14ac:dyDescent="0.25">
      <c r="A2615" s="304"/>
      <c r="B2615" s="305"/>
      <c r="C2615" s="306"/>
      <c r="D2615" s="127"/>
      <c r="E2615" s="309">
        <f>SUM(E4:E2614)</f>
        <v>33838404.880000055</v>
      </c>
      <c r="F2615" s="440"/>
      <c r="G2615" s="309">
        <f>SUM(G4:G2614)</f>
        <v>27917431.600000009</v>
      </c>
      <c r="H2615" s="393"/>
      <c r="J2615" s="21"/>
      <c r="K2615" s="21"/>
    </row>
    <row r="2616" spans="1:11" ht="15.75" thickBot="1" x14ac:dyDescent="0.3">
      <c r="A2616" s="304"/>
      <c r="B2616" s="305"/>
      <c r="C2616" s="306"/>
      <c r="D2616" s="127"/>
      <c r="E2616" s="312"/>
      <c r="F2616" s="440"/>
      <c r="G2616" s="312"/>
      <c r="H2616" s="393"/>
      <c r="J2616" s="21"/>
      <c r="K2616" s="21"/>
    </row>
    <row r="2617" spans="1:11" x14ac:dyDescent="0.25">
      <c r="A2617" s="304"/>
      <c r="B2617" s="305"/>
      <c r="C2617" s="306"/>
      <c r="D2617" s="127"/>
      <c r="E2617" s="313"/>
      <c r="F2617" s="440"/>
      <c r="G2617" s="313"/>
      <c r="H2617" s="393"/>
      <c r="J2617" s="21"/>
      <c r="K2617" s="21"/>
    </row>
    <row r="2618" spans="1:11" ht="31.5" x14ac:dyDescent="0.25">
      <c r="A2618" s="304"/>
      <c r="B2618" s="305"/>
      <c r="C2618" s="306"/>
      <c r="D2618" s="28"/>
      <c r="E2618" s="394" t="s">
        <v>748</v>
      </c>
      <c r="F2618" s="440"/>
      <c r="G2618" s="315" t="s">
        <v>749</v>
      </c>
      <c r="H2618" s="393"/>
      <c r="J2618" s="21"/>
      <c r="K2618" s="21"/>
    </row>
    <row r="2619" spans="1:11" x14ac:dyDescent="0.25">
      <c r="A2619" s="304"/>
      <c r="B2619" s="305"/>
      <c r="C2619" s="306"/>
      <c r="D2619" s="127"/>
      <c r="E2619" s="313"/>
      <c r="F2619" s="440"/>
      <c r="G2619" s="313"/>
      <c r="H2619" s="393"/>
      <c r="J2619" s="21"/>
      <c r="K2619" s="21"/>
    </row>
    <row r="2620" spans="1:11" x14ac:dyDescent="0.25">
      <c r="A2620" s="304"/>
      <c r="B2620" s="305"/>
      <c r="C2620" s="306"/>
      <c r="D2620" s="127"/>
      <c r="E2620" s="313"/>
      <c r="F2620" s="440"/>
      <c r="G2620" s="313"/>
      <c r="H2620" s="393"/>
      <c r="J2620" s="21"/>
      <c r="K2620" s="21"/>
    </row>
    <row r="2621" spans="1:11" x14ac:dyDescent="0.25">
      <c r="A2621" s="304"/>
      <c r="B2621" s="305"/>
      <c r="C2621" s="306"/>
      <c r="D2621" s="127"/>
      <c r="E2621" s="313"/>
      <c r="F2621" s="440"/>
      <c r="G2621" s="313"/>
      <c r="H2621" s="393"/>
      <c r="J2621" s="21"/>
      <c r="K2621" s="21"/>
    </row>
    <row r="2622" spans="1:11" ht="21" x14ac:dyDescent="0.35">
      <c r="A2622" s="304"/>
      <c r="B2622" s="305"/>
      <c r="C2622" s="306"/>
      <c r="D2622" s="127"/>
      <c r="E2622" s="643">
        <f>E2615-G2615</f>
        <v>5920973.2800000459</v>
      </c>
      <c r="F2622" s="644"/>
      <c r="G2622" s="644"/>
      <c r="H2622" s="393"/>
      <c r="J2622" s="21"/>
      <c r="K2622" s="21"/>
    </row>
    <row r="2623" spans="1:11" x14ac:dyDescent="0.25">
      <c r="A2623" s="304"/>
      <c r="B2623" s="305"/>
      <c r="C2623" s="306"/>
      <c r="D2623" s="127"/>
      <c r="E2623" s="313"/>
      <c r="F2623" s="440"/>
      <c r="G2623" s="313"/>
      <c r="H2623" s="393"/>
      <c r="J2623" s="21"/>
      <c r="K2623" s="21"/>
    </row>
    <row r="2624" spans="1:11" ht="18.75" x14ac:dyDescent="0.3">
      <c r="A2624" s="304"/>
      <c r="B2624" s="305"/>
      <c r="C2624" s="306"/>
      <c r="D2624" s="127"/>
      <c r="E2624" s="656" t="s">
        <v>2577</v>
      </c>
      <c r="F2624" s="656"/>
      <c r="G2624" s="656"/>
      <c r="H2624" s="393"/>
      <c r="J2624" s="21"/>
      <c r="K2624" s="21"/>
    </row>
    <row r="2625" spans="1:11" x14ac:dyDescent="0.25">
      <c r="A2625" s="304"/>
      <c r="B2625" s="305"/>
      <c r="C2625" s="306"/>
      <c r="D2625" s="127"/>
      <c r="E2625" s="313"/>
      <c r="F2625" s="440"/>
      <c r="G2625" s="313"/>
      <c r="H2625" s="393"/>
      <c r="J2625" s="21"/>
      <c r="K2625" s="21"/>
    </row>
    <row r="2626" spans="1:11" x14ac:dyDescent="0.25">
      <c r="A2626" s="304"/>
      <c r="B2626" s="305"/>
      <c r="C2626" s="306"/>
      <c r="D2626" s="127"/>
      <c r="E2626" s="313"/>
      <c r="F2626" s="440"/>
      <c r="G2626" s="313"/>
      <c r="H2626" s="393"/>
      <c r="J2626" s="21"/>
      <c r="K2626" s="21"/>
    </row>
    <row r="2627" spans="1:11" x14ac:dyDescent="0.25">
      <c r="A2627" s="304"/>
      <c r="B2627" s="305"/>
      <c r="C2627" s="306"/>
      <c r="D2627" s="127"/>
      <c r="E2627" s="313"/>
      <c r="F2627" s="440"/>
      <c r="G2627" s="313"/>
      <c r="H2627" s="393"/>
      <c r="J2627" s="21"/>
      <c r="K2627" s="21"/>
    </row>
  </sheetData>
  <mergeCells count="3">
    <mergeCell ref="A1:F1"/>
    <mergeCell ref="E2622:G2622"/>
    <mergeCell ref="E2624:G262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N11"/>
  <sheetViews>
    <sheetView workbookViewId="0">
      <selection activeCell="F13" sqref="F13"/>
    </sheetView>
  </sheetViews>
  <sheetFormatPr baseColWidth="10" defaultRowHeight="15" x14ac:dyDescent="0.25"/>
  <cols>
    <col min="2" max="2" width="11.42578125" style="631"/>
    <col min="3" max="3" width="3.140625" style="631" bestFit="1" customWidth="1"/>
    <col min="4" max="4" width="25.140625" customWidth="1"/>
    <col min="6" max="6" width="25.140625" style="634" customWidth="1"/>
  </cols>
  <sheetData>
    <row r="1" spans="1:14" ht="38.25" thickBot="1" x14ac:dyDescent="0.35">
      <c r="A1" s="632" t="s">
        <v>1</v>
      </c>
      <c r="B1" s="633" t="s">
        <v>2</v>
      </c>
      <c r="C1" s="633"/>
      <c r="D1" s="8" t="s">
        <v>3</v>
      </c>
      <c r="E1" s="9" t="s">
        <v>4</v>
      </c>
      <c r="F1" s="10" t="s">
        <v>5</v>
      </c>
      <c r="G1" s="11" t="s">
        <v>6</v>
      </c>
      <c r="H1" s="633" t="s">
        <v>7</v>
      </c>
      <c r="I1" s="1"/>
    </row>
    <row r="2" spans="1:14" ht="15.75" thickTop="1" x14ac:dyDescent="0.25"/>
    <row r="4" spans="1:14" x14ac:dyDescent="0.25">
      <c r="A4" s="31">
        <v>41642</v>
      </c>
      <c r="B4" s="629">
        <v>221</v>
      </c>
      <c r="C4" s="630" t="s">
        <v>9</v>
      </c>
      <c r="D4" s="33" t="s">
        <v>96</v>
      </c>
      <c r="E4" s="34">
        <v>47167.5</v>
      </c>
      <c r="F4" s="635">
        <v>41645</v>
      </c>
      <c r="G4" s="41">
        <v>44023</v>
      </c>
      <c r="H4" s="42">
        <f t="shared" ref="H4:H8" si="0">E4-G4</f>
        <v>3144.5</v>
      </c>
      <c r="I4" s="33" t="s">
        <v>65</v>
      </c>
      <c r="J4" s="27" t="s">
        <v>97</v>
      </c>
      <c r="K4" s="21"/>
      <c r="L4" s="21"/>
      <c r="M4" s="21"/>
    </row>
    <row r="5" spans="1:14" x14ac:dyDescent="0.25">
      <c r="A5" s="59">
        <v>41643</v>
      </c>
      <c r="B5" s="60">
        <v>368.67028003613399</v>
      </c>
      <c r="C5" s="60" t="s">
        <v>9</v>
      </c>
      <c r="D5" s="61" t="s">
        <v>44</v>
      </c>
      <c r="E5" s="62">
        <v>5260.6562782294404</v>
      </c>
      <c r="F5" s="636">
        <v>41654</v>
      </c>
      <c r="G5" s="62">
        <v>4000</v>
      </c>
      <c r="H5" s="64">
        <f t="shared" si="0"/>
        <v>1260.6562782294404</v>
      </c>
      <c r="I5" s="27" t="s">
        <v>120</v>
      </c>
    </row>
    <row r="6" spans="1:14" x14ac:dyDescent="0.25">
      <c r="A6" s="31">
        <v>41661</v>
      </c>
      <c r="B6" s="32">
        <v>657</v>
      </c>
      <c r="C6" s="32" t="s">
        <v>407</v>
      </c>
      <c r="D6" s="33" t="s">
        <v>20</v>
      </c>
      <c r="E6" s="34">
        <v>4068</v>
      </c>
      <c r="F6" s="637">
        <v>41662</v>
      </c>
      <c r="G6" s="73">
        <v>450</v>
      </c>
      <c r="H6" s="74">
        <f t="shared" si="0"/>
        <v>3618</v>
      </c>
      <c r="I6" s="33" t="s">
        <v>8</v>
      </c>
    </row>
    <row r="7" spans="1:14" ht="23.25" x14ac:dyDescent="0.25">
      <c r="A7" s="31">
        <v>41664</v>
      </c>
      <c r="B7" s="32">
        <v>910</v>
      </c>
      <c r="C7" s="32" t="s">
        <v>407</v>
      </c>
      <c r="D7" s="33" t="s">
        <v>334</v>
      </c>
      <c r="E7" s="34">
        <v>2825.6</v>
      </c>
      <c r="F7" s="95" t="s">
        <v>632</v>
      </c>
      <c r="G7" s="34">
        <v>2365.1999999999998</v>
      </c>
      <c r="H7" s="103">
        <f t="shared" si="0"/>
        <v>460.40000000000009</v>
      </c>
      <c r="I7" s="104" t="s">
        <v>27</v>
      </c>
      <c r="J7" s="105" t="s">
        <v>633</v>
      </c>
      <c r="K7" s="104"/>
      <c r="L7" s="104"/>
      <c r="M7" s="104"/>
      <c r="N7" s="21"/>
    </row>
    <row r="8" spans="1:14" ht="23.25" x14ac:dyDescent="0.25">
      <c r="A8" s="31">
        <v>41668</v>
      </c>
      <c r="B8" s="32">
        <v>200</v>
      </c>
      <c r="C8" s="32" t="s">
        <v>650</v>
      </c>
      <c r="D8" s="33" t="s">
        <v>479</v>
      </c>
      <c r="E8" s="34">
        <v>33236</v>
      </c>
      <c r="F8" s="638" t="s">
        <v>692</v>
      </c>
      <c r="G8" s="73">
        <v>29716</v>
      </c>
      <c r="H8" s="74">
        <f t="shared" si="0"/>
        <v>3520</v>
      </c>
      <c r="I8" s="78" t="s">
        <v>37</v>
      </c>
      <c r="J8" s="114" t="s">
        <v>693</v>
      </c>
    </row>
    <row r="9" spans="1:14" x14ac:dyDescent="0.25">
      <c r="H9">
        <v>0</v>
      </c>
    </row>
    <row r="10" spans="1:14" x14ac:dyDescent="0.25">
      <c r="H10">
        <v>0</v>
      </c>
    </row>
    <row r="11" spans="1:14" x14ac:dyDescent="0.25">
      <c r="H11" s="78">
        <f>SUM(H4:H10)</f>
        <v>12003.55627822944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9"/>
  <sheetViews>
    <sheetView topLeftCell="A719" workbookViewId="0">
      <selection activeCell="D720" sqref="D720"/>
    </sheetView>
  </sheetViews>
  <sheetFormatPr baseColWidth="10" defaultRowHeight="15" x14ac:dyDescent="0.25"/>
  <cols>
    <col min="1" max="1" width="11.28515625" style="298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21" customWidth="1"/>
    <col min="6" max="6" width="22" style="316" customWidth="1"/>
    <col min="7" max="7" width="15.42578125" style="317" bestFit="1" customWidth="1"/>
    <col min="8" max="8" width="15.28515625" style="27" customWidth="1"/>
    <col min="9" max="9" width="11.42578125" style="28"/>
    <col min="10" max="16384" width="11.42578125" style="21"/>
  </cols>
  <sheetData>
    <row r="1" spans="1:9" ht="18.75" x14ac:dyDescent="0.3">
      <c r="A1" s="655" t="s">
        <v>3458</v>
      </c>
      <c r="B1" s="655"/>
      <c r="C1" s="655"/>
      <c r="D1" s="655"/>
      <c r="E1" s="655"/>
      <c r="F1" s="655"/>
      <c r="G1" s="201"/>
      <c r="H1" s="202"/>
    </row>
    <row r="2" spans="1:9" ht="35.25" thickBot="1" x14ac:dyDescent="0.35">
      <c r="A2" s="203" t="s">
        <v>1</v>
      </c>
      <c r="B2" s="204" t="s">
        <v>2</v>
      </c>
      <c r="C2" s="205"/>
      <c r="D2" s="206" t="s">
        <v>1132</v>
      </c>
      <c r="E2" s="207" t="s">
        <v>4</v>
      </c>
      <c r="F2" s="10" t="s">
        <v>5</v>
      </c>
      <c r="G2" s="281" t="s">
        <v>6</v>
      </c>
      <c r="H2" s="282" t="s">
        <v>7</v>
      </c>
    </row>
    <row r="3" spans="1:9" ht="15.75" thickTop="1" x14ac:dyDescent="0.25">
      <c r="A3" s="211"/>
      <c r="B3" s="212" t="s">
        <v>2009</v>
      </c>
      <c r="C3" s="363" t="s">
        <v>3405</v>
      </c>
      <c r="D3" s="214" t="s">
        <v>3479</v>
      </c>
      <c r="E3" s="235">
        <v>2539</v>
      </c>
      <c r="F3" s="35">
        <v>41794</v>
      </c>
      <c r="G3" s="34">
        <v>2539</v>
      </c>
      <c r="H3" s="291">
        <f t="shared" ref="H3:H66" si="0">E3-G3</f>
        <v>0</v>
      </c>
      <c r="I3" s="121" t="s">
        <v>217</v>
      </c>
    </row>
    <row r="4" spans="1:9" x14ac:dyDescent="0.25">
      <c r="A4" s="216"/>
      <c r="B4" s="217" t="s">
        <v>2182</v>
      </c>
      <c r="C4" s="363" t="s">
        <v>3405</v>
      </c>
      <c r="D4" s="214" t="s">
        <v>3500</v>
      </c>
      <c r="E4" s="235">
        <v>1555</v>
      </c>
      <c r="F4" s="35">
        <v>41795</v>
      </c>
      <c r="G4" s="44">
        <v>1555</v>
      </c>
      <c r="H4" s="243">
        <f t="shared" si="0"/>
        <v>0</v>
      </c>
      <c r="I4" s="214" t="s">
        <v>30</v>
      </c>
    </row>
    <row r="5" spans="1:9" x14ac:dyDescent="0.25">
      <c r="A5" s="216"/>
      <c r="B5" s="217" t="s">
        <v>2140</v>
      </c>
      <c r="C5" s="363" t="s">
        <v>3405</v>
      </c>
      <c r="D5" s="214" t="s">
        <v>115</v>
      </c>
      <c r="E5" s="235">
        <v>2050</v>
      </c>
      <c r="F5" s="35">
        <v>41794</v>
      </c>
      <c r="G5" s="44">
        <v>2050</v>
      </c>
      <c r="H5" s="243">
        <f t="shared" si="0"/>
        <v>0</v>
      </c>
      <c r="I5" s="214"/>
    </row>
    <row r="6" spans="1:9" x14ac:dyDescent="0.25">
      <c r="A6" s="216"/>
      <c r="B6" s="217" t="s">
        <v>1580</v>
      </c>
      <c r="C6" s="363" t="s">
        <v>3405</v>
      </c>
      <c r="D6" s="214" t="s">
        <v>115</v>
      </c>
      <c r="E6" s="235">
        <v>319.60000000000002</v>
      </c>
      <c r="F6" s="35">
        <v>41802</v>
      </c>
      <c r="G6" s="44">
        <v>319.60000000000002</v>
      </c>
      <c r="H6" s="243">
        <f t="shared" si="0"/>
        <v>0</v>
      </c>
      <c r="I6" s="214"/>
    </row>
    <row r="7" spans="1:9" x14ac:dyDescent="0.25">
      <c r="A7" s="216"/>
      <c r="B7" s="398" t="s">
        <v>1988</v>
      </c>
      <c r="C7" s="343" t="s">
        <v>3573</v>
      </c>
      <c r="D7" s="214" t="s">
        <v>115</v>
      </c>
      <c r="E7" s="235">
        <v>228</v>
      </c>
      <c r="F7" s="35">
        <v>41806</v>
      </c>
      <c r="G7" s="44">
        <v>228</v>
      </c>
      <c r="H7" s="243">
        <f t="shared" si="0"/>
        <v>0</v>
      </c>
      <c r="I7" s="214"/>
    </row>
    <row r="8" spans="1:9" x14ac:dyDescent="0.25">
      <c r="A8" s="216"/>
      <c r="B8" s="398" t="s">
        <v>2087</v>
      </c>
      <c r="C8" s="343" t="s">
        <v>3573</v>
      </c>
      <c r="D8" s="214" t="s">
        <v>115</v>
      </c>
      <c r="E8" s="235">
        <v>492.5</v>
      </c>
      <c r="F8" s="35">
        <v>41807</v>
      </c>
      <c r="G8" s="44">
        <v>492.5</v>
      </c>
      <c r="H8" s="243">
        <f t="shared" si="0"/>
        <v>0</v>
      </c>
      <c r="I8" s="214"/>
    </row>
    <row r="9" spans="1:9" x14ac:dyDescent="0.25">
      <c r="A9" s="369">
        <v>41808</v>
      </c>
      <c r="B9" s="399" t="s">
        <v>2188</v>
      </c>
      <c r="C9" s="371" t="s">
        <v>3573</v>
      </c>
      <c r="D9" s="214" t="s">
        <v>115</v>
      </c>
      <c r="E9" s="235">
        <v>1663</v>
      </c>
      <c r="F9" s="35">
        <v>41808</v>
      </c>
      <c r="G9" s="44">
        <v>1663</v>
      </c>
      <c r="H9" s="243">
        <f t="shared" si="0"/>
        <v>0</v>
      </c>
      <c r="I9" s="214"/>
    </row>
    <row r="10" spans="1:9" x14ac:dyDescent="0.25">
      <c r="A10" s="216">
        <v>41810</v>
      </c>
      <c r="B10" s="398" t="s">
        <v>2283</v>
      </c>
      <c r="C10" s="343" t="s">
        <v>3573</v>
      </c>
      <c r="D10" s="214" t="s">
        <v>115</v>
      </c>
      <c r="E10" s="235">
        <v>2375.5</v>
      </c>
      <c r="F10" s="35">
        <v>41810</v>
      </c>
      <c r="G10" s="44">
        <v>2375.5</v>
      </c>
      <c r="H10" s="243">
        <f t="shared" si="0"/>
        <v>0</v>
      </c>
      <c r="I10" s="214"/>
    </row>
    <row r="11" spans="1:9" x14ac:dyDescent="0.25">
      <c r="A11" s="216"/>
      <c r="B11" s="398" t="s">
        <v>1165</v>
      </c>
      <c r="C11" s="343" t="s">
        <v>3573</v>
      </c>
      <c r="D11" s="214" t="s">
        <v>115</v>
      </c>
      <c r="E11" s="235">
        <v>2959</v>
      </c>
      <c r="F11" s="35">
        <v>41810</v>
      </c>
      <c r="G11" s="44">
        <v>2959</v>
      </c>
      <c r="H11" s="243">
        <f t="shared" si="0"/>
        <v>0</v>
      </c>
      <c r="I11" s="214"/>
    </row>
    <row r="12" spans="1:9" x14ac:dyDescent="0.25">
      <c r="A12" s="216"/>
      <c r="B12" s="398" t="s">
        <v>1229</v>
      </c>
      <c r="C12" s="343" t="s">
        <v>3573</v>
      </c>
      <c r="D12" s="214" t="s">
        <v>115</v>
      </c>
      <c r="E12" s="235">
        <v>3315</v>
      </c>
      <c r="F12" s="35">
        <v>41811</v>
      </c>
      <c r="G12" s="44">
        <v>3315</v>
      </c>
      <c r="H12" s="243">
        <f t="shared" si="0"/>
        <v>0</v>
      </c>
      <c r="I12" s="214"/>
    </row>
    <row r="13" spans="1:9" x14ac:dyDescent="0.25">
      <c r="A13" s="216"/>
      <c r="B13" s="398" t="s">
        <v>1321</v>
      </c>
      <c r="C13" s="343" t="s">
        <v>3573</v>
      </c>
      <c r="D13" s="214" t="s">
        <v>115</v>
      </c>
      <c r="E13" s="235">
        <v>1955.2</v>
      </c>
      <c r="F13" s="35">
        <v>41812</v>
      </c>
      <c r="G13" s="44">
        <v>1955.2</v>
      </c>
      <c r="H13" s="243">
        <f t="shared" si="0"/>
        <v>0</v>
      </c>
      <c r="I13" s="214"/>
    </row>
    <row r="14" spans="1:9" x14ac:dyDescent="0.25">
      <c r="A14" s="216"/>
      <c r="B14" s="398" t="s">
        <v>1370</v>
      </c>
      <c r="C14" s="343" t="s">
        <v>3573</v>
      </c>
      <c r="D14" s="214" t="s">
        <v>115</v>
      </c>
      <c r="E14" s="235">
        <v>462</v>
      </c>
      <c r="F14" s="35">
        <v>41813</v>
      </c>
      <c r="G14" s="44">
        <v>462</v>
      </c>
      <c r="H14" s="243">
        <f t="shared" si="0"/>
        <v>0</v>
      </c>
      <c r="I14" s="214"/>
    </row>
    <row r="15" spans="1:9" x14ac:dyDescent="0.25">
      <c r="A15" s="216"/>
      <c r="B15" s="217" t="s">
        <v>1759</v>
      </c>
      <c r="C15" s="253" t="s">
        <v>3681</v>
      </c>
      <c r="D15" s="214" t="s">
        <v>115</v>
      </c>
      <c r="E15" s="235">
        <v>3330</v>
      </c>
      <c r="F15" s="35">
        <v>41817</v>
      </c>
      <c r="G15" s="44">
        <v>3330</v>
      </c>
      <c r="H15" s="243">
        <f t="shared" si="0"/>
        <v>0</v>
      </c>
      <c r="I15" s="214"/>
    </row>
    <row r="16" spans="1:9" x14ac:dyDescent="0.25">
      <c r="A16" s="216"/>
      <c r="B16" s="217" t="s">
        <v>1911</v>
      </c>
      <c r="C16" s="253" t="s">
        <v>3681</v>
      </c>
      <c r="D16" s="214" t="s">
        <v>115</v>
      </c>
      <c r="E16" s="235">
        <v>3726</v>
      </c>
      <c r="F16" s="35">
        <v>41819</v>
      </c>
      <c r="G16" s="44">
        <v>3726</v>
      </c>
      <c r="H16" s="243">
        <f t="shared" si="0"/>
        <v>0</v>
      </c>
      <c r="I16" s="214"/>
    </row>
    <row r="17" spans="1:9" x14ac:dyDescent="0.25">
      <c r="A17" s="216"/>
      <c r="B17" s="217" t="s">
        <v>2002</v>
      </c>
      <c r="C17" s="253" t="s">
        <v>3681</v>
      </c>
      <c r="D17" s="214" t="s">
        <v>115</v>
      </c>
      <c r="E17" s="235">
        <v>1066.5</v>
      </c>
      <c r="F17" s="35">
        <v>41820</v>
      </c>
      <c r="G17" s="44">
        <v>1066.5</v>
      </c>
      <c r="H17" s="243">
        <f t="shared" si="0"/>
        <v>0</v>
      </c>
      <c r="I17" s="214"/>
    </row>
    <row r="18" spans="1:9" x14ac:dyDescent="0.25">
      <c r="A18" s="216"/>
      <c r="B18" s="217" t="s">
        <v>2167</v>
      </c>
      <c r="C18" s="363" t="s">
        <v>3405</v>
      </c>
      <c r="D18" s="214" t="s">
        <v>3499</v>
      </c>
      <c r="E18" s="235">
        <v>4111</v>
      </c>
      <c r="F18" s="35">
        <v>41795</v>
      </c>
      <c r="G18" s="44">
        <v>4111</v>
      </c>
      <c r="H18" s="243">
        <f t="shared" si="0"/>
        <v>0</v>
      </c>
      <c r="I18" s="214" t="s">
        <v>12</v>
      </c>
    </row>
    <row r="19" spans="1:9" x14ac:dyDescent="0.25">
      <c r="A19" s="216"/>
      <c r="B19" s="217" t="s">
        <v>2134</v>
      </c>
      <c r="C19" s="363" t="s">
        <v>3405</v>
      </c>
      <c r="D19" s="214" t="s">
        <v>19</v>
      </c>
      <c r="E19" s="235">
        <v>326126.03999999998</v>
      </c>
      <c r="F19" s="341"/>
      <c r="G19" s="320"/>
      <c r="H19" s="243">
        <f t="shared" si="0"/>
        <v>326126.03999999998</v>
      </c>
      <c r="I19" s="214"/>
    </row>
    <row r="20" spans="1:9" x14ac:dyDescent="0.25">
      <c r="A20" s="216"/>
      <c r="B20" s="217" t="s">
        <v>2344</v>
      </c>
      <c r="C20" s="363" t="s">
        <v>3405</v>
      </c>
      <c r="D20" s="214" t="s">
        <v>19</v>
      </c>
      <c r="E20" s="235">
        <v>715489.32</v>
      </c>
      <c r="F20" s="341"/>
      <c r="G20" s="320"/>
      <c r="H20" s="243">
        <f t="shared" si="0"/>
        <v>715489.32</v>
      </c>
      <c r="I20" s="214"/>
    </row>
    <row r="21" spans="1:9" x14ac:dyDescent="0.25">
      <c r="A21" s="216"/>
      <c r="B21" s="217" t="s">
        <v>1278</v>
      </c>
      <c r="C21" s="363" t="s">
        <v>3405</v>
      </c>
      <c r="D21" s="214" t="s">
        <v>19</v>
      </c>
      <c r="E21" s="235">
        <v>3800</v>
      </c>
      <c r="F21" s="35">
        <v>41799</v>
      </c>
      <c r="G21" s="44">
        <v>3800</v>
      </c>
      <c r="H21" s="243">
        <f t="shared" si="0"/>
        <v>0</v>
      </c>
      <c r="I21" s="214" t="s">
        <v>162</v>
      </c>
    </row>
    <row r="22" spans="1:9" x14ac:dyDescent="0.25">
      <c r="A22" s="216"/>
      <c r="B22" s="398" t="s">
        <v>1731</v>
      </c>
      <c r="C22" s="343" t="s">
        <v>3573</v>
      </c>
      <c r="D22" s="214" t="s">
        <v>19</v>
      </c>
      <c r="E22" s="235">
        <v>14399</v>
      </c>
      <c r="F22" s="35">
        <v>41804</v>
      </c>
      <c r="G22" s="44">
        <v>14399</v>
      </c>
      <c r="H22" s="243">
        <f t="shared" si="0"/>
        <v>0</v>
      </c>
      <c r="I22" s="214" t="s">
        <v>3427</v>
      </c>
    </row>
    <row r="23" spans="1:9" x14ac:dyDescent="0.25">
      <c r="A23" s="216"/>
      <c r="B23" s="398" t="s">
        <v>1811</v>
      </c>
      <c r="C23" s="343" t="s">
        <v>3573</v>
      </c>
      <c r="D23" s="214" t="s">
        <v>19</v>
      </c>
      <c r="E23" s="235">
        <v>702865.37</v>
      </c>
      <c r="F23" s="341"/>
      <c r="G23" s="320"/>
      <c r="H23" s="243">
        <f t="shared" si="0"/>
        <v>702865.37</v>
      </c>
      <c r="I23" s="214"/>
    </row>
    <row r="24" spans="1:9" x14ac:dyDescent="0.25">
      <c r="A24" s="216"/>
      <c r="B24" s="398" t="s">
        <v>2101</v>
      </c>
      <c r="C24" s="343" t="s">
        <v>3573</v>
      </c>
      <c r="D24" s="214" t="s">
        <v>19</v>
      </c>
      <c r="E24" s="235">
        <v>15165.5</v>
      </c>
      <c r="F24" s="35">
        <v>41808</v>
      </c>
      <c r="G24" s="44">
        <v>15165.5</v>
      </c>
      <c r="H24" s="243">
        <f t="shared" si="0"/>
        <v>0</v>
      </c>
      <c r="I24" s="214" t="s">
        <v>21</v>
      </c>
    </row>
    <row r="25" spans="1:9" x14ac:dyDescent="0.25">
      <c r="A25" s="216"/>
      <c r="B25" s="398" t="s">
        <v>2107</v>
      </c>
      <c r="C25" s="343" t="s">
        <v>3573</v>
      </c>
      <c r="D25" s="214" t="s">
        <v>19</v>
      </c>
      <c r="E25" s="235">
        <v>13065.5</v>
      </c>
      <c r="F25" s="35">
        <v>41812</v>
      </c>
      <c r="G25" s="44">
        <v>13065.5</v>
      </c>
      <c r="H25" s="243">
        <f t="shared" si="0"/>
        <v>0</v>
      </c>
      <c r="I25" s="214" t="s">
        <v>217</v>
      </c>
    </row>
    <row r="26" spans="1:9" x14ac:dyDescent="0.25">
      <c r="A26" s="216"/>
      <c r="B26" s="217" t="s">
        <v>1698</v>
      </c>
      <c r="C26" s="253" t="s">
        <v>3681</v>
      </c>
      <c r="D26" s="214" t="s">
        <v>19</v>
      </c>
      <c r="E26" s="235">
        <v>9988</v>
      </c>
      <c r="F26" s="35">
        <v>41817</v>
      </c>
      <c r="G26" s="34">
        <v>9988</v>
      </c>
      <c r="H26" s="243">
        <f t="shared" si="0"/>
        <v>0</v>
      </c>
      <c r="I26" s="121" t="s">
        <v>12</v>
      </c>
    </row>
    <row r="27" spans="1:9" x14ac:dyDescent="0.25">
      <c r="A27" s="216"/>
      <c r="B27" s="217" t="s">
        <v>2199</v>
      </c>
      <c r="C27" s="363" t="s">
        <v>3405</v>
      </c>
      <c r="D27" s="214" t="s">
        <v>921</v>
      </c>
      <c r="E27" s="235">
        <v>18230.400000000001</v>
      </c>
      <c r="F27" s="35">
        <v>41795</v>
      </c>
      <c r="G27" s="44">
        <v>18230.400000000001</v>
      </c>
      <c r="H27" s="243">
        <f t="shared" si="0"/>
        <v>0</v>
      </c>
      <c r="I27" s="214" t="s">
        <v>27</v>
      </c>
    </row>
    <row r="28" spans="1:9" x14ac:dyDescent="0.25">
      <c r="A28" s="216"/>
      <c r="B28" s="217" t="s">
        <v>1266</v>
      </c>
      <c r="C28" s="363" t="s">
        <v>3405</v>
      </c>
      <c r="D28" s="214" t="s">
        <v>921</v>
      </c>
      <c r="E28" s="235">
        <v>17939.7</v>
      </c>
      <c r="F28" s="35">
        <v>41799</v>
      </c>
      <c r="G28" s="44">
        <v>17939.7</v>
      </c>
      <c r="H28" s="243">
        <f t="shared" si="0"/>
        <v>0</v>
      </c>
      <c r="I28" s="214" t="s">
        <v>3534</v>
      </c>
    </row>
    <row r="29" spans="1:9" x14ac:dyDescent="0.25">
      <c r="A29" s="216"/>
      <c r="B29" s="398" t="s">
        <v>1500</v>
      </c>
      <c r="C29" s="343" t="s">
        <v>3573</v>
      </c>
      <c r="D29" s="214" t="s">
        <v>666</v>
      </c>
      <c r="E29" s="235">
        <v>9921.6</v>
      </c>
      <c r="F29" s="35">
        <v>41815</v>
      </c>
      <c r="G29" s="34">
        <v>9921.6</v>
      </c>
      <c r="H29" s="243">
        <f t="shared" si="0"/>
        <v>0</v>
      </c>
      <c r="I29" s="121" t="s">
        <v>12</v>
      </c>
    </row>
    <row r="30" spans="1:9" x14ac:dyDescent="0.25">
      <c r="A30" s="216"/>
      <c r="B30" s="217" t="s">
        <v>1949</v>
      </c>
      <c r="C30" s="363" t="s">
        <v>3405</v>
      </c>
      <c r="D30" s="214" t="s">
        <v>163</v>
      </c>
      <c r="E30" s="235">
        <v>12466</v>
      </c>
      <c r="F30" s="35">
        <v>41794</v>
      </c>
      <c r="G30" s="56">
        <v>12466</v>
      </c>
      <c r="H30" s="86">
        <f t="shared" si="0"/>
        <v>0</v>
      </c>
      <c r="I30" s="121" t="s">
        <v>162</v>
      </c>
    </row>
    <row r="31" spans="1:9" x14ac:dyDescent="0.25">
      <c r="A31" s="216"/>
      <c r="B31" s="217" t="s">
        <v>2133</v>
      </c>
      <c r="C31" s="363" t="s">
        <v>3405</v>
      </c>
      <c r="D31" s="214" t="s">
        <v>163</v>
      </c>
      <c r="E31" s="235">
        <v>3725.5</v>
      </c>
      <c r="F31" s="35">
        <v>41794</v>
      </c>
      <c r="G31" s="44">
        <v>3725.5</v>
      </c>
      <c r="H31" s="243">
        <f t="shared" si="0"/>
        <v>0</v>
      </c>
      <c r="I31" s="214"/>
    </row>
    <row r="32" spans="1:9" x14ac:dyDescent="0.25">
      <c r="A32" s="216"/>
      <c r="B32" s="217" t="s">
        <v>2230</v>
      </c>
      <c r="C32" s="363" t="s">
        <v>3405</v>
      </c>
      <c r="D32" s="214" t="s">
        <v>163</v>
      </c>
      <c r="E32" s="235">
        <v>1987</v>
      </c>
      <c r="F32" s="35">
        <v>41799</v>
      </c>
      <c r="G32" s="56">
        <v>1987</v>
      </c>
      <c r="H32" s="243">
        <f t="shared" si="0"/>
        <v>0</v>
      </c>
      <c r="I32" s="214" t="s">
        <v>162</v>
      </c>
    </row>
    <row r="33" spans="1:9" x14ac:dyDescent="0.25">
      <c r="A33" s="216"/>
      <c r="B33" s="217" t="s">
        <v>1422</v>
      </c>
      <c r="C33" s="363" t="s">
        <v>3405</v>
      </c>
      <c r="D33" s="214" t="s">
        <v>163</v>
      </c>
      <c r="E33" s="235">
        <v>3250</v>
      </c>
      <c r="F33" s="35">
        <v>41800</v>
      </c>
      <c r="G33" s="44">
        <v>3250</v>
      </c>
      <c r="H33" s="243">
        <f t="shared" si="0"/>
        <v>0</v>
      </c>
      <c r="I33" s="214"/>
    </row>
    <row r="34" spans="1:9" x14ac:dyDescent="0.25">
      <c r="A34" s="216"/>
      <c r="B34" s="398" t="s">
        <v>1768</v>
      </c>
      <c r="C34" s="343" t="s">
        <v>3573</v>
      </c>
      <c r="D34" s="214" t="s">
        <v>163</v>
      </c>
      <c r="E34" s="235">
        <v>3222</v>
      </c>
      <c r="F34" s="35">
        <v>41804</v>
      </c>
      <c r="G34" s="44">
        <v>3222</v>
      </c>
      <c r="H34" s="243">
        <f t="shared" si="0"/>
        <v>0</v>
      </c>
      <c r="I34" s="214"/>
    </row>
    <row r="35" spans="1:9" x14ac:dyDescent="0.25">
      <c r="A35" s="216"/>
      <c r="B35" s="398" t="s">
        <v>1829</v>
      </c>
      <c r="C35" s="343" t="s">
        <v>3573</v>
      </c>
      <c r="D35" s="214" t="s">
        <v>163</v>
      </c>
      <c r="E35" s="235">
        <v>343</v>
      </c>
      <c r="F35" s="35">
        <v>41804</v>
      </c>
      <c r="G35" s="44">
        <v>343</v>
      </c>
      <c r="H35" s="243">
        <f t="shared" si="0"/>
        <v>0</v>
      </c>
      <c r="I35" s="214"/>
    </row>
    <row r="36" spans="1:9" x14ac:dyDescent="0.25">
      <c r="A36" s="216"/>
      <c r="B36" s="398" t="s">
        <v>1995</v>
      </c>
      <c r="C36" s="343" t="s">
        <v>3573</v>
      </c>
      <c r="D36" s="214" t="s">
        <v>163</v>
      </c>
      <c r="E36" s="235">
        <v>16687</v>
      </c>
      <c r="F36" s="35">
        <v>41808</v>
      </c>
      <c r="G36" s="56">
        <v>16687</v>
      </c>
      <c r="H36" s="243">
        <f t="shared" si="0"/>
        <v>0</v>
      </c>
      <c r="I36" s="214" t="s">
        <v>162</v>
      </c>
    </row>
    <row r="37" spans="1:9" x14ac:dyDescent="0.25">
      <c r="A37" s="216"/>
      <c r="B37" s="398" t="s">
        <v>2093</v>
      </c>
      <c r="C37" s="343" t="s">
        <v>3573</v>
      </c>
      <c r="D37" s="214" t="s">
        <v>163</v>
      </c>
      <c r="E37" s="235">
        <v>9630</v>
      </c>
      <c r="F37" s="35">
        <v>41808</v>
      </c>
      <c r="G37" s="56">
        <v>9630</v>
      </c>
      <c r="H37" s="243">
        <f t="shared" si="0"/>
        <v>0</v>
      </c>
      <c r="I37" s="214" t="s">
        <v>21</v>
      </c>
    </row>
    <row r="38" spans="1:9" x14ac:dyDescent="0.25">
      <c r="A38" s="366">
        <v>41809</v>
      </c>
      <c r="B38" s="400" t="s">
        <v>2150</v>
      </c>
      <c r="C38" s="368" t="s">
        <v>3573</v>
      </c>
      <c r="D38" s="214" t="s">
        <v>163</v>
      </c>
      <c r="E38" s="235">
        <v>2101</v>
      </c>
      <c r="F38" s="35">
        <v>41809</v>
      </c>
      <c r="G38" s="44">
        <v>2101</v>
      </c>
      <c r="H38" s="243">
        <f t="shared" si="0"/>
        <v>0</v>
      </c>
      <c r="I38" s="214"/>
    </row>
    <row r="39" spans="1:9" x14ac:dyDescent="0.25">
      <c r="A39" s="366">
        <v>41809</v>
      </c>
      <c r="B39" s="400" t="s">
        <v>2160</v>
      </c>
      <c r="C39" s="368" t="s">
        <v>3573</v>
      </c>
      <c r="D39" s="214" t="s">
        <v>163</v>
      </c>
      <c r="E39" s="235">
        <v>359</v>
      </c>
      <c r="F39" s="35">
        <v>41809</v>
      </c>
      <c r="G39" s="44">
        <v>359</v>
      </c>
      <c r="H39" s="243">
        <f t="shared" si="0"/>
        <v>0</v>
      </c>
      <c r="I39" s="214"/>
    </row>
    <row r="40" spans="1:9" x14ac:dyDescent="0.25">
      <c r="A40" s="369">
        <v>41808</v>
      </c>
      <c r="B40" s="399" t="s">
        <v>2181</v>
      </c>
      <c r="C40" s="371" t="s">
        <v>3573</v>
      </c>
      <c r="D40" s="214" t="s">
        <v>163</v>
      </c>
      <c r="E40" s="235">
        <v>833</v>
      </c>
      <c r="F40" s="35">
        <v>41808</v>
      </c>
      <c r="G40" s="44">
        <v>833</v>
      </c>
      <c r="H40" s="243">
        <f t="shared" si="0"/>
        <v>0</v>
      </c>
      <c r="I40" s="214"/>
    </row>
    <row r="41" spans="1:9" x14ac:dyDescent="0.25">
      <c r="A41" s="216"/>
      <c r="B41" s="398" t="s">
        <v>2259</v>
      </c>
      <c r="C41" s="343" t="s">
        <v>3573</v>
      </c>
      <c r="D41" s="214" t="s">
        <v>163</v>
      </c>
      <c r="E41" s="235">
        <v>13484</v>
      </c>
      <c r="F41" s="35">
        <v>41811</v>
      </c>
      <c r="G41" s="44">
        <v>13484</v>
      </c>
      <c r="H41" s="243">
        <f t="shared" si="0"/>
        <v>0</v>
      </c>
      <c r="I41" s="214" t="s">
        <v>162</v>
      </c>
    </row>
    <row r="42" spans="1:9" x14ac:dyDescent="0.25">
      <c r="A42" s="216"/>
      <c r="B42" s="398" t="s">
        <v>1246</v>
      </c>
      <c r="C42" s="343" t="s">
        <v>3573</v>
      </c>
      <c r="D42" s="214" t="s">
        <v>163</v>
      </c>
      <c r="E42" s="235">
        <v>647.5</v>
      </c>
      <c r="F42" s="35">
        <v>41811</v>
      </c>
      <c r="G42" s="44">
        <v>647.5</v>
      </c>
      <c r="H42" s="243">
        <f t="shared" si="0"/>
        <v>0</v>
      </c>
      <c r="I42" s="214"/>
    </row>
    <row r="43" spans="1:9" x14ac:dyDescent="0.25">
      <c r="A43" s="216"/>
      <c r="B43" s="398" t="s">
        <v>1524</v>
      </c>
      <c r="C43" s="343" t="s">
        <v>3573</v>
      </c>
      <c r="D43" s="214" t="s">
        <v>163</v>
      </c>
      <c r="E43" s="235">
        <v>2864</v>
      </c>
      <c r="F43" s="35">
        <v>41815</v>
      </c>
      <c r="G43" s="34">
        <v>2864</v>
      </c>
      <c r="H43" s="243">
        <f t="shared" si="0"/>
        <v>0</v>
      </c>
      <c r="I43" s="121"/>
    </row>
    <row r="44" spans="1:9" x14ac:dyDescent="0.25">
      <c r="A44" s="216"/>
      <c r="B44" s="398" t="s">
        <v>1565</v>
      </c>
      <c r="C44" s="343" t="s">
        <v>3573</v>
      </c>
      <c r="D44" s="214" t="s">
        <v>163</v>
      </c>
      <c r="E44" s="235">
        <v>3125</v>
      </c>
      <c r="F44" s="35">
        <v>41815</v>
      </c>
      <c r="G44" s="34">
        <v>3125</v>
      </c>
      <c r="H44" s="243">
        <f t="shared" si="0"/>
        <v>0</v>
      </c>
      <c r="I44" s="121"/>
    </row>
    <row r="45" spans="1:9" x14ac:dyDescent="0.25">
      <c r="A45" s="216"/>
      <c r="B45" s="217" t="s">
        <v>1665</v>
      </c>
      <c r="C45" s="253" t="s">
        <v>3681</v>
      </c>
      <c r="D45" s="214" t="s">
        <v>163</v>
      </c>
      <c r="E45" s="235">
        <v>2286</v>
      </c>
      <c r="F45" s="35">
        <v>41818</v>
      </c>
      <c r="G45" s="34">
        <v>2286</v>
      </c>
      <c r="H45" s="243">
        <f t="shared" si="0"/>
        <v>0</v>
      </c>
      <c r="I45" s="121" t="s">
        <v>162</v>
      </c>
    </row>
    <row r="46" spans="1:9" x14ac:dyDescent="0.25">
      <c r="A46" s="216"/>
      <c r="B46" s="217" t="s">
        <v>1674</v>
      </c>
      <c r="C46" s="253" t="s">
        <v>3681</v>
      </c>
      <c r="D46" s="214" t="s">
        <v>163</v>
      </c>
      <c r="E46" s="235">
        <v>14358.5</v>
      </c>
      <c r="F46" s="35">
        <v>41818</v>
      </c>
      <c r="G46" s="34">
        <v>14358.5</v>
      </c>
      <c r="H46" s="243">
        <f t="shared" si="0"/>
        <v>0</v>
      </c>
      <c r="I46" s="121" t="s">
        <v>162</v>
      </c>
    </row>
    <row r="47" spans="1:9" x14ac:dyDescent="0.25">
      <c r="A47" s="216"/>
      <c r="B47" s="217" t="s">
        <v>1831</v>
      </c>
      <c r="C47" s="253" t="s">
        <v>3681</v>
      </c>
      <c r="D47" s="214" t="s">
        <v>163</v>
      </c>
      <c r="E47" s="235">
        <v>1222</v>
      </c>
      <c r="F47" s="35">
        <v>41818</v>
      </c>
      <c r="G47" s="44">
        <v>1222</v>
      </c>
      <c r="H47" s="243">
        <f t="shared" si="0"/>
        <v>0</v>
      </c>
      <c r="I47" s="214"/>
    </row>
    <row r="48" spans="1:9" x14ac:dyDescent="0.25">
      <c r="A48" s="216"/>
      <c r="B48" s="217" t="s">
        <v>1996</v>
      </c>
      <c r="C48" s="253" t="s">
        <v>3681</v>
      </c>
      <c r="D48" s="214" t="s">
        <v>163</v>
      </c>
      <c r="E48" s="235">
        <v>472</v>
      </c>
      <c r="F48" s="35">
        <v>41820</v>
      </c>
      <c r="G48" s="44">
        <v>472</v>
      </c>
      <c r="H48" s="243">
        <f t="shared" si="0"/>
        <v>0</v>
      </c>
      <c r="I48" s="214"/>
    </row>
    <row r="49" spans="1:9" x14ac:dyDescent="0.25">
      <c r="A49" s="216"/>
      <c r="B49" s="217" t="s">
        <v>1603</v>
      </c>
      <c r="C49" s="363" t="s">
        <v>3405</v>
      </c>
      <c r="D49" s="214" t="s">
        <v>606</v>
      </c>
      <c r="E49" s="235">
        <v>2463.6</v>
      </c>
      <c r="F49" s="35">
        <v>41804</v>
      </c>
      <c r="G49" s="44">
        <v>2463.6</v>
      </c>
      <c r="H49" s="243">
        <f t="shared" si="0"/>
        <v>0</v>
      </c>
      <c r="I49" s="214" t="s">
        <v>162</v>
      </c>
    </row>
    <row r="50" spans="1:9" x14ac:dyDescent="0.25">
      <c r="A50" s="216"/>
      <c r="B50" s="398" t="s">
        <v>2280</v>
      </c>
      <c r="C50" s="343" t="s">
        <v>3573</v>
      </c>
      <c r="D50" s="214" t="s">
        <v>606</v>
      </c>
      <c r="E50" s="235">
        <v>1500</v>
      </c>
      <c r="F50" s="35">
        <v>41811</v>
      </c>
      <c r="G50" s="44">
        <v>1500</v>
      </c>
      <c r="H50" s="243">
        <f t="shared" si="0"/>
        <v>0</v>
      </c>
      <c r="I50" s="214" t="s">
        <v>162</v>
      </c>
    </row>
    <row r="51" spans="1:9" x14ac:dyDescent="0.25">
      <c r="A51" s="216"/>
      <c r="B51" s="398" t="s">
        <v>1418</v>
      </c>
      <c r="C51" s="343" t="s">
        <v>3573</v>
      </c>
      <c r="D51" s="214" t="s">
        <v>2934</v>
      </c>
      <c r="E51" s="235">
        <v>5688.6</v>
      </c>
      <c r="F51" s="340" t="s">
        <v>3664</v>
      </c>
      <c r="G51" s="44">
        <v>5688.6</v>
      </c>
      <c r="H51" s="243">
        <f t="shared" si="0"/>
        <v>0</v>
      </c>
      <c r="I51" s="214" t="s">
        <v>162</v>
      </c>
    </row>
    <row r="52" spans="1:9" x14ac:dyDescent="0.25">
      <c r="A52" s="216"/>
      <c r="B52" s="398" t="s">
        <v>1996</v>
      </c>
      <c r="C52" s="343" t="s">
        <v>3573</v>
      </c>
      <c r="D52" s="214" t="s">
        <v>3612</v>
      </c>
      <c r="E52" s="235">
        <v>11988</v>
      </c>
      <c r="F52" s="35">
        <v>41808</v>
      </c>
      <c r="G52" s="56">
        <v>11988</v>
      </c>
      <c r="H52" s="243">
        <f t="shared" si="0"/>
        <v>0</v>
      </c>
      <c r="I52" s="214" t="s">
        <v>162</v>
      </c>
    </row>
    <row r="53" spans="1:9" x14ac:dyDescent="0.25">
      <c r="A53" s="216"/>
      <c r="B53" s="398" t="s">
        <v>2258</v>
      </c>
      <c r="C53" s="343" t="s">
        <v>3573</v>
      </c>
      <c r="D53" s="214" t="s">
        <v>3612</v>
      </c>
      <c r="E53" s="235">
        <v>11357</v>
      </c>
      <c r="F53" s="35">
        <v>41811</v>
      </c>
      <c r="G53" s="44">
        <v>11357</v>
      </c>
      <c r="H53" s="243">
        <f t="shared" si="0"/>
        <v>0</v>
      </c>
      <c r="I53" s="214" t="s">
        <v>162</v>
      </c>
    </row>
    <row r="54" spans="1:9" x14ac:dyDescent="0.25">
      <c r="A54" s="216"/>
      <c r="B54" s="217" t="s">
        <v>1952</v>
      </c>
      <c r="C54" s="363" t="s">
        <v>3405</v>
      </c>
      <c r="D54" s="214" t="s">
        <v>172</v>
      </c>
      <c r="E54" s="235">
        <v>8555</v>
      </c>
      <c r="F54" s="35">
        <v>41794</v>
      </c>
      <c r="G54" s="56">
        <v>8555</v>
      </c>
      <c r="H54" s="86">
        <f t="shared" si="0"/>
        <v>0</v>
      </c>
      <c r="I54" s="121" t="s">
        <v>162</v>
      </c>
    </row>
    <row r="55" spans="1:9" x14ac:dyDescent="0.25">
      <c r="A55" s="216"/>
      <c r="B55" s="217" t="s">
        <v>1307</v>
      </c>
      <c r="C55" s="363" t="s">
        <v>3405</v>
      </c>
      <c r="D55" s="214" t="s">
        <v>172</v>
      </c>
      <c r="E55" s="235">
        <v>8025.6</v>
      </c>
      <c r="F55" s="35">
        <v>41801</v>
      </c>
      <c r="G55" s="56">
        <v>8025.6</v>
      </c>
      <c r="H55" s="243">
        <f t="shared" si="0"/>
        <v>0</v>
      </c>
      <c r="I55" s="214" t="s">
        <v>162</v>
      </c>
    </row>
    <row r="56" spans="1:9" x14ac:dyDescent="0.25">
      <c r="A56" s="216"/>
      <c r="B56" s="398" t="s">
        <v>1788</v>
      </c>
      <c r="C56" s="343" t="s">
        <v>3573</v>
      </c>
      <c r="D56" s="214" t="s">
        <v>172</v>
      </c>
      <c r="E56" s="235">
        <v>15032</v>
      </c>
      <c r="F56" s="35">
        <v>41804</v>
      </c>
      <c r="G56" s="44">
        <v>15032</v>
      </c>
      <c r="H56" s="243">
        <f t="shared" si="0"/>
        <v>0</v>
      </c>
      <c r="I56" s="214"/>
    </row>
    <row r="57" spans="1:9" x14ac:dyDescent="0.25">
      <c r="A57" s="216"/>
      <c r="B57" s="398" t="s">
        <v>2008</v>
      </c>
      <c r="C57" s="343" t="s">
        <v>3573</v>
      </c>
      <c r="D57" s="214" t="s">
        <v>172</v>
      </c>
      <c r="E57" s="235">
        <v>8769.4</v>
      </c>
      <c r="F57" s="35">
        <v>41808</v>
      </c>
      <c r="G57" s="56">
        <v>8769.4</v>
      </c>
      <c r="H57" s="243">
        <f t="shared" si="0"/>
        <v>0</v>
      </c>
      <c r="I57" s="214" t="s">
        <v>162</v>
      </c>
    </row>
    <row r="58" spans="1:9" x14ac:dyDescent="0.25">
      <c r="A58" s="216"/>
      <c r="B58" s="398" t="s">
        <v>1419</v>
      </c>
      <c r="C58" s="343" t="s">
        <v>3573</v>
      </c>
      <c r="D58" s="214" t="s">
        <v>172</v>
      </c>
      <c r="E58" s="235">
        <v>6333.6</v>
      </c>
      <c r="F58" s="35">
        <v>41815</v>
      </c>
      <c r="G58" s="44">
        <v>6333.6</v>
      </c>
      <c r="H58" s="243">
        <f t="shared" si="0"/>
        <v>0</v>
      </c>
      <c r="I58" s="214" t="s">
        <v>162</v>
      </c>
    </row>
    <row r="59" spans="1:9" x14ac:dyDescent="0.25">
      <c r="A59" s="216"/>
      <c r="B59" s="398" t="s">
        <v>1924</v>
      </c>
      <c r="C59" s="343" t="s">
        <v>3573</v>
      </c>
      <c r="D59" s="214" t="s">
        <v>128</v>
      </c>
      <c r="E59" s="235">
        <v>35945</v>
      </c>
      <c r="F59" s="35">
        <v>41807</v>
      </c>
      <c r="G59" s="44">
        <v>35945</v>
      </c>
      <c r="H59" s="243">
        <f t="shared" si="0"/>
        <v>0</v>
      </c>
      <c r="I59" s="214" t="s">
        <v>2852</v>
      </c>
    </row>
    <row r="60" spans="1:9" x14ac:dyDescent="0.25">
      <c r="A60" s="216"/>
      <c r="B60" s="398" t="s">
        <v>1928</v>
      </c>
      <c r="C60" s="343" t="s">
        <v>3573</v>
      </c>
      <c r="D60" s="214" t="s">
        <v>128</v>
      </c>
      <c r="E60" s="235">
        <v>342</v>
      </c>
      <c r="F60" s="35">
        <v>41807</v>
      </c>
      <c r="G60" s="44">
        <v>342</v>
      </c>
      <c r="H60" s="243">
        <f t="shared" si="0"/>
        <v>0</v>
      </c>
      <c r="I60" s="214" t="s">
        <v>2852</v>
      </c>
    </row>
    <row r="61" spans="1:9" x14ac:dyDescent="0.25">
      <c r="A61" s="216"/>
      <c r="B61" s="217" t="s">
        <v>1414</v>
      </c>
      <c r="C61" s="363" t="s">
        <v>3405</v>
      </c>
      <c r="D61" s="214" t="s">
        <v>3551</v>
      </c>
      <c r="E61" s="235">
        <v>19016</v>
      </c>
      <c r="F61" s="35">
        <v>41800</v>
      </c>
      <c r="G61" s="44">
        <v>19016</v>
      </c>
      <c r="H61" s="243">
        <f t="shared" si="0"/>
        <v>0</v>
      </c>
      <c r="I61" s="214" t="s">
        <v>12</v>
      </c>
    </row>
    <row r="62" spans="1:9" x14ac:dyDescent="0.25">
      <c r="A62" s="216"/>
      <c r="B62" s="217" t="s">
        <v>1887</v>
      </c>
      <c r="C62" s="363" t="s">
        <v>3405</v>
      </c>
      <c r="D62" s="214" t="s">
        <v>549</v>
      </c>
      <c r="E62" s="235">
        <v>45355</v>
      </c>
      <c r="F62" s="35">
        <v>41793</v>
      </c>
      <c r="G62" s="34">
        <v>45355</v>
      </c>
      <c r="H62" s="86">
        <f t="shared" si="0"/>
        <v>0</v>
      </c>
      <c r="I62" s="121" t="s">
        <v>27</v>
      </c>
    </row>
    <row r="63" spans="1:9" x14ac:dyDescent="0.25">
      <c r="A63" s="216"/>
      <c r="B63" s="398" t="s">
        <v>1844</v>
      </c>
      <c r="C63" s="343" t="s">
        <v>3573</v>
      </c>
      <c r="D63" s="214" t="s">
        <v>141</v>
      </c>
      <c r="E63" s="235">
        <v>10414</v>
      </c>
      <c r="F63" s="35">
        <v>41805</v>
      </c>
      <c r="G63" s="44">
        <v>10414</v>
      </c>
      <c r="H63" s="243">
        <f t="shared" si="0"/>
        <v>0</v>
      </c>
      <c r="I63" s="214"/>
    </row>
    <row r="64" spans="1:9" x14ac:dyDescent="0.25">
      <c r="A64" s="216"/>
      <c r="B64" s="217" t="s">
        <v>1915</v>
      </c>
      <c r="C64" s="363" t="s">
        <v>3405</v>
      </c>
      <c r="D64" s="214" t="s">
        <v>99</v>
      </c>
      <c r="E64" s="235">
        <v>3247</v>
      </c>
      <c r="F64" s="35">
        <v>41793</v>
      </c>
      <c r="G64" s="34">
        <v>3247</v>
      </c>
      <c r="H64" s="86">
        <f t="shared" si="0"/>
        <v>0</v>
      </c>
      <c r="I64" s="121" t="s">
        <v>2852</v>
      </c>
    </row>
    <row r="65" spans="1:9" x14ac:dyDescent="0.25">
      <c r="A65" s="216"/>
      <c r="B65" s="217" t="s">
        <v>2110</v>
      </c>
      <c r="C65" s="363" t="s">
        <v>3405</v>
      </c>
      <c r="D65" s="214" t="s">
        <v>99</v>
      </c>
      <c r="E65" s="235">
        <v>925.4</v>
      </c>
      <c r="F65" s="35">
        <v>41795</v>
      </c>
      <c r="G65" s="34">
        <v>925.4</v>
      </c>
      <c r="H65" s="243">
        <f t="shared" si="0"/>
        <v>0</v>
      </c>
      <c r="I65" s="121" t="s">
        <v>27</v>
      </c>
    </row>
    <row r="66" spans="1:9" x14ac:dyDescent="0.25">
      <c r="A66" s="216"/>
      <c r="B66" s="217" t="s">
        <v>2128</v>
      </c>
      <c r="C66" s="363" t="s">
        <v>3405</v>
      </c>
      <c r="D66" s="214" t="s">
        <v>99</v>
      </c>
      <c r="E66" s="235">
        <v>2464</v>
      </c>
      <c r="F66" s="35">
        <v>41795</v>
      </c>
      <c r="G66" s="44">
        <v>2464</v>
      </c>
      <c r="H66" s="243">
        <f t="shared" si="0"/>
        <v>0</v>
      </c>
      <c r="I66" s="214" t="s">
        <v>217</v>
      </c>
    </row>
    <row r="67" spans="1:9" x14ac:dyDescent="0.25">
      <c r="A67" s="216"/>
      <c r="B67" s="217" t="s">
        <v>2321</v>
      </c>
      <c r="C67" s="363" t="s">
        <v>3405</v>
      </c>
      <c r="D67" s="214" t="s">
        <v>99</v>
      </c>
      <c r="E67" s="235">
        <v>3056</v>
      </c>
      <c r="F67" s="35">
        <v>41797</v>
      </c>
      <c r="G67" s="56">
        <v>3056</v>
      </c>
      <c r="H67" s="243">
        <f t="shared" ref="H67:H130" si="1">E67-G67</f>
        <v>0</v>
      </c>
      <c r="I67" s="214" t="s">
        <v>217</v>
      </c>
    </row>
    <row r="68" spans="1:9" x14ac:dyDescent="0.25">
      <c r="A68" s="216"/>
      <c r="B68" s="217" t="s">
        <v>1192</v>
      </c>
      <c r="C68" s="363" t="s">
        <v>3405</v>
      </c>
      <c r="D68" s="214" t="s">
        <v>99</v>
      </c>
      <c r="E68" s="235">
        <v>2861.73</v>
      </c>
      <c r="F68" s="35">
        <v>41798</v>
      </c>
      <c r="G68" s="44">
        <v>2861.73</v>
      </c>
      <c r="H68" s="243">
        <f t="shared" si="1"/>
        <v>0</v>
      </c>
      <c r="I68" s="214" t="s">
        <v>3427</v>
      </c>
    </row>
    <row r="69" spans="1:9" x14ac:dyDescent="0.25">
      <c r="A69" s="216"/>
      <c r="B69" s="217" t="s">
        <v>1299</v>
      </c>
      <c r="C69" s="363" t="s">
        <v>3405</v>
      </c>
      <c r="D69" s="214" t="s">
        <v>99</v>
      </c>
      <c r="E69" s="235">
        <v>1250</v>
      </c>
      <c r="F69" s="35">
        <v>41800</v>
      </c>
      <c r="G69" s="56">
        <v>1250</v>
      </c>
      <c r="H69" s="226">
        <f t="shared" si="1"/>
        <v>0</v>
      </c>
      <c r="I69" s="214" t="s">
        <v>65</v>
      </c>
    </row>
    <row r="70" spans="1:9" x14ac:dyDescent="0.25">
      <c r="A70" s="216"/>
      <c r="B70" s="217" t="s">
        <v>1482</v>
      </c>
      <c r="C70" s="363" t="s">
        <v>3405</v>
      </c>
      <c r="D70" s="214" t="s">
        <v>99</v>
      </c>
      <c r="E70" s="235">
        <v>898</v>
      </c>
      <c r="F70" s="35">
        <v>41802</v>
      </c>
      <c r="G70" s="44">
        <v>898</v>
      </c>
      <c r="H70" s="243">
        <f t="shared" si="1"/>
        <v>0</v>
      </c>
      <c r="I70" s="214" t="s">
        <v>27</v>
      </c>
    </row>
    <row r="71" spans="1:9" x14ac:dyDescent="0.25">
      <c r="A71" s="216"/>
      <c r="B71" s="398" t="s">
        <v>1696</v>
      </c>
      <c r="C71" s="343" t="s">
        <v>3573</v>
      </c>
      <c r="D71" s="214" t="s">
        <v>99</v>
      </c>
      <c r="E71" s="235">
        <v>2521.5</v>
      </c>
      <c r="F71" s="35">
        <v>41804</v>
      </c>
      <c r="G71" s="56">
        <v>2521.5</v>
      </c>
      <c r="H71" s="243">
        <f t="shared" si="1"/>
        <v>0</v>
      </c>
      <c r="I71" s="214" t="s">
        <v>21</v>
      </c>
    </row>
    <row r="72" spans="1:9" x14ac:dyDescent="0.25">
      <c r="A72" s="216"/>
      <c r="B72" s="398" t="s">
        <v>1806</v>
      </c>
      <c r="C72" s="343" t="s">
        <v>3573</v>
      </c>
      <c r="D72" s="214" t="s">
        <v>99</v>
      </c>
      <c r="E72" s="235">
        <v>3521</v>
      </c>
      <c r="F72" s="35">
        <v>41805</v>
      </c>
      <c r="G72" s="44">
        <v>3521</v>
      </c>
      <c r="H72" s="243">
        <f t="shared" si="1"/>
        <v>0</v>
      </c>
      <c r="I72" s="214" t="s">
        <v>21</v>
      </c>
    </row>
    <row r="73" spans="1:9" x14ac:dyDescent="0.25">
      <c r="A73" s="216"/>
      <c r="B73" s="398" t="s">
        <v>1948</v>
      </c>
      <c r="C73" s="343" t="s">
        <v>3573</v>
      </c>
      <c r="D73" s="214" t="s">
        <v>99</v>
      </c>
      <c r="E73" s="235">
        <v>4752.5</v>
      </c>
      <c r="F73" s="35">
        <v>41807</v>
      </c>
      <c r="G73" s="44">
        <v>4752.5</v>
      </c>
      <c r="H73" s="243">
        <f t="shared" si="1"/>
        <v>0</v>
      </c>
      <c r="I73" s="214" t="s">
        <v>3427</v>
      </c>
    </row>
    <row r="74" spans="1:9" x14ac:dyDescent="0.25">
      <c r="A74" s="216"/>
      <c r="B74" s="398" t="s">
        <v>2071</v>
      </c>
      <c r="C74" s="343" t="s">
        <v>3573</v>
      </c>
      <c r="D74" s="214" t="s">
        <v>99</v>
      </c>
      <c r="E74" s="235">
        <v>3066</v>
      </c>
      <c r="F74" s="35">
        <v>41808</v>
      </c>
      <c r="G74" s="44">
        <v>3066</v>
      </c>
      <c r="H74" s="243">
        <f t="shared" si="1"/>
        <v>0</v>
      </c>
      <c r="I74" s="214" t="s">
        <v>217</v>
      </c>
    </row>
    <row r="75" spans="1:9" x14ac:dyDescent="0.25">
      <c r="A75" s="216"/>
      <c r="B75" s="398" t="s">
        <v>2074</v>
      </c>
      <c r="C75" s="343" t="s">
        <v>3573</v>
      </c>
      <c r="D75" s="214" t="s">
        <v>99</v>
      </c>
      <c r="E75" s="235">
        <v>925.5</v>
      </c>
      <c r="F75" s="35">
        <v>41808</v>
      </c>
      <c r="G75" s="56">
        <v>925.5</v>
      </c>
      <c r="H75" s="243">
        <f t="shared" si="1"/>
        <v>0</v>
      </c>
      <c r="I75" s="214" t="s">
        <v>27</v>
      </c>
    </row>
    <row r="76" spans="1:9" x14ac:dyDescent="0.25">
      <c r="A76" s="369">
        <v>41808</v>
      </c>
      <c r="B76" s="399" t="s">
        <v>2212</v>
      </c>
      <c r="C76" s="371" t="s">
        <v>3573</v>
      </c>
      <c r="D76" s="214" t="s">
        <v>99</v>
      </c>
      <c r="E76" s="235">
        <v>10604</v>
      </c>
      <c r="F76" s="35">
        <v>41809</v>
      </c>
      <c r="G76" s="44">
        <v>10604</v>
      </c>
      <c r="H76" s="243">
        <f t="shared" si="1"/>
        <v>0</v>
      </c>
      <c r="I76" s="214" t="s">
        <v>2852</v>
      </c>
    </row>
    <row r="77" spans="1:9" x14ac:dyDescent="0.25">
      <c r="A77" s="216"/>
      <c r="B77" s="398" t="s">
        <v>2253</v>
      </c>
      <c r="C77" s="343" t="s">
        <v>3573</v>
      </c>
      <c r="D77" s="214" t="s">
        <v>99</v>
      </c>
      <c r="E77" s="235">
        <v>925</v>
      </c>
      <c r="F77" s="35">
        <v>41810</v>
      </c>
      <c r="G77" s="44">
        <v>925</v>
      </c>
      <c r="H77" s="243">
        <f t="shared" si="1"/>
        <v>0</v>
      </c>
      <c r="I77" s="214" t="s">
        <v>27</v>
      </c>
    </row>
    <row r="78" spans="1:9" x14ac:dyDescent="0.25">
      <c r="A78" s="216"/>
      <c r="B78" s="398" t="s">
        <v>1141</v>
      </c>
      <c r="C78" s="343" t="s">
        <v>3573</v>
      </c>
      <c r="D78" s="214" t="s">
        <v>99</v>
      </c>
      <c r="E78" s="235">
        <v>2931</v>
      </c>
      <c r="F78" s="35">
        <v>41811</v>
      </c>
      <c r="G78" s="44">
        <v>2931</v>
      </c>
      <c r="H78" s="243">
        <f t="shared" si="1"/>
        <v>0</v>
      </c>
      <c r="I78" s="214" t="s">
        <v>217</v>
      </c>
    </row>
    <row r="79" spans="1:9" x14ac:dyDescent="0.25">
      <c r="A79" s="216"/>
      <c r="B79" s="398" t="s">
        <v>1268</v>
      </c>
      <c r="C79" s="343" t="s">
        <v>3573</v>
      </c>
      <c r="D79" s="214" t="s">
        <v>99</v>
      </c>
      <c r="E79" s="235">
        <v>1340</v>
      </c>
      <c r="F79" s="35">
        <v>41813</v>
      </c>
      <c r="G79" s="44">
        <v>1340</v>
      </c>
      <c r="H79" s="243">
        <f t="shared" si="1"/>
        <v>0</v>
      </c>
      <c r="I79" s="214" t="s">
        <v>217</v>
      </c>
    </row>
    <row r="80" spans="1:9" x14ac:dyDescent="0.25">
      <c r="A80" s="216"/>
      <c r="B80" s="398" t="s">
        <v>1312</v>
      </c>
      <c r="C80" s="343" t="s">
        <v>3573</v>
      </c>
      <c r="D80" s="214" t="s">
        <v>99</v>
      </c>
      <c r="E80" s="235">
        <v>1413.5</v>
      </c>
      <c r="F80" s="35">
        <v>41812</v>
      </c>
      <c r="G80" s="44">
        <v>1413.5</v>
      </c>
      <c r="H80" s="243">
        <f t="shared" si="1"/>
        <v>0</v>
      </c>
      <c r="I80" s="214"/>
    </row>
    <row r="81" spans="1:9" x14ac:dyDescent="0.25">
      <c r="A81" s="216"/>
      <c r="B81" s="398" t="s">
        <v>1430</v>
      </c>
      <c r="C81" s="343" t="s">
        <v>3573</v>
      </c>
      <c r="D81" s="214" t="s">
        <v>99</v>
      </c>
      <c r="E81" s="235">
        <v>925.5</v>
      </c>
      <c r="F81" s="35">
        <v>41815</v>
      </c>
      <c r="G81" s="44">
        <v>925.5</v>
      </c>
      <c r="H81" s="243">
        <f t="shared" si="1"/>
        <v>0</v>
      </c>
      <c r="I81" s="214" t="s">
        <v>27</v>
      </c>
    </row>
    <row r="82" spans="1:9" x14ac:dyDescent="0.25">
      <c r="A82" s="216"/>
      <c r="B82" s="217" t="s">
        <v>1654</v>
      </c>
      <c r="C82" s="253" t="s">
        <v>3681</v>
      </c>
      <c r="D82" s="214" t="s">
        <v>99</v>
      </c>
      <c r="E82" s="235">
        <v>1422</v>
      </c>
      <c r="F82" s="35">
        <v>41817</v>
      </c>
      <c r="G82" s="56">
        <v>1422</v>
      </c>
      <c r="H82" s="243">
        <f t="shared" si="1"/>
        <v>0</v>
      </c>
      <c r="I82" s="121" t="s">
        <v>217</v>
      </c>
    </row>
    <row r="83" spans="1:9" x14ac:dyDescent="0.25">
      <c r="A83" s="216"/>
      <c r="B83" s="217" t="s">
        <v>1856</v>
      </c>
      <c r="C83" s="253" t="s">
        <v>3681</v>
      </c>
      <c r="D83" s="214" t="s">
        <v>99</v>
      </c>
      <c r="E83" s="235">
        <v>4755</v>
      </c>
      <c r="F83" s="35">
        <v>41819</v>
      </c>
      <c r="G83" s="44">
        <v>4755</v>
      </c>
      <c r="H83" s="243">
        <f t="shared" si="1"/>
        <v>0</v>
      </c>
      <c r="I83" s="214" t="s">
        <v>12</v>
      </c>
    </row>
    <row r="84" spans="1:9" x14ac:dyDescent="0.25">
      <c r="A84" s="216"/>
      <c r="B84" s="217" t="s">
        <v>2126</v>
      </c>
      <c r="C84" s="363" t="s">
        <v>3405</v>
      </c>
      <c r="D84" s="214" t="s">
        <v>1084</v>
      </c>
      <c r="E84" s="235">
        <v>5377</v>
      </c>
      <c r="F84" s="35">
        <v>41794</v>
      </c>
      <c r="G84" s="44">
        <v>5377</v>
      </c>
      <c r="H84" s="243">
        <f t="shared" si="1"/>
        <v>0</v>
      </c>
      <c r="I84" s="214"/>
    </row>
    <row r="85" spans="1:9" x14ac:dyDescent="0.25">
      <c r="A85" s="216"/>
      <c r="B85" s="217" t="s">
        <v>1957</v>
      </c>
      <c r="C85" s="363" t="s">
        <v>3405</v>
      </c>
      <c r="D85" s="214" t="s">
        <v>175</v>
      </c>
      <c r="E85" s="235">
        <v>27147.9</v>
      </c>
      <c r="F85" s="38" t="s">
        <v>3469</v>
      </c>
      <c r="G85" s="34">
        <v>27147.9</v>
      </c>
      <c r="H85" s="86">
        <f t="shared" si="1"/>
        <v>0</v>
      </c>
      <c r="I85" s="121" t="s">
        <v>162</v>
      </c>
    </row>
    <row r="86" spans="1:9" x14ac:dyDescent="0.25">
      <c r="A86" s="216"/>
      <c r="B86" s="217" t="s">
        <v>2232</v>
      </c>
      <c r="C86" s="363" t="s">
        <v>3405</v>
      </c>
      <c r="D86" s="214" t="s">
        <v>175</v>
      </c>
      <c r="E86" s="235">
        <v>5324.85</v>
      </c>
      <c r="F86" s="38" t="s">
        <v>3507</v>
      </c>
      <c r="G86" s="44">
        <v>5324.85</v>
      </c>
      <c r="H86" s="243">
        <f t="shared" si="1"/>
        <v>0</v>
      </c>
      <c r="I86" s="214" t="s">
        <v>162</v>
      </c>
    </row>
    <row r="87" spans="1:9" x14ac:dyDescent="0.25">
      <c r="A87" s="216"/>
      <c r="B87" s="217" t="s">
        <v>1311</v>
      </c>
      <c r="C87" s="363" t="s">
        <v>3405</v>
      </c>
      <c r="D87" s="214" t="s">
        <v>175</v>
      </c>
      <c r="E87" s="235">
        <v>12448.2</v>
      </c>
      <c r="F87" s="38" t="s">
        <v>3543</v>
      </c>
      <c r="G87" s="56">
        <v>12448.2</v>
      </c>
      <c r="H87" s="243">
        <f t="shared" si="1"/>
        <v>0</v>
      </c>
      <c r="I87" s="214" t="s">
        <v>162</v>
      </c>
    </row>
    <row r="88" spans="1:9" x14ac:dyDescent="0.25">
      <c r="A88" s="216"/>
      <c r="B88" s="217" t="s">
        <v>1616</v>
      </c>
      <c r="C88" s="363" t="s">
        <v>3405</v>
      </c>
      <c r="D88" s="214" t="s">
        <v>175</v>
      </c>
      <c r="E88" s="235">
        <v>2242.5</v>
      </c>
      <c r="F88" s="38" t="s">
        <v>3572</v>
      </c>
      <c r="G88" s="44">
        <v>2242.5</v>
      </c>
      <c r="H88" s="243">
        <f t="shared" si="1"/>
        <v>0</v>
      </c>
      <c r="I88" s="214" t="s">
        <v>162</v>
      </c>
    </row>
    <row r="89" spans="1:9" x14ac:dyDescent="0.25">
      <c r="A89" s="216"/>
      <c r="B89" s="398" t="s">
        <v>2000</v>
      </c>
      <c r="C89" s="343" t="s">
        <v>3573</v>
      </c>
      <c r="D89" s="214" t="s">
        <v>175</v>
      </c>
      <c r="E89" s="235">
        <v>21453.5</v>
      </c>
      <c r="F89" s="35">
        <v>41808</v>
      </c>
      <c r="G89" s="56">
        <v>21453.5</v>
      </c>
      <c r="H89" s="243">
        <f t="shared" si="1"/>
        <v>0</v>
      </c>
      <c r="I89" s="58" t="s">
        <v>162</v>
      </c>
    </row>
    <row r="90" spans="1:9" x14ac:dyDescent="0.25">
      <c r="A90" s="216"/>
      <c r="B90" s="398" t="s">
        <v>2270</v>
      </c>
      <c r="C90" s="343" t="s">
        <v>3573</v>
      </c>
      <c r="D90" s="214" t="s">
        <v>175</v>
      </c>
      <c r="E90" s="235">
        <v>22369.439999999999</v>
      </c>
      <c r="F90" s="35">
        <v>41811</v>
      </c>
      <c r="G90" s="44">
        <v>22369.439999999999</v>
      </c>
      <c r="H90" s="243">
        <f t="shared" si="1"/>
        <v>0</v>
      </c>
      <c r="I90" s="214" t="s">
        <v>162</v>
      </c>
    </row>
    <row r="91" spans="1:9" x14ac:dyDescent="0.25">
      <c r="A91" s="216"/>
      <c r="B91" s="398" t="s">
        <v>1439</v>
      </c>
      <c r="C91" s="343" t="s">
        <v>3573</v>
      </c>
      <c r="D91" s="214" t="s">
        <v>175</v>
      </c>
      <c r="E91" s="235">
        <v>12632</v>
      </c>
      <c r="F91" s="340" t="s">
        <v>3668</v>
      </c>
      <c r="G91" s="44">
        <v>12632</v>
      </c>
      <c r="H91" s="243">
        <f t="shared" si="1"/>
        <v>0</v>
      </c>
      <c r="I91" s="214" t="s">
        <v>162</v>
      </c>
    </row>
    <row r="92" spans="1:9" x14ac:dyDescent="0.25">
      <c r="A92" s="216"/>
      <c r="B92" s="398" t="s">
        <v>1510</v>
      </c>
      <c r="C92" s="343" t="s">
        <v>3573</v>
      </c>
      <c r="D92" s="214" t="s">
        <v>649</v>
      </c>
      <c r="E92" s="235">
        <v>3677</v>
      </c>
      <c r="F92" s="35" t="s">
        <v>3672</v>
      </c>
      <c r="G92" s="34">
        <v>3677</v>
      </c>
      <c r="H92" s="243">
        <f t="shared" si="1"/>
        <v>0</v>
      </c>
      <c r="I92" s="121"/>
    </row>
    <row r="93" spans="1:9" x14ac:dyDescent="0.25">
      <c r="A93" s="216"/>
      <c r="B93" s="217" t="s">
        <v>1236</v>
      </c>
      <c r="C93" s="363" t="s">
        <v>3405</v>
      </c>
      <c r="D93" s="214" t="s">
        <v>91</v>
      </c>
      <c r="E93" s="235">
        <v>33164</v>
      </c>
      <c r="F93" s="35">
        <v>41799</v>
      </c>
      <c r="G93" s="44">
        <v>33164</v>
      </c>
      <c r="H93" s="243">
        <f t="shared" si="1"/>
        <v>0</v>
      </c>
      <c r="I93" s="214" t="s">
        <v>27</v>
      </c>
    </row>
    <row r="94" spans="1:9" x14ac:dyDescent="0.25">
      <c r="A94" s="216"/>
      <c r="B94" s="398" t="s">
        <v>2251</v>
      </c>
      <c r="C94" s="343" t="s">
        <v>3573</v>
      </c>
      <c r="D94" s="214" t="s">
        <v>91</v>
      </c>
      <c r="E94" s="235">
        <v>7884</v>
      </c>
      <c r="F94" s="35">
        <v>41810</v>
      </c>
      <c r="G94" s="44">
        <v>7884</v>
      </c>
      <c r="H94" s="243">
        <f t="shared" si="1"/>
        <v>0</v>
      </c>
      <c r="I94" s="214" t="s">
        <v>27</v>
      </c>
    </row>
    <row r="95" spans="1:9" x14ac:dyDescent="0.25">
      <c r="A95" s="216"/>
      <c r="B95" s="398" t="s">
        <v>1290</v>
      </c>
      <c r="C95" s="343" t="s">
        <v>3573</v>
      </c>
      <c r="D95" s="214" t="s">
        <v>91</v>
      </c>
      <c r="E95" s="235">
        <v>5292</v>
      </c>
      <c r="F95" s="35">
        <v>41812</v>
      </c>
      <c r="G95" s="44">
        <v>5292</v>
      </c>
      <c r="H95" s="243">
        <f t="shared" si="1"/>
        <v>0</v>
      </c>
      <c r="I95" s="214" t="s">
        <v>27</v>
      </c>
    </row>
    <row r="96" spans="1:9" x14ac:dyDescent="0.25">
      <c r="A96" s="216"/>
      <c r="B96" s="398" t="s">
        <v>1398</v>
      </c>
      <c r="C96" s="343" t="s">
        <v>3573</v>
      </c>
      <c r="D96" s="214" t="s">
        <v>91</v>
      </c>
      <c r="E96" s="235">
        <v>22215.599999999999</v>
      </c>
      <c r="F96" s="35">
        <v>41815</v>
      </c>
      <c r="G96" s="56">
        <v>22215.599999999999</v>
      </c>
      <c r="H96" s="243">
        <f t="shared" si="1"/>
        <v>0</v>
      </c>
      <c r="I96" s="214" t="s">
        <v>27</v>
      </c>
    </row>
    <row r="97" spans="1:9" x14ac:dyDescent="0.25">
      <c r="A97" s="216"/>
      <c r="B97" s="217" t="s">
        <v>1738</v>
      </c>
      <c r="C97" s="253" t="s">
        <v>3681</v>
      </c>
      <c r="D97" s="214" t="s">
        <v>91</v>
      </c>
      <c r="E97" s="235">
        <v>8825.5</v>
      </c>
      <c r="F97" s="35">
        <v>41818</v>
      </c>
      <c r="G97" s="44">
        <v>8825.5</v>
      </c>
      <c r="H97" s="243">
        <f t="shared" si="1"/>
        <v>0</v>
      </c>
      <c r="I97" s="214" t="s">
        <v>27</v>
      </c>
    </row>
    <row r="98" spans="1:9" x14ac:dyDescent="0.25">
      <c r="A98" s="216"/>
      <c r="B98" s="217" t="s">
        <v>1645</v>
      </c>
      <c r="C98" s="253" t="s">
        <v>3681</v>
      </c>
      <c r="D98" s="214" t="s">
        <v>3684</v>
      </c>
      <c r="E98" s="235">
        <v>13597</v>
      </c>
      <c r="F98" s="35">
        <v>41817</v>
      </c>
      <c r="G98" s="34">
        <v>13597</v>
      </c>
      <c r="H98" s="243">
        <f t="shared" si="1"/>
        <v>0</v>
      </c>
      <c r="I98" s="121" t="s">
        <v>27</v>
      </c>
    </row>
    <row r="99" spans="1:9" x14ac:dyDescent="0.25">
      <c r="A99" s="216"/>
      <c r="B99" s="398" t="s">
        <v>1532</v>
      </c>
      <c r="C99" s="343" t="s">
        <v>3573</v>
      </c>
      <c r="D99" s="214" t="s">
        <v>3673</v>
      </c>
      <c r="E99" s="235">
        <v>10574</v>
      </c>
      <c r="F99" s="35">
        <v>41816</v>
      </c>
      <c r="G99" s="34">
        <v>10574</v>
      </c>
      <c r="H99" s="243">
        <f t="shared" si="1"/>
        <v>0</v>
      </c>
      <c r="I99" s="121" t="s">
        <v>30</v>
      </c>
    </row>
    <row r="100" spans="1:9" x14ac:dyDescent="0.25">
      <c r="A100" s="216"/>
      <c r="B100" s="217" t="s">
        <v>2184</v>
      </c>
      <c r="C100" s="363" t="s">
        <v>3405</v>
      </c>
      <c r="D100" s="214" t="s">
        <v>727</v>
      </c>
      <c r="E100" s="235">
        <v>3880.5</v>
      </c>
      <c r="F100" s="35">
        <v>41795</v>
      </c>
      <c r="G100" s="44">
        <v>3880.5</v>
      </c>
      <c r="H100" s="243">
        <f t="shared" si="1"/>
        <v>0</v>
      </c>
      <c r="I100" s="214" t="s">
        <v>30</v>
      </c>
    </row>
    <row r="101" spans="1:9" x14ac:dyDescent="0.25">
      <c r="A101" s="216"/>
      <c r="B101" s="217" t="s">
        <v>1737</v>
      </c>
      <c r="C101" s="253" t="s">
        <v>3681</v>
      </c>
      <c r="D101" s="214" t="s">
        <v>25</v>
      </c>
      <c r="E101" s="235">
        <v>5043.5</v>
      </c>
      <c r="F101" s="47" t="s">
        <v>3690</v>
      </c>
      <c r="G101" s="44">
        <v>5043.5</v>
      </c>
      <c r="H101" s="243">
        <f t="shared" si="1"/>
        <v>0</v>
      </c>
      <c r="I101" s="214" t="s">
        <v>65</v>
      </c>
    </row>
    <row r="102" spans="1:9" x14ac:dyDescent="0.25">
      <c r="A102" s="216"/>
      <c r="B102" s="217" t="s">
        <v>1963</v>
      </c>
      <c r="C102" s="253" t="s">
        <v>3681</v>
      </c>
      <c r="D102" s="214" t="s">
        <v>25</v>
      </c>
      <c r="E102" s="235">
        <v>5891.5</v>
      </c>
      <c r="F102" s="47" t="s">
        <v>3710</v>
      </c>
      <c r="G102" s="44">
        <v>5891.5</v>
      </c>
      <c r="H102" s="243">
        <f t="shared" si="1"/>
        <v>0</v>
      </c>
      <c r="I102" s="214" t="s">
        <v>65</v>
      </c>
    </row>
    <row r="103" spans="1:9" x14ac:dyDescent="0.25">
      <c r="A103" s="216"/>
      <c r="B103" s="398" t="s">
        <v>1194</v>
      </c>
      <c r="C103" s="343" t="s">
        <v>3573</v>
      </c>
      <c r="D103" s="214" t="s">
        <v>3647</v>
      </c>
      <c r="E103" s="235">
        <v>2117</v>
      </c>
      <c r="F103" s="35">
        <v>41811</v>
      </c>
      <c r="G103" s="44">
        <v>2117</v>
      </c>
      <c r="H103" s="243">
        <f t="shared" si="1"/>
        <v>0</v>
      </c>
      <c r="I103" s="214"/>
    </row>
    <row r="104" spans="1:9" x14ac:dyDescent="0.25">
      <c r="A104" s="216"/>
      <c r="B104" s="217" t="s">
        <v>2262</v>
      </c>
      <c r="C104" s="363" t="s">
        <v>3405</v>
      </c>
      <c r="D104" s="214" t="s">
        <v>2523</v>
      </c>
      <c r="E104" s="235">
        <v>2329.3200000000002</v>
      </c>
      <c r="F104" s="35">
        <v>41796</v>
      </c>
      <c r="G104" s="44">
        <v>2329.3200000000002</v>
      </c>
      <c r="H104" s="243">
        <f t="shared" si="1"/>
        <v>0</v>
      </c>
      <c r="I104" s="214"/>
    </row>
    <row r="105" spans="1:9" x14ac:dyDescent="0.25">
      <c r="A105" s="216"/>
      <c r="B105" s="217" t="s">
        <v>1457</v>
      </c>
      <c r="C105" s="363" t="s">
        <v>3405</v>
      </c>
      <c r="D105" s="214" t="s">
        <v>2523</v>
      </c>
      <c r="E105" s="235">
        <v>2555</v>
      </c>
      <c r="F105" s="35">
        <v>41801</v>
      </c>
      <c r="G105" s="44">
        <v>2555</v>
      </c>
      <c r="H105" s="243">
        <f t="shared" si="1"/>
        <v>0</v>
      </c>
      <c r="I105" s="214" t="s">
        <v>65</v>
      </c>
    </row>
    <row r="106" spans="1:9" x14ac:dyDescent="0.25">
      <c r="A106" s="366">
        <v>41809</v>
      </c>
      <c r="B106" s="400" t="s">
        <v>2176</v>
      </c>
      <c r="C106" s="368" t="s">
        <v>3573</v>
      </c>
      <c r="D106" s="214" t="s">
        <v>2523</v>
      </c>
      <c r="E106" s="235">
        <v>1593.3</v>
      </c>
      <c r="F106" s="35">
        <v>41809</v>
      </c>
      <c r="G106" s="44">
        <v>1593.3</v>
      </c>
      <c r="H106" s="243">
        <f t="shared" si="1"/>
        <v>0</v>
      </c>
      <c r="I106" s="214"/>
    </row>
    <row r="107" spans="1:9" x14ac:dyDescent="0.25">
      <c r="A107" s="216"/>
      <c r="B107" s="398" t="s">
        <v>1648</v>
      </c>
      <c r="C107" s="343" t="s">
        <v>3573</v>
      </c>
      <c r="D107" s="214" t="s">
        <v>3579</v>
      </c>
      <c r="E107" s="235">
        <v>823.5</v>
      </c>
      <c r="F107" s="35">
        <v>41804</v>
      </c>
      <c r="G107" s="44">
        <v>823.5</v>
      </c>
      <c r="H107" s="243">
        <f t="shared" si="1"/>
        <v>0</v>
      </c>
      <c r="I107" s="214" t="s">
        <v>30</v>
      </c>
    </row>
    <row r="108" spans="1:9" x14ac:dyDescent="0.25">
      <c r="A108" s="216"/>
      <c r="B108" s="398" t="s">
        <v>1758</v>
      </c>
      <c r="C108" s="343" t="s">
        <v>3573</v>
      </c>
      <c r="D108" s="214" t="s">
        <v>3579</v>
      </c>
      <c r="E108" s="235">
        <v>840</v>
      </c>
      <c r="F108" s="35">
        <v>41805</v>
      </c>
      <c r="G108" s="44">
        <v>840</v>
      </c>
      <c r="H108" s="243">
        <f t="shared" si="1"/>
        <v>0</v>
      </c>
      <c r="I108" s="214" t="s">
        <v>30</v>
      </c>
    </row>
    <row r="109" spans="1:9" x14ac:dyDescent="0.25">
      <c r="A109" s="216"/>
      <c r="B109" s="217" t="s">
        <v>1801</v>
      </c>
      <c r="C109" s="253" t="s">
        <v>3681</v>
      </c>
      <c r="D109" s="214" t="s">
        <v>3695</v>
      </c>
      <c r="E109" s="235">
        <v>1165</v>
      </c>
      <c r="F109" s="35">
        <v>41818</v>
      </c>
      <c r="G109" s="44">
        <v>1165</v>
      </c>
      <c r="H109" s="243">
        <f t="shared" si="1"/>
        <v>0</v>
      </c>
      <c r="I109" s="214" t="s">
        <v>30</v>
      </c>
    </row>
    <row r="110" spans="1:9" x14ac:dyDescent="0.25">
      <c r="A110" s="216"/>
      <c r="B110" s="398" t="s">
        <v>2048</v>
      </c>
      <c r="C110" s="343" t="s">
        <v>3573</v>
      </c>
      <c r="D110" s="214" t="s">
        <v>3615</v>
      </c>
      <c r="E110" s="235">
        <v>561</v>
      </c>
      <c r="F110" s="35">
        <v>41807</v>
      </c>
      <c r="G110" s="44">
        <v>561</v>
      </c>
      <c r="H110" s="243">
        <f t="shared" si="1"/>
        <v>0</v>
      </c>
      <c r="I110" s="214" t="s">
        <v>12</v>
      </c>
    </row>
    <row r="111" spans="1:9" x14ac:dyDescent="0.25">
      <c r="A111" s="366">
        <v>41809</v>
      </c>
      <c r="B111" s="400" t="s">
        <v>2149</v>
      </c>
      <c r="C111" s="368" t="s">
        <v>3573</v>
      </c>
      <c r="D111" s="214" t="s">
        <v>3615</v>
      </c>
      <c r="E111" s="235">
        <v>1101.5</v>
      </c>
      <c r="F111" s="35">
        <v>41809</v>
      </c>
      <c r="G111" s="44">
        <v>1101.5</v>
      </c>
      <c r="H111" s="243">
        <f t="shared" si="1"/>
        <v>0</v>
      </c>
      <c r="I111" s="214"/>
    </row>
    <row r="112" spans="1:9" x14ac:dyDescent="0.25">
      <c r="A112" s="366">
        <v>41809</v>
      </c>
      <c r="B112" s="400" t="s">
        <v>2163</v>
      </c>
      <c r="C112" s="368" t="s">
        <v>3573</v>
      </c>
      <c r="D112" s="214" t="s">
        <v>176</v>
      </c>
      <c r="E112" s="235">
        <v>1628</v>
      </c>
      <c r="F112" s="35">
        <v>41809</v>
      </c>
      <c r="G112" s="44">
        <v>1628</v>
      </c>
      <c r="H112" s="243">
        <f t="shared" si="1"/>
        <v>0</v>
      </c>
      <c r="I112" s="214"/>
    </row>
    <row r="113" spans="1:9" x14ac:dyDescent="0.25">
      <c r="A113" s="366">
        <v>41809</v>
      </c>
      <c r="B113" s="400" t="s">
        <v>2168</v>
      </c>
      <c r="C113" s="368" t="s">
        <v>3573</v>
      </c>
      <c r="D113" s="214" t="s">
        <v>176</v>
      </c>
      <c r="E113" s="235">
        <v>270</v>
      </c>
      <c r="F113" s="35">
        <v>41809</v>
      </c>
      <c r="G113" s="44">
        <v>270</v>
      </c>
      <c r="H113" s="243">
        <f t="shared" si="1"/>
        <v>0</v>
      </c>
      <c r="I113" s="214"/>
    </row>
    <row r="114" spans="1:9" x14ac:dyDescent="0.25">
      <c r="A114" s="216"/>
      <c r="B114" s="398" t="s">
        <v>1459</v>
      </c>
      <c r="C114" s="343" t="s">
        <v>3573</v>
      </c>
      <c r="D114" s="214" t="s">
        <v>176</v>
      </c>
      <c r="E114" s="235">
        <v>2849</v>
      </c>
      <c r="F114" s="35">
        <v>41814</v>
      </c>
      <c r="G114" s="34">
        <v>2849</v>
      </c>
      <c r="H114" s="243">
        <f t="shared" si="1"/>
        <v>0</v>
      </c>
      <c r="I114" s="121"/>
    </row>
    <row r="115" spans="1:9" x14ac:dyDescent="0.25">
      <c r="A115" s="216">
        <v>41802</v>
      </c>
      <c r="B115" s="217" t="s">
        <v>1525</v>
      </c>
      <c r="C115" s="363" t="s">
        <v>3405</v>
      </c>
      <c r="D115" s="214" t="s">
        <v>89</v>
      </c>
      <c r="E115" s="235">
        <v>15220</v>
      </c>
      <c r="F115" s="38" t="s">
        <v>3737</v>
      </c>
      <c r="G115" s="44">
        <v>15220</v>
      </c>
      <c r="H115" s="243">
        <f t="shared" si="1"/>
        <v>0</v>
      </c>
      <c r="I115" s="214"/>
    </row>
    <row r="116" spans="1:9" x14ac:dyDescent="0.25">
      <c r="A116" s="216"/>
      <c r="B116" s="217" t="s">
        <v>1551</v>
      </c>
      <c r="C116" s="363" t="s">
        <v>3405</v>
      </c>
      <c r="D116" s="214" t="s">
        <v>89</v>
      </c>
      <c r="E116" s="235">
        <v>2632</v>
      </c>
      <c r="F116" s="35">
        <v>41802</v>
      </c>
      <c r="G116" s="44">
        <v>2632</v>
      </c>
      <c r="H116" s="243">
        <f t="shared" si="1"/>
        <v>0</v>
      </c>
      <c r="I116" s="214" t="s">
        <v>30</v>
      </c>
    </row>
    <row r="117" spans="1:9" x14ac:dyDescent="0.25">
      <c r="A117" s="216"/>
      <c r="B117" s="398" t="s">
        <v>2091</v>
      </c>
      <c r="C117" s="343" t="s">
        <v>3573</v>
      </c>
      <c r="D117" s="214" t="s">
        <v>89</v>
      </c>
      <c r="E117" s="235">
        <v>37995</v>
      </c>
      <c r="F117" s="38" t="s">
        <v>3759</v>
      </c>
      <c r="G117" s="44">
        <v>37995</v>
      </c>
      <c r="H117" s="243">
        <f t="shared" si="1"/>
        <v>0</v>
      </c>
      <c r="I117" s="214" t="s">
        <v>65</v>
      </c>
    </row>
    <row r="118" spans="1:9" x14ac:dyDescent="0.25">
      <c r="A118" s="369">
        <v>41808</v>
      </c>
      <c r="B118" s="399" t="s">
        <v>2233</v>
      </c>
      <c r="C118" s="371" t="s">
        <v>3573</v>
      </c>
      <c r="D118" s="214" t="s">
        <v>89</v>
      </c>
      <c r="E118" s="235">
        <v>16230</v>
      </c>
      <c r="F118" s="35">
        <v>41809</v>
      </c>
      <c r="G118" s="44">
        <v>16230</v>
      </c>
      <c r="H118" s="243">
        <f t="shared" si="1"/>
        <v>0</v>
      </c>
      <c r="I118" s="214" t="s">
        <v>21</v>
      </c>
    </row>
    <row r="119" spans="1:9" x14ac:dyDescent="0.25">
      <c r="A119" s="216"/>
      <c r="B119" s="398" t="s">
        <v>2254</v>
      </c>
      <c r="C119" s="343" t="s">
        <v>3573</v>
      </c>
      <c r="D119" s="214" t="s">
        <v>89</v>
      </c>
      <c r="E119" s="235">
        <v>3467</v>
      </c>
      <c r="F119" s="35">
        <v>41811</v>
      </c>
      <c r="G119" s="44">
        <v>3467</v>
      </c>
      <c r="H119" s="243">
        <f t="shared" si="1"/>
        <v>0</v>
      </c>
      <c r="I119" s="214"/>
    </row>
    <row r="120" spans="1:9" x14ac:dyDescent="0.25">
      <c r="A120" s="216"/>
      <c r="B120" s="217" t="s">
        <v>1652</v>
      </c>
      <c r="C120" s="253" t="s">
        <v>3681</v>
      </c>
      <c r="D120" s="214" t="s">
        <v>89</v>
      </c>
      <c r="E120" s="235">
        <v>18847.400000000001</v>
      </c>
      <c r="F120" s="35">
        <v>41817</v>
      </c>
      <c r="G120" s="56">
        <v>18847.400000000001</v>
      </c>
      <c r="H120" s="243">
        <f t="shared" si="1"/>
        <v>0</v>
      </c>
      <c r="I120" s="121" t="s">
        <v>217</v>
      </c>
    </row>
    <row r="121" spans="1:9" x14ac:dyDescent="0.25">
      <c r="A121" s="216"/>
      <c r="B121" s="217" t="s">
        <v>1938</v>
      </c>
      <c r="C121" s="363" t="s">
        <v>3405</v>
      </c>
      <c r="D121" s="214" t="s">
        <v>771</v>
      </c>
      <c r="E121" s="235">
        <v>4189.5</v>
      </c>
      <c r="F121" s="35">
        <v>41792</v>
      </c>
      <c r="G121" s="34">
        <v>4189.5</v>
      </c>
      <c r="H121" s="86">
        <f t="shared" si="1"/>
        <v>0</v>
      </c>
      <c r="I121" s="121"/>
    </row>
    <row r="122" spans="1:9" x14ac:dyDescent="0.25">
      <c r="A122" s="216"/>
      <c r="B122" s="217" t="s">
        <v>2004</v>
      </c>
      <c r="C122" s="363" t="s">
        <v>3405</v>
      </c>
      <c r="D122" s="214" t="s">
        <v>771</v>
      </c>
      <c r="E122" s="235">
        <v>588.5</v>
      </c>
      <c r="F122" s="35">
        <v>41793</v>
      </c>
      <c r="G122" s="34">
        <v>588.5</v>
      </c>
      <c r="H122" s="86">
        <f t="shared" si="1"/>
        <v>0</v>
      </c>
      <c r="I122" s="121"/>
    </row>
    <row r="123" spans="1:9" x14ac:dyDescent="0.25">
      <c r="A123" s="216"/>
      <c r="B123" s="217" t="s">
        <v>2325</v>
      </c>
      <c r="C123" s="363" t="s">
        <v>3405</v>
      </c>
      <c r="D123" s="214" t="s">
        <v>771</v>
      </c>
      <c r="E123" s="235">
        <v>202.5</v>
      </c>
      <c r="F123" s="35">
        <v>41796</v>
      </c>
      <c r="G123" s="44">
        <v>202.5</v>
      </c>
      <c r="H123" s="243">
        <f t="shared" si="1"/>
        <v>0</v>
      </c>
      <c r="I123" s="214"/>
    </row>
    <row r="124" spans="1:9" x14ac:dyDescent="0.25">
      <c r="A124" s="216"/>
      <c r="B124" s="217" t="s">
        <v>1229</v>
      </c>
      <c r="C124" s="363" t="s">
        <v>3405</v>
      </c>
      <c r="D124" s="214" t="s">
        <v>771</v>
      </c>
      <c r="E124" s="235">
        <v>4665</v>
      </c>
      <c r="F124" s="35">
        <v>41798</v>
      </c>
      <c r="G124" s="44">
        <v>4665</v>
      </c>
      <c r="H124" s="243">
        <f t="shared" si="1"/>
        <v>0</v>
      </c>
      <c r="I124" s="214"/>
    </row>
    <row r="125" spans="1:9" x14ac:dyDescent="0.25">
      <c r="A125" s="216"/>
      <c r="B125" s="217" t="s">
        <v>1419</v>
      </c>
      <c r="C125" s="363" t="s">
        <v>3405</v>
      </c>
      <c r="D125" s="214" t="s">
        <v>771</v>
      </c>
      <c r="E125" s="235">
        <v>250</v>
      </c>
      <c r="F125" s="35">
        <v>41800</v>
      </c>
      <c r="G125" s="44">
        <v>250</v>
      </c>
      <c r="H125" s="243">
        <f t="shared" si="1"/>
        <v>0</v>
      </c>
      <c r="I125" s="214"/>
    </row>
    <row r="126" spans="1:9" x14ac:dyDescent="0.25">
      <c r="A126" s="216"/>
      <c r="B126" s="398" t="s">
        <v>1789</v>
      </c>
      <c r="C126" s="343" t="s">
        <v>3573</v>
      </c>
      <c r="D126" s="214" t="s">
        <v>771</v>
      </c>
      <c r="E126" s="235">
        <v>2839</v>
      </c>
      <c r="F126" s="35">
        <v>41804</v>
      </c>
      <c r="G126" s="44">
        <v>2839</v>
      </c>
      <c r="H126" s="243">
        <f t="shared" si="1"/>
        <v>0</v>
      </c>
      <c r="I126" s="214"/>
    </row>
    <row r="127" spans="1:9" x14ac:dyDescent="0.25">
      <c r="A127" s="216"/>
      <c r="B127" s="398" t="s">
        <v>1958</v>
      </c>
      <c r="C127" s="343" t="s">
        <v>3573</v>
      </c>
      <c r="D127" s="214" t="s">
        <v>771</v>
      </c>
      <c r="E127" s="235">
        <v>3380</v>
      </c>
      <c r="F127" s="35">
        <v>41806</v>
      </c>
      <c r="G127" s="44">
        <v>3380</v>
      </c>
      <c r="H127" s="243">
        <f t="shared" si="1"/>
        <v>0</v>
      </c>
      <c r="I127" s="214"/>
    </row>
    <row r="128" spans="1:9" x14ac:dyDescent="0.25">
      <c r="A128" s="369">
        <v>41808</v>
      </c>
      <c r="B128" s="399" t="s">
        <v>2203</v>
      </c>
      <c r="C128" s="371" t="s">
        <v>3573</v>
      </c>
      <c r="D128" s="214" t="s">
        <v>771</v>
      </c>
      <c r="E128" s="235">
        <v>5053.5</v>
      </c>
      <c r="F128" s="35">
        <v>41808</v>
      </c>
      <c r="G128" s="44">
        <v>5053.5</v>
      </c>
      <c r="H128" s="243">
        <f t="shared" si="1"/>
        <v>0</v>
      </c>
      <c r="I128" s="214"/>
    </row>
    <row r="129" spans="1:9" x14ac:dyDescent="0.25">
      <c r="A129" s="369">
        <v>41808</v>
      </c>
      <c r="B129" s="399" t="s">
        <v>2205</v>
      </c>
      <c r="C129" s="371" t="s">
        <v>3573</v>
      </c>
      <c r="D129" s="214" t="s">
        <v>771</v>
      </c>
      <c r="E129" s="235">
        <v>270</v>
      </c>
      <c r="F129" s="35">
        <v>41808</v>
      </c>
      <c r="G129" s="44">
        <v>270</v>
      </c>
      <c r="H129" s="243">
        <f t="shared" si="1"/>
        <v>0</v>
      </c>
      <c r="I129" s="214"/>
    </row>
    <row r="130" spans="1:9" x14ac:dyDescent="0.25">
      <c r="A130" s="216"/>
      <c r="B130" s="398" t="s">
        <v>1871</v>
      </c>
      <c r="C130" s="343" t="s">
        <v>3573</v>
      </c>
      <c r="D130" s="214" t="s">
        <v>3598</v>
      </c>
      <c r="E130" s="235">
        <v>4199.5</v>
      </c>
      <c r="F130" s="35">
        <v>41805</v>
      </c>
      <c r="G130" s="44">
        <v>4199.5</v>
      </c>
      <c r="H130" s="243">
        <f t="shared" si="1"/>
        <v>0</v>
      </c>
      <c r="I130" s="214"/>
    </row>
    <row r="131" spans="1:9" x14ac:dyDescent="0.25">
      <c r="A131" s="211"/>
      <c r="B131" s="217" t="s">
        <v>1851</v>
      </c>
      <c r="C131" s="363" t="s">
        <v>3405</v>
      </c>
      <c r="D131" s="214" t="s">
        <v>1611</v>
      </c>
      <c r="E131" s="235">
        <v>3573</v>
      </c>
      <c r="F131" s="335"/>
      <c r="G131" s="320"/>
      <c r="H131" s="86">
        <f t="shared" ref="H131:H194" si="2">E131-G131</f>
        <v>3573</v>
      </c>
      <c r="I131" s="214"/>
    </row>
    <row r="132" spans="1:9" x14ac:dyDescent="0.25">
      <c r="A132" s="211"/>
      <c r="B132" s="217" t="s">
        <v>2002</v>
      </c>
      <c r="C132" s="363" t="s">
        <v>3405</v>
      </c>
      <c r="D132" s="214" t="s">
        <v>1611</v>
      </c>
      <c r="E132" s="235">
        <v>3775</v>
      </c>
      <c r="F132" s="35">
        <v>41793</v>
      </c>
      <c r="G132" s="34">
        <v>3775</v>
      </c>
      <c r="H132" s="401">
        <f t="shared" si="2"/>
        <v>0</v>
      </c>
      <c r="I132" s="121" t="s">
        <v>12</v>
      </c>
    </row>
    <row r="133" spans="1:9" x14ac:dyDescent="0.25">
      <c r="A133" s="216"/>
      <c r="B133" s="217" t="s">
        <v>2082</v>
      </c>
      <c r="C133" s="363" t="s">
        <v>3405</v>
      </c>
      <c r="D133" s="214" t="s">
        <v>1611</v>
      </c>
      <c r="E133" s="235">
        <v>4193</v>
      </c>
      <c r="F133" s="35">
        <v>41794</v>
      </c>
      <c r="G133" s="34">
        <v>4193</v>
      </c>
      <c r="H133" s="243">
        <f t="shared" si="2"/>
        <v>0</v>
      </c>
      <c r="I133" s="121" t="s">
        <v>12</v>
      </c>
    </row>
    <row r="134" spans="1:9" x14ac:dyDescent="0.25">
      <c r="A134" s="216"/>
      <c r="B134" s="217" t="s">
        <v>2295</v>
      </c>
      <c r="C134" s="363" t="s">
        <v>3405</v>
      </c>
      <c r="D134" s="214" t="s">
        <v>1611</v>
      </c>
      <c r="E134" s="235">
        <v>4725</v>
      </c>
      <c r="F134" s="35">
        <v>41796</v>
      </c>
      <c r="G134" s="44">
        <v>4725</v>
      </c>
      <c r="H134" s="243">
        <f t="shared" si="2"/>
        <v>0</v>
      </c>
      <c r="I134" s="214"/>
    </row>
    <row r="135" spans="1:9" x14ac:dyDescent="0.25">
      <c r="A135" s="216"/>
      <c r="B135" s="217" t="s">
        <v>1418</v>
      </c>
      <c r="C135" s="363" t="s">
        <v>3405</v>
      </c>
      <c r="D135" s="214" t="s">
        <v>1611</v>
      </c>
      <c r="E135" s="235">
        <v>3745</v>
      </c>
      <c r="F135" s="35">
        <v>41800</v>
      </c>
      <c r="G135" s="44">
        <v>3745</v>
      </c>
      <c r="H135" s="243">
        <f t="shared" si="2"/>
        <v>0</v>
      </c>
      <c r="I135" s="214" t="s">
        <v>12</v>
      </c>
    </row>
    <row r="136" spans="1:9" x14ac:dyDescent="0.25">
      <c r="A136" s="216"/>
      <c r="B136" s="217" t="s">
        <v>1568</v>
      </c>
      <c r="C136" s="363" t="s">
        <v>3405</v>
      </c>
      <c r="D136" s="214" t="s">
        <v>1611</v>
      </c>
      <c r="E136" s="235">
        <v>2131.5</v>
      </c>
      <c r="F136" s="35">
        <v>41802</v>
      </c>
      <c r="G136" s="44">
        <v>2131.5</v>
      </c>
      <c r="H136" s="243">
        <f t="shared" si="2"/>
        <v>0</v>
      </c>
      <c r="I136" s="214" t="s">
        <v>12</v>
      </c>
    </row>
    <row r="137" spans="1:9" x14ac:dyDescent="0.25">
      <c r="A137" s="216"/>
      <c r="B137" s="398" t="s">
        <v>1689</v>
      </c>
      <c r="C137" s="343" t="s">
        <v>3573</v>
      </c>
      <c r="D137" s="214" t="s">
        <v>1611</v>
      </c>
      <c r="E137" s="235">
        <v>3644.6</v>
      </c>
      <c r="F137" s="35">
        <v>41803</v>
      </c>
      <c r="G137" s="44">
        <v>3644.6</v>
      </c>
      <c r="H137" s="243">
        <f t="shared" si="2"/>
        <v>0</v>
      </c>
      <c r="I137" s="214"/>
    </row>
    <row r="138" spans="1:9" x14ac:dyDescent="0.25">
      <c r="A138" s="216"/>
      <c r="B138" s="398" t="s">
        <v>2247</v>
      </c>
      <c r="C138" s="343" t="s">
        <v>3573</v>
      </c>
      <c r="D138" s="214" t="s">
        <v>1611</v>
      </c>
      <c r="E138" s="235">
        <v>2948</v>
      </c>
      <c r="F138" s="35">
        <v>41809</v>
      </c>
      <c r="G138" s="44">
        <v>2948</v>
      </c>
      <c r="H138" s="243">
        <f t="shared" si="2"/>
        <v>0</v>
      </c>
      <c r="I138" s="214"/>
    </row>
    <row r="139" spans="1:9" x14ac:dyDescent="0.25">
      <c r="A139" s="216"/>
      <c r="B139" s="398" t="s">
        <v>2350</v>
      </c>
      <c r="C139" s="343" t="s">
        <v>3573</v>
      </c>
      <c r="D139" s="214" t="s">
        <v>1611</v>
      </c>
      <c r="E139" s="235">
        <v>4368</v>
      </c>
      <c r="F139" s="35">
        <v>41810</v>
      </c>
      <c r="G139" s="44">
        <v>4368</v>
      </c>
      <c r="H139" s="243">
        <f t="shared" si="2"/>
        <v>0</v>
      </c>
      <c r="I139" s="214"/>
    </row>
    <row r="140" spans="1:9" x14ac:dyDescent="0.25">
      <c r="A140" s="216"/>
      <c r="B140" s="398" t="s">
        <v>1235</v>
      </c>
      <c r="C140" s="343" t="s">
        <v>3573</v>
      </c>
      <c r="D140" s="214" t="s">
        <v>1611</v>
      </c>
      <c r="E140" s="235">
        <v>5300</v>
      </c>
      <c r="F140" s="35">
        <v>41812</v>
      </c>
      <c r="G140" s="44">
        <v>5300</v>
      </c>
      <c r="H140" s="243">
        <f t="shared" si="2"/>
        <v>0</v>
      </c>
      <c r="I140" s="214" t="s">
        <v>27</v>
      </c>
    </row>
    <row r="141" spans="1:9" x14ac:dyDescent="0.25">
      <c r="A141" s="216"/>
      <c r="B141" s="398" t="s">
        <v>1305</v>
      </c>
      <c r="C141" s="343" t="s">
        <v>3573</v>
      </c>
      <c r="D141" s="214" t="s">
        <v>1611</v>
      </c>
      <c r="E141" s="235">
        <v>4349</v>
      </c>
      <c r="F141" s="35">
        <v>41812</v>
      </c>
      <c r="G141" s="44">
        <v>4349</v>
      </c>
      <c r="H141" s="243">
        <f t="shared" si="2"/>
        <v>0</v>
      </c>
      <c r="I141" s="214"/>
    </row>
    <row r="142" spans="1:9" x14ac:dyDescent="0.25">
      <c r="A142" s="216"/>
      <c r="B142" s="398" t="s">
        <v>1477</v>
      </c>
      <c r="C142" s="343" t="s">
        <v>3573</v>
      </c>
      <c r="D142" s="214" t="s">
        <v>1611</v>
      </c>
      <c r="E142" s="235">
        <v>5443</v>
      </c>
      <c r="F142" s="35">
        <v>41814</v>
      </c>
      <c r="G142" s="34">
        <v>5443</v>
      </c>
      <c r="H142" s="243">
        <f t="shared" si="2"/>
        <v>0</v>
      </c>
      <c r="I142" s="121"/>
    </row>
    <row r="143" spans="1:9" x14ac:dyDescent="0.25">
      <c r="A143" s="216"/>
      <c r="B143" s="217" t="s">
        <v>1642</v>
      </c>
      <c r="C143" s="253" t="s">
        <v>3681</v>
      </c>
      <c r="D143" s="214" t="s">
        <v>1611</v>
      </c>
      <c r="E143" s="235">
        <v>5168.5</v>
      </c>
      <c r="F143" s="35">
        <v>41816</v>
      </c>
      <c r="G143" s="34">
        <v>5168.5</v>
      </c>
      <c r="H143" s="243">
        <f t="shared" si="2"/>
        <v>0</v>
      </c>
      <c r="I143" s="121"/>
    </row>
    <row r="144" spans="1:9" x14ac:dyDescent="0.25">
      <c r="A144" s="216"/>
      <c r="B144" s="217" t="s">
        <v>1747</v>
      </c>
      <c r="C144" s="253" t="s">
        <v>3681</v>
      </c>
      <c r="D144" s="214" t="s">
        <v>1611</v>
      </c>
      <c r="E144" s="235">
        <v>5245</v>
      </c>
      <c r="F144" s="35">
        <v>41817</v>
      </c>
      <c r="G144" s="44">
        <v>5245</v>
      </c>
      <c r="H144" s="243">
        <f t="shared" si="2"/>
        <v>0</v>
      </c>
      <c r="I144" s="214"/>
    </row>
    <row r="145" spans="1:9" x14ac:dyDescent="0.25">
      <c r="A145" s="216"/>
      <c r="B145" s="217" t="s">
        <v>1827</v>
      </c>
      <c r="C145" s="253" t="s">
        <v>3681</v>
      </c>
      <c r="D145" s="214" t="s">
        <v>1611</v>
      </c>
      <c r="E145" s="235">
        <v>6614.5</v>
      </c>
      <c r="F145" s="35">
        <v>41818</v>
      </c>
      <c r="G145" s="44">
        <v>6614.5</v>
      </c>
      <c r="H145" s="243">
        <f t="shared" si="2"/>
        <v>0</v>
      </c>
      <c r="I145" s="214"/>
    </row>
    <row r="146" spans="1:9" x14ac:dyDescent="0.25">
      <c r="A146" s="216"/>
      <c r="B146" s="217" t="s">
        <v>1984</v>
      </c>
      <c r="C146" s="253" t="s">
        <v>3681</v>
      </c>
      <c r="D146" s="214" t="s">
        <v>1611</v>
      </c>
      <c r="E146" s="235">
        <v>4128</v>
      </c>
      <c r="F146" s="35">
        <v>41820</v>
      </c>
      <c r="G146" s="44">
        <v>4128</v>
      </c>
      <c r="H146" s="243">
        <f t="shared" si="2"/>
        <v>0</v>
      </c>
      <c r="I146" s="214"/>
    </row>
    <row r="147" spans="1:9" x14ac:dyDescent="0.25">
      <c r="A147" s="216"/>
      <c r="B147" s="217" t="s">
        <v>1855</v>
      </c>
      <c r="C147" s="363" t="s">
        <v>3405</v>
      </c>
      <c r="D147" s="214" t="s">
        <v>287</v>
      </c>
      <c r="E147" s="235">
        <v>3062.5</v>
      </c>
      <c r="F147" s="35">
        <v>41792</v>
      </c>
      <c r="G147" s="44">
        <v>3062.5</v>
      </c>
      <c r="H147" s="86">
        <f t="shared" si="2"/>
        <v>0</v>
      </c>
      <c r="I147" s="214" t="s">
        <v>3427</v>
      </c>
    </row>
    <row r="148" spans="1:9" x14ac:dyDescent="0.25">
      <c r="A148" s="216"/>
      <c r="B148" s="217" t="s">
        <v>2094</v>
      </c>
      <c r="C148" s="363" t="s">
        <v>3405</v>
      </c>
      <c r="D148" s="214" t="s">
        <v>287</v>
      </c>
      <c r="E148" s="235">
        <v>2719.5</v>
      </c>
      <c r="F148" s="365" t="s">
        <v>3493</v>
      </c>
      <c r="G148" s="34">
        <v>2719.5</v>
      </c>
      <c r="H148" s="243">
        <f t="shared" si="2"/>
        <v>0</v>
      </c>
      <c r="I148" s="121" t="s">
        <v>30</v>
      </c>
    </row>
    <row r="149" spans="1:9" x14ac:dyDescent="0.25">
      <c r="A149" s="216"/>
      <c r="B149" s="217" t="s">
        <v>2269</v>
      </c>
      <c r="C149" s="363" t="s">
        <v>3405</v>
      </c>
      <c r="D149" s="214" t="s">
        <v>287</v>
      </c>
      <c r="E149" s="235">
        <v>3941</v>
      </c>
      <c r="F149" s="35">
        <v>41797</v>
      </c>
      <c r="G149" s="44">
        <v>3941</v>
      </c>
      <c r="H149" s="243">
        <f t="shared" si="2"/>
        <v>0</v>
      </c>
      <c r="I149" s="214" t="s">
        <v>30</v>
      </c>
    </row>
    <row r="150" spans="1:9" x14ac:dyDescent="0.25">
      <c r="A150" s="216"/>
      <c r="B150" s="217" t="s">
        <v>1153</v>
      </c>
      <c r="C150" s="363" t="s">
        <v>3405</v>
      </c>
      <c r="D150" s="214" t="s">
        <v>287</v>
      </c>
      <c r="E150" s="235">
        <v>3787.35</v>
      </c>
      <c r="F150" s="35">
        <v>41797</v>
      </c>
      <c r="G150" s="44">
        <v>3787.35</v>
      </c>
      <c r="H150" s="243">
        <f t="shared" si="2"/>
        <v>0</v>
      </c>
      <c r="I150" s="214" t="s">
        <v>30</v>
      </c>
    </row>
    <row r="151" spans="1:9" x14ac:dyDescent="0.25">
      <c r="A151" s="216"/>
      <c r="B151" s="217" t="s">
        <v>1469</v>
      </c>
      <c r="C151" s="363" t="s">
        <v>3405</v>
      </c>
      <c r="D151" s="214" t="s">
        <v>287</v>
      </c>
      <c r="E151" s="235">
        <v>3014</v>
      </c>
      <c r="F151" s="35">
        <v>41801</v>
      </c>
      <c r="G151" s="44">
        <v>3014</v>
      </c>
      <c r="H151" s="243">
        <f t="shared" si="2"/>
        <v>0</v>
      </c>
      <c r="I151" s="214"/>
    </row>
    <row r="152" spans="1:9" x14ac:dyDescent="0.25">
      <c r="A152" s="216"/>
      <c r="B152" s="398" t="s">
        <v>1667</v>
      </c>
      <c r="C152" s="343" t="s">
        <v>3573</v>
      </c>
      <c r="D152" s="214" t="s">
        <v>287</v>
      </c>
      <c r="E152" s="235">
        <v>2850</v>
      </c>
      <c r="F152" s="35">
        <v>41804</v>
      </c>
      <c r="G152" s="44">
        <v>2850</v>
      </c>
      <c r="H152" s="243">
        <f t="shared" si="2"/>
        <v>0</v>
      </c>
      <c r="I152" s="214" t="s">
        <v>30</v>
      </c>
    </row>
    <row r="153" spans="1:9" x14ac:dyDescent="0.25">
      <c r="A153" s="369">
        <v>41808</v>
      </c>
      <c r="B153" s="399" t="s">
        <v>2197</v>
      </c>
      <c r="C153" s="371" t="s">
        <v>3573</v>
      </c>
      <c r="D153" s="214" t="s">
        <v>287</v>
      </c>
      <c r="E153" s="235">
        <v>1841</v>
      </c>
      <c r="F153" s="35">
        <v>41808</v>
      </c>
      <c r="G153" s="44">
        <v>1841</v>
      </c>
      <c r="H153" s="243">
        <f t="shared" si="2"/>
        <v>0</v>
      </c>
      <c r="I153" s="214" t="s">
        <v>12</v>
      </c>
    </row>
    <row r="154" spans="1:9" x14ac:dyDescent="0.25">
      <c r="A154" s="216"/>
      <c r="B154" s="398" t="s">
        <v>1199</v>
      </c>
      <c r="C154" s="343" t="s">
        <v>3573</v>
      </c>
      <c r="D154" s="214" t="s">
        <v>287</v>
      </c>
      <c r="E154" s="235">
        <v>1890</v>
      </c>
      <c r="F154" s="35">
        <v>41811</v>
      </c>
      <c r="G154" s="44">
        <v>1890</v>
      </c>
      <c r="H154" s="243">
        <f t="shared" si="2"/>
        <v>0</v>
      </c>
      <c r="I154" s="214" t="s">
        <v>30</v>
      </c>
    </row>
    <row r="155" spans="1:9" x14ac:dyDescent="0.25">
      <c r="A155" s="216"/>
      <c r="B155" s="217" t="s">
        <v>1799</v>
      </c>
      <c r="C155" s="253" t="s">
        <v>3681</v>
      </c>
      <c r="D155" s="214" t="s">
        <v>287</v>
      </c>
      <c r="E155" s="235">
        <v>3295</v>
      </c>
      <c r="F155" s="35">
        <v>41818</v>
      </c>
      <c r="G155" s="44">
        <v>3295</v>
      </c>
      <c r="H155" s="243">
        <f t="shared" si="2"/>
        <v>0</v>
      </c>
      <c r="I155" s="214" t="s">
        <v>30</v>
      </c>
    </row>
    <row r="156" spans="1:9" s="28" customFormat="1" x14ac:dyDescent="0.25">
      <c r="A156" s="216"/>
      <c r="B156" s="217" t="s">
        <v>1897</v>
      </c>
      <c r="C156" s="253" t="s">
        <v>3681</v>
      </c>
      <c r="D156" s="214" t="s">
        <v>287</v>
      </c>
      <c r="E156" s="235">
        <v>3385</v>
      </c>
      <c r="F156" s="35">
        <v>41820</v>
      </c>
      <c r="G156" s="44">
        <v>3385</v>
      </c>
      <c r="H156" s="243">
        <f t="shared" si="2"/>
        <v>0</v>
      </c>
      <c r="I156" s="214" t="s">
        <v>27</v>
      </c>
    </row>
    <row r="157" spans="1:9" s="28" customFormat="1" x14ac:dyDescent="0.25">
      <c r="A157" s="216"/>
      <c r="B157" s="217" t="s">
        <v>1379</v>
      </c>
      <c r="C157" s="363" t="s">
        <v>3405</v>
      </c>
      <c r="D157" s="214" t="s">
        <v>67</v>
      </c>
      <c r="E157" s="235">
        <v>686</v>
      </c>
      <c r="F157" s="35">
        <v>41801</v>
      </c>
      <c r="G157" s="44">
        <v>686</v>
      </c>
      <c r="H157" s="243">
        <f t="shared" si="2"/>
        <v>0</v>
      </c>
      <c r="I157" s="214" t="s">
        <v>217</v>
      </c>
    </row>
    <row r="158" spans="1:9" s="28" customFormat="1" x14ac:dyDescent="0.25">
      <c r="A158" s="366">
        <v>41809</v>
      </c>
      <c r="B158" s="400" t="s">
        <v>2136</v>
      </c>
      <c r="C158" s="368" t="s">
        <v>3573</v>
      </c>
      <c r="D158" s="214" t="s">
        <v>67</v>
      </c>
      <c r="E158" s="235">
        <v>6812</v>
      </c>
      <c r="F158" s="35">
        <v>41809</v>
      </c>
      <c r="G158" s="44">
        <v>6812</v>
      </c>
      <c r="H158" s="243">
        <f t="shared" si="2"/>
        <v>0</v>
      </c>
      <c r="I158" s="214" t="s">
        <v>12</v>
      </c>
    </row>
    <row r="159" spans="1:9" s="28" customFormat="1" x14ac:dyDescent="0.25">
      <c r="A159" s="216"/>
      <c r="B159" s="217" t="s">
        <v>1660</v>
      </c>
      <c r="C159" s="253" t="s">
        <v>3681</v>
      </c>
      <c r="D159" s="214" t="s">
        <v>67</v>
      </c>
      <c r="E159" s="235">
        <v>2548</v>
      </c>
      <c r="F159" s="35">
        <v>41816</v>
      </c>
      <c r="G159" s="34">
        <v>2548</v>
      </c>
      <c r="H159" s="243">
        <f t="shared" si="2"/>
        <v>0</v>
      </c>
      <c r="I159" s="121" t="s">
        <v>21</v>
      </c>
    </row>
    <row r="160" spans="1:9" s="28" customFormat="1" x14ac:dyDescent="0.25">
      <c r="A160" s="216"/>
      <c r="B160" s="217" t="s">
        <v>1909</v>
      </c>
      <c r="C160" s="363" t="s">
        <v>3405</v>
      </c>
      <c r="D160" s="214" t="s">
        <v>39</v>
      </c>
      <c r="E160" s="235">
        <v>37227.4</v>
      </c>
      <c r="F160" s="35">
        <v>41796</v>
      </c>
      <c r="G160" s="34">
        <v>37227.4</v>
      </c>
      <c r="H160" s="86">
        <f t="shared" si="2"/>
        <v>0</v>
      </c>
      <c r="I160" s="121"/>
    </row>
    <row r="161" spans="1:9" s="28" customFormat="1" x14ac:dyDescent="0.25">
      <c r="A161" s="216"/>
      <c r="B161" s="217" t="s">
        <v>2040</v>
      </c>
      <c r="C161" s="363" t="s">
        <v>3405</v>
      </c>
      <c r="D161" s="214" t="s">
        <v>39</v>
      </c>
      <c r="E161" s="235">
        <v>99152.4</v>
      </c>
      <c r="F161" s="35">
        <v>41794</v>
      </c>
      <c r="G161" s="34">
        <v>99152.4</v>
      </c>
      <c r="H161" s="86">
        <f t="shared" si="2"/>
        <v>0</v>
      </c>
      <c r="I161" s="121" t="s">
        <v>27</v>
      </c>
    </row>
    <row r="162" spans="1:9" s="28" customFormat="1" x14ac:dyDescent="0.25">
      <c r="A162" s="216"/>
      <c r="B162" s="217" t="s">
        <v>2136</v>
      </c>
      <c r="C162" s="363" t="s">
        <v>3405</v>
      </c>
      <c r="D162" s="214" t="s">
        <v>39</v>
      </c>
      <c r="E162" s="235">
        <v>2200</v>
      </c>
      <c r="F162" s="341"/>
      <c r="G162" s="320"/>
      <c r="H162" s="243">
        <f t="shared" si="2"/>
        <v>2200</v>
      </c>
      <c r="I162" s="214"/>
    </row>
    <row r="163" spans="1:9" s="28" customFormat="1" x14ac:dyDescent="0.25">
      <c r="A163" s="216"/>
      <c r="B163" s="217" t="s">
        <v>2138</v>
      </c>
      <c r="C163" s="363" t="s">
        <v>3405</v>
      </c>
      <c r="D163" s="214" t="s">
        <v>39</v>
      </c>
      <c r="E163" s="235">
        <v>31989.5</v>
      </c>
      <c r="F163" s="35">
        <v>41796</v>
      </c>
      <c r="G163" s="44">
        <v>31989.5</v>
      </c>
      <c r="H163" s="243">
        <f t="shared" si="2"/>
        <v>0</v>
      </c>
      <c r="I163" s="214"/>
    </row>
    <row r="164" spans="1:9" s="28" customFormat="1" x14ac:dyDescent="0.25">
      <c r="A164" s="216"/>
      <c r="B164" s="398" t="s">
        <v>1800</v>
      </c>
      <c r="C164" s="343" t="s">
        <v>3573</v>
      </c>
      <c r="D164" s="214" t="s">
        <v>39</v>
      </c>
      <c r="E164" s="235">
        <v>111404</v>
      </c>
      <c r="F164" s="35">
        <v>41808</v>
      </c>
      <c r="G164" s="44">
        <v>111404</v>
      </c>
      <c r="H164" s="243">
        <f t="shared" si="2"/>
        <v>0</v>
      </c>
      <c r="I164" s="214"/>
    </row>
    <row r="165" spans="1:9" s="28" customFormat="1" x14ac:dyDescent="0.25">
      <c r="A165" s="216"/>
      <c r="B165" s="398" t="s">
        <v>1618</v>
      </c>
      <c r="C165" s="343" t="s">
        <v>3573</v>
      </c>
      <c r="D165" s="214" t="s">
        <v>39</v>
      </c>
      <c r="E165" s="235">
        <v>7186</v>
      </c>
      <c r="F165" s="340" t="s">
        <v>3791</v>
      </c>
      <c r="G165" s="40">
        <v>7186</v>
      </c>
      <c r="H165" s="243">
        <f t="shared" si="2"/>
        <v>0</v>
      </c>
      <c r="I165" s="121" t="s">
        <v>12</v>
      </c>
    </row>
    <row r="166" spans="1:9" s="28" customFormat="1" x14ac:dyDescent="0.25">
      <c r="A166" s="216"/>
      <c r="B166" s="217" t="s">
        <v>1680</v>
      </c>
      <c r="C166" s="253" t="s">
        <v>3681</v>
      </c>
      <c r="D166" s="214" t="s">
        <v>39</v>
      </c>
      <c r="E166" s="235">
        <v>10888</v>
      </c>
      <c r="F166" s="38" t="s">
        <v>3783</v>
      </c>
      <c r="G166" s="34">
        <v>10888</v>
      </c>
      <c r="H166" s="243">
        <f t="shared" si="2"/>
        <v>0</v>
      </c>
      <c r="I166" s="52" t="s">
        <v>12</v>
      </c>
    </row>
    <row r="167" spans="1:9" x14ac:dyDescent="0.25">
      <c r="A167" s="216"/>
      <c r="B167" s="217" t="s">
        <v>1692</v>
      </c>
      <c r="C167" s="253" t="s">
        <v>3681</v>
      </c>
      <c r="D167" s="214" t="s">
        <v>39</v>
      </c>
      <c r="E167" s="235">
        <v>9799</v>
      </c>
      <c r="F167" s="38" t="s">
        <v>3784</v>
      </c>
      <c r="G167" s="40">
        <v>9799</v>
      </c>
      <c r="H167" s="243">
        <f t="shared" si="2"/>
        <v>0</v>
      </c>
      <c r="I167" s="121"/>
    </row>
    <row r="168" spans="1:9" x14ac:dyDescent="0.25">
      <c r="A168" s="216"/>
      <c r="B168" s="217" t="s">
        <v>1842</v>
      </c>
      <c r="C168" s="253" t="s">
        <v>3681</v>
      </c>
      <c r="D168" s="214" t="s">
        <v>39</v>
      </c>
      <c r="E168" s="235">
        <v>11759</v>
      </c>
      <c r="F168" s="273" t="s">
        <v>3785</v>
      </c>
      <c r="G168" s="44">
        <v>11759</v>
      </c>
      <c r="H168" s="243">
        <f t="shared" si="2"/>
        <v>0</v>
      </c>
      <c r="I168" s="214"/>
    </row>
    <row r="169" spans="1:9" x14ac:dyDescent="0.25">
      <c r="A169" s="216"/>
      <c r="B169" s="217" t="s">
        <v>1542</v>
      </c>
      <c r="C169" s="363" t="s">
        <v>3405</v>
      </c>
      <c r="D169" s="214" t="s">
        <v>881</v>
      </c>
      <c r="E169" s="235">
        <v>855</v>
      </c>
      <c r="F169" s="35">
        <v>41802</v>
      </c>
      <c r="G169" s="44">
        <v>855</v>
      </c>
      <c r="H169" s="243">
        <f t="shared" si="2"/>
        <v>0</v>
      </c>
      <c r="I169" s="214"/>
    </row>
    <row r="170" spans="1:9" x14ac:dyDescent="0.25">
      <c r="A170" s="216"/>
      <c r="B170" s="217" t="s">
        <v>1870</v>
      </c>
      <c r="C170" s="363" t="s">
        <v>3405</v>
      </c>
      <c r="D170" s="214" t="s">
        <v>501</v>
      </c>
      <c r="E170" s="235">
        <v>708</v>
      </c>
      <c r="F170" s="35">
        <v>41792</v>
      </c>
      <c r="G170" s="44">
        <v>708</v>
      </c>
      <c r="H170" s="86">
        <f t="shared" si="2"/>
        <v>0</v>
      </c>
      <c r="I170" s="214"/>
    </row>
    <row r="171" spans="1:9" x14ac:dyDescent="0.25">
      <c r="A171" s="216"/>
      <c r="B171" s="398" t="s">
        <v>1856</v>
      </c>
      <c r="C171" s="343" t="s">
        <v>3573</v>
      </c>
      <c r="D171" s="214" t="s">
        <v>501</v>
      </c>
      <c r="E171" s="235">
        <v>4282</v>
      </c>
      <c r="F171" s="35">
        <v>41805</v>
      </c>
      <c r="G171" s="44">
        <v>4282</v>
      </c>
      <c r="H171" s="243">
        <f t="shared" si="2"/>
        <v>0</v>
      </c>
      <c r="I171" s="214"/>
    </row>
    <row r="172" spans="1:9" x14ac:dyDescent="0.25">
      <c r="A172" s="216"/>
      <c r="B172" s="217" t="s">
        <v>1689</v>
      </c>
      <c r="C172" s="253" t="s">
        <v>3681</v>
      </c>
      <c r="D172" s="214" t="s">
        <v>599</v>
      </c>
      <c r="E172" s="235">
        <v>3640</v>
      </c>
      <c r="F172" s="38">
        <v>41836</v>
      </c>
      <c r="G172" s="40">
        <v>3640</v>
      </c>
      <c r="H172" s="243">
        <f t="shared" si="2"/>
        <v>0</v>
      </c>
      <c r="I172" s="121" t="s">
        <v>30</v>
      </c>
    </row>
    <row r="173" spans="1:9" x14ac:dyDescent="0.25">
      <c r="A173" s="216"/>
      <c r="B173" s="217" t="s">
        <v>1690</v>
      </c>
      <c r="C173" s="253" t="s">
        <v>3681</v>
      </c>
      <c r="D173" s="214" t="s">
        <v>599</v>
      </c>
      <c r="E173" s="235">
        <v>3120</v>
      </c>
      <c r="F173" s="38">
        <v>41836</v>
      </c>
      <c r="G173" s="40">
        <v>3120</v>
      </c>
      <c r="H173" s="243">
        <f t="shared" si="2"/>
        <v>0</v>
      </c>
      <c r="I173" s="121" t="s">
        <v>30</v>
      </c>
    </row>
    <row r="174" spans="1:9" x14ac:dyDescent="0.25">
      <c r="A174" s="216"/>
      <c r="B174" s="217" t="s">
        <v>1691</v>
      </c>
      <c r="C174" s="253" t="s">
        <v>3681</v>
      </c>
      <c r="D174" s="214" t="s">
        <v>599</v>
      </c>
      <c r="E174" s="235">
        <v>5720</v>
      </c>
      <c r="F174" s="38">
        <v>41836</v>
      </c>
      <c r="G174" s="40">
        <v>5720</v>
      </c>
      <c r="H174" s="243">
        <f t="shared" si="2"/>
        <v>0</v>
      </c>
      <c r="I174" s="121" t="s">
        <v>12</v>
      </c>
    </row>
    <row r="175" spans="1:9" x14ac:dyDescent="0.25">
      <c r="A175" s="216"/>
      <c r="B175" s="217" t="s">
        <v>1784</v>
      </c>
      <c r="C175" s="253" t="s">
        <v>3681</v>
      </c>
      <c r="D175" s="214" t="s">
        <v>599</v>
      </c>
      <c r="E175" s="235">
        <v>11960</v>
      </c>
      <c r="F175" s="38">
        <v>41836</v>
      </c>
      <c r="G175" s="245">
        <v>11960</v>
      </c>
      <c r="H175" s="243">
        <f t="shared" si="2"/>
        <v>0</v>
      </c>
      <c r="I175" s="214" t="s">
        <v>12</v>
      </c>
    </row>
    <row r="176" spans="1:9" x14ac:dyDescent="0.25">
      <c r="A176" s="216"/>
      <c r="B176" s="217" t="s">
        <v>1872</v>
      </c>
      <c r="C176" s="253" t="s">
        <v>3681</v>
      </c>
      <c r="D176" s="214" t="s">
        <v>44</v>
      </c>
      <c r="E176" s="235">
        <v>6240</v>
      </c>
      <c r="F176" s="35">
        <v>41836</v>
      </c>
      <c r="G176" s="44">
        <v>6240</v>
      </c>
      <c r="H176" s="243">
        <f t="shared" si="2"/>
        <v>0</v>
      </c>
      <c r="I176" s="214" t="s">
        <v>12</v>
      </c>
    </row>
    <row r="177" spans="1:9" x14ac:dyDescent="0.25">
      <c r="A177" s="216"/>
      <c r="B177" s="217" t="s">
        <v>1930</v>
      </c>
      <c r="C177" s="253" t="s">
        <v>3681</v>
      </c>
      <c r="D177" s="214" t="s">
        <v>44</v>
      </c>
      <c r="E177" s="235">
        <v>4160</v>
      </c>
      <c r="F177" s="38">
        <v>41836</v>
      </c>
      <c r="G177" s="245">
        <v>4160</v>
      </c>
      <c r="H177" s="243">
        <f t="shared" si="2"/>
        <v>0</v>
      </c>
      <c r="I177" s="214" t="s">
        <v>217</v>
      </c>
    </row>
    <row r="178" spans="1:9" x14ac:dyDescent="0.25">
      <c r="A178" s="216"/>
      <c r="B178" s="217" t="s">
        <v>1873</v>
      </c>
      <c r="C178" s="253" t="s">
        <v>3681</v>
      </c>
      <c r="D178" s="214" t="s">
        <v>42</v>
      </c>
      <c r="E178" s="235">
        <v>2080</v>
      </c>
      <c r="F178" s="35">
        <v>41836</v>
      </c>
      <c r="G178" s="44">
        <v>2080</v>
      </c>
      <c r="H178" s="243">
        <f t="shared" si="2"/>
        <v>0</v>
      </c>
      <c r="I178" s="214" t="s">
        <v>12</v>
      </c>
    </row>
    <row r="179" spans="1:9" x14ac:dyDescent="0.25">
      <c r="A179" s="216"/>
      <c r="B179" s="217" t="s">
        <v>1932</v>
      </c>
      <c r="C179" s="253" t="s">
        <v>3681</v>
      </c>
      <c r="D179" s="214" t="s">
        <v>42</v>
      </c>
      <c r="E179" s="235">
        <v>2860</v>
      </c>
      <c r="F179" s="38">
        <v>41836</v>
      </c>
      <c r="G179" s="245">
        <v>2860</v>
      </c>
      <c r="H179" s="243">
        <f t="shared" si="2"/>
        <v>0</v>
      </c>
      <c r="I179" s="214" t="s">
        <v>30</v>
      </c>
    </row>
    <row r="180" spans="1:9" x14ac:dyDescent="0.25">
      <c r="A180" s="216"/>
      <c r="B180" s="217" t="s">
        <v>1875</v>
      </c>
      <c r="C180" s="253" t="s">
        <v>3681</v>
      </c>
      <c r="D180" s="214" t="s">
        <v>43</v>
      </c>
      <c r="E180" s="235">
        <v>2080</v>
      </c>
      <c r="F180" s="35">
        <v>41836</v>
      </c>
      <c r="G180" s="44">
        <v>2080</v>
      </c>
      <c r="H180" s="243">
        <f t="shared" si="2"/>
        <v>0</v>
      </c>
      <c r="I180" s="214" t="s">
        <v>12</v>
      </c>
    </row>
    <row r="181" spans="1:9" x14ac:dyDescent="0.25">
      <c r="A181" s="216"/>
      <c r="B181" s="217" t="s">
        <v>1934</v>
      </c>
      <c r="C181" s="253" t="s">
        <v>3681</v>
      </c>
      <c r="D181" s="214" t="s">
        <v>43</v>
      </c>
      <c r="E181" s="235">
        <v>3640</v>
      </c>
      <c r="F181" s="38">
        <v>41836</v>
      </c>
      <c r="G181" s="245">
        <v>3640</v>
      </c>
      <c r="H181" s="243">
        <f t="shared" si="2"/>
        <v>0</v>
      </c>
      <c r="I181" s="214" t="s">
        <v>30</v>
      </c>
    </row>
    <row r="182" spans="1:9" x14ac:dyDescent="0.25">
      <c r="A182" s="216"/>
      <c r="B182" s="398" t="s">
        <v>1903</v>
      </c>
      <c r="C182" s="343" t="s">
        <v>3573</v>
      </c>
      <c r="D182" s="214" t="s">
        <v>405</v>
      </c>
      <c r="E182" s="235">
        <v>5365</v>
      </c>
      <c r="F182" s="35">
        <v>41806</v>
      </c>
      <c r="G182" s="44">
        <v>5365</v>
      </c>
      <c r="H182" s="243">
        <f t="shared" si="2"/>
        <v>0</v>
      </c>
      <c r="I182" s="214"/>
    </row>
    <row r="183" spans="1:9" x14ac:dyDescent="0.25">
      <c r="A183" s="216"/>
      <c r="B183" s="217" t="s">
        <v>2062</v>
      </c>
      <c r="C183" s="363" t="s">
        <v>3405</v>
      </c>
      <c r="D183" s="214" t="s">
        <v>27</v>
      </c>
      <c r="E183" s="235">
        <v>11449.5</v>
      </c>
      <c r="F183" s="35">
        <v>41797</v>
      </c>
      <c r="G183" s="34">
        <v>11449.5</v>
      </c>
      <c r="H183" s="243">
        <f t="shared" si="2"/>
        <v>0</v>
      </c>
      <c r="I183" s="121" t="s">
        <v>27</v>
      </c>
    </row>
    <row r="184" spans="1:9" ht="23.25" x14ac:dyDescent="0.25">
      <c r="A184" s="216"/>
      <c r="B184" s="217" t="s">
        <v>2337</v>
      </c>
      <c r="C184" s="363" t="s">
        <v>3405</v>
      </c>
      <c r="D184" s="214" t="s">
        <v>27</v>
      </c>
      <c r="E184" s="235">
        <v>30576.5</v>
      </c>
      <c r="F184" s="35">
        <v>41797</v>
      </c>
      <c r="G184" s="44">
        <v>30576.5</v>
      </c>
      <c r="H184" s="243">
        <f t="shared" si="2"/>
        <v>0</v>
      </c>
      <c r="I184" s="214" t="s">
        <v>27</v>
      </c>
    </row>
    <row r="185" spans="1:9" x14ac:dyDescent="0.25">
      <c r="A185" s="216"/>
      <c r="B185" s="217" t="s">
        <v>1331</v>
      </c>
      <c r="C185" s="363" t="s">
        <v>3405</v>
      </c>
      <c r="D185" s="214" t="s">
        <v>27</v>
      </c>
      <c r="E185" s="235">
        <v>23952.6</v>
      </c>
      <c r="F185" s="35">
        <v>41800</v>
      </c>
      <c r="G185" s="56">
        <v>23952.6</v>
      </c>
      <c r="H185" s="243">
        <f t="shared" si="2"/>
        <v>0</v>
      </c>
      <c r="I185" s="214" t="s">
        <v>27</v>
      </c>
    </row>
    <row r="186" spans="1:9" x14ac:dyDescent="0.25">
      <c r="A186" s="216"/>
      <c r="B186" s="217" t="s">
        <v>1487</v>
      </c>
      <c r="C186" s="363" t="s">
        <v>3405</v>
      </c>
      <c r="D186" s="214" t="s">
        <v>27</v>
      </c>
      <c r="E186" s="235">
        <v>7178</v>
      </c>
      <c r="F186" s="35">
        <v>41802</v>
      </c>
      <c r="G186" s="44">
        <v>7178</v>
      </c>
      <c r="H186" s="243">
        <f t="shared" si="2"/>
        <v>0</v>
      </c>
      <c r="I186" s="214" t="s">
        <v>27</v>
      </c>
    </row>
    <row r="187" spans="1:9" x14ac:dyDescent="0.25">
      <c r="A187" s="216"/>
      <c r="B187" s="398" t="s">
        <v>1709</v>
      </c>
      <c r="C187" s="343" t="s">
        <v>3573</v>
      </c>
      <c r="D187" s="214" t="s">
        <v>27</v>
      </c>
      <c r="E187" s="235">
        <v>27651.4</v>
      </c>
      <c r="F187" s="35">
        <v>41808</v>
      </c>
      <c r="G187" s="44">
        <v>27651.4</v>
      </c>
      <c r="H187" s="243">
        <f t="shared" si="2"/>
        <v>0</v>
      </c>
      <c r="I187" s="214" t="s">
        <v>3583</v>
      </c>
    </row>
    <row r="188" spans="1:9" x14ac:dyDescent="0.25">
      <c r="A188" s="216"/>
      <c r="B188" s="398" t="s">
        <v>2078</v>
      </c>
      <c r="C188" s="343" t="s">
        <v>3573</v>
      </c>
      <c r="D188" s="214" t="s">
        <v>27</v>
      </c>
      <c r="E188" s="235">
        <v>12805.5</v>
      </c>
      <c r="F188" s="35">
        <v>41808</v>
      </c>
      <c r="G188" s="44">
        <v>12805.5</v>
      </c>
      <c r="H188" s="243">
        <f t="shared" si="2"/>
        <v>0</v>
      </c>
      <c r="I188" s="214" t="s">
        <v>27</v>
      </c>
    </row>
    <row r="189" spans="1:9" x14ac:dyDescent="0.25">
      <c r="A189" s="216"/>
      <c r="B189" s="398" t="s">
        <v>1275</v>
      </c>
      <c r="C189" s="343" t="s">
        <v>3573</v>
      </c>
      <c r="D189" s="214" t="s">
        <v>27</v>
      </c>
      <c r="E189" s="235">
        <v>22227</v>
      </c>
      <c r="F189" s="35">
        <v>41813</v>
      </c>
      <c r="G189" s="44">
        <v>22227</v>
      </c>
      <c r="H189" s="243">
        <f t="shared" si="2"/>
        <v>0</v>
      </c>
      <c r="I189" s="214" t="s">
        <v>27</v>
      </c>
    </row>
    <row r="190" spans="1:9" x14ac:dyDescent="0.25">
      <c r="A190" s="216"/>
      <c r="B190" s="398" t="s">
        <v>1396</v>
      </c>
      <c r="C190" s="343" t="s">
        <v>3573</v>
      </c>
      <c r="D190" s="214" t="s">
        <v>27</v>
      </c>
      <c r="E190" s="235">
        <v>16793.2</v>
      </c>
      <c r="F190" s="35">
        <v>41815</v>
      </c>
      <c r="G190" s="44">
        <v>16793.2</v>
      </c>
      <c r="H190" s="243">
        <f t="shared" si="2"/>
        <v>0</v>
      </c>
      <c r="I190" s="214" t="s">
        <v>27</v>
      </c>
    </row>
    <row r="191" spans="1:9" x14ac:dyDescent="0.25">
      <c r="A191" s="216"/>
      <c r="B191" s="217" t="s">
        <v>1634</v>
      </c>
      <c r="C191" s="253" t="s">
        <v>3681</v>
      </c>
      <c r="D191" s="214" t="s">
        <v>27</v>
      </c>
      <c r="E191" s="235">
        <v>26381</v>
      </c>
      <c r="F191" s="35">
        <v>41818</v>
      </c>
      <c r="G191" s="34">
        <v>26381</v>
      </c>
      <c r="H191" s="243">
        <f t="shared" si="2"/>
        <v>0</v>
      </c>
      <c r="I191" s="121" t="s">
        <v>27</v>
      </c>
    </row>
    <row r="192" spans="1:9" x14ac:dyDescent="0.25">
      <c r="A192" s="216"/>
      <c r="B192" s="398" t="s">
        <v>1642</v>
      </c>
      <c r="C192" s="343" t="s">
        <v>3573</v>
      </c>
      <c r="D192" s="214" t="s">
        <v>70</v>
      </c>
      <c r="E192" s="235">
        <v>15000</v>
      </c>
      <c r="F192" s="47" t="s">
        <v>3577</v>
      </c>
      <c r="G192" s="44">
        <v>15000</v>
      </c>
      <c r="H192" s="243">
        <f t="shared" si="2"/>
        <v>0</v>
      </c>
      <c r="I192" s="214"/>
    </row>
    <row r="193" spans="1:9" x14ac:dyDescent="0.25">
      <c r="A193" s="216"/>
      <c r="B193" s="398" t="s">
        <v>2307</v>
      </c>
      <c r="C193" s="343" t="s">
        <v>3573</v>
      </c>
      <c r="D193" s="214" t="s">
        <v>70</v>
      </c>
      <c r="E193" s="235">
        <v>12070</v>
      </c>
      <c r="F193" s="35">
        <v>41810</v>
      </c>
      <c r="G193" s="44">
        <v>12070</v>
      </c>
      <c r="H193" s="243">
        <f t="shared" si="2"/>
        <v>0</v>
      </c>
      <c r="I193" s="214"/>
    </row>
    <row r="194" spans="1:9" x14ac:dyDescent="0.25">
      <c r="A194" s="216"/>
      <c r="B194" s="217" t="s">
        <v>1928</v>
      </c>
      <c r="C194" s="253" t="s">
        <v>3681</v>
      </c>
      <c r="D194" s="214" t="s">
        <v>70</v>
      </c>
      <c r="E194" s="235">
        <v>6115</v>
      </c>
      <c r="F194" s="35">
        <v>41820</v>
      </c>
      <c r="G194" s="44">
        <v>6115</v>
      </c>
      <c r="H194" s="243">
        <f t="shared" si="2"/>
        <v>0</v>
      </c>
      <c r="I194" s="214"/>
    </row>
    <row r="195" spans="1:9" x14ac:dyDescent="0.25">
      <c r="A195" s="216"/>
      <c r="B195" s="217" t="s">
        <v>1950</v>
      </c>
      <c r="C195" s="253" t="s">
        <v>3681</v>
      </c>
      <c r="D195" s="214" t="s">
        <v>70</v>
      </c>
      <c r="E195" s="235">
        <v>3021</v>
      </c>
      <c r="F195" s="35">
        <v>41820</v>
      </c>
      <c r="G195" s="44">
        <v>3021</v>
      </c>
      <c r="H195" s="243">
        <f t="shared" ref="H195:H258" si="3">E195-G195</f>
        <v>0</v>
      </c>
      <c r="I195" s="214"/>
    </row>
    <row r="196" spans="1:9" x14ac:dyDescent="0.25">
      <c r="A196" s="211"/>
      <c r="B196" s="398" t="s">
        <v>1562</v>
      </c>
      <c r="C196" s="343" t="s">
        <v>3573</v>
      </c>
      <c r="D196" s="214" t="s">
        <v>524</v>
      </c>
      <c r="E196" s="235">
        <v>262</v>
      </c>
      <c r="F196" s="35">
        <v>41815</v>
      </c>
      <c r="G196" s="34">
        <v>262</v>
      </c>
      <c r="H196" s="243">
        <f t="shared" si="3"/>
        <v>0</v>
      </c>
      <c r="I196" s="121"/>
    </row>
    <row r="197" spans="1:9" x14ac:dyDescent="0.25">
      <c r="A197" s="211"/>
      <c r="B197" s="398" t="s">
        <v>1712</v>
      </c>
      <c r="C197" s="343" t="s">
        <v>3573</v>
      </c>
      <c r="D197" s="20" t="s">
        <v>3587</v>
      </c>
      <c r="E197" s="239">
        <v>5950</v>
      </c>
      <c r="F197" s="35">
        <v>41815</v>
      </c>
      <c r="G197" s="327">
        <v>1500</v>
      </c>
      <c r="H197" s="328">
        <f t="shared" si="3"/>
        <v>4450</v>
      </c>
      <c r="I197" s="20"/>
    </row>
    <row r="198" spans="1:9" x14ac:dyDescent="0.25">
      <c r="A198" s="216"/>
      <c r="B198" s="217" t="s">
        <v>2331</v>
      </c>
      <c r="C198" s="363" t="s">
        <v>3405</v>
      </c>
      <c r="D198" s="214" t="s">
        <v>2427</v>
      </c>
      <c r="E198" s="235">
        <v>23927</v>
      </c>
      <c r="F198" s="35">
        <v>41796</v>
      </c>
      <c r="G198" s="44">
        <v>23927</v>
      </c>
      <c r="H198" s="243">
        <f t="shared" si="3"/>
        <v>0</v>
      </c>
      <c r="I198" s="214" t="s">
        <v>3427</v>
      </c>
    </row>
    <row r="199" spans="1:9" x14ac:dyDescent="0.25">
      <c r="A199" s="216"/>
      <c r="B199" s="217" t="s">
        <v>1930</v>
      </c>
      <c r="C199" s="363" t="s">
        <v>3405</v>
      </c>
      <c r="D199" s="214" t="s">
        <v>1519</v>
      </c>
      <c r="E199" s="235">
        <v>7654</v>
      </c>
      <c r="F199" s="35">
        <v>41793</v>
      </c>
      <c r="G199" s="34">
        <v>7654</v>
      </c>
      <c r="H199" s="86">
        <f t="shared" si="3"/>
        <v>0</v>
      </c>
      <c r="I199" s="121" t="s">
        <v>3427</v>
      </c>
    </row>
    <row r="200" spans="1:9" x14ac:dyDescent="0.25">
      <c r="A200" s="216"/>
      <c r="B200" s="398" t="s">
        <v>1721</v>
      </c>
      <c r="C200" s="343" t="s">
        <v>3573</v>
      </c>
      <c r="D200" s="214" t="s">
        <v>1519</v>
      </c>
      <c r="E200" s="235">
        <v>2925.6</v>
      </c>
      <c r="F200" s="35">
        <v>41804</v>
      </c>
      <c r="G200" s="44">
        <v>2925.6</v>
      </c>
      <c r="H200" s="243">
        <f t="shared" si="3"/>
        <v>0</v>
      </c>
      <c r="I200" s="214" t="s">
        <v>65</v>
      </c>
    </row>
    <row r="201" spans="1:9" x14ac:dyDescent="0.25">
      <c r="A201" s="216"/>
      <c r="B201" s="398" t="s">
        <v>1962</v>
      </c>
      <c r="C201" s="343" t="s">
        <v>3573</v>
      </c>
      <c r="D201" s="214" t="s">
        <v>1519</v>
      </c>
      <c r="E201" s="235">
        <v>6000</v>
      </c>
      <c r="F201" s="35">
        <v>41806</v>
      </c>
      <c r="G201" s="44">
        <v>6000</v>
      </c>
      <c r="H201" s="243">
        <f t="shared" si="3"/>
        <v>0</v>
      </c>
      <c r="I201" s="214" t="s">
        <v>65</v>
      </c>
    </row>
    <row r="202" spans="1:9" x14ac:dyDescent="0.25">
      <c r="A202" s="216"/>
      <c r="B202" s="217" t="s">
        <v>1740</v>
      </c>
      <c r="C202" s="253" t="s">
        <v>3681</v>
      </c>
      <c r="D202" s="214" t="s">
        <v>1519</v>
      </c>
      <c r="E202" s="235">
        <v>12367</v>
      </c>
      <c r="F202" s="35">
        <v>41818</v>
      </c>
      <c r="G202" s="44">
        <v>12367</v>
      </c>
      <c r="H202" s="243">
        <f t="shared" si="3"/>
        <v>0</v>
      </c>
      <c r="I202" s="214" t="s">
        <v>65</v>
      </c>
    </row>
    <row r="203" spans="1:9" x14ac:dyDescent="0.25">
      <c r="A203" s="216"/>
      <c r="B203" s="217" t="s">
        <v>2165</v>
      </c>
      <c r="C203" s="363" t="s">
        <v>3405</v>
      </c>
      <c r="D203" s="214" t="s">
        <v>373</v>
      </c>
      <c r="E203" s="235">
        <v>3307</v>
      </c>
      <c r="F203" s="35">
        <v>41795</v>
      </c>
      <c r="G203" s="44">
        <v>3307</v>
      </c>
      <c r="H203" s="243">
        <f t="shared" si="3"/>
        <v>0</v>
      </c>
      <c r="I203" s="214" t="s">
        <v>217</v>
      </c>
    </row>
    <row r="204" spans="1:9" x14ac:dyDescent="0.25">
      <c r="A204" s="216"/>
      <c r="B204" s="217" t="s">
        <v>2310</v>
      </c>
      <c r="C204" s="363" t="s">
        <v>3405</v>
      </c>
      <c r="D204" s="214" t="s">
        <v>373</v>
      </c>
      <c r="E204" s="235">
        <v>34853.5</v>
      </c>
      <c r="F204" s="35">
        <v>41797</v>
      </c>
      <c r="G204" s="44">
        <v>34853.5</v>
      </c>
      <c r="H204" s="243">
        <f t="shared" si="3"/>
        <v>0</v>
      </c>
      <c r="I204" s="214" t="s">
        <v>217</v>
      </c>
    </row>
    <row r="205" spans="1:9" x14ac:dyDescent="0.25">
      <c r="A205" s="216"/>
      <c r="B205" s="217" t="s">
        <v>1207</v>
      </c>
      <c r="C205" s="363" t="s">
        <v>3405</v>
      </c>
      <c r="D205" s="214" t="s">
        <v>373</v>
      </c>
      <c r="E205" s="235">
        <v>33331.5</v>
      </c>
      <c r="F205" s="35">
        <v>41798</v>
      </c>
      <c r="G205" s="44">
        <v>33331.5</v>
      </c>
      <c r="H205" s="243">
        <f t="shared" si="3"/>
        <v>0</v>
      </c>
      <c r="I205" s="214" t="s">
        <v>12</v>
      </c>
    </row>
    <row r="206" spans="1:9" x14ac:dyDescent="0.25">
      <c r="A206" s="216"/>
      <c r="B206" s="398" t="s">
        <v>1960</v>
      </c>
      <c r="C206" s="343" t="s">
        <v>3573</v>
      </c>
      <c r="D206" s="214" t="s">
        <v>373</v>
      </c>
      <c r="E206" s="235">
        <v>3473.5</v>
      </c>
      <c r="F206" s="35">
        <v>41807</v>
      </c>
      <c r="G206" s="44">
        <v>3473.5</v>
      </c>
      <c r="H206" s="243">
        <f t="shared" si="3"/>
        <v>0</v>
      </c>
      <c r="I206" s="214"/>
    </row>
    <row r="207" spans="1:9" x14ac:dyDescent="0.25">
      <c r="A207" s="216"/>
      <c r="B207" s="398" t="s">
        <v>2272</v>
      </c>
      <c r="C207" s="343" t="s">
        <v>3573</v>
      </c>
      <c r="D207" s="214" t="s">
        <v>373</v>
      </c>
      <c r="E207" s="235">
        <v>925</v>
      </c>
      <c r="F207" s="35">
        <v>41810</v>
      </c>
      <c r="G207" s="44">
        <v>925</v>
      </c>
      <c r="H207" s="243">
        <f t="shared" si="3"/>
        <v>0</v>
      </c>
      <c r="I207" s="214" t="s">
        <v>12</v>
      </c>
    </row>
    <row r="208" spans="1:9" x14ac:dyDescent="0.25">
      <c r="A208" s="216"/>
      <c r="B208" s="398" t="s">
        <v>1227</v>
      </c>
      <c r="C208" s="343" t="s">
        <v>3573</v>
      </c>
      <c r="D208" s="214" t="s">
        <v>373</v>
      </c>
      <c r="E208" s="235">
        <v>40019</v>
      </c>
      <c r="F208" s="35">
        <v>41812</v>
      </c>
      <c r="G208" s="44">
        <v>40019</v>
      </c>
      <c r="H208" s="243">
        <f t="shared" si="3"/>
        <v>0</v>
      </c>
      <c r="I208" s="214" t="s">
        <v>27</v>
      </c>
    </row>
    <row r="209" spans="1:9" x14ac:dyDescent="0.25">
      <c r="A209" s="216"/>
      <c r="B209" s="398" t="s">
        <v>1455</v>
      </c>
      <c r="C209" s="343" t="s">
        <v>3573</v>
      </c>
      <c r="D209" s="214" t="s">
        <v>373</v>
      </c>
      <c r="E209" s="235">
        <v>36660</v>
      </c>
      <c r="F209" s="35">
        <v>41815</v>
      </c>
      <c r="G209" s="34">
        <v>36660</v>
      </c>
      <c r="H209" s="243">
        <f t="shared" si="3"/>
        <v>0</v>
      </c>
      <c r="I209" s="121" t="s">
        <v>30</v>
      </c>
    </row>
    <row r="210" spans="1:9" x14ac:dyDescent="0.25">
      <c r="A210" s="216"/>
      <c r="B210" s="398" t="s">
        <v>1563</v>
      </c>
      <c r="C210" s="343" t="s">
        <v>3573</v>
      </c>
      <c r="D210" s="214" t="s">
        <v>373</v>
      </c>
      <c r="E210" s="235">
        <v>39597</v>
      </c>
      <c r="F210" s="35">
        <v>41816</v>
      </c>
      <c r="G210" s="34">
        <v>39597</v>
      </c>
      <c r="H210" s="243">
        <f t="shared" si="3"/>
        <v>0</v>
      </c>
      <c r="I210" s="121" t="s">
        <v>27</v>
      </c>
    </row>
    <row r="211" spans="1:9" x14ac:dyDescent="0.25">
      <c r="A211" s="216"/>
      <c r="B211" s="398" t="s">
        <v>1607</v>
      </c>
      <c r="C211" s="343" t="s">
        <v>3573</v>
      </c>
      <c r="D211" s="214" t="s">
        <v>373</v>
      </c>
      <c r="E211" s="235">
        <v>925</v>
      </c>
      <c r="F211" s="35">
        <v>41816</v>
      </c>
      <c r="G211" s="34">
        <v>925</v>
      </c>
      <c r="H211" s="243">
        <f t="shared" si="3"/>
        <v>0</v>
      </c>
      <c r="I211" s="121" t="s">
        <v>30</v>
      </c>
    </row>
    <row r="212" spans="1:9" x14ac:dyDescent="0.25">
      <c r="A212" s="216"/>
      <c r="B212" s="217" t="s">
        <v>1677</v>
      </c>
      <c r="C212" s="253" t="s">
        <v>3681</v>
      </c>
      <c r="D212" s="214" t="s">
        <v>373</v>
      </c>
      <c r="E212" s="235">
        <v>2285.5</v>
      </c>
      <c r="F212" s="35">
        <v>41816</v>
      </c>
      <c r="G212" s="34">
        <v>2285.5</v>
      </c>
      <c r="H212" s="243">
        <f t="shared" si="3"/>
        <v>0</v>
      </c>
      <c r="I212" s="121" t="s">
        <v>30</v>
      </c>
    </row>
    <row r="213" spans="1:9" x14ac:dyDescent="0.25">
      <c r="A213" s="216"/>
      <c r="B213" s="217" t="s">
        <v>1812</v>
      </c>
      <c r="C213" s="253" t="s">
        <v>3681</v>
      </c>
      <c r="D213" s="214" t="s">
        <v>373</v>
      </c>
      <c r="E213" s="235">
        <v>36300</v>
      </c>
      <c r="F213" s="35">
        <v>41818</v>
      </c>
      <c r="G213" s="44">
        <v>36300</v>
      </c>
      <c r="H213" s="243">
        <f t="shared" si="3"/>
        <v>0</v>
      </c>
      <c r="I213" s="214" t="s">
        <v>30</v>
      </c>
    </row>
    <row r="214" spans="1:9" x14ac:dyDescent="0.25">
      <c r="A214" s="216">
        <v>41794</v>
      </c>
      <c r="B214" s="217" t="s">
        <v>2048</v>
      </c>
      <c r="C214" s="363" t="s">
        <v>3405</v>
      </c>
      <c r="D214" s="214" t="s">
        <v>3318</v>
      </c>
      <c r="E214" s="364">
        <v>7590</v>
      </c>
      <c r="F214" s="35">
        <v>41794</v>
      </c>
      <c r="G214" s="34">
        <v>7590</v>
      </c>
      <c r="H214" s="86">
        <f t="shared" si="3"/>
        <v>0</v>
      </c>
      <c r="I214" s="121" t="s">
        <v>30</v>
      </c>
    </row>
    <row r="215" spans="1:9" x14ac:dyDescent="0.25">
      <c r="A215" s="216"/>
      <c r="B215" s="217" t="s">
        <v>2146</v>
      </c>
      <c r="C215" s="363" t="s">
        <v>3405</v>
      </c>
      <c r="D215" s="214" t="s">
        <v>3318</v>
      </c>
      <c r="E215" s="235">
        <v>8391.5</v>
      </c>
      <c r="F215" s="35">
        <v>41795</v>
      </c>
      <c r="G215" s="44">
        <v>8391.5</v>
      </c>
      <c r="H215" s="243">
        <f t="shared" si="3"/>
        <v>0</v>
      </c>
      <c r="I215" s="214" t="s">
        <v>65</v>
      </c>
    </row>
    <row r="216" spans="1:9" x14ac:dyDescent="0.25">
      <c r="A216" s="216"/>
      <c r="B216" s="217" t="s">
        <v>2239</v>
      </c>
      <c r="C216" s="363" t="s">
        <v>3405</v>
      </c>
      <c r="D216" s="214" t="s">
        <v>3318</v>
      </c>
      <c r="E216" s="235">
        <v>7815</v>
      </c>
      <c r="F216" s="35">
        <v>41796</v>
      </c>
      <c r="G216" s="44">
        <v>7815</v>
      </c>
      <c r="H216" s="243">
        <f t="shared" si="3"/>
        <v>0</v>
      </c>
      <c r="I216" s="214" t="s">
        <v>12</v>
      </c>
    </row>
    <row r="217" spans="1:9" x14ac:dyDescent="0.25">
      <c r="A217" s="216"/>
      <c r="B217" s="217" t="s">
        <v>1200</v>
      </c>
      <c r="C217" s="363" t="s">
        <v>3405</v>
      </c>
      <c r="D217" s="214" t="s">
        <v>3318</v>
      </c>
      <c r="E217" s="235">
        <v>32476.29</v>
      </c>
      <c r="F217" s="35">
        <v>41799</v>
      </c>
      <c r="G217" s="44">
        <v>32476.29</v>
      </c>
      <c r="H217" s="243">
        <f t="shared" si="3"/>
        <v>0</v>
      </c>
      <c r="I217" s="214" t="s">
        <v>217</v>
      </c>
    </row>
    <row r="218" spans="1:9" x14ac:dyDescent="0.25">
      <c r="A218" s="216"/>
      <c r="B218" s="217" t="s">
        <v>1323</v>
      </c>
      <c r="C218" s="363" t="s">
        <v>3405</v>
      </c>
      <c r="D218" s="214" t="s">
        <v>3318</v>
      </c>
      <c r="E218" s="235">
        <v>36731</v>
      </c>
      <c r="F218" s="35">
        <v>41800</v>
      </c>
      <c r="G218" s="56">
        <v>36731</v>
      </c>
      <c r="H218" s="243">
        <f t="shared" si="3"/>
        <v>0</v>
      </c>
      <c r="I218" s="214" t="s">
        <v>217</v>
      </c>
    </row>
    <row r="219" spans="1:9" x14ac:dyDescent="0.25">
      <c r="A219" s="216"/>
      <c r="B219" s="398" t="s">
        <v>1777</v>
      </c>
      <c r="C219" s="343" t="s">
        <v>3573</v>
      </c>
      <c r="D219" s="214" t="s">
        <v>3318</v>
      </c>
      <c r="E219" s="235">
        <v>32236</v>
      </c>
      <c r="F219" s="35">
        <v>41804</v>
      </c>
      <c r="G219" s="44">
        <v>32236</v>
      </c>
      <c r="H219" s="243">
        <f t="shared" si="3"/>
        <v>0</v>
      </c>
      <c r="I219" s="214" t="s">
        <v>3427</v>
      </c>
    </row>
    <row r="220" spans="1:9" x14ac:dyDescent="0.25">
      <c r="A220" s="216"/>
      <c r="B220" s="217" t="s">
        <v>1884</v>
      </c>
      <c r="C220" s="363" t="s">
        <v>3405</v>
      </c>
      <c r="D220" s="214" t="s">
        <v>57</v>
      </c>
      <c r="E220" s="235">
        <v>1270</v>
      </c>
      <c r="F220" s="35">
        <v>41792</v>
      </c>
      <c r="G220" s="44">
        <v>1270</v>
      </c>
      <c r="H220" s="86">
        <f t="shared" si="3"/>
        <v>0</v>
      </c>
      <c r="I220" s="121" t="s">
        <v>30</v>
      </c>
    </row>
    <row r="221" spans="1:9" x14ac:dyDescent="0.25">
      <c r="A221" s="216"/>
      <c r="B221" s="217" t="s">
        <v>2091</v>
      </c>
      <c r="C221" s="363" t="s">
        <v>3405</v>
      </c>
      <c r="D221" s="214" t="s">
        <v>57</v>
      </c>
      <c r="E221" s="235">
        <v>1040</v>
      </c>
      <c r="F221" s="35">
        <v>41795</v>
      </c>
      <c r="G221" s="34">
        <v>1040</v>
      </c>
      <c r="H221" s="243">
        <f t="shared" si="3"/>
        <v>0</v>
      </c>
      <c r="I221" s="121" t="s">
        <v>30</v>
      </c>
    </row>
    <row r="222" spans="1:9" x14ac:dyDescent="0.25">
      <c r="A222" s="216"/>
      <c r="B222" s="217" t="s">
        <v>2177</v>
      </c>
      <c r="C222" s="363" t="s">
        <v>3405</v>
      </c>
      <c r="D222" s="214" t="s">
        <v>57</v>
      </c>
      <c r="E222" s="235">
        <v>1270</v>
      </c>
      <c r="F222" s="35">
        <v>41795</v>
      </c>
      <c r="G222" s="44">
        <v>1270</v>
      </c>
      <c r="H222" s="243">
        <f t="shared" si="3"/>
        <v>0</v>
      </c>
      <c r="I222" s="214" t="s">
        <v>30</v>
      </c>
    </row>
    <row r="223" spans="1:9" x14ac:dyDescent="0.25">
      <c r="A223" s="216"/>
      <c r="B223" s="217" t="s">
        <v>1179</v>
      </c>
      <c r="C223" s="363" t="s">
        <v>3405</v>
      </c>
      <c r="D223" s="214" t="s">
        <v>57</v>
      </c>
      <c r="E223" s="235">
        <v>1730</v>
      </c>
      <c r="F223" s="35">
        <v>41797</v>
      </c>
      <c r="G223" s="44">
        <v>1730</v>
      </c>
      <c r="H223" s="243">
        <f t="shared" si="3"/>
        <v>0</v>
      </c>
      <c r="I223" s="214" t="s">
        <v>30</v>
      </c>
    </row>
    <row r="224" spans="1:9" x14ac:dyDescent="0.25">
      <c r="A224" s="216"/>
      <c r="B224" s="217" t="s">
        <v>1268</v>
      </c>
      <c r="C224" s="363" t="s">
        <v>3405</v>
      </c>
      <c r="D224" s="214" t="s">
        <v>57</v>
      </c>
      <c r="E224" s="235">
        <v>1040</v>
      </c>
      <c r="F224" s="35">
        <v>41799</v>
      </c>
      <c r="G224" s="44">
        <v>1040</v>
      </c>
      <c r="H224" s="243">
        <f t="shared" si="3"/>
        <v>0</v>
      </c>
      <c r="I224" s="214" t="s">
        <v>30</v>
      </c>
    </row>
    <row r="225" spans="1:9" x14ac:dyDescent="0.25">
      <c r="A225" s="216"/>
      <c r="B225" s="217" t="s">
        <v>1437</v>
      </c>
      <c r="C225" s="363" t="s">
        <v>3405</v>
      </c>
      <c r="D225" s="214" t="s">
        <v>57</v>
      </c>
      <c r="E225" s="235">
        <v>1060</v>
      </c>
      <c r="F225" s="35">
        <v>41801</v>
      </c>
      <c r="G225" s="44">
        <v>1060</v>
      </c>
      <c r="H225" s="243">
        <f t="shared" si="3"/>
        <v>0</v>
      </c>
      <c r="I225" s="214" t="s">
        <v>30</v>
      </c>
    </row>
    <row r="226" spans="1:9" x14ac:dyDescent="0.25">
      <c r="A226" s="216"/>
      <c r="B226" s="217" t="s">
        <v>1546</v>
      </c>
      <c r="C226" s="363" t="s">
        <v>3405</v>
      </c>
      <c r="D226" s="214" t="s">
        <v>57</v>
      </c>
      <c r="E226" s="235">
        <v>849</v>
      </c>
      <c r="F226" s="35">
        <v>41802</v>
      </c>
      <c r="G226" s="44">
        <v>849</v>
      </c>
      <c r="H226" s="243">
        <f t="shared" si="3"/>
        <v>0</v>
      </c>
      <c r="I226" s="214" t="s">
        <v>30</v>
      </c>
    </row>
    <row r="227" spans="1:9" ht="15.75" x14ac:dyDescent="0.25">
      <c r="A227" s="216"/>
      <c r="B227" s="398" t="s">
        <v>1676</v>
      </c>
      <c r="C227" s="343" t="s">
        <v>3573</v>
      </c>
      <c r="D227" s="214" t="s">
        <v>57</v>
      </c>
      <c r="E227" s="235">
        <v>1175</v>
      </c>
      <c r="F227" s="55" t="s">
        <v>3581</v>
      </c>
      <c r="G227" s="44">
        <v>1175</v>
      </c>
      <c r="H227" s="243">
        <f t="shared" si="3"/>
        <v>0</v>
      </c>
      <c r="I227" s="214" t="s">
        <v>30</v>
      </c>
    </row>
    <row r="228" spans="1:9" ht="15.75" x14ac:dyDescent="0.25">
      <c r="A228" s="216"/>
      <c r="B228" s="398" t="s">
        <v>1739</v>
      </c>
      <c r="C228" s="343" t="s">
        <v>3573</v>
      </c>
      <c r="D228" s="214" t="s">
        <v>57</v>
      </c>
      <c r="E228" s="235">
        <v>1800</v>
      </c>
      <c r="F228" s="35">
        <v>41805</v>
      </c>
      <c r="G228" s="44">
        <v>1800</v>
      </c>
      <c r="H228" s="243">
        <f t="shared" si="3"/>
        <v>0</v>
      </c>
      <c r="I228" s="214" t="s">
        <v>30</v>
      </c>
    </row>
    <row r="229" spans="1:9" ht="15.75" x14ac:dyDescent="0.25">
      <c r="A229" s="216"/>
      <c r="B229" s="398" t="s">
        <v>1909</v>
      </c>
      <c r="C229" s="343" t="s">
        <v>3573</v>
      </c>
      <c r="D229" s="214" t="s">
        <v>57</v>
      </c>
      <c r="E229" s="235">
        <v>1650</v>
      </c>
      <c r="F229" s="35">
        <v>41806</v>
      </c>
      <c r="G229" s="44">
        <v>1650</v>
      </c>
      <c r="H229" s="243">
        <f t="shared" si="3"/>
        <v>0</v>
      </c>
      <c r="I229" s="214"/>
    </row>
    <row r="230" spans="1:9" ht="15.75" x14ac:dyDescent="0.25">
      <c r="A230" s="216"/>
      <c r="B230" s="398" t="s">
        <v>2031</v>
      </c>
      <c r="C230" s="343" t="s">
        <v>3573</v>
      </c>
      <c r="D230" s="214" t="s">
        <v>57</v>
      </c>
      <c r="E230" s="235">
        <v>885</v>
      </c>
      <c r="F230" s="35">
        <v>41807</v>
      </c>
      <c r="G230" s="44">
        <v>885</v>
      </c>
      <c r="H230" s="243">
        <f t="shared" si="3"/>
        <v>0</v>
      </c>
      <c r="I230" s="214" t="s">
        <v>12</v>
      </c>
    </row>
    <row r="231" spans="1:9" ht="15.75" x14ac:dyDescent="0.25">
      <c r="A231" s="366">
        <v>41809</v>
      </c>
      <c r="B231" s="400" t="s">
        <v>2151</v>
      </c>
      <c r="C231" s="368" t="s">
        <v>3573</v>
      </c>
      <c r="D231" s="214" t="s">
        <v>57</v>
      </c>
      <c r="E231" s="235">
        <v>1180</v>
      </c>
      <c r="F231" s="35">
        <v>41809</v>
      </c>
      <c r="G231" s="44">
        <v>1180</v>
      </c>
      <c r="H231" s="243">
        <f t="shared" si="3"/>
        <v>0</v>
      </c>
      <c r="I231" s="214"/>
    </row>
    <row r="232" spans="1:9" ht="15.75" x14ac:dyDescent="0.25">
      <c r="A232" s="369">
        <v>41808</v>
      </c>
      <c r="B232" s="399" t="s">
        <v>2191</v>
      </c>
      <c r="C232" s="371" t="s">
        <v>3573</v>
      </c>
      <c r="D232" s="214" t="s">
        <v>57</v>
      </c>
      <c r="E232" s="235">
        <v>915</v>
      </c>
      <c r="F232" s="35">
        <v>41808</v>
      </c>
      <c r="G232" s="44">
        <v>915</v>
      </c>
      <c r="H232" s="243">
        <f t="shared" si="3"/>
        <v>0</v>
      </c>
      <c r="I232" s="214" t="s">
        <v>12</v>
      </c>
    </row>
    <row r="233" spans="1:9" ht="15.75" x14ac:dyDescent="0.25">
      <c r="A233" s="216"/>
      <c r="B233" s="398" t="s">
        <v>2305</v>
      </c>
      <c r="C233" s="343" t="s">
        <v>3573</v>
      </c>
      <c r="D233" s="214" t="s">
        <v>57</v>
      </c>
      <c r="E233" s="235">
        <v>650</v>
      </c>
      <c r="F233" s="35">
        <v>41810</v>
      </c>
      <c r="G233" s="44">
        <v>650</v>
      </c>
      <c r="H233" s="243">
        <f t="shared" si="3"/>
        <v>0</v>
      </c>
      <c r="I233" s="214" t="s">
        <v>30</v>
      </c>
    </row>
    <row r="234" spans="1:9" ht="15.75" x14ac:dyDescent="0.25">
      <c r="A234" s="216"/>
      <c r="B234" s="398" t="s">
        <v>1193</v>
      </c>
      <c r="C234" s="343" t="s">
        <v>3573</v>
      </c>
      <c r="D234" s="214" t="s">
        <v>57</v>
      </c>
      <c r="E234" s="235">
        <v>1962</v>
      </c>
      <c r="F234" s="35">
        <v>41811</v>
      </c>
      <c r="G234" s="44">
        <v>1962</v>
      </c>
      <c r="H234" s="243">
        <f t="shared" si="3"/>
        <v>0</v>
      </c>
      <c r="I234" s="214" t="s">
        <v>30</v>
      </c>
    </row>
    <row r="235" spans="1:9" ht="15.75" x14ac:dyDescent="0.25">
      <c r="A235" s="216"/>
      <c r="B235" s="398" t="s">
        <v>1303</v>
      </c>
      <c r="C235" s="343" t="s">
        <v>3573</v>
      </c>
      <c r="D235" s="214" t="s">
        <v>57</v>
      </c>
      <c r="E235" s="235">
        <v>1350</v>
      </c>
      <c r="F235" s="35">
        <v>41812</v>
      </c>
      <c r="G235" s="44">
        <v>1350</v>
      </c>
      <c r="H235" s="243">
        <f t="shared" si="3"/>
        <v>0</v>
      </c>
      <c r="I235" s="214" t="s">
        <v>3134</v>
      </c>
    </row>
    <row r="236" spans="1:9" ht="15.75" x14ac:dyDescent="0.25">
      <c r="A236" s="216"/>
      <c r="B236" s="398" t="s">
        <v>1462</v>
      </c>
      <c r="C236" s="343" t="s">
        <v>3573</v>
      </c>
      <c r="D236" s="214" t="s">
        <v>57</v>
      </c>
      <c r="E236" s="235">
        <v>1400</v>
      </c>
      <c r="F236" s="55" t="s">
        <v>3671</v>
      </c>
      <c r="G236" s="34">
        <v>1400</v>
      </c>
      <c r="H236" s="243">
        <f t="shared" si="3"/>
        <v>0</v>
      </c>
      <c r="I236" s="121" t="s">
        <v>30</v>
      </c>
    </row>
    <row r="237" spans="1:9" ht="15.75" x14ac:dyDescent="0.25">
      <c r="A237" s="216"/>
      <c r="B237" s="398" t="s">
        <v>1530</v>
      </c>
      <c r="C237" s="343" t="s">
        <v>3573</v>
      </c>
      <c r="D237" s="214" t="s">
        <v>57</v>
      </c>
      <c r="E237" s="235">
        <v>960</v>
      </c>
      <c r="F237" s="35">
        <v>41816</v>
      </c>
      <c r="G237" s="34">
        <v>960</v>
      </c>
      <c r="H237" s="243">
        <f t="shared" si="3"/>
        <v>0</v>
      </c>
      <c r="I237" s="121" t="s">
        <v>30</v>
      </c>
    </row>
    <row r="238" spans="1:9" ht="15.75" x14ac:dyDescent="0.25">
      <c r="A238" s="216"/>
      <c r="B238" s="398" t="s">
        <v>1585</v>
      </c>
      <c r="C238" s="343" t="s">
        <v>3573</v>
      </c>
      <c r="D238" s="214" t="s">
        <v>57</v>
      </c>
      <c r="E238" s="235">
        <v>960</v>
      </c>
      <c r="F238" s="35">
        <v>41816</v>
      </c>
      <c r="G238" s="34">
        <v>960</v>
      </c>
      <c r="H238" s="243">
        <f t="shared" si="3"/>
        <v>0</v>
      </c>
      <c r="I238" s="121" t="s">
        <v>30</v>
      </c>
    </row>
    <row r="239" spans="1:9" x14ac:dyDescent="0.25">
      <c r="A239" s="216"/>
      <c r="B239" s="217" t="s">
        <v>1708</v>
      </c>
      <c r="C239" s="253" t="s">
        <v>3681</v>
      </c>
      <c r="D239" s="214" t="s">
        <v>57</v>
      </c>
      <c r="E239" s="235">
        <v>2080</v>
      </c>
      <c r="F239" s="35">
        <v>41818</v>
      </c>
      <c r="G239" s="34">
        <v>2080</v>
      </c>
      <c r="H239" s="243">
        <f t="shared" si="3"/>
        <v>0</v>
      </c>
      <c r="I239" s="121" t="s">
        <v>30</v>
      </c>
    </row>
    <row r="240" spans="1:9" x14ac:dyDescent="0.25">
      <c r="A240" s="216"/>
      <c r="B240" s="217" t="s">
        <v>1796</v>
      </c>
      <c r="C240" s="253" t="s">
        <v>3681</v>
      </c>
      <c r="D240" s="214" t="s">
        <v>57</v>
      </c>
      <c r="E240" s="235">
        <v>1800</v>
      </c>
      <c r="F240" s="35">
        <v>41818</v>
      </c>
      <c r="G240" s="44">
        <v>1800</v>
      </c>
      <c r="H240" s="243">
        <f t="shared" si="3"/>
        <v>0</v>
      </c>
      <c r="I240" s="214" t="s">
        <v>30</v>
      </c>
    </row>
    <row r="241" spans="1:9" x14ac:dyDescent="0.25">
      <c r="A241" s="216"/>
      <c r="B241" s="217" t="s">
        <v>1805</v>
      </c>
      <c r="C241" s="253" t="s">
        <v>3681</v>
      </c>
      <c r="D241" s="214" t="s">
        <v>57</v>
      </c>
      <c r="E241" s="235">
        <v>1512</v>
      </c>
      <c r="F241" s="35">
        <v>41818</v>
      </c>
      <c r="G241" s="44">
        <v>1512</v>
      </c>
      <c r="H241" s="243">
        <f t="shared" si="3"/>
        <v>0</v>
      </c>
      <c r="I241" s="214" t="s">
        <v>30</v>
      </c>
    </row>
    <row r="242" spans="1:9" x14ac:dyDescent="0.25">
      <c r="A242" s="216"/>
      <c r="B242" s="217" t="s">
        <v>1877</v>
      </c>
      <c r="C242" s="253" t="s">
        <v>3681</v>
      </c>
      <c r="D242" s="214" t="s">
        <v>57</v>
      </c>
      <c r="E242" s="235">
        <v>1822</v>
      </c>
      <c r="F242" s="35">
        <v>41820</v>
      </c>
      <c r="G242" s="44">
        <v>1822</v>
      </c>
      <c r="H242" s="243">
        <f t="shared" si="3"/>
        <v>0</v>
      </c>
      <c r="I242" s="214" t="s">
        <v>27</v>
      </c>
    </row>
    <row r="243" spans="1:9" x14ac:dyDescent="0.25">
      <c r="A243" s="216"/>
      <c r="B243" s="217" t="s">
        <v>1922</v>
      </c>
      <c r="C243" s="363" t="s">
        <v>3405</v>
      </c>
      <c r="D243" s="220" t="s">
        <v>3114</v>
      </c>
      <c r="E243" s="241">
        <v>0</v>
      </c>
      <c r="F243" s="35"/>
      <c r="G243" s="34"/>
      <c r="H243" s="86">
        <f t="shared" si="3"/>
        <v>0</v>
      </c>
      <c r="I243" s="121" t="s">
        <v>512</v>
      </c>
    </row>
    <row r="244" spans="1:9" x14ac:dyDescent="0.25">
      <c r="A244" s="216"/>
      <c r="B244" s="217" t="s">
        <v>1964</v>
      </c>
      <c r="C244" s="363" t="s">
        <v>3405</v>
      </c>
      <c r="D244" s="220" t="s">
        <v>3114</v>
      </c>
      <c r="E244" s="241">
        <v>0</v>
      </c>
      <c r="F244" s="35"/>
      <c r="G244" s="34"/>
      <c r="H244" s="86">
        <f t="shared" si="3"/>
        <v>0</v>
      </c>
      <c r="I244" s="52" t="s">
        <v>3473</v>
      </c>
    </row>
    <row r="245" spans="1:9" x14ac:dyDescent="0.25">
      <c r="A245" s="216"/>
      <c r="B245" s="217" t="s">
        <v>1975</v>
      </c>
      <c r="C245" s="363" t="s">
        <v>3405</v>
      </c>
      <c r="D245" s="220" t="s">
        <v>3114</v>
      </c>
      <c r="E245" s="241">
        <v>0</v>
      </c>
      <c r="F245" s="35"/>
      <c r="G245" s="34"/>
      <c r="H245" s="86">
        <f t="shared" si="3"/>
        <v>0</v>
      </c>
      <c r="I245" s="121" t="s">
        <v>512</v>
      </c>
    </row>
    <row r="246" spans="1:9" x14ac:dyDescent="0.25">
      <c r="A246" s="216"/>
      <c r="B246" s="217" t="s">
        <v>2014</v>
      </c>
      <c r="C246" s="363" t="s">
        <v>3405</v>
      </c>
      <c r="D246" s="220" t="s">
        <v>3114</v>
      </c>
      <c r="E246" s="241">
        <v>0</v>
      </c>
      <c r="F246" s="35"/>
      <c r="G246" s="34"/>
      <c r="H246" s="86">
        <f t="shared" si="3"/>
        <v>0</v>
      </c>
      <c r="I246" s="121" t="s">
        <v>3480</v>
      </c>
    </row>
    <row r="247" spans="1:9" x14ac:dyDescent="0.25">
      <c r="A247" s="216"/>
      <c r="B247" s="217" t="s">
        <v>2188</v>
      </c>
      <c r="C247" s="363" t="s">
        <v>3405</v>
      </c>
      <c r="D247" s="220" t="s">
        <v>3114</v>
      </c>
      <c r="E247" s="241">
        <v>0</v>
      </c>
      <c r="F247" s="35"/>
      <c r="G247" s="44"/>
      <c r="H247" s="243">
        <f t="shared" si="3"/>
        <v>0</v>
      </c>
      <c r="I247" s="214"/>
    </row>
    <row r="248" spans="1:9" x14ac:dyDescent="0.25">
      <c r="A248" s="216"/>
      <c r="B248" s="217" t="s">
        <v>2305</v>
      </c>
      <c r="C248" s="363" t="s">
        <v>3405</v>
      </c>
      <c r="D248" s="220" t="s">
        <v>3114</v>
      </c>
      <c r="E248" s="241">
        <v>0</v>
      </c>
      <c r="F248" s="35"/>
      <c r="G248" s="44"/>
      <c r="H248" s="243">
        <f t="shared" si="3"/>
        <v>0</v>
      </c>
      <c r="I248" s="214" t="s">
        <v>3514</v>
      </c>
    </row>
    <row r="249" spans="1:9" x14ac:dyDescent="0.25">
      <c r="A249" s="216"/>
      <c r="B249" s="217" t="s">
        <v>1148</v>
      </c>
      <c r="C249" s="363" t="s">
        <v>3405</v>
      </c>
      <c r="D249" s="220" t="s">
        <v>3114</v>
      </c>
      <c r="E249" s="241">
        <v>0</v>
      </c>
      <c r="F249" s="35"/>
      <c r="G249" s="44"/>
      <c r="H249" s="243">
        <f t="shared" si="3"/>
        <v>0</v>
      </c>
      <c r="I249" s="214" t="s">
        <v>512</v>
      </c>
    </row>
    <row r="250" spans="1:9" x14ac:dyDescent="0.25">
      <c r="A250" s="216"/>
      <c r="B250" s="217" t="s">
        <v>1265</v>
      </c>
      <c r="C250" s="363" t="s">
        <v>3405</v>
      </c>
      <c r="D250" s="220" t="s">
        <v>3114</v>
      </c>
      <c r="E250" s="241">
        <v>0</v>
      </c>
      <c r="F250" s="35"/>
      <c r="G250" s="44"/>
      <c r="H250" s="243">
        <f t="shared" si="3"/>
        <v>0</v>
      </c>
      <c r="I250" s="214" t="s">
        <v>3533</v>
      </c>
    </row>
    <row r="251" spans="1:9" x14ac:dyDescent="0.25">
      <c r="A251" s="216"/>
      <c r="B251" s="217" t="s">
        <v>1280</v>
      </c>
      <c r="C251" s="363" t="s">
        <v>3405</v>
      </c>
      <c r="D251" s="220" t="s">
        <v>3114</v>
      </c>
      <c r="E251" s="241">
        <v>0</v>
      </c>
      <c r="F251" s="35"/>
      <c r="G251" s="44"/>
      <c r="H251" s="243">
        <f t="shared" si="3"/>
        <v>0</v>
      </c>
      <c r="I251" s="214" t="s">
        <v>3537</v>
      </c>
    </row>
    <row r="252" spans="1:9" x14ac:dyDescent="0.25">
      <c r="A252" s="216"/>
      <c r="B252" s="217" t="s">
        <v>1409</v>
      </c>
      <c r="C252" s="363" t="s">
        <v>3405</v>
      </c>
      <c r="D252" s="220" t="s">
        <v>3114</v>
      </c>
      <c r="E252" s="241">
        <v>0</v>
      </c>
      <c r="F252" s="35"/>
      <c r="G252" s="44"/>
      <c r="H252" s="243">
        <f t="shared" si="3"/>
        <v>0</v>
      </c>
      <c r="I252" s="214" t="s">
        <v>3549</v>
      </c>
    </row>
    <row r="253" spans="1:9" x14ac:dyDescent="0.25">
      <c r="A253" s="216"/>
      <c r="B253" s="217" t="s">
        <v>1493</v>
      </c>
      <c r="C253" s="363" t="s">
        <v>3405</v>
      </c>
      <c r="D253" s="220" t="s">
        <v>3114</v>
      </c>
      <c r="E253" s="241">
        <v>0</v>
      </c>
      <c r="F253" s="35"/>
      <c r="G253" s="44"/>
      <c r="H253" s="243">
        <f t="shared" si="3"/>
        <v>0</v>
      </c>
      <c r="I253" s="214" t="s">
        <v>512</v>
      </c>
    </row>
    <row r="254" spans="1:9" x14ac:dyDescent="0.25">
      <c r="A254" s="216"/>
      <c r="B254" s="217" t="s">
        <v>1507</v>
      </c>
      <c r="C254" s="363" t="s">
        <v>3405</v>
      </c>
      <c r="D254" s="220" t="s">
        <v>3114</v>
      </c>
      <c r="E254" s="241">
        <v>0</v>
      </c>
      <c r="F254" s="35"/>
      <c r="G254" s="44"/>
      <c r="H254" s="243">
        <f t="shared" si="3"/>
        <v>0</v>
      </c>
      <c r="I254" s="214" t="s">
        <v>512</v>
      </c>
    </row>
    <row r="255" spans="1:9" x14ac:dyDescent="0.25">
      <c r="A255" s="216"/>
      <c r="B255" s="398" t="s">
        <v>1704</v>
      </c>
      <c r="C255" s="343" t="s">
        <v>3573</v>
      </c>
      <c r="D255" s="220" t="s">
        <v>3114</v>
      </c>
      <c r="E255" s="241">
        <v>0</v>
      </c>
      <c r="F255" s="35"/>
      <c r="G255" s="44"/>
      <c r="H255" s="243">
        <f t="shared" si="3"/>
        <v>0</v>
      </c>
      <c r="I255" s="214" t="s">
        <v>3582</v>
      </c>
    </row>
    <row r="256" spans="1:9" x14ac:dyDescent="0.25">
      <c r="A256" s="216"/>
      <c r="B256" s="398" t="s">
        <v>1796</v>
      </c>
      <c r="C256" s="343" t="s">
        <v>3573</v>
      </c>
      <c r="D256" s="220" t="s">
        <v>3114</v>
      </c>
      <c r="E256" s="241">
        <v>0</v>
      </c>
      <c r="F256" s="35"/>
      <c r="G256" s="44"/>
      <c r="H256" s="243">
        <f t="shared" si="3"/>
        <v>0</v>
      </c>
      <c r="I256" s="214" t="s">
        <v>324</v>
      </c>
    </row>
    <row r="257" spans="1:9" x14ac:dyDescent="0.25">
      <c r="A257" s="216"/>
      <c r="B257" s="398" t="s">
        <v>1823</v>
      </c>
      <c r="C257" s="343" t="s">
        <v>3573</v>
      </c>
      <c r="D257" s="220" t="s">
        <v>3114</v>
      </c>
      <c r="E257" s="241">
        <v>0</v>
      </c>
      <c r="F257" s="35"/>
      <c r="G257" s="44"/>
      <c r="H257" s="243">
        <f t="shared" si="3"/>
        <v>0</v>
      </c>
      <c r="I257" s="214" t="s">
        <v>3596</v>
      </c>
    </row>
    <row r="258" spans="1:9" x14ac:dyDescent="0.25">
      <c r="A258" s="216"/>
      <c r="B258" s="398" t="s">
        <v>1860</v>
      </c>
      <c r="C258" s="343" t="s">
        <v>3573</v>
      </c>
      <c r="D258" s="220" t="s">
        <v>3114</v>
      </c>
      <c r="E258" s="241">
        <v>0</v>
      </c>
      <c r="F258" s="35"/>
      <c r="G258" s="44"/>
      <c r="H258" s="243">
        <f t="shared" si="3"/>
        <v>0</v>
      </c>
      <c r="I258" s="214" t="s">
        <v>81</v>
      </c>
    </row>
    <row r="259" spans="1:9" x14ac:dyDescent="0.25">
      <c r="A259" s="216"/>
      <c r="B259" s="398" t="s">
        <v>1869</v>
      </c>
      <c r="C259" s="343" t="s">
        <v>3573</v>
      </c>
      <c r="D259" s="220" t="s">
        <v>3114</v>
      </c>
      <c r="E259" s="241">
        <v>0</v>
      </c>
      <c r="F259" s="35"/>
      <c r="G259" s="44"/>
      <c r="H259" s="243">
        <f t="shared" ref="H259:H322" si="4">E259-G259</f>
        <v>0</v>
      </c>
      <c r="I259" s="214" t="s">
        <v>324</v>
      </c>
    </row>
    <row r="260" spans="1:9" x14ac:dyDescent="0.25">
      <c r="A260" s="216"/>
      <c r="B260" s="398" t="s">
        <v>1915</v>
      </c>
      <c r="C260" s="343" t="s">
        <v>3573</v>
      </c>
      <c r="D260" s="220" t="s">
        <v>3114</v>
      </c>
      <c r="E260" s="241">
        <v>0</v>
      </c>
      <c r="F260" s="35"/>
      <c r="G260" s="44"/>
      <c r="H260" s="243">
        <f t="shared" si="4"/>
        <v>0</v>
      </c>
      <c r="I260" s="214" t="s">
        <v>512</v>
      </c>
    </row>
    <row r="261" spans="1:9" x14ac:dyDescent="0.25">
      <c r="A261" s="211"/>
      <c r="B261" s="398" t="s">
        <v>1941</v>
      </c>
      <c r="C261" s="343" t="s">
        <v>3573</v>
      </c>
      <c r="D261" s="220" t="s">
        <v>3114</v>
      </c>
      <c r="E261" s="241">
        <v>0</v>
      </c>
      <c r="F261" s="35"/>
      <c r="G261" s="44"/>
      <c r="H261" s="243">
        <f t="shared" si="4"/>
        <v>0</v>
      </c>
      <c r="I261" s="214" t="s">
        <v>3605</v>
      </c>
    </row>
    <row r="262" spans="1:9" x14ac:dyDescent="0.25">
      <c r="A262" s="211"/>
      <c r="B262" s="398" t="s">
        <v>1978</v>
      </c>
      <c r="C262" s="343" t="s">
        <v>3573</v>
      </c>
      <c r="D262" s="220" t="s">
        <v>3114</v>
      </c>
      <c r="E262" s="241">
        <v>0</v>
      </c>
      <c r="F262" s="35"/>
      <c r="G262" s="44"/>
      <c r="H262" s="243">
        <f t="shared" si="4"/>
        <v>0</v>
      </c>
      <c r="I262" s="214" t="s">
        <v>512</v>
      </c>
    </row>
    <row r="263" spans="1:9" x14ac:dyDescent="0.25">
      <c r="A263" s="395">
        <v>41809</v>
      </c>
      <c r="B263" s="400" t="s">
        <v>2172</v>
      </c>
      <c r="C263" s="368" t="s">
        <v>3573</v>
      </c>
      <c r="D263" s="220" t="s">
        <v>3114</v>
      </c>
      <c r="E263" s="241">
        <v>0</v>
      </c>
      <c r="F263" s="35"/>
      <c r="G263" s="44"/>
      <c r="H263" s="243">
        <f t="shared" si="4"/>
        <v>0</v>
      </c>
      <c r="I263" s="214"/>
    </row>
    <row r="264" spans="1:9" x14ac:dyDescent="0.25">
      <c r="A264" s="397">
        <v>41808</v>
      </c>
      <c r="B264" s="399" t="s">
        <v>2230</v>
      </c>
      <c r="C264" s="371" t="s">
        <v>3573</v>
      </c>
      <c r="D264" s="220" t="s">
        <v>3114</v>
      </c>
      <c r="E264" s="241">
        <v>0</v>
      </c>
      <c r="F264" s="35"/>
      <c r="G264" s="44"/>
      <c r="H264" s="243">
        <f t="shared" si="4"/>
        <v>0</v>
      </c>
      <c r="I264" s="214" t="s">
        <v>512</v>
      </c>
    </row>
    <row r="265" spans="1:9" x14ac:dyDescent="0.25">
      <c r="A265" s="216"/>
      <c r="B265" s="398" t="s">
        <v>2287</v>
      </c>
      <c r="C265" s="343" t="s">
        <v>3573</v>
      </c>
      <c r="D265" s="220" t="s">
        <v>3114</v>
      </c>
      <c r="E265" s="241">
        <v>0</v>
      </c>
      <c r="F265" s="35"/>
      <c r="G265" s="44"/>
      <c r="H265" s="243">
        <f t="shared" si="4"/>
        <v>0</v>
      </c>
      <c r="I265" s="214" t="s">
        <v>3633</v>
      </c>
    </row>
    <row r="266" spans="1:9" x14ac:dyDescent="0.25">
      <c r="A266" s="216"/>
      <c r="B266" s="398" t="s">
        <v>1149</v>
      </c>
      <c r="C266" s="343" t="s">
        <v>3573</v>
      </c>
      <c r="D266" s="220" t="s">
        <v>3114</v>
      </c>
      <c r="E266" s="241">
        <v>0</v>
      </c>
      <c r="F266" s="35"/>
      <c r="G266" s="44"/>
      <c r="H266" s="243">
        <f t="shared" si="4"/>
        <v>0</v>
      </c>
      <c r="I266" s="214" t="s">
        <v>3638</v>
      </c>
    </row>
    <row r="267" spans="1:9" x14ac:dyDescent="0.25">
      <c r="A267" s="216"/>
      <c r="B267" s="398" t="s">
        <v>1215</v>
      </c>
      <c r="C267" s="343" t="s">
        <v>3573</v>
      </c>
      <c r="D267" s="220" t="s">
        <v>3114</v>
      </c>
      <c r="E267" s="241">
        <v>0</v>
      </c>
      <c r="F267" s="35"/>
      <c r="G267" s="44"/>
      <c r="H267" s="243">
        <f t="shared" si="4"/>
        <v>0</v>
      </c>
      <c r="I267" s="214" t="s">
        <v>3649</v>
      </c>
    </row>
    <row r="268" spans="1:9" x14ac:dyDescent="0.25">
      <c r="A268" s="216"/>
      <c r="B268" s="398" t="s">
        <v>1379</v>
      </c>
      <c r="C268" s="343" t="s">
        <v>3573</v>
      </c>
      <c r="D268" s="220" t="s">
        <v>3114</v>
      </c>
      <c r="E268" s="241">
        <v>0</v>
      </c>
      <c r="F268" s="35"/>
      <c r="G268" s="44"/>
      <c r="H268" s="243">
        <f t="shared" si="4"/>
        <v>0</v>
      </c>
      <c r="I268" s="214" t="s">
        <v>3658</v>
      </c>
    </row>
    <row r="269" spans="1:9" x14ac:dyDescent="0.25">
      <c r="A269" s="216"/>
      <c r="B269" s="398" t="s">
        <v>1391</v>
      </c>
      <c r="C269" s="343" t="s">
        <v>3573</v>
      </c>
      <c r="D269" s="220" t="s">
        <v>3114</v>
      </c>
      <c r="E269" s="241">
        <v>0</v>
      </c>
      <c r="F269" s="35"/>
      <c r="G269" s="44"/>
      <c r="H269" s="243">
        <f t="shared" si="4"/>
        <v>0</v>
      </c>
      <c r="I269" s="214" t="s">
        <v>512</v>
      </c>
    </row>
    <row r="270" spans="1:9" x14ac:dyDescent="0.25">
      <c r="A270" s="216"/>
      <c r="B270" s="398" t="s">
        <v>1404</v>
      </c>
      <c r="C270" s="343" t="s">
        <v>3573</v>
      </c>
      <c r="D270" s="220" t="s">
        <v>3114</v>
      </c>
      <c r="E270" s="241">
        <v>0</v>
      </c>
      <c r="F270" s="35"/>
      <c r="G270" s="44"/>
      <c r="H270" s="243">
        <f t="shared" si="4"/>
        <v>0</v>
      </c>
      <c r="I270" s="214" t="s">
        <v>3662</v>
      </c>
    </row>
    <row r="271" spans="1:9" x14ac:dyDescent="0.25">
      <c r="A271" s="216"/>
      <c r="B271" s="398" t="s">
        <v>1407</v>
      </c>
      <c r="C271" s="343" t="s">
        <v>3573</v>
      </c>
      <c r="D271" s="220" t="s">
        <v>3114</v>
      </c>
      <c r="E271" s="241">
        <v>0</v>
      </c>
      <c r="F271" s="35"/>
      <c r="G271" s="44"/>
      <c r="H271" s="243">
        <f t="shared" si="4"/>
        <v>0</v>
      </c>
      <c r="I271" s="214" t="s">
        <v>512</v>
      </c>
    </row>
    <row r="272" spans="1:9" x14ac:dyDescent="0.25">
      <c r="A272" s="216"/>
      <c r="B272" s="398" t="s">
        <v>1610</v>
      </c>
      <c r="C272" s="343" t="s">
        <v>3573</v>
      </c>
      <c r="D272" s="220" t="s">
        <v>3114</v>
      </c>
      <c r="E272" s="241">
        <v>0</v>
      </c>
      <c r="F272" s="35"/>
      <c r="G272" s="34"/>
      <c r="H272" s="243">
        <f t="shared" si="4"/>
        <v>0</v>
      </c>
      <c r="I272" s="121" t="s">
        <v>324</v>
      </c>
    </row>
    <row r="273" spans="1:9" x14ac:dyDescent="0.25">
      <c r="A273" s="216"/>
      <c r="B273" s="217" t="s">
        <v>1785</v>
      </c>
      <c r="C273" s="253" t="s">
        <v>3681</v>
      </c>
      <c r="D273" s="220" t="s">
        <v>3114</v>
      </c>
      <c r="E273" s="241">
        <v>0</v>
      </c>
      <c r="F273" s="35"/>
      <c r="G273" s="44"/>
      <c r="H273" s="243">
        <f t="shared" si="4"/>
        <v>0</v>
      </c>
      <c r="I273" s="214"/>
    </row>
    <row r="274" spans="1:9" x14ac:dyDescent="0.25">
      <c r="A274" s="216"/>
      <c r="B274" s="217" t="s">
        <v>1561</v>
      </c>
      <c r="C274" s="363" t="s">
        <v>3405</v>
      </c>
      <c r="D274" s="214" t="s">
        <v>3563</v>
      </c>
      <c r="E274" s="235">
        <v>31000</v>
      </c>
      <c r="F274" s="38" t="s">
        <v>3564</v>
      </c>
      <c r="G274" s="44">
        <v>31000</v>
      </c>
      <c r="H274" s="243">
        <f t="shared" si="4"/>
        <v>0</v>
      </c>
      <c r="I274" s="214"/>
    </row>
    <row r="275" spans="1:9" x14ac:dyDescent="0.25">
      <c r="A275" s="216"/>
      <c r="B275" s="398" t="s">
        <v>1793</v>
      </c>
      <c r="C275" s="343" t="s">
        <v>3573</v>
      </c>
      <c r="D275" s="214" t="s">
        <v>316</v>
      </c>
      <c r="E275" s="235">
        <v>810</v>
      </c>
      <c r="F275" s="35">
        <v>41805</v>
      </c>
      <c r="G275" s="44">
        <v>810</v>
      </c>
      <c r="H275" s="243">
        <f t="shared" si="4"/>
        <v>0</v>
      </c>
      <c r="I275" s="214" t="s">
        <v>30</v>
      </c>
    </row>
    <row r="276" spans="1:9" x14ac:dyDescent="0.25">
      <c r="A276" s="216"/>
      <c r="B276" s="398" t="s">
        <v>2300</v>
      </c>
      <c r="C276" s="343" t="s">
        <v>3573</v>
      </c>
      <c r="D276" s="214" t="s">
        <v>316</v>
      </c>
      <c r="E276" s="235">
        <v>560</v>
      </c>
      <c r="F276" s="35">
        <v>41811</v>
      </c>
      <c r="G276" s="44">
        <v>560</v>
      </c>
      <c r="H276" s="243">
        <f t="shared" si="4"/>
        <v>0</v>
      </c>
      <c r="I276" s="214" t="s">
        <v>30</v>
      </c>
    </row>
    <row r="277" spans="1:9" x14ac:dyDescent="0.25">
      <c r="A277" s="216"/>
      <c r="B277" s="398" t="s">
        <v>2317</v>
      </c>
      <c r="C277" s="343" t="s">
        <v>3573</v>
      </c>
      <c r="D277" s="214" t="s">
        <v>316</v>
      </c>
      <c r="E277" s="235">
        <v>831</v>
      </c>
      <c r="F277" s="35">
        <v>41810</v>
      </c>
      <c r="G277" s="44">
        <v>831</v>
      </c>
      <c r="H277" s="243">
        <f t="shared" si="4"/>
        <v>0</v>
      </c>
      <c r="I277" s="214"/>
    </row>
    <row r="278" spans="1:9" x14ac:dyDescent="0.25">
      <c r="A278" s="216"/>
      <c r="B278" s="398" t="s">
        <v>1341</v>
      </c>
      <c r="C278" s="343" t="s">
        <v>3573</v>
      </c>
      <c r="D278" s="214" t="s">
        <v>316</v>
      </c>
      <c r="E278" s="235">
        <v>453.5</v>
      </c>
      <c r="F278" s="35">
        <v>41813</v>
      </c>
      <c r="G278" s="44">
        <v>453.5</v>
      </c>
      <c r="H278" s="243">
        <f t="shared" si="4"/>
        <v>0</v>
      </c>
      <c r="I278" s="214" t="s">
        <v>30</v>
      </c>
    </row>
    <row r="279" spans="1:9" x14ac:dyDescent="0.25">
      <c r="A279" s="216"/>
      <c r="B279" s="217" t="s">
        <v>2172</v>
      </c>
      <c r="C279" s="363" t="s">
        <v>3405</v>
      </c>
      <c r="D279" s="214" t="s">
        <v>18</v>
      </c>
      <c r="E279" s="235">
        <v>2902.03</v>
      </c>
      <c r="F279" s="35">
        <v>41795</v>
      </c>
      <c r="G279" s="44">
        <v>2902.03</v>
      </c>
      <c r="H279" s="243">
        <f t="shared" si="4"/>
        <v>0</v>
      </c>
      <c r="I279" s="214"/>
    </row>
    <row r="280" spans="1:9" x14ac:dyDescent="0.25">
      <c r="A280" s="216"/>
      <c r="B280" s="217" t="s">
        <v>1270</v>
      </c>
      <c r="C280" s="363" t="s">
        <v>3405</v>
      </c>
      <c r="D280" s="214" t="s">
        <v>18</v>
      </c>
      <c r="E280" s="235">
        <v>2873</v>
      </c>
      <c r="F280" s="35">
        <v>41799</v>
      </c>
      <c r="G280" s="44">
        <v>2873</v>
      </c>
      <c r="H280" s="243">
        <f t="shared" si="4"/>
        <v>0</v>
      </c>
      <c r="I280" s="214"/>
    </row>
    <row r="281" spans="1:9" x14ac:dyDescent="0.25">
      <c r="A281" s="216"/>
      <c r="B281" s="217" t="s">
        <v>1467</v>
      </c>
      <c r="C281" s="363" t="s">
        <v>3405</v>
      </c>
      <c r="D281" s="214" t="s">
        <v>18</v>
      </c>
      <c r="E281" s="235">
        <v>710</v>
      </c>
      <c r="F281" s="35">
        <v>41801</v>
      </c>
      <c r="G281" s="44">
        <v>710</v>
      </c>
      <c r="H281" s="243">
        <f t="shared" si="4"/>
        <v>0</v>
      </c>
      <c r="I281" s="214"/>
    </row>
    <row r="282" spans="1:9" x14ac:dyDescent="0.25">
      <c r="A282" s="216"/>
      <c r="B282" s="217" t="s">
        <v>1614</v>
      </c>
      <c r="C282" s="363" t="s">
        <v>3405</v>
      </c>
      <c r="D282" s="214" t="s">
        <v>18</v>
      </c>
      <c r="E282" s="235">
        <v>644</v>
      </c>
      <c r="F282" s="35">
        <v>41802</v>
      </c>
      <c r="G282" s="44">
        <v>644</v>
      </c>
      <c r="H282" s="243">
        <f t="shared" si="4"/>
        <v>0</v>
      </c>
      <c r="I282" s="214"/>
    </row>
    <row r="283" spans="1:9" x14ac:dyDescent="0.25">
      <c r="A283" s="216"/>
      <c r="B283" s="398" t="s">
        <v>1826</v>
      </c>
      <c r="C283" s="343" t="s">
        <v>3573</v>
      </c>
      <c r="D283" s="214" t="s">
        <v>18</v>
      </c>
      <c r="E283" s="235">
        <v>3165.5</v>
      </c>
      <c r="F283" s="35">
        <v>41804</v>
      </c>
      <c r="G283" s="44">
        <v>3165.5</v>
      </c>
      <c r="H283" s="243">
        <f t="shared" si="4"/>
        <v>0</v>
      </c>
      <c r="I283" s="214"/>
    </row>
    <row r="284" spans="1:9" x14ac:dyDescent="0.25">
      <c r="A284" s="216"/>
      <c r="B284" s="398" t="s">
        <v>2089</v>
      </c>
      <c r="C284" s="343" t="s">
        <v>3573</v>
      </c>
      <c r="D284" s="214" t="s">
        <v>18</v>
      </c>
      <c r="E284" s="235">
        <v>2793</v>
      </c>
      <c r="F284" s="35">
        <v>41807</v>
      </c>
      <c r="G284" s="44">
        <v>2793</v>
      </c>
      <c r="H284" s="243">
        <f t="shared" si="4"/>
        <v>0</v>
      </c>
      <c r="I284" s="214"/>
    </row>
    <row r="285" spans="1:9" x14ac:dyDescent="0.25">
      <c r="A285" s="216"/>
      <c r="B285" s="217" t="s">
        <v>1820</v>
      </c>
      <c r="C285" s="253" t="s">
        <v>3681</v>
      </c>
      <c r="D285" s="214" t="s">
        <v>18</v>
      </c>
      <c r="E285" s="235">
        <v>714</v>
      </c>
      <c r="F285" s="35">
        <v>41818</v>
      </c>
      <c r="G285" s="44">
        <v>714</v>
      </c>
      <c r="H285" s="243">
        <f t="shared" si="4"/>
        <v>0</v>
      </c>
      <c r="I285" s="214"/>
    </row>
    <row r="286" spans="1:9" x14ac:dyDescent="0.25">
      <c r="A286" s="216"/>
      <c r="B286" s="217" t="s">
        <v>1598</v>
      </c>
      <c r="C286" s="363" t="s">
        <v>3405</v>
      </c>
      <c r="D286" s="214" t="s">
        <v>174</v>
      </c>
      <c r="E286" s="235">
        <v>19532.8</v>
      </c>
      <c r="F286" s="35">
        <v>41804</v>
      </c>
      <c r="G286" s="44">
        <v>19532.8</v>
      </c>
      <c r="H286" s="243">
        <f t="shared" si="4"/>
        <v>0</v>
      </c>
      <c r="I286" s="214" t="s">
        <v>162</v>
      </c>
    </row>
    <row r="287" spans="1:9" x14ac:dyDescent="0.25">
      <c r="A287" s="216"/>
      <c r="B287" s="217" t="s">
        <v>2033</v>
      </c>
      <c r="C287" s="363" t="s">
        <v>3405</v>
      </c>
      <c r="D287" s="214" t="s">
        <v>79</v>
      </c>
      <c r="E287" s="235">
        <v>10618</v>
      </c>
      <c r="F287" s="35">
        <v>41799</v>
      </c>
      <c r="G287" s="34">
        <v>10618</v>
      </c>
      <c r="H287" s="86">
        <f t="shared" si="4"/>
        <v>0</v>
      </c>
      <c r="I287" s="121" t="s">
        <v>3191</v>
      </c>
    </row>
    <row r="288" spans="1:9" x14ac:dyDescent="0.25">
      <c r="A288" s="216"/>
      <c r="B288" s="217" t="s">
        <v>2038</v>
      </c>
      <c r="C288" s="363" t="s">
        <v>3405</v>
      </c>
      <c r="D288" s="214" t="s">
        <v>79</v>
      </c>
      <c r="E288" s="235">
        <v>33364</v>
      </c>
      <c r="F288" s="359" t="s">
        <v>3793</v>
      </c>
      <c r="G288" s="40">
        <v>33364</v>
      </c>
      <c r="H288" s="86">
        <f t="shared" si="4"/>
        <v>0</v>
      </c>
      <c r="I288" s="121" t="s">
        <v>65</v>
      </c>
    </row>
    <row r="289" spans="1:9" x14ac:dyDescent="0.25">
      <c r="A289" s="216"/>
      <c r="B289" s="217" t="s">
        <v>1289</v>
      </c>
      <c r="C289" s="363" t="s">
        <v>3405</v>
      </c>
      <c r="D289" s="214" t="s">
        <v>79</v>
      </c>
      <c r="E289" s="235">
        <v>16161.5</v>
      </c>
      <c r="F289" s="55" t="s">
        <v>3539</v>
      </c>
      <c r="G289" s="44">
        <v>16161.5</v>
      </c>
      <c r="H289" s="243">
        <f t="shared" si="4"/>
        <v>0</v>
      </c>
      <c r="I289" s="214" t="s">
        <v>217</v>
      </c>
    </row>
    <row r="290" spans="1:9" x14ac:dyDescent="0.25">
      <c r="A290" s="216"/>
      <c r="B290" s="217" t="s">
        <v>2036</v>
      </c>
      <c r="C290" s="363" t="s">
        <v>3405</v>
      </c>
      <c r="D290" s="214" t="s">
        <v>199</v>
      </c>
      <c r="E290" s="235">
        <v>2338.5</v>
      </c>
      <c r="F290" s="35">
        <v>41793</v>
      </c>
      <c r="G290" s="34">
        <v>2338.5</v>
      </c>
      <c r="H290" s="86">
        <f t="shared" si="4"/>
        <v>0</v>
      </c>
      <c r="I290" s="121"/>
    </row>
    <row r="291" spans="1:9" x14ac:dyDescent="0.25">
      <c r="A291" s="216"/>
      <c r="B291" s="398" t="s">
        <v>2278</v>
      </c>
      <c r="C291" s="343" t="s">
        <v>3573</v>
      </c>
      <c r="D291" s="214" t="s">
        <v>199</v>
      </c>
      <c r="E291" s="235">
        <v>15836</v>
      </c>
      <c r="F291" s="35">
        <v>41811</v>
      </c>
      <c r="G291" s="44">
        <v>15836</v>
      </c>
      <c r="H291" s="243">
        <f t="shared" si="4"/>
        <v>0</v>
      </c>
      <c r="I291" s="214" t="s">
        <v>162</v>
      </c>
    </row>
    <row r="292" spans="1:9" x14ac:dyDescent="0.25">
      <c r="A292" s="216"/>
      <c r="B292" s="398" t="s">
        <v>1421</v>
      </c>
      <c r="C292" s="343" t="s">
        <v>3573</v>
      </c>
      <c r="D292" s="214" t="s">
        <v>199</v>
      </c>
      <c r="E292" s="235">
        <v>7644.5</v>
      </c>
      <c r="F292" s="35">
        <v>41815</v>
      </c>
      <c r="G292" s="44">
        <v>7644.5</v>
      </c>
      <c r="H292" s="243">
        <f t="shared" si="4"/>
        <v>0</v>
      </c>
      <c r="I292" s="214" t="s">
        <v>162</v>
      </c>
    </row>
    <row r="293" spans="1:9" x14ac:dyDescent="0.25">
      <c r="A293" s="216"/>
      <c r="B293" s="217" t="s">
        <v>1859</v>
      </c>
      <c r="C293" s="363" t="s">
        <v>3405</v>
      </c>
      <c r="D293" s="214" t="s">
        <v>1033</v>
      </c>
      <c r="E293" s="235">
        <v>5040</v>
      </c>
      <c r="F293" s="35">
        <v>41791</v>
      </c>
      <c r="G293" s="44">
        <v>5040</v>
      </c>
      <c r="H293" s="86">
        <f t="shared" si="4"/>
        <v>0</v>
      </c>
      <c r="I293" s="214"/>
    </row>
    <row r="294" spans="1:9" x14ac:dyDescent="0.25">
      <c r="A294" s="216"/>
      <c r="B294" s="398" t="s">
        <v>1663</v>
      </c>
      <c r="C294" s="343" t="s">
        <v>3573</v>
      </c>
      <c r="D294" s="214" t="s">
        <v>1033</v>
      </c>
      <c r="E294" s="235">
        <v>13889.7</v>
      </c>
      <c r="F294" s="35">
        <v>41803</v>
      </c>
      <c r="G294" s="44">
        <v>13889.7</v>
      </c>
      <c r="H294" s="243">
        <f t="shared" si="4"/>
        <v>0</v>
      </c>
      <c r="I294" s="214"/>
    </row>
    <row r="295" spans="1:9" x14ac:dyDescent="0.25">
      <c r="A295" s="216"/>
      <c r="B295" s="398" t="s">
        <v>2324</v>
      </c>
      <c r="C295" s="343" t="s">
        <v>3573</v>
      </c>
      <c r="D295" s="214" t="s">
        <v>1033</v>
      </c>
      <c r="E295" s="235">
        <v>11585.5</v>
      </c>
      <c r="F295" s="35">
        <v>41810</v>
      </c>
      <c r="G295" s="44">
        <v>11585.5</v>
      </c>
      <c r="H295" s="243">
        <f t="shared" si="4"/>
        <v>0</v>
      </c>
      <c r="I295" s="214"/>
    </row>
    <row r="296" spans="1:9" x14ac:dyDescent="0.25">
      <c r="A296" s="216"/>
      <c r="B296" s="217" t="s">
        <v>1743</v>
      </c>
      <c r="C296" s="253" t="s">
        <v>3681</v>
      </c>
      <c r="D296" s="214" t="s">
        <v>1033</v>
      </c>
      <c r="E296" s="235">
        <v>6647</v>
      </c>
      <c r="F296" s="35">
        <v>41817</v>
      </c>
      <c r="G296" s="44">
        <v>6647</v>
      </c>
      <c r="H296" s="243">
        <f t="shared" si="4"/>
        <v>0</v>
      </c>
      <c r="I296" s="214"/>
    </row>
    <row r="297" spans="1:9" x14ac:dyDescent="0.25">
      <c r="A297" s="216"/>
      <c r="B297" s="217" t="s">
        <v>1915</v>
      </c>
      <c r="C297" s="253" t="s">
        <v>3681</v>
      </c>
      <c r="D297" s="214" t="s">
        <v>1033</v>
      </c>
      <c r="E297" s="235">
        <v>7830</v>
      </c>
      <c r="F297" s="35">
        <v>41819</v>
      </c>
      <c r="G297" s="44">
        <v>7830</v>
      </c>
      <c r="H297" s="243">
        <f t="shared" si="4"/>
        <v>0</v>
      </c>
      <c r="I297" s="214"/>
    </row>
    <row r="298" spans="1:9" x14ac:dyDescent="0.25">
      <c r="A298" s="216"/>
      <c r="B298" s="217" t="s">
        <v>1923</v>
      </c>
      <c r="C298" s="363" t="s">
        <v>3405</v>
      </c>
      <c r="D298" s="214" t="s">
        <v>231</v>
      </c>
      <c r="E298" s="235">
        <v>1137.4000000000001</v>
      </c>
      <c r="F298" s="35">
        <v>41793</v>
      </c>
      <c r="G298" s="56">
        <v>1137.4000000000001</v>
      </c>
      <c r="H298" s="86">
        <f t="shared" si="4"/>
        <v>0</v>
      </c>
      <c r="I298" s="121" t="s">
        <v>217</v>
      </c>
    </row>
    <row r="299" spans="1:9" x14ac:dyDescent="0.25">
      <c r="A299" s="216"/>
      <c r="B299" s="217" t="s">
        <v>2142</v>
      </c>
      <c r="C299" s="363" t="s">
        <v>3405</v>
      </c>
      <c r="D299" s="20" t="s">
        <v>3316</v>
      </c>
      <c r="E299" s="239">
        <v>280.60000000000002</v>
      </c>
      <c r="F299" s="35">
        <v>41794</v>
      </c>
      <c r="G299" s="44">
        <v>280.60000000000002</v>
      </c>
      <c r="H299" s="243">
        <f t="shared" si="4"/>
        <v>0</v>
      </c>
      <c r="I299" s="20"/>
    </row>
    <row r="300" spans="1:9" x14ac:dyDescent="0.25">
      <c r="A300" s="366">
        <v>41809</v>
      </c>
      <c r="B300" s="400" t="s">
        <v>2123</v>
      </c>
      <c r="C300" s="368" t="s">
        <v>3573</v>
      </c>
      <c r="D300" s="20" t="s">
        <v>3316</v>
      </c>
      <c r="E300" s="239">
        <v>190</v>
      </c>
      <c r="F300" s="35">
        <v>41809</v>
      </c>
      <c r="G300" s="44">
        <v>190</v>
      </c>
      <c r="H300" s="243">
        <f t="shared" si="4"/>
        <v>0</v>
      </c>
      <c r="I300" s="20"/>
    </row>
    <row r="301" spans="1:9" x14ac:dyDescent="0.25">
      <c r="A301" s="216"/>
      <c r="B301" s="217" t="s">
        <v>1950</v>
      </c>
      <c r="C301" s="363" t="s">
        <v>3405</v>
      </c>
      <c r="D301" s="214" t="s">
        <v>2918</v>
      </c>
      <c r="E301" s="235">
        <v>6990</v>
      </c>
      <c r="F301" s="35">
        <v>41794</v>
      </c>
      <c r="G301" s="56">
        <v>6990</v>
      </c>
      <c r="H301" s="86">
        <f t="shared" si="4"/>
        <v>0</v>
      </c>
      <c r="I301" s="121" t="s">
        <v>162</v>
      </c>
    </row>
    <row r="302" spans="1:9" x14ac:dyDescent="0.25">
      <c r="A302" s="216"/>
      <c r="B302" s="398" t="s">
        <v>1377</v>
      </c>
      <c r="C302" s="343" t="s">
        <v>3573</v>
      </c>
      <c r="D302" s="214" t="s">
        <v>3657</v>
      </c>
      <c r="E302" s="235">
        <v>1499.4</v>
      </c>
      <c r="F302" s="35">
        <v>41814</v>
      </c>
      <c r="G302" s="44">
        <v>1499.4</v>
      </c>
      <c r="H302" s="243">
        <f t="shared" si="4"/>
        <v>0</v>
      </c>
      <c r="I302" s="214" t="s">
        <v>65</v>
      </c>
    </row>
    <row r="303" spans="1:9" x14ac:dyDescent="0.25">
      <c r="A303" s="216"/>
      <c r="B303" s="217" t="s">
        <v>2071</v>
      </c>
      <c r="C303" s="363" t="s">
        <v>3405</v>
      </c>
      <c r="D303" s="214" t="s">
        <v>101</v>
      </c>
      <c r="E303" s="235">
        <v>38534</v>
      </c>
      <c r="F303" s="38" t="s">
        <v>3489</v>
      </c>
      <c r="G303" s="34">
        <v>38534</v>
      </c>
      <c r="H303" s="243">
        <f t="shared" si="4"/>
        <v>0</v>
      </c>
      <c r="I303" s="121" t="s">
        <v>27</v>
      </c>
    </row>
    <row r="304" spans="1:9" x14ac:dyDescent="0.25">
      <c r="A304" s="216"/>
      <c r="B304" s="217" t="s">
        <v>2276</v>
      </c>
      <c r="C304" s="363" t="s">
        <v>3405</v>
      </c>
      <c r="D304" s="214" t="s">
        <v>101</v>
      </c>
      <c r="E304" s="235">
        <v>1790.4</v>
      </c>
      <c r="F304" s="35">
        <v>41796</v>
      </c>
      <c r="G304" s="44">
        <v>1790.4</v>
      </c>
      <c r="H304" s="243">
        <f t="shared" si="4"/>
        <v>0</v>
      </c>
      <c r="I304" s="214" t="s">
        <v>12</v>
      </c>
    </row>
    <row r="305" spans="1:9" x14ac:dyDescent="0.25">
      <c r="A305" s="216"/>
      <c r="B305" s="217" t="s">
        <v>2307</v>
      </c>
      <c r="C305" s="363" t="s">
        <v>3405</v>
      </c>
      <c r="D305" s="214" t="s">
        <v>101</v>
      </c>
      <c r="E305" s="235">
        <v>43310</v>
      </c>
      <c r="F305" s="340" t="s">
        <v>3516</v>
      </c>
      <c r="G305" s="44">
        <v>43310</v>
      </c>
      <c r="H305" s="243">
        <f t="shared" si="4"/>
        <v>0</v>
      </c>
      <c r="I305" s="214" t="s">
        <v>27</v>
      </c>
    </row>
    <row r="306" spans="1:9" x14ac:dyDescent="0.25">
      <c r="A306" s="216"/>
      <c r="B306" s="217" t="s">
        <v>1335</v>
      </c>
      <c r="C306" s="363" t="s">
        <v>3405</v>
      </c>
      <c r="D306" s="214" t="s">
        <v>101</v>
      </c>
      <c r="E306" s="235">
        <v>34409.85</v>
      </c>
      <c r="F306" s="38" t="s">
        <v>3545</v>
      </c>
      <c r="G306" s="44">
        <v>34409.85</v>
      </c>
      <c r="H306" s="243">
        <f t="shared" si="4"/>
        <v>0</v>
      </c>
      <c r="I306" s="214" t="s">
        <v>27</v>
      </c>
    </row>
    <row r="307" spans="1:9" x14ac:dyDescent="0.25">
      <c r="A307" s="216"/>
      <c r="B307" s="398" t="s">
        <v>1708</v>
      </c>
      <c r="C307" s="343" t="s">
        <v>3573</v>
      </c>
      <c r="D307" s="214" t="s">
        <v>101</v>
      </c>
      <c r="E307" s="235">
        <v>34989.5</v>
      </c>
      <c r="F307" s="340" t="s">
        <v>3585</v>
      </c>
      <c r="G307" s="44">
        <v>34989.5</v>
      </c>
      <c r="H307" s="243">
        <f t="shared" si="4"/>
        <v>0</v>
      </c>
      <c r="I307" s="214" t="s">
        <v>3583</v>
      </c>
    </row>
    <row r="308" spans="1:9" x14ac:dyDescent="0.25">
      <c r="A308" s="216"/>
      <c r="B308" s="398" t="s">
        <v>1973</v>
      </c>
      <c r="C308" s="343" t="s">
        <v>3573</v>
      </c>
      <c r="D308" s="214" t="s">
        <v>101</v>
      </c>
      <c r="E308" s="235">
        <v>38138</v>
      </c>
      <c r="F308" s="38" t="s">
        <v>3609</v>
      </c>
      <c r="G308" s="44">
        <v>38138</v>
      </c>
      <c r="H308" s="243">
        <f t="shared" si="4"/>
        <v>0</v>
      </c>
      <c r="I308" s="214" t="s">
        <v>27</v>
      </c>
    </row>
    <row r="309" spans="1:9" x14ac:dyDescent="0.25">
      <c r="A309" s="216"/>
      <c r="B309" s="398" t="s">
        <v>1156</v>
      </c>
      <c r="C309" s="343" t="s">
        <v>3573</v>
      </c>
      <c r="D309" s="214" t="s">
        <v>101</v>
      </c>
      <c r="E309" s="235">
        <v>49015</v>
      </c>
      <c r="F309" s="38" t="s">
        <v>3640</v>
      </c>
      <c r="G309" s="44">
        <v>49015</v>
      </c>
      <c r="H309" s="243">
        <f t="shared" si="4"/>
        <v>0</v>
      </c>
      <c r="I309" s="214" t="s">
        <v>27</v>
      </c>
    </row>
    <row r="310" spans="1:9" x14ac:dyDescent="0.25">
      <c r="A310" s="216"/>
      <c r="B310" s="398" t="s">
        <v>1414</v>
      </c>
      <c r="C310" s="343" t="s">
        <v>3573</v>
      </c>
      <c r="D310" s="214" t="s">
        <v>101</v>
      </c>
      <c r="E310" s="235">
        <v>61700.5</v>
      </c>
      <c r="F310" s="38" t="s">
        <v>3718</v>
      </c>
      <c r="G310" s="44">
        <v>61700.5</v>
      </c>
      <c r="H310" s="243">
        <f t="shared" si="4"/>
        <v>0</v>
      </c>
      <c r="I310" s="214" t="s">
        <v>27</v>
      </c>
    </row>
    <row r="311" spans="1:9" x14ac:dyDescent="0.25">
      <c r="A311" s="216"/>
      <c r="B311" s="217" t="s">
        <v>1716</v>
      </c>
      <c r="C311" s="253" t="s">
        <v>3681</v>
      </c>
      <c r="D311" s="214" t="s">
        <v>101</v>
      </c>
      <c r="E311" s="235">
        <v>40095.5</v>
      </c>
      <c r="F311" s="340" t="s">
        <v>3719</v>
      </c>
      <c r="G311" s="245">
        <v>40095.5</v>
      </c>
      <c r="H311" s="243">
        <f t="shared" si="4"/>
        <v>0</v>
      </c>
      <c r="I311" s="214" t="s">
        <v>30</v>
      </c>
    </row>
    <row r="312" spans="1:9" x14ac:dyDescent="0.25">
      <c r="A312" s="216"/>
      <c r="B312" s="217" t="s">
        <v>1198</v>
      </c>
      <c r="C312" s="363" t="s">
        <v>3405</v>
      </c>
      <c r="D312" s="214" t="s">
        <v>63</v>
      </c>
      <c r="E312" s="235">
        <v>2740</v>
      </c>
      <c r="F312" s="35">
        <v>41799</v>
      </c>
      <c r="G312" s="44">
        <v>2740</v>
      </c>
      <c r="H312" s="243">
        <f t="shared" si="4"/>
        <v>0</v>
      </c>
      <c r="I312" s="214" t="s">
        <v>21</v>
      </c>
    </row>
    <row r="313" spans="1:9" x14ac:dyDescent="0.25">
      <c r="A313" s="216"/>
      <c r="B313" s="398" t="s">
        <v>2092</v>
      </c>
      <c r="C313" s="343" t="s">
        <v>3573</v>
      </c>
      <c r="D313" s="214" t="s">
        <v>63</v>
      </c>
      <c r="E313" s="235">
        <v>2084</v>
      </c>
      <c r="F313" s="35">
        <v>41808</v>
      </c>
      <c r="G313" s="56">
        <v>2084</v>
      </c>
      <c r="H313" s="243">
        <f t="shared" si="4"/>
        <v>0</v>
      </c>
      <c r="I313" s="214" t="s">
        <v>21</v>
      </c>
    </row>
    <row r="314" spans="1:9" x14ac:dyDescent="0.25">
      <c r="A314" s="216"/>
      <c r="B314" s="398" t="s">
        <v>1150</v>
      </c>
      <c r="C314" s="343" t="s">
        <v>3573</v>
      </c>
      <c r="D314" s="214" t="s">
        <v>63</v>
      </c>
      <c r="E314" s="235">
        <v>3175</v>
      </c>
      <c r="F314" s="35">
        <v>41811</v>
      </c>
      <c r="G314" s="44">
        <v>3175</v>
      </c>
      <c r="H314" s="243">
        <f t="shared" si="4"/>
        <v>0</v>
      </c>
      <c r="I314" s="214" t="s">
        <v>21</v>
      </c>
    </row>
    <row r="315" spans="1:9" x14ac:dyDescent="0.25">
      <c r="A315" s="216"/>
      <c r="B315" s="217" t="s">
        <v>1681</v>
      </c>
      <c r="C315" s="253" t="s">
        <v>3681</v>
      </c>
      <c r="D315" s="214" t="s">
        <v>63</v>
      </c>
      <c r="E315" s="235">
        <v>1510</v>
      </c>
      <c r="F315" s="35">
        <v>41817</v>
      </c>
      <c r="G315" s="34">
        <v>1510</v>
      </c>
      <c r="H315" s="243">
        <f t="shared" si="4"/>
        <v>0</v>
      </c>
      <c r="I315" s="121" t="s">
        <v>21</v>
      </c>
    </row>
    <row r="316" spans="1:9" x14ac:dyDescent="0.25">
      <c r="A316" s="369">
        <v>41808</v>
      </c>
      <c r="B316" s="399" t="s">
        <v>2214</v>
      </c>
      <c r="C316" s="371" t="s">
        <v>3573</v>
      </c>
      <c r="D316" s="214" t="s">
        <v>912</v>
      </c>
      <c r="E316" s="235">
        <v>10124</v>
      </c>
      <c r="F316" s="35">
        <v>41808</v>
      </c>
      <c r="G316" s="44">
        <v>10124</v>
      </c>
      <c r="H316" s="243">
        <f t="shared" si="4"/>
        <v>0</v>
      </c>
      <c r="I316" s="214"/>
    </row>
    <row r="317" spans="1:9" x14ac:dyDescent="0.25">
      <c r="A317" s="216"/>
      <c r="B317" s="398" t="s">
        <v>1225</v>
      </c>
      <c r="C317" s="343" t="s">
        <v>3573</v>
      </c>
      <c r="D317" s="214" t="s">
        <v>912</v>
      </c>
      <c r="E317" s="235">
        <v>15028</v>
      </c>
      <c r="F317" s="35">
        <v>41811</v>
      </c>
      <c r="G317" s="44">
        <v>15028</v>
      </c>
      <c r="H317" s="243">
        <f t="shared" si="4"/>
        <v>0</v>
      </c>
      <c r="I317" s="214"/>
    </row>
    <row r="318" spans="1:9" x14ac:dyDescent="0.25">
      <c r="A318" s="216"/>
      <c r="B318" s="217" t="s">
        <v>1685</v>
      </c>
      <c r="C318" s="253" t="s">
        <v>3681</v>
      </c>
      <c r="D318" s="214" t="s">
        <v>912</v>
      </c>
      <c r="E318" s="235">
        <v>19784</v>
      </c>
      <c r="F318" s="35">
        <v>41817</v>
      </c>
      <c r="G318" s="34">
        <v>19784</v>
      </c>
      <c r="H318" s="243">
        <f t="shared" si="4"/>
        <v>0</v>
      </c>
      <c r="I318" s="121"/>
    </row>
    <row r="319" spans="1:9" x14ac:dyDescent="0.25">
      <c r="A319" s="216"/>
      <c r="B319" s="217" t="s">
        <v>1290</v>
      </c>
      <c r="C319" s="363" t="s">
        <v>3405</v>
      </c>
      <c r="D319" s="214" t="s">
        <v>651</v>
      </c>
      <c r="E319" s="235">
        <v>6630</v>
      </c>
      <c r="F319" s="35">
        <v>41799</v>
      </c>
      <c r="G319" s="44">
        <v>6630</v>
      </c>
      <c r="H319" s="243">
        <f t="shared" si="4"/>
        <v>0</v>
      </c>
      <c r="I319" s="214"/>
    </row>
    <row r="320" spans="1:9" x14ac:dyDescent="0.25">
      <c r="A320" s="216"/>
      <c r="B320" s="217" t="s">
        <v>1393</v>
      </c>
      <c r="C320" s="363" t="s">
        <v>3405</v>
      </c>
      <c r="D320" s="214" t="s">
        <v>651</v>
      </c>
      <c r="E320" s="235">
        <v>10020.5</v>
      </c>
      <c r="F320" s="35">
        <v>41800</v>
      </c>
      <c r="G320" s="44">
        <v>10020.5</v>
      </c>
      <c r="H320" s="243">
        <f t="shared" si="4"/>
        <v>0</v>
      </c>
      <c r="I320" s="214"/>
    </row>
    <row r="321" spans="1:9" x14ac:dyDescent="0.25">
      <c r="A321" s="216"/>
      <c r="B321" s="217" t="s">
        <v>1563</v>
      </c>
      <c r="C321" s="363" t="s">
        <v>3405</v>
      </c>
      <c r="D321" s="214" t="s">
        <v>651</v>
      </c>
      <c r="E321" s="235">
        <v>8130</v>
      </c>
      <c r="F321" s="35">
        <v>41802</v>
      </c>
      <c r="G321" s="44">
        <v>8130</v>
      </c>
      <c r="H321" s="243">
        <f t="shared" si="4"/>
        <v>0</v>
      </c>
      <c r="I321" s="214"/>
    </row>
    <row r="322" spans="1:9" x14ac:dyDescent="0.25">
      <c r="A322" s="216"/>
      <c r="B322" s="217" t="s">
        <v>1827</v>
      </c>
      <c r="C322" s="363" t="s">
        <v>3405</v>
      </c>
      <c r="D322" s="214" t="s">
        <v>502</v>
      </c>
      <c r="E322" s="235">
        <v>2922</v>
      </c>
      <c r="F322" s="35">
        <v>41792</v>
      </c>
      <c r="G322" s="44">
        <v>2922</v>
      </c>
      <c r="H322" s="86">
        <f t="shared" si="4"/>
        <v>0</v>
      </c>
      <c r="I322" s="214" t="s">
        <v>21</v>
      </c>
    </row>
    <row r="323" spans="1:9" x14ac:dyDescent="0.25">
      <c r="A323" s="369">
        <v>41808</v>
      </c>
      <c r="B323" s="399" t="s">
        <v>2217</v>
      </c>
      <c r="C323" s="371" t="s">
        <v>3573</v>
      </c>
      <c r="D323" s="214" t="s">
        <v>502</v>
      </c>
      <c r="E323" s="235">
        <v>3035</v>
      </c>
      <c r="F323" s="35">
        <v>41809</v>
      </c>
      <c r="G323" s="44">
        <v>3035</v>
      </c>
      <c r="H323" s="243">
        <f t="shared" ref="H323:H386" si="5">E323-G323</f>
        <v>0</v>
      </c>
      <c r="I323" s="214"/>
    </row>
    <row r="324" spans="1:9" x14ac:dyDescent="0.25">
      <c r="A324" s="216"/>
      <c r="B324" s="398" t="s">
        <v>1216</v>
      </c>
      <c r="C324" s="343" t="s">
        <v>3573</v>
      </c>
      <c r="D324" s="214" t="s">
        <v>502</v>
      </c>
      <c r="E324" s="235">
        <v>12648</v>
      </c>
      <c r="F324" s="35">
        <v>41812</v>
      </c>
      <c r="G324" s="44">
        <v>12648</v>
      </c>
      <c r="H324" s="243">
        <f t="shared" si="5"/>
        <v>0</v>
      </c>
      <c r="I324" s="214" t="s">
        <v>65</v>
      </c>
    </row>
    <row r="325" spans="1:9" x14ac:dyDescent="0.25">
      <c r="A325" s="216"/>
      <c r="B325" s="217" t="s">
        <v>1191</v>
      </c>
      <c r="C325" s="363" t="s">
        <v>3405</v>
      </c>
      <c r="D325" s="214" t="s">
        <v>186</v>
      </c>
      <c r="E325" s="235">
        <v>2825</v>
      </c>
      <c r="F325" s="35">
        <v>41797</v>
      </c>
      <c r="G325" s="44">
        <v>2825</v>
      </c>
      <c r="H325" s="243">
        <f t="shared" si="5"/>
        <v>0</v>
      </c>
      <c r="I325" s="214"/>
    </row>
    <row r="326" spans="1:9" x14ac:dyDescent="0.25">
      <c r="A326" s="216"/>
      <c r="B326" s="217" t="s">
        <v>1448</v>
      </c>
      <c r="C326" s="363" t="s">
        <v>3405</v>
      </c>
      <c r="D326" s="214" t="s">
        <v>186</v>
      </c>
      <c r="E326" s="235">
        <v>3312</v>
      </c>
      <c r="F326" s="35">
        <v>41801</v>
      </c>
      <c r="G326" s="44">
        <v>3312</v>
      </c>
      <c r="H326" s="243">
        <f t="shared" si="5"/>
        <v>0</v>
      </c>
      <c r="I326" s="214" t="s">
        <v>21</v>
      </c>
    </row>
    <row r="327" spans="1:9" x14ac:dyDescent="0.25">
      <c r="A327" s="216"/>
      <c r="B327" s="398" t="s">
        <v>1662</v>
      </c>
      <c r="C327" s="343" t="s">
        <v>3573</v>
      </c>
      <c r="D327" s="214" t="s">
        <v>186</v>
      </c>
      <c r="E327" s="235">
        <v>4734</v>
      </c>
      <c r="F327" s="35">
        <v>41803</v>
      </c>
      <c r="G327" s="44">
        <v>4734</v>
      </c>
      <c r="H327" s="243">
        <f t="shared" si="5"/>
        <v>0</v>
      </c>
      <c r="I327" s="214" t="s">
        <v>21</v>
      </c>
    </row>
    <row r="328" spans="1:9" x14ac:dyDescent="0.25">
      <c r="A328" s="211"/>
      <c r="B328" s="398" t="s">
        <v>1954</v>
      </c>
      <c r="C328" s="343" t="s">
        <v>3573</v>
      </c>
      <c r="D328" s="214" t="s">
        <v>186</v>
      </c>
      <c r="E328" s="235">
        <v>2724</v>
      </c>
      <c r="F328" s="35">
        <v>41807</v>
      </c>
      <c r="G328" s="44">
        <v>2724</v>
      </c>
      <c r="H328" s="243">
        <f t="shared" si="5"/>
        <v>0</v>
      </c>
      <c r="I328" s="214"/>
    </row>
    <row r="329" spans="1:9" x14ac:dyDescent="0.25">
      <c r="A329" s="211"/>
      <c r="B329" s="398" t="s">
        <v>1272</v>
      </c>
      <c r="C329" s="343" t="s">
        <v>3573</v>
      </c>
      <c r="D329" s="214" t="s">
        <v>186</v>
      </c>
      <c r="E329" s="235">
        <v>9600</v>
      </c>
      <c r="F329" s="35">
        <v>41817</v>
      </c>
      <c r="G329" s="44">
        <v>9600</v>
      </c>
      <c r="H329" s="243">
        <f t="shared" si="5"/>
        <v>0</v>
      </c>
      <c r="I329" s="214"/>
    </row>
    <row r="330" spans="1:9" x14ac:dyDescent="0.25">
      <c r="A330" s="211"/>
      <c r="B330" s="398" t="s">
        <v>1351</v>
      </c>
      <c r="C330" s="343" t="s">
        <v>3573</v>
      </c>
      <c r="D330" s="214" t="s">
        <v>186</v>
      </c>
      <c r="E330" s="235">
        <v>6059</v>
      </c>
      <c r="F330" s="35">
        <v>41817</v>
      </c>
      <c r="G330" s="44">
        <v>6059</v>
      </c>
      <c r="H330" s="243">
        <f t="shared" si="5"/>
        <v>0</v>
      </c>
      <c r="I330" s="214" t="s">
        <v>65</v>
      </c>
    </row>
    <row r="331" spans="1:9" x14ac:dyDescent="0.25">
      <c r="A331" s="211"/>
      <c r="B331" s="217" t="s">
        <v>1771</v>
      </c>
      <c r="C331" s="253" t="s">
        <v>3681</v>
      </c>
      <c r="D331" s="214" t="s">
        <v>186</v>
      </c>
      <c r="E331" s="235">
        <v>20400</v>
      </c>
      <c r="F331" s="35">
        <v>41820</v>
      </c>
      <c r="G331" s="44">
        <v>20400</v>
      </c>
      <c r="H331" s="243">
        <f t="shared" si="5"/>
        <v>0</v>
      </c>
      <c r="I331" s="214"/>
    </row>
    <row r="332" spans="1:9" x14ac:dyDescent="0.25">
      <c r="A332" s="216"/>
      <c r="B332" s="217" t="s">
        <v>1927</v>
      </c>
      <c r="C332" s="363" t="s">
        <v>3405</v>
      </c>
      <c r="D332" s="214" t="s">
        <v>3225</v>
      </c>
      <c r="E332" s="235">
        <v>1342.5</v>
      </c>
      <c r="F332" s="35">
        <v>41792</v>
      </c>
      <c r="G332" s="34">
        <v>1342.5</v>
      </c>
      <c r="H332" s="86">
        <f t="shared" si="5"/>
        <v>0</v>
      </c>
      <c r="I332" s="121" t="s">
        <v>65</v>
      </c>
    </row>
    <row r="333" spans="1:9" x14ac:dyDescent="0.25">
      <c r="A333" s="216"/>
      <c r="B333" s="398" t="s">
        <v>1830</v>
      </c>
      <c r="C333" s="343" t="s">
        <v>3573</v>
      </c>
      <c r="D333" s="214" t="s">
        <v>3225</v>
      </c>
      <c r="E333" s="235">
        <v>1287</v>
      </c>
      <c r="F333" s="35">
        <v>41806</v>
      </c>
      <c r="G333" s="44">
        <v>1287</v>
      </c>
      <c r="H333" s="243">
        <f t="shared" si="5"/>
        <v>0</v>
      </c>
      <c r="I333" s="214" t="s">
        <v>3427</v>
      </c>
    </row>
    <row r="334" spans="1:9" x14ac:dyDescent="0.25">
      <c r="A334" s="216"/>
      <c r="B334" s="217" t="s">
        <v>2306</v>
      </c>
      <c r="C334" s="363" t="s">
        <v>3405</v>
      </c>
      <c r="D334" s="214" t="s">
        <v>3515</v>
      </c>
      <c r="E334" s="235">
        <v>3743.4</v>
      </c>
      <c r="F334" s="35">
        <v>41796</v>
      </c>
      <c r="G334" s="44">
        <v>3743.4</v>
      </c>
      <c r="H334" s="243">
        <f t="shared" si="5"/>
        <v>0</v>
      </c>
      <c r="I334" s="214"/>
    </row>
    <row r="335" spans="1:9" x14ac:dyDescent="0.25">
      <c r="A335" s="216"/>
      <c r="B335" s="398" t="s">
        <v>1698</v>
      </c>
      <c r="C335" s="343" t="s">
        <v>3573</v>
      </c>
      <c r="D335" s="214" t="s">
        <v>3437</v>
      </c>
      <c r="E335" s="235">
        <v>1140</v>
      </c>
      <c r="F335" s="35">
        <v>41804</v>
      </c>
      <c r="G335" s="56">
        <v>1140</v>
      </c>
      <c r="H335" s="243">
        <f t="shared" si="5"/>
        <v>0</v>
      </c>
      <c r="I335" s="214" t="s">
        <v>21</v>
      </c>
    </row>
    <row r="336" spans="1:9" x14ac:dyDescent="0.25">
      <c r="A336" s="216"/>
      <c r="B336" s="217" t="s">
        <v>1647</v>
      </c>
      <c r="C336" s="253" t="s">
        <v>3681</v>
      </c>
      <c r="D336" s="214" t="s">
        <v>3437</v>
      </c>
      <c r="E336" s="235">
        <v>1359.5</v>
      </c>
      <c r="F336" s="35">
        <v>41817</v>
      </c>
      <c r="G336" s="34">
        <v>1359.5</v>
      </c>
      <c r="H336" s="243">
        <f t="shared" si="5"/>
        <v>0</v>
      </c>
      <c r="I336" s="121" t="s">
        <v>217</v>
      </c>
    </row>
    <row r="337" spans="1:9" x14ac:dyDescent="0.25">
      <c r="A337" s="216"/>
      <c r="B337" s="398" t="s">
        <v>1383</v>
      </c>
      <c r="C337" s="343" t="s">
        <v>3573</v>
      </c>
      <c r="D337" s="214" t="s">
        <v>3659</v>
      </c>
      <c r="E337" s="235">
        <v>32030.35</v>
      </c>
      <c r="F337" s="35">
        <v>41814</v>
      </c>
      <c r="G337" s="44">
        <v>32030.35</v>
      </c>
      <c r="H337" s="243">
        <f t="shared" si="5"/>
        <v>0</v>
      </c>
      <c r="I337" s="214" t="s">
        <v>217</v>
      </c>
    </row>
    <row r="338" spans="1:9" x14ac:dyDescent="0.25">
      <c r="A338" s="216"/>
      <c r="B338" s="398" t="s">
        <v>1759</v>
      </c>
      <c r="C338" s="343" t="s">
        <v>3573</v>
      </c>
      <c r="D338" s="214" t="s">
        <v>3590</v>
      </c>
      <c r="E338" s="235">
        <v>2160</v>
      </c>
      <c r="F338" s="35">
        <v>41805</v>
      </c>
      <c r="G338" s="44">
        <v>2160</v>
      </c>
      <c r="H338" s="243">
        <f t="shared" si="5"/>
        <v>0</v>
      </c>
      <c r="I338" s="214" t="s">
        <v>30</v>
      </c>
    </row>
    <row r="339" spans="1:9" x14ac:dyDescent="0.25">
      <c r="A339" s="216"/>
      <c r="B339" s="217" t="s">
        <v>2283</v>
      </c>
      <c r="C339" s="363" t="s">
        <v>3405</v>
      </c>
      <c r="D339" s="214" t="s">
        <v>52</v>
      </c>
      <c r="E339" s="235">
        <v>4087</v>
      </c>
      <c r="F339" s="35">
        <v>41796</v>
      </c>
      <c r="G339" s="44">
        <v>4087</v>
      </c>
      <c r="H339" s="243">
        <f t="shared" si="5"/>
        <v>0</v>
      </c>
      <c r="I339" s="214"/>
    </row>
    <row r="340" spans="1:9" x14ac:dyDescent="0.25">
      <c r="A340" s="216"/>
      <c r="B340" s="217" t="s">
        <v>1180</v>
      </c>
      <c r="C340" s="363" t="s">
        <v>3405</v>
      </c>
      <c r="D340" s="214" t="s">
        <v>52</v>
      </c>
      <c r="E340" s="235">
        <v>5136.3999999999996</v>
      </c>
      <c r="F340" s="35">
        <v>41797</v>
      </c>
      <c r="G340" s="44">
        <v>5136.3999999999996</v>
      </c>
      <c r="H340" s="243">
        <f t="shared" si="5"/>
        <v>0</v>
      </c>
      <c r="I340" s="214" t="s">
        <v>21</v>
      </c>
    </row>
    <row r="341" spans="1:9" x14ac:dyDescent="0.25">
      <c r="A341" s="216"/>
      <c r="B341" s="217" t="s">
        <v>1455</v>
      </c>
      <c r="C341" s="363" t="s">
        <v>3405</v>
      </c>
      <c r="D341" s="214" t="s">
        <v>52</v>
      </c>
      <c r="E341" s="235">
        <v>2793</v>
      </c>
      <c r="F341" s="35">
        <v>41801</v>
      </c>
      <c r="G341" s="44">
        <v>2793</v>
      </c>
      <c r="H341" s="243">
        <f t="shared" si="5"/>
        <v>0</v>
      </c>
      <c r="I341" s="214" t="s">
        <v>12</v>
      </c>
    </row>
    <row r="342" spans="1:9" x14ac:dyDescent="0.25">
      <c r="A342" s="216"/>
      <c r="B342" s="217" t="s">
        <v>1569</v>
      </c>
      <c r="C342" s="363" t="s">
        <v>3405</v>
      </c>
      <c r="D342" s="214" t="s">
        <v>52</v>
      </c>
      <c r="E342" s="235">
        <v>691.6</v>
      </c>
      <c r="F342" s="35">
        <v>41802</v>
      </c>
      <c r="G342" s="44">
        <v>691.6</v>
      </c>
      <c r="H342" s="243">
        <f t="shared" si="5"/>
        <v>0</v>
      </c>
      <c r="I342" s="214" t="s">
        <v>12</v>
      </c>
    </row>
    <row r="343" spans="1:9" x14ac:dyDescent="0.25">
      <c r="A343" s="216"/>
      <c r="B343" s="398" t="s">
        <v>1743</v>
      </c>
      <c r="C343" s="343" t="s">
        <v>3573</v>
      </c>
      <c r="D343" s="214" t="s">
        <v>52</v>
      </c>
      <c r="E343" s="235">
        <v>5180</v>
      </c>
      <c r="F343" s="35">
        <v>41804</v>
      </c>
      <c r="G343" s="44">
        <v>5180</v>
      </c>
      <c r="H343" s="243">
        <f t="shared" si="5"/>
        <v>0</v>
      </c>
      <c r="I343" s="214" t="s">
        <v>12</v>
      </c>
    </row>
    <row r="344" spans="1:9" x14ac:dyDescent="0.25">
      <c r="A344" s="216"/>
      <c r="B344" s="398" t="s">
        <v>2050</v>
      </c>
      <c r="C344" s="343" t="s">
        <v>3573</v>
      </c>
      <c r="D344" s="214" t="s">
        <v>52</v>
      </c>
      <c r="E344" s="235">
        <v>3072</v>
      </c>
      <c r="F344" s="35">
        <v>41807</v>
      </c>
      <c r="G344" s="44">
        <v>3072</v>
      </c>
      <c r="H344" s="243">
        <f t="shared" si="5"/>
        <v>0</v>
      </c>
      <c r="I344" s="214" t="s">
        <v>21</v>
      </c>
    </row>
    <row r="345" spans="1:9" x14ac:dyDescent="0.25">
      <c r="A345" s="216"/>
      <c r="B345" s="398" t="s">
        <v>1204</v>
      </c>
      <c r="C345" s="343" t="s">
        <v>3573</v>
      </c>
      <c r="D345" s="214" t="s">
        <v>52</v>
      </c>
      <c r="E345" s="235">
        <v>3777</v>
      </c>
      <c r="F345" s="35">
        <v>41811</v>
      </c>
      <c r="G345" s="44">
        <v>3777</v>
      </c>
      <c r="H345" s="243">
        <f t="shared" si="5"/>
        <v>0</v>
      </c>
      <c r="I345" s="214" t="s">
        <v>217</v>
      </c>
    </row>
    <row r="346" spans="1:9" x14ac:dyDescent="0.25">
      <c r="A346" s="216"/>
      <c r="B346" s="398" t="s">
        <v>1296</v>
      </c>
      <c r="C346" s="343" t="s">
        <v>3573</v>
      </c>
      <c r="D346" s="214" t="s">
        <v>52</v>
      </c>
      <c r="E346" s="235">
        <v>3823</v>
      </c>
      <c r="F346" s="35">
        <v>41812</v>
      </c>
      <c r="G346" s="44">
        <v>3823</v>
      </c>
      <c r="H346" s="243">
        <f t="shared" si="5"/>
        <v>0</v>
      </c>
      <c r="I346" s="214" t="s">
        <v>65</v>
      </c>
    </row>
    <row r="347" spans="1:9" x14ac:dyDescent="0.25">
      <c r="A347" s="216"/>
      <c r="B347" s="398" t="s">
        <v>1547</v>
      </c>
      <c r="C347" s="343" t="s">
        <v>3573</v>
      </c>
      <c r="D347" s="214" t="s">
        <v>52</v>
      </c>
      <c r="E347" s="235">
        <v>3450</v>
      </c>
      <c r="F347" s="35">
        <v>41815</v>
      </c>
      <c r="G347" s="34">
        <v>3450</v>
      </c>
      <c r="H347" s="243">
        <f t="shared" si="5"/>
        <v>0</v>
      </c>
      <c r="I347" s="121" t="s">
        <v>12</v>
      </c>
    </row>
    <row r="348" spans="1:9" x14ac:dyDescent="0.25">
      <c r="A348" s="216"/>
      <c r="B348" s="217" t="s">
        <v>1791</v>
      </c>
      <c r="C348" s="253" t="s">
        <v>3681</v>
      </c>
      <c r="D348" s="214" t="s">
        <v>52</v>
      </c>
      <c r="E348" s="235">
        <v>4529.6000000000004</v>
      </c>
      <c r="F348" s="35">
        <v>41818</v>
      </c>
      <c r="G348" s="44">
        <v>4529.6000000000004</v>
      </c>
      <c r="H348" s="243">
        <f t="shared" si="5"/>
        <v>0</v>
      </c>
      <c r="I348" s="214"/>
    </row>
    <row r="349" spans="1:9" x14ac:dyDescent="0.25">
      <c r="A349" s="216"/>
      <c r="B349" s="217" t="s">
        <v>1902</v>
      </c>
      <c r="C349" s="253" t="s">
        <v>3681</v>
      </c>
      <c r="D349" s="214" t="s">
        <v>52</v>
      </c>
      <c r="E349" s="235">
        <v>4482</v>
      </c>
      <c r="F349" s="35">
        <v>41819</v>
      </c>
      <c r="G349" s="44">
        <v>4482</v>
      </c>
      <c r="H349" s="243">
        <f t="shared" si="5"/>
        <v>0</v>
      </c>
      <c r="I349" s="214"/>
    </row>
    <row r="350" spans="1:9" x14ac:dyDescent="0.25">
      <c r="A350" s="216"/>
      <c r="B350" s="217" t="s">
        <v>1982</v>
      </c>
      <c r="C350" s="253" t="s">
        <v>3681</v>
      </c>
      <c r="D350" s="214" t="s">
        <v>52</v>
      </c>
      <c r="E350" s="235">
        <v>240</v>
      </c>
      <c r="F350" s="35">
        <v>41820</v>
      </c>
      <c r="G350" s="44">
        <v>240</v>
      </c>
      <c r="H350" s="243">
        <f t="shared" si="5"/>
        <v>0</v>
      </c>
      <c r="I350" s="214" t="s">
        <v>162</v>
      </c>
    </row>
    <row r="351" spans="1:9" x14ac:dyDescent="0.25">
      <c r="A351" s="216"/>
      <c r="B351" s="217" t="s">
        <v>2240</v>
      </c>
      <c r="C351" s="363" t="s">
        <v>3405</v>
      </c>
      <c r="D351" s="214" t="s">
        <v>3510</v>
      </c>
      <c r="E351" s="235">
        <v>49998</v>
      </c>
      <c r="F351" s="35">
        <v>41795</v>
      </c>
      <c r="G351" s="44">
        <v>49998</v>
      </c>
      <c r="H351" s="243">
        <f t="shared" si="5"/>
        <v>0</v>
      </c>
      <c r="I351" s="214"/>
    </row>
    <row r="352" spans="1:9" x14ac:dyDescent="0.25">
      <c r="A352" s="216"/>
      <c r="B352" s="398" t="s">
        <v>1381</v>
      </c>
      <c r="C352" s="343" t="s">
        <v>3573</v>
      </c>
      <c r="D352" s="214" t="s">
        <v>412</v>
      </c>
      <c r="E352" s="235">
        <v>1296.5</v>
      </c>
      <c r="F352" s="35">
        <v>41814</v>
      </c>
      <c r="G352" s="44">
        <v>1296.5</v>
      </c>
      <c r="H352" s="243">
        <f t="shared" si="5"/>
        <v>0</v>
      </c>
      <c r="I352" s="214" t="s">
        <v>217</v>
      </c>
    </row>
    <row r="353" spans="1:9" x14ac:dyDescent="0.25">
      <c r="A353" s="216"/>
      <c r="B353" s="217" t="s">
        <v>2324</v>
      </c>
      <c r="C353" s="363" t="s">
        <v>3405</v>
      </c>
      <c r="D353" s="214" t="s">
        <v>351</v>
      </c>
      <c r="E353" s="235">
        <v>875</v>
      </c>
      <c r="F353" s="35">
        <v>41797</v>
      </c>
      <c r="G353" s="56">
        <v>875</v>
      </c>
      <c r="H353" s="243">
        <f t="shared" si="5"/>
        <v>0</v>
      </c>
      <c r="I353" s="214" t="s">
        <v>217</v>
      </c>
    </row>
    <row r="354" spans="1:9" x14ac:dyDescent="0.25">
      <c r="A354" s="216"/>
      <c r="B354" s="398" t="s">
        <v>1955</v>
      </c>
      <c r="C354" s="343" t="s">
        <v>3573</v>
      </c>
      <c r="D354" s="214" t="s">
        <v>351</v>
      </c>
      <c r="E354" s="235">
        <v>1545</v>
      </c>
      <c r="F354" s="35">
        <v>41807</v>
      </c>
      <c r="G354" s="44">
        <v>1545</v>
      </c>
      <c r="H354" s="243">
        <f t="shared" si="5"/>
        <v>0</v>
      </c>
      <c r="I354" s="214" t="s">
        <v>3427</v>
      </c>
    </row>
    <row r="355" spans="1:9" x14ac:dyDescent="0.25">
      <c r="A355" s="216"/>
      <c r="B355" s="398" t="s">
        <v>1136</v>
      </c>
      <c r="C355" s="343" t="s">
        <v>3573</v>
      </c>
      <c r="D355" s="214" t="s">
        <v>351</v>
      </c>
      <c r="E355" s="235">
        <v>1155</v>
      </c>
      <c r="F355" s="35">
        <v>41811</v>
      </c>
      <c r="G355" s="44">
        <v>1155</v>
      </c>
      <c r="H355" s="243">
        <f t="shared" si="5"/>
        <v>0</v>
      </c>
      <c r="I355" s="214" t="s">
        <v>217</v>
      </c>
    </row>
    <row r="356" spans="1:9" x14ac:dyDescent="0.25">
      <c r="A356" s="216"/>
      <c r="B356" s="217" t="s">
        <v>2323</v>
      </c>
      <c r="C356" s="363" t="s">
        <v>3405</v>
      </c>
      <c r="D356" s="214" t="s">
        <v>292</v>
      </c>
      <c r="E356" s="235">
        <v>2285</v>
      </c>
      <c r="F356" s="35">
        <v>41797</v>
      </c>
      <c r="G356" s="56">
        <v>2285</v>
      </c>
      <c r="H356" s="243">
        <f t="shared" si="5"/>
        <v>0</v>
      </c>
      <c r="I356" s="214" t="s">
        <v>217</v>
      </c>
    </row>
    <row r="357" spans="1:9" x14ac:dyDescent="0.25">
      <c r="A357" s="216"/>
      <c r="B357" s="398" t="s">
        <v>1678</v>
      </c>
      <c r="C357" s="343" t="s">
        <v>3573</v>
      </c>
      <c r="D357" s="214" t="s">
        <v>2727</v>
      </c>
      <c r="E357" s="235">
        <v>4047</v>
      </c>
      <c r="F357" s="35">
        <v>41804</v>
      </c>
      <c r="G357" s="44">
        <v>4047</v>
      </c>
      <c r="H357" s="243">
        <f t="shared" si="5"/>
        <v>0</v>
      </c>
      <c r="I357" s="214" t="s">
        <v>30</v>
      </c>
    </row>
    <row r="358" spans="1:9" x14ac:dyDescent="0.25">
      <c r="A358" s="216"/>
      <c r="B358" s="398" t="s">
        <v>2335</v>
      </c>
      <c r="C358" s="343" t="s">
        <v>3573</v>
      </c>
      <c r="D358" s="214" t="s">
        <v>462</v>
      </c>
      <c r="E358" s="235">
        <v>1218.25</v>
      </c>
      <c r="F358" s="55" t="s">
        <v>3635</v>
      </c>
      <c r="G358" s="44">
        <v>1218.25</v>
      </c>
      <c r="H358" s="243">
        <f t="shared" si="5"/>
        <v>0</v>
      </c>
      <c r="I358" s="214" t="s">
        <v>65</v>
      </c>
    </row>
    <row r="359" spans="1:9" x14ac:dyDescent="0.25">
      <c r="A359" s="216"/>
      <c r="B359" s="217" t="s">
        <v>2157</v>
      </c>
      <c r="C359" s="363" t="s">
        <v>3405</v>
      </c>
      <c r="D359" s="214" t="s">
        <v>318</v>
      </c>
      <c r="E359" s="235">
        <v>5399.5</v>
      </c>
      <c r="F359" s="35">
        <v>41795</v>
      </c>
      <c r="G359" s="44">
        <v>5399.5</v>
      </c>
      <c r="H359" s="243">
        <f t="shared" si="5"/>
        <v>0</v>
      </c>
      <c r="I359" s="214"/>
    </row>
    <row r="360" spans="1:9" x14ac:dyDescent="0.25">
      <c r="A360" s="216"/>
      <c r="B360" s="217" t="s">
        <v>1533</v>
      </c>
      <c r="C360" s="363" t="s">
        <v>3405</v>
      </c>
      <c r="D360" s="214" t="s">
        <v>318</v>
      </c>
      <c r="E360" s="235">
        <v>5570.5</v>
      </c>
      <c r="F360" s="35">
        <v>41802</v>
      </c>
      <c r="G360" s="44">
        <v>5570.5</v>
      </c>
      <c r="H360" s="243">
        <f t="shared" si="5"/>
        <v>0</v>
      </c>
      <c r="I360" s="214"/>
    </row>
    <row r="361" spans="1:9" x14ac:dyDescent="0.25">
      <c r="A361" s="216"/>
      <c r="B361" s="398" t="s">
        <v>1598</v>
      </c>
      <c r="C361" s="343" t="s">
        <v>3573</v>
      </c>
      <c r="D361" s="214" t="s">
        <v>318</v>
      </c>
      <c r="E361" s="235">
        <v>5788</v>
      </c>
      <c r="F361" s="35">
        <v>41816</v>
      </c>
      <c r="G361" s="34">
        <v>5788</v>
      </c>
      <c r="H361" s="243">
        <f t="shared" si="5"/>
        <v>0</v>
      </c>
      <c r="I361" s="121"/>
    </row>
    <row r="362" spans="1:9" x14ac:dyDescent="0.25">
      <c r="A362" s="216"/>
      <c r="B362" s="217" t="s">
        <v>1942</v>
      </c>
      <c r="C362" s="363" t="s">
        <v>3405</v>
      </c>
      <c r="D362" s="214" t="s">
        <v>160</v>
      </c>
      <c r="E362" s="235">
        <v>122820.42</v>
      </c>
      <c r="F362" s="38" t="s">
        <v>3467</v>
      </c>
      <c r="G362" s="34">
        <v>122820.42</v>
      </c>
      <c r="H362" s="86">
        <f t="shared" si="5"/>
        <v>0</v>
      </c>
      <c r="I362" s="121" t="s">
        <v>162</v>
      </c>
    </row>
    <row r="363" spans="1:9" x14ac:dyDescent="0.25">
      <c r="A363" s="216"/>
      <c r="B363" s="217" t="s">
        <v>2233</v>
      </c>
      <c r="C363" s="363" t="s">
        <v>3405</v>
      </c>
      <c r="D363" s="214" t="s">
        <v>160</v>
      </c>
      <c r="E363" s="235">
        <v>81044</v>
      </c>
      <c r="F363" s="340" t="s">
        <v>3508</v>
      </c>
      <c r="G363" s="44">
        <v>81044</v>
      </c>
      <c r="H363" s="243">
        <f t="shared" si="5"/>
        <v>0</v>
      </c>
      <c r="I363" s="214" t="s">
        <v>162</v>
      </c>
    </row>
    <row r="364" spans="1:9" x14ac:dyDescent="0.25">
      <c r="A364" s="216"/>
      <c r="B364" s="217" t="s">
        <v>2237</v>
      </c>
      <c r="C364" s="363" t="s">
        <v>3405</v>
      </c>
      <c r="D364" s="214" t="s">
        <v>160</v>
      </c>
      <c r="E364" s="235">
        <v>79915.53</v>
      </c>
      <c r="F364" s="38" t="s">
        <v>3509</v>
      </c>
      <c r="G364" s="44">
        <v>79915.53</v>
      </c>
      <c r="H364" s="243">
        <f t="shared" si="5"/>
        <v>0</v>
      </c>
      <c r="I364" s="214" t="s">
        <v>162</v>
      </c>
    </row>
    <row r="365" spans="1:9" x14ac:dyDescent="0.25">
      <c r="A365" s="216"/>
      <c r="B365" s="217" t="s">
        <v>1308</v>
      </c>
      <c r="C365" s="363" t="s">
        <v>3405</v>
      </c>
      <c r="D365" s="214" t="s">
        <v>160</v>
      </c>
      <c r="E365" s="235">
        <v>182352.2</v>
      </c>
      <c r="F365" s="38" t="s">
        <v>3541</v>
      </c>
      <c r="G365" s="56">
        <v>182352.2</v>
      </c>
      <c r="H365" s="243">
        <f t="shared" si="5"/>
        <v>0</v>
      </c>
      <c r="I365" s="214" t="s">
        <v>162</v>
      </c>
    </row>
    <row r="366" spans="1:9" x14ac:dyDescent="0.25">
      <c r="A366" s="216"/>
      <c r="B366" s="217" t="s">
        <v>1309</v>
      </c>
      <c r="C366" s="363" t="s">
        <v>3405</v>
      </c>
      <c r="D366" s="214" t="s">
        <v>160</v>
      </c>
      <c r="E366" s="235">
        <v>23133.84</v>
      </c>
      <c r="F366" s="38" t="s">
        <v>3542</v>
      </c>
      <c r="G366" s="56">
        <v>23133.84</v>
      </c>
      <c r="H366" s="243">
        <f t="shared" si="5"/>
        <v>0</v>
      </c>
      <c r="I366" s="214" t="s">
        <v>162</v>
      </c>
    </row>
    <row r="367" spans="1:9" x14ac:dyDescent="0.25">
      <c r="A367" s="216"/>
      <c r="B367" s="217" t="s">
        <v>1596</v>
      </c>
      <c r="C367" s="363" t="s">
        <v>3405</v>
      </c>
      <c r="D367" s="214" t="s">
        <v>160</v>
      </c>
      <c r="E367" s="235">
        <v>151547.31</v>
      </c>
      <c r="F367" s="340" t="s">
        <v>3569</v>
      </c>
      <c r="G367" s="44">
        <v>151547.31</v>
      </c>
      <c r="H367" s="243">
        <f t="shared" si="5"/>
        <v>0</v>
      </c>
      <c r="I367" s="214" t="s">
        <v>162</v>
      </c>
    </row>
    <row r="368" spans="1:9" x14ac:dyDescent="0.25">
      <c r="A368" s="216"/>
      <c r="B368" s="217" t="s">
        <v>1597</v>
      </c>
      <c r="C368" s="363" t="s">
        <v>3405</v>
      </c>
      <c r="D368" s="214" t="s">
        <v>160</v>
      </c>
      <c r="E368" s="235">
        <v>14881</v>
      </c>
      <c r="F368" s="37" t="s">
        <v>3570</v>
      </c>
      <c r="G368" s="44">
        <v>14881</v>
      </c>
      <c r="H368" s="243">
        <f t="shared" si="5"/>
        <v>0</v>
      </c>
      <c r="I368" s="214" t="s">
        <v>162</v>
      </c>
    </row>
    <row r="369" spans="1:9" x14ac:dyDescent="0.25">
      <c r="A369" s="216"/>
      <c r="B369" s="217" t="s">
        <v>1610</v>
      </c>
      <c r="C369" s="363" t="s">
        <v>3405</v>
      </c>
      <c r="D369" s="214" t="s">
        <v>160</v>
      </c>
      <c r="E369" s="235">
        <v>56556.5</v>
      </c>
      <c r="F369" s="38" t="s">
        <v>3571</v>
      </c>
      <c r="G369" s="44">
        <v>56556.5</v>
      </c>
      <c r="H369" s="243">
        <f t="shared" si="5"/>
        <v>0</v>
      </c>
      <c r="I369" s="214" t="s">
        <v>162</v>
      </c>
    </row>
    <row r="370" spans="1:9" x14ac:dyDescent="0.25">
      <c r="A370" s="216"/>
      <c r="B370" s="398" t="s">
        <v>1989</v>
      </c>
      <c r="C370" s="343" t="s">
        <v>3573</v>
      </c>
      <c r="D370" s="214" t="s">
        <v>160</v>
      </c>
      <c r="E370" s="235">
        <v>146231</v>
      </c>
      <c r="F370" s="340" t="s">
        <v>3611</v>
      </c>
      <c r="G370" s="44">
        <v>146231</v>
      </c>
      <c r="H370" s="243">
        <f t="shared" si="5"/>
        <v>0</v>
      </c>
      <c r="I370" s="214" t="s">
        <v>162</v>
      </c>
    </row>
    <row r="371" spans="1:9" x14ac:dyDescent="0.25">
      <c r="A371" s="216"/>
      <c r="B371" s="398" t="s">
        <v>2245</v>
      </c>
      <c r="C371" s="343" t="s">
        <v>3573</v>
      </c>
      <c r="D371" s="214" t="s">
        <v>160</v>
      </c>
      <c r="E371" s="235">
        <v>160796.89000000001</v>
      </c>
      <c r="F371" s="340" t="s">
        <v>3630</v>
      </c>
      <c r="G371" s="44">
        <v>160796.89000000001</v>
      </c>
      <c r="H371" s="243">
        <f t="shared" si="5"/>
        <v>0</v>
      </c>
      <c r="I371" s="214" t="s">
        <v>162</v>
      </c>
    </row>
    <row r="372" spans="1:9" x14ac:dyDescent="0.25">
      <c r="A372" s="216"/>
      <c r="B372" s="398" t="s">
        <v>1415</v>
      </c>
      <c r="C372" s="343" t="s">
        <v>3573</v>
      </c>
      <c r="D372" s="214" t="s">
        <v>160</v>
      </c>
      <c r="E372" s="235">
        <v>129574</v>
      </c>
      <c r="F372" s="38" t="s">
        <v>3663</v>
      </c>
      <c r="G372" s="44">
        <v>129574</v>
      </c>
      <c r="H372" s="243">
        <f t="shared" si="5"/>
        <v>0</v>
      </c>
      <c r="I372" s="214" t="s">
        <v>162</v>
      </c>
    </row>
    <row r="373" spans="1:9" x14ac:dyDescent="0.25">
      <c r="A373" s="216"/>
      <c r="B373" s="398" t="s">
        <v>1440</v>
      </c>
      <c r="C373" s="343" t="s">
        <v>3573</v>
      </c>
      <c r="D373" s="214" t="s">
        <v>160</v>
      </c>
      <c r="E373" s="235">
        <v>14879</v>
      </c>
      <c r="F373" s="35">
        <v>41816</v>
      </c>
      <c r="G373" s="44">
        <v>14879</v>
      </c>
      <c r="H373" s="243">
        <f t="shared" si="5"/>
        <v>0</v>
      </c>
      <c r="I373" s="214" t="s">
        <v>162</v>
      </c>
    </row>
    <row r="374" spans="1:9" x14ac:dyDescent="0.25">
      <c r="A374" s="216"/>
      <c r="B374" s="217" t="s">
        <v>1661</v>
      </c>
      <c r="C374" s="253" t="s">
        <v>3681</v>
      </c>
      <c r="D374" s="214" t="s">
        <v>160</v>
      </c>
      <c r="E374" s="235">
        <v>92800.38</v>
      </c>
      <c r="F374" s="340" t="s">
        <v>3686</v>
      </c>
      <c r="G374" s="34">
        <v>92800.38</v>
      </c>
      <c r="H374" s="243">
        <f t="shared" si="5"/>
        <v>0</v>
      </c>
      <c r="I374" s="121" t="s">
        <v>162</v>
      </c>
    </row>
    <row r="375" spans="1:9" x14ac:dyDescent="0.25">
      <c r="A375" s="216"/>
      <c r="B375" s="217" t="s">
        <v>1664</v>
      </c>
      <c r="C375" s="253" t="s">
        <v>3681</v>
      </c>
      <c r="D375" s="214" t="s">
        <v>160</v>
      </c>
      <c r="E375" s="235">
        <v>70814.600000000006</v>
      </c>
      <c r="F375" s="38" t="s">
        <v>3687</v>
      </c>
      <c r="G375" s="34">
        <v>70814.600000000006</v>
      </c>
      <c r="H375" s="243">
        <f t="shared" si="5"/>
        <v>0</v>
      </c>
      <c r="I375" s="121" t="s">
        <v>162</v>
      </c>
    </row>
    <row r="376" spans="1:9" x14ac:dyDescent="0.25">
      <c r="A376" s="216"/>
      <c r="B376" s="398" t="s">
        <v>1735</v>
      </c>
      <c r="C376" s="343" t="s">
        <v>3573</v>
      </c>
      <c r="D376" s="214" t="s">
        <v>756</v>
      </c>
      <c r="E376" s="235">
        <v>2592</v>
      </c>
      <c r="F376" s="35">
        <v>41804</v>
      </c>
      <c r="G376" s="44">
        <v>2592</v>
      </c>
      <c r="H376" s="243">
        <f t="shared" si="5"/>
        <v>0</v>
      </c>
      <c r="I376" s="214"/>
    </row>
    <row r="377" spans="1:9" x14ac:dyDescent="0.25">
      <c r="A377" s="216"/>
      <c r="B377" s="398" t="s">
        <v>1180</v>
      </c>
      <c r="C377" s="343" t="s">
        <v>3573</v>
      </c>
      <c r="D377" s="214" t="s">
        <v>756</v>
      </c>
      <c r="E377" s="235">
        <v>2242</v>
      </c>
      <c r="F377" s="35">
        <v>41811</v>
      </c>
      <c r="G377" s="44">
        <v>2242</v>
      </c>
      <c r="H377" s="243">
        <f t="shared" si="5"/>
        <v>0</v>
      </c>
      <c r="I377" s="214"/>
    </row>
    <row r="378" spans="1:9" x14ac:dyDescent="0.25">
      <c r="A378" s="216"/>
      <c r="B378" s="217" t="s">
        <v>1151</v>
      </c>
      <c r="C378" s="363" t="s">
        <v>3405</v>
      </c>
      <c r="D378" s="214" t="s">
        <v>3525</v>
      </c>
      <c r="E378" s="235">
        <v>2057.1999999999998</v>
      </c>
      <c r="F378" s="35">
        <v>41797</v>
      </c>
      <c r="G378" s="44">
        <v>2057.1999999999998</v>
      </c>
      <c r="H378" s="243">
        <f t="shared" si="5"/>
        <v>0</v>
      </c>
      <c r="I378" s="214"/>
    </row>
    <row r="379" spans="1:9" x14ac:dyDescent="0.25">
      <c r="A379" s="216"/>
      <c r="B379" s="398" t="s">
        <v>2281</v>
      </c>
      <c r="C379" s="343" t="s">
        <v>3573</v>
      </c>
      <c r="D379" s="214" t="s">
        <v>3632</v>
      </c>
      <c r="E379" s="235">
        <v>21811</v>
      </c>
      <c r="F379" s="35">
        <v>41811</v>
      </c>
      <c r="G379" s="44">
        <v>21811</v>
      </c>
      <c r="H379" s="243">
        <f t="shared" si="5"/>
        <v>0</v>
      </c>
      <c r="I379" s="214" t="s">
        <v>2852</v>
      </c>
    </row>
    <row r="380" spans="1:9" x14ac:dyDescent="0.25">
      <c r="A380" s="216"/>
      <c r="B380" s="398" t="s">
        <v>2284</v>
      </c>
      <c r="C380" s="343" t="s">
        <v>3573</v>
      </c>
      <c r="D380" s="214" t="s">
        <v>65</v>
      </c>
      <c r="E380" s="235">
        <v>432</v>
      </c>
      <c r="F380" s="35">
        <v>41810</v>
      </c>
      <c r="G380" s="44">
        <v>432</v>
      </c>
      <c r="H380" s="243">
        <f t="shared" si="5"/>
        <v>0</v>
      </c>
      <c r="I380" s="58"/>
    </row>
    <row r="381" spans="1:9" x14ac:dyDescent="0.25">
      <c r="A381" s="216"/>
      <c r="B381" s="217" t="s">
        <v>1844</v>
      </c>
      <c r="C381" s="363" t="s">
        <v>3405</v>
      </c>
      <c r="D381" s="214" t="s">
        <v>147</v>
      </c>
      <c r="E381" s="235">
        <v>37470</v>
      </c>
      <c r="F381" s="84" t="s">
        <v>3461</v>
      </c>
      <c r="G381" s="44">
        <v>37470</v>
      </c>
      <c r="H381" s="86">
        <f t="shared" si="5"/>
        <v>0</v>
      </c>
      <c r="I381" s="214" t="s">
        <v>3427</v>
      </c>
    </row>
    <row r="382" spans="1:9" x14ac:dyDescent="0.25">
      <c r="A382" s="216"/>
      <c r="B382" s="217" t="s">
        <v>1925</v>
      </c>
      <c r="C382" s="363" t="s">
        <v>3405</v>
      </c>
      <c r="D382" s="214" t="s">
        <v>147</v>
      </c>
      <c r="E382" s="235">
        <v>4907</v>
      </c>
      <c r="F382" s="35">
        <v>41793</v>
      </c>
      <c r="G382" s="56">
        <v>4907</v>
      </c>
      <c r="H382" s="86">
        <f t="shared" si="5"/>
        <v>0</v>
      </c>
      <c r="I382" s="121" t="s">
        <v>217</v>
      </c>
    </row>
    <row r="383" spans="1:9" x14ac:dyDescent="0.25">
      <c r="A383" s="216"/>
      <c r="B383" s="217" t="s">
        <v>2016</v>
      </c>
      <c r="C383" s="363" t="s">
        <v>3405</v>
      </c>
      <c r="D383" s="214" t="s">
        <v>147</v>
      </c>
      <c r="E383" s="235">
        <v>5406.5</v>
      </c>
      <c r="F383" s="35">
        <v>41797</v>
      </c>
      <c r="G383" s="34">
        <v>5406.5</v>
      </c>
      <c r="H383" s="86">
        <f t="shared" si="5"/>
        <v>0</v>
      </c>
      <c r="I383" s="121" t="s">
        <v>12</v>
      </c>
    </row>
    <row r="384" spans="1:9" x14ac:dyDescent="0.25">
      <c r="A384" s="216"/>
      <c r="B384" s="217" t="s">
        <v>2210</v>
      </c>
      <c r="C384" s="363" t="s">
        <v>3405</v>
      </c>
      <c r="D384" s="214" t="s">
        <v>147</v>
      </c>
      <c r="E384" s="235">
        <v>8100</v>
      </c>
      <c r="F384" s="35">
        <v>41797</v>
      </c>
      <c r="G384" s="44">
        <v>8100</v>
      </c>
      <c r="H384" s="243">
        <f t="shared" si="5"/>
        <v>0</v>
      </c>
      <c r="I384" s="214" t="s">
        <v>217</v>
      </c>
    </row>
    <row r="385" spans="1:9" x14ac:dyDescent="0.25">
      <c r="A385" s="216"/>
      <c r="B385" s="217" t="s">
        <v>2351</v>
      </c>
      <c r="C385" s="363" t="s">
        <v>3405</v>
      </c>
      <c r="D385" s="214" t="s">
        <v>147</v>
      </c>
      <c r="E385" s="235">
        <v>3743</v>
      </c>
      <c r="F385" s="35">
        <v>41803</v>
      </c>
      <c r="G385" s="44">
        <v>3743</v>
      </c>
      <c r="H385" s="243">
        <f t="shared" si="5"/>
        <v>0</v>
      </c>
      <c r="I385" s="214"/>
    </row>
    <row r="386" spans="1:9" x14ac:dyDescent="0.25">
      <c r="A386" s="216"/>
      <c r="B386" s="217" t="s">
        <v>1329</v>
      </c>
      <c r="C386" s="363" t="s">
        <v>3405</v>
      </c>
      <c r="D386" s="214" t="s">
        <v>147</v>
      </c>
      <c r="E386" s="235">
        <v>6438.9</v>
      </c>
      <c r="F386" s="35">
        <v>41800</v>
      </c>
      <c r="G386" s="56">
        <v>6438.9</v>
      </c>
      <c r="H386" s="243">
        <f t="shared" si="5"/>
        <v>0</v>
      </c>
      <c r="I386" s="214" t="s">
        <v>21</v>
      </c>
    </row>
    <row r="387" spans="1:9" x14ac:dyDescent="0.25">
      <c r="A387" s="216"/>
      <c r="B387" s="398" t="s">
        <v>1705</v>
      </c>
      <c r="C387" s="343" t="s">
        <v>3573</v>
      </c>
      <c r="D387" s="214" t="s">
        <v>147</v>
      </c>
      <c r="E387" s="235">
        <v>31358</v>
      </c>
      <c r="F387" s="35">
        <v>41805</v>
      </c>
      <c r="G387" s="44">
        <v>31358</v>
      </c>
      <c r="H387" s="243">
        <f t="shared" ref="H387:H450" si="6">E387-G387</f>
        <v>0</v>
      </c>
      <c r="I387" s="214"/>
    </row>
    <row r="388" spans="1:9" x14ac:dyDescent="0.25">
      <c r="A388" s="216"/>
      <c r="B388" s="398" t="s">
        <v>1813</v>
      </c>
      <c r="C388" s="343" t="s">
        <v>3573</v>
      </c>
      <c r="D388" s="214" t="s">
        <v>147</v>
      </c>
      <c r="E388" s="235">
        <v>3461</v>
      </c>
      <c r="F388" s="35">
        <v>41805</v>
      </c>
      <c r="G388" s="44">
        <v>3461</v>
      </c>
      <c r="H388" s="243">
        <f t="shared" si="6"/>
        <v>0</v>
      </c>
      <c r="I388" s="214" t="s">
        <v>21</v>
      </c>
    </row>
    <row r="389" spans="1:9" x14ac:dyDescent="0.25">
      <c r="A389" s="216"/>
      <c r="B389" s="398" t="s">
        <v>1957</v>
      </c>
      <c r="C389" s="343" t="s">
        <v>3573</v>
      </c>
      <c r="D389" s="214" t="s">
        <v>147</v>
      </c>
      <c r="E389" s="235">
        <v>4890.5</v>
      </c>
      <c r="F389" s="35">
        <v>41807</v>
      </c>
      <c r="G389" s="44">
        <v>4890.5</v>
      </c>
      <c r="H389" s="243">
        <f t="shared" si="6"/>
        <v>0</v>
      </c>
      <c r="I389" s="214" t="s">
        <v>3427</v>
      </c>
    </row>
    <row r="390" spans="1:9" x14ac:dyDescent="0.25">
      <c r="A390" s="216"/>
      <c r="B390" s="398" t="s">
        <v>2271</v>
      </c>
      <c r="C390" s="343" t="s">
        <v>3573</v>
      </c>
      <c r="D390" s="214" t="s">
        <v>147</v>
      </c>
      <c r="E390" s="235">
        <v>37056</v>
      </c>
      <c r="F390" s="35">
        <v>41815</v>
      </c>
      <c r="G390" s="44">
        <v>37056</v>
      </c>
      <c r="H390" s="243">
        <f t="shared" si="6"/>
        <v>0</v>
      </c>
      <c r="I390" s="214" t="s">
        <v>217</v>
      </c>
    </row>
    <row r="391" spans="1:9" x14ac:dyDescent="0.25">
      <c r="A391" s="216"/>
      <c r="B391" s="398" t="s">
        <v>1174</v>
      </c>
      <c r="C391" s="343" t="s">
        <v>3573</v>
      </c>
      <c r="D391" s="214" t="s">
        <v>147</v>
      </c>
      <c r="E391" s="235">
        <v>19677.2</v>
      </c>
      <c r="F391" s="47" t="s">
        <v>3642</v>
      </c>
      <c r="G391" s="44">
        <v>19677.2</v>
      </c>
      <c r="H391" s="243">
        <f t="shared" si="6"/>
        <v>0</v>
      </c>
      <c r="I391" s="214"/>
    </row>
    <row r="392" spans="1:9" x14ac:dyDescent="0.25">
      <c r="A392" s="216"/>
      <c r="B392" s="398" t="s">
        <v>1474</v>
      </c>
      <c r="C392" s="343" t="s">
        <v>3573</v>
      </c>
      <c r="D392" s="214" t="s">
        <v>147</v>
      </c>
      <c r="E392" s="235">
        <v>6632</v>
      </c>
      <c r="F392" s="35">
        <v>41815</v>
      </c>
      <c r="G392" s="34">
        <v>6632</v>
      </c>
      <c r="H392" s="243">
        <f t="shared" si="6"/>
        <v>0</v>
      </c>
      <c r="I392" s="121"/>
    </row>
    <row r="393" spans="1:9" x14ac:dyDescent="0.25">
      <c r="A393" s="216"/>
      <c r="B393" s="217" t="s">
        <v>1993</v>
      </c>
      <c r="C393" s="253" t="s">
        <v>3681</v>
      </c>
      <c r="D393" s="214" t="s">
        <v>147</v>
      </c>
      <c r="E393" s="235">
        <v>7203</v>
      </c>
      <c r="F393" s="38">
        <v>41821</v>
      </c>
      <c r="G393" s="245">
        <v>7203</v>
      </c>
      <c r="H393" s="243">
        <f t="shared" si="6"/>
        <v>0</v>
      </c>
      <c r="I393" s="214" t="s">
        <v>217</v>
      </c>
    </row>
    <row r="394" spans="1:9" x14ac:dyDescent="0.25">
      <c r="A394" s="216"/>
      <c r="B394" s="217" t="s">
        <v>1586</v>
      </c>
      <c r="C394" s="363" t="s">
        <v>3405</v>
      </c>
      <c r="D394" s="214" t="s">
        <v>3566</v>
      </c>
      <c r="E394" s="235">
        <v>7663</v>
      </c>
      <c r="F394" s="38" t="s">
        <v>3567</v>
      </c>
      <c r="G394" s="44">
        <v>7663</v>
      </c>
      <c r="H394" s="243">
        <f t="shared" si="6"/>
        <v>0</v>
      </c>
      <c r="I394" s="214" t="s">
        <v>217</v>
      </c>
    </row>
    <row r="395" spans="1:9" x14ac:dyDescent="0.25">
      <c r="A395" s="216"/>
      <c r="B395" s="398" t="s">
        <v>1641</v>
      </c>
      <c r="C395" s="343" t="s">
        <v>3573</v>
      </c>
      <c r="D395" s="214" t="s">
        <v>3566</v>
      </c>
      <c r="E395" s="235">
        <v>8186</v>
      </c>
      <c r="F395" s="38" t="s">
        <v>3576</v>
      </c>
      <c r="G395" s="44">
        <v>8186</v>
      </c>
      <c r="H395" s="243">
        <f t="shared" si="6"/>
        <v>0</v>
      </c>
      <c r="I395" s="214" t="s">
        <v>12</v>
      </c>
    </row>
    <row r="396" spans="1:9" x14ac:dyDescent="0.25">
      <c r="A396" s="211"/>
      <c r="B396" s="217" t="s">
        <v>1918</v>
      </c>
      <c r="C396" s="363" t="s">
        <v>3405</v>
      </c>
      <c r="D396" s="214" t="s">
        <v>307</v>
      </c>
      <c r="E396" s="235">
        <v>7779</v>
      </c>
      <c r="F396" s="38" t="s">
        <v>3465</v>
      </c>
      <c r="G396" s="56">
        <v>7779</v>
      </c>
      <c r="H396" s="86">
        <f t="shared" si="6"/>
        <v>0</v>
      </c>
      <c r="I396" s="121" t="s">
        <v>217</v>
      </c>
    </row>
    <row r="397" spans="1:9" x14ac:dyDescent="0.25">
      <c r="A397" s="211"/>
      <c r="B397" s="217" t="s">
        <v>2034</v>
      </c>
      <c r="C397" s="363" t="s">
        <v>3405</v>
      </c>
      <c r="D397" s="214" t="s">
        <v>307</v>
      </c>
      <c r="E397" s="235">
        <v>8270</v>
      </c>
      <c r="F397" s="35">
        <v>41794</v>
      </c>
      <c r="G397" s="34">
        <v>8270</v>
      </c>
      <c r="H397" s="86">
        <f t="shared" si="6"/>
        <v>0</v>
      </c>
      <c r="I397" s="121" t="s">
        <v>12</v>
      </c>
    </row>
    <row r="398" spans="1:9" x14ac:dyDescent="0.25">
      <c r="A398" s="211"/>
      <c r="B398" s="398" t="s">
        <v>1943</v>
      </c>
      <c r="C398" s="343" t="s">
        <v>3573</v>
      </c>
      <c r="D398" s="214" t="s">
        <v>3606</v>
      </c>
      <c r="E398" s="235">
        <v>10610</v>
      </c>
      <c r="F398" s="38" t="s">
        <v>3780</v>
      </c>
      <c r="G398" s="44">
        <v>10610</v>
      </c>
      <c r="H398" s="243">
        <f t="shared" si="6"/>
        <v>0</v>
      </c>
      <c r="I398" s="214" t="s">
        <v>3427</v>
      </c>
    </row>
    <row r="399" spans="1:9" x14ac:dyDescent="0.25">
      <c r="A399" s="216"/>
      <c r="B399" s="398" t="s">
        <v>2081</v>
      </c>
      <c r="C399" s="343" t="s">
        <v>3573</v>
      </c>
      <c r="D399" s="214" t="s">
        <v>3606</v>
      </c>
      <c r="E399" s="235">
        <v>8871</v>
      </c>
      <c r="F399" s="35">
        <v>41810</v>
      </c>
      <c r="G399" s="44">
        <v>8871</v>
      </c>
      <c r="H399" s="243">
        <f t="shared" si="6"/>
        <v>0</v>
      </c>
      <c r="I399" s="214" t="s">
        <v>217</v>
      </c>
    </row>
    <row r="400" spans="1:9" x14ac:dyDescent="0.25">
      <c r="A400" s="216"/>
      <c r="B400" s="398" t="s">
        <v>2268</v>
      </c>
      <c r="C400" s="343" t="s">
        <v>3573</v>
      </c>
      <c r="D400" s="214" t="s">
        <v>3606</v>
      </c>
      <c r="E400" s="235">
        <v>7321.5</v>
      </c>
      <c r="F400" s="35">
        <v>41811</v>
      </c>
      <c r="G400" s="44">
        <v>7321.5</v>
      </c>
      <c r="H400" s="243">
        <f t="shared" si="6"/>
        <v>0</v>
      </c>
      <c r="I400" s="214" t="s">
        <v>217</v>
      </c>
    </row>
    <row r="401" spans="1:9" x14ac:dyDescent="0.25">
      <c r="A401" s="216"/>
      <c r="B401" s="398" t="s">
        <v>1140</v>
      </c>
      <c r="C401" s="343" t="s">
        <v>3573</v>
      </c>
      <c r="D401" s="214" t="s">
        <v>3606</v>
      </c>
      <c r="E401" s="235">
        <v>8341</v>
      </c>
      <c r="F401" s="38" t="s">
        <v>3782</v>
      </c>
      <c r="G401" s="44">
        <v>8341</v>
      </c>
      <c r="H401" s="243">
        <f t="shared" si="6"/>
        <v>0</v>
      </c>
      <c r="I401" s="214" t="s">
        <v>217</v>
      </c>
    </row>
    <row r="402" spans="1:9" x14ac:dyDescent="0.25">
      <c r="A402" s="216"/>
      <c r="B402" s="398" t="s">
        <v>1263</v>
      </c>
      <c r="C402" s="343" t="s">
        <v>3573</v>
      </c>
      <c r="D402" s="214" t="s">
        <v>3606</v>
      </c>
      <c r="E402" s="235">
        <v>9464</v>
      </c>
      <c r="F402" s="35">
        <v>41813</v>
      </c>
      <c r="G402" s="44">
        <v>9464</v>
      </c>
      <c r="H402" s="243">
        <f t="shared" si="6"/>
        <v>0</v>
      </c>
      <c r="I402" s="214" t="s">
        <v>217</v>
      </c>
    </row>
    <row r="403" spans="1:9" x14ac:dyDescent="0.25">
      <c r="A403" s="216"/>
      <c r="B403" s="398" t="s">
        <v>1368</v>
      </c>
      <c r="C403" s="343" t="s">
        <v>3573</v>
      </c>
      <c r="D403" s="214" t="s">
        <v>3606</v>
      </c>
      <c r="E403" s="235">
        <v>7862.5</v>
      </c>
      <c r="F403" s="35">
        <v>41813</v>
      </c>
      <c r="G403" s="44">
        <v>7862.5</v>
      </c>
      <c r="H403" s="243">
        <f t="shared" si="6"/>
        <v>0</v>
      </c>
      <c r="I403" s="214" t="s">
        <v>27</v>
      </c>
    </row>
    <row r="404" spans="1:9" x14ac:dyDescent="0.25">
      <c r="A404" s="216"/>
      <c r="B404" s="398" t="s">
        <v>1493</v>
      </c>
      <c r="C404" s="343" t="s">
        <v>3573</v>
      </c>
      <c r="D404" s="214" t="s">
        <v>3606</v>
      </c>
      <c r="E404" s="235">
        <v>8024.2</v>
      </c>
      <c r="F404" s="35">
        <v>41815</v>
      </c>
      <c r="G404" s="34">
        <v>8024.2</v>
      </c>
      <c r="H404" s="243">
        <f t="shared" si="6"/>
        <v>0</v>
      </c>
      <c r="I404" s="121" t="s">
        <v>65</v>
      </c>
    </row>
    <row r="405" spans="1:9" x14ac:dyDescent="0.25">
      <c r="A405" s="216"/>
      <c r="B405" s="398" t="s">
        <v>1577</v>
      </c>
      <c r="C405" s="343" t="s">
        <v>3573</v>
      </c>
      <c r="D405" s="214" t="s">
        <v>3606</v>
      </c>
      <c r="E405" s="235">
        <v>8840</v>
      </c>
      <c r="F405" s="38" t="s">
        <v>3679</v>
      </c>
      <c r="G405" s="34">
        <v>8840</v>
      </c>
      <c r="H405" s="243">
        <f t="shared" si="6"/>
        <v>0</v>
      </c>
      <c r="I405" s="121" t="s">
        <v>30</v>
      </c>
    </row>
    <row r="406" spans="1:9" x14ac:dyDescent="0.25">
      <c r="A406" s="216"/>
      <c r="B406" s="398" t="s">
        <v>1584</v>
      </c>
      <c r="C406" s="343" t="s">
        <v>3573</v>
      </c>
      <c r="D406" s="214" t="s">
        <v>3606</v>
      </c>
      <c r="E406" s="235">
        <v>811</v>
      </c>
      <c r="F406" s="340" t="s">
        <v>3679</v>
      </c>
      <c r="G406" s="34">
        <v>811</v>
      </c>
      <c r="H406" s="243">
        <f t="shared" si="6"/>
        <v>0</v>
      </c>
      <c r="I406" s="121" t="s">
        <v>30</v>
      </c>
    </row>
    <row r="407" spans="1:9" x14ac:dyDescent="0.25">
      <c r="A407" s="216"/>
      <c r="B407" s="217" t="s">
        <v>1770</v>
      </c>
      <c r="C407" s="253" t="s">
        <v>3681</v>
      </c>
      <c r="D407" s="214" t="s">
        <v>3606</v>
      </c>
      <c r="E407" s="235">
        <v>8220</v>
      </c>
      <c r="F407" s="38" t="s">
        <v>3694</v>
      </c>
      <c r="G407" s="44">
        <v>8220</v>
      </c>
      <c r="H407" s="243">
        <f t="shared" si="6"/>
        <v>0</v>
      </c>
      <c r="I407" s="214" t="s">
        <v>217</v>
      </c>
    </row>
    <row r="408" spans="1:9" x14ac:dyDescent="0.25">
      <c r="A408" s="216"/>
      <c r="B408" s="217" t="s">
        <v>1849</v>
      </c>
      <c r="C408" s="253" t="s">
        <v>3681</v>
      </c>
      <c r="D408" s="214" t="s">
        <v>3606</v>
      </c>
      <c r="E408" s="235">
        <v>8065.5</v>
      </c>
      <c r="F408" s="35">
        <v>41820</v>
      </c>
      <c r="G408" s="44">
        <v>8065.5</v>
      </c>
      <c r="H408" s="243">
        <f t="shared" si="6"/>
        <v>0</v>
      </c>
      <c r="I408" s="214"/>
    </row>
    <row r="409" spans="1:9" x14ac:dyDescent="0.25">
      <c r="A409" s="216"/>
      <c r="B409" s="217" t="s">
        <v>1985</v>
      </c>
      <c r="C409" s="253" t="s">
        <v>3681</v>
      </c>
      <c r="D409" s="214" t="s">
        <v>3606</v>
      </c>
      <c r="E409" s="235">
        <v>14596</v>
      </c>
      <c r="F409" s="38" t="s">
        <v>3715</v>
      </c>
      <c r="G409" s="245">
        <v>14596</v>
      </c>
      <c r="H409" s="243">
        <f t="shared" si="6"/>
        <v>0</v>
      </c>
      <c r="I409" s="214" t="s">
        <v>217</v>
      </c>
    </row>
    <row r="410" spans="1:9" x14ac:dyDescent="0.25">
      <c r="A410" s="251"/>
      <c r="B410" s="217" t="s">
        <v>2216</v>
      </c>
      <c r="C410" s="363" t="s">
        <v>3405</v>
      </c>
      <c r="D410" s="214" t="s">
        <v>3504</v>
      </c>
      <c r="E410" s="235">
        <v>8219.7199999999993</v>
      </c>
      <c r="F410" s="55" t="s">
        <v>3505</v>
      </c>
      <c r="G410" s="44">
        <v>8219.7199999999993</v>
      </c>
      <c r="H410" s="243">
        <f t="shared" si="6"/>
        <v>0</v>
      </c>
      <c r="I410" s="214" t="s">
        <v>217</v>
      </c>
    </row>
    <row r="411" spans="1:9" x14ac:dyDescent="0.25">
      <c r="A411" s="216"/>
      <c r="B411" s="217" t="s">
        <v>2312</v>
      </c>
      <c r="C411" s="363" t="s">
        <v>3405</v>
      </c>
      <c r="D411" s="214" t="s">
        <v>3504</v>
      </c>
      <c r="E411" s="235">
        <v>7883</v>
      </c>
      <c r="F411" s="35">
        <v>41797</v>
      </c>
      <c r="G411" s="44">
        <v>7883</v>
      </c>
      <c r="H411" s="243">
        <f t="shared" si="6"/>
        <v>0</v>
      </c>
      <c r="I411" s="214" t="s">
        <v>217</v>
      </c>
    </row>
    <row r="412" spans="1:9" x14ac:dyDescent="0.25">
      <c r="A412" s="216"/>
      <c r="B412" s="217" t="s">
        <v>1149</v>
      </c>
      <c r="C412" s="363" t="s">
        <v>3405</v>
      </c>
      <c r="D412" s="214" t="s">
        <v>3504</v>
      </c>
      <c r="E412" s="235">
        <v>8099.5</v>
      </c>
      <c r="F412" s="55" t="s">
        <v>3524</v>
      </c>
      <c r="G412" s="44">
        <v>8099.5</v>
      </c>
      <c r="H412" s="243">
        <f t="shared" si="6"/>
        <v>0</v>
      </c>
      <c r="I412" s="214" t="s">
        <v>12</v>
      </c>
    </row>
    <row r="413" spans="1:9" x14ac:dyDescent="0.25">
      <c r="A413" s="216"/>
      <c r="B413" s="217" t="s">
        <v>1510</v>
      </c>
      <c r="C413" s="363" t="s">
        <v>3405</v>
      </c>
      <c r="D413" s="214" t="s">
        <v>3504</v>
      </c>
      <c r="E413" s="235">
        <v>14713</v>
      </c>
      <c r="F413" s="38" t="s">
        <v>3731</v>
      </c>
      <c r="G413" s="44">
        <v>14713</v>
      </c>
      <c r="H413" s="243">
        <f t="shared" si="6"/>
        <v>0</v>
      </c>
      <c r="I413" s="214" t="s">
        <v>2852</v>
      </c>
    </row>
    <row r="414" spans="1:9" x14ac:dyDescent="0.25">
      <c r="A414" s="216"/>
      <c r="B414" s="217" t="s">
        <v>2085</v>
      </c>
      <c r="C414" s="363" t="s">
        <v>3405</v>
      </c>
      <c r="D414" s="214" t="s">
        <v>48</v>
      </c>
      <c r="E414" s="235">
        <v>437</v>
      </c>
      <c r="F414" s="35">
        <v>41794</v>
      </c>
      <c r="G414" s="34">
        <v>437</v>
      </c>
      <c r="H414" s="243">
        <f t="shared" si="6"/>
        <v>0</v>
      </c>
      <c r="I414" s="121" t="s">
        <v>12</v>
      </c>
    </row>
    <row r="415" spans="1:9" x14ac:dyDescent="0.25">
      <c r="A415" s="216"/>
      <c r="B415" s="217" t="s">
        <v>2169</v>
      </c>
      <c r="C415" s="363" t="s">
        <v>3405</v>
      </c>
      <c r="D415" s="214" t="s">
        <v>48</v>
      </c>
      <c r="E415" s="235">
        <v>416</v>
      </c>
      <c r="F415" s="35">
        <v>41795</v>
      </c>
      <c r="G415" s="44">
        <v>416</v>
      </c>
      <c r="H415" s="243">
        <f t="shared" si="6"/>
        <v>0</v>
      </c>
      <c r="I415" s="214" t="s">
        <v>12</v>
      </c>
    </row>
    <row r="416" spans="1:9" x14ac:dyDescent="0.25">
      <c r="A416" s="216"/>
      <c r="B416" s="217" t="s">
        <v>1378</v>
      </c>
      <c r="C416" s="363" t="s">
        <v>3405</v>
      </c>
      <c r="D416" s="214" t="s">
        <v>48</v>
      </c>
      <c r="E416" s="235">
        <v>476</v>
      </c>
      <c r="F416" s="35">
        <v>41801</v>
      </c>
      <c r="G416" s="44">
        <v>476</v>
      </c>
      <c r="H416" s="243">
        <f t="shared" si="6"/>
        <v>0</v>
      </c>
      <c r="I416" s="214" t="s">
        <v>217</v>
      </c>
    </row>
    <row r="417" spans="1:9" x14ac:dyDescent="0.25">
      <c r="A417" s="216"/>
      <c r="B417" s="217" t="s">
        <v>1450</v>
      </c>
      <c r="C417" s="363" t="s">
        <v>3405</v>
      </c>
      <c r="D417" s="214" t="s">
        <v>48</v>
      </c>
      <c r="E417" s="235">
        <v>374</v>
      </c>
      <c r="F417" s="35">
        <v>41801</v>
      </c>
      <c r="G417" s="44">
        <v>374</v>
      </c>
      <c r="H417" s="243">
        <f t="shared" si="6"/>
        <v>0</v>
      </c>
      <c r="I417" s="214" t="s">
        <v>12</v>
      </c>
    </row>
    <row r="418" spans="1:9" x14ac:dyDescent="0.25">
      <c r="A418" s="366">
        <v>41809</v>
      </c>
      <c r="B418" s="400" t="s">
        <v>2148</v>
      </c>
      <c r="C418" s="368" t="s">
        <v>3573</v>
      </c>
      <c r="D418" s="214" t="s">
        <v>48</v>
      </c>
      <c r="E418" s="235">
        <v>509</v>
      </c>
      <c r="F418" s="35">
        <v>41809</v>
      </c>
      <c r="G418" s="44">
        <v>509</v>
      </c>
      <c r="H418" s="243">
        <f t="shared" si="6"/>
        <v>0</v>
      </c>
      <c r="I418" s="214" t="s">
        <v>12</v>
      </c>
    </row>
    <row r="419" spans="1:9" x14ac:dyDescent="0.25">
      <c r="A419" s="216"/>
      <c r="B419" s="217" t="s">
        <v>1505</v>
      </c>
      <c r="C419" s="363" t="s">
        <v>3405</v>
      </c>
      <c r="D419" s="214" t="s">
        <v>560</v>
      </c>
      <c r="E419" s="235">
        <v>5556</v>
      </c>
      <c r="F419" s="35">
        <v>41802</v>
      </c>
      <c r="G419" s="44">
        <v>5556</v>
      </c>
      <c r="H419" s="243">
        <f t="shared" si="6"/>
        <v>0</v>
      </c>
      <c r="I419" s="214" t="s">
        <v>217</v>
      </c>
    </row>
    <row r="420" spans="1:9" x14ac:dyDescent="0.25">
      <c r="A420" s="216"/>
      <c r="B420" s="398" t="s">
        <v>1803</v>
      </c>
      <c r="C420" s="343" t="s">
        <v>3573</v>
      </c>
      <c r="D420" s="214" t="s">
        <v>560</v>
      </c>
      <c r="E420" s="235">
        <v>14456.6</v>
      </c>
      <c r="F420" s="47" t="s">
        <v>3593</v>
      </c>
      <c r="G420" s="44">
        <v>14456.6</v>
      </c>
      <c r="H420" s="243">
        <f t="shared" si="6"/>
        <v>0</v>
      </c>
      <c r="I420" s="214" t="s">
        <v>21</v>
      </c>
    </row>
    <row r="421" spans="1:9" x14ac:dyDescent="0.25">
      <c r="A421" s="216"/>
      <c r="B421" s="398" t="s">
        <v>1935</v>
      </c>
      <c r="C421" s="343" t="s">
        <v>3573</v>
      </c>
      <c r="D421" s="214" t="s">
        <v>560</v>
      </c>
      <c r="E421" s="235">
        <v>16296</v>
      </c>
      <c r="F421" s="47" t="s">
        <v>3604</v>
      </c>
      <c r="G421" s="44">
        <v>16296</v>
      </c>
      <c r="H421" s="243">
        <f t="shared" si="6"/>
        <v>0</v>
      </c>
      <c r="I421" s="214"/>
    </row>
    <row r="422" spans="1:9" x14ac:dyDescent="0.25">
      <c r="A422" s="216"/>
      <c r="B422" s="398" t="s">
        <v>1142</v>
      </c>
      <c r="C422" s="343" t="s">
        <v>3573</v>
      </c>
      <c r="D422" s="214" t="s">
        <v>560</v>
      </c>
      <c r="E422" s="235">
        <v>4348</v>
      </c>
      <c r="F422" s="35">
        <v>41811</v>
      </c>
      <c r="G422" s="44">
        <v>4348</v>
      </c>
      <c r="H422" s="243">
        <f t="shared" si="6"/>
        <v>0</v>
      </c>
      <c r="I422" s="214" t="s">
        <v>217</v>
      </c>
    </row>
    <row r="423" spans="1:9" x14ac:dyDescent="0.25">
      <c r="A423" s="216"/>
      <c r="B423" s="217" t="s">
        <v>1858</v>
      </c>
      <c r="C423" s="253" t="s">
        <v>3681</v>
      </c>
      <c r="D423" s="214" t="s">
        <v>560</v>
      </c>
      <c r="E423" s="235">
        <v>2623.5</v>
      </c>
      <c r="F423" s="35">
        <v>41819</v>
      </c>
      <c r="G423" s="44">
        <v>2623.5</v>
      </c>
      <c r="H423" s="243">
        <f t="shared" si="6"/>
        <v>0</v>
      </c>
      <c r="I423" s="214" t="s">
        <v>12</v>
      </c>
    </row>
    <row r="424" spans="1:9" x14ac:dyDescent="0.25">
      <c r="A424" s="216"/>
      <c r="B424" s="217" t="s">
        <v>1825</v>
      </c>
      <c r="C424" s="363" t="s">
        <v>3405</v>
      </c>
      <c r="D424" s="214" t="s">
        <v>119</v>
      </c>
      <c r="E424" s="235">
        <v>3081.6</v>
      </c>
      <c r="F424" s="55" t="s">
        <v>3460</v>
      </c>
      <c r="G424" s="44">
        <v>3081.6</v>
      </c>
      <c r="H424" s="86">
        <f t="shared" si="6"/>
        <v>0</v>
      </c>
      <c r="I424" s="214" t="s">
        <v>21</v>
      </c>
    </row>
    <row r="425" spans="1:9" x14ac:dyDescent="0.25">
      <c r="A425" s="216"/>
      <c r="B425" s="217" t="s">
        <v>1929</v>
      </c>
      <c r="C425" s="363" t="s">
        <v>3405</v>
      </c>
      <c r="D425" s="214" t="s">
        <v>119</v>
      </c>
      <c r="E425" s="235">
        <v>3714</v>
      </c>
      <c r="F425" s="35">
        <v>41792</v>
      </c>
      <c r="G425" s="34">
        <v>3714</v>
      </c>
      <c r="H425" s="86">
        <f t="shared" si="6"/>
        <v>0</v>
      </c>
      <c r="I425" s="121"/>
    </row>
    <row r="426" spans="1:9" x14ac:dyDescent="0.25">
      <c r="A426" s="216"/>
      <c r="B426" s="217" t="s">
        <v>2107</v>
      </c>
      <c r="C426" s="363" t="s">
        <v>3405</v>
      </c>
      <c r="D426" s="214" t="s">
        <v>119</v>
      </c>
      <c r="E426" s="235">
        <v>2853</v>
      </c>
      <c r="F426" s="35">
        <v>41794</v>
      </c>
      <c r="G426" s="34">
        <v>2853</v>
      </c>
      <c r="H426" s="243">
        <f t="shared" si="6"/>
        <v>0</v>
      </c>
      <c r="I426" s="121" t="s">
        <v>12</v>
      </c>
    </row>
    <row r="427" spans="1:9" x14ac:dyDescent="0.25">
      <c r="A427" s="216"/>
      <c r="B427" s="398" t="s">
        <v>1639</v>
      </c>
      <c r="C427" s="343" t="s">
        <v>3573</v>
      </c>
      <c r="D427" s="214" t="s">
        <v>119</v>
      </c>
      <c r="E427" s="235">
        <v>6287</v>
      </c>
      <c r="F427" s="35">
        <v>41803</v>
      </c>
      <c r="G427" s="44">
        <v>6287</v>
      </c>
      <c r="H427" s="243">
        <f t="shared" si="6"/>
        <v>0</v>
      </c>
      <c r="I427" s="214" t="s">
        <v>12</v>
      </c>
    </row>
    <row r="428" spans="1:9" x14ac:dyDescent="0.25">
      <c r="A428" s="216"/>
      <c r="B428" s="217" t="s">
        <v>2037</v>
      </c>
      <c r="C428" s="363" t="s">
        <v>3405</v>
      </c>
      <c r="D428" s="214" t="s">
        <v>3482</v>
      </c>
      <c r="E428" s="235">
        <v>5051.5</v>
      </c>
      <c r="F428" s="35">
        <v>41793</v>
      </c>
      <c r="G428" s="34">
        <v>5051.5</v>
      </c>
      <c r="H428" s="86">
        <f t="shared" si="6"/>
        <v>0</v>
      </c>
      <c r="I428" s="121"/>
    </row>
    <row r="429" spans="1:9" x14ac:dyDescent="0.25">
      <c r="A429" s="216"/>
      <c r="B429" s="398" t="s">
        <v>1805</v>
      </c>
      <c r="C429" s="343" t="s">
        <v>3573</v>
      </c>
      <c r="D429" s="214" t="s">
        <v>3482</v>
      </c>
      <c r="E429" s="235">
        <v>2703</v>
      </c>
      <c r="F429" s="35">
        <v>41804</v>
      </c>
      <c r="G429" s="44">
        <v>2703</v>
      </c>
      <c r="H429" s="243">
        <f t="shared" si="6"/>
        <v>0</v>
      </c>
      <c r="I429" s="214"/>
    </row>
    <row r="430" spans="1:9" x14ac:dyDescent="0.25">
      <c r="A430" s="216"/>
      <c r="B430" s="398" t="s">
        <v>1986</v>
      </c>
      <c r="C430" s="343" t="s">
        <v>3573</v>
      </c>
      <c r="D430" s="214" t="s">
        <v>3482</v>
      </c>
      <c r="E430" s="235">
        <v>1865</v>
      </c>
      <c r="F430" s="35">
        <v>41806</v>
      </c>
      <c r="G430" s="44">
        <v>1865</v>
      </c>
      <c r="H430" s="243">
        <f t="shared" si="6"/>
        <v>0</v>
      </c>
      <c r="I430" s="214"/>
    </row>
    <row r="431" spans="1:9" x14ac:dyDescent="0.25">
      <c r="A431" s="369">
        <v>41808</v>
      </c>
      <c r="B431" s="399" t="s">
        <v>2231</v>
      </c>
      <c r="C431" s="371" t="s">
        <v>3573</v>
      </c>
      <c r="D431" s="214" t="s">
        <v>3482</v>
      </c>
      <c r="E431" s="235">
        <v>1856</v>
      </c>
      <c r="F431" s="35">
        <v>41808</v>
      </c>
      <c r="G431" s="44">
        <v>1856</v>
      </c>
      <c r="H431" s="243">
        <f t="shared" si="6"/>
        <v>0</v>
      </c>
      <c r="I431" s="214"/>
    </row>
    <row r="432" spans="1:9" x14ac:dyDescent="0.25">
      <c r="A432" s="216"/>
      <c r="B432" s="398" t="s">
        <v>1168</v>
      </c>
      <c r="C432" s="343" t="s">
        <v>3573</v>
      </c>
      <c r="D432" s="214" t="s">
        <v>3482</v>
      </c>
      <c r="E432" s="235">
        <v>2123</v>
      </c>
      <c r="F432" s="35">
        <v>41810</v>
      </c>
      <c r="G432" s="44">
        <v>2123</v>
      </c>
      <c r="H432" s="243">
        <f t="shared" si="6"/>
        <v>0</v>
      </c>
      <c r="I432" s="214"/>
    </row>
    <row r="433" spans="1:9" x14ac:dyDescent="0.25">
      <c r="A433" s="216"/>
      <c r="B433" s="398" t="s">
        <v>1570</v>
      </c>
      <c r="C433" s="343" t="s">
        <v>3573</v>
      </c>
      <c r="D433" s="214" t="s">
        <v>3482</v>
      </c>
      <c r="E433" s="235">
        <v>4779</v>
      </c>
      <c r="F433" s="35">
        <v>41815</v>
      </c>
      <c r="G433" s="34">
        <v>4779</v>
      </c>
      <c r="H433" s="243">
        <f t="shared" si="6"/>
        <v>0</v>
      </c>
      <c r="I433" s="121"/>
    </row>
    <row r="434" spans="1:9" x14ac:dyDescent="0.25">
      <c r="A434" s="216"/>
      <c r="B434" s="217" t="s">
        <v>1928</v>
      </c>
      <c r="C434" s="363" t="s">
        <v>3405</v>
      </c>
      <c r="D434" s="214" t="s">
        <v>260</v>
      </c>
      <c r="E434" s="235">
        <v>2384</v>
      </c>
      <c r="F434" s="35">
        <v>41792</v>
      </c>
      <c r="G434" s="34">
        <v>2384</v>
      </c>
      <c r="H434" s="86">
        <f t="shared" si="6"/>
        <v>0</v>
      </c>
      <c r="I434" s="121" t="s">
        <v>65</v>
      </c>
    </row>
    <row r="435" spans="1:9" x14ac:dyDescent="0.25">
      <c r="A435" s="216"/>
      <c r="B435" s="217" t="s">
        <v>1972</v>
      </c>
      <c r="C435" s="363" t="s">
        <v>3405</v>
      </c>
      <c r="D435" s="214" t="s">
        <v>260</v>
      </c>
      <c r="E435" s="235">
        <v>1788</v>
      </c>
      <c r="F435" s="35">
        <v>41793</v>
      </c>
      <c r="G435" s="34">
        <v>1788</v>
      </c>
      <c r="H435" s="86">
        <f t="shared" si="6"/>
        <v>0</v>
      </c>
      <c r="I435" s="121" t="s">
        <v>21</v>
      </c>
    </row>
    <row r="436" spans="1:9" x14ac:dyDescent="0.25">
      <c r="A436" s="216"/>
      <c r="B436" s="217" t="s">
        <v>2053</v>
      </c>
      <c r="C436" s="363" t="s">
        <v>3405</v>
      </c>
      <c r="D436" s="214" t="s">
        <v>260</v>
      </c>
      <c r="E436" s="235">
        <v>2408</v>
      </c>
      <c r="F436" s="35">
        <v>41794</v>
      </c>
      <c r="G436" s="34">
        <v>2408</v>
      </c>
      <c r="H436" s="86">
        <f t="shared" si="6"/>
        <v>0</v>
      </c>
      <c r="I436" s="121" t="s">
        <v>217</v>
      </c>
    </row>
    <row r="437" spans="1:9" x14ac:dyDescent="0.25">
      <c r="A437" s="216"/>
      <c r="B437" s="217" t="s">
        <v>2155</v>
      </c>
      <c r="C437" s="363" t="s">
        <v>3405</v>
      </c>
      <c r="D437" s="214" t="s">
        <v>260</v>
      </c>
      <c r="E437" s="235">
        <v>1836</v>
      </c>
      <c r="F437" s="35">
        <v>41795</v>
      </c>
      <c r="G437" s="44">
        <v>1836</v>
      </c>
      <c r="H437" s="243">
        <f t="shared" si="6"/>
        <v>0</v>
      </c>
      <c r="I437" s="58" t="s">
        <v>12</v>
      </c>
    </row>
    <row r="438" spans="1:9" x14ac:dyDescent="0.25">
      <c r="A438" s="216"/>
      <c r="B438" s="217" t="s">
        <v>2272</v>
      </c>
      <c r="C438" s="363" t="s">
        <v>3405</v>
      </c>
      <c r="D438" s="214" t="s">
        <v>260</v>
      </c>
      <c r="E438" s="235">
        <v>2432</v>
      </c>
      <c r="F438" s="35">
        <v>41796</v>
      </c>
      <c r="G438" s="44">
        <v>2432</v>
      </c>
      <c r="H438" s="243">
        <f t="shared" si="6"/>
        <v>0</v>
      </c>
      <c r="I438" s="214" t="s">
        <v>12</v>
      </c>
    </row>
    <row r="439" spans="1:9" x14ac:dyDescent="0.25">
      <c r="A439" s="216"/>
      <c r="B439" s="217" t="s">
        <v>1144</v>
      </c>
      <c r="C439" s="363" t="s">
        <v>3405</v>
      </c>
      <c r="D439" s="214" t="s">
        <v>260</v>
      </c>
      <c r="E439" s="235">
        <v>1788</v>
      </c>
      <c r="F439" s="35">
        <v>41797</v>
      </c>
      <c r="G439" s="44">
        <v>1788</v>
      </c>
      <c r="H439" s="243">
        <f t="shared" si="6"/>
        <v>0</v>
      </c>
      <c r="I439" s="214" t="s">
        <v>543</v>
      </c>
    </row>
    <row r="440" spans="1:9" x14ac:dyDescent="0.25">
      <c r="A440" s="216"/>
      <c r="B440" s="217" t="s">
        <v>1210</v>
      </c>
      <c r="C440" s="363" t="s">
        <v>3405</v>
      </c>
      <c r="D440" s="214" t="s">
        <v>260</v>
      </c>
      <c r="E440" s="235">
        <v>1788</v>
      </c>
      <c r="F440" s="35">
        <v>41798</v>
      </c>
      <c r="G440" s="44">
        <v>1788</v>
      </c>
      <c r="H440" s="243">
        <f t="shared" si="6"/>
        <v>0</v>
      </c>
      <c r="I440" s="58"/>
    </row>
    <row r="441" spans="1:9" x14ac:dyDescent="0.25">
      <c r="A441" s="216"/>
      <c r="B441" s="217" t="s">
        <v>1260</v>
      </c>
      <c r="C441" s="363" t="s">
        <v>3405</v>
      </c>
      <c r="D441" s="214" t="s">
        <v>260</v>
      </c>
      <c r="E441" s="235">
        <v>1812</v>
      </c>
      <c r="F441" s="35">
        <v>41799</v>
      </c>
      <c r="G441" s="44">
        <v>1812</v>
      </c>
      <c r="H441" s="243">
        <f t="shared" si="6"/>
        <v>0</v>
      </c>
      <c r="I441" s="214" t="s">
        <v>3427</v>
      </c>
    </row>
    <row r="442" spans="1:9" x14ac:dyDescent="0.25">
      <c r="A442" s="216"/>
      <c r="B442" s="217" t="s">
        <v>1347</v>
      </c>
      <c r="C442" s="363" t="s">
        <v>3405</v>
      </c>
      <c r="D442" s="214" t="s">
        <v>260</v>
      </c>
      <c r="E442" s="235">
        <v>1788</v>
      </c>
      <c r="F442" s="35">
        <v>41800</v>
      </c>
      <c r="G442" s="44">
        <v>1788</v>
      </c>
      <c r="H442" s="243">
        <f t="shared" si="6"/>
        <v>0</v>
      </c>
      <c r="I442" s="214" t="s">
        <v>12</v>
      </c>
    </row>
    <row r="443" spans="1:9" x14ac:dyDescent="0.25">
      <c r="A443" s="216"/>
      <c r="B443" s="217" t="s">
        <v>1472</v>
      </c>
      <c r="C443" s="363" t="s">
        <v>3405</v>
      </c>
      <c r="D443" s="214" t="s">
        <v>260</v>
      </c>
      <c r="E443" s="235">
        <v>1192</v>
      </c>
      <c r="F443" s="35">
        <v>41801</v>
      </c>
      <c r="G443" s="44">
        <v>1192</v>
      </c>
      <c r="H443" s="243">
        <f t="shared" si="6"/>
        <v>0</v>
      </c>
      <c r="I443" s="214"/>
    </row>
    <row r="444" spans="1:9" x14ac:dyDescent="0.25">
      <c r="A444" s="216"/>
      <c r="B444" s="217" t="s">
        <v>1550</v>
      </c>
      <c r="C444" s="363" t="s">
        <v>3405</v>
      </c>
      <c r="D444" s="214" t="s">
        <v>260</v>
      </c>
      <c r="E444" s="235">
        <v>2384</v>
      </c>
      <c r="F444" s="35">
        <v>41802</v>
      </c>
      <c r="G444" s="44">
        <v>2384</v>
      </c>
      <c r="H444" s="243">
        <f t="shared" si="6"/>
        <v>0</v>
      </c>
      <c r="I444" s="214" t="s">
        <v>12</v>
      </c>
    </row>
    <row r="445" spans="1:9" x14ac:dyDescent="0.25">
      <c r="A445" s="216"/>
      <c r="B445" s="398" t="s">
        <v>1630</v>
      </c>
      <c r="C445" s="343" t="s">
        <v>3573</v>
      </c>
      <c r="D445" s="214" t="s">
        <v>260</v>
      </c>
      <c r="E445" s="235">
        <v>4172</v>
      </c>
      <c r="F445" s="35">
        <v>41803</v>
      </c>
      <c r="G445" s="44">
        <v>4172</v>
      </c>
      <c r="H445" s="243">
        <f t="shared" si="6"/>
        <v>0</v>
      </c>
      <c r="I445" s="214" t="s">
        <v>12</v>
      </c>
    </row>
    <row r="446" spans="1:9" x14ac:dyDescent="0.25">
      <c r="A446" s="216"/>
      <c r="B446" s="398" t="s">
        <v>1752</v>
      </c>
      <c r="C446" s="343" t="s">
        <v>3573</v>
      </c>
      <c r="D446" s="214" t="s">
        <v>260</v>
      </c>
      <c r="E446" s="235">
        <v>3576</v>
      </c>
      <c r="F446" s="35">
        <v>41804</v>
      </c>
      <c r="G446" s="44">
        <v>3576</v>
      </c>
      <c r="H446" s="243">
        <f t="shared" si="6"/>
        <v>0</v>
      </c>
      <c r="I446" s="214" t="s">
        <v>3589</v>
      </c>
    </row>
    <row r="447" spans="1:9" x14ac:dyDescent="0.25">
      <c r="A447" s="216"/>
      <c r="B447" s="398" t="s">
        <v>1838</v>
      </c>
      <c r="C447" s="343" t="s">
        <v>3573</v>
      </c>
      <c r="D447" s="214" t="s">
        <v>260</v>
      </c>
      <c r="E447" s="235">
        <v>1788</v>
      </c>
      <c r="F447" s="35">
        <v>41805</v>
      </c>
      <c r="G447" s="44">
        <v>1788</v>
      </c>
      <c r="H447" s="243">
        <f t="shared" si="6"/>
        <v>0</v>
      </c>
      <c r="I447" s="214" t="s">
        <v>65</v>
      </c>
    </row>
    <row r="448" spans="1:9" x14ac:dyDescent="0.25">
      <c r="A448" s="216"/>
      <c r="B448" s="398" t="s">
        <v>1968</v>
      </c>
      <c r="C448" s="343" t="s">
        <v>3573</v>
      </c>
      <c r="D448" s="214" t="s">
        <v>260</v>
      </c>
      <c r="E448" s="235">
        <v>500</v>
      </c>
      <c r="F448" s="35">
        <v>41806</v>
      </c>
      <c r="G448" s="44">
        <v>500</v>
      </c>
      <c r="H448" s="243">
        <f t="shared" si="6"/>
        <v>0</v>
      </c>
      <c r="I448" s="214" t="s">
        <v>217</v>
      </c>
    </row>
    <row r="449" spans="1:9" x14ac:dyDescent="0.25">
      <c r="A449" s="216"/>
      <c r="B449" s="398" t="s">
        <v>2018</v>
      </c>
      <c r="C449" s="343" t="s">
        <v>3573</v>
      </c>
      <c r="D449" s="214" t="s">
        <v>260</v>
      </c>
      <c r="E449" s="235">
        <v>1800</v>
      </c>
      <c r="F449" s="35">
        <v>41807</v>
      </c>
      <c r="G449" s="44">
        <v>1800</v>
      </c>
      <c r="H449" s="243">
        <f t="shared" si="6"/>
        <v>0</v>
      </c>
      <c r="I449" s="214" t="s">
        <v>543</v>
      </c>
    </row>
    <row r="450" spans="1:9" x14ac:dyDescent="0.25">
      <c r="A450" s="366">
        <v>41809</v>
      </c>
      <c r="B450" s="400" t="s">
        <v>2131</v>
      </c>
      <c r="C450" s="368" t="s">
        <v>3573</v>
      </c>
      <c r="D450" s="214" t="s">
        <v>260</v>
      </c>
      <c r="E450" s="235">
        <v>1860</v>
      </c>
      <c r="F450" s="35">
        <v>41809</v>
      </c>
      <c r="G450" s="44">
        <v>1860</v>
      </c>
      <c r="H450" s="243">
        <f t="shared" si="6"/>
        <v>0</v>
      </c>
      <c r="I450" s="214"/>
    </row>
    <row r="451" spans="1:9" x14ac:dyDescent="0.25">
      <c r="A451" s="369">
        <v>41808</v>
      </c>
      <c r="B451" s="399" t="s">
        <v>2180</v>
      </c>
      <c r="C451" s="371" t="s">
        <v>3573</v>
      </c>
      <c r="D451" s="214" t="s">
        <v>260</v>
      </c>
      <c r="E451" s="235">
        <v>2480</v>
      </c>
      <c r="F451" s="35">
        <v>41808</v>
      </c>
      <c r="G451" s="44">
        <v>2480</v>
      </c>
      <c r="H451" s="243">
        <f t="shared" ref="H451:H514" si="7">E451-G451</f>
        <v>0</v>
      </c>
      <c r="I451" s="214" t="s">
        <v>27</v>
      </c>
    </row>
    <row r="452" spans="1:9" x14ac:dyDescent="0.25">
      <c r="A452" s="216"/>
      <c r="B452" s="398" t="s">
        <v>2323</v>
      </c>
      <c r="C452" s="343" t="s">
        <v>3573</v>
      </c>
      <c r="D452" s="214" t="s">
        <v>260</v>
      </c>
      <c r="E452" s="235">
        <v>3743</v>
      </c>
      <c r="F452" s="35">
        <v>41810</v>
      </c>
      <c r="G452" s="44">
        <v>3743</v>
      </c>
      <c r="H452" s="243">
        <f t="shared" si="7"/>
        <v>0</v>
      </c>
      <c r="I452" s="214" t="s">
        <v>12</v>
      </c>
    </row>
    <row r="453" spans="1:9" x14ac:dyDescent="0.25">
      <c r="A453" s="216"/>
      <c r="B453" s="398" t="s">
        <v>1226</v>
      </c>
      <c r="C453" s="343" t="s">
        <v>3573</v>
      </c>
      <c r="D453" s="214" t="s">
        <v>260</v>
      </c>
      <c r="E453" s="235">
        <v>1860</v>
      </c>
      <c r="F453" s="35">
        <v>41811</v>
      </c>
      <c r="G453" s="44">
        <v>1860</v>
      </c>
      <c r="H453" s="243">
        <f t="shared" si="7"/>
        <v>0</v>
      </c>
      <c r="I453" s="214" t="s">
        <v>12</v>
      </c>
    </row>
    <row r="454" spans="1:9" x14ac:dyDescent="0.25">
      <c r="A454" s="216"/>
      <c r="B454" s="398" t="s">
        <v>1331</v>
      </c>
      <c r="C454" s="343" t="s">
        <v>3573</v>
      </c>
      <c r="D454" s="214" t="s">
        <v>260</v>
      </c>
      <c r="E454" s="235">
        <v>1208</v>
      </c>
      <c r="F454" s="35">
        <v>41813</v>
      </c>
      <c r="G454" s="44">
        <v>1208</v>
      </c>
      <c r="H454" s="243">
        <f t="shared" si="7"/>
        <v>0</v>
      </c>
      <c r="I454" s="58" t="s">
        <v>217</v>
      </c>
    </row>
    <row r="455" spans="1:9" x14ac:dyDescent="0.25">
      <c r="A455" s="216"/>
      <c r="B455" s="398" t="s">
        <v>1441</v>
      </c>
      <c r="C455" s="343" t="s">
        <v>3573</v>
      </c>
      <c r="D455" s="214" t="s">
        <v>260</v>
      </c>
      <c r="E455" s="235">
        <v>1860</v>
      </c>
      <c r="F455" s="35">
        <v>41814</v>
      </c>
      <c r="G455" s="34">
        <v>1860</v>
      </c>
      <c r="H455" s="243">
        <f t="shared" si="7"/>
        <v>0</v>
      </c>
      <c r="I455" s="214" t="s">
        <v>3427</v>
      </c>
    </row>
    <row r="456" spans="1:9" x14ac:dyDescent="0.25">
      <c r="A456" s="216"/>
      <c r="B456" s="398" t="s">
        <v>1521</v>
      </c>
      <c r="C456" s="343" t="s">
        <v>3573</v>
      </c>
      <c r="D456" s="214" t="s">
        <v>260</v>
      </c>
      <c r="E456" s="235">
        <v>1860</v>
      </c>
      <c r="F456" s="35">
        <v>41815</v>
      </c>
      <c r="G456" s="34">
        <v>1860</v>
      </c>
      <c r="H456" s="243">
        <f t="shared" si="7"/>
        <v>0</v>
      </c>
      <c r="I456" s="121" t="s">
        <v>217</v>
      </c>
    </row>
    <row r="457" spans="1:9" x14ac:dyDescent="0.25">
      <c r="A457" s="216"/>
      <c r="B457" s="398" t="s">
        <v>1617</v>
      </c>
      <c r="C457" s="343" t="s">
        <v>3573</v>
      </c>
      <c r="D457" s="214" t="s">
        <v>260</v>
      </c>
      <c r="E457" s="235">
        <v>1860</v>
      </c>
      <c r="F457" s="35">
        <v>41816</v>
      </c>
      <c r="G457" s="34">
        <v>1860</v>
      </c>
      <c r="H457" s="243">
        <f t="shared" si="7"/>
        <v>0</v>
      </c>
      <c r="I457" s="121" t="s">
        <v>3134</v>
      </c>
    </row>
    <row r="458" spans="1:9" x14ac:dyDescent="0.25">
      <c r="A458" s="216"/>
      <c r="B458" s="217" t="s">
        <v>1688</v>
      </c>
      <c r="C458" s="253" t="s">
        <v>3681</v>
      </c>
      <c r="D458" s="214" t="s">
        <v>260</v>
      </c>
      <c r="E458" s="235">
        <v>5566.5</v>
      </c>
      <c r="F458" s="35">
        <v>41817</v>
      </c>
      <c r="G458" s="34">
        <v>5566.5</v>
      </c>
      <c r="H458" s="243">
        <f t="shared" si="7"/>
        <v>0</v>
      </c>
      <c r="I458" s="121" t="s">
        <v>12</v>
      </c>
    </row>
    <row r="459" spans="1:9" x14ac:dyDescent="0.25">
      <c r="A459" s="216"/>
      <c r="B459" s="217" t="s">
        <v>1783</v>
      </c>
      <c r="C459" s="253" t="s">
        <v>3681</v>
      </c>
      <c r="D459" s="214" t="s">
        <v>260</v>
      </c>
      <c r="E459" s="235">
        <v>3100</v>
      </c>
      <c r="F459" s="35">
        <v>41818</v>
      </c>
      <c r="G459" s="44">
        <v>3100</v>
      </c>
      <c r="H459" s="243">
        <f t="shared" si="7"/>
        <v>0</v>
      </c>
      <c r="I459" s="214" t="s">
        <v>12</v>
      </c>
    </row>
    <row r="460" spans="1:9" x14ac:dyDescent="0.25">
      <c r="A460" s="216"/>
      <c r="B460" s="217" t="s">
        <v>1869</v>
      </c>
      <c r="C460" s="253" t="s">
        <v>3681</v>
      </c>
      <c r="D460" s="214" t="s">
        <v>260</v>
      </c>
      <c r="E460" s="235">
        <v>2480</v>
      </c>
      <c r="F460" s="35">
        <v>41819</v>
      </c>
      <c r="G460" s="44">
        <v>2480</v>
      </c>
      <c r="H460" s="243">
        <f t="shared" si="7"/>
        <v>0</v>
      </c>
      <c r="I460" s="214" t="s">
        <v>12</v>
      </c>
    </row>
    <row r="461" spans="1:9" x14ac:dyDescent="0.25">
      <c r="A461" s="216"/>
      <c r="B461" s="217" t="s">
        <v>1935</v>
      </c>
      <c r="C461" s="253" t="s">
        <v>3681</v>
      </c>
      <c r="D461" s="214" t="s">
        <v>260</v>
      </c>
      <c r="E461" s="235">
        <v>1240</v>
      </c>
      <c r="F461" s="35">
        <v>41820</v>
      </c>
      <c r="G461" s="44">
        <v>1240</v>
      </c>
      <c r="H461" s="243">
        <f t="shared" si="7"/>
        <v>0</v>
      </c>
      <c r="I461" s="214" t="s">
        <v>217</v>
      </c>
    </row>
    <row r="462" spans="1:9" x14ac:dyDescent="0.25">
      <c r="A462" s="216"/>
      <c r="B462" s="217" t="s">
        <v>2029</v>
      </c>
      <c r="C462" s="363" t="s">
        <v>3405</v>
      </c>
      <c r="D462" s="214" t="s">
        <v>80</v>
      </c>
      <c r="E462" s="235">
        <v>1936</v>
      </c>
      <c r="F462" s="35">
        <v>41794</v>
      </c>
      <c r="G462" s="56">
        <v>1936</v>
      </c>
      <c r="H462" s="86">
        <f t="shared" si="7"/>
        <v>0</v>
      </c>
      <c r="I462" s="121" t="s">
        <v>12</v>
      </c>
    </row>
    <row r="463" spans="1:9" x14ac:dyDescent="0.25">
      <c r="A463" s="252"/>
      <c r="B463" s="217" t="s">
        <v>2214</v>
      </c>
      <c r="C463" s="363" t="s">
        <v>3405</v>
      </c>
      <c r="D463" s="214" t="s">
        <v>80</v>
      </c>
      <c r="E463" s="235">
        <v>1739</v>
      </c>
      <c r="F463" s="35">
        <v>41796</v>
      </c>
      <c r="G463" s="44">
        <v>1739</v>
      </c>
      <c r="H463" s="243">
        <f t="shared" si="7"/>
        <v>0</v>
      </c>
      <c r="I463" s="214" t="s">
        <v>217</v>
      </c>
    </row>
    <row r="464" spans="1:9" x14ac:dyDescent="0.25">
      <c r="A464" s="211"/>
      <c r="B464" s="217" t="s">
        <v>2316</v>
      </c>
      <c r="C464" s="363" t="s">
        <v>3405</v>
      </c>
      <c r="D464" s="214" t="s">
        <v>80</v>
      </c>
      <c r="E464" s="235">
        <v>2444</v>
      </c>
      <c r="F464" s="35">
        <v>41797</v>
      </c>
      <c r="G464" s="56">
        <v>2444</v>
      </c>
      <c r="H464" s="243">
        <f t="shared" si="7"/>
        <v>0</v>
      </c>
      <c r="I464" s="214" t="s">
        <v>217</v>
      </c>
    </row>
    <row r="465" spans="1:9" x14ac:dyDescent="0.25">
      <c r="A465" s="211"/>
      <c r="B465" s="217" t="s">
        <v>1194</v>
      </c>
      <c r="C465" s="363" t="s">
        <v>3405</v>
      </c>
      <c r="D465" s="214" t="s">
        <v>80</v>
      </c>
      <c r="E465" s="235">
        <v>2484</v>
      </c>
      <c r="F465" s="35">
        <v>41798</v>
      </c>
      <c r="G465" s="44">
        <v>2484</v>
      </c>
      <c r="H465" s="243">
        <f t="shared" si="7"/>
        <v>0</v>
      </c>
      <c r="I465" s="214" t="s">
        <v>3427</v>
      </c>
    </row>
    <row r="466" spans="1:9" x14ac:dyDescent="0.25">
      <c r="A466" s="261"/>
      <c r="B466" s="217" t="s">
        <v>1297</v>
      </c>
      <c r="C466" s="363" t="s">
        <v>3405</v>
      </c>
      <c r="D466" s="214" t="s">
        <v>80</v>
      </c>
      <c r="E466" s="235">
        <v>2500.4</v>
      </c>
      <c r="F466" s="35">
        <v>41800</v>
      </c>
      <c r="G466" s="56">
        <v>2500.4</v>
      </c>
      <c r="H466" s="243">
        <f t="shared" si="7"/>
        <v>0</v>
      </c>
      <c r="I466" s="214" t="s">
        <v>65</v>
      </c>
    </row>
    <row r="467" spans="1:9" x14ac:dyDescent="0.25">
      <c r="A467" s="216"/>
      <c r="B467" s="217" t="s">
        <v>1585</v>
      </c>
      <c r="C467" s="363" t="s">
        <v>3405</v>
      </c>
      <c r="D467" s="214" t="s">
        <v>80</v>
      </c>
      <c r="E467" s="235">
        <v>2434.6</v>
      </c>
      <c r="F467" s="35">
        <v>41803</v>
      </c>
      <c r="G467" s="44">
        <v>2434.6</v>
      </c>
      <c r="H467" s="243">
        <f t="shared" si="7"/>
        <v>0</v>
      </c>
      <c r="I467" s="214" t="s">
        <v>217</v>
      </c>
    </row>
    <row r="468" spans="1:9" x14ac:dyDescent="0.25">
      <c r="A468" s="216"/>
      <c r="B468" s="398" t="s">
        <v>1694</v>
      </c>
      <c r="C468" s="343" t="s">
        <v>3573</v>
      </c>
      <c r="D468" s="214" t="s">
        <v>80</v>
      </c>
      <c r="E468" s="235">
        <v>2420.5</v>
      </c>
      <c r="F468" s="35">
        <v>41804</v>
      </c>
      <c r="G468" s="56">
        <v>2420.5</v>
      </c>
      <c r="H468" s="243">
        <f t="shared" si="7"/>
        <v>0</v>
      </c>
      <c r="I468" s="214" t="s">
        <v>21</v>
      </c>
    </row>
    <row r="469" spans="1:9" x14ac:dyDescent="0.25">
      <c r="A469" s="216"/>
      <c r="B469" s="398" t="s">
        <v>1808</v>
      </c>
      <c r="C469" s="343" t="s">
        <v>3573</v>
      </c>
      <c r="D469" s="214" t="s">
        <v>80</v>
      </c>
      <c r="E469" s="235">
        <v>2587</v>
      </c>
      <c r="F469" s="35">
        <v>41805</v>
      </c>
      <c r="G469" s="44">
        <v>2587</v>
      </c>
      <c r="H469" s="243">
        <f t="shared" si="7"/>
        <v>0</v>
      </c>
      <c r="I469" s="214" t="s">
        <v>21</v>
      </c>
    </row>
    <row r="470" spans="1:9" x14ac:dyDescent="0.25">
      <c r="A470" s="216"/>
      <c r="B470" s="398" t="s">
        <v>1947</v>
      </c>
      <c r="C470" s="343" t="s">
        <v>3573</v>
      </c>
      <c r="D470" s="214" t="s">
        <v>80</v>
      </c>
      <c r="E470" s="235">
        <v>2037.5</v>
      </c>
      <c r="F470" s="35">
        <v>41807</v>
      </c>
      <c r="G470" s="44">
        <v>2037.5</v>
      </c>
      <c r="H470" s="243">
        <f t="shared" si="7"/>
        <v>0</v>
      </c>
      <c r="I470" s="214" t="s">
        <v>3427</v>
      </c>
    </row>
    <row r="471" spans="1:9" x14ac:dyDescent="0.25">
      <c r="A471" s="216"/>
      <c r="B471" s="398" t="s">
        <v>1959</v>
      </c>
      <c r="C471" s="343" t="s">
        <v>3573</v>
      </c>
      <c r="D471" s="214" t="s">
        <v>80</v>
      </c>
      <c r="E471" s="235">
        <v>210</v>
      </c>
      <c r="F471" s="35">
        <v>41807</v>
      </c>
      <c r="G471" s="44">
        <v>210</v>
      </c>
      <c r="H471" s="243">
        <f t="shared" si="7"/>
        <v>0</v>
      </c>
      <c r="I471" s="214" t="s">
        <v>3427</v>
      </c>
    </row>
    <row r="472" spans="1:9" x14ac:dyDescent="0.25">
      <c r="A472" s="216"/>
      <c r="B472" s="398" t="s">
        <v>2061</v>
      </c>
      <c r="C472" s="343" t="s">
        <v>3573</v>
      </c>
      <c r="D472" s="214" t="s">
        <v>80</v>
      </c>
      <c r="E472" s="235">
        <v>1980</v>
      </c>
      <c r="F472" s="35">
        <v>41808</v>
      </c>
      <c r="G472" s="56">
        <v>1980</v>
      </c>
      <c r="H472" s="243">
        <f t="shared" si="7"/>
        <v>0</v>
      </c>
      <c r="I472" s="214" t="s">
        <v>217</v>
      </c>
    </row>
    <row r="473" spans="1:9" x14ac:dyDescent="0.25">
      <c r="A473" s="216"/>
      <c r="B473" s="398" t="s">
        <v>2266</v>
      </c>
      <c r="C473" s="343" t="s">
        <v>3573</v>
      </c>
      <c r="D473" s="214" t="s">
        <v>80</v>
      </c>
      <c r="E473" s="235">
        <v>2002</v>
      </c>
      <c r="F473" s="35">
        <v>41810</v>
      </c>
      <c r="G473" s="44">
        <v>2002</v>
      </c>
      <c r="H473" s="243">
        <f t="shared" si="7"/>
        <v>0</v>
      </c>
      <c r="I473" s="214" t="s">
        <v>217</v>
      </c>
    </row>
    <row r="474" spans="1:9" x14ac:dyDescent="0.25">
      <c r="A474" s="216"/>
      <c r="B474" s="398" t="s">
        <v>1133</v>
      </c>
      <c r="C474" s="343" t="s">
        <v>3573</v>
      </c>
      <c r="D474" s="214" t="s">
        <v>80</v>
      </c>
      <c r="E474" s="235">
        <v>4363</v>
      </c>
      <c r="F474" s="35">
        <v>41811</v>
      </c>
      <c r="G474" s="44">
        <v>4363</v>
      </c>
      <c r="H474" s="243">
        <f t="shared" si="7"/>
        <v>0</v>
      </c>
      <c r="I474" s="214" t="s">
        <v>217</v>
      </c>
    </row>
    <row r="475" spans="1:9" x14ac:dyDescent="0.25">
      <c r="A475" s="216"/>
      <c r="B475" s="398" t="s">
        <v>1267</v>
      </c>
      <c r="C475" s="343" t="s">
        <v>3573</v>
      </c>
      <c r="D475" s="214" t="s">
        <v>80</v>
      </c>
      <c r="E475" s="235">
        <v>4253.6000000000004</v>
      </c>
      <c r="F475" s="35">
        <v>41813</v>
      </c>
      <c r="G475" s="44">
        <v>4253.6000000000004</v>
      </c>
      <c r="H475" s="243">
        <f t="shared" si="7"/>
        <v>0</v>
      </c>
      <c r="I475" s="214" t="s">
        <v>217</v>
      </c>
    </row>
    <row r="476" spans="1:9" x14ac:dyDescent="0.25">
      <c r="A476" s="216"/>
      <c r="B476" s="398" t="s">
        <v>1411</v>
      </c>
      <c r="C476" s="343" t="s">
        <v>3573</v>
      </c>
      <c r="D476" s="214" t="s">
        <v>80</v>
      </c>
      <c r="E476" s="235">
        <v>2197</v>
      </c>
      <c r="F476" s="35">
        <v>41814</v>
      </c>
      <c r="G476" s="44">
        <v>2197</v>
      </c>
      <c r="H476" s="243">
        <f t="shared" si="7"/>
        <v>0</v>
      </c>
      <c r="I476" s="214" t="s">
        <v>3427</v>
      </c>
    </row>
    <row r="477" spans="1:9" x14ac:dyDescent="0.25">
      <c r="A477" s="216"/>
      <c r="B477" s="217" t="s">
        <v>1649</v>
      </c>
      <c r="C477" s="253" t="s">
        <v>3681</v>
      </c>
      <c r="D477" s="214" t="s">
        <v>80</v>
      </c>
      <c r="E477" s="235">
        <v>2581.5</v>
      </c>
      <c r="F477" s="35">
        <v>41817</v>
      </c>
      <c r="G477" s="56">
        <v>2581.5</v>
      </c>
      <c r="H477" s="243">
        <f t="shared" si="7"/>
        <v>0</v>
      </c>
      <c r="I477" s="121" t="s">
        <v>217</v>
      </c>
    </row>
    <row r="478" spans="1:9" x14ac:dyDescent="0.25">
      <c r="A478" s="216"/>
      <c r="B478" s="217" t="s">
        <v>1769</v>
      </c>
      <c r="C478" s="253" t="s">
        <v>3681</v>
      </c>
      <c r="D478" s="214" t="s">
        <v>80</v>
      </c>
      <c r="E478" s="235">
        <v>4204</v>
      </c>
      <c r="F478" s="35">
        <v>41818</v>
      </c>
      <c r="G478" s="44">
        <v>4204</v>
      </c>
      <c r="H478" s="243">
        <f t="shared" si="7"/>
        <v>0</v>
      </c>
      <c r="I478" s="214" t="s">
        <v>217</v>
      </c>
    </row>
    <row r="479" spans="1:9" x14ac:dyDescent="0.25">
      <c r="A479" s="216"/>
      <c r="B479" s="217" t="s">
        <v>1990</v>
      </c>
      <c r="C479" s="253" t="s">
        <v>3681</v>
      </c>
      <c r="D479" s="214" t="s">
        <v>80</v>
      </c>
      <c r="E479" s="235">
        <v>2044</v>
      </c>
      <c r="F479" s="38">
        <v>41821</v>
      </c>
      <c r="G479" s="245">
        <v>2044</v>
      </c>
      <c r="H479" s="243">
        <f t="shared" si="7"/>
        <v>0</v>
      </c>
      <c r="I479" s="214" t="s">
        <v>217</v>
      </c>
    </row>
    <row r="480" spans="1:9" x14ac:dyDescent="0.25">
      <c r="A480" s="216"/>
      <c r="B480" s="217" t="s">
        <v>1865</v>
      </c>
      <c r="C480" s="253" t="s">
        <v>3681</v>
      </c>
      <c r="D480" s="214" t="s">
        <v>3697</v>
      </c>
      <c r="E480" s="235">
        <v>3294</v>
      </c>
      <c r="F480" s="35">
        <v>41819</v>
      </c>
      <c r="G480" s="44">
        <v>3294</v>
      </c>
      <c r="H480" s="243">
        <f t="shared" si="7"/>
        <v>0</v>
      </c>
      <c r="I480" s="214" t="s">
        <v>12</v>
      </c>
    </row>
    <row r="481" spans="1:9" x14ac:dyDescent="0.25">
      <c r="A481" s="216"/>
      <c r="B481" s="217" t="s">
        <v>1921</v>
      </c>
      <c r="C481" s="363" t="s">
        <v>3405</v>
      </c>
      <c r="D481" s="214" t="s">
        <v>78</v>
      </c>
      <c r="E481" s="235">
        <v>2263</v>
      </c>
      <c r="F481" s="35">
        <v>41793</v>
      </c>
      <c r="G481" s="56">
        <v>2263</v>
      </c>
      <c r="H481" s="86">
        <f t="shared" si="7"/>
        <v>0</v>
      </c>
      <c r="I481" s="121" t="s">
        <v>217</v>
      </c>
    </row>
    <row r="482" spans="1:9" x14ac:dyDescent="0.25">
      <c r="A482" s="216"/>
      <c r="B482" s="217" t="s">
        <v>2028</v>
      </c>
      <c r="C482" s="363" t="s">
        <v>3405</v>
      </c>
      <c r="D482" s="214" t="s">
        <v>78</v>
      </c>
      <c r="E482" s="235">
        <v>2198</v>
      </c>
      <c r="F482" s="35">
        <v>41794</v>
      </c>
      <c r="G482" s="56">
        <v>2198</v>
      </c>
      <c r="H482" s="86">
        <f t="shared" si="7"/>
        <v>0</v>
      </c>
      <c r="I482" s="121" t="s">
        <v>12</v>
      </c>
    </row>
    <row r="483" spans="1:9" x14ac:dyDescent="0.25">
      <c r="A483" s="216"/>
      <c r="B483" s="217" t="s">
        <v>2131</v>
      </c>
      <c r="C483" s="363" t="s">
        <v>3405</v>
      </c>
      <c r="D483" s="214" t="s">
        <v>78</v>
      </c>
      <c r="E483" s="235">
        <v>2666</v>
      </c>
      <c r="F483" s="35">
        <v>41795</v>
      </c>
      <c r="G483" s="44">
        <v>2666</v>
      </c>
      <c r="H483" s="243">
        <f t="shared" si="7"/>
        <v>0</v>
      </c>
      <c r="I483" s="214" t="s">
        <v>217</v>
      </c>
    </row>
    <row r="484" spans="1:9" x14ac:dyDescent="0.25">
      <c r="A484" s="216"/>
      <c r="B484" s="217" t="s">
        <v>2314</v>
      </c>
      <c r="C484" s="363" t="s">
        <v>3405</v>
      </c>
      <c r="D484" s="214" t="s">
        <v>78</v>
      </c>
      <c r="E484" s="235">
        <v>3587</v>
      </c>
      <c r="F484" s="35">
        <v>41797</v>
      </c>
      <c r="G484" s="56">
        <v>3587</v>
      </c>
      <c r="H484" s="243">
        <f t="shared" si="7"/>
        <v>0</v>
      </c>
      <c r="I484" s="214" t="s">
        <v>217</v>
      </c>
    </row>
    <row r="485" spans="1:9" x14ac:dyDescent="0.25">
      <c r="A485" s="216"/>
      <c r="B485" s="217" t="s">
        <v>1195</v>
      </c>
      <c r="C485" s="363" t="s">
        <v>3405</v>
      </c>
      <c r="D485" s="214" t="s">
        <v>78</v>
      </c>
      <c r="E485" s="235">
        <v>7970</v>
      </c>
      <c r="F485" s="35">
        <v>41798</v>
      </c>
      <c r="G485" s="44">
        <v>7970</v>
      </c>
      <c r="H485" s="243">
        <f t="shared" si="7"/>
        <v>0</v>
      </c>
      <c r="I485" s="214" t="s">
        <v>3427</v>
      </c>
    </row>
    <row r="486" spans="1:9" x14ac:dyDescent="0.25">
      <c r="A486" s="216"/>
      <c r="B486" s="217" t="s">
        <v>1508</v>
      </c>
      <c r="C486" s="363" t="s">
        <v>3405</v>
      </c>
      <c r="D486" s="214" t="s">
        <v>78</v>
      </c>
      <c r="E486" s="235">
        <v>2397</v>
      </c>
      <c r="F486" s="35">
        <v>41802</v>
      </c>
      <c r="G486" s="44">
        <v>2397</v>
      </c>
      <c r="H486" s="243">
        <f t="shared" si="7"/>
        <v>0</v>
      </c>
      <c r="I486" s="214" t="s">
        <v>2852</v>
      </c>
    </row>
    <row r="487" spans="1:9" x14ac:dyDescent="0.25">
      <c r="A487" s="216"/>
      <c r="B487" s="217" t="s">
        <v>1584</v>
      </c>
      <c r="C487" s="363" t="s">
        <v>3405</v>
      </c>
      <c r="D487" s="214" t="s">
        <v>78</v>
      </c>
      <c r="E487" s="235">
        <v>2634.5</v>
      </c>
      <c r="F487" s="35">
        <v>41803</v>
      </c>
      <c r="G487" s="44">
        <v>2634.5</v>
      </c>
      <c r="H487" s="243">
        <f t="shared" si="7"/>
        <v>0</v>
      </c>
      <c r="I487" s="214" t="s">
        <v>217</v>
      </c>
    </row>
    <row r="488" spans="1:9" x14ac:dyDescent="0.25">
      <c r="A488" s="216"/>
      <c r="B488" s="398" t="s">
        <v>1693</v>
      </c>
      <c r="C488" s="343" t="s">
        <v>3573</v>
      </c>
      <c r="D488" s="214" t="s">
        <v>78</v>
      </c>
      <c r="E488" s="235">
        <v>3416</v>
      </c>
      <c r="F488" s="35">
        <v>41804</v>
      </c>
      <c r="G488" s="56">
        <v>3416</v>
      </c>
      <c r="H488" s="243">
        <f t="shared" si="7"/>
        <v>0</v>
      </c>
      <c r="I488" s="214" t="s">
        <v>21</v>
      </c>
    </row>
    <row r="489" spans="1:9" x14ac:dyDescent="0.25">
      <c r="A489" s="216"/>
      <c r="B489" s="398" t="s">
        <v>1834</v>
      </c>
      <c r="C489" s="343" t="s">
        <v>3573</v>
      </c>
      <c r="D489" s="214" t="s">
        <v>78</v>
      </c>
      <c r="E489" s="235">
        <v>7968</v>
      </c>
      <c r="F489" s="35">
        <v>41806</v>
      </c>
      <c r="G489" s="44">
        <v>7968</v>
      </c>
      <c r="H489" s="243">
        <f t="shared" si="7"/>
        <v>0</v>
      </c>
      <c r="I489" s="214" t="s">
        <v>3427</v>
      </c>
    </row>
    <row r="490" spans="1:9" x14ac:dyDescent="0.25">
      <c r="A490" s="216"/>
      <c r="B490" s="398" t="s">
        <v>1945</v>
      </c>
      <c r="C490" s="343" t="s">
        <v>3573</v>
      </c>
      <c r="D490" s="214" t="s">
        <v>78</v>
      </c>
      <c r="E490" s="235">
        <v>2570.5</v>
      </c>
      <c r="F490" s="35">
        <v>41807</v>
      </c>
      <c r="G490" s="44">
        <v>2570.5</v>
      </c>
      <c r="H490" s="243">
        <f t="shared" si="7"/>
        <v>0</v>
      </c>
      <c r="I490" s="214" t="s">
        <v>3427</v>
      </c>
    </row>
    <row r="491" spans="1:9" x14ac:dyDescent="0.25">
      <c r="A491" s="216"/>
      <c r="B491" s="398" t="s">
        <v>2060</v>
      </c>
      <c r="C491" s="343" t="s">
        <v>3573</v>
      </c>
      <c r="D491" s="214" t="s">
        <v>78</v>
      </c>
      <c r="E491" s="235">
        <v>3200</v>
      </c>
      <c r="F491" s="35">
        <v>41808</v>
      </c>
      <c r="G491" s="44">
        <v>3200</v>
      </c>
      <c r="H491" s="243">
        <f t="shared" si="7"/>
        <v>0</v>
      </c>
      <c r="I491" s="214" t="s">
        <v>217</v>
      </c>
    </row>
    <row r="492" spans="1:9" x14ac:dyDescent="0.25">
      <c r="A492" s="369">
        <v>41808</v>
      </c>
      <c r="B492" s="399" t="s">
        <v>2211</v>
      </c>
      <c r="C492" s="371" t="s">
        <v>3573</v>
      </c>
      <c r="D492" s="214" t="s">
        <v>78</v>
      </c>
      <c r="E492" s="235">
        <v>2797.5</v>
      </c>
      <c r="F492" s="35">
        <v>41809</v>
      </c>
      <c r="G492" s="44">
        <v>2797.5</v>
      </c>
      <c r="H492" s="243">
        <f t="shared" si="7"/>
        <v>0</v>
      </c>
      <c r="I492" s="214" t="s">
        <v>3134</v>
      </c>
    </row>
    <row r="493" spans="1:9" x14ac:dyDescent="0.25">
      <c r="A493" s="216"/>
      <c r="B493" s="398" t="s">
        <v>2263</v>
      </c>
      <c r="C493" s="343" t="s">
        <v>3573</v>
      </c>
      <c r="D493" s="214" t="s">
        <v>78</v>
      </c>
      <c r="E493" s="235">
        <v>2467.5</v>
      </c>
      <c r="F493" s="35">
        <v>41810</v>
      </c>
      <c r="G493" s="44">
        <v>2467.5</v>
      </c>
      <c r="H493" s="243">
        <f t="shared" si="7"/>
        <v>0</v>
      </c>
      <c r="I493" s="214" t="s">
        <v>217</v>
      </c>
    </row>
    <row r="494" spans="1:9" x14ac:dyDescent="0.25">
      <c r="A494" s="216"/>
      <c r="B494" s="398" t="s">
        <v>2352</v>
      </c>
      <c r="C494" s="343" t="s">
        <v>3573</v>
      </c>
      <c r="D494" s="214" t="s">
        <v>78</v>
      </c>
      <c r="E494" s="235">
        <v>3139</v>
      </c>
      <c r="F494" s="35">
        <v>41811</v>
      </c>
      <c r="G494" s="44">
        <v>3139</v>
      </c>
      <c r="H494" s="243">
        <f t="shared" si="7"/>
        <v>0</v>
      </c>
      <c r="I494" s="214" t="s">
        <v>217</v>
      </c>
    </row>
    <row r="495" spans="1:9" x14ac:dyDescent="0.25">
      <c r="A495" s="216"/>
      <c r="B495" s="398" t="s">
        <v>1270</v>
      </c>
      <c r="C495" s="343" t="s">
        <v>3573</v>
      </c>
      <c r="D495" s="214" t="s">
        <v>78</v>
      </c>
      <c r="E495" s="235">
        <v>7254.5</v>
      </c>
      <c r="F495" s="35">
        <v>41813</v>
      </c>
      <c r="G495" s="44">
        <v>7254.5</v>
      </c>
      <c r="H495" s="243">
        <f t="shared" si="7"/>
        <v>0</v>
      </c>
      <c r="I495" s="214" t="s">
        <v>217</v>
      </c>
    </row>
    <row r="496" spans="1:9" x14ac:dyDescent="0.25">
      <c r="A496" s="216"/>
      <c r="B496" s="398" t="s">
        <v>1497</v>
      </c>
      <c r="C496" s="343" t="s">
        <v>3573</v>
      </c>
      <c r="D496" s="214" t="s">
        <v>78</v>
      </c>
      <c r="E496" s="235">
        <v>3371</v>
      </c>
      <c r="F496" s="35">
        <v>41815</v>
      </c>
      <c r="G496" s="34">
        <v>3371</v>
      </c>
      <c r="H496" s="243">
        <f t="shared" si="7"/>
        <v>0</v>
      </c>
      <c r="I496" s="121" t="s">
        <v>65</v>
      </c>
    </row>
    <row r="497" spans="1:9" x14ac:dyDescent="0.25">
      <c r="A497" s="216"/>
      <c r="B497" s="217" t="s">
        <v>1651</v>
      </c>
      <c r="C497" s="253" t="s">
        <v>3681</v>
      </c>
      <c r="D497" s="214" t="s">
        <v>78</v>
      </c>
      <c r="E497" s="235">
        <v>3290.5</v>
      </c>
      <c r="F497" s="35">
        <v>41817</v>
      </c>
      <c r="G497" s="56">
        <v>3290.5</v>
      </c>
      <c r="H497" s="243">
        <f t="shared" si="7"/>
        <v>0</v>
      </c>
      <c r="I497" s="121" t="s">
        <v>217</v>
      </c>
    </row>
    <row r="498" spans="1:9" x14ac:dyDescent="0.25">
      <c r="A498" s="216"/>
      <c r="B498" s="217" t="s">
        <v>1768</v>
      </c>
      <c r="C498" s="253" t="s">
        <v>3681</v>
      </c>
      <c r="D498" s="214" t="s">
        <v>78</v>
      </c>
      <c r="E498" s="235">
        <v>3645.5</v>
      </c>
      <c r="F498" s="35">
        <v>41818</v>
      </c>
      <c r="G498" s="44">
        <v>3645.5</v>
      </c>
      <c r="H498" s="243">
        <f t="shared" si="7"/>
        <v>0</v>
      </c>
      <c r="I498" s="214" t="s">
        <v>217</v>
      </c>
    </row>
    <row r="499" spans="1:9" x14ac:dyDescent="0.25">
      <c r="A499" s="216"/>
      <c r="B499" s="217" t="s">
        <v>1863</v>
      </c>
      <c r="C499" s="253" t="s">
        <v>3681</v>
      </c>
      <c r="D499" s="214" t="s">
        <v>78</v>
      </c>
      <c r="E499" s="235">
        <v>7089.6</v>
      </c>
      <c r="F499" s="35">
        <v>41819</v>
      </c>
      <c r="G499" s="44">
        <v>7089.6</v>
      </c>
      <c r="H499" s="243">
        <f t="shared" si="7"/>
        <v>0</v>
      </c>
      <c r="I499" s="214" t="s">
        <v>12</v>
      </c>
    </row>
    <row r="500" spans="1:9" x14ac:dyDescent="0.25">
      <c r="A500" s="216"/>
      <c r="B500" s="217" t="s">
        <v>1989</v>
      </c>
      <c r="C500" s="253" t="s">
        <v>3681</v>
      </c>
      <c r="D500" s="214" t="s">
        <v>78</v>
      </c>
      <c r="E500" s="235">
        <v>2516.4</v>
      </c>
      <c r="F500" s="38">
        <v>41821</v>
      </c>
      <c r="G500" s="245">
        <v>2516.4</v>
      </c>
      <c r="H500" s="243">
        <f t="shared" si="7"/>
        <v>0</v>
      </c>
      <c r="I500" s="214" t="s">
        <v>217</v>
      </c>
    </row>
    <row r="501" spans="1:9" x14ac:dyDescent="0.25">
      <c r="A501" s="216"/>
      <c r="B501" s="398" t="s">
        <v>1179</v>
      </c>
      <c r="C501" s="343" t="s">
        <v>3573</v>
      </c>
      <c r="D501" s="214" t="s">
        <v>3223</v>
      </c>
      <c r="E501" s="235">
        <v>3476.5</v>
      </c>
      <c r="F501" s="35">
        <v>41811</v>
      </c>
      <c r="G501" s="44">
        <v>3476.5</v>
      </c>
      <c r="H501" s="243">
        <f t="shared" si="7"/>
        <v>0</v>
      </c>
      <c r="I501" s="214"/>
    </row>
    <row r="502" spans="1:9" x14ac:dyDescent="0.25">
      <c r="A502" s="216"/>
      <c r="B502" s="217" t="s">
        <v>1413</v>
      </c>
      <c r="C502" s="363" t="s">
        <v>3405</v>
      </c>
      <c r="D502" s="214" t="s">
        <v>64</v>
      </c>
      <c r="E502" s="235">
        <v>1443</v>
      </c>
      <c r="F502" s="35">
        <v>41800</v>
      </c>
      <c r="G502" s="44">
        <v>1443</v>
      </c>
      <c r="H502" s="243">
        <f t="shared" si="7"/>
        <v>0</v>
      </c>
      <c r="I502" s="214" t="s">
        <v>65</v>
      </c>
    </row>
    <row r="503" spans="1:9" x14ac:dyDescent="0.25">
      <c r="A503" s="216"/>
      <c r="B503" s="398" t="s">
        <v>1645</v>
      </c>
      <c r="C503" s="343" t="s">
        <v>3573</v>
      </c>
      <c r="D503" s="214" t="s">
        <v>64</v>
      </c>
      <c r="E503" s="235">
        <v>19757.400000000001</v>
      </c>
      <c r="F503" s="35">
        <v>41803</v>
      </c>
      <c r="G503" s="44">
        <v>19757</v>
      </c>
      <c r="H503" s="243">
        <f t="shared" si="7"/>
        <v>0.40000000000145519</v>
      </c>
      <c r="I503" s="214" t="s">
        <v>217</v>
      </c>
    </row>
    <row r="504" spans="1:9" x14ac:dyDescent="0.25">
      <c r="A504" s="216"/>
      <c r="B504" s="398" t="s">
        <v>1754</v>
      </c>
      <c r="C504" s="343" t="s">
        <v>3573</v>
      </c>
      <c r="D504" s="214" t="s">
        <v>64</v>
      </c>
      <c r="E504" s="235">
        <v>9106</v>
      </c>
      <c r="F504" s="35">
        <v>41805</v>
      </c>
      <c r="G504" s="44">
        <v>9106</v>
      </c>
      <c r="H504" s="243">
        <f t="shared" si="7"/>
        <v>0</v>
      </c>
      <c r="I504" s="214" t="s">
        <v>65</v>
      </c>
    </row>
    <row r="505" spans="1:9" x14ac:dyDescent="0.25">
      <c r="A505" s="216"/>
      <c r="B505" s="398" t="s">
        <v>1817</v>
      </c>
      <c r="C505" s="343" t="s">
        <v>3573</v>
      </c>
      <c r="D505" s="214" t="s">
        <v>64</v>
      </c>
      <c r="E505" s="235">
        <v>4877</v>
      </c>
      <c r="F505" s="35">
        <v>41805</v>
      </c>
      <c r="G505" s="44">
        <v>4877</v>
      </c>
      <c r="H505" s="243">
        <f t="shared" si="7"/>
        <v>0</v>
      </c>
      <c r="I505" s="214"/>
    </row>
    <row r="506" spans="1:9" x14ac:dyDescent="0.25">
      <c r="A506" s="216"/>
      <c r="B506" s="398" t="s">
        <v>2330</v>
      </c>
      <c r="C506" s="343" t="s">
        <v>3573</v>
      </c>
      <c r="D506" s="214" t="s">
        <v>64</v>
      </c>
      <c r="E506" s="235">
        <v>16480</v>
      </c>
      <c r="F506" s="35">
        <v>41812</v>
      </c>
      <c r="G506" s="44">
        <v>16480</v>
      </c>
      <c r="H506" s="243">
        <f t="shared" si="7"/>
        <v>0</v>
      </c>
      <c r="I506" s="214" t="s">
        <v>65</v>
      </c>
    </row>
    <row r="507" spans="1:9" x14ac:dyDescent="0.25">
      <c r="A507" s="216"/>
      <c r="B507" s="398" t="s">
        <v>1482</v>
      </c>
      <c r="C507" s="343" t="s">
        <v>3573</v>
      </c>
      <c r="D507" s="214" t="s">
        <v>64</v>
      </c>
      <c r="E507" s="235">
        <v>1590.5</v>
      </c>
      <c r="F507" s="35">
        <v>41814</v>
      </c>
      <c r="G507" s="34">
        <v>1590.5</v>
      </c>
      <c r="H507" s="243">
        <f t="shared" si="7"/>
        <v>0</v>
      </c>
      <c r="I507" s="121" t="s">
        <v>217</v>
      </c>
    </row>
    <row r="508" spans="1:9" x14ac:dyDescent="0.25">
      <c r="A508" s="216"/>
      <c r="B508" s="217" t="s">
        <v>1830</v>
      </c>
      <c r="C508" s="253" t="s">
        <v>3681</v>
      </c>
      <c r="D508" s="214" t="s">
        <v>64</v>
      </c>
      <c r="E508" s="235">
        <v>17116</v>
      </c>
      <c r="F508" s="35">
        <v>41820</v>
      </c>
      <c r="G508" s="44">
        <v>17116</v>
      </c>
      <c r="H508" s="243">
        <f t="shared" si="7"/>
        <v>0</v>
      </c>
      <c r="I508" s="214" t="s">
        <v>21</v>
      </c>
    </row>
    <row r="509" spans="1:9" x14ac:dyDescent="0.25">
      <c r="A509" s="216"/>
      <c r="B509" s="217" t="s">
        <v>1900</v>
      </c>
      <c r="C509" s="253" t="s">
        <v>3681</v>
      </c>
      <c r="D509" s="214" t="s">
        <v>64</v>
      </c>
      <c r="E509" s="235">
        <v>16412</v>
      </c>
      <c r="F509" s="35">
        <v>41820</v>
      </c>
      <c r="G509" s="44">
        <v>16412</v>
      </c>
      <c r="H509" s="243">
        <f t="shared" si="7"/>
        <v>0</v>
      </c>
      <c r="I509" s="214" t="s">
        <v>65</v>
      </c>
    </row>
    <row r="510" spans="1:9" x14ac:dyDescent="0.25">
      <c r="A510" s="216"/>
      <c r="B510" s="398" t="s">
        <v>1502</v>
      </c>
      <c r="C510" s="343" t="s">
        <v>3573</v>
      </c>
      <c r="D510" s="214" t="s">
        <v>478</v>
      </c>
      <c r="E510" s="235">
        <v>10164</v>
      </c>
      <c r="F510" s="35">
        <v>41815</v>
      </c>
      <c r="G510" s="34">
        <v>10164</v>
      </c>
      <c r="H510" s="243">
        <f t="shared" si="7"/>
        <v>0</v>
      </c>
      <c r="I510" s="121" t="s">
        <v>12</v>
      </c>
    </row>
    <row r="511" spans="1:9" x14ac:dyDescent="0.25">
      <c r="A511" s="366">
        <v>41809</v>
      </c>
      <c r="B511" s="400" t="s">
        <v>2122</v>
      </c>
      <c r="C511" s="368" t="s">
        <v>3573</v>
      </c>
      <c r="D511" s="214" t="s">
        <v>3619</v>
      </c>
      <c r="E511" s="235">
        <v>3087</v>
      </c>
      <c r="F511" s="35">
        <v>41809</v>
      </c>
      <c r="G511" s="44">
        <v>3087</v>
      </c>
      <c r="H511" s="243">
        <f t="shared" si="7"/>
        <v>0</v>
      </c>
      <c r="I511" s="214" t="s">
        <v>12</v>
      </c>
    </row>
    <row r="512" spans="1:9" x14ac:dyDescent="0.25">
      <c r="A512" s="216"/>
      <c r="B512" s="398" t="s">
        <v>1548</v>
      </c>
      <c r="C512" s="343" t="s">
        <v>3573</v>
      </c>
      <c r="D512" s="214" t="s">
        <v>637</v>
      </c>
      <c r="E512" s="235">
        <v>2861</v>
      </c>
      <c r="F512" s="35">
        <v>41815</v>
      </c>
      <c r="G512" s="34">
        <v>2861</v>
      </c>
      <c r="H512" s="243">
        <f t="shared" si="7"/>
        <v>0</v>
      </c>
      <c r="I512" s="121" t="s">
        <v>12</v>
      </c>
    </row>
    <row r="513" spans="1:9" x14ac:dyDescent="0.25">
      <c r="A513" s="216"/>
      <c r="B513" s="217" t="s">
        <v>1464</v>
      </c>
      <c r="C513" s="363" t="s">
        <v>3405</v>
      </c>
      <c r="D513" s="214" t="s">
        <v>76</v>
      </c>
      <c r="E513" s="235">
        <v>2912</v>
      </c>
      <c r="F513" s="35">
        <v>41801</v>
      </c>
      <c r="G513" s="44">
        <v>2912</v>
      </c>
      <c r="H513" s="243">
        <f t="shared" si="7"/>
        <v>0</v>
      </c>
      <c r="I513" s="214"/>
    </row>
    <row r="514" spans="1:9" x14ac:dyDescent="0.25">
      <c r="A514" s="216"/>
      <c r="B514" s="217" t="s">
        <v>1944</v>
      </c>
      <c r="C514" s="363" t="s">
        <v>3405</v>
      </c>
      <c r="D514" s="214" t="s">
        <v>370</v>
      </c>
      <c r="E514" s="235">
        <v>460</v>
      </c>
      <c r="F514" s="35">
        <v>41794</v>
      </c>
      <c r="G514" s="34">
        <v>460</v>
      </c>
      <c r="H514" s="86">
        <f t="shared" si="7"/>
        <v>0</v>
      </c>
      <c r="I514" s="121" t="s">
        <v>162</v>
      </c>
    </row>
    <row r="515" spans="1:9" x14ac:dyDescent="0.25">
      <c r="A515" s="216"/>
      <c r="B515" s="217" t="s">
        <v>1954</v>
      </c>
      <c r="C515" s="363" t="s">
        <v>3405</v>
      </c>
      <c r="D515" s="214" t="s">
        <v>370</v>
      </c>
      <c r="E515" s="235">
        <v>1957</v>
      </c>
      <c r="F515" s="35">
        <v>41794</v>
      </c>
      <c r="G515" s="34">
        <v>1957</v>
      </c>
      <c r="H515" s="86">
        <f t="shared" ref="H515:H578" si="8">E515-G515</f>
        <v>0</v>
      </c>
      <c r="I515" s="121" t="s">
        <v>162</v>
      </c>
    </row>
    <row r="516" spans="1:9" x14ac:dyDescent="0.25">
      <c r="A516" s="216"/>
      <c r="B516" s="217" t="s">
        <v>1313</v>
      </c>
      <c r="C516" s="363" t="s">
        <v>3405</v>
      </c>
      <c r="D516" s="214" t="s">
        <v>370</v>
      </c>
      <c r="E516" s="235">
        <v>5855</v>
      </c>
      <c r="F516" s="35">
        <v>41801</v>
      </c>
      <c r="G516" s="56">
        <v>5855</v>
      </c>
      <c r="H516" s="243">
        <f t="shared" si="8"/>
        <v>0</v>
      </c>
      <c r="I516" s="214" t="s">
        <v>162</v>
      </c>
    </row>
    <row r="517" spans="1:9" x14ac:dyDescent="0.25">
      <c r="A517" s="216"/>
      <c r="B517" s="398" t="s">
        <v>2001</v>
      </c>
      <c r="C517" s="343" t="s">
        <v>3573</v>
      </c>
      <c r="D517" s="214" t="s">
        <v>370</v>
      </c>
      <c r="E517" s="235">
        <v>12707</v>
      </c>
      <c r="F517" s="35">
        <v>41808</v>
      </c>
      <c r="G517" s="56">
        <v>12707</v>
      </c>
      <c r="H517" s="243">
        <f t="shared" si="8"/>
        <v>0</v>
      </c>
      <c r="I517" s="214" t="s">
        <v>162</v>
      </c>
    </row>
    <row r="518" spans="1:9" x14ac:dyDescent="0.25">
      <c r="A518" s="216"/>
      <c r="B518" s="398" t="s">
        <v>2267</v>
      </c>
      <c r="C518" s="343" t="s">
        <v>3573</v>
      </c>
      <c r="D518" s="214" t="s">
        <v>370</v>
      </c>
      <c r="E518" s="235">
        <v>23336</v>
      </c>
      <c r="F518" s="35">
        <v>41811</v>
      </c>
      <c r="G518" s="44">
        <v>23336</v>
      </c>
      <c r="H518" s="243">
        <f t="shared" si="8"/>
        <v>0</v>
      </c>
      <c r="I518" s="214" t="s">
        <v>162</v>
      </c>
    </row>
    <row r="519" spans="1:9" x14ac:dyDescent="0.25">
      <c r="A519" s="216"/>
      <c r="B519" s="398" t="s">
        <v>1425</v>
      </c>
      <c r="C519" s="343" t="s">
        <v>3573</v>
      </c>
      <c r="D519" s="214" t="s">
        <v>370</v>
      </c>
      <c r="E519" s="235">
        <v>11106</v>
      </c>
      <c r="F519" s="35">
        <v>41815</v>
      </c>
      <c r="G519" s="44">
        <v>11106</v>
      </c>
      <c r="H519" s="243">
        <f t="shared" si="8"/>
        <v>0</v>
      </c>
      <c r="I519" s="214" t="s">
        <v>162</v>
      </c>
    </row>
    <row r="520" spans="1:9" x14ac:dyDescent="0.25">
      <c r="A520" s="216"/>
      <c r="B520" s="217" t="s">
        <v>1668</v>
      </c>
      <c r="C520" s="253" t="s">
        <v>3681</v>
      </c>
      <c r="D520" s="214" t="s">
        <v>370</v>
      </c>
      <c r="E520" s="235">
        <v>10395.200000000001</v>
      </c>
      <c r="F520" s="35">
        <v>41818</v>
      </c>
      <c r="G520" s="56">
        <v>10395.200000000001</v>
      </c>
      <c r="H520" s="243">
        <f t="shared" si="8"/>
        <v>0</v>
      </c>
      <c r="I520" s="121" t="s">
        <v>162</v>
      </c>
    </row>
    <row r="521" spans="1:9" x14ac:dyDescent="0.25">
      <c r="A521" s="366">
        <v>41809</v>
      </c>
      <c r="B521" s="400" t="s">
        <v>2140</v>
      </c>
      <c r="C521" s="368" t="s">
        <v>3573</v>
      </c>
      <c r="D521" s="214" t="s">
        <v>3622</v>
      </c>
      <c r="E521" s="235">
        <v>2940</v>
      </c>
      <c r="F521" s="35">
        <v>41809</v>
      </c>
      <c r="G521" s="44">
        <v>2940</v>
      </c>
      <c r="H521" s="243">
        <f t="shared" si="8"/>
        <v>0</v>
      </c>
      <c r="I521" s="214"/>
    </row>
    <row r="522" spans="1:9" x14ac:dyDescent="0.25">
      <c r="A522" s="216"/>
      <c r="B522" s="217" t="s">
        <v>1987</v>
      </c>
      <c r="C522" s="363" t="s">
        <v>3405</v>
      </c>
      <c r="D522" s="214" t="s">
        <v>257</v>
      </c>
      <c r="E522" s="235">
        <v>16005</v>
      </c>
      <c r="F522" s="35">
        <v>41794</v>
      </c>
      <c r="G522" s="34">
        <v>16005</v>
      </c>
      <c r="H522" s="86">
        <f t="shared" si="8"/>
        <v>0</v>
      </c>
      <c r="I522" s="121" t="s">
        <v>217</v>
      </c>
    </row>
    <row r="523" spans="1:9" x14ac:dyDescent="0.25">
      <c r="A523" s="216"/>
      <c r="B523" s="217" t="s">
        <v>1381</v>
      </c>
      <c r="C523" s="363" t="s">
        <v>3405</v>
      </c>
      <c r="D523" s="214" t="s">
        <v>257</v>
      </c>
      <c r="E523" s="235">
        <v>15697</v>
      </c>
      <c r="F523" s="35">
        <v>41801</v>
      </c>
      <c r="G523" s="44">
        <v>15697</v>
      </c>
      <c r="H523" s="243">
        <f t="shared" si="8"/>
        <v>0</v>
      </c>
      <c r="I523" s="214" t="s">
        <v>217</v>
      </c>
    </row>
    <row r="524" spans="1:9" x14ac:dyDescent="0.25">
      <c r="A524" s="216"/>
      <c r="B524" s="398" t="s">
        <v>2063</v>
      </c>
      <c r="C524" s="343" t="s">
        <v>3573</v>
      </c>
      <c r="D524" s="214" t="s">
        <v>257</v>
      </c>
      <c r="E524" s="235">
        <v>15210</v>
      </c>
      <c r="F524" s="35">
        <v>41808</v>
      </c>
      <c r="G524" s="56">
        <v>15210</v>
      </c>
      <c r="H524" s="243">
        <f t="shared" si="8"/>
        <v>0</v>
      </c>
      <c r="I524" s="214" t="s">
        <v>217</v>
      </c>
    </row>
    <row r="525" spans="1:9" x14ac:dyDescent="0.25">
      <c r="A525" s="216">
        <v>41815</v>
      </c>
      <c r="B525" s="398" t="s">
        <v>1486</v>
      </c>
      <c r="C525" s="343" t="s">
        <v>3573</v>
      </c>
      <c r="D525" s="214" t="s">
        <v>257</v>
      </c>
      <c r="E525" s="235">
        <v>6470</v>
      </c>
      <c r="F525" s="35">
        <v>41815</v>
      </c>
      <c r="G525" s="34">
        <v>6470</v>
      </c>
      <c r="H525" s="243">
        <f t="shared" si="8"/>
        <v>0</v>
      </c>
      <c r="I525" s="121" t="s">
        <v>65</v>
      </c>
    </row>
    <row r="526" spans="1:9" x14ac:dyDescent="0.25">
      <c r="A526" s="216"/>
      <c r="B526" s="398" t="s">
        <v>1496</v>
      </c>
      <c r="C526" s="343" t="s">
        <v>3573</v>
      </c>
      <c r="D526" s="214" t="s">
        <v>257</v>
      </c>
      <c r="E526" s="235">
        <v>9932.2000000000007</v>
      </c>
      <c r="F526" s="35">
        <v>41815</v>
      </c>
      <c r="G526" s="34">
        <v>9932.2000000000007</v>
      </c>
      <c r="H526" s="243">
        <f t="shared" si="8"/>
        <v>0</v>
      </c>
      <c r="I526" s="121" t="s">
        <v>65</v>
      </c>
    </row>
    <row r="527" spans="1:9" x14ac:dyDescent="0.25">
      <c r="A527" s="216"/>
      <c r="B527" s="217" t="s">
        <v>1218</v>
      </c>
      <c r="C527" s="363" t="s">
        <v>3405</v>
      </c>
      <c r="D527" s="214" t="s">
        <v>3528</v>
      </c>
      <c r="E527" s="235">
        <v>2876</v>
      </c>
      <c r="F527" s="35">
        <v>41799</v>
      </c>
      <c r="G527" s="44">
        <v>2876</v>
      </c>
      <c r="H527" s="243">
        <f t="shared" si="8"/>
        <v>0</v>
      </c>
      <c r="I527" s="214" t="s">
        <v>21</v>
      </c>
    </row>
    <row r="528" spans="1:9" x14ac:dyDescent="0.25">
      <c r="A528" s="216"/>
      <c r="B528" s="217" t="s">
        <v>1849</v>
      </c>
      <c r="C528" s="363" t="s">
        <v>3405</v>
      </c>
      <c r="D528" s="214" t="s">
        <v>35</v>
      </c>
      <c r="E528" s="235">
        <v>2071</v>
      </c>
      <c r="F528" s="35">
        <v>41792</v>
      </c>
      <c r="G528" s="56">
        <v>2071</v>
      </c>
      <c r="H528" s="86">
        <f t="shared" si="8"/>
        <v>0</v>
      </c>
      <c r="I528" s="214" t="s">
        <v>3427</v>
      </c>
    </row>
    <row r="529" spans="1:9" x14ac:dyDescent="0.25">
      <c r="A529" s="216"/>
      <c r="B529" s="217" t="s">
        <v>1889</v>
      </c>
      <c r="C529" s="363" t="s">
        <v>3405</v>
      </c>
      <c r="D529" s="214" t="s">
        <v>35</v>
      </c>
      <c r="E529" s="235">
        <v>2573</v>
      </c>
      <c r="F529" s="35">
        <v>41793</v>
      </c>
      <c r="G529" s="34">
        <v>2573</v>
      </c>
      <c r="H529" s="86">
        <f t="shared" si="8"/>
        <v>0</v>
      </c>
      <c r="I529" s="121" t="s">
        <v>30</v>
      </c>
    </row>
    <row r="530" spans="1:9" x14ac:dyDescent="0.25">
      <c r="A530" s="216"/>
      <c r="B530" s="217" t="s">
        <v>1986</v>
      </c>
      <c r="C530" s="363" t="s">
        <v>3405</v>
      </c>
      <c r="D530" s="214" t="s">
        <v>35</v>
      </c>
      <c r="E530" s="235">
        <v>2897</v>
      </c>
      <c r="F530" s="35">
        <v>41795</v>
      </c>
      <c r="G530" s="34">
        <v>2897</v>
      </c>
      <c r="H530" s="86">
        <f t="shared" si="8"/>
        <v>0</v>
      </c>
      <c r="I530" s="121" t="s">
        <v>30</v>
      </c>
    </row>
    <row r="531" spans="1:9" x14ac:dyDescent="0.25">
      <c r="A531" s="216"/>
      <c r="B531" s="217" t="s">
        <v>2096</v>
      </c>
      <c r="C531" s="363" t="s">
        <v>3405</v>
      </c>
      <c r="D531" s="214" t="s">
        <v>35</v>
      </c>
      <c r="E531" s="235">
        <v>3185</v>
      </c>
      <c r="F531" s="35">
        <v>41795</v>
      </c>
      <c r="G531" s="34">
        <v>3185</v>
      </c>
      <c r="H531" s="243">
        <f t="shared" si="8"/>
        <v>0</v>
      </c>
      <c r="I531" s="121" t="s">
        <v>30</v>
      </c>
    </row>
    <row r="532" spans="1:9" x14ac:dyDescent="0.25">
      <c r="A532" s="211"/>
      <c r="B532" s="217" t="s">
        <v>2170</v>
      </c>
      <c r="C532" s="363" t="s">
        <v>3405</v>
      </c>
      <c r="D532" s="214" t="s">
        <v>35</v>
      </c>
      <c r="E532" s="235">
        <v>4282.6000000000004</v>
      </c>
      <c r="F532" s="35">
        <v>41797</v>
      </c>
      <c r="G532" s="44">
        <v>4282.6000000000004</v>
      </c>
      <c r="H532" s="243">
        <f t="shared" si="8"/>
        <v>0</v>
      </c>
      <c r="I532" s="214" t="s">
        <v>30</v>
      </c>
    </row>
    <row r="533" spans="1:9" x14ac:dyDescent="0.25">
      <c r="A533" s="211"/>
      <c r="B533" s="217" t="s">
        <v>2267</v>
      </c>
      <c r="C533" s="363" t="s">
        <v>3405</v>
      </c>
      <c r="D533" s="214" t="s">
        <v>35</v>
      </c>
      <c r="E533" s="235">
        <v>4121</v>
      </c>
      <c r="F533" s="35">
        <v>41797</v>
      </c>
      <c r="G533" s="44">
        <v>4121</v>
      </c>
      <c r="H533" s="243">
        <f t="shared" si="8"/>
        <v>0</v>
      </c>
      <c r="I533" s="214" t="s">
        <v>30</v>
      </c>
    </row>
    <row r="534" spans="1:9" x14ac:dyDescent="0.25">
      <c r="A534" s="261"/>
      <c r="B534" s="217" t="s">
        <v>1160</v>
      </c>
      <c r="C534" s="363" t="s">
        <v>3405</v>
      </c>
      <c r="D534" s="214" t="s">
        <v>35</v>
      </c>
      <c r="E534" s="235">
        <v>3871</v>
      </c>
      <c r="F534" s="35">
        <v>41799</v>
      </c>
      <c r="G534" s="44">
        <v>3871</v>
      </c>
      <c r="H534" s="243">
        <f t="shared" si="8"/>
        <v>0</v>
      </c>
      <c r="I534" s="214" t="s">
        <v>30</v>
      </c>
    </row>
    <row r="535" spans="1:9" x14ac:dyDescent="0.25">
      <c r="A535" s="216"/>
      <c r="B535" s="217" t="s">
        <v>1255</v>
      </c>
      <c r="C535" s="363" t="s">
        <v>3405</v>
      </c>
      <c r="D535" s="214" t="s">
        <v>35</v>
      </c>
      <c r="E535" s="235">
        <v>3474.1</v>
      </c>
      <c r="F535" s="35">
        <v>41801</v>
      </c>
      <c r="G535" s="44">
        <v>3474.1</v>
      </c>
      <c r="H535" s="243">
        <f t="shared" si="8"/>
        <v>0</v>
      </c>
      <c r="I535" s="214" t="s">
        <v>30</v>
      </c>
    </row>
    <row r="536" spans="1:9" x14ac:dyDescent="0.25">
      <c r="A536" s="216"/>
      <c r="B536" s="217" t="s">
        <v>1368</v>
      </c>
      <c r="C536" s="363" t="s">
        <v>3405</v>
      </c>
      <c r="D536" s="214" t="s">
        <v>35</v>
      </c>
      <c r="E536" s="235">
        <v>5699</v>
      </c>
      <c r="F536" s="47" t="s">
        <v>3546</v>
      </c>
      <c r="G536" s="44">
        <v>5699</v>
      </c>
      <c r="H536" s="243">
        <f t="shared" si="8"/>
        <v>0</v>
      </c>
      <c r="I536" s="214" t="s">
        <v>30</v>
      </c>
    </row>
    <row r="537" spans="1:9" x14ac:dyDescent="0.25">
      <c r="A537" s="216"/>
      <c r="B537" s="217" t="s">
        <v>1460</v>
      </c>
      <c r="C537" s="363" t="s">
        <v>3405</v>
      </c>
      <c r="D537" s="214" t="s">
        <v>35</v>
      </c>
      <c r="E537" s="235">
        <v>1636</v>
      </c>
      <c r="F537" s="35">
        <v>41801</v>
      </c>
      <c r="G537" s="44">
        <v>1636</v>
      </c>
      <c r="H537" s="243">
        <f t="shared" si="8"/>
        <v>0</v>
      </c>
      <c r="I537" s="214" t="s">
        <v>30</v>
      </c>
    </row>
    <row r="538" spans="1:9" x14ac:dyDescent="0.25">
      <c r="A538" s="216"/>
      <c r="B538" s="217" t="s">
        <v>1528</v>
      </c>
      <c r="C538" s="363" t="s">
        <v>3405</v>
      </c>
      <c r="D538" s="214" t="s">
        <v>35</v>
      </c>
      <c r="E538" s="235">
        <v>6884</v>
      </c>
      <c r="F538" s="35">
        <v>41806</v>
      </c>
      <c r="G538" s="44">
        <v>6884</v>
      </c>
      <c r="H538" s="243">
        <f t="shared" si="8"/>
        <v>0</v>
      </c>
      <c r="I538" s="214"/>
    </row>
    <row r="539" spans="1:9" x14ac:dyDescent="0.25">
      <c r="A539" s="216"/>
      <c r="B539" s="217" t="s">
        <v>1552</v>
      </c>
      <c r="C539" s="363" t="s">
        <v>3405</v>
      </c>
      <c r="D539" s="214" t="s">
        <v>35</v>
      </c>
      <c r="E539" s="235">
        <v>8277</v>
      </c>
      <c r="F539" s="35">
        <v>41811</v>
      </c>
      <c r="G539" s="44">
        <v>8277</v>
      </c>
      <c r="H539" s="243">
        <f t="shared" si="8"/>
        <v>0</v>
      </c>
      <c r="I539" s="214" t="s">
        <v>30</v>
      </c>
    </row>
    <row r="540" spans="1:9" x14ac:dyDescent="0.25">
      <c r="A540" s="216"/>
      <c r="B540" s="398" t="s">
        <v>1665</v>
      </c>
      <c r="C540" s="343" t="s">
        <v>3573</v>
      </c>
      <c r="D540" s="214" t="s">
        <v>35</v>
      </c>
      <c r="E540" s="235">
        <v>1315</v>
      </c>
      <c r="F540" s="35">
        <v>41804</v>
      </c>
      <c r="G540" s="44">
        <v>1315</v>
      </c>
      <c r="H540" s="243">
        <f t="shared" si="8"/>
        <v>0</v>
      </c>
      <c r="I540" s="214" t="s">
        <v>30</v>
      </c>
    </row>
    <row r="541" spans="1:9" x14ac:dyDescent="0.25">
      <c r="A541" s="216"/>
      <c r="B541" s="398" t="s">
        <v>1934</v>
      </c>
      <c r="C541" s="343" t="s">
        <v>3573</v>
      </c>
      <c r="D541" s="214" t="s">
        <v>35</v>
      </c>
      <c r="E541" s="235">
        <v>3182.5</v>
      </c>
      <c r="F541" s="35">
        <v>41807</v>
      </c>
      <c r="G541" s="44">
        <v>3182.5</v>
      </c>
      <c r="H541" s="243">
        <f t="shared" si="8"/>
        <v>0</v>
      </c>
      <c r="I541" s="214" t="s">
        <v>30</v>
      </c>
    </row>
    <row r="542" spans="1:9" x14ac:dyDescent="0.25">
      <c r="A542" s="216"/>
      <c r="B542" s="398" t="s">
        <v>2038</v>
      </c>
      <c r="C542" s="343" t="s">
        <v>3573</v>
      </c>
      <c r="D542" s="214" t="s">
        <v>35</v>
      </c>
      <c r="E542" s="235">
        <v>2652</v>
      </c>
      <c r="F542" s="35">
        <v>41808</v>
      </c>
      <c r="G542" s="44">
        <v>2652</v>
      </c>
      <c r="H542" s="243">
        <f t="shared" si="8"/>
        <v>0</v>
      </c>
      <c r="I542" s="214" t="s">
        <v>12</v>
      </c>
    </row>
    <row r="543" spans="1:9" x14ac:dyDescent="0.25">
      <c r="A543" s="366">
        <v>41809</v>
      </c>
      <c r="B543" s="400" t="s">
        <v>2156</v>
      </c>
      <c r="C543" s="368" t="s">
        <v>3573</v>
      </c>
      <c r="D543" s="214" t="s">
        <v>35</v>
      </c>
      <c r="E543" s="235">
        <v>2646</v>
      </c>
      <c r="F543" s="35">
        <v>41809</v>
      </c>
      <c r="G543" s="44">
        <v>2646</v>
      </c>
      <c r="H543" s="243">
        <f t="shared" si="8"/>
        <v>0</v>
      </c>
      <c r="I543" s="214" t="s">
        <v>30</v>
      </c>
    </row>
    <row r="544" spans="1:9" x14ac:dyDescent="0.25">
      <c r="A544" s="369">
        <v>41808</v>
      </c>
      <c r="B544" s="399" t="s">
        <v>2185</v>
      </c>
      <c r="C544" s="371" t="s">
        <v>3573</v>
      </c>
      <c r="D544" s="214" t="s">
        <v>35</v>
      </c>
      <c r="E544" s="235">
        <v>5508</v>
      </c>
      <c r="F544" s="35">
        <v>41811</v>
      </c>
      <c r="G544" s="44">
        <v>5508</v>
      </c>
      <c r="H544" s="243">
        <f t="shared" si="8"/>
        <v>0</v>
      </c>
      <c r="I544" s="214" t="s">
        <v>12</v>
      </c>
    </row>
    <row r="545" spans="1:9" x14ac:dyDescent="0.25">
      <c r="A545" s="216"/>
      <c r="B545" s="398" t="s">
        <v>1184</v>
      </c>
      <c r="C545" s="343" t="s">
        <v>3573</v>
      </c>
      <c r="D545" s="214" t="s">
        <v>35</v>
      </c>
      <c r="E545" s="235">
        <v>39926</v>
      </c>
      <c r="F545" s="35">
        <v>41841</v>
      </c>
      <c r="G545" s="327">
        <v>19000</v>
      </c>
      <c r="H545" s="328">
        <f t="shared" si="8"/>
        <v>20926</v>
      </c>
      <c r="I545" s="214" t="s">
        <v>30</v>
      </c>
    </row>
    <row r="546" spans="1:9" x14ac:dyDescent="0.25">
      <c r="A546" s="216"/>
      <c r="B546" s="398" t="s">
        <v>1567</v>
      </c>
      <c r="C546" s="343" t="s">
        <v>3573</v>
      </c>
      <c r="D546" s="214" t="s">
        <v>105</v>
      </c>
      <c r="E546" s="235">
        <v>56</v>
      </c>
      <c r="F546" s="35">
        <v>41815</v>
      </c>
      <c r="G546" s="34">
        <v>56</v>
      </c>
      <c r="H546" s="243">
        <f t="shared" si="8"/>
        <v>0</v>
      </c>
      <c r="I546" s="121"/>
    </row>
    <row r="547" spans="1:9" x14ac:dyDescent="0.25">
      <c r="A547" s="216"/>
      <c r="B547" s="217" t="s">
        <v>1985</v>
      </c>
      <c r="C547" s="363" t="s">
        <v>3405</v>
      </c>
      <c r="D547" s="214" t="s">
        <v>3475</v>
      </c>
      <c r="E547" s="235">
        <v>2935</v>
      </c>
      <c r="F547" s="35">
        <v>41793</v>
      </c>
      <c r="G547" s="34">
        <v>2935</v>
      </c>
      <c r="H547" s="86">
        <f t="shared" si="8"/>
        <v>0</v>
      </c>
      <c r="I547" s="121"/>
    </row>
    <row r="548" spans="1:9" x14ac:dyDescent="0.25">
      <c r="A548" s="216"/>
      <c r="B548" s="217" t="s">
        <v>1839</v>
      </c>
      <c r="C548" s="363" t="s">
        <v>3405</v>
      </c>
      <c r="D548" s="214" t="s">
        <v>22</v>
      </c>
      <c r="E548" s="235">
        <v>5639</v>
      </c>
      <c r="F548" s="35">
        <v>41794</v>
      </c>
      <c r="G548" s="44">
        <v>5639</v>
      </c>
      <c r="H548" s="86">
        <f t="shared" si="8"/>
        <v>0</v>
      </c>
      <c r="I548" s="214"/>
    </row>
    <row r="549" spans="1:9" x14ac:dyDescent="0.25">
      <c r="A549" s="216"/>
      <c r="B549" s="217" t="s">
        <v>1883</v>
      </c>
      <c r="C549" s="363" t="s">
        <v>3405</v>
      </c>
      <c r="D549" s="214" t="s">
        <v>22</v>
      </c>
      <c r="E549" s="235">
        <v>4701</v>
      </c>
      <c r="F549" s="35">
        <v>41792</v>
      </c>
      <c r="G549" s="44">
        <v>4701</v>
      </c>
      <c r="H549" s="86">
        <f t="shared" si="8"/>
        <v>0</v>
      </c>
      <c r="I549" s="121"/>
    </row>
    <row r="550" spans="1:9" x14ac:dyDescent="0.25">
      <c r="A550" s="216"/>
      <c r="B550" s="217" t="s">
        <v>2092</v>
      </c>
      <c r="C550" s="363" t="s">
        <v>3405</v>
      </c>
      <c r="D550" s="214" t="s">
        <v>22</v>
      </c>
      <c r="E550" s="235">
        <v>4128</v>
      </c>
      <c r="F550" s="35">
        <v>41794</v>
      </c>
      <c r="G550" s="34">
        <v>4128</v>
      </c>
      <c r="H550" s="243">
        <f t="shared" si="8"/>
        <v>0</v>
      </c>
      <c r="I550" s="121"/>
    </row>
    <row r="551" spans="1:9" x14ac:dyDescent="0.25">
      <c r="A551" s="216"/>
      <c r="B551" s="217" t="s">
        <v>2189</v>
      </c>
      <c r="C551" s="363" t="s">
        <v>3405</v>
      </c>
      <c r="D551" s="214" t="s">
        <v>22</v>
      </c>
      <c r="E551" s="235">
        <v>3264.15</v>
      </c>
      <c r="F551" s="35">
        <v>41795</v>
      </c>
      <c r="G551" s="44">
        <v>3264.15</v>
      </c>
      <c r="H551" s="243">
        <f t="shared" si="8"/>
        <v>0</v>
      </c>
      <c r="I551" s="214"/>
    </row>
    <row r="552" spans="1:9" x14ac:dyDescent="0.25">
      <c r="A552" s="216"/>
      <c r="B552" s="217" t="s">
        <v>2190</v>
      </c>
      <c r="C552" s="363" t="s">
        <v>3405</v>
      </c>
      <c r="D552" s="214" t="s">
        <v>22</v>
      </c>
      <c r="E552" s="235">
        <v>262.2</v>
      </c>
      <c r="F552" s="35">
        <v>41795</v>
      </c>
      <c r="G552" s="44">
        <v>262.2</v>
      </c>
      <c r="H552" s="243">
        <f t="shared" si="8"/>
        <v>0</v>
      </c>
      <c r="I552" s="214"/>
    </row>
    <row r="553" spans="1:9" x14ac:dyDescent="0.25">
      <c r="A553" s="216"/>
      <c r="B553" s="217" t="s">
        <v>2284</v>
      </c>
      <c r="C553" s="363" t="s">
        <v>3405</v>
      </c>
      <c r="D553" s="214" t="s">
        <v>22</v>
      </c>
      <c r="E553" s="235">
        <v>5057.2</v>
      </c>
      <c r="F553" s="35">
        <v>41796</v>
      </c>
      <c r="G553" s="44">
        <v>5057.2</v>
      </c>
      <c r="H553" s="243">
        <f t="shared" si="8"/>
        <v>0</v>
      </c>
      <c r="I553" s="214"/>
    </row>
    <row r="554" spans="1:9" x14ac:dyDescent="0.25">
      <c r="A554" s="216"/>
      <c r="B554" s="217" t="s">
        <v>1182</v>
      </c>
      <c r="C554" s="363" t="s">
        <v>3405</v>
      </c>
      <c r="D554" s="214" t="s">
        <v>22</v>
      </c>
      <c r="E554" s="235">
        <v>10225.5</v>
      </c>
      <c r="F554" s="35">
        <v>41799</v>
      </c>
      <c r="G554" s="44">
        <v>10225.5</v>
      </c>
      <c r="H554" s="243">
        <f t="shared" si="8"/>
        <v>0</v>
      </c>
      <c r="I554" s="214"/>
    </row>
    <row r="555" spans="1:9" x14ac:dyDescent="0.25">
      <c r="A555" s="216"/>
      <c r="B555" s="217" t="s">
        <v>1281</v>
      </c>
      <c r="C555" s="363" t="s">
        <v>3405</v>
      </c>
      <c r="D555" s="214" t="s">
        <v>22</v>
      </c>
      <c r="E555" s="235">
        <v>3048</v>
      </c>
      <c r="F555" s="35">
        <v>41799</v>
      </c>
      <c r="G555" s="44">
        <v>3048</v>
      </c>
      <c r="H555" s="243">
        <f t="shared" si="8"/>
        <v>0</v>
      </c>
      <c r="I555" s="214"/>
    </row>
    <row r="556" spans="1:9" x14ac:dyDescent="0.25">
      <c r="A556" s="216"/>
      <c r="B556" s="217" t="s">
        <v>1397</v>
      </c>
      <c r="C556" s="363" t="s">
        <v>3405</v>
      </c>
      <c r="D556" s="214" t="s">
        <v>22</v>
      </c>
      <c r="E556" s="235">
        <v>4605</v>
      </c>
      <c r="F556" s="39" t="s">
        <v>3722</v>
      </c>
      <c r="G556" s="44">
        <v>4605</v>
      </c>
      <c r="H556" s="243">
        <f t="shared" si="8"/>
        <v>0</v>
      </c>
      <c r="I556" s="214"/>
    </row>
    <row r="557" spans="1:9" x14ac:dyDescent="0.25">
      <c r="A557" s="216"/>
      <c r="B557" s="217" t="s">
        <v>1405</v>
      </c>
      <c r="C557" s="363" t="s">
        <v>3405</v>
      </c>
      <c r="D557" s="214" t="s">
        <v>22</v>
      </c>
      <c r="E557" s="235">
        <v>1689</v>
      </c>
      <c r="F557" s="35">
        <v>41800</v>
      </c>
      <c r="G557" s="44">
        <v>1689</v>
      </c>
      <c r="H557" s="243">
        <f t="shared" si="8"/>
        <v>0</v>
      </c>
      <c r="I557" s="214"/>
    </row>
    <row r="558" spans="1:9" x14ac:dyDescent="0.25">
      <c r="A558" s="216"/>
      <c r="B558" s="217" t="s">
        <v>1579</v>
      </c>
      <c r="C558" s="363" t="s">
        <v>3405</v>
      </c>
      <c r="D558" s="214" t="s">
        <v>22</v>
      </c>
      <c r="E558" s="235">
        <v>4746</v>
      </c>
      <c r="F558" s="39" t="s">
        <v>3742</v>
      </c>
      <c r="G558" s="44">
        <v>4746</v>
      </c>
      <c r="H558" s="243">
        <f t="shared" si="8"/>
        <v>0</v>
      </c>
      <c r="I558" s="214"/>
    </row>
    <row r="559" spans="1:9" x14ac:dyDescent="0.25">
      <c r="A559" s="216"/>
      <c r="B559" s="398" t="s">
        <v>1685</v>
      </c>
      <c r="C559" s="343" t="s">
        <v>3573</v>
      </c>
      <c r="D559" s="214" t="s">
        <v>22</v>
      </c>
      <c r="E559" s="235">
        <v>3874</v>
      </c>
      <c r="F559" s="35">
        <v>41803</v>
      </c>
      <c r="G559" s="44">
        <v>3874</v>
      </c>
      <c r="H559" s="243">
        <f t="shared" si="8"/>
        <v>0</v>
      </c>
      <c r="I559" s="214"/>
    </row>
    <row r="560" spans="1:9" x14ac:dyDescent="0.25">
      <c r="A560" s="216"/>
      <c r="B560" s="398" t="s">
        <v>1766</v>
      </c>
      <c r="C560" s="343" t="s">
        <v>3573</v>
      </c>
      <c r="D560" s="214" t="s">
        <v>22</v>
      </c>
      <c r="E560" s="235">
        <v>2085</v>
      </c>
      <c r="F560" s="39" t="s">
        <v>3741</v>
      </c>
      <c r="G560" s="44">
        <v>2085</v>
      </c>
      <c r="H560" s="243">
        <f t="shared" si="8"/>
        <v>0</v>
      </c>
      <c r="I560" s="214"/>
    </row>
    <row r="561" spans="1:9" x14ac:dyDescent="0.25">
      <c r="A561" s="216"/>
      <c r="B561" s="398" t="s">
        <v>1767</v>
      </c>
      <c r="C561" s="343" t="s">
        <v>3573</v>
      </c>
      <c r="D561" s="214" t="s">
        <v>22</v>
      </c>
      <c r="E561" s="235">
        <v>6613.5</v>
      </c>
      <c r="F561" s="35">
        <v>41806</v>
      </c>
      <c r="G561" s="44">
        <v>6613.5</v>
      </c>
      <c r="H561" s="243">
        <f t="shared" si="8"/>
        <v>0</v>
      </c>
      <c r="I561" s="214"/>
    </row>
    <row r="562" spans="1:9" x14ac:dyDescent="0.25">
      <c r="A562" s="216"/>
      <c r="B562" s="398" t="s">
        <v>1932</v>
      </c>
      <c r="C562" s="343" t="s">
        <v>3573</v>
      </c>
      <c r="D562" s="214" t="s">
        <v>22</v>
      </c>
      <c r="E562" s="235">
        <v>2040</v>
      </c>
      <c r="F562" s="35">
        <v>41806</v>
      </c>
      <c r="G562" s="44">
        <v>2040</v>
      </c>
      <c r="H562" s="243">
        <f t="shared" si="8"/>
        <v>0</v>
      </c>
      <c r="I562" s="214"/>
    </row>
    <row r="563" spans="1:9" x14ac:dyDescent="0.25">
      <c r="A563" s="216"/>
      <c r="B563" s="398" t="s">
        <v>2056</v>
      </c>
      <c r="C563" s="343" t="s">
        <v>3573</v>
      </c>
      <c r="D563" s="214" t="s">
        <v>22</v>
      </c>
      <c r="E563" s="235">
        <v>4852</v>
      </c>
      <c r="F563" s="39" t="s">
        <v>3747</v>
      </c>
      <c r="G563" s="44">
        <v>4852</v>
      </c>
      <c r="H563" s="243">
        <f t="shared" si="8"/>
        <v>0</v>
      </c>
      <c r="I563" s="214"/>
    </row>
    <row r="564" spans="1:9" x14ac:dyDescent="0.25">
      <c r="A564" s="366">
        <v>41809</v>
      </c>
      <c r="B564" s="400" t="s">
        <v>2170</v>
      </c>
      <c r="C564" s="368" t="s">
        <v>3573</v>
      </c>
      <c r="D564" s="214" t="s">
        <v>22</v>
      </c>
      <c r="E564" s="235">
        <v>2704</v>
      </c>
      <c r="F564" s="35">
        <v>41809</v>
      </c>
      <c r="G564" s="44">
        <v>2704</v>
      </c>
      <c r="H564" s="243">
        <f t="shared" si="8"/>
        <v>0</v>
      </c>
      <c r="I564" s="214"/>
    </row>
    <row r="565" spans="1:9" x14ac:dyDescent="0.25">
      <c r="A565" s="216"/>
      <c r="B565" s="398" t="s">
        <v>2342</v>
      </c>
      <c r="C565" s="343" t="s">
        <v>3573</v>
      </c>
      <c r="D565" s="214" t="s">
        <v>22</v>
      </c>
      <c r="E565" s="235">
        <v>8903</v>
      </c>
      <c r="F565" s="35">
        <v>41813</v>
      </c>
      <c r="G565" s="44">
        <v>8903</v>
      </c>
      <c r="H565" s="243">
        <f t="shared" si="8"/>
        <v>0</v>
      </c>
      <c r="I565" s="214"/>
    </row>
    <row r="566" spans="1:9" x14ac:dyDescent="0.25">
      <c r="A566" s="216"/>
      <c r="B566" s="398" t="s">
        <v>1224</v>
      </c>
      <c r="C566" s="343" t="s">
        <v>3573</v>
      </c>
      <c r="D566" s="214" t="s">
        <v>22</v>
      </c>
      <c r="E566" s="235">
        <v>3104</v>
      </c>
      <c r="F566" s="35">
        <v>41811</v>
      </c>
      <c r="G566" s="44">
        <v>3104</v>
      </c>
      <c r="H566" s="243">
        <f t="shared" si="8"/>
        <v>0</v>
      </c>
      <c r="I566" s="214"/>
    </row>
    <row r="567" spans="1:9" x14ac:dyDescent="0.25">
      <c r="A567" s="216"/>
      <c r="B567" s="398" t="s">
        <v>1311</v>
      </c>
      <c r="C567" s="343" t="s">
        <v>3573</v>
      </c>
      <c r="D567" s="214" t="s">
        <v>22</v>
      </c>
      <c r="E567" s="235">
        <v>4773.6000000000004</v>
      </c>
      <c r="F567" s="35">
        <v>41812</v>
      </c>
      <c r="G567" s="44">
        <v>4773.6000000000004</v>
      </c>
      <c r="H567" s="243">
        <f t="shared" si="8"/>
        <v>0</v>
      </c>
      <c r="I567" s="214"/>
    </row>
    <row r="568" spans="1:9" x14ac:dyDescent="0.25">
      <c r="A568" s="216"/>
      <c r="B568" s="398" t="s">
        <v>1364</v>
      </c>
      <c r="C568" s="343" t="s">
        <v>3573</v>
      </c>
      <c r="D568" s="214" t="s">
        <v>22</v>
      </c>
      <c r="E568" s="235">
        <v>1612</v>
      </c>
      <c r="F568" s="35">
        <v>41813</v>
      </c>
      <c r="G568" s="44">
        <v>1612</v>
      </c>
      <c r="H568" s="243">
        <f t="shared" si="8"/>
        <v>0</v>
      </c>
      <c r="I568" s="214"/>
    </row>
    <row r="569" spans="1:9" x14ac:dyDescent="0.25">
      <c r="A569" s="216"/>
      <c r="B569" s="398" t="s">
        <v>1467</v>
      </c>
      <c r="C569" s="343" t="s">
        <v>3573</v>
      </c>
      <c r="D569" s="214" t="s">
        <v>22</v>
      </c>
      <c r="E569" s="235">
        <v>4420.5</v>
      </c>
      <c r="F569" s="35">
        <v>41814</v>
      </c>
      <c r="G569" s="34">
        <v>4420.5</v>
      </c>
      <c r="H569" s="243">
        <f t="shared" si="8"/>
        <v>0</v>
      </c>
      <c r="I569" s="121"/>
    </row>
    <row r="570" spans="1:9" x14ac:dyDescent="0.25">
      <c r="A570" s="216"/>
      <c r="B570" s="398" t="s">
        <v>1599</v>
      </c>
      <c r="C570" s="343" t="s">
        <v>3573</v>
      </c>
      <c r="D570" s="214" t="s">
        <v>22</v>
      </c>
      <c r="E570" s="235">
        <v>1809.5</v>
      </c>
      <c r="F570" s="35">
        <v>41816</v>
      </c>
      <c r="G570" s="34">
        <v>1809.5</v>
      </c>
      <c r="H570" s="243">
        <f t="shared" si="8"/>
        <v>0</v>
      </c>
      <c r="I570" s="121"/>
    </row>
    <row r="571" spans="1:9" x14ac:dyDescent="0.25">
      <c r="A571" s="216"/>
      <c r="B571" s="398" t="s">
        <v>2088</v>
      </c>
      <c r="C571" s="343" t="s">
        <v>3573</v>
      </c>
      <c r="D571" s="214" t="s">
        <v>3618</v>
      </c>
      <c r="E571" s="235">
        <v>7730</v>
      </c>
      <c r="F571" s="35">
        <v>41807</v>
      </c>
      <c r="G571" s="44">
        <v>7730</v>
      </c>
      <c r="H571" s="243">
        <f t="shared" si="8"/>
        <v>0</v>
      </c>
      <c r="I571" s="214"/>
    </row>
    <row r="572" spans="1:9" x14ac:dyDescent="0.25">
      <c r="A572" s="216"/>
      <c r="B572" s="217" t="s">
        <v>1967</v>
      </c>
      <c r="C572" s="363" t="s">
        <v>3405</v>
      </c>
      <c r="D572" s="214" t="s">
        <v>62</v>
      </c>
      <c r="E572" s="235">
        <v>8400</v>
      </c>
      <c r="F572" s="35">
        <v>41794</v>
      </c>
      <c r="G572" s="34">
        <v>8400</v>
      </c>
      <c r="H572" s="86">
        <f t="shared" si="8"/>
        <v>0</v>
      </c>
      <c r="I572" s="121" t="s">
        <v>12</v>
      </c>
    </row>
    <row r="573" spans="1:9" x14ac:dyDescent="0.25">
      <c r="A573" s="216"/>
      <c r="B573" s="217" t="s">
        <v>2081</v>
      </c>
      <c r="C573" s="363" t="s">
        <v>3405</v>
      </c>
      <c r="D573" s="214" t="s">
        <v>62</v>
      </c>
      <c r="E573" s="235">
        <v>21873.5</v>
      </c>
      <c r="F573" s="35">
        <v>41794</v>
      </c>
      <c r="G573" s="34">
        <v>21873.5</v>
      </c>
      <c r="H573" s="243">
        <f t="shared" si="8"/>
        <v>0</v>
      </c>
      <c r="I573" s="121"/>
    </row>
    <row r="574" spans="1:9" x14ac:dyDescent="0.25">
      <c r="A574" s="216"/>
      <c r="B574" s="217" t="s">
        <v>2236</v>
      </c>
      <c r="C574" s="363" t="s">
        <v>3405</v>
      </c>
      <c r="D574" s="214" t="s">
        <v>62</v>
      </c>
      <c r="E574" s="235">
        <v>9889.6</v>
      </c>
      <c r="F574" s="35">
        <v>41798</v>
      </c>
      <c r="G574" s="44">
        <v>9889.6</v>
      </c>
      <c r="H574" s="243">
        <f t="shared" si="8"/>
        <v>0</v>
      </c>
      <c r="I574" s="214" t="s">
        <v>12</v>
      </c>
    </row>
    <row r="575" spans="1:9" x14ac:dyDescent="0.25">
      <c r="A575" s="216"/>
      <c r="B575" s="217" t="s">
        <v>2335</v>
      </c>
      <c r="C575" s="363" t="s">
        <v>3405</v>
      </c>
      <c r="D575" s="214" t="s">
        <v>62</v>
      </c>
      <c r="E575" s="235">
        <v>19981</v>
      </c>
      <c r="F575" s="35">
        <v>41798</v>
      </c>
      <c r="G575" s="44">
        <v>19981</v>
      </c>
      <c r="H575" s="243">
        <f t="shared" si="8"/>
        <v>0</v>
      </c>
      <c r="I575" s="214" t="s">
        <v>65</v>
      </c>
    </row>
    <row r="576" spans="1:9" x14ac:dyDescent="0.25">
      <c r="A576" s="216"/>
      <c r="B576" s="217" t="s">
        <v>1185</v>
      </c>
      <c r="C576" s="363" t="s">
        <v>3405</v>
      </c>
      <c r="D576" s="214" t="s">
        <v>62</v>
      </c>
      <c r="E576" s="235">
        <v>23796</v>
      </c>
      <c r="F576" s="35">
        <v>41798</v>
      </c>
      <c r="G576" s="44">
        <v>23796</v>
      </c>
      <c r="H576" s="243">
        <f t="shared" si="8"/>
        <v>0</v>
      </c>
      <c r="I576" s="214" t="s">
        <v>65</v>
      </c>
    </row>
    <row r="577" spans="1:9" x14ac:dyDescent="0.25">
      <c r="A577" s="216"/>
      <c r="B577" s="217" t="s">
        <v>1353</v>
      </c>
      <c r="C577" s="363" t="s">
        <v>3405</v>
      </c>
      <c r="D577" s="214" t="s">
        <v>62</v>
      </c>
      <c r="E577" s="235">
        <v>10240</v>
      </c>
      <c r="F577" s="35">
        <v>41801</v>
      </c>
      <c r="G577" s="257">
        <v>10240</v>
      </c>
      <c r="H577" s="243">
        <f t="shared" si="8"/>
        <v>0</v>
      </c>
      <c r="I577" s="214" t="s">
        <v>3427</v>
      </c>
    </row>
    <row r="578" spans="1:9" x14ac:dyDescent="0.25">
      <c r="A578" s="216"/>
      <c r="B578" s="217" t="s">
        <v>1451</v>
      </c>
      <c r="C578" s="363" t="s">
        <v>3405</v>
      </c>
      <c r="D578" s="214" t="s">
        <v>62</v>
      </c>
      <c r="E578" s="235">
        <v>22775</v>
      </c>
      <c r="F578" s="35">
        <v>41801</v>
      </c>
      <c r="G578" s="44">
        <v>22775</v>
      </c>
      <c r="H578" s="243">
        <f t="shared" si="8"/>
        <v>0</v>
      </c>
      <c r="I578" s="214"/>
    </row>
    <row r="579" spans="1:9" x14ac:dyDescent="0.25">
      <c r="A579" s="216"/>
      <c r="B579" s="217" t="s">
        <v>1608</v>
      </c>
      <c r="C579" s="363" t="s">
        <v>3405</v>
      </c>
      <c r="D579" s="214" t="s">
        <v>62</v>
      </c>
      <c r="E579" s="235">
        <v>14503.2</v>
      </c>
      <c r="F579" s="38" t="s">
        <v>3756</v>
      </c>
      <c r="G579" s="44">
        <v>14503.2</v>
      </c>
      <c r="H579" s="243">
        <f t="shared" ref="H579:H642" si="9">E579-G579</f>
        <v>0</v>
      </c>
      <c r="I579" s="214" t="s">
        <v>12</v>
      </c>
    </row>
    <row r="580" spans="1:9" x14ac:dyDescent="0.25">
      <c r="A580" s="216"/>
      <c r="B580" s="398" t="s">
        <v>1679</v>
      </c>
      <c r="C580" s="343" t="s">
        <v>3573</v>
      </c>
      <c r="D580" s="214" t="s">
        <v>62</v>
      </c>
      <c r="E580" s="235">
        <v>15631</v>
      </c>
      <c r="F580" s="39" t="s">
        <v>3757</v>
      </c>
      <c r="G580" s="44">
        <v>15631</v>
      </c>
      <c r="H580" s="243">
        <f t="shared" si="9"/>
        <v>0</v>
      </c>
      <c r="I580" s="214" t="s">
        <v>65</v>
      </c>
    </row>
    <row r="581" spans="1:9" x14ac:dyDescent="0.25">
      <c r="A581" s="216"/>
      <c r="B581" s="398" t="s">
        <v>1723</v>
      </c>
      <c r="C581" s="343" t="s">
        <v>3573</v>
      </c>
      <c r="D581" s="214" t="s">
        <v>62</v>
      </c>
      <c r="E581" s="235">
        <v>8035</v>
      </c>
      <c r="F581" s="35">
        <v>41805</v>
      </c>
      <c r="G581" s="44">
        <v>8035</v>
      </c>
      <c r="H581" s="243">
        <f t="shared" si="9"/>
        <v>0</v>
      </c>
      <c r="I581" s="214" t="s">
        <v>65</v>
      </c>
    </row>
    <row r="582" spans="1:9" x14ac:dyDescent="0.25">
      <c r="A582" s="216"/>
      <c r="B582" s="398" t="s">
        <v>1765</v>
      </c>
      <c r="C582" s="343" t="s">
        <v>3573</v>
      </c>
      <c r="D582" s="214" t="s">
        <v>62</v>
      </c>
      <c r="E582" s="235">
        <v>23838</v>
      </c>
      <c r="F582" s="35">
        <v>41805</v>
      </c>
      <c r="G582" s="44">
        <v>23838</v>
      </c>
      <c r="H582" s="243">
        <f t="shared" si="9"/>
        <v>0</v>
      </c>
      <c r="I582" s="214" t="s">
        <v>65</v>
      </c>
    </row>
    <row r="583" spans="1:9" x14ac:dyDescent="0.25">
      <c r="A583" s="216"/>
      <c r="B583" s="398" t="s">
        <v>1836</v>
      </c>
      <c r="C583" s="343" t="s">
        <v>3573</v>
      </c>
      <c r="D583" s="214" t="s">
        <v>62</v>
      </c>
      <c r="E583" s="235">
        <v>38889.5</v>
      </c>
      <c r="F583" s="35">
        <v>41805</v>
      </c>
      <c r="G583" s="44">
        <v>38889.5</v>
      </c>
      <c r="H583" s="243">
        <f t="shared" si="9"/>
        <v>0</v>
      </c>
      <c r="I583" s="214" t="s">
        <v>12</v>
      </c>
    </row>
    <row r="584" spans="1:9" x14ac:dyDescent="0.25">
      <c r="A584" s="216"/>
      <c r="B584" s="398" t="s">
        <v>2044</v>
      </c>
      <c r="C584" s="343" t="s">
        <v>3573</v>
      </c>
      <c r="D584" s="214" t="s">
        <v>62</v>
      </c>
      <c r="E584" s="235">
        <v>8096</v>
      </c>
      <c r="F584" s="35">
        <v>41808</v>
      </c>
      <c r="G584" s="44">
        <v>8096</v>
      </c>
      <c r="H584" s="243">
        <f t="shared" si="9"/>
        <v>0</v>
      </c>
      <c r="I584" s="214" t="s">
        <v>65</v>
      </c>
    </row>
    <row r="585" spans="1:9" x14ac:dyDescent="0.25">
      <c r="A585" s="366">
        <v>41809</v>
      </c>
      <c r="B585" s="400" t="s">
        <v>2132</v>
      </c>
      <c r="C585" s="368" t="s">
        <v>3573</v>
      </c>
      <c r="D585" s="214" t="s">
        <v>62</v>
      </c>
      <c r="E585" s="235">
        <v>13792</v>
      </c>
      <c r="F585" s="35">
        <v>41812</v>
      </c>
      <c r="G585" s="44">
        <v>13792</v>
      </c>
      <c r="H585" s="243">
        <f t="shared" si="9"/>
        <v>0</v>
      </c>
      <c r="I585" s="214" t="s">
        <v>65</v>
      </c>
    </row>
    <row r="586" spans="1:9" x14ac:dyDescent="0.25">
      <c r="A586" s="369">
        <v>41808</v>
      </c>
      <c r="B586" s="399" t="s">
        <v>2177</v>
      </c>
      <c r="C586" s="371" t="s">
        <v>3573</v>
      </c>
      <c r="D586" s="214" t="s">
        <v>62</v>
      </c>
      <c r="E586" s="235">
        <v>22513</v>
      </c>
      <c r="F586" s="35">
        <v>41808</v>
      </c>
      <c r="G586" s="44">
        <v>22513</v>
      </c>
      <c r="H586" s="243">
        <f t="shared" si="9"/>
        <v>0</v>
      </c>
      <c r="I586" s="214"/>
    </row>
    <row r="587" spans="1:9" x14ac:dyDescent="0.25">
      <c r="A587" s="216"/>
      <c r="B587" s="398" t="s">
        <v>1163</v>
      </c>
      <c r="C587" s="343" t="s">
        <v>3573</v>
      </c>
      <c r="D587" s="214" t="s">
        <v>62</v>
      </c>
      <c r="E587" s="235">
        <v>17847</v>
      </c>
      <c r="F587" s="39" t="s">
        <v>3641</v>
      </c>
      <c r="G587" s="44">
        <v>17847</v>
      </c>
      <c r="H587" s="243">
        <f t="shared" si="9"/>
        <v>0</v>
      </c>
      <c r="I587" s="214" t="s">
        <v>12</v>
      </c>
    </row>
    <row r="588" spans="1:9" x14ac:dyDescent="0.25">
      <c r="A588" s="216"/>
      <c r="B588" s="398" t="s">
        <v>1251</v>
      </c>
      <c r="C588" s="343" t="s">
        <v>3573</v>
      </c>
      <c r="D588" s="214" t="s">
        <v>62</v>
      </c>
      <c r="E588" s="235">
        <v>23345</v>
      </c>
      <c r="F588" s="35">
        <v>41812</v>
      </c>
      <c r="G588" s="44">
        <v>23345</v>
      </c>
      <c r="H588" s="243">
        <f t="shared" si="9"/>
        <v>0</v>
      </c>
      <c r="I588" s="214" t="s">
        <v>65</v>
      </c>
    </row>
    <row r="589" spans="1:9" x14ac:dyDescent="0.25">
      <c r="A589" s="216"/>
      <c r="B589" s="398" t="s">
        <v>1435</v>
      </c>
      <c r="C589" s="343" t="s">
        <v>3573</v>
      </c>
      <c r="D589" s="214" t="s">
        <v>62</v>
      </c>
      <c r="E589" s="235">
        <v>32589.119999999999</v>
      </c>
      <c r="F589" s="38" t="s">
        <v>3667</v>
      </c>
      <c r="G589" s="44">
        <v>32589.119999999999</v>
      </c>
      <c r="H589" s="243">
        <f t="shared" si="9"/>
        <v>0</v>
      </c>
      <c r="I589" s="58" t="s">
        <v>30</v>
      </c>
    </row>
    <row r="590" spans="1:9" x14ac:dyDescent="0.25">
      <c r="A590" s="216"/>
      <c r="B590" s="398" t="s">
        <v>1442</v>
      </c>
      <c r="C590" s="343" t="s">
        <v>3573</v>
      </c>
      <c r="D590" s="214" t="s">
        <v>62</v>
      </c>
      <c r="E590" s="235">
        <v>9028</v>
      </c>
      <c r="F590" s="38" t="s">
        <v>3669</v>
      </c>
      <c r="G590" s="34">
        <v>9028</v>
      </c>
      <c r="H590" s="243">
        <f t="shared" si="9"/>
        <v>0</v>
      </c>
      <c r="I590" s="214" t="s">
        <v>65</v>
      </c>
    </row>
    <row r="591" spans="1:9" x14ac:dyDescent="0.25">
      <c r="A591" s="216"/>
      <c r="B591" s="398" t="s">
        <v>1535</v>
      </c>
      <c r="C591" s="343" t="s">
        <v>3573</v>
      </c>
      <c r="D591" s="214" t="s">
        <v>62</v>
      </c>
      <c r="E591" s="235">
        <v>20301</v>
      </c>
      <c r="F591" s="38" t="s">
        <v>3667</v>
      </c>
      <c r="G591" s="34">
        <v>20301</v>
      </c>
      <c r="H591" s="243">
        <f t="shared" si="9"/>
        <v>0</v>
      </c>
      <c r="I591" s="121"/>
    </row>
    <row r="592" spans="1:9" x14ac:dyDescent="0.25">
      <c r="A592" s="216"/>
      <c r="B592" s="398" t="s">
        <v>1569</v>
      </c>
      <c r="C592" s="343" t="s">
        <v>3573</v>
      </c>
      <c r="D592" s="214" t="s">
        <v>62</v>
      </c>
      <c r="E592" s="235">
        <v>5520</v>
      </c>
      <c r="F592" s="35">
        <v>41815</v>
      </c>
      <c r="G592" s="34">
        <v>5520</v>
      </c>
      <c r="H592" s="243">
        <f t="shared" si="9"/>
        <v>0</v>
      </c>
      <c r="I592" s="121"/>
    </row>
    <row r="593" spans="1:9" x14ac:dyDescent="0.25">
      <c r="A593" s="216"/>
      <c r="B593" s="398" t="s">
        <v>1596</v>
      </c>
      <c r="C593" s="343" t="s">
        <v>3573</v>
      </c>
      <c r="D593" s="214" t="s">
        <v>62</v>
      </c>
      <c r="E593" s="235">
        <v>16397.5</v>
      </c>
      <c r="F593" s="38">
        <v>41822</v>
      </c>
      <c r="G593" s="40">
        <v>16397.5</v>
      </c>
      <c r="H593" s="243">
        <f t="shared" si="9"/>
        <v>0</v>
      </c>
      <c r="I593" s="121" t="s">
        <v>65</v>
      </c>
    </row>
    <row r="594" spans="1:9" x14ac:dyDescent="0.25">
      <c r="A594" s="216"/>
      <c r="B594" s="217" t="s">
        <v>1713</v>
      </c>
      <c r="C594" s="253" t="s">
        <v>3681</v>
      </c>
      <c r="D594" s="214" t="s">
        <v>62</v>
      </c>
      <c r="E594" s="235">
        <v>17466</v>
      </c>
      <c r="F594" s="340" t="s">
        <v>3689</v>
      </c>
      <c r="G594" s="44">
        <v>17466</v>
      </c>
      <c r="H594" s="243">
        <f t="shared" si="9"/>
        <v>0</v>
      </c>
      <c r="I594" s="214" t="s">
        <v>65</v>
      </c>
    </row>
    <row r="595" spans="1:9" x14ac:dyDescent="0.25">
      <c r="A595" s="216"/>
      <c r="B595" s="217" t="s">
        <v>1821</v>
      </c>
      <c r="C595" s="253" t="s">
        <v>3681</v>
      </c>
      <c r="D595" s="214" t="s">
        <v>62</v>
      </c>
      <c r="E595" s="235">
        <v>28108</v>
      </c>
      <c r="F595" s="35">
        <v>41818</v>
      </c>
      <c r="G595" s="44">
        <v>28108</v>
      </c>
      <c r="H595" s="243">
        <f t="shared" si="9"/>
        <v>0</v>
      </c>
      <c r="I595" s="214" t="s">
        <v>65</v>
      </c>
    </row>
    <row r="596" spans="1:9" x14ac:dyDescent="0.25">
      <c r="A596" s="216"/>
      <c r="B596" s="398" t="s">
        <v>1362</v>
      </c>
      <c r="C596" s="343" t="s">
        <v>3573</v>
      </c>
      <c r="D596" s="214" t="s">
        <v>794</v>
      </c>
      <c r="E596" s="235">
        <v>1174.5</v>
      </c>
      <c r="F596" s="35">
        <v>41813</v>
      </c>
      <c r="G596" s="44">
        <v>1174.5</v>
      </c>
      <c r="H596" s="243">
        <f t="shared" si="9"/>
        <v>0</v>
      </c>
      <c r="I596" s="214" t="s">
        <v>30</v>
      </c>
    </row>
    <row r="597" spans="1:9" x14ac:dyDescent="0.25">
      <c r="A597" s="216"/>
      <c r="B597" s="398" t="s">
        <v>1560</v>
      </c>
      <c r="C597" s="343" t="s">
        <v>3573</v>
      </c>
      <c r="D597" s="214" t="s">
        <v>794</v>
      </c>
      <c r="E597" s="235">
        <v>1017</v>
      </c>
      <c r="F597" s="35">
        <v>41815</v>
      </c>
      <c r="G597" s="34">
        <v>1017</v>
      </c>
      <c r="H597" s="243">
        <f t="shared" si="9"/>
        <v>0</v>
      </c>
      <c r="I597" s="121" t="s">
        <v>217</v>
      </c>
    </row>
    <row r="598" spans="1:9" x14ac:dyDescent="0.25">
      <c r="A598" s="211"/>
      <c r="B598" s="217" t="s">
        <v>2097</v>
      </c>
      <c r="C598" s="363" t="s">
        <v>3405</v>
      </c>
      <c r="D598" s="214" t="s">
        <v>124</v>
      </c>
      <c r="E598" s="235">
        <v>6756</v>
      </c>
      <c r="F598" s="35">
        <v>41795</v>
      </c>
      <c r="G598" s="34">
        <v>6756</v>
      </c>
      <c r="H598" s="243">
        <f t="shared" si="9"/>
        <v>0</v>
      </c>
      <c r="I598" s="121" t="s">
        <v>30</v>
      </c>
    </row>
    <row r="599" spans="1:9" x14ac:dyDescent="0.25">
      <c r="A599" s="211"/>
      <c r="B599" s="217" t="s">
        <v>2282</v>
      </c>
      <c r="C599" s="363" t="s">
        <v>3405</v>
      </c>
      <c r="D599" s="214" t="s">
        <v>124</v>
      </c>
      <c r="E599" s="235">
        <v>8855</v>
      </c>
      <c r="F599" s="35">
        <v>41797</v>
      </c>
      <c r="G599" s="44">
        <v>8855</v>
      </c>
      <c r="H599" s="243">
        <f t="shared" si="9"/>
        <v>0</v>
      </c>
      <c r="I599" s="214" t="s">
        <v>30</v>
      </c>
    </row>
    <row r="600" spans="1:9" x14ac:dyDescent="0.25">
      <c r="A600" s="249"/>
      <c r="B600" s="217" t="s">
        <v>1154</v>
      </c>
      <c r="C600" s="363" t="s">
        <v>3405</v>
      </c>
      <c r="D600" s="214" t="s">
        <v>124</v>
      </c>
      <c r="E600" s="235">
        <v>8219</v>
      </c>
      <c r="F600" s="35">
        <v>41797</v>
      </c>
      <c r="G600" s="44">
        <v>8219</v>
      </c>
      <c r="H600" s="243">
        <f t="shared" si="9"/>
        <v>0</v>
      </c>
      <c r="I600" s="214" t="s">
        <v>30</v>
      </c>
    </row>
    <row r="601" spans="1:9" x14ac:dyDescent="0.25">
      <c r="A601" s="216"/>
      <c r="B601" s="217" t="s">
        <v>1264</v>
      </c>
      <c r="C601" s="363" t="s">
        <v>3405</v>
      </c>
      <c r="D601" s="214" t="s">
        <v>124</v>
      </c>
      <c r="E601" s="235">
        <v>1293.5999999999999</v>
      </c>
      <c r="F601" s="35">
        <v>41799</v>
      </c>
      <c r="G601" s="44">
        <v>1293.5999999999999</v>
      </c>
      <c r="H601" s="243">
        <f t="shared" si="9"/>
        <v>0</v>
      </c>
      <c r="I601" s="214" t="s">
        <v>30</v>
      </c>
    </row>
    <row r="602" spans="1:9" x14ac:dyDescent="0.25">
      <c r="A602" s="216"/>
      <c r="B602" s="217" t="s">
        <v>1391</v>
      </c>
      <c r="C602" s="363" t="s">
        <v>3405</v>
      </c>
      <c r="D602" s="214" t="s">
        <v>124</v>
      </c>
      <c r="E602" s="235">
        <v>4811</v>
      </c>
      <c r="F602" s="35">
        <v>41800</v>
      </c>
      <c r="G602" s="44">
        <v>4811</v>
      </c>
      <c r="H602" s="243">
        <f t="shared" si="9"/>
        <v>0</v>
      </c>
      <c r="I602" s="214" t="s">
        <v>30</v>
      </c>
    </row>
    <row r="603" spans="1:9" x14ac:dyDescent="0.25">
      <c r="A603" s="216"/>
      <c r="B603" s="217" t="s">
        <v>1562</v>
      </c>
      <c r="C603" s="363" t="s">
        <v>3405</v>
      </c>
      <c r="D603" s="214" t="s">
        <v>124</v>
      </c>
      <c r="E603" s="235">
        <v>9556.2000000000007</v>
      </c>
      <c r="F603" s="35">
        <v>41802</v>
      </c>
      <c r="G603" s="44">
        <v>9556.2000000000007</v>
      </c>
      <c r="H603" s="243">
        <f t="shared" si="9"/>
        <v>0</v>
      </c>
      <c r="I603" s="214" t="s">
        <v>30</v>
      </c>
    </row>
    <row r="604" spans="1:9" x14ac:dyDescent="0.25">
      <c r="A604" s="216"/>
      <c r="B604" s="398" t="s">
        <v>1781</v>
      </c>
      <c r="C604" s="343" t="s">
        <v>3573</v>
      </c>
      <c r="D604" s="214" t="s">
        <v>124</v>
      </c>
      <c r="E604" s="235">
        <v>10528</v>
      </c>
      <c r="F604" s="35">
        <v>41805</v>
      </c>
      <c r="G604" s="44">
        <v>10528</v>
      </c>
      <c r="H604" s="243">
        <f t="shared" si="9"/>
        <v>0</v>
      </c>
      <c r="I604" s="214" t="s">
        <v>30</v>
      </c>
    </row>
    <row r="605" spans="1:9" x14ac:dyDescent="0.25">
      <c r="A605" s="216"/>
      <c r="B605" s="398" t="s">
        <v>1922</v>
      </c>
      <c r="C605" s="343" t="s">
        <v>3573</v>
      </c>
      <c r="D605" s="214" t="s">
        <v>124</v>
      </c>
      <c r="E605" s="235">
        <v>6479</v>
      </c>
      <c r="F605" s="35">
        <v>41806</v>
      </c>
      <c r="G605" s="44">
        <v>6479</v>
      </c>
      <c r="H605" s="243">
        <f t="shared" si="9"/>
        <v>0</v>
      </c>
      <c r="I605" s="214" t="s">
        <v>30</v>
      </c>
    </row>
    <row r="606" spans="1:9" x14ac:dyDescent="0.25">
      <c r="A606" s="366">
        <v>41809</v>
      </c>
      <c r="B606" s="400" t="s">
        <v>2164</v>
      </c>
      <c r="C606" s="368" t="s">
        <v>3573</v>
      </c>
      <c r="D606" s="214" t="s">
        <v>124</v>
      </c>
      <c r="E606" s="235">
        <v>8032.5</v>
      </c>
      <c r="F606" s="35">
        <v>41809</v>
      </c>
      <c r="G606" s="44">
        <v>8032.5</v>
      </c>
      <c r="H606" s="243">
        <f t="shared" si="9"/>
        <v>0</v>
      </c>
      <c r="I606" s="214" t="s">
        <v>30</v>
      </c>
    </row>
    <row r="607" spans="1:9" x14ac:dyDescent="0.25">
      <c r="A607" s="216"/>
      <c r="B607" s="398" t="s">
        <v>2325</v>
      </c>
      <c r="C607" s="343" t="s">
        <v>3573</v>
      </c>
      <c r="D607" s="214" t="s">
        <v>124</v>
      </c>
      <c r="E607" s="235">
        <v>5169</v>
      </c>
      <c r="F607" s="35">
        <v>41810</v>
      </c>
      <c r="G607" s="44">
        <v>5169</v>
      </c>
      <c r="H607" s="243">
        <f t="shared" si="9"/>
        <v>0</v>
      </c>
      <c r="I607" s="214" t="s">
        <v>30</v>
      </c>
    </row>
    <row r="608" spans="1:9" x14ac:dyDescent="0.25">
      <c r="A608" s="216"/>
      <c r="B608" s="398" t="s">
        <v>1232</v>
      </c>
      <c r="C608" s="343" t="s">
        <v>3573</v>
      </c>
      <c r="D608" s="214" t="s">
        <v>124</v>
      </c>
      <c r="E608" s="235">
        <v>9363</v>
      </c>
      <c r="F608" s="35">
        <v>41812</v>
      </c>
      <c r="G608" s="44">
        <v>9363</v>
      </c>
      <c r="H608" s="243">
        <f t="shared" si="9"/>
        <v>0</v>
      </c>
      <c r="I608" s="214" t="s">
        <v>27</v>
      </c>
    </row>
    <row r="609" spans="1:9" x14ac:dyDescent="0.25">
      <c r="A609" s="216"/>
      <c r="B609" s="398" t="s">
        <v>1469</v>
      </c>
      <c r="C609" s="343" t="s">
        <v>3573</v>
      </c>
      <c r="D609" s="214" t="s">
        <v>124</v>
      </c>
      <c r="E609" s="235">
        <v>5309.5</v>
      </c>
      <c r="F609" s="35">
        <v>41815</v>
      </c>
      <c r="G609" s="34">
        <v>5309.5</v>
      </c>
      <c r="H609" s="243">
        <f t="shared" si="9"/>
        <v>0</v>
      </c>
      <c r="I609" s="121" t="s">
        <v>30</v>
      </c>
    </row>
    <row r="610" spans="1:9" x14ac:dyDescent="0.25">
      <c r="A610" s="216"/>
      <c r="B610" s="398" t="s">
        <v>1600</v>
      </c>
      <c r="C610" s="343" t="s">
        <v>3573</v>
      </c>
      <c r="D610" s="214" t="s">
        <v>124</v>
      </c>
      <c r="E610" s="235">
        <v>10016</v>
      </c>
      <c r="F610" s="35">
        <v>41816</v>
      </c>
      <c r="G610" s="34">
        <v>10016</v>
      </c>
      <c r="H610" s="243">
        <f t="shared" si="9"/>
        <v>0</v>
      </c>
      <c r="I610" s="121" t="s">
        <v>30</v>
      </c>
    </row>
    <row r="611" spans="1:9" x14ac:dyDescent="0.25">
      <c r="A611" s="216"/>
      <c r="B611" s="217" t="s">
        <v>1793</v>
      </c>
      <c r="C611" s="253" t="s">
        <v>3681</v>
      </c>
      <c r="D611" s="214" t="s">
        <v>124</v>
      </c>
      <c r="E611" s="235">
        <v>13053</v>
      </c>
      <c r="F611" s="35">
        <v>41818</v>
      </c>
      <c r="G611" s="44">
        <v>13053</v>
      </c>
      <c r="H611" s="243">
        <f t="shared" si="9"/>
        <v>0</v>
      </c>
      <c r="I611" s="214"/>
    </row>
    <row r="612" spans="1:9" x14ac:dyDescent="0.25">
      <c r="A612" s="216"/>
      <c r="B612" s="217" t="s">
        <v>1959</v>
      </c>
      <c r="C612" s="253" t="s">
        <v>3681</v>
      </c>
      <c r="D612" s="214" t="s">
        <v>124</v>
      </c>
      <c r="E612" s="235">
        <v>6588</v>
      </c>
      <c r="F612" s="35">
        <v>41820</v>
      </c>
      <c r="G612" s="44">
        <v>6588</v>
      </c>
      <c r="H612" s="243">
        <f t="shared" si="9"/>
        <v>0</v>
      </c>
      <c r="I612" s="214" t="s">
        <v>30</v>
      </c>
    </row>
    <row r="613" spans="1:9" x14ac:dyDescent="0.25">
      <c r="A613" s="216"/>
      <c r="B613" s="217" t="s">
        <v>1955</v>
      </c>
      <c r="C613" s="363" t="s">
        <v>3405</v>
      </c>
      <c r="D613" s="214" t="s">
        <v>169</v>
      </c>
      <c r="E613" s="235">
        <v>4380</v>
      </c>
      <c r="F613" s="55" t="s">
        <v>3468</v>
      </c>
      <c r="G613" s="34">
        <v>4380</v>
      </c>
      <c r="H613" s="86">
        <f t="shared" si="9"/>
        <v>0</v>
      </c>
      <c r="I613" s="121" t="s">
        <v>162</v>
      </c>
    </row>
    <row r="614" spans="1:9" x14ac:dyDescent="0.25">
      <c r="A614" s="216"/>
      <c r="B614" s="217" t="s">
        <v>2220</v>
      </c>
      <c r="C614" s="363" t="s">
        <v>3405</v>
      </c>
      <c r="D614" s="214" t="s">
        <v>169</v>
      </c>
      <c r="E614" s="235">
        <v>16070.5</v>
      </c>
      <c r="F614" s="35">
        <v>41799</v>
      </c>
      <c r="G614" s="44">
        <v>16070.5</v>
      </c>
      <c r="H614" s="243">
        <f t="shared" si="9"/>
        <v>0</v>
      </c>
      <c r="I614" s="214" t="s">
        <v>162</v>
      </c>
    </row>
    <row r="615" spans="1:9" x14ac:dyDescent="0.25">
      <c r="A615" s="216"/>
      <c r="B615" s="217" t="s">
        <v>2246</v>
      </c>
      <c r="C615" s="363" t="s">
        <v>3405</v>
      </c>
      <c r="D615" s="214" t="s">
        <v>169</v>
      </c>
      <c r="E615" s="235">
        <v>3323</v>
      </c>
      <c r="F615" s="35">
        <v>41799</v>
      </c>
      <c r="G615" s="44">
        <v>3323</v>
      </c>
      <c r="H615" s="243">
        <f t="shared" si="9"/>
        <v>0</v>
      </c>
      <c r="I615" s="214" t="s">
        <v>3134</v>
      </c>
    </row>
    <row r="616" spans="1:9" x14ac:dyDescent="0.25">
      <c r="A616" s="216"/>
      <c r="B616" s="398" t="s">
        <v>1991</v>
      </c>
      <c r="C616" s="343" t="s">
        <v>3573</v>
      </c>
      <c r="D616" s="214" t="s">
        <v>169</v>
      </c>
      <c r="E616" s="235">
        <v>8782</v>
      </c>
      <c r="F616" s="35">
        <v>41808</v>
      </c>
      <c r="G616" s="56">
        <v>8782</v>
      </c>
      <c r="H616" s="243">
        <f t="shared" si="9"/>
        <v>0</v>
      </c>
      <c r="I616" s="214" t="s">
        <v>162</v>
      </c>
    </row>
    <row r="617" spans="1:9" x14ac:dyDescent="0.25">
      <c r="A617" s="216"/>
      <c r="B617" s="217" t="s">
        <v>1917</v>
      </c>
      <c r="C617" s="363" t="s">
        <v>3405</v>
      </c>
      <c r="D617" s="214" t="s">
        <v>623</v>
      </c>
      <c r="E617" s="235">
        <v>1746</v>
      </c>
      <c r="F617" s="35">
        <v>41793</v>
      </c>
      <c r="G617" s="56">
        <v>1746</v>
      </c>
      <c r="H617" s="86">
        <f t="shared" si="9"/>
        <v>0</v>
      </c>
      <c r="I617" s="121" t="s">
        <v>217</v>
      </c>
    </row>
    <row r="618" spans="1:9" x14ac:dyDescent="0.25">
      <c r="A618" s="216"/>
      <c r="B618" s="398" t="s">
        <v>1261</v>
      </c>
      <c r="C618" s="343" t="s">
        <v>3573</v>
      </c>
      <c r="D618" s="214" t="s">
        <v>533</v>
      </c>
      <c r="E618" s="235">
        <v>3763</v>
      </c>
      <c r="F618" s="35">
        <v>41811</v>
      </c>
      <c r="G618" s="44">
        <v>3763</v>
      </c>
      <c r="H618" s="243">
        <f t="shared" si="9"/>
        <v>0</v>
      </c>
      <c r="I618" s="214"/>
    </row>
    <row r="619" spans="1:9" x14ac:dyDescent="0.25">
      <c r="A619" s="216"/>
      <c r="B619" s="398" t="s">
        <v>1322</v>
      </c>
      <c r="C619" s="343" t="s">
        <v>3573</v>
      </c>
      <c r="D619" s="214" t="s">
        <v>533</v>
      </c>
      <c r="E619" s="235">
        <v>551.5</v>
      </c>
      <c r="F619" s="35">
        <v>41812</v>
      </c>
      <c r="G619" s="44">
        <v>551.5</v>
      </c>
      <c r="H619" s="243">
        <f t="shared" si="9"/>
        <v>0</v>
      </c>
      <c r="I619" s="214"/>
    </row>
    <row r="620" spans="1:9" x14ac:dyDescent="0.25">
      <c r="A620" s="216"/>
      <c r="B620" s="217" t="s">
        <v>1773</v>
      </c>
      <c r="C620" s="253" t="s">
        <v>3681</v>
      </c>
      <c r="D620" s="214" t="s">
        <v>533</v>
      </c>
      <c r="E620" s="235">
        <v>379</v>
      </c>
      <c r="F620" s="35">
        <v>41818</v>
      </c>
      <c r="G620" s="44">
        <v>379</v>
      </c>
      <c r="H620" s="243">
        <f t="shared" si="9"/>
        <v>0</v>
      </c>
      <c r="I620" s="214"/>
    </row>
    <row r="621" spans="1:9" x14ac:dyDescent="0.25">
      <c r="A621" s="216">
        <v>41820</v>
      </c>
      <c r="B621" s="217" t="s">
        <v>1922</v>
      </c>
      <c r="C621" s="253" t="s">
        <v>3681</v>
      </c>
      <c r="D621" s="214" t="s">
        <v>533</v>
      </c>
      <c r="E621" s="235">
        <v>758</v>
      </c>
      <c r="F621" s="35">
        <v>41820</v>
      </c>
      <c r="G621" s="44">
        <v>758</v>
      </c>
      <c r="H621" s="243">
        <f t="shared" si="9"/>
        <v>0</v>
      </c>
      <c r="I621" s="214"/>
    </row>
    <row r="622" spans="1:9" x14ac:dyDescent="0.25">
      <c r="A622" s="216"/>
      <c r="B622" s="217" t="s">
        <v>2287</v>
      </c>
      <c r="C622" s="363" t="s">
        <v>3405</v>
      </c>
      <c r="D622" s="214" t="s">
        <v>108</v>
      </c>
      <c r="E622" s="235">
        <v>9847</v>
      </c>
      <c r="F622" s="35">
        <v>41797</v>
      </c>
      <c r="G622" s="44">
        <v>9847</v>
      </c>
      <c r="H622" s="243">
        <f t="shared" si="9"/>
        <v>0</v>
      </c>
      <c r="I622" s="214" t="s">
        <v>30</v>
      </c>
    </row>
    <row r="623" spans="1:9" x14ac:dyDescent="0.25">
      <c r="A623" s="216"/>
      <c r="B623" s="398" t="s">
        <v>1773</v>
      </c>
      <c r="C623" s="343" t="s">
        <v>3573</v>
      </c>
      <c r="D623" s="214" t="s">
        <v>108</v>
      </c>
      <c r="E623" s="235">
        <v>12554</v>
      </c>
      <c r="F623" s="35">
        <v>41805</v>
      </c>
      <c r="G623" s="44">
        <v>12554</v>
      </c>
      <c r="H623" s="243">
        <f t="shared" si="9"/>
        <v>0</v>
      </c>
      <c r="I623" s="214" t="s">
        <v>30</v>
      </c>
    </row>
    <row r="624" spans="1:9" x14ac:dyDescent="0.25">
      <c r="A624" s="216"/>
      <c r="B624" s="398" t="s">
        <v>2318</v>
      </c>
      <c r="C624" s="343" t="s">
        <v>3573</v>
      </c>
      <c r="D624" s="214" t="s">
        <v>108</v>
      </c>
      <c r="E624" s="235">
        <v>6272</v>
      </c>
      <c r="F624" s="35">
        <v>41810</v>
      </c>
      <c r="G624" s="44">
        <v>6272</v>
      </c>
      <c r="H624" s="243">
        <f t="shared" si="9"/>
        <v>0</v>
      </c>
      <c r="I624" s="214" t="s">
        <v>30</v>
      </c>
    </row>
    <row r="625" spans="1:9" x14ac:dyDescent="0.25">
      <c r="A625" s="216"/>
      <c r="B625" s="398" t="s">
        <v>2326</v>
      </c>
      <c r="C625" s="343" t="s">
        <v>3573</v>
      </c>
      <c r="D625" s="214" t="s">
        <v>108</v>
      </c>
      <c r="E625" s="235">
        <v>327.5</v>
      </c>
      <c r="F625" s="35">
        <v>41810</v>
      </c>
      <c r="G625" s="44">
        <v>327.5</v>
      </c>
      <c r="H625" s="243">
        <f t="shared" si="9"/>
        <v>0</v>
      </c>
      <c r="I625" s="214" t="s">
        <v>30</v>
      </c>
    </row>
    <row r="626" spans="1:9" x14ac:dyDescent="0.25">
      <c r="A626" s="216"/>
      <c r="B626" s="398" t="s">
        <v>1531</v>
      </c>
      <c r="C626" s="343" t="s">
        <v>3573</v>
      </c>
      <c r="D626" s="214" t="s">
        <v>108</v>
      </c>
      <c r="E626" s="235">
        <v>11925.5</v>
      </c>
      <c r="F626" s="35">
        <v>41816</v>
      </c>
      <c r="G626" s="34">
        <v>11925.5</v>
      </c>
      <c r="H626" s="243">
        <f t="shared" si="9"/>
        <v>0</v>
      </c>
      <c r="I626" s="121" t="s">
        <v>30</v>
      </c>
    </row>
    <row r="627" spans="1:9" x14ac:dyDescent="0.25">
      <c r="A627" s="216"/>
      <c r="B627" s="217" t="s">
        <v>1721</v>
      </c>
      <c r="C627" s="253" t="s">
        <v>3681</v>
      </c>
      <c r="D627" s="214" t="s">
        <v>108</v>
      </c>
      <c r="E627" s="235">
        <v>2596.5</v>
      </c>
      <c r="F627" s="35">
        <v>41818</v>
      </c>
      <c r="G627" s="44">
        <v>2596.5</v>
      </c>
      <c r="H627" s="243">
        <f t="shared" si="9"/>
        <v>0</v>
      </c>
      <c r="I627" s="214" t="s">
        <v>30</v>
      </c>
    </row>
    <row r="628" spans="1:9" x14ac:dyDescent="0.25">
      <c r="A628" s="216"/>
      <c r="B628" s="398" t="s">
        <v>1837</v>
      </c>
      <c r="C628" s="343" t="s">
        <v>3573</v>
      </c>
      <c r="D628" s="214" t="s">
        <v>69</v>
      </c>
      <c r="E628" s="235">
        <v>995</v>
      </c>
      <c r="F628" s="35">
        <v>41805</v>
      </c>
      <c r="G628" s="44">
        <v>995</v>
      </c>
      <c r="H628" s="243">
        <f t="shared" si="9"/>
        <v>0</v>
      </c>
      <c r="I628" s="214"/>
    </row>
    <row r="629" spans="1:9" x14ac:dyDescent="0.25">
      <c r="A629" s="216"/>
      <c r="B629" s="217" t="s">
        <v>1240</v>
      </c>
      <c r="C629" s="363" t="s">
        <v>3405</v>
      </c>
      <c r="D629" s="214" t="s">
        <v>15</v>
      </c>
      <c r="E629" s="235">
        <v>1019</v>
      </c>
      <c r="F629" s="35">
        <v>41798</v>
      </c>
      <c r="G629" s="44">
        <v>1019</v>
      </c>
      <c r="H629" s="243">
        <f t="shared" si="9"/>
        <v>0</v>
      </c>
      <c r="I629" s="214"/>
    </row>
    <row r="630" spans="1:9" x14ac:dyDescent="0.25">
      <c r="A630" s="216"/>
      <c r="B630" s="217" t="s">
        <v>1981</v>
      </c>
      <c r="C630" s="363" t="s">
        <v>3405</v>
      </c>
      <c r="D630" s="214" t="s">
        <v>58</v>
      </c>
      <c r="E630" s="235">
        <v>5941</v>
      </c>
      <c r="F630" s="35">
        <v>41793</v>
      </c>
      <c r="G630" s="34">
        <v>5941</v>
      </c>
      <c r="H630" s="86">
        <f t="shared" si="9"/>
        <v>0</v>
      </c>
      <c r="I630" s="121" t="s">
        <v>30</v>
      </c>
    </row>
    <row r="631" spans="1:9" x14ac:dyDescent="0.25">
      <c r="A631" s="216"/>
      <c r="B631" s="217" t="s">
        <v>1163</v>
      </c>
      <c r="C631" s="363" t="s">
        <v>3405</v>
      </c>
      <c r="D631" s="214" t="s">
        <v>58</v>
      </c>
      <c r="E631" s="235">
        <v>795.5</v>
      </c>
      <c r="F631" s="35">
        <v>41797</v>
      </c>
      <c r="G631" s="44">
        <v>795.5</v>
      </c>
      <c r="H631" s="243">
        <f t="shared" si="9"/>
        <v>0</v>
      </c>
      <c r="I631" s="214" t="s">
        <v>30</v>
      </c>
    </row>
    <row r="632" spans="1:9" x14ac:dyDescent="0.25">
      <c r="A632" s="216"/>
      <c r="B632" s="398" t="s">
        <v>1649</v>
      </c>
      <c r="C632" s="343" t="s">
        <v>3573</v>
      </c>
      <c r="D632" s="214" t="s">
        <v>58</v>
      </c>
      <c r="E632" s="235">
        <v>335</v>
      </c>
      <c r="F632" s="35">
        <v>41804</v>
      </c>
      <c r="G632" s="44">
        <v>335</v>
      </c>
      <c r="H632" s="243">
        <f t="shared" si="9"/>
        <v>0</v>
      </c>
      <c r="I632" s="214" t="s">
        <v>30</v>
      </c>
    </row>
    <row r="633" spans="1:9" x14ac:dyDescent="0.25">
      <c r="A633" s="216"/>
      <c r="B633" s="398" t="s">
        <v>2316</v>
      </c>
      <c r="C633" s="343" t="s">
        <v>3573</v>
      </c>
      <c r="D633" s="214" t="s">
        <v>58</v>
      </c>
      <c r="E633" s="235">
        <v>669</v>
      </c>
      <c r="F633" s="35">
        <v>41811</v>
      </c>
      <c r="G633" s="44">
        <v>669</v>
      </c>
      <c r="H633" s="243">
        <f t="shared" si="9"/>
        <v>0</v>
      </c>
      <c r="I633" s="214" t="s">
        <v>30</v>
      </c>
    </row>
    <row r="634" spans="1:9" x14ac:dyDescent="0.25">
      <c r="A634" s="216"/>
      <c r="B634" s="398" t="s">
        <v>1271</v>
      </c>
      <c r="C634" s="343" t="s">
        <v>3573</v>
      </c>
      <c r="D634" s="214" t="s">
        <v>58</v>
      </c>
      <c r="E634" s="235">
        <v>911</v>
      </c>
      <c r="F634" s="35">
        <v>41811</v>
      </c>
      <c r="G634" s="44">
        <v>911</v>
      </c>
      <c r="H634" s="243">
        <f t="shared" si="9"/>
        <v>0</v>
      </c>
      <c r="I634" s="214" t="s">
        <v>30</v>
      </c>
    </row>
    <row r="635" spans="1:9" x14ac:dyDescent="0.25">
      <c r="A635" s="216"/>
      <c r="B635" s="398" t="s">
        <v>1593</v>
      </c>
      <c r="C635" s="343" t="s">
        <v>3573</v>
      </c>
      <c r="D635" s="214" t="s">
        <v>58</v>
      </c>
      <c r="E635" s="235">
        <v>840</v>
      </c>
      <c r="F635" s="35">
        <v>41816</v>
      </c>
      <c r="G635" s="34">
        <v>840</v>
      </c>
      <c r="H635" s="243">
        <f t="shared" si="9"/>
        <v>0</v>
      </c>
      <c r="I635" s="121" t="s">
        <v>30</v>
      </c>
    </row>
    <row r="636" spans="1:9" x14ac:dyDescent="0.25">
      <c r="A636" s="216"/>
      <c r="B636" s="217" t="s">
        <v>1804</v>
      </c>
      <c r="C636" s="253" t="s">
        <v>3681</v>
      </c>
      <c r="D636" s="214" t="s">
        <v>58</v>
      </c>
      <c r="E636" s="235">
        <v>2349</v>
      </c>
      <c r="F636" s="35">
        <v>41818</v>
      </c>
      <c r="G636" s="44">
        <v>2349</v>
      </c>
      <c r="H636" s="243">
        <f t="shared" si="9"/>
        <v>0</v>
      </c>
      <c r="I636" s="214" t="s">
        <v>30</v>
      </c>
    </row>
    <row r="637" spans="1:9" x14ac:dyDescent="0.25">
      <c r="A637" s="216"/>
      <c r="B637" s="217" t="s">
        <v>1941</v>
      </c>
      <c r="C637" s="253" t="s">
        <v>3681</v>
      </c>
      <c r="D637" s="214" t="s">
        <v>58</v>
      </c>
      <c r="E637" s="235">
        <v>1663</v>
      </c>
      <c r="F637" s="35">
        <v>41820</v>
      </c>
      <c r="G637" s="44">
        <v>1663</v>
      </c>
      <c r="H637" s="243">
        <f t="shared" si="9"/>
        <v>0</v>
      </c>
      <c r="I637" s="214" t="s">
        <v>30</v>
      </c>
    </row>
    <row r="638" spans="1:9" x14ac:dyDescent="0.25">
      <c r="A638" s="216"/>
      <c r="B638" s="217" t="s">
        <v>1941</v>
      </c>
      <c r="C638" s="363" t="s">
        <v>3405</v>
      </c>
      <c r="D638" s="214" t="s">
        <v>3207</v>
      </c>
      <c r="E638" s="235">
        <v>2268</v>
      </c>
      <c r="F638" s="35">
        <v>41792</v>
      </c>
      <c r="G638" s="34">
        <v>2268</v>
      </c>
      <c r="H638" s="86">
        <f t="shared" si="9"/>
        <v>0</v>
      </c>
      <c r="I638" s="121"/>
    </row>
    <row r="639" spans="1:9" x14ac:dyDescent="0.25">
      <c r="A639" s="216"/>
      <c r="B639" s="217" t="s">
        <v>1523</v>
      </c>
      <c r="C639" s="363" t="s">
        <v>3405</v>
      </c>
      <c r="D639" s="214" t="s">
        <v>3207</v>
      </c>
      <c r="E639" s="235">
        <v>2867</v>
      </c>
      <c r="F639" s="35">
        <v>41801</v>
      </c>
      <c r="G639" s="44">
        <v>2867</v>
      </c>
      <c r="H639" s="243">
        <f t="shared" si="9"/>
        <v>0</v>
      </c>
      <c r="I639" s="214"/>
    </row>
    <row r="640" spans="1:9" x14ac:dyDescent="0.25">
      <c r="A640" s="366">
        <v>41809</v>
      </c>
      <c r="B640" s="400" t="s">
        <v>2157</v>
      </c>
      <c r="C640" s="368" t="s">
        <v>3573</v>
      </c>
      <c r="D640" s="214" t="s">
        <v>371</v>
      </c>
      <c r="E640" s="235">
        <v>2279</v>
      </c>
      <c r="F640" s="270" t="s">
        <v>3766</v>
      </c>
      <c r="G640" s="44">
        <v>2279</v>
      </c>
      <c r="H640" s="243">
        <f t="shared" si="9"/>
        <v>0</v>
      </c>
      <c r="I640" s="214" t="s">
        <v>30</v>
      </c>
    </row>
    <row r="641" spans="1:9" x14ac:dyDescent="0.25">
      <c r="A641" s="216"/>
      <c r="B641" s="217" t="s">
        <v>1894</v>
      </c>
      <c r="C641" s="363" t="s">
        <v>3405</v>
      </c>
      <c r="D641" s="214" t="s">
        <v>2413</v>
      </c>
      <c r="E641" s="235">
        <v>1657</v>
      </c>
      <c r="F641" s="35">
        <v>41792</v>
      </c>
      <c r="G641" s="44">
        <v>1657</v>
      </c>
      <c r="H641" s="86">
        <f t="shared" si="9"/>
        <v>0</v>
      </c>
      <c r="I641" s="121" t="s">
        <v>30</v>
      </c>
    </row>
    <row r="642" spans="1:9" x14ac:dyDescent="0.25">
      <c r="A642" s="216"/>
      <c r="B642" s="217" t="s">
        <v>1990</v>
      </c>
      <c r="C642" s="363" t="s">
        <v>3405</v>
      </c>
      <c r="D642" s="214" t="s">
        <v>2413</v>
      </c>
      <c r="E642" s="235">
        <v>1769.5</v>
      </c>
      <c r="F642" s="35">
        <v>41793</v>
      </c>
      <c r="G642" s="34">
        <v>1769.5</v>
      </c>
      <c r="H642" s="86">
        <f t="shared" si="9"/>
        <v>0</v>
      </c>
      <c r="I642" s="121" t="s">
        <v>30</v>
      </c>
    </row>
    <row r="643" spans="1:9" x14ac:dyDescent="0.25">
      <c r="A643" s="216"/>
      <c r="B643" s="217" t="s">
        <v>2106</v>
      </c>
      <c r="C643" s="363" t="s">
        <v>3405</v>
      </c>
      <c r="D643" s="214" t="s">
        <v>2413</v>
      </c>
      <c r="E643" s="235">
        <v>2371</v>
      </c>
      <c r="F643" s="39" t="s">
        <v>3494</v>
      </c>
      <c r="G643" s="34">
        <v>2371</v>
      </c>
      <c r="H643" s="243">
        <f t="shared" ref="H643:H706" si="10">E643-G643</f>
        <v>0</v>
      </c>
      <c r="I643" s="121" t="s">
        <v>30</v>
      </c>
    </row>
    <row r="644" spans="1:9" x14ac:dyDescent="0.25">
      <c r="A644" s="216"/>
      <c r="B644" s="217" t="s">
        <v>2174</v>
      </c>
      <c r="C644" s="363" t="s">
        <v>3405</v>
      </c>
      <c r="D644" s="214" t="s">
        <v>2413</v>
      </c>
      <c r="E644" s="235">
        <v>2218.1999999999998</v>
      </c>
      <c r="F644" s="35">
        <v>41795</v>
      </c>
      <c r="G644" s="44">
        <v>2218.1999999999998</v>
      </c>
      <c r="H644" s="243">
        <f t="shared" si="10"/>
        <v>0</v>
      </c>
      <c r="I644" s="214" t="s">
        <v>30</v>
      </c>
    </row>
    <row r="645" spans="1:9" x14ac:dyDescent="0.25">
      <c r="A645" s="216"/>
      <c r="B645" s="217" t="s">
        <v>2261</v>
      </c>
      <c r="C645" s="363" t="s">
        <v>3405</v>
      </c>
      <c r="D645" s="214" t="s">
        <v>2413</v>
      </c>
      <c r="E645" s="235">
        <v>2270</v>
      </c>
      <c r="F645" s="35">
        <v>41797</v>
      </c>
      <c r="G645" s="44">
        <v>2270</v>
      </c>
      <c r="H645" s="243">
        <f t="shared" si="10"/>
        <v>0</v>
      </c>
      <c r="I645" s="214" t="s">
        <v>30</v>
      </c>
    </row>
    <row r="646" spans="1:9" x14ac:dyDescent="0.25">
      <c r="A646" s="216"/>
      <c r="B646" s="217" t="s">
        <v>1156</v>
      </c>
      <c r="C646" s="363" t="s">
        <v>3405</v>
      </c>
      <c r="D646" s="214" t="s">
        <v>2413</v>
      </c>
      <c r="E646" s="235">
        <v>2037.3</v>
      </c>
      <c r="F646" s="35">
        <v>41797</v>
      </c>
      <c r="G646" s="44">
        <v>2037.3</v>
      </c>
      <c r="H646" s="243">
        <f t="shared" si="10"/>
        <v>0</v>
      </c>
      <c r="I646" s="214" t="s">
        <v>30</v>
      </c>
    </row>
    <row r="647" spans="1:9" x14ac:dyDescent="0.25">
      <c r="A647" s="216"/>
      <c r="B647" s="217" t="s">
        <v>1251</v>
      </c>
      <c r="C647" s="363" t="s">
        <v>3405</v>
      </c>
      <c r="D647" s="214" t="s">
        <v>2413</v>
      </c>
      <c r="E647" s="235">
        <v>1946</v>
      </c>
      <c r="F647" s="35">
        <v>41799</v>
      </c>
      <c r="G647" s="44">
        <v>1946</v>
      </c>
      <c r="H647" s="243">
        <f t="shared" si="10"/>
        <v>0</v>
      </c>
      <c r="I647" s="214" t="s">
        <v>30</v>
      </c>
    </row>
    <row r="648" spans="1:9" x14ac:dyDescent="0.25">
      <c r="A648" s="216"/>
      <c r="B648" s="217" t="s">
        <v>1367</v>
      </c>
      <c r="C648" s="363" t="s">
        <v>3405</v>
      </c>
      <c r="D648" s="214" t="s">
        <v>2413</v>
      </c>
      <c r="E648" s="235">
        <v>3084</v>
      </c>
      <c r="F648" s="39" t="s">
        <v>3721</v>
      </c>
      <c r="G648" s="44">
        <v>3084</v>
      </c>
      <c r="H648" s="243">
        <f t="shared" si="10"/>
        <v>0</v>
      </c>
      <c r="I648" s="214"/>
    </row>
    <row r="649" spans="1:9" x14ac:dyDescent="0.25">
      <c r="A649" s="216"/>
      <c r="B649" s="217" t="s">
        <v>1436</v>
      </c>
      <c r="C649" s="363" t="s">
        <v>3405</v>
      </c>
      <c r="D649" s="214" t="s">
        <v>2413</v>
      </c>
      <c r="E649" s="235">
        <v>2441.5</v>
      </c>
      <c r="F649" s="39" t="s">
        <v>3726</v>
      </c>
      <c r="G649" s="44">
        <v>2441.5</v>
      </c>
      <c r="H649" s="243">
        <f t="shared" si="10"/>
        <v>0</v>
      </c>
      <c r="I649" s="214" t="s">
        <v>30</v>
      </c>
    </row>
    <row r="650" spans="1:9" x14ac:dyDescent="0.25">
      <c r="A650" s="216"/>
      <c r="B650" s="217" t="s">
        <v>1555</v>
      </c>
      <c r="C650" s="363" t="s">
        <v>3405</v>
      </c>
      <c r="D650" s="214" t="s">
        <v>2413</v>
      </c>
      <c r="E650" s="235">
        <v>3073.8</v>
      </c>
      <c r="F650" s="39" t="s">
        <v>3735</v>
      </c>
      <c r="G650" s="44">
        <v>3073.8</v>
      </c>
      <c r="H650" s="243">
        <f t="shared" si="10"/>
        <v>0</v>
      </c>
      <c r="I650" s="214" t="s">
        <v>30</v>
      </c>
    </row>
    <row r="651" spans="1:9" x14ac:dyDescent="0.25">
      <c r="A651" s="216"/>
      <c r="B651" s="398" t="s">
        <v>1655</v>
      </c>
      <c r="C651" s="343" t="s">
        <v>3573</v>
      </c>
      <c r="D651" s="214" t="s">
        <v>2413</v>
      </c>
      <c r="E651" s="235">
        <v>2802.5</v>
      </c>
      <c r="F651" s="35">
        <v>41804</v>
      </c>
      <c r="G651" s="44">
        <v>2802.5</v>
      </c>
      <c r="H651" s="243">
        <f t="shared" si="10"/>
        <v>0</v>
      </c>
      <c r="I651" s="214" t="s">
        <v>30</v>
      </c>
    </row>
    <row r="652" spans="1:9" x14ac:dyDescent="0.25">
      <c r="A652" s="216"/>
      <c r="B652" s="398" t="s">
        <v>1670</v>
      </c>
      <c r="C652" s="343" t="s">
        <v>3573</v>
      </c>
      <c r="D652" s="214" t="s">
        <v>2413</v>
      </c>
      <c r="E652" s="235">
        <v>10330</v>
      </c>
      <c r="F652" s="35">
        <v>41803</v>
      </c>
      <c r="G652" s="44">
        <v>10330</v>
      </c>
      <c r="H652" s="243">
        <f t="shared" si="10"/>
        <v>0</v>
      </c>
      <c r="I652" s="214" t="s">
        <v>217</v>
      </c>
    </row>
    <row r="653" spans="1:9" x14ac:dyDescent="0.25">
      <c r="A653" s="216"/>
      <c r="B653" s="398" t="s">
        <v>1762</v>
      </c>
      <c r="C653" s="343" t="s">
        <v>3573</v>
      </c>
      <c r="D653" s="214" t="s">
        <v>2413</v>
      </c>
      <c r="E653" s="235">
        <v>10130</v>
      </c>
      <c r="F653" s="35">
        <v>41804</v>
      </c>
      <c r="G653" s="44">
        <v>10130</v>
      </c>
      <c r="H653" s="243">
        <f t="shared" si="10"/>
        <v>0</v>
      </c>
      <c r="I653" s="214" t="s">
        <v>65</v>
      </c>
    </row>
    <row r="654" spans="1:9" x14ac:dyDescent="0.25">
      <c r="A654" s="216"/>
      <c r="B654" s="398" t="s">
        <v>1771</v>
      </c>
      <c r="C654" s="343" t="s">
        <v>3573</v>
      </c>
      <c r="D654" s="214" t="s">
        <v>2413</v>
      </c>
      <c r="E654" s="235">
        <v>2894</v>
      </c>
      <c r="F654" s="270" t="s">
        <v>3738</v>
      </c>
      <c r="G654" s="44">
        <v>2894</v>
      </c>
      <c r="H654" s="243">
        <f t="shared" si="10"/>
        <v>0</v>
      </c>
      <c r="I654" s="214" t="s">
        <v>30</v>
      </c>
    </row>
    <row r="655" spans="1:9" x14ac:dyDescent="0.25">
      <c r="A655" s="216"/>
      <c r="B655" s="398" t="s">
        <v>1905</v>
      </c>
      <c r="C655" s="343" t="s">
        <v>3573</v>
      </c>
      <c r="D655" s="214" t="s">
        <v>2413</v>
      </c>
      <c r="E655" s="235">
        <v>2273</v>
      </c>
      <c r="F655" s="47" t="s">
        <v>3602</v>
      </c>
      <c r="G655" s="44">
        <v>2273</v>
      </c>
      <c r="H655" s="243">
        <f t="shared" si="10"/>
        <v>0</v>
      </c>
      <c r="I655" s="214" t="s">
        <v>3603</v>
      </c>
    </row>
    <row r="656" spans="1:9" x14ac:dyDescent="0.25">
      <c r="A656" s="216"/>
      <c r="B656" s="398" t="s">
        <v>2047</v>
      </c>
      <c r="C656" s="343" t="s">
        <v>3573</v>
      </c>
      <c r="D656" s="214" t="s">
        <v>2413</v>
      </c>
      <c r="E656" s="235">
        <v>2555</v>
      </c>
      <c r="F656" s="39" t="s">
        <v>3746</v>
      </c>
      <c r="G656" s="44">
        <v>2555</v>
      </c>
      <c r="H656" s="243">
        <f t="shared" si="10"/>
        <v>0</v>
      </c>
      <c r="I656" s="214" t="s">
        <v>12</v>
      </c>
    </row>
    <row r="657" spans="1:9" x14ac:dyDescent="0.25">
      <c r="A657" s="369">
        <v>41808</v>
      </c>
      <c r="B657" s="399" t="s">
        <v>2195</v>
      </c>
      <c r="C657" s="371" t="s">
        <v>3573</v>
      </c>
      <c r="D657" s="214" t="s">
        <v>2413</v>
      </c>
      <c r="E657" s="235">
        <v>1752</v>
      </c>
      <c r="F657" s="38" t="s">
        <v>3745</v>
      </c>
      <c r="G657" s="44">
        <v>1752</v>
      </c>
      <c r="H657" s="243">
        <f t="shared" si="10"/>
        <v>0</v>
      </c>
      <c r="I657" s="214" t="s">
        <v>12</v>
      </c>
    </row>
    <row r="658" spans="1:9" x14ac:dyDescent="0.25">
      <c r="A658" s="216"/>
      <c r="B658" s="398" t="s">
        <v>2312</v>
      </c>
      <c r="C658" s="343" t="s">
        <v>3573</v>
      </c>
      <c r="D658" s="214" t="s">
        <v>2413</v>
      </c>
      <c r="E658" s="235">
        <v>1953.5</v>
      </c>
      <c r="F658" s="38" t="s">
        <v>3768</v>
      </c>
      <c r="G658" s="44">
        <v>1953.5</v>
      </c>
      <c r="H658" s="243">
        <f t="shared" si="10"/>
        <v>0</v>
      </c>
      <c r="I658" s="214" t="s">
        <v>30</v>
      </c>
    </row>
    <row r="659" spans="1:9" x14ac:dyDescent="0.25">
      <c r="A659" s="216"/>
      <c r="B659" s="398" t="s">
        <v>1457</v>
      </c>
      <c r="C659" s="343" t="s">
        <v>3573</v>
      </c>
      <c r="D659" s="214" t="s">
        <v>2413</v>
      </c>
      <c r="E659" s="235">
        <v>1724</v>
      </c>
      <c r="F659" s="35">
        <v>41815</v>
      </c>
      <c r="G659" s="34">
        <v>1724</v>
      </c>
      <c r="H659" s="243">
        <f t="shared" si="10"/>
        <v>0</v>
      </c>
      <c r="I659" s="121" t="s">
        <v>30</v>
      </c>
    </row>
    <row r="660" spans="1:9" x14ac:dyDescent="0.25">
      <c r="A660" s="216"/>
      <c r="B660" s="398" t="s">
        <v>1591</v>
      </c>
      <c r="C660" s="343" t="s">
        <v>3573</v>
      </c>
      <c r="D660" s="214" t="s">
        <v>2413</v>
      </c>
      <c r="E660" s="235">
        <v>2516</v>
      </c>
      <c r="F660" s="35">
        <v>41816</v>
      </c>
      <c r="G660" s="34">
        <v>2516</v>
      </c>
      <c r="H660" s="243">
        <f t="shared" si="10"/>
        <v>0</v>
      </c>
      <c r="I660" s="121" t="s">
        <v>30</v>
      </c>
    </row>
    <row r="661" spans="1:9" x14ac:dyDescent="0.25">
      <c r="A661" s="216"/>
      <c r="B661" s="217" t="s">
        <v>1707</v>
      </c>
      <c r="C661" s="253" t="s">
        <v>3681</v>
      </c>
      <c r="D661" s="214" t="s">
        <v>2413</v>
      </c>
      <c r="E661" s="235">
        <v>2450</v>
      </c>
      <c r="F661" s="35">
        <v>41818</v>
      </c>
      <c r="G661" s="34">
        <v>2450</v>
      </c>
      <c r="H661" s="243">
        <f t="shared" si="10"/>
        <v>0</v>
      </c>
      <c r="I661" s="121" t="s">
        <v>30</v>
      </c>
    </row>
    <row r="662" spans="1:9" x14ac:dyDescent="0.25">
      <c r="A662" s="216"/>
      <c r="B662" s="217" t="s">
        <v>1807</v>
      </c>
      <c r="C662" s="253" t="s">
        <v>3681</v>
      </c>
      <c r="D662" s="214" t="s">
        <v>2413</v>
      </c>
      <c r="E662" s="235">
        <v>2539</v>
      </c>
      <c r="F662" s="35">
        <v>41818</v>
      </c>
      <c r="G662" s="44">
        <v>2539</v>
      </c>
      <c r="H662" s="243">
        <f t="shared" si="10"/>
        <v>0</v>
      </c>
      <c r="I662" s="214" t="s">
        <v>30</v>
      </c>
    </row>
    <row r="663" spans="1:9" x14ac:dyDescent="0.25">
      <c r="A663" s="216"/>
      <c r="B663" s="217" t="s">
        <v>1949</v>
      </c>
      <c r="C663" s="253" t="s">
        <v>3681</v>
      </c>
      <c r="D663" s="214" t="s">
        <v>2413</v>
      </c>
      <c r="E663" s="235">
        <v>1859</v>
      </c>
      <c r="F663" s="35">
        <v>41820</v>
      </c>
      <c r="G663" s="44">
        <v>1859</v>
      </c>
      <c r="H663" s="243">
        <f t="shared" si="10"/>
        <v>0</v>
      </c>
      <c r="I663" s="214" t="s">
        <v>30</v>
      </c>
    </row>
    <row r="664" spans="1:9" x14ac:dyDescent="0.25">
      <c r="A664" s="216"/>
      <c r="B664" s="398" t="s">
        <v>1195</v>
      </c>
      <c r="C664" s="343" t="s">
        <v>3573</v>
      </c>
      <c r="D664" s="214" t="s">
        <v>98</v>
      </c>
      <c r="E664" s="235">
        <v>3924</v>
      </c>
      <c r="F664" s="35">
        <v>41811</v>
      </c>
      <c r="G664" s="44">
        <v>3924</v>
      </c>
      <c r="H664" s="243">
        <f t="shared" si="10"/>
        <v>0</v>
      </c>
      <c r="I664" s="214" t="s">
        <v>30</v>
      </c>
    </row>
    <row r="665" spans="1:9" x14ac:dyDescent="0.25">
      <c r="A665" s="211"/>
      <c r="B665" s="217" t="s">
        <v>1817</v>
      </c>
      <c r="C665" s="363" t="s">
        <v>3405</v>
      </c>
      <c r="D665" s="214" t="s">
        <v>3121</v>
      </c>
      <c r="E665" s="235">
        <v>10525</v>
      </c>
      <c r="F665" s="35">
        <v>41791</v>
      </c>
      <c r="G665" s="44">
        <v>10525</v>
      </c>
      <c r="H665" s="86">
        <f t="shared" si="10"/>
        <v>0</v>
      </c>
      <c r="I665" s="214" t="s">
        <v>12</v>
      </c>
    </row>
    <row r="666" spans="1:9" x14ac:dyDescent="0.25">
      <c r="A666" s="211"/>
      <c r="B666" s="217" t="s">
        <v>1924</v>
      </c>
      <c r="C666" s="363" t="s">
        <v>3405</v>
      </c>
      <c r="D666" s="214" t="s">
        <v>3121</v>
      </c>
      <c r="E666" s="235">
        <v>10915</v>
      </c>
      <c r="F666" s="35">
        <v>41793</v>
      </c>
      <c r="G666" s="56">
        <v>10915</v>
      </c>
      <c r="H666" s="86">
        <f t="shared" si="10"/>
        <v>0</v>
      </c>
      <c r="I666" s="121" t="s">
        <v>3427</v>
      </c>
    </row>
    <row r="667" spans="1:9" x14ac:dyDescent="0.25">
      <c r="A667" s="211"/>
      <c r="B667" s="217" t="s">
        <v>2234</v>
      </c>
      <c r="C667" s="363" t="s">
        <v>3405</v>
      </c>
      <c r="D667" s="214" t="s">
        <v>3121</v>
      </c>
      <c r="E667" s="235">
        <v>16126.2</v>
      </c>
      <c r="F667" s="35">
        <v>41796</v>
      </c>
      <c r="G667" s="44">
        <v>16126.2</v>
      </c>
      <c r="H667" s="243">
        <f t="shared" si="10"/>
        <v>0</v>
      </c>
      <c r="I667" s="214" t="s">
        <v>12</v>
      </c>
    </row>
    <row r="668" spans="1:9" x14ac:dyDescent="0.25">
      <c r="A668" s="216"/>
      <c r="B668" s="217" t="s">
        <v>1187</v>
      </c>
      <c r="C668" s="363" t="s">
        <v>3405</v>
      </c>
      <c r="D668" s="214" t="s">
        <v>3121</v>
      </c>
      <c r="E668" s="235">
        <v>9819.6</v>
      </c>
      <c r="F668" s="35">
        <v>41798</v>
      </c>
      <c r="G668" s="44">
        <v>9819.6</v>
      </c>
      <c r="H668" s="243">
        <f t="shared" si="10"/>
        <v>0</v>
      </c>
      <c r="I668" s="214" t="s">
        <v>65</v>
      </c>
    </row>
    <row r="669" spans="1:9" x14ac:dyDescent="0.25">
      <c r="A669" s="216"/>
      <c r="B669" s="217" t="s">
        <v>1214</v>
      </c>
      <c r="C669" s="363" t="s">
        <v>3405</v>
      </c>
      <c r="D669" s="214" t="s">
        <v>3121</v>
      </c>
      <c r="E669" s="235">
        <v>13457</v>
      </c>
      <c r="F669" s="35">
        <v>41798</v>
      </c>
      <c r="G669" s="44">
        <v>13457</v>
      </c>
      <c r="H669" s="243">
        <f t="shared" si="10"/>
        <v>0</v>
      </c>
      <c r="I669" s="214" t="s">
        <v>27</v>
      </c>
    </row>
    <row r="670" spans="1:9" x14ac:dyDescent="0.25">
      <c r="A670" s="216"/>
      <c r="B670" s="217" t="s">
        <v>1407</v>
      </c>
      <c r="C670" s="363" t="s">
        <v>3405</v>
      </c>
      <c r="D670" s="214" t="s">
        <v>3121</v>
      </c>
      <c r="E670" s="235">
        <v>15670</v>
      </c>
      <c r="F670" s="35">
        <v>41800</v>
      </c>
      <c r="G670" s="44">
        <v>15670</v>
      </c>
      <c r="H670" s="243">
        <f t="shared" si="10"/>
        <v>0</v>
      </c>
      <c r="I670" s="214" t="s">
        <v>65</v>
      </c>
    </row>
    <row r="671" spans="1:9" x14ac:dyDescent="0.25">
      <c r="A671" s="216"/>
      <c r="B671" s="398" t="s">
        <v>1848</v>
      </c>
      <c r="C671" s="343" t="s">
        <v>3573</v>
      </c>
      <c r="D671" s="214" t="s">
        <v>3121</v>
      </c>
      <c r="E671" s="235">
        <v>11587</v>
      </c>
      <c r="F671" s="35">
        <v>41805</v>
      </c>
      <c r="G671" s="44">
        <v>11587</v>
      </c>
      <c r="H671" s="243">
        <f t="shared" si="10"/>
        <v>0</v>
      </c>
      <c r="I671" s="214" t="s">
        <v>27</v>
      </c>
    </row>
    <row r="672" spans="1:9" x14ac:dyDescent="0.25">
      <c r="A672" s="366">
        <v>41809</v>
      </c>
      <c r="B672" s="400" t="s">
        <v>2135</v>
      </c>
      <c r="C672" s="368" t="s">
        <v>3573</v>
      </c>
      <c r="D672" s="214" t="s">
        <v>3121</v>
      </c>
      <c r="E672" s="235">
        <v>12020.5</v>
      </c>
      <c r="F672" s="35" t="s">
        <v>3620</v>
      </c>
      <c r="G672" s="44">
        <v>12020.5</v>
      </c>
      <c r="H672" s="243">
        <f t="shared" si="10"/>
        <v>0</v>
      </c>
      <c r="I672" s="214" t="s">
        <v>65</v>
      </c>
    </row>
    <row r="673" spans="1:9" x14ac:dyDescent="0.25">
      <c r="A673" s="216"/>
      <c r="B673" s="398" t="s">
        <v>1250</v>
      </c>
      <c r="C673" s="343" t="s">
        <v>3573</v>
      </c>
      <c r="D673" s="214" t="s">
        <v>3121</v>
      </c>
      <c r="E673" s="235">
        <v>11592</v>
      </c>
      <c r="F673" s="35">
        <v>41812</v>
      </c>
      <c r="G673" s="44">
        <v>11592</v>
      </c>
      <c r="H673" s="243">
        <f t="shared" si="10"/>
        <v>0</v>
      </c>
      <c r="I673" s="214" t="s">
        <v>65</v>
      </c>
    </row>
    <row r="674" spans="1:9" x14ac:dyDescent="0.25">
      <c r="A674" s="216"/>
      <c r="B674" s="398" t="s">
        <v>1315</v>
      </c>
      <c r="C674" s="343" t="s">
        <v>3573</v>
      </c>
      <c r="D674" s="214" t="s">
        <v>3121</v>
      </c>
      <c r="E674" s="235">
        <v>11435.2</v>
      </c>
      <c r="F674" s="35">
        <v>41813</v>
      </c>
      <c r="G674" s="44">
        <v>11435.2</v>
      </c>
      <c r="H674" s="243">
        <f t="shared" si="10"/>
        <v>0</v>
      </c>
      <c r="I674" s="214" t="s">
        <v>65</v>
      </c>
    </row>
    <row r="675" spans="1:9" x14ac:dyDescent="0.25">
      <c r="A675" s="216"/>
      <c r="B675" s="398" t="s">
        <v>1503</v>
      </c>
      <c r="C675" s="343" t="s">
        <v>3573</v>
      </c>
      <c r="D675" s="214" t="s">
        <v>3121</v>
      </c>
      <c r="E675" s="235">
        <v>12730</v>
      </c>
      <c r="F675" s="35">
        <v>41816</v>
      </c>
      <c r="G675" s="34">
        <v>12730</v>
      </c>
      <c r="H675" s="243">
        <f t="shared" si="10"/>
        <v>0</v>
      </c>
      <c r="I675" s="121" t="s">
        <v>21</v>
      </c>
    </row>
    <row r="676" spans="1:9" x14ac:dyDescent="0.25">
      <c r="A676" s="216"/>
      <c r="B676" s="398" t="s">
        <v>1536</v>
      </c>
      <c r="C676" s="343" t="s">
        <v>3573</v>
      </c>
      <c r="D676" s="214" t="s">
        <v>3121</v>
      </c>
      <c r="E676" s="235">
        <v>1965</v>
      </c>
      <c r="F676" s="35">
        <v>41816</v>
      </c>
      <c r="G676" s="34">
        <v>1965</v>
      </c>
      <c r="H676" s="243">
        <f t="shared" si="10"/>
        <v>0</v>
      </c>
      <c r="I676" s="121" t="s">
        <v>30</v>
      </c>
    </row>
    <row r="677" spans="1:9" x14ac:dyDescent="0.25">
      <c r="A677" s="216"/>
      <c r="B677" s="398" t="s">
        <v>1603</v>
      </c>
      <c r="C677" s="343" t="s">
        <v>3573</v>
      </c>
      <c r="D677" s="214" t="s">
        <v>3121</v>
      </c>
      <c r="E677" s="235">
        <v>456</v>
      </c>
      <c r="F677" s="35">
        <v>41816</v>
      </c>
      <c r="G677" s="34">
        <v>456</v>
      </c>
      <c r="H677" s="243">
        <f t="shared" si="10"/>
        <v>0</v>
      </c>
      <c r="I677" s="121" t="s">
        <v>65</v>
      </c>
    </row>
    <row r="678" spans="1:9" x14ac:dyDescent="0.25">
      <c r="A678" s="216"/>
      <c r="B678" s="217" t="s">
        <v>1732</v>
      </c>
      <c r="C678" s="253" t="s">
        <v>3681</v>
      </c>
      <c r="D678" s="214" t="s">
        <v>3121</v>
      </c>
      <c r="E678" s="235">
        <v>17693</v>
      </c>
      <c r="F678" s="35">
        <v>41818</v>
      </c>
      <c r="G678" s="327">
        <v>16500</v>
      </c>
      <c r="H678" s="328">
        <f t="shared" si="10"/>
        <v>1193</v>
      </c>
      <c r="I678" s="214" t="s">
        <v>65</v>
      </c>
    </row>
    <row r="679" spans="1:9" x14ac:dyDescent="0.25">
      <c r="A679" s="216"/>
      <c r="B679" s="217" t="s">
        <v>1881</v>
      </c>
      <c r="C679" s="253" t="s">
        <v>3681</v>
      </c>
      <c r="D679" s="214" t="s">
        <v>3121</v>
      </c>
      <c r="E679" s="235">
        <v>12164</v>
      </c>
      <c r="F679" s="35">
        <v>41819</v>
      </c>
      <c r="G679" s="44">
        <v>12164</v>
      </c>
      <c r="H679" s="243">
        <f t="shared" si="10"/>
        <v>0</v>
      </c>
      <c r="I679" s="214"/>
    </row>
    <row r="680" spans="1:9" x14ac:dyDescent="0.25">
      <c r="A680" s="216"/>
      <c r="B680" s="217" t="s">
        <v>1883</v>
      </c>
      <c r="C680" s="253" t="s">
        <v>3681</v>
      </c>
      <c r="D680" s="214" t="s">
        <v>3121</v>
      </c>
      <c r="E680" s="235">
        <v>136.5</v>
      </c>
      <c r="F680" s="35">
        <v>41819</v>
      </c>
      <c r="G680" s="44">
        <v>136.5</v>
      </c>
      <c r="H680" s="243">
        <f t="shared" si="10"/>
        <v>0</v>
      </c>
      <c r="I680" s="214"/>
    </row>
    <row r="681" spans="1:9" x14ac:dyDescent="0.25">
      <c r="A681" s="251"/>
      <c r="B681" s="217" t="s">
        <v>2217</v>
      </c>
      <c r="C681" s="363" t="s">
        <v>3405</v>
      </c>
      <c r="D681" s="214" t="s">
        <v>200</v>
      </c>
      <c r="E681" s="235">
        <v>17790.349999999999</v>
      </c>
      <c r="F681" s="38" t="s">
        <v>3750</v>
      </c>
      <c r="G681" s="44">
        <v>17790.349999999999</v>
      </c>
      <c r="H681" s="243">
        <f t="shared" si="10"/>
        <v>0</v>
      </c>
      <c r="I681" s="214"/>
    </row>
    <row r="682" spans="1:9" x14ac:dyDescent="0.25">
      <c r="A682" s="216"/>
      <c r="B682" s="398" t="s">
        <v>2042</v>
      </c>
      <c r="C682" s="343" t="s">
        <v>3573</v>
      </c>
      <c r="D682" s="214" t="s">
        <v>3230</v>
      </c>
      <c r="E682" s="235">
        <v>11600</v>
      </c>
      <c r="F682" s="47" t="s">
        <v>3613</v>
      </c>
      <c r="G682" s="44">
        <v>11600</v>
      </c>
      <c r="H682" s="243">
        <f t="shared" si="10"/>
        <v>0</v>
      </c>
      <c r="I682" s="214" t="s">
        <v>65</v>
      </c>
    </row>
    <row r="683" spans="1:9" x14ac:dyDescent="0.25">
      <c r="A683" s="216"/>
      <c r="B683" s="217" t="s">
        <v>2228</v>
      </c>
      <c r="C683" s="363" t="s">
        <v>3405</v>
      </c>
      <c r="D683" s="214" t="s">
        <v>3506</v>
      </c>
      <c r="E683" s="235">
        <v>12916</v>
      </c>
      <c r="F683" s="35">
        <v>41799</v>
      </c>
      <c r="G683" s="56">
        <v>12916</v>
      </c>
      <c r="H683" s="243">
        <f t="shared" si="10"/>
        <v>0</v>
      </c>
      <c r="I683" s="214" t="s">
        <v>162</v>
      </c>
    </row>
    <row r="684" spans="1:9" x14ac:dyDescent="0.25">
      <c r="A684" s="369">
        <v>41808</v>
      </c>
      <c r="B684" s="399" t="s">
        <v>2227</v>
      </c>
      <c r="C684" s="371" t="s">
        <v>3573</v>
      </c>
      <c r="D684" s="214" t="s">
        <v>3626</v>
      </c>
      <c r="E684" s="235">
        <v>2782</v>
      </c>
      <c r="F684" s="35">
        <v>41808</v>
      </c>
      <c r="G684" s="44">
        <v>2782</v>
      </c>
      <c r="H684" s="243">
        <f t="shared" si="10"/>
        <v>0</v>
      </c>
      <c r="I684" s="214" t="s">
        <v>30</v>
      </c>
    </row>
    <row r="685" spans="1:9" x14ac:dyDescent="0.25">
      <c r="A685" s="216"/>
      <c r="B685" s="398" t="s">
        <v>1513</v>
      </c>
      <c r="C685" s="343" t="s">
        <v>3573</v>
      </c>
      <c r="D685" s="214" t="s">
        <v>3626</v>
      </c>
      <c r="E685" s="235">
        <v>2303.5</v>
      </c>
      <c r="F685" s="35">
        <v>41815</v>
      </c>
      <c r="G685" s="34">
        <v>2303.5</v>
      </c>
      <c r="H685" s="243">
        <f t="shared" si="10"/>
        <v>0</v>
      </c>
      <c r="I685" s="121" t="s">
        <v>65</v>
      </c>
    </row>
    <row r="686" spans="1:9" x14ac:dyDescent="0.25">
      <c r="A686" s="216"/>
      <c r="B686" s="217" t="s">
        <v>2058</v>
      </c>
      <c r="C686" s="363" t="s">
        <v>3405</v>
      </c>
      <c r="D686" s="214" t="s">
        <v>3486</v>
      </c>
      <c r="E686" s="235">
        <v>2550</v>
      </c>
      <c r="F686" s="35">
        <v>41794</v>
      </c>
      <c r="G686" s="34">
        <v>2550</v>
      </c>
      <c r="H686" s="86">
        <f t="shared" si="10"/>
        <v>0</v>
      </c>
      <c r="I686" s="121" t="s">
        <v>217</v>
      </c>
    </row>
    <row r="687" spans="1:9" x14ac:dyDescent="0.25">
      <c r="A687" s="216"/>
      <c r="B687" s="217" t="s">
        <v>1327</v>
      </c>
      <c r="C687" s="363" t="s">
        <v>3405</v>
      </c>
      <c r="D687" s="214" t="s">
        <v>134</v>
      </c>
      <c r="E687" s="235">
        <v>5040</v>
      </c>
      <c r="F687" s="35">
        <v>41800</v>
      </c>
      <c r="G687" s="56">
        <v>5040</v>
      </c>
      <c r="H687" s="243">
        <f t="shared" si="10"/>
        <v>0</v>
      </c>
      <c r="I687" s="214" t="s">
        <v>217</v>
      </c>
    </row>
    <row r="688" spans="1:9" x14ac:dyDescent="0.25">
      <c r="A688" s="216"/>
      <c r="B688" s="398" t="s">
        <v>2025</v>
      </c>
      <c r="C688" s="343" t="s">
        <v>3573</v>
      </c>
      <c r="D688" s="214" t="s">
        <v>134</v>
      </c>
      <c r="E688" s="235">
        <v>3715.5</v>
      </c>
      <c r="F688" s="35">
        <v>41807</v>
      </c>
      <c r="G688" s="44">
        <v>3715.5</v>
      </c>
      <c r="H688" s="243">
        <f t="shared" si="10"/>
        <v>0</v>
      </c>
      <c r="I688" s="214" t="s">
        <v>65</v>
      </c>
    </row>
    <row r="689" spans="1:9" x14ac:dyDescent="0.25">
      <c r="A689" s="216"/>
      <c r="B689" s="217" t="s">
        <v>1905</v>
      </c>
      <c r="C689" s="363" t="s">
        <v>3405</v>
      </c>
      <c r="D689" s="214" t="s">
        <v>366</v>
      </c>
      <c r="E689" s="235">
        <v>2486</v>
      </c>
      <c r="F689" s="35">
        <v>41792</v>
      </c>
      <c r="G689" s="34">
        <v>2486</v>
      </c>
      <c r="H689" s="86">
        <f t="shared" si="10"/>
        <v>0</v>
      </c>
      <c r="I689" s="121" t="s">
        <v>3165</v>
      </c>
    </row>
    <row r="690" spans="1:9" x14ac:dyDescent="0.25">
      <c r="A690" s="216"/>
      <c r="B690" s="217" t="s">
        <v>2121</v>
      </c>
      <c r="C690" s="363" t="s">
        <v>3405</v>
      </c>
      <c r="D690" s="214" t="s">
        <v>366</v>
      </c>
      <c r="E690" s="235">
        <v>2622</v>
      </c>
      <c r="F690" s="35">
        <v>41794</v>
      </c>
      <c r="G690" s="34">
        <v>2622</v>
      </c>
      <c r="H690" s="243">
        <f t="shared" si="10"/>
        <v>0</v>
      </c>
      <c r="I690" s="121" t="s">
        <v>21</v>
      </c>
    </row>
    <row r="691" spans="1:9" x14ac:dyDescent="0.25">
      <c r="A691" s="216"/>
      <c r="B691" s="217" t="s">
        <v>2196</v>
      </c>
      <c r="C691" s="363" t="s">
        <v>3405</v>
      </c>
      <c r="D691" s="214" t="s">
        <v>366</v>
      </c>
      <c r="E691" s="235">
        <v>2556.8000000000002</v>
      </c>
      <c r="F691" s="35">
        <v>41795</v>
      </c>
      <c r="G691" s="44">
        <v>2556.8000000000002</v>
      </c>
      <c r="H691" s="243">
        <f t="shared" si="10"/>
        <v>0</v>
      </c>
      <c r="I691" s="214" t="s">
        <v>21</v>
      </c>
    </row>
    <row r="692" spans="1:9" x14ac:dyDescent="0.25">
      <c r="A692" s="216"/>
      <c r="B692" s="217" t="s">
        <v>2293</v>
      </c>
      <c r="C692" s="363" t="s">
        <v>3405</v>
      </c>
      <c r="D692" s="214" t="s">
        <v>366</v>
      </c>
      <c r="E692" s="235">
        <v>4002</v>
      </c>
      <c r="F692" s="35">
        <v>41796</v>
      </c>
      <c r="G692" s="44">
        <v>4002</v>
      </c>
      <c r="H692" s="243">
        <f t="shared" si="10"/>
        <v>0</v>
      </c>
      <c r="I692" s="214" t="s">
        <v>3172</v>
      </c>
    </row>
    <row r="693" spans="1:9" x14ac:dyDescent="0.25">
      <c r="A693" s="216"/>
      <c r="B693" s="217" t="s">
        <v>1186</v>
      </c>
      <c r="C693" s="363" t="s">
        <v>3405</v>
      </c>
      <c r="D693" s="214" t="s">
        <v>366</v>
      </c>
      <c r="E693" s="235">
        <v>2735.4</v>
      </c>
      <c r="F693" s="35">
        <v>41797</v>
      </c>
      <c r="G693" s="44">
        <v>2735.4</v>
      </c>
      <c r="H693" s="243">
        <f t="shared" si="10"/>
        <v>0</v>
      </c>
      <c r="I693" s="214" t="s">
        <v>12</v>
      </c>
    </row>
    <row r="694" spans="1:9" x14ac:dyDescent="0.25">
      <c r="A694" s="216"/>
      <c r="B694" s="217" t="s">
        <v>1288</v>
      </c>
      <c r="C694" s="363" t="s">
        <v>3405</v>
      </c>
      <c r="D694" s="214" t="s">
        <v>366</v>
      </c>
      <c r="E694" s="235">
        <v>2378.1999999999998</v>
      </c>
      <c r="F694" s="35">
        <v>41799</v>
      </c>
      <c r="G694" s="44">
        <v>2378.1999999999998</v>
      </c>
      <c r="H694" s="243">
        <f t="shared" si="10"/>
        <v>0</v>
      </c>
      <c r="I694" s="214" t="s">
        <v>217</v>
      </c>
    </row>
    <row r="695" spans="1:9" x14ac:dyDescent="0.25">
      <c r="A695" s="216"/>
      <c r="B695" s="217" t="s">
        <v>1403</v>
      </c>
      <c r="C695" s="363" t="s">
        <v>3405</v>
      </c>
      <c r="D695" s="214" t="s">
        <v>366</v>
      </c>
      <c r="E695" s="235">
        <v>2322</v>
      </c>
      <c r="F695" s="35">
        <v>41800</v>
      </c>
      <c r="G695" s="44">
        <v>2322</v>
      </c>
      <c r="H695" s="243">
        <f t="shared" si="10"/>
        <v>0</v>
      </c>
      <c r="I695" s="214" t="s">
        <v>21</v>
      </c>
    </row>
    <row r="696" spans="1:9" x14ac:dyDescent="0.25">
      <c r="A696" s="216"/>
      <c r="B696" s="217" t="s">
        <v>1518</v>
      </c>
      <c r="C696" s="363" t="s">
        <v>3405</v>
      </c>
      <c r="D696" s="214" t="s">
        <v>366</v>
      </c>
      <c r="E696" s="235">
        <v>2496</v>
      </c>
      <c r="F696" s="35">
        <v>41801</v>
      </c>
      <c r="G696" s="44">
        <v>2496</v>
      </c>
      <c r="H696" s="243">
        <f t="shared" si="10"/>
        <v>0</v>
      </c>
      <c r="I696" s="214"/>
    </row>
    <row r="697" spans="1:9" x14ac:dyDescent="0.25">
      <c r="A697" s="216"/>
      <c r="B697" s="217" t="s">
        <v>1577</v>
      </c>
      <c r="C697" s="363" t="s">
        <v>3405</v>
      </c>
      <c r="D697" s="214" t="s">
        <v>366</v>
      </c>
      <c r="E697" s="235">
        <v>2340.6</v>
      </c>
      <c r="F697" s="35">
        <v>41802</v>
      </c>
      <c r="G697" s="44">
        <v>2340.6</v>
      </c>
      <c r="H697" s="243">
        <f t="shared" si="10"/>
        <v>0</v>
      </c>
      <c r="I697" s="214" t="s">
        <v>21</v>
      </c>
    </row>
    <row r="698" spans="1:9" x14ac:dyDescent="0.25">
      <c r="A698" s="216"/>
      <c r="B698" s="217" t="s">
        <v>1833</v>
      </c>
      <c r="C698" s="363" t="s">
        <v>3405</v>
      </c>
      <c r="D698" s="214" t="s">
        <v>250</v>
      </c>
      <c r="E698" s="235">
        <v>4988</v>
      </c>
      <c r="F698" s="35">
        <v>41792</v>
      </c>
      <c r="G698" s="44">
        <v>4988</v>
      </c>
      <c r="H698" s="86">
        <f t="shared" si="10"/>
        <v>0</v>
      </c>
      <c r="I698" s="214" t="s">
        <v>21</v>
      </c>
    </row>
    <row r="699" spans="1:9" x14ac:dyDescent="0.25">
      <c r="A699" s="216"/>
      <c r="B699" s="217" t="s">
        <v>1958</v>
      </c>
      <c r="C699" s="363" t="s">
        <v>3405</v>
      </c>
      <c r="D699" s="214" t="s">
        <v>250</v>
      </c>
      <c r="E699" s="235">
        <v>6771</v>
      </c>
      <c r="F699" s="35">
        <v>41799</v>
      </c>
      <c r="G699" s="34">
        <v>6771</v>
      </c>
      <c r="H699" s="86">
        <f t="shared" si="10"/>
        <v>0</v>
      </c>
      <c r="I699" s="121" t="s">
        <v>162</v>
      </c>
    </row>
    <row r="700" spans="1:9" x14ac:dyDescent="0.25">
      <c r="A700" s="216"/>
      <c r="B700" s="217" t="s">
        <v>2185</v>
      </c>
      <c r="C700" s="363" t="s">
        <v>3405</v>
      </c>
      <c r="D700" s="214" t="s">
        <v>250</v>
      </c>
      <c r="E700" s="235">
        <v>18777.5</v>
      </c>
      <c r="F700" s="35">
        <v>41795</v>
      </c>
      <c r="G700" s="44">
        <v>18777.5</v>
      </c>
      <c r="H700" s="243">
        <f t="shared" si="10"/>
        <v>0</v>
      </c>
      <c r="I700" s="214" t="s">
        <v>30</v>
      </c>
    </row>
    <row r="701" spans="1:9" x14ac:dyDescent="0.25">
      <c r="A701" s="216"/>
      <c r="B701" s="217" t="s">
        <v>2221</v>
      </c>
      <c r="C701" s="363" t="s">
        <v>3405</v>
      </c>
      <c r="D701" s="214" t="s">
        <v>250</v>
      </c>
      <c r="E701" s="235">
        <v>4700</v>
      </c>
      <c r="F701" s="35">
        <v>41799</v>
      </c>
      <c r="G701" s="44">
        <v>4700</v>
      </c>
      <c r="H701" s="243">
        <f t="shared" si="10"/>
        <v>0</v>
      </c>
      <c r="I701" s="214" t="s">
        <v>162</v>
      </c>
    </row>
    <row r="702" spans="1:9" x14ac:dyDescent="0.25">
      <c r="A702" s="216"/>
      <c r="B702" s="217" t="s">
        <v>1305</v>
      </c>
      <c r="C702" s="363" t="s">
        <v>3405</v>
      </c>
      <c r="D702" s="214" t="s">
        <v>250</v>
      </c>
      <c r="E702" s="235">
        <v>7643.2</v>
      </c>
      <c r="F702" s="35">
        <v>41801</v>
      </c>
      <c r="G702" s="44">
        <v>7643.2</v>
      </c>
      <c r="H702" s="243">
        <f t="shared" si="10"/>
        <v>0</v>
      </c>
      <c r="I702" s="214" t="s">
        <v>162</v>
      </c>
    </row>
    <row r="703" spans="1:9" x14ac:dyDescent="0.25">
      <c r="A703" s="216"/>
      <c r="B703" s="217" t="s">
        <v>1602</v>
      </c>
      <c r="C703" s="363" t="s">
        <v>3405</v>
      </c>
      <c r="D703" s="214" t="s">
        <v>250</v>
      </c>
      <c r="E703" s="235">
        <v>3862.5</v>
      </c>
      <c r="F703" s="35">
        <v>41804</v>
      </c>
      <c r="G703" s="44">
        <v>3862.5</v>
      </c>
      <c r="H703" s="243">
        <f t="shared" si="10"/>
        <v>0</v>
      </c>
      <c r="I703" s="214" t="s">
        <v>162</v>
      </c>
    </row>
    <row r="704" spans="1:9" x14ac:dyDescent="0.25">
      <c r="A704" s="216"/>
      <c r="B704" s="398" t="s">
        <v>2004</v>
      </c>
      <c r="C704" s="343" t="s">
        <v>3573</v>
      </c>
      <c r="D704" s="214" t="s">
        <v>250</v>
      </c>
      <c r="E704" s="235">
        <v>13263</v>
      </c>
      <c r="F704" s="35">
        <v>41808</v>
      </c>
      <c r="G704" s="56">
        <v>13263</v>
      </c>
      <c r="H704" s="243">
        <f t="shared" si="10"/>
        <v>0</v>
      </c>
      <c r="I704" s="214" t="s">
        <v>162</v>
      </c>
    </row>
    <row r="705" spans="1:9" x14ac:dyDescent="0.25">
      <c r="A705" s="369">
        <v>41808</v>
      </c>
      <c r="B705" s="399" t="s">
        <v>2182</v>
      </c>
      <c r="C705" s="371" t="s">
        <v>3573</v>
      </c>
      <c r="D705" s="214" t="s">
        <v>250</v>
      </c>
      <c r="E705" s="235">
        <v>24064</v>
      </c>
      <c r="F705" s="35">
        <v>41808</v>
      </c>
      <c r="G705" s="44">
        <v>24064</v>
      </c>
      <c r="H705" s="243">
        <f t="shared" si="10"/>
        <v>0</v>
      </c>
      <c r="I705" s="214" t="s">
        <v>12</v>
      </c>
    </row>
    <row r="706" spans="1:9" x14ac:dyDescent="0.25">
      <c r="A706" s="216"/>
      <c r="B706" s="398" t="s">
        <v>1220</v>
      </c>
      <c r="C706" s="343" t="s">
        <v>3573</v>
      </c>
      <c r="D706" s="214" t="s">
        <v>250</v>
      </c>
      <c r="E706" s="235">
        <v>23802</v>
      </c>
      <c r="F706" s="35">
        <v>41812</v>
      </c>
      <c r="G706" s="44">
        <v>23802</v>
      </c>
      <c r="H706" s="243">
        <f t="shared" si="10"/>
        <v>0</v>
      </c>
      <c r="I706" s="214" t="s">
        <v>27</v>
      </c>
    </row>
    <row r="707" spans="1:9" x14ac:dyDescent="0.25">
      <c r="A707" s="216"/>
      <c r="B707" s="398" t="s">
        <v>1299</v>
      </c>
      <c r="C707" s="343" t="s">
        <v>3573</v>
      </c>
      <c r="D707" s="214" t="s">
        <v>250</v>
      </c>
      <c r="E707" s="235">
        <v>21893</v>
      </c>
      <c r="F707" s="35">
        <v>41812</v>
      </c>
      <c r="G707" s="44">
        <v>21893</v>
      </c>
      <c r="H707" s="243">
        <f t="shared" ref="H707:H770" si="11">E707-G707</f>
        <v>0</v>
      </c>
      <c r="I707" s="214"/>
    </row>
    <row r="708" spans="1:9" x14ac:dyDescent="0.25">
      <c r="A708" s="216"/>
      <c r="B708" s="398" t="s">
        <v>1359</v>
      </c>
      <c r="C708" s="343" t="s">
        <v>3573</v>
      </c>
      <c r="D708" s="214" t="s">
        <v>250</v>
      </c>
      <c r="E708" s="235">
        <v>20565</v>
      </c>
      <c r="F708" s="35">
        <v>41813</v>
      </c>
      <c r="G708" s="44">
        <v>20565</v>
      </c>
      <c r="H708" s="243">
        <f t="shared" si="11"/>
        <v>0</v>
      </c>
      <c r="I708" s="214"/>
    </row>
    <row r="709" spans="1:9" x14ac:dyDescent="0.25">
      <c r="A709" s="216"/>
      <c r="B709" s="398" t="s">
        <v>1417</v>
      </c>
      <c r="C709" s="343" t="s">
        <v>3573</v>
      </c>
      <c r="D709" s="214" t="s">
        <v>250</v>
      </c>
      <c r="E709" s="235">
        <v>3233.6</v>
      </c>
      <c r="F709" s="35">
        <v>41815</v>
      </c>
      <c r="G709" s="44">
        <v>3233.6</v>
      </c>
      <c r="H709" s="243">
        <f t="shared" si="11"/>
        <v>0</v>
      </c>
      <c r="I709" s="214" t="s">
        <v>162</v>
      </c>
    </row>
    <row r="710" spans="1:9" x14ac:dyDescent="0.25">
      <c r="A710" s="216"/>
      <c r="B710" s="217" t="s">
        <v>1666</v>
      </c>
      <c r="C710" s="253" t="s">
        <v>3681</v>
      </c>
      <c r="D710" s="214" t="s">
        <v>250</v>
      </c>
      <c r="E710" s="235">
        <v>3620.5</v>
      </c>
      <c r="F710" s="35">
        <v>41818</v>
      </c>
      <c r="G710" s="56">
        <v>3620.5</v>
      </c>
      <c r="H710" s="243">
        <f t="shared" si="11"/>
        <v>0</v>
      </c>
      <c r="I710" s="121" t="s">
        <v>162</v>
      </c>
    </row>
    <row r="711" spans="1:9" x14ac:dyDescent="0.25">
      <c r="A711" s="216"/>
      <c r="B711" s="217" t="s">
        <v>1702</v>
      </c>
      <c r="C711" s="253" t="s">
        <v>3681</v>
      </c>
      <c r="D711" s="214" t="s">
        <v>250</v>
      </c>
      <c r="E711" s="235">
        <v>21075</v>
      </c>
      <c r="F711" s="35">
        <v>41818</v>
      </c>
      <c r="G711" s="34">
        <v>21075</v>
      </c>
      <c r="H711" s="243">
        <f t="shared" si="11"/>
        <v>0</v>
      </c>
      <c r="I711" s="121" t="s">
        <v>30</v>
      </c>
    </row>
    <row r="712" spans="1:9" x14ac:dyDescent="0.25">
      <c r="A712" s="216"/>
      <c r="B712" s="217" t="s">
        <v>1890</v>
      </c>
      <c r="C712" s="253" t="s">
        <v>3681</v>
      </c>
      <c r="D712" s="214" t="s">
        <v>250</v>
      </c>
      <c r="E712" s="235">
        <v>20120</v>
      </c>
      <c r="F712" s="35">
        <v>41820</v>
      </c>
      <c r="G712" s="44">
        <v>20120</v>
      </c>
      <c r="H712" s="243">
        <f t="shared" si="11"/>
        <v>0</v>
      </c>
      <c r="I712" s="214"/>
    </row>
    <row r="713" spans="1:9" x14ac:dyDescent="0.25">
      <c r="A713" s="216"/>
      <c r="B713" s="217" t="s">
        <v>1964</v>
      </c>
      <c r="C713" s="253" t="s">
        <v>3681</v>
      </c>
      <c r="D713" s="214" t="s">
        <v>250</v>
      </c>
      <c r="E713" s="235">
        <v>11653</v>
      </c>
      <c r="F713" s="35">
        <v>41820</v>
      </c>
      <c r="G713" s="44">
        <v>11653</v>
      </c>
      <c r="H713" s="243">
        <f t="shared" si="11"/>
        <v>0</v>
      </c>
      <c r="I713" s="214"/>
    </row>
    <row r="714" spans="1:9" x14ac:dyDescent="0.25">
      <c r="A714" s="216"/>
      <c r="B714" s="217" t="s">
        <v>1967</v>
      </c>
      <c r="C714" s="253" t="s">
        <v>3681</v>
      </c>
      <c r="D714" s="214" t="s">
        <v>250</v>
      </c>
      <c r="E714" s="235">
        <v>25</v>
      </c>
      <c r="F714" s="35">
        <v>41820</v>
      </c>
      <c r="G714" s="44">
        <v>25</v>
      </c>
      <c r="H714" s="243">
        <f t="shared" si="11"/>
        <v>0</v>
      </c>
      <c r="I714" s="214"/>
    </row>
    <row r="715" spans="1:9" x14ac:dyDescent="0.25">
      <c r="A715" s="216"/>
      <c r="B715" s="217" t="s">
        <v>1901</v>
      </c>
      <c r="C715" s="363" t="s">
        <v>3405</v>
      </c>
      <c r="D715" s="214" t="s">
        <v>16</v>
      </c>
      <c r="E715" s="235">
        <v>52529</v>
      </c>
      <c r="F715" s="35">
        <v>41816</v>
      </c>
      <c r="G715" s="34">
        <v>52529</v>
      </c>
      <c r="H715" s="86">
        <f t="shared" si="11"/>
        <v>0</v>
      </c>
      <c r="I715" s="121" t="s">
        <v>27</v>
      </c>
    </row>
    <row r="716" spans="1:9" x14ac:dyDescent="0.25">
      <c r="A716" s="216"/>
      <c r="B716" s="217" t="s">
        <v>2019</v>
      </c>
      <c r="C716" s="363" t="s">
        <v>3405</v>
      </c>
      <c r="D716" s="214" t="s">
        <v>16</v>
      </c>
      <c r="E716" s="235">
        <v>16412</v>
      </c>
      <c r="F716" s="35">
        <v>41816</v>
      </c>
      <c r="G716" s="34">
        <v>16412</v>
      </c>
      <c r="H716" s="86">
        <f t="shared" si="11"/>
        <v>0</v>
      </c>
      <c r="I716" s="121"/>
    </row>
    <row r="717" spans="1:9" x14ac:dyDescent="0.25">
      <c r="A717" s="216"/>
      <c r="B717" s="217" t="s">
        <v>2074</v>
      </c>
      <c r="C717" s="363" t="s">
        <v>3405</v>
      </c>
      <c r="D717" s="214" t="s">
        <v>16</v>
      </c>
      <c r="E717" s="235">
        <v>253360</v>
      </c>
      <c r="F717" s="35">
        <v>41816</v>
      </c>
      <c r="G717" s="34">
        <v>253360</v>
      </c>
      <c r="H717" s="243">
        <f t="shared" si="11"/>
        <v>0</v>
      </c>
      <c r="I717" s="121"/>
    </row>
    <row r="718" spans="1:9" x14ac:dyDescent="0.25">
      <c r="A718" s="216"/>
      <c r="B718" s="217" t="s">
        <v>2143</v>
      </c>
      <c r="C718" s="363" t="s">
        <v>3405</v>
      </c>
      <c r="D718" s="214" t="s">
        <v>16</v>
      </c>
      <c r="E718" s="235">
        <v>13350</v>
      </c>
      <c r="F718" s="35">
        <v>41816</v>
      </c>
      <c r="G718" s="44">
        <v>13350</v>
      </c>
      <c r="H718" s="243">
        <f t="shared" si="11"/>
        <v>0</v>
      </c>
      <c r="I718" s="214"/>
    </row>
    <row r="719" spans="1:9" x14ac:dyDescent="0.25">
      <c r="A719" s="216"/>
      <c r="B719" s="217" t="s">
        <v>2250</v>
      </c>
      <c r="C719" s="363" t="s">
        <v>3405</v>
      </c>
      <c r="D719" s="214" t="s">
        <v>16</v>
      </c>
      <c r="E719" s="235">
        <v>206806.5</v>
      </c>
      <c r="F719" s="35">
        <v>41816</v>
      </c>
      <c r="G719" s="44">
        <v>206806.5</v>
      </c>
      <c r="H719" s="243">
        <f t="shared" si="11"/>
        <v>0</v>
      </c>
      <c r="I719" s="214" t="s">
        <v>27</v>
      </c>
    </row>
    <row r="720" spans="1:9" x14ac:dyDescent="0.25">
      <c r="A720" s="216"/>
      <c r="B720" s="217" t="s">
        <v>2350</v>
      </c>
      <c r="C720" s="363" t="s">
        <v>3405</v>
      </c>
      <c r="D720" s="214" t="s">
        <v>16</v>
      </c>
      <c r="E720" s="235">
        <v>18394.5</v>
      </c>
      <c r="F720" s="35">
        <v>41816</v>
      </c>
      <c r="G720" s="44">
        <v>18394.5</v>
      </c>
      <c r="H720" s="243">
        <f t="shared" si="11"/>
        <v>0</v>
      </c>
      <c r="I720" s="214" t="s">
        <v>12</v>
      </c>
    </row>
    <row r="721" spans="1:9" x14ac:dyDescent="0.25">
      <c r="A721" s="216"/>
      <c r="B721" s="217" t="s">
        <v>1173</v>
      </c>
      <c r="C721" s="363" t="s">
        <v>3405</v>
      </c>
      <c r="D721" s="214" t="s">
        <v>16</v>
      </c>
      <c r="E721" s="235">
        <v>203788.7</v>
      </c>
      <c r="F721" s="35">
        <v>41816</v>
      </c>
      <c r="G721" s="44">
        <v>203788.7</v>
      </c>
      <c r="H721" s="243">
        <f t="shared" si="11"/>
        <v>0</v>
      </c>
      <c r="I721" s="214" t="s">
        <v>162</v>
      </c>
    </row>
    <row r="722" spans="1:9" x14ac:dyDescent="0.25">
      <c r="A722" s="216"/>
      <c r="B722" s="217" t="s">
        <v>1358</v>
      </c>
      <c r="C722" s="363" t="s">
        <v>3405</v>
      </c>
      <c r="D722" s="214" t="s">
        <v>16</v>
      </c>
      <c r="E722" s="235">
        <v>28640</v>
      </c>
      <c r="F722" s="35">
        <v>41816</v>
      </c>
      <c r="G722" s="44">
        <v>28640</v>
      </c>
      <c r="H722" s="243">
        <f t="shared" si="11"/>
        <v>0</v>
      </c>
      <c r="I722" s="214" t="s">
        <v>21</v>
      </c>
    </row>
    <row r="723" spans="1:9" x14ac:dyDescent="0.25">
      <c r="A723" s="216"/>
      <c r="B723" s="217" t="s">
        <v>1433</v>
      </c>
      <c r="C723" s="363" t="s">
        <v>3405</v>
      </c>
      <c r="D723" s="214" t="s">
        <v>16</v>
      </c>
      <c r="E723" s="235">
        <v>233752</v>
      </c>
      <c r="F723" s="35">
        <v>41816</v>
      </c>
      <c r="G723" s="44">
        <v>233752</v>
      </c>
      <c r="H723" s="243">
        <f t="shared" si="11"/>
        <v>0</v>
      </c>
      <c r="I723" s="214"/>
    </row>
    <row r="724" spans="1:9" x14ac:dyDescent="0.25">
      <c r="A724" s="216"/>
      <c r="B724" s="217" t="s">
        <v>1587</v>
      </c>
      <c r="C724" s="363" t="s">
        <v>3405</v>
      </c>
      <c r="D724" s="214" t="s">
        <v>16</v>
      </c>
      <c r="E724" s="235">
        <v>25471</v>
      </c>
      <c r="F724" s="35">
        <v>41816</v>
      </c>
      <c r="G724" s="44">
        <v>25471</v>
      </c>
      <c r="H724" s="243">
        <f t="shared" si="11"/>
        <v>0</v>
      </c>
      <c r="I724" s="214" t="s">
        <v>217</v>
      </c>
    </row>
    <row r="725" spans="1:9" x14ac:dyDescent="0.25">
      <c r="A725" s="216"/>
      <c r="B725" s="398" t="s">
        <v>1634</v>
      </c>
      <c r="C725" s="343" t="s">
        <v>3573</v>
      </c>
      <c r="D725" s="214" t="s">
        <v>16</v>
      </c>
      <c r="E725" s="235">
        <v>258714.3</v>
      </c>
      <c r="F725" s="55" t="s">
        <v>3575</v>
      </c>
      <c r="G725" s="44">
        <v>258714.3</v>
      </c>
      <c r="H725" s="243">
        <f t="shared" si="11"/>
        <v>0</v>
      </c>
      <c r="I725" s="214"/>
    </row>
    <row r="726" spans="1:9" x14ac:dyDescent="0.25">
      <c r="A726" s="216"/>
      <c r="B726" s="398" t="s">
        <v>1691</v>
      </c>
      <c r="C726" s="343" t="s">
        <v>3573</v>
      </c>
      <c r="D726" s="214" t="s">
        <v>16</v>
      </c>
      <c r="E726" s="235">
        <v>139098</v>
      </c>
      <c r="F726" s="35">
        <v>41816</v>
      </c>
      <c r="G726" s="44">
        <v>139098</v>
      </c>
      <c r="H726" s="243">
        <f t="shared" si="11"/>
        <v>0</v>
      </c>
      <c r="I726" s="214"/>
    </row>
    <row r="727" spans="1:9" x14ac:dyDescent="0.25">
      <c r="A727" s="216"/>
      <c r="B727" s="398" t="s">
        <v>1889</v>
      </c>
      <c r="C727" s="343" t="s">
        <v>3573</v>
      </c>
      <c r="D727" s="214" t="s">
        <v>16</v>
      </c>
      <c r="E727" s="235">
        <v>32295</v>
      </c>
      <c r="F727" s="35">
        <v>41816</v>
      </c>
      <c r="G727" s="44">
        <v>32295</v>
      </c>
      <c r="H727" s="243">
        <f t="shared" si="11"/>
        <v>0</v>
      </c>
      <c r="I727" s="58" t="s">
        <v>65</v>
      </c>
    </row>
    <row r="728" spans="1:9" x14ac:dyDescent="0.25">
      <c r="A728" s="216"/>
      <c r="B728" s="398" t="s">
        <v>1981</v>
      </c>
      <c r="C728" s="343" t="s">
        <v>3573</v>
      </c>
      <c r="D728" s="214" t="s">
        <v>16</v>
      </c>
      <c r="E728" s="235">
        <v>48640.5</v>
      </c>
      <c r="F728" s="35">
        <v>41816</v>
      </c>
      <c r="G728" s="44">
        <v>48640.5</v>
      </c>
      <c r="H728" s="243">
        <f t="shared" si="11"/>
        <v>0</v>
      </c>
      <c r="I728" s="214" t="s">
        <v>21</v>
      </c>
    </row>
    <row r="729" spans="1:9" x14ac:dyDescent="0.25">
      <c r="A729" s="216"/>
      <c r="B729" s="398" t="s">
        <v>2077</v>
      </c>
      <c r="C729" s="343" t="s">
        <v>3573</v>
      </c>
      <c r="D729" s="214" t="s">
        <v>16</v>
      </c>
      <c r="E729" s="235">
        <v>62381.5</v>
      </c>
      <c r="F729" s="35">
        <v>41816</v>
      </c>
      <c r="G729" s="44">
        <v>62381.5</v>
      </c>
      <c r="H729" s="243">
        <f t="shared" si="11"/>
        <v>0</v>
      </c>
      <c r="I729" s="214"/>
    </row>
    <row r="730" spans="1:9" x14ac:dyDescent="0.25">
      <c r="A730" s="216"/>
      <c r="B730" s="398" t="s">
        <v>2114</v>
      </c>
      <c r="C730" s="343" t="s">
        <v>3573</v>
      </c>
      <c r="D730" s="214" t="s">
        <v>16</v>
      </c>
      <c r="E730" s="235">
        <v>139437</v>
      </c>
      <c r="F730" s="35">
        <v>41816</v>
      </c>
      <c r="G730" s="44">
        <v>139437</v>
      </c>
      <c r="H730" s="243">
        <f t="shared" si="11"/>
        <v>0</v>
      </c>
      <c r="I730" s="214"/>
    </row>
    <row r="731" spans="1:9" x14ac:dyDescent="0.25">
      <c r="A731" s="369">
        <v>41808</v>
      </c>
      <c r="B731" s="399" t="s">
        <v>2222</v>
      </c>
      <c r="C731" s="371" t="s">
        <v>3573</v>
      </c>
      <c r="D731" s="214" t="s">
        <v>16</v>
      </c>
      <c r="E731" s="235">
        <v>210567</v>
      </c>
      <c r="F731" s="35">
        <v>41816</v>
      </c>
      <c r="G731" s="44">
        <v>210567</v>
      </c>
      <c r="H731" s="243">
        <f t="shared" si="11"/>
        <v>0</v>
      </c>
      <c r="I731" s="214"/>
    </row>
    <row r="732" spans="1:9" x14ac:dyDescent="0.25">
      <c r="A732" s="216"/>
      <c r="B732" s="398" t="s">
        <v>2310</v>
      </c>
      <c r="C732" s="343" t="s">
        <v>3573</v>
      </c>
      <c r="D732" s="214" t="s">
        <v>16</v>
      </c>
      <c r="E732" s="235">
        <v>20020</v>
      </c>
      <c r="F732" s="35">
        <v>41816</v>
      </c>
      <c r="G732" s="44">
        <v>20020</v>
      </c>
      <c r="H732" s="243">
        <f t="shared" si="11"/>
        <v>0</v>
      </c>
      <c r="I732" s="214" t="s">
        <v>217</v>
      </c>
    </row>
    <row r="733" spans="1:9" x14ac:dyDescent="0.25">
      <c r="A733" s="216"/>
      <c r="B733" s="398" t="s">
        <v>1138</v>
      </c>
      <c r="C733" s="343" t="s">
        <v>3573</v>
      </c>
      <c r="D733" s="214" t="s">
        <v>16</v>
      </c>
      <c r="E733" s="235">
        <v>47109</v>
      </c>
      <c r="F733" s="35">
        <v>41816</v>
      </c>
      <c r="G733" s="44">
        <v>47109</v>
      </c>
      <c r="H733" s="243">
        <f t="shared" si="11"/>
        <v>0</v>
      </c>
      <c r="I733" s="214" t="s">
        <v>12</v>
      </c>
    </row>
    <row r="734" spans="1:9" x14ac:dyDescent="0.25">
      <c r="A734" s="216"/>
      <c r="B734" s="398" t="s">
        <v>1197</v>
      </c>
      <c r="C734" s="343" t="s">
        <v>3573</v>
      </c>
      <c r="D734" s="214" t="s">
        <v>16</v>
      </c>
      <c r="E734" s="235">
        <v>187819</v>
      </c>
      <c r="F734" s="35">
        <v>41816</v>
      </c>
      <c r="G734" s="44">
        <v>187819</v>
      </c>
      <c r="H734" s="243">
        <f t="shared" si="11"/>
        <v>0</v>
      </c>
      <c r="I734" s="214" t="s">
        <v>2852</v>
      </c>
    </row>
    <row r="735" spans="1:9" x14ac:dyDescent="0.25">
      <c r="A735" s="216"/>
      <c r="B735" s="398" t="s">
        <v>1349</v>
      </c>
      <c r="C735" s="343" t="s">
        <v>3573</v>
      </c>
      <c r="D735" s="214" t="s">
        <v>16</v>
      </c>
      <c r="E735" s="235">
        <v>61246.3</v>
      </c>
      <c r="F735" s="35">
        <v>41816</v>
      </c>
      <c r="G735" s="44">
        <v>61246.3</v>
      </c>
      <c r="H735" s="243">
        <f t="shared" si="11"/>
        <v>0</v>
      </c>
      <c r="I735" s="214" t="s">
        <v>3427</v>
      </c>
    </row>
    <row r="736" spans="1:9" x14ac:dyDescent="0.25">
      <c r="A736" s="216"/>
      <c r="B736" s="398" t="s">
        <v>1465</v>
      </c>
      <c r="C736" s="343" t="s">
        <v>3573</v>
      </c>
      <c r="D736" s="214" t="s">
        <v>16</v>
      </c>
      <c r="E736" s="235">
        <v>31978.799999999999</v>
      </c>
      <c r="F736" s="35">
        <v>41816</v>
      </c>
      <c r="G736" s="34">
        <v>31978.799999999999</v>
      </c>
      <c r="H736" s="243">
        <f t="shared" si="11"/>
        <v>0</v>
      </c>
      <c r="I736" s="121" t="s">
        <v>217</v>
      </c>
    </row>
    <row r="737" spans="1:9" x14ac:dyDescent="0.25">
      <c r="A737" s="216"/>
      <c r="B737" s="398" t="s">
        <v>1499</v>
      </c>
      <c r="C737" s="343" t="s">
        <v>3573</v>
      </c>
      <c r="D737" s="214" t="s">
        <v>16</v>
      </c>
      <c r="E737" s="235">
        <v>49491</v>
      </c>
      <c r="F737" s="38">
        <v>41844</v>
      </c>
      <c r="G737" s="40">
        <v>49491</v>
      </c>
      <c r="H737" s="243">
        <f t="shared" si="11"/>
        <v>0</v>
      </c>
      <c r="I737" s="121" t="s">
        <v>21</v>
      </c>
    </row>
    <row r="738" spans="1:9" x14ac:dyDescent="0.25">
      <c r="A738" s="216"/>
      <c r="B738" s="398" t="s">
        <v>1518</v>
      </c>
      <c r="C738" s="343" t="s">
        <v>3573</v>
      </c>
      <c r="D738" s="214" t="s">
        <v>16</v>
      </c>
      <c r="E738" s="235">
        <v>416455</v>
      </c>
      <c r="F738" s="38">
        <v>41844</v>
      </c>
      <c r="G738" s="40">
        <v>416455</v>
      </c>
      <c r="H738" s="243">
        <f t="shared" si="11"/>
        <v>0</v>
      </c>
      <c r="I738" s="121"/>
    </row>
    <row r="739" spans="1:9" x14ac:dyDescent="0.25">
      <c r="A739" s="216"/>
      <c r="B739" s="217" t="s">
        <v>1655</v>
      </c>
      <c r="C739" s="253" t="s">
        <v>3681</v>
      </c>
      <c r="D739" s="214" t="s">
        <v>16</v>
      </c>
      <c r="E739" s="235">
        <v>11629</v>
      </c>
      <c r="F739" s="38">
        <v>41844</v>
      </c>
      <c r="G739" s="40">
        <v>11629</v>
      </c>
      <c r="H739" s="243">
        <f t="shared" si="11"/>
        <v>0</v>
      </c>
      <c r="I739" s="121" t="s">
        <v>217</v>
      </c>
    </row>
    <row r="740" spans="1:9" x14ac:dyDescent="0.25">
      <c r="A740" s="216"/>
      <c r="B740" s="217" t="s">
        <v>1742</v>
      </c>
      <c r="C740" s="253" t="s">
        <v>3681</v>
      </c>
      <c r="D740" s="214" t="s">
        <v>16</v>
      </c>
      <c r="E740" s="235">
        <v>6953</v>
      </c>
      <c r="F740" s="35">
        <v>41844</v>
      </c>
      <c r="G740" s="44">
        <v>6953</v>
      </c>
      <c r="H740" s="243">
        <f t="shared" si="11"/>
        <v>0</v>
      </c>
      <c r="I740" s="214"/>
    </row>
    <row r="741" spans="1:9" x14ac:dyDescent="0.25">
      <c r="A741" s="216"/>
      <c r="B741" s="217" t="s">
        <v>1843</v>
      </c>
      <c r="C741" s="253" t="s">
        <v>3681</v>
      </c>
      <c r="D741" s="214" t="s">
        <v>16</v>
      </c>
      <c r="E741" s="235">
        <v>130143</v>
      </c>
      <c r="F741" s="35">
        <v>41844</v>
      </c>
      <c r="G741" s="44">
        <v>130143</v>
      </c>
      <c r="H741" s="243">
        <f t="shared" si="11"/>
        <v>0</v>
      </c>
      <c r="I741" s="214" t="s">
        <v>217</v>
      </c>
    </row>
    <row r="742" spans="1:9" x14ac:dyDescent="0.25">
      <c r="A742" s="216"/>
      <c r="B742" s="217" t="s">
        <v>1948</v>
      </c>
      <c r="C742" s="253" t="s">
        <v>3681</v>
      </c>
      <c r="D742" s="214" t="s">
        <v>16</v>
      </c>
      <c r="E742" s="235">
        <v>175974</v>
      </c>
      <c r="F742" s="38">
        <v>41844</v>
      </c>
      <c r="G742" s="245">
        <v>175974</v>
      </c>
      <c r="H742" s="243">
        <f t="shared" si="11"/>
        <v>0</v>
      </c>
      <c r="I742" s="214"/>
    </row>
    <row r="743" spans="1:9" x14ac:dyDescent="0.25">
      <c r="A743" s="216"/>
      <c r="B743" s="217" t="s">
        <v>1201</v>
      </c>
      <c r="C743" s="363" t="s">
        <v>3405</v>
      </c>
      <c r="D743" s="214" t="s">
        <v>3527</v>
      </c>
      <c r="E743" s="235">
        <v>2204.5</v>
      </c>
      <c r="F743" s="35">
        <v>41797</v>
      </c>
      <c r="G743" s="44">
        <v>2204.5</v>
      </c>
      <c r="H743" s="243">
        <f t="shared" si="11"/>
        <v>0</v>
      </c>
      <c r="I743" s="214"/>
    </row>
    <row r="744" spans="1:9" ht="15.75" x14ac:dyDescent="0.25">
      <c r="A744" s="216"/>
      <c r="B744" s="398" t="s">
        <v>2286</v>
      </c>
      <c r="C744" s="343" t="s">
        <v>3573</v>
      </c>
      <c r="D744" s="214" t="s">
        <v>3527</v>
      </c>
      <c r="E744" s="235">
        <v>1637.13</v>
      </c>
      <c r="F744" s="38" t="s">
        <v>3767</v>
      </c>
      <c r="G744" s="44">
        <v>1637.13</v>
      </c>
      <c r="H744" s="243">
        <f t="shared" si="11"/>
        <v>0</v>
      </c>
      <c r="I744" s="214"/>
    </row>
    <row r="745" spans="1:9" x14ac:dyDescent="0.25">
      <c r="A745" s="216"/>
      <c r="B745" s="217" t="s">
        <v>2266</v>
      </c>
      <c r="C745" s="363" t="s">
        <v>3405</v>
      </c>
      <c r="D745" s="214" t="s">
        <v>3512</v>
      </c>
      <c r="E745" s="235">
        <v>1954.4</v>
      </c>
      <c r="F745" s="35">
        <v>41797</v>
      </c>
      <c r="G745" s="44">
        <v>1954.4</v>
      </c>
      <c r="H745" s="243">
        <f t="shared" si="11"/>
        <v>0</v>
      </c>
      <c r="I745" s="214" t="s">
        <v>30</v>
      </c>
    </row>
    <row r="746" spans="1:9" x14ac:dyDescent="0.25">
      <c r="A746" s="216"/>
      <c r="B746" s="217" t="s">
        <v>1333</v>
      </c>
      <c r="C746" s="363" t="s">
        <v>3405</v>
      </c>
      <c r="D746" s="214" t="s">
        <v>100</v>
      </c>
      <c r="E746" s="235">
        <v>16243.4</v>
      </c>
      <c r="F746" s="35">
        <v>41800</v>
      </c>
      <c r="G746" s="56">
        <v>16243.4</v>
      </c>
      <c r="H746" s="243">
        <f t="shared" si="11"/>
        <v>0</v>
      </c>
      <c r="I746" s="214" t="s">
        <v>27</v>
      </c>
    </row>
    <row r="747" spans="1:9" x14ac:dyDescent="0.25">
      <c r="A747" s="216"/>
      <c r="B747" s="217" t="s">
        <v>1831</v>
      </c>
      <c r="C747" s="363" t="s">
        <v>3405</v>
      </c>
      <c r="D747" s="214" t="s">
        <v>130</v>
      </c>
      <c r="E747" s="235">
        <v>5186.5</v>
      </c>
      <c r="F747" s="35">
        <v>41792</v>
      </c>
      <c r="G747" s="56">
        <v>5186.5</v>
      </c>
      <c r="H747" s="86">
        <f t="shared" si="11"/>
        <v>0</v>
      </c>
      <c r="I747" s="214" t="s">
        <v>21</v>
      </c>
    </row>
    <row r="748" spans="1:9" x14ac:dyDescent="0.25">
      <c r="A748" s="216"/>
      <c r="B748" s="217" t="s">
        <v>1895</v>
      </c>
      <c r="C748" s="363" t="s">
        <v>3405</v>
      </c>
      <c r="D748" s="214" t="s">
        <v>130</v>
      </c>
      <c r="E748" s="235">
        <v>8762.5</v>
      </c>
      <c r="F748" s="35">
        <v>41794</v>
      </c>
      <c r="G748" s="34">
        <v>8762.5</v>
      </c>
      <c r="H748" s="86">
        <f t="shared" si="11"/>
        <v>0</v>
      </c>
      <c r="I748" s="121" t="s">
        <v>3165</v>
      </c>
    </row>
    <row r="749" spans="1:9" x14ac:dyDescent="0.25">
      <c r="A749" s="216"/>
      <c r="B749" s="217" t="s">
        <v>2017</v>
      </c>
      <c r="C749" s="363" t="s">
        <v>3405</v>
      </c>
      <c r="D749" s="214" t="s">
        <v>130</v>
      </c>
      <c r="E749" s="235">
        <v>4699</v>
      </c>
      <c r="F749" s="35">
        <v>41794</v>
      </c>
      <c r="G749" s="34">
        <v>4699</v>
      </c>
      <c r="H749" s="86">
        <f t="shared" si="11"/>
        <v>0</v>
      </c>
      <c r="I749" s="121" t="s">
        <v>21</v>
      </c>
    </row>
    <row r="750" spans="1:9" x14ac:dyDescent="0.25">
      <c r="A750" s="216"/>
      <c r="B750" s="217" t="s">
        <v>2119</v>
      </c>
      <c r="C750" s="363" t="s">
        <v>3405</v>
      </c>
      <c r="D750" s="214" t="s">
        <v>130</v>
      </c>
      <c r="E750" s="235">
        <v>6932</v>
      </c>
      <c r="F750" s="35">
        <v>41796</v>
      </c>
      <c r="G750" s="34">
        <v>6932</v>
      </c>
      <c r="H750" s="243">
        <f t="shared" si="11"/>
        <v>0</v>
      </c>
      <c r="I750" s="121" t="s">
        <v>21</v>
      </c>
    </row>
    <row r="751" spans="1:9" x14ac:dyDescent="0.25">
      <c r="A751" s="216"/>
      <c r="B751" s="217" t="s">
        <v>2194</v>
      </c>
      <c r="C751" s="363" t="s">
        <v>3405</v>
      </c>
      <c r="D751" s="214" t="s">
        <v>130</v>
      </c>
      <c r="E751" s="235">
        <v>6406.3</v>
      </c>
      <c r="F751" s="35">
        <v>41795</v>
      </c>
      <c r="G751" s="44">
        <v>6406.3</v>
      </c>
      <c r="H751" s="243">
        <f t="shared" si="11"/>
        <v>0</v>
      </c>
      <c r="I751" s="214" t="s">
        <v>21</v>
      </c>
    </row>
    <row r="752" spans="1:9" x14ac:dyDescent="0.25">
      <c r="A752" s="216"/>
      <c r="B752" s="217" t="s">
        <v>2289</v>
      </c>
      <c r="C752" s="363" t="s">
        <v>3405</v>
      </c>
      <c r="D752" s="214" t="s">
        <v>130</v>
      </c>
      <c r="E752" s="235">
        <v>6164</v>
      </c>
      <c r="F752" s="35">
        <v>41797</v>
      </c>
      <c r="G752" s="44">
        <v>6164</v>
      </c>
      <c r="H752" s="243">
        <f t="shared" si="11"/>
        <v>0</v>
      </c>
      <c r="I752" s="214" t="s">
        <v>21</v>
      </c>
    </row>
    <row r="753" spans="1:9" x14ac:dyDescent="0.25">
      <c r="A753" s="216"/>
      <c r="B753" s="217" t="s">
        <v>2291</v>
      </c>
      <c r="C753" s="363" t="s">
        <v>3405</v>
      </c>
      <c r="D753" s="214" t="s">
        <v>130</v>
      </c>
      <c r="E753" s="235">
        <v>4658</v>
      </c>
      <c r="F753" s="35">
        <v>41797</v>
      </c>
      <c r="G753" s="44">
        <v>4658</v>
      </c>
      <c r="H753" s="243">
        <f t="shared" si="11"/>
        <v>0</v>
      </c>
      <c r="I753" s="214" t="s">
        <v>21</v>
      </c>
    </row>
    <row r="754" spans="1:9" x14ac:dyDescent="0.25">
      <c r="A754" s="216"/>
      <c r="B754" s="217" t="s">
        <v>2322</v>
      </c>
      <c r="C754" s="363" t="s">
        <v>3405</v>
      </c>
      <c r="D754" s="214" t="s">
        <v>130</v>
      </c>
      <c r="E754" s="235">
        <v>3401</v>
      </c>
      <c r="F754" s="35">
        <v>41797</v>
      </c>
      <c r="G754" s="56">
        <v>3401</v>
      </c>
      <c r="H754" s="243">
        <f t="shared" si="11"/>
        <v>0</v>
      </c>
      <c r="I754" s="214" t="s">
        <v>21</v>
      </c>
    </row>
    <row r="755" spans="1:9" x14ac:dyDescent="0.25">
      <c r="A755" s="216"/>
      <c r="B755" s="217" t="s">
        <v>1172</v>
      </c>
      <c r="C755" s="363" t="s">
        <v>3405</v>
      </c>
      <c r="D755" s="214" t="s">
        <v>130</v>
      </c>
      <c r="E755" s="235">
        <v>18517.3</v>
      </c>
      <c r="F755" s="35">
        <v>41799</v>
      </c>
      <c r="G755" s="44">
        <v>18517.3</v>
      </c>
      <c r="H755" s="243">
        <f t="shared" si="11"/>
        <v>0</v>
      </c>
      <c r="I755" s="214" t="s">
        <v>21</v>
      </c>
    </row>
    <row r="756" spans="1:9" x14ac:dyDescent="0.25">
      <c r="A756" s="216"/>
      <c r="B756" s="217" t="s">
        <v>1220</v>
      </c>
      <c r="C756" s="363" t="s">
        <v>3405</v>
      </c>
      <c r="D756" s="214" t="s">
        <v>130</v>
      </c>
      <c r="E756" s="235">
        <v>7264</v>
      </c>
      <c r="F756" s="35">
        <v>41799</v>
      </c>
      <c r="G756" s="44">
        <v>7264</v>
      </c>
      <c r="H756" s="243">
        <f t="shared" si="11"/>
        <v>0</v>
      </c>
      <c r="I756" s="214" t="s">
        <v>21</v>
      </c>
    </row>
    <row r="757" spans="1:9" x14ac:dyDescent="0.25">
      <c r="A757" s="216"/>
      <c r="B757" s="217" t="s">
        <v>1282</v>
      </c>
      <c r="C757" s="363" t="s">
        <v>3405</v>
      </c>
      <c r="D757" s="214" t="s">
        <v>130</v>
      </c>
      <c r="E757" s="235">
        <v>14232</v>
      </c>
      <c r="F757" s="35">
        <v>41803</v>
      </c>
      <c r="G757" s="44">
        <v>14232</v>
      </c>
      <c r="H757" s="243">
        <f t="shared" si="11"/>
        <v>0</v>
      </c>
      <c r="I757" s="214" t="s">
        <v>21</v>
      </c>
    </row>
    <row r="758" spans="1:9" x14ac:dyDescent="0.25">
      <c r="A758" s="216"/>
      <c r="B758" s="217" t="s">
        <v>1400</v>
      </c>
      <c r="C758" s="363" t="s">
        <v>3405</v>
      </c>
      <c r="D758" s="214" t="s">
        <v>130</v>
      </c>
      <c r="E758" s="235">
        <v>5361</v>
      </c>
      <c r="F758" s="35">
        <v>41804</v>
      </c>
      <c r="G758" s="44">
        <v>5361</v>
      </c>
      <c r="H758" s="243">
        <f t="shared" si="11"/>
        <v>0</v>
      </c>
      <c r="I758" s="214" t="s">
        <v>21</v>
      </c>
    </row>
    <row r="759" spans="1:9" x14ac:dyDescent="0.25">
      <c r="A759" s="216"/>
      <c r="B759" s="217" t="s">
        <v>1471</v>
      </c>
      <c r="C759" s="363" t="s">
        <v>3405</v>
      </c>
      <c r="D759" s="214" t="s">
        <v>130</v>
      </c>
      <c r="E759" s="235">
        <v>3488</v>
      </c>
      <c r="F759" s="35">
        <v>41804</v>
      </c>
      <c r="G759" s="44">
        <v>3488</v>
      </c>
      <c r="H759" s="243">
        <f t="shared" si="11"/>
        <v>0</v>
      </c>
      <c r="I759" s="214" t="s">
        <v>21</v>
      </c>
    </row>
    <row r="760" spans="1:9" x14ac:dyDescent="0.25">
      <c r="A760" s="216"/>
      <c r="B760" s="217" t="s">
        <v>1474</v>
      </c>
      <c r="C760" s="363" t="s">
        <v>3405</v>
      </c>
      <c r="D760" s="214" t="s">
        <v>130</v>
      </c>
      <c r="E760" s="235">
        <v>4692</v>
      </c>
      <c r="F760" s="35">
        <v>41775</v>
      </c>
      <c r="G760" s="44">
        <v>4692</v>
      </c>
      <c r="H760" s="243">
        <f t="shared" si="11"/>
        <v>0</v>
      </c>
      <c r="I760" s="214" t="s">
        <v>21</v>
      </c>
    </row>
    <row r="761" spans="1:9" x14ac:dyDescent="0.25">
      <c r="A761" s="216"/>
      <c r="B761" s="217" t="s">
        <v>1572</v>
      </c>
      <c r="C761" s="363" t="s">
        <v>3405</v>
      </c>
      <c r="D761" s="214" t="s">
        <v>130</v>
      </c>
      <c r="E761" s="235">
        <v>13020.3</v>
      </c>
      <c r="F761" s="35">
        <v>41806</v>
      </c>
      <c r="G761" s="44">
        <v>13020.3</v>
      </c>
      <c r="H761" s="243">
        <f t="shared" si="11"/>
        <v>0</v>
      </c>
      <c r="I761" s="214" t="s">
        <v>21</v>
      </c>
    </row>
    <row r="762" spans="1:9" ht="15.75" x14ac:dyDescent="0.25">
      <c r="A762" s="216"/>
      <c r="B762" s="398" t="s">
        <v>1668</v>
      </c>
      <c r="C762" s="343" t="s">
        <v>3573</v>
      </c>
      <c r="D762" s="214" t="s">
        <v>130</v>
      </c>
      <c r="E762" s="235">
        <v>6477.5</v>
      </c>
      <c r="F762" s="35">
        <v>41803</v>
      </c>
      <c r="G762" s="44">
        <v>6477.5</v>
      </c>
      <c r="H762" s="243">
        <f t="shared" si="11"/>
        <v>0</v>
      </c>
      <c r="I762" s="214"/>
    </row>
    <row r="763" spans="1:9" ht="15.75" x14ac:dyDescent="0.25">
      <c r="A763" s="216"/>
      <c r="B763" s="398" t="s">
        <v>1760</v>
      </c>
      <c r="C763" s="343" t="s">
        <v>3573</v>
      </c>
      <c r="D763" s="214" t="s">
        <v>130</v>
      </c>
      <c r="E763" s="235">
        <v>14142</v>
      </c>
      <c r="F763" s="35">
        <v>41806</v>
      </c>
      <c r="G763" s="44">
        <v>14142</v>
      </c>
      <c r="H763" s="243">
        <f t="shared" si="11"/>
        <v>0</v>
      </c>
      <c r="I763" s="214" t="s">
        <v>21</v>
      </c>
    </row>
    <row r="764" spans="1:9" ht="15.75" x14ac:dyDescent="0.25">
      <c r="A764" s="216"/>
      <c r="B764" s="398" t="s">
        <v>1763</v>
      </c>
      <c r="C764" s="343" t="s">
        <v>3573</v>
      </c>
      <c r="D764" s="214" t="s">
        <v>130</v>
      </c>
      <c r="E764" s="235">
        <v>9257</v>
      </c>
      <c r="F764" s="35">
        <v>41806</v>
      </c>
      <c r="G764" s="44">
        <v>9257</v>
      </c>
      <c r="H764" s="243">
        <f t="shared" si="11"/>
        <v>0</v>
      </c>
      <c r="I764" s="214" t="s">
        <v>21</v>
      </c>
    </row>
    <row r="765" spans="1:9" ht="15.75" x14ac:dyDescent="0.25">
      <c r="A765" s="216"/>
      <c r="B765" s="398" t="s">
        <v>1862</v>
      </c>
      <c r="C765" s="343" t="s">
        <v>3573</v>
      </c>
      <c r="D765" s="214" t="s">
        <v>130</v>
      </c>
      <c r="E765" s="235">
        <v>10953</v>
      </c>
      <c r="F765" s="47" t="s">
        <v>3597</v>
      </c>
      <c r="G765" s="44">
        <v>10953</v>
      </c>
      <c r="H765" s="243">
        <f t="shared" si="11"/>
        <v>0</v>
      </c>
      <c r="I765" s="214" t="s">
        <v>21</v>
      </c>
    </row>
    <row r="766" spans="1:9" ht="15.75" x14ac:dyDescent="0.25">
      <c r="A766" s="216"/>
      <c r="B766" s="398" t="s">
        <v>1894</v>
      </c>
      <c r="C766" s="343" t="s">
        <v>3573</v>
      </c>
      <c r="D766" s="214" t="s">
        <v>130</v>
      </c>
      <c r="E766" s="235">
        <v>8511</v>
      </c>
      <c r="F766" s="35">
        <v>41807</v>
      </c>
      <c r="G766" s="44">
        <v>8511</v>
      </c>
      <c r="H766" s="243">
        <f t="shared" si="11"/>
        <v>0</v>
      </c>
      <c r="I766" s="214" t="s">
        <v>21</v>
      </c>
    </row>
    <row r="767" spans="1:9" ht="15.75" x14ac:dyDescent="0.25">
      <c r="A767" s="216"/>
      <c r="B767" s="398" t="s">
        <v>1896</v>
      </c>
      <c r="C767" s="343" t="s">
        <v>3573</v>
      </c>
      <c r="D767" s="214" t="s">
        <v>130</v>
      </c>
      <c r="E767" s="235">
        <v>11079.5</v>
      </c>
      <c r="F767" s="35">
        <v>41817</v>
      </c>
      <c r="G767" s="44">
        <v>11079.5</v>
      </c>
      <c r="H767" s="243">
        <f t="shared" si="11"/>
        <v>0</v>
      </c>
      <c r="I767" s="214" t="s">
        <v>21</v>
      </c>
    </row>
    <row r="768" spans="1:9" ht="15.75" x14ac:dyDescent="0.25">
      <c r="A768" s="216"/>
      <c r="B768" s="398" t="s">
        <v>2052</v>
      </c>
      <c r="C768" s="343" t="s">
        <v>3573</v>
      </c>
      <c r="D768" s="214" t="s">
        <v>130</v>
      </c>
      <c r="E768" s="235">
        <v>5887</v>
      </c>
      <c r="F768" s="35">
        <v>41817</v>
      </c>
      <c r="G768" s="44">
        <v>5887</v>
      </c>
      <c r="H768" s="243">
        <f t="shared" si="11"/>
        <v>0</v>
      </c>
      <c r="I768" s="214" t="s">
        <v>21</v>
      </c>
    </row>
    <row r="769" spans="1:9" ht="15.75" x14ac:dyDescent="0.25">
      <c r="A769" s="366">
        <v>41809</v>
      </c>
      <c r="B769" s="400" t="s">
        <v>2169</v>
      </c>
      <c r="C769" s="368" t="s">
        <v>3573</v>
      </c>
      <c r="D769" s="214" t="s">
        <v>130</v>
      </c>
      <c r="E769" s="235">
        <v>6497</v>
      </c>
      <c r="F769" s="35">
        <v>41817</v>
      </c>
      <c r="G769" s="44">
        <v>6497</v>
      </c>
      <c r="H769" s="243">
        <f t="shared" si="11"/>
        <v>0</v>
      </c>
      <c r="I769" s="214" t="s">
        <v>21</v>
      </c>
    </row>
    <row r="770" spans="1:9" ht="15.75" x14ac:dyDescent="0.25">
      <c r="A770" s="369">
        <v>41808</v>
      </c>
      <c r="B770" s="399" t="s">
        <v>2201</v>
      </c>
      <c r="C770" s="371" t="s">
        <v>3573</v>
      </c>
      <c r="D770" s="214" t="s">
        <v>130</v>
      </c>
      <c r="E770" s="235">
        <v>6258</v>
      </c>
      <c r="F770" s="35">
        <v>41817</v>
      </c>
      <c r="G770" s="44">
        <v>6258</v>
      </c>
      <c r="H770" s="243">
        <f t="shared" si="11"/>
        <v>0</v>
      </c>
      <c r="I770" s="214" t="s">
        <v>3172</v>
      </c>
    </row>
    <row r="771" spans="1:9" ht="15.75" x14ac:dyDescent="0.25">
      <c r="A771" s="369">
        <v>41808</v>
      </c>
      <c r="B771" s="399" t="s">
        <v>2204</v>
      </c>
      <c r="C771" s="371" t="s">
        <v>3573</v>
      </c>
      <c r="D771" s="214" t="s">
        <v>130</v>
      </c>
      <c r="E771" s="235">
        <v>9028</v>
      </c>
      <c r="F771" s="35">
        <v>41817</v>
      </c>
      <c r="G771" s="44">
        <v>9028</v>
      </c>
      <c r="H771" s="243">
        <f t="shared" ref="H771:H834" si="12">E771-G771</f>
        <v>0</v>
      </c>
      <c r="I771" s="214" t="s">
        <v>21</v>
      </c>
    </row>
    <row r="772" spans="1:9" ht="15.75" x14ac:dyDescent="0.25">
      <c r="A772" s="216"/>
      <c r="B772" s="398" t="s">
        <v>2339</v>
      </c>
      <c r="C772" s="343" t="s">
        <v>3573</v>
      </c>
      <c r="D772" s="214" t="s">
        <v>130</v>
      </c>
      <c r="E772" s="235">
        <v>9142</v>
      </c>
      <c r="F772" s="35">
        <v>41817</v>
      </c>
      <c r="G772" s="44">
        <v>9142</v>
      </c>
      <c r="H772" s="243">
        <f t="shared" si="12"/>
        <v>0</v>
      </c>
      <c r="I772" s="214" t="s">
        <v>21</v>
      </c>
    </row>
    <row r="773" spans="1:9" ht="15.75" x14ac:dyDescent="0.25">
      <c r="A773" s="216"/>
      <c r="B773" s="398" t="s">
        <v>2340</v>
      </c>
      <c r="C773" s="343" t="s">
        <v>3573</v>
      </c>
      <c r="D773" s="214" t="s">
        <v>130</v>
      </c>
      <c r="E773" s="235">
        <v>5605</v>
      </c>
      <c r="F773" s="35">
        <v>41817</v>
      </c>
      <c r="G773" s="44">
        <v>5605</v>
      </c>
      <c r="H773" s="243">
        <f t="shared" si="12"/>
        <v>0</v>
      </c>
      <c r="I773" s="214" t="s">
        <v>21</v>
      </c>
    </row>
    <row r="774" spans="1:9" ht="15.75" x14ac:dyDescent="0.25">
      <c r="A774" s="216"/>
      <c r="B774" s="398" t="s">
        <v>1207</v>
      </c>
      <c r="C774" s="343" t="s">
        <v>3573</v>
      </c>
      <c r="D774" s="214" t="s">
        <v>130</v>
      </c>
      <c r="E774" s="235">
        <v>9537</v>
      </c>
      <c r="F774" s="35">
        <v>41817</v>
      </c>
      <c r="G774" s="44">
        <v>9537</v>
      </c>
      <c r="H774" s="243">
        <f t="shared" si="12"/>
        <v>0</v>
      </c>
      <c r="I774" s="214" t="s">
        <v>65</v>
      </c>
    </row>
    <row r="775" spans="1:9" ht="15.75" x14ac:dyDescent="0.25">
      <c r="A775" s="216"/>
      <c r="B775" s="398" t="s">
        <v>1212</v>
      </c>
      <c r="C775" s="343" t="s">
        <v>3573</v>
      </c>
      <c r="D775" s="214" t="s">
        <v>130</v>
      </c>
      <c r="E775" s="235">
        <v>10430.5</v>
      </c>
      <c r="F775" s="35">
        <v>41817</v>
      </c>
      <c r="G775" s="44">
        <v>10430.5</v>
      </c>
      <c r="H775" s="243">
        <f t="shared" si="12"/>
        <v>0</v>
      </c>
      <c r="I775" s="214" t="s">
        <v>65</v>
      </c>
    </row>
    <row r="776" spans="1:9" ht="15.75" x14ac:dyDescent="0.25">
      <c r="A776" s="216"/>
      <c r="B776" s="398" t="s">
        <v>1285</v>
      </c>
      <c r="C776" s="343" t="s">
        <v>3573</v>
      </c>
      <c r="D776" s="214" t="s">
        <v>130</v>
      </c>
      <c r="E776" s="235">
        <v>6280.5</v>
      </c>
      <c r="F776" s="55" t="s">
        <v>3654</v>
      </c>
      <c r="G776" s="44">
        <v>6280.5</v>
      </c>
      <c r="H776" s="243">
        <f t="shared" si="12"/>
        <v>0</v>
      </c>
      <c r="I776" s="214" t="s">
        <v>27</v>
      </c>
    </row>
    <row r="777" spans="1:9" ht="15.75" x14ac:dyDescent="0.25">
      <c r="A777" s="216"/>
      <c r="B777" s="398" t="s">
        <v>1343</v>
      </c>
      <c r="C777" s="343" t="s">
        <v>3573</v>
      </c>
      <c r="D777" s="214" t="s">
        <v>130</v>
      </c>
      <c r="E777" s="235">
        <v>7573</v>
      </c>
      <c r="F777" s="35">
        <v>41816</v>
      </c>
      <c r="G777" s="44">
        <v>7573</v>
      </c>
      <c r="H777" s="243">
        <f t="shared" si="12"/>
        <v>0</v>
      </c>
      <c r="I777" s="214" t="s">
        <v>65</v>
      </c>
    </row>
    <row r="778" spans="1:9" ht="15.75" x14ac:dyDescent="0.25">
      <c r="A778" s="216"/>
      <c r="B778" s="398" t="s">
        <v>1346</v>
      </c>
      <c r="C778" s="343" t="s">
        <v>3573</v>
      </c>
      <c r="D778" s="214" t="s">
        <v>130</v>
      </c>
      <c r="E778" s="235">
        <v>10181</v>
      </c>
      <c r="F778" s="35">
        <v>41820</v>
      </c>
      <c r="G778" s="44">
        <v>10181</v>
      </c>
      <c r="H778" s="243">
        <f t="shared" si="12"/>
        <v>0</v>
      </c>
      <c r="I778" s="214" t="s">
        <v>65</v>
      </c>
    </row>
    <row r="779" spans="1:9" ht="15.75" x14ac:dyDescent="0.25">
      <c r="A779" s="216"/>
      <c r="B779" s="398" t="s">
        <v>1463</v>
      </c>
      <c r="C779" s="343" t="s">
        <v>3573</v>
      </c>
      <c r="D779" s="214" t="s">
        <v>130</v>
      </c>
      <c r="E779" s="235">
        <v>8403</v>
      </c>
      <c r="F779" s="35">
        <v>41817</v>
      </c>
      <c r="G779" s="34">
        <v>8403</v>
      </c>
      <c r="H779" s="243">
        <f t="shared" si="12"/>
        <v>0</v>
      </c>
      <c r="I779" s="121" t="s">
        <v>21</v>
      </c>
    </row>
    <row r="780" spans="1:9" ht="15.75" x14ac:dyDescent="0.25">
      <c r="A780" s="216"/>
      <c r="B780" s="398" t="s">
        <v>1542</v>
      </c>
      <c r="C780" s="343" t="s">
        <v>3573</v>
      </c>
      <c r="D780" s="214" t="s">
        <v>130</v>
      </c>
      <c r="E780" s="235">
        <v>3966</v>
      </c>
      <c r="F780" s="35">
        <v>41816</v>
      </c>
      <c r="G780" s="34">
        <v>3966</v>
      </c>
      <c r="H780" s="243">
        <f t="shared" si="12"/>
        <v>0</v>
      </c>
      <c r="I780" s="121" t="s">
        <v>21</v>
      </c>
    </row>
    <row r="781" spans="1:9" ht="15.75" x14ac:dyDescent="0.25">
      <c r="A781" s="216"/>
      <c r="B781" s="398" t="s">
        <v>1602</v>
      </c>
      <c r="C781" s="343" t="s">
        <v>3573</v>
      </c>
      <c r="D781" s="214" t="s">
        <v>130</v>
      </c>
      <c r="E781" s="235">
        <v>2220</v>
      </c>
      <c r="F781" s="35">
        <v>41817</v>
      </c>
      <c r="G781" s="34">
        <v>2220</v>
      </c>
      <c r="H781" s="243">
        <f t="shared" si="12"/>
        <v>0</v>
      </c>
      <c r="I781" s="121" t="s">
        <v>21</v>
      </c>
    </row>
    <row r="782" spans="1:9" ht="15.75" x14ac:dyDescent="0.25">
      <c r="A782" s="216"/>
      <c r="B782" s="398" t="s">
        <v>1612</v>
      </c>
      <c r="C782" s="343" t="s">
        <v>3573</v>
      </c>
      <c r="D782" s="214" t="s">
        <v>130</v>
      </c>
      <c r="E782" s="235">
        <v>5406</v>
      </c>
      <c r="F782" s="35">
        <v>41820</v>
      </c>
      <c r="G782" s="34">
        <v>5406</v>
      </c>
      <c r="H782" s="243">
        <f t="shared" si="12"/>
        <v>0</v>
      </c>
      <c r="I782" s="121" t="s">
        <v>21</v>
      </c>
    </row>
    <row r="783" spans="1:9" x14ac:dyDescent="0.25">
      <c r="A783" s="216"/>
      <c r="B783" s="217" t="s">
        <v>1719</v>
      </c>
      <c r="C783" s="253" t="s">
        <v>3681</v>
      </c>
      <c r="D783" s="214" t="s">
        <v>130</v>
      </c>
      <c r="E783" s="235">
        <v>7635.5</v>
      </c>
      <c r="F783" s="38">
        <v>41821</v>
      </c>
      <c r="G783" s="245">
        <v>7635.5</v>
      </c>
      <c r="H783" s="243">
        <f t="shared" si="12"/>
        <v>0</v>
      </c>
      <c r="I783" s="214" t="s">
        <v>21</v>
      </c>
    </row>
    <row r="784" spans="1:9" x14ac:dyDescent="0.25">
      <c r="A784" s="216"/>
      <c r="B784" s="217" t="s">
        <v>1792</v>
      </c>
      <c r="C784" s="253" t="s">
        <v>3681</v>
      </c>
      <c r="D784" s="214" t="s">
        <v>130</v>
      </c>
      <c r="E784" s="235">
        <v>10552</v>
      </c>
      <c r="F784" s="38">
        <v>41821</v>
      </c>
      <c r="G784" s="245">
        <v>10552</v>
      </c>
      <c r="H784" s="243">
        <f t="shared" si="12"/>
        <v>0</v>
      </c>
      <c r="I784" s="214" t="s">
        <v>21</v>
      </c>
    </row>
    <row r="785" spans="1:9" x14ac:dyDescent="0.25">
      <c r="A785" s="216"/>
      <c r="B785" s="217" t="s">
        <v>1815</v>
      </c>
      <c r="C785" s="253" t="s">
        <v>3681</v>
      </c>
      <c r="D785" s="214" t="s">
        <v>130</v>
      </c>
      <c r="E785" s="235">
        <v>12529</v>
      </c>
      <c r="F785" s="35">
        <v>41820</v>
      </c>
      <c r="G785" s="44">
        <v>12529</v>
      </c>
      <c r="H785" s="243">
        <f t="shared" si="12"/>
        <v>0</v>
      </c>
      <c r="I785" s="214" t="s">
        <v>21</v>
      </c>
    </row>
    <row r="786" spans="1:9" x14ac:dyDescent="0.25">
      <c r="A786" s="216"/>
      <c r="B786" s="217" t="s">
        <v>1819</v>
      </c>
      <c r="C786" s="253" t="s">
        <v>3681</v>
      </c>
      <c r="D786" s="214" t="s">
        <v>130</v>
      </c>
      <c r="E786" s="235">
        <v>2973</v>
      </c>
      <c r="F786" s="38">
        <v>41822</v>
      </c>
      <c r="G786" s="245">
        <v>2973</v>
      </c>
      <c r="H786" s="243">
        <f t="shared" si="12"/>
        <v>0</v>
      </c>
      <c r="I786" s="214" t="s">
        <v>21</v>
      </c>
    </row>
    <row r="787" spans="1:9" x14ac:dyDescent="0.25">
      <c r="A787" s="216"/>
      <c r="B787" s="217" t="s">
        <v>1905</v>
      </c>
      <c r="C787" s="253" t="s">
        <v>3681</v>
      </c>
      <c r="D787" s="214" t="s">
        <v>130</v>
      </c>
      <c r="E787" s="235">
        <v>10225</v>
      </c>
      <c r="F787" s="38">
        <v>41822</v>
      </c>
      <c r="G787" s="245">
        <v>5768</v>
      </c>
      <c r="H787" s="243">
        <f t="shared" si="12"/>
        <v>4457</v>
      </c>
      <c r="I787" s="214"/>
    </row>
    <row r="788" spans="1:9" x14ac:dyDescent="0.25">
      <c r="A788" s="216"/>
      <c r="B788" s="217" t="s">
        <v>1907</v>
      </c>
      <c r="C788" s="253" t="s">
        <v>3681</v>
      </c>
      <c r="D788" s="214" t="s">
        <v>130</v>
      </c>
      <c r="E788" s="235">
        <v>4315.2</v>
      </c>
      <c r="F788" s="35">
        <v>41820</v>
      </c>
      <c r="G788" s="44">
        <v>4315.2</v>
      </c>
      <c r="H788" s="243">
        <f t="shared" si="12"/>
        <v>0</v>
      </c>
      <c r="I788" s="214" t="s">
        <v>21</v>
      </c>
    </row>
    <row r="789" spans="1:9" x14ac:dyDescent="0.25">
      <c r="A789" s="216"/>
      <c r="B789" s="217" t="s">
        <v>1968</v>
      </c>
      <c r="C789" s="253" t="s">
        <v>3681</v>
      </c>
      <c r="D789" s="214" t="s">
        <v>130</v>
      </c>
      <c r="E789" s="235">
        <v>8659.5</v>
      </c>
      <c r="F789" s="38">
        <v>41822</v>
      </c>
      <c r="G789" s="245">
        <v>8659.5</v>
      </c>
      <c r="H789" s="243">
        <f t="shared" si="12"/>
        <v>0</v>
      </c>
      <c r="I789" s="214" t="s">
        <v>21</v>
      </c>
    </row>
    <row r="790" spans="1:9" x14ac:dyDescent="0.25">
      <c r="A790" s="216"/>
      <c r="B790" s="217" t="s">
        <v>2067</v>
      </c>
      <c r="C790" s="363" t="s">
        <v>3405</v>
      </c>
      <c r="D790" s="214" t="s">
        <v>245</v>
      </c>
      <c r="E790" s="235">
        <v>35088.5</v>
      </c>
      <c r="F790" s="35">
        <v>41795</v>
      </c>
      <c r="G790" s="34">
        <v>35088.5</v>
      </c>
      <c r="H790" s="243">
        <f t="shared" si="12"/>
        <v>0</v>
      </c>
      <c r="I790" s="121" t="s">
        <v>27</v>
      </c>
    </row>
    <row r="791" spans="1:9" x14ac:dyDescent="0.25">
      <c r="A791" s="216"/>
      <c r="B791" s="217" t="s">
        <v>2298</v>
      </c>
      <c r="C791" s="363" t="s">
        <v>3405</v>
      </c>
      <c r="D791" s="214" t="s">
        <v>245</v>
      </c>
      <c r="E791" s="235">
        <v>26666</v>
      </c>
      <c r="F791" s="35">
        <v>41797</v>
      </c>
      <c r="G791" s="44">
        <v>25576.799999999999</v>
      </c>
      <c r="H791" s="243">
        <f t="shared" si="12"/>
        <v>1089.2000000000007</v>
      </c>
      <c r="I791" s="214" t="s">
        <v>27</v>
      </c>
    </row>
    <row r="792" spans="1:9" ht="15.75" x14ac:dyDescent="0.25">
      <c r="A792" s="216">
        <v>41804</v>
      </c>
      <c r="B792" s="398" t="s">
        <v>1725</v>
      </c>
      <c r="C792" s="343" t="s">
        <v>3573</v>
      </c>
      <c r="D792" s="214" t="s">
        <v>245</v>
      </c>
      <c r="E792" s="235">
        <v>31010.6</v>
      </c>
      <c r="F792" s="35">
        <v>41804</v>
      </c>
      <c r="G792" s="44">
        <v>31010.6</v>
      </c>
      <c r="H792" s="243">
        <f t="shared" si="12"/>
        <v>0</v>
      </c>
      <c r="I792" s="214" t="s">
        <v>27</v>
      </c>
    </row>
    <row r="793" spans="1:9" ht="15.75" x14ac:dyDescent="0.25">
      <c r="A793" s="216"/>
      <c r="B793" s="398" t="s">
        <v>1944</v>
      </c>
      <c r="C793" s="343" t="s">
        <v>3573</v>
      </c>
      <c r="D793" s="214" t="s">
        <v>245</v>
      </c>
      <c r="E793" s="235">
        <v>37046</v>
      </c>
      <c r="F793" s="35">
        <v>41807</v>
      </c>
      <c r="G793" s="44">
        <v>37046</v>
      </c>
      <c r="H793" s="243">
        <f t="shared" si="12"/>
        <v>0</v>
      </c>
      <c r="I793" s="214" t="s">
        <v>27</v>
      </c>
    </row>
    <row r="794" spans="1:9" ht="15.75" x14ac:dyDescent="0.25">
      <c r="A794" s="216"/>
      <c r="B794" s="398" t="s">
        <v>1969</v>
      </c>
      <c r="C794" s="343" t="s">
        <v>3573</v>
      </c>
      <c r="D794" s="214" t="s">
        <v>245</v>
      </c>
      <c r="E794" s="235">
        <v>15494</v>
      </c>
      <c r="F794" s="35">
        <v>41807</v>
      </c>
      <c r="G794" s="44">
        <v>15494</v>
      </c>
      <c r="H794" s="243">
        <f t="shared" si="12"/>
        <v>0</v>
      </c>
      <c r="I794" s="214" t="s">
        <v>27</v>
      </c>
    </row>
    <row r="795" spans="1:9" ht="15.75" x14ac:dyDescent="0.25">
      <c r="A795" s="216"/>
      <c r="B795" s="398" t="s">
        <v>2246</v>
      </c>
      <c r="C795" s="343" t="s">
        <v>3573</v>
      </c>
      <c r="D795" s="214" t="s">
        <v>245</v>
      </c>
      <c r="E795" s="235">
        <v>15693.5</v>
      </c>
      <c r="F795" s="35">
        <v>41810</v>
      </c>
      <c r="G795" s="44">
        <v>15693.5</v>
      </c>
      <c r="H795" s="243">
        <f t="shared" si="12"/>
        <v>0</v>
      </c>
      <c r="I795" s="214" t="s">
        <v>27</v>
      </c>
    </row>
    <row r="796" spans="1:9" ht="15.75" x14ac:dyDescent="0.25">
      <c r="A796" s="216"/>
      <c r="B796" s="398" t="s">
        <v>1287</v>
      </c>
      <c r="C796" s="343" t="s">
        <v>3573</v>
      </c>
      <c r="D796" s="214" t="s">
        <v>245</v>
      </c>
      <c r="E796" s="235">
        <v>22620</v>
      </c>
      <c r="F796" s="35">
        <v>41813</v>
      </c>
      <c r="G796" s="44">
        <v>22620</v>
      </c>
      <c r="H796" s="243">
        <f t="shared" si="12"/>
        <v>0</v>
      </c>
      <c r="I796" s="214" t="s">
        <v>27</v>
      </c>
    </row>
    <row r="797" spans="1:9" ht="15.75" x14ac:dyDescent="0.25">
      <c r="A797" s="275"/>
      <c r="B797" s="398" t="s">
        <v>1405</v>
      </c>
      <c r="C797" s="343" t="s">
        <v>3573</v>
      </c>
      <c r="D797" s="214" t="s">
        <v>245</v>
      </c>
      <c r="E797" s="235">
        <v>12043</v>
      </c>
      <c r="F797" s="35">
        <v>41815</v>
      </c>
      <c r="G797" s="44">
        <v>12043</v>
      </c>
      <c r="H797" s="243">
        <f t="shared" si="12"/>
        <v>0</v>
      </c>
      <c r="I797" s="214" t="s">
        <v>27</v>
      </c>
    </row>
    <row r="798" spans="1:9" ht="15.75" x14ac:dyDescent="0.25">
      <c r="A798" s="216"/>
      <c r="B798" s="398" t="s">
        <v>1616</v>
      </c>
      <c r="C798" s="343" t="s">
        <v>3573</v>
      </c>
      <c r="D798" s="214" t="s">
        <v>245</v>
      </c>
      <c r="E798" s="235">
        <v>30386</v>
      </c>
      <c r="F798" s="35">
        <v>41817</v>
      </c>
      <c r="G798" s="34">
        <v>30386</v>
      </c>
      <c r="H798" s="243">
        <f t="shared" si="12"/>
        <v>0</v>
      </c>
      <c r="I798" s="121" t="s">
        <v>27</v>
      </c>
    </row>
    <row r="799" spans="1:9" x14ac:dyDescent="0.25">
      <c r="A799" s="216"/>
      <c r="B799" s="217" t="s">
        <v>2104</v>
      </c>
      <c r="C799" s="363" t="s">
        <v>3405</v>
      </c>
      <c r="D799" s="214" t="s">
        <v>88</v>
      </c>
      <c r="E799" s="235">
        <v>2939.5</v>
      </c>
      <c r="F799" s="35">
        <v>41795</v>
      </c>
      <c r="G799" s="34">
        <v>2939.5</v>
      </c>
      <c r="H799" s="243">
        <f t="shared" si="12"/>
        <v>0</v>
      </c>
      <c r="I799" s="121" t="s">
        <v>27</v>
      </c>
    </row>
    <row r="800" spans="1:9" x14ac:dyDescent="0.25">
      <c r="A800" s="216"/>
      <c r="B800" s="217" t="s">
        <v>2341</v>
      </c>
      <c r="C800" s="363" t="s">
        <v>3405</v>
      </c>
      <c r="D800" s="214" t="s">
        <v>88</v>
      </c>
      <c r="E800" s="235">
        <v>4120</v>
      </c>
      <c r="F800" s="35">
        <v>41797</v>
      </c>
      <c r="G800" s="44">
        <v>4120</v>
      </c>
      <c r="H800" s="243">
        <f t="shared" si="12"/>
        <v>0</v>
      </c>
      <c r="I800" s="214" t="s">
        <v>27</v>
      </c>
    </row>
    <row r="801" spans="1:9" x14ac:dyDescent="0.25">
      <c r="A801" s="216"/>
      <c r="B801" s="217" t="s">
        <v>1336</v>
      </c>
      <c r="C801" s="363" t="s">
        <v>3405</v>
      </c>
      <c r="D801" s="214" t="s">
        <v>88</v>
      </c>
      <c r="E801" s="235">
        <v>3191</v>
      </c>
      <c r="F801" s="35">
        <v>41800</v>
      </c>
      <c r="G801" s="56">
        <v>3191</v>
      </c>
      <c r="H801" s="243">
        <f t="shared" si="12"/>
        <v>0</v>
      </c>
      <c r="I801" s="214" t="s">
        <v>27</v>
      </c>
    </row>
    <row r="802" spans="1:9" x14ac:dyDescent="0.25">
      <c r="A802" s="216"/>
      <c r="B802" s="217" t="s">
        <v>1498</v>
      </c>
      <c r="C802" s="363" t="s">
        <v>3405</v>
      </c>
      <c r="D802" s="214" t="s">
        <v>88</v>
      </c>
      <c r="E802" s="235">
        <v>5175</v>
      </c>
      <c r="F802" s="35">
        <v>41802</v>
      </c>
      <c r="G802" s="44">
        <v>5175</v>
      </c>
      <c r="H802" s="243">
        <f t="shared" si="12"/>
        <v>0</v>
      </c>
      <c r="I802" s="214" t="s">
        <v>27</v>
      </c>
    </row>
    <row r="803" spans="1:9" ht="15.75" x14ac:dyDescent="0.25">
      <c r="A803" s="216"/>
      <c r="B803" s="398" t="s">
        <v>1717</v>
      </c>
      <c r="C803" s="343" t="s">
        <v>3573</v>
      </c>
      <c r="D803" s="214" t="s">
        <v>88</v>
      </c>
      <c r="E803" s="235">
        <v>3850</v>
      </c>
      <c r="F803" s="35">
        <v>41804</v>
      </c>
      <c r="G803" s="44">
        <v>3850</v>
      </c>
      <c r="H803" s="243">
        <f t="shared" si="12"/>
        <v>0</v>
      </c>
      <c r="I803" s="214" t="s">
        <v>3583</v>
      </c>
    </row>
    <row r="804" spans="1:9" ht="15.75" x14ac:dyDescent="0.25">
      <c r="A804" s="216"/>
      <c r="B804" s="398" t="s">
        <v>1967</v>
      </c>
      <c r="C804" s="343" t="s">
        <v>3573</v>
      </c>
      <c r="D804" s="214" t="s">
        <v>88</v>
      </c>
      <c r="E804" s="235">
        <v>4272</v>
      </c>
      <c r="F804" s="35">
        <v>41807</v>
      </c>
      <c r="G804" s="44">
        <v>4272</v>
      </c>
      <c r="H804" s="243">
        <f t="shared" si="12"/>
        <v>0</v>
      </c>
      <c r="I804" s="214" t="s">
        <v>27</v>
      </c>
    </row>
    <row r="805" spans="1:9" ht="15.75" x14ac:dyDescent="0.25">
      <c r="A805" s="216"/>
      <c r="B805" s="398" t="s">
        <v>2252</v>
      </c>
      <c r="C805" s="343" t="s">
        <v>3573</v>
      </c>
      <c r="D805" s="214" t="s">
        <v>88</v>
      </c>
      <c r="E805" s="235">
        <v>4038</v>
      </c>
      <c r="F805" s="35">
        <v>41810</v>
      </c>
      <c r="G805" s="44">
        <v>4038</v>
      </c>
      <c r="H805" s="243">
        <f t="shared" si="12"/>
        <v>0</v>
      </c>
      <c r="I805" s="214" t="s">
        <v>27</v>
      </c>
    </row>
    <row r="806" spans="1:9" ht="15.75" x14ac:dyDescent="0.25">
      <c r="A806" s="216"/>
      <c r="B806" s="398" t="s">
        <v>1155</v>
      </c>
      <c r="C806" s="343" t="s">
        <v>3573</v>
      </c>
      <c r="D806" s="214" t="s">
        <v>88</v>
      </c>
      <c r="E806" s="235">
        <v>3583.5</v>
      </c>
      <c r="F806" s="35">
        <v>41811</v>
      </c>
      <c r="G806" s="44">
        <v>3583.5</v>
      </c>
      <c r="H806" s="243">
        <f t="shared" si="12"/>
        <v>0</v>
      </c>
      <c r="I806" s="214"/>
    </row>
    <row r="807" spans="1:9" ht="15.75" x14ac:dyDescent="0.25">
      <c r="A807" s="216"/>
      <c r="B807" s="398" t="s">
        <v>1282</v>
      </c>
      <c r="C807" s="343" t="s">
        <v>3573</v>
      </c>
      <c r="D807" s="214" t="s">
        <v>88</v>
      </c>
      <c r="E807" s="235">
        <v>5258.4</v>
      </c>
      <c r="F807" s="35">
        <v>41813</v>
      </c>
      <c r="G807" s="44">
        <v>5258.4</v>
      </c>
      <c r="H807" s="243">
        <f t="shared" si="12"/>
        <v>0</v>
      </c>
      <c r="I807" s="214" t="s">
        <v>27</v>
      </c>
    </row>
    <row r="808" spans="1:9" x14ac:dyDescent="0.25">
      <c r="A808" s="216"/>
      <c r="B808" s="217" t="s">
        <v>1644</v>
      </c>
      <c r="C808" s="253" t="s">
        <v>3681</v>
      </c>
      <c r="D808" s="214" t="s">
        <v>88</v>
      </c>
      <c r="E808" s="235">
        <v>5717.5</v>
      </c>
      <c r="F808" s="35">
        <v>41817</v>
      </c>
      <c r="G808" s="34">
        <v>5717.5</v>
      </c>
      <c r="H808" s="243">
        <f t="shared" si="12"/>
        <v>0</v>
      </c>
      <c r="I808" s="121" t="s">
        <v>27</v>
      </c>
    </row>
    <row r="809" spans="1:9" ht="15.75" x14ac:dyDescent="0.25">
      <c r="A809" s="366">
        <v>41809</v>
      </c>
      <c r="B809" s="400" t="s">
        <v>2133</v>
      </c>
      <c r="C809" s="368" t="s">
        <v>3573</v>
      </c>
      <c r="D809" s="214" t="s">
        <v>216</v>
      </c>
      <c r="E809" s="235">
        <v>12566</v>
      </c>
      <c r="F809" s="35">
        <v>41809</v>
      </c>
      <c r="G809" s="44">
        <v>12566</v>
      </c>
      <c r="H809" s="243">
        <f t="shared" si="12"/>
        <v>0</v>
      </c>
      <c r="I809" s="214"/>
    </row>
    <row r="810" spans="1:9" ht="15.75" x14ac:dyDescent="0.25">
      <c r="A810" s="216"/>
      <c r="B810" s="398" t="s">
        <v>2055</v>
      </c>
      <c r="C810" s="343" t="s">
        <v>3573</v>
      </c>
      <c r="D810" s="214" t="s">
        <v>111</v>
      </c>
      <c r="E810" s="235">
        <v>5230</v>
      </c>
      <c r="F810" s="35">
        <v>41807</v>
      </c>
      <c r="G810" s="44">
        <v>5230</v>
      </c>
      <c r="H810" s="243">
        <f t="shared" si="12"/>
        <v>0</v>
      </c>
      <c r="I810" s="214" t="s">
        <v>21</v>
      </c>
    </row>
    <row r="811" spans="1:9" ht="15.75" x14ac:dyDescent="0.25">
      <c r="A811" s="366">
        <v>41809</v>
      </c>
      <c r="B811" s="400" t="s">
        <v>2154</v>
      </c>
      <c r="C811" s="368" t="s">
        <v>3573</v>
      </c>
      <c r="D811" s="214" t="s">
        <v>111</v>
      </c>
      <c r="E811" s="235">
        <v>3611</v>
      </c>
      <c r="F811" s="35">
        <v>41809</v>
      </c>
      <c r="G811" s="44">
        <v>3611</v>
      </c>
      <c r="H811" s="243">
        <f t="shared" si="12"/>
        <v>0</v>
      </c>
      <c r="I811" s="214" t="s">
        <v>12</v>
      </c>
    </row>
    <row r="812" spans="1:9" ht="15.75" x14ac:dyDescent="0.25">
      <c r="A812" s="369">
        <v>41808</v>
      </c>
      <c r="B812" s="399" t="s">
        <v>2198</v>
      </c>
      <c r="C812" s="371" t="s">
        <v>3573</v>
      </c>
      <c r="D812" s="214" t="s">
        <v>111</v>
      </c>
      <c r="E812" s="235">
        <v>4753</v>
      </c>
      <c r="F812" s="35">
        <v>41808</v>
      </c>
      <c r="G812" s="44">
        <v>4753</v>
      </c>
      <c r="H812" s="243">
        <f t="shared" si="12"/>
        <v>0</v>
      </c>
      <c r="I812" s="214" t="s">
        <v>27</v>
      </c>
    </row>
    <row r="813" spans="1:9" ht="15.75" x14ac:dyDescent="0.25">
      <c r="A813" s="216"/>
      <c r="B813" s="398" t="s">
        <v>2320</v>
      </c>
      <c r="C813" s="343" t="s">
        <v>3573</v>
      </c>
      <c r="D813" s="214" t="s">
        <v>111</v>
      </c>
      <c r="E813" s="235">
        <v>3785.5</v>
      </c>
      <c r="F813" s="35">
        <v>41810</v>
      </c>
      <c r="G813" s="44">
        <v>3785.5</v>
      </c>
      <c r="H813" s="243">
        <f t="shared" si="12"/>
        <v>0</v>
      </c>
      <c r="I813" s="214" t="s">
        <v>12</v>
      </c>
    </row>
    <row r="814" spans="1:9" ht="15.75" x14ac:dyDescent="0.25">
      <c r="A814" s="216"/>
      <c r="B814" s="398" t="s">
        <v>1234</v>
      </c>
      <c r="C814" s="343" t="s">
        <v>3573</v>
      </c>
      <c r="D814" s="214" t="s">
        <v>111</v>
      </c>
      <c r="E814" s="235">
        <v>4337</v>
      </c>
      <c r="F814" s="35">
        <v>41812</v>
      </c>
      <c r="G814" s="44">
        <v>4337</v>
      </c>
      <c r="H814" s="243">
        <f t="shared" si="12"/>
        <v>0</v>
      </c>
      <c r="I814" s="214" t="s">
        <v>27</v>
      </c>
    </row>
    <row r="815" spans="1:9" ht="15.75" x14ac:dyDescent="0.25">
      <c r="A815" s="216"/>
      <c r="B815" s="398" t="s">
        <v>1292</v>
      </c>
      <c r="C815" s="343" t="s">
        <v>3573</v>
      </c>
      <c r="D815" s="214" t="s">
        <v>111</v>
      </c>
      <c r="E815" s="235">
        <v>4295</v>
      </c>
      <c r="F815" s="35">
        <v>41812</v>
      </c>
      <c r="G815" s="44">
        <v>4295</v>
      </c>
      <c r="H815" s="243">
        <f t="shared" si="12"/>
        <v>0</v>
      </c>
      <c r="I815" s="214" t="s">
        <v>3656</v>
      </c>
    </row>
    <row r="816" spans="1:9" ht="15.75" x14ac:dyDescent="0.25">
      <c r="A816" s="216"/>
      <c r="B816" s="398" t="s">
        <v>1367</v>
      </c>
      <c r="C816" s="343" t="s">
        <v>3573</v>
      </c>
      <c r="D816" s="214" t="s">
        <v>111</v>
      </c>
      <c r="E816" s="235">
        <v>4534</v>
      </c>
      <c r="F816" s="35">
        <v>41813</v>
      </c>
      <c r="G816" s="44">
        <v>4534</v>
      </c>
      <c r="H816" s="243">
        <f t="shared" si="12"/>
        <v>0</v>
      </c>
      <c r="I816" s="214" t="s">
        <v>217</v>
      </c>
    </row>
    <row r="817" spans="1:9" ht="15.75" x14ac:dyDescent="0.25">
      <c r="A817" s="216"/>
      <c r="B817" s="398" t="s">
        <v>1460</v>
      </c>
      <c r="C817" s="343" t="s">
        <v>3573</v>
      </c>
      <c r="D817" s="214" t="s">
        <v>111</v>
      </c>
      <c r="E817" s="235">
        <v>12646</v>
      </c>
      <c r="F817" s="35">
        <v>41820</v>
      </c>
      <c r="G817" s="34">
        <v>12646</v>
      </c>
      <c r="H817" s="243">
        <f t="shared" si="12"/>
        <v>0</v>
      </c>
      <c r="I817" s="121" t="s">
        <v>21</v>
      </c>
    </row>
    <row r="818" spans="1:9" ht="15.75" x14ac:dyDescent="0.25">
      <c r="A818" s="216"/>
      <c r="B818" s="398" t="s">
        <v>1615</v>
      </c>
      <c r="C818" s="343" t="s">
        <v>3573</v>
      </c>
      <c r="D818" s="214" t="s">
        <v>111</v>
      </c>
      <c r="E818" s="235">
        <v>4314.5</v>
      </c>
      <c r="F818" s="35">
        <v>41816</v>
      </c>
      <c r="G818" s="34">
        <v>4314.5</v>
      </c>
      <c r="H818" s="243">
        <f t="shared" si="12"/>
        <v>0</v>
      </c>
      <c r="I818" s="121" t="s">
        <v>12</v>
      </c>
    </row>
    <row r="819" spans="1:9" x14ac:dyDescent="0.25">
      <c r="A819" s="216"/>
      <c r="B819" s="217" t="s">
        <v>1786</v>
      </c>
      <c r="C819" s="253" t="s">
        <v>3681</v>
      </c>
      <c r="D819" s="214" t="s">
        <v>111</v>
      </c>
      <c r="E819" s="235">
        <v>5486</v>
      </c>
      <c r="F819" s="35">
        <v>41818</v>
      </c>
      <c r="G819" s="44">
        <v>5486</v>
      </c>
      <c r="H819" s="243">
        <f t="shared" si="12"/>
        <v>0</v>
      </c>
      <c r="I819" s="214" t="s">
        <v>12</v>
      </c>
    </row>
    <row r="820" spans="1:9" x14ac:dyDescent="0.25">
      <c r="A820" s="216"/>
      <c r="B820" s="217" t="s">
        <v>1870</v>
      </c>
      <c r="C820" s="253" t="s">
        <v>3681</v>
      </c>
      <c r="D820" s="214" t="s">
        <v>111</v>
      </c>
      <c r="E820" s="235">
        <v>5687</v>
      </c>
      <c r="F820" s="35">
        <v>41819</v>
      </c>
      <c r="G820" s="44">
        <v>5687</v>
      </c>
      <c r="H820" s="243">
        <f t="shared" si="12"/>
        <v>0</v>
      </c>
      <c r="I820" s="58" t="s">
        <v>12</v>
      </c>
    </row>
    <row r="821" spans="1:9" x14ac:dyDescent="0.25">
      <c r="A821" s="216"/>
      <c r="B821" s="217" t="s">
        <v>1981</v>
      </c>
      <c r="C821" s="253" t="s">
        <v>3681</v>
      </c>
      <c r="D821" s="214" t="s">
        <v>111</v>
      </c>
      <c r="E821" s="235">
        <v>3245</v>
      </c>
      <c r="F821" s="35">
        <v>41820</v>
      </c>
      <c r="G821" s="44">
        <v>3245</v>
      </c>
      <c r="H821" s="243">
        <f t="shared" si="12"/>
        <v>0</v>
      </c>
      <c r="I821" s="214" t="s">
        <v>162</v>
      </c>
    </row>
    <row r="822" spans="1:9" ht="15.75" x14ac:dyDescent="0.25">
      <c r="A822" s="216"/>
      <c r="B822" s="398" t="s">
        <v>1912</v>
      </c>
      <c r="C822" s="343" t="s">
        <v>3573</v>
      </c>
      <c r="D822" s="214" t="s">
        <v>897</v>
      </c>
      <c r="E822" s="235">
        <v>2872.5</v>
      </c>
      <c r="F822" s="35">
        <v>41806</v>
      </c>
      <c r="G822" s="44">
        <v>2872.5</v>
      </c>
      <c r="H822" s="243">
        <f t="shared" si="12"/>
        <v>0</v>
      </c>
      <c r="I822" s="214" t="s">
        <v>21</v>
      </c>
    </row>
    <row r="823" spans="1:9" x14ac:dyDescent="0.25">
      <c r="A823" s="216"/>
      <c r="B823" s="217" t="s">
        <v>1696</v>
      </c>
      <c r="C823" s="253" t="s">
        <v>3681</v>
      </c>
      <c r="D823" s="214" t="s">
        <v>897</v>
      </c>
      <c r="E823" s="235">
        <v>4366</v>
      </c>
      <c r="F823" s="35">
        <v>41817</v>
      </c>
      <c r="G823" s="34">
        <v>4366</v>
      </c>
      <c r="H823" s="243">
        <f t="shared" si="12"/>
        <v>0</v>
      </c>
      <c r="I823" s="121" t="s">
        <v>12</v>
      </c>
    </row>
    <row r="824" spans="1:9" ht="15.75" x14ac:dyDescent="0.25">
      <c r="A824" s="366">
        <v>41809</v>
      </c>
      <c r="B824" s="400" t="s">
        <v>2139</v>
      </c>
      <c r="C824" s="368" t="s">
        <v>3573</v>
      </c>
      <c r="D824" s="214" t="s">
        <v>3621</v>
      </c>
      <c r="E824" s="235">
        <v>25653</v>
      </c>
      <c r="F824" s="35">
        <v>41814</v>
      </c>
      <c r="G824" s="44">
        <v>25653</v>
      </c>
      <c r="H824" s="243">
        <f t="shared" si="12"/>
        <v>0</v>
      </c>
      <c r="I824" s="214" t="s">
        <v>217</v>
      </c>
    </row>
    <row r="825" spans="1:9" x14ac:dyDescent="0.25">
      <c r="A825" s="216"/>
      <c r="B825" s="217" t="s">
        <v>1322</v>
      </c>
      <c r="C825" s="363" t="s">
        <v>3405</v>
      </c>
      <c r="D825" s="214" t="s">
        <v>520</v>
      </c>
      <c r="E825" s="235">
        <v>260.5</v>
      </c>
      <c r="F825" s="35">
        <v>41799</v>
      </c>
      <c r="G825" s="44">
        <v>260.5</v>
      </c>
      <c r="H825" s="243">
        <f t="shared" si="12"/>
        <v>0</v>
      </c>
      <c r="I825" s="214"/>
    </row>
    <row r="826" spans="1:9" x14ac:dyDescent="0.25">
      <c r="A826" s="216"/>
      <c r="B826" s="217" t="s">
        <v>1441</v>
      </c>
      <c r="C826" s="363" t="s">
        <v>3405</v>
      </c>
      <c r="D826" s="214" t="s">
        <v>3555</v>
      </c>
      <c r="E826" s="235">
        <v>32</v>
      </c>
      <c r="F826" s="35">
        <v>41801</v>
      </c>
      <c r="G826" s="44">
        <v>32</v>
      </c>
      <c r="H826" s="243">
        <f t="shared" si="12"/>
        <v>0</v>
      </c>
      <c r="I826" s="214"/>
    </row>
    <row r="827" spans="1:9" x14ac:dyDescent="0.25">
      <c r="A827" s="216"/>
      <c r="B827" s="217" t="s">
        <v>1141</v>
      </c>
      <c r="C827" s="363" t="s">
        <v>3405</v>
      </c>
      <c r="D827" s="214" t="s">
        <v>2373</v>
      </c>
      <c r="E827" s="235">
        <v>1791</v>
      </c>
      <c r="F827" s="35">
        <v>41797</v>
      </c>
      <c r="G827" s="44">
        <v>1791</v>
      </c>
      <c r="H827" s="243">
        <f t="shared" si="12"/>
        <v>0</v>
      </c>
      <c r="I827" s="214"/>
    </row>
    <row r="828" spans="1:9" x14ac:dyDescent="0.25">
      <c r="A828" s="216"/>
      <c r="B828" s="217" t="s">
        <v>1274</v>
      </c>
      <c r="C828" s="363" t="s">
        <v>3405</v>
      </c>
      <c r="D828" s="214" t="s">
        <v>3536</v>
      </c>
      <c r="E828" s="235">
        <v>3217</v>
      </c>
      <c r="F828" s="35">
        <v>41799</v>
      </c>
      <c r="G828" s="44">
        <v>3217</v>
      </c>
      <c r="H828" s="243">
        <f t="shared" si="12"/>
        <v>0</v>
      </c>
      <c r="I828" s="214"/>
    </row>
    <row r="829" spans="1:9" ht="15.75" x14ac:dyDescent="0.25">
      <c r="A829" s="216"/>
      <c r="B829" s="398" t="s">
        <v>1188</v>
      </c>
      <c r="C829" s="343" t="s">
        <v>3573</v>
      </c>
      <c r="D829" s="214" t="s">
        <v>490</v>
      </c>
      <c r="E829" s="235">
        <v>951.5</v>
      </c>
      <c r="F829" s="35">
        <v>41811</v>
      </c>
      <c r="G829" s="44">
        <v>951.5</v>
      </c>
      <c r="H829" s="243">
        <f t="shared" si="12"/>
        <v>0</v>
      </c>
      <c r="I829" s="214" t="s">
        <v>30</v>
      </c>
    </row>
    <row r="830" spans="1:9" ht="15.75" x14ac:dyDescent="0.25">
      <c r="A830" s="216"/>
      <c r="B830" s="398" t="s">
        <v>1876</v>
      </c>
      <c r="C830" s="343" t="s">
        <v>3573</v>
      </c>
      <c r="D830" s="214" t="s">
        <v>508</v>
      </c>
      <c r="E830" s="235">
        <v>28341.599999999999</v>
      </c>
      <c r="F830" s="47" t="s">
        <v>3599</v>
      </c>
      <c r="G830" s="44">
        <v>28341.599999999999</v>
      </c>
      <c r="H830" s="243">
        <f t="shared" si="12"/>
        <v>0</v>
      </c>
      <c r="I830" s="214"/>
    </row>
    <row r="831" spans="1:9" ht="34.5" x14ac:dyDescent="0.25">
      <c r="A831" s="369">
        <v>41808</v>
      </c>
      <c r="B831" s="399" t="s">
        <v>2220</v>
      </c>
      <c r="C831" s="371" t="s">
        <v>3573</v>
      </c>
      <c r="D831" s="214" t="s">
        <v>508</v>
      </c>
      <c r="E831" s="235">
        <v>48037.5</v>
      </c>
      <c r="F831" s="359" t="s">
        <v>3749</v>
      </c>
      <c r="G831" s="44">
        <v>48037.5</v>
      </c>
      <c r="H831" s="243">
        <f t="shared" si="12"/>
        <v>0</v>
      </c>
      <c r="I831" s="214"/>
    </row>
    <row r="832" spans="1:9" ht="15.75" x14ac:dyDescent="0.25">
      <c r="A832" s="216"/>
      <c r="B832" s="398" t="s">
        <v>2293</v>
      </c>
      <c r="C832" s="343" t="s">
        <v>3573</v>
      </c>
      <c r="D832" s="214" t="s">
        <v>508</v>
      </c>
      <c r="E832" s="235">
        <v>1398</v>
      </c>
      <c r="F832" s="35">
        <v>41810</v>
      </c>
      <c r="G832" s="44">
        <v>1398</v>
      </c>
      <c r="H832" s="243">
        <f t="shared" si="12"/>
        <v>0</v>
      </c>
      <c r="I832" s="214"/>
    </row>
    <row r="833" spans="1:9" ht="15.75" x14ac:dyDescent="0.25">
      <c r="A833" s="216"/>
      <c r="B833" s="398" t="s">
        <v>1244</v>
      </c>
      <c r="C833" s="343" t="s">
        <v>3573</v>
      </c>
      <c r="D833" s="214" t="s">
        <v>508</v>
      </c>
      <c r="E833" s="235">
        <v>1101</v>
      </c>
      <c r="F833" s="35">
        <v>41811</v>
      </c>
      <c r="G833" s="44">
        <v>1101</v>
      </c>
      <c r="H833" s="243">
        <f t="shared" si="12"/>
        <v>0</v>
      </c>
      <c r="I833" s="214"/>
    </row>
    <row r="834" spans="1:9" ht="15.75" x14ac:dyDescent="0.25">
      <c r="A834" s="216"/>
      <c r="B834" s="398" t="s">
        <v>1516</v>
      </c>
      <c r="C834" s="343" t="s">
        <v>3573</v>
      </c>
      <c r="D834" s="214" t="s">
        <v>508</v>
      </c>
      <c r="E834" s="235">
        <v>546</v>
      </c>
      <c r="F834" s="35">
        <v>41815</v>
      </c>
      <c r="G834" s="34">
        <v>546</v>
      </c>
      <c r="H834" s="243">
        <f t="shared" si="12"/>
        <v>0</v>
      </c>
      <c r="I834" s="121"/>
    </row>
    <row r="835" spans="1:9" ht="15.75" x14ac:dyDescent="0.25">
      <c r="A835" s="216"/>
      <c r="B835" s="398" t="s">
        <v>1534</v>
      </c>
      <c r="C835" s="343" t="s">
        <v>3573</v>
      </c>
      <c r="D835" s="214" t="s">
        <v>508</v>
      </c>
      <c r="E835" s="235">
        <v>1440</v>
      </c>
      <c r="F835" s="35">
        <v>41815</v>
      </c>
      <c r="G835" s="34">
        <v>1440</v>
      </c>
      <c r="H835" s="243">
        <f t="shared" ref="H835:H898" si="13">E835-G835</f>
        <v>0</v>
      </c>
      <c r="I835" s="121"/>
    </row>
    <row r="836" spans="1:9" x14ac:dyDescent="0.25">
      <c r="A836" s="216"/>
      <c r="B836" s="217" t="s">
        <v>1686</v>
      </c>
      <c r="C836" s="253" t="s">
        <v>3681</v>
      </c>
      <c r="D836" s="214" t="s">
        <v>508</v>
      </c>
      <c r="E836" s="235">
        <v>1289.5</v>
      </c>
      <c r="F836" s="35">
        <v>41817</v>
      </c>
      <c r="G836" s="34">
        <v>1289.5</v>
      </c>
      <c r="H836" s="243">
        <f t="shared" si="13"/>
        <v>0</v>
      </c>
      <c r="I836" s="121"/>
    </row>
    <row r="837" spans="1:9" x14ac:dyDescent="0.25">
      <c r="A837" s="216"/>
      <c r="B837" s="217" t="s">
        <v>1777</v>
      </c>
      <c r="C837" s="253" t="s">
        <v>3681</v>
      </c>
      <c r="D837" s="214" t="s">
        <v>508</v>
      </c>
      <c r="E837" s="235">
        <v>105</v>
      </c>
      <c r="F837" s="35">
        <v>41818</v>
      </c>
      <c r="G837" s="44">
        <v>105</v>
      </c>
      <c r="H837" s="243">
        <f t="shared" si="13"/>
        <v>0</v>
      </c>
      <c r="I837" s="214"/>
    </row>
    <row r="838" spans="1:9" x14ac:dyDescent="0.25">
      <c r="A838" s="216"/>
      <c r="B838" s="217" t="s">
        <v>1514</v>
      </c>
      <c r="C838" s="363" t="s">
        <v>3405</v>
      </c>
      <c r="D838" s="214" t="s">
        <v>23</v>
      </c>
      <c r="E838" s="235">
        <v>942</v>
      </c>
      <c r="F838" s="35">
        <v>41801</v>
      </c>
      <c r="G838" s="44">
        <v>942</v>
      </c>
      <c r="H838" s="243">
        <f t="shared" si="13"/>
        <v>0</v>
      </c>
      <c r="I838" s="214"/>
    </row>
    <row r="839" spans="1:9" x14ac:dyDescent="0.25">
      <c r="A839" s="216"/>
      <c r="B839" s="217" t="s">
        <v>1532</v>
      </c>
      <c r="C839" s="363" t="s">
        <v>3405</v>
      </c>
      <c r="D839" s="214" t="s">
        <v>23</v>
      </c>
      <c r="E839" s="235">
        <v>561</v>
      </c>
      <c r="F839" s="35">
        <v>41802</v>
      </c>
      <c r="G839" s="44">
        <v>561</v>
      </c>
      <c r="H839" s="243">
        <f t="shared" si="13"/>
        <v>0</v>
      </c>
      <c r="I839" s="214"/>
    </row>
    <row r="840" spans="1:9" x14ac:dyDescent="0.25">
      <c r="A840" s="216"/>
      <c r="B840" s="217" t="s">
        <v>1623</v>
      </c>
      <c r="C840" s="363" t="s">
        <v>3405</v>
      </c>
      <c r="D840" s="214" t="s">
        <v>23</v>
      </c>
      <c r="E840" s="235">
        <v>1536</v>
      </c>
      <c r="F840" s="35">
        <v>41803</v>
      </c>
      <c r="G840" s="44">
        <v>1536</v>
      </c>
      <c r="H840" s="243">
        <f t="shared" si="13"/>
        <v>0</v>
      </c>
      <c r="I840" s="58"/>
    </row>
    <row r="841" spans="1:9" ht="15.75" x14ac:dyDescent="0.25">
      <c r="A841" s="216"/>
      <c r="B841" s="398" t="s">
        <v>1792</v>
      </c>
      <c r="C841" s="343" t="s">
        <v>3573</v>
      </c>
      <c r="D841" s="214" t="s">
        <v>23</v>
      </c>
      <c r="E841" s="235">
        <v>1284</v>
      </c>
      <c r="F841" s="35">
        <v>41804</v>
      </c>
      <c r="G841" s="44">
        <v>1284</v>
      </c>
      <c r="H841" s="243">
        <f t="shared" si="13"/>
        <v>0</v>
      </c>
      <c r="I841" s="214"/>
    </row>
    <row r="842" spans="1:9" ht="15.75" x14ac:dyDescent="0.25">
      <c r="A842" s="216"/>
      <c r="B842" s="398" t="s">
        <v>1870</v>
      </c>
      <c r="C842" s="343" t="s">
        <v>3573</v>
      </c>
      <c r="D842" s="214" t="s">
        <v>23</v>
      </c>
      <c r="E842" s="235">
        <v>1140</v>
      </c>
      <c r="F842" s="35">
        <v>41805</v>
      </c>
      <c r="G842" s="44">
        <v>1140</v>
      </c>
      <c r="H842" s="243">
        <f t="shared" si="13"/>
        <v>0</v>
      </c>
      <c r="I842" s="214"/>
    </row>
    <row r="843" spans="1:9" ht="15.75" x14ac:dyDescent="0.25">
      <c r="A843" s="216"/>
      <c r="B843" s="398" t="s">
        <v>1893</v>
      </c>
      <c r="C843" s="343" t="s">
        <v>3573</v>
      </c>
      <c r="D843" s="214" t="s">
        <v>23</v>
      </c>
      <c r="E843" s="235">
        <v>1074</v>
      </c>
      <c r="F843" s="35">
        <v>41806</v>
      </c>
      <c r="G843" s="44">
        <v>1074</v>
      </c>
      <c r="H843" s="243">
        <f t="shared" si="13"/>
        <v>0</v>
      </c>
      <c r="I843" s="58"/>
    </row>
    <row r="844" spans="1:9" ht="15.75" x14ac:dyDescent="0.25">
      <c r="A844" s="216"/>
      <c r="B844" s="398" t="s">
        <v>2017</v>
      </c>
      <c r="C844" s="343" t="s">
        <v>3573</v>
      </c>
      <c r="D844" s="214" t="s">
        <v>23</v>
      </c>
      <c r="E844" s="235">
        <v>1152</v>
      </c>
      <c r="F844" s="35">
        <v>41807</v>
      </c>
      <c r="G844" s="44">
        <v>1152</v>
      </c>
      <c r="H844" s="243">
        <f t="shared" si="13"/>
        <v>0</v>
      </c>
      <c r="I844" s="214"/>
    </row>
    <row r="845" spans="1:9" ht="15.75" x14ac:dyDescent="0.25">
      <c r="A845" s="216"/>
      <c r="B845" s="398" t="s">
        <v>2041</v>
      </c>
      <c r="C845" s="343" t="s">
        <v>3573</v>
      </c>
      <c r="D845" s="214" t="s">
        <v>884</v>
      </c>
      <c r="E845" s="235">
        <v>5640.5</v>
      </c>
      <c r="F845" s="35">
        <v>41807</v>
      </c>
      <c r="G845" s="44">
        <v>5640.5</v>
      </c>
      <c r="H845" s="243">
        <f t="shared" si="13"/>
        <v>0</v>
      </c>
      <c r="I845" s="214" t="s">
        <v>21</v>
      </c>
    </row>
    <row r="846" spans="1:9" ht="15.75" x14ac:dyDescent="0.25">
      <c r="A846" s="216"/>
      <c r="B846" s="398" t="s">
        <v>2344</v>
      </c>
      <c r="C846" s="343" t="s">
        <v>3573</v>
      </c>
      <c r="D846" s="214" t="s">
        <v>884</v>
      </c>
      <c r="E846" s="235">
        <v>4017.5</v>
      </c>
      <c r="F846" s="35">
        <v>41810</v>
      </c>
      <c r="G846" s="44">
        <v>4017.5</v>
      </c>
      <c r="H846" s="243">
        <f t="shared" si="13"/>
        <v>0</v>
      </c>
      <c r="I846" s="214"/>
    </row>
    <row r="847" spans="1:9" x14ac:dyDescent="0.25">
      <c r="A847" s="216"/>
      <c r="B847" s="217" t="s">
        <v>1728</v>
      </c>
      <c r="C847" s="253" t="s">
        <v>3681</v>
      </c>
      <c r="D847" s="214" t="s">
        <v>884</v>
      </c>
      <c r="E847" s="235">
        <v>3494.5</v>
      </c>
      <c r="F847" s="35">
        <v>41817</v>
      </c>
      <c r="G847" s="44">
        <v>3495.5</v>
      </c>
      <c r="H847" s="243">
        <f t="shared" si="13"/>
        <v>-1</v>
      </c>
      <c r="I847" s="214"/>
    </row>
    <row r="848" spans="1:9" x14ac:dyDescent="0.25">
      <c r="A848" s="216"/>
      <c r="B848" s="212" t="s">
        <v>1902</v>
      </c>
      <c r="C848" s="363" t="s">
        <v>3405</v>
      </c>
      <c r="D848" s="214" t="s">
        <v>74</v>
      </c>
      <c r="E848" s="235">
        <v>10651</v>
      </c>
      <c r="F848" s="35">
        <v>41792</v>
      </c>
      <c r="G848" s="34">
        <v>10651</v>
      </c>
      <c r="H848" s="86">
        <f t="shared" si="13"/>
        <v>0</v>
      </c>
      <c r="I848" s="121"/>
    </row>
    <row r="849" spans="1:9" x14ac:dyDescent="0.25">
      <c r="A849" s="216"/>
      <c r="B849" s="212" t="s">
        <v>2042</v>
      </c>
      <c r="C849" s="363" t="s">
        <v>3405</v>
      </c>
      <c r="D849" s="214" t="s">
        <v>74</v>
      </c>
      <c r="E849" s="235">
        <v>619</v>
      </c>
      <c r="F849" s="35">
        <v>41793</v>
      </c>
      <c r="G849" s="34">
        <v>619</v>
      </c>
      <c r="H849" s="86">
        <f t="shared" si="13"/>
        <v>0</v>
      </c>
      <c r="I849" s="121"/>
    </row>
    <row r="850" spans="1:9" x14ac:dyDescent="0.25">
      <c r="A850" s="216">
        <v>41795</v>
      </c>
      <c r="B850" s="212" t="s">
        <v>2152</v>
      </c>
      <c r="C850" s="363" t="s">
        <v>3405</v>
      </c>
      <c r="D850" s="214" t="s">
        <v>74</v>
      </c>
      <c r="E850" s="235">
        <v>1489</v>
      </c>
      <c r="F850" s="35">
        <v>41795</v>
      </c>
      <c r="G850" s="44">
        <v>1489</v>
      </c>
      <c r="H850" s="243">
        <f t="shared" si="13"/>
        <v>0</v>
      </c>
      <c r="I850" s="214"/>
    </row>
    <row r="851" spans="1:9" x14ac:dyDescent="0.25">
      <c r="A851" s="216"/>
      <c r="B851" s="212" t="s">
        <v>2345</v>
      </c>
      <c r="C851" s="363" t="s">
        <v>3405</v>
      </c>
      <c r="D851" s="214" t="s">
        <v>74</v>
      </c>
      <c r="E851" s="235">
        <v>892.5</v>
      </c>
      <c r="F851" s="35">
        <v>41796</v>
      </c>
      <c r="G851" s="44">
        <v>892.5</v>
      </c>
      <c r="H851" s="243">
        <f t="shared" si="13"/>
        <v>0</v>
      </c>
      <c r="I851" s="214"/>
    </row>
    <row r="852" spans="1:9" x14ac:dyDescent="0.25">
      <c r="A852" s="216"/>
      <c r="B852" s="212" t="s">
        <v>1279</v>
      </c>
      <c r="C852" s="363" t="s">
        <v>3405</v>
      </c>
      <c r="D852" s="214" t="s">
        <v>74</v>
      </c>
      <c r="E852" s="235">
        <v>5675.5</v>
      </c>
      <c r="F852" s="35">
        <v>41799</v>
      </c>
      <c r="G852" s="44">
        <v>5675.5</v>
      </c>
      <c r="H852" s="243">
        <f t="shared" si="13"/>
        <v>0</v>
      </c>
      <c r="I852" s="214"/>
    </row>
    <row r="853" spans="1:9" x14ac:dyDescent="0.25">
      <c r="A853" s="216"/>
      <c r="B853" s="212" t="s">
        <v>1355</v>
      </c>
      <c r="C853" s="363" t="s">
        <v>3405</v>
      </c>
      <c r="D853" s="214" t="s">
        <v>74</v>
      </c>
      <c r="E853" s="235">
        <v>1877</v>
      </c>
      <c r="F853" s="35">
        <v>41800</v>
      </c>
      <c r="G853" s="44">
        <v>1877</v>
      </c>
      <c r="H853" s="243">
        <f t="shared" si="13"/>
        <v>0</v>
      </c>
      <c r="I853" s="214"/>
    </row>
    <row r="854" spans="1:9" x14ac:dyDescent="0.25">
      <c r="A854" s="216"/>
      <c r="B854" s="212" t="s">
        <v>1410</v>
      </c>
      <c r="C854" s="363" t="s">
        <v>3405</v>
      </c>
      <c r="D854" s="214" t="s">
        <v>74</v>
      </c>
      <c r="E854" s="235">
        <v>707</v>
      </c>
      <c r="F854" s="35">
        <v>41800</v>
      </c>
      <c r="G854" s="44">
        <v>707</v>
      </c>
      <c r="H854" s="243">
        <f t="shared" si="13"/>
        <v>0</v>
      </c>
      <c r="I854" s="214"/>
    </row>
    <row r="855" spans="1:9" x14ac:dyDescent="0.25">
      <c r="A855" s="216"/>
      <c r="B855" s="212" t="s">
        <v>1443</v>
      </c>
      <c r="C855" s="363" t="s">
        <v>3405</v>
      </c>
      <c r="D855" s="214" t="s">
        <v>74</v>
      </c>
      <c r="E855" s="235">
        <v>289</v>
      </c>
      <c r="F855" s="35">
        <v>41801</v>
      </c>
      <c r="G855" s="44">
        <v>289</v>
      </c>
      <c r="H855" s="243">
        <f t="shared" si="13"/>
        <v>0</v>
      </c>
      <c r="I855" s="214"/>
    </row>
    <row r="856" spans="1:9" x14ac:dyDescent="0.25">
      <c r="A856" s="216"/>
      <c r="B856" s="212" t="s">
        <v>1537</v>
      </c>
      <c r="C856" s="363" t="s">
        <v>3405</v>
      </c>
      <c r="D856" s="214" t="s">
        <v>74</v>
      </c>
      <c r="E856" s="235">
        <v>1559.5</v>
      </c>
      <c r="F856" s="35">
        <v>41802</v>
      </c>
      <c r="G856" s="44">
        <v>1559.5</v>
      </c>
      <c r="H856" s="243">
        <f t="shared" si="13"/>
        <v>0</v>
      </c>
      <c r="I856" s="214"/>
    </row>
    <row r="857" spans="1:9" x14ac:dyDescent="0.25">
      <c r="A857" s="216"/>
      <c r="B857" s="212" t="s">
        <v>1539</v>
      </c>
      <c r="C857" s="363" t="s">
        <v>3405</v>
      </c>
      <c r="D857" s="214" t="s">
        <v>74</v>
      </c>
      <c r="E857" s="235">
        <v>4276</v>
      </c>
      <c r="F857" s="35">
        <v>41802</v>
      </c>
      <c r="G857" s="44">
        <v>4276</v>
      </c>
      <c r="H857" s="243">
        <f t="shared" si="13"/>
        <v>0</v>
      </c>
      <c r="I857" s="214"/>
    </row>
    <row r="858" spans="1:9" x14ac:dyDescent="0.25">
      <c r="A858" s="216"/>
      <c r="B858" s="212" t="s">
        <v>1541</v>
      </c>
      <c r="C858" s="363" t="s">
        <v>3405</v>
      </c>
      <c r="D858" s="214" t="s">
        <v>74</v>
      </c>
      <c r="E858" s="235">
        <v>12748</v>
      </c>
      <c r="F858" s="35">
        <v>41802</v>
      </c>
      <c r="G858" s="44">
        <v>12748</v>
      </c>
      <c r="H858" s="243">
        <f t="shared" si="13"/>
        <v>0</v>
      </c>
      <c r="I858" s="214"/>
    </row>
    <row r="859" spans="1:9" x14ac:dyDescent="0.25">
      <c r="A859" s="216"/>
      <c r="B859" s="212" t="s">
        <v>1615</v>
      </c>
      <c r="C859" s="363" t="s">
        <v>3405</v>
      </c>
      <c r="D859" s="214" t="s">
        <v>74</v>
      </c>
      <c r="E859" s="235">
        <v>686</v>
      </c>
      <c r="F859" s="35">
        <v>41802</v>
      </c>
      <c r="G859" s="44">
        <v>686</v>
      </c>
      <c r="H859" s="243">
        <f t="shared" si="13"/>
        <v>0</v>
      </c>
      <c r="I859" s="214"/>
    </row>
    <row r="860" spans="1:9" ht="15.75" x14ac:dyDescent="0.25">
      <c r="A860" s="216"/>
      <c r="B860" s="342" t="s">
        <v>1656</v>
      </c>
      <c r="C860" s="343" t="s">
        <v>3573</v>
      </c>
      <c r="D860" s="214" t="s">
        <v>74</v>
      </c>
      <c r="E860" s="235">
        <v>1457.5</v>
      </c>
      <c r="F860" s="35">
        <v>41803</v>
      </c>
      <c r="G860" s="44">
        <v>1457.5</v>
      </c>
      <c r="H860" s="243">
        <f t="shared" si="13"/>
        <v>0</v>
      </c>
      <c r="I860" s="214"/>
    </row>
    <row r="861" spans="1:9" ht="15.75" x14ac:dyDescent="0.25">
      <c r="A861" s="216"/>
      <c r="B861" s="342" t="s">
        <v>1720</v>
      </c>
      <c r="C861" s="343" t="s">
        <v>3573</v>
      </c>
      <c r="D861" s="214" t="s">
        <v>74</v>
      </c>
      <c r="E861" s="235">
        <v>403</v>
      </c>
      <c r="F861" s="35">
        <v>41803</v>
      </c>
      <c r="G861" s="44">
        <v>403</v>
      </c>
      <c r="H861" s="243">
        <f t="shared" si="13"/>
        <v>0</v>
      </c>
      <c r="I861" s="214"/>
    </row>
    <row r="862" spans="1:9" ht="15.75" x14ac:dyDescent="0.25">
      <c r="A862" s="216"/>
      <c r="B862" s="342" t="s">
        <v>1911</v>
      </c>
      <c r="C862" s="343" t="s">
        <v>3573</v>
      </c>
      <c r="D862" s="214" t="s">
        <v>74</v>
      </c>
      <c r="E862" s="235">
        <v>10779</v>
      </c>
      <c r="F862" s="35">
        <v>41806</v>
      </c>
      <c r="G862" s="44">
        <v>10779</v>
      </c>
      <c r="H862" s="243">
        <f t="shared" si="13"/>
        <v>0</v>
      </c>
      <c r="I862" s="214"/>
    </row>
    <row r="863" spans="1:9" ht="15.75" x14ac:dyDescent="0.25">
      <c r="A863" s="216"/>
      <c r="B863" s="342" t="s">
        <v>1936</v>
      </c>
      <c r="C863" s="343" t="s">
        <v>3573</v>
      </c>
      <c r="D863" s="214" t="s">
        <v>74</v>
      </c>
      <c r="E863" s="235">
        <v>425</v>
      </c>
      <c r="F863" s="35">
        <v>41806</v>
      </c>
      <c r="G863" s="44">
        <v>425</v>
      </c>
      <c r="H863" s="243">
        <f t="shared" si="13"/>
        <v>0</v>
      </c>
      <c r="I863" s="214"/>
    </row>
    <row r="864" spans="1:9" ht="15.75" x14ac:dyDescent="0.25">
      <c r="A864" s="211"/>
      <c r="B864" s="342" t="s">
        <v>1985</v>
      </c>
      <c r="C864" s="343" t="s">
        <v>3573</v>
      </c>
      <c r="D864" s="214" t="s">
        <v>74</v>
      </c>
      <c r="E864" s="235">
        <v>725</v>
      </c>
      <c r="F864" s="35">
        <v>41806</v>
      </c>
      <c r="G864" s="44">
        <v>725</v>
      </c>
      <c r="H864" s="243">
        <f t="shared" si="13"/>
        <v>0</v>
      </c>
      <c r="I864" s="214"/>
    </row>
    <row r="865" spans="1:9" ht="15.75" x14ac:dyDescent="0.25">
      <c r="A865" s="216"/>
      <c r="B865" s="342" t="s">
        <v>2034</v>
      </c>
      <c r="C865" s="343" t="s">
        <v>3573</v>
      </c>
      <c r="D865" s="214" t="s">
        <v>74</v>
      </c>
      <c r="E865" s="235">
        <v>1879.5</v>
      </c>
      <c r="F865" s="35">
        <v>41807</v>
      </c>
      <c r="G865" s="44">
        <v>1879.5</v>
      </c>
      <c r="H865" s="243">
        <f t="shared" si="13"/>
        <v>0</v>
      </c>
      <c r="I865" s="214"/>
    </row>
    <row r="866" spans="1:9" ht="15.75" x14ac:dyDescent="0.25">
      <c r="A866" s="366">
        <v>41809</v>
      </c>
      <c r="B866" s="367" t="s">
        <v>2147</v>
      </c>
      <c r="C866" s="368" t="s">
        <v>3573</v>
      </c>
      <c r="D866" s="214" t="s">
        <v>74</v>
      </c>
      <c r="E866" s="235">
        <v>17729</v>
      </c>
      <c r="F866" s="35">
        <v>41809</v>
      </c>
      <c r="G866" s="44">
        <v>17729</v>
      </c>
      <c r="H866" s="243">
        <f t="shared" si="13"/>
        <v>0</v>
      </c>
      <c r="I866" s="214"/>
    </row>
    <row r="867" spans="1:9" ht="15.75" x14ac:dyDescent="0.25">
      <c r="A867" s="366">
        <v>41809</v>
      </c>
      <c r="B867" s="367" t="s">
        <v>2159</v>
      </c>
      <c r="C867" s="368" t="s">
        <v>3573</v>
      </c>
      <c r="D867" s="214" t="s">
        <v>74</v>
      </c>
      <c r="E867" s="235">
        <v>1699</v>
      </c>
      <c r="F867" s="35">
        <v>41809</v>
      </c>
      <c r="G867" s="44">
        <v>1699</v>
      </c>
      <c r="H867" s="243">
        <f t="shared" si="13"/>
        <v>0</v>
      </c>
      <c r="I867" s="214"/>
    </row>
    <row r="868" spans="1:9" ht="15.75" x14ac:dyDescent="0.25">
      <c r="A868" s="216"/>
      <c r="B868" s="342" t="s">
        <v>2351</v>
      </c>
      <c r="C868" s="343" t="s">
        <v>3573</v>
      </c>
      <c r="D868" s="214" t="s">
        <v>74</v>
      </c>
      <c r="E868" s="235">
        <v>2955</v>
      </c>
      <c r="F868" s="35">
        <v>41810</v>
      </c>
      <c r="G868" s="44">
        <v>2955</v>
      </c>
      <c r="H868" s="243">
        <f t="shared" si="13"/>
        <v>0</v>
      </c>
      <c r="I868" s="214"/>
    </row>
    <row r="869" spans="1:9" ht="15.75" x14ac:dyDescent="0.25">
      <c r="A869" s="216"/>
      <c r="B869" s="342" t="s">
        <v>1135</v>
      </c>
      <c r="C869" s="343" t="s">
        <v>3573</v>
      </c>
      <c r="D869" s="214" t="s">
        <v>74</v>
      </c>
      <c r="E869" s="235">
        <v>1345</v>
      </c>
      <c r="F869" s="35">
        <v>41810</v>
      </c>
      <c r="G869" s="44">
        <v>1345</v>
      </c>
      <c r="H869" s="243">
        <f t="shared" si="13"/>
        <v>0</v>
      </c>
      <c r="I869" s="214"/>
    </row>
    <row r="870" spans="1:9" ht="15.75" x14ac:dyDescent="0.25">
      <c r="A870" s="216"/>
      <c r="B870" s="342" t="s">
        <v>1262</v>
      </c>
      <c r="C870" s="343" t="s">
        <v>3573</v>
      </c>
      <c r="D870" s="214" t="s">
        <v>74</v>
      </c>
      <c r="E870" s="235">
        <v>6938</v>
      </c>
      <c r="F870" s="35">
        <v>41811</v>
      </c>
      <c r="G870" s="44">
        <v>6938</v>
      </c>
      <c r="H870" s="243">
        <f t="shared" si="13"/>
        <v>0</v>
      </c>
      <c r="I870" s="214"/>
    </row>
    <row r="871" spans="1:9" ht="15.75" x14ac:dyDescent="0.25">
      <c r="A871" s="216"/>
      <c r="B871" s="342" t="s">
        <v>1369</v>
      </c>
      <c r="C871" s="343" t="s">
        <v>3573</v>
      </c>
      <c r="D871" s="214" t="s">
        <v>74</v>
      </c>
      <c r="E871" s="235">
        <v>5961</v>
      </c>
      <c r="F871" s="35">
        <v>41813</v>
      </c>
      <c r="G871" s="44">
        <v>5961</v>
      </c>
      <c r="H871" s="243">
        <f t="shared" si="13"/>
        <v>0</v>
      </c>
      <c r="I871" s="214"/>
    </row>
    <row r="872" spans="1:9" ht="15.75" x14ac:dyDescent="0.25">
      <c r="A872" s="216"/>
      <c r="B872" s="342" t="s">
        <v>1448</v>
      </c>
      <c r="C872" s="343" t="s">
        <v>3573</v>
      </c>
      <c r="D872" s="214" t="s">
        <v>74</v>
      </c>
      <c r="E872" s="235">
        <v>1532</v>
      </c>
      <c r="F872" s="35">
        <v>41814</v>
      </c>
      <c r="G872" s="34">
        <v>1532</v>
      </c>
      <c r="H872" s="243">
        <f t="shared" si="13"/>
        <v>0</v>
      </c>
      <c r="I872" s="121"/>
    </row>
    <row r="873" spans="1:9" x14ac:dyDescent="0.25">
      <c r="A873" s="216"/>
      <c r="B873" s="212" t="s">
        <v>1894</v>
      </c>
      <c r="C873" s="253" t="s">
        <v>3681</v>
      </c>
      <c r="D873" s="214" t="s">
        <v>74</v>
      </c>
      <c r="E873" s="235">
        <v>490.5</v>
      </c>
      <c r="F873" s="35">
        <v>41819</v>
      </c>
      <c r="G873" s="44">
        <v>490.5</v>
      </c>
      <c r="H873" s="243">
        <f t="shared" si="13"/>
        <v>0</v>
      </c>
      <c r="I873" s="214"/>
    </row>
    <row r="874" spans="1:9" x14ac:dyDescent="0.25">
      <c r="A874" s="216"/>
      <c r="B874" s="212" t="s">
        <v>1977</v>
      </c>
      <c r="C874" s="253" t="s">
        <v>3681</v>
      </c>
      <c r="D874" s="214" t="s">
        <v>74</v>
      </c>
      <c r="E874" s="235">
        <v>1672.5</v>
      </c>
      <c r="F874" s="35">
        <v>41820</v>
      </c>
      <c r="G874" s="44">
        <v>1672.5</v>
      </c>
      <c r="H874" s="243">
        <f t="shared" si="13"/>
        <v>0</v>
      </c>
      <c r="I874" s="214"/>
    </row>
    <row r="875" spans="1:9" x14ac:dyDescent="0.25">
      <c r="A875" s="216"/>
      <c r="B875" s="212" t="s">
        <v>2000</v>
      </c>
      <c r="C875" s="253" t="s">
        <v>3681</v>
      </c>
      <c r="D875" s="214" t="s">
        <v>74</v>
      </c>
      <c r="E875" s="235">
        <v>220</v>
      </c>
      <c r="F875" s="35">
        <v>41820</v>
      </c>
      <c r="G875" s="44">
        <v>220</v>
      </c>
      <c r="H875" s="243">
        <f t="shared" si="13"/>
        <v>0</v>
      </c>
      <c r="I875" s="214"/>
    </row>
    <row r="876" spans="1:9" x14ac:dyDescent="0.25">
      <c r="A876" s="216"/>
      <c r="B876" s="212" t="s">
        <v>2001</v>
      </c>
      <c r="C876" s="253" t="s">
        <v>3681</v>
      </c>
      <c r="D876" s="214" t="s">
        <v>74</v>
      </c>
      <c r="E876" s="235">
        <v>60</v>
      </c>
      <c r="F876" s="35">
        <v>41820</v>
      </c>
      <c r="G876" s="44">
        <v>60</v>
      </c>
      <c r="H876" s="243">
        <f t="shared" si="13"/>
        <v>0</v>
      </c>
      <c r="I876" s="214"/>
    </row>
    <row r="877" spans="1:9" x14ac:dyDescent="0.25">
      <c r="A877" s="216"/>
      <c r="B877" s="212" t="s">
        <v>1853</v>
      </c>
      <c r="C877" s="253" t="s">
        <v>3681</v>
      </c>
      <c r="D877" s="214" t="s">
        <v>2706</v>
      </c>
      <c r="E877" s="235">
        <v>4250</v>
      </c>
      <c r="F877" s="35">
        <v>41820</v>
      </c>
      <c r="G877" s="44">
        <v>4250</v>
      </c>
      <c r="H877" s="243">
        <f t="shared" si="13"/>
        <v>0</v>
      </c>
      <c r="I877" s="214" t="s">
        <v>65</v>
      </c>
    </row>
    <row r="878" spans="1:9" ht="15.75" x14ac:dyDescent="0.25">
      <c r="A878" s="216"/>
      <c r="B878" s="342" t="s">
        <v>2321</v>
      </c>
      <c r="C878" s="343" t="s">
        <v>3573</v>
      </c>
      <c r="D878" s="214" t="s">
        <v>3634</v>
      </c>
      <c r="E878" s="235">
        <v>4159</v>
      </c>
      <c r="F878" s="35">
        <v>41810</v>
      </c>
      <c r="G878" s="44">
        <v>4159</v>
      </c>
      <c r="H878" s="243">
        <f t="shared" si="13"/>
        <v>0</v>
      </c>
      <c r="I878" s="214" t="s">
        <v>12</v>
      </c>
    </row>
    <row r="879" spans="1:9" ht="15.75" x14ac:dyDescent="0.25">
      <c r="A879" s="216"/>
      <c r="B879" s="342" t="s">
        <v>1397</v>
      </c>
      <c r="C879" s="343" t="s">
        <v>3573</v>
      </c>
      <c r="D879" s="214" t="s">
        <v>890</v>
      </c>
      <c r="E879" s="235">
        <v>20740</v>
      </c>
      <c r="F879" s="47" t="s">
        <v>3661</v>
      </c>
      <c r="G879" s="44">
        <v>20740</v>
      </c>
      <c r="H879" s="243">
        <f t="shared" si="13"/>
        <v>0</v>
      </c>
      <c r="I879" s="214" t="s">
        <v>27</v>
      </c>
    </row>
    <row r="880" spans="1:9" x14ac:dyDescent="0.25">
      <c r="A880" s="216"/>
      <c r="B880" s="212" t="s">
        <v>1816</v>
      </c>
      <c r="C880" s="363" t="s">
        <v>3405</v>
      </c>
      <c r="D880" s="214" t="s">
        <v>123</v>
      </c>
      <c r="E880" s="235">
        <v>1334</v>
      </c>
      <c r="F880" s="35">
        <v>41791</v>
      </c>
      <c r="G880" s="44">
        <v>1334</v>
      </c>
      <c r="H880" s="86">
        <f t="shared" si="13"/>
        <v>0</v>
      </c>
      <c r="I880" s="214"/>
    </row>
    <row r="881" spans="1:9" x14ac:dyDescent="0.25">
      <c r="A881" s="216"/>
      <c r="B881" s="212" t="s">
        <v>1878</v>
      </c>
      <c r="C881" s="363" t="s">
        <v>3405</v>
      </c>
      <c r="D881" s="214" t="s">
        <v>123</v>
      </c>
      <c r="E881" s="235">
        <v>3755</v>
      </c>
      <c r="F881" s="35">
        <v>41793</v>
      </c>
      <c r="G881" s="44">
        <v>3755</v>
      </c>
      <c r="H881" s="86">
        <f t="shared" si="13"/>
        <v>0</v>
      </c>
      <c r="I881" s="214"/>
    </row>
    <row r="882" spans="1:9" x14ac:dyDescent="0.25">
      <c r="A882" s="216"/>
      <c r="B882" s="212" t="s">
        <v>1988</v>
      </c>
      <c r="C882" s="363" t="s">
        <v>3405</v>
      </c>
      <c r="D882" s="214" t="s">
        <v>123</v>
      </c>
      <c r="E882" s="235">
        <v>2376</v>
      </c>
      <c r="F882" s="39" t="s">
        <v>3476</v>
      </c>
      <c r="G882" s="34">
        <v>2376</v>
      </c>
      <c r="H882" s="86">
        <f t="shared" si="13"/>
        <v>0</v>
      </c>
      <c r="I882" s="121"/>
    </row>
    <row r="883" spans="1:9" x14ac:dyDescent="0.25">
      <c r="A883" s="216"/>
      <c r="B883" s="212" t="s">
        <v>2063</v>
      </c>
      <c r="C883" s="363" t="s">
        <v>3405</v>
      </c>
      <c r="D883" s="214" t="s">
        <v>123</v>
      </c>
      <c r="E883" s="235">
        <v>6671</v>
      </c>
      <c r="F883" s="35">
        <v>41795</v>
      </c>
      <c r="G883" s="34">
        <v>6671</v>
      </c>
      <c r="H883" s="243">
        <f t="shared" si="13"/>
        <v>0</v>
      </c>
      <c r="I883" s="121"/>
    </row>
    <row r="884" spans="1:9" x14ac:dyDescent="0.25">
      <c r="A884" s="216"/>
      <c r="B884" s="212" t="s">
        <v>2161</v>
      </c>
      <c r="C884" s="363" t="s">
        <v>3405</v>
      </c>
      <c r="D884" s="214" t="s">
        <v>123</v>
      </c>
      <c r="E884" s="235">
        <v>2289.1999999999998</v>
      </c>
      <c r="F884" s="35">
        <v>41800</v>
      </c>
      <c r="G884" s="44">
        <v>2289.1999999999998</v>
      </c>
      <c r="H884" s="243">
        <f t="shared" si="13"/>
        <v>0</v>
      </c>
      <c r="I884" s="214"/>
    </row>
    <row r="885" spans="1:9" x14ac:dyDescent="0.25">
      <c r="A885" s="216"/>
      <c r="B885" s="212" t="s">
        <v>1165</v>
      </c>
      <c r="C885" s="363" t="s">
        <v>3405</v>
      </c>
      <c r="D885" s="214" t="s">
        <v>123</v>
      </c>
      <c r="E885" s="235">
        <v>4546.24</v>
      </c>
      <c r="F885" s="35">
        <v>41797</v>
      </c>
      <c r="G885" s="44">
        <v>4546.24</v>
      </c>
      <c r="H885" s="243">
        <f t="shared" si="13"/>
        <v>0</v>
      </c>
      <c r="I885" s="214"/>
    </row>
    <row r="886" spans="1:9" x14ac:dyDescent="0.25">
      <c r="A886" s="216"/>
      <c r="B886" s="212" t="s">
        <v>1184</v>
      </c>
      <c r="C886" s="363" t="s">
        <v>3405</v>
      </c>
      <c r="D886" s="214" t="s">
        <v>123</v>
      </c>
      <c r="E886" s="235">
        <v>2835.5</v>
      </c>
      <c r="F886" s="35">
        <v>41797</v>
      </c>
      <c r="G886" s="44">
        <v>2835.5</v>
      </c>
      <c r="H886" s="243">
        <f t="shared" si="13"/>
        <v>0</v>
      </c>
      <c r="I886" s="214"/>
    </row>
    <row r="887" spans="1:9" x14ac:dyDescent="0.25">
      <c r="A887" s="216"/>
      <c r="B887" s="212" t="s">
        <v>1364</v>
      </c>
      <c r="C887" s="363" t="s">
        <v>3405</v>
      </c>
      <c r="D887" s="214" t="s">
        <v>123</v>
      </c>
      <c r="E887" s="235">
        <v>3820</v>
      </c>
      <c r="F887" s="35">
        <v>41802</v>
      </c>
      <c r="G887" s="44">
        <v>3820</v>
      </c>
      <c r="H887" s="243">
        <f t="shared" si="13"/>
        <v>0</v>
      </c>
      <c r="I887" s="214"/>
    </row>
    <row r="888" spans="1:9" ht="24.75" x14ac:dyDescent="0.25">
      <c r="A888" s="216"/>
      <c r="B888" s="212" t="s">
        <v>1543</v>
      </c>
      <c r="C888" s="363" t="s">
        <v>3405</v>
      </c>
      <c r="D888" s="214" t="s">
        <v>123</v>
      </c>
      <c r="E888" s="235">
        <v>8703.65</v>
      </c>
      <c r="F888" s="276" t="s">
        <v>3771</v>
      </c>
      <c r="G888" s="44">
        <v>8703.65</v>
      </c>
      <c r="H888" s="243">
        <f t="shared" si="13"/>
        <v>0</v>
      </c>
      <c r="I888" s="214"/>
    </row>
    <row r="889" spans="1:9" ht="15.75" x14ac:dyDescent="0.25">
      <c r="A889" s="216"/>
      <c r="B889" s="342" t="s">
        <v>1783</v>
      </c>
      <c r="C889" s="343" t="s">
        <v>3573</v>
      </c>
      <c r="D889" s="214" t="s">
        <v>123</v>
      </c>
      <c r="E889" s="235">
        <v>3160</v>
      </c>
      <c r="F889" s="270" t="s">
        <v>3762</v>
      </c>
      <c r="G889" s="44">
        <v>3160</v>
      </c>
      <c r="H889" s="243">
        <f t="shared" si="13"/>
        <v>0</v>
      </c>
      <c r="I889" s="214"/>
    </row>
    <row r="890" spans="1:9" ht="15.75" x14ac:dyDescent="0.25">
      <c r="A890" s="216"/>
      <c r="B890" s="342" t="s">
        <v>2023</v>
      </c>
      <c r="C890" s="343" t="s">
        <v>3573</v>
      </c>
      <c r="D890" s="214" t="s">
        <v>123</v>
      </c>
      <c r="E890" s="235">
        <v>8067</v>
      </c>
      <c r="F890" s="39" t="s">
        <v>3773</v>
      </c>
      <c r="G890" s="44">
        <v>8067</v>
      </c>
      <c r="H890" s="243">
        <f t="shared" si="13"/>
        <v>0</v>
      </c>
      <c r="I890" s="214"/>
    </row>
    <row r="891" spans="1:9" ht="15.75" x14ac:dyDescent="0.25">
      <c r="A891" s="216"/>
      <c r="B891" s="342" t="s">
        <v>2108</v>
      </c>
      <c r="C891" s="343" t="s">
        <v>3573</v>
      </c>
      <c r="D891" s="214" t="s">
        <v>123</v>
      </c>
      <c r="E891" s="235">
        <v>1688</v>
      </c>
      <c r="F891" s="38" t="s">
        <v>3760</v>
      </c>
      <c r="G891" s="44">
        <v>1688</v>
      </c>
      <c r="H891" s="243">
        <f t="shared" si="13"/>
        <v>0</v>
      </c>
      <c r="I891" s="214"/>
    </row>
    <row r="892" spans="1:9" ht="15.75" x14ac:dyDescent="0.25">
      <c r="A892" s="366">
        <v>41809</v>
      </c>
      <c r="B892" s="367" t="s">
        <v>2138</v>
      </c>
      <c r="C892" s="368" t="s">
        <v>3573</v>
      </c>
      <c r="D892" s="214" t="s">
        <v>123</v>
      </c>
      <c r="E892" s="235">
        <v>2473</v>
      </c>
      <c r="F892" s="270" t="s">
        <v>3770</v>
      </c>
      <c r="G892" s="44">
        <v>2473</v>
      </c>
      <c r="H892" s="243">
        <f t="shared" si="13"/>
        <v>0</v>
      </c>
      <c r="I892" s="214"/>
    </row>
    <row r="893" spans="1:9" ht="15.75" x14ac:dyDescent="0.25">
      <c r="A893" s="216"/>
      <c r="B893" s="342" t="s">
        <v>2314</v>
      </c>
      <c r="C893" s="343" t="s">
        <v>3573</v>
      </c>
      <c r="D893" s="214" t="s">
        <v>123</v>
      </c>
      <c r="E893" s="235">
        <v>2745.3</v>
      </c>
      <c r="F893" s="35">
        <v>41811</v>
      </c>
      <c r="G893" s="44">
        <v>2745.3</v>
      </c>
      <c r="H893" s="243">
        <f t="shared" si="13"/>
        <v>0</v>
      </c>
      <c r="I893" s="214"/>
    </row>
    <row r="894" spans="1:9" ht="15.75" x14ac:dyDescent="0.25">
      <c r="A894" s="216"/>
      <c r="B894" s="342" t="s">
        <v>1192</v>
      </c>
      <c r="C894" s="343" t="s">
        <v>3573</v>
      </c>
      <c r="D894" s="214" t="s">
        <v>123</v>
      </c>
      <c r="E894" s="235">
        <v>6984</v>
      </c>
      <c r="F894" s="35">
        <v>41812</v>
      </c>
      <c r="G894" s="44">
        <v>6984</v>
      </c>
      <c r="H894" s="243">
        <f t="shared" si="13"/>
        <v>0</v>
      </c>
      <c r="I894" s="214"/>
    </row>
    <row r="895" spans="1:9" ht="15.75" x14ac:dyDescent="0.25">
      <c r="A895" s="216"/>
      <c r="B895" s="342" t="s">
        <v>1283</v>
      </c>
      <c r="C895" s="343" t="s">
        <v>3573</v>
      </c>
      <c r="D895" s="214" t="s">
        <v>123</v>
      </c>
      <c r="E895" s="235">
        <v>2060</v>
      </c>
      <c r="F895" s="35">
        <v>41813</v>
      </c>
      <c r="G895" s="44">
        <v>2060</v>
      </c>
      <c r="H895" s="243">
        <f t="shared" si="13"/>
        <v>0</v>
      </c>
      <c r="I895" s="214"/>
    </row>
    <row r="896" spans="1:9" ht="15.75" x14ac:dyDescent="0.25">
      <c r="A896" s="216"/>
      <c r="B896" s="342" t="s">
        <v>1337</v>
      </c>
      <c r="C896" s="343" t="s">
        <v>3573</v>
      </c>
      <c r="D896" s="214" t="s">
        <v>123</v>
      </c>
      <c r="E896" s="235">
        <v>7681</v>
      </c>
      <c r="F896" s="35">
        <v>41814</v>
      </c>
      <c r="G896" s="44">
        <v>7681</v>
      </c>
      <c r="H896" s="243">
        <f t="shared" si="13"/>
        <v>0</v>
      </c>
      <c r="I896" s="214"/>
    </row>
    <row r="897" spans="1:9" ht="15.75" x14ac:dyDescent="0.25">
      <c r="A897" s="216"/>
      <c r="B897" s="342" t="s">
        <v>1453</v>
      </c>
      <c r="C897" s="343" t="s">
        <v>3573</v>
      </c>
      <c r="D897" s="214" t="s">
        <v>123</v>
      </c>
      <c r="E897" s="235">
        <v>3448</v>
      </c>
      <c r="F897" s="35">
        <v>41816</v>
      </c>
      <c r="G897" s="34">
        <v>3448</v>
      </c>
      <c r="H897" s="243">
        <f t="shared" si="13"/>
        <v>0</v>
      </c>
      <c r="I897" s="121"/>
    </row>
    <row r="898" spans="1:9" ht="15.75" x14ac:dyDescent="0.25">
      <c r="A898" s="216"/>
      <c r="B898" s="342" t="s">
        <v>1523</v>
      </c>
      <c r="C898" s="343" t="s">
        <v>3573</v>
      </c>
      <c r="D898" s="214" t="s">
        <v>123</v>
      </c>
      <c r="E898" s="235">
        <v>2193</v>
      </c>
      <c r="F898" s="35">
        <v>41815</v>
      </c>
      <c r="G898" s="34">
        <v>2193</v>
      </c>
      <c r="H898" s="243">
        <f t="shared" si="13"/>
        <v>0</v>
      </c>
      <c r="I898" s="121"/>
    </row>
    <row r="899" spans="1:9" ht="15.75" x14ac:dyDescent="0.25">
      <c r="A899" s="216"/>
      <c r="B899" s="342" t="s">
        <v>1581</v>
      </c>
      <c r="C899" s="343" t="s">
        <v>3573</v>
      </c>
      <c r="D899" s="214" t="s">
        <v>123</v>
      </c>
      <c r="E899" s="235">
        <v>8576</v>
      </c>
      <c r="F899" s="340" t="s">
        <v>3680</v>
      </c>
      <c r="G899" s="34">
        <v>8576</v>
      </c>
      <c r="H899" s="243">
        <f t="shared" ref="H899:H962" si="14">E899-G899</f>
        <v>0</v>
      </c>
      <c r="I899" s="121"/>
    </row>
    <row r="900" spans="1:9" x14ac:dyDescent="0.25">
      <c r="A900" s="216"/>
      <c r="B900" s="212" t="s">
        <v>1693</v>
      </c>
      <c r="C900" s="253" t="s">
        <v>3681</v>
      </c>
      <c r="D900" s="214" t="s">
        <v>123</v>
      </c>
      <c r="E900" s="235">
        <v>3274</v>
      </c>
      <c r="F900" s="35">
        <v>41817</v>
      </c>
      <c r="G900" s="34">
        <v>3274</v>
      </c>
      <c r="H900" s="243">
        <f t="shared" si="14"/>
        <v>0</v>
      </c>
      <c r="I900" s="121"/>
    </row>
    <row r="901" spans="1:9" x14ac:dyDescent="0.25">
      <c r="A901" s="216"/>
      <c r="B901" s="212" t="s">
        <v>1811</v>
      </c>
      <c r="C901" s="253" t="s">
        <v>3681</v>
      </c>
      <c r="D901" s="214" t="s">
        <v>123</v>
      </c>
      <c r="E901" s="235">
        <v>3141</v>
      </c>
      <c r="F901" s="35">
        <v>41820</v>
      </c>
      <c r="G901" s="44">
        <v>3141</v>
      </c>
      <c r="H901" s="243">
        <f t="shared" si="14"/>
        <v>0</v>
      </c>
      <c r="I901" s="214"/>
    </row>
    <row r="902" spans="1:9" x14ac:dyDescent="0.25">
      <c r="A902" s="216"/>
      <c r="B902" s="212" t="s">
        <v>1886</v>
      </c>
      <c r="C902" s="253" t="s">
        <v>3681</v>
      </c>
      <c r="D902" s="214" t="s">
        <v>123</v>
      </c>
      <c r="E902" s="235">
        <v>2287.5</v>
      </c>
      <c r="F902" s="35">
        <v>41819</v>
      </c>
      <c r="G902" s="44">
        <v>2287.5</v>
      </c>
      <c r="H902" s="243">
        <f t="shared" si="14"/>
        <v>0</v>
      </c>
      <c r="I902" s="214"/>
    </row>
    <row r="903" spans="1:9" x14ac:dyDescent="0.25">
      <c r="A903" s="216"/>
      <c r="B903" s="212" t="s">
        <v>1942</v>
      </c>
      <c r="C903" s="253" t="s">
        <v>3681</v>
      </c>
      <c r="D903" s="214" t="s">
        <v>123</v>
      </c>
      <c r="E903" s="235">
        <v>11538</v>
      </c>
      <c r="F903" s="38">
        <v>41824</v>
      </c>
      <c r="G903" s="245">
        <v>11538</v>
      </c>
      <c r="H903" s="243">
        <f t="shared" si="14"/>
        <v>0</v>
      </c>
      <c r="I903" s="214"/>
    </row>
    <row r="904" spans="1:9" x14ac:dyDescent="0.25">
      <c r="A904" s="216"/>
      <c r="B904" s="212" t="s">
        <v>1841</v>
      </c>
      <c r="C904" s="253" t="s">
        <v>3681</v>
      </c>
      <c r="D904" s="214" t="s">
        <v>494</v>
      </c>
      <c r="E904" s="235">
        <v>348</v>
      </c>
      <c r="F904" s="35">
        <v>41818</v>
      </c>
      <c r="G904" s="44">
        <v>348</v>
      </c>
      <c r="H904" s="243">
        <f t="shared" si="14"/>
        <v>0</v>
      </c>
      <c r="I904" s="214"/>
    </row>
    <row r="905" spans="1:9" x14ac:dyDescent="0.25">
      <c r="A905" s="216"/>
      <c r="B905" s="212" t="s">
        <v>1899</v>
      </c>
      <c r="C905" s="363" t="s">
        <v>3405</v>
      </c>
      <c r="D905" s="214" t="s">
        <v>149</v>
      </c>
      <c r="E905" s="235">
        <v>11340</v>
      </c>
      <c r="F905" s="39" t="s">
        <v>3462</v>
      </c>
      <c r="G905" s="44">
        <v>11340</v>
      </c>
      <c r="H905" s="86">
        <f t="shared" si="14"/>
        <v>0</v>
      </c>
      <c r="I905" s="121"/>
    </row>
    <row r="906" spans="1:9" x14ac:dyDescent="0.25">
      <c r="A906" s="216"/>
      <c r="B906" s="212" t="s">
        <v>2061</v>
      </c>
      <c r="C906" s="363" t="s">
        <v>3405</v>
      </c>
      <c r="D906" s="214" t="s">
        <v>149</v>
      </c>
      <c r="E906" s="235">
        <v>20821.5</v>
      </c>
      <c r="F906" s="47" t="s">
        <v>3487</v>
      </c>
      <c r="G906" s="34">
        <v>20821.5</v>
      </c>
      <c r="H906" s="86">
        <f t="shared" si="14"/>
        <v>0</v>
      </c>
      <c r="I906" s="121" t="s">
        <v>27</v>
      </c>
    </row>
    <row r="907" spans="1:9" x14ac:dyDescent="0.25">
      <c r="A907" s="216"/>
      <c r="B907" s="212" t="s">
        <v>2302</v>
      </c>
      <c r="C907" s="363" t="s">
        <v>3405</v>
      </c>
      <c r="D907" s="214" t="s">
        <v>149</v>
      </c>
      <c r="E907" s="235">
        <v>12824</v>
      </c>
      <c r="F907" s="35">
        <v>41796</v>
      </c>
      <c r="G907" s="44">
        <v>12824</v>
      </c>
      <c r="H907" s="243">
        <f t="shared" si="14"/>
        <v>0</v>
      </c>
      <c r="I907" s="214"/>
    </row>
    <row r="908" spans="1:9" x14ac:dyDescent="0.25">
      <c r="A908" s="216"/>
      <c r="B908" s="212" t="s">
        <v>2338</v>
      </c>
      <c r="C908" s="363" t="s">
        <v>3405</v>
      </c>
      <c r="D908" s="214" t="s">
        <v>149</v>
      </c>
      <c r="E908" s="235">
        <v>15575.5</v>
      </c>
      <c r="F908" s="47" t="s">
        <v>3520</v>
      </c>
      <c r="G908" s="257">
        <v>15575.5</v>
      </c>
      <c r="H908" s="258">
        <f t="shared" si="14"/>
        <v>0</v>
      </c>
      <c r="I908" s="214" t="s">
        <v>27</v>
      </c>
    </row>
    <row r="909" spans="1:9" x14ac:dyDescent="0.25">
      <c r="A909" s="216"/>
      <c r="B909" s="212" t="s">
        <v>1486</v>
      </c>
      <c r="C909" s="363" t="s">
        <v>3405</v>
      </c>
      <c r="D909" s="214" t="s">
        <v>149</v>
      </c>
      <c r="E909" s="235">
        <v>14847</v>
      </c>
      <c r="F909" s="35">
        <v>41804</v>
      </c>
      <c r="G909" s="44">
        <v>14847</v>
      </c>
      <c r="H909" s="243">
        <f t="shared" si="14"/>
        <v>0</v>
      </c>
      <c r="I909" s="214" t="s">
        <v>27</v>
      </c>
    </row>
    <row r="910" spans="1:9" ht="15.75" x14ac:dyDescent="0.25">
      <c r="A910" s="216"/>
      <c r="B910" s="342" t="s">
        <v>1710</v>
      </c>
      <c r="C910" s="343" t="s">
        <v>3573</v>
      </c>
      <c r="D910" s="214" t="s">
        <v>149</v>
      </c>
      <c r="E910" s="235">
        <v>12243.6</v>
      </c>
      <c r="F910" s="47" t="s">
        <v>3586</v>
      </c>
      <c r="G910" s="44">
        <v>12243.6</v>
      </c>
      <c r="H910" s="243">
        <f t="shared" si="14"/>
        <v>0</v>
      </c>
      <c r="I910" s="214" t="s">
        <v>3583</v>
      </c>
    </row>
    <row r="911" spans="1:9" ht="34.5" x14ac:dyDescent="0.25">
      <c r="A911" s="216"/>
      <c r="B911" s="342" t="s">
        <v>1963</v>
      </c>
      <c r="C911" s="343" t="s">
        <v>3573</v>
      </c>
      <c r="D911" s="214" t="s">
        <v>149</v>
      </c>
      <c r="E911" s="235">
        <v>20541.5</v>
      </c>
      <c r="F911" s="359" t="s">
        <v>3743</v>
      </c>
      <c r="G911" s="44">
        <v>20541.5</v>
      </c>
      <c r="H911" s="243">
        <f t="shared" si="14"/>
        <v>0</v>
      </c>
      <c r="I911" s="214" t="s">
        <v>27</v>
      </c>
    </row>
    <row r="912" spans="1:9" ht="15.75" x14ac:dyDescent="0.25">
      <c r="A912" s="216"/>
      <c r="B912" s="342" t="s">
        <v>2064</v>
      </c>
      <c r="C912" s="343" t="s">
        <v>3573</v>
      </c>
      <c r="D912" s="214" t="s">
        <v>149</v>
      </c>
      <c r="E912" s="235">
        <v>11851</v>
      </c>
      <c r="F912" s="35">
        <v>41810</v>
      </c>
      <c r="G912" s="44">
        <v>11851</v>
      </c>
      <c r="H912" s="243">
        <f t="shared" si="14"/>
        <v>0</v>
      </c>
      <c r="I912" s="214" t="s">
        <v>27</v>
      </c>
    </row>
    <row r="913" spans="1:9" ht="15.75" x14ac:dyDescent="0.25">
      <c r="A913" s="216"/>
      <c r="B913" s="342" t="s">
        <v>2239</v>
      </c>
      <c r="C913" s="343" t="s">
        <v>3573</v>
      </c>
      <c r="D913" s="214" t="s">
        <v>149</v>
      </c>
      <c r="E913" s="235">
        <v>22500</v>
      </c>
      <c r="F913" s="47" t="s">
        <v>3627</v>
      </c>
      <c r="G913" s="44">
        <v>22500</v>
      </c>
      <c r="H913" s="243">
        <f t="shared" si="14"/>
        <v>0</v>
      </c>
      <c r="I913" s="214" t="s">
        <v>27</v>
      </c>
    </row>
    <row r="914" spans="1:9" ht="15.75" x14ac:dyDescent="0.25">
      <c r="A914" s="216"/>
      <c r="B914" s="342" t="s">
        <v>1147</v>
      </c>
      <c r="C914" s="343" t="s">
        <v>3573</v>
      </c>
      <c r="D914" s="214" t="s">
        <v>149</v>
      </c>
      <c r="E914" s="235">
        <v>15995</v>
      </c>
      <c r="F914" s="47" t="s">
        <v>3637</v>
      </c>
      <c r="G914" s="44">
        <v>15995</v>
      </c>
      <c r="H914" s="243">
        <f t="shared" si="14"/>
        <v>0</v>
      </c>
      <c r="I914" s="214" t="s">
        <v>27</v>
      </c>
    </row>
    <row r="915" spans="1:9" x14ac:dyDescent="0.25">
      <c r="A915" s="216"/>
      <c r="B915" s="212" t="s">
        <v>1629</v>
      </c>
      <c r="C915" s="253" t="s">
        <v>3681</v>
      </c>
      <c r="D915" s="214" t="s">
        <v>149</v>
      </c>
      <c r="E915" s="235">
        <v>24409.5</v>
      </c>
      <c r="F915" s="377" t="s">
        <v>3709</v>
      </c>
      <c r="G915" s="34">
        <v>24409.5</v>
      </c>
      <c r="H915" s="243">
        <f t="shared" si="14"/>
        <v>0</v>
      </c>
      <c r="I915" s="121" t="s">
        <v>27</v>
      </c>
    </row>
    <row r="916" spans="1:9" x14ac:dyDescent="0.25">
      <c r="A916" s="216"/>
      <c r="B916" s="212" t="s">
        <v>1723</v>
      </c>
      <c r="C916" s="253" t="s">
        <v>3681</v>
      </c>
      <c r="D916" s="214" t="s">
        <v>149</v>
      </c>
      <c r="E916" s="235">
        <v>6108</v>
      </c>
      <c r="F916" s="35">
        <v>41818</v>
      </c>
      <c r="G916" s="44">
        <v>6108</v>
      </c>
      <c r="H916" s="243">
        <f t="shared" si="14"/>
        <v>0</v>
      </c>
      <c r="I916" s="214" t="s">
        <v>27</v>
      </c>
    </row>
    <row r="917" spans="1:9" x14ac:dyDescent="0.25">
      <c r="A917" s="216"/>
      <c r="B917" s="212" t="s">
        <v>1857</v>
      </c>
      <c r="C917" s="363" t="s">
        <v>3405</v>
      </c>
      <c r="D917" s="214" t="s">
        <v>51</v>
      </c>
      <c r="E917" s="235">
        <v>1619.6</v>
      </c>
      <c r="F917" s="35">
        <v>41791</v>
      </c>
      <c r="G917" s="44">
        <v>1619.6</v>
      </c>
      <c r="H917" s="86">
        <f t="shared" si="14"/>
        <v>0</v>
      </c>
      <c r="I917" s="214"/>
    </row>
    <row r="918" spans="1:9" x14ac:dyDescent="0.25">
      <c r="A918" s="216"/>
      <c r="B918" s="212" t="s">
        <v>1911</v>
      </c>
      <c r="C918" s="363" t="s">
        <v>3405</v>
      </c>
      <c r="D918" s="214" t="s">
        <v>51</v>
      </c>
      <c r="E918" s="235">
        <v>955.2</v>
      </c>
      <c r="F918" s="35">
        <v>41792</v>
      </c>
      <c r="G918" s="34">
        <v>955.2</v>
      </c>
      <c r="H918" s="86">
        <f t="shared" si="14"/>
        <v>0</v>
      </c>
      <c r="I918" s="121"/>
    </row>
    <row r="919" spans="1:9" x14ac:dyDescent="0.25">
      <c r="A919" s="216"/>
      <c r="B919" s="212" t="s">
        <v>1934</v>
      </c>
      <c r="C919" s="363" t="s">
        <v>3405</v>
      </c>
      <c r="D919" s="214" t="s">
        <v>51</v>
      </c>
      <c r="E919" s="235">
        <v>2304</v>
      </c>
      <c r="F919" s="35">
        <v>41792</v>
      </c>
      <c r="G919" s="34">
        <v>2304</v>
      </c>
      <c r="H919" s="86">
        <f t="shared" si="14"/>
        <v>0</v>
      </c>
      <c r="I919" s="121" t="s">
        <v>65</v>
      </c>
    </row>
    <row r="920" spans="1:9" x14ac:dyDescent="0.25">
      <c r="A920" s="216"/>
      <c r="B920" s="212" t="s">
        <v>2022</v>
      </c>
      <c r="C920" s="363" t="s">
        <v>3405</v>
      </c>
      <c r="D920" s="214" t="s">
        <v>51</v>
      </c>
      <c r="E920" s="235">
        <v>859</v>
      </c>
      <c r="F920" s="35">
        <v>41793</v>
      </c>
      <c r="G920" s="34">
        <v>859</v>
      </c>
      <c r="H920" s="86">
        <f t="shared" si="14"/>
        <v>0</v>
      </c>
      <c r="I920" s="121"/>
    </row>
    <row r="921" spans="1:9" x14ac:dyDescent="0.25">
      <c r="A921" s="216"/>
      <c r="B921" s="212" t="s">
        <v>2132</v>
      </c>
      <c r="C921" s="363" t="s">
        <v>3405</v>
      </c>
      <c r="D921" s="214" t="s">
        <v>51</v>
      </c>
      <c r="E921" s="235">
        <v>2226</v>
      </c>
      <c r="F921" s="35">
        <v>41795</v>
      </c>
      <c r="G921" s="44">
        <v>2226</v>
      </c>
      <c r="H921" s="243">
        <f t="shared" si="14"/>
        <v>0</v>
      </c>
      <c r="I921" s="214" t="s">
        <v>217</v>
      </c>
    </row>
    <row r="922" spans="1:9" x14ac:dyDescent="0.25">
      <c r="A922" s="216"/>
      <c r="B922" s="212" t="s">
        <v>2201</v>
      </c>
      <c r="C922" s="363" t="s">
        <v>3405</v>
      </c>
      <c r="D922" s="214" t="s">
        <v>51</v>
      </c>
      <c r="E922" s="235">
        <v>1061</v>
      </c>
      <c r="F922" s="35">
        <v>41795</v>
      </c>
      <c r="G922" s="44">
        <v>1061</v>
      </c>
      <c r="H922" s="243">
        <f t="shared" si="14"/>
        <v>0</v>
      </c>
      <c r="I922" s="214"/>
    </row>
    <row r="923" spans="1:9" x14ac:dyDescent="0.25">
      <c r="A923" s="216"/>
      <c r="B923" s="212" t="s">
        <v>2301</v>
      </c>
      <c r="C923" s="363" t="s">
        <v>3405</v>
      </c>
      <c r="D923" s="214" t="s">
        <v>51</v>
      </c>
      <c r="E923" s="235">
        <v>2493</v>
      </c>
      <c r="F923" s="35">
        <v>41796</v>
      </c>
      <c r="G923" s="44">
        <v>2493</v>
      </c>
      <c r="H923" s="243">
        <f t="shared" si="14"/>
        <v>0</v>
      </c>
      <c r="I923" s="214" t="s">
        <v>3172</v>
      </c>
    </row>
    <row r="924" spans="1:9" x14ac:dyDescent="0.25">
      <c r="A924" s="216"/>
      <c r="B924" s="212" t="s">
        <v>1234</v>
      </c>
      <c r="C924" s="363" t="s">
        <v>3405</v>
      </c>
      <c r="D924" s="214" t="s">
        <v>51</v>
      </c>
      <c r="E924" s="235">
        <v>2468</v>
      </c>
      <c r="F924" s="270" t="s">
        <v>3778</v>
      </c>
      <c r="G924" s="44">
        <v>2468</v>
      </c>
      <c r="H924" s="243">
        <f t="shared" si="14"/>
        <v>0</v>
      </c>
      <c r="I924" s="214"/>
    </row>
    <row r="925" spans="1:9" x14ac:dyDescent="0.25">
      <c r="A925" s="216"/>
      <c r="B925" s="212" t="s">
        <v>1294</v>
      </c>
      <c r="C925" s="363" t="s">
        <v>3405</v>
      </c>
      <c r="D925" s="214" t="s">
        <v>51</v>
      </c>
      <c r="E925" s="235">
        <v>2420.6</v>
      </c>
      <c r="F925" s="270" t="s">
        <v>3777</v>
      </c>
      <c r="G925" s="44">
        <v>2420.6</v>
      </c>
      <c r="H925" s="243">
        <f t="shared" si="14"/>
        <v>0</v>
      </c>
      <c r="I925" s="214" t="s">
        <v>21</v>
      </c>
    </row>
    <row r="926" spans="1:9" x14ac:dyDescent="0.25">
      <c r="A926" s="216"/>
      <c r="B926" s="212" t="s">
        <v>1334</v>
      </c>
      <c r="C926" s="363" t="s">
        <v>3405</v>
      </c>
      <c r="D926" s="214" t="s">
        <v>51</v>
      </c>
      <c r="E926" s="235">
        <v>11369.2</v>
      </c>
      <c r="F926" s="35">
        <v>41800</v>
      </c>
      <c r="G926" s="56">
        <v>11369.2</v>
      </c>
      <c r="H926" s="243">
        <f t="shared" si="14"/>
        <v>0</v>
      </c>
      <c r="I926" s="214" t="s">
        <v>27</v>
      </c>
    </row>
    <row r="927" spans="1:9" x14ac:dyDescent="0.25">
      <c r="A927" s="216"/>
      <c r="B927" s="212" t="s">
        <v>1398</v>
      </c>
      <c r="C927" s="363" t="s">
        <v>3405</v>
      </c>
      <c r="D927" s="214" t="s">
        <v>51</v>
      </c>
      <c r="E927" s="235">
        <v>897.5</v>
      </c>
      <c r="F927" s="35">
        <v>41800</v>
      </c>
      <c r="G927" s="44">
        <v>897.5</v>
      </c>
      <c r="H927" s="243">
        <f t="shared" si="14"/>
        <v>0</v>
      </c>
      <c r="I927" s="214"/>
    </row>
    <row r="928" spans="1:9" x14ac:dyDescent="0.25">
      <c r="A928" s="216"/>
      <c r="B928" s="212" t="s">
        <v>1463</v>
      </c>
      <c r="C928" s="363" t="s">
        <v>3405</v>
      </c>
      <c r="D928" s="214" t="s">
        <v>51</v>
      </c>
      <c r="E928" s="235">
        <v>2493</v>
      </c>
      <c r="F928" s="39" t="s">
        <v>3776</v>
      </c>
      <c r="G928" s="44">
        <v>2493</v>
      </c>
      <c r="H928" s="243">
        <f t="shared" si="14"/>
        <v>0</v>
      </c>
      <c r="I928" s="214" t="s">
        <v>12</v>
      </c>
    </row>
    <row r="929" spans="1:9" x14ac:dyDescent="0.25">
      <c r="A929" s="216"/>
      <c r="B929" s="212" t="s">
        <v>1578</v>
      </c>
      <c r="C929" s="363" t="s">
        <v>3405</v>
      </c>
      <c r="D929" s="214" t="s">
        <v>51</v>
      </c>
      <c r="E929" s="235">
        <v>797.5</v>
      </c>
      <c r="F929" s="38" t="s">
        <v>3774</v>
      </c>
      <c r="G929" s="44">
        <v>797.5</v>
      </c>
      <c r="H929" s="243">
        <f t="shared" si="14"/>
        <v>0</v>
      </c>
      <c r="I929" s="214"/>
    </row>
    <row r="930" spans="1:9" ht="15.75" x14ac:dyDescent="0.25">
      <c r="A930" s="216"/>
      <c r="B930" s="342" t="s">
        <v>1632</v>
      </c>
      <c r="C930" s="343" t="s">
        <v>3573</v>
      </c>
      <c r="D930" s="214" t="s">
        <v>51</v>
      </c>
      <c r="E930" s="235">
        <v>2298.5</v>
      </c>
      <c r="F930" s="35">
        <v>41803</v>
      </c>
      <c r="G930" s="44">
        <v>2298.5</v>
      </c>
      <c r="H930" s="243">
        <f t="shared" si="14"/>
        <v>0</v>
      </c>
      <c r="I930" s="214" t="s">
        <v>12</v>
      </c>
    </row>
    <row r="931" spans="1:9" ht="15.75" x14ac:dyDescent="0.25">
      <c r="A931" s="211"/>
      <c r="B931" s="342" t="s">
        <v>1686</v>
      </c>
      <c r="C931" s="343" t="s">
        <v>3573</v>
      </c>
      <c r="D931" s="214" t="s">
        <v>51</v>
      </c>
      <c r="E931" s="235">
        <v>527.5</v>
      </c>
      <c r="F931" s="35">
        <v>41803</v>
      </c>
      <c r="G931" s="44">
        <v>527.5</v>
      </c>
      <c r="H931" s="243">
        <f t="shared" si="14"/>
        <v>0</v>
      </c>
      <c r="I931" s="214"/>
    </row>
    <row r="932" spans="1:9" ht="15.75" x14ac:dyDescent="0.25">
      <c r="A932" s="216"/>
      <c r="B932" s="342" t="s">
        <v>1790</v>
      </c>
      <c r="C932" s="343" t="s">
        <v>3573</v>
      </c>
      <c r="D932" s="214" t="s">
        <v>51</v>
      </c>
      <c r="E932" s="235">
        <v>2980.5</v>
      </c>
      <c r="F932" s="35">
        <v>41804</v>
      </c>
      <c r="G932" s="44">
        <v>2980.5</v>
      </c>
      <c r="H932" s="243">
        <f t="shared" si="14"/>
        <v>0</v>
      </c>
      <c r="I932" s="214"/>
    </row>
    <row r="933" spans="1:9" ht="15.75" x14ac:dyDescent="0.25">
      <c r="A933" s="216"/>
      <c r="B933" s="342" t="s">
        <v>1875</v>
      </c>
      <c r="C933" s="343" t="s">
        <v>3573</v>
      </c>
      <c r="D933" s="214" t="s">
        <v>51</v>
      </c>
      <c r="E933" s="235">
        <v>1812.5</v>
      </c>
      <c r="F933" s="35">
        <v>41805</v>
      </c>
      <c r="G933" s="44">
        <v>1812.5</v>
      </c>
      <c r="H933" s="243">
        <f t="shared" si="14"/>
        <v>0</v>
      </c>
      <c r="I933" s="214"/>
    </row>
    <row r="934" spans="1:9" ht="15.75" x14ac:dyDescent="0.25">
      <c r="A934" s="216"/>
      <c r="B934" s="342" t="s">
        <v>1918</v>
      </c>
      <c r="C934" s="343" t="s">
        <v>3573</v>
      </c>
      <c r="D934" s="214" t="s">
        <v>51</v>
      </c>
      <c r="E934" s="235">
        <v>2440</v>
      </c>
      <c r="F934" s="35">
        <v>41806</v>
      </c>
      <c r="G934" s="44">
        <v>2440</v>
      </c>
      <c r="H934" s="243">
        <f t="shared" si="14"/>
        <v>0</v>
      </c>
      <c r="I934" s="214" t="s">
        <v>21</v>
      </c>
    </row>
    <row r="935" spans="1:9" ht="15.75" x14ac:dyDescent="0.25">
      <c r="A935" s="216"/>
      <c r="B935" s="342" t="s">
        <v>1939</v>
      </c>
      <c r="C935" s="343" t="s">
        <v>3573</v>
      </c>
      <c r="D935" s="214" t="s">
        <v>51</v>
      </c>
      <c r="E935" s="235">
        <v>1377.5</v>
      </c>
      <c r="F935" s="35">
        <v>41806</v>
      </c>
      <c r="G935" s="44">
        <v>1377.5</v>
      </c>
      <c r="H935" s="243">
        <f t="shared" si="14"/>
        <v>0</v>
      </c>
      <c r="I935" s="214"/>
    </row>
    <row r="936" spans="1:9" ht="15.75" x14ac:dyDescent="0.25">
      <c r="A936" s="216"/>
      <c r="B936" s="342" t="s">
        <v>2065</v>
      </c>
      <c r="C936" s="343" t="s">
        <v>3573</v>
      </c>
      <c r="D936" s="214" t="s">
        <v>51</v>
      </c>
      <c r="E936" s="235">
        <v>927.5</v>
      </c>
      <c r="F936" s="38" t="s">
        <v>3775</v>
      </c>
      <c r="G936" s="44">
        <v>927.5</v>
      </c>
      <c r="H936" s="243">
        <f t="shared" si="14"/>
        <v>0</v>
      </c>
      <c r="I936" s="214"/>
    </row>
    <row r="937" spans="1:9" ht="15.75" x14ac:dyDescent="0.25">
      <c r="A937" s="369">
        <v>41808</v>
      </c>
      <c r="B937" s="370" t="s">
        <v>2219</v>
      </c>
      <c r="C937" s="371" t="s">
        <v>3573</v>
      </c>
      <c r="D937" s="214" t="s">
        <v>51</v>
      </c>
      <c r="E937" s="235">
        <v>2100</v>
      </c>
      <c r="F937" s="35">
        <v>41808</v>
      </c>
      <c r="G937" s="44">
        <v>2100</v>
      </c>
      <c r="H937" s="243">
        <f t="shared" si="14"/>
        <v>0</v>
      </c>
      <c r="I937" s="214" t="s">
        <v>21</v>
      </c>
    </row>
    <row r="938" spans="1:9" ht="15.75" x14ac:dyDescent="0.25">
      <c r="A938" s="216"/>
      <c r="B938" s="342" t="s">
        <v>2240</v>
      </c>
      <c r="C938" s="343" t="s">
        <v>3573</v>
      </c>
      <c r="D938" s="214" t="s">
        <v>51</v>
      </c>
      <c r="E938" s="235">
        <v>1378</v>
      </c>
      <c r="F938" s="35">
        <v>41809</v>
      </c>
      <c r="G938" s="44">
        <v>1378</v>
      </c>
      <c r="H938" s="243">
        <f t="shared" si="14"/>
        <v>0</v>
      </c>
      <c r="I938" s="214"/>
    </row>
    <row r="939" spans="1:9" ht="15.75" x14ac:dyDescent="0.25">
      <c r="A939" s="216"/>
      <c r="B939" s="342" t="s">
        <v>2322</v>
      </c>
      <c r="C939" s="343" t="s">
        <v>3573</v>
      </c>
      <c r="D939" s="214" t="s">
        <v>51</v>
      </c>
      <c r="E939" s="235">
        <v>2390</v>
      </c>
      <c r="F939" s="35">
        <v>41810</v>
      </c>
      <c r="G939" s="44">
        <v>2390</v>
      </c>
      <c r="H939" s="243">
        <f t="shared" si="14"/>
        <v>0</v>
      </c>
      <c r="I939" s="214" t="s">
        <v>12</v>
      </c>
    </row>
    <row r="940" spans="1:9" ht="15.75" x14ac:dyDescent="0.25">
      <c r="A940" s="216"/>
      <c r="B940" s="342" t="s">
        <v>1240</v>
      </c>
      <c r="C940" s="343" t="s">
        <v>3573</v>
      </c>
      <c r="D940" s="214" t="s">
        <v>51</v>
      </c>
      <c r="E940" s="235">
        <v>1901</v>
      </c>
      <c r="F940" s="35">
        <v>41811</v>
      </c>
      <c r="G940" s="44">
        <v>1901</v>
      </c>
      <c r="H940" s="243">
        <f t="shared" si="14"/>
        <v>0</v>
      </c>
      <c r="I940" s="214"/>
    </row>
    <row r="941" spans="1:9" ht="15.75" x14ac:dyDescent="0.25">
      <c r="A941" s="216"/>
      <c r="B941" s="342" t="s">
        <v>1309</v>
      </c>
      <c r="C941" s="343" t="s">
        <v>3573</v>
      </c>
      <c r="D941" s="214" t="s">
        <v>51</v>
      </c>
      <c r="E941" s="235">
        <v>2636.7</v>
      </c>
      <c r="F941" s="35">
        <v>41812</v>
      </c>
      <c r="G941" s="44">
        <v>2636.7</v>
      </c>
      <c r="H941" s="243">
        <f t="shared" si="14"/>
        <v>0</v>
      </c>
      <c r="I941" s="214"/>
    </row>
    <row r="942" spans="1:9" ht="15.75" x14ac:dyDescent="0.25">
      <c r="A942" s="216"/>
      <c r="B942" s="342" t="s">
        <v>1378</v>
      </c>
      <c r="C942" s="343" t="s">
        <v>3573</v>
      </c>
      <c r="D942" s="214" t="s">
        <v>51</v>
      </c>
      <c r="E942" s="235">
        <v>2110</v>
      </c>
      <c r="F942" s="35">
        <v>41814</v>
      </c>
      <c r="G942" s="44">
        <v>2110</v>
      </c>
      <c r="H942" s="243">
        <f t="shared" si="14"/>
        <v>0</v>
      </c>
      <c r="I942" s="214" t="s">
        <v>217</v>
      </c>
    </row>
    <row r="943" spans="1:9" ht="15.75" x14ac:dyDescent="0.25">
      <c r="A943" s="216"/>
      <c r="B943" s="342" t="s">
        <v>1484</v>
      </c>
      <c r="C943" s="343" t="s">
        <v>3573</v>
      </c>
      <c r="D943" s="214" t="s">
        <v>51</v>
      </c>
      <c r="E943" s="235">
        <v>1064</v>
      </c>
      <c r="F943" s="35">
        <v>41814</v>
      </c>
      <c r="G943" s="34">
        <v>1064</v>
      </c>
      <c r="H943" s="243">
        <f t="shared" si="14"/>
        <v>0</v>
      </c>
      <c r="I943" s="121"/>
    </row>
    <row r="944" spans="1:9" ht="15.75" x14ac:dyDescent="0.25">
      <c r="A944" s="216"/>
      <c r="B944" s="342" t="s">
        <v>1559</v>
      </c>
      <c r="C944" s="343" t="s">
        <v>3573</v>
      </c>
      <c r="D944" s="214" t="s">
        <v>51</v>
      </c>
      <c r="E944" s="235">
        <v>2760</v>
      </c>
      <c r="F944" s="35">
        <v>41815</v>
      </c>
      <c r="G944" s="34">
        <v>2760</v>
      </c>
      <c r="H944" s="243">
        <f t="shared" si="14"/>
        <v>0</v>
      </c>
      <c r="I944" s="121" t="s">
        <v>217</v>
      </c>
    </row>
    <row r="945" spans="1:9" x14ac:dyDescent="0.25">
      <c r="A945" s="216"/>
      <c r="B945" s="212" t="s">
        <v>1637</v>
      </c>
      <c r="C945" s="253" t="s">
        <v>3681</v>
      </c>
      <c r="D945" s="214" t="s">
        <v>51</v>
      </c>
      <c r="E945" s="235">
        <v>1079</v>
      </c>
      <c r="F945" s="35">
        <v>41816</v>
      </c>
      <c r="G945" s="34">
        <v>1079</v>
      </c>
      <c r="H945" s="243">
        <f t="shared" si="14"/>
        <v>0</v>
      </c>
      <c r="I945" s="121"/>
    </row>
    <row r="946" spans="1:9" x14ac:dyDescent="0.25">
      <c r="A946" s="216"/>
      <c r="B946" s="212" t="s">
        <v>1748</v>
      </c>
      <c r="C946" s="253" t="s">
        <v>3681</v>
      </c>
      <c r="D946" s="214" t="s">
        <v>51</v>
      </c>
      <c r="E946" s="235">
        <v>6191</v>
      </c>
      <c r="F946" s="35">
        <v>41817</v>
      </c>
      <c r="G946" s="44">
        <v>6191</v>
      </c>
      <c r="H946" s="243">
        <f t="shared" si="14"/>
        <v>0</v>
      </c>
      <c r="I946" s="214" t="s">
        <v>217</v>
      </c>
    </row>
    <row r="947" spans="1:9" x14ac:dyDescent="0.25">
      <c r="A947" s="216"/>
      <c r="B947" s="212" t="s">
        <v>1825</v>
      </c>
      <c r="C947" s="253" t="s">
        <v>3681</v>
      </c>
      <c r="D947" s="214" t="s">
        <v>51</v>
      </c>
      <c r="E947" s="235">
        <v>2025</v>
      </c>
      <c r="F947" s="35">
        <v>41818</v>
      </c>
      <c r="G947" s="44">
        <v>2025</v>
      </c>
      <c r="H947" s="243">
        <f t="shared" si="14"/>
        <v>0</v>
      </c>
      <c r="I947" s="214"/>
    </row>
    <row r="948" spans="1:9" x14ac:dyDescent="0.25">
      <c r="A948" s="216"/>
      <c r="B948" s="212" t="s">
        <v>1912</v>
      </c>
      <c r="C948" s="253" t="s">
        <v>3681</v>
      </c>
      <c r="D948" s="214" t="s">
        <v>51</v>
      </c>
      <c r="E948" s="235">
        <v>2082</v>
      </c>
      <c r="F948" s="35">
        <v>41819</v>
      </c>
      <c r="G948" s="44">
        <v>2082</v>
      </c>
      <c r="H948" s="243">
        <f t="shared" si="14"/>
        <v>0</v>
      </c>
      <c r="I948" s="214"/>
    </row>
    <row r="949" spans="1:9" x14ac:dyDescent="0.25">
      <c r="A949" s="216"/>
      <c r="B949" s="212" t="s">
        <v>1927</v>
      </c>
      <c r="C949" s="253" t="s">
        <v>3681</v>
      </c>
      <c r="D949" s="214" t="s">
        <v>51</v>
      </c>
      <c r="E949" s="235">
        <v>2495</v>
      </c>
      <c r="F949" s="35">
        <v>41820</v>
      </c>
      <c r="G949" s="44">
        <v>2495</v>
      </c>
      <c r="H949" s="243">
        <f t="shared" si="14"/>
        <v>0</v>
      </c>
      <c r="I949" s="214" t="s">
        <v>217</v>
      </c>
    </row>
    <row r="950" spans="1:9" ht="15.75" x14ac:dyDescent="0.25">
      <c r="A950" s="216"/>
      <c r="B950" s="342" t="s">
        <v>1652</v>
      </c>
      <c r="C950" s="343" t="s">
        <v>3573</v>
      </c>
      <c r="D950" s="214" t="s">
        <v>3580</v>
      </c>
      <c r="E950" s="235">
        <v>2153</v>
      </c>
      <c r="F950" s="270" t="s">
        <v>3763</v>
      </c>
      <c r="G950" s="44">
        <v>2153</v>
      </c>
      <c r="H950" s="243">
        <f t="shared" si="14"/>
        <v>0</v>
      </c>
      <c r="I950" s="214"/>
    </row>
    <row r="951" spans="1:9" x14ac:dyDescent="0.25">
      <c r="A951" s="216"/>
      <c r="B951" s="212" t="s">
        <v>1724</v>
      </c>
      <c r="C951" s="253" t="s">
        <v>3681</v>
      </c>
      <c r="D951" s="214" t="s">
        <v>479</v>
      </c>
      <c r="E951" s="235">
        <v>38023</v>
      </c>
      <c r="F951" s="35">
        <v>41818</v>
      </c>
      <c r="G951" s="44">
        <v>38023</v>
      </c>
      <c r="H951" s="243">
        <f t="shared" si="14"/>
        <v>0</v>
      </c>
      <c r="I951" s="214" t="s">
        <v>65</v>
      </c>
    </row>
    <row r="952" spans="1:9" x14ac:dyDescent="0.25">
      <c r="A952" s="216"/>
      <c r="B952" s="212" t="s">
        <v>2116</v>
      </c>
      <c r="C952" s="363" t="s">
        <v>3405</v>
      </c>
      <c r="D952" s="214" t="s">
        <v>3495</v>
      </c>
      <c r="E952" s="235">
        <v>6843</v>
      </c>
      <c r="F952" s="35">
        <v>41795</v>
      </c>
      <c r="G952" s="34">
        <v>6843</v>
      </c>
      <c r="H952" s="243">
        <f t="shared" si="14"/>
        <v>0</v>
      </c>
      <c r="I952" s="121" t="s">
        <v>27</v>
      </c>
    </row>
    <row r="953" spans="1:9" x14ac:dyDescent="0.25">
      <c r="A953" s="216"/>
      <c r="B953" s="212" t="s">
        <v>2340</v>
      </c>
      <c r="C953" s="363" t="s">
        <v>3405</v>
      </c>
      <c r="D953" s="214" t="s">
        <v>3495</v>
      </c>
      <c r="E953" s="235">
        <v>5214</v>
      </c>
      <c r="F953" s="35">
        <v>41797</v>
      </c>
      <c r="G953" s="44">
        <v>5214</v>
      </c>
      <c r="H953" s="243">
        <f t="shared" si="14"/>
        <v>0</v>
      </c>
      <c r="I953" s="214" t="s">
        <v>27</v>
      </c>
    </row>
    <row r="954" spans="1:9" ht="15.75" x14ac:dyDescent="0.25">
      <c r="A954" s="216"/>
      <c r="B954" s="342" t="s">
        <v>1152</v>
      </c>
      <c r="C954" s="343" t="s">
        <v>3573</v>
      </c>
      <c r="D954" s="214" t="s">
        <v>3495</v>
      </c>
      <c r="E954" s="235">
        <v>12580</v>
      </c>
      <c r="F954" s="35">
        <v>41811</v>
      </c>
      <c r="G954" s="44">
        <v>12580</v>
      </c>
      <c r="H954" s="243">
        <f t="shared" si="14"/>
        <v>0</v>
      </c>
      <c r="I954" s="214" t="s">
        <v>27</v>
      </c>
    </row>
    <row r="955" spans="1:9" ht="15.75" x14ac:dyDescent="0.25">
      <c r="A955" s="216"/>
      <c r="B955" s="342" t="s">
        <v>1154</v>
      </c>
      <c r="C955" s="343" t="s">
        <v>3573</v>
      </c>
      <c r="D955" s="214" t="s">
        <v>3639</v>
      </c>
      <c r="E955" s="235">
        <v>12678.5</v>
      </c>
      <c r="F955" s="35">
        <v>41811</v>
      </c>
      <c r="G955" s="44">
        <v>12678.5</v>
      </c>
      <c r="H955" s="243">
        <f t="shared" si="14"/>
        <v>0</v>
      </c>
      <c r="I955" s="214" t="s">
        <v>27</v>
      </c>
    </row>
    <row r="956" spans="1:9" x14ac:dyDescent="0.25">
      <c r="A956" s="216"/>
      <c r="B956" s="212" t="s">
        <v>1337</v>
      </c>
      <c r="C956" s="363" t="s">
        <v>3405</v>
      </c>
      <c r="D956" s="214" t="s">
        <v>85</v>
      </c>
      <c r="E956" s="235">
        <v>9821</v>
      </c>
      <c r="F956" s="35">
        <v>41800</v>
      </c>
      <c r="G956" s="56">
        <v>9821</v>
      </c>
      <c r="H956" s="243">
        <f t="shared" si="14"/>
        <v>0</v>
      </c>
      <c r="I956" s="214" t="s">
        <v>27</v>
      </c>
    </row>
    <row r="957" spans="1:9" x14ac:dyDescent="0.25">
      <c r="A957" s="216"/>
      <c r="B957" s="212" t="s">
        <v>1485</v>
      </c>
      <c r="C957" s="363" t="s">
        <v>3405</v>
      </c>
      <c r="D957" s="214" t="s">
        <v>85</v>
      </c>
      <c r="E957" s="235">
        <v>7210</v>
      </c>
      <c r="F957" s="35">
        <v>41802</v>
      </c>
      <c r="G957" s="44">
        <v>7210</v>
      </c>
      <c r="H957" s="243">
        <f t="shared" si="14"/>
        <v>0</v>
      </c>
      <c r="I957" s="214" t="s">
        <v>27</v>
      </c>
    </row>
    <row r="958" spans="1:9" ht="15.75" x14ac:dyDescent="0.25">
      <c r="A958" s="216"/>
      <c r="B958" s="342" t="s">
        <v>1715</v>
      </c>
      <c r="C958" s="343" t="s">
        <v>3573</v>
      </c>
      <c r="D958" s="214" t="s">
        <v>85</v>
      </c>
      <c r="E958" s="235">
        <v>17547</v>
      </c>
      <c r="F958" s="35">
        <v>41804</v>
      </c>
      <c r="G958" s="44">
        <v>17547</v>
      </c>
      <c r="H958" s="243">
        <f t="shared" si="14"/>
        <v>0</v>
      </c>
      <c r="I958" s="214" t="s">
        <v>3583</v>
      </c>
    </row>
    <row r="959" spans="1:9" ht="15.75" x14ac:dyDescent="0.25">
      <c r="A959" s="216"/>
      <c r="B959" s="342" t="s">
        <v>1719</v>
      </c>
      <c r="C959" s="343" t="s">
        <v>3573</v>
      </c>
      <c r="D959" s="214" t="s">
        <v>85</v>
      </c>
      <c r="E959" s="235">
        <v>14100</v>
      </c>
      <c r="F959" s="35">
        <v>41804</v>
      </c>
      <c r="G959" s="44">
        <v>14100</v>
      </c>
      <c r="H959" s="243">
        <f t="shared" si="14"/>
        <v>0</v>
      </c>
      <c r="I959" s="214" t="s">
        <v>27</v>
      </c>
    </row>
    <row r="960" spans="1:9" ht="15.75" x14ac:dyDescent="0.25">
      <c r="A960" s="216"/>
      <c r="B960" s="342" t="s">
        <v>1949</v>
      </c>
      <c r="C960" s="343" t="s">
        <v>3573</v>
      </c>
      <c r="D960" s="214" t="s">
        <v>85</v>
      </c>
      <c r="E960" s="235">
        <v>24664</v>
      </c>
      <c r="F960" s="35">
        <v>41807</v>
      </c>
      <c r="G960" s="44">
        <v>24664</v>
      </c>
      <c r="H960" s="243">
        <f t="shared" si="14"/>
        <v>0</v>
      </c>
      <c r="I960" s="214"/>
    </row>
    <row r="961" spans="1:9" ht="15.75" x14ac:dyDescent="0.25">
      <c r="A961" s="216"/>
      <c r="B961" s="342" t="s">
        <v>1965</v>
      </c>
      <c r="C961" s="343" t="s">
        <v>3573</v>
      </c>
      <c r="D961" s="214" t="s">
        <v>85</v>
      </c>
      <c r="E961" s="235">
        <v>1240</v>
      </c>
      <c r="F961" s="35">
        <v>41807</v>
      </c>
      <c r="G961" s="44">
        <v>1240</v>
      </c>
      <c r="H961" s="243">
        <f t="shared" si="14"/>
        <v>0</v>
      </c>
      <c r="I961" s="214" t="s">
        <v>27</v>
      </c>
    </row>
    <row r="962" spans="1:9" ht="15.75" x14ac:dyDescent="0.25">
      <c r="A962" s="216"/>
      <c r="B962" s="342" t="s">
        <v>2249</v>
      </c>
      <c r="C962" s="343" t="s">
        <v>3573</v>
      </c>
      <c r="D962" s="214" t="s">
        <v>85</v>
      </c>
      <c r="E962" s="235">
        <v>8060</v>
      </c>
      <c r="F962" s="35">
        <v>41810</v>
      </c>
      <c r="G962" s="44">
        <v>8060</v>
      </c>
      <c r="H962" s="243">
        <f t="shared" si="14"/>
        <v>0</v>
      </c>
      <c r="I962" s="214" t="s">
        <v>27</v>
      </c>
    </row>
    <row r="963" spans="1:9" x14ac:dyDescent="0.25">
      <c r="A963" s="216"/>
      <c r="B963" s="212" t="s">
        <v>1500</v>
      </c>
      <c r="C963" s="363" t="s">
        <v>3405</v>
      </c>
      <c r="D963" s="214" t="s">
        <v>3560</v>
      </c>
      <c r="E963" s="235">
        <v>2538</v>
      </c>
      <c r="F963" s="35">
        <v>41802</v>
      </c>
      <c r="G963" s="44">
        <v>2538</v>
      </c>
      <c r="H963" s="243">
        <f t="shared" ref="H963:H1026" si="15">E963-G963</f>
        <v>0</v>
      </c>
      <c r="I963" s="214" t="s">
        <v>27</v>
      </c>
    </row>
    <row r="964" spans="1:9" x14ac:dyDescent="0.25">
      <c r="A964" s="216"/>
      <c r="B964" s="212" t="s">
        <v>1496</v>
      </c>
      <c r="C964" s="363" t="s">
        <v>3405</v>
      </c>
      <c r="D964" s="214" t="s">
        <v>3559</v>
      </c>
      <c r="E964" s="235">
        <v>4637</v>
      </c>
      <c r="F964" s="35">
        <v>41802</v>
      </c>
      <c r="G964" s="44">
        <v>4637</v>
      </c>
      <c r="H964" s="243">
        <f t="shared" si="15"/>
        <v>0</v>
      </c>
      <c r="I964" s="214" t="s">
        <v>27</v>
      </c>
    </row>
    <row r="965" spans="1:9" ht="15.75" x14ac:dyDescent="0.25">
      <c r="A965" s="216"/>
      <c r="B965" s="342" t="s">
        <v>2250</v>
      </c>
      <c r="C965" s="343" t="s">
        <v>3573</v>
      </c>
      <c r="D965" s="214" t="s">
        <v>3559</v>
      </c>
      <c r="E965" s="235">
        <v>600</v>
      </c>
      <c r="F965" s="35">
        <v>41810</v>
      </c>
      <c r="G965" s="44">
        <v>600</v>
      </c>
      <c r="H965" s="243">
        <f t="shared" si="15"/>
        <v>0</v>
      </c>
      <c r="I965" s="214" t="s">
        <v>3427</v>
      </c>
    </row>
    <row r="966" spans="1:9" ht="15.75" x14ac:dyDescent="0.25">
      <c r="A966" s="216"/>
      <c r="B966" s="342" t="s">
        <v>2243</v>
      </c>
      <c r="C966" s="343" t="s">
        <v>3573</v>
      </c>
      <c r="D966" s="214" t="s">
        <v>3629</v>
      </c>
      <c r="E966" s="235">
        <v>12740</v>
      </c>
      <c r="F966" s="35">
        <v>41810</v>
      </c>
      <c r="G966" s="44">
        <v>12740</v>
      </c>
      <c r="H966" s="243">
        <f t="shared" si="15"/>
        <v>0</v>
      </c>
      <c r="I966" s="214" t="s">
        <v>27</v>
      </c>
    </row>
    <row r="967" spans="1:9" ht="15.75" x14ac:dyDescent="0.25">
      <c r="A967" s="216"/>
      <c r="B967" s="342" t="s">
        <v>1884</v>
      </c>
      <c r="C967" s="343" t="s">
        <v>3573</v>
      </c>
      <c r="D967" s="214" t="s">
        <v>3600</v>
      </c>
      <c r="E967" s="235">
        <v>246</v>
      </c>
      <c r="F967" s="35">
        <v>41805</v>
      </c>
      <c r="G967" s="44">
        <v>246</v>
      </c>
      <c r="H967" s="243">
        <f t="shared" si="15"/>
        <v>0</v>
      </c>
      <c r="I967" s="214"/>
    </row>
    <row r="968" spans="1:9" x14ac:dyDescent="0.25">
      <c r="A968" s="216">
        <v>41792</v>
      </c>
      <c r="B968" s="212" t="s">
        <v>1866</v>
      </c>
      <c r="C968" s="363" t="s">
        <v>3405</v>
      </c>
      <c r="D968" s="214" t="s">
        <v>152</v>
      </c>
      <c r="E968" s="235">
        <v>5750</v>
      </c>
      <c r="F968" s="35">
        <v>41792</v>
      </c>
      <c r="G968" s="44">
        <v>5750</v>
      </c>
      <c r="H968" s="86">
        <f t="shared" si="15"/>
        <v>0</v>
      </c>
      <c r="I968" s="214"/>
    </row>
    <row r="969" spans="1:9" x14ac:dyDescent="0.25">
      <c r="A969" s="216"/>
      <c r="B969" s="212" t="s">
        <v>1875</v>
      </c>
      <c r="C969" s="363" t="s">
        <v>3405</v>
      </c>
      <c r="D969" s="214" t="s">
        <v>152</v>
      </c>
      <c r="E969" s="235">
        <v>7912</v>
      </c>
      <c r="F969" s="35">
        <v>41792</v>
      </c>
      <c r="G969" s="44">
        <v>7912</v>
      </c>
      <c r="H969" s="86">
        <f t="shared" si="15"/>
        <v>0</v>
      </c>
      <c r="I969" s="214"/>
    </row>
    <row r="970" spans="1:9" x14ac:dyDescent="0.25">
      <c r="A970" s="216"/>
      <c r="B970" s="212" t="s">
        <v>1880</v>
      </c>
      <c r="C970" s="363" t="s">
        <v>3405</v>
      </c>
      <c r="D970" s="214" t="s">
        <v>152</v>
      </c>
      <c r="E970" s="235">
        <v>230</v>
      </c>
      <c r="F970" s="35">
        <v>41792</v>
      </c>
      <c r="G970" s="44">
        <v>230</v>
      </c>
      <c r="H970" s="86">
        <f t="shared" si="15"/>
        <v>0</v>
      </c>
      <c r="I970" s="214"/>
    </row>
    <row r="971" spans="1:9" x14ac:dyDescent="0.25">
      <c r="A971" s="216"/>
      <c r="B971" s="212" t="s">
        <v>1966</v>
      </c>
      <c r="C971" s="363" t="s">
        <v>3405</v>
      </c>
      <c r="D971" s="214" t="s">
        <v>152</v>
      </c>
      <c r="E971" s="235">
        <v>4884</v>
      </c>
      <c r="F971" s="35">
        <v>41793</v>
      </c>
      <c r="G971" s="34">
        <v>4884</v>
      </c>
      <c r="H971" s="86">
        <f t="shared" si="15"/>
        <v>0</v>
      </c>
      <c r="I971" s="121"/>
    </row>
    <row r="972" spans="1:9" x14ac:dyDescent="0.25">
      <c r="A972" s="216"/>
      <c r="B972" s="212" t="s">
        <v>1980</v>
      </c>
      <c r="C972" s="363" t="s">
        <v>3405</v>
      </c>
      <c r="D972" s="214" t="s">
        <v>152</v>
      </c>
      <c r="E972" s="235">
        <v>19418</v>
      </c>
      <c r="F972" s="35">
        <v>41793</v>
      </c>
      <c r="G972" s="34">
        <v>19418</v>
      </c>
      <c r="H972" s="86">
        <f t="shared" si="15"/>
        <v>0</v>
      </c>
      <c r="I972" s="121"/>
    </row>
    <row r="973" spans="1:9" x14ac:dyDescent="0.25">
      <c r="A973" s="216"/>
      <c r="B973" s="212" t="s">
        <v>2051</v>
      </c>
      <c r="C973" s="363" t="s">
        <v>3405</v>
      </c>
      <c r="D973" s="214" t="s">
        <v>152</v>
      </c>
      <c r="E973" s="235">
        <v>4554.6000000000004</v>
      </c>
      <c r="F973" s="35">
        <v>41794</v>
      </c>
      <c r="G973" s="34">
        <v>4554.6000000000004</v>
      </c>
      <c r="H973" s="86">
        <f t="shared" si="15"/>
        <v>0</v>
      </c>
      <c r="I973" s="121"/>
    </row>
    <row r="974" spans="1:9" x14ac:dyDescent="0.25">
      <c r="A974" s="216"/>
      <c r="B974" s="212" t="s">
        <v>2059</v>
      </c>
      <c r="C974" s="363" t="s">
        <v>3405</v>
      </c>
      <c r="D974" s="214" t="s">
        <v>152</v>
      </c>
      <c r="E974" s="235">
        <v>19585.5</v>
      </c>
      <c r="F974" s="35">
        <v>41794</v>
      </c>
      <c r="G974" s="34">
        <v>19585.5</v>
      </c>
      <c r="H974" s="86">
        <f t="shared" si="15"/>
        <v>0</v>
      </c>
      <c r="I974" s="121"/>
    </row>
    <row r="975" spans="1:9" x14ac:dyDescent="0.25">
      <c r="A975" s="216"/>
      <c r="B975" s="212" t="s">
        <v>2154</v>
      </c>
      <c r="C975" s="363" t="s">
        <v>3405</v>
      </c>
      <c r="D975" s="214" t="s">
        <v>152</v>
      </c>
      <c r="E975" s="235">
        <v>4784</v>
      </c>
      <c r="F975" s="35">
        <v>41795</v>
      </c>
      <c r="G975" s="44">
        <v>4784</v>
      </c>
      <c r="H975" s="243">
        <f t="shared" si="15"/>
        <v>0</v>
      </c>
      <c r="I975" s="214"/>
    </row>
    <row r="976" spans="1:9" x14ac:dyDescent="0.25">
      <c r="A976" s="216"/>
      <c r="B976" s="212" t="s">
        <v>2247</v>
      </c>
      <c r="C976" s="363" t="s">
        <v>3405</v>
      </c>
      <c r="D976" s="214" t="s">
        <v>152</v>
      </c>
      <c r="E976" s="235">
        <v>7555</v>
      </c>
      <c r="F976" s="35">
        <v>41795</v>
      </c>
      <c r="G976" s="44">
        <v>7555</v>
      </c>
      <c r="H976" s="243">
        <f t="shared" si="15"/>
        <v>0</v>
      </c>
      <c r="I976" s="214"/>
    </row>
    <row r="977" spans="1:9" x14ac:dyDescent="0.25">
      <c r="A977" s="216">
        <v>41797</v>
      </c>
      <c r="B977" s="212" t="s">
        <v>1136</v>
      </c>
      <c r="C977" s="363" t="s">
        <v>3405</v>
      </c>
      <c r="D977" s="214" t="s">
        <v>152</v>
      </c>
      <c r="E977" s="235">
        <v>7277.9</v>
      </c>
      <c r="F977" s="35">
        <v>41797</v>
      </c>
      <c r="G977" s="44">
        <v>7277.9</v>
      </c>
      <c r="H977" s="243">
        <f t="shared" si="15"/>
        <v>0</v>
      </c>
      <c r="I977" s="214"/>
    </row>
    <row r="978" spans="1:9" x14ac:dyDescent="0.25">
      <c r="A978" s="216"/>
      <c r="B978" s="212" t="s">
        <v>1215</v>
      </c>
      <c r="C978" s="363" t="s">
        <v>3405</v>
      </c>
      <c r="D978" s="214" t="s">
        <v>152</v>
      </c>
      <c r="E978" s="235">
        <v>15667</v>
      </c>
      <c r="F978" s="35">
        <v>41798</v>
      </c>
      <c r="G978" s="44">
        <v>15667</v>
      </c>
      <c r="H978" s="243">
        <f t="shared" si="15"/>
        <v>0</v>
      </c>
      <c r="I978" s="214"/>
    </row>
    <row r="979" spans="1:9" x14ac:dyDescent="0.25">
      <c r="A979" s="216"/>
      <c r="B979" s="212" t="s">
        <v>1238</v>
      </c>
      <c r="C979" s="363" t="s">
        <v>3405</v>
      </c>
      <c r="D979" s="214" t="s">
        <v>152</v>
      </c>
      <c r="E979" s="235">
        <v>14534.5</v>
      </c>
      <c r="F979" s="35">
        <v>41799</v>
      </c>
      <c r="G979" s="56">
        <v>14534.5</v>
      </c>
      <c r="H979" s="243">
        <f t="shared" si="15"/>
        <v>0</v>
      </c>
      <c r="I979" s="214" t="s">
        <v>27</v>
      </c>
    </row>
    <row r="980" spans="1:9" x14ac:dyDescent="0.25">
      <c r="A980" s="216"/>
      <c r="B980" s="212" t="s">
        <v>1330</v>
      </c>
      <c r="C980" s="363" t="s">
        <v>3405</v>
      </c>
      <c r="D980" s="214" t="s">
        <v>152</v>
      </c>
      <c r="E980" s="235">
        <v>6323.2</v>
      </c>
      <c r="F980" s="35">
        <v>41800</v>
      </c>
      <c r="G980" s="56">
        <v>6323.2</v>
      </c>
      <c r="H980" s="243">
        <f t="shared" si="15"/>
        <v>0</v>
      </c>
      <c r="I980" s="214" t="s">
        <v>21</v>
      </c>
    </row>
    <row r="981" spans="1:9" x14ac:dyDescent="0.25">
      <c r="A981" s="216"/>
      <c r="B981" s="212" t="s">
        <v>1340</v>
      </c>
      <c r="C981" s="363" t="s">
        <v>3405</v>
      </c>
      <c r="D981" s="214" t="s">
        <v>152</v>
      </c>
      <c r="E981" s="235">
        <v>17245.599999999999</v>
      </c>
      <c r="F981" s="35">
        <v>41800</v>
      </c>
      <c r="G981" s="56">
        <v>17245.599999999999</v>
      </c>
      <c r="H981" s="243">
        <f t="shared" si="15"/>
        <v>0</v>
      </c>
      <c r="I981" s="214" t="s">
        <v>27</v>
      </c>
    </row>
    <row r="982" spans="1:9" x14ac:dyDescent="0.25">
      <c r="A982" s="216"/>
      <c r="B982" s="212" t="s">
        <v>1421</v>
      </c>
      <c r="C982" s="363" t="s">
        <v>3405</v>
      </c>
      <c r="D982" s="214" t="s">
        <v>152</v>
      </c>
      <c r="E982" s="235">
        <v>7744</v>
      </c>
      <c r="F982" s="35">
        <v>41800</v>
      </c>
      <c r="G982" s="44">
        <v>7744</v>
      </c>
      <c r="H982" s="243">
        <f t="shared" si="15"/>
        <v>0</v>
      </c>
      <c r="I982" s="214"/>
    </row>
    <row r="983" spans="1:9" x14ac:dyDescent="0.25">
      <c r="A983" s="216"/>
      <c r="B983" s="212" t="s">
        <v>1556</v>
      </c>
      <c r="C983" s="363" t="s">
        <v>3405</v>
      </c>
      <c r="D983" s="214" t="s">
        <v>152</v>
      </c>
      <c r="E983" s="235">
        <v>3600</v>
      </c>
      <c r="F983" s="35">
        <v>41802</v>
      </c>
      <c r="G983" s="44">
        <v>3600</v>
      </c>
      <c r="H983" s="243">
        <f t="shared" si="15"/>
        <v>0</v>
      </c>
      <c r="I983" s="214"/>
    </row>
    <row r="984" spans="1:9" x14ac:dyDescent="0.25">
      <c r="A984" s="216"/>
      <c r="B984" s="212" t="s">
        <v>1621</v>
      </c>
      <c r="C984" s="363" t="s">
        <v>3405</v>
      </c>
      <c r="D984" s="214" t="s">
        <v>152</v>
      </c>
      <c r="E984" s="235">
        <v>15245</v>
      </c>
      <c r="F984" s="35">
        <v>41803</v>
      </c>
      <c r="G984" s="44">
        <v>15245</v>
      </c>
      <c r="H984" s="243">
        <f t="shared" si="15"/>
        <v>0</v>
      </c>
      <c r="I984" s="214"/>
    </row>
    <row r="985" spans="1:9" ht="15.75" x14ac:dyDescent="0.25">
      <c r="A985" s="216"/>
      <c r="B985" s="342" t="s">
        <v>1671</v>
      </c>
      <c r="C985" s="343" t="s">
        <v>3573</v>
      </c>
      <c r="D985" s="214" t="s">
        <v>152</v>
      </c>
      <c r="E985" s="235">
        <v>7370</v>
      </c>
      <c r="F985" s="35">
        <v>41803</v>
      </c>
      <c r="G985" s="44">
        <v>7370</v>
      </c>
      <c r="H985" s="243">
        <f t="shared" si="15"/>
        <v>0</v>
      </c>
      <c r="I985" s="214"/>
    </row>
    <row r="986" spans="1:9" ht="15.75" x14ac:dyDescent="0.25">
      <c r="A986" s="216"/>
      <c r="B986" s="342" t="s">
        <v>1737</v>
      </c>
      <c r="C986" s="343" t="s">
        <v>3573</v>
      </c>
      <c r="D986" s="214" t="s">
        <v>152</v>
      </c>
      <c r="E986" s="235">
        <v>17267.599999999999</v>
      </c>
      <c r="F986" s="35">
        <v>41804</v>
      </c>
      <c r="G986" s="44">
        <v>17267.599999999999</v>
      </c>
      <c r="H986" s="243">
        <f t="shared" si="15"/>
        <v>0</v>
      </c>
      <c r="I986" s="214"/>
    </row>
    <row r="987" spans="1:9" ht="15.75" x14ac:dyDescent="0.25">
      <c r="A987" s="216"/>
      <c r="B987" s="342" t="s">
        <v>1787</v>
      </c>
      <c r="C987" s="343" t="s">
        <v>3573</v>
      </c>
      <c r="D987" s="214" t="s">
        <v>152</v>
      </c>
      <c r="E987" s="235">
        <v>7426</v>
      </c>
      <c r="F987" s="35">
        <v>41804</v>
      </c>
      <c r="G987" s="44">
        <v>7426</v>
      </c>
      <c r="H987" s="243">
        <f t="shared" si="15"/>
        <v>0</v>
      </c>
      <c r="I987" s="214"/>
    </row>
    <row r="988" spans="1:9" ht="15.75" x14ac:dyDescent="0.25">
      <c r="A988" s="216"/>
      <c r="B988" s="342" t="s">
        <v>1885</v>
      </c>
      <c r="C988" s="343" t="s">
        <v>3573</v>
      </c>
      <c r="D988" s="214" t="s">
        <v>152</v>
      </c>
      <c r="E988" s="235">
        <v>16980</v>
      </c>
      <c r="F988" s="35">
        <v>41805</v>
      </c>
      <c r="G988" s="44">
        <v>16980</v>
      </c>
      <c r="H988" s="243">
        <f t="shared" si="15"/>
        <v>0</v>
      </c>
      <c r="I988" s="214"/>
    </row>
    <row r="989" spans="1:9" ht="15.75" x14ac:dyDescent="0.25">
      <c r="A989" s="216"/>
      <c r="B989" s="342" t="s">
        <v>1899</v>
      </c>
      <c r="C989" s="343" t="s">
        <v>3573</v>
      </c>
      <c r="D989" s="214" t="s">
        <v>152</v>
      </c>
      <c r="E989" s="235">
        <v>12321</v>
      </c>
      <c r="F989" s="35">
        <v>41806</v>
      </c>
      <c r="G989" s="44">
        <v>12321</v>
      </c>
      <c r="H989" s="243">
        <f t="shared" si="15"/>
        <v>0</v>
      </c>
      <c r="I989" s="214"/>
    </row>
    <row r="990" spans="1:9" ht="15.75" x14ac:dyDescent="0.25">
      <c r="A990" s="216"/>
      <c r="B990" s="342" t="s">
        <v>1914</v>
      </c>
      <c r="C990" s="343" t="s">
        <v>3573</v>
      </c>
      <c r="D990" s="214" t="s">
        <v>152</v>
      </c>
      <c r="E990" s="235">
        <v>7552</v>
      </c>
      <c r="F990" s="35">
        <v>41806</v>
      </c>
      <c r="G990" s="44">
        <v>7552</v>
      </c>
      <c r="H990" s="243">
        <f t="shared" si="15"/>
        <v>0</v>
      </c>
      <c r="I990" s="214"/>
    </row>
    <row r="991" spans="1:9" ht="15.75" x14ac:dyDescent="0.25">
      <c r="A991" s="216"/>
      <c r="B991" s="342" t="s">
        <v>1974</v>
      </c>
      <c r="C991" s="343" t="s">
        <v>3573</v>
      </c>
      <c r="D991" s="214" t="s">
        <v>152</v>
      </c>
      <c r="E991" s="235">
        <v>5527</v>
      </c>
      <c r="F991" s="35">
        <v>41807</v>
      </c>
      <c r="G991" s="44">
        <v>5527</v>
      </c>
      <c r="H991" s="243">
        <f t="shared" si="15"/>
        <v>0</v>
      </c>
      <c r="I991" s="214" t="s">
        <v>27</v>
      </c>
    </row>
    <row r="992" spans="1:9" ht="15.75" x14ac:dyDescent="0.25">
      <c r="A992" s="216"/>
      <c r="B992" s="342" t="s">
        <v>1990</v>
      </c>
      <c r="C992" s="343" t="s">
        <v>3573</v>
      </c>
      <c r="D992" s="214" t="s">
        <v>152</v>
      </c>
      <c r="E992" s="235">
        <v>5509</v>
      </c>
      <c r="F992" s="35">
        <v>41806</v>
      </c>
      <c r="G992" s="44">
        <v>5509</v>
      </c>
      <c r="H992" s="243">
        <f t="shared" si="15"/>
        <v>0</v>
      </c>
      <c r="I992" s="214"/>
    </row>
    <row r="993" spans="1:9" ht="15.75" x14ac:dyDescent="0.25">
      <c r="A993" s="216"/>
      <c r="B993" s="342" t="s">
        <v>2019</v>
      </c>
      <c r="C993" s="343" t="s">
        <v>3573</v>
      </c>
      <c r="D993" s="214" t="s">
        <v>152</v>
      </c>
      <c r="E993" s="235">
        <v>14410</v>
      </c>
      <c r="F993" s="35">
        <v>41807</v>
      </c>
      <c r="G993" s="44">
        <v>14410</v>
      </c>
      <c r="H993" s="243">
        <f t="shared" si="15"/>
        <v>0</v>
      </c>
      <c r="I993" s="214"/>
    </row>
    <row r="994" spans="1:9" ht="15.75" x14ac:dyDescent="0.25">
      <c r="A994" s="216"/>
      <c r="B994" s="342" t="s">
        <v>2062</v>
      </c>
      <c r="C994" s="343" t="s">
        <v>3573</v>
      </c>
      <c r="D994" s="214" t="s">
        <v>152</v>
      </c>
      <c r="E994" s="235">
        <v>4655</v>
      </c>
      <c r="F994" s="35">
        <v>41808</v>
      </c>
      <c r="G994" s="56">
        <v>4655</v>
      </c>
      <c r="H994" s="243">
        <f t="shared" si="15"/>
        <v>0</v>
      </c>
      <c r="I994" s="214" t="s">
        <v>27</v>
      </c>
    </row>
    <row r="995" spans="1:9" ht="15.75" x14ac:dyDescent="0.25">
      <c r="A995" s="216"/>
      <c r="B995" s="342" t="s">
        <v>2097</v>
      </c>
      <c r="C995" s="343" t="s">
        <v>3573</v>
      </c>
      <c r="D995" s="214" t="s">
        <v>152</v>
      </c>
      <c r="E995" s="235">
        <v>6279</v>
      </c>
      <c r="F995" s="35">
        <v>41807</v>
      </c>
      <c r="G995" s="44">
        <v>6279</v>
      </c>
      <c r="H995" s="243">
        <f t="shared" si="15"/>
        <v>0</v>
      </c>
      <c r="I995" s="214"/>
    </row>
    <row r="996" spans="1:9" ht="15.75" x14ac:dyDescent="0.25">
      <c r="A996" s="216"/>
      <c r="B996" s="342" t="s">
        <v>2106</v>
      </c>
      <c r="C996" s="343" t="s">
        <v>3573</v>
      </c>
      <c r="D996" s="214" t="s">
        <v>152</v>
      </c>
      <c r="E996" s="235">
        <v>14622</v>
      </c>
      <c r="F996" s="35">
        <v>41808</v>
      </c>
      <c r="G996" s="44">
        <v>14622</v>
      </c>
      <c r="H996" s="243">
        <f t="shared" si="15"/>
        <v>0</v>
      </c>
      <c r="I996" s="214"/>
    </row>
    <row r="997" spans="1:9" ht="15.75" x14ac:dyDescent="0.25">
      <c r="A997" s="395">
        <v>41809</v>
      </c>
      <c r="B997" s="367" t="s">
        <v>2127</v>
      </c>
      <c r="C997" s="368" t="s">
        <v>3573</v>
      </c>
      <c r="D997" s="214" t="s">
        <v>152</v>
      </c>
      <c r="E997" s="235">
        <v>11429.6</v>
      </c>
      <c r="F997" s="35">
        <v>41809</v>
      </c>
      <c r="G997" s="44">
        <v>11429.6</v>
      </c>
      <c r="H997" s="243">
        <f t="shared" si="15"/>
        <v>0</v>
      </c>
      <c r="I997" s="214"/>
    </row>
    <row r="998" spans="1:9" ht="15.75" x14ac:dyDescent="0.25">
      <c r="A998" s="396">
        <v>41808</v>
      </c>
      <c r="B998" s="370" t="s">
        <v>2236</v>
      </c>
      <c r="C998" s="371" t="s">
        <v>3573</v>
      </c>
      <c r="D998" s="214" t="s">
        <v>152</v>
      </c>
      <c r="E998" s="235">
        <v>5844</v>
      </c>
      <c r="F998" s="35">
        <v>41808</v>
      </c>
      <c r="G998" s="44">
        <v>5844</v>
      </c>
      <c r="H998" s="243">
        <f t="shared" si="15"/>
        <v>0</v>
      </c>
      <c r="I998" s="214"/>
    </row>
    <row r="999" spans="1:9" ht="15.75" x14ac:dyDescent="0.25">
      <c r="A999" s="261"/>
      <c r="B999" s="342" t="s">
        <v>2289</v>
      </c>
      <c r="C999" s="343" t="s">
        <v>3573</v>
      </c>
      <c r="D999" s="214" t="s">
        <v>152</v>
      </c>
      <c r="E999" s="235">
        <v>6252</v>
      </c>
      <c r="F999" s="35">
        <v>41810</v>
      </c>
      <c r="G999" s="44">
        <v>6252</v>
      </c>
      <c r="H999" s="243">
        <f t="shared" si="15"/>
        <v>0</v>
      </c>
      <c r="I999" s="214"/>
    </row>
    <row r="1000" spans="1:9" ht="15.75" x14ac:dyDescent="0.25">
      <c r="A1000" s="216"/>
      <c r="B1000" s="342" t="s">
        <v>1171</v>
      </c>
      <c r="C1000" s="343" t="s">
        <v>3573</v>
      </c>
      <c r="D1000" s="214" t="s">
        <v>152</v>
      </c>
      <c r="E1000" s="235">
        <v>6664</v>
      </c>
      <c r="F1000" s="35">
        <v>41810</v>
      </c>
      <c r="G1000" s="44">
        <v>6664</v>
      </c>
      <c r="H1000" s="243">
        <f t="shared" si="15"/>
        <v>0</v>
      </c>
      <c r="I1000" s="214"/>
    </row>
    <row r="1001" spans="1:9" ht="15.75" x14ac:dyDescent="0.25">
      <c r="A1001" s="216"/>
      <c r="B1001" s="342" t="s">
        <v>1288</v>
      </c>
      <c r="C1001" s="343" t="s">
        <v>3573</v>
      </c>
      <c r="D1001" s="214" t="s">
        <v>152</v>
      </c>
      <c r="E1001" s="235">
        <v>23500</v>
      </c>
      <c r="F1001" s="35">
        <v>41812</v>
      </c>
      <c r="G1001" s="44">
        <v>23500</v>
      </c>
      <c r="H1001" s="243">
        <f t="shared" si="15"/>
        <v>0</v>
      </c>
      <c r="I1001" s="214"/>
    </row>
    <row r="1002" spans="1:9" ht="15.75" x14ac:dyDescent="0.25">
      <c r="A1002" s="216"/>
      <c r="B1002" s="342" t="s">
        <v>1319</v>
      </c>
      <c r="C1002" s="343" t="s">
        <v>3573</v>
      </c>
      <c r="D1002" s="214" t="s">
        <v>152</v>
      </c>
      <c r="E1002" s="235">
        <v>6632</v>
      </c>
      <c r="F1002" s="35">
        <v>41812</v>
      </c>
      <c r="G1002" s="44">
        <v>6632</v>
      </c>
      <c r="H1002" s="243">
        <f t="shared" si="15"/>
        <v>0</v>
      </c>
      <c r="I1002" s="214"/>
    </row>
    <row r="1003" spans="1:9" ht="15.75" x14ac:dyDescent="0.25">
      <c r="A1003" s="216"/>
      <c r="B1003" s="342" t="s">
        <v>1432</v>
      </c>
      <c r="C1003" s="343" t="s">
        <v>3573</v>
      </c>
      <c r="D1003" s="214" t="s">
        <v>152</v>
      </c>
      <c r="E1003" s="235">
        <v>5968</v>
      </c>
      <c r="F1003" s="35">
        <v>41813</v>
      </c>
      <c r="G1003" s="44">
        <v>5968</v>
      </c>
      <c r="H1003" s="243">
        <f t="shared" si="15"/>
        <v>0</v>
      </c>
      <c r="I1003" s="214"/>
    </row>
    <row r="1004" spans="1:9" ht="15.75" x14ac:dyDescent="0.25">
      <c r="A1004" s="216">
        <v>41816</v>
      </c>
      <c r="B1004" s="342" t="s">
        <v>1571</v>
      </c>
      <c r="C1004" s="343" t="s">
        <v>3573</v>
      </c>
      <c r="D1004" s="214" t="s">
        <v>152</v>
      </c>
      <c r="E1004" s="364">
        <v>5116</v>
      </c>
      <c r="F1004" s="35">
        <v>41816</v>
      </c>
      <c r="G1004" s="34">
        <v>5116</v>
      </c>
      <c r="H1004" s="243">
        <f t="shared" si="15"/>
        <v>0</v>
      </c>
      <c r="I1004" s="121"/>
    </row>
    <row r="1005" spans="1:9" x14ac:dyDescent="0.25">
      <c r="A1005" s="216"/>
      <c r="B1005" s="212" t="s">
        <v>1641</v>
      </c>
      <c r="C1005" s="253" t="s">
        <v>3681</v>
      </c>
      <c r="D1005" s="214" t="s">
        <v>152</v>
      </c>
      <c r="E1005" s="235">
        <v>5975</v>
      </c>
      <c r="F1005" s="35">
        <v>41817</v>
      </c>
      <c r="G1005" s="34">
        <v>5975</v>
      </c>
      <c r="H1005" s="243">
        <f t="shared" si="15"/>
        <v>0</v>
      </c>
      <c r="I1005" s="121" t="s">
        <v>27</v>
      </c>
    </row>
    <row r="1006" spans="1:9" x14ac:dyDescent="0.25">
      <c r="A1006" s="216"/>
      <c r="B1006" s="212" t="s">
        <v>1676</v>
      </c>
      <c r="C1006" s="253" t="s">
        <v>3681</v>
      </c>
      <c r="D1006" s="214" t="s">
        <v>152</v>
      </c>
      <c r="E1006" s="235">
        <v>6220</v>
      </c>
      <c r="F1006" s="35">
        <v>41816</v>
      </c>
      <c r="G1006" s="34">
        <v>6220</v>
      </c>
      <c r="H1006" s="243">
        <f t="shared" si="15"/>
        <v>0</v>
      </c>
      <c r="I1006" s="121"/>
    </row>
    <row r="1007" spans="1:9" x14ac:dyDescent="0.25">
      <c r="A1007" s="216"/>
      <c r="B1007" s="212" t="s">
        <v>1772</v>
      </c>
      <c r="C1007" s="253" t="s">
        <v>3681</v>
      </c>
      <c r="D1007" s="214" t="s">
        <v>152</v>
      </c>
      <c r="E1007" s="235">
        <v>7128</v>
      </c>
      <c r="F1007" s="35">
        <v>41818</v>
      </c>
      <c r="G1007" s="44">
        <v>7128</v>
      </c>
      <c r="H1007" s="243">
        <f t="shared" si="15"/>
        <v>0</v>
      </c>
      <c r="I1007" s="214"/>
    </row>
    <row r="1008" spans="1:9" x14ac:dyDescent="0.25">
      <c r="A1008" s="216"/>
      <c r="B1008" s="212" t="s">
        <v>1797</v>
      </c>
      <c r="C1008" s="253" t="s">
        <v>3681</v>
      </c>
      <c r="D1008" s="214" t="s">
        <v>152</v>
      </c>
      <c r="E1008" s="235">
        <v>15357.5</v>
      </c>
      <c r="F1008" s="35">
        <v>41818</v>
      </c>
      <c r="G1008" s="44">
        <v>15357.5</v>
      </c>
      <c r="H1008" s="243">
        <f t="shared" si="15"/>
        <v>0</v>
      </c>
      <c r="I1008" s="214"/>
    </row>
    <row r="1009" spans="1:9" x14ac:dyDescent="0.25">
      <c r="A1009" s="216"/>
      <c r="B1009" s="212" t="s">
        <v>1876</v>
      </c>
      <c r="C1009" s="253" t="s">
        <v>3681</v>
      </c>
      <c r="D1009" s="214" t="s">
        <v>152</v>
      </c>
      <c r="E1009" s="235">
        <v>17802</v>
      </c>
      <c r="F1009" s="35">
        <v>41819</v>
      </c>
      <c r="G1009" s="44">
        <v>17802</v>
      </c>
      <c r="H1009" s="243">
        <f t="shared" si="15"/>
        <v>0</v>
      </c>
      <c r="I1009" s="214"/>
    </row>
    <row r="1010" spans="1:9" x14ac:dyDescent="0.25">
      <c r="A1010" s="216"/>
      <c r="B1010" s="212" t="s">
        <v>1880</v>
      </c>
      <c r="C1010" s="253" t="s">
        <v>3681</v>
      </c>
      <c r="D1010" s="214" t="s">
        <v>152</v>
      </c>
      <c r="E1010" s="235">
        <v>300</v>
      </c>
      <c r="F1010" s="35">
        <v>41819</v>
      </c>
      <c r="G1010" s="44">
        <v>300</v>
      </c>
      <c r="H1010" s="243">
        <f t="shared" si="15"/>
        <v>0</v>
      </c>
      <c r="I1010" s="214"/>
    </row>
    <row r="1011" spans="1:9" x14ac:dyDescent="0.25">
      <c r="A1011" s="216"/>
      <c r="B1011" s="212" t="s">
        <v>1920</v>
      </c>
      <c r="C1011" s="253" t="s">
        <v>3681</v>
      </c>
      <c r="D1011" s="214" t="s">
        <v>152</v>
      </c>
      <c r="E1011" s="235">
        <v>7052</v>
      </c>
      <c r="F1011" s="35">
        <v>41819</v>
      </c>
      <c r="G1011" s="44">
        <v>7052</v>
      </c>
      <c r="H1011" s="243">
        <f t="shared" si="15"/>
        <v>0</v>
      </c>
      <c r="I1011" s="214"/>
    </row>
    <row r="1012" spans="1:9" x14ac:dyDescent="0.25">
      <c r="A1012" s="216"/>
      <c r="B1012" s="212" t="s">
        <v>1926</v>
      </c>
      <c r="C1012" s="253" t="s">
        <v>3681</v>
      </c>
      <c r="D1012" s="214" t="s">
        <v>152</v>
      </c>
      <c r="E1012" s="235">
        <v>280</v>
      </c>
      <c r="F1012" s="35">
        <v>41820</v>
      </c>
      <c r="G1012" s="44">
        <v>280</v>
      </c>
      <c r="H1012" s="243">
        <f t="shared" si="15"/>
        <v>0</v>
      </c>
      <c r="I1012" s="214"/>
    </row>
    <row r="1013" spans="1:9" x14ac:dyDescent="0.25">
      <c r="A1013" s="216"/>
      <c r="B1013" s="212" t="s">
        <v>2004</v>
      </c>
      <c r="C1013" s="253" t="s">
        <v>3681</v>
      </c>
      <c r="D1013" s="214" t="s">
        <v>152</v>
      </c>
      <c r="E1013" s="235">
        <v>5677</v>
      </c>
      <c r="F1013" s="35">
        <v>41820</v>
      </c>
      <c r="G1013" s="44">
        <v>5677</v>
      </c>
      <c r="H1013" s="243">
        <f t="shared" si="15"/>
        <v>0</v>
      </c>
      <c r="I1013" s="214"/>
    </row>
    <row r="1014" spans="1:9" x14ac:dyDescent="0.25">
      <c r="A1014" s="216"/>
      <c r="B1014" s="212" t="s">
        <v>2259</v>
      </c>
      <c r="C1014" s="363" t="s">
        <v>3405</v>
      </c>
      <c r="D1014" s="214" t="s">
        <v>2717</v>
      </c>
      <c r="E1014" s="235">
        <v>3672.55</v>
      </c>
      <c r="F1014" s="35">
        <v>41797</v>
      </c>
      <c r="G1014" s="44">
        <v>3672.55</v>
      </c>
      <c r="H1014" s="243">
        <f t="shared" si="15"/>
        <v>0</v>
      </c>
      <c r="I1014" s="214" t="s">
        <v>30</v>
      </c>
    </row>
    <row r="1015" spans="1:9" x14ac:dyDescent="0.25">
      <c r="A1015" s="216"/>
      <c r="B1015" s="212" t="s">
        <v>1925</v>
      </c>
      <c r="C1015" s="253" t="s">
        <v>3681</v>
      </c>
      <c r="D1015" s="214" t="s">
        <v>3698</v>
      </c>
      <c r="E1015" s="235">
        <v>7398</v>
      </c>
      <c r="F1015" s="35">
        <v>41820</v>
      </c>
      <c r="G1015" s="44">
        <v>7398</v>
      </c>
      <c r="H1015" s="243">
        <f t="shared" si="15"/>
        <v>0</v>
      </c>
      <c r="I1015" s="214"/>
    </row>
    <row r="1016" spans="1:9" ht="15.75" x14ac:dyDescent="0.25">
      <c r="A1016" s="216"/>
      <c r="B1016" s="342" t="s">
        <v>1489</v>
      </c>
      <c r="C1016" s="343" t="s">
        <v>3573</v>
      </c>
      <c r="D1016" s="214" t="s">
        <v>690</v>
      </c>
      <c r="E1016" s="235">
        <v>10394</v>
      </c>
      <c r="F1016" s="35">
        <v>41815</v>
      </c>
      <c r="G1016" s="34">
        <v>10394</v>
      </c>
      <c r="H1016" s="243">
        <f t="shared" si="15"/>
        <v>0</v>
      </c>
      <c r="I1016" s="121" t="s">
        <v>65</v>
      </c>
    </row>
    <row r="1017" spans="1:9" x14ac:dyDescent="0.25">
      <c r="A1017" s="216"/>
      <c r="B1017" s="212" t="s">
        <v>1908</v>
      </c>
      <c r="C1017" s="363" t="s">
        <v>3405</v>
      </c>
      <c r="D1017" s="214" t="s">
        <v>215</v>
      </c>
      <c r="E1017" s="235">
        <v>3320</v>
      </c>
      <c r="F1017" s="35">
        <v>41792</v>
      </c>
      <c r="G1017" s="34">
        <v>3320</v>
      </c>
      <c r="H1017" s="86">
        <f t="shared" si="15"/>
        <v>0</v>
      </c>
      <c r="I1017" s="121"/>
    </row>
    <row r="1018" spans="1:9" x14ac:dyDescent="0.25">
      <c r="A1018" s="216"/>
      <c r="B1018" s="212" t="s">
        <v>2012</v>
      </c>
      <c r="C1018" s="363" t="s">
        <v>3405</v>
      </c>
      <c r="D1018" s="214" t="s">
        <v>215</v>
      </c>
      <c r="E1018" s="235">
        <v>303.5</v>
      </c>
      <c r="F1018" s="35">
        <v>41793</v>
      </c>
      <c r="G1018" s="34">
        <v>303.5</v>
      </c>
      <c r="H1018" s="86">
        <f t="shared" si="15"/>
        <v>0</v>
      </c>
      <c r="I1018" s="121"/>
    </row>
    <row r="1019" spans="1:9" x14ac:dyDescent="0.25">
      <c r="A1019" s="216"/>
      <c r="B1019" s="212" t="s">
        <v>2077</v>
      </c>
      <c r="C1019" s="363" t="s">
        <v>3405</v>
      </c>
      <c r="D1019" s="214" t="s">
        <v>215</v>
      </c>
      <c r="E1019" s="235">
        <v>4336</v>
      </c>
      <c r="F1019" s="35">
        <v>41795</v>
      </c>
      <c r="G1019" s="34">
        <v>4336</v>
      </c>
      <c r="H1019" s="243">
        <f t="shared" si="15"/>
        <v>0</v>
      </c>
      <c r="I1019" s="121" t="s">
        <v>27</v>
      </c>
    </row>
    <row r="1020" spans="1:9" x14ac:dyDescent="0.25">
      <c r="A1020" s="216"/>
      <c r="B1020" s="212" t="s">
        <v>2095</v>
      </c>
      <c r="C1020" s="363" t="s">
        <v>3405</v>
      </c>
      <c r="D1020" s="214" t="s">
        <v>215</v>
      </c>
      <c r="E1020" s="235">
        <v>586</v>
      </c>
      <c r="F1020" s="35">
        <v>41794</v>
      </c>
      <c r="G1020" s="34">
        <v>586</v>
      </c>
      <c r="H1020" s="243">
        <f t="shared" si="15"/>
        <v>0</v>
      </c>
      <c r="I1020" s="121"/>
    </row>
    <row r="1021" spans="1:9" x14ac:dyDescent="0.25">
      <c r="A1021" s="216"/>
      <c r="B1021" s="212" t="s">
        <v>2270</v>
      </c>
      <c r="C1021" s="363" t="s">
        <v>3405</v>
      </c>
      <c r="D1021" s="214" t="s">
        <v>215</v>
      </c>
      <c r="E1021" s="235">
        <v>3252.6</v>
      </c>
      <c r="F1021" s="35">
        <v>41796</v>
      </c>
      <c r="G1021" s="44">
        <v>3252.6</v>
      </c>
      <c r="H1021" s="243">
        <f t="shared" si="15"/>
        <v>0</v>
      </c>
      <c r="I1021" s="214"/>
    </row>
    <row r="1022" spans="1:9" x14ac:dyDescent="0.25">
      <c r="A1022" s="216"/>
      <c r="B1022" s="212" t="s">
        <v>2300</v>
      </c>
      <c r="C1022" s="363" t="s">
        <v>3405</v>
      </c>
      <c r="D1022" s="214" t="s">
        <v>215</v>
      </c>
      <c r="E1022" s="235">
        <v>699</v>
      </c>
      <c r="F1022" s="35">
        <v>41796</v>
      </c>
      <c r="G1022" s="44">
        <v>699</v>
      </c>
      <c r="H1022" s="243">
        <f t="shared" si="15"/>
        <v>0</v>
      </c>
      <c r="I1022" s="214"/>
    </row>
    <row r="1023" spans="1:9" x14ac:dyDescent="0.25">
      <c r="A1023" s="216"/>
      <c r="B1023" s="212" t="s">
        <v>1276</v>
      </c>
      <c r="C1023" s="363" t="s">
        <v>3405</v>
      </c>
      <c r="D1023" s="214" t="s">
        <v>215</v>
      </c>
      <c r="E1023" s="235">
        <v>409</v>
      </c>
      <c r="F1023" s="35">
        <v>41799</v>
      </c>
      <c r="G1023" s="44">
        <v>409</v>
      </c>
      <c r="H1023" s="243">
        <f t="shared" si="15"/>
        <v>0</v>
      </c>
      <c r="I1023" s="214"/>
    </row>
    <row r="1024" spans="1:9" x14ac:dyDescent="0.25">
      <c r="A1024" s="216"/>
      <c r="B1024" s="212" t="s">
        <v>1390</v>
      </c>
      <c r="C1024" s="363" t="s">
        <v>3405</v>
      </c>
      <c r="D1024" s="214" t="s">
        <v>215</v>
      </c>
      <c r="E1024" s="235">
        <v>423</v>
      </c>
      <c r="F1024" s="35">
        <v>41800</v>
      </c>
      <c r="G1024" s="44">
        <v>423</v>
      </c>
      <c r="H1024" s="243">
        <f t="shared" si="15"/>
        <v>0</v>
      </c>
      <c r="I1024" s="214"/>
    </row>
    <row r="1025" spans="1:9" x14ac:dyDescent="0.25">
      <c r="A1025" s="216"/>
      <c r="B1025" s="212" t="s">
        <v>1462</v>
      </c>
      <c r="C1025" s="363" t="s">
        <v>3405</v>
      </c>
      <c r="D1025" s="214" t="s">
        <v>215</v>
      </c>
      <c r="E1025" s="235">
        <v>3460</v>
      </c>
      <c r="F1025" s="35">
        <v>41801</v>
      </c>
      <c r="G1025" s="44">
        <v>3460</v>
      </c>
      <c r="H1025" s="243">
        <f t="shared" si="15"/>
        <v>0</v>
      </c>
      <c r="I1025" s="214"/>
    </row>
    <row r="1026" spans="1:9" ht="15.75" x14ac:dyDescent="0.25">
      <c r="A1026" s="369">
        <v>41808</v>
      </c>
      <c r="B1026" s="370" t="s">
        <v>2178</v>
      </c>
      <c r="C1026" s="371" t="s">
        <v>3573</v>
      </c>
      <c r="D1026" s="214" t="s">
        <v>215</v>
      </c>
      <c r="E1026" s="235">
        <v>3649</v>
      </c>
      <c r="F1026" s="35">
        <v>41808</v>
      </c>
      <c r="G1026" s="44">
        <v>3649</v>
      </c>
      <c r="H1026" s="243">
        <f t="shared" si="15"/>
        <v>0</v>
      </c>
      <c r="I1026" s="214"/>
    </row>
    <row r="1027" spans="1:9" ht="15.75" x14ac:dyDescent="0.25">
      <c r="A1027" s="216"/>
      <c r="B1027" s="342" t="s">
        <v>1221</v>
      </c>
      <c r="C1027" s="343" t="s">
        <v>3573</v>
      </c>
      <c r="D1027" s="214" t="s">
        <v>215</v>
      </c>
      <c r="E1027" s="235">
        <v>2509</v>
      </c>
      <c r="F1027" s="35">
        <v>41811</v>
      </c>
      <c r="G1027" s="44">
        <v>2509</v>
      </c>
      <c r="H1027" s="243">
        <f t="shared" ref="H1027:H1090" si="16">E1027-G1027</f>
        <v>0</v>
      </c>
      <c r="I1027" s="214"/>
    </row>
    <row r="1028" spans="1:9" ht="15.75" x14ac:dyDescent="0.25">
      <c r="A1028" s="216"/>
      <c r="B1028" s="342" t="s">
        <v>1297</v>
      </c>
      <c r="C1028" s="343" t="s">
        <v>3573</v>
      </c>
      <c r="D1028" s="214" t="s">
        <v>215</v>
      </c>
      <c r="E1028" s="235">
        <v>134</v>
      </c>
      <c r="F1028" s="35">
        <v>41812</v>
      </c>
      <c r="G1028" s="44">
        <v>134</v>
      </c>
      <c r="H1028" s="243">
        <f t="shared" si="16"/>
        <v>0</v>
      </c>
      <c r="I1028" s="214"/>
    </row>
    <row r="1029" spans="1:9" ht="15.75" x14ac:dyDescent="0.25">
      <c r="A1029" s="216"/>
      <c r="B1029" s="342" t="s">
        <v>1485</v>
      </c>
      <c r="C1029" s="343" t="s">
        <v>3573</v>
      </c>
      <c r="D1029" s="214" t="s">
        <v>215</v>
      </c>
      <c r="E1029" s="235">
        <v>5611.24</v>
      </c>
      <c r="F1029" s="35">
        <v>41814</v>
      </c>
      <c r="G1029" s="34">
        <v>5611.24</v>
      </c>
      <c r="H1029" s="243">
        <f t="shared" si="16"/>
        <v>0</v>
      </c>
      <c r="I1029" s="121"/>
    </row>
    <row r="1030" spans="1:9" ht="15.75" x14ac:dyDescent="0.25">
      <c r="A1030" s="216"/>
      <c r="B1030" s="342" t="s">
        <v>1590</v>
      </c>
      <c r="C1030" s="343" t="s">
        <v>3573</v>
      </c>
      <c r="D1030" s="214" t="s">
        <v>215</v>
      </c>
      <c r="E1030" s="235">
        <v>6025</v>
      </c>
      <c r="F1030" s="35">
        <v>41816</v>
      </c>
      <c r="G1030" s="34">
        <v>6025</v>
      </c>
      <c r="H1030" s="243">
        <f t="shared" si="16"/>
        <v>0</v>
      </c>
      <c r="I1030" s="121"/>
    </row>
    <row r="1031" spans="1:9" ht="15.75" x14ac:dyDescent="0.25">
      <c r="A1031" s="216"/>
      <c r="B1031" s="342" t="s">
        <v>1614</v>
      </c>
      <c r="C1031" s="343" t="s">
        <v>3573</v>
      </c>
      <c r="D1031" s="214" t="s">
        <v>215</v>
      </c>
      <c r="E1031" s="235">
        <v>476</v>
      </c>
      <c r="F1031" s="35">
        <v>41816</v>
      </c>
      <c r="G1031" s="34">
        <v>476</v>
      </c>
      <c r="H1031" s="243">
        <f t="shared" si="16"/>
        <v>0</v>
      </c>
      <c r="I1031" s="121"/>
    </row>
    <row r="1032" spans="1:9" x14ac:dyDescent="0.25">
      <c r="A1032" s="216"/>
      <c r="B1032" s="212" t="s">
        <v>1816</v>
      </c>
      <c r="C1032" s="253" t="s">
        <v>3681</v>
      </c>
      <c r="D1032" s="214" t="s">
        <v>215</v>
      </c>
      <c r="E1032" s="235">
        <v>290</v>
      </c>
      <c r="F1032" s="35">
        <v>41818</v>
      </c>
      <c r="G1032" s="44">
        <v>290</v>
      </c>
      <c r="H1032" s="243">
        <f t="shared" si="16"/>
        <v>0</v>
      </c>
      <c r="I1032" s="214"/>
    </row>
    <row r="1033" spans="1:9" x14ac:dyDescent="0.25">
      <c r="A1033" s="216"/>
      <c r="B1033" s="212" t="s">
        <v>1966</v>
      </c>
      <c r="C1033" s="253" t="s">
        <v>3681</v>
      </c>
      <c r="D1033" s="214" t="s">
        <v>215</v>
      </c>
      <c r="E1033" s="235">
        <v>448</v>
      </c>
      <c r="F1033" s="35">
        <v>41820</v>
      </c>
      <c r="G1033" s="44">
        <v>448</v>
      </c>
      <c r="H1033" s="243">
        <f t="shared" si="16"/>
        <v>0</v>
      </c>
      <c r="I1033" s="214"/>
    </row>
    <row r="1034" spans="1:9" x14ac:dyDescent="0.25">
      <c r="A1034" s="216"/>
      <c r="B1034" s="212" t="s">
        <v>2339</v>
      </c>
      <c r="C1034" s="363" t="s">
        <v>3405</v>
      </c>
      <c r="D1034" s="214" t="s">
        <v>346</v>
      </c>
      <c r="E1034" s="235">
        <v>3980</v>
      </c>
      <c r="F1034" s="35">
        <v>41797</v>
      </c>
      <c r="G1034" s="44">
        <v>3980</v>
      </c>
      <c r="H1034" s="243">
        <f t="shared" si="16"/>
        <v>0</v>
      </c>
      <c r="I1034" s="214" t="s">
        <v>27</v>
      </c>
    </row>
    <row r="1035" spans="1:9" x14ac:dyDescent="0.25">
      <c r="A1035" s="216"/>
      <c r="B1035" s="212" t="s">
        <v>1339</v>
      </c>
      <c r="C1035" s="363" t="s">
        <v>3405</v>
      </c>
      <c r="D1035" s="214" t="s">
        <v>346</v>
      </c>
      <c r="E1035" s="235">
        <v>3405.15</v>
      </c>
      <c r="F1035" s="35">
        <v>41800</v>
      </c>
      <c r="G1035" s="56">
        <v>3405.15</v>
      </c>
      <c r="H1035" s="243">
        <f t="shared" si="16"/>
        <v>0</v>
      </c>
      <c r="I1035" s="214" t="s">
        <v>27</v>
      </c>
    </row>
    <row r="1036" spans="1:9" x14ac:dyDescent="0.25">
      <c r="A1036" s="216"/>
      <c r="B1036" s="212" t="s">
        <v>1497</v>
      </c>
      <c r="C1036" s="363" t="s">
        <v>3405</v>
      </c>
      <c r="D1036" s="214" t="s">
        <v>346</v>
      </c>
      <c r="E1036" s="235">
        <v>2705</v>
      </c>
      <c r="F1036" s="35">
        <v>41802</v>
      </c>
      <c r="G1036" s="44">
        <v>2705</v>
      </c>
      <c r="H1036" s="243">
        <f t="shared" si="16"/>
        <v>0</v>
      </c>
      <c r="I1036" s="214" t="s">
        <v>27</v>
      </c>
    </row>
    <row r="1037" spans="1:9" ht="15.75" x14ac:dyDescent="0.25">
      <c r="A1037" s="216"/>
      <c r="B1037" s="342" t="s">
        <v>1716</v>
      </c>
      <c r="C1037" s="343" t="s">
        <v>3573</v>
      </c>
      <c r="D1037" s="214" t="s">
        <v>346</v>
      </c>
      <c r="E1037" s="235">
        <v>3840</v>
      </c>
      <c r="F1037" s="35">
        <v>41804</v>
      </c>
      <c r="G1037" s="44">
        <v>3840</v>
      </c>
      <c r="H1037" s="243">
        <f t="shared" si="16"/>
        <v>0</v>
      </c>
      <c r="I1037" s="214" t="s">
        <v>3583</v>
      </c>
    </row>
    <row r="1038" spans="1:9" ht="15.75" x14ac:dyDescent="0.25">
      <c r="A1038" s="216"/>
      <c r="B1038" s="342" t="s">
        <v>1966</v>
      </c>
      <c r="C1038" s="343" t="s">
        <v>3573</v>
      </c>
      <c r="D1038" s="214" t="s">
        <v>346</v>
      </c>
      <c r="E1038" s="235">
        <v>1516</v>
      </c>
      <c r="F1038" s="35">
        <v>41807</v>
      </c>
      <c r="G1038" s="44">
        <v>1516</v>
      </c>
      <c r="H1038" s="243">
        <f t="shared" si="16"/>
        <v>0</v>
      </c>
      <c r="I1038" s="214" t="s">
        <v>27</v>
      </c>
    </row>
    <row r="1039" spans="1:9" ht="15.75" x14ac:dyDescent="0.25">
      <c r="A1039" s="216"/>
      <c r="B1039" s="342" t="s">
        <v>2072</v>
      </c>
      <c r="C1039" s="343" t="s">
        <v>3573</v>
      </c>
      <c r="D1039" s="214" t="s">
        <v>346</v>
      </c>
      <c r="E1039" s="235">
        <v>2639.5</v>
      </c>
      <c r="F1039" s="35">
        <v>41808</v>
      </c>
      <c r="G1039" s="44">
        <v>2639.5</v>
      </c>
      <c r="H1039" s="243">
        <f t="shared" si="16"/>
        <v>0</v>
      </c>
      <c r="I1039" s="214" t="s">
        <v>27</v>
      </c>
    </row>
    <row r="1040" spans="1:9" ht="15.75" x14ac:dyDescent="0.25">
      <c r="A1040" s="216"/>
      <c r="B1040" s="342" t="s">
        <v>1402</v>
      </c>
      <c r="C1040" s="343" t="s">
        <v>3573</v>
      </c>
      <c r="D1040" s="214" t="s">
        <v>346</v>
      </c>
      <c r="E1040" s="235">
        <v>1932</v>
      </c>
      <c r="F1040" s="35">
        <v>41815</v>
      </c>
      <c r="G1040" s="56">
        <v>1932</v>
      </c>
      <c r="H1040" s="243">
        <f t="shared" si="16"/>
        <v>0</v>
      </c>
      <c r="I1040" s="214" t="s">
        <v>27</v>
      </c>
    </row>
    <row r="1041" spans="1:9" x14ac:dyDescent="0.25">
      <c r="A1041" s="216"/>
      <c r="B1041" s="212" t="s">
        <v>1819</v>
      </c>
      <c r="C1041" s="363" t="s">
        <v>3405</v>
      </c>
      <c r="D1041" s="214" t="s">
        <v>55</v>
      </c>
      <c r="E1041" s="235">
        <v>9937.5</v>
      </c>
      <c r="F1041" s="35">
        <v>41791</v>
      </c>
      <c r="G1041" s="44">
        <v>9937.5</v>
      </c>
      <c r="H1041" s="86">
        <f t="shared" si="16"/>
        <v>0</v>
      </c>
      <c r="I1041" s="214"/>
    </row>
    <row r="1042" spans="1:9" x14ac:dyDescent="0.25">
      <c r="A1042" s="216"/>
      <c r="B1042" s="212" t="s">
        <v>1879</v>
      </c>
      <c r="C1042" s="363" t="s">
        <v>3405</v>
      </c>
      <c r="D1042" s="214" t="s">
        <v>55</v>
      </c>
      <c r="E1042" s="235">
        <v>8775</v>
      </c>
      <c r="F1042" s="35">
        <v>41792</v>
      </c>
      <c r="G1042" s="44">
        <v>8775</v>
      </c>
      <c r="H1042" s="86">
        <f t="shared" si="16"/>
        <v>0</v>
      </c>
      <c r="I1042" s="214"/>
    </row>
    <row r="1043" spans="1:9" x14ac:dyDescent="0.25">
      <c r="A1043" s="216"/>
      <c r="B1043" s="212" t="s">
        <v>1969</v>
      </c>
      <c r="C1043" s="363" t="s">
        <v>3405</v>
      </c>
      <c r="D1043" s="214" t="s">
        <v>55</v>
      </c>
      <c r="E1043" s="235">
        <v>8279</v>
      </c>
      <c r="F1043" s="35">
        <v>41793</v>
      </c>
      <c r="G1043" s="34">
        <v>8279</v>
      </c>
      <c r="H1043" s="86">
        <f t="shared" si="16"/>
        <v>0</v>
      </c>
      <c r="I1043" s="121"/>
    </row>
    <row r="1044" spans="1:9" x14ac:dyDescent="0.25">
      <c r="A1044" s="216"/>
      <c r="B1044" s="212" t="s">
        <v>2073</v>
      </c>
      <c r="C1044" s="363" t="s">
        <v>3405</v>
      </c>
      <c r="D1044" s="214" t="s">
        <v>55</v>
      </c>
      <c r="E1044" s="235">
        <v>5825</v>
      </c>
      <c r="F1044" s="35">
        <v>41794</v>
      </c>
      <c r="G1044" s="34">
        <v>5825</v>
      </c>
      <c r="H1044" s="243">
        <f t="shared" si="16"/>
        <v>0</v>
      </c>
      <c r="I1044" s="121"/>
    </row>
    <row r="1045" spans="1:9" x14ac:dyDescent="0.25">
      <c r="A1045" s="216"/>
      <c r="B1045" s="212" t="s">
        <v>2263</v>
      </c>
      <c r="C1045" s="363" t="s">
        <v>3405</v>
      </c>
      <c r="D1045" s="214" t="s">
        <v>55</v>
      </c>
      <c r="E1045" s="235">
        <v>8849</v>
      </c>
      <c r="F1045" s="35">
        <v>41796</v>
      </c>
      <c r="G1045" s="44">
        <v>8849</v>
      </c>
      <c r="H1045" s="243">
        <f t="shared" si="16"/>
        <v>0</v>
      </c>
      <c r="I1045" s="214"/>
    </row>
    <row r="1046" spans="1:9" x14ac:dyDescent="0.25">
      <c r="A1046" s="216"/>
      <c r="B1046" s="212" t="s">
        <v>2265</v>
      </c>
      <c r="C1046" s="363" t="s">
        <v>3405</v>
      </c>
      <c r="D1046" s="214" t="s">
        <v>55</v>
      </c>
      <c r="E1046" s="235">
        <v>68</v>
      </c>
      <c r="F1046" s="35">
        <v>41796</v>
      </c>
      <c r="G1046" s="44">
        <v>68</v>
      </c>
      <c r="H1046" s="243">
        <f t="shared" si="16"/>
        <v>0</v>
      </c>
      <c r="I1046" s="214"/>
    </row>
    <row r="1047" spans="1:9" x14ac:dyDescent="0.25">
      <c r="A1047" s="216"/>
      <c r="B1047" s="212" t="s">
        <v>1155</v>
      </c>
      <c r="C1047" s="363" t="s">
        <v>3405</v>
      </c>
      <c r="D1047" s="214" t="s">
        <v>55</v>
      </c>
      <c r="E1047" s="235">
        <v>9642.5499999999993</v>
      </c>
      <c r="F1047" s="35">
        <v>41797</v>
      </c>
      <c r="G1047" s="44">
        <v>9642.5499999999993</v>
      </c>
      <c r="H1047" s="243">
        <f t="shared" si="16"/>
        <v>0</v>
      </c>
      <c r="I1047" s="214"/>
    </row>
    <row r="1048" spans="1:9" x14ac:dyDescent="0.25">
      <c r="A1048" s="216"/>
      <c r="B1048" s="212" t="s">
        <v>1221</v>
      </c>
      <c r="C1048" s="363" t="s">
        <v>3405</v>
      </c>
      <c r="D1048" s="214" t="s">
        <v>55</v>
      </c>
      <c r="E1048" s="235">
        <v>8332</v>
      </c>
      <c r="F1048" s="35">
        <v>41798</v>
      </c>
      <c r="G1048" s="44">
        <v>8332</v>
      </c>
      <c r="H1048" s="243">
        <f t="shared" si="16"/>
        <v>0</v>
      </c>
      <c r="I1048" s="214"/>
    </row>
    <row r="1049" spans="1:9" x14ac:dyDescent="0.25">
      <c r="A1049" s="216"/>
      <c r="B1049" s="212" t="s">
        <v>1365</v>
      </c>
      <c r="C1049" s="363" t="s">
        <v>3405</v>
      </c>
      <c r="D1049" s="214" t="s">
        <v>55</v>
      </c>
      <c r="E1049" s="235">
        <v>9363</v>
      </c>
      <c r="F1049" s="35">
        <v>41800</v>
      </c>
      <c r="G1049" s="44">
        <v>9363</v>
      </c>
      <c r="H1049" s="243">
        <f t="shared" si="16"/>
        <v>0</v>
      </c>
      <c r="I1049" s="214"/>
    </row>
    <row r="1050" spans="1:9" x14ac:dyDescent="0.25">
      <c r="A1050" s="216"/>
      <c r="B1050" s="212" t="s">
        <v>1431</v>
      </c>
      <c r="C1050" s="363" t="s">
        <v>3405</v>
      </c>
      <c r="D1050" s="214" t="s">
        <v>55</v>
      </c>
      <c r="E1050" s="235">
        <v>5521</v>
      </c>
      <c r="F1050" s="35">
        <v>41801</v>
      </c>
      <c r="G1050" s="44">
        <v>5521</v>
      </c>
      <c r="H1050" s="243">
        <f t="shared" si="16"/>
        <v>0</v>
      </c>
      <c r="I1050" s="214"/>
    </row>
    <row r="1051" spans="1:9" x14ac:dyDescent="0.25">
      <c r="A1051" s="216"/>
      <c r="B1051" s="212" t="s">
        <v>1548</v>
      </c>
      <c r="C1051" s="363" t="s">
        <v>3405</v>
      </c>
      <c r="D1051" s="214" t="s">
        <v>55</v>
      </c>
      <c r="E1051" s="235">
        <v>8165</v>
      </c>
      <c r="F1051" s="35">
        <v>41802</v>
      </c>
      <c r="G1051" s="44">
        <v>8165</v>
      </c>
      <c r="H1051" s="243">
        <f t="shared" si="16"/>
        <v>0</v>
      </c>
      <c r="I1051" s="214"/>
    </row>
    <row r="1052" spans="1:9" ht="15.75" x14ac:dyDescent="0.25">
      <c r="A1052" s="216"/>
      <c r="B1052" s="342" t="s">
        <v>1646</v>
      </c>
      <c r="C1052" s="343" t="s">
        <v>3573</v>
      </c>
      <c r="D1052" s="214" t="s">
        <v>55</v>
      </c>
      <c r="E1052" s="235">
        <v>8060.5</v>
      </c>
      <c r="F1052" s="35">
        <v>41803</v>
      </c>
      <c r="G1052" s="44">
        <v>8060.5</v>
      </c>
      <c r="H1052" s="243">
        <f t="shared" si="16"/>
        <v>0</v>
      </c>
      <c r="I1052" s="214"/>
    </row>
    <row r="1053" spans="1:9" ht="15.75" x14ac:dyDescent="0.25">
      <c r="A1053" s="216"/>
      <c r="B1053" s="342" t="s">
        <v>1750</v>
      </c>
      <c r="C1053" s="343" t="s">
        <v>3573</v>
      </c>
      <c r="D1053" s="214" t="s">
        <v>55</v>
      </c>
      <c r="E1053" s="235">
        <v>9530</v>
      </c>
      <c r="F1053" s="35">
        <v>41804</v>
      </c>
      <c r="G1053" s="44">
        <v>9530</v>
      </c>
      <c r="H1053" s="243">
        <f t="shared" si="16"/>
        <v>0</v>
      </c>
      <c r="I1053" s="214"/>
    </row>
    <row r="1054" spans="1:9" ht="15.75" x14ac:dyDescent="0.25">
      <c r="A1054" s="216"/>
      <c r="B1054" s="342" t="s">
        <v>1847</v>
      </c>
      <c r="C1054" s="343" t="s">
        <v>3573</v>
      </c>
      <c r="D1054" s="214" t="s">
        <v>55</v>
      </c>
      <c r="E1054" s="235">
        <v>11674</v>
      </c>
      <c r="F1054" s="35">
        <v>41805</v>
      </c>
      <c r="G1054" s="44">
        <v>11674</v>
      </c>
      <c r="H1054" s="243">
        <f t="shared" si="16"/>
        <v>0</v>
      </c>
      <c r="I1054" s="214"/>
    </row>
    <row r="1055" spans="1:9" ht="15.75" x14ac:dyDescent="0.25">
      <c r="A1055" s="216"/>
      <c r="B1055" s="342" t="s">
        <v>1921</v>
      </c>
      <c r="C1055" s="343" t="s">
        <v>3573</v>
      </c>
      <c r="D1055" s="214" t="s">
        <v>55</v>
      </c>
      <c r="E1055" s="235">
        <v>10062.5</v>
      </c>
      <c r="F1055" s="35">
        <v>41806</v>
      </c>
      <c r="G1055" s="44">
        <v>10062.5</v>
      </c>
      <c r="H1055" s="243">
        <f t="shared" si="16"/>
        <v>0</v>
      </c>
      <c r="I1055" s="214"/>
    </row>
    <row r="1056" spans="1:9" ht="15.75" x14ac:dyDescent="0.25">
      <c r="A1056" s="216"/>
      <c r="B1056" s="342" t="s">
        <v>2026</v>
      </c>
      <c r="C1056" s="343" t="s">
        <v>3573</v>
      </c>
      <c r="D1056" s="214" t="s">
        <v>55</v>
      </c>
      <c r="E1056" s="235">
        <v>10195</v>
      </c>
      <c r="F1056" s="35">
        <v>41807</v>
      </c>
      <c r="G1056" s="44">
        <v>10195</v>
      </c>
      <c r="H1056" s="243">
        <f t="shared" si="16"/>
        <v>0</v>
      </c>
      <c r="I1056" s="214"/>
    </row>
    <row r="1057" spans="1:9" ht="15.75" x14ac:dyDescent="0.25">
      <c r="A1057" s="216"/>
      <c r="B1057" s="342" t="s">
        <v>2037</v>
      </c>
      <c r="C1057" s="343" t="s">
        <v>3573</v>
      </c>
      <c r="D1057" s="214" t="s">
        <v>55</v>
      </c>
      <c r="E1057" s="235">
        <v>3037</v>
      </c>
      <c r="F1057" s="35">
        <v>41807</v>
      </c>
      <c r="G1057" s="44">
        <v>3037</v>
      </c>
      <c r="H1057" s="243">
        <f t="shared" si="16"/>
        <v>0</v>
      </c>
      <c r="I1057" s="214" t="s">
        <v>21</v>
      </c>
    </row>
    <row r="1058" spans="1:9" ht="15.75" x14ac:dyDescent="0.25">
      <c r="A1058" s="216"/>
      <c r="B1058" s="342" t="s">
        <v>2119</v>
      </c>
      <c r="C1058" s="343" t="s">
        <v>3573</v>
      </c>
      <c r="D1058" s="214" t="s">
        <v>55</v>
      </c>
      <c r="E1058" s="235">
        <v>9094</v>
      </c>
      <c r="F1058" s="35">
        <v>41808</v>
      </c>
      <c r="G1058" s="44">
        <v>9094</v>
      </c>
      <c r="H1058" s="243">
        <f t="shared" si="16"/>
        <v>0</v>
      </c>
      <c r="I1058" s="214"/>
    </row>
    <row r="1059" spans="1:9" ht="15.75" x14ac:dyDescent="0.25">
      <c r="A1059" s="366">
        <v>41809</v>
      </c>
      <c r="B1059" s="367" t="s">
        <v>2142</v>
      </c>
      <c r="C1059" s="368" t="s">
        <v>3573</v>
      </c>
      <c r="D1059" s="214" t="s">
        <v>55</v>
      </c>
      <c r="E1059" s="235">
        <v>6078</v>
      </c>
      <c r="F1059" s="35">
        <v>41809</v>
      </c>
      <c r="G1059" s="44">
        <v>6078</v>
      </c>
      <c r="H1059" s="243">
        <f t="shared" si="16"/>
        <v>0</v>
      </c>
      <c r="I1059" s="214"/>
    </row>
    <row r="1060" spans="1:9" ht="15.75" x14ac:dyDescent="0.25">
      <c r="A1060" s="216"/>
      <c r="B1060" s="342" t="s">
        <v>2328</v>
      </c>
      <c r="C1060" s="343" t="s">
        <v>3573</v>
      </c>
      <c r="D1060" s="214" t="s">
        <v>55</v>
      </c>
      <c r="E1060" s="235">
        <v>14746</v>
      </c>
      <c r="F1060" s="35">
        <v>41810</v>
      </c>
      <c r="G1060" s="44">
        <v>14746</v>
      </c>
      <c r="H1060" s="243">
        <f t="shared" si="16"/>
        <v>0</v>
      </c>
      <c r="I1060" s="214"/>
    </row>
    <row r="1061" spans="1:9" ht="15.75" x14ac:dyDescent="0.25">
      <c r="A1061" s="216"/>
      <c r="B1061" s="342" t="s">
        <v>1205</v>
      </c>
      <c r="C1061" s="343" t="s">
        <v>3573</v>
      </c>
      <c r="D1061" s="214" t="s">
        <v>55</v>
      </c>
      <c r="E1061" s="235">
        <v>16291</v>
      </c>
      <c r="F1061" s="35">
        <v>41811</v>
      </c>
      <c r="G1061" s="44">
        <v>16291</v>
      </c>
      <c r="H1061" s="243">
        <f t="shared" si="16"/>
        <v>0</v>
      </c>
      <c r="I1061" s="214"/>
    </row>
    <row r="1062" spans="1:9" ht="15.75" x14ac:dyDescent="0.25">
      <c r="A1062" s="216"/>
      <c r="B1062" s="342" t="s">
        <v>1289</v>
      </c>
      <c r="C1062" s="343" t="s">
        <v>3573</v>
      </c>
      <c r="D1062" s="214" t="s">
        <v>55</v>
      </c>
      <c r="E1062" s="235">
        <v>8531</v>
      </c>
      <c r="F1062" s="35">
        <v>41812</v>
      </c>
      <c r="G1062" s="44">
        <v>8531</v>
      </c>
      <c r="H1062" s="243">
        <f t="shared" si="16"/>
        <v>0</v>
      </c>
      <c r="I1062" s="214"/>
    </row>
    <row r="1063" spans="1:9" ht="15.75" x14ac:dyDescent="0.25">
      <c r="A1063" s="216"/>
      <c r="B1063" s="342" t="s">
        <v>1342</v>
      </c>
      <c r="C1063" s="343" t="s">
        <v>3573</v>
      </c>
      <c r="D1063" s="214" t="s">
        <v>55</v>
      </c>
      <c r="E1063" s="235">
        <v>8580.5</v>
      </c>
      <c r="F1063" s="35">
        <v>41813</v>
      </c>
      <c r="G1063" s="44">
        <v>8580.5</v>
      </c>
      <c r="H1063" s="243">
        <f t="shared" si="16"/>
        <v>0</v>
      </c>
      <c r="I1063" s="214"/>
    </row>
    <row r="1064" spans="1:9" ht="15.75" x14ac:dyDescent="0.25">
      <c r="A1064" s="275"/>
      <c r="B1064" s="342" t="s">
        <v>1458</v>
      </c>
      <c r="C1064" s="343" t="s">
        <v>3573</v>
      </c>
      <c r="D1064" s="214" t="s">
        <v>55</v>
      </c>
      <c r="E1064" s="235">
        <v>9237.5</v>
      </c>
      <c r="F1064" s="35">
        <v>41814</v>
      </c>
      <c r="G1064" s="34">
        <v>9237.5</v>
      </c>
      <c r="H1064" s="243">
        <f t="shared" si="16"/>
        <v>0</v>
      </c>
      <c r="I1064" s="121"/>
    </row>
    <row r="1065" spans="1:9" ht="15.75" x14ac:dyDescent="0.25">
      <c r="A1065" s="277"/>
      <c r="B1065" s="342" t="s">
        <v>1526</v>
      </c>
      <c r="C1065" s="343" t="s">
        <v>3573</v>
      </c>
      <c r="D1065" s="214" t="s">
        <v>55</v>
      </c>
      <c r="E1065" s="235">
        <v>6898</v>
      </c>
      <c r="F1065" s="35">
        <v>41815</v>
      </c>
      <c r="G1065" s="34">
        <v>6898</v>
      </c>
      <c r="H1065" s="243">
        <f t="shared" si="16"/>
        <v>0</v>
      </c>
      <c r="I1065" s="121"/>
    </row>
    <row r="1066" spans="1:9" x14ac:dyDescent="0.25">
      <c r="A1066" s="216"/>
      <c r="B1066" s="212" t="s">
        <v>1701</v>
      </c>
      <c r="C1066" s="253" t="s">
        <v>3681</v>
      </c>
      <c r="D1066" s="214" t="s">
        <v>55</v>
      </c>
      <c r="E1066" s="235">
        <v>9523</v>
      </c>
      <c r="F1066" s="35">
        <v>41817</v>
      </c>
      <c r="G1066" s="34">
        <v>9523</v>
      </c>
      <c r="H1066" s="243">
        <f t="shared" si="16"/>
        <v>0</v>
      </c>
      <c r="I1066" s="121"/>
    </row>
    <row r="1067" spans="1:9" x14ac:dyDescent="0.25">
      <c r="A1067" s="216"/>
      <c r="B1067" s="212" t="s">
        <v>1810</v>
      </c>
      <c r="C1067" s="253" t="s">
        <v>3681</v>
      </c>
      <c r="D1067" s="214" t="s">
        <v>55</v>
      </c>
      <c r="E1067" s="235">
        <v>11215</v>
      </c>
      <c r="F1067" s="35">
        <v>41818</v>
      </c>
      <c r="G1067" s="44">
        <v>11215</v>
      </c>
      <c r="H1067" s="243">
        <f t="shared" si="16"/>
        <v>0</v>
      </c>
      <c r="I1067" s="214"/>
    </row>
    <row r="1068" spans="1:9" x14ac:dyDescent="0.25">
      <c r="A1068" s="216"/>
      <c r="B1068" s="212" t="s">
        <v>1895</v>
      </c>
      <c r="C1068" s="253" t="s">
        <v>3681</v>
      </c>
      <c r="D1068" s="214" t="s">
        <v>55</v>
      </c>
      <c r="E1068" s="235">
        <v>10585.5</v>
      </c>
      <c r="F1068" s="35">
        <v>41819</v>
      </c>
      <c r="G1068" s="44">
        <v>10585.5</v>
      </c>
      <c r="H1068" s="243">
        <f t="shared" si="16"/>
        <v>0</v>
      </c>
      <c r="I1068" s="214"/>
    </row>
    <row r="1069" spans="1:9" x14ac:dyDescent="0.25">
      <c r="A1069" s="216"/>
      <c r="B1069" s="212" t="s">
        <v>1957</v>
      </c>
      <c r="C1069" s="253" t="s">
        <v>3681</v>
      </c>
      <c r="D1069" s="214" t="s">
        <v>55</v>
      </c>
      <c r="E1069" s="235">
        <v>9937</v>
      </c>
      <c r="F1069" s="35">
        <v>41820</v>
      </c>
      <c r="G1069" s="44">
        <v>9937</v>
      </c>
      <c r="H1069" s="243">
        <f t="shared" si="16"/>
        <v>0</v>
      </c>
      <c r="I1069" s="214"/>
    </row>
    <row r="1070" spans="1:9" x14ac:dyDescent="0.25">
      <c r="A1070" s="216"/>
      <c r="B1070" s="212" t="s">
        <v>1183</v>
      </c>
      <c r="C1070" s="363" t="s">
        <v>3405</v>
      </c>
      <c r="D1070" s="214" t="s">
        <v>179</v>
      </c>
      <c r="E1070" s="235">
        <v>19334.400000000001</v>
      </c>
      <c r="F1070" s="35">
        <v>41805</v>
      </c>
      <c r="G1070" s="44">
        <v>19334.400000000001</v>
      </c>
      <c r="H1070" s="243">
        <f t="shared" si="16"/>
        <v>0</v>
      </c>
      <c r="I1070" s="214" t="s">
        <v>12</v>
      </c>
    </row>
    <row r="1071" spans="1:9" ht="15.75" x14ac:dyDescent="0.25">
      <c r="A1071" s="216"/>
      <c r="B1071" s="342" t="s">
        <v>1926</v>
      </c>
      <c r="C1071" s="343" t="s">
        <v>3573</v>
      </c>
      <c r="D1071" s="214" t="s">
        <v>179</v>
      </c>
      <c r="E1071" s="235">
        <v>20294</v>
      </c>
      <c r="F1071" s="35">
        <v>41820</v>
      </c>
      <c r="G1071" s="44">
        <v>20294</v>
      </c>
      <c r="H1071" s="243">
        <f t="shared" si="16"/>
        <v>0</v>
      </c>
      <c r="I1071" s="214" t="s">
        <v>2852</v>
      </c>
    </row>
    <row r="1072" spans="1:9" x14ac:dyDescent="0.25">
      <c r="A1072" s="216"/>
      <c r="B1072" s="212" t="s">
        <v>1256</v>
      </c>
      <c r="C1072" s="363" t="s">
        <v>3405</v>
      </c>
      <c r="D1072" s="214" t="s">
        <v>3532</v>
      </c>
      <c r="E1072" s="235">
        <v>5530.1</v>
      </c>
      <c r="F1072" s="35">
        <v>41799</v>
      </c>
      <c r="G1072" s="44">
        <v>5530.1</v>
      </c>
      <c r="H1072" s="243">
        <f t="shared" si="16"/>
        <v>0</v>
      </c>
      <c r="I1072" s="214"/>
    </row>
    <row r="1073" spans="1:9" x14ac:dyDescent="0.25">
      <c r="A1073" s="216"/>
      <c r="B1073" s="212" t="s">
        <v>2164</v>
      </c>
      <c r="C1073" s="363" t="s">
        <v>3405</v>
      </c>
      <c r="D1073" s="214" t="s">
        <v>535</v>
      </c>
      <c r="E1073" s="235">
        <v>6631.7</v>
      </c>
      <c r="F1073" s="35">
        <v>41795</v>
      </c>
      <c r="G1073" s="44">
        <v>6631.7</v>
      </c>
      <c r="H1073" s="243">
        <f t="shared" si="16"/>
        <v>0</v>
      </c>
      <c r="I1073" s="214"/>
    </row>
    <row r="1074" spans="1:9" ht="15.75" x14ac:dyDescent="0.25">
      <c r="A1074" s="216"/>
      <c r="B1074" s="342" t="s">
        <v>1784</v>
      </c>
      <c r="C1074" s="343" t="s">
        <v>3573</v>
      </c>
      <c r="D1074" s="214" t="s">
        <v>535</v>
      </c>
      <c r="E1074" s="235">
        <v>3280</v>
      </c>
      <c r="F1074" s="35">
        <v>41804</v>
      </c>
      <c r="G1074" s="44">
        <v>3280</v>
      </c>
      <c r="H1074" s="243">
        <f t="shared" si="16"/>
        <v>0</v>
      </c>
      <c r="I1074" s="214"/>
    </row>
    <row r="1075" spans="1:9" ht="15.75" x14ac:dyDescent="0.25">
      <c r="A1075" s="216"/>
      <c r="B1075" s="342" t="s">
        <v>1365</v>
      </c>
      <c r="C1075" s="343" t="s">
        <v>3573</v>
      </c>
      <c r="D1075" s="214" t="s">
        <v>535</v>
      </c>
      <c r="E1075" s="235">
        <v>3909.5</v>
      </c>
      <c r="F1075" s="35">
        <v>41813</v>
      </c>
      <c r="G1075" s="44">
        <v>3909.5</v>
      </c>
      <c r="H1075" s="243">
        <f t="shared" si="16"/>
        <v>0</v>
      </c>
      <c r="I1075" s="214"/>
    </row>
    <row r="1076" spans="1:9" x14ac:dyDescent="0.25">
      <c r="A1076" s="216"/>
      <c r="B1076" s="212" t="s">
        <v>1899</v>
      </c>
      <c r="C1076" s="253" t="s">
        <v>3681</v>
      </c>
      <c r="D1076" s="214" t="s">
        <v>535</v>
      </c>
      <c r="E1076" s="235">
        <v>1240</v>
      </c>
      <c r="F1076" s="35">
        <v>41819</v>
      </c>
      <c r="G1076" s="44">
        <v>1240</v>
      </c>
      <c r="H1076" s="243">
        <f t="shared" si="16"/>
        <v>0</v>
      </c>
      <c r="I1076" s="214"/>
    </row>
    <row r="1077" spans="1:9" x14ac:dyDescent="0.25">
      <c r="A1077" s="216"/>
      <c r="B1077" s="212" t="s">
        <v>1897</v>
      </c>
      <c r="C1077" s="363" t="s">
        <v>3405</v>
      </c>
      <c r="D1077" s="214" t="s">
        <v>304</v>
      </c>
      <c r="E1077" s="235">
        <v>19237</v>
      </c>
      <c r="F1077" s="35">
        <v>41792</v>
      </c>
      <c r="G1077" s="44">
        <v>19237</v>
      </c>
      <c r="H1077" s="86">
        <f t="shared" si="16"/>
        <v>0</v>
      </c>
      <c r="I1077" s="121" t="s">
        <v>2852</v>
      </c>
    </row>
    <row r="1078" spans="1:9" x14ac:dyDescent="0.25">
      <c r="A1078" s="216"/>
      <c r="B1078" s="212" t="s">
        <v>2032</v>
      </c>
      <c r="C1078" s="363" t="s">
        <v>3405</v>
      </c>
      <c r="D1078" s="214" t="s">
        <v>304</v>
      </c>
      <c r="E1078" s="235">
        <v>17127.5</v>
      </c>
      <c r="F1078" s="35">
        <v>41794</v>
      </c>
      <c r="G1078" s="56">
        <v>17127.5</v>
      </c>
      <c r="H1078" s="86">
        <f t="shared" si="16"/>
        <v>0</v>
      </c>
      <c r="I1078" s="121" t="s">
        <v>12</v>
      </c>
    </row>
    <row r="1079" spans="1:9" x14ac:dyDescent="0.25">
      <c r="A1079" s="216"/>
      <c r="B1079" s="212" t="s">
        <v>2129</v>
      </c>
      <c r="C1079" s="363" t="s">
        <v>3405</v>
      </c>
      <c r="D1079" s="214" t="s">
        <v>304</v>
      </c>
      <c r="E1079" s="235">
        <v>18705</v>
      </c>
      <c r="F1079" s="55" t="s">
        <v>3498</v>
      </c>
      <c r="G1079" s="44">
        <v>18705</v>
      </c>
      <c r="H1079" s="243">
        <f t="shared" si="16"/>
        <v>0</v>
      </c>
      <c r="I1079" s="214" t="s">
        <v>217</v>
      </c>
    </row>
    <row r="1080" spans="1:9" x14ac:dyDescent="0.25">
      <c r="A1080" s="216"/>
      <c r="B1080" s="212" t="s">
        <v>1392</v>
      </c>
      <c r="C1080" s="363" t="s">
        <v>3405</v>
      </c>
      <c r="D1080" s="214" t="s">
        <v>304</v>
      </c>
      <c r="E1080" s="235">
        <v>19016</v>
      </c>
      <c r="F1080" s="35">
        <v>41800</v>
      </c>
      <c r="G1080" s="44">
        <v>19016</v>
      </c>
      <c r="H1080" s="243">
        <f t="shared" si="16"/>
        <v>0</v>
      </c>
      <c r="I1080" s="214" t="s">
        <v>30</v>
      </c>
    </row>
    <row r="1081" spans="1:9" x14ac:dyDescent="0.25">
      <c r="A1081" s="216"/>
      <c r="B1081" s="212" t="s">
        <v>1502</v>
      </c>
      <c r="C1081" s="363" t="s">
        <v>3405</v>
      </c>
      <c r="D1081" s="214" t="s">
        <v>304</v>
      </c>
      <c r="E1081" s="235">
        <v>17692</v>
      </c>
      <c r="F1081" s="35">
        <v>41802</v>
      </c>
      <c r="G1081" s="44">
        <v>17692</v>
      </c>
      <c r="H1081" s="243">
        <f t="shared" si="16"/>
        <v>0</v>
      </c>
      <c r="I1081" s="214" t="s">
        <v>217</v>
      </c>
    </row>
    <row r="1082" spans="1:9" ht="15.75" x14ac:dyDescent="0.25">
      <c r="A1082" s="216"/>
      <c r="B1082" s="342" t="s">
        <v>1940</v>
      </c>
      <c r="C1082" s="343" t="s">
        <v>3573</v>
      </c>
      <c r="D1082" s="214" t="s">
        <v>304</v>
      </c>
      <c r="E1082" s="235">
        <v>15314</v>
      </c>
      <c r="F1082" s="35">
        <v>41807</v>
      </c>
      <c r="G1082" s="44">
        <v>15314</v>
      </c>
      <c r="H1082" s="243">
        <f t="shared" si="16"/>
        <v>0</v>
      </c>
      <c r="I1082" s="214" t="s">
        <v>3427</v>
      </c>
    </row>
    <row r="1083" spans="1:9" ht="15.75" x14ac:dyDescent="0.25">
      <c r="A1083" s="216"/>
      <c r="B1083" s="342" t="s">
        <v>2086</v>
      </c>
      <c r="C1083" s="343" t="s">
        <v>3573</v>
      </c>
      <c r="D1083" s="214" t="s">
        <v>304</v>
      </c>
      <c r="E1083" s="235">
        <v>14859</v>
      </c>
      <c r="F1083" s="35">
        <v>41807</v>
      </c>
      <c r="G1083" s="44">
        <v>14859</v>
      </c>
      <c r="H1083" s="243">
        <f t="shared" si="16"/>
        <v>0</v>
      </c>
      <c r="I1083" s="214"/>
    </row>
    <row r="1084" spans="1:9" ht="15.75" x14ac:dyDescent="0.25">
      <c r="A1084" s="369">
        <v>41808</v>
      </c>
      <c r="B1084" s="370" t="s">
        <v>2193</v>
      </c>
      <c r="C1084" s="371" t="s">
        <v>3573</v>
      </c>
      <c r="D1084" s="214" t="s">
        <v>304</v>
      </c>
      <c r="E1084" s="235">
        <v>14432</v>
      </c>
      <c r="F1084" s="35">
        <v>41808</v>
      </c>
      <c r="G1084" s="44">
        <v>14432</v>
      </c>
      <c r="H1084" s="243">
        <f t="shared" si="16"/>
        <v>0</v>
      </c>
      <c r="I1084" s="214" t="s">
        <v>3472</v>
      </c>
    </row>
    <row r="1085" spans="1:9" ht="15.75" x14ac:dyDescent="0.25">
      <c r="A1085" s="216"/>
      <c r="B1085" s="342" t="s">
        <v>1361</v>
      </c>
      <c r="C1085" s="343" t="s">
        <v>3573</v>
      </c>
      <c r="D1085" s="214" t="s">
        <v>304</v>
      </c>
      <c r="E1085" s="235">
        <v>16324</v>
      </c>
      <c r="F1085" s="35">
        <v>41813</v>
      </c>
      <c r="G1085" s="44">
        <v>16324</v>
      </c>
      <c r="H1085" s="243">
        <f t="shared" si="16"/>
        <v>0</v>
      </c>
      <c r="I1085" s="214" t="s">
        <v>27</v>
      </c>
    </row>
    <row r="1086" spans="1:9" ht="15.75" x14ac:dyDescent="0.25">
      <c r="A1086" s="216"/>
      <c r="B1086" s="342" t="s">
        <v>1481</v>
      </c>
      <c r="C1086" s="343" t="s">
        <v>3573</v>
      </c>
      <c r="D1086" s="214" t="s">
        <v>304</v>
      </c>
      <c r="E1086" s="235">
        <v>21698</v>
      </c>
      <c r="F1086" s="35">
        <v>41815</v>
      </c>
      <c r="G1086" s="34">
        <v>21698</v>
      </c>
      <c r="H1086" s="243">
        <f t="shared" si="16"/>
        <v>0</v>
      </c>
      <c r="I1086" s="121"/>
    </row>
    <row r="1087" spans="1:9" ht="15.75" x14ac:dyDescent="0.25">
      <c r="A1087" s="216"/>
      <c r="B1087" s="342" t="s">
        <v>1561</v>
      </c>
      <c r="C1087" s="343" t="s">
        <v>3573</v>
      </c>
      <c r="D1087" s="214" t="s">
        <v>304</v>
      </c>
      <c r="E1087" s="235">
        <v>18535</v>
      </c>
      <c r="F1087" s="35">
        <v>41816</v>
      </c>
      <c r="G1087" s="34">
        <v>18535</v>
      </c>
      <c r="H1087" s="243">
        <f t="shared" si="16"/>
        <v>0</v>
      </c>
      <c r="I1087" s="121" t="s">
        <v>27</v>
      </c>
    </row>
    <row r="1088" spans="1:9" ht="15.75" x14ac:dyDescent="0.25">
      <c r="A1088" s="216"/>
      <c r="B1088" s="342" t="s">
        <v>1583</v>
      </c>
      <c r="C1088" s="343" t="s">
        <v>3573</v>
      </c>
      <c r="D1088" s="214" t="s">
        <v>304</v>
      </c>
      <c r="E1088" s="235">
        <v>929.5</v>
      </c>
      <c r="F1088" s="55" t="s">
        <v>3708</v>
      </c>
      <c r="G1088" s="34">
        <v>929.5</v>
      </c>
      <c r="H1088" s="243">
        <f t="shared" si="16"/>
        <v>0</v>
      </c>
      <c r="I1088" s="121" t="s">
        <v>3427</v>
      </c>
    </row>
    <row r="1089" spans="1:9" x14ac:dyDescent="0.25">
      <c r="A1089" s="216"/>
      <c r="B1089" s="212" t="s">
        <v>1291</v>
      </c>
      <c r="C1089" s="363" t="s">
        <v>3405</v>
      </c>
      <c r="D1089" s="214" t="s">
        <v>2604</v>
      </c>
      <c r="E1089" s="235">
        <v>14236.3</v>
      </c>
      <c r="F1089" s="35">
        <v>41800</v>
      </c>
      <c r="G1089" s="44">
        <v>14236.3</v>
      </c>
      <c r="H1089" s="243">
        <f t="shared" si="16"/>
        <v>0</v>
      </c>
      <c r="I1089" s="214" t="s">
        <v>65</v>
      </c>
    </row>
    <row r="1090" spans="1:9" x14ac:dyDescent="0.25">
      <c r="A1090" s="216"/>
      <c r="B1090" s="212" t="s">
        <v>1991</v>
      </c>
      <c r="C1090" s="253" t="s">
        <v>3681</v>
      </c>
      <c r="D1090" s="214" t="s">
        <v>2604</v>
      </c>
      <c r="E1090" s="235">
        <v>16069.6</v>
      </c>
      <c r="F1090" s="38">
        <v>41821</v>
      </c>
      <c r="G1090" s="245">
        <v>16069.6</v>
      </c>
      <c r="H1090" s="243">
        <f t="shared" si="16"/>
        <v>0</v>
      </c>
      <c r="I1090" s="214" t="s">
        <v>217</v>
      </c>
    </row>
    <row r="1091" spans="1:9" x14ac:dyDescent="0.25">
      <c r="A1091" s="216"/>
      <c r="B1091" s="212" t="s">
        <v>2141</v>
      </c>
      <c r="C1091" s="363" t="s">
        <v>3405</v>
      </c>
      <c r="D1091" s="214" t="s">
        <v>330</v>
      </c>
      <c r="E1091" s="235">
        <v>4586.5</v>
      </c>
      <c r="F1091" s="35">
        <v>41795</v>
      </c>
      <c r="G1091" s="44">
        <v>4586.5</v>
      </c>
      <c r="H1091" s="243">
        <f t="shared" ref="H1091:H1154" si="17">E1091-G1091</f>
        <v>0</v>
      </c>
      <c r="I1091" s="214" t="s">
        <v>12</v>
      </c>
    </row>
    <row r="1092" spans="1:9" x14ac:dyDescent="0.25">
      <c r="A1092" s="216"/>
      <c r="B1092" s="212" t="s">
        <v>1524</v>
      </c>
      <c r="C1092" s="363" t="s">
        <v>3405</v>
      </c>
      <c r="D1092" s="214" t="s">
        <v>330</v>
      </c>
      <c r="E1092" s="235">
        <v>4510</v>
      </c>
      <c r="F1092" s="35">
        <v>41802</v>
      </c>
      <c r="G1092" s="44">
        <v>4510</v>
      </c>
      <c r="H1092" s="243">
        <f t="shared" si="17"/>
        <v>0</v>
      </c>
      <c r="I1092" s="214" t="s">
        <v>21</v>
      </c>
    </row>
    <row r="1093" spans="1:9" ht="15.75" x14ac:dyDescent="0.25">
      <c r="A1093" s="369">
        <v>41808</v>
      </c>
      <c r="B1093" s="370" t="s">
        <v>2213</v>
      </c>
      <c r="C1093" s="371" t="s">
        <v>3573</v>
      </c>
      <c r="D1093" s="214" t="s">
        <v>330</v>
      </c>
      <c r="E1093" s="235">
        <v>4788</v>
      </c>
      <c r="F1093" s="35">
        <v>41809</v>
      </c>
      <c r="G1093" s="44">
        <v>4788</v>
      </c>
      <c r="H1093" s="243">
        <f t="shared" si="17"/>
        <v>0</v>
      </c>
      <c r="I1093" s="214" t="s">
        <v>217</v>
      </c>
    </row>
    <row r="1094" spans="1:9" ht="15.75" x14ac:dyDescent="0.25">
      <c r="A1094" s="216"/>
      <c r="B1094" s="342" t="s">
        <v>1606</v>
      </c>
      <c r="C1094" s="343" t="s">
        <v>3573</v>
      </c>
      <c r="D1094" s="214" t="s">
        <v>330</v>
      </c>
      <c r="E1094" s="235">
        <v>5184</v>
      </c>
      <c r="F1094" s="35">
        <v>41816</v>
      </c>
      <c r="G1094" s="34">
        <v>5184</v>
      </c>
      <c r="H1094" s="243">
        <f t="shared" si="17"/>
        <v>0</v>
      </c>
      <c r="I1094" s="121" t="s">
        <v>21</v>
      </c>
    </row>
    <row r="1095" spans="1:9" x14ac:dyDescent="0.25">
      <c r="A1095" s="251"/>
      <c r="B1095" s="212" t="s">
        <v>2215</v>
      </c>
      <c r="C1095" s="363" t="s">
        <v>3405</v>
      </c>
      <c r="D1095" s="214" t="s">
        <v>1832</v>
      </c>
      <c r="E1095" s="235">
        <v>2684</v>
      </c>
      <c r="F1095" s="35">
        <v>41796</v>
      </c>
      <c r="G1095" s="44">
        <v>2684</v>
      </c>
      <c r="H1095" s="243">
        <f t="shared" si="17"/>
        <v>0</v>
      </c>
      <c r="I1095" s="214" t="s">
        <v>217</v>
      </c>
    </row>
    <row r="1096" spans="1:9" ht="15.75" x14ac:dyDescent="0.25">
      <c r="A1096" s="216"/>
      <c r="B1096" s="342" t="s">
        <v>1700</v>
      </c>
      <c r="C1096" s="343" t="s">
        <v>3573</v>
      </c>
      <c r="D1096" s="214" t="s">
        <v>1832</v>
      </c>
      <c r="E1096" s="235">
        <v>2780.5</v>
      </c>
      <c r="F1096" s="35">
        <v>41804</v>
      </c>
      <c r="G1096" s="56">
        <v>2780.5</v>
      </c>
      <c r="H1096" s="243">
        <f t="shared" si="17"/>
        <v>0</v>
      </c>
      <c r="I1096" s="214" t="s">
        <v>21</v>
      </c>
    </row>
    <row r="1097" spans="1:9" x14ac:dyDescent="0.25">
      <c r="A1097" s="216"/>
      <c r="B1097" s="212" t="s">
        <v>1841</v>
      </c>
      <c r="C1097" s="363" t="s">
        <v>3405</v>
      </c>
      <c r="D1097" s="214" t="s">
        <v>321</v>
      </c>
      <c r="E1097" s="235">
        <v>2675.4</v>
      </c>
      <c r="F1097" s="35">
        <v>41791</v>
      </c>
      <c r="G1097" s="44">
        <v>2675.4</v>
      </c>
      <c r="H1097" s="86">
        <f t="shared" si="17"/>
        <v>0</v>
      </c>
      <c r="I1097" s="214"/>
    </row>
    <row r="1098" spans="1:9" x14ac:dyDescent="0.25">
      <c r="A1098" s="216"/>
      <c r="B1098" s="212" t="s">
        <v>1250</v>
      </c>
      <c r="C1098" s="363" t="s">
        <v>3405</v>
      </c>
      <c r="D1098" s="214" t="s">
        <v>321</v>
      </c>
      <c r="E1098" s="235">
        <v>2614.5</v>
      </c>
      <c r="F1098" s="35">
        <v>41799</v>
      </c>
      <c r="G1098" s="44">
        <v>2614.5</v>
      </c>
      <c r="H1098" s="243">
        <f t="shared" si="17"/>
        <v>0</v>
      </c>
      <c r="I1098" s="214"/>
    </row>
    <row r="1099" spans="1:9" ht="15.75" x14ac:dyDescent="0.25">
      <c r="A1099" s="216"/>
      <c r="B1099" s="342" t="s">
        <v>1333</v>
      </c>
      <c r="C1099" s="343" t="s">
        <v>3573</v>
      </c>
      <c r="D1099" s="214" t="s">
        <v>321</v>
      </c>
      <c r="E1099" s="235">
        <v>3009.6</v>
      </c>
      <c r="F1099" s="35">
        <v>41813</v>
      </c>
      <c r="G1099" s="44">
        <v>3009.6</v>
      </c>
      <c r="H1099" s="243">
        <f t="shared" si="17"/>
        <v>0</v>
      </c>
      <c r="I1099" s="214"/>
    </row>
    <row r="1100" spans="1:9" x14ac:dyDescent="0.25">
      <c r="A1100" s="216"/>
      <c r="B1100" s="212" t="s">
        <v>1878</v>
      </c>
      <c r="C1100" s="253" t="s">
        <v>3681</v>
      </c>
      <c r="D1100" s="214" t="s">
        <v>321</v>
      </c>
      <c r="E1100" s="235">
        <v>4536</v>
      </c>
      <c r="F1100" s="35">
        <v>41819</v>
      </c>
      <c r="G1100" s="44">
        <v>4536</v>
      </c>
      <c r="H1100" s="243">
        <f t="shared" si="17"/>
        <v>0</v>
      </c>
      <c r="I1100" s="214"/>
    </row>
    <row r="1101" spans="1:9" ht="15.75" x14ac:dyDescent="0.25">
      <c r="A1101" s="216"/>
      <c r="B1101" s="342" t="s">
        <v>1660</v>
      </c>
      <c r="C1101" s="343" t="s">
        <v>3573</v>
      </c>
      <c r="D1101" s="214" t="s">
        <v>148</v>
      </c>
      <c r="E1101" s="235">
        <v>540</v>
      </c>
      <c r="F1101" s="35">
        <v>41804</v>
      </c>
      <c r="G1101" s="44">
        <v>540</v>
      </c>
      <c r="H1101" s="243">
        <f t="shared" si="17"/>
        <v>0</v>
      </c>
      <c r="I1101" s="214" t="s">
        <v>30</v>
      </c>
    </row>
    <row r="1102" spans="1:9" ht="15.75" x14ac:dyDescent="0.25">
      <c r="A1102" s="216"/>
      <c r="B1102" s="342" t="s">
        <v>1804</v>
      </c>
      <c r="C1102" s="343" t="s">
        <v>3573</v>
      </c>
      <c r="D1102" s="214" t="s">
        <v>3594</v>
      </c>
      <c r="E1102" s="235">
        <v>1591</v>
      </c>
      <c r="F1102" s="35">
        <v>41805</v>
      </c>
      <c r="G1102" s="44">
        <v>1591</v>
      </c>
      <c r="H1102" s="243">
        <f t="shared" si="17"/>
        <v>0</v>
      </c>
      <c r="I1102" s="214" t="s">
        <v>21</v>
      </c>
    </row>
    <row r="1103" spans="1:9" ht="15.75" x14ac:dyDescent="0.25">
      <c r="A1103" s="216"/>
      <c r="B1103" s="342" t="s">
        <v>1162</v>
      </c>
      <c r="C1103" s="343" t="s">
        <v>3573</v>
      </c>
      <c r="D1103" s="214" t="s">
        <v>765</v>
      </c>
      <c r="E1103" s="235">
        <v>813</v>
      </c>
      <c r="F1103" s="35">
        <v>41811</v>
      </c>
      <c r="G1103" s="44">
        <v>813</v>
      </c>
      <c r="H1103" s="243">
        <f t="shared" si="17"/>
        <v>0</v>
      </c>
      <c r="I1103" s="214" t="s">
        <v>27</v>
      </c>
    </row>
    <row r="1104" spans="1:9" x14ac:dyDescent="0.25">
      <c r="A1104" s="216"/>
      <c r="B1104" s="212" t="s">
        <v>1826</v>
      </c>
      <c r="C1104" s="253" t="s">
        <v>3681</v>
      </c>
      <c r="D1104" s="214" t="s">
        <v>765</v>
      </c>
      <c r="E1104" s="235">
        <v>34839.5</v>
      </c>
      <c r="F1104" s="35">
        <v>41818</v>
      </c>
      <c r="G1104" s="44">
        <v>34839.5</v>
      </c>
      <c r="H1104" s="243">
        <f t="shared" si="17"/>
        <v>0</v>
      </c>
      <c r="I1104" s="214" t="s">
        <v>162</v>
      </c>
    </row>
    <row r="1105" spans="1:9" x14ac:dyDescent="0.25">
      <c r="A1105" s="216"/>
      <c r="B1105" s="212" t="s">
        <v>1300</v>
      </c>
      <c r="C1105" s="363" t="s">
        <v>3405</v>
      </c>
      <c r="D1105" s="214" t="s">
        <v>234</v>
      </c>
      <c r="E1105" s="235">
        <v>700</v>
      </c>
      <c r="F1105" s="35">
        <v>41800</v>
      </c>
      <c r="G1105" s="56">
        <v>700</v>
      </c>
      <c r="H1105" s="243">
        <f t="shared" si="17"/>
        <v>0</v>
      </c>
      <c r="I1105" s="214" t="s">
        <v>65</v>
      </c>
    </row>
    <row r="1106" spans="1:9" ht="15.75" x14ac:dyDescent="0.25">
      <c r="A1106" s="216"/>
      <c r="B1106" s="342" t="s">
        <v>1409</v>
      </c>
      <c r="C1106" s="343" t="s">
        <v>3573</v>
      </c>
      <c r="D1106" s="214" t="s">
        <v>234</v>
      </c>
      <c r="E1106" s="235">
        <v>812</v>
      </c>
      <c r="F1106" s="35">
        <v>41814</v>
      </c>
      <c r="G1106" s="44">
        <v>812</v>
      </c>
      <c r="H1106" s="243">
        <f t="shared" si="17"/>
        <v>0</v>
      </c>
      <c r="I1106" s="214" t="s">
        <v>3427</v>
      </c>
    </row>
    <row r="1107" spans="1:9" x14ac:dyDescent="0.25">
      <c r="A1107" s="216"/>
      <c r="B1107" s="212" t="s">
        <v>1683</v>
      </c>
      <c r="C1107" s="253" t="s">
        <v>3681</v>
      </c>
      <c r="D1107" s="214" t="s">
        <v>3688</v>
      </c>
      <c r="E1107" s="235">
        <v>87776</v>
      </c>
      <c r="F1107" s="35">
        <v>41825</v>
      </c>
      <c r="G1107" s="73">
        <v>50000</v>
      </c>
      <c r="H1107" s="328">
        <f t="shared" si="17"/>
        <v>37776</v>
      </c>
      <c r="I1107" s="121"/>
    </row>
    <row r="1108" spans="1:9" ht="15.75" x14ac:dyDescent="0.25">
      <c r="A1108" s="216"/>
      <c r="B1108" s="342" t="s">
        <v>1815</v>
      </c>
      <c r="C1108" s="343" t="s">
        <v>3573</v>
      </c>
      <c r="D1108" s="214" t="s">
        <v>523</v>
      </c>
      <c r="E1108" s="235">
        <v>7119</v>
      </c>
      <c r="F1108" s="35">
        <v>41811</v>
      </c>
      <c r="G1108" s="44">
        <v>7119</v>
      </c>
      <c r="H1108" s="243">
        <f t="shared" si="17"/>
        <v>0</v>
      </c>
      <c r="I1108" s="214"/>
    </row>
    <row r="1109" spans="1:9" ht="15.75" x14ac:dyDescent="0.25">
      <c r="A1109" s="216"/>
      <c r="B1109" s="342" t="s">
        <v>1255</v>
      </c>
      <c r="C1109" s="343" t="s">
        <v>3573</v>
      </c>
      <c r="D1109" s="214" t="s">
        <v>523</v>
      </c>
      <c r="E1109" s="235">
        <v>50</v>
      </c>
      <c r="F1109" s="35">
        <v>41811</v>
      </c>
      <c r="G1109" s="44">
        <v>50</v>
      </c>
      <c r="H1109" s="243">
        <f t="shared" si="17"/>
        <v>0</v>
      </c>
      <c r="I1109" s="214"/>
    </row>
    <row r="1110" spans="1:9" ht="15.75" x14ac:dyDescent="0.25">
      <c r="A1110" s="216"/>
      <c r="B1110" s="342" t="s">
        <v>1260</v>
      </c>
      <c r="C1110" s="343" t="s">
        <v>3573</v>
      </c>
      <c r="D1110" s="214" t="s">
        <v>523</v>
      </c>
      <c r="E1110" s="235">
        <v>14318</v>
      </c>
      <c r="F1110" s="35">
        <v>41818</v>
      </c>
      <c r="G1110" s="44">
        <v>14318</v>
      </c>
      <c r="H1110" s="243">
        <f t="shared" si="17"/>
        <v>0</v>
      </c>
      <c r="I1110" s="214"/>
    </row>
    <row r="1111" spans="1:9" ht="15.75" x14ac:dyDescent="0.25">
      <c r="A1111" s="216"/>
      <c r="B1111" s="342" t="s">
        <v>1178</v>
      </c>
      <c r="C1111" s="343" t="s">
        <v>3573</v>
      </c>
      <c r="D1111" s="214" t="s">
        <v>3644</v>
      </c>
      <c r="E1111" s="235">
        <v>6888</v>
      </c>
      <c r="F1111" s="35">
        <v>41811</v>
      </c>
      <c r="G1111" s="44">
        <v>6888</v>
      </c>
      <c r="H1111" s="243">
        <f t="shared" si="17"/>
        <v>0</v>
      </c>
      <c r="I1111" s="214"/>
    </row>
    <row r="1112" spans="1:9" x14ac:dyDescent="0.25">
      <c r="A1112" s="219"/>
      <c r="B1112" s="212" t="s">
        <v>1811</v>
      </c>
      <c r="C1112" s="363" t="s">
        <v>3405</v>
      </c>
      <c r="D1112" s="214" t="s">
        <v>14</v>
      </c>
      <c r="E1112" s="235">
        <v>14848</v>
      </c>
      <c r="F1112" s="35">
        <v>41791</v>
      </c>
      <c r="G1112" s="44">
        <v>14848</v>
      </c>
      <c r="H1112" s="86">
        <f t="shared" si="17"/>
        <v>0</v>
      </c>
      <c r="I1112" s="214" t="s">
        <v>12</v>
      </c>
    </row>
    <row r="1113" spans="1:9" x14ac:dyDescent="0.25">
      <c r="A1113" s="216"/>
      <c r="B1113" s="212" t="s">
        <v>1838</v>
      </c>
      <c r="C1113" s="363" t="s">
        <v>3405</v>
      </c>
      <c r="D1113" s="214" t="s">
        <v>14</v>
      </c>
      <c r="E1113" s="235">
        <v>2553.6</v>
      </c>
      <c r="F1113" s="35">
        <v>41791</v>
      </c>
      <c r="G1113" s="44">
        <v>2553.6</v>
      </c>
      <c r="H1113" s="86">
        <f t="shared" si="17"/>
        <v>0</v>
      </c>
      <c r="I1113" s="214"/>
    </row>
    <row r="1114" spans="1:9" x14ac:dyDescent="0.25">
      <c r="A1114" s="216"/>
      <c r="B1114" s="212" t="s">
        <v>1865</v>
      </c>
      <c r="C1114" s="363" t="s">
        <v>3405</v>
      </c>
      <c r="D1114" s="214" t="s">
        <v>14</v>
      </c>
      <c r="E1114" s="235">
        <v>8723.2000000000007</v>
      </c>
      <c r="F1114" s="35">
        <v>41792</v>
      </c>
      <c r="G1114" s="44">
        <v>8723.2000000000007</v>
      </c>
      <c r="H1114" s="86">
        <f t="shared" si="17"/>
        <v>0</v>
      </c>
      <c r="I1114" s="214" t="s">
        <v>21</v>
      </c>
    </row>
    <row r="1115" spans="1:9" x14ac:dyDescent="0.25">
      <c r="A1115" s="216"/>
      <c r="B1115" s="212" t="s">
        <v>1876</v>
      </c>
      <c r="C1115" s="363" t="s">
        <v>3405</v>
      </c>
      <c r="D1115" s="214" t="s">
        <v>14</v>
      </c>
      <c r="E1115" s="235">
        <v>2400</v>
      </c>
      <c r="F1115" s="35">
        <v>41792</v>
      </c>
      <c r="G1115" s="44">
        <v>2400</v>
      </c>
      <c r="H1115" s="86">
        <f t="shared" si="17"/>
        <v>0</v>
      </c>
      <c r="I1115" s="214"/>
    </row>
    <row r="1116" spans="1:9" x14ac:dyDescent="0.25">
      <c r="A1116" s="216"/>
      <c r="B1116" s="212" t="s">
        <v>1960</v>
      </c>
      <c r="C1116" s="363" t="s">
        <v>3405</v>
      </c>
      <c r="D1116" s="214" t="s">
        <v>14</v>
      </c>
      <c r="E1116" s="235">
        <v>8467.2000000000007</v>
      </c>
      <c r="F1116" s="35">
        <v>41793</v>
      </c>
      <c r="G1116" s="34">
        <v>8467.2000000000007</v>
      </c>
      <c r="H1116" s="86">
        <f t="shared" si="17"/>
        <v>0</v>
      </c>
      <c r="I1116" s="121" t="s">
        <v>30</v>
      </c>
    </row>
    <row r="1117" spans="1:9" x14ac:dyDescent="0.25">
      <c r="A1117" s="216"/>
      <c r="B1117" s="212" t="s">
        <v>2047</v>
      </c>
      <c r="C1117" s="363" t="s">
        <v>3405</v>
      </c>
      <c r="D1117" s="214" t="s">
        <v>14</v>
      </c>
      <c r="E1117" s="235">
        <v>5404.5</v>
      </c>
      <c r="F1117" s="35">
        <v>41794</v>
      </c>
      <c r="G1117" s="34">
        <v>5404.5</v>
      </c>
      <c r="H1117" s="86">
        <f t="shared" si="17"/>
        <v>0</v>
      </c>
      <c r="I1117" s="121" t="s">
        <v>21</v>
      </c>
    </row>
    <row r="1118" spans="1:9" x14ac:dyDescent="0.25">
      <c r="A1118" s="216"/>
      <c r="B1118" s="212" t="s">
        <v>2153</v>
      </c>
      <c r="C1118" s="363" t="s">
        <v>3405</v>
      </c>
      <c r="D1118" s="214" t="s">
        <v>14</v>
      </c>
      <c r="E1118" s="235">
        <v>8470</v>
      </c>
      <c r="F1118" s="35">
        <v>41795</v>
      </c>
      <c r="G1118" s="44">
        <v>8470</v>
      </c>
      <c r="H1118" s="243">
        <f t="shared" si="17"/>
        <v>0</v>
      </c>
      <c r="I1118" s="58" t="s">
        <v>21</v>
      </c>
    </row>
    <row r="1119" spans="1:9" x14ac:dyDescent="0.25">
      <c r="A1119" s="216">
        <v>41796</v>
      </c>
      <c r="B1119" s="212" t="s">
        <v>2248</v>
      </c>
      <c r="C1119" s="363" t="s">
        <v>3405</v>
      </c>
      <c r="D1119" s="214" t="s">
        <v>14</v>
      </c>
      <c r="E1119" s="235">
        <v>11472.4</v>
      </c>
      <c r="F1119" s="35">
        <v>41796</v>
      </c>
      <c r="G1119" s="44">
        <v>11472.4</v>
      </c>
      <c r="H1119" s="243">
        <f t="shared" si="17"/>
        <v>0</v>
      </c>
      <c r="I1119" s="214" t="s">
        <v>21</v>
      </c>
    </row>
    <row r="1120" spans="1:9" x14ac:dyDescent="0.25">
      <c r="A1120" s="216"/>
      <c r="B1120" s="212" t="s">
        <v>2255</v>
      </c>
      <c r="C1120" s="363" t="s">
        <v>3405</v>
      </c>
      <c r="D1120" s="214" t="s">
        <v>14</v>
      </c>
      <c r="E1120" s="235">
        <v>2880</v>
      </c>
      <c r="F1120" s="35">
        <v>41796</v>
      </c>
      <c r="G1120" s="44">
        <v>2880</v>
      </c>
      <c r="H1120" s="243">
        <f t="shared" si="17"/>
        <v>0</v>
      </c>
      <c r="I1120" s="214" t="s">
        <v>30</v>
      </c>
    </row>
    <row r="1121" spans="1:9" x14ac:dyDescent="0.25">
      <c r="A1121" s="216"/>
      <c r="B1121" s="212" t="s">
        <v>2349</v>
      </c>
      <c r="C1121" s="363" t="s">
        <v>3405</v>
      </c>
      <c r="D1121" s="214" t="s">
        <v>14</v>
      </c>
      <c r="E1121" s="235">
        <v>14000</v>
      </c>
      <c r="F1121" s="35">
        <v>41797</v>
      </c>
      <c r="G1121" s="44">
        <v>14000</v>
      </c>
      <c r="H1121" s="243">
        <f t="shared" si="17"/>
        <v>0</v>
      </c>
      <c r="I1121" s="214" t="s">
        <v>12</v>
      </c>
    </row>
    <row r="1122" spans="1:9" x14ac:dyDescent="0.25">
      <c r="A1122" s="216"/>
      <c r="B1122" s="212" t="s">
        <v>1205</v>
      </c>
      <c r="C1122" s="363" t="s">
        <v>3405</v>
      </c>
      <c r="D1122" s="214" t="s">
        <v>14</v>
      </c>
      <c r="E1122" s="235">
        <v>9261.2000000000007</v>
      </c>
      <c r="F1122" s="35">
        <v>41799</v>
      </c>
      <c r="G1122" s="44">
        <v>9261.2000000000007</v>
      </c>
      <c r="H1122" s="243">
        <f t="shared" si="17"/>
        <v>0</v>
      </c>
      <c r="I1122" s="214" t="s">
        <v>30</v>
      </c>
    </row>
    <row r="1123" spans="1:9" x14ac:dyDescent="0.25">
      <c r="A1123" s="216"/>
      <c r="B1123" s="212" t="s">
        <v>1269</v>
      </c>
      <c r="C1123" s="363" t="s">
        <v>3405</v>
      </c>
      <c r="D1123" s="214" t="s">
        <v>14</v>
      </c>
      <c r="E1123" s="235">
        <v>8200</v>
      </c>
      <c r="F1123" s="35">
        <v>41799</v>
      </c>
      <c r="G1123" s="44">
        <v>8200</v>
      </c>
      <c r="H1123" s="243">
        <f t="shared" si="17"/>
        <v>0</v>
      </c>
      <c r="I1123" s="214"/>
    </row>
    <row r="1124" spans="1:9" x14ac:dyDescent="0.25">
      <c r="A1124" s="216"/>
      <c r="B1124" s="212" t="s">
        <v>1328</v>
      </c>
      <c r="C1124" s="363" t="s">
        <v>3405</v>
      </c>
      <c r="D1124" s="214" t="s">
        <v>14</v>
      </c>
      <c r="E1124" s="235">
        <v>7240</v>
      </c>
      <c r="F1124" s="35">
        <v>41800</v>
      </c>
      <c r="G1124" s="56">
        <v>7240</v>
      </c>
      <c r="H1124" s="243">
        <f t="shared" si="17"/>
        <v>0</v>
      </c>
      <c r="I1124" s="214" t="s">
        <v>21</v>
      </c>
    </row>
    <row r="1125" spans="1:9" x14ac:dyDescent="0.25">
      <c r="A1125" s="216"/>
      <c r="B1125" s="212" t="s">
        <v>1426</v>
      </c>
      <c r="C1125" s="363" t="s">
        <v>3405</v>
      </c>
      <c r="D1125" s="214" t="s">
        <v>14</v>
      </c>
      <c r="E1125" s="235">
        <v>5368.6</v>
      </c>
      <c r="F1125" s="35">
        <v>41801</v>
      </c>
      <c r="G1125" s="44">
        <v>5368.6</v>
      </c>
      <c r="H1125" s="243">
        <f t="shared" si="17"/>
        <v>0</v>
      </c>
      <c r="I1125" s="214" t="s">
        <v>27</v>
      </c>
    </row>
    <row r="1126" spans="1:9" x14ac:dyDescent="0.25">
      <c r="A1126" s="216">
        <v>41803</v>
      </c>
      <c r="B1126" s="212" t="s">
        <v>1617</v>
      </c>
      <c r="C1126" s="363" t="s">
        <v>3405</v>
      </c>
      <c r="D1126" s="214" t="s">
        <v>14</v>
      </c>
      <c r="E1126" s="235">
        <v>3276</v>
      </c>
      <c r="F1126" s="35">
        <v>41804</v>
      </c>
      <c r="G1126" s="44">
        <v>3276</v>
      </c>
      <c r="H1126" s="243">
        <f t="shared" si="17"/>
        <v>0</v>
      </c>
      <c r="I1126" s="214" t="s">
        <v>30</v>
      </c>
    </row>
    <row r="1127" spans="1:9" ht="15.75" x14ac:dyDescent="0.25">
      <c r="A1127" s="216"/>
      <c r="B1127" s="342" t="s">
        <v>1636</v>
      </c>
      <c r="C1127" s="343" t="s">
        <v>3573</v>
      </c>
      <c r="D1127" s="214" t="s">
        <v>14</v>
      </c>
      <c r="E1127" s="235">
        <v>2946</v>
      </c>
      <c r="F1127" s="35">
        <v>41803</v>
      </c>
      <c r="G1127" s="44">
        <v>2946</v>
      </c>
      <c r="H1127" s="243">
        <f t="shared" si="17"/>
        <v>0</v>
      </c>
      <c r="I1127" s="214"/>
    </row>
    <row r="1128" spans="1:9" ht="15.75" x14ac:dyDescent="0.25">
      <c r="A1128" s="216"/>
      <c r="B1128" s="342" t="s">
        <v>1701</v>
      </c>
      <c r="C1128" s="343" t="s">
        <v>3573</v>
      </c>
      <c r="D1128" s="214" t="s">
        <v>14</v>
      </c>
      <c r="E1128" s="235">
        <v>16482</v>
      </c>
      <c r="F1128" s="35">
        <v>41804</v>
      </c>
      <c r="G1128" s="56">
        <v>16482</v>
      </c>
      <c r="H1128" s="243">
        <f t="shared" si="17"/>
        <v>0</v>
      </c>
      <c r="I1128" s="214" t="s">
        <v>12</v>
      </c>
    </row>
    <row r="1129" spans="1:9" ht="15.75" x14ac:dyDescent="0.25">
      <c r="A1129" s="216"/>
      <c r="B1129" s="342" t="s">
        <v>1827</v>
      </c>
      <c r="C1129" s="343" t="s">
        <v>3573</v>
      </c>
      <c r="D1129" s="214" t="s">
        <v>14</v>
      </c>
      <c r="E1129" s="235">
        <v>5285.5</v>
      </c>
      <c r="F1129" s="35">
        <v>41806</v>
      </c>
      <c r="G1129" s="44">
        <v>5285.5</v>
      </c>
      <c r="H1129" s="243">
        <f t="shared" si="17"/>
        <v>0</v>
      </c>
      <c r="I1129" s="214" t="s">
        <v>3427</v>
      </c>
    </row>
    <row r="1130" spans="1:9" ht="15.75" x14ac:dyDescent="0.25">
      <c r="A1130" s="216"/>
      <c r="B1130" s="342" t="s">
        <v>1930</v>
      </c>
      <c r="C1130" s="343" t="s">
        <v>3573</v>
      </c>
      <c r="D1130" s="214" t="s">
        <v>14</v>
      </c>
      <c r="E1130" s="235">
        <v>1920</v>
      </c>
      <c r="F1130" s="35">
        <v>41806</v>
      </c>
      <c r="G1130" s="44">
        <v>1920</v>
      </c>
      <c r="H1130" s="243">
        <f t="shared" si="17"/>
        <v>0</v>
      </c>
      <c r="I1130" s="214"/>
    </row>
    <row r="1131" spans="1:9" ht="15.75" x14ac:dyDescent="0.25">
      <c r="A1131" s="275"/>
      <c r="B1131" s="342" t="s">
        <v>2022</v>
      </c>
      <c r="C1131" s="343" t="s">
        <v>3573</v>
      </c>
      <c r="D1131" s="214" t="s">
        <v>14</v>
      </c>
      <c r="E1131" s="235">
        <v>2012</v>
      </c>
      <c r="F1131" s="35">
        <v>41807</v>
      </c>
      <c r="G1131" s="44">
        <v>2012</v>
      </c>
      <c r="H1131" s="243">
        <f t="shared" si="17"/>
        <v>0</v>
      </c>
      <c r="I1131" s="214"/>
    </row>
    <row r="1132" spans="1:9" ht="15.75" x14ac:dyDescent="0.25">
      <c r="A1132" s="216"/>
      <c r="B1132" s="342" t="s">
        <v>2095</v>
      </c>
      <c r="C1132" s="343" t="s">
        <v>3573</v>
      </c>
      <c r="D1132" s="214" t="s">
        <v>14</v>
      </c>
      <c r="E1132" s="235">
        <v>14512</v>
      </c>
      <c r="F1132" s="35">
        <v>41808</v>
      </c>
      <c r="G1132" s="56">
        <v>14512</v>
      </c>
      <c r="H1132" s="243">
        <f t="shared" si="17"/>
        <v>0</v>
      </c>
      <c r="I1132" s="214" t="s">
        <v>65</v>
      </c>
    </row>
    <row r="1133" spans="1:9" ht="15.75" x14ac:dyDescent="0.25">
      <c r="A1133" s="366">
        <v>41809</v>
      </c>
      <c r="B1133" s="367" t="s">
        <v>2237</v>
      </c>
      <c r="C1133" s="368" t="s">
        <v>3573</v>
      </c>
      <c r="D1133" s="214" t="s">
        <v>14</v>
      </c>
      <c r="E1133" s="235">
        <v>5664</v>
      </c>
      <c r="F1133" s="35">
        <v>41809</v>
      </c>
      <c r="G1133" s="44">
        <v>5664</v>
      </c>
      <c r="H1133" s="243">
        <f t="shared" si="17"/>
        <v>0</v>
      </c>
      <c r="I1133" s="214" t="s">
        <v>27</v>
      </c>
    </row>
    <row r="1134" spans="1:9" ht="15.75" x14ac:dyDescent="0.25">
      <c r="A1134" s="216"/>
      <c r="B1134" s="342" t="s">
        <v>1167</v>
      </c>
      <c r="C1134" s="343" t="s">
        <v>3573</v>
      </c>
      <c r="D1134" s="214" t="s">
        <v>14</v>
      </c>
      <c r="E1134" s="235">
        <v>12084</v>
      </c>
      <c r="F1134" s="35">
        <v>41811</v>
      </c>
      <c r="G1134" s="44">
        <v>12084</v>
      </c>
      <c r="H1134" s="243">
        <f t="shared" si="17"/>
        <v>0</v>
      </c>
      <c r="I1134" s="214" t="s">
        <v>30</v>
      </c>
    </row>
    <row r="1135" spans="1:9" ht="15.75" x14ac:dyDescent="0.25">
      <c r="A1135" s="216"/>
      <c r="B1135" s="342" t="s">
        <v>1274</v>
      </c>
      <c r="C1135" s="343" t="s">
        <v>3573</v>
      </c>
      <c r="D1135" s="214" t="s">
        <v>14</v>
      </c>
      <c r="E1135" s="235">
        <v>7980</v>
      </c>
      <c r="F1135" s="35">
        <v>41813</v>
      </c>
      <c r="G1135" s="44">
        <v>7980</v>
      </c>
      <c r="H1135" s="243">
        <f t="shared" si="17"/>
        <v>0</v>
      </c>
      <c r="I1135" s="58" t="s">
        <v>30</v>
      </c>
    </row>
    <row r="1136" spans="1:9" ht="15.75" x14ac:dyDescent="0.25">
      <c r="A1136" s="216"/>
      <c r="B1136" s="342" t="s">
        <v>1326</v>
      </c>
      <c r="C1136" s="343" t="s">
        <v>3573</v>
      </c>
      <c r="D1136" s="214" t="s">
        <v>14</v>
      </c>
      <c r="E1136" s="235">
        <v>7980</v>
      </c>
      <c r="F1136" s="35">
        <v>41813</v>
      </c>
      <c r="G1136" s="44">
        <v>7980</v>
      </c>
      <c r="H1136" s="243">
        <f t="shared" si="17"/>
        <v>0</v>
      </c>
      <c r="I1136" s="214" t="s">
        <v>3427</v>
      </c>
    </row>
    <row r="1137" spans="1:9" ht="15.75" x14ac:dyDescent="0.25">
      <c r="A1137" s="216"/>
      <c r="B1137" s="342" t="s">
        <v>1437</v>
      </c>
      <c r="C1137" s="343" t="s">
        <v>3573</v>
      </c>
      <c r="D1137" s="214" t="s">
        <v>14</v>
      </c>
      <c r="E1137" s="235">
        <v>8040</v>
      </c>
      <c r="F1137" s="35">
        <v>41814</v>
      </c>
      <c r="G1137" s="44">
        <v>8040</v>
      </c>
      <c r="H1137" s="243">
        <f t="shared" si="17"/>
        <v>0</v>
      </c>
      <c r="I1137" s="58" t="s">
        <v>65</v>
      </c>
    </row>
    <row r="1138" spans="1:9" ht="15.75" x14ac:dyDescent="0.25">
      <c r="A1138" s="216"/>
      <c r="B1138" s="342" t="s">
        <v>1507</v>
      </c>
      <c r="C1138" s="343" t="s">
        <v>3573</v>
      </c>
      <c r="D1138" s="214" t="s">
        <v>14</v>
      </c>
      <c r="E1138" s="235">
        <v>9480</v>
      </c>
      <c r="F1138" s="35">
        <v>41815</v>
      </c>
      <c r="G1138" s="34">
        <v>9480</v>
      </c>
      <c r="H1138" s="243">
        <f t="shared" si="17"/>
        <v>0</v>
      </c>
      <c r="I1138" s="121" t="s">
        <v>217</v>
      </c>
    </row>
    <row r="1139" spans="1:9" ht="15.75" x14ac:dyDescent="0.25">
      <c r="A1139" s="216"/>
      <c r="B1139" s="342" t="s">
        <v>1572</v>
      </c>
      <c r="C1139" s="343" t="s">
        <v>3573</v>
      </c>
      <c r="D1139" s="214" t="s">
        <v>14</v>
      </c>
      <c r="E1139" s="235">
        <v>6750</v>
      </c>
      <c r="F1139" s="35">
        <v>41816</v>
      </c>
      <c r="G1139" s="34">
        <v>6750</v>
      </c>
      <c r="H1139" s="243">
        <f t="shared" si="17"/>
        <v>0</v>
      </c>
      <c r="I1139" s="52" t="s">
        <v>12</v>
      </c>
    </row>
    <row r="1140" spans="1:9" x14ac:dyDescent="0.25">
      <c r="A1140" s="216">
        <v>41817</v>
      </c>
      <c r="B1140" s="212" t="s">
        <v>1679</v>
      </c>
      <c r="C1140" s="253" t="s">
        <v>3681</v>
      </c>
      <c r="D1140" s="214" t="s">
        <v>14</v>
      </c>
      <c r="E1140" s="364">
        <v>9240</v>
      </c>
      <c r="F1140" s="35">
        <v>41817</v>
      </c>
      <c r="G1140" s="34">
        <v>9240</v>
      </c>
      <c r="H1140" s="243">
        <f t="shared" si="17"/>
        <v>0</v>
      </c>
      <c r="I1140" s="121" t="s">
        <v>65</v>
      </c>
    </row>
    <row r="1141" spans="1:9" x14ac:dyDescent="0.25">
      <c r="A1141" s="216"/>
      <c r="B1141" s="212" t="s">
        <v>1757</v>
      </c>
      <c r="C1141" s="253" t="s">
        <v>3681</v>
      </c>
      <c r="D1141" s="214" t="s">
        <v>14</v>
      </c>
      <c r="E1141" s="235">
        <v>11700</v>
      </c>
      <c r="F1141" s="35">
        <v>41818</v>
      </c>
      <c r="G1141" s="44">
        <v>11700</v>
      </c>
      <c r="H1141" s="243">
        <f t="shared" si="17"/>
        <v>0</v>
      </c>
      <c r="I1141" s="214" t="s">
        <v>12</v>
      </c>
    </row>
    <row r="1142" spans="1:9" x14ac:dyDescent="0.25">
      <c r="A1142" s="216"/>
      <c r="B1142" s="212" t="s">
        <v>1864</v>
      </c>
      <c r="C1142" s="253" t="s">
        <v>3681</v>
      </c>
      <c r="D1142" s="214" t="s">
        <v>14</v>
      </c>
      <c r="E1142" s="235">
        <v>8700</v>
      </c>
      <c r="F1142" s="35">
        <v>41819</v>
      </c>
      <c r="G1142" s="44">
        <v>8700</v>
      </c>
      <c r="H1142" s="243">
        <f t="shared" si="17"/>
        <v>0</v>
      </c>
      <c r="I1142" s="214" t="s">
        <v>12</v>
      </c>
    </row>
    <row r="1143" spans="1:9" x14ac:dyDescent="0.25">
      <c r="A1143" s="216"/>
      <c r="B1143" s="212" t="s">
        <v>1918</v>
      </c>
      <c r="C1143" s="253" t="s">
        <v>3681</v>
      </c>
      <c r="D1143" s="214" t="s">
        <v>14</v>
      </c>
      <c r="E1143" s="235">
        <v>10440</v>
      </c>
      <c r="F1143" s="35">
        <v>41823</v>
      </c>
      <c r="G1143" s="44">
        <v>10440</v>
      </c>
      <c r="H1143" s="243">
        <f t="shared" si="17"/>
        <v>0</v>
      </c>
      <c r="I1143" s="214" t="s">
        <v>12</v>
      </c>
    </row>
    <row r="1144" spans="1:9" ht="15.75" x14ac:dyDescent="0.25">
      <c r="A1144" s="216"/>
      <c r="B1144" s="342" t="s">
        <v>2085</v>
      </c>
      <c r="C1144" s="343" t="s">
        <v>3573</v>
      </c>
      <c r="D1144" s="214" t="s">
        <v>3617</v>
      </c>
      <c r="E1144" s="235">
        <v>34687</v>
      </c>
      <c r="F1144" s="35">
        <v>41807</v>
      </c>
      <c r="G1144" s="44">
        <v>34687</v>
      </c>
      <c r="H1144" s="243">
        <f t="shared" si="17"/>
        <v>0</v>
      </c>
      <c r="I1144" s="214"/>
    </row>
    <row r="1145" spans="1:9" x14ac:dyDescent="0.25">
      <c r="A1145" s="216"/>
      <c r="B1145" s="212" t="s">
        <v>1914</v>
      </c>
      <c r="C1145" s="363" t="s">
        <v>3405</v>
      </c>
      <c r="D1145" s="214" t="s">
        <v>3464</v>
      </c>
      <c r="E1145" s="235">
        <v>33276</v>
      </c>
      <c r="F1145" s="35">
        <v>41792</v>
      </c>
      <c r="G1145" s="34">
        <v>33276</v>
      </c>
      <c r="H1145" s="86">
        <f t="shared" si="17"/>
        <v>0</v>
      </c>
      <c r="I1145" s="121"/>
    </row>
    <row r="1146" spans="1:9" ht="15.75" x14ac:dyDescent="0.25">
      <c r="A1146" s="216"/>
      <c r="B1146" s="342" t="s">
        <v>1975</v>
      </c>
      <c r="C1146" s="343" t="s">
        <v>3573</v>
      </c>
      <c r="D1146" s="214" t="s">
        <v>189</v>
      </c>
      <c r="E1146" s="235">
        <v>16792</v>
      </c>
      <c r="F1146" s="35">
        <v>41806</v>
      </c>
      <c r="G1146" s="44">
        <v>16792</v>
      </c>
      <c r="H1146" s="243">
        <f t="shared" si="17"/>
        <v>0</v>
      </c>
      <c r="I1146" s="214" t="s">
        <v>217</v>
      </c>
    </row>
    <row r="1147" spans="1:9" ht="15.75" x14ac:dyDescent="0.25">
      <c r="A1147" s="216"/>
      <c r="B1147" s="342" t="s">
        <v>2051</v>
      </c>
      <c r="C1147" s="343" t="s">
        <v>3573</v>
      </c>
      <c r="D1147" s="214" t="s">
        <v>189</v>
      </c>
      <c r="E1147" s="235">
        <v>11785.5</v>
      </c>
      <c r="F1147" s="35">
        <v>41807</v>
      </c>
      <c r="G1147" s="44">
        <v>11785.5</v>
      </c>
      <c r="H1147" s="243">
        <f t="shared" si="17"/>
        <v>0</v>
      </c>
      <c r="I1147" s="214"/>
    </row>
    <row r="1148" spans="1:9" ht="15.75" x14ac:dyDescent="0.25">
      <c r="A1148" s="366">
        <v>41809</v>
      </c>
      <c r="B1148" s="367" t="s">
        <v>2167</v>
      </c>
      <c r="C1148" s="368" t="s">
        <v>3573</v>
      </c>
      <c r="D1148" s="214" t="s">
        <v>189</v>
      </c>
      <c r="E1148" s="235">
        <v>5916</v>
      </c>
      <c r="F1148" s="35">
        <v>41809</v>
      </c>
      <c r="G1148" s="44">
        <v>5916</v>
      </c>
      <c r="H1148" s="243">
        <f t="shared" si="17"/>
        <v>0</v>
      </c>
      <c r="I1148" s="214" t="s">
        <v>21</v>
      </c>
    </row>
    <row r="1149" spans="1:9" ht="15.75" x14ac:dyDescent="0.25">
      <c r="A1149" s="216"/>
      <c r="B1149" s="342" t="s">
        <v>2345</v>
      </c>
      <c r="C1149" s="343" t="s">
        <v>3573</v>
      </c>
      <c r="D1149" s="214" t="s">
        <v>189</v>
      </c>
      <c r="E1149" s="235">
        <v>5985.5</v>
      </c>
      <c r="F1149" s="35">
        <v>41810</v>
      </c>
      <c r="G1149" s="44">
        <v>5985.5</v>
      </c>
      <c r="H1149" s="243">
        <f t="shared" si="17"/>
        <v>0</v>
      </c>
      <c r="I1149" s="214" t="s">
        <v>21</v>
      </c>
    </row>
    <row r="1150" spans="1:9" ht="15.75" x14ac:dyDescent="0.25">
      <c r="A1150" s="216"/>
      <c r="B1150" s="342" t="s">
        <v>1144</v>
      </c>
      <c r="C1150" s="343" t="s">
        <v>3573</v>
      </c>
      <c r="D1150" s="214" t="s">
        <v>189</v>
      </c>
      <c r="E1150" s="235">
        <v>4521</v>
      </c>
      <c r="F1150" s="35">
        <v>41810</v>
      </c>
      <c r="G1150" s="44">
        <v>4521</v>
      </c>
      <c r="H1150" s="243">
        <f t="shared" si="17"/>
        <v>0</v>
      </c>
      <c r="I1150" s="214"/>
    </row>
    <row r="1151" spans="1:9" ht="15.75" x14ac:dyDescent="0.25">
      <c r="A1151" s="216"/>
      <c r="B1151" s="342" t="s">
        <v>1145</v>
      </c>
      <c r="C1151" s="343" t="s">
        <v>3573</v>
      </c>
      <c r="D1151" s="214" t="s">
        <v>189</v>
      </c>
      <c r="E1151" s="235">
        <v>1631</v>
      </c>
      <c r="F1151" s="35">
        <v>41810</v>
      </c>
      <c r="G1151" s="44">
        <v>1631</v>
      </c>
      <c r="H1151" s="243">
        <f t="shared" si="17"/>
        <v>0</v>
      </c>
      <c r="I1151" s="214"/>
    </row>
    <row r="1152" spans="1:9" ht="15.75" x14ac:dyDescent="0.25">
      <c r="A1152" s="216"/>
      <c r="B1152" s="342" t="s">
        <v>1186</v>
      </c>
      <c r="C1152" s="343" t="s">
        <v>3573</v>
      </c>
      <c r="D1152" s="214" t="s">
        <v>189</v>
      </c>
      <c r="E1152" s="235">
        <v>10826</v>
      </c>
      <c r="F1152" s="35">
        <v>41811</v>
      </c>
      <c r="G1152" s="44">
        <v>10826</v>
      </c>
      <c r="H1152" s="243">
        <f t="shared" si="17"/>
        <v>0</v>
      </c>
      <c r="I1152" s="214"/>
    </row>
    <row r="1153" spans="1:9" ht="15.75" x14ac:dyDescent="0.25">
      <c r="A1153" s="216"/>
      <c r="B1153" s="342" t="s">
        <v>1546</v>
      </c>
      <c r="C1153" s="343" t="s">
        <v>3573</v>
      </c>
      <c r="D1153" s="214" t="s">
        <v>189</v>
      </c>
      <c r="E1153" s="235">
        <v>23187</v>
      </c>
      <c r="F1153" s="35">
        <v>41815</v>
      </c>
      <c r="G1153" s="34">
        <v>23187</v>
      </c>
      <c r="H1153" s="243">
        <f t="shared" si="17"/>
        <v>0</v>
      </c>
      <c r="I1153" s="121" t="s">
        <v>217</v>
      </c>
    </row>
    <row r="1154" spans="1:9" x14ac:dyDescent="0.25">
      <c r="A1154" s="216"/>
      <c r="B1154" s="212" t="s">
        <v>1700</v>
      </c>
      <c r="C1154" s="253" t="s">
        <v>3681</v>
      </c>
      <c r="D1154" s="214" t="s">
        <v>189</v>
      </c>
      <c r="E1154" s="235">
        <v>23562</v>
      </c>
      <c r="F1154" s="35">
        <v>41817</v>
      </c>
      <c r="G1154" s="34">
        <v>23562</v>
      </c>
      <c r="H1154" s="243">
        <f t="shared" si="17"/>
        <v>0</v>
      </c>
      <c r="I1154" s="121" t="s">
        <v>217</v>
      </c>
    </row>
    <row r="1155" spans="1:9" x14ac:dyDescent="0.25">
      <c r="A1155" s="216"/>
      <c r="B1155" s="212" t="s">
        <v>1965</v>
      </c>
      <c r="C1155" s="253" t="s">
        <v>3681</v>
      </c>
      <c r="D1155" s="214" t="s">
        <v>189</v>
      </c>
      <c r="E1155" s="235">
        <v>15881.5</v>
      </c>
      <c r="F1155" s="35">
        <v>41820</v>
      </c>
      <c r="G1155" s="44">
        <v>15881.5</v>
      </c>
      <c r="H1155" s="243">
        <f t="shared" ref="H1155:H1218" si="18">E1155-G1155</f>
        <v>0</v>
      </c>
      <c r="I1155" s="214" t="s">
        <v>21</v>
      </c>
    </row>
    <row r="1156" spans="1:9" x14ac:dyDescent="0.25">
      <c r="A1156" s="216"/>
      <c r="B1156" s="212" t="s">
        <v>1815</v>
      </c>
      <c r="C1156" s="363" t="s">
        <v>3405</v>
      </c>
      <c r="D1156" s="214" t="s">
        <v>11</v>
      </c>
      <c r="E1156" s="235">
        <v>39210.5</v>
      </c>
      <c r="F1156" s="35">
        <v>41808</v>
      </c>
      <c r="G1156" s="44">
        <v>39210.5</v>
      </c>
      <c r="H1156" s="86">
        <f t="shared" si="18"/>
        <v>0</v>
      </c>
      <c r="I1156" s="214" t="s">
        <v>12</v>
      </c>
    </row>
    <row r="1157" spans="1:9" x14ac:dyDescent="0.25">
      <c r="A1157" s="216"/>
      <c r="B1157" s="212" t="s">
        <v>1900</v>
      </c>
      <c r="C1157" s="363" t="s">
        <v>3405</v>
      </c>
      <c r="D1157" s="214" t="s">
        <v>11</v>
      </c>
      <c r="E1157" s="235">
        <v>47785</v>
      </c>
      <c r="F1157" s="35">
        <v>41808</v>
      </c>
      <c r="G1157" s="34">
        <v>47785</v>
      </c>
      <c r="H1157" s="86">
        <f t="shared" si="18"/>
        <v>0</v>
      </c>
      <c r="I1157" s="121" t="s">
        <v>21</v>
      </c>
    </row>
    <row r="1158" spans="1:9" x14ac:dyDescent="0.25">
      <c r="A1158" s="216"/>
      <c r="B1158" s="212" t="s">
        <v>1970</v>
      </c>
      <c r="C1158" s="363" t="s">
        <v>3405</v>
      </c>
      <c r="D1158" s="214" t="s">
        <v>11</v>
      </c>
      <c r="E1158" s="235">
        <v>28971</v>
      </c>
      <c r="F1158" s="35">
        <v>41808</v>
      </c>
      <c r="G1158" s="34">
        <v>28971</v>
      </c>
      <c r="H1158" s="86">
        <f t="shared" si="18"/>
        <v>0</v>
      </c>
      <c r="I1158" s="121" t="s">
        <v>65</v>
      </c>
    </row>
    <row r="1159" spans="1:9" x14ac:dyDescent="0.25">
      <c r="A1159" s="216"/>
      <c r="B1159" s="212" t="s">
        <v>2070</v>
      </c>
      <c r="C1159" s="363" t="s">
        <v>3405</v>
      </c>
      <c r="D1159" s="214" t="s">
        <v>11</v>
      </c>
      <c r="E1159" s="235">
        <v>40682</v>
      </c>
      <c r="F1159" s="35">
        <v>41808</v>
      </c>
      <c r="G1159" s="34">
        <v>5825</v>
      </c>
      <c r="H1159" s="243">
        <f t="shared" si="18"/>
        <v>34857</v>
      </c>
      <c r="I1159" s="121" t="s">
        <v>65</v>
      </c>
    </row>
    <row r="1160" spans="1:9" x14ac:dyDescent="0.25">
      <c r="A1160" s="216"/>
      <c r="B1160" s="212" t="s">
        <v>2135</v>
      </c>
      <c r="C1160" s="363" t="s">
        <v>3405</v>
      </c>
      <c r="D1160" s="214" t="s">
        <v>11</v>
      </c>
      <c r="E1160" s="235">
        <v>34113.5</v>
      </c>
      <c r="F1160" s="341"/>
      <c r="G1160" s="320"/>
      <c r="H1160" s="243">
        <f t="shared" si="18"/>
        <v>34113.5</v>
      </c>
      <c r="I1160" s="214"/>
    </row>
    <row r="1161" spans="1:9" x14ac:dyDescent="0.25">
      <c r="A1161" s="216"/>
      <c r="B1161" s="212" t="s">
        <v>2148</v>
      </c>
      <c r="C1161" s="363" t="s">
        <v>3405</v>
      </c>
      <c r="D1161" s="214" t="s">
        <v>11</v>
      </c>
      <c r="E1161" s="235">
        <v>149</v>
      </c>
      <c r="F1161" s="335"/>
      <c r="G1161" s="320"/>
      <c r="H1161" s="243">
        <f t="shared" si="18"/>
        <v>149</v>
      </c>
      <c r="I1161" s="214" t="s">
        <v>65</v>
      </c>
    </row>
    <row r="1162" spans="1:9" x14ac:dyDescent="0.25">
      <c r="A1162" s="216"/>
      <c r="B1162" s="212" t="s">
        <v>2160</v>
      </c>
      <c r="C1162" s="363" t="s">
        <v>3405</v>
      </c>
      <c r="D1162" s="214" t="s">
        <v>11</v>
      </c>
      <c r="E1162" s="235">
        <v>30829.200000000001</v>
      </c>
      <c r="F1162" s="341"/>
      <c r="G1162" s="320"/>
      <c r="H1162" s="243">
        <f t="shared" si="18"/>
        <v>30829.200000000001</v>
      </c>
      <c r="I1162" s="214" t="s">
        <v>65</v>
      </c>
    </row>
    <row r="1163" spans="1:9" x14ac:dyDescent="0.25">
      <c r="A1163" s="216"/>
      <c r="B1163" s="212" t="s">
        <v>2244</v>
      </c>
      <c r="C1163" s="363" t="s">
        <v>3405</v>
      </c>
      <c r="D1163" s="214" t="s">
        <v>11</v>
      </c>
      <c r="E1163" s="235">
        <v>29569</v>
      </c>
      <c r="F1163" s="341"/>
      <c r="G1163" s="320"/>
      <c r="H1163" s="243">
        <f t="shared" si="18"/>
        <v>29569</v>
      </c>
      <c r="I1163" s="214" t="s">
        <v>65</v>
      </c>
    </row>
    <row r="1164" spans="1:9" x14ac:dyDescent="0.25">
      <c r="A1164" s="216"/>
      <c r="B1164" s="212" t="s">
        <v>2330</v>
      </c>
      <c r="C1164" s="363" t="s">
        <v>3405</v>
      </c>
      <c r="D1164" s="214" t="s">
        <v>11</v>
      </c>
      <c r="E1164" s="235">
        <v>42370.5</v>
      </c>
      <c r="F1164" s="341"/>
      <c r="G1164" s="320"/>
      <c r="H1164" s="243">
        <f t="shared" si="18"/>
        <v>42370.5</v>
      </c>
      <c r="I1164" s="214" t="s">
        <v>65</v>
      </c>
    </row>
    <row r="1165" spans="1:9" x14ac:dyDescent="0.25">
      <c r="A1165" s="216"/>
      <c r="B1165" s="212" t="s">
        <v>2333</v>
      </c>
      <c r="C1165" s="363" t="s">
        <v>3405</v>
      </c>
      <c r="D1165" s="214" t="s">
        <v>11</v>
      </c>
      <c r="E1165" s="235">
        <v>2385</v>
      </c>
      <c r="F1165" s="341"/>
      <c r="G1165" s="320"/>
      <c r="H1165" s="243">
        <f t="shared" si="18"/>
        <v>2385</v>
      </c>
      <c r="I1165" s="214" t="s">
        <v>65</v>
      </c>
    </row>
    <row r="1166" spans="1:9" x14ac:dyDescent="0.25">
      <c r="A1166" s="216"/>
      <c r="B1166" s="212" t="s">
        <v>1158</v>
      </c>
      <c r="C1166" s="363" t="s">
        <v>3405</v>
      </c>
      <c r="D1166" s="214" t="s">
        <v>11</v>
      </c>
      <c r="E1166" s="235">
        <v>47087.6</v>
      </c>
      <c r="F1166" s="341"/>
      <c r="G1166" s="320"/>
      <c r="H1166" s="243">
        <f t="shared" si="18"/>
        <v>47087.6</v>
      </c>
      <c r="I1166" s="214" t="s">
        <v>217</v>
      </c>
    </row>
    <row r="1167" spans="1:9" x14ac:dyDescent="0.25">
      <c r="A1167" s="216"/>
      <c r="B1167" s="212" t="s">
        <v>1212</v>
      </c>
      <c r="C1167" s="363" t="s">
        <v>3405</v>
      </c>
      <c r="D1167" s="214" t="s">
        <v>11</v>
      </c>
      <c r="E1167" s="235">
        <v>29869</v>
      </c>
      <c r="F1167" s="341"/>
      <c r="G1167" s="320"/>
      <c r="H1167" s="243">
        <f t="shared" si="18"/>
        <v>29869</v>
      </c>
      <c r="I1167" s="58" t="s">
        <v>12</v>
      </c>
    </row>
    <row r="1168" spans="1:9" x14ac:dyDescent="0.25">
      <c r="A1168" s="216"/>
      <c r="B1168" s="212" t="s">
        <v>1248</v>
      </c>
      <c r="C1168" s="363" t="s">
        <v>3405</v>
      </c>
      <c r="D1168" s="214" t="s">
        <v>11</v>
      </c>
      <c r="E1168" s="235">
        <v>23659.8</v>
      </c>
      <c r="F1168" s="341"/>
      <c r="G1168" s="320"/>
      <c r="H1168" s="243">
        <f t="shared" si="18"/>
        <v>23659.8</v>
      </c>
      <c r="I1168" s="214" t="s">
        <v>3530</v>
      </c>
    </row>
    <row r="1169" spans="1:9" x14ac:dyDescent="0.25">
      <c r="A1169" s="216"/>
      <c r="B1169" s="212" t="s">
        <v>1349</v>
      </c>
      <c r="C1169" s="363" t="s">
        <v>3405</v>
      </c>
      <c r="D1169" s="214" t="s">
        <v>11</v>
      </c>
      <c r="E1169" s="235">
        <v>29257.5</v>
      </c>
      <c r="F1169" s="341"/>
      <c r="G1169" s="320"/>
      <c r="H1169" s="243">
        <f t="shared" si="18"/>
        <v>29257.5</v>
      </c>
      <c r="I1169" s="58" t="s">
        <v>65</v>
      </c>
    </row>
    <row r="1170" spans="1:9" x14ac:dyDescent="0.25">
      <c r="A1170" s="216">
        <v>41801</v>
      </c>
      <c r="B1170" s="212" t="s">
        <v>1423</v>
      </c>
      <c r="C1170" s="363" t="s">
        <v>3405</v>
      </c>
      <c r="D1170" s="214" t="s">
        <v>11</v>
      </c>
      <c r="E1170" s="235">
        <v>20146</v>
      </c>
      <c r="F1170" s="341"/>
      <c r="G1170" s="320"/>
      <c r="H1170" s="243">
        <f t="shared" si="18"/>
        <v>20146</v>
      </c>
      <c r="I1170" s="214"/>
    </row>
    <row r="1171" spans="1:9" x14ac:dyDescent="0.25">
      <c r="A1171" s="216"/>
      <c r="B1171" s="212" t="s">
        <v>1445</v>
      </c>
      <c r="C1171" s="363" t="s">
        <v>3405</v>
      </c>
      <c r="D1171" s="214" t="s">
        <v>11</v>
      </c>
      <c r="E1171" s="235">
        <v>40091</v>
      </c>
      <c r="F1171" s="341"/>
      <c r="G1171" s="320"/>
      <c r="H1171" s="243">
        <f t="shared" si="18"/>
        <v>40091</v>
      </c>
      <c r="I1171" s="214" t="s">
        <v>65</v>
      </c>
    </row>
    <row r="1172" spans="1:9" x14ac:dyDescent="0.25">
      <c r="A1172" s="216"/>
      <c r="B1172" s="212" t="s">
        <v>1549</v>
      </c>
      <c r="C1172" s="363" t="s">
        <v>3405</v>
      </c>
      <c r="D1172" s="214" t="s">
        <v>11</v>
      </c>
      <c r="E1172" s="235">
        <v>69654</v>
      </c>
      <c r="F1172" s="341"/>
      <c r="G1172" s="320"/>
      <c r="H1172" s="243">
        <f t="shared" si="18"/>
        <v>69654</v>
      </c>
      <c r="I1172" s="214" t="s">
        <v>65</v>
      </c>
    </row>
    <row r="1173" spans="1:9" ht="15.75" x14ac:dyDescent="0.25">
      <c r="A1173" s="216"/>
      <c r="B1173" s="342" t="s">
        <v>1661</v>
      </c>
      <c r="C1173" s="343" t="s">
        <v>3573</v>
      </c>
      <c r="D1173" s="214" t="s">
        <v>11</v>
      </c>
      <c r="E1173" s="235">
        <v>61086</v>
      </c>
      <c r="F1173" s="38">
        <v>41843</v>
      </c>
      <c r="G1173" s="245">
        <v>61086</v>
      </c>
      <c r="H1173" s="243">
        <f t="shared" si="18"/>
        <v>0</v>
      </c>
      <c r="I1173" s="214" t="s">
        <v>65</v>
      </c>
    </row>
    <row r="1174" spans="1:9" ht="15.75" x14ac:dyDescent="0.25">
      <c r="A1174" s="216"/>
      <c r="B1174" s="342" t="s">
        <v>1748</v>
      </c>
      <c r="C1174" s="343" t="s">
        <v>3573</v>
      </c>
      <c r="D1174" s="214" t="s">
        <v>11</v>
      </c>
      <c r="E1174" s="235">
        <v>32947</v>
      </c>
      <c r="F1174" s="341"/>
      <c r="G1174" s="320"/>
      <c r="H1174" s="243">
        <f t="shared" si="18"/>
        <v>32947</v>
      </c>
      <c r="I1174" s="214" t="s">
        <v>65</v>
      </c>
    </row>
    <row r="1175" spans="1:9" ht="15.75" x14ac:dyDescent="0.25">
      <c r="A1175" s="216"/>
      <c r="B1175" s="342" t="s">
        <v>1819</v>
      </c>
      <c r="C1175" s="343" t="s">
        <v>3573</v>
      </c>
      <c r="D1175" s="214" t="s">
        <v>11</v>
      </c>
      <c r="E1175" s="235">
        <v>49011.6</v>
      </c>
      <c r="F1175" s="38">
        <v>41843</v>
      </c>
      <c r="G1175" s="245">
        <v>49011.6</v>
      </c>
      <c r="H1175" s="243">
        <f t="shared" si="18"/>
        <v>0</v>
      </c>
      <c r="I1175" s="214"/>
    </row>
    <row r="1176" spans="1:9" ht="15.75" x14ac:dyDescent="0.25">
      <c r="A1176" s="216"/>
      <c r="B1176" s="342" t="s">
        <v>1879</v>
      </c>
      <c r="C1176" s="343" t="s">
        <v>3573</v>
      </c>
      <c r="D1176" s="214" t="s">
        <v>11</v>
      </c>
      <c r="E1176" s="235">
        <v>62759.199999999997</v>
      </c>
      <c r="F1176" s="341"/>
      <c r="G1176" s="320"/>
      <c r="H1176" s="243">
        <f t="shared" si="18"/>
        <v>62759.199999999997</v>
      </c>
      <c r="I1176" s="214" t="s">
        <v>65</v>
      </c>
    </row>
    <row r="1177" spans="1:9" ht="15.75" x14ac:dyDescent="0.25">
      <c r="A1177" s="216"/>
      <c r="B1177" s="342" t="s">
        <v>1881</v>
      </c>
      <c r="C1177" s="343" t="s">
        <v>3573</v>
      </c>
      <c r="D1177" s="214" t="s">
        <v>11</v>
      </c>
      <c r="E1177" s="235">
        <v>767</v>
      </c>
      <c r="F1177" s="341"/>
      <c r="G1177" s="320"/>
      <c r="H1177" s="243">
        <f t="shared" si="18"/>
        <v>767</v>
      </c>
      <c r="I1177" s="214" t="s">
        <v>65</v>
      </c>
    </row>
    <row r="1178" spans="1:9" ht="15.75" x14ac:dyDescent="0.25">
      <c r="A1178" s="216"/>
      <c r="B1178" s="342" t="s">
        <v>1961</v>
      </c>
      <c r="C1178" s="343" t="s">
        <v>3573</v>
      </c>
      <c r="D1178" s="214" t="s">
        <v>11</v>
      </c>
      <c r="E1178" s="235">
        <v>28598.5</v>
      </c>
      <c r="F1178" s="341"/>
      <c r="G1178" s="320"/>
      <c r="H1178" s="243">
        <f t="shared" si="18"/>
        <v>28598.5</v>
      </c>
      <c r="I1178" s="214" t="s">
        <v>65</v>
      </c>
    </row>
    <row r="1179" spans="1:9" ht="15.75" x14ac:dyDescent="0.25">
      <c r="A1179" s="216"/>
      <c r="B1179" s="342" t="s">
        <v>2029</v>
      </c>
      <c r="C1179" s="343" t="s">
        <v>3573</v>
      </c>
      <c r="D1179" s="214" t="s">
        <v>11</v>
      </c>
      <c r="E1179" s="235">
        <v>28195</v>
      </c>
      <c r="F1179" s="341"/>
      <c r="G1179" s="320"/>
      <c r="H1179" s="243">
        <f t="shared" si="18"/>
        <v>28195</v>
      </c>
      <c r="I1179" s="214" t="s">
        <v>65</v>
      </c>
    </row>
    <row r="1180" spans="1:9" ht="15.75" x14ac:dyDescent="0.25">
      <c r="A1180" s="216"/>
      <c r="B1180" s="342" t="s">
        <v>2033</v>
      </c>
      <c r="C1180" s="343" t="s">
        <v>3573</v>
      </c>
      <c r="D1180" s="214" t="s">
        <v>11</v>
      </c>
      <c r="E1180" s="235">
        <v>2660</v>
      </c>
      <c r="F1180" s="341"/>
      <c r="G1180" s="320"/>
      <c r="H1180" s="243">
        <f t="shared" si="18"/>
        <v>2660</v>
      </c>
      <c r="I1180" s="214" t="s">
        <v>65</v>
      </c>
    </row>
    <row r="1181" spans="1:9" ht="15.75" x14ac:dyDescent="0.25">
      <c r="A1181" s="366">
        <v>41809</v>
      </c>
      <c r="B1181" s="367" t="s">
        <v>2130</v>
      </c>
      <c r="C1181" s="368" t="s">
        <v>3573</v>
      </c>
      <c r="D1181" s="214" t="s">
        <v>11</v>
      </c>
      <c r="E1181" s="235">
        <v>56660</v>
      </c>
      <c r="F1181" s="341"/>
      <c r="G1181" s="320"/>
      <c r="H1181" s="243">
        <f t="shared" si="18"/>
        <v>56660</v>
      </c>
      <c r="I1181" s="214" t="s">
        <v>65</v>
      </c>
    </row>
    <row r="1182" spans="1:9" ht="15.75" x14ac:dyDescent="0.25">
      <c r="A1182" s="369">
        <v>41808</v>
      </c>
      <c r="B1182" s="370" t="s">
        <v>2232</v>
      </c>
      <c r="C1182" s="371" t="s">
        <v>3573</v>
      </c>
      <c r="D1182" s="214" t="s">
        <v>11</v>
      </c>
      <c r="E1182" s="235">
        <v>41690</v>
      </c>
      <c r="F1182" s="341"/>
      <c r="G1182" s="320"/>
      <c r="H1182" s="243">
        <f t="shared" si="18"/>
        <v>41690</v>
      </c>
      <c r="I1182" s="214" t="s">
        <v>65</v>
      </c>
    </row>
    <row r="1183" spans="1:9" ht="15.75" x14ac:dyDescent="0.25">
      <c r="A1183" s="216"/>
      <c r="B1183" s="342" t="s">
        <v>2331</v>
      </c>
      <c r="C1183" s="343" t="s">
        <v>3573</v>
      </c>
      <c r="D1183" s="214" t="s">
        <v>11</v>
      </c>
      <c r="E1183" s="235">
        <v>45690</v>
      </c>
      <c r="F1183" s="341"/>
      <c r="G1183" s="320"/>
      <c r="H1183" s="243">
        <f t="shared" si="18"/>
        <v>45690</v>
      </c>
      <c r="I1183" s="214" t="s">
        <v>65</v>
      </c>
    </row>
    <row r="1184" spans="1:9" ht="15.75" x14ac:dyDescent="0.25">
      <c r="A1184" s="216"/>
      <c r="B1184" s="342" t="s">
        <v>1248</v>
      </c>
      <c r="C1184" s="343" t="s">
        <v>3573</v>
      </c>
      <c r="D1184" s="214" t="s">
        <v>11</v>
      </c>
      <c r="E1184" s="235">
        <v>49000</v>
      </c>
      <c r="F1184" s="341"/>
      <c r="G1184" s="320"/>
      <c r="H1184" s="243">
        <f t="shared" si="18"/>
        <v>49000</v>
      </c>
      <c r="I1184" s="214" t="s">
        <v>65</v>
      </c>
    </row>
    <row r="1185" spans="1:9" ht="15.75" x14ac:dyDescent="0.25">
      <c r="A1185" s="216"/>
      <c r="B1185" s="342" t="s">
        <v>1314</v>
      </c>
      <c r="C1185" s="343" t="s">
        <v>3573</v>
      </c>
      <c r="D1185" s="214" t="s">
        <v>11</v>
      </c>
      <c r="E1185" s="235">
        <v>33978</v>
      </c>
      <c r="F1185" s="341"/>
      <c r="G1185" s="320"/>
      <c r="H1185" s="243">
        <f t="shared" si="18"/>
        <v>33978</v>
      </c>
      <c r="I1185" s="214" t="s">
        <v>65</v>
      </c>
    </row>
    <row r="1186" spans="1:9" ht="15.75" x14ac:dyDescent="0.25">
      <c r="A1186" s="216"/>
      <c r="B1186" s="342" t="s">
        <v>1371</v>
      </c>
      <c r="C1186" s="343" t="s">
        <v>3573</v>
      </c>
      <c r="D1186" s="214" t="s">
        <v>11</v>
      </c>
      <c r="E1186" s="235">
        <v>22391.200000000001</v>
      </c>
      <c r="F1186" s="360"/>
      <c r="G1186" s="339"/>
      <c r="H1186" s="243">
        <f t="shared" si="18"/>
        <v>22391.200000000001</v>
      </c>
      <c r="I1186" s="214" t="s">
        <v>65</v>
      </c>
    </row>
    <row r="1187" spans="1:9" ht="15.75" x14ac:dyDescent="0.25">
      <c r="A1187" s="216"/>
      <c r="B1187" s="342" t="s">
        <v>1443</v>
      </c>
      <c r="C1187" s="343" t="s">
        <v>3573</v>
      </c>
      <c r="D1187" s="214" t="s">
        <v>11</v>
      </c>
      <c r="E1187" s="235">
        <v>39749</v>
      </c>
      <c r="F1187" s="341"/>
      <c r="G1187" s="336"/>
      <c r="H1187" s="243">
        <f t="shared" si="18"/>
        <v>39749</v>
      </c>
      <c r="I1187" s="214" t="s">
        <v>65</v>
      </c>
    </row>
    <row r="1188" spans="1:9" ht="15.75" x14ac:dyDescent="0.25">
      <c r="A1188" s="216"/>
      <c r="B1188" s="342" t="s">
        <v>1515</v>
      </c>
      <c r="C1188" s="343" t="s">
        <v>3573</v>
      </c>
      <c r="D1188" s="214" t="s">
        <v>11</v>
      </c>
      <c r="E1188" s="235">
        <v>51178</v>
      </c>
      <c r="F1188" s="341"/>
      <c r="G1188" s="336"/>
      <c r="H1188" s="243">
        <f t="shared" si="18"/>
        <v>51178</v>
      </c>
      <c r="I1188" s="121" t="s">
        <v>65</v>
      </c>
    </row>
    <row r="1189" spans="1:9" ht="15.75" x14ac:dyDescent="0.25">
      <c r="A1189" s="216"/>
      <c r="B1189" s="342" t="s">
        <v>1586</v>
      </c>
      <c r="C1189" s="343" t="s">
        <v>3573</v>
      </c>
      <c r="D1189" s="214" t="s">
        <v>11</v>
      </c>
      <c r="E1189" s="235">
        <v>73178</v>
      </c>
      <c r="F1189" s="360"/>
      <c r="G1189" s="376"/>
      <c r="H1189" s="243">
        <f t="shared" si="18"/>
        <v>73178</v>
      </c>
      <c r="I1189" s="121" t="s">
        <v>65</v>
      </c>
    </row>
    <row r="1190" spans="1:9" ht="15.75" x14ac:dyDescent="0.25">
      <c r="A1190" s="216"/>
      <c r="B1190" s="342" t="s">
        <v>1588</v>
      </c>
      <c r="C1190" s="343" t="s">
        <v>3573</v>
      </c>
      <c r="D1190" s="214" t="s">
        <v>11</v>
      </c>
      <c r="E1190" s="235">
        <v>3060</v>
      </c>
      <c r="F1190" s="360"/>
      <c r="G1190" s="376"/>
      <c r="H1190" s="243">
        <f t="shared" si="18"/>
        <v>3060</v>
      </c>
      <c r="I1190" s="121" t="s">
        <v>65</v>
      </c>
    </row>
    <row r="1191" spans="1:9" x14ac:dyDescent="0.25">
      <c r="A1191" s="216"/>
      <c r="B1191" s="212" t="s">
        <v>1684</v>
      </c>
      <c r="C1191" s="253" t="s">
        <v>3681</v>
      </c>
      <c r="D1191" s="214" t="s">
        <v>11</v>
      </c>
      <c r="E1191" s="235">
        <v>33289</v>
      </c>
      <c r="F1191" s="341"/>
      <c r="G1191" s="336"/>
      <c r="H1191" s="243">
        <f t="shared" si="18"/>
        <v>33289</v>
      </c>
      <c r="I1191" s="121"/>
    </row>
    <row r="1192" spans="1:9" x14ac:dyDescent="0.25">
      <c r="A1192" s="216"/>
      <c r="B1192" s="212" t="s">
        <v>1730</v>
      </c>
      <c r="C1192" s="253" t="s">
        <v>3681</v>
      </c>
      <c r="D1192" s="214" t="s">
        <v>11</v>
      </c>
      <c r="E1192" s="235">
        <v>35079.5</v>
      </c>
      <c r="F1192" s="341"/>
      <c r="G1192" s="320"/>
      <c r="H1192" s="243">
        <f t="shared" si="18"/>
        <v>35079.5</v>
      </c>
      <c r="I1192" s="214" t="s">
        <v>65</v>
      </c>
    </row>
    <row r="1193" spans="1:9" x14ac:dyDescent="0.25">
      <c r="A1193" s="216"/>
      <c r="B1193" s="212" t="s">
        <v>1823</v>
      </c>
      <c r="C1193" s="253" t="s">
        <v>3681</v>
      </c>
      <c r="D1193" s="214" t="s">
        <v>11</v>
      </c>
      <c r="E1193" s="235">
        <v>55461.599999999999</v>
      </c>
      <c r="F1193" s="341"/>
      <c r="G1193" s="320"/>
      <c r="H1193" s="243">
        <f t="shared" si="18"/>
        <v>55461.599999999999</v>
      </c>
      <c r="I1193" s="214" t="s">
        <v>65</v>
      </c>
    </row>
    <row r="1194" spans="1:9" x14ac:dyDescent="0.25">
      <c r="A1194" s="216"/>
      <c r="B1194" s="212" t="s">
        <v>1892</v>
      </c>
      <c r="C1194" s="253" t="s">
        <v>3681</v>
      </c>
      <c r="D1194" s="214" t="s">
        <v>11</v>
      </c>
      <c r="E1194" s="235">
        <v>28090</v>
      </c>
      <c r="F1194" s="39" t="s">
        <v>3790</v>
      </c>
      <c r="G1194" s="245">
        <v>28090</v>
      </c>
      <c r="H1194" s="243">
        <f t="shared" si="18"/>
        <v>0</v>
      </c>
      <c r="I1194" s="214" t="s">
        <v>65</v>
      </c>
    </row>
    <row r="1195" spans="1:9" x14ac:dyDescent="0.25">
      <c r="A1195" s="275"/>
      <c r="B1195" s="212" t="s">
        <v>1955</v>
      </c>
      <c r="C1195" s="253" t="s">
        <v>3681</v>
      </c>
      <c r="D1195" s="214" t="s">
        <v>11</v>
      </c>
      <c r="E1195" s="235">
        <v>43297</v>
      </c>
      <c r="F1195" s="38">
        <v>41843</v>
      </c>
      <c r="G1195" s="245">
        <v>43297</v>
      </c>
      <c r="H1195" s="243">
        <f t="shared" si="18"/>
        <v>0</v>
      </c>
      <c r="I1195" s="214" t="s">
        <v>65</v>
      </c>
    </row>
    <row r="1196" spans="1:9" x14ac:dyDescent="0.25">
      <c r="A1196" s="216"/>
      <c r="B1196" s="212" t="s">
        <v>1858</v>
      </c>
      <c r="C1196" s="363" t="s">
        <v>3405</v>
      </c>
      <c r="D1196" s="214" t="s">
        <v>133</v>
      </c>
      <c r="E1196" s="235">
        <v>28303.5</v>
      </c>
      <c r="F1196" s="35">
        <v>41791</v>
      </c>
      <c r="G1196" s="44">
        <v>28303.5</v>
      </c>
      <c r="H1196" s="86">
        <f t="shared" si="18"/>
        <v>0</v>
      </c>
      <c r="I1196" s="214"/>
    </row>
    <row r="1197" spans="1:9" x14ac:dyDescent="0.25">
      <c r="A1197" s="216"/>
      <c r="B1197" s="212" t="s">
        <v>2024</v>
      </c>
      <c r="C1197" s="363" t="s">
        <v>3405</v>
      </c>
      <c r="D1197" s="214" t="s">
        <v>133</v>
      </c>
      <c r="E1197" s="235">
        <v>28049.599999999999</v>
      </c>
      <c r="F1197" s="35">
        <v>41793</v>
      </c>
      <c r="G1197" s="34">
        <v>28049.599999999999</v>
      </c>
      <c r="H1197" s="86">
        <f t="shared" si="18"/>
        <v>0</v>
      </c>
      <c r="I1197" s="121"/>
    </row>
    <row r="1198" spans="1:9" x14ac:dyDescent="0.25">
      <c r="A1198" s="216"/>
      <c r="B1198" s="212" t="s">
        <v>2026</v>
      </c>
      <c r="C1198" s="363" t="s">
        <v>3405</v>
      </c>
      <c r="D1198" s="214" t="s">
        <v>133</v>
      </c>
      <c r="E1198" s="235">
        <v>25089.5</v>
      </c>
      <c r="F1198" s="47" t="s">
        <v>3481</v>
      </c>
      <c r="G1198" s="34">
        <v>25089.5</v>
      </c>
      <c r="H1198" s="86">
        <f t="shared" si="18"/>
        <v>0</v>
      </c>
      <c r="I1198" s="121"/>
    </row>
    <row r="1199" spans="1:9" x14ac:dyDescent="0.25">
      <c r="A1199" s="216"/>
      <c r="B1199" s="212" t="s">
        <v>2127</v>
      </c>
      <c r="C1199" s="363" t="s">
        <v>3405</v>
      </c>
      <c r="D1199" s="214" t="s">
        <v>133</v>
      </c>
      <c r="E1199" s="235">
        <v>26790</v>
      </c>
      <c r="F1199" s="47" t="s">
        <v>3497</v>
      </c>
      <c r="G1199" s="44">
        <v>26790</v>
      </c>
      <c r="H1199" s="243">
        <f t="shared" si="18"/>
        <v>0</v>
      </c>
      <c r="I1199" s="214"/>
    </row>
    <row r="1200" spans="1:9" x14ac:dyDescent="0.25">
      <c r="A1200" s="216"/>
      <c r="B1200" s="212" t="s">
        <v>2198</v>
      </c>
      <c r="C1200" s="363" t="s">
        <v>3405</v>
      </c>
      <c r="D1200" s="214" t="s">
        <v>133</v>
      </c>
      <c r="E1200" s="235">
        <v>43343.4</v>
      </c>
      <c r="F1200" s="47" t="s">
        <v>3503</v>
      </c>
      <c r="G1200" s="44">
        <v>43343.4</v>
      </c>
      <c r="H1200" s="243">
        <f t="shared" si="18"/>
        <v>0</v>
      </c>
      <c r="I1200" s="214"/>
    </row>
    <row r="1201" spans="1:9" x14ac:dyDescent="0.25">
      <c r="A1201" s="216"/>
      <c r="B1201" s="212" t="s">
        <v>2347</v>
      </c>
      <c r="C1201" s="363" t="s">
        <v>3405</v>
      </c>
      <c r="D1201" s="214" t="s">
        <v>133</v>
      </c>
      <c r="E1201" s="235">
        <v>34347.5</v>
      </c>
      <c r="F1201" s="47" t="s">
        <v>3521</v>
      </c>
      <c r="G1201" s="44">
        <v>34347.5</v>
      </c>
      <c r="H1201" s="243">
        <f t="shared" si="18"/>
        <v>0</v>
      </c>
      <c r="I1201" s="214"/>
    </row>
    <row r="1202" spans="1:9" x14ac:dyDescent="0.25">
      <c r="A1202" s="216"/>
      <c r="B1202" s="212" t="s">
        <v>1196</v>
      </c>
      <c r="C1202" s="363" t="s">
        <v>3405</v>
      </c>
      <c r="D1202" s="214" t="s">
        <v>133</v>
      </c>
      <c r="E1202" s="235">
        <v>37102</v>
      </c>
      <c r="F1202" s="35">
        <v>41797</v>
      </c>
      <c r="G1202" s="44">
        <v>37102</v>
      </c>
      <c r="H1202" s="243">
        <f t="shared" si="18"/>
        <v>0</v>
      </c>
      <c r="I1202" s="214"/>
    </row>
    <row r="1203" spans="1:9" x14ac:dyDescent="0.25">
      <c r="A1203" s="216"/>
      <c r="B1203" s="212" t="s">
        <v>1197</v>
      </c>
      <c r="C1203" s="363" t="s">
        <v>3405</v>
      </c>
      <c r="D1203" s="214" t="s">
        <v>133</v>
      </c>
      <c r="E1203" s="235">
        <v>2702</v>
      </c>
      <c r="F1203" s="35">
        <v>41797</v>
      </c>
      <c r="G1203" s="44">
        <v>2702</v>
      </c>
      <c r="H1203" s="243">
        <f t="shared" si="18"/>
        <v>0</v>
      </c>
      <c r="I1203" s="214"/>
    </row>
    <row r="1204" spans="1:9" x14ac:dyDescent="0.25">
      <c r="A1204" s="216"/>
      <c r="B1204" s="212" t="s">
        <v>1235</v>
      </c>
      <c r="C1204" s="363" t="s">
        <v>3405</v>
      </c>
      <c r="D1204" s="214" t="s">
        <v>133</v>
      </c>
      <c r="E1204" s="235">
        <v>33313.5</v>
      </c>
      <c r="F1204" s="35">
        <v>41798</v>
      </c>
      <c r="G1204" s="44">
        <v>33313.5</v>
      </c>
      <c r="H1204" s="243">
        <f t="shared" si="18"/>
        <v>0</v>
      </c>
      <c r="I1204" s="214"/>
    </row>
    <row r="1205" spans="1:9" x14ac:dyDescent="0.25">
      <c r="A1205" s="216"/>
      <c r="B1205" s="212" t="s">
        <v>1304</v>
      </c>
      <c r="C1205" s="363" t="s">
        <v>3405</v>
      </c>
      <c r="D1205" s="214" t="s">
        <v>133</v>
      </c>
      <c r="E1205" s="235">
        <v>37412</v>
      </c>
      <c r="F1205" s="47" t="s">
        <v>3540</v>
      </c>
      <c r="G1205" s="44">
        <v>37412</v>
      </c>
      <c r="H1205" s="243">
        <f t="shared" si="18"/>
        <v>0</v>
      </c>
      <c r="I1205" s="214"/>
    </row>
    <row r="1206" spans="1:9" x14ac:dyDescent="0.25">
      <c r="A1206" s="216"/>
      <c r="B1206" s="212" t="s">
        <v>1415</v>
      </c>
      <c r="C1206" s="363" t="s">
        <v>3405</v>
      </c>
      <c r="D1206" s="214" t="s">
        <v>133</v>
      </c>
      <c r="E1206" s="235">
        <v>35353</v>
      </c>
      <c r="F1206" s="47" t="s">
        <v>3552</v>
      </c>
      <c r="G1206" s="44">
        <v>35353</v>
      </c>
      <c r="H1206" s="243">
        <f t="shared" si="18"/>
        <v>0</v>
      </c>
      <c r="I1206" s="214"/>
    </row>
    <row r="1207" spans="1:9" x14ac:dyDescent="0.25">
      <c r="A1207" s="216"/>
      <c r="B1207" s="212" t="s">
        <v>1470</v>
      </c>
      <c r="C1207" s="363" t="s">
        <v>3405</v>
      </c>
      <c r="D1207" s="214" t="s">
        <v>133</v>
      </c>
      <c r="E1207" s="235">
        <v>33210</v>
      </c>
      <c r="F1207" s="35">
        <v>41801</v>
      </c>
      <c r="G1207" s="44">
        <v>33210</v>
      </c>
      <c r="H1207" s="243">
        <f t="shared" si="18"/>
        <v>0</v>
      </c>
      <c r="I1207" s="214"/>
    </row>
    <row r="1208" spans="1:9" ht="23.25" x14ac:dyDescent="0.25">
      <c r="A1208" s="216"/>
      <c r="B1208" s="212" t="s">
        <v>1583</v>
      </c>
      <c r="C1208" s="363" t="s">
        <v>3405</v>
      </c>
      <c r="D1208" s="214" t="s">
        <v>133</v>
      </c>
      <c r="E1208" s="235">
        <v>56315.4</v>
      </c>
      <c r="F1208" s="359" t="s">
        <v>3740</v>
      </c>
      <c r="G1208" s="44">
        <v>56315.4</v>
      </c>
      <c r="H1208" s="243">
        <f t="shared" si="18"/>
        <v>0</v>
      </c>
      <c r="I1208" s="214"/>
    </row>
    <row r="1209" spans="1:9" ht="15.75" x14ac:dyDescent="0.25">
      <c r="A1209" s="216"/>
      <c r="B1209" s="342" t="s">
        <v>1702</v>
      </c>
      <c r="C1209" s="343" t="s">
        <v>3573</v>
      </c>
      <c r="D1209" s="214" t="s">
        <v>133</v>
      </c>
      <c r="E1209" s="235">
        <v>34344</v>
      </c>
      <c r="F1209" s="35">
        <v>41803</v>
      </c>
      <c r="G1209" s="44">
        <v>34344</v>
      </c>
      <c r="H1209" s="243">
        <f t="shared" si="18"/>
        <v>0</v>
      </c>
      <c r="I1209" s="214"/>
    </row>
    <row r="1210" spans="1:9" ht="15.75" x14ac:dyDescent="0.25">
      <c r="A1210" s="216"/>
      <c r="B1210" s="342" t="s">
        <v>1791</v>
      </c>
      <c r="C1210" s="343" t="s">
        <v>3573</v>
      </c>
      <c r="D1210" s="214" t="s">
        <v>133</v>
      </c>
      <c r="E1210" s="235">
        <v>46061</v>
      </c>
      <c r="F1210" s="47" t="s">
        <v>3592</v>
      </c>
      <c r="G1210" s="44">
        <v>46061</v>
      </c>
      <c r="H1210" s="243">
        <f t="shared" si="18"/>
        <v>0</v>
      </c>
      <c r="I1210" s="214"/>
    </row>
    <row r="1211" spans="1:9" ht="15.75" x14ac:dyDescent="0.25">
      <c r="A1211" s="216"/>
      <c r="B1211" s="342" t="s">
        <v>1972</v>
      </c>
      <c r="C1211" s="343" t="s">
        <v>3573</v>
      </c>
      <c r="D1211" s="214" t="s">
        <v>133</v>
      </c>
      <c r="E1211" s="235">
        <v>49218</v>
      </c>
      <c r="F1211" s="47" t="s">
        <v>3608</v>
      </c>
      <c r="G1211" s="44">
        <v>49218</v>
      </c>
      <c r="H1211" s="243">
        <f t="shared" si="18"/>
        <v>0</v>
      </c>
      <c r="I1211" s="214"/>
    </row>
    <row r="1212" spans="1:9" ht="15.75" x14ac:dyDescent="0.25">
      <c r="A1212" s="216"/>
      <c r="B1212" s="342" t="s">
        <v>2255</v>
      </c>
      <c r="C1212" s="343" t="s">
        <v>3573</v>
      </c>
      <c r="D1212" s="214" t="s">
        <v>133</v>
      </c>
      <c r="E1212" s="235">
        <v>32191</v>
      </c>
      <c r="F1212" s="35">
        <v>41809</v>
      </c>
      <c r="G1212" s="44">
        <v>32191</v>
      </c>
      <c r="H1212" s="243">
        <f t="shared" si="18"/>
        <v>0</v>
      </c>
      <c r="I1212" s="214"/>
    </row>
    <row r="1213" spans="1:9" ht="15.75" x14ac:dyDescent="0.25">
      <c r="A1213" s="216"/>
      <c r="B1213" s="342" t="s">
        <v>1164</v>
      </c>
      <c r="C1213" s="343" t="s">
        <v>3573</v>
      </c>
      <c r="D1213" s="214" t="s">
        <v>133</v>
      </c>
      <c r="E1213" s="235">
        <v>38362</v>
      </c>
      <c r="F1213" s="35">
        <v>41810</v>
      </c>
      <c r="G1213" s="44">
        <v>38362</v>
      </c>
      <c r="H1213" s="243">
        <f t="shared" si="18"/>
        <v>0</v>
      </c>
      <c r="I1213" s="214"/>
    </row>
    <row r="1214" spans="1:9" ht="15.75" x14ac:dyDescent="0.25">
      <c r="A1214" s="216"/>
      <c r="B1214" s="342" t="s">
        <v>1249</v>
      </c>
      <c r="C1214" s="343" t="s">
        <v>3573</v>
      </c>
      <c r="D1214" s="214" t="s">
        <v>133</v>
      </c>
      <c r="E1214" s="235">
        <v>49307</v>
      </c>
      <c r="F1214" s="47" t="s">
        <v>3652</v>
      </c>
      <c r="G1214" s="44">
        <v>49307</v>
      </c>
      <c r="H1214" s="243">
        <f t="shared" si="18"/>
        <v>0</v>
      </c>
      <c r="I1214" s="214"/>
    </row>
    <row r="1215" spans="1:9" ht="15.75" x14ac:dyDescent="0.25">
      <c r="A1215" s="216"/>
      <c r="B1215" s="342" t="s">
        <v>1308</v>
      </c>
      <c r="C1215" s="343" t="s">
        <v>3573</v>
      </c>
      <c r="D1215" s="214" t="s">
        <v>133</v>
      </c>
      <c r="E1215" s="235">
        <v>32946</v>
      </c>
      <c r="F1215" s="35">
        <v>41812</v>
      </c>
      <c r="G1215" s="44">
        <v>32946</v>
      </c>
      <c r="H1215" s="243">
        <f t="shared" si="18"/>
        <v>0</v>
      </c>
      <c r="I1215" s="214"/>
    </row>
    <row r="1216" spans="1:9" ht="15.75" x14ac:dyDescent="0.25">
      <c r="A1216" s="216"/>
      <c r="B1216" s="342" t="s">
        <v>1385</v>
      </c>
      <c r="C1216" s="343" t="s">
        <v>3573</v>
      </c>
      <c r="D1216" s="214" t="s">
        <v>133</v>
      </c>
      <c r="E1216" s="235">
        <v>27390.400000000001</v>
      </c>
      <c r="F1216" s="35">
        <v>41813</v>
      </c>
      <c r="G1216" s="44">
        <v>27390.400000000001</v>
      </c>
      <c r="H1216" s="243">
        <f t="shared" si="18"/>
        <v>0</v>
      </c>
      <c r="I1216" s="214"/>
    </row>
    <row r="1217" spans="1:10" ht="15.75" x14ac:dyDescent="0.25">
      <c r="A1217" s="216"/>
      <c r="B1217" s="342" t="s">
        <v>1479</v>
      </c>
      <c r="C1217" s="343" t="s">
        <v>3573</v>
      </c>
      <c r="D1217" s="214" t="s">
        <v>133</v>
      </c>
      <c r="E1217" s="235">
        <v>34376</v>
      </c>
      <c r="F1217" s="35">
        <v>41814</v>
      </c>
      <c r="G1217" s="34">
        <v>34376</v>
      </c>
      <c r="H1217" s="243">
        <f t="shared" si="18"/>
        <v>0</v>
      </c>
      <c r="I1217" s="121"/>
    </row>
    <row r="1218" spans="1:10" ht="15.75" x14ac:dyDescent="0.25">
      <c r="A1218" s="216"/>
      <c r="B1218" s="342" t="s">
        <v>1558</v>
      </c>
      <c r="C1218" s="343" t="s">
        <v>3573</v>
      </c>
      <c r="D1218" s="214" t="s">
        <v>133</v>
      </c>
      <c r="E1218" s="235">
        <v>79500</v>
      </c>
      <c r="F1218" s="47" t="s">
        <v>3678</v>
      </c>
      <c r="G1218" s="34">
        <v>79500</v>
      </c>
      <c r="H1218" s="243">
        <f t="shared" si="18"/>
        <v>0</v>
      </c>
      <c r="I1218" s="121"/>
    </row>
    <row r="1219" spans="1:10" x14ac:dyDescent="0.25">
      <c r="A1219" s="216"/>
      <c r="B1219" s="212" t="s">
        <v>1656</v>
      </c>
      <c r="C1219" s="253" t="s">
        <v>3681</v>
      </c>
      <c r="D1219" s="214" t="s">
        <v>133</v>
      </c>
      <c r="E1219" s="235">
        <v>58040.5</v>
      </c>
      <c r="F1219" s="47" t="s">
        <v>3685</v>
      </c>
      <c r="G1219" s="34" t="s">
        <v>3082</v>
      </c>
      <c r="H1219" s="243" t="e">
        <f t="shared" ref="H1219:H1282" si="19">E1219-G1219</f>
        <v>#VALUE!</v>
      </c>
      <c r="I1219" s="121"/>
    </row>
    <row r="1220" spans="1:10" x14ac:dyDescent="0.25">
      <c r="A1220" s="216"/>
      <c r="B1220" s="212" t="s">
        <v>1760</v>
      </c>
      <c r="C1220" s="253" t="s">
        <v>3681</v>
      </c>
      <c r="D1220" s="214" t="s">
        <v>133</v>
      </c>
      <c r="E1220" s="235">
        <v>61056</v>
      </c>
      <c r="F1220" s="47" t="s">
        <v>3693</v>
      </c>
      <c r="G1220" s="44">
        <v>61056</v>
      </c>
      <c r="H1220" s="243">
        <f t="shared" si="19"/>
        <v>0</v>
      </c>
      <c r="I1220" s="214"/>
    </row>
    <row r="1221" spans="1:10" x14ac:dyDescent="0.25">
      <c r="A1221" s="216"/>
      <c r="B1221" s="212" t="s">
        <v>1844</v>
      </c>
      <c r="C1221" s="253" t="s">
        <v>3681</v>
      </c>
      <c r="D1221" s="214" t="s">
        <v>133</v>
      </c>
      <c r="E1221" s="235">
        <v>26635</v>
      </c>
      <c r="F1221" s="47" t="s">
        <v>3696</v>
      </c>
      <c r="G1221" s="44">
        <v>26635</v>
      </c>
      <c r="H1221" s="243">
        <f t="shared" si="19"/>
        <v>0</v>
      </c>
      <c r="I1221" s="214"/>
    </row>
    <row r="1222" spans="1:10" x14ac:dyDescent="0.25">
      <c r="A1222" s="216"/>
      <c r="B1222" s="212" t="s">
        <v>1914</v>
      </c>
      <c r="C1222" s="253" t="s">
        <v>3681</v>
      </c>
      <c r="D1222" s="214" t="s">
        <v>133</v>
      </c>
      <c r="E1222" s="235">
        <v>31588</v>
      </c>
      <c r="F1222" s="35">
        <v>41819</v>
      </c>
      <c r="G1222" s="44">
        <v>31588</v>
      </c>
      <c r="H1222" s="243">
        <f t="shared" si="19"/>
        <v>0</v>
      </c>
      <c r="I1222" s="214"/>
      <c r="J1222" s="24"/>
    </row>
    <row r="1223" spans="1:10" x14ac:dyDescent="0.25">
      <c r="A1223" s="216"/>
      <c r="B1223" s="212" t="s">
        <v>1975</v>
      </c>
      <c r="C1223" s="253" t="s">
        <v>3681</v>
      </c>
      <c r="D1223" s="214" t="s">
        <v>133</v>
      </c>
      <c r="E1223" s="235">
        <v>37594</v>
      </c>
      <c r="F1223" s="39" t="s">
        <v>3702</v>
      </c>
      <c r="G1223" s="245">
        <v>37594</v>
      </c>
      <c r="H1223" s="243">
        <f t="shared" si="19"/>
        <v>0</v>
      </c>
      <c r="I1223" s="214"/>
    </row>
    <row r="1224" spans="1:10" x14ac:dyDescent="0.25">
      <c r="A1224" s="216"/>
      <c r="B1224" s="212" t="s">
        <v>2318</v>
      </c>
      <c r="C1224" s="363" t="s">
        <v>3405</v>
      </c>
      <c r="D1224" s="214" t="s">
        <v>193</v>
      </c>
      <c r="E1224" s="235">
        <v>1993</v>
      </c>
      <c r="F1224" s="35">
        <v>41797</v>
      </c>
      <c r="G1224" s="56">
        <v>1993</v>
      </c>
      <c r="H1224" s="243">
        <f t="shared" si="19"/>
        <v>0</v>
      </c>
      <c r="I1224" s="214" t="s">
        <v>217</v>
      </c>
    </row>
    <row r="1225" spans="1:10" ht="15.75" x14ac:dyDescent="0.25">
      <c r="A1225" s="216"/>
      <c r="B1225" s="342" t="s">
        <v>1801</v>
      </c>
      <c r="C1225" s="343" t="s">
        <v>3573</v>
      </c>
      <c r="D1225" s="214" t="s">
        <v>193</v>
      </c>
      <c r="E1225" s="235">
        <v>10741.5</v>
      </c>
      <c r="F1225" s="35">
        <v>41805</v>
      </c>
      <c r="G1225" s="44">
        <v>10741.5</v>
      </c>
      <c r="H1225" s="243">
        <f t="shared" si="19"/>
        <v>0</v>
      </c>
      <c r="I1225" s="214" t="s">
        <v>21</v>
      </c>
    </row>
    <row r="1226" spans="1:10" ht="15.75" x14ac:dyDescent="0.25">
      <c r="A1226" s="216"/>
      <c r="B1226" s="342" t="s">
        <v>2076</v>
      </c>
      <c r="C1226" s="343" t="s">
        <v>3573</v>
      </c>
      <c r="D1226" s="214" t="s">
        <v>193</v>
      </c>
      <c r="E1226" s="235">
        <v>8017</v>
      </c>
      <c r="F1226" s="35">
        <v>41808</v>
      </c>
      <c r="G1226" s="56">
        <v>8017</v>
      </c>
      <c r="H1226" s="243">
        <f t="shared" si="19"/>
        <v>0</v>
      </c>
      <c r="I1226" s="214" t="s">
        <v>217</v>
      </c>
    </row>
    <row r="1227" spans="1:10" ht="15.75" x14ac:dyDescent="0.25">
      <c r="A1227" s="216"/>
      <c r="B1227" s="342" t="s">
        <v>1492</v>
      </c>
      <c r="C1227" s="343" t="s">
        <v>3573</v>
      </c>
      <c r="D1227" s="214" t="s">
        <v>193</v>
      </c>
      <c r="E1227" s="235">
        <v>4583</v>
      </c>
      <c r="F1227" s="35">
        <v>41815</v>
      </c>
      <c r="G1227" s="34">
        <v>4583</v>
      </c>
      <c r="H1227" s="243">
        <f t="shared" si="19"/>
        <v>0</v>
      </c>
      <c r="I1227" s="121" t="s">
        <v>65</v>
      </c>
    </row>
    <row r="1228" spans="1:10" x14ac:dyDescent="0.25">
      <c r="A1228" s="216"/>
      <c r="B1228" s="212" t="s">
        <v>1767</v>
      </c>
      <c r="C1228" s="253" t="s">
        <v>3681</v>
      </c>
      <c r="D1228" s="214" t="s">
        <v>193</v>
      </c>
      <c r="E1228" s="235">
        <v>280</v>
      </c>
      <c r="F1228" s="35">
        <v>41818</v>
      </c>
      <c r="G1228" s="44">
        <v>280</v>
      </c>
      <c r="H1228" s="243">
        <f t="shared" si="19"/>
        <v>0</v>
      </c>
      <c r="I1228" s="214" t="s">
        <v>217</v>
      </c>
    </row>
    <row r="1229" spans="1:10" x14ac:dyDescent="0.25">
      <c r="A1229" s="216">
        <v>41793</v>
      </c>
      <c r="B1229" s="212" t="s">
        <v>1963</v>
      </c>
      <c r="C1229" s="363" t="s">
        <v>3405</v>
      </c>
      <c r="D1229" s="214" t="s">
        <v>21</v>
      </c>
      <c r="E1229" s="364">
        <v>23</v>
      </c>
      <c r="F1229" s="35">
        <v>41793</v>
      </c>
      <c r="G1229" s="34">
        <v>23</v>
      </c>
      <c r="H1229" s="86">
        <f t="shared" si="19"/>
        <v>0</v>
      </c>
      <c r="I1229" s="121"/>
    </row>
    <row r="1230" spans="1:10" x14ac:dyDescent="0.25">
      <c r="A1230" s="216"/>
      <c r="B1230" s="212" t="s">
        <v>2275</v>
      </c>
      <c r="C1230" s="363" t="s">
        <v>3405</v>
      </c>
      <c r="D1230" s="214" t="s">
        <v>21</v>
      </c>
      <c r="E1230" s="235">
        <v>1617.6</v>
      </c>
      <c r="F1230" s="35">
        <v>41796</v>
      </c>
      <c r="G1230" s="44">
        <v>1617.6</v>
      </c>
      <c r="H1230" s="243">
        <f t="shared" si="19"/>
        <v>0</v>
      </c>
      <c r="I1230" s="214" t="s">
        <v>12</v>
      </c>
    </row>
    <row r="1231" spans="1:10" ht="15.75" x14ac:dyDescent="0.25">
      <c r="A1231" s="216"/>
      <c r="B1231" s="342" t="s">
        <v>1657</v>
      </c>
      <c r="C1231" s="343" t="s">
        <v>3573</v>
      </c>
      <c r="D1231" s="214" t="s">
        <v>21</v>
      </c>
      <c r="E1231" s="235">
        <v>689</v>
      </c>
      <c r="F1231" s="35">
        <v>41803</v>
      </c>
      <c r="G1231" s="44">
        <v>689</v>
      </c>
      <c r="H1231" s="243">
        <f t="shared" si="19"/>
        <v>0</v>
      </c>
      <c r="I1231" s="214"/>
    </row>
    <row r="1232" spans="1:10" ht="15.75" x14ac:dyDescent="0.25">
      <c r="A1232" s="216"/>
      <c r="B1232" s="342" t="s">
        <v>2094</v>
      </c>
      <c r="C1232" s="343" t="s">
        <v>3573</v>
      </c>
      <c r="D1232" s="214" t="s">
        <v>21</v>
      </c>
      <c r="E1232" s="235">
        <v>46</v>
      </c>
      <c r="F1232" s="35">
        <v>41808</v>
      </c>
      <c r="G1232" s="56">
        <v>46</v>
      </c>
      <c r="H1232" s="243">
        <f t="shared" si="19"/>
        <v>0</v>
      </c>
      <c r="I1232" s="214"/>
    </row>
    <row r="1233" spans="1:9" ht="15.75" x14ac:dyDescent="0.25">
      <c r="A1233" s="216"/>
      <c r="B1233" s="342" t="s">
        <v>1609</v>
      </c>
      <c r="C1233" s="343" t="s">
        <v>3573</v>
      </c>
      <c r="D1233" s="214" t="s">
        <v>21</v>
      </c>
      <c r="E1233" s="235">
        <v>240</v>
      </c>
      <c r="F1233" s="35">
        <v>41816</v>
      </c>
      <c r="G1233" s="34">
        <v>240</v>
      </c>
      <c r="H1233" s="243">
        <f t="shared" si="19"/>
        <v>0</v>
      </c>
      <c r="I1233" s="121"/>
    </row>
    <row r="1234" spans="1:9" ht="15.75" x14ac:dyDescent="0.25">
      <c r="A1234" s="216"/>
      <c r="B1234" s="342" t="s">
        <v>2043</v>
      </c>
      <c r="C1234" s="343" t="s">
        <v>3573</v>
      </c>
      <c r="D1234" s="214" t="s">
        <v>3614</v>
      </c>
      <c r="E1234" s="235">
        <v>1309</v>
      </c>
      <c r="F1234" s="35">
        <v>41807</v>
      </c>
      <c r="G1234" s="44">
        <v>1309</v>
      </c>
      <c r="H1234" s="243">
        <f t="shared" si="19"/>
        <v>0</v>
      </c>
      <c r="I1234" s="214"/>
    </row>
    <row r="1235" spans="1:9" x14ac:dyDescent="0.25">
      <c r="A1235" s="216"/>
      <c r="B1235" s="212" t="s">
        <v>2088</v>
      </c>
      <c r="C1235" s="363" t="s">
        <v>3405</v>
      </c>
      <c r="D1235" s="214" t="s">
        <v>3492</v>
      </c>
      <c r="E1235" s="235">
        <v>11964.5</v>
      </c>
      <c r="F1235" s="35">
        <v>41795</v>
      </c>
      <c r="G1235" s="34">
        <v>11964.5</v>
      </c>
      <c r="H1235" s="243">
        <f t="shared" si="19"/>
        <v>0</v>
      </c>
      <c r="I1235" s="121" t="s">
        <v>27</v>
      </c>
    </row>
    <row r="1236" spans="1:9" ht="15.75" x14ac:dyDescent="0.25">
      <c r="A1236" s="216"/>
      <c r="B1236" s="342" t="s">
        <v>1977</v>
      </c>
      <c r="C1236" s="343" t="s">
        <v>3573</v>
      </c>
      <c r="D1236" s="214" t="s">
        <v>429</v>
      </c>
      <c r="E1236" s="235">
        <v>16180</v>
      </c>
      <c r="F1236" s="47" t="s">
        <v>3610</v>
      </c>
      <c r="G1236" s="44">
        <v>16180</v>
      </c>
      <c r="H1236" s="243">
        <f t="shared" si="19"/>
        <v>0</v>
      </c>
      <c r="I1236" s="214" t="s">
        <v>27</v>
      </c>
    </row>
    <row r="1237" spans="1:9" x14ac:dyDescent="0.25">
      <c r="A1237" s="216"/>
      <c r="B1237" s="212" t="s">
        <v>1731</v>
      </c>
      <c r="C1237" s="253" t="s">
        <v>3681</v>
      </c>
      <c r="D1237" s="214" t="s">
        <v>429</v>
      </c>
      <c r="E1237" s="235">
        <v>925</v>
      </c>
      <c r="F1237" s="35">
        <v>41818</v>
      </c>
      <c r="G1237" s="44">
        <v>925</v>
      </c>
      <c r="H1237" s="243">
        <f t="shared" si="19"/>
        <v>0</v>
      </c>
      <c r="I1237" s="214" t="s">
        <v>27</v>
      </c>
    </row>
    <row r="1238" spans="1:9" x14ac:dyDescent="0.25">
      <c r="A1238" s="216"/>
      <c r="B1238" s="212" t="s">
        <v>1627</v>
      </c>
      <c r="C1238" s="253" t="s">
        <v>3681</v>
      </c>
      <c r="D1238" s="214" t="s">
        <v>3682</v>
      </c>
      <c r="E1238" s="235">
        <v>5535</v>
      </c>
      <c r="F1238" s="35">
        <v>41816</v>
      </c>
      <c r="G1238" s="34">
        <v>5535</v>
      </c>
      <c r="H1238" s="243">
        <f t="shared" si="19"/>
        <v>0</v>
      </c>
      <c r="I1238" s="121"/>
    </row>
    <row r="1239" spans="1:9" ht="15.75" x14ac:dyDescent="0.25">
      <c r="A1239" s="216"/>
      <c r="B1239" s="342" t="s">
        <v>1901</v>
      </c>
      <c r="C1239" s="343" t="s">
        <v>3573</v>
      </c>
      <c r="D1239" s="214" t="s">
        <v>3294</v>
      </c>
      <c r="E1239" s="235">
        <v>1130</v>
      </c>
      <c r="F1239" s="35">
        <v>41806</v>
      </c>
      <c r="G1239" s="44">
        <v>1130</v>
      </c>
      <c r="H1239" s="243">
        <f t="shared" si="19"/>
        <v>0</v>
      </c>
      <c r="I1239" s="214"/>
    </row>
    <row r="1240" spans="1:9" x14ac:dyDescent="0.25">
      <c r="A1240" s="216"/>
      <c r="B1240" s="212" t="s">
        <v>1211</v>
      </c>
      <c r="C1240" s="363" t="s">
        <v>3405</v>
      </c>
      <c r="D1240" s="214" t="s">
        <v>339</v>
      </c>
      <c r="E1240" s="235">
        <v>586</v>
      </c>
      <c r="F1240" s="35">
        <v>41798</v>
      </c>
      <c r="G1240" s="44">
        <v>586</v>
      </c>
      <c r="H1240" s="243">
        <f t="shared" si="19"/>
        <v>0</v>
      </c>
      <c r="I1240" s="214"/>
    </row>
    <row r="1241" spans="1:9" ht="15.75" x14ac:dyDescent="0.25">
      <c r="A1241" s="216"/>
      <c r="B1241" s="342" t="s">
        <v>1629</v>
      </c>
      <c r="C1241" s="343" t="s">
        <v>3573</v>
      </c>
      <c r="D1241" s="214" t="s">
        <v>339</v>
      </c>
      <c r="E1241" s="235">
        <v>1158</v>
      </c>
      <c r="F1241" s="35">
        <v>41803</v>
      </c>
      <c r="G1241" s="44">
        <v>1158</v>
      </c>
      <c r="H1241" s="243">
        <f t="shared" si="19"/>
        <v>0</v>
      </c>
      <c r="I1241" s="214"/>
    </row>
    <row r="1242" spans="1:9" ht="15.75" x14ac:dyDescent="0.25">
      <c r="A1242" s="216"/>
      <c r="B1242" s="342" t="s">
        <v>1886</v>
      </c>
      <c r="C1242" s="343" t="s">
        <v>3573</v>
      </c>
      <c r="D1242" s="214" t="s">
        <v>339</v>
      </c>
      <c r="E1242" s="235">
        <v>273</v>
      </c>
      <c r="F1242" s="35">
        <v>41805</v>
      </c>
      <c r="G1242" s="44">
        <v>273</v>
      </c>
      <c r="H1242" s="243">
        <f t="shared" si="19"/>
        <v>0</v>
      </c>
      <c r="I1242" s="214"/>
    </row>
    <row r="1243" spans="1:9" ht="15.75" x14ac:dyDescent="0.25">
      <c r="A1243" s="216"/>
      <c r="B1243" s="342" t="s">
        <v>2313</v>
      </c>
      <c r="C1243" s="343" t="s">
        <v>3573</v>
      </c>
      <c r="D1243" s="214" t="s">
        <v>339</v>
      </c>
      <c r="E1243" s="235">
        <v>1299</v>
      </c>
      <c r="F1243" s="35">
        <v>41810</v>
      </c>
      <c r="G1243" s="44">
        <v>1299</v>
      </c>
      <c r="H1243" s="243">
        <f t="shared" si="19"/>
        <v>0</v>
      </c>
      <c r="I1243" s="214"/>
    </row>
    <row r="1244" spans="1:9" ht="15.75" x14ac:dyDescent="0.25">
      <c r="A1244" s="216"/>
      <c r="B1244" s="342" t="s">
        <v>1278</v>
      </c>
      <c r="C1244" s="343" t="s">
        <v>3573</v>
      </c>
      <c r="D1244" s="214" t="s">
        <v>339</v>
      </c>
      <c r="E1244" s="235">
        <v>443</v>
      </c>
      <c r="F1244" s="35">
        <v>41812</v>
      </c>
      <c r="G1244" s="44">
        <v>443</v>
      </c>
      <c r="H1244" s="243">
        <f t="shared" si="19"/>
        <v>0</v>
      </c>
      <c r="I1244" s="214"/>
    </row>
    <row r="1245" spans="1:9" x14ac:dyDescent="0.25">
      <c r="A1245" s="216"/>
      <c r="B1245" s="212" t="s">
        <v>1639</v>
      </c>
      <c r="C1245" s="253" t="s">
        <v>3681</v>
      </c>
      <c r="D1245" s="214" t="s">
        <v>339</v>
      </c>
      <c r="E1245" s="235">
        <v>1285</v>
      </c>
      <c r="F1245" s="35">
        <v>41816</v>
      </c>
      <c r="G1245" s="34">
        <v>1285</v>
      </c>
      <c r="H1245" s="243">
        <f t="shared" si="19"/>
        <v>0</v>
      </c>
      <c r="I1245" s="121"/>
    </row>
    <row r="1246" spans="1:9" x14ac:dyDescent="0.25">
      <c r="A1246" s="216"/>
      <c r="B1246" s="212" t="s">
        <v>1871</v>
      </c>
      <c r="C1246" s="253" t="s">
        <v>3681</v>
      </c>
      <c r="D1246" s="214" t="s">
        <v>339</v>
      </c>
      <c r="E1246" s="235">
        <v>775</v>
      </c>
      <c r="F1246" s="35">
        <v>41819</v>
      </c>
      <c r="G1246" s="44">
        <v>775</v>
      </c>
      <c r="H1246" s="243">
        <f t="shared" si="19"/>
        <v>0</v>
      </c>
      <c r="I1246" s="214"/>
    </row>
    <row r="1247" spans="1:9" x14ac:dyDescent="0.25">
      <c r="A1247" s="216"/>
      <c r="B1247" s="212" t="s">
        <v>2290</v>
      </c>
      <c r="C1247" s="363" t="s">
        <v>3405</v>
      </c>
      <c r="D1247" s="214" t="s">
        <v>129</v>
      </c>
      <c r="E1247" s="235">
        <v>1408</v>
      </c>
      <c r="F1247" s="35">
        <v>41796</v>
      </c>
      <c r="G1247" s="44">
        <v>1408</v>
      </c>
      <c r="H1247" s="243">
        <f t="shared" si="19"/>
        <v>0</v>
      </c>
      <c r="I1247" s="214"/>
    </row>
    <row r="1248" spans="1:9" ht="15.75" x14ac:dyDescent="0.25">
      <c r="A1248" s="216"/>
      <c r="B1248" s="342" t="s">
        <v>1170</v>
      </c>
      <c r="C1248" s="343" t="s">
        <v>3573</v>
      </c>
      <c r="D1248" s="214" t="s">
        <v>129</v>
      </c>
      <c r="E1248" s="235">
        <v>2094.5</v>
      </c>
      <c r="F1248" s="35">
        <v>41810</v>
      </c>
      <c r="G1248" s="44">
        <v>2094.5</v>
      </c>
      <c r="H1248" s="243">
        <f t="shared" si="19"/>
        <v>0</v>
      </c>
      <c r="I1248" s="214"/>
    </row>
    <row r="1249" spans="1:9" x14ac:dyDescent="0.25">
      <c r="A1249" s="216"/>
      <c r="B1249" s="212" t="s">
        <v>1847</v>
      </c>
      <c r="C1249" s="253" t="s">
        <v>3681</v>
      </c>
      <c r="D1249" s="214" t="s">
        <v>129</v>
      </c>
      <c r="E1249" s="235">
        <v>1170</v>
      </c>
      <c r="F1249" s="35">
        <v>41818</v>
      </c>
      <c r="G1249" s="44">
        <v>1170</v>
      </c>
      <c r="H1249" s="243">
        <f t="shared" si="19"/>
        <v>0</v>
      </c>
      <c r="I1249" s="214"/>
    </row>
    <row r="1250" spans="1:9" x14ac:dyDescent="0.25">
      <c r="A1250" s="216"/>
      <c r="B1250" s="212" t="s">
        <v>1938</v>
      </c>
      <c r="C1250" s="253" t="s">
        <v>3681</v>
      </c>
      <c r="D1250" s="214" t="s">
        <v>129</v>
      </c>
      <c r="E1250" s="235">
        <v>1092</v>
      </c>
      <c r="F1250" s="35">
        <v>41820</v>
      </c>
      <c r="G1250" s="44">
        <v>1092</v>
      </c>
      <c r="H1250" s="243">
        <f t="shared" si="19"/>
        <v>0</v>
      </c>
      <c r="I1250" s="214"/>
    </row>
    <row r="1251" spans="1:9" x14ac:dyDescent="0.25">
      <c r="A1251" s="216"/>
      <c r="B1251" s="212" t="s">
        <v>1973</v>
      </c>
      <c r="C1251" s="253" t="s">
        <v>3681</v>
      </c>
      <c r="D1251" s="214" t="s">
        <v>129</v>
      </c>
      <c r="E1251" s="235">
        <v>1206</v>
      </c>
      <c r="F1251" s="35">
        <v>41820</v>
      </c>
      <c r="G1251" s="44">
        <v>1206</v>
      </c>
      <c r="H1251" s="243">
        <f t="shared" si="19"/>
        <v>0</v>
      </c>
      <c r="I1251" s="214"/>
    </row>
    <row r="1252" spans="1:9" x14ac:dyDescent="0.25">
      <c r="A1252" s="216"/>
      <c r="B1252" s="212" t="s">
        <v>1856</v>
      </c>
      <c r="C1252" s="363" t="s">
        <v>3405</v>
      </c>
      <c r="D1252" s="214" t="s">
        <v>68</v>
      </c>
      <c r="E1252" s="235">
        <v>3450</v>
      </c>
      <c r="F1252" s="35">
        <v>41791</v>
      </c>
      <c r="G1252" s="44">
        <v>3450</v>
      </c>
      <c r="H1252" s="86">
        <f t="shared" si="19"/>
        <v>0</v>
      </c>
      <c r="I1252" s="214"/>
    </row>
    <row r="1253" spans="1:9" x14ac:dyDescent="0.25">
      <c r="A1253" s="216"/>
      <c r="B1253" s="212" t="s">
        <v>1936</v>
      </c>
      <c r="C1253" s="363" t="s">
        <v>3405</v>
      </c>
      <c r="D1253" s="214" t="s">
        <v>68</v>
      </c>
      <c r="E1253" s="235">
        <v>5332.5</v>
      </c>
      <c r="F1253" s="35">
        <v>41793</v>
      </c>
      <c r="G1253" s="34">
        <v>5332.5</v>
      </c>
      <c r="H1253" s="86">
        <f t="shared" si="19"/>
        <v>0</v>
      </c>
      <c r="I1253" s="121" t="s">
        <v>3191</v>
      </c>
    </row>
    <row r="1254" spans="1:9" x14ac:dyDescent="0.25">
      <c r="A1254" s="216"/>
      <c r="B1254" s="212" t="s">
        <v>2149</v>
      </c>
      <c r="C1254" s="363" t="s">
        <v>3405</v>
      </c>
      <c r="D1254" s="214" t="s">
        <v>68</v>
      </c>
      <c r="E1254" s="235">
        <v>3333</v>
      </c>
      <c r="F1254" s="35">
        <v>41795</v>
      </c>
      <c r="G1254" s="44">
        <v>3333</v>
      </c>
      <c r="H1254" s="243">
        <f t="shared" si="19"/>
        <v>0</v>
      </c>
      <c r="I1254" s="214" t="s">
        <v>65</v>
      </c>
    </row>
    <row r="1255" spans="1:9" x14ac:dyDescent="0.25">
      <c r="A1255" s="216"/>
      <c r="B1255" s="212" t="s">
        <v>2242</v>
      </c>
      <c r="C1255" s="363" t="s">
        <v>3405</v>
      </c>
      <c r="D1255" s="214" t="s">
        <v>68</v>
      </c>
      <c r="E1255" s="235">
        <v>2475</v>
      </c>
      <c r="F1255" s="35">
        <v>41796</v>
      </c>
      <c r="G1255" s="44">
        <v>2475</v>
      </c>
      <c r="H1255" s="243">
        <f t="shared" si="19"/>
        <v>0</v>
      </c>
      <c r="I1255" s="214" t="s">
        <v>65</v>
      </c>
    </row>
    <row r="1256" spans="1:9" x14ac:dyDescent="0.25">
      <c r="A1256" s="216"/>
      <c r="B1256" s="212" t="s">
        <v>2334</v>
      </c>
      <c r="C1256" s="363" t="s">
        <v>3405</v>
      </c>
      <c r="D1256" s="214" t="s">
        <v>68</v>
      </c>
      <c r="E1256" s="235">
        <v>3393.5</v>
      </c>
      <c r="F1256" s="35">
        <v>41797</v>
      </c>
      <c r="G1256" s="44">
        <v>3393.5</v>
      </c>
      <c r="H1256" s="243">
        <f t="shared" si="19"/>
        <v>0</v>
      </c>
      <c r="I1256" s="214" t="s">
        <v>65</v>
      </c>
    </row>
    <row r="1257" spans="1:9" x14ac:dyDescent="0.25">
      <c r="A1257" s="216"/>
      <c r="B1257" s="212" t="s">
        <v>1189</v>
      </c>
      <c r="C1257" s="363" t="s">
        <v>3405</v>
      </c>
      <c r="D1257" s="214" t="s">
        <v>68</v>
      </c>
      <c r="E1257" s="235">
        <v>3463</v>
      </c>
      <c r="F1257" s="35">
        <v>41798</v>
      </c>
      <c r="G1257" s="44">
        <v>3463</v>
      </c>
      <c r="H1257" s="243">
        <f t="shared" si="19"/>
        <v>0</v>
      </c>
      <c r="I1257" s="214" t="s">
        <v>65</v>
      </c>
    </row>
    <row r="1258" spans="1:9" x14ac:dyDescent="0.25">
      <c r="A1258" s="216">
        <v>41799</v>
      </c>
      <c r="B1258" s="212" t="s">
        <v>1244</v>
      </c>
      <c r="C1258" s="363" t="s">
        <v>3405</v>
      </c>
      <c r="D1258" s="214" t="s">
        <v>68</v>
      </c>
      <c r="E1258" s="235">
        <v>3305</v>
      </c>
      <c r="F1258" s="35">
        <v>41799</v>
      </c>
      <c r="G1258" s="44">
        <v>3305</v>
      </c>
      <c r="H1258" s="243">
        <f t="shared" si="19"/>
        <v>0</v>
      </c>
      <c r="I1258" s="214" t="s">
        <v>65</v>
      </c>
    </row>
    <row r="1259" spans="1:9" x14ac:dyDescent="0.25">
      <c r="A1259" s="216"/>
      <c r="B1259" s="212" t="s">
        <v>1326</v>
      </c>
      <c r="C1259" s="363" t="s">
        <v>3405</v>
      </c>
      <c r="D1259" s="214" t="s">
        <v>68</v>
      </c>
      <c r="E1259" s="235">
        <v>1852</v>
      </c>
      <c r="F1259" s="35">
        <v>41800</v>
      </c>
      <c r="G1259" s="56">
        <v>1852</v>
      </c>
      <c r="H1259" s="243">
        <f t="shared" si="19"/>
        <v>0</v>
      </c>
      <c r="I1259" s="214" t="s">
        <v>217</v>
      </c>
    </row>
    <row r="1260" spans="1:9" x14ac:dyDescent="0.25">
      <c r="A1260" s="216"/>
      <c r="B1260" s="212" t="s">
        <v>1404</v>
      </c>
      <c r="C1260" s="363" t="s">
        <v>3405</v>
      </c>
      <c r="D1260" s="214" t="s">
        <v>68</v>
      </c>
      <c r="E1260" s="235">
        <v>2887</v>
      </c>
      <c r="F1260" s="35">
        <v>41800</v>
      </c>
      <c r="G1260" s="44">
        <v>2887</v>
      </c>
      <c r="H1260" s="243">
        <f t="shared" si="19"/>
        <v>0</v>
      </c>
      <c r="I1260" s="214" t="s">
        <v>65</v>
      </c>
    </row>
    <row r="1261" spans="1:9" x14ac:dyDescent="0.25">
      <c r="A1261" s="216"/>
      <c r="B1261" s="212" t="s">
        <v>1458</v>
      </c>
      <c r="C1261" s="363" t="s">
        <v>3405</v>
      </c>
      <c r="D1261" s="214" t="s">
        <v>68</v>
      </c>
      <c r="E1261" s="235">
        <v>2566</v>
      </c>
      <c r="F1261" s="35">
        <v>41801</v>
      </c>
      <c r="G1261" s="44">
        <v>2566</v>
      </c>
      <c r="H1261" s="243">
        <f t="shared" si="19"/>
        <v>0</v>
      </c>
      <c r="I1261" s="214" t="s">
        <v>65</v>
      </c>
    </row>
    <row r="1262" spans="1:9" x14ac:dyDescent="0.25">
      <c r="A1262" s="216"/>
      <c r="B1262" s="212" t="s">
        <v>1607</v>
      </c>
      <c r="C1262" s="363" t="s">
        <v>3405</v>
      </c>
      <c r="D1262" s="214" t="s">
        <v>68</v>
      </c>
      <c r="E1262" s="235">
        <v>2446.5</v>
      </c>
      <c r="F1262" s="35">
        <v>41803</v>
      </c>
      <c r="G1262" s="44">
        <v>2446.5</v>
      </c>
      <c r="H1262" s="243">
        <f t="shared" si="19"/>
        <v>0</v>
      </c>
      <c r="I1262" s="214" t="s">
        <v>12</v>
      </c>
    </row>
    <row r="1263" spans="1:9" ht="15.75" x14ac:dyDescent="0.25">
      <c r="A1263" s="216"/>
      <c r="B1263" s="342" t="s">
        <v>1683</v>
      </c>
      <c r="C1263" s="343" t="s">
        <v>3573</v>
      </c>
      <c r="D1263" s="214" t="s">
        <v>68</v>
      </c>
      <c r="E1263" s="235">
        <v>3393</v>
      </c>
      <c r="F1263" s="35">
        <v>41803</v>
      </c>
      <c r="G1263" s="44">
        <v>3393</v>
      </c>
      <c r="H1263" s="243">
        <f t="shared" si="19"/>
        <v>0</v>
      </c>
      <c r="I1263" s="214" t="s">
        <v>65</v>
      </c>
    </row>
    <row r="1264" spans="1:9" ht="15.75" x14ac:dyDescent="0.25">
      <c r="A1264" s="216"/>
      <c r="B1264" s="342" t="s">
        <v>1816</v>
      </c>
      <c r="C1264" s="343" t="s">
        <v>3573</v>
      </c>
      <c r="D1264" s="214" t="s">
        <v>68</v>
      </c>
      <c r="E1264" s="235">
        <v>3352</v>
      </c>
      <c r="F1264" s="55" t="s">
        <v>3595</v>
      </c>
      <c r="G1264" s="44">
        <v>3352</v>
      </c>
      <c r="H1264" s="243">
        <f t="shared" si="19"/>
        <v>0</v>
      </c>
      <c r="I1264" s="214" t="s">
        <v>65</v>
      </c>
    </row>
    <row r="1265" spans="1:9" ht="15.75" x14ac:dyDescent="0.25">
      <c r="A1265" s="216"/>
      <c r="B1265" s="342" t="s">
        <v>1878</v>
      </c>
      <c r="C1265" s="343" t="s">
        <v>3573</v>
      </c>
      <c r="D1265" s="214" t="s">
        <v>68</v>
      </c>
      <c r="E1265" s="235">
        <v>2681.5</v>
      </c>
      <c r="F1265" s="35">
        <v>41806</v>
      </c>
      <c r="G1265" s="44">
        <v>2681.5</v>
      </c>
      <c r="H1265" s="243">
        <f t="shared" si="19"/>
        <v>0</v>
      </c>
      <c r="I1265" s="214" t="s">
        <v>65</v>
      </c>
    </row>
    <row r="1266" spans="1:9" ht="15.75" x14ac:dyDescent="0.25">
      <c r="A1266" s="216"/>
      <c r="B1266" s="342" t="s">
        <v>1938</v>
      </c>
      <c r="C1266" s="343" t="s">
        <v>3573</v>
      </c>
      <c r="D1266" s="214" t="s">
        <v>68</v>
      </c>
      <c r="E1266" s="235">
        <v>2132</v>
      </c>
      <c r="F1266" s="35">
        <v>41806</v>
      </c>
      <c r="G1266" s="44">
        <v>2132</v>
      </c>
      <c r="H1266" s="243">
        <f t="shared" si="19"/>
        <v>0</v>
      </c>
      <c r="I1266" s="214" t="s">
        <v>65</v>
      </c>
    </row>
    <row r="1267" spans="1:9" ht="15.75" x14ac:dyDescent="0.25">
      <c r="A1267" s="216"/>
      <c r="B1267" s="342" t="s">
        <v>2113</v>
      </c>
      <c r="C1267" s="343" t="s">
        <v>3573</v>
      </c>
      <c r="D1267" s="214" t="s">
        <v>68</v>
      </c>
      <c r="E1267" s="235">
        <v>100</v>
      </c>
      <c r="F1267" s="35">
        <v>41808</v>
      </c>
      <c r="G1267" s="44">
        <v>100</v>
      </c>
      <c r="H1267" s="243">
        <f t="shared" si="19"/>
        <v>0</v>
      </c>
      <c r="I1267" s="214" t="s">
        <v>30</v>
      </c>
    </row>
    <row r="1268" spans="1:9" ht="15.75" x14ac:dyDescent="0.25">
      <c r="A1268" s="366">
        <v>41809</v>
      </c>
      <c r="B1268" s="367" t="s">
        <v>2155</v>
      </c>
      <c r="C1268" s="368" t="s">
        <v>3573</v>
      </c>
      <c r="D1268" s="214" t="s">
        <v>68</v>
      </c>
      <c r="E1268" s="235">
        <v>1386</v>
      </c>
      <c r="F1268" s="35">
        <v>41810</v>
      </c>
      <c r="G1268" s="44">
        <v>1386</v>
      </c>
      <c r="H1268" s="243">
        <f t="shared" si="19"/>
        <v>0</v>
      </c>
      <c r="I1268" s="214" t="s">
        <v>65</v>
      </c>
    </row>
    <row r="1269" spans="1:9" ht="15.75" x14ac:dyDescent="0.25">
      <c r="A1269" s="216"/>
      <c r="B1269" s="342" t="s">
        <v>2334</v>
      </c>
      <c r="C1269" s="343" t="s">
        <v>3573</v>
      </c>
      <c r="D1269" s="214" t="s">
        <v>68</v>
      </c>
      <c r="E1269" s="235">
        <v>1581</v>
      </c>
      <c r="F1269" s="35">
        <v>41812</v>
      </c>
      <c r="G1269" s="44">
        <v>1581</v>
      </c>
      <c r="H1269" s="243">
        <f t="shared" si="19"/>
        <v>0</v>
      </c>
      <c r="I1269" s="214" t="s">
        <v>65</v>
      </c>
    </row>
    <row r="1270" spans="1:9" ht="15.75" x14ac:dyDescent="0.25">
      <c r="A1270" s="216"/>
      <c r="B1270" s="342" t="s">
        <v>1241</v>
      </c>
      <c r="C1270" s="343" t="s">
        <v>3573</v>
      </c>
      <c r="D1270" s="214" t="s">
        <v>68</v>
      </c>
      <c r="E1270" s="235">
        <v>1375</v>
      </c>
      <c r="F1270" s="35">
        <v>41811</v>
      </c>
      <c r="G1270" s="44">
        <v>1375</v>
      </c>
      <c r="H1270" s="243">
        <f t="shared" si="19"/>
        <v>0</v>
      </c>
      <c r="I1270" s="214" t="s">
        <v>1054</v>
      </c>
    </row>
    <row r="1271" spans="1:9" ht="15.75" x14ac:dyDescent="0.25">
      <c r="A1271" s="216"/>
      <c r="B1271" s="342" t="s">
        <v>1483</v>
      </c>
      <c r="C1271" s="343" t="s">
        <v>3573</v>
      </c>
      <c r="D1271" s="214" t="s">
        <v>68</v>
      </c>
      <c r="E1271" s="235">
        <v>100</v>
      </c>
      <c r="F1271" s="35">
        <v>41814</v>
      </c>
      <c r="G1271" s="34">
        <v>100</v>
      </c>
      <c r="H1271" s="243">
        <f t="shared" si="19"/>
        <v>0</v>
      </c>
      <c r="I1271" s="121" t="s">
        <v>217</v>
      </c>
    </row>
    <row r="1272" spans="1:9" x14ac:dyDescent="0.25">
      <c r="A1272" s="216"/>
      <c r="B1272" s="212" t="s">
        <v>1678</v>
      </c>
      <c r="C1272" s="253" t="s">
        <v>3681</v>
      </c>
      <c r="D1272" s="214" t="s">
        <v>68</v>
      </c>
      <c r="E1272" s="235">
        <v>50</v>
      </c>
      <c r="F1272" s="35">
        <v>41816</v>
      </c>
      <c r="G1272" s="34">
        <v>50</v>
      </c>
      <c r="H1272" s="243">
        <f t="shared" si="19"/>
        <v>0</v>
      </c>
      <c r="I1272" s="121"/>
    </row>
    <row r="1273" spans="1:9" x14ac:dyDescent="0.25">
      <c r="A1273" s="216"/>
      <c r="B1273" s="212" t="s">
        <v>1834</v>
      </c>
      <c r="C1273" s="253" t="s">
        <v>3681</v>
      </c>
      <c r="D1273" s="214" t="s">
        <v>68</v>
      </c>
      <c r="E1273" s="235">
        <v>60</v>
      </c>
      <c r="F1273" s="35">
        <v>41820</v>
      </c>
      <c r="G1273" s="44">
        <v>60</v>
      </c>
      <c r="H1273" s="243">
        <f t="shared" si="19"/>
        <v>0</v>
      </c>
      <c r="I1273" s="214" t="s">
        <v>21</v>
      </c>
    </row>
    <row r="1274" spans="1:9" x14ac:dyDescent="0.25">
      <c r="A1274" s="216"/>
      <c r="B1274" s="212" t="s">
        <v>1871</v>
      </c>
      <c r="C1274" s="363" t="s">
        <v>3405</v>
      </c>
      <c r="D1274" s="214" t="s">
        <v>517</v>
      </c>
      <c r="E1274" s="235">
        <v>510</v>
      </c>
      <c r="F1274" s="35">
        <v>41792</v>
      </c>
      <c r="G1274" s="44">
        <v>510</v>
      </c>
      <c r="H1274" s="86">
        <f t="shared" si="19"/>
        <v>0</v>
      </c>
      <c r="I1274" s="214"/>
    </row>
    <row r="1275" spans="1:9" x14ac:dyDescent="0.25">
      <c r="A1275" s="216"/>
      <c r="B1275" s="212" t="s">
        <v>1996</v>
      </c>
      <c r="C1275" s="363" t="s">
        <v>3405</v>
      </c>
      <c r="D1275" s="214" t="s">
        <v>517</v>
      </c>
      <c r="E1275" s="235">
        <v>291</v>
      </c>
      <c r="F1275" s="35">
        <v>41793</v>
      </c>
      <c r="G1275" s="34">
        <v>291</v>
      </c>
      <c r="H1275" s="86">
        <f t="shared" si="19"/>
        <v>0</v>
      </c>
      <c r="I1275" s="121"/>
    </row>
    <row r="1276" spans="1:9" x14ac:dyDescent="0.25">
      <c r="A1276" s="216"/>
      <c r="B1276" s="212" t="s">
        <v>1257</v>
      </c>
      <c r="C1276" s="363" t="s">
        <v>3405</v>
      </c>
      <c r="D1276" s="214" t="s">
        <v>517</v>
      </c>
      <c r="E1276" s="235">
        <v>1260.5999999999999</v>
      </c>
      <c r="F1276" s="35">
        <v>41799</v>
      </c>
      <c r="G1276" s="44">
        <v>1260.5999999999999</v>
      </c>
      <c r="H1276" s="243">
        <f t="shared" si="19"/>
        <v>0</v>
      </c>
      <c r="I1276" s="214"/>
    </row>
    <row r="1277" spans="1:9" x14ac:dyDescent="0.25">
      <c r="A1277" s="216"/>
      <c r="B1277" s="212" t="s">
        <v>1356</v>
      </c>
      <c r="C1277" s="363" t="s">
        <v>3405</v>
      </c>
      <c r="D1277" s="214" t="s">
        <v>517</v>
      </c>
      <c r="E1277" s="235">
        <v>952</v>
      </c>
      <c r="F1277" s="35">
        <v>41800</v>
      </c>
      <c r="G1277" s="44">
        <v>952</v>
      </c>
      <c r="H1277" s="243">
        <f t="shared" si="19"/>
        <v>0</v>
      </c>
      <c r="I1277" s="214"/>
    </row>
    <row r="1278" spans="1:9" ht="15.75" x14ac:dyDescent="0.25">
      <c r="A1278" s="216"/>
      <c r="B1278" s="342" t="s">
        <v>2291</v>
      </c>
      <c r="C1278" s="343" t="s">
        <v>3573</v>
      </c>
      <c r="D1278" s="214" t="s">
        <v>517</v>
      </c>
      <c r="E1278" s="235">
        <v>788</v>
      </c>
      <c r="F1278" s="35">
        <v>41812</v>
      </c>
      <c r="G1278" s="44">
        <v>788</v>
      </c>
      <c r="H1278" s="243">
        <f t="shared" si="19"/>
        <v>0</v>
      </c>
      <c r="I1278" s="214"/>
    </row>
    <row r="1279" spans="1:9" x14ac:dyDescent="0.25">
      <c r="A1279" s="216"/>
      <c r="B1279" s="212" t="s">
        <v>1687</v>
      </c>
      <c r="C1279" s="253" t="s">
        <v>3681</v>
      </c>
      <c r="D1279" s="214" t="s">
        <v>517</v>
      </c>
      <c r="E1279" s="235">
        <v>571</v>
      </c>
      <c r="F1279" s="35">
        <v>41817</v>
      </c>
      <c r="G1279" s="34">
        <v>571</v>
      </c>
      <c r="H1279" s="243">
        <f t="shared" si="19"/>
        <v>0</v>
      </c>
      <c r="I1279" s="121"/>
    </row>
    <row r="1280" spans="1:9" x14ac:dyDescent="0.25">
      <c r="A1280" s="216"/>
      <c r="B1280" s="212" t="s">
        <v>2008</v>
      </c>
      <c r="C1280" s="363" t="s">
        <v>3405</v>
      </c>
      <c r="D1280" s="214" t="s">
        <v>3478</v>
      </c>
      <c r="E1280" s="235">
        <v>2571.4</v>
      </c>
      <c r="F1280" s="35">
        <v>41793</v>
      </c>
      <c r="G1280" s="34">
        <v>2571.4</v>
      </c>
      <c r="H1280" s="86">
        <f t="shared" si="19"/>
        <v>0</v>
      </c>
      <c r="I1280" s="121" t="s">
        <v>12</v>
      </c>
    </row>
    <row r="1281" spans="1:9" x14ac:dyDescent="0.25">
      <c r="A1281" s="216"/>
      <c r="B1281" s="212" t="s">
        <v>1574</v>
      </c>
      <c r="C1281" s="363" t="s">
        <v>3405</v>
      </c>
      <c r="D1281" s="214" t="s">
        <v>3565</v>
      </c>
      <c r="E1281" s="235">
        <v>3020</v>
      </c>
      <c r="F1281" s="35">
        <v>41802</v>
      </c>
      <c r="G1281" s="44">
        <v>3020</v>
      </c>
      <c r="H1281" s="243">
        <f t="shared" si="19"/>
        <v>0</v>
      </c>
      <c r="I1281" s="214"/>
    </row>
    <row r="1282" spans="1:9" x14ac:dyDescent="0.25">
      <c r="A1282" s="216"/>
      <c r="B1282" s="212" t="s">
        <v>1273</v>
      </c>
      <c r="C1282" s="363" t="s">
        <v>3405</v>
      </c>
      <c r="D1282" s="214" t="s">
        <v>3535</v>
      </c>
      <c r="E1282" s="235">
        <v>5587</v>
      </c>
      <c r="F1282" s="35">
        <v>41799</v>
      </c>
      <c r="G1282" s="44">
        <v>5587</v>
      </c>
      <c r="H1282" s="243">
        <f t="shared" si="19"/>
        <v>0</v>
      </c>
      <c r="I1282" s="214"/>
    </row>
    <row r="1283" spans="1:9" ht="15.75" x14ac:dyDescent="0.25">
      <c r="A1283" s="216"/>
      <c r="B1283" s="342" t="s">
        <v>1749</v>
      </c>
      <c r="C1283" s="343" t="s">
        <v>3573</v>
      </c>
      <c r="D1283" s="214" t="s">
        <v>3411</v>
      </c>
      <c r="E1283" s="235">
        <v>4025</v>
      </c>
      <c r="F1283" s="35">
        <v>41804</v>
      </c>
      <c r="G1283" s="44">
        <v>4025</v>
      </c>
      <c r="H1283" s="243">
        <f t="shared" ref="H1283:H1346" si="20">E1283-G1283</f>
        <v>0</v>
      </c>
      <c r="I1283" s="214" t="s">
        <v>12</v>
      </c>
    </row>
    <row r="1284" spans="1:9" ht="15.75" x14ac:dyDescent="0.25">
      <c r="A1284" s="369">
        <v>41808</v>
      </c>
      <c r="B1284" s="370" t="s">
        <v>2192</v>
      </c>
      <c r="C1284" s="371" t="s">
        <v>3573</v>
      </c>
      <c r="D1284" s="214" t="s">
        <v>3411</v>
      </c>
      <c r="E1284" s="235">
        <v>5085</v>
      </c>
      <c r="F1284" s="47" t="s">
        <v>3624</v>
      </c>
      <c r="G1284" s="44">
        <v>5085</v>
      </c>
      <c r="H1284" s="243">
        <f t="shared" si="20"/>
        <v>0</v>
      </c>
      <c r="I1284" s="214" t="s">
        <v>3472</v>
      </c>
    </row>
    <row r="1285" spans="1:9" ht="15.75" x14ac:dyDescent="0.25">
      <c r="A1285" s="216"/>
      <c r="B1285" s="342" t="s">
        <v>1210</v>
      </c>
      <c r="C1285" s="343" t="s">
        <v>3573</v>
      </c>
      <c r="D1285" s="214" t="s">
        <v>3411</v>
      </c>
      <c r="E1285" s="235">
        <v>6380</v>
      </c>
      <c r="F1285" s="47" t="s">
        <v>3648</v>
      </c>
      <c r="G1285" s="44">
        <v>6380</v>
      </c>
      <c r="H1285" s="243">
        <f t="shared" si="20"/>
        <v>0</v>
      </c>
      <c r="I1285" s="214" t="s">
        <v>217</v>
      </c>
    </row>
    <row r="1286" spans="1:9" ht="15.75" x14ac:dyDescent="0.25">
      <c r="A1286" s="216"/>
      <c r="B1286" s="342" t="s">
        <v>1550</v>
      </c>
      <c r="C1286" s="343" t="s">
        <v>3573</v>
      </c>
      <c r="D1286" s="214" t="s">
        <v>3411</v>
      </c>
      <c r="E1286" s="235">
        <v>2974</v>
      </c>
      <c r="F1286" s="35">
        <v>41815</v>
      </c>
      <c r="G1286" s="34">
        <v>2974</v>
      </c>
      <c r="H1286" s="243">
        <f t="shared" si="20"/>
        <v>0</v>
      </c>
      <c r="I1286" s="121" t="s">
        <v>12</v>
      </c>
    </row>
    <row r="1287" spans="1:9" x14ac:dyDescent="0.25">
      <c r="A1287" s="216"/>
      <c r="B1287" s="212" t="s">
        <v>1635</v>
      </c>
      <c r="C1287" s="253" t="s">
        <v>3681</v>
      </c>
      <c r="D1287" s="214" t="s">
        <v>3411</v>
      </c>
      <c r="E1287" s="235">
        <v>465.5</v>
      </c>
      <c r="F1287" s="35">
        <v>41816</v>
      </c>
      <c r="G1287" s="34">
        <v>465.5</v>
      </c>
      <c r="H1287" s="243">
        <f t="shared" si="20"/>
        <v>0</v>
      </c>
      <c r="I1287" s="121" t="s">
        <v>12</v>
      </c>
    </row>
    <row r="1288" spans="1:9" x14ac:dyDescent="0.25">
      <c r="A1288" s="216"/>
      <c r="B1288" s="212" t="s">
        <v>1787</v>
      </c>
      <c r="C1288" s="253" t="s">
        <v>3681</v>
      </c>
      <c r="D1288" s="214" t="s">
        <v>3411</v>
      </c>
      <c r="E1288" s="235">
        <v>8265.6</v>
      </c>
      <c r="F1288" s="35">
        <v>41818</v>
      </c>
      <c r="G1288" s="44">
        <v>8265.6</v>
      </c>
      <c r="H1288" s="243">
        <f t="shared" si="20"/>
        <v>0</v>
      </c>
      <c r="I1288" s="214" t="s">
        <v>12</v>
      </c>
    </row>
    <row r="1289" spans="1:9" x14ac:dyDescent="0.25">
      <c r="A1289" s="216"/>
      <c r="B1289" s="212" t="s">
        <v>2099</v>
      </c>
      <c r="C1289" s="363" t="s">
        <v>3405</v>
      </c>
      <c r="D1289" s="214" t="s">
        <v>41</v>
      </c>
      <c r="E1289" s="235">
        <v>13266</v>
      </c>
      <c r="F1289" s="35">
        <v>41795</v>
      </c>
      <c r="G1289" s="34">
        <v>13266</v>
      </c>
      <c r="H1289" s="243">
        <f t="shared" si="20"/>
        <v>0</v>
      </c>
      <c r="I1289" s="121" t="s">
        <v>30</v>
      </c>
    </row>
    <row r="1290" spans="1:9" ht="15.75" x14ac:dyDescent="0.25">
      <c r="A1290" s="216"/>
      <c r="B1290" s="342" t="s">
        <v>1867</v>
      </c>
      <c r="C1290" s="343" t="s">
        <v>3573</v>
      </c>
      <c r="D1290" s="214" t="s">
        <v>41</v>
      </c>
      <c r="E1290" s="235">
        <v>15858</v>
      </c>
      <c r="F1290" s="35">
        <v>41806</v>
      </c>
      <c r="G1290" s="44">
        <v>15858</v>
      </c>
      <c r="H1290" s="243">
        <f t="shared" si="20"/>
        <v>0</v>
      </c>
      <c r="I1290" s="214" t="s">
        <v>12</v>
      </c>
    </row>
    <row r="1291" spans="1:9" ht="15.75" x14ac:dyDescent="0.25">
      <c r="A1291" s="216"/>
      <c r="B1291" s="342" t="s">
        <v>2040</v>
      </c>
      <c r="C1291" s="343" t="s">
        <v>3573</v>
      </c>
      <c r="D1291" s="214" t="s">
        <v>41</v>
      </c>
      <c r="E1291" s="235">
        <v>13987</v>
      </c>
      <c r="F1291" s="35">
        <v>41807</v>
      </c>
      <c r="G1291" s="44">
        <v>13987</v>
      </c>
      <c r="H1291" s="243">
        <f t="shared" si="20"/>
        <v>0</v>
      </c>
      <c r="I1291" s="214" t="s">
        <v>12</v>
      </c>
    </row>
    <row r="1292" spans="1:9" ht="15.75" x14ac:dyDescent="0.25">
      <c r="A1292" s="369">
        <v>41808</v>
      </c>
      <c r="B1292" s="370" t="s">
        <v>2194</v>
      </c>
      <c r="C1292" s="371" t="s">
        <v>3573</v>
      </c>
      <c r="D1292" s="214" t="s">
        <v>41</v>
      </c>
      <c r="E1292" s="235">
        <v>3084</v>
      </c>
      <c r="F1292" s="35">
        <v>41809</v>
      </c>
      <c r="G1292" s="44">
        <v>3084</v>
      </c>
      <c r="H1292" s="243">
        <f t="shared" si="20"/>
        <v>0</v>
      </c>
      <c r="I1292" s="214" t="s">
        <v>12</v>
      </c>
    </row>
    <row r="1293" spans="1:9" ht="15.75" x14ac:dyDescent="0.25">
      <c r="A1293" s="216"/>
      <c r="B1293" s="342" t="s">
        <v>2238</v>
      </c>
      <c r="C1293" s="343" t="s">
        <v>3573</v>
      </c>
      <c r="D1293" s="214" t="s">
        <v>41</v>
      </c>
      <c r="E1293" s="235">
        <v>21319.200000000001</v>
      </c>
      <c r="F1293" s="35">
        <v>41809</v>
      </c>
      <c r="G1293" s="44">
        <v>21319.200000000001</v>
      </c>
      <c r="H1293" s="243">
        <f t="shared" si="20"/>
        <v>0</v>
      </c>
      <c r="I1293" s="214"/>
    </row>
    <row r="1294" spans="1:9" ht="15.75" x14ac:dyDescent="0.25">
      <c r="A1294" s="216"/>
      <c r="B1294" s="342" t="s">
        <v>2347</v>
      </c>
      <c r="C1294" s="343" t="s">
        <v>3573</v>
      </c>
      <c r="D1294" s="214" t="s">
        <v>41</v>
      </c>
      <c r="E1294" s="235">
        <v>20304</v>
      </c>
      <c r="F1294" s="35">
        <v>41810</v>
      </c>
      <c r="G1294" s="44">
        <v>20304</v>
      </c>
      <c r="H1294" s="243">
        <f t="shared" si="20"/>
        <v>0</v>
      </c>
      <c r="I1294" s="214" t="s">
        <v>27</v>
      </c>
    </row>
    <row r="1295" spans="1:9" ht="15.75" x14ac:dyDescent="0.25">
      <c r="A1295" s="216"/>
      <c r="B1295" s="342" t="s">
        <v>1146</v>
      </c>
      <c r="C1295" s="343" t="s">
        <v>3573</v>
      </c>
      <c r="D1295" s="214" t="s">
        <v>41</v>
      </c>
      <c r="E1295" s="235">
        <v>5010</v>
      </c>
      <c r="F1295" s="35">
        <v>41811</v>
      </c>
      <c r="G1295" s="44">
        <v>5010</v>
      </c>
      <c r="H1295" s="243">
        <f t="shared" si="20"/>
        <v>0</v>
      </c>
      <c r="I1295" s="214" t="s">
        <v>21</v>
      </c>
    </row>
    <row r="1296" spans="1:9" ht="15.75" x14ac:dyDescent="0.25">
      <c r="A1296" s="216"/>
      <c r="B1296" s="342" t="s">
        <v>1471</v>
      </c>
      <c r="C1296" s="343" t="s">
        <v>3573</v>
      </c>
      <c r="D1296" s="214" t="s">
        <v>41</v>
      </c>
      <c r="E1296" s="235">
        <v>10950</v>
      </c>
      <c r="F1296" s="35">
        <v>41815</v>
      </c>
      <c r="G1296" s="34">
        <v>10950</v>
      </c>
      <c r="H1296" s="243">
        <f t="shared" si="20"/>
        <v>0</v>
      </c>
      <c r="I1296" s="121" t="s">
        <v>30</v>
      </c>
    </row>
    <row r="1297" spans="1:10" x14ac:dyDescent="0.25">
      <c r="A1297" s="216"/>
      <c r="B1297" s="212" t="s">
        <v>1798</v>
      </c>
      <c r="C1297" s="253" t="s">
        <v>3681</v>
      </c>
      <c r="D1297" s="214" t="s">
        <v>41</v>
      </c>
      <c r="E1297" s="235">
        <v>22567</v>
      </c>
      <c r="F1297" s="35">
        <v>41818</v>
      </c>
      <c r="G1297" s="44">
        <v>22567</v>
      </c>
      <c r="H1297" s="243">
        <f t="shared" si="20"/>
        <v>0</v>
      </c>
      <c r="I1297" s="214" t="s">
        <v>217</v>
      </c>
    </row>
    <row r="1298" spans="1:10" x14ac:dyDescent="0.25">
      <c r="A1298" s="216"/>
      <c r="B1298" s="212" t="s">
        <v>1867</v>
      </c>
      <c r="C1298" s="253" t="s">
        <v>3681</v>
      </c>
      <c r="D1298" s="214" t="s">
        <v>41</v>
      </c>
      <c r="E1298" s="235">
        <v>7870</v>
      </c>
      <c r="F1298" s="35">
        <v>41819</v>
      </c>
      <c r="G1298" s="44">
        <v>7870</v>
      </c>
      <c r="H1298" s="243">
        <f t="shared" si="20"/>
        <v>0</v>
      </c>
      <c r="I1298" s="58"/>
    </row>
    <row r="1299" spans="1:10" x14ac:dyDescent="0.25">
      <c r="A1299" s="216"/>
      <c r="B1299" s="212" t="s">
        <v>1903</v>
      </c>
      <c r="C1299" s="253" t="s">
        <v>3681</v>
      </c>
      <c r="D1299" s="214" t="s">
        <v>41</v>
      </c>
      <c r="E1299" s="235">
        <v>4260</v>
      </c>
      <c r="F1299" s="35">
        <v>41820</v>
      </c>
      <c r="G1299" s="44">
        <v>4260</v>
      </c>
      <c r="H1299" s="243">
        <f t="shared" si="20"/>
        <v>0</v>
      </c>
      <c r="I1299" s="214"/>
    </row>
    <row r="1300" spans="1:10" x14ac:dyDescent="0.25">
      <c r="A1300" s="216"/>
      <c r="B1300" s="212" t="s">
        <v>1499</v>
      </c>
      <c r="C1300" s="363" t="s">
        <v>3405</v>
      </c>
      <c r="D1300" s="214" t="s">
        <v>634</v>
      </c>
      <c r="E1300" s="235">
        <v>9750</v>
      </c>
      <c r="F1300" s="35">
        <v>41802</v>
      </c>
      <c r="G1300" s="44">
        <v>9750</v>
      </c>
      <c r="H1300" s="243">
        <f t="shared" si="20"/>
        <v>0</v>
      </c>
      <c r="I1300" s="214" t="s">
        <v>27</v>
      </c>
    </row>
    <row r="1301" spans="1:10" x14ac:dyDescent="0.25">
      <c r="A1301" s="216"/>
      <c r="B1301" s="212" t="s">
        <v>1837</v>
      </c>
      <c r="C1301" s="363" t="s">
        <v>3405</v>
      </c>
      <c r="D1301" s="214" t="s">
        <v>269</v>
      </c>
      <c r="E1301" s="235">
        <v>10399.299999999999</v>
      </c>
      <c r="F1301" s="35">
        <v>41791</v>
      </c>
      <c r="G1301" s="44">
        <v>10399.299999999999</v>
      </c>
      <c r="H1301" s="86">
        <f t="shared" si="20"/>
        <v>0</v>
      </c>
      <c r="I1301" s="214"/>
    </row>
    <row r="1302" spans="1:10" x14ac:dyDescent="0.25">
      <c r="A1302" s="216"/>
      <c r="B1302" s="212" t="s">
        <v>1843</v>
      </c>
      <c r="C1302" s="363" t="s">
        <v>3405</v>
      </c>
      <c r="D1302" s="214" t="s">
        <v>269</v>
      </c>
      <c r="E1302" s="235">
        <v>3073</v>
      </c>
      <c r="F1302" s="35">
        <v>41791</v>
      </c>
      <c r="G1302" s="44">
        <v>3073</v>
      </c>
      <c r="H1302" s="86">
        <f t="shared" si="20"/>
        <v>0</v>
      </c>
      <c r="I1302" s="214"/>
    </row>
    <row r="1303" spans="1:10" x14ac:dyDescent="0.25">
      <c r="A1303" s="216"/>
      <c r="B1303" s="212" t="s">
        <v>1947</v>
      </c>
      <c r="C1303" s="363" t="s">
        <v>3405</v>
      </c>
      <c r="D1303" s="214" t="s">
        <v>269</v>
      </c>
      <c r="E1303" s="235">
        <v>3899</v>
      </c>
      <c r="F1303" s="35">
        <v>41794</v>
      </c>
      <c r="G1303" s="34">
        <v>3899</v>
      </c>
      <c r="H1303" s="86">
        <f t="shared" si="20"/>
        <v>0</v>
      </c>
      <c r="I1303" s="121" t="s">
        <v>162</v>
      </c>
      <c r="J1303" s="76"/>
    </row>
    <row r="1304" spans="1:10" x14ac:dyDescent="0.25">
      <c r="A1304" s="216"/>
      <c r="B1304" s="212" t="s">
        <v>1953</v>
      </c>
      <c r="C1304" s="363" t="s">
        <v>3405</v>
      </c>
      <c r="D1304" s="214" t="s">
        <v>269</v>
      </c>
      <c r="E1304" s="235">
        <v>3855</v>
      </c>
      <c r="F1304" s="35">
        <v>41792</v>
      </c>
      <c r="G1304" s="34">
        <v>3855</v>
      </c>
      <c r="H1304" s="86">
        <f t="shared" si="20"/>
        <v>0</v>
      </c>
      <c r="I1304" s="121"/>
    </row>
    <row r="1305" spans="1:10" x14ac:dyDescent="0.25">
      <c r="A1305" s="216"/>
      <c r="B1305" s="212" t="s">
        <v>2057</v>
      </c>
      <c r="C1305" s="363" t="s">
        <v>3405</v>
      </c>
      <c r="D1305" s="214" t="s">
        <v>269</v>
      </c>
      <c r="E1305" s="235">
        <v>11834</v>
      </c>
      <c r="F1305" s="39" t="s">
        <v>3485</v>
      </c>
      <c r="G1305" s="34">
        <v>11834</v>
      </c>
      <c r="H1305" s="86">
        <f t="shared" si="20"/>
        <v>0</v>
      </c>
      <c r="I1305" s="121"/>
    </row>
    <row r="1306" spans="1:10" x14ac:dyDescent="0.25">
      <c r="A1306" s="216"/>
      <c r="B1306" s="212" t="s">
        <v>2156</v>
      </c>
      <c r="C1306" s="363" t="s">
        <v>3405</v>
      </c>
      <c r="D1306" s="214" t="s">
        <v>269</v>
      </c>
      <c r="E1306" s="235">
        <v>10918</v>
      </c>
      <c r="F1306" s="35">
        <v>41795</v>
      </c>
      <c r="G1306" s="44">
        <v>10918</v>
      </c>
      <c r="H1306" s="243">
        <f t="shared" si="20"/>
        <v>0</v>
      </c>
      <c r="I1306" s="214"/>
    </row>
    <row r="1307" spans="1:10" x14ac:dyDescent="0.25">
      <c r="A1307" s="251"/>
      <c r="B1307" s="212" t="s">
        <v>2219</v>
      </c>
      <c r="C1307" s="363" t="s">
        <v>3405</v>
      </c>
      <c r="D1307" s="214" t="s">
        <v>269</v>
      </c>
      <c r="E1307" s="235">
        <v>10747.4</v>
      </c>
      <c r="F1307" s="35">
        <v>41799</v>
      </c>
      <c r="G1307" s="44">
        <v>10747.4</v>
      </c>
      <c r="H1307" s="243">
        <f t="shared" si="20"/>
        <v>0</v>
      </c>
      <c r="I1307" s="214" t="s">
        <v>162</v>
      </c>
    </row>
    <row r="1308" spans="1:10" x14ac:dyDescent="0.25">
      <c r="A1308" s="216"/>
      <c r="B1308" s="212" t="s">
        <v>1137</v>
      </c>
      <c r="C1308" s="363" t="s">
        <v>3405</v>
      </c>
      <c r="D1308" s="214" t="s">
        <v>269</v>
      </c>
      <c r="E1308" s="235">
        <v>3867.2</v>
      </c>
      <c r="F1308" s="35">
        <v>41797</v>
      </c>
      <c r="G1308" s="44">
        <v>3867.2</v>
      </c>
      <c r="H1308" s="243">
        <f t="shared" si="20"/>
        <v>0</v>
      </c>
      <c r="I1308" s="58"/>
    </row>
    <row r="1309" spans="1:10" x14ac:dyDescent="0.25">
      <c r="A1309" s="216"/>
      <c r="B1309" s="212" t="s">
        <v>1232</v>
      </c>
      <c r="C1309" s="363" t="s">
        <v>3405</v>
      </c>
      <c r="D1309" s="214" t="s">
        <v>269</v>
      </c>
      <c r="E1309" s="235">
        <v>6540</v>
      </c>
      <c r="F1309" s="35">
        <v>41798</v>
      </c>
      <c r="G1309" s="44">
        <v>6540</v>
      </c>
      <c r="H1309" s="243">
        <f t="shared" si="20"/>
        <v>0</v>
      </c>
      <c r="I1309" s="214"/>
    </row>
    <row r="1310" spans="1:10" x14ac:dyDescent="0.25">
      <c r="A1310" s="216"/>
      <c r="B1310" s="212" t="s">
        <v>1246</v>
      </c>
      <c r="C1310" s="363" t="s">
        <v>3405</v>
      </c>
      <c r="D1310" s="214" t="s">
        <v>269</v>
      </c>
      <c r="E1310" s="235">
        <v>3423.4</v>
      </c>
      <c r="F1310" s="35">
        <v>41799</v>
      </c>
      <c r="G1310" s="44">
        <v>3423.4</v>
      </c>
      <c r="H1310" s="243">
        <f t="shared" si="20"/>
        <v>0</v>
      </c>
      <c r="I1310" s="58"/>
    </row>
    <row r="1311" spans="1:10" x14ac:dyDescent="0.25">
      <c r="A1311" s="216"/>
      <c r="B1311" s="212" t="s">
        <v>1302</v>
      </c>
      <c r="C1311" s="363" t="s">
        <v>3405</v>
      </c>
      <c r="D1311" s="214" t="s">
        <v>269</v>
      </c>
      <c r="E1311" s="235">
        <v>4351.6000000000004</v>
      </c>
      <c r="F1311" s="35">
        <v>41799</v>
      </c>
      <c r="G1311" s="44">
        <v>4351.6000000000004</v>
      </c>
      <c r="H1311" s="243">
        <f t="shared" si="20"/>
        <v>0</v>
      </c>
      <c r="I1311" s="214"/>
    </row>
    <row r="1312" spans="1:10" x14ac:dyDescent="0.25">
      <c r="A1312" s="216"/>
      <c r="B1312" s="212" t="s">
        <v>1314</v>
      </c>
      <c r="C1312" s="363" t="s">
        <v>3405</v>
      </c>
      <c r="D1312" s="214" t="s">
        <v>269</v>
      </c>
      <c r="E1312" s="235">
        <v>3977.3</v>
      </c>
      <c r="F1312" s="35">
        <v>41801</v>
      </c>
      <c r="G1312" s="56">
        <v>3977.3</v>
      </c>
      <c r="H1312" s="243">
        <f t="shared" si="20"/>
        <v>0</v>
      </c>
      <c r="I1312" s="214" t="s">
        <v>162</v>
      </c>
    </row>
    <row r="1313" spans="1:9" x14ac:dyDescent="0.25">
      <c r="A1313" s="216">
        <v>41800</v>
      </c>
      <c r="B1313" s="212" t="s">
        <v>1343</v>
      </c>
      <c r="C1313" s="363" t="s">
        <v>3405</v>
      </c>
      <c r="D1313" s="214" t="s">
        <v>269</v>
      </c>
      <c r="E1313" s="235">
        <v>7181</v>
      </c>
      <c r="F1313" s="39" t="s">
        <v>3725</v>
      </c>
      <c r="G1313" s="44">
        <v>7181</v>
      </c>
      <c r="H1313" s="243">
        <f t="shared" si="20"/>
        <v>0</v>
      </c>
      <c r="I1313" s="214"/>
    </row>
    <row r="1314" spans="1:9" x14ac:dyDescent="0.25">
      <c r="A1314" s="216"/>
      <c r="B1314" s="212" t="s">
        <v>1429</v>
      </c>
      <c r="C1314" s="363" t="s">
        <v>3405</v>
      </c>
      <c r="D1314" s="214" t="s">
        <v>269</v>
      </c>
      <c r="E1314" s="235">
        <v>10574</v>
      </c>
      <c r="F1314" s="35">
        <v>41801</v>
      </c>
      <c r="G1314" s="44">
        <v>10574</v>
      </c>
      <c r="H1314" s="243">
        <f t="shared" si="20"/>
        <v>0</v>
      </c>
      <c r="I1314" s="214"/>
    </row>
    <row r="1315" spans="1:9" x14ac:dyDescent="0.25">
      <c r="A1315" s="216"/>
      <c r="B1315" s="212" t="s">
        <v>1527</v>
      </c>
      <c r="C1315" s="363" t="s">
        <v>3405</v>
      </c>
      <c r="D1315" s="214" t="s">
        <v>269</v>
      </c>
      <c r="E1315" s="235">
        <v>8224</v>
      </c>
      <c r="F1315" s="35">
        <v>41802</v>
      </c>
      <c r="G1315" s="44">
        <v>8224</v>
      </c>
      <c r="H1315" s="243">
        <f t="shared" si="20"/>
        <v>0</v>
      </c>
      <c r="I1315" s="214"/>
    </row>
    <row r="1316" spans="1:9" ht="15.75" x14ac:dyDescent="0.25">
      <c r="A1316" s="216"/>
      <c r="B1316" s="342" t="s">
        <v>1647</v>
      </c>
      <c r="C1316" s="343" t="s">
        <v>3573</v>
      </c>
      <c r="D1316" s="214" t="s">
        <v>269</v>
      </c>
      <c r="E1316" s="235">
        <v>5592</v>
      </c>
      <c r="F1316" s="35">
        <v>41803</v>
      </c>
      <c r="G1316" s="44">
        <v>5592</v>
      </c>
      <c r="H1316" s="243">
        <f t="shared" si="20"/>
        <v>0</v>
      </c>
      <c r="I1316" s="214"/>
    </row>
    <row r="1317" spans="1:9" ht="15.75" x14ac:dyDescent="0.25">
      <c r="A1317" s="216"/>
      <c r="B1317" s="342" t="s">
        <v>1863</v>
      </c>
      <c r="C1317" s="343" t="s">
        <v>3573</v>
      </c>
      <c r="D1317" s="214" t="s">
        <v>269</v>
      </c>
      <c r="E1317" s="235">
        <v>13312.5</v>
      </c>
      <c r="F1317" s="35">
        <v>41805</v>
      </c>
      <c r="G1317" s="44">
        <v>13312.5</v>
      </c>
      <c r="H1317" s="243">
        <f t="shared" si="20"/>
        <v>0</v>
      </c>
      <c r="I1317" s="214"/>
    </row>
    <row r="1318" spans="1:9" ht="15.75" x14ac:dyDescent="0.25">
      <c r="A1318" s="216"/>
      <c r="B1318" s="342" t="s">
        <v>1866</v>
      </c>
      <c r="C1318" s="343" t="s">
        <v>3573</v>
      </c>
      <c r="D1318" s="214" t="s">
        <v>269</v>
      </c>
      <c r="E1318" s="235">
        <v>1573</v>
      </c>
      <c r="F1318" s="35">
        <v>41805</v>
      </c>
      <c r="G1318" s="44">
        <v>1573</v>
      </c>
      <c r="H1318" s="243">
        <f t="shared" si="20"/>
        <v>0</v>
      </c>
      <c r="I1318" s="214"/>
    </row>
    <row r="1319" spans="1:9" ht="15.75" x14ac:dyDescent="0.25">
      <c r="A1319" s="216"/>
      <c r="B1319" s="342" t="s">
        <v>1877</v>
      </c>
      <c r="C1319" s="343" t="s">
        <v>3573</v>
      </c>
      <c r="D1319" s="214" t="s">
        <v>269</v>
      </c>
      <c r="E1319" s="235">
        <v>12169.6</v>
      </c>
      <c r="F1319" s="35">
        <v>41805</v>
      </c>
      <c r="G1319" s="44">
        <v>12169.6</v>
      </c>
      <c r="H1319" s="243">
        <f t="shared" si="20"/>
        <v>0</v>
      </c>
      <c r="I1319" s="214"/>
    </row>
    <row r="1320" spans="1:9" ht="15.75" x14ac:dyDescent="0.25">
      <c r="A1320" s="216"/>
      <c r="B1320" s="342" t="s">
        <v>1993</v>
      </c>
      <c r="C1320" s="343" t="s">
        <v>3573</v>
      </c>
      <c r="D1320" s="214" t="s">
        <v>269</v>
      </c>
      <c r="E1320" s="235">
        <v>3490</v>
      </c>
      <c r="F1320" s="35">
        <v>41808</v>
      </c>
      <c r="G1320" s="56">
        <v>3490</v>
      </c>
      <c r="H1320" s="243">
        <f t="shared" si="20"/>
        <v>0</v>
      </c>
      <c r="I1320" s="214" t="s">
        <v>162</v>
      </c>
    </row>
    <row r="1321" spans="1:9" ht="15.75" x14ac:dyDescent="0.25">
      <c r="A1321" s="216"/>
      <c r="B1321" s="342" t="s">
        <v>2012</v>
      </c>
      <c r="C1321" s="343" t="s">
        <v>3573</v>
      </c>
      <c r="D1321" s="214" t="s">
        <v>269</v>
      </c>
      <c r="E1321" s="235">
        <v>3117.5</v>
      </c>
      <c r="F1321" s="35">
        <v>41807</v>
      </c>
      <c r="G1321" s="44">
        <v>3117.5</v>
      </c>
      <c r="H1321" s="243">
        <f t="shared" si="20"/>
        <v>0</v>
      </c>
      <c r="I1321" s="214"/>
    </row>
    <row r="1322" spans="1:9" ht="15.75" x14ac:dyDescent="0.25">
      <c r="A1322" s="216"/>
      <c r="B1322" s="342" t="s">
        <v>2102</v>
      </c>
      <c r="C1322" s="343" t="s">
        <v>3573</v>
      </c>
      <c r="D1322" s="214" t="s">
        <v>269</v>
      </c>
      <c r="E1322" s="235">
        <v>3607</v>
      </c>
      <c r="F1322" s="39" t="s">
        <v>3753</v>
      </c>
      <c r="G1322" s="44">
        <v>3607</v>
      </c>
      <c r="H1322" s="243">
        <f t="shared" si="20"/>
        <v>0</v>
      </c>
      <c r="I1322" s="214"/>
    </row>
    <row r="1323" spans="1:9" ht="15.75" x14ac:dyDescent="0.25">
      <c r="A1323" s="216"/>
      <c r="B1323" s="342" t="s">
        <v>2104</v>
      </c>
      <c r="C1323" s="343" t="s">
        <v>3573</v>
      </c>
      <c r="D1323" s="214" t="s">
        <v>269</v>
      </c>
      <c r="E1323" s="235">
        <v>3772</v>
      </c>
      <c r="F1323" s="35">
        <v>41808</v>
      </c>
      <c r="G1323" s="44">
        <v>3772</v>
      </c>
      <c r="H1323" s="243">
        <f t="shared" si="20"/>
        <v>0</v>
      </c>
      <c r="I1323" s="58"/>
    </row>
    <row r="1324" spans="1:9" ht="15.75" x14ac:dyDescent="0.25">
      <c r="A1324" s="366">
        <v>41809</v>
      </c>
      <c r="B1324" s="367" t="s">
        <v>2128</v>
      </c>
      <c r="C1324" s="368" t="s">
        <v>3573</v>
      </c>
      <c r="D1324" s="214" t="s">
        <v>269</v>
      </c>
      <c r="E1324" s="235">
        <v>9636.2000000000007</v>
      </c>
      <c r="F1324" s="35">
        <v>41809</v>
      </c>
      <c r="G1324" s="44">
        <v>9636.2000000000007</v>
      </c>
      <c r="H1324" s="243">
        <f t="shared" si="20"/>
        <v>0</v>
      </c>
      <c r="I1324" s="214"/>
    </row>
    <row r="1325" spans="1:9" ht="15.75" x14ac:dyDescent="0.25">
      <c r="A1325" s="216"/>
      <c r="B1325" s="342" t="s">
        <v>2257</v>
      </c>
      <c r="C1325" s="343" t="s">
        <v>3573</v>
      </c>
      <c r="D1325" s="214" t="s">
        <v>269</v>
      </c>
      <c r="E1325" s="235">
        <v>9156</v>
      </c>
      <c r="F1325" s="35">
        <v>41811</v>
      </c>
      <c r="G1325" s="44">
        <v>9156</v>
      </c>
      <c r="H1325" s="243">
        <f t="shared" si="20"/>
        <v>0</v>
      </c>
      <c r="I1325" s="214"/>
    </row>
    <row r="1326" spans="1:9" ht="15.75" x14ac:dyDescent="0.25">
      <c r="A1326" s="216"/>
      <c r="B1326" s="342" t="s">
        <v>2265</v>
      </c>
      <c r="C1326" s="343" t="s">
        <v>3573</v>
      </c>
      <c r="D1326" s="214" t="s">
        <v>269</v>
      </c>
      <c r="E1326" s="235">
        <v>509</v>
      </c>
      <c r="F1326" s="35">
        <v>41809</v>
      </c>
      <c r="G1326" s="44">
        <v>509</v>
      </c>
      <c r="H1326" s="243">
        <f t="shared" si="20"/>
        <v>0</v>
      </c>
      <c r="I1326" s="214"/>
    </row>
    <row r="1327" spans="1:9" ht="15.75" x14ac:dyDescent="0.25">
      <c r="A1327" s="216"/>
      <c r="B1327" s="342" t="s">
        <v>2295</v>
      </c>
      <c r="C1327" s="343" t="s">
        <v>3573</v>
      </c>
      <c r="D1327" s="214" t="s">
        <v>269</v>
      </c>
      <c r="E1327" s="235">
        <v>235</v>
      </c>
      <c r="F1327" s="35">
        <v>41810</v>
      </c>
      <c r="G1327" s="44">
        <v>235</v>
      </c>
      <c r="H1327" s="243">
        <f t="shared" si="20"/>
        <v>0</v>
      </c>
      <c r="I1327" s="214"/>
    </row>
    <row r="1328" spans="1:9" ht="15.75" x14ac:dyDescent="0.25">
      <c r="A1328" s="216"/>
      <c r="B1328" s="342" t="s">
        <v>2298</v>
      </c>
      <c r="C1328" s="343" t="s">
        <v>3573</v>
      </c>
      <c r="D1328" s="214" t="s">
        <v>269</v>
      </c>
      <c r="E1328" s="235">
        <v>299</v>
      </c>
      <c r="F1328" s="35">
        <v>41810</v>
      </c>
      <c r="G1328" s="44">
        <v>299</v>
      </c>
      <c r="H1328" s="243">
        <f t="shared" si="20"/>
        <v>0</v>
      </c>
      <c r="I1328" s="214"/>
    </row>
    <row r="1329" spans="1:9" ht="15.75" x14ac:dyDescent="0.25">
      <c r="A1329" s="216"/>
      <c r="B1329" s="342" t="s">
        <v>1218</v>
      </c>
      <c r="C1329" s="343" t="s">
        <v>3573</v>
      </c>
      <c r="D1329" s="214" t="s">
        <v>269</v>
      </c>
      <c r="E1329" s="235">
        <v>3540</v>
      </c>
      <c r="F1329" s="35">
        <v>41811</v>
      </c>
      <c r="G1329" s="44">
        <v>3540</v>
      </c>
      <c r="H1329" s="243">
        <f t="shared" si="20"/>
        <v>0</v>
      </c>
      <c r="I1329" s="214"/>
    </row>
    <row r="1330" spans="1:9" ht="15.75" x14ac:dyDescent="0.25">
      <c r="A1330" s="216"/>
      <c r="B1330" s="342" t="s">
        <v>1230</v>
      </c>
      <c r="C1330" s="343" t="s">
        <v>3573</v>
      </c>
      <c r="D1330" s="214" t="s">
        <v>269</v>
      </c>
      <c r="E1330" s="235">
        <v>4132</v>
      </c>
      <c r="F1330" s="35">
        <v>41811</v>
      </c>
      <c r="G1330" s="44">
        <v>4132</v>
      </c>
      <c r="H1330" s="243">
        <f t="shared" si="20"/>
        <v>0</v>
      </c>
      <c r="I1330" s="214"/>
    </row>
    <row r="1331" spans="1:9" ht="15.75" x14ac:dyDescent="0.25">
      <c r="A1331" s="216">
        <v>41812</v>
      </c>
      <c r="B1331" s="342" t="s">
        <v>1273</v>
      </c>
      <c r="C1331" s="343" t="s">
        <v>3573</v>
      </c>
      <c r="D1331" s="214" t="s">
        <v>269</v>
      </c>
      <c r="E1331" s="235">
        <v>2042</v>
      </c>
      <c r="F1331" s="35">
        <v>41812</v>
      </c>
      <c r="G1331" s="44">
        <v>2042</v>
      </c>
      <c r="H1331" s="243">
        <f t="shared" si="20"/>
        <v>0</v>
      </c>
      <c r="I1331" s="214"/>
    </row>
    <row r="1332" spans="1:9" ht="15.75" x14ac:dyDescent="0.25">
      <c r="A1332" s="216"/>
      <c r="B1332" s="342" t="s">
        <v>1318</v>
      </c>
      <c r="C1332" s="343" t="s">
        <v>3573</v>
      </c>
      <c r="D1332" s="214" t="s">
        <v>269</v>
      </c>
      <c r="E1332" s="235">
        <v>270</v>
      </c>
      <c r="F1332" s="35">
        <v>41812</v>
      </c>
      <c r="G1332" s="44">
        <v>270</v>
      </c>
      <c r="H1332" s="243">
        <f t="shared" si="20"/>
        <v>0</v>
      </c>
      <c r="I1332" s="214"/>
    </row>
    <row r="1333" spans="1:9" ht="15.75" x14ac:dyDescent="0.25">
      <c r="A1333" s="216"/>
      <c r="B1333" s="342" t="s">
        <v>1330</v>
      </c>
      <c r="C1333" s="343" t="s">
        <v>3573</v>
      </c>
      <c r="D1333" s="214" t="s">
        <v>269</v>
      </c>
      <c r="E1333" s="235">
        <v>6000.5</v>
      </c>
      <c r="F1333" s="35">
        <v>41813</v>
      </c>
      <c r="G1333" s="44">
        <v>6000.5</v>
      </c>
      <c r="H1333" s="243">
        <f t="shared" si="20"/>
        <v>0</v>
      </c>
      <c r="I1333" s="214"/>
    </row>
    <row r="1334" spans="1:9" ht="15.75" x14ac:dyDescent="0.25">
      <c r="A1334" s="216"/>
      <c r="B1334" s="342" t="s">
        <v>1428</v>
      </c>
      <c r="C1334" s="343" t="s">
        <v>3573</v>
      </c>
      <c r="D1334" s="214" t="s">
        <v>269</v>
      </c>
      <c r="E1334" s="235">
        <v>2596.54</v>
      </c>
      <c r="F1334" s="35">
        <v>41815</v>
      </c>
      <c r="G1334" s="44">
        <v>2596.54</v>
      </c>
      <c r="H1334" s="243">
        <f t="shared" si="20"/>
        <v>0</v>
      </c>
      <c r="I1334" s="214" t="s">
        <v>162</v>
      </c>
    </row>
    <row r="1335" spans="1:9" ht="15.75" x14ac:dyDescent="0.25">
      <c r="A1335" s="216"/>
      <c r="B1335" s="342" t="s">
        <v>1444</v>
      </c>
      <c r="C1335" s="343" t="s">
        <v>3573</v>
      </c>
      <c r="D1335" s="214" t="s">
        <v>269</v>
      </c>
      <c r="E1335" s="235">
        <v>4948.6000000000004</v>
      </c>
      <c r="F1335" s="35">
        <v>41814</v>
      </c>
      <c r="G1335" s="34">
        <v>4948.6000000000004</v>
      </c>
      <c r="H1335" s="243">
        <f t="shared" si="20"/>
        <v>0</v>
      </c>
      <c r="I1335" s="121"/>
    </row>
    <row r="1336" spans="1:9" ht="15.75" x14ac:dyDescent="0.25">
      <c r="A1336" s="216"/>
      <c r="B1336" s="342" t="s">
        <v>1508</v>
      </c>
      <c r="C1336" s="343" t="s">
        <v>3573</v>
      </c>
      <c r="D1336" s="214" t="s">
        <v>269</v>
      </c>
      <c r="E1336" s="235">
        <v>3863</v>
      </c>
      <c r="F1336" s="35">
        <v>41815</v>
      </c>
      <c r="G1336" s="34">
        <v>3863</v>
      </c>
      <c r="H1336" s="243">
        <f t="shared" si="20"/>
        <v>0</v>
      </c>
      <c r="I1336" s="121"/>
    </row>
    <row r="1337" spans="1:9" ht="15.75" x14ac:dyDescent="0.25">
      <c r="A1337" s="216"/>
      <c r="B1337" s="342" t="s">
        <v>1574</v>
      </c>
      <c r="C1337" s="343" t="s">
        <v>3573</v>
      </c>
      <c r="D1337" s="214" t="s">
        <v>269</v>
      </c>
      <c r="E1337" s="235">
        <v>3571</v>
      </c>
      <c r="F1337" s="35">
        <v>41816</v>
      </c>
      <c r="G1337" s="34">
        <v>3571</v>
      </c>
      <c r="H1337" s="243">
        <f t="shared" si="20"/>
        <v>0</v>
      </c>
      <c r="I1337" s="52"/>
    </row>
    <row r="1338" spans="1:9" x14ac:dyDescent="0.25">
      <c r="A1338" s="216"/>
      <c r="B1338" s="212" t="s">
        <v>1670</v>
      </c>
      <c r="C1338" s="253" t="s">
        <v>3681</v>
      </c>
      <c r="D1338" s="214" t="s">
        <v>269</v>
      </c>
      <c r="E1338" s="235">
        <v>8378.5</v>
      </c>
      <c r="F1338" s="35">
        <v>41818</v>
      </c>
      <c r="G1338" s="56">
        <v>8378.5</v>
      </c>
      <c r="H1338" s="243">
        <f t="shared" si="20"/>
        <v>0</v>
      </c>
      <c r="I1338" s="121" t="s">
        <v>162</v>
      </c>
    </row>
    <row r="1339" spans="1:9" x14ac:dyDescent="0.25">
      <c r="A1339" s="216"/>
      <c r="B1339" s="212" t="s">
        <v>1749</v>
      </c>
      <c r="C1339" s="253" t="s">
        <v>3681</v>
      </c>
      <c r="D1339" s="214" t="s">
        <v>269</v>
      </c>
      <c r="E1339" s="235">
        <v>5178</v>
      </c>
      <c r="F1339" s="35">
        <v>41817</v>
      </c>
      <c r="G1339" s="44">
        <v>5178</v>
      </c>
      <c r="H1339" s="243">
        <f t="shared" si="20"/>
        <v>0</v>
      </c>
      <c r="I1339" s="214"/>
    </row>
    <row r="1340" spans="1:9" x14ac:dyDescent="0.25">
      <c r="A1340" s="216"/>
      <c r="B1340" s="212" t="s">
        <v>1776</v>
      </c>
      <c r="C1340" s="253" t="s">
        <v>3681</v>
      </c>
      <c r="D1340" s="214" t="s">
        <v>269</v>
      </c>
      <c r="E1340" s="235">
        <v>10193.5</v>
      </c>
      <c r="F1340" s="35">
        <v>41818</v>
      </c>
      <c r="G1340" s="44">
        <v>10193.5</v>
      </c>
      <c r="H1340" s="243">
        <f t="shared" si="20"/>
        <v>0</v>
      </c>
      <c r="I1340" s="214"/>
    </row>
    <row r="1341" spans="1:9" x14ac:dyDescent="0.25">
      <c r="A1341" s="216"/>
      <c r="B1341" s="212" t="s">
        <v>1848</v>
      </c>
      <c r="C1341" s="253" t="s">
        <v>3681</v>
      </c>
      <c r="D1341" s="214" t="s">
        <v>269</v>
      </c>
      <c r="E1341" s="235">
        <v>2673.5</v>
      </c>
      <c r="F1341" s="35">
        <v>41818</v>
      </c>
      <c r="G1341" s="44">
        <v>2673.5</v>
      </c>
      <c r="H1341" s="243">
        <f t="shared" si="20"/>
        <v>0</v>
      </c>
      <c r="I1341" s="214"/>
    </row>
    <row r="1342" spans="1:9" x14ac:dyDescent="0.25">
      <c r="A1342" s="216"/>
      <c r="B1342" s="212" t="s">
        <v>1512</v>
      </c>
      <c r="C1342" s="363" t="s">
        <v>3405</v>
      </c>
      <c r="D1342" s="214" t="s">
        <v>434</v>
      </c>
      <c r="E1342" s="235">
        <v>3673.5</v>
      </c>
      <c r="F1342" s="35">
        <v>41802</v>
      </c>
      <c r="G1342" s="44">
        <v>3673.5</v>
      </c>
      <c r="H1342" s="243">
        <f t="shared" si="20"/>
        <v>0</v>
      </c>
      <c r="I1342" s="214"/>
    </row>
    <row r="1343" spans="1:9" ht="15.75" x14ac:dyDescent="0.25">
      <c r="A1343" s="216"/>
      <c r="B1343" s="342" t="s">
        <v>2006</v>
      </c>
      <c r="C1343" s="343" t="s">
        <v>3573</v>
      </c>
      <c r="D1343" s="214" t="s">
        <v>434</v>
      </c>
      <c r="E1343" s="235">
        <v>3690</v>
      </c>
      <c r="F1343" s="35">
        <v>41809</v>
      </c>
      <c r="G1343" s="44">
        <v>3690</v>
      </c>
      <c r="H1343" s="243">
        <f t="shared" si="20"/>
        <v>0</v>
      </c>
      <c r="I1343" s="58"/>
    </row>
    <row r="1344" spans="1:9" ht="15.75" x14ac:dyDescent="0.25">
      <c r="A1344" s="216"/>
      <c r="B1344" s="342" t="s">
        <v>1436</v>
      </c>
      <c r="C1344" s="343" t="s">
        <v>3573</v>
      </c>
      <c r="D1344" s="214" t="s">
        <v>434</v>
      </c>
      <c r="E1344" s="235">
        <v>3224.5</v>
      </c>
      <c r="F1344" s="35">
        <v>41818</v>
      </c>
      <c r="G1344" s="44">
        <v>3224.5</v>
      </c>
      <c r="H1344" s="243">
        <f t="shared" si="20"/>
        <v>0</v>
      </c>
      <c r="I1344" s="214"/>
    </row>
    <row r="1345" spans="1:9" ht="15.75" x14ac:dyDescent="0.25">
      <c r="A1345" s="216"/>
      <c r="B1345" s="342" t="s">
        <v>1573</v>
      </c>
      <c r="C1345" s="343" t="s">
        <v>3573</v>
      </c>
      <c r="D1345" s="214" t="s">
        <v>434</v>
      </c>
      <c r="E1345" s="235">
        <v>5516</v>
      </c>
      <c r="F1345" s="341"/>
      <c r="G1345" s="336"/>
      <c r="H1345" s="243">
        <f t="shared" si="20"/>
        <v>5516</v>
      </c>
      <c r="I1345" s="121"/>
    </row>
    <row r="1346" spans="1:9" x14ac:dyDescent="0.25">
      <c r="A1346" s="216"/>
      <c r="B1346" s="212" t="s">
        <v>1995</v>
      </c>
      <c r="C1346" s="253" t="s">
        <v>3681</v>
      </c>
      <c r="D1346" s="214" t="s">
        <v>3700</v>
      </c>
      <c r="E1346" s="235">
        <v>513</v>
      </c>
      <c r="F1346" s="38">
        <v>41821</v>
      </c>
      <c r="G1346" s="245">
        <v>513</v>
      </c>
      <c r="H1346" s="243">
        <f t="shared" si="20"/>
        <v>0</v>
      </c>
      <c r="I1346" s="214" t="s">
        <v>217</v>
      </c>
    </row>
    <row r="1347" spans="1:9" x14ac:dyDescent="0.25">
      <c r="A1347" s="216"/>
      <c r="B1347" s="212" t="s">
        <v>1947</v>
      </c>
      <c r="C1347" s="253" t="s">
        <v>3681</v>
      </c>
      <c r="D1347" s="214" t="s">
        <v>3119</v>
      </c>
      <c r="E1347" s="235">
        <v>2930</v>
      </c>
      <c r="F1347" s="35">
        <v>41820</v>
      </c>
      <c r="G1347" s="44">
        <v>2930</v>
      </c>
      <c r="H1347" s="243">
        <f t="shared" ref="H1347:H1410" si="21">E1347-G1347</f>
        <v>0</v>
      </c>
      <c r="I1347" s="214" t="s">
        <v>30</v>
      </c>
    </row>
    <row r="1348" spans="1:9" x14ac:dyDescent="0.25">
      <c r="A1348" s="216"/>
      <c r="B1348" s="212" t="s">
        <v>2181</v>
      </c>
      <c r="C1348" s="363" t="s">
        <v>3405</v>
      </c>
      <c r="D1348" s="214" t="s">
        <v>34</v>
      </c>
      <c r="E1348" s="235">
        <v>2674.5</v>
      </c>
      <c r="F1348" s="35">
        <v>41795</v>
      </c>
      <c r="G1348" s="44">
        <v>2674.3</v>
      </c>
      <c r="H1348" s="243">
        <f t="shared" si="21"/>
        <v>0.1999999999998181</v>
      </c>
      <c r="I1348" s="214" t="s">
        <v>30</v>
      </c>
    </row>
    <row r="1349" spans="1:9" x14ac:dyDescent="0.25">
      <c r="A1349" s="216"/>
      <c r="B1349" s="212" t="s">
        <v>2278</v>
      </c>
      <c r="C1349" s="363" t="s">
        <v>3405</v>
      </c>
      <c r="D1349" s="214" t="s">
        <v>34</v>
      </c>
      <c r="E1349" s="235">
        <v>2038.4</v>
      </c>
      <c r="F1349" s="35">
        <v>41797</v>
      </c>
      <c r="G1349" s="44">
        <v>2038.4</v>
      </c>
      <c r="H1349" s="243">
        <f t="shared" si="21"/>
        <v>0</v>
      </c>
      <c r="I1349" s="214" t="s">
        <v>30</v>
      </c>
    </row>
    <row r="1350" spans="1:9" x14ac:dyDescent="0.25">
      <c r="A1350" s="216"/>
      <c r="B1350" s="212" t="s">
        <v>1162</v>
      </c>
      <c r="C1350" s="363" t="s">
        <v>3405</v>
      </c>
      <c r="D1350" s="214" t="s">
        <v>34</v>
      </c>
      <c r="E1350" s="235">
        <v>2604.4499999999998</v>
      </c>
      <c r="F1350" s="35">
        <v>41797</v>
      </c>
      <c r="G1350" s="44">
        <v>2604.4499999999998</v>
      </c>
      <c r="H1350" s="243">
        <f t="shared" si="21"/>
        <v>0</v>
      </c>
      <c r="I1350" s="214" t="s">
        <v>30</v>
      </c>
    </row>
    <row r="1351" spans="1:9" x14ac:dyDescent="0.25">
      <c r="A1351" s="216"/>
      <c r="B1351" s="212" t="s">
        <v>1216</v>
      </c>
      <c r="C1351" s="363" t="s">
        <v>3405</v>
      </c>
      <c r="D1351" s="214" t="s">
        <v>34</v>
      </c>
      <c r="E1351" s="235">
        <v>1916</v>
      </c>
      <c r="F1351" s="35">
        <v>41799</v>
      </c>
      <c r="G1351" s="44">
        <v>1916</v>
      </c>
      <c r="H1351" s="243">
        <f t="shared" si="21"/>
        <v>0</v>
      </c>
      <c r="I1351" s="214" t="s">
        <v>21</v>
      </c>
    </row>
    <row r="1352" spans="1:9" x14ac:dyDescent="0.25">
      <c r="A1352" s="216"/>
      <c r="B1352" s="212" t="s">
        <v>1362</v>
      </c>
      <c r="C1352" s="363" t="s">
        <v>3405</v>
      </c>
      <c r="D1352" s="214" t="s">
        <v>34</v>
      </c>
      <c r="E1352" s="235">
        <v>2193</v>
      </c>
      <c r="F1352" s="39" t="s">
        <v>3723</v>
      </c>
      <c r="G1352" s="44">
        <v>2193</v>
      </c>
      <c r="H1352" s="243">
        <f t="shared" si="21"/>
        <v>0</v>
      </c>
      <c r="I1352" s="214" t="s">
        <v>30</v>
      </c>
    </row>
    <row r="1353" spans="1:9" x14ac:dyDescent="0.25">
      <c r="A1353" s="216"/>
      <c r="B1353" s="212" t="s">
        <v>1459</v>
      </c>
      <c r="C1353" s="363" t="s">
        <v>3405</v>
      </c>
      <c r="D1353" s="214" t="s">
        <v>34</v>
      </c>
      <c r="E1353" s="235">
        <v>2303</v>
      </c>
      <c r="F1353" s="39" t="s">
        <v>3727</v>
      </c>
      <c r="G1353" s="44">
        <v>2303</v>
      </c>
      <c r="H1353" s="243">
        <f t="shared" si="21"/>
        <v>0</v>
      </c>
      <c r="I1353" s="214" t="s">
        <v>30</v>
      </c>
    </row>
    <row r="1354" spans="1:9" x14ac:dyDescent="0.25">
      <c r="A1354" s="216"/>
      <c r="B1354" s="212" t="s">
        <v>1558</v>
      </c>
      <c r="C1354" s="363" t="s">
        <v>3405</v>
      </c>
      <c r="D1354" s="214" t="s">
        <v>34</v>
      </c>
      <c r="E1354" s="235">
        <v>2477</v>
      </c>
      <c r="F1354" s="39" t="s">
        <v>3734</v>
      </c>
      <c r="G1354" s="44">
        <v>2477</v>
      </c>
      <c r="H1354" s="243">
        <f t="shared" si="21"/>
        <v>0</v>
      </c>
      <c r="I1354" s="214" t="s">
        <v>30</v>
      </c>
    </row>
    <row r="1355" spans="1:9" ht="15.75" x14ac:dyDescent="0.25">
      <c r="A1355" s="216"/>
      <c r="B1355" s="342" t="s">
        <v>1677</v>
      </c>
      <c r="C1355" s="343" t="s">
        <v>3573</v>
      </c>
      <c r="D1355" s="214" t="s">
        <v>34</v>
      </c>
      <c r="E1355" s="235">
        <v>2085</v>
      </c>
      <c r="F1355" s="35">
        <v>41804</v>
      </c>
      <c r="G1355" s="44">
        <v>2085</v>
      </c>
      <c r="H1355" s="243">
        <f t="shared" si="21"/>
        <v>0</v>
      </c>
      <c r="I1355" s="214" t="s">
        <v>30</v>
      </c>
    </row>
    <row r="1356" spans="1:9" ht="15.75" x14ac:dyDescent="0.25">
      <c r="A1356" s="216"/>
      <c r="B1356" s="342" t="s">
        <v>1775</v>
      </c>
      <c r="C1356" s="343" t="s">
        <v>3573</v>
      </c>
      <c r="D1356" s="214" t="s">
        <v>34</v>
      </c>
      <c r="E1356" s="235">
        <v>2467</v>
      </c>
      <c r="F1356" s="39" t="s">
        <v>3739</v>
      </c>
      <c r="G1356" s="44">
        <v>2467</v>
      </c>
      <c r="H1356" s="243">
        <f t="shared" si="21"/>
        <v>0</v>
      </c>
      <c r="I1356" s="214" t="s">
        <v>30</v>
      </c>
    </row>
    <row r="1357" spans="1:9" ht="15.75" x14ac:dyDescent="0.25">
      <c r="A1357" s="216"/>
      <c r="B1357" s="342" t="s">
        <v>1850</v>
      </c>
      <c r="C1357" s="343" t="s">
        <v>3573</v>
      </c>
      <c r="D1357" s="214" t="s">
        <v>34</v>
      </c>
      <c r="E1357" s="235">
        <v>2600</v>
      </c>
      <c r="F1357" s="35">
        <v>41806</v>
      </c>
      <c r="G1357" s="44">
        <v>2600</v>
      </c>
      <c r="H1357" s="243">
        <f t="shared" si="21"/>
        <v>0</v>
      </c>
      <c r="I1357" s="214" t="s">
        <v>12</v>
      </c>
    </row>
    <row r="1358" spans="1:9" ht="15.75" x14ac:dyDescent="0.25">
      <c r="A1358" s="216"/>
      <c r="B1358" s="342" t="s">
        <v>1902</v>
      </c>
      <c r="C1358" s="343" t="s">
        <v>3573</v>
      </c>
      <c r="D1358" s="214" t="s">
        <v>34</v>
      </c>
      <c r="E1358" s="235">
        <v>2028</v>
      </c>
      <c r="F1358" s="35">
        <v>41806</v>
      </c>
      <c r="G1358" s="44">
        <v>2028</v>
      </c>
      <c r="H1358" s="243">
        <f t="shared" si="21"/>
        <v>0</v>
      </c>
      <c r="I1358" s="214" t="s">
        <v>30</v>
      </c>
    </row>
    <row r="1359" spans="1:9" ht="15.75" x14ac:dyDescent="0.25">
      <c r="A1359" s="216"/>
      <c r="B1359" s="342" t="s">
        <v>2030</v>
      </c>
      <c r="C1359" s="343" t="s">
        <v>3573</v>
      </c>
      <c r="D1359" s="214" t="s">
        <v>34</v>
      </c>
      <c r="E1359" s="235">
        <v>2587</v>
      </c>
      <c r="F1359" s="35">
        <v>41807</v>
      </c>
      <c r="G1359" s="44">
        <v>2587</v>
      </c>
      <c r="H1359" s="243">
        <f t="shared" si="21"/>
        <v>0</v>
      </c>
      <c r="I1359" s="214" t="s">
        <v>12</v>
      </c>
    </row>
    <row r="1360" spans="1:9" ht="15.75" x14ac:dyDescent="0.25">
      <c r="A1360" s="366">
        <v>41809</v>
      </c>
      <c r="B1360" s="367" t="s">
        <v>2153</v>
      </c>
      <c r="C1360" s="368" t="s">
        <v>3573</v>
      </c>
      <c r="D1360" s="214" t="s">
        <v>34</v>
      </c>
      <c r="E1360" s="235">
        <v>2303</v>
      </c>
      <c r="F1360" s="39" t="s">
        <v>3765</v>
      </c>
      <c r="G1360" s="44">
        <v>2303</v>
      </c>
      <c r="H1360" s="243">
        <f t="shared" si="21"/>
        <v>0</v>
      </c>
      <c r="I1360" s="214" t="s">
        <v>30</v>
      </c>
    </row>
    <row r="1361" spans="1:9" ht="15.75" x14ac:dyDescent="0.25">
      <c r="A1361" s="369">
        <v>41808</v>
      </c>
      <c r="B1361" s="370" t="s">
        <v>2186</v>
      </c>
      <c r="C1361" s="371" t="s">
        <v>3573</v>
      </c>
      <c r="D1361" s="214" t="s">
        <v>34</v>
      </c>
      <c r="E1361" s="235">
        <v>2365</v>
      </c>
      <c r="F1361" s="35">
        <v>41808</v>
      </c>
      <c r="G1361" s="44">
        <v>2365</v>
      </c>
      <c r="H1361" s="243">
        <f t="shared" si="21"/>
        <v>0</v>
      </c>
      <c r="I1361" s="214" t="s">
        <v>12</v>
      </c>
    </row>
    <row r="1362" spans="1:9" ht="15.75" x14ac:dyDescent="0.25">
      <c r="A1362" s="216"/>
      <c r="B1362" s="342" t="s">
        <v>2302</v>
      </c>
      <c r="C1362" s="343" t="s">
        <v>3573</v>
      </c>
      <c r="D1362" s="214" t="s">
        <v>34</v>
      </c>
      <c r="E1362" s="235">
        <v>2219</v>
      </c>
      <c r="F1362" s="35">
        <v>41811</v>
      </c>
      <c r="G1362" s="44">
        <v>2219</v>
      </c>
      <c r="H1362" s="243">
        <f t="shared" si="21"/>
        <v>0</v>
      </c>
      <c r="I1362" s="214" t="s">
        <v>30</v>
      </c>
    </row>
    <row r="1363" spans="1:9" ht="15.75" x14ac:dyDescent="0.25">
      <c r="A1363" s="216"/>
      <c r="B1363" s="342" t="s">
        <v>1189</v>
      </c>
      <c r="C1363" s="343" t="s">
        <v>3573</v>
      </c>
      <c r="D1363" s="214" t="s">
        <v>34</v>
      </c>
      <c r="E1363" s="235">
        <v>2236</v>
      </c>
      <c r="F1363" s="35">
        <v>41811</v>
      </c>
      <c r="G1363" s="44">
        <v>2236</v>
      </c>
      <c r="H1363" s="243">
        <f t="shared" si="21"/>
        <v>0</v>
      </c>
      <c r="I1363" s="214" t="s">
        <v>30</v>
      </c>
    </row>
    <row r="1364" spans="1:9" ht="15.75" x14ac:dyDescent="0.25">
      <c r="A1364" s="216"/>
      <c r="B1364" s="342" t="s">
        <v>1340</v>
      </c>
      <c r="C1364" s="343" t="s">
        <v>3573</v>
      </c>
      <c r="D1364" s="214" t="s">
        <v>34</v>
      </c>
      <c r="E1364" s="235">
        <v>2305.5</v>
      </c>
      <c r="F1364" s="35">
        <v>41813</v>
      </c>
      <c r="G1364" s="44">
        <v>2305.5</v>
      </c>
      <c r="H1364" s="243">
        <f t="shared" si="21"/>
        <v>0</v>
      </c>
      <c r="I1364" s="214" t="s">
        <v>30</v>
      </c>
    </row>
    <row r="1365" spans="1:9" ht="15.75" x14ac:dyDescent="0.25">
      <c r="A1365" s="216"/>
      <c r="B1365" s="342" t="s">
        <v>1451</v>
      </c>
      <c r="C1365" s="343" t="s">
        <v>3573</v>
      </c>
      <c r="D1365" s="214" t="s">
        <v>34</v>
      </c>
      <c r="E1365" s="235">
        <v>2559</v>
      </c>
      <c r="F1365" s="35">
        <v>41815</v>
      </c>
      <c r="G1365" s="34">
        <v>2559</v>
      </c>
      <c r="H1365" s="243">
        <f t="shared" si="21"/>
        <v>0</v>
      </c>
      <c r="I1365" s="121" t="s">
        <v>30</v>
      </c>
    </row>
    <row r="1366" spans="1:9" ht="15.75" x14ac:dyDescent="0.25">
      <c r="A1366" s="216"/>
      <c r="B1366" s="342" t="s">
        <v>1528</v>
      </c>
      <c r="C1366" s="343" t="s">
        <v>3573</v>
      </c>
      <c r="D1366" s="214" t="s">
        <v>34</v>
      </c>
      <c r="E1366" s="235">
        <v>2417</v>
      </c>
      <c r="F1366" s="35">
        <v>41816</v>
      </c>
      <c r="G1366" s="34">
        <v>2417</v>
      </c>
      <c r="H1366" s="243">
        <f t="shared" si="21"/>
        <v>0</v>
      </c>
      <c r="I1366" s="121" t="s">
        <v>30</v>
      </c>
    </row>
    <row r="1367" spans="1:9" ht="15.75" x14ac:dyDescent="0.25">
      <c r="A1367" s="216"/>
      <c r="B1367" s="342" t="s">
        <v>1587</v>
      </c>
      <c r="C1367" s="343" t="s">
        <v>3573</v>
      </c>
      <c r="D1367" s="214" t="s">
        <v>34</v>
      </c>
      <c r="E1367" s="235">
        <v>2753</v>
      </c>
      <c r="F1367" s="35">
        <v>41816</v>
      </c>
      <c r="G1367" s="34">
        <v>2753</v>
      </c>
      <c r="H1367" s="243">
        <f t="shared" si="21"/>
        <v>0</v>
      </c>
      <c r="I1367" s="121" t="s">
        <v>30</v>
      </c>
    </row>
    <row r="1368" spans="1:9" x14ac:dyDescent="0.25">
      <c r="A1368" s="216"/>
      <c r="B1368" s="212" t="s">
        <v>1709</v>
      </c>
      <c r="C1368" s="253" t="s">
        <v>3681</v>
      </c>
      <c r="D1368" s="214" t="s">
        <v>34</v>
      </c>
      <c r="E1368" s="235">
        <v>381</v>
      </c>
      <c r="F1368" s="35">
        <v>41818</v>
      </c>
      <c r="G1368" s="34">
        <v>381</v>
      </c>
      <c r="H1368" s="243">
        <f t="shared" si="21"/>
        <v>0</v>
      </c>
      <c r="I1368" s="121" t="s">
        <v>30</v>
      </c>
    </row>
    <row r="1369" spans="1:9" x14ac:dyDescent="0.25">
      <c r="A1369" s="216"/>
      <c r="B1369" s="212" t="s">
        <v>1808</v>
      </c>
      <c r="C1369" s="253" t="s">
        <v>3681</v>
      </c>
      <c r="D1369" s="214" t="s">
        <v>34</v>
      </c>
      <c r="E1369" s="235">
        <v>4303.5</v>
      </c>
      <c r="F1369" s="35">
        <v>41818</v>
      </c>
      <c r="G1369" s="44">
        <v>4303.5</v>
      </c>
      <c r="H1369" s="243">
        <f t="shared" si="21"/>
        <v>0</v>
      </c>
      <c r="I1369" s="214" t="s">
        <v>30</v>
      </c>
    </row>
    <row r="1370" spans="1:9" x14ac:dyDescent="0.25">
      <c r="A1370" s="216"/>
      <c r="B1370" s="212" t="s">
        <v>1253</v>
      </c>
      <c r="C1370" s="363" t="s">
        <v>3405</v>
      </c>
      <c r="D1370" s="214" t="s">
        <v>3531</v>
      </c>
      <c r="E1370" s="235">
        <v>1930.6</v>
      </c>
      <c r="F1370" s="35">
        <v>41799</v>
      </c>
      <c r="G1370" s="44">
        <v>1930.6</v>
      </c>
      <c r="H1370" s="243">
        <f t="shared" si="21"/>
        <v>0</v>
      </c>
      <c r="I1370" s="214" t="s">
        <v>30</v>
      </c>
    </row>
    <row r="1371" spans="1:9" x14ac:dyDescent="0.25">
      <c r="A1371" s="216"/>
      <c r="B1371" s="212" t="s">
        <v>1483</v>
      </c>
      <c r="C1371" s="363" t="s">
        <v>3405</v>
      </c>
      <c r="D1371" s="214" t="s">
        <v>299</v>
      </c>
      <c r="E1371" s="235">
        <v>5038</v>
      </c>
      <c r="F1371" s="35">
        <v>41801</v>
      </c>
      <c r="G1371" s="44">
        <v>5038</v>
      </c>
      <c r="H1371" s="243">
        <f t="shared" si="21"/>
        <v>0</v>
      </c>
      <c r="I1371" s="214"/>
    </row>
    <row r="1372" spans="1:9" x14ac:dyDescent="0.25">
      <c r="A1372" s="216"/>
      <c r="B1372" s="212" t="s">
        <v>1484</v>
      </c>
      <c r="C1372" s="363" t="s">
        <v>3405</v>
      </c>
      <c r="D1372" s="214" t="s">
        <v>299</v>
      </c>
      <c r="E1372" s="235">
        <v>118</v>
      </c>
      <c r="F1372" s="35">
        <v>41801</v>
      </c>
      <c r="G1372" s="44">
        <v>118</v>
      </c>
      <c r="H1372" s="243">
        <f t="shared" si="21"/>
        <v>0</v>
      </c>
      <c r="I1372" s="214"/>
    </row>
    <row r="1373" spans="1:9" ht="15.75" x14ac:dyDescent="0.25">
      <c r="A1373" s="369">
        <v>41808</v>
      </c>
      <c r="B1373" s="370" t="s">
        <v>2216</v>
      </c>
      <c r="C1373" s="371" t="s">
        <v>3573</v>
      </c>
      <c r="D1373" s="214" t="s">
        <v>299</v>
      </c>
      <c r="E1373" s="235">
        <v>4993</v>
      </c>
      <c r="F1373" s="35">
        <v>41808</v>
      </c>
      <c r="G1373" s="44">
        <v>4993</v>
      </c>
      <c r="H1373" s="243">
        <f t="shared" si="21"/>
        <v>0</v>
      </c>
      <c r="I1373" s="214"/>
    </row>
    <row r="1374" spans="1:9" x14ac:dyDescent="0.25">
      <c r="A1374" s="216"/>
      <c r="B1374" s="212" t="s">
        <v>1982</v>
      </c>
      <c r="C1374" s="363" t="s">
        <v>3405</v>
      </c>
      <c r="D1374" s="214" t="s">
        <v>338</v>
      </c>
      <c r="E1374" s="235">
        <v>451</v>
      </c>
      <c r="F1374" s="35">
        <v>41793</v>
      </c>
      <c r="G1374" s="34">
        <v>451</v>
      </c>
      <c r="H1374" s="86">
        <f t="shared" si="21"/>
        <v>0</v>
      </c>
      <c r="I1374" s="121" t="s">
        <v>30</v>
      </c>
    </row>
    <row r="1375" spans="1:9" x14ac:dyDescent="0.25">
      <c r="A1375" s="216"/>
      <c r="B1375" s="212" t="s">
        <v>2093</v>
      </c>
      <c r="C1375" s="363" t="s">
        <v>3405</v>
      </c>
      <c r="D1375" s="214" t="s">
        <v>338</v>
      </c>
      <c r="E1375" s="235">
        <v>440</v>
      </c>
      <c r="F1375" s="35">
        <v>41795</v>
      </c>
      <c r="G1375" s="34">
        <v>440</v>
      </c>
      <c r="H1375" s="243">
        <f t="shared" si="21"/>
        <v>0</v>
      </c>
      <c r="I1375" s="121" t="s">
        <v>30</v>
      </c>
    </row>
    <row r="1376" spans="1:9" x14ac:dyDescent="0.25">
      <c r="A1376" s="216"/>
      <c r="B1376" s="212" t="s">
        <v>2171</v>
      </c>
      <c r="C1376" s="363" t="s">
        <v>3405</v>
      </c>
      <c r="D1376" s="214" t="s">
        <v>338</v>
      </c>
      <c r="E1376" s="235">
        <v>384</v>
      </c>
      <c r="F1376" s="35">
        <v>41795</v>
      </c>
      <c r="G1376" s="44">
        <v>384</v>
      </c>
      <c r="H1376" s="243">
        <f t="shared" si="21"/>
        <v>0</v>
      </c>
      <c r="I1376" s="214" t="s">
        <v>30</v>
      </c>
    </row>
    <row r="1377" spans="1:9" x14ac:dyDescent="0.25">
      <c r="A1377" s="216"/>
      <c r="B1377" s="212" t="s">
        <v>1157</v>
      </c>
      <c r="C1377" s="363" t="s">
        <v>3405</v>
      </c>
      <c r="D1377" s="214" t="s">
        <v>338</v>
      </c>
      <c r="E1377" s="235">
        <v>2489.52</v>
      </c>
      <c r="F1377" s="35">
        <v>41797</v>
      </c>
      <c r="G1377" s="44">
        <v>2489.52</v>
      </c>
      <c r="H1377" s="243">
        <f t="shared" si="21"/>
        <v>0</v>
      </c>
      <c r="I1377" s="214" t="s">
        <v>30</v>
      </c>
    </row>
    <row r="1378" spans="1:9" x14ac:dyDescent="0.25">
      <c r="A1378" s="216"/>
      <c r="B1378" s="212" t="s">
        <v>1252</v>
      </c>
      <c r="C1378" s="363" t="s">
        <v>3405</v>
      </c>
      <c r="D1378" s="214" t="s">
        <v>338</v>
      </c>
      <c r="E1378" s="235">
        <v>295</v>
      </c>
      <c r="F1378" s="35">
        <v>41799</v>
      </c>
      <c r="G1378" s="44">
        <v>295</v>
      </c>
      <c r="H1378" s="243">
        <f t="shared" si="21"/>
        <v>0</v>
      </c>
      <c r="I1378" s="214" t="s">
        <v>30</v>
      </c>
    </row>
    <row r="1379" spans="1:9" x14ac:dyDescent="0.25">
      <c r="A1379" s="216"/>
      <c r="B1379" s="212" t="s">
        <v>1359</v>
      </c>
      <c r="C1379" s="363" t="s">
        <v>3405</v>
      </c>
      <c r="D1379" s="214" t="s">
        <v>338</v>
      </c>
      <c r="E1379" s="235">
        <v>626</v>
      </c>
      <c r="F1379" s="35">
        <v>41800</v>
      </c>
      <c r="G1379" s="44">
        <v>626</v>
      </c>
      <c r="H1379" s="243">
        <f t="shared" si="21"/>
        <v>0</v>
      </c>
      <c r="I1379" s="214"/>
    </row>
    <row r="1380" spans="1:9" x14ac:dyDescent="0.25">
      <c r="A1380" s="216"/>
      <c r="B1380" s="212" t="s">
        <v>1564</v>
      </c>
      <c r="C1380" s="363" t="s">
        <v>3405</v>
      </c>
      <c r="D1380" s="214" t="s">
        <v>338</v>
      </c>
      <c r="E1380" s="235">
        <v>236.5</v>
      </c>
      <c r="F1380" s="35">
        <v>41802</v>
      </c>
      <c r="G1380" s="44">
        <v>236.5</v>
      </c>
      <c r="H1380" s="243">
        <f t="shared" si="21"/>
        <v>0</v>
      </c>
      <c r="I1380" s="214" t="s">
        <v>30</v>
      </c>
    </row>
    <row r="1381" spans="1:9" ht="15.75" x14ac:dyDescent="0.25">
      <c r="A1381" s="216"/>
      <c r="B1381" s="342" t="s">
        <v>1650</v>
      </c>
      <c r="C1381" s="343" t="s">
        <v>3573</v>
      </c>
      <c r="D1381" s="214" t="s">
        <v>338</v>
      </c>
      <c r="E1381" s="235">
        <v>487</v>
      </c>
      <c r="F1381" s="35">
        <v>41804</v>
      </c>
      <c r="G1381" s="44">
        <v>487</v>
      </c>
      <c r="H1381" s="243">
        <f t="shared" si="21"/>
        <v>0</v>
      </c>
      <c r="I1381" s="214" t="s">
        <v>30</v>
      </c>
    </row>
    <row r="1382" spans="1:9" ht="15.75" x14ac:dyDescent="0.25">
      <c r="A1382" s="216"/>
      <c r="B1382" s="342" t="s">
        <v>1757</v>
      </c>
      <c r="C1382" s="343" t="s">
        <v>3573</v>
      </c>
      <c r="D1382" s="214" t="s">
        <v>338</v>
      </c>
      <c r="E1382" s="235">
        <v>361</v>
      </c>
      <c r="F1382" s="35">
        <v>41805</v>
      </c>
      <c r="G1382" s="44">
        <v>361</v>
      </c>
      <c r="H1382" s="243">
        <f t="shared" si="21"/>
        <v>0</v>
      </c>
      <c r="I1382" s="214" t="s">
        <v>30</v>
      </c>
    </row>
    <row r="1383" spans="1:9" ht="15.75" x14ac:dyDescent="0.25">
      <c r="A1383" s="216"/>
      <c r="B1383" s="342" t="s">
        <v>1900</v>
      </c>
      <c r="C1383" s="343" t="s">
        <v>3573</v>
      </c>
      <c r="D1383" s="214" t="s">
        <v>338</v>
      </c>
      <c r="E1383" s="235">
        <v>325.60000000000002</v>
      </c>
      <c r="F1383" s="35">
        <v>41806</v>
      </c>
      <c r="G1383" s="44">
        <v>325.60000000000002</v>
      </c>
      <c r="H1383" s="243">
        <f t="shared" si="21"/>
        <v>0</v>
      </c>
      <c r="I1383" s="214"/>
    </row>
    <row r="1384" spans="1:9" ht="15.75" x14ac:dyDescent="0.25">
      <c r="A1384" s="216"/>
      <c r="B1384" s="342" t="s">
        <v>2303</v>
      </c>
      <c r="C1384" s="343" t="s">
        <v>3573</v>
      </c>
      <c r="D1384" s="214" t="s">
        <v>338</v>
      </c>
      <c r="E1384" s="235">
        <v>478</v>
      </c>
      <c r="F1384" s="35">
        <v>41811</v>
      </c>
      <c r="G1384" s="44">
        <v>478</v>
      </c>
      <c r="H1384" s="243">
        <f t="shared" si="21"/>
        <v>0</v>
      </c>
      <c r="I1384" s="214" t="s">
        <v>30</v>
      </c>
    </row>
    <row r="1385" spans="1:9" ht="15.75" x14ac:dyDescent="0.25">
      <c r="A1385" s="216"/>
      <c r="B1385" s="342" t="s">
        <v>1191</v>
      </c>
      <c r="C1385" s="343" t="s">
        <v>3573</v>
      </c>
      <c r="D1385" s="214" t="s">
        <v>338</v>
      </c>
      <c r="E1385" s="235">
        <v>290</v>
      </c>
      <c r="F1385" s="35">
        <v>41811</v>
      </c>
      <c r="G1385" s="44">
        <v>290</v>
      </c>
      <c r="H1385" s="243">
        <f t="shared" si="21"/>
        <v>0</v>
      </c>
      <c r="I1385" s="214" t="s">
        <v>30</v>
      </c>
    </row>
    <row r="1386" spans="1:9" ht="15.75" x14ac:dyDescent="0.25">
      <c r="A1386" s="216"/>
      <c r="B1386" s="342" t="s">
        <v>1352</v>
      </c>
      <c r="C1386" s="343" t="s">
        <v>3573</v>
      </c>
      <c r="D1386" s="214" t="s">
        <v>338</v>
      </c>
      <c r="E1386" s="235">
        <v>488.5</v>
      </c>
      <c r="F1386" s="35">
        <v>41813</v>
      </c>
      <c r="G1386" s="44">
        <v>488.5</v>
      </c>
      <c r="H1386" s="243">
        <f t="shared" si="21"/>
        <v>0</v>
      </c>
      <c r="I1386" s="214" t="s">
        <v>30</v>
      </c>
    </row>
    <row r="1387" spans="1:9" ht="15.75" x14ac:dyDescent="0.25">
      <c r="A1387" s="216"/>
      <c r="B1387" s="342" t="s">
        <v>1539</v>
      </c>
      <c r="C1387" s="343" t="s">
        <v>3573</v>
      </c>
      <c r="D1387" s="214" t="s">
        <v>338</v>
      </c>
      <c r="E1387" s="235">
        <v>323</v>
      </c>
      <c r="F1387" s="35">
        <v>41816</v>
      </c>
      <c r="G1387" s="34">
        <v>323</v>
      </c>
      <c r="H1387" s="243">
        <f t="shared" si="21"/>
        <v>0</v>
      </c>
      <c r="I1387" s="121" t="s">
        <v>30</v>
      </c>
    </row>
    <row r="1388" spans="1:9" x14ac:dyDescent="0.25">
      <c r="A1388" s="211"/>
      <c r="B1388" s="212" t="s">
        <v>1704</v>
      </c>
      <c r="C1388" s="253" t="s">
        <v>3681</v>
      </c>
      <c r="D1388" s="214" t="s">
        <v>338</v>
      </c>
      <c r="E1388" s="235">
        <v>616</v>
      </c>
      <c r="F1388" s="35">
        <v>41818</v>
      </c>
      <c r="G1388" s="34">
        <v>616</v>
      </c>
      <c r="H1388" s="243">
        <f t="shared" si="21"/>
        <v>0</v>
      </c>
      <c r="I1388" s="121" t="s">
        <v>30</v>
      </c>
    </row>
    <row r="1389" spans="1:9" x14ac:dyDescent="0.25">
      <c r="A1389" s="211"/>
      <c r="B1389" s="212" t="s">
        <v>1802</v>
      </c>
      <c r="C1389" s="253" t="s">
        <v>3681</v>
      </c>
      <c r="D1389" s="214" t="s">
        <v>338</v>
      </c>
      <c r="E1389" s="235">
        <v>820</v>
      </c>
      <c r="F1389" s="35">
        <v>41818</v>
      </c>
      <c r="G1389" s="44">
        <v>820</v>
      </c>
      <c r="H1389" s="243">
        <f t="shared" si="21"/>
        <v>0</v>
      </c>
      <c r="I1389" s="214" t="s">
        <v>30</v>
      </c>
    </row>
    <row r="1390" spans="1:9" x14ac:dyDescent="0.25">
      <c r="A1390" s="261"/>
      <c r="B1390" s="212" t="s">
        <v>2279</v>
      </c>
      <c r="C1390" s="363" t="s">
        <v>3405</v>
      </c>
      <c r="D1390" s="214" t="s">
        <v>576</v>
      </c>
      <c r="E1390" s="235">
        <v>1687.2</v>
      </c>
      <c r="F1390" s="35">
        <v>41796</v>
      </c>
      <c r="G1390" s="44">
        <v>1687.2</v>
      </c>
      <c r="H1390" s="243">
        <f t="shared" si="21"/>
        <v>0</v>
      </c>
      <c r="I1390" s="214" t="s">
        <v>12</v>
      </c>
    </row>
    <row r="1391" spans="1:9" ht="15.75" x14ac:dyDescent="0.25">
      <c r="A1391" s="216"/>
      <c r="B1391" s="342" t="s">
        <v>1637</v>
      </c>
      <c r="C1391" s="343" t="s">
        <v>3573</v>
      </c>
      <c r="D1391" s="214" t="s">
        <v>576</v>
      </c>
      <c r="E1391" s="235">
        <v>1478</v>
      </c>
      <c r="F1391" s="35">
        <v>41803</v>
      </c>
      <c r="G1391" s="44">
        <v>1478</v>
      </c>
      <c r="H1391" s="243">
        <f t="shared" si="21"/>
        <v>0</v>
      </c>
      <c r="I1391" s="214" t="s">
        <v>991</v>
      </c>
    </row>
    <row r="1392" spans="1:9" ht="15.75" x14ac:dyDescent="0.25">
      <c r="A1392" s="369">
        <v>41808</v>
      </c>
      <c r="B1392" s="370" t="s">
        <v>2184</v>
      </c>
      <c r="C1392" s="371" t="s">
        <v>3573</v>
      </c>
      <c r="D1392" s="214" t="s">
        <v>576</v>
      </c>
      <c r="E1392" s="235">
        <v>1720</v>
      </c>
      <c r="F1392" s="35">
        <v>41808</v>
      </c>
      <c r="G1392" s="44">
        <v>1720</v>
      </c>
      <c r="H1392" s="243">
        <f t="shared" si="21"/>
        <v>0</v>
      </c>
      <c r="I1392" s="214" t="s">
        <v>27</v>
      </c>
    </row>
    <row r="1393" spans="1:9" x14ac:dyDescent="0.25">
      <c r="A1393" s="216"/>
      <c r="B1393" s="212" t="s">
        <v>1820</v>
      </c>
      <c r="C1393" s="363" t="s">
        <v>3405</v>
      </c>
      <c r="D1393" s="214" t="s">
        <v>8</v>
      </c>
      <c r="E1393" s="235">
        <v>674</v>
      </c>
      <c r="F1393" s="35">
        <v>41791</v>
      </c>
      <c r="G1393" s="44">
        <v>674</v>
      </c>
      <c r="H1393" s="86">
        <f t="shared" si="21"/>
        <v>0</v>
      </c>
      <c r="I1393" s="214"/>
    </row>
    <row r="1394" spans="1:9" x14ac:dyDescent="0.25">
      <c r="A1394" s="216"/>
      <c r="B1394" s="212" t="s">
        <v>1823</v>
      </c>
      <c r="C1394" s="363" t="s">
        <v>3405</v>
      </c>
      <c r="D1394" s="214" t="s">
        <v>8</v>
      </c>
      <c r="E1394" s="235">
        <v>45</v>
      </c>
      <c r="F1394" s="35">
        <v>41791</v>
      </c>
      <c r="G1394" s="44">
        <v>45</v>
      </c>
      <c r="H1394" s="86">
        <f t="shared" si="21"/>
        <v>0</v>
      </c>
      <c r="I1394" s="214"/>
    </row>
    <row r="1395" spans="1:9" x14ac:dyDescent="0.25">
      <c r="A1395" s="216"/>
      <c r="B1395" s="212" t="s">
        <v>1826</v>
      </c>
      <c r="C1395" s="363" t="s">
        <v>3405</v>
      </c>
      <c r="D1395" s="214" t="s">
        <v>8</v>
      </c>
      <c r="E1395" s="235">
        <v>3917</v>
      </c>
      <c r="F1395" s="35">
        <v>41791</v>
      </c>
      <c r="G1395" s="44">
        <v>3917</v>
      </c>
      <c r="H1395" s="86">
        <f t="shared" si="21"/>
        <v>0</v>
      </c>
      <c r="I1395" s="214"/>
    </row>
    <row r="1396" spans="1:9" x14ac:dyDescent="0.25">
      <c r="A1396" s="216"/>
      <c r="B1396" s="212" t="s">
        <v>1834</v>
      </c>
      <c r="C1396" s="363" t="s">
        <v>3405</v>
      </c>
      <c r="D1396" s="214" t="s">
        <v>8</v>
      </c>
      <c r="E1396" s="235">
        <v>191</v>
      </c>
      <c r="F1396" s="35">
        <v>41791</v>
      </c>
      <c r="G1396" s="44">
        <v>191</v>
      </c>
      <c r="H1396" s="86">
        <f t="shared" si="21"/>
        <v>0</v>
      </c>
      <c r="I1396" s="214"/>
    </row>
    <row r="1397" spans="1:9" x14ac:dyDescent="0.25">
      <c r="A1397" s="216"/>
      <c r="B1397" s="212" t="s">
        <v>1836</v>
      </c>
      <c r="C1397" s="363" t="s">
        <v>3405</v>
      </c>
      <c r="D1397" s="214" t="s">
        <v>8</v>
      </c>
      <c r="E1397" s="235">
        <v>82</v>
      </c>
      <c r="F1397" s="35">
        <v>41791</v>
      </c>
      <c r="G1397" s="44">
        <v>82</v>
      </c>
      <c r="H1397" s="86">
        <f t="shared" si="21"/>
        <v>0</v>
      </c>
      <c r="I1397" s="214"/>
    </row>
    <row r="1398" spans="1:9" x14ac:dyDescent="0.25">
      <c r="A1398" s="216"/>
      <c r="B1398" s="212" t="s">
        <v>1842</v>
      </c>
      <c r="C1398" s="363" t="s">
        <v>3405</v>
      </c>
      <c r="D1398" s="214" t="s">
        <v>8</v>
      </c>
      <c r="E1398" s="235">
        <v>3685</v>
      </c>
      <c r="F1398" s="35">
        <v>41791</v>
      </c>
      <c r="G1398" s="44">
        <v>3685</v>
      </c>
      <c r="H1398" s="86">
        <f t="shared" si="21"/>
        <v>0</v>
      </c>
      <c r="I1398" s="214"/>
    </row>
    <row r="1399" spans="1:9" x14ac:dyDescent="0.25">
      <c r="A1399" s="216"/>
      <c r="B1399" s="212" t="s">
        <v>1860</v>
      </c>
      <c r="C1399" s="363" t="s">
        <v>3405</v>
      </c>
      <c r="D1399" s="214" t="s">
        <v>8</v>
      </c>
      <c r="E1399" s="235">
        <v>317</v>
      </c>
      <c r="F1399" s="35">
        <v>41791</v>
      </c>
      <c r="G1399" s="44">
        <v>317</v>
      </c>
      <c r="H1399" s="86">
        <f t="shared" si="21"/>
        <v>0</v>
      </c>
      <c r="I1399" s="214"/>
    </row>
    <row r="1400" spans="1:9" x14ac:dyDescent="0.25">
      <c r="A1400" s="216"/>
      <c r="B1400" s="212" t="s">
        <v>1862</v>
      </c>
      <c r="C1400" s="363" t="s">
        <v>3405</v>
      </c>
      <c r="D1400" s="214" t="s">
        <v>8</v>
      </c>
      <c r="E1400" s="235">
        <v>131</v>
      </c>
      <c r="F1400" s="35">
        <v>41791</v>
      </c>
      <c r="G1400" s="44">
        <v>131</v>
      </c>
      <c r="H1400" s="86">
        <f t="shared" si="21"/>
        <v>0</v>
      </c>
      <c r="I1400" s="214"/>
    </row>
    <row r="1401" spans="1:9" x14ac:dyDescent="0.25">
      <c r="A1401" s="216"/>
      <c r="B1401" s="212" t="s">
        <v>1867</v>
      </c>
      <c r="C1401" s="363" t="s">
        <v>3405</v>
      </c>
      <c r="D1401" s="214" t="s">
        <v>8</v>
      </c>
      <c r="E1401" s="235">
        <v>918.5</v>
      </c>
      <c r="F1401" s="35">
        <v>41792</v>
      </c>
      <c r="G1401" s="44">
        <v>918.5</v>
      </c>
      <c r="H1401" s="86">
        <f t="shared" si="21"/>
        <v>0</v>
      </c>
      <c r="I1401" s="58"/>
    </row>
    <row r="1402" spans="1:9" x14ac:dyDescent="0.25">
      <c r="A1402" s="216"/>
      <c r="B1402" s="212" t="s">
        <v>1869</v>
      </c>
      <c r="C1402" s="363" t="s">
        <v>3405</v>
      </c>
      <c r="D1402" s="214" t="s">
        <v>8</v>
      </c>
      <c r="E1402" s="235">
        <v>5232</v>
      </c>
      <c r="F1402" s="35">
        <v>41792</v>
      </c>
      <c r="G1402" s="44">
        <v>5232</v>
      </c>
      <c r="H1402" s="86">
        <f t="shared" si="21"/>
        <v>0</v>
      </c>
      <c r="I1402" s="214"/>
    </row>
    <row r="1403" spans="1:9" x14ac:dyDescent="0.25">
      <c r="A1403" s="216"/>
      <c r="B1403" s="212" t="s">
        <v>1890</v>
      </c>
      <c r="C1403" s="363" t="s">
        <v>3405</v>
      </c>
      <c r="D1403" s="214" t="s">
        <v>8</v>
      </c>
      <c r="E1403" s="235">
        <v>720</v>
      </c>
      <c r="F1403" s="35">
        <v>41792</v>
      </c>
      <c r="G1403" s="44">
        <v>720</v>
      </c>
      <c r="H1403" s="243">
        <f t="shared" si="21"/>
        <v>0</v>
      </c>
      <c r="I1403" s="121"/>
    </row>
    <row r="1404" spans="1:9" x14ac:dyDescent="0.25">
      <c r="A1404" s="216"/>
      <c r="B1404" s="212" t="s">
        <v>1932</v>
      </c>
      <c r="C1404" s="363" t="s">
        <v>3405</v>
      </c>
      <c r="D1404" s="214" t="s">
        <v>8</v>
      </c>
      <c r="E1404" s="235">
        <v>192</v>
      </c>
      <c r="F1404" s="35">
        <v>41792</v>
      </c>
      <c r="G1404" s="34">
        <v>192</v>
      </c>
      <c r="H1404" s="86">
        <f t="shared" si="21"/>
        <v>0</v>
      </c>
      <c r="I1404" s="121"/>
    </row>
    <row r="1405" spans="1:9" x14ac:dyDescent="0.25">
      <c r="A1405" s="216"/>
      <c r="B1405" s="212" t="s">
        <v>1939</v>
      </c>
      <c r="C1405" s="363" t="s">
        <v>3405</v>
      </c>
      <c r="D1405" s="214" t="s">
        <v>8</v>
      </c>
      <c r="E1405" s="235">
        <v>162</v>
      </c>
      <c r="F1405" s="35">
        <v>41792</v>
      </c>
      <c r="G1405" s="34">
        <v>162</v>
      </c>
      <c r="H1405" s="86">
        <f t="shared" si="21"/>
        <v>0</v>
      </c>
      <c r="I1405" s="121"/>
    </row>
    <row r="1406" spans="1:9" x14ac:dyDescent="0.25">
      <c r="A1406" s="216"/>
      <c r="B1406" s="212" t="s">
        <v>1940</v>
      </c>
      <c r="C1406" s="363" t="s">
        <v>3405</v>
      </c>
      <c r="D1406" s="214" t="s">
        <v>8</v>
      </c>
      <c r="E1406" s="235">
        <v>622.6</v>
      </c>
      <c r="F1406" s="35">
        <v>41792</v>
      </c>
      <c r="G1406" s="34">
        <v>622.6</v>
      </c>
      <c r="H1406" s="86">
        <f t="shared" si="21"/>
        <v>0</v>
      </c>
      <c r="I1406" s="121"/>
    </row>
    <row r="1407" spans="1:9" x14ac:dyDescent="0.25">
      <c r="A1407" s="216"/>
      <c r="B1407" s="212" t="s">
        <v>1978</v>
      </c>
      <c r="C1407" s="363" t="s">
        <v>3405</v>
      </c>
      <c r="D1407" s="214" t="s">
        <v>8</v>
      </c>
      <c r="E1407" s="235">
        <v>703.5</v>
      </c>
      <c r="F1407" s="35">
        <v>41793</v>
      </c>
      <c r="G1407" s="34">
        <v>703.5</v>
      </c>
      <c r="H1407" s="86">
        <f t="shared" si="21"/>
        <v>0</v>
      </c>
      <c r="I1407" s="121"/>
    </row>
    <row r="1408" spans="1:9" x14ac:dyDescent="0.25">
      <c r="A1408" s="216"/>
      <c r="B1408" s="212" t="s">
        <v>1984</v>
      </c>
      <c r="C1408" s="363" t="s">
        <v>3405</v>
      </c>
      <c r="D1408" s="214" t="s">
        <v>8</v>
      </c>
      <c r="E1408" s="235">
        <v>1131</v>
      </c>
      <c r="F1408" s="35">
        <v>41793</v>
      </c>
      <c r="G1408" s="34">
        <v>1131</v>
      </c>
      <c r="H1408" s="86">
        <f t="shared" si="21"/>
        <v>0</v>
      </c>
      <c r="I1408" s="121"/>
    </row>
    <row r="1409" spans="1:9" x14ac:dyDescent="0.25">
      <c r="A1409" s="216"/>
      <c r="B1409" s="212" t="s">
        <v>1991</v>
      </c>
      <c r="C1409" s="363" t="s">
        <v>3405</v>
      </c>
      <c r="D1409" s="214" t="s">
        <v>8</v>
      </c>
      <c r="E1409" s="235">
        <v>3922</v>
      </c>
      <c r="F1409" s="35">
        <v>41793</v>
      </c>
      <c r="G1409" s="34">
        <v>3922</v>
      </c>
      <c r="H1409" s="86">
        <f t="shared" si="21"/>
        <v>0</v>
      </c>
      <c r="I1409" s="121"/>
    </row>
    <row r="1410" spans="1:9" x14ac:dyDescent="0.25">
      <c r="A1410" s="216"/>
      <c r="B1410" s="212" t="s">
        <v>1993</v>
      </c>
      <c r="C1410" s="363" t="s">
        <v>3405</v>
      </c>
      <c r="D1410" s="214" t="s">
        <v>8</v>
      </c>
      <c r="E1410" s="235">
        <v>3181</v>
      </c>
      <c r="F1410" s="35">
        <v>41793</v>
      </c>
      <c r="G1410" s="34">
        <v>3181</v>
      </c>
      <c r="H1410" s="86">
        <f t="shared" si="21"/>
        <v>0</v>
      </c>
      <c r="I1410" s="121"/>
    </row>
    <row r="1411" spans="1:9" x14ac:dyDescent="0.25">
      <c r="A1411" s="216"/>
      <c r="B1411" s="212" t="s">
        <v>1995</v>
      </c>
      <c r="C1411" s="363" t="s">
        <v>3405</v>
      </c>
      <c r="D1411" s="214" t="s">
        <v>8</v>
      </c>
      <c r="E1411" s="235">
        <v>1196</v>
      </c>
      <c r="F1411" s="35">
        <v>41793</v>
      </c>
      <c r="G1411" s="34">
        <v>1196</v>
      </c>
      <c r="H1411" s="86">
        <f t="shared" ref="H1411:H1474" si="22">E1411-G1411</f>
        <v>0</v>
      </c>
      <c r="I1411" s="121"/>
    </row>
    <row r="1412" spans="1:9" x14ac:dyDescent="0.25">
      <c r="A1412" s="216"/>
      <c r="B1412" s="212" t="s">
        <v>2018</v>
      </c>
      <c r="C1412" s="363" t="s">
        <v>3405</v>
      </c>
      <c r="D1412" s="214" t="s">
        <v>8</v>
      </c>
      <c r="E1412" s="235">
        <v>521</v>
      </c>
      <c r="F1412" s="35">
        <v>41793</v>
      </c>
      <c r="G1412" s="34">
        <v>521</v>
      </c>
      <c r="H1412" s="86">
        <f t="shared" si="22"/>
        <v>0</v>
      </c>
      <c r="I1412" s="121"/>
    </row>
    <row r="1413" spans="1:9" x14ac:dyDescent="0.25">
      <c r="A1413" s="216"/>
      <c r="B1413" s="212" t="s">
        <v>2021</v>
      </c>
      <c r="C1413" s="363" t="s">
        <v>3405</v>
      </c>
      <c r="D1413" s="214" t="s">
        <v>8</v>
      </c>
      <c r="E1413" s="235">
        <v>264</v>
      </c>
      <c r="F1413" s="35">
        <v>41793</v>
      </c>
      <c r="G1413" s="34">
        <v>264</v>
      </c>
      <c r="H1413" s="86">
        <f t="shared" si="22"/>
        <v>0</v>
      </c>
      <c r="I1413" s="121"/>
    </row>
    <row r="1414" spans="1:9" x14ac:dyDescent="0.25">
      <c r="A1414" s="216"/>
      <c r="B1414" s="212" t="s">
        <v>2023</v>
      </c>
      <c r="C1414" s="363" t="s">
        <v>3405</v>
      </c>
      <c r="D1414" s="214" t="s">
        <v>8</v>
      </c>
      <c r="E1414" s="235">
        <v>388</v>
      </c>
      <c r="F1414" s="35">
        <v>41793</v>
      </c>
      <c r="G1414" s="34">
        <v>388</v>
      </c>
      <c r="H1414" s="86">
        <f t="shared" si="22"/>
        <v>0</v>
      </c>
      <c r="I1414" s="121"/>
    </row>
    <row r="1415" spans="1:9" x14ac:dyDescent="0.25">
      <c r="A1415" s="216"/>
      <c r="B1415" s="212" t="s">
        <v>2025</v>
      </c>
      <c r="C1415" s="363" t="s">
        <v>3405</v>
      </c>
      <c r="D1415" s="214" t="s">
        <v>8</v>
      </c>
      <c r="E1415" s="235">
        <v>1646.5</v>
      </c>
      <c r="F1415" s="35">
        <v>41793</v>
      </c>
      <c r="G1415" s="34">
        <v>1646.5</v>
      </c>
      <c r="H1415" s="86">
        <f t="shared" si="22"/>
        <v>0</v>
      </c>
      <c r="I1415" s="121"/>
    </row>
    <row r="1416" spans="1:9" x14ac:dyDescent="0.25">
      <c r="A1416" s="216"/>
      <c r="B1416" s="212" t="s">
        <v>2069</v>
      </c>
      <c r="C1416" s="363" t="s">
        <v>3405</v>
      </c>
      <c r="D1416" s="214" t="s">
        <v>8</v>
      </c>
      <c r="E1416" s="235">
        <v>714</v>
      </c>
      <c r="F1416" s="35">
        <v>41794</v>
      </c>
      <c r="G1416" s="34">
        <v>714</v>
      </c>
      <c r="H1416" s="243">
        <f t="shared" si="22"/>
        <v>0</v>
      </c>
      <c r="I1416" s="121"/>
    </row>
    <row r="1417" spans="1:9" x14ac:dyDescent="0.25">
      <c r="A1417" s="216"/>
      <c r="B1417" s="212" t="s">
        <v>2098</v>
      </c>
      <c r="C1417" s="363" t="s">
        <v>3405</v>
      </c>
      <c r="D1417" s="214" t="s">
        <v>8</v>
      </c>
      <c r="E1417" s="235">
        <v>3182</v>
      </c>
      <c r="F1417" s="35">
        <v>41794</v>
      </c>
      <c r="G1417" s="34">
        <v>3182</v>
      </c>
      <c r="H1417" s="243">
        <f t="shared" si="22"/>
        <v>0</v>
      </c>
      <c r="I1417" s="121"/>
    </row>
    <row r="1418" spans="1:9" x14ac:dyDescent="0.25">
      <c r="A1418" s="216"/>
      <c r="B1418" s="212" t="s">
        <v>2111</v>
      </c>
      <c r="C1418" s="363" t="s">
        <v>3405</v>
      </c>
      <c r="D1418" s="214" t="s">
        <v>8</v>
      </c>
      <c r="E1418" s="235">
        <v>2130</v>
      </c>
      <c r="F1418" s="35">
        <v>41794</v>
      </c>
      <c r="G1418" s="34">
        <v>2130</v>
      </c>
      <c r="H1418" s="243">
        <f t="shared" si="22"/>
        <v>0</v>
      </c>
      <c r="I1418" s="121"/>
    </row>
    <row r="1419" spans="1:9" x14ac:dyDescent="0.25">
      <c r="A1419" s="216"/>
      <c r="B1419" s="212" t="s">
        <v>2113</v>
      </c>
      <c r="C1419" s="363" t="s">
        <v>3405</v>
      </c>
      <c r="D1419" s="214" t="s">
        <v>8</v>
      </c>
      <c r="E1419" s="235">
        <v>488</v>
      </c>
      <c r="F1419" s="35">
        <v>41794</v>
      </c>
      <c r="G1419" s="34">
        <v>488</v>
      </c>
      <c r="H1419" s="243">
        <f t="shared" si="22"/>
        <v>0</v>
      </c>
      <c r="I1419" s="121"/>
    </row>
    <row r="1420" spans="1:9" x14ac:dyDescent="0.25">
      <c r="A1420" s="216"/>
      <c r="B1420" s="212" t="s">
        <v>2123</v>
      </c>
      <c r="C1420" s="363" t="s">
        <v>3405</v>
      </c>
      <c r="D1420" s="214" t="s">
        <v>8</v>
      </c>
      <c r="E1420" s="235">
        <v>755</v>
      </c>
      <c r="F1420" s="35">
        <v>41794</v>
      </c>
      <c r="G1420" s="34">
        <v>755</v>
      </c>
      <c r="H1420" s="243">
        <f t="shared" si="22"/>
        <v>0</v>
      </c>
      <c r="I1420" s="121"/>
    </row>
    <row r="1421" spans="1:9" x14ac:dyDescent="0.25">
      <c r="A1421" s="216"/>
      <c r="B1421" s="212" t="s">
        <v>2147</v>
      </c>
      <c r="C1421" s="363" t="s">
        <v>3405</v>
      </c>
      <c r="D1421" s="214" t="s">
        <v>8</v>
      </c>
      <c r="E1421" s="235">
        <v>498</v>
      </c>
      <c r="F1421" s="35">
        <v>41794</v>
      </c>
      <c r="G1421" s="44">
        <v>498</v>
      </c>
      <c r="H1421" s="243">
        <f t="shared" si="22"/>
        <v>0</v>
      </c>
      <c r="I1421" s="214"/>
    </row>
    <row r="1422" spans="1:9" x14ac:dyDescent="0.25">
      <c r="A1422" s="216"/>
      <c r="B1422" s="212" t="s">
        <v>2159</v>
      </c>
      <c r="C1422" s="363" t="s">
        <v>3405</v>
      </c>
      <c r="D1422" s="214" t="s">
        <v>8</v>
      </c>
      <c r="E1422" s="235">
        <v>395.2</v>
      </c>
      <c r="F1422" s="35">
        <v>41795</v>
      </c>
      <c r="G1422" s="44">
        <v>395.2</v>
      </c>
      <c r="H1422" s="243">
        <f t="shared" si="22"/>
        <v>0</v>
      </c>
      <c r="I1422" s="214"/>
    </row>
    <row r="1423" spans="1:9" x14ac:dyDescent="0.25">
      <c r="A1423" s="216"/>
      <c r="B1423" s="212" t="s">
        <v>2186</v>
      </c>
      <c r="C1423" s="363" t="s">
        <v>3405</v>
      </c>
      <c r="D1423" s="214" t="s">
        <v>8</v>
      </c>
      <c r="E1423" s="235">
        <v>4116</v>
      </c>
      <c r="F1423" s="35">
        <v>41795</v>
      </c>
      <c r="G1423" s="44">
        <v>4116</v>
      </c>
      <c r="H1423" s="243">
        <f t="shared" si="22"/>
        <v>0</v>
      </c>
      <c r="I1423" s="214"/>
    </row>
    <row r="1424" spans="1:9" x14ac:dyDescent="0.25">
      <c r="A1424" s="216"/>
      <c r="B1424" s="212" t="s">
        <v>2192</v>
      </c>
      <c r="C1424" s="363" t="s">
        <v>3405</v>
      </c>
      <c r="D1424" s="214" t="s">
        <v>8</v>
      </c>
      <c r="E1424" s="235">
        <v>484</v>
      </c>
      <c r="F1424" s="35">
        <v>41795</v>
      </c>
      <c r="G1424" s="44">
        <v>484</v>
      </c>
      <c r="H1424" s="243">
        <f t="shared" si="22"/>
        <v>0</v>
      </c>
      <c r="I1424" s="214"/>
    </row>
    <row r="1425" spans="1:9" x14ac:dyDescent="0.25">
      <c r="A1425" s="216"/>
      <c r="B1425" s="212" t="s">
        <v>2205</v>
      </c>
      <c r="C1425" s="363" t="s">
        <v>3405</v>
      </c>
      <c r="D1425" s="214" t="s">
        <v>8</v>
      </c>
      <c r="E1425" s="235">
        <v>156</v>
      </c>
      <c r="F1425" s="35">
        <v>41795</v>
      </c>
      <c r="G1425" s="44">
        <v>156</v>
      </c>
      <c r="H1425" s="243">
        <f t="shared" si="22"/>
        <v>0</v>
      </c>
      <c r="I1425" s="214"/>
    </row>
    <row r="1426" spans="1:9" x14ac:dyDescent="0.25">
      <c r="A1426" s="216"/>
      <c r="B1426" s="212" t="s">
        <v>2209</v>
      </c>
      <c r="C1426" s="363" t="s">
        <v>3405</v>
      </c>
      <c r="D1426" s="214" t="s">
        <v>8</v>
      </c>
      <c r="E1426" s="235">
        <v>319</v>
      </c>
      <c r="F1426" s="35">
        <v>41795</v>
      </c>
      <c r="G1426" s="44">
        <v>319</v>
      </c>
      <c r="H1426" s="243">
        <f t="shared" si="22"/>
        <v>0</v>
      </c>
      <c r="I1426" s="214"/>
    </row>
    <row r="1427" spans="1:9" x14ac:dyDescent="0.25">
      <c r="A1427" s="251"/>
      <c r="B1427" s="212" t="s">
        <v>2211</v>
      </c>
      <c r="C1427" s="363" t="s">
        <v>3405</v>
      </c>
      <c r="D1427" s="214" t="s">
        <v>8</v>
      </c>
      <c r="E1427" s="235">
        <v>250</v>
      </c>
      <c r="F1427" s="35">
        <v>41795</v>
      </c>
      <c r="G1427" s="44">
        <v>250</v>
      </c>
      <c r="H1427" s="243">
        <f t="shared" si="22"/>
        <v>0</v>
      </c>
      <c r="I1427" s="214"/>
    </row>
    <row r="1428" spans="1:9" x14ac:dyDescent="0.25">
      <c r="A1428" s="216"/>
      <c r="B1428" s="212" t="s">
        <v>2252</v>
      </c>
      <c r="C1428" s="363" t="s">
        <v>3405</v>
      </c>
      <c r="D1428" s="214" t="s">
        <v>8</v>
      </c>
      <c r="E1428" s="235">
        <v>987.5</v>
      </c>
      <c r="F1428" s="35">
        <v>41796</v>
      </c>
      <c r="G1428" s="44">
        <v>987.5</v>
      </c>
      <c r="H1428" s="243">
        <f t="shared" si="22"/>
        <v>0</v>
      </c>
      <c r="I1428" s="58"/>
    </row>
    <row r="1429" spans="1:9" x14ac:dyDescent="0.25">
      <c r="A1429" s="216"/>
      <c r="B1429" s="212" t="s">
        <v>2257</v>
      </c>
      <c r="C1429" s="363" t="s">
        <v>3405</v>
      </c>
      <c r="D1429" s="214" t="s">
        <v>8</v>
      </c>
      <c r="E1429" s="235">
        <v>814.6</v>
      </c>
      <c r="F1429" s="35">
        <v>41796</v>
      </c>
      <c r="G1429" s="44">
        <v>814.6</v>
      </c>
      <c r="H1429" s="243">
        <f t="shared" si="22"/>
        <v>0</v>
      </c>
      <c r="I1429" s="214"/>
    </row>
    <row r="1430" spans="1:9" x14ac:dyDescent="0.25">
      <c r="A1430" s="216"/>
      <c r="B1430" s="212" t="s">
        <v>1135</v>
      </c>
      <c r="C1430" s="363" t="s">
        <v>3405</v>
      </c>
      <c r="D1430" s="214" t="s">
        <v>8</v>
      </c>
      <c r="E1430" s="235">
        <v>1018</v>
      </c>
      <c r="F1430" s="35">
        <v>41796</v>
      </c>
      <c r="G1430" s="44">
        <v>1018</v>
      </c>
      <c r="H1430" s="243">
        <f t="shared" si="22"/>
        <v>0</v>
      </c>
      <c r="I1430" s="214"/>
    </row>
    <row r="1431" spans="1:9" x14ac:dyDescent="0.25">
      <c r="A1431" s="216"/>
      <c r="B1431" s="212" t="s">
        <v>1150</v>
      </c>
      <c r="C1431" s="363" t="s">
        <v>3405</v>
      </c>
      <c r="D1431" s="214" t="s">
        <v>8</v>
      </c>
      <c r="E1431" s="235">
        <v>3835.2</v>
      </c>
      <c r="F1431" s="35">
        <v>41797</v>
      </c>
      <c r="G1431" s="44">
        <v>3835.2</v>
      </c>
      <c r="H1431" s="243">
        <f t="shared" si="22"/>
        <v>0</v>
      </c>
      <c r="I1431" s="214"/>
    </row>
    <row r="1432" spans="1:9" x14ac:dyDescent="0.25">
      <c r="A1432" s="216"/>
      <c r="B1432" s="212" t="s">
        <v>1168</v>
      </c>
      <c r="C1432" s="363" t="s">
        <v>3405</v>
      </c>
      <c r="D1432" s="214" t="s">
        <v>8</v>
      </c>
      <c r="E1432" s="235">
        <v>780</v>
      </c>
      <c r="F1432" s="35">
        <v>41797</v>
      </c>
      <c r="G1432" s="44">
        <v>780</v>
      </c>
      <c r="H1432" s="243">
        <f t="shared" si="22"/>
        <v>0</v>
      </c>
      <c r="I1432" s="214"/>
    </row>
    <row r="1433" spans="1:9" x14ac:dyDescent="0.25">
      <c r="A1433" s="216"/>
      <c r="B1433" s="212" t="s">
        <v>1178</v>
      </c>
      <c r="C1433" s="363" t="s">
        <v>3405</v>
      </c>
      <c r="D1433" s="214" t="s">
        <v>8</v>
      </c>
      <c r="E1433" s="235">
        <v>975.5</v>
      </c>
      <c r="F1433" s="35">
        <v>41797</v>
      </c>
      <c r="G1433" s="44">
        <v>975.5</v>
      </c>
      <c r="H1433" s="243">
        <f t="shared" si="22"/>
        <v>0</v>
      </c>
      <c r="I1433" s="214"/>
    </row>
    <row r="1434" spans="1:9" x14ac:dyDescent="0.25">
      <c r="A1434" s="216"/>
      <c r="B1434" s="212" t="s">
        <v>1190</v>
      </c>
      <c r="C1434" s="363" t="s">
        <v>3405</v>
      </c>
      <c r="D1434" s="214" t="s">
        <v>8</v>
      </c>
      <c r="E1434" s="235">
        <v>464</v>
      </c>
      <c r="F1434" s="35">
        <v>41797</v>
      </c>
      <c r="G1434" s="44">
        <v>464</v>
      </c>
      <c r="H1434" s="243">
        <f t="shared" si="22"/>
        <v>0</v>
      </c>
      <c r="I1434" s="214"/>
    </row>
    <row r="1435" spans="1:9" x14ac:dyDescent="0.25">
      <c r="A1435" s="216"/>
      <c r="B1435" s="212" t="s">
        <v>1225</v>
      </c>
      <c r="C1435" s="363" t="s">
        <v>3405</v>
      </c>
      <c r="D1435" s="214" t="s">
        <v>8</v>
      </c>
      <c r="E1435" s="235">
        <v>930</v>
      </c>
      <c r="F1435" s="35">
        <v>41798</v>
      </c>
      <c r="G1435" s="44">
        <v>930</v>
      </c>
      <c r="H1435" s="243">
        <f t="shared" si="22"/>
        <v>0</v>
      </c>
      <c r="I1435" s="214"/>
    </row>
    <row r="1436" spans="1:9" x14ac:dyDescent="0.25">
      <c r="A1436" s="216"/>
      <c r="B1436" s="212" t="s">
        <v>1227</v>
      </c>
      <c r="C1436" s="363" t="s">
        <v>3405</v>
      </c>
      <c r="D1436" s="214" t="s">
        <v>8</v>
      </c>
      <c r="E1436" s="235">
        <v>3004</v>
      </c>
      <c r="F1436" s="35">
        <v>41798</v>
      </c>
      <c r="G1436" s="44">
        <v>3004</v>
      </c>
      <c r="H1436" s="243">
        <f t="shared" si="22"/>
        <v>0</v>
      </c>
      <c r="I1436" s="214"/>
    </row>
    <row r="1437" spans="1:9" x14ac:dyDescent="0.25">
      <c r="A1437" s="216"/>
      <c r="B1437" s="212" t="s">
        <v>1230</v>
      </c>
      <c r="C1437" s="363" t="s">
        <v>3405</v>
      </c>
      <c r="D1437" s="214" t="s">
        <v>8</v>
      </c>
      <c r="E1437" s="235">
        <v>3087.5</v>
      </c>
      <c r="F1437" s="35">
        <v>41798</v>
      </c>
      <c r="G1437" s="44">
        <v>3087.5</v>
      </c>
      <c r="H1437" s="243">
        <f t="shared" si="22"/>
        <v>0</v>
      </c>
      <c r="I1437" s="214"/>
    </row>
    <row r="1438" spans="1:9" x14ac:dyDescent="0.25">
      <c r="A1438" s="216"/>
      <c r="B1438" s="212" t="s">
        <v>1231</v>
      </c>
      <c r="C1438" s="363" t="s">
        <v>3405</v>
      </c>
      <c r="D1438" s="214" t="s">
        <v>8</v>
      </c>
      <c r="E1438" s="235">
        <v>417.5</v>
      </c>
      <c r="F1438" s="35">
        <v>41798</v>
      </c>
      <c r="G1438" s="44">
        <v>417.5</v>
      </c>
      <c r="H1438" s="243">
        <f t="shared" si="22"/>
        <v>0</v>
      </c>
      <c r="I1438" s="214"/>
    </row>
    <row r="1439" spans="1:9" x14ac:dyDescent="0.25">
      <c r="A1439" s="216"/>
      <c r="B1439" s="212" t="s">
        <v>1254</v>
      </c>
      <c r="C1439" s="363" t="s">
        <v>3405</v>
      </c>
      <c r="D1439" s="214" t="s">
        <v>8</v>
      </c>
      <c r="E1439" s="235">
        <v>636.6</v>
      </c>
      <c r="F1439" s="35">
        <v>41799</v>
      </c>
      <c r="G1439" s="44">
        <v>636.6</v>
      </c>
      <c r="H1439" s="243">
        <f t="shared" si="22"/>
        <v>0</v>
      </c>
      <c r="I1439" s="214"/>
    </row>
    <row r="1440" spans="1:9" x14ac:dyDescent="0.25">
      <c r="A1440" s="216"/>
      <c r="B1440" s="212" t="s">
        <v>1267</v>
      </c>
      <c r="C1440" s="363" t="s">
        <v>3405</v>
      </c>
      <c r="D1440" s="214" t="s">
        <v>8</v>
      </c>
      <c r="E1440" s="235">
        <v>350</v>
      </c>
      <c r="F1440" s="35">
        <v>41799</v>
      </c>
      <c r="G1440" s="44">
        <v>350</v>
      </c>
      <c r="H1440" s="243">
        <f t="shared" si="22"/>
        <v>0</v>
      </c>
      <c r="I1440" s="214"/>
    </row>
    <row r="1441" spans="1:9" x14ac:dyDescent="0.25">
      <c r="A1441" s="216"/>
      <c r="B1441" s="212" t="s">
        <v>1321</v>
      </c>
      <c r="C1441" s="363" t="s">
        <v>3405</v>
      </c>
      <c r="D1441" s="214" t="s">
        <v>8</v>
      </c>
      <c r="E1441" s="235">
        <v>909.5</v>
      </c>
      <c r="F1441" s="35">
        <v>41799</v>
      </c>
      <c r="G1441" s="44">
        <v>909.5</v>
      </c>
      <c r="H1441" s="243">
        <f t="shared" si="22"/>
        <v>0</v>
      </c>
      <c r="I1441" s="214"/>
    </row>
    <row r="1442" spans="1:9" x14ac:dyDescent="0.25">
      <c r="A1442" s="216"/>
      <c r="B1442" s="212" t="s">
        <v>1344</v>
      </c>
      <c r="C1442" s="363" t="s">
        <v>3405</v>
      </c>
      <c r="D1442" s="214" t="s">
        <v>8</v>
      </c>
      <c r="E1442" s="235">
        <v>260</v>
      </c>
      <c r="F1442" s="35">
        <v>41800</v>
      </c>
      <c r="G1442" s="44">
        <v>260</v>
      </c>
      <c r="H1442" s="243">
        <f t="shared" si="22"/>
        <v>0</v>
      </c>
      <c r="I1442" s="58"/>
    </row>
    <row r="1443" spans="1:9" x14ac:dyDescent="0.25">
      <c r="A1443" s="216"/>
      <c r="B1443" s="212" t="s">
        <v>1370</v>
      </c>
      <c r="C1443" s="363" t="s">
        <v>3405</v>
      </c>
      <c r="D1443" s="214" t="s">
        <v>8</v>
      </c>
      <c r="E1443" s="235">
        <v>1108</v>
      </c>
      <c r="F1443" s="35">
        <v>41800</v>
      </c>
      <c r="G1443" s="44">
        <v>1108</v>
      </c>
      <c r="H1443" s="243">
        <f t="shared" si="22"/>
        <v>0</v>
      </c>
      <c r="I1443" s="214"/>
    </row>
    <row r="1444" spans="1:9" x14ac:dyDescent="0.25">
      <c r="A1444" s="216"/>
      <c r="B1444" s="212" t="s">
        <v>1377</v>
      </c>
      <c r="C1444" s="363" t="s">
        <v>3405</v>
      </c>
      <c r="D1444" s="214" t="s">
        <v>8</v>
      </c>
      <c r="E1444" s="235">
        <v>400</v>
      </c>
      <c r="F1444" s="35">
        <v>41800</v>
      </c>
      <c r="G1444" s="44">
        <v>400</v>
      </c>
      <c r="H1444" s="243">
        <f t="shared" si="22"/>
        <v>0</v>
      </c>
      <c r="I1444" s="214"/>
    </row>
    <row r="1445" spans="1:9" x14ac:dyDescent="0.25">
      <c r="A1445" s="216"/>
      <c r="B1445" s="212" t="s">
        <v>1383</v>
      </c>
      <c r="C1445" s="363" t="s">
        <v>3405</v>
      </c>
      <c r="D1445" s="214" t="s">
        <v>8</v>
      </c>
      <c r="E1445" s="235">
        <v>405</v>
      </c>
      <c r="F1445" s="35">
        <v>41800</v>
      </c>
      <c r="G1445" s="44">
        <v>405</v>
      </c>
      <c r="H1445" s="243">
        <f t="shared" si="22"/>
        <v>0</v>
      </c>
      <c r="I1445" s="214"/>
    </row>
    <row r="1446" spans="1:9" x14ac:dyDescent="0.25">
      <c r="A1446" s="216"/>
      <c r="B1446" s="212" t="s">
        <v>1428</v>
      </c>
      <c r="C1446" s="363" t="s">
        <v>3405</v>
      </c>
      <c r="D1446" s="214" t="s">
        <v>8</v>
      </c>
      <c r="E1446" s="235">
        <v>42</v>
      </c>
      <c r="F1446" s="35">
        <v>41801</v>
      </c>
      <c r="G1446" s="44">
        <v>42</v>
      </c>
      <c r="H1446" s="243">
        <f t="shared" si="22"/>
        <v>0</v>
      </c>
      <c r="I1446" s="58"/>
    </row>
    <row r="1447" spans="1:9" x14ac:dyDescent="0.25">
      <c r="A1447" s="216"/>
      <c r="B1447" s="212" t="s">
        <v>1432</v>
      </c>
      <c r="C1447" s="363" t="s">
        <v>3405</v>
      </c>
      <c r="D1447" s="214" t="s">
        <v>8</v>
      </c>
      <c r="E1447" s="235">
        <v>1240</v>
      </c>
      <c r="F1447" s="35">
        <v>41801</v>
      </c>
      <c r="G1447" s="44">
        <v>1240</v>
      </c>
      <c r="H1447" s="243">
        <f t="shared" si="22"/>
        <v>0</v>
      </c>
      <c r="I1447" s="214"/>
    </row>
    <row r="1448" spans="1:9" x14ac:dyDescent="0.25">
      <c r="A1448" s="216"/>
      <c r="B1448" s="212" t="s">
        <v>1434</v>
      </c>
      <c r="C1448" s="363" t="s">
        <v>3405</v>
      </c>
      <c r="D1448" s="214" t="s">
        <v>8</v>
      </c>
      <c r="E1448" s="235">
        <v>89</v>
      </c>
      <c r="F1448" s="35">
        <v>41801</v>
      </c>
      <c r="G1448" s="44">
        <v>89</v>
      </c>
      <c r="H1448" s="243">
        <f t="shared" si="22"/>
        <v>0</v>
      </c>
      <c r="I1448" s="214"/>
    </row>
    <row r="1449" spans="1:9" x14ac:dyDescent="0.25">
      <c r="A1449" s="216"/>
      <c r="B1449" s="212" t="s">
        <v>1446</v>
      </c>
      <c r="C1449" s="363" t="s">
        <v>3405</v>
      </c>
      <c r="D1449" s="214" t="s">
        <v>8</v>
      </c>
      <c r="E1449" s="235">
        <v>720</v>
      </c>
      <c r="F1449" s="35">
        <v>41801</v>
      </c>
      <c r="G1449" s="44">
        <v>720</v>
      </c>
      <c r="H1449" s="243">
        <f t="shared" si="22"/>
        <v>0</v>
      </c>
      <c r="I1449" s="214"/>
    </row>
    <row r="1450" spans="1:9" x14ac:dyDescent="0.25">
      <c r="A1450" s="216"/>
      <c r="B1450" s="212" t="s">
        <v>1475</v>
      </c>
      <c r="C1450" s="363" t="s">
        <v>3405</v>
      </c>
      <c r="D1450" s="214" t="s">
        <v>8</v>
      </c>
      <c r="E1450" s="235">
        <v>220</v>
      </c>
      <c r="F1450" s="35">
        <v>41801</v>
      </c>
      <c r="G1450" s="44">
        <v>220</v>
      </c>
      <c r="H1450" s="243">
        <f t="shared" si="22"/>
        <v>0</v>
      </c>
      <c r="I1450" s="214"/>
    </row>
    <row r="1451" spans="1:9" x14ac:dyDescent="0.25">
      <c r="A1451" s="216"/>
      <c r="B1451" s="212" t="s">
        <v>1479</v>
      </c>
      <c r="C1451" s="363" t="s">
        <v>3405</v>
      </c>
      <c r="D1451" s="214" t="s">
        <v>8</v>
      </c>
      <c r="E1451" s="235">
        <v>1164</v>
      </c>
      <c r="F1451" s="35">
        <v>41801</v>
      </c>
      <c r="G1451" s="44">
        <v>1164</v>
      </c>
      <c r="H1451" s="243">
        <f t="shared" si="22"/>
        <v>0</v>
      </c>
      <c r="I1451" s="214"/>
    </row>
    <row r="1452" spans="1:9" x14ac:dyDescent="0.25">
      <c r="A1452" s="216"/>
      <c r="B1452" s="212" t="s">
        <v>1481</v>
      </c>
      <c r="C1452" s="363" t="s">
        <v>3405</v>
      </c>
      <c r="D1452" s="214" t="s">
        <v>8</v>
      </c>
      <c r="E1452" s="235">
        <v>274</v>
      </c>
      <c r="F1452" s="35">
        <v>41801</v>
      </c>
      <c r="G1452" s="44">
        <v>274</v>
      </c>
      <c r="H1452" s="243">
        <f t="shared" si="22"/>
        <v>0</v>
      </c>
      <c r="I1452" s="214"/>
    </row>
    <row r="1453" spans="1:9" x14ac:dyDescent="0.25">
      <c r="A1453" s="216"/>
      <c r="B1453" s="212" t="s">
        <v>1503</v>
      </c>
      <c r="C1453" s="363" t="s">
        <v>3405</v>
      </c>
      <c r="D1453" s="214" t="s">
        <v>8</v>
      </c>
      <c r="E1453" s="235">
        <v>497</v>
      </c>
      <c r="F1453" s="35">
        <v>41801</v>
      </c>
      <c r="G1453" s="44">
        <v>497</v>
      </c>
      <c r="H1453" s="243">
        <f t="shared" si="22"/>
        <v>0</v>
      </c>
      <c r="I1453" s="214"/>
    </row>
    <row r="1454" spans="1:9" x14ac:dyDescent="0.25">
      <c r="A1454" s="216"/>
      <c r="B1454" s="212" t="s">
        <v>1545</v>
      </c>
      <c r="C1454" s="363" t="s">
        <v>3405</v>
      </c>
      <c r="D1454" s="214" t="s">
        <v>8</v>
      </c>
      <c r="E1454" s="235">
        <v>2824</v>
      </c>
      <c r="F1454" s="35">
        <v>41802</v>
      </c>
      <c r="G1454" s="44">
        <v>2824</v>
      </c>
      <c r="H1454" s="243">
        <f t="shared" si="22"/>
        <v>0</v>
      </c>
      <c r="I1454" s="214"/>
    </row>
    <row r="1455" spans="1:9" x14ac:dyDescent="0.25">
      <c r="A1455" s="211"/>
      <c r="B1455" s="212" t="s">
        <v>1565</v>
      </c>
      <c r="C1455" s="363" t="s">
        <v>3405</v>
      </c>
      <c r="D1455" s="214" t="s">
        <v>8</v>
      </c>
      <c r="E1455" s="235">
        <v>444</v>
      </c>
      <c r="F1455" s="35">
        <v>41802</v>
      </c>
      <c r="G1455" s="44">
        <v>444</v>
      </c>
      <c r="H1455" s="243">
        <f t="shared" si="22"/>
        <v>0</v>
      </c>
      <c r="I1455" s="214"/>
    </row>
    <row r="1456" spans="1:9" x14ac:dyDescent="0.25">
      <c r="A1456" s="216"/>
      <c r="B1456" s="212" t="s">
        <v>1581</v>
      </c>
      <c r="C1456" s="363" t="s">
        <v>3405</v>
      </c>
      <c r="D1456" s="214" t="s">
        <v>8</v>
      </c>
      <c r="E1456" s="235">
        <v>563.5</v>
      </c>
      <c r="F1456" s="35">
        <v>41802</v>
      </c>
      <c r="G1456" s="44">
        <v>563.5</v>
      </c>
      <c r="H1456" s="243">
        <f t="shared" si="22"/>
        <v>0</v>
      </c>
      <c r="I1456" s="214"/>
    </row>
    <row r="1457" spans="1:9" x14ac:dyDescent="0.25">
      <c r="A1457" s="216"/>
      <c r="B1457" s="212" t="s">
        <v>1582</v>
      </c>
      <c r="C1457" s="363" t="s">
        <v>3405</v>
      </c>
      <c r="D1457" s="214" t="s">
        <v>8</v>
      </c>
      <c r="E1457" s="235">
        <v>1512.5</v>
      </c>
      <c r="F1457" s="35">
        <v>41802</v>
      </c>
      <c r="G1457" s="44">
        <v>1512.5</v>
      </c>
      <c r="H1457" s="243">
        <f t="shared" si="22"/>
        <v>0</v>
      </c>
      <c r="I1457" s="214"/>
    </row>
    <row r="1458" spans="1:9" x14ac:dyDescent="0.25">
      <c r="A1458" s="216"/>
      <c r="B1458" s="212" t="s">
        <v>1618</v>
      </c>
      <c r="C1458" s="363" t="s">
        <v>3405</v>
      </c>
      <c r="D1458" s="214" t="s">
        <v>8</v>
      </c>
      <c r="E1458" s="235">
        <v>4212</v>
      </c>
      <c r="F1458" s="35">
        <v>41803</v>
      </c>
      <c r="G1458" s="44">
        <v>4212</v>
      </c>
      <c r="H1458" s="243">
        <f t="shared" si="22"/>
        <v>0</v>
      </c>
      <c r="I1458" s="58"/>
    </row>
    <row r="1459" spans="1:9" ht="15.75" x14ac:dyDescent="0.25">
      <c r="A1459" s="216"/>
      <c r="B1459" s="342" t="s">
        <v>1681</v>
      </c>
      <c r="C1459" s="343" t="s">
        <v>3573</v>
      </c>
      <c r="D1459" s="214" t="s">
        <v>8</v>
      </c>
      <c r="E1459" s="235">
        <v>722.5</v>
      </c>
      <c r="F1459" s="35">
        <v>41803</v>
      </c>
      <c r="G1459" s="44">
        <v>722.5</v>
      </c>
      <c r="H1459" s="243">
        <f t="shared" si="22"/>
        <v>0</v>
      </c>
      <c r="I1459" s="214"/>
    </row>
    <row r="1460" spans="1:9" ht="15.75" x14ac:dyDescent="0.25">
      <c r="A1460" s="216"/>
      <c r="B1460" s="342" t="s">
        <v>1684</v>
      </c>
      <c r="C1460" s="343" t="s">
        <v>3573</v>
      </c>
      <c r="D1460" s="214" t="s">
        <v>8</v>
      </c>
      <c r="E1460" s="235">
        <v>821</v>
      </c>
      <c r="F1460" s="35">
        <v>41803</v>
      </c>
      <c r="G1460" s="44">
        <v>821</v>
      </c>
      <c r="H1460" s="243">
        <f t="shared" si="22"/>
        <v>0</v>
      </c>
      <c r="I1460" s="214"/>
    </row>
    <row r="1461" spans="1:9" ht="15.75" x14ac:dyDescent="0.25">
      <c r="A1461" s="216"/>
      <c r="B1461" s="342" t="s">
        <v>1687</v>
      </c>
      <c r="C1461" s="343" t="s">
        <v>3573</v>
      </c>
      <c r="D1461" s="214" t="s">
        <v>8</v>
      </c>
      <c r="E1461" s="235">
        <v>170</v>
      </c>
      <c r="F1461" s="35">
        <v>41803</v>
      </c>
      <c r="G1461" s="44">
        <v>170</v>
      </c>
      <c r="H1461" s="243">
        <f t="shared" si="22"/>
        <v>0</v>
      </c>
      <c r="I1461" s="214"/>
    </row>
    <row r="1462" spans="1:9" ht="15.75" x14ac:dyDescent="0.25">
      <c r="A1462" s="216"/>
      <c r="B1462" s="342" t="s">
        <v>1688</v>
      </c>
      <c r="C1462" s="343" t="s">
        <v>3573</v>
      </c>
      <c r="D1462" s="214" t="s">
        <v>8</v>
      </c>
      <c r="E1462" s="235">
        <v>1296.5</v>
      </c>
      <c r="F1462" s="35">
        <v>41803</v>
      </c>
      <c r="G1462" s="44">
        <v>1296.5</v>
      </c>
      <c r="H1462" s="243">
        <f t="shared" si="22"/>
        <v>0</v>
      </c>
      <c r="I1462" s="214"/>
    </row>
    <row r="1463" spans="1:9" ht="15.75" x14ac:dyDescent="0.25">
      <c r="A1463" s="216"/>
      <c r="B1463" s="342" t="s">
        <v>1718</v>
      </c>
      <c r="C1463" s="343" t="s">
        <v>3573</v>
      </c>
      <c r="D1463" s="214" t="s">
        <v>8</v>
      </c>
      <c r="E1463" s="235">
        <v>783.5</v>
      </c>
      <c r="F1463" s="35">
        <v>41803</v>
      </c>
      <c r="G1463" s="44">
        <v>783.5</v>
      </c>
      <c r="H1463" s="243">
        <f t="shared" si="22"/>
        <v>0</v>
      </c>
      <c r="I1463" s="214"/>
    </row>
    <row r="1464" spans="1:9" ht="15.75" x14ac:dyDescent="0.25">
      <c r="A1464" s="216"/>
      <c r="B1464" s="342" t="s">
        <v>1722</v>
      </c>
      <c r="C1464" s="343" t="s">
        <v>3573</v>
      </c>
      <c r="D1464" s="214" t="s">
        <v>8</v>
      </c>
      <c r="E1464" s="235">
        <v>261.5</v>
      </c>
      <c r="F1464" s="35">
        <v>41803</v>
      </c>
      <c r="G1464" s="44">
        <v>261.5</v>
      </c>
      <c r="H1464" s="243">
        <f t="shared" si="22"/>
        <v>0</v>
      </c>
      <c r="I1464" s="214"/>
    </row>
    <row r="1465" spans="1:9" ht="15.75" x14ac:dyDescent="0.25">
      <c r="A1465" s="216"/>
      <c r="B1465" s="342" t="s">
        <v>1738</v>
      </c>
      <c r="C1465" s="343" t="s">
        <v>3573</v>
      </c>
      <c r="D1465" s="214" t="s">
        <v>8</v>
      </c>
      <c r="E1465" s="235">
        <v>889</v>
      </c>
      <c r="F1465" s="35">
        <v>41804</v>
      </c>
      <c r="G1465" s="44">
        <v>889</v>
      </c>
      <c r="H1465" s="243">
        <f t="shared" si="22"/>
        <v>0</v>
      </c>
      <c r="I1465" s="214"/>
    </row>
    <row r="1466" spans="1:9" ht="15.75" x14ac:dyDescent="0.25">
      <c r="A1466" s="216"/>
      <c r="B1466" s="342" t="s">
        <v>1756</v>
      </c>
      <c r="C1466" s="343" t="s">
        <v>3573</v>
      </c>
      <c r="D1466" s="214" t="s">
        <v>8</v>
      </c>
      <c r="E1466" s="235">
        <v>1105</v>
      </c>
      <c r="F1466" s="35">
        <v>41804</v>
      </c>
      <c r="G1466" s="44">
        <v>1105</v>
      </c>
      <c r="H1466" s="243">
        <f t="shared" si="22"/>
        <v>0</v>
      </c>
      <c r="I1466" s="214"/>
    </row>
    <row r="1467" spans="1:9" ht="15.75" x14ac:dyDescent="0.25">
      <c r="A1467" s="216"/>
      <c r="B1467" s="342" t="s">
        <v>1778</v>
      </c>
      <c r="C1467" s="343" t="s">
        <v>3573</v>
      </c>
      <c r="D1467" s="214" t="s">
        <v>8</v>
      </c>
      <c r="E1467" s="235">
        <v>4366</v>
      </c>
      <c r="F1467" s="35">
        <v>41804</v>
      </c>
      <c r="G1467" s="44">
        <v>4366</v>
      </c>
      <c r="H1467" s="243">
        <f t="shared" si="22"/>
        <v>0</v>
      </c>
      <c r="I1467" s="214"/>
    </row>
    <row r="1468" spans="1:9" ht="15.75" x14ac:dyDescent="0.25">
      <c r="A1468" s="216"/>
      <c r="B1468" s="342" t="s">
        <v>1779</v>
      </c>
      <c r="C1468" s="343" t="s">
        <v>3573</v>
      </c>
      <c r="D1468" s="214" t="s">
        <v>8</v>
      </c>
      <c r="E1468" s="235">
        <v>1566</v>
      </c>
      <c r="F1468" s="35">
        <v>41804</v>
      </c>
      <c r="G1468" s="44">
        <v>1566</v>
      </c>
      <c r="H1468" s="243">
        <f t="shared" si="22"/>
        <v>0</v>
      </c>
      <c r="I1468" s="214"/>
    </row>
    <row r="1469" spans="1:9" ht="15.75" x14ac:dyDescent="0.25">
      <c r="A1469" s="216"/>
      <c r="B1469" s="342" t="s">
        <v>1794</v>
      </c>
      <c r="C1469" s="343" t="s">
        <v>3573</v>
      </c>
      <c r="D1469" s="214" t="s">
        <v>8</v>
      </c>
      <c r="E1469" s="235">
        <v>40</v>
      </c>
      <c r="F1469" s="35">
        <v>41804</v>
      </c>
      <c r="G1469" s="44">
        <v>40</v>
      </c>
      <c r="H1469" s="243">
        <f t="shared" si="22"/>
        <v>0</v>
      </c>
      <c r="I1469" s="214"/>
    </row>
    <row r="1470" spans="1:9" ht="15.75" x14ac:dyDescent="0.25">
      <c r="A1470" s="216"/>
      <c r="B1470" s="342" t="s">
        <v>1821</v>
      </c>
      <c r="C1470" s="343" t="s">
        <v>3573</v>
      </c>
      <c r="D1470" s="214" t="s">
        <v>8</v>
      </c>
      <c r="E1470" s="235">
        <v>282.5</v>
      </c>
      <c r="F1470" s="35">
        <v>41804</v>
      </c>
      <c r="G1470" s="44">
        <v>282.5</v>
      </c>
      <c r="H1470" s="243">
        <f t="shared" si="22"/>
        <v>0</v>
      </c>
      <c r="I1470" s="214"/>
    </row>
    <row r="1471" spans="1:9" ht="15.75" x14ac:dyDescent="0.25">
      <c r="A1471" s="216"/>
      <c r="B1471" s="342" t="s">
        <v>1831</v>
      </c>
      <c r="C1471" s="343" t="s">
        <v>3573</v>
      </c>
      <c r="D1471" s="214" t="s">
        <v>8</v>
      </c>
      <c r="E1471" s="235">
        <v>725</v>
      </c>
      <c r="F1471" s="35">
        <v>41804</v>
      </c>
      <c r="G1471" s="44">
        <v>725</v>
      </c>
      <c r="H1471" s="243">
        <f t="shared" si="22"/>
        <v>0</v>
      </c>
      <c r="I1471" s="214"/>
    </row>
    <row r="1472" spans="1:9" ht="15.75" x14ac:dyDescent="0.25">
      <c r="A1472" s="216"/>
      <c r="B1472" s="342" t="s">
        <v>1839</v>
      </c>
      <c r="C1472" s="343" t="s">
        <v>3573</v>
      </c>
      <c r="D1472" s="214" t="s">
        <v>8</v>
      </c>
      <c r="E1472" s="235">
        <v>1262.5</v>
      </c>
      <c r="F1472" s="35">
        <v>41805</v>
      </c>
      <c r="G1472" s="44">
        <v>1262.5</v>
      </c>
      <c r="H1472" s="243">
        <f t="shared" si="22"/>
        <v>0</v>
      </c>
      <c r="I1472" s="214"/>
    </row>
    <row r="1473" spans="1:9" ht="15.75" x14ac:dyDescent="0.25">
      <c r="A1473" s="216"/>
      <c r="B1473" s="342" t="s">
        <v>1842</v>
      </c>
      <c r="C1473" s="343" t="s">
        <v>3573</v>
      </c>
      <c r="D1473" s="214" t="s">
        <v>8</v>
      </c>
      <c r="E1473" s="235">
        <v>242.5</v>
      </c>
      <c r="F1473" s="35">
        <v>41805</v>
      </c>
      <c r="G1473" s="44">
        <v>242.5</v>
      </c>
      <c r="H1473" s="243">
        <f t="shared" si="22"/>
        <v>0</v>
      </c>
      <c r="I1473" s="214"/>
    </row>
    <row r="1474" spans="1:9" ht="15.75" x14ac:dyDescent="0.25">
      <c r="A1474" s="216"/>
      <c r="B1474" s="342" t="s">
        <v>1864</v>
      </c>
      <c r="C1474" s="343" t="s">
        <v>3573</v>
      </c>
      <c r="D1474" s="214" t="s">
        <v>8</v>
      </c>
      <c r="E1474" s="235">
        <v>4192</v>
      </c>
      <c r="F1474" s="35">
        <v>41805</v>
      </c>
      <c r="G1474" s="44">
        <v>4192</v>
      </c>
      <c r="H1474" s="243">
        <f t="shared" si="22"/>
        <v>0</v>
      </c>
      <c r="I1474" s="214"/>
    </row>
    <row r="1475" spans="1:9" ht="15.75" x14ac:dyDescent="0.25">
      <c r="A1475" s="216"/>
      <c r="B1475" s="342" t="s">
        <v>1865</v>
      </c>
      <c r="C1475" s="343" t="s">
        <v>3573</v>
      </c>
      <c r="D1475" s="214" t="s">
        <v>8</v>
      </c>
      <c r="E1475" s="235">
        <v>290</v>
      </c>
      <c r="F1475" s="35">
        <v>41805</v>
      </c>
      <c r="G1475" s="44">
        <v>290</v>
      </c>
      <c r="H1475" s="243">
        <f t="shared" ref="H1475:H1538" si="23">E1475-G1475</f>
        <v>0</v>
      </c>
      <c r="I1475" s="214"/>
    </row>
    <row r="1476" spans="1:9" ht="15.75" x14ac:dyDescent="0.25">
      <c r="A1476" s="216"/>
      <c r="B1476" s="342" t="s">
        <v>1873</v>
      </c>
      <c r="C1476" s="343" t="s">
        <v>3573</v>
      </c>
      <c r="D1476" s="214" t="s">
        <v>8</v>
      </c>
      <c r="E1476" s="235">
        <v>2173.6</v>
      </c>
      <c r="F1476" s="35">
        <v>41805</v>
      </c>
      <c r="G1476" s="44">
        <v>2173.6</v>
      </c>
      <c r="H1476" s="243">
        <f t="shared" si="23"/>
        <v>0</v>
      </c>
      <c r="I1476" s="214"/>
    </row>
    <row r="1477" spans="1:9" ht="15.75" x14ac:dyDescent="0.25">
      <c r="A1477" s="216"/>
      <c r="B1477" s="342" t="s">
        <v>1880</v>
      </c>
      <c r="C1477" s="343" t="s">
        <v>3573</v>
      </c>
      <c r="D1477" s="214" t="s">
        <v>8</v>
      </c>
      <c r="E1477" s="235">
        <v>447.5</v>
      </c>
      <c r="F1477" s="35">
        <v>41805</v>
      </c>
      <c r="G1477" s="44">
        <v>447.5</v>
      </c>
      <c r="H1477" s="243">
        <f t="shared" si="23"/>
        <v>0</v>
      </c>
      <c r="I1477" s="214"/>
    </row>
    <row r="1478" spans="1:9" ht="15.75" x14ac:dyDescent="0.25">
      <c r="A1478" s="216"/>
      <c r="B1478" s="342" t="s">
        <v>1908</v>
      </c>
      <c r="C1478" s="343" t="s">
        <v>3573</v>
      </c>
      <c r="D1478" s="214" t="s">
        <v>8</v>
      </c>
      <c r="E1478" s="235">
        <v>362.5</v>
      </c>
      <c r="F1478" s="35">
        <v>41806</v>
      </c>
      <c r="G1478" s="44">
        <v>362.5</v>
      </c>
      <c r="H1478" s="243">
        <f t="shared" si="23"/>
        <v>0</v>
      </c>
      <c r="I1478" s="214"/>
    </row>
    <row r="1479" spans="1:9" ht="15.75" x14ac:dyDescent="0.25">
      <c r="A1479" s="216"/>
      <c r="B1479" s="342" t="s">
        <v>1927</v>
      </c>
      <c r="C1479" s="343" t="s">
        <v>3573</v>
      </c>
      <c r="D1479" s="214" t="s">
        <v>8</v>
      </c>
      <c r="E1479" s="235">
        <v>1470</v>
      </c>
      <c r="F1479" s="35">
        <v>41806</v>
      </c>
      <c r="G1479" s="44">
        <v>1470</v>
      </c>
      <c r="H1479" s="243">
        <f t="shared" si="23"/>
        <v>0</v>
      </c>
      <c r="I1479" s="214"/>
    </row>
    <row r="1480" spans="1:9" ht="15.75" x14ac:dyDescent="0.25">
      <c r="A1480" s="216"/>
      <c r="B1480" s="342" t="s">
        <v>1942</v>
      </c>
      <c r="C1480" s="343" t="s">
        <v>3573</v>
      </c>
      <c r="D1480" s="214" t="s">
        <v>8</v>
      </c>
      <c r="E1480" s="235">
        <v>731</v>
      </c>
      <c r="F1480" s="35">
        <v>41806</v>
      </c>
      <c r="G1480" s="44">
        <v>731</v>
      </c>
      <c r="H1480" s="243">
        <f t="shared" si="23"/>
        <v>0</v>
      </c>
      <c r="I1480" s="214"/>
    </row>
    <row r="1481" spans="1:9" ht="15.75" x14ac:dyDescent="0.25">
      <c r="A1481" s="216"/>
      <c r="B1481" s="342" t="s">
        <v>1950</v>
      </c>
      <c r="C1481" s="343" t="s">
        <v>3573</v>
      </c>
      <c r="D1481" s="214" t="s">
        <v>8</v>
      </c>
      <c r="E1481" s="235">
        <v>492</v>
      </c>
      <c r="F1481" s="35">
        <v>41806</v>
      </c>
      <c r="G1481" s="44">
        <v>492</v>
      </c>
      <c r="H1481" s="243">
        <f t="shared" si="23"/>
        <v>0</v>
      </c>
      <c r="I1481" s="214"/>
    </row>
    <row r="1482" spans="1:9" ht="15.75" x14ac:dyDescent="0.25">
      <c r="A1482" s="216"/>
      <c r="B1482" s="342" t="s">
        <v>1987</v>
      </c>
      <c r="C1482" s="343" t="s">
        <v>3573</v>
      </c>
      <c r="D1482" s="214" t="s">
        <v>8</v>
      </c>
      <c r="E1482" s="235">
        <v>1995</v>
      </c>
      <c r="F1482" s="35">
        <v>41806</v>
      </c>
      <c r="G1482" s="44">
        <v>1995</v>
      </c>
      <c r="H1482" s="243">
        <f t="shared" si="23"/>
        <v>0</v>
      </c>
      <c r="I1482" s="214"/>
    </row>
    <row r="1483" spans="1:9" ht="15.75" x14ac:dyDescent="0.25">
      <c r="A1483" s="216">
        <v>41808</v>
      </c>
      <c r="B1483" s="342" t="s">
        <v>2098</v>
      </c>
      <c r="C1483" s="343" t="s">
        <v>3573</v>
      </c>
      <c r="D1483" s="214" t="s">
        <v>8</v>
      </c>
      <c r="E1483" s="235">
        <v>600</v>
      </c>
      <c r="F1483" s="35">
        <v>41808</v>
      </c>
      <c r="G1483" s="44">
        <v>600</v>
      </c>
      <c r="H1483" s="243">
        <f t="shared" si="23"/>
        <v>0</v>
      </c>
      <c r="I1483" s="214"/>
    </row>
    <row r="1484" spans="1:9" ht="15.75" x14ac:dyDescent="0.25">
      <c r="A1484" s="216"/>
      <c r="B1484" s="342" t="s">
        <v>2099</v>
      </c>
      <c r="C1484" s="343" t="s">
        <v>3573</v>
      </c>
      <c r="D1484" s="214" t="s">
        <v>8</v>
      </c>
      <c r="E1484" s="235">
        <v>524</v>
      </c>
      <c r="F1484" s="35">
        <v>41808</v>
      </c>
      <c r="G1484" s="44">
        <v>524</v>
      </c>
      <c r="H1484" s="243">
        <f t="shared" si="23"/>
        <v>0</v>
      </c>
      <c r="I1484" s="58"/>
    </row>
    <row r="1485" spans="1:9" ht="15.75" x14ac:dyDescent="0.25">
      <c r="A1485" s="216"/>
      <c r="B1485" s="342" t="s">
        <v>2116</v>
      </c>
      <c r="C1485" s="343" t="s">
        <v>3573</v>
      </c>
      <c r="D1485" s="214" t="s">
        <v>8</v>
      </c>
      <c r="E1485" s="235">
        <v>3006</v>
      </c>
      <c r="F1485" s="35">
        <v>41808</v>
      </c>
      <c r="G1485" s="44">
        <v>3006</v>
      </c>
      <c r="H1485" s="243">
        <f t="shared" si="23"/>
        <v>0</v>
      </c>
      <c r="I1485" s="214"/>
    </row>
    <row r="1486" spans="1:9" ht="15.75" x14ac:dyDescent="0.25">
      <c r="A1486" s="366">
        <v>41809</v>
      </c>
      <c r="B1486" s="367" t="s">
        <v>2166</v>
      </c>
      <c r="C1486" s="368" t="s">
        <v>3573</v>
      </c>
      <c r="D1486" s="214" t="s">
        <v>8</v>
      </c>
      <c r="E1486" s="235">
        <v>5379</v>
      </c>
      <c r="F1486" s="35">
        <v>41809</v>
      </c>
      <c r="G1486" s="44">
        <v>5379</v>
      </c>
      <c r="H1486" s="243">
        <f t="shared" si="23"/>
        <v>0</v>
      </c>
      <c r="I1486" s="214"/>
    </row>
    <row r="1487" spans="1:9" ht="15.75" x14ac:dyDescent="0.25">
      <c r="A1487" s="369">
        <v>41808</v>
      </c>
      <c r="B1487" s="370" t="s">
        <v>2210</v>
      </c>
      <c r="C1487" s="371" t="s">
        <v>3573</v>
      </c>
      <c r="D1487" s="214" t="s">
        <v>8</v>
      </c>
      <c r="E1487" s="235">
        <v>499.5</v>
      </c>
      <c r="F1487" s="35">
        <v>41808</v>
      </c>
      <c r="G1487" s="44">
        <v>499.5</v>
      </c>
      <c r="H1487" s="243">
        <f t="shared" si="23"/>
        <v>0</v>
      </c>
      <c r="I1487" s="214"/>
    </row>
    <row r="1488" spans="1:9" ht="15.75" x14ac:dyDescent="0.25">
      <c r="A1488" s="216"/>
      <c r="B1488" s="342" t="s">
        <v>2306</v>
      </c>
      <c r="C1488" s="343" t="s">
        <v>3573</v>
      </c>
      <c r="D1488" s="214" t="s">
        <v>8</v>
      </c>
      <c r="E1488" s="235">
        <v>518</v>
      </c>
      <c r="F1488" s="35">
        <v>41810</v>
      </c>
      <c r="G1488" s="44">
        <v>518</v>
      </c>
      <c r="H1488" s="243">
        <f t="shared" si="23"/>
        <v>0</v>
      </c>
      <c r="I1488" s="214"/>
    </row>
    <row r="1489" spans="1:9" ht="15.75" x14ac:dyDescent="0.25">
      <c r="A1489" s="216"/>
      <c r="B1489" s="342" t="s">
        <v>2348</v>
      </c>
      <c r="C1489" s="343" t="s">
        <v>3573</v>
      </c>
      <c r="D1489" s="214" t="s">
        <v>8</v>
      </c>
      <c r="E1489" s="235">
        <v>362</v>
      </c>
      <c r="F1489" s="35">
        <v>41810</v>
      </c>
      <c r="G1489" s="44">
        <v>362</v>
      </c>
      <c r="H1489" s="243">
        <f t="shared" si="23"/>
        <v>0</v>
      </c>
      <c r="I1489" s="214"/>
    </row>
    <row r="1490" spans="1:9" ht="15.75" x14ac:dyDescent="0.25">
      <c r="A1490" s="216"/>
      <c r="B1490" s="342" t="s">
        <v>2349</v>
      </c>
      <c r="C1490" s="343" t="s">
        <v>3573</v>
      </c>
      <c r="D1490" s="214" t="s">
        <v>8</v>
      </c>
      <c r="E1490" s="235">
        <v>232</v>
      </c>
      <c r="F1490" s="35">
        <v>41810</v>
      </c>
      <c r="G1490" s="44">
        <v>232</v>
      </c>
      <c r="H1490" s="243">
        <f t="shared" si="23"/>
        <v>0</v>
      </c>
      <c r="I1490" s="214"/>
    </row>
    <row r="1491" spans="1:9" ht="15.75" x14ac:dyDescent="0.25">
      <c r="A1491" s="216"/>
      <c r="B1491" s="342" t="s">
        <v>1173</v>
      </c>
      <c r="C1491" s="343" t="s">
        <v>3573</v>
      </c>
      <c r="D1491" s="214" t="s">
        <v>8</v>
      </c>
      <c r="E1491" s="235">
        <v>572</v>
      </c>
      <c r="F1491" s="35">
        <v>41814</v>
      </c>
      <c r="G1491" s="44">
        <v>572</v>
      </c>
      <c r="H1491" s="243">
        <f t="shared" si="23"/>
        <v>0</v>
      </c>
      <c r="I1491" s="58" t="s">
        <v>12</v>
      </c>
    </row>
    <row r="1492" spans="1:9" ht="15.75" x14ac:dyDescent="0.25">
      <c r="A1492" s="216"/>
      <c r="B1492" s="342" t="s">
        <v>1200</v>
      </c>
      <c r="C1492" s="343" t="s">
        <v>3573</v>
      </c>
      <c r="D1492" s="214" t="s">
        <v>8</v>
      </c>
      <c r="E1492" s="235">
        <v>3234</v>
      </c>
      <c r="F1492" s="35">
        <v>41811</v>
      </c>
      <c r="G1492" s="44">
        <v>3234</v>
      </c>
      <c r="H1492" s="243">
        <f t="shared" si="23"/>
        <v>0</v>
      </c>
      <c r="I1492" s="214"/>
    </row>
    <row r="1493" spans="1:9" ht="15.75" x14ac:dyDescent="0.25">
      <c r="A1493" s="216"/>
      <c r="B1493" s="342" t="s">
        <v>1201</v>
      </c>
      <c r="C1493" s="343" t="s">
        <v>3573</v>
      </c>
      <c r="D1493" s="214" t="s">
        <v>8</v>
      </c>
      <c r="E1493" s="235">
        <v>563</v>
      </c>
      <c r="F1493" s="35">
        <v>41811</v>
      </c>
      <c r="G1493" s="44">
        <v>563</v>
      </c>
      <c r="H1493" s="243">
        <f t="shared" si="23"/>
        <v>0</v>
      </c>
      <c r="I1493" s="214"/>
    </row>
    <row r="1494" spans="1:9" ht="15.75" x14ac:dyDescent="0.25">
      <c r="A1494" s="216"/>
      <c r="B1494" s="342" t="s">
        <v>1213</v>
      </c>
      <c r="C1494" s="343" t="s">
        <v>3573</v>
      </c>
      <c r="D1494" s="214" t="s">
        <v>8</v>
      </c>
      <c r="E1494" s="235">
        <v>715</v>
      </c>
      <c r="F1494" s="35">
        <v>41811</v>
      </c>
      <c r="G1494" s="44">
        <v>715</v>
      </c>
      <c r="H1494" s="243">
        <f t="shared" si="23"/>
        <v>0</v>
      </c>
      <c r="I1494" s="214"/>
    </row>
    <row r="1495" spans="1:9" ht="15.75" x14ac:dyDescent="0.25">
      <c r="A1495" s="216"/>
      <c r="B1495" s="342" t="s">
        <v>1222</v>
      </c>
      <c r="C1495" s="343" t="s">
        <v>3573</v>
      </c>
      <c r="D1495" s="214" t="s">
        <v>8</v>
      </c>
      <c r="E1495" s="235">
        <v>234</v>
      </c>
      <c r="F1495" s="35">
        <v>41811</v>
      </c>
      <c r="G1495" s="44">
        <v>234</v>
      </c>
      <c r="H1495" s="243">
        <f t="shared" si="23"/>
        <v>0</v>
      </c>
      <c r="I1495" s="214"/>
    </row>
    <row r="1496" spans="1:9" ht="15.75" x14ac:dyDescent="0.25">
      <c r="A1496" s="216"/>
      <c r="B1496" s="342" t="s">
        <v>1231</v>
      </c>
      <c r="C1496" s="343" t="s">
        <v>3573</v>
      </c>
      <c r="D1496" s="214" t="s">
        <v>8</v>
      </c>
      <c r="E1496" s="235">
        <v>441</v>
      </c>
      <c r="F1496" s="35">
        <v>41811</v>
      </c>
      <c r="G1496" s="44">
        <v>441</v>
      </c>
      <c r="H1496" s="243">
        <f t="shared" si="23"/>
        <v>0</v>
      </c>
      <c r="I1496" s="214"/>
    </row>
    <row r="1497" spans="1:9" ht="15.75" x14ac:dyDescent="0.25">
      <c r="A1497" s="216"/>
      <c r="B1497" s="342" t="s">
        <v>1236</v>
      </c>
      <c r="C1497" s="343" t="s">
        <v>3573</v>
      </c>
      <c r="D1497" s="214" t="s">
        <v>8</v>
      </c>
      <c r="E1497" s="235">
        <v>2378</v>
      </c>
      <c r="F1497" s="35">
        <v>41811</v>
      </c>
      <c r="G1497" s="44">
        <v>2378</v>
      </c>
      <c r="H1497" s="243">
        <f t="shared" si="23"/>
        <v>0</v>
      </c>
      <c r="I1497" s="214"/>
    </row>
    <row r="1498" spans="1:9" ht="15.75" x14ac:dyDescent="0.25">
      <c r="A1498" s="216"/>
      <c r="B1498" s="342" t="s">
        <v>1243</v>
      </c>
      <c r="C1498" s="343" t="s">
        <v>3573</v>
      </c>
      <c r="D1498" s="214" t="s">
        <v>8</v>
      </c>
      <c r="E1498" s="235">
        <v>1222</v>
      </c>
      <c r="F1498" s="35">
        <v>41811</v>
      </c>
      <c r="G1498" s="44">
        <v>1222</v>
      </c>
      <c r="H1498" s="243">
        <f t="shared" si="23"/>
        <v>0</v>
      </c>
      <c r="I1498" s="214"/>
    </row>
    <row r="1499" spans="1:9" ht="15.75" x14ac:dyDescent="0.25">
      <c r="A1499" s="216"/>
      <c r="B1499" s="342" t="s">
        <v>1266</v>
      </c>
      <c r="C1499" s="343" t="s">
        <v>3573</v>
      </c>
      <c r="D1499" s="214" t="s">
        <v>8</v>
      </c>
      <c r="E1499" s="235">
        <v>399.6</v>
      </c>
      <c r="F1499" s="35">
        <v>41811</v>
      </c>
      <c r="G1499" s="44">
        <v>399.6</v>
      </c>
      <c r="H1499" s="243">
        <f t="shared" si="23"/>
        <v>0</v>
      </c>
      <c r="I1499" s="214"/>
    </row>
    <row r="1500" spans="1:9" ht="15.75" x14ac:dyDescent="0.25">
      <c r="A1500" s="216"/>
      <c r="B1500" s="342" t="s">
        <v>1277</v>
      </c>
      <c r="C1500" s="343" t="s">
        <v>3573</v>
      </c>
      <c r="D1500" s="214" t="s">
        <v>8</v>
      </c>
      <c r="E1500" s="235">
        <v>2545</v>
      </c>
      <c r="F1500" s="35">
        <v>41812</v>
      </c>
      <c r="G1500" s="44">
        <v>2545</v>
      </c>
      <c r="H1500" s="243">
        <f t="shared" si="23"/>
        <v>0</v>
      </c>
      <c r="I1500" s="58"/>
    </row>
    <row r="1501" spans="1:9" ht="15.75" x14ac:dyDescent="0.25">
      <c r="A1501" s="216"/>
      <c r="B1501" s="342" t="s">
        <v>1286</v>
      </c>
      <c r="C1501" s="343" t="s">
        <v>3573</v>
      </c>
      <c r="D1501" s="214" t="s">
        <v>8</v>
      </c>
      <c r="E1501" s="235">
        <v>4717</v>
      </c>
      <c r="F1501" s="35">
        <v>41812</v>
      </c>
      <c r="G1501" s="44">
        <v>4717</v>
      </c>
      <c r="H1501" s="243">
        <f t="shared" si="23"/>
        <v>0</v>
      </c>
      <c r="I1501" s="214"/>
    </row>
    <row r="1502" spans="1:9" ht="15.75" x14ac:dyDescent="0.25">
      <c r="A1502" s="216"/>
      <c r="B1502" s="342" t="s">
        <v>1300</v>
      </c>
      <c r="C1502" s="343" t="s">
        <v>3573</v>
      </c>
      <c r="D1502" s="214" t="s">
        <v>8</v>
      </c>
      <c r="E1502" s="235">
        <v>464</v>
      </c>
      <c r="F1502" s="35">
        <v>41812</v>
      </c>
      <c r="G1502" s="44">
        <v>464</v>
      </c>
      <c r="H1502" s="243">
        <f t="shared" si="23"/>
        <v>0</v>
      </c>
      <c r="I1502" s="214"/>
    </row>
    <row r="1503" spans="1:9" ht="15.75" x14ac:dyDescent="0.25">
      <c r="A1503" s="216"/>
      <c r="B1503" s="342" t="s">
        <v>1313</v>
      </c>
      <c r="C1503" s="343" t="s">
        <v>3573</v>
      </c>
      <c r="D1503" s="214" t="s">
        <v>8</v>
      </c>
      <c r="E1503" s="235">
        <v>390</v>
      </c>
      <c r="F1503" s="35">
        <v>41812</v>
      </c>
      <c r="G1503" s="44">
        <v>390</v>
      </c>
      <c r="H1503" s="243">
        <f t="shared" si="23"/>
        <v>0</v>
      </c>
      <c r="I1503" s="214"/>
    </row>
    <row r="1504" spans="1:9" ht="15.75" x14ac:dyDescent="0.25">
      <c r="A1504" s="216"/>
      <c r="B1504" s="342" t="s">
        <v>1323</v>
      </c>
      <c r="C1504" s="343" t="s">
        <v>3573</v>
      </c>
      <c r="D1504" s="214" t="s">
        <v>8</v>
      </c>
      <c r="E1504" s="235">
        <v>494</v>
      </c>
      <c r="F1504" s="35">
        <v>41812</v>
      </c>
      <c r="G1504" s="44">
        <v>494</v>
      </c>
      <c r="H1504" s="243">
        <f t="shared" si="23"/>
        <v>0</v>
      </c>
      <c r="I1504" s="214"/>
    </row>
    <row r="1505" spans="1:9" ht="15.75" x14ac:dyDescent="0.25">
      <c r="A1505" s="216"/>
      <c r="B1505" s="342" t="s">
        <v>1327</v>
      </c>
      <c r="C1505" s="343" t="s">
        <v>3573</v>
      </c>
      <c r="D1505" s="214" t="s">
        <v>8</v>
      </c>
      <c r="E1505" s="235">
        <v>235</v>
      </c>
      <c r="F1505" s="35">
        <v>41812</v>
      </c>
      <c r="G1505" s="44">
        <v>235</v>
      </c>
      <c r="H1505" s="243">
        <f t="shared" si="23"/>
        <v>0</v>
      </c>
      <c r="I1505" s="214"/>
    </row>
    <row r="1506" spans="1:9" ht="15.75" x14ac:dyDescent="0.25">
      <c r="A1506" s="216">
        <v>41813</v>
      </c>
      <c r="B1506" s="342" t="s">
        <v>1328</v>
      </c>
      <c r="C1506" s="343" t="s">
        <v>3573</v>
      </c>
      <c r="D1506" s="214" t="s">
        <v>8</v>
      </c>
      <c r="E1506" s="235">
        <v>422</v>
      </c>
      <c r="F1506" s="35">
        <v>41813</v>
      </c>
      <c r="G1506" s="44">
        <v>422</v>
      </c>
      <c r="H1506" s="243">
        <f t="shared" si="23"/>
        <v>0</v>
      </c>
      <c r="I1506" s="214"/>
    </row>
    <row r="1507" spans="1:9" ht="15.75" x14ac:dyDescent="0.25">
      <c r="A1507" s="216"/>
      <c r="B1507" s="342" t="s">
        <v>1375</v>
      </c>
      <c r="C1507" s="343" t="s">
        <v>3573</v>
      </c>
      <c r="D1507" s="214" t="s">
        <v>8</v>
      </c>
      <c r="E1507" s="235">
        <v>736.6</v>
      </c>
      <c r="F1507" s="35">
        <v>41813</v>
      </c>
      <c r="G1507" s="44">
        <v>736.6</v>
      </c>
      <c r="H1507" s="243">
        <f t="shared" si="23"/>
        <v>0</v>
      </c>
      <c r="I1507" s="214"/>
    </row>
    <row r="1508" spans="1:9" ht="15.75" x14ac:dyDescent="0.25">
      <c r="A1508" s="216"/>
      <c r="B1508" s="342" t="s">
        <v>1382</v>
      </c>
      <c r="C1508" s="343" t="s">
        <v>3573</v>
      </c>
      <c r="D1508" s="214" t="s">
        <v>8</v>
      </c>
      <c r="E1508" s="235">
        <v>251</v>
      </c>
      <c r="F1508" s="35">
        <v>41813</v>
      </c>
      <c r="G1508" s="44">
        <v>251</v>
      </c>
      <c r="H1508" s="243">
        <f t="shared" si="23"/>
        <v>0</v>
      </c>
      <c r="I1508" s="214"/>
    </row>
    <row r="1509" spans="1:9" ht="15.75" x14ac:dyDescent="0.25">
      <c r="A1509" s="216"/>
      <c r="B1509" s="342" t="s">
        <v>1433</v>
      </c>
      <c r="C1509" s="343" t="s">
        <v>3573</v>
      </c>
      <c r="D1509" s="214" t="s">
        <v>8</v>
      </c>
      <c r="E1509" s="235">
        <v>1388.2</v>
      </c>
      <c r="F1509" s="35">
        <v>41813</v>
      </c>
      <c r="G1509" s="44">
        <v>1388.2</v>
      </c>
      <c r="H1509" s="243">
        <f t="shared" si="23"/>
        <v>0</v>
      </c>
      <c r="I1509" s="214"/>
    </row>
    <row r="1510" spans="1:9" ht="15.75" x14ac:dyDescent="0.25">
      <c r="A1510" s="216"/>
      <c r="B1510" s="342" t="s">
        <v>1452</v>
      </c>
      <c r="C1510" s="343" t="s">
        <v>3573</v>
      </c>
      <c r="D1510" s="214" t="s">
        <v>8</v>
      </c>
      <c r="E1510" s="235">
        <v>200</v>
      </c>
      <c r="F1510" s="35">
        <v>41814</v>
      </c>
      <c r="G1510" s="34">
        <v>200</v>
      </c>
      <c r="H1510" s="243">
        <f t="shared" si="23"/>
        <v>0</v>
      </c>
      <c r="I1510" s="121"/>
    </row>
    <row r="1511" spans="1:9" ht="15.75" x14ac:dyDescent="0.25">
      <c r="A1511" s="216"/>
      <c r="B1511" s="342" t="s">
        <v>1525</v>
      </c>
      <c r="C1511" s="343" t="s">
        <v>3573</v>
      </c>
      <c r="D1511" s="214" t="s">
        <v>8</v>
      </c>
      <c r="E1511" s="235">
        <v>720</v>
      </c>
      <c r="F1511" s="35">
        <v>41815</v>
      </c>
      <c r="G1511" s="34">
        <v>720</v>
      </c>
      <c r="H1511" s="243">
        <f t="shared" si="23"/>
        <v>0</v>
      </c>
      <c r="I1511" s="121"/>
    </row>
    <row r="1512" spans="1:9" ht="15.75" x14ac:dyDescent="0.25">
      <c r="A1512" s="216"/>
      <c r="B1512" s="342" t="s">
        <v>1527</v>
      </c>
      <c r="C1512" s="343" t="s">
        <v>3573</v>
      </c>
      <c r="D1512" s="214" t="s">
        <v>8</v>
      </c>
      <c r="E1512" s="235">
        <v>1587</v>
      </c>
      <c r="F1512" s="35">
        <v>41815</v>
      </c>
      <c r="G1512" s="34">
        <v>1587</v>
      </c>
      <c r="H1512" s="243">
        <f t="shared" si="23"/>
        <v>0</v>
      </c>
      <c r="I1512" s="121"/>
    </row>
    <row r="1513" spans="1:9" ht="15.75" x14ac:dyDescent="0.25">
      <c r="A1513" s="216"/>
      <c r="B1513" s="342" t="s">
        <v>1543</v>
      </c>
      <c r="C1513" s="343" t="s">
        <v>3573</v>
      </c>
      <c r="D1513" s="214" t="s">
        <v>8</v>
      </c>
      <c r="E1513" s="235">
        <v>2030</v>
      </c>
      <c r="F1513" s="35">
        <v>41815</v>
      </c>
      <c r="G1513" s="34">
        <v>2030</v>
      </c>
      <c r="H1513" s="243">
        <f t="shared" si="23"/>
        <v>0</v>
      </c>
      <c r="I1513" s="121"/>
    </row>
    <row r="1514" spans="1:9" ht="15.75" x14ac:dyDescent="0.25">
      <c r="A1514" s="216"/>
      <c r="B1514" s="342" t="s">
        <v>1545</v>
      </c>
      <c r="C1514" s="343" t="s">
        <v>3573</v>
      </c>
      <c r="D1514" s="214" t="s">
        <v>8</v>
      </c>
      <c r="E1514" s="235">
        <v>152</v>
      </c>
      <c r="F1514" s="35">
        <v>41815</v>
      </c>
      <c r="G1514" s="34">
        <v>152</v>
      </c>
      <c r="H1514" s="243">
        <f t="shared" si="23"/>
        <v>0</v>
      </c>
      <c r="I1514" s="121"/>
    </row>
    <row r="1515" spans="1:9" ht="15.75" x14ac:dyDescent="0.25">
      <c r="A1515" s="216"/>
      <c r="B1515" s="342" t="s">
        <v>1564</v>
      </c>
      <c r="C1515" s="343" t="s">
        <v>3573</v>
      </c>
      <c r="D1515" s="214" t="s">
        <v>8</v>
      </c>
      <c r="E1515" s="235">
        <v>309</v>
      </c>
      <c r="F1515" s="35">
        <v>41815</v>
      </c>
      <c r="G1515" s="34">
        <v>309</v>
      </c>
      <c r="H1515" s="243">
        <f t="shared" si="23"/>
        <v>0</v>
      </c>
      <c r="I1515" s="121"/>
    </row>
    <row r="1516" spans="1:9" ht="15.75" x14ac:dyDescent="0.25">
      <c r="A1516" s="216"/>
      <c r="B1516" s="342" t="s">
        <v>1568</v>
      </c>
      <c r="C1516" s="343" t="s">
        <v>3573</v>
      </c>
      <c r="D1516" s="214" t="s">
        <v>8</v>
      </c>
      <c r="E1516" s="235">
        <v>1829</v>
      </c>
      <c r="F1516" s="35">
        <v>41815</v>
      </c>
      <c r="G1516" s="34">
        <v>1829</v>
      </c>
      <c r="H1516" s="243">
        <f t="shared" si="23"/>
        <v>0</v>
      </c>
      <c r="I1516" s="121"/>
    </row>
    <row r="1517" spans="1:9" ht="15.75" x14ac:dyDescent="0.25">
      <c r="A1517" s="216"/>
      <c r="B1517" s="342" t="s">
        <v>1582</v>
      </c>
      <c r="C1517" s="343" t="s">
        <v>3573</v>
      </c>
      <c r="D1517" s="214" t="s">
        <v>8</v>
      </c>
      <c r="E1517" s="235">
        <v>5581</v>
      </c>
      <c r="F1517" s="35">
        <v>41816</v>
      </c>
      <c r="G1517" s="34">
        <v>5581</v>
      </c>
      <c r="H1517" s="243">
        <f t="shared" si="23"/>
        <v>0</v>
      </c>
      <c r="I1517" s="121"/>
    </row>
    <row r="1518" spans="1:9" ht="15.75" x14ac:dyDescent="0.25">
      <c r="A1518" s="216"/>
      <c r="B1518" s="342" t="s">
        <v>1605</v>
      </c>
      <c r="C1518" s="343" t="s">
        <v>3573</v>
      </c>
      <c r="D1518" s="214" t="s">
        <v>8</v>
      </c>
      <c r="E1518" s="235">
        <v>442</v>
      </c>
      <c r="F1518" s="35">
        <v>41816</v>
      </c>
      <c r="G1518" s="34">
        <v>442</v>
      </c>
      <c r="H1518" s="243">
        <f t="shared" si="23"/>
        <v>0</v>
      </c>
      <c r="I1518" s="121"/>
    </row>
    <row r="1519" spans="1:9" x14ac:dyDescent="0.25">
      <c r="A1519" s="216"/>
      <c r="B1519" s="212" t="s">
        <v>1624</v>
      </c>
      <c r="C1519" s="253" t="s">
        <v>3681</v>
      </c>
      <c r="D1519" s="214" t="s">
        <v>8</v>
      </c>
      <c r="E1519" s="235">
        <v>1738.5</v>
      </c>
      <c r="F1519" s="35">
        <v>41816</v>
      </c>
      <c r="G1519" s="34">
        <v>1738.5</v>
      </c>
      <c r="H1519" s="243">
        <f t="shared" si="23"/>
        <v>0</v>
      </c>
      <c r="I1519" s="121"/>
    </row>
    <row r="1520" spans="1:9" x14ac:dyDescent="0.25">
      <c r="A1520" s="216"/>
      <c r="B1520" s="212" t="s">
        <v>1628</v>
      </c>
      <c r="C1520" s="253" t="s">
        <v>3681</v>
      </c>
      <c r="D1520" s="214" t="s">
        <v>8</v>
      </c>
      <c r="E1520" s="235">
        <v>380</v>
      </c>
      <c r="F1520" s="35">
        <v>41816</v>
      </c>
      <c r="G1520" s="34">
        <v>380</v>
      </c>
      <c r="H1520" s="243">
        <f t="shared" si="23"/>
        <v>0</v>
      </c>
      <c r="I1520" s="121"/>
    </row>
    <row r="1521" spans="1:9" x14ac:dyDescent="0.25">
      <c r="A1521" s="216"/>
      <c r="B1521" s="212" t="s">
        <v>1630</v>
      </c>
      <c r="C1521" s="253" t="s">
        <v>3681</v>
      </c>
      <c r="D1521" s="214" t="s">
        <v>8</v>
      </c>
      <c r="E1521" s="235">
        <v>925.5</v>
      </c>
      <c r="F1521" s="35">
        <v>41816</v>
      </c>
      <c r="G1521" s="34">
        <v>925.5</v>
      </c>
      <c r="H1521" s="243">
        <f t="shared" si="23"/>
        <v>0</v>
      </c>
      <c r="I1521" s="121"/>
    </row>
    <row r="1522" spans="1:9" x14ac:dyDescent="0.25">
      <c r="A1522" s="216"/>
      <c r="B1522" s="212" t="s">
        <v>1646</v>
      </c>
      <c r="C1522" s="253" t="s">
        <v>3681</v>
      </c>
      <c r="D1522" s="214" t="s">
        <v>8</v>
      </c>
      <c r="E1522" s="235">
        <v>537</v>
      </c>
      <c r="F1522" s="35">
        <v>41816</v>
      </c>
      <c r="G1522" s="44">
        <v>537</v>
      </c>
      <c r="H1522" s="243">
        <f t="shared" si="23"/>
        <v>0</v>
      </c>
      <c r="I1522" s="214"/>
    </row>
    <row r="1523" spans="1:9" x14ac:dyDescent="0.25">
      <c r="A1523" s="216"/>
      <c r="B1523" s="212" t="s">
        <v>1711</v>
      </c>
      <c r="C1523" s="253" t="s">
        <v>3681</v>
      </c>
      <c r="D1523" s="214" t="s">
        <v>8</v>
      </c>
      <c r="E1523" s="235">
        <v>711.5</v>
      </c>
      <c r="F1523" s="35">
        <v>41817</v>
      </c>
      <c r="G1523" s="34">
        <v>711.5</v>
      </c>
      <c r="H1523" s="243">
        <f t="shared" si="23"/>
        <v>0</v>
      </c>
      <c r="I1523" s="121"/>
    </row>
    <row r="1524" spans="1:9" x14ac:dyDescent="0.25">
      <c r="A1524" s="216"/>
      <c r="B1524" s="212" t="s">
        <v>1752</v>
      </c>
      <c r="C1524" s="253" t="s">
        <v>3681</v>
      </c>
      <c r="D1524" s="214" t="s">
        <v>8</v>
      </c>
      <c r="E1524" s="235">
        <v>730</v>
      </c>
      <c r="F1524" s="35">
        <v>41817</v>
      </c>
      <c r="G1524" s="44">
        <v>730</v>
      </c>
      <c r="H1524" s="243">
        <f t="shared" si="23"/>
        <v>0</v>
      </c>
      <c r="I1524" s="214"/>
    </row>
    <row r="1525" spans="1:9" x14ac:dyDescent="0.25">
      <c r="A1525" s="216"/>
      <c r="B1525" s="212" t="s">
        <v>1779</v>
      </c>
      <c r="C1525" s="253" t="s">
        <v>3681</v>
      </c>
      <c r="D1525" s="214" t="s">
        <v>8</v>
      </c>
      <c r="E1525" s="235">
        <v>2016</v>
      </c>
      <c r="F1525" s="35">
        <v>41818</v>
      </c>
      <c r="G1525" s="44">
        <v>2016</v>
      </c>
      <c r="H1525" s="243">
        <f t="shared" si="23"/>
        <v>0</v>
      </c>
      <c r="I1525" s="214"/>
    </row>
    <row r="1526" spans="1:9" x14ac:dyDescent="0.25">
      <c r="A1526" s="216"/>
      <c r="B1526" s="212" t="s">
        <v>1781</v>
      </c>
      <c r="C1526" s="253" t="s">
        <v>3681</v>
      </c>
      <c r="D1526" s="214" t="s">
        <v>8</v>
      </c>
      <c r="E1526" s="235">
        <v>571</v>
      </c>
      <c r="F1526" s="35">
        <v>41818</v>
      </c>
      <c r="G1526" s="44">
        <v>571</v>
      </c>
      <c r="H1526" s="243">
        <f t="shared" si="23"/>
        <v>0</v>
      </c>
      <c r="I1526" s="214"/>
    </row>
    <row r="1527" spans="1:9" x14ac:dyDescent="0.25">
      <c r="A1527" s="216"/>
      <c r="B1527" s="212" t="s">
        <v>1803</v>
      </c>
      <c r="C1527" s="253" t="s">
        <v>3681</v>
      </c>
      <c r="D1527" s="214" t="s">
        <v>8</v>
      </c>
      <c r="E1527" s="235">
        <v>3610.5</v>
      </c>
      <c r="F1527" s="35">
        <v>41818</v>
      </c>
      <c r="G1527" s="44">
        <v>3610.5</v>
      </c>
      <c r="H1527" s="243">
        <f t="shared" si="23"/>
        <v>0</v>
      </c>
      <c r="I1527" s="214"/>
    </row>
    <row r="1528" spans="1:9" x14ac:dyDescent="0.25">
      <c r="A1528" s="216"/>
      <c r="B1528" s="212" t="s">
        <v>1809</v>
      </c>
      <c r="C1528" s="253" t="s">
        <v>3681</v>
      </c>
      <c r="D1528" s="214" t="s">
        <v>8</v>
      </c>
      <c r="E1528" s="235">
        <v>5500</v>
      </c>
      <c r="F1528" s="35">
        <v>41818</v>
      </c>
      <c r="G1528" s="44">
        <v>5500</v>
      </c>
      <c r="H1528" s="243">
        <f t="shared" si="23"/>
        <v>0</v>
      </c>
      <c r="I1528" s="214"/>
    </row>
    <row r="1529" spans="1:9" x14ac:dyDescent="0.25">
      <c r="A1529" s="216"/>
      <c r="B1529" s="212" t="s">
        <v>1839</v>
      </c>
      <c r="C1529" s="253" t="s">
        <v>3681</v>
      </c>
      <c r="D1529" s="214" t="s">
        <v>8</v>
      </c>
      <c r="E1529" s="235">
        <v>3024</v>
      </c>
      <c r="F1529" s="35">
        <v>41818</v>
      </c>
      <c r="G1529" s="44">
        <v>3024</v>
      </c>
      <c r="H1529" s="243">
        <f t="shared" si="23"/>
        <v>0</v>
      </c>
      <c r="I1529" s="214"/>
    </row>
    <row r="1530" spans="1:9" x14ac:dyDescent="0.25">
      <c r="A1530" s="216"/>
      <c r="B1530" s="212" t="s">
        <v>1884</v>
      </c>
      <c r="C1530" s="253" t="s">
        <v>3681</v>
      </c>
      <c r="D1530" s="214" t="s">
        <v>8</v>
      </c>
      <c r="E1530" s="235">
        <v>4044.5</v>
      </c>
      <c r="F1530" s="35">
        <v>41819</v>
      </c>
      <c r="G1530" s="44">
        <v>4044.5</v>
      </c>
      <c r="H1530" s="243">
        <f t="shared" si="23"/>
        <v>0</v>
      </c>
      <c r="I1530" s="214"/>
    </row>
    <row r="1531" spans="1:9" x14ac:dyDescent="0.25">
      <c r="A1531" s="216"/>
      <c r="B1531" s="212" t="s">
        <v>1885</v>
      </c>
      <c r="C1531" s="253" t="s">
        <v>3681</v>
      </c>
      <c r="D1531" s="214" t="s">
        <v>8</v>
      </c>
      <c r="E1531" s="235">
        <v>428</v>
      </c>
      <c r="F1531" s="35">
        <v>41819</v>
      </c>
      <c r="G1531" s="44">
        <v>428</v>
      </c>
      <c r="H1531" s="243">
        <f t="shared" si="23"/>
        <v>0</v>
      </c>
      <c r="I1531" s="214"/>
    </row>
    <row r="1532" spans="1:9" x14ac:dyDescent="0.25">
      <c r="A1532" s="216"/>
      <c r="B1532" s="212" t="s">
        <v>1887</v>
      </c>
      <c r="C1532" s="253" t="s">
        <v>3681</v>
      </c>
      <c r="D1532" s="214" t="s">
        <v>8</v>
      </c>
      <c r="E1532" s="235">
        <v>365.5</v>
      </c>
      <c r="F1532" s="35">
        <v>41819</v>
      </c>
      <c r="G1532" s="44">
        <v>365.5</v>
      </c>
      <c r="H1532" s="243">
        <f t="shared" si="23"/>
        <v>0</v>
      </c>
      <c r="I1532" s="214"/>
    </row>
    <row r="1533" spans="1:9" x14ac:dyDescent="0.25">
      <c r="A1533" s="216"/>
      <c r="B1533" s="212" t="s">
        <v>1909</v>
      </c>
      <c r="C1533" s="253" t="s">
        <v>3681</v>
      </c>
      <c r="D1533" s="214" t="s">
        <v>8</v>
      </c>
      <c r="E1533" s="235">
        <v>197.6</v>
      </c>
      <c r="F1533" s="35">
        <v>41819</v>
      </c>
      <c r="G1533" s="44">
        <v>197.6</v>
      </c>
      <c r="H1533" s="243">
        <f t="shared" si="23"/>
        <v>0</v>
      </c>
      <c r="I1533" s="214"/>
    </row>
    <row r="1534" spans="1:9" x14ac:dyDescent="0.25">
      <c r="A1534" s="216"/>
      <c r="B1534" s="212" t="s">
        <v>1910</v>
      </c>
      <c r="C1534" s="253" t="s">
        <v>3681</v>
      </c>
      <c r="D1534" s="214" t="s">
        <v>8</v>
      </c>
      <c r="E1534" s="235">
        <v>278</v>
      </c>
      <c r="F1534" s="35">
        <v>41819</v>
      </c>
      <c r="G1534" s="44">
        <v>278</v>
      </c>
      <c r="H1534" s="243">
        <f t="shared" si="23"/>
        <v>0</v>
      </c>
      <c r="I1534" s="214"/>
    </row>
    <row r="1535" spans="1:9" x14ac:dyDescent="0.25">
      <c r="A1535" s="216"/>
      <c r="B1535" s="212" t="s">
        <v>1921</v>
      </c>
      <c r="C1535" s="253" t="s">
        <v>3681</v>
      </c>
      <c r="D1535" s="214" t="s">
        <v>8</v>
      </c>
      <c r="E1535" s="235">
        <v>518.5</v>
      </c>
      <c r="F1535" s="35">
        <v>41819</v>
      </c>
      <c r="G1535" s="44">
        <v>518.5</v>
      </c>
      <c r="H1535" s="243">
        <f t="shared" si="23"/>
        <v>0</v>
      </c>
      <c r="I1535" s="214"/>
    </row>
    <row r="1536" spans="1:9" x14ac:dyDescent="0.25">
      <c r="A1536" s="216"/>
      <c r="B1536" s="212" t="s">
        <v>1923</v>
      </c>
      <c r="C1536" s="253" t="s">
        <v>3681</v>
      </c>
      <c r="D1536" s="214" t="s">
        <v>8</v>
      </c>
      <c r="E1536" s="235">
        <v>502</v>
      </c>
      <c r="F1536" s="35">
        <v>41820</v>
      </c>
      <c r="G1536" s="44">
        <v>502</v>
      </c>
      <c r="H1536" s="243">
        <f t="shared" si="23"/>
        <v>0</v>
      </c>
      <c r="I1536" s="58"/>
    </row>
    <row r="1537" spans="1:9" x14ac:dyDescent="0.25">
      <c r="A1537" s="216"/>
      <c r="B1537" s="212" t="s">
        <v>1980</v>
      </c>
      <c r="C1537" s="253" t="s">
        <v>3681</v>
      </c>
      <c r="D1537" s="214" t="s">
        <v>8</v>
      </c>
      <c r="E1537" s="235">
        <v>546</v>
      </c>
      <c r="F1537" s="35">
        <v>41820</v>
      </c>
      <c r="G1537" s="44">
        <v>546</v>
      </c>
      <c r="H1537" s="243">
        <f t="shared" si="23"/>
        <v>0</v>
      </c>
      <c r="I1537" s="214"/>
    </row>
    <row r="1538" spans="1:9" x14ac:dyDescent="0.25">
      <c r="A1538" s="216"/>
      <c r="B1538" s="212" t="s">
        <v>1145</v>
      </c>
      <c r="C1538" s="363" t="s">
        <v>3405</v>
      </c>
      <c r="D1538" s="214" t="s">
        <v>3522</v>
      </c>
      <c r="E1538" s="235">
        <v>1540</v>
      </c>
      <c r="F1538" s="35">
        <v>41797</v>
      </c>
      <c r="G1538" s="44">
        <v>1540</v>
      </c>
      <c r="H1538" s="243">
        <f t="shared" si="23"/>
        <v>0</v>
      </c>
      <c r="I1538" s="214"/>
    </row>
    <row r="1539" spans="1:9" x14ac:dyDescent="0.25">
      <c r="A1539" s="216"/>
      <c r="B1539" s="212" t="s">
        <v>1224</v>
      </c>
      <c r="C1539" s="363" t="s">
        <v>3405</v>
      </c>
      <c r="D1539" s="214" t="s">
        <v>3529</v>
      </c>
      <c r="E1539" s="235">
        <v>6658</v>
      </c>
      <c r="F1539" s="35">
        <v>41798</v>
      </c>
      <c r="G1539" s="44">
        <v>6658</v>
      </c>
      <c r="H1539" s="243">
        <f t="shared" ref="H1539:H1602" si="24">E1539-G1539</f>
        <v>0</v>
      </c>
      <c r="I1539" s="214"/>
    </row>
    <row r="1540" spans="1:9" x14ac:dyDescent="0.25">
      <c r="A1540" s="216"/>
      <c r="B1540" s="212" t="s">
        <v>1847</v>
      </c>
      <c r="C1540" s="363" t="s">
        <v>3405</v>
      </c>
      <c r="D1540" s="214" t="s">
        <v>29</v>
      </c>
      <c r="E1540" s="235">
        <v>4694</v>
      </c>
      <c r="F1540" s="35">
        <v>41792</v>
      </c>
      <c r="G1540" s="44">
        <v>4694</v>
      </c>
      <c r="H1540" s="86">
        <f t="shared" si="24"/>
        <v>0</v>
      </c>
      <c r="I1540" s="214" t="s">
        <v>3427</v>
      </c>
    </row>
    <row r="1541" spans="1:9" x14ac:dyDescent="0.25">
      <c r="A1541" s="216"/>
      <c r="B1541" s="212" t="s">
        <v>1850</v>
      </c>
      <c r="C1541" s="363" t="s">
        <v>3405</v>
      </c>
      <c r="D1541" s="214" t="s">
        <v>29</v>
      </c>
      <c r="E1541" s="235">
        <v>1272</v>
      </c>
      <c r="F1541" s="35">
        <v>41792</v>
      </c>
      <c r="G1541" s="56">
        <v>1272</v>
      </c>
      <c r="H1541" s="86">
        <f t="shared" si="24"/>
        <v>0</v>
      </c>
      <c r="I1541" s="214" t="s">
        <v>3427</v>
      </c>
    </row>
    <row r="1542" spans="1:9" x14ac:dyDescent="0.25">
      <c r="A1542" s="216"/>
      <c r="B1542" s="212" t="s">
        <v>1885</v>
      </c>
      <c r="C1542" s="363" t="s">
        <v>3405</v>
      </c>
      <c r="D1542" s="214" t="s">
        <v>29</v>
      </c>
      <c r="E1542" s="235">
        <v>6849</v>
      </c>
      <c r="F1542" s="35">
        <v>41792</v>
      </c>
      <c r="G1542" s="44">
        <v>6849</v>
      </c>
      <c r="H1542" s="86">
        <f t="shared" si="24"/>
        <v>0</v>
      </c>
      <c r="I1542" s="121" t="s">
        <v>30</v>
      </c>
    </row>
    <row r="1543" spans="1:9" x14ac:dyDescent="0.25">
      <c r="A1543" s="216"/>
      <c r="B1543" s="212" t="s">
        <v>1989</v>
      </c>
      <c r="C1543" s="363" t="s">
        <v>3405</v>
      </c>
      <c r="D1543" s="214" t="s">
        <v>29</v>
      </c>
      <c r="E1543" s="235">
        <v>5563</v>
      </c>
      <c r="F1543" s="35">
        <v>41793</v>
      </c>
      <c r="G1543" s="34">
        <v>5563</v>
      </c>
      <c r="H1543" s="86">
        <f t="shared" si="24"/>
        <v>0</v>
      </c>
      <c r="I1543" s="121"/>
    </row>
    <row r="1544" spans="1:9" x14ac:dyDescent="0.25">
      <c r="A1544" s="216"/>
      <c r="B1544" s="212" t="s">
        <v>2108</v>
      </c>
      <c r="C1544" s="363" t="s">
        <v>3405</v>
      </c>
      <c r="D1544" s="214" t="s">
        <v>29</v>
      </c>
      <c r="E1544" s="235">
        <v>3355</v>
      </c>
      <c r="F1544" s="35">
        <v>41795</v>
      </c>
      <c r="G1544" s="34">
        <v>3355</v>
      </c>
      <c r="H1544" s="243">
        <f t="shared" si="24"/>
        <v>0</v>
      </c>
      <c r="I1544" s="121" t="s">
        <v>30</v>
      </c>
    </row>
    <row r="1545" spans="1:9" x14ac:dyDescent="0.25">
      <c r="A1545" s="216"/>
      <c r="B1545" s="212" t="s">
        <v>2176</v>
      </c>
      <c r="C1545" s="363" t="s">
        <v>3405</v>
      </c>
      <c r="D1545" s="214" t="s">
        <v>29</v>
      </c>
      <c r="E1545" s="235">
        <v>3816</v>
      </c>
      <c r="F1545" s="35">
        <v>41795</v>
      </c>
      <c r="G1545" s="44">
        <v>3816</v>
      </c>
      <c r="H1545" s="243">
        <f t="shared" si="24"/>
        <v>0</v>
      </c>
      <c r="I1545" s="214" t="s">
        <v>30</v>
      </c>
    </row>
    <row r="1546" spans="1:9" x14ac:dyDescent="0.25">
      <c r="A1546" s="216"/>
      <c r="B1546" s="212" t="s">
        <v>1170</v>
      </c>
      <c r="C1546" s="363" t="s">
        <v>3405</v>
      </c>
      <c r="D1546" s="214" t="s">
        <v>29</v>
      </c>
      <c r="E1546" s="235">
        <v>5521</v>
      </c>
      <c r="F1546" s="35">
        <v>41797</v>
      </c>
      <c r="G1546" s="44">
        <v>5521</v>
      </c>
      <c r="H1546" s="243">
        <f t="shared" si="24"/>
        <v>0</v>
      </c>
      <c r="I1546" s="214" t="s">
        <v>30</v>
      </c>
    </row>
    <row r="1547" spans="1:9" x14ac:dyDescent="0.25">
      <c r="A1547" s="216"/>
      <c r="B1547" s="212" t="s">
        <v>1219</v>
      </c>
      <c r="C1547" s="363" t="s">
        <v>3405</v>
      </c>
      <c r="D1547" s="214" t="s">
        <v>29</v>
      </c>
      <c r="E1547" s="235">
        <v>5040</v>
      </c>
      <c r="F1547" s="35">
        <v>41799</v>
      </c>
      <c r="G1547" s="44">
        <v>5040</v>
      </c>
      <c r="H1547" s="243">
        <f t="shared" si="24"/>
        <v>0</v>
      </c>
      <c r="I1547" s="214" t="s">
        <v>21</v>
      </c>
    </row>
    <row r="1548" spans="1:9" x14ac:dyDescent="0.25">
      <c r="A1548" s="216"/>
      <c r="B1548" s="212" t="s">
        <v>1262</v>
      </c>
      <c r="C1548" s="363" t="s">
        <v>3405</v>
      </c>
      <c r="D1548" s="214" t="s">
        <v>29</v>
      </c>
      <c r="E1548" s="235">
        <v>5131.25</v>
      </c>
      <c r="F1548" s="35">
        <v>41799</v>
      </c>
      <c r="G1548" s="44">
        <v>5131.25</v>
      </c>
      <c r="H1548" s="243">
        <f t="shared" si="24"/>
        <v>0</v>
      </c>
      <c r="I1548" s="214" t="s">
        <v>30</v>
      </c>
    </row>
    <row r="1549" spans="1:9" x14ac:dyDescent="0.25">
      <c r="A1549" s="216"/>
      <c r="B1549" s="212" t="s">
        <v>1371</v>
      </c>
      <c r="C1549" s="363" t="s">
        <v>3405</v>
      </c>
      <c r="D1549" s="214" t="s">
        <v>29</v>
      </c>
      <c r="E1549" s="235">
        <v>2981.5</v>
      </c>
      <c r="F1549" s="35">
        <v>41800</v>
      </c>
      <c r="G1549" s="44">
        <v>2981.5</v>
      </c>
      <c r="H1549" s="243">
        <f t="shared" si="24"/>
        <v>0</v>
      </c>
      <c r="I1549" s="214" t="s">
        <v>30</v>
      </c>
    </row>
    <row r="1550" spans="1:9" x14ac:dyDescent="0.25">
      <c r="A1550" s="216"/>
      <c r="B1550" s="212" t="s">
        <v>1442</v>
      </c>
      <c r="C1550" s="363" t="s">
        <v>3405</v>
      </c>
      <c r="D1550" s="214" t="s">
        <v>29</v>
      </c>
      <c r="E1550" s="235">
        <v>4527</v>
      </c>
      <c r="F1550" s="35">
        <v>41801</v>
      </c>
      <c r="G1550" s="44">
        <v>4527</v>
      </c>
      <c r="H1550" s="243">
        <f t="shared" si="24"/>
        <v>0</v>
      </c>
      <c r="I1550" s="214" t="s">
        <v>30</v>
      </c>
    </row>
    <row r="1551" spans="1:9" x14ac:dyDescent="0.25">
      <c r="A1551" s="216"/>
      <c r="B1551" s="212" t="s">
        <v>1553</v>
      </c>
      <c r="C1551" s="363" t="s">
        <v>3405</v>
      </c>
      <c r="D1551" s="214" t="s">
        <v>29</v>
      </c>
      <c r="E1551" s="235">
        <v>4020.5</v>
      </c>
      <c r="F1551" s="35">
        <v>41802</v>
      </c>
      <c r="G1551" s="44">
        <v>4020.5</v>
      </c>
      <c r="H1551" s="243">
        <f t="shared" si="24"/>
        <v>0</v>
      </c>
      <c r="I1551" s="214" t="s">
        <v>30</v>
      </c>
    </row>
    <row r="1552" spans="1:9" ht="15.75" x14ac:dyDescent="0.25">
      <c r="A1552" s="216"/>
      <c r="B1552" s="342" t="s">
        <v>1644</v>
      </c>
      <c r="C1552" s="343" t="s">
        <v>3573</v>
      </c>
      <c r="D1552" s="214" t="s">
        <v>29</v>
      </c>
      <c r="E1552" s="235">
        <v>3832</v>
      </c>
      <c r="F1552" s="35">
        <v>41804</v>
      </c>
      <c r="G1552" s="44">
        <v>3832</v>
      </c>
      <c r="H1552" s="243">
        <f t="shared" si="24"/>
        <v>0</v>
      </c>
      <c r="I1552" s="214" t="s">
        <v>30</v>
      </c>
    </row>
    <row r="1553" spans="1:9" ht="15.75" x14ac:dyDescent="0.25">
      <c r="A1553" s="216"/>
      <c r="B1553" s="342" t="s">
        <v>1776</v>
      </c>
      <c r="C1553" s="343" t="s">
        <v>3573</v>
      </c>
      <c r="D1553" s="214" t="s">
        <v>29</v>
      </c>
      <c r="E1553" s="235">
        <v>2771</v>
      </c>
      <c r="F1553" s="35">
        <v>41805</v>
      </c>
      <c r="G1553" s="44">
        <v>2771</v>
      </c>
      <c r="H1553" s="243">
        <f t="shared" si="24"/>
        <v>0</v>
      </c>
      <c r="I1553" s="214" t="s">
        <v>30</v>
      </c>
    </row>
    <row r="1554" spans="1:9" ht="15.75" x14ac:dyDescent="0.25">
      <c r="A1554" s="216"/>
      <c r="B1554" s="342" t="s">
        <v>1849</v>
      </c>
      <c r="C1554" s="343" t="s">
        <v>3573</v>
      </c>
      <c r="D1554" s="214" t="s">
        <v>29</v>
      </c>
      <c r="E1554" s="235">
        <v>6505</v>
      </c>
      <c r="F1554" s="35">
        <v>41806</v>
      </c>
      <c r="G1554" s="44">
        <v>6505</v>
      </c>
      <c r="H1554" s="243">
        <f t="shared" si="24"/>
        <v>0</v>
      </c>
      <c r="I1554" s="214" t="s">
        <v>12</v>
      </c>
    </row>
    <row r="1555" spans="1:9" ht="15.75" x14ac:dyDescent="0.25">
      <c r="A1555" s="216"/>
      <c r="B1555" s="342" t="s">
        <v>1920</v>
      </c>
      <c r="C1555" s="343" t="s">
        <v>3573</v>
      </c>
      <c r="D1555" s="214" t="s">
        <v>29</v>
      </c>
      <c r="E1555" s="235">
        <v>5653</v>
      </c>
      <c r="F1555" s="35">
        <v>41806</v>
      </c>
      <c r="G1555" s="44">
        <v>5653</v>
      </c>
      <c r="H1555" s="243">
        <f t="shared" si="24"/>
        <v>0</v>
      </c>
      <c r="I1555" s="214" t="s">
        <v>30</v>
      </c>
    </row>
    <row r="1556" spans="1:9" ht="15.75" x14ac:dyDescent="0.25">
      <c r="A1556" s="216"/>
      <c r="B1556" s="342" t="s">
        <v>2036</v>
      </c>
      <c r="C1556" s="343" t="s">
        <v>3573</v>
      </c>
      <c r="D1556" s="214" t="s">
        <v>29</v>
      </c>
      <c r="E1556" s="235">
        <v>2930</v>
      </c>
      <c r="F1556" s="35">
        <v>41807</v>
      </c>
      <c r="G1556" s="44">
        <v>2930</v>
      </c>
      <c r="H1556" s="243">
        <f t="shared" si="24"/>
        <v>0</v>
      </c>
      <c r="I1556" s="214" t="s">
        <v>12</v>
      </c>
    </row>
    <row r="1557" spans="1:9" ht="15.75" x14ac:dyDescent="0.25">
      <c r="A1557" s="366">
        <v>41809</v>
      </c>
      <c r="B1557" s="367" t="s">
        <v>2152</v>
      </c>
      <c r="C1557" s="368" t="s">
        <v>3573</v>
      </c>
      <c r="D1557" s="214" t="s">
        <v>29</v>
      </c>
      <c r="E1557" s="235">
        <v>3481.11</v>
      </c>
      <c r="F1557" s="35">
        <v>41809</v>
      </c>
      <c r="G1557" s="44">
        <v>3481.11</v>
      </c>
      <c r="H1557" s="243">
        <f t="shared" si="24"/>
        <v>0</v>
      </c>
      <c r="I1557" s="214" t="s">
        <v>30</v>
      </c>
    </row>
    <row r="1558" spans="1:9" ht="15.75" x14ac:dyDescent="0.25">
      <c r="A1558" s="216"/>
      <c r="B1558" s="342" t="s">
        <v>2301</v>
      </c>
      <c r="C1558" s="343" t="s">
        <v>3573</v>
      </c>
      <c r="D1558" s="214" t="s">
        <v>29</v>
      </c>
      <c r="E1558" s="235">
        <v>3731</v>
      </c>
      <c r="F1558" s="341"/>
      <c r="G1558" s="320"/>
      <c r="H1558" s="243">
        <f t="shared" si="24"/>
        <v>3731</v>
      </c>
      <c r="I1558" s="214" t="s">
        <v>30</v>
      </c>
    </row>
    <row r="1559" spans="1:9" ht="15.75" x14ac:dyDescent="0.25">
      <c r="A1559" s="216"/>
      <c r="B1559" s="342" t="s">
        <v>1190</v>
      </c>
      <c r="C1559" s="343" t="s">
        <v>3573</v>
      </c>
      <c r="D1559" s="214" t="s">
        <v>29</v>
      </c>
      <c r="E1559" s="235">
        <v>6017</v>
      </c>
      <c r="F1559" s="35">
        <v>41811</v>
      </c>
      <c r="G1559" s="44">
        <v>6017</v>
      </c>
      <c r="H1559" s="243">
        <f t="shared" si="24"/>
        <v>0</v>
      </c>
      <c r="I1559" s="214" t="s">
        <v>30</v>
      </c>
    </row>
    <row r="1560" spans="1:9" ht="15.75" x14ac:dyDescent="0.25">
      <c r="A1560" s="216"/>
      <c r="B1560" s="342" t="s">
        <v>1302</v>
      </c>
      <c r="C1560" s="343" t="s">
        <v>3573</v>
      </c>
      <c r="D1560" s="214" t="s">
        <v>29</v>
      </c>
      <c r="E1560" s="235">
        <v>5756.5</v>
      </c>
      <c r="F1560" s="35">
        <v>41812</v>
      </c>
      <c r="G1560" s="44">
        <v>5756.5</v>
      </c>
      <c r="H1560" s="243">
        <f t="shared" si="24"/>
        <v>0</v>
      </c>
      <c r="I1560" s="214" t="s">
        <v>27</v>
      </c>
    </row>
    <row r="1561" spans="1:9" ht="15.75" x14ac:dyDescent="0.25">
      <c r="A1561" s="216"/>
      <c r="B1561" s="342" t="s">
        <v>1339</v>
      </c>
      <c r="C1561" s="343" t="s">
        <v>3573</v>
      </c>
      <c r="D1561" s="214" t="s">
        <v>29</v>
      </c>
      <c r="E1561" s="235">
        <v>5785</v>
      </c>
      <c r="F1561" s="35">
        <v>41813</v>
      </c>
      <c r="G1561" s="44">
        <v>5785</v>
      </c>
      <c r="H1561" s="243">
        <f t="shared" si="24"/>
        <v>0</v>
      </c>
      <c r="I1561" s="214" t="s">
        <v>30</v>
      </c>
    </row>
    <row r="1562" spans="1:9" ht="15.75" x14ac:dyDescent="0.25">
      <c r="A1562" s="216"/>
      <c r="B1562" s="342" t="s">
        <v>1450</v>
      </c>
      <c r="C1562" s="343" t="s">
        <v>3573</v>
      </c>
      <c r="D1562" s="214" t="s">
        <v>29</v>
      </c>
      <c r="E1562" s="235">
        <v>5669</v>
      </c>
      <c r="F1562" s="35">
        <v>41815</v>
      </c>
      <c r="G1562" s="34">
        <v>5669</v>
      </c>
      <c r="H1562" s="243">
        <f t="shared" si="24"/>
        <v>0</v>
      </c>
      <c r="I1562" s="121" t="s">
        <v>30</v>
      </c>
    </row>
    <row r="1563" spans="1:9" ht="15.75" x14ac:dyDescent="0.25">
      <c r="A1563" s="216"/>
      <c r="B1563" s="342" t="s">
        <v>1595</v>
      </c>
      <c r="C1563" s="343" t="s">
        <v>3573</v>
      </c>
      <c r="D1563" s="214" t="s">
        <v>29</v>
      </c>
      <c r="E1563" s="235">
        <v>5121</v>
      </c>
      <c r="F1563" s="35">
        <v>41816</v>
      </c>
      <c r="G1563" s="34">
        <v>5121</v>
      </c>
      <c r="H1563" s="243">
        <f t="shared" si="24"/>
        <v>0</v>
      </c>
      <c r="I1563" s="121" t="s">
        <v>30</v>
      </c>
    </row>
    <row r="1564" spans="1:9" x14ac:dyDescent="0.25">
      <c r="A1564" s="216"/>
      <c r="B1564" s="212" t="s">
        <v>1705</v>
      </c>
      <c r="C1564" s="253" t="s">
        <v>3681</v>
      </c>
      <c r="D1564" s="214" t="s">
        <v>29</v>
      </c>
      <c r="E1564" s="235">
        <v>5036</v>
      </c>
      <c r="F1564" s="35">
        <v>41818</v>
      </c>
      <c r="G1564" s="34">
        <v>5036</v>
      </c>
      <c r="H1564" s="243">
        <f t="shared" si="24"/>
        <v>0</v>
      </c>
      <c r="I1564" s="121" t="s">
        <v>30</v>
      </c>
    </row>
    <row r="1565" spans="1:9" x14ac:dyDescent="0.25">
      <c r="A1565" s="216"/>
      <c r="B1565" s="212" t="s">
        <v>1712</v>
      </c>
      <c r="C1565" s="253" t="s">
        <v>3681</v>
      </c>
      <c r="D1565" s="214" t="s">
        <v>29</v>
      </c>
      <c r="E1565" s="235">
        <v>1961</v>
      </c>
      <c r="F1565" s="35">
        <v>41818</v>
      </c>
      <c r="G1565" s="44">
        <v>1961</v>
      </c>
      <c r="H1565" s="243">
        <f t="shared" si="24"/>
        <v>0</v>
      </c>
      <c r="I1565" s="214" t="s">
        <v>30</v>
      </c>
    </row>
    <row r="1566" spans="1:9" x14ac:dyDescent="0.25">
      <c r="A1566" s="216"/>
      <c r="B1566" s="212" t="s">
        <v>1800</v>
      </c>
      <c r="C1566" s="253" t="s">
        <v>3681</v>
      </c>
      <c r="D1566" s="214" t="s">
        <v>29</v>
      </c>
      <c r="E1566" s="235">
        <v>5521.6</v>
      </c>
      <c r="F1566" s="35">
        <v>41818</v>
      </c>
      <c r="G1566" s="44">
        <v>5521.6</v>
      </c>
      <c r="H1566" s="243">
        <f t="shared" si="24"/>
        <v>0</v>
      </c>
      <c r="I1566" s="214" t="s">
        <v>30</v>
      </c>
    </row>
    <row r="1567" spans="1:9" x14ac:dyDescent="0.25">
      <c r="A1567" s="216"/>
      <c r="B1567" s="212" t="s">
        <v>1893</v>
      </c>
      <c r="C1567" s="253" t="s">
        <v>3681</v>
      </c>
      <c r="D1567" s="214" t="s">
        <v>29</v>
      </c>
      <c r="E1567" s="235">
        <v>5633.6</v>
      </c>
      <c r="F1567" s="35">
        <v>41820</v>
      </c>
      <c r="G1567" s="44">
        <v>5633.6</v>
      </c>
      <c r="H1567" s="243">
        <f t="shared" si="24"/>
        <v>0</v>
      </c>
      <c r="I1567" s="214" t="s">
        <v>27</v>
      </c>
    </row>
    <row r="1568" spans="1:9" x14ac:dyDescent="0.25">
      <c r="A1568" s="216"/>
      <c r="B1568" s="212" t="s">
        <v>1943</v>
      </c>
      <c r="C1568" s="253" t="s">
        <v>3681</v>
      </c>
      <c r="D1568" s="214" t="s">
        <v>29</v>
      </c>
      <c r="E1568" s="235">
        <v>6404</v>
      </c>
      <c r="F1568" s="35">
        <v>41820</v>
      </c>
      <c r="G1568" s="44">
        <v>6404</v>
      </c>
      <c r="H1568" s="243">
        <f t="shared" si="24"/>
        <v>0</v>
      </c>
      <c r="I1568" s="214" t="s">
        <v>30</v>
      </c>
    </row>
    <row r="1569" spans="1:9" x14ac:dyDescent="0.25">
      <c r="A1569" s="216"/>
      <c r="B1569" s="212" t="s">
        <v>2031</v>
      </c>
      <c r="C1569" s="363" t="s">
        <v>3405</v>
      </c>
      <c r="D1569" s="214" t="s">
        <v>20</v>
      </c>
      <c r="E1569" s="235">
        <v>354</v>
      </c>
      <c r="F1569" s="35">
        <v>41794</v>
      </c>
      <c r="G1569" s="56">
        <v>354</v>
      </c>
      <c r="H1569" s="86">
        <f t="shared" si="24"/>
        <v>0</v>
      </c>
      <c r="I1569" s="121" t="s">
        <v>12</v>
      </c>
    </row>
    <row r="1570" spans="1:9" x14ac:dyDescent="0.25">
      <c r="A1570" s="216"/>
      <c r="B1570" s="212" t="s">
        <v>2052</v>
      </c>
      <c r="C1570" s="363" t="s">
        <v>3405</v>
      </c>
      <c r="D1570" s="214" t="s">
        <v>20</v>
      </c>
      <c r="E1570" s="235">
        <v>3615</v>
      </c>
      <c r="F1570" s="35">
        <v>41794</v>
      </c>
      <c r="G1570" s="34">
        <v>3516</v>
      </c>
      <c r="H1570" s="86">
        <f t="shared" si="24"/>
        <v>99</v>
      </c>
      <c r="I1570" s="121" t="s">
        <v>12</v>
      </c>
    </row>
    <row r="1571" spans="1:9" x14ac:dyDescent="0.25">
      <c r="A1571" s="216"/>
      <c r="B1571" s="212" t="s">
        <v>2317</v>
      </c>
      <c r="C1571" s="363" t="s">
        <v>3405</v>
      </c>
      <c r="D1571" s="214" t="s">
        <v>20</v>
      </c>
      <c r="E1571" s="235">
        <v>4477.5</v>
      </c>
      <c r="F1571" s="35">
        <v>41797</v>
      </c>
      <c r="G1571" s="56">
        <v>4477.5</v>
      </c>
      <c r="H1571" s="243">
        <f t="shared" si="24"/>
        <v>0</v>
      </c>
      <c r="I1571" s="214" t="s">
        <v>217</v>
      </c>
    </row>
    <row r="1572" spans="1:9" x14ac:dyDescent="0.25">
      <c r="A1572" s="216"/>
      <c r="B1572" s="212" t="s">
        <v>1375</v>
      </c>
      <c r="C1572" s="363" t="s">
        <v>3405</v>
      </c>
      <c r="D1572" s="214" t="s">
        <v>20</v>
      </c>
      <c r="E1572" s="235">
        <v>6880</v>
      </c>
      <c r="F1572" s="35">
        <v>41801</v>
      </c>
      <c r="G1572" s="44">
        <v>6880</v>
      </c>
      <c r="H1572" s="243">
        <f t="shared" si="24"/>
        <v>0</v>
      </c>
      <c r="I1572" s="214" t="s">
        <v>2852</v>
      </c>
    </row>
    <row r="1573" spans="1:9" ht="15.75" x14ac:dyDescent="0.25">
      <c r="A1573" s="216"/>
      <c r="B1573" s="342" t="s">
        <v>1692</v>
      </c>
      <c r="C1573" s="343" t="s">
        <v>3573</v>
      </c>
      <c r="D1573" s="214" t="s">
        <v>20</v>
      </c>
      <c r="E1573" s="235">
        <v>6867</v>
      </c>
      <c r="F1573" s="35">
        <v>41804</v>
      </c>
      <c r="G1573" s="56">
        <v>6867</v>
      </c>
      <c r="H1573" s="243">
        <f t="shared" si="24"/>
        <v>0</v>
      </c>
      <c r="I1573" s="214" t="s">
        <v>21</v>
      </c>
    </row>
    <row r="1574" spans="1:9" ht="15.75" x14ac:dyDescent="0.25">
      <c r="A1574" s="216"/>
      <c r="B1574" s="342" t="s">
        <v>2059</v>
      </c>
      <c r="C1574" s="343" t="s">
        <v>3573</v>
      </c>
      <c r="D1574" s="214" t="s">
        <v>20</v>
      </c>
      <c r="E1574" s="235">
        <v>7878</v>
      </c>
      <c r="F1574" s="35">
        <v>41808</v>
      </c>
      <c r="G1574" s="44">
        <v>7878</v>
      </c>
      <c r="H1574" s="243">
        <f t="shared" si="24"/>
        <v>0</v>
      </c>
      <c r="I1574" s="214" t="s">
        <v>217</v>
      </c>
    </row>
    <row r="1575" spans="1:9" ht="15.75" x14ac:dyDescent="0.25">
      <c r="A1575" s="216"/>
      <c r="B1575" s="342" t="s">
        <v>1137</v>
      </c>
      <c r="C1575" s="343" t="s">
        <v>3573</v>
      </c>
      <c r="D1575" s="214" t="s">
        <v>20</v>
      </c>
      <c r="E1575" s="235">
        <v>10755</v>
      </c>
      <c r="F1575" s="35">
        <v>41811</v>
      </c>
      <c r="G1575" s="44">
        <v>10755</v>
      </c>
      <c r="H1575" s="243">
        <f t="shared" si="24"/>
        <v>0</v>
      </c>
      <c r="I1575" s="214" t="s">
        <v>217</v>
      </c>
    </row>
    <row r="1576" spans="1:9" ht="15.75" x14ac:dyDescent="0.25">
      <c r="A1576" s="216"/>
      <c r="B1576" s="342" t="s">
        <v>1410</v>
      </c>
      <c r="C1576" s="343" t="s">
        <v>3573</v>
      </c>
      <c r="D1576" s="214" t="s">
        <v>20</v>
      </c>
      <c r="E1576" s="235">
        <v>8214.5</v>
      </c>
      <c r="F1576" s="35">
        <v>41814</v>
      </c>
      <c r="G1576" s="44">
        <v>8214.5</v>
      </c>
      <c r="H1576" s="243">
        <f t="shared" si="24"/>
        <v>0</v>
      </c>
      <c r="I1576" s="214" t="s">
        <v>3427</v>
      </c>
    </row>
    <row r="1577" spans="1:9" x14ac:dyDescent="0.25">
      <c r="A1577" s="216"/>
      <c r="B1577" s="212" t="s">
        <v>1650</v>
      </c>
      <c r="C1577" s="253" t="s">
        <v>3681</v>
      </c>
      <c r="D1577" s="214" t="s">
        <v>20</v>
      </c>
      <c r="E1577" s="235">
        <v>6010.2</v>
      </c>
      <c r="F1577" s="35">
        <v>41817</v>
      </c>
      <c r="G1577" s="56">
        <v>6010.2</v>
      </c>
      <c r="H1577" s="243">
        <f t="shared" si="24"/>
        <v>0</v>
      </c>
      <c r="I1577" s="121" t="s">
        <v>217</v>
      </c>
    </row>
    <row r="1578" spans="1:9" x14ac:dyDescent="0.25">
      <c r="A1578" s="216"/>
      <c r="B1578" s="212" t="s">
        <v>1987</v>
      </c>
      <c r="C1578" s="253" t="s">
        <v>3681</v>
      </c>
      <c r="D1578" s="214" t="s">
        <v>20</v>
      </c>
      <c r="E1578" s="235">
        <v>11852</v>
      </c>
      <c r="F1578" s="38">
        <v>41821</v>
      </c>
      <c r="G1578" s="245">
        <v>11852</v>
      </c>
      <c r="H1578" s="243">
        <f t="shared" si="24"/>
        <v>0</v>
      </c>
      <c r="I1578" s="214" t="s">
        <v>217</v>
      </c>
    </row>
    <row r="1579" spans="1:9" x14ac:dyDescent="0.25">
      <c r="A1579" s="216"/>
      <c r="B1579" s="212" t="s">
        <v>1821</v>
      </c>
      <c r="C1579" s="363" t="s">
        <v>3405</v>
      </c>
      <c r="D1579" s="214" t="s">
        <v>36</v>
      </c>
      <c r="E1579" s="235">
        <v>34473</v>
      </c>
      <c r="F1579" s="47" t="s">
        <v>3459</v>
      </c>
      <c r="G1579" s="44">
        <v>34473</v>
      </c>
      <c r="H1579" s="86">
        <f t="shared" si="24"/>
        <v>0</v>
      </c>
      <c r="I1579" s="214" t="s">
        <v>21</v>
      </c>
    </row>
    <row r="1580" spans="1:9" x14ac:dyDescent="0.25">
      <c r="A1580" s="216"/>
      <c r="B1580" s="212" t="s">
        <v>1829</v>
      </c>
      <c r="C1580" s="363" t="s">
        <v>3405</v>
      </c>
      <c r="D1580" s="214" t="s">
        <v>36</v>
      </c>
      <c r="E1580" s="235">
        <v>1897</v>
      </c>
      <c r="F1580" s="35">
        <v>41792</v>
      </c>
      <c r="G1580" s="44">
        <v>1897</v>
      </c>
      <c r="H1580" s="86">
        <f t="shared" si="24"/>
        <v>0</v>
      </c>
      <c r="I1580" s="214" t="s">
        <v>21</v>
      </c>
    </row>
    <row r="1581" spans="1:9" x14ac:dyDescent="0.25">
      <c r="A1581" s="216"/>
      <c r="B1581" s="212" t="s">
        <v>2001</v>
      </c>
      <c r="C1581" s="363" t="s">
        <v>3405</v>
      </c>
      <c r="D1581" s="214" t="s">
        <v>36</v>
      </c>
      <c r="E1581" s="235">
        <v>9441.5</v>
      </c>
      <c r="F1581" s="35">
        <v>41794</v>
      </c>
      <c r="G1581" s="34">
        <v>9441.5</v>
      </c>
      <c r="H1581" s="86">
        <f t="shared" si="24"/>
        <v>0</v>
      </c>
      <c r="I1581" s="121" t="s">
        <v>217</v>
      </c>
    </row>
    <row r="1582" spans="1:9" x14ac:dyDescent="0.25">
      <c r="A1582" s="216"/>
      <c r="B1582" s="212" t="s">
        <v>2114</v>
      </c>
      <c r="C1582" s="363" t="s">
        <v>3405</v>
      </c>
      <c r="D1582" s="214" t="s">
        <v>36</v>
      </c>
      <c r="E1582" s="235">
        <v>20293</v>
      </c>
      <c r="F1582" s="35">
        <v>41794</v>
      </c>
      <c r="G1582" s="34">
        <v>20293</v>
      </c>
      <c r="H1582" s="243">
        <f t="shared" si="24"/>
        <v>0</v>
      </c>
      <c r="I1582" s="121"/>
    </row>
    <row r="1583" spans="1:9" x14ac:dyDescent="0.25">
      <c r="A1583" s="216"/>
      <c r="B1583" s="212" t="s">
        <v>2203</v>
      </c>
      <c r="C1583" s="363" t="s">
        <v>3405</v>
      </c>
      <c r="D1583" s="214" t="s">
        <v>36</v>
      </c>
      <c r="E1583" s="235">
        <v>17123</v>
      </c>
      <c r="F1583" s="35">
        <v>41795</v>
      </c>
      <c r="G1583" s="44">
        <v>17123</v>
      </c>
      <c r="H1583" s="243">
        <f t="shared" si="24"/>
        <v>0</v>
      </c>
      <c r="I1583" s="214"/>
    </row>
    <row r="1584" spans="1:9" x14ac:dyDescent="0.25">
      <c r="A1584" s="216"/>
      <c r="B1584" s="212" t="s">
        <v>1139</v>
      </c>
      <c r="C1584" s="363" t="s">
        <v>3405</v>
      </c>
      <c r="D1584" s="214" t="s">
        <v>36</v>
      </c>
      <c r="E1584" s="235">
        <v>24393</v>
      </c>
      <c r="F1584" s="341"/>
      <c r="G1584" s="320"/>
      <c r="H1584" s="243">
        <f t="shared" si="24"/>
        <v>24393</v>
      </c>
      <c r="I1584" s="214" t="s">
        <v>21</v>
      </c>
    </row>
    <row r="1585" spans="1:9" x14ac:dyDescent="0.25">
      <c r="A1585" s="216"/>
      <c r="B1585" s="212" t="s">
        <v>1387</v>
      </c>
      <c r="C1585" s="363" t="s">
        <v>3405</v>
      </c>
      <c r="D1585" s="214" t="s">
        <v>36</v>
      </c>
      <c r="E1585" s="235">
        <v>12000</v>
      </c>
      <c r="F1585" s="55" t="s">
        <v>3547</v>
      </c>
      <c r="G1585" s="44">
        <v>12000</v>
      </c>
      <c r="H1585" s="243">
        <f t="shared" si="24"/>
        <v>0</v>
      </c>
      <c r="I1585" s="214" t="s">
        <v>217</v>
      </c>
    </row>
    <row r="1586" spans="1:9" x14ac:dyDescent="0.25">
      <c r="A1586" s="216"/>
      <c r="B1586" s="212" t="s">
        <v>1531</v>
      </c>
      <c r="C1586" s="363" t="s">
        <v>3405</v>
      </c>
      <c r="D1586" s="214" t="s">
        <v>36</v>
      </c>
      <c r="E1586" s="235">
        <v>38623</v>
      </c>
      <c r="F1586" s="47" t="s">
        <v>3562</v>
      </c>
      <c r="G1586" s="44">
        <v>38623</v>
      </c>
      <c r="H1586" s="243">
        <f t="shared" si="24"/>
        <v>0</v>
      </c>
      <c r="I1586" s="214" t="s">
        <v>2852</v>
      </c>
    </row>
    <row r="1587" spans="1:9" ht="15.75" x14ac:dyDescent="0.25">
      <c r="A1587" s="216"/>
      <c r="B1587" s="342" t="s">
        <v>1627</v>
      </c>
      <c r="C1587" s="343" t="s">
        <v>3573</v>
      </c>
      <c r="D1587" s="214" t="s">
        <v>36</v>
      </c>
      <c r="E1587" s="235">
        <v>4076</v>
      </c>
      <c r="F1587" s="35">
        <v>41803</v>
      </c>
      <c r="G1587" s="44">
        <v>4076</v>
      </c>
      <c r="H1587" s="243">
        <f t="shared" si="24"/>
        <v>0</v>
      </c>
      <c r="I1587" s="214"/>
    </row>
    <row r="1588" spans="1:9" ht="15.75" x14ac:dyDescent="0.25">
      <c r="A1588" s="216"/>
      <c r="B1588" s="342" t="s">
        <v>1742</v>
      </c>
      <c r="C1588" s="343" t="s">
        <v>3573</v>
      </c>
      <c r="D1588" s="214" t="s">
        <v>36</v>
      </c>
      <c r="E1588" s="235">
        <v>34655</v>
      </c>
      <c r="F1588" s="39" t="s">
        <v>3706</v>
      </c>
      <c r="G1588" s="283">
        <v>26000</v>
      </c>
      <c r="H1588" s="328">
        <f t="shared" si="24"/>
        <v>8655</v>
      </c>
      <c r="I1588" s="214"/>
    </row>
    <row r="1589" spans="1:9" ht="15.75" x14ac:dyDescent="0.25">
      <c r="A1589" s="216"/>
      <c r="B1589" s="342" t="s">
        <v>2058</v>
      </c>
      <c r="C1589" s="343" t="s">
        <v>3573</v>
      </c>
      <c r="D1589" s="214" t="s">
        <v>36</v>
      </c>
      <c r="E1589" s="235">
        <v>13860</v>
      </c>
      <c r="F1589" s="35">
        <v>41808</v>
      </c>
      <c r="G1589" s="44">
        <v>13860</v>
      </c>
      <c r="H1589" s="243">
        <f t="shared" si="24"/>
        <v>0</v>
      </c>
      <c r="I1589" s="214" t="s">
        <v>217</v>
      </c>
    </row>
    <row r="1590" spans="1:9" ht="15.75" x14ac:dyDescent="0.25">
      <c r="A1590" s="216"/>
      <c r="B1590" s="342" t="s">
        <v>1265</v>
      </c>
      <c r="C1590" s="343" t="s">
        <v>3573</v>
      </c>
      <c r="D1590" s="214" t="s">
        <v>36</v>
      </c>
      <c r="E1590" s="235">
        <v>13484</v>
      </c>
      <c r="F1590" s="35">
        <v>41813</v>
      </c>
      <c r="G1590" s="44">
        <v>13484</v>
      </c>
      <c r="H1590" s="243">
        <f t="shared" si="24"/>
        <v>0</v>
      </c>
      <c r="I1590" s="214" t="s">
        <v>217</v>
      </c>
    </row>
    <row r="1591" spans="1:9" ht="15.75" x14ac:dyDescent="0.25">
      <c r="A1591" s="216"/>
      <c r="B1591" s="342" t="s">
        <v>1291</v>
      </c>
      <c r="C1591" s="343" t="s">
        <v>3573</v>
      </c>
      <c r="D1591" s="214" t="s">
        <v>36</v>
      </c>
      <c r="E1591" s="235">
        <v>44707</v>
      </c>
      <c r="F1591" s="47" t="s">
        <v>3655</v>
      </c>
      <c r="G1591" s="44">
        <v>44707</v>
      </c>
      <c r="H1591" s="243">
        <f t="shared" si="24"/>
        <v>0</v>
      </c>
      <c r="I1591" s="214"/>
    </row>
    <row r="1592" spans="1:9" ht="15.75" x14ac:dyDescent="0.25">
      <c r="A1592" s="216"/>
      <c r="B1592" s="342" t="s">
        <v>1358</v>
      </c>
      <c r="C1592" s="343" t="s">
        <v>3573</v>
      </c>
      <c r="D1592" s="214" t="s">
        <v>36</v>
      </c>
      <c r="E1592" s="235">
        <v>32108.52</v>
      </c>
      <c r="F1592" s="39" t="s">
        <v>3789</v>
      </c>
      <c r="G1592" s="283">
        <v>12108.52</v>
      </c>
      <c r="H1592" s="328">
        <f t="shared" si="24"/>
        <v>20000</v>
      </c>
      <c r="I1592" s="214" t="s">
        <v>217</v>
      </c>
    </row>
    <row r="1593" spans="1:9" ht="15.75" x14ac:dyDescent="0.25">
      <c r="A1593" s="216"/>
      <c r="B1593" s="342" t="s">
        <v>1395</v>
      </c>
      <c r="C1593" s="343" t="s">
        <v>3573</v>
      </c>
      <c r="D1593" s="214" t="s">
        <v>36</v>
      </c>
      <c r="E1593" s="235">
        <v>13511.34</v>
      </c>
      <c r="F1593" s="55" t="s">
        <v>3660</v>
      </c>
      <c r="G1593" s="44">
        <v>13511.34</v>
      </c>
      <c r="H1593" s="243">
        <f t="shared" si="24"/>
        <v>0</v>
      </c>
      <c r="I1593" s="214" t="s">
        <v>3427</v>
      </c>
    </row>
    <row r="1594" spans="1:9" ht="15.75" x14ac:dyDescent="0.25">
      <c r="A1594" s="216"/>
      <c r="B1594" s="342" t="s">
        <v>1475</v>
      </c>
      <c r="C1594" s="343" t="s">
        <v>3573</v>
      </c>
      <c r="D1594" s="214" t="s">
        <v>36</v>
      </c>
      <c r="E1594" s="235">
        <v>18283.5</v>
      </c>
      <c r="F1594" s="341"/>
      <c r="G1594" s="336"/>
      <c r="H1594" s="243">
        <f t="shared" si="24"/>
        <v>18283.5</v>
      </c>
      <c r="I1594" s="121" t="s">
        <v>12</v>
      </c>
    </row>
    <row r="1595" spans="1:9" ht="15.75" x14ac:dyDescent="0.25">
      <c r="A1595" s="216"/>
      <c r="B1595" s="342" t="s">
        <v>1512</v>
      </c>
      <c r="C1595" s="343" t="s">
        <v>3573</v>
      </c>
      <c r="D1595" s="214" t="s">
        <v>36</v>
      </c>
      <c r="E1595" s="235">
        <v>23537</v>
      </c>
      <c r="F1595" s="35">
        <v>41815</v>
      </c>
      <c r="G1595" s="34">
        <v>23537</v>
      </c>
      <c r="H1595" s="243">
        <f t="shared" si="24"/>
        <v>0</v>
      </c>
      <c r="I1595" s="121"/>
    </row>
    <row r="1596" spans="1:9" ht="15.75" x14ac:dyDescent="0.25">
      <c r="A1596" s="216"/>
      <c r="B1596" s="342" t="s">
        <v>1514</v>
      </c>
      <c r="C1596" s="343" t="s">
        <v>3573</v>
      </c>
      <c r="D1596" s="214" t="s">
        <v>36</v>
      </c>
      <c r="E1596" s="235">
        <v>319</v>
      </c>
      <c r="F1596" s="35">
        <v>41815</v>
      </c>
      <c r="G1596" s="34">
        <v>319</v>
      </c>
      <c r="H1596" s="243">
        <f t="shared" si="24"/>
        <v>0</v>
      </c>
      <c r="I1596" s="121"/>
    </row>
    <row r="1597" spans="1:9" x14ac:dyDescent="0.25">
      <c r="A1597" s="216"/>
      <c r="B1597" s="212" t="s">
        <v>1837</v>
      </c>
      <c r="C1597" s="253" t="s">
        <v>3681</v>
      </c>
      <c r="D1597" s="214" t="s">
        <v>36</v>
      </c>
      <c r="E1597" s="235">
        <v>2754</v>
      </c>
      <c r="F1597" s="35">
        <v>41818</v>
      </c>
      <c r="G1597" s="44">
        <v>2754</v>
      </c>
      <c r="H1597" s="243">
        <f t="shared" si="24"/>
        <v>0</v>
      </c>
      <c r="I1597" s="214" t="s">
        <v>12</v>
      </c>
    </row>
    <row r="1598" spans="1:9" x14ac:dyDescent="0.25">
      <c r="A1598" s="216"/>
      <c r="B1598" s="212" t="s">
        <v>1889</v>
      </c>
      <c r="C1598" s="253" t="s">
        <v>3681</v>
      </c>
      <c r="D1598" s="214" t="s">
        <v>36</v>
      </c>
      <c r="E1598" s="235">
        <v>19072</v>
      </c>
      <c r="F1598" s="35">
        <v>41819</v>
      </c>
      <c r="G1598" s="44">
        <v>19072</v>
      </c>
      <c r="H1598" s="243">
        <f t="shared" si="24"/>
        <v>0</v>
      </c>
      <c r="I1598" s="214" t="s">
        <v>12</v>
      </c>
    </row>
    <row r="1599" spans="1:9" x14ac:dyDescent="0.25">
      <c r="A1599" s="216"/>
      <c r="B1599" s="212" t="s">
        <v>1936</v>
      </c>
      <c r="C1599" s="253" t="s">
        <v>3681</v>
      </c>
      <c r="D1599" s="214" t="s">
        <v>36</v>
      </c>
      <c r="E1599" s="235">
        <v>20045</v>
      </c>
      <c r="F1599" s="39" t="s">
        <v>3701</v>
      </c>
      <c r="G1599" s="44">
        <v>20045</v>
      </c>
      <c r="H1599" s="243">
        <f t="shared" si="24"/>
        <v>0</v>
      </c>
      <c r="I1599" s="214" t="s">
        <v>217</v>
      </c>
    </row>
    <row r="1600" spans="1:9" x14ac:dyDescent="0.25">
      <c r="A1600" s="216"/>
      <c r="B1600" s="212" t="s">
        <v>1758</v>
      </c>
      <c r="C1600" s="253" t="s">
        <v>3681</v>
      </c>
      <c r="D1600" s="214" t="s">
        <v>3692</v>
      </c>
      <c r="E1600" s="235">
        <v>12838.5</v>
      </c>
      <c r="F1600" s="35">
        <v>41817</v>
      </c>
      <c r="G1600" s="44">
        <v>12838.5</v>
      </c>
      <c r="H1600" s="243">
        <f t="shared" si="24"/>
        <v>0</v>
      </c>
      <c r="I1600" s="214"/>
    </row>
    <row r="1601" spans="1:9" ht="15.75" x14ac:dyDescent="0.25">
      <c r="A1601" s="216"/>
      <c r="B1601" s="342" t="s">
        <v>1628</v>
      </c>
      <c r="C1601" s="343" t="s">
        <v>3573</v>
      </c>
      <c r="D1601" s="214" t="s">
        <v>3062</v>
      </c>
      <c r="E1601" s="235">
        <v>35303</v>
      </c>
      <c r="F1601" s="47" t="s">
        <v>3574</v>
      </c>
      <c r="G1601" s="44">
        <v>35303</v>
      </c>
      <c r="H1601" s="243">
        <f t="shared" si="24"/>
        <v>0</v>
      </c>
      <c r="I1601" s="214" t="s">
        <v>12</v>
      </c>
    </row>
    <row r="1602" spans="1:9" ht="15.75" x14ac:dyDescent="0.25">
      <c r="A1602" s="366">
        <v>41809</v>
      </c>
      <c r="B1602" s="367" t="s">
        <v>2144</v>
      </c>
      <c r="C1602" s="368" t="s">
        <v>3573</v>
      </c>
      <c r="D1602" s="214" t="s">
        <v>3062</v>
      </c>
      <c r="E1602" s="235">
        <v>8926.5</v>
      </c>
      <c r="F1602" s="47" t="s">
        <v>3623</v>
      </c>
      <c r="G1602" s="44">
        <v>8926.5</v>
      </c>
      <c r="H1602" s="243">
        <f t="shared" si="24"/>
        <v>0</v>
      </c>
      <c r="I1602" s="214" t="s">
        <v>217</v>
      </c>
    </row>
    <row r="1603" spans="1:9" ht="15.75" x14ac:dyDescent="0.25">
      <c r="A1603" s="216"/>
      <c r="B1603" s="342" t="s">
        <v>1181</v>
      </c>
      <c r="C1603" s="343" t="s">
        <v>3573</v>
      </c>
      <c r="D1603" s="214" t="s">
        <v>3062</v>
      </c>
      <c r="E1603" s="235">
        <v>35665</v>
      </c>
      <c r="F1603" s="47" t="s">
        <v>3645</v>
      </c>
      <c r="G1603" s="44">
        <v>35665</v>
      </c>
      <c r="H1603" s="243">
        <f t="shared" ref="H1603:H1666" si="25">E1603-G1603</f>
        <v>0</v>
      </c>
      <c r="I1603" s="214" t="s">
        <v>217</v>
      </c>
    </row>
    <row r="1604" spans="1:9" x14ac:dyDescent="0.25">
      <c r="A1604" s="216"/>
      <c r="B1604" s="212" t="s">
        <v>2193</v>
      </c>
      <c r="C1604" s="363" t="s">
        <v>3405</v>
      </c>
      <c r="D1604" s="214" t="s">
        <v>1933</v>
      </c>
      <c r="E1604" s="235">
        <v>8624</v>
      </c>
      <c r="F1604" s="47" t="s">
        <v>3501</v>
      </c>
      <c r="G1604" s="44">
        <v>8624</v>
      </c>
      <c r="H1604" s="243">
        <f t="shared" si="25"/>
        <v>0</v>
      </c>
      <c r="I1604" s="214" t="s">
        <v>21</v>
      </c>
    </row>
    <row r="1605" spans="1:9" x14ac:dyDescent="0.25">
      <c r="A1605" s="216"/>
      <c r="B1605" s="212" t="s">
        <v>1720</v>
      </c>
      <c r="C1605" s="253" t="s">
        <v>3681</v>
      </c>
      <c r="D1605" s="214" t="s">
        <v>1933</v>
      </c>
      <c r="E1605" s="235">
        <v>8749.5</v>
      </c>
      <c r="F1605" s="341"/>
      <c r="G1605" s="320"/>
      <c r="H1605" s="243">
        <f t="shared" si="25"/>
        <v>8749.5</v>
      </c>
      <c r="I1605" s="214" t="s">
        <v>21</v>
      </c>
    </row>
    <row r="1606" spans="1:9" ht="15.75" x14ac:dyDescent="0.25">
      <c r="A1606" s="216"/>
      <c r="B1606" s="342" t="s">
        <v>1810</v>
      </c>
      <c r="C1606" s="343" t="s">
        <v>3573</v>
      </c>
      <c r="D1606" s="214" t="s">
        <v>87</v>
      </c>
      <c r="E1606" s="235">
        <v>11605</v>
      </c>
      <c r="F1606" s="35">
        <v>41805</v>
      </c>
      <c r="G1606" s="44">
        <v>11605</v>
      </c>
      <c r="H1606" s="243">
        <f t="shared" si="25"/>
        <v>0</v>
      </c>
      <c r="I1606" s="214" t="s">
        <v>21</v>
      </c>
    </row>
    <row r="1607" spans="1:9" x14ac:dyDescent="0.25">
      <c r="A1607" s="216"/>
      <c r="B1607" s="212" t="s">
        <v>1850</v>
      </c>
      <c r="C1607" s="253" t="s">
        <v>3681</v>
      </c>
      <c r="D1607" s="214" t="s">
        <v>87</v>
      </c>
      <c r="E1607" s="235">
        <v>10873</v>
      </c>
      <c r="F1607" s="35">
        <v>41820</v>
      </c>
      <c r="G1607" s="44">
        <v>10873</v>
      </c>
      <c r="H1607" s="243">
        <f t="shared" si="25"/>
        <v>0</v>
      </c>
      <c r="I1607" s="214" t="s">
        <v>65</v>
      </c>
    </row>
    <row r="1608" spans="1:9" x14ac:dyDescent="0.25">
      <c r="A1608" s="216"/>
      <c r="B1608" s="212" t="s">
        <v>2122</v>
      </c>
      <c r="C1608" s="363" t="s">
        <v>3405</v>
      </c>
      <c r="D1608" s="214" t="s">
        <v>3169</v>
      </c>
      <c r="E1608" s="235">
        <v>14043.5</v>
      </c>
      <c r="F1608" s="35">
        <v>41802</v>
      </c>
      <c r="G1608" s="34">
        <v>14043.5</v>
      </c>
      <c r="H1608" s="243">
        <f t="shared" si="25"/>
        <v>0</v>
      </c>
      <c r="I1608" s="121" t="s">
        <v>21</v>
      </c>
    </row>
    <row r="1609" spans="1:9" x14ac:dyDescent="0.25">
      <c r="A1609" s="216"/>
      <c r="B1609" s="212" t="s">
        <v>1619</v>
      </c>
      <c r="C1609" s="363" t="s">
        <v>3405</v>
      </c>
      <c r="D1609" s="214" t="s">
        <v>3169</v>
      </c>
      <c r="E1609" s="235">
        <v>28800</v>
      </c>
      <c r="F1609" s="35">
        <v>41806</v>
      </c>
      <c r="G1609" s="44">
        <v>28800</v>
      </c>
      <c r="H1609" s="243">
        <f t="shared" si="25"/>
        <v>0</v>
      </c>
      <c r="I1609" s="214" t="s">
        <v>21</v>
      </c>
    </row>
    <row r="1610" spans="1:9" ht="15.75" x14ac:dyDescent="0.25">
      <c r="A1610" s="216"/>
      <c r="B1610" s="342" t="s">
        <v>1883</v>
      </c>
      <c r="C1610" s="343" t="s">
        <v>3573</v>
      </c>
      <c r="D1610" s="214" t="s">
        <v>3169</v>
      </c>
      <c r="E1610" s="235">
        <v>12540</v>
      </c>
      <c r="F1610" s="35">
        <v>41820</v>
      </c>
      <c r="G1610" s="44">
        <v>12540</v>
      </c>
      <c r="H1610" s="243">
        <f t="shared" si="25"/>
        <v>0</v>
      </c>
      <c r="I1610" s="214"/>
    </row>
    <row r="1611" spans="1:9" x14ac:dyDescent="0.25">
      <c r="A1611" s="216"/>
      <c r="B1611" s="212" t="s">
        <v>1694</v>
      </c>
      <c r="C1611" s="253" t="s">
        <v>3681</v>
      </c>
      <c r="D1611" s="214" t="s">
        <v>3169</v>
      </c>
      <c r="E1611" s="235">
        <v>32486.5</v>
      </c>
      <c r="F1611" s="38">
        <v>41837</v>
      </c>
      <c r="G1611" s="40">
        <v>32486.5</v>
      </c>
      <c r="H1611" s="243">
        <f t="shared" si="25"/>
        <v>0</v>
      </c>
      <c r="I1611" s="121" t="s">
        <v>217</v>
      </c>
    </row>
    <row r="1612" spans="1:9" x14ac:dyDescent="0.25">
      <c r="A1612" s="216"/>
      <c r="B1612" s="212" t="s">
        <v>2044</v>
      </c>
      <c r="C1612" s="363" t="s">
        <v>3405</v>
      </c>
      <c r="D1612" s="214" t="s">
        <v>1054</v>
      </c>
      <c r="E1612" s="235">
        <v>145</v>
      </c>
      <c r="F1612" s="35">
        <v>41793</v>
      </c>
      <c r="G1612" s="34">
        <v>145</v>
      </c>
      <c r="H1612" s="86">
        <f t="shared" si="25"/>
        <v>0</v>
      </c>
      <c r="I1612" s="121"/>
    </row>
    <row r="1613" spans="1:9" x14ac:dyDescent="0.25">
      <c r="A1613" s="216"/>
      <c r="B1613" s="212" t="s">
        <v>2342</v>
      </c>
      <c r="C1613" s="363" t="s">
        <v>3405</v>
      </c>
      <c r="D1613" s="214" t="s">
        <v>1054</v>
      </c>
      <c r="E1613" s="235">
        <v>163</v>
      </c>
      <c r="F1613" s="35">
        <v>41796</v>
      </c>
      <c r="G1613" s="44">
        <v>163</v>
      </c>
      <c r="H1613" s="243">
        <f t="shared" si="25"/>
        <v>0</v>
      </c>
      <c r="I1613" s="214"/>
    </row>
    <row r="1614" spans="1:9" x14ac:dyDescent="0.25">
      <c r="A1614" s="216"/>
      <c r="B1614" s="212" t="s">
        <v>1243</v>
      </c>
      <c r="C1614" s="363" t="s">
        <v>3405</v>
      </c>
      <c r="D1614" s="214" t="s">
        <v>1054</v>
      </c>
      <c r="E1614" s="235">
        <v>124</v>
      </c>
      <c r="F1614" s="35">
        <v>41798</v>
      </c>
      <c r="G1614" s="44">
        <v>124</v>
      </c>
      <c r="H1614" s="243">
        <f t="shared" si="25"/>
        <v>0</v>
      </c>
      <c r="I1614" s="214"/>
    </row>
    <row r="1615" spans="1:9" ht="15.75" x14ac:dyDescent="0.25">
      <c r="A1615" s="216"/>
      <c r="B1615" s="342" t="s">
        <v>1825</v>
      </c>
      <c r="C1615" s="343" t="s">
        <v>3573</v>
      </c>
      <c r="D1615" s="214" t="s">
        <v>1054</v>
      </c>
      <c r="E1615" s="235">
        <v>198</v>
      </c>
      <c r="F1615" s="35">
        <v>41804</v>
      </c>
      <c r="G1615" s="44">
        <v>198</v>
      </c>
      <c r="H1615" s="243">
        <f t="shared" si="25"/>
        <v>0</v>
      </c>
      <c r="I1615" s="214"/>
    </row>
    <row r="1616" spans="1:9" x14ac:dyDescent="0.25">
      <c r="A1616" s="216"/>
      <c r="B1616" s="212" t="s">
        <v>1853</v>
      </c>
      <c r="C1616" s="363" t="s">
        <v>3405</v>
      </c>
      <c r="D1616" s="214" t="s">
        <v>47</v>
      </c>
      <c r="E1616" s="235">
        <v>3475</v>
      </c>
      <c r="F1616" s="35">
        <v>41792</v>
      </c>
      <c r="G1616" s="44">
        <v>3475</v>
      </c>
      <c r="H1616" s="86">
        <f t="shared" si="25"/>
        <v>0</v>
      </c>
      <c r="I1616" s="214" t="s">
        <v>3427</v>
      </c>
    </row>
    <row r="1617" spans="1:9" x14ac:dyDescent="0.25">
      <c r="A1617" s="216"/>
      <c r="B1617" s="212" t="s">
        <v>1886</v>
      </c>
      <c r="C1617" s="363" t="s">
        <v>3405</v>
      </c>
      <c r="D1617" s="214" t="s">
        <v>47</v>
      </c>
      <c r="E1617" s="235">
        <v>3389</v>
      </c>
      <c r="F1617" s="35">
        <v>41792</v>
      </c>
      <c r="G1617" s="44">
        <v>3389</v>
      </c>
      <c r="H1617" s="86">
        <f t="shared" si="25"/>
        <v>0</v>
      </c>
      <c r="I1617" s="121" t="s">
        <v>30</v>
      </c>
    </row>
    <row r="1618" spans="1:9" x14ac:dyDescent="0.25">
      <c r="A1618" s="216"/>
      <c r="B1618" s="212" t="s">
        <v>1974</v>
      </c>
      <c r="C1618" s="363" t="s">
        <v>3405</v>
      </c>
      <c r="D1618" s="214" t="s">
        <v>47</v>
      </c>
      <c r="E1618" s="235">
        <v>2575</v>
      </c>
      <c r="F1618" s="35">
        <v>41793</v>
      </c>
      <c r="G1618" s="34">
        <v>2575</v>
      </c>
      <c r="H1618" s="86">
        <f t="shared" si="25"/>
        <v>0</v>
      </c>
      <c r="I1618" s="121" t="s">
        <v>30</v>
      </c>
    </row>
    <row r="1619" spans="1:9" x14ac:dyDescent="0.25">
      <c r="A1619" s="216"/>
      <c r="B1619" s="212" t="s">
        <v>2078</v>
      </c>
      <c r="C1619" s="363" t="s">
        <v>3405</v>
      </c>
      <c r="D1619" s="214" t="s">
        <v>47</v>
      </c>
      <c r="E1619" s="235">
        <v>4840</v>
      </c>
      <c r="F1619" s="35">
        <v>41794</v>
      </c>
      <c r="G1619" s="34">
        <v>4840</v>
      </c>
      <c r="H1619" s="243">
        <f t="shared" si="25"/>
        <v>0</v>
      </c>
      <c r="I1619" s="121" t="s">
        <v>21</v>
      </c>
    </row>
    <row r="1620" spans="1:9" x14ac:dyDescent="0.25">
      <c r="A1620" s="216"/>
      <c r="B1620" s="212" t="s">
        <v>2166</v>
      </c>
      <c r="C1620" s="363" t="s">
        <v>3405</v>
      </c>
      <c r="D1620" s="214" t="s">
        <v>47</v>
      </c>
      <c r="E1620" s="235">
        <v>2601.5</v>
      </c>
      <c r="F1620" s="35">
        <v>41795</v>
      </c>
      <c r="G1620" s="44">
        <v>2601.5</v>
      </c>
      <c r="H1620" s="243">
        <f t="shared" si="25"/>
        <v>0</v>
      </c>
      <c r="I1620" s="214" t="s">
        <v>217</v>
      </c>
    </row>
    <row r="1621" spans="1:9" x14ac:dyDescent="0.25">
      <c r="A1621" s="216"/>
      <c r="B1621" s="212" t="s">
        <v>2281</v>
      </c>
      <c r="C1621" s="363" t="s">
        <v>3405</v>
      </c>
      <c r="D1621" s="214" t="s">
        <v>47</v>
      </c>
      <c r="E1621" s="235">
        <v>3024</v>
      </c>
      <c r="F1621" s="35">
        <v>41797</v>
      </c>
      <c r="G1621" s="44">
        <v>3024</v>
      </c>
      <c r="H1621" s="243">
        <f t="shared" si="25"/>
        <v>0</v>
      </c>
      <c r="I1621" s="214" t="s">
        <v>30</v>
      </c>
    </row>
    <row r="1622" spans="1:9" x14ac:dyDescent="0.25">
      <c r="A1622" s="216"/>
      <c r="B1622" s="212" t="s">
        <v>1161</v>
      </c>
      <c r="C1622" s="363" t="s">
        <v>3405</v>
      </c>
      <c r="D1622" s="214" t="s">
        <v>47</v>
      </c>
      <c r="E1622" s="235">
        <v>2911.2</v>
      </c>
      <c r="F1622" s="35">
        <v>41797</v>
      </c>
      <c r="G1622" s="44">
        <v>2911.2</v>
      </c>
      <c r="H1622" s="243">
        <f t="shared" si="25"/>
        <v>0</v>
      </c>
      <c r="I1622" s="214" t="s">
        <v>30</v>
      </c>
    </row>
    <row r="1623" spans="1:9" x14ac:dyDescent="0.25">
      <c r="A1623" s="216">
        <v>41798</v>
      </c>
      <c r="B1623" s="212" t="s">
        <v>1209</v>
      </c>
      <c r="C1623" s="363" t="s">
        <v>3405</v>
      </c>
      <c r="D1623" s="214" t="s">
        <v>47</v>
      </c>
      <c r="E1623" s="235">
        <v>2880</v>
      </c>
      <c r="F1623" s="35">
        <v>41799</v>
      </c>
      <c r="G1623" s="44">
        <v>2880</v>
      </c>
      <c r="H1623" s="243">
        <f t="shared" si="25"/>
        <v>0</v>
      </c>
      <c r="I1623" s="214" t="s">
        <v>21</v>
      </c>
    </row>
    <row r="1624" spans="1:9" x14ac:dyDescent="0.25">
      <c r="A1624" s="216"/>
      <c r="B1624" s="212" t="s">
        <v>1259</v>
      </c>
      <c r="C1624" s="363" t="s">
        <v>3405</v>
      </c>
      <c r="D1624" s="214" t="s">
        <v>47</v>
      </c>
      <c r="E1624" s="235">
        <v>3271.2</v>
      </c>
      <c r="F1624" s="35">
        <v>41799</v>
      </c>
      <c r="G1624" s="44">
        <v>3271.2</v>
      </c>
      <c r="H1624" s="243">
        <f t="shared" si="25"/>
        <v>0</v>
      </c>
      <c r="I1624" s="214" t="s">
        <v>30</v>
      </c>
    </row>
    <row r="1625" spans="1:9" x14ac:dyDescent="0.25">
      <c r="A1625" s="216"/>
      <c r="B1625" s="212" t="s">
        <v>1374</v>
      </c>
      <c r="C1625" s="363" t="s">
        <v>3405</v>
      </c>
      <c r="D1625" s="214" t="s">
        <v>47</v>
      </c>
      <c r="E1625" s="235">
        <v>3451</v>
      </c>
      <c r="F1625" s="35">
        <v>41800</v>
      </c>
      <c r="G1625" s="44">
        <v>3451</v>
      </c>
      <c r="H1625" s="243">
        <f t="shared" si="25"/>
        <v>0</v>
      </c>
      <c r="I1625" s="214" t="s">
        <v>30</v>
      </c>
    </row>
    <row r="1626" spans="1:9" x14ac:dyDescent="0.25">
      <c r="A1626" s="216"/>
      <c r="B1626" s="212" t="s">
        <v>1440</v>
      </c>
      <c r="C1626" s="363" t="s">
        <v>3405</v>
      </c>
      <c r="D1626" s="214" t="s">
        <v>47</v>
      </c>
      <c r="E1626" s="235">
        <v>2652</v>
      </c>
      <c r="F1626" s="35">
        <v>41801</v>
      </c>
      <c r="G1626" s="44">
        <v>2652</v>
      </c>
      <c r="H1626" s="243">
        <f t="shared" si="25"/>
        <v>0</v>
      </c>
      <c r="I1626" s="214" t="s">
        <v>30</v>
      </c>
    </row>
    <row r="1627" spans="1:9" x14ac:dyDescent="0.25">
      <c r="A1627" s="216"/>
      <c r="B1627" s="212" t="s">
        <v>1449</v>
      </c>
      <c r="C1627" s="363" t="s">
        <v>3405</v>
      </c>
      <c r="D1627" s="214" t="s">
        <v>47</v>
      </c>
      <c r="E1627" s="235">
        <v>40</v>
      </c>
      <c r="F1627" s="35">
        <v>41801</v>
      </c>
      <c r="G1627" s="44">
        <v>40</v>
      </c>
      <c r="H1627" s="243">
        <f t="shared" si="25"/>
        <v>0</v>
      </c>
      <c r="I1627" s="214" t="s">
        <v>30</v>
      </c>
    </row>
    <row r="1628" spans="1:9" x14ac:dyDescent="0.25">
      <c r="A1628" s="216"/>
      <c r="B1628" s="212" t="s">
        <v>1554</v>
      </c>
      <c r="C1628" s="363" t="s">
        <v>3405</v>
      </c>
      <c r="D1628" s="214" t="s">
        <v>47</v>
      </c>
      <c r="E1628" s="235">
        <v>3062.5</v>
      </c>
      <c r="F1628" s="35">
        <v>41802</v>
      </c>
      <c r="G1628" s="44">
        <v>3062.5</v>
      </c>
      <c r="H1628" s="243">
        <f t="shared" si="25"/>
        <v>0</v>
      </c>
      <c r="I1628" s="214" t="s">
        <v>30</v>
      </c>
    </row>
    <row r="1629" spans="1:9" ht="15.75" x14ac:dyDescent="0.25">
      <c r="A1629" s="216"/>
      <c r="B1629" s="342" t="s">
        <v>1651</v>
      </c>
      <c r="C1629" s="343" t="s">
        <v>3573</v>
      </c>
      <c r="D1629" s="214" t="s">
        <v>47</v>
      </c>
      <c r="E1629" s="235">
        <v>3449</v>
      </c>
      <c r="F1629" s="35">
        <v>41804</v>
      </c>
      <c r="G1629" s="44">
        <v>3449</v>
      </c>
      <c r="H1629" s="243">
        <f t="shared" si="25"/>
        <v>0</v>
      </c>
      <c r="I1629" s="214" t="s">
        <v>30</v>
      </c>
    </row>
    <row r="1630" spans="1:9" ht="15.75" x14ac:dyDescent="0.25">
      <c r="A1630" s="216"/>
      <c r="B1630" s="342" t="s">
        <v>1770</v>
      </c>
      <c r="C1630" s="343" t="s">
        <v>3573</v>
      </c>
      <c r="D1630" s="214" t="s">
        <v>47</v>
      </c>
      <c r="E1630" s="235">
        <v>2947.5</v>
      </c>
      <c r="F1630" s="35">
        <v>41805</v>
      </c>
      <c r="G1630" s="44">
        <v>2947.5</v>
      </c>
      <c r="H1630" s="243">
        <f t="shared" si="25"/>
        <v>0</v>
      </c>
      <c r="I1630" s="214" t="s">
        <v>30</v>
      </c>
    </row>
    <row r="1631" spans="1:9" ht="15.75" x14ac:dyDescent="0.25">
      <c r="A1631" s="216"/>
      <c r="B1631" s="342" t="s">
        <v>1851</v>
      </c>
      <c r="C1631" s="343" t="s">
        <v>3573</v>
      </c>
      <c r="D1631" s="214" t="s">
        <v>47</v>
      </c>
      <c r="E1631" s="235">
        <v>3700</v>
      </c>
      <c r="F1631" s="35">
        <v>41806</v>
      </c>
      <c r="G1631" s="44">
        <v>3700</v>
      </c>
      <c r="H1631" s="243">
        <f t="shared" si="25"/>
        <v>0</v>
      </c>
      <c r="I1631" s="214" t="s">
        <v>12</v>
      </c>
    </row>
    <row r="1632" spans="1:9" ht="15.75" x14ac:dyDescent="0.25">
      <c r="A1632" s="216"/>
      <c r="B1632" s="342" t="s">
        <v>1897</v>
      </c>
      <c r="C1632" s="343" t="s">
        <v>3573</v>
      </c>
      <c r="D1632" s="214" t="s">
        <v>47</v>
      </c>
      <c r="E1632" s="235">
        <v>3750</v>
      </c>
      <c r="F1632" s="35">
        <v>41806</v>
      </c>
      <c r="G1632" s="44">
        <v>3750</v>
      </c>
      <c r="H1632" s="243">
        <f t="shared" si="25"/>
        <v>0</v>
      </c>
      <c r="I1632" s="214" t="s">
        <v>30</v>
      </c>
    </row>
    <row r="1633" spans="1:9" ht="15.75" x14ac:dyDescent="0.25">
      <c r="A1633" s="216"/>
      <c r="B1633" s="342" t="s">
        <v>2032</v>
      </c>
      <c r="C1633" s="343" t="s">
        <v>3573</v>
      </c>
      <c r="D1633" s="214" t="s">
        <v>47</v>
      </c>
      <c r="E1633" s="235">
        <v>3400</v>
      </c>
      <c r="F1633" s="35">
        <v>41807</v>
      </c>
      <c r="G1633" s="44">
        <v>3400</v>
      </c>
      <c r="H1633" s="243">
        <f t="shared" si="25"/>
        <v>0</v>
      </c>
      <c r="I1633" s="214" t="s">
        <v>12</v>
      </c>
    </row>
    <row r="1634" spans="1:9" ht="15.75" x14ac:dyDescent="0.25">
      <c r="A1634" s="369">
        <v>41808</v>
      </c>
      <c r="B1634" s="370" t="s">
        <v>2189</v>
      </c>
      <c r="C1634" s="371" t="s">
        <v>3573</v>
      </c>
      <c r="D1634" s="214" t="s">
        <v>47</v>
      </c>
      <c r="E1634" s="235">
        <v>3016</v>
      </c>
      <c r="F1634" s="35">
        <v>41808</v>
      </c>
      <c r="G1634" s="44">
        <v>3016</v>
      </c>
      <c r="H1634" s="243">
        <f t="shared" si="25"/>
        <v>0</v>
      </c>
      <c r="I1634" s="214" t="s">
        <v>12</v>
      </c>
    </row>
    <row r="1635" spans="1:9" ht="15.75" x14ac:dyDescent="0.25">
      <c r="A1635" s="369">
        <v>41808</v>
      </c>
      <c r="B1635" s="370" t="s">
        <v>2234</v>
      </c>
      <c r="C1635" s="371" t="s">
        <v>3573</v>
      </c>
      <c r="D1635" s="214" t="s">
        <v>47</v>
      </c>
      <c r="E1635" s="235">
        <v>3599</v>
      </c>
      <c r="F1635" s="35">
        <v>41809</v>
      </c>
      <c r="G1635" s="44">
        <v>3599</v>
      </c>
      <c r="H1635" s="243">
        <f t="shared" si="25"/>
        <v>0</v>
      </c>
      <c r="I1635" s="214"/>
    </row>
    <row r="1636" spans="1:9" ht="15.75" x14ac:dyDescent="0.25">
      <c r="A1636" s="216"/>
      <c r="B1636" s="342" t="s">
        <v>2279</v>
      </c>
      <c r="C1636" s="343" t="s">
        <v>3573</v>
      </c>
      <c r="D1636" s="214" t="s">
        <v>47</v>
      </c>
      <c r="E1636" s="235">
        <v>3834</v>
      </c>
      <c r="F1636" s="35">
        <v>41811</v>
      </c>
      <c r="G1636" s="44">
        <v>3834</v>
      </c>
      <c r="H1636" s="243">
        <f t="shared" si="25"/>
        <v>0</v>
      </c>
      <c r="I1636" s="214" t="s">
        <v>12</v>
      </c>
    </row>
    <row r="1637" spans="1:9" ht="15.75" x14ac:dyDescent="0.25">
      <c r="A1637" s="216"/>
      <c r="B1637" s="342" t="s">
        <v>1148</v>
      </c>
      <c r="C1637" s="343" t="s">
        <v>3573</v>
      </c>
      <c r="D1637" s="214" t="s">
        <v>47</v>
      </c>
      <c r="E1637" s="235">
        <v>1245</v>
      </c>
      <c r="F1637" s="35">
        <v>41811</v>
      </c>
      <c r="G1637" s="44">
        <v>1245</v>
      </c>
      <c r="H1637" s="243">
        <f t="shared" si="25"/>
        <v>0</v>
      </c>
      <c r="I1637" s="214" t="s">
        <v>21</v>
      </c>
    </row>
    <row r="1638" spans="1:9" ht="15.75" x14ac:dyDescent="0.25">
      <c r="A1638" s="216"/>
      <c r="B1638" s="342" t="s">
        <v>1196</v>
      </c>
      <c r="C1638" s="343" t="s">
        <v>3573</v>
      </c>
      <c r="D1638" s="214" t="s">
        <v>47</v>
      </c>
      <c r="E1638" s="235">
        <v>2821.5</v>
      </c>
      <c r="F1638" s="35">
        <v>41811</v>
      </c>
      <c r="G1638" s="44">
        <v>2821.5</v>
      </c>
      <c r="H1638" s="243">
        <f t="shared" si="25"/>
        <v>0</v>
      </c>
      <c r="I1638" s="214" t="s">
        <v>30</v>
      </c>
    </row>
    <row r="1639" spans="1:9" ht="15.75" x14ac:dyDescent="0.25">
      <c r="A1639" s="216"/>
      <c r="B1639" s="342" t="s">
        <v>1301</v>
      </c>
      <c r="C1639" s="343" t="s">
        <v>3573</v>
      </c>
      <c r="D1639" s="214" t="s">
        <v>47</v>
      </c>
      <c r="E1639" s="235">
        <v>2899.5</v>
      </c>
      <c r="F1639" s="35">
        <v>41812</v>
      </c>
      <c r="G1639" s="44">
        <v>2899.5</v>
      </c>
      <c r="H1639" s="243">
        <f t="shared" si="25"/>
        <v>0</v>
      </c>
      <c r="I1639" s="214" t="s">
        <v>3427</v>
      </c>
    </row>
    <row r="1640" spans="1:9" ht="15.75" x14ac:dyDescent="0.25">
      <c r="A1640" s="216"/>
      <c r="B1640" s="342" t="s">
        <v>1353</v>
      </c>
      <c r="C1640" s="343" t="s">
        <v>3573</v>
      </c>
      <c r="D1640" s="214" t="s">
        <v>47</v>
      </c>
      <c r="E1640" s="235">
        <v>4077</v>
      </c>
      <c r="F1640" s="35">
        <v>41813</v>
      </c>
      <c r="G1640" s="44">
        <v>4077</v>
      </c>
      <c r="H1640" s="243">
        <f t="shared" si="25"/>
        <v>0</v>
      </c>
      <c r="I1640" s="214" t="s">
        <v>30</v>
      </c>
    </row>
    <row r="1641" spans="1:9" ht="15.75" x14ac:dyDescent="0.25">
      <c r="A1641" s="216"/>
      <c r="B1641" s="342" t="s">
        <v>1449</v>
      </c>
      <c r="C1641" s="343" t="s">
        <v>3573</v>
      </c>
      <c r="D1641" s="214" t="s">
        <v>47</v>
      </c>
      <c r="E1641" s="235">
        <v>2959</v>
      </c>
      <c r="F1641" s="35">
        <v>41815</v>
      </c>
      <c r="G1641" s="34">
        <v>2959</v>
      </c>
      <c r="H1641" s="243">
        <f t="shared" si="25"/>
        <v>0</v>
      </c>
      <c r="I1641" s="121" t="s">
        <v>30</v>
      </c>
    </row>
    <row r="1642" spans="1:9" ht="15.75" x14ac:dyDescent="0.25">
      <c r="A1642" s="216"/>
      <c r="B1642" s="342" t="s">
        <v>1533</v>
      </c>
      <c r="C1642" s="343" t="s">
        <v>3573</v>
      </c>
      <c r="D1642" s="214" t="s">
        <v>47</v>
      </c>
      <c r="E1642" s="235">
        <v>40</v>
      </c>
      <c r="F1642" s="35">
        <v>41816</v>
      </c>
      <c r="G1642" s="34">
        <v>40</v>
      </c>
      <c r="H1642" s="243">
        <f t="shared" si="25"/>
        <v>0</v>
      </c>
      <c r="I1642" s="121" t="s">
        <v>30</v>
      </c>
    </row>
    <row r="1643" spans="1:9" x14ac:dyDescent="0.25">
      <c r="A1643" s="216"/>
      <c r="B1643" s="212" t="s">
        <v>1879</v>
      </c>
      <c r="C1643" s="253" t="s">
        <v>3681</v>
      </c>
      <c r="D1643" s="214" t="s">
        <v>47</v>
      </c>
      <c r="E1643" s="235">
        <v>2717</v>
      </c>
      <c r="F1643" s="35">
        <v>41820</v>
      </c>
      <c r="G1643" s="44">
        <v>2717</v>
      </c>
      <c r="H1643" s="243">
        <f t="shared" si="25"/>
        <v>0</v>
      </c>
      <c r="I1643" s="214" t="s">
        <v>27</v>
      </c>
    </row>
    <row r="1644" spans="1:9" x14ac:dyDescent="0.25">
      <c r="A1644" s="211"/>
      <c r="B1644" s="212" t="s">
        <v>1953</v>
      </c>
      <c r="C1644" s="253" t="s">
        <v>3681</v>
      </c>
      <c r="D1644" s="214" t="s">
        <v>47</v>
      </c>
      <c r="E1644" s="235">
        <v>2450.5</v>
      </c>
      <c r="F1644" s="35">
        <v>41820</v>
      </c>
      <c r="G1644" s="44">
        <v>2450.5</v>
      </c>
      <c r="H1644" s="243">
        <f t="shared" si="25"/>
        <v>0</v>
      </c>
      <c r="I1644" s="214" t="s">
        <v>30</v>
      </c>
    </row>
    <row r="1645" spans="1:9" x14ac:dyDescent="0.25">
      <c r="A1645" s="254"/>
      <c r="B1645" s="212" t="s">
        <v>2227</v>
      </c>
      <c r="C1645" s="363" t="s">
        <v>3405</v>
      </c>
      <c r="D1645" s="214" t="s">
        <v>564</v>
      </c>
      <c r="E1645" s="235">
        <v>4394</v>
      </c>
      <c r="F1645" s="35">
        <v>41799</v>
      </c>
      <c r="G1645" s="44">
        <v>4394</v>
      </c>
      <c r="H1645" s="243">
        <f t="shared" si="25"/>
        <v>0</v>
      </c>
      <c r="I1645" s="214" t="s">
        <v>162</v>
      </c>
    </row>
    <row r="1646" spans="1:9" x14ac:dyDescent="0.25">
      <c r="A1646" s="216"/>
      <c r="B1646" s="212" t="s">
        <v>1315</v>
      </c>
      <c r="C1646" s="363" t="s">
        <v>3405</v>
      </c>
      <c r="D1646" s="214" t="s">
        <v>564</v>
      </c>
      <c r="E1646" s="235">
        <v>8930.1</v>
      </c>
      <c r="F1646" s="35">
        <v>41801</v>
      </c>
      <c r="G1646" s="56">
        <v>8930.1</v>
      </c>
      <c r="H1646" s="243">
        <f t="shared" si="25"/>
        <v>0</v>
      </c>
      <c r="I1646" s="214" t="s">
        <v>162</v>
      </c>
    </row>
    <row r="1647" spans="1:9" x14ac:dyDescent="0.25">
      <c r="A1647" s="216"/>
      <c r="B1647" s="212" t="s">
        <v>1601</v>
      </c>
      <c r="C1647" s="363" t="s">
        <v>3405</v>
      </c>
      <c r="D1647" s="214" t="s">
        <v>564</v>
      </c>
      <c r="E1647" s="235">
        <v>6872.5</v>
      </c>
      <c r="F1647" s="35">
        <v>41804</v>
      </c>
      <c r="G1647" s="44">
        <v>6872.5</v>
      </c>
      <c r="H1647" s="243">
        <f t="shared" si="25"/>
        <v>0</v>
      </c>
      <c r="I1647" s="214" t="s">
        <v>162</v>
      </c>
    </row>
    <row r="1648" spans="1:9" x14ac:dyDescent="0.25">
      <c r="A1648" s="216"/>
      <c r="B1648" s="212" t="s">
        <v>1612</v>
      </c>
      <c r="C1648" s="363" t="s">
        <v>3405</v>
      </c>
      <c r="D1648" s="214" t="s">
        <v>564</v>
      </c>
      <c r="E1648" s="235">
        <v>583</v>
      </c>
      <c r="F1648" s="35">
        <v>41804</v>
      </c>
      <c r="G1648" s="44">
        <v>583</v>
      </c>
      <c r="H1648" s="243">
        <f t="shared" si="25"/>
        <v>0</v>
      </c>
      <c r="I1648" s="214" t="s">
        <v>162</v>
      </c>
    </row>
    <row r="1649" spans="1:9" ht="15.75" x14ac:dyDescent="0.25">
      <c r="A1649" s="216"/>
      <c r="B1649" s="342" t="s">
        <v>1429</v>
      </c>
      <c r="C1649" s="343" t="s">
        <v>3573</v>
      </c>
      <c r="D1649" s="214" t="s">
        <v>564</v>
      </c>
      <c r="E1649" s="235">
        <v>7361.2</v>
      </c>
      <c r="F1649" s="35">
        <v>41815</v>
      </c>
      <c r="G1649" s="44">
        <v>7361.2</v>
      </c>
      <c r="H1649" s="243">
        <f t="shared" si="25"/>
        <v>0</v>
      </c>
      <c r="I1649" s="214" t="s">
        <v>162</v>
      </c>
    </row>
    <row r="1650" spans="1:9" x14ac:dyDescent="0.25">
      <c r="A1650" s="216"/>
      <c r="B1650" s="212" t="s">
        <v>1863</v>
      </c>
      <c r="C1650" s="363" t="s">
        <v>3405</v>
      </c>
      <c r="D1650" s="214" t="s">
        <v>544</v>
      </c>
      <c r="E1650" s="235">
        <v>16112</v>
      </c>
      <c r="F1650" s="35">
        <v>41791</v>
      </c>
      <c r="G1650" s="44">
        <v>16112</v>
      </c>
      <c r="H1650" s="86">
        <f t="shared" si="25"/>
        <v>0</v>
      </c>
      <c r="I1650" s="214"/>
    </row>
    <row r="1651" spans="1:9" x14ac:dyDescent="0.25">
      <c r="A1651" s="216"/>
      <c r="B1651" s="212" t="s">
        <v>2076</v>
      </c>
      <c r="C1651" s="363" t="s">
        <v>3405</v>
      </c>
      <c r="D1651" s="214" t="s">
        <v>544</v>
      </c>
      <c r="E1651" s="235">
        <v>25751.5</v>
      </c>
      <c r="F1651" s="35">
        <v>41795</v>
      </c>
      <c r="G1651" s="34">
        <v>25751.5</v>
      </c>
      <c r="H1651" s="243">
        <f t="shared" si="25"/>
        <v>0</v>
      </c>
      <c r="I1651" s="121" t="s">
        <v>27</v>
      </c>
    </row>
    <row r="1652" spans="1:9" x14ac:dyDescent="0.25">
      <c r="A1652" s="216"/>
      <c r="B1652" s="212" t="s">
        <v>2251</v>
      </c>
      <c r="C1652" s="363" t="s">
        <v>3405</v>
      </c>
      <c r="D1652" s="214" t="s">
        <v>544</v>
      </c>
      <c r="E1652" s="235">
        <v>3777.2</v>
      </c>
      <c r="F1652" s="35">
        <v>41796</v>
      </c>
      <c r="G1652" s="44">
        <v>3777.2</v>
      </c>
      <c r="H1652" s="243">
        <f t="shared" si="25"/>
        <v>0</v>
      </c>
      <c r="I1652" s="214"/>
    </row>
    <row r="1653" spans="1:9" x14ac:dyDescent="0.25">
      <c r="A1653" s="216"/>
      <c r="B1653" s="212" t="s">
        <v>2254</v>
      </c>
      <c r="C1653" s="363" t="s">
        <v>3405</v>
      </c>
      <c r="D1653" s="214" t="s">
        <v>544</v>
      </c>
      <c r="E1653" s="235">
        <v>17030.400000000001</v>
      </c>
      <c r="F1653" s="35">
        <v>41796</v>
      </c>
      <c r="G1653" s="44">
        <v>17030.400000000001</v>
      </c>
      <c r="H1653" s="243">
        <f t="shared" si="25"/>
        <v>0</v>
      </c>
      <c r="I1653" s="214"/>
    </row>
    <row r="1654" spans="1:9" x14ac:dyDescent="0.25">
      <c r="A1654" s="216"/>
      <c r="B1654" s="212" t="s">
        <v>1142</v>
      </c>
      <c r="C1654" s="363" t="s">
        <v>3405</v>
      </c>
      <c r="D1654" s="214" t="s">
        <v>544</v>
      </c>
      <c r="E1654" s="235">
        <v>16046</v>
      </c>
      <c r="F1654" s="35">
        <v>41797</v>
      </c>
      <c r="G1654" s="44">
        <v>16046</v>
      </c>
      <c r="H1654" s="243">
        <f t="shared" si="25"/>
        <v>0</v>
      </c>
      <c r="I1654" s="214"/>
    </row>
    <row r="1655" spans="1:9" x14ac:dyDescent="0.25">
      <c r="A1655" s="216"/>
      <c r="B1655" s="212" t="s">
        <v>1489</v>
      </c>
      <c r="C1655" s="363" t="s">
        <v>3405</v>
      </c>
      <c r="D1655" s="214" t="s">
        <v>544</v>
      </c>
      <c r="E1655" s="235">
        <v>3556</v>
      </c>
      <c r="F1655" s="35">
        <v>41802</v>
      </c>
      <c r="G1655" s="44">
        <v>3556</v>
      </c>
      <c r="H1655" s="243">
        <f t="shared" si="25"/>
        <v>0</v>
      </c>
      <c r="I1655" s="214" t="s">
        <v>27</v>
      </c>
    </row>
    <row r="1656" spans="1:9" ht="15.75" x14ac:dyDescent="0.25">
      <c r="A1656" s="216"/>
      <c r="B1656" s="342" t="s">
        <v>1161</v>
      </c>
      <c r="C1656" s="343" t="s">
        <v>3573</v>
      </c>
      <c r="D1656" s="214" t="s">
        <v>544</v>
      </c>
      <c r="E1656" s="235">
        <v>6962</v>
      </c>
      <c r="F1656" s="35">
        <v>41811</v>
      </c>
      <c r="G1656" s="44">
        <v>6962</v>
      </c>
      <c r="H1656" s="243">
        <f t="shared" si="25"/>
        <v>0</v>
      </c>
      <c r="I1656" s="214" t="s">
        <v>27</v>
      </c>
    </row>
    <row r="1657" spans="1:9" ht="15.75" x14ac:dyDescent="0.25">
      <c r="A1657" s="216"/>
      <c r="B1657" s="342" t="s">
        <v>1294</v>
      </c>
      <c r="C1657" s="343" t="s">
        <v>3573</v>
      </c>
      <c r="D1657" s="214" t="s">
        <v>544</v>
      </c>
      <c r="E1657" s="235">
        <v>7165.5</v>
      </c>
      <c r="F1657" s="35">
        <v>41812</v>
      </c>
      <c r="G1657" s="44">
        <v>7165.5</v>
      </c>
      <c r="H1657" s="243">
        <f t="shared" si="25"/>
        <v>0</v>
      </c>
      <c r="I1657" s="214" t="s">
        <v>27</v>
      </c>
    </row>
    <row r="1658" spans="1:9" ht="15.75" x14ac:dyDescent="0.25">
      <c r="A1658" s="216"/>
      <c r="B1658" s="342" t="s">
        <v>1334</v>
      </c>
      <c r="C1658" s="343" t="s">
        <v>3573</v>
      </c>
      <c r="D1658" s="214" t="s">
        <v>544</v>
      </c>
      <c r="E1658" s="235">
        <v>13241</v>
      </c>
      <c r="F1658" s="35">
        <v>41813</v>
      </c>
      <c r="G1658" s="44">
        <v>13241</v>
      </c>
      <c r="H1658" s="243">
        <f t="shared" si="25"/>
        <v>0</v>
      </c>
      <c r="I1658" s="214"/>
    </row>
    <row r="1659" spans="1:9" x14ac:dyDescent="0.25">
      <c r="A1659" s="216"/>
      <c r="B1659" s="212" t="s">
        <v>1910</v>
      </c>
      <c r="C1659" s="363" t="s">
        <v>3405</v>
      </c>
      <c r="D1659" s="214" t="s">
        <v>237</v>
      </c>
      <c r="E1659" s="235">
        <v>9134</v>
      </c>
      <c r="F1659" s="35">
        <v>41792</v>
      </c>
      <c r="G1659" s="34">
        <v>9134</v>
      </c>
      <c r="H1659" s="86">
        <f t="shared" si="25"/>
        <v>0</v>
      </c>
      <c r="I1659" s="121"/>
    </row>
    <row r="1660" spans="1:9" x14ac:dyDescent="0.25">
      <c r="A1660" s="216"/>
      <c r="B1660" s="212" t="s">
        <v>2195</v>
      </c>
      <c r="C1660" s="363" t="s">
        <v>3405</v>
      </c>
      <c r="D1660" s="214" t="s">
        <v>237</v>
      </c>
      <c r="E1660" s="235">
        <v>7025.2</v>
      </c>
      <c r="F1660" s="35">
        <v>41795</v>
      </c>
      <c r="G1660" s="44">
        <v>7025.2</v>
      </c>
      <c r="H1660" s="243">
        <f t="shared" si="25"/>
        <v>0</v>
      </c>
      <c r="I1660" s="214" t="s">
        <v>21</v>
      </c>
    </row>
    <row r="1661" spans="1:9" x14ac:dyDescent="0.25">
      <c r="A1661" s="216"/>
      <c r="B1661" s="212" t="s">
        <v>1181</v>
      </c>
      <c r="C1661" s="363" t="s">
        <v>3405</v>
      </c>
      <c r="D1661" s="214" t="s">
        <v>237</v>
      </c>
      <c r="E1661" s="235">
        <v>8843.2999999999993</v>
      </c>
      <c r="F1661" s="35">
        <v>41797</v>
      </c>
      <c r="G1661" s="44">
        <v>8843.2999999999993</v>
      </c>
      <c r="H1661" s="243">
        <f t="shared" si="25"/>
        <v>0</v>
      </c>
      <c r="I1661" s="214" t="s">
        <v>21</v>
      </c>
    </row>
    <row r="1662" spans="1:9" x14ac:dyDescent="0.25">
      <c r="A1662" s="216"/>
      <c r="B1662" s="212" t="s">
        <v>1285</v>
      </c>
      <c r="C1662" s="363" t="s">
        <v>3405</v>
      </c>
      <c r="D1662" s="214" t="s">
        <v>237</v>
      </c>
      <c r="E1662" s="235">
        <v>5921.5</v>
      </c>
      <c r="F1662" s="35">
        <v>41799</v>
      </c>
      <c r="G1662" s="44">
        <v>5921.5</v>
      </c>
      <c r="H1662" s="243">
        <f t="shared" si="25"/>
        <v>0</v>
      </c>
      <c r="I1662" s="214" t="s">
        <v>21</v>
      </c>
    </row>
    <row r="1663" spans="1:9" x14ac:dyDescent="0.25">
      <c r="A1663" s="216"/>
      <c r="B1663" s="212" t="s">
        <v>1465</v>
      </c>
      <c r="C1663" s="363" t="s">
        <v>3405</v>
      </c>
      <c r="D1663" s="214" t="s">
        <v>237</v>
      </c>
      <c r="E1663" s="235">
        <v>5629</v>
      </c>
      <c r="F1663" s="35">
        <v>41801</v>
      </c>
      <c r="G1663" s="44">
        <v>5629</v>
      </c>
      <c r="H1663" s="243">
        <f t="shared" si="25"/>
        <v>0</v>
      </c>
      <c r="I1663" s="214" t="s">
        <v>21</v>
      </c>
    </row>
    <row r="1664" spans="1:9" ht="15.75" x14ac:dyDescent="0.25">
      <c r="A1664" s="216"/>
      <c r="B1664" s="342" t="s">
        <v>1669</v>
      </c>
      <c r="C1664" s="343" t="s">
        <v>3573</v>
      </c>
      <c r="D1664" s="214" t="s">
        <v>237</v>
      </c>
      <c r="E1664" s="235">
        <v>11432.5</v>
      </c>
      <c r="F1664" s="35">
        <v>41803</v>
      </c>
      <c r="G1664" s="44">
        <v>11432.5</v>
      </c>
      <c r="H1664" s="243">
        <f t="shared" si="25"/>
        <v>0</v>
      </c>
      <c r="I1664" s="214" t="s">
        <v>21</v>
      </c>
    </row>
    <row r="1665" spans="1:9" ht="15.75" x14ac:dyDescent="0.25">
      <c r="A1665" s="216"/>
      <c r="B1665" s="342" t="s">
        <v>1764</v>
      </c>
      <c r="C1665" s="343" t="s">
        <v>3573</v>
      </c>
      <c r="D1665" s="214" t="s">
        <v>237</v>
      </c>
      <c r="E1665" s="235">
        <v>858</v>
      </c>
      <c r="F1665" s="35">
        <v>41804</v>
      </c>
      <c r="G1665" s="44">
        <v>858</v>
      </c>
      <c r="H1665" s="243">
        <f t="shared" si="25"/>
        <v>0</v>
      </c>
      <c r="I1665" s="214" t="s">
        <v>21</v>
      </c>
    </row>
    <row r="1666" spans="1:9" ht="15.75" x14ac:dyDescent="0.25">
      <c r="A1666" s="216"/>
      <c r="B1666" s="342" t="s">
        <v>1907</v>
      </c>
      <c r="C1666" s="343" t="s">
        <v>3573</v>
      </c>
      <c r="D1666" s="214" t="s">
        <v>237</v>
      </c>
      <c r="E1666" s="235">
        <v>9846.5</v>
      </c>
      <c r="F1666" s="35">
        <v>41806</v>
      </c>
      <c r="G1666" s="44">
        <v>9846.5</v>
      </c>
      <c r="H1666" s="243">
        <f t="shared" si="25"/>
        <v>0</v>
      </c>
      <c r="I1666" s="214" t="s">
        <v>21</v>
      </c>
    </row>
    <row r="1667" spans="1:9" ht="15.75" x14ac:dyDescent="0.25">
      <c r="A1667" s="366">
        <v>41809</v>
      </c>
      <c r="B1667" s="367" t="s">
        <v>2134</v>
      </c>
      <c r="C1667" s="368" t="s">
        <v>3573</v>
      </c>
      <c r="D1667" s="214" t="s">
        <v>237</v>
      </c>
      <c r="E1667" s="235">
        <v>7145</v>
      </c>
      <c r="F1667" s="35">
        <v>41809</v>
      </c>
      <c r="G1667" s="44">
        <v>7145</v>
      </c>
      <c r="H1667" s="243">
        <f t="shared" ref="H1667:H1730" si="26">E1667-G1667</f>
        <v>0</v>
      </c>
      <c r="I1667" s="214" t="s">
        <v>21</v>
      </c>
    </row>
    <row r="1668" spans="1:9" ht="15.75" x14ac:dyDescent="0.25">
      <c r="A1668" s="216"/>
      <c r="B1668" s="342" t="s">
        <v>1185</v>
      </c>
      <c r="C1668" s="343" t="s">
        <v>3573</v>
      </c>
      <c r="D1668" s="214" t="s">
        <v>237</v>
      </c>
      <c r="E1668" s="235">
        <v>7725</v>
      </c>
      <c r="F1668" s="35">
        <v>41812</v>
      </c>
      <c r="G1668" s="44">
        <v>7725</v>
      </c>
      <c r="H1668" s="243">
        <f t="shared" si="26"/>
        <v>0</v>
      </c>
      <c r="I1668" s="214" t="s">
        <v>65</v>
      </c>
    </row>
    <row r="1669" spans="1:9" x14ac:dyDescent="0.25">
      <c r="A1669" s="216"/>
      <c r="B1669" s="212" t="s">
        <v>1836</v>
      </c>
      <c r="C1669" s="253" t="s">
        <v>3681</v>
      </c>
      <c r="D1669" s="214" t="s">
        <v>237</v>
      </c>
      <c r="E1669" s="235">
        <v>9578.5</v>
      </c>
      <c r="F1669" s="35">
        <v>41818</v>
      </c>
      <c r="G1669" s="44">
        <v>9578.5</v>
      </c>
      <c r="H1669" s="243">
        <f t="shared" si="26"/>
        <v>0</v>
      </c>
      <c r="I1669" s="214" t="s">
        <v>12</v>
      </c>
    </row>
    <row r="1670" spans="1:9" x14ac:dyDescent="0.25">
      <c r="A1670" s="216"/>
      <c r="B1670" s="212" t="s">
        <v>1896</v>
      </c>
      <c r="C1670" s="363" t="s">
        <v>3405</v>
      </c>
      <c r="D1670" s="214" t="s">
        <v>96</v>
      </c>
      <c r="E1670" s="235">
        <v>21985</v>
      </c>
      <c r="F1670" s="35">
        <v>41793</v>
      </c>
      <c r="G1670" s="34">
        <v>21985</v>
      </c>
      <c r="H1670" s="86">
        <f t="shared" si="26"/>
        <v>0</v>
      </c>
      <c r="I1670" s="121" t="s">
        <v>27</v>
      </c>
    </row>
    <row r="1671" spans="1:9" x14ac:dyDescent="0.25">
      <c r="A1671" s="216"/>
      <c r="B1671" s="212" t="s">
        <v>1903</v>
      </c>
      <c r="C1671" s="363" t="s">
        <v>3405</v>
      </c>
      <c r="D1671" s="214" t="s">
        <v>96</v>
      </c>
      <c r="E1671" s="235">
        <v>20900</v>
      </c>
      <c r="F1671" s="35">
        <v>41793</v>
      </c>
      <c r="G1671" s="34">
        <v>20900</v>
      </c>
      <c r="H1671" s="86">
        <f t="shared" si="26"/>
        <v>0</v>
      </c>
      <c r="I1671" s="121" t="s">
        <v>27</v>
      </c>
    </row>
    <row r="1672" spans="1:9" x14ac:dyDescent="0.25">
      <c r="A1672" s="216"/>
      <c r="B1672" s="212" t="s">
        <v>1287</v>
      </c>
      <c r="C1672" s="363" t="s">
        <v>3405</v>
      </c>
      <c r="D1672" s="214" t="s">
        <v>96</v>
      </c>
      <c r="E1672" s="235">
        <v>77169.600000000006</v>
      </c>
      <c r="F1672" s="35">
        <v>41799</v>
      </c>
      <c r="G1672" s="44">
        <v>77169.600000000006</v>
      </c>
      <c r="H1672" s="243">
        <f t="shared" si="26"/>
        <v>0</v>
      </c>
      <c r="I1672" s="214" t="s">
        <v>27</v>
      </c>
    </row>
    <row r="1673" spans="1:9" x14ac:dyDescent="0.25">
      <c r="A1673" s="216"/>
      <c r="B1673" s="212" t="s">
        <v>1591</v>
      </c>
      <c r="C1673" s="363" t="s">
        <v>3405</v>
      </c>
      <c r="D1673" s="214" t="s">
        <v>96</v>
      </c>
      <c r="E1673" s="235">
        <v>82955.199999999997</v>
      </c>
      <c r="F1673" s="35">
        <v>41807</v>
      </c>
      <c r="G1673" s="44">
        <v>82955.199999999997</v>
      </c>
      <c r="H1673" s="243">
        <f t="shared" si="26"/>
        <v>0</v>
      </c>
      <c r="I1673" s="214" t="s">
        <v>27</v>
      </c>
    </row>
    <row r="1674" spans="1:9" ht="15.75" x14ac:dyDescent="0.25">
      <c r="A1674" s="216"/>
      <c r="B1674" s="342" t="s">
        <v>1923</v>
      </c>
      <c r="C1674" s="343" t="s">
        <v>3573</v>
      </c>
      <c r="D1674" s="214" t="s">
        <v>96</v>
      </c>
      <c r="E1674" s="235">
        <v>16587</v>
      </c>
      <c r="F1674" s="35">
        <v>41807</v>
      </c>
      <c r="G1674" s="44">
        <v>16587</v>
      </c>
      <c r="H1674" s="243">
        <f t="shared" si="26"/>
        <v>0</v>
      </c>
      <c r="I1674" s="214" t="s">
        <v>162</v>
      </c>
    </row>
    <row r="1675" spans="1:9" ht="15.75" x14ac:dyDescent="0.25">
      <c r="A1675" s="216"/>
      <c r="B1675" s="342" t="s">
        <v>1431</v>
      </c>
      <c r="C1675" s="343" t="s">
        <v>3573</v>
      </c>
      <c r="D1675" s="214" t="s">
        <v>96</v>
      </c>
      <c r="E1675" s="235">
        <v>40146.5</v>
      </c>
      <c r="F1675" s="55" t="s">
        <v>3665</v>
      </c>
      <c r="G1675" s="44">
        <v>40146.5</v>
      </c>
      <c r="H1675" s="243">
        <f t="shared" si="26"/>
        <v>0</v>
      </c>
      <c r="I1675" s="214" t="s">
        <v>27</v>
      </c>
    </row>
    <row r="1676" spans="1:9" ht="15.75" x14ac:dyDescent="0.25">
      <c r="A1676" s="216"/>
      <c r="B1676" s="342" t="s">
        <v>1556</v>
      </c>
      <c r="C1676" s="343" t="s">
        <v>3573</v>
      </c>
      <c r="D1676" s="214" t="s">
        <v>3677</v>
      </c>
      <c r="E1676" s="235">
        <v>10639</v>
      </c>
      <c r="F1676" s="35">
        <v>41816</v>
      </c>
      <c r="G1676" s="34">
        <v>10639</v>
      </c>
      <c r="H1676" s="243">
        <f t="shared" si="26"/>
        <v>0</v>
      </c>
      <c r="I1676" s="121" t="s">
        <v>21</v>
      </c>
    </row>
    <row r="1677" spans="1:9" x14ac:dyDescent="0.25">
      <c r="A1677" s="216"/>
      <c r="B1677" s="212" t="s">
        <v>1912</v>
      </c>
      <c r="C1677" s="363" t="s">
        <v>3405</v>
      </c>
      <c r="D1677" s="214" t="s">
        <v>498</v>
      </c>
      <c r="E1677" s="235">
        <v>817.5</v>
      </c>
      <c r="F1677" s="35">
        <v>41793</v>
      </c>
      <c r="G1677" s="34">
        <v>817.5</v>
      </c>
      <c r="H1677" s="86">
        <f t="shared" si="26"/>
        <v>0</v>
      </c>
      <c r="I1677" s="121" t="s">
        <v>217</v>
      </c>
    </row>
    <row r="1678" spans="1:9" ht="15.75" x14ac:dyDescent="0.25">
      <c r="A1678" s="216"/>
      <c r="B1678" s="342" t="s">
        <v>1953</v>
      </c>
      <c r="C1678" s="343" t="s">
        <v>3573</v>
      </c>
      <c r="D1678" s="214" t="s">
        <v>498</v>
      </c>
      <c r="E1678" s="235">
        <v>672</v>
      </c>
      <c r="F1678" s="35">
        <v>41807</v>
      </c>
      <c r="G1678" s="44">
        <v>672</v>
      </c>
      <c r="H1678" s="243">
        <f t="shared" si="26"/>
        <v>0</v>
      </c>
      <c r="I1678" s="214" t="s">
        <v>3427</v>
      </c>
    </row>
    <row r="1679" spans="1:9" ht="15.75" x14ac:dyDescent="0.25">
      <c r="A1679" s="216"/>
      <c r="B1679" s="342" t="s">
        <v>1624</v>
      </c>
      <c r="C1679" s="343" t="s">
        <v>3573</v>
      </c>
      <c r="D1679" s="214" t="s">
        <v>2137</v>
      </c>
      <c r="E1679" s="235">
        <v>8250</v>
      </c>
      <c r="F1679" s="35">
        <v>41803</v>
      </c>
      <c r="G1679" s="44">
        <v>8250</v>
      </c>
      <c r="H1679" s="243">
        <f t="shared" si="26"/>
        <v>0</v>
      </c>
      <c r="I1679" s="214"/>
    </row>
    <row r="1680" spans="1:9" ht="15.75" x14ac:dyDescent="0.25">
      <c r="A1680" s="216"/>
      <c r="B1680" s="342" t="s">
        <v>1727</v>
      </c>
      <c r="C1680" s="343" t="s">
        <v>3573</v>
      </c>
      <c r="D1680" s="214" t="s">
        <v>2137</v>
      </c>
      <c r="E1680" s="235">
        <v>176</v>
      </c>
      <c r="F1680" s="35">
        <v>41804</v>
      </c>
      <c r="G1680" s="44">
        <v>176</v>
      </c>
      <c r="H1680" s="243">
        <f t="shared" si="26"/>
        <v>0</v>
      </c>
      <c r="I1680" s="58"/>
    </row>
    <row r="1681" spans="1:9" x14ac:dyDescent="0.25">
      <c r="A1681" s="216"/>
      <c r="B1681" s="212" t="s">
        <v>1988</v>
      </c>
      <c r="C1681" s="253" t="s">
        <v>3681</v>
      </c>
      <c r="D1681" s="214" t="s">
        <v>142</v>
      </c>
      <c r="E1681" s="235">
        <v>1089.5999999999999</v>
      </c>
      <c r="F1681" s="38">
        <v>41821</v>
      </c>
      <c r="G1681" s="245">
        <v>1089.5999999999999</v>
      </c>
      <c r="H1681" s="243">
        <f t="shared" si="26"/>
        <v>0</v>
      </c>
      <c r="I1681" s="214" t="s">
        <v>217</v>
      </c>
    </row>
    <row r="1682" spans="1:9" x14ac:dyDescent="0.25">
      <c r="A1682" s="216"/>
      <c r="B1682" s="212" t="s">
        <v>1892</v>
      </c>
      <c r="C1682" s="363" t="s">
        <v>3405</v>
      </c>
      <c r="D1682" s="214" t="s">
        <v>32</v>
      </c>
      <c r="E1682" s="235">
        <v>5283</v>
      </c>
      <c r="F1682" s="35">
        <v>41792</v>
      </c>
      <c r="G1682" s="44">
        <v>5283</v>
      </c>
      <c r="H1682" s="86">
        <f t="shared" si="26"/>
        <v>0</v>
      </c>
      <c r="I1682" s="121" t="s">
        <v>30</v>
      </c>
    </row>
    <row r="1683" spans="1:9" x14ac:dyDescent="0.25">
      <c r="A1683" s="216"/>
      <c r="B1683" s="212" t="s">
        <v>2000</v>
      </c>
      <c r="C1683" s="363" t="s">
        <v>3405</v>
      </c>
      <c r="D1683" s="214" t="s">
        <v>32</v>
      </c>
      <c r="E1683" s="235">
        <v>6061.12</v>
      </c>
      <c r="F1683" s="35">
        <v>41793</v>
      </c>
      <c r="G1683" s="34">
        <v>6061.12</v>
      </c>
      <c r="H1683" s="86">
        <f t="shared" si="26"/>
        <v>0</v>
      </c>
      <c r="I1683" s="121"/>
    </row>
    <row r="1684" spans="1:9" x14ac:dyDescent="0.25">
      <c r="A1684" s="216"/>
      <c r="B1684" s="212" t="s">
        <v>2273</v>
      </c>
      <c r="C1684" s="363" t="s">
        <v>3405</v>
      </c>
      <c r="D1684" s="214" t="s">
        <v>32</v>
      </c>
      <c r="E1684" s="235">
        <v>7256.6</v>
      </c>
      <c r="F1684" s="35">
        <v>41797</v>
      </c>
      <c r="G1684" s="44">
        <v>7256.6</v>
      </c>
      <c r="H1684" s="243">
        <f t="shared" si="26"/>
        <v>0</v>
      </c>
      <c r="I1684" s="214" t="s">
        <v>30</v>
      </c>
    </row>
    <row r="1685" spans="1:9" x14ac:dyDescent="0.25">
      <c r="A1685" s="216"/>
      <c r="B1685" s="212" t="s">
        <v>1171</v>
      </c>
      <c r="C1685" s="363" t="s">
        <v>3405</v>
      </c>
      <c r="D1685" s="214" t="s">
        <v>32</v>
      </c>
      <c r="E1685" s="235">
        <v>14379.5</v>
      </c>
      <c r="F1685" s="35">
        <v>41797</v>
      </c>
      <c r="G1685" s="44">
        <v>14379.5</v>
      </c>
      <c r="H1685" s="243">
        <f t="shared" si="26"/>
        <v>0</v>
      </c>
      <c r="I1685" s="214" t="s">
        <v>217</v>
      </c>
    </row>
    <row r="1686" spans="1:9" x14ac:dyDescent="0.25">
      <c r="A1686" s="216"/>
      <c r="B1686" s="212" t="s">
        <v>1263</v>
      </c>
      <c r="C1686" s="363" t="s">
        <v>3405</v>
      </c>
      <c r="D1686" s="214" t="s">
        <v>32</v>
      </c>
      <c r="E1686" s="235">
        <v>9547.2000000000007</v>
      </c>
      <c r="F1686" s="35">
        <v>41799</v>
      </c>
      <c r="G1686" s="44">
        <v>9547.2000000000007</v>
      </c>
      <c r="H1686" s="243">
        <f t="shared" si="26"/>
        <v>0</v>
      </c>
      <c r="I1686" s="214" t="s">
        <v>30</v>
      </c>
    </row>
    <row r="1687" spans="1:9" x14ac:dyDescent="0.25">
      <c r="A1687" s="216"/>
      <c r="B1687" s="212" t="s">
        <v>1385</v>
      </c>
      <c r="C1687" s="363" t="s">
        <v>3405</v>
      </c>
      <c r="D1687" s="214" t="s">
        <v>32</v>
      </c>
      <c r="E1687" s="235">
        <v>7894.8</v>
      </c>
      <c r="F1687" s="35">
        <v>41800</v>
      </c>
      <c r="G1687" s="44">
        <v>7894.8</v>
      </c>
      <c r="H1687" s="243">
        <f t="shared" si="26"/>
        <v>0</v>
      </c>
      <c r="I1687" s="214" t="s">
        <v>30</v>
      </c>
    </row>
    <row r="1688" spans="1:9" x14ac:dyDescent="0.25">
      <c r="A1688" s="216"/>
      <c r="B1688" s="212" t="s">
        <v>1435</v>
      </c>
      <c r="C1688" s="363" t="s">
        <v>3405</v>
      </c>
      <c r="D1688" s="214" t="s">
        <v>32</v>
      </c>
      <c r="E1688" s="235">
        <v>2569</v>
      </c>
      <c r="F1688" s="35">
        <v>41801</v>
      </c>
      <c r="G1688" s="44">
        <v>2569</v>
      </c>
      <c r="H1688" s="243">
        <f t="shared" si="26"/>
        <v>0</v>
      </c>
      <c r="I1688" s="214" t="s">
        <v>30</v>
      </c>
    </row>
    <row r="1689" spans="1:9" x14ac:dyDescent="0.25">
      <c r="A1689" s="216"/>
      <c r="B1689" s="212" t="s">
        <v>1573</v>
      </c>
      <c r="C1689" s="363" t="s">
        <v>3405</v>
      </c>
      <c r="D1689" s="214" t="s">
        <v>32</v>
      </c>
      <c r="E1689" s="235">
        <v>4987</v>
      </c>
      <c r="F1689" s="35">
        <v>41802</v>
      </c>
      <c r="G1689" s="44">
        <v>4987</v>
      </c>
      <c r="H1689" s="243">
        <f t="shared" si="26"/>
        <v>0</v>
      </c>
      <c r="I1689" s="214" t="s">
        <v>30</v>
      </c>
    </row>
    <row r="1690" spans="1:9" ht="15.75" x14ac:dyDescent="0.25">
      <c r="A1690" s="216"/>
      <c r="B1690" s="342" t="s">
        <v>1674</v>
      </c>
      <c r="C1690" s="343" t="s">
        <v>3573</v>
      </c>
      <c r="D1690" s="214" t="s">
        <v>32</v>
      </c>
      <c r="E1690" s="235">
        <v>5052</v>
      </c>
      <c r="F1690" s="35">
        <v>41804</v>
      </c>
      <c r="G1690" s="44">
        <v>5052</v>
      </c>
      <c r="H1690" s="243">
        <f t="shared" si="26"/>
        <v>0</v>
      </c>
      <c r="I1690" s="214" t="s">
        <v>30</v>
      </c>
    </row>
    <row r="1691" spans="1:9" ht="15.75" x14ac:dyDescent="0.25">
      <c r="A1691" s="216"/>
      <c r="B1691" s="342" t="s">
        <v>1929</v>
      </c>
      <c r="C1691" s="343" t="s">
        <v>3573</v>
      </c>
      <c r="D1691" s="214" t="s">
        <v>32</v>
      </c>
      <c r="E1691" s="235">
        <v>5745</v>
      </c>
      <c r="F1691" s="35">
        <v>41806</v>
      </c>
      <c r="G1691" s="44">
        <v>5745</v>
      </c>
      <c r="H1691" s="243">
        <f t="shared" si="26"/>
        <v>0</v>
      </c>
      <c r="I1691" s="214" t="s">
        <v>30</v>
      </c>
    </row>
    <row r="1692" spans="1:9" ht="15.75" x14ac:dyDescent="0.25">
      <c r="A1692" s="216"/>
      <c r="B1692" s="342" t="s">
        <v>2276</v>
      </c>
      <c r="C1692" s="343" t="s">
        <v>3573</v>
      </c>
      <c r="D1692" s="214" t="s">
        <v>32</v>
      </c>
      <c r="E1692" s="235">
        <v>5668</v>
      </c>
      <c r="F1692" s="35">
        <v>41810</v>
      </c>
      <c r="G1692" s="44">
        <v>5668</v>
      </c>
      <c r="H1692" s="243">
        <f t="shared" si="26"/>
        <v>0</v>
      </c>
      <c r="I1692" s="214" t="s">
        <v>12</v>
      </c>
    </row>
    <row r="1693" spans="1:9" ht="15.75" x14ac:dyDescent="0.25">
      <c r="A1693" s="216"/>
      <c r="B1693" s="342" t="s">
        <v>2333</v>
      </c>
      <c r="C1693" s="343" t="s">
        <v>3573</v>
      </c>
      <c r="D1693" s="214" t="s">
        <v>32</v>
      </c>
      <c r="E1693" s="235">
        <v>7758</v>
      </c>
      <c r="F1693" s="35">
        <v>41810</v>
      </c>
      <c r="G1693" s="44">
        <v>7758</v>
      </c>
      <c r="H1693" s="243">
        <f t="shared" si="26"/>
        <v>0</v>
      </c>
      <c r="I1693" s="214" t="s">
        <v>30</v>
      </c>
    </row>
    <row r="1694" spans="1:9" ht="15.75" x14ac:dyDescent="0.25">
      <c r="A1694" s="216"/>
      <c r="B1694" s="342" t="s">
        <v>1344</v>
      </c>
      <c r="C1694" s="343" t="s">
        <v>3573</v>
      </c>
      <c r="D1694" s="214" t="s">
        <v>32</v>
      </c>
      <c r="E1694" s="235">
        <v>5325</v>
      </c>
      <c r="F1694" s="35">
        <v>41813</v>
      </c>
      <c r="G1694" s="44">
        <v>5325</v>
      </c>
      <c r="H1694" s="243">
        <f t="shared" si="26"/>
        <v>0</v>
      </c>
      <c r="I1694" s="214" t="s">
        <v>30</v>
      </c>
    </row>
    <row r="1695" spans="1:9" ht="15.75" x14ac:dyDescent="0.25">
      <c r="A1695" s="216"/>
      <c r="B1695" s="342" t="s">
        <v>1464</v>
      </c>
      <c r="C1695" s="343" t="s">
        <v>3573</v>
      </c>
      <c r="D1695" s="214" t="s">
        <v>32</v>
      </c>
      <c r="E1695" s="235">
        <v>6015.5</v>
      </c>
      <c r="F1695" s="35">
        <v>41815</v>
      </c>
      <c r="G1695" s="34">
        <v>6015.5</v>
      </c>
      <c r="H1695" s="243">
        <f t="shared" si="26"/>
        <v>0</v>
      </c>
      <c r="I1695" s="121" t="s">
        <v>30</v>
      </c>
    </row>
    <row r="1696" spans="1:9" ht="15.75" x14ac:dyDescent="0.25">
      <c r="A1696" s="216"/>
      <c r="B1696" s="342" t="s">
        <v>1538</v>
      </c>
      <c r="C1696" s="343" t="s">
        <v>3573</v>
      </c>
      <c r="D1696" s="214" t="s">
        <v>32</v>
      </c>
      <c r="E1696" s="235">
        <v>6979</v>
      </c>
      <c r="F1696" s="35">
        <v>41816</v>
      </c>
      <c r="G1696" s="34">
        <v>6979</v>
      </c>
      <c r="H1696" s="243">
        <f t="shared" si="26"/>
        <v>0</v>
      </c>
      <c r="I1696" s="121" t="s">
        <v>30</v>
      </c>
    </row>
    <row r="1697" spans="1:9" x14ac:dyDescent="0.25">
      <c r="A1697" s="216"/>
      <c r="B1697" s="212" t="s">
        <v>1718</v>
      </c>
      <c r="C1697" s="253" t="s">
        <v>3681</v>
      </c>
      <c r="D1697" s="214" t="s">
        <v>32</v>
      </c>
      <c r="E1697" s="235">
        <v>6021</v>
      </c>
      <c r="F1697" s="35">
        <v>41818</v>
      </c>
      <c r="G1697" s="44">
        <v>6021</v>
      </c>
      <c r="H1697" s="243">
        <f t="shared" si="26"/>
        <v>0</v>
      </c>
      <c r="I1697" s="214" t="s">
        <v>30</v>
      </c>
    </row>
    <row r="1698" spans="1:9" x14ac:dyDescent="0.25">
      <c r="A1698" s="216"/>
      <c r="B1698" s="212" t="s">
        <v>1794</v>
      </c>
      <c r="C1698" s="253" t="s">
        <v>3681</v>
      </c>
      <c r="D1698" s="214" t="s">
        <v>32</v>
      </c>
      <c r="E1698" s="235">
        <v>10102</v>
      </c>
      <c r="F1698" s="35">
        <v>41818</v>
      </c>
      <c r="G1698" s="44">
        <v>10102</v>
      </c>
      <c r="H1698" s="243">
        <f t="shared" si="26"/>
        <v>0</v>
      </c>
      <c r="I1698" s="214" t="s">
        <v>30</v>
      </c>
    </row>
    <row r="1699" spans="1:9" x14ac:dyDescent="0.25">
      <c r="A1699" s="216"/>
      <c r="B1699" s="212" t="s">
        <v>1954</v>
      </c>
      <c r="C1699" s="253" t="s">
        <v>3681</v>
      </c>
      <c r="D1699" s="214" t="s">
        <v>32</v>
      </c>
      <c r="E1699" s="235">
        <v>10510</v>
      </c>
      <c r="F1699" s="35">
        <v>41820</v>
      </c>
      <c r="G1699" s="44">
        <v>10510</v>
      </c>
      <c r="H1699" s="243">
        <f t="shared" si="26"/>
        <v>0</v>
      </c>
      <c r="I1699" s="214" t="s">
        <v>30</v>
      </c>
    </row>
    <row r="1700" spans="1:9" x14ac:dyDescent="0.25">
      <c r="A1700" s="216"/>
      <c r="B1700" s="212" t="s">
        <v>1959</v>
      </c>
      <c r="C1700" s="363" t="s">
        <v>3405</v>
      </c>
      <c r="D1700" s="20" t="s">
        <v>3470</v>
      </c>
      <c r="E1700" s="239">
        <v>4225</v>
      </c>
      <c r="F1700" s="38" t="s">
        <v>3471</v>
      </c>
      <c r="G1700" s="34">
        <v>4225</v>
      </c>
      <c r="H1700" s="86">
        <f t="shared" si="26"/>
        <v>0</v>
      </c>
      <c r="I1700" s="32"/>
    </row>
    <row r="1701" spans="1:9" x14ac:dyDescent="0.25">
      <c r="A1701" s="216"/>
      <c r="B1701" s="212" t="s">
        <v>1303</v>
      </c>
      <c r="C1701" s="363" t="s">
        <v>3405</v>
      </c>
      <c r="D1701" s="214" t="s">
        <v>3470</v>
      </c>
      <c r="E1701" s="235">
        <v>2368.8000000000002</v>
      </c>
      <c r="F1701" s="38" t="s">
        <v>3711</v>
      </c>
      <c r="G1701" s="245">
        <v>2368.8000000000002</v>
      </c>
      <c r="H1701" s="243">
        <f t="shared" si="26"/>
        <v>0</v>
      </c>
      <c r="I1701" s="214"/>
    </row>
    <row r="1702" spans="1:9" ht="15.75" x14ac:dyDescent="0.25">
      <c r="A1702" s="216"/>
      <c r="B1702" s="342" t="s">
        <v>1982</v>
      </c>
      <c r="C1702" s="343" t="s">
        <v>3573</v>
      </c>
      <c r="D1702" s="20" t="s">
        <v>3140</v>
      </c>
      <c r="E1702" s="239">
        <v>4314.5</v>
      </c>
      <c r="F1702" s="340" t="s">
        <v>3712</v>
      </c>
      <c r="G1702" s="44">
        <v>4314.5</v>
      </c>
      <c r="H1702" s="243">
        <f t="shared" si="26"/>
        <v>0</v>
      </c>
      <c r="I1702" s="20"/>
    </row>
    <row r="1703" spans="1:9" ht="15.75" x14ac:dyDescent="0.25">
      <c r="A1703" s="216"/>
      <c r="B1703" s="342" t="s">
        <v>1505</v>
      </c>
      <c r="C1703" s="343" t="s">
        <v>3573</v>
      </c>
      <c r="D1703" s="214" t="s">
        <v>3140</v>
      </c>
      <c r="E1703" s="235">
        <v>2510.1999999999998</v>
      </c>
      <c r="F1703" s="38" t="s">
        <v>3713</v>
      </c>
      <c r="G1703" s="34">
        <v>2510.1999999999998</v>
      </c>
      <c r="H1703" s="243">
        <f t="shared" si="26"/>
        <v>0</v>
      </c>
      <c r="I1703" s="121"/>
    </row>
    <row r="1704" spans="1:9" x14ac:dyDescent="0.25">
      <c r="A1704" s="216"/>
      <c r="B1704" s="212" t="s">
        <v>1998</v>
      </c>
      <c r="C1704" s="253" t="s">
        <v>3681</v>
      </c>
      <c r="D1704" s="214" t="s">
        <v>3140</v>
      </c>
      <c r="E1704" s="235">
        <v>3425.1</v>
      </c>
      <c r="F1704" s="38" t="s">
        <v>3716</v>
      </c>
      <c r="G1704" s="245">
        <v>3425.1</v>
      </c>
      <c r="H1704" s="243">
        <f t="shared" si="26"/>
        <v>0</v>
      </c>
      <c r="I1704" s="214"/>
    </row>
    <row r="1705" spans="1:9" x14ac:dyDescent="0.25">
      <c r="A1705" s="216"/>
      <c r="B1705" s="212" t="s">
        <v>1810</v>
      </c>
      <c r="C1705" s="363" t="s">
        <v>3405</v>
      </c>
      <c r="D1705" s="214" t="s">
        <v>106</v>
      </c>
      <c r="E1705" s="235">
        <v>60746.5</v>
      </c>
      <c r="F1705" s="35">
        <v>41795</v>
      </c>
      <c r="G1705" s="44">
        <v>60746.5</v>
      </c>
      <c r="H1705" s="86">
        <f t="shared" si="26"/>
        <v>0</v>
      </c>
      <c r="I1705" s="58" t="s">
        <v>162</v>
      </c>
    </row>
    <row r="1706" spans="1:9" x14ac:dyDescent="0.25">
      <c r="A1706" s="219"/>
      <c r="B1706" s="212" t="s">
        <v>1812</v>
      </c>
      <c r="C1706" s="363" t="s">
        <v>3405</v>
      </c>
      <c r="D1706" s="214" t="s">
        <v>106</v>
      </c>
      <c r="E1706" s="235">
        <v>10200</v>
      </c>
      <c r="F1706" s="35">
        <v>41795</v>
      </c>
      <c r="G1706" s="44">
        <v>10200</v>
      </c>
      <c r="H1706" s="86">
        <f t="shared" si="26"/>
        <v>0</v>
      </c>
      <c r="I1706" s="214" t="s">
        <v>12</v>
      </c>
    </row>
    <row r="1707" spans="1:9" x14ac:dyDescent="0.25">
      <c r="A1707" s="216"/>
      <c r="B1707" s="212" t="s">
        <v>2050</v>
      </c>
      <c r="C1707" s="363" t="s">
        <v>3405</v>
      </c>
      <c r="D1707" s="214" t="s">
        <v>106</v>
      </c>
      <c r="E1707" s="235">
        <v>12940</v>
      </c>
      <c r="F1707" s="35">
        <v>41797</v>
      </c>
      <c r="G1707" s="34">
        <v>12970</v>
      </c>
      <c r="H1707" s="86">
        <f t="shared" si="26"/>
        <v>-30</v>
      </c>
      <c r="I1707" s="52" t="s">
        <v>21</v>
      </c>
    </row>
    <row r="1708" spans="1:9" x14ac:dyDescent="0.25">
      <c r="A1708" s="216"/>
      <c r="B1708" s="212" t="s">
        <v>2054</v>
      </c>
      <c r="C1708" s="363" t="s">
        <v>3405</v>
      </c>
      <c r="D1708" s="214" t="s">
        <v>106</v>
      </c>
      <c r="E1708" s="235">
        <v>175987.5</v>
      </c>
      <c r="F1708" s="35">
        <v>41797</v>
      </c>
      <c r="G1708" s="34">
        <v>175987.5</v>
      </c>
      <c r="H1708" s="86">
        <f t="shared" si="26"/>
        <v>0</v>
      </c>
      <c r="I1708" s="121" t="s">
        <v>21</v>
      </c>
    </row>
    <row r="1709" spans="1:9" x14ac:dyDescent="0.25">
      <c r="A1709" s="211"/>
      <c r="B1709" s="212" t="s">
        <v>2055</v>
      </c>
      <c r="C1709" s="363" t="s">
        <v>3405</v>
      </c>
      <c r="D1709" s="214" t="s">
        <v>106</v>
      </c>
      <c r="E1709" s="235">
        <v>147684</v>
      </c>
      <c r="F1709" s="35">
        <v>41797</v>
      </c>
      <c r="G1709" s="34">
        <v>147684</v>
      </c>
      <c r="H1709" s="86">
        <f t="shared" si="26"/>
        <v>0</v>
      </c>
      <c r="I1709" s="121" t="s">
        <v>21</v>
      </c>
    </row>
    <row r="1710" spans="1:9" x14ac:dyDescent="0.25">
      <c r="A1710" s="216"/>
      <c r="B1710" s="212" t="s">
        <v>2296</v>
      </c>
      <c r="C1710" s="363" t="s">
        <v>3405</v>
      </c>
      <c r="D1710" s="214" t="s">
        <v>106</v>
      </c>
      <c r="E1710" s="235">
        <v>13900</v>
      </c>
      <c r="F1710" s="35">
        <v>41803</v>
      </c>
      <c r="G1710" s="44">
        <v>13900</v>
      </c>
      <c r="H1710" s="243">
        <f t="shared" si="26"/>
        <v>0</v>
      </c>
      <c r="I1710" s="214" t="s">
        <v>12</v>
      </c>
    </row>
    <row r="1711" spans="1:9" x14ac:dyDescent="0.25">
      <c r="A1711" s="216"/>
      <c r="B1711" s="212" t="s">
        <v>2352</v>
      </c>
      <c r="C1711" s="363" t="s">
        <v>3405</v>
      </c>
      <c r="D1711" s="214" t="s">
        <v>106</v>
      </c>
      <c r="E1711" s="235">
        <v>156510</v>
      </c>
      <c r="F1711" s="35">
        <v>41807</v>
      </c>
      <c r="G1711" s="44">
        <v>156510</v>
      </c>
      <c r="H1711" s="243">
        <f t="shared" si="26"/>
        <v>0</v>
      </c>
      <c r="I1711" s="214"/>
    </row>
    <row r="1712" spans="1:9" x14ac:dyDescent="0.25">
      <c r="A1712" s="216"/>
      <c r="B1712" s="212" t="s">
        <v>1133</v>
      </c>
      <c r="C1712" s="363" t="s">
        <v>3405</v>
      </c>
      <c r="D1712" s="214" t="s">
        <v>106</v>
      </c>
      <c r="E1712" s="235">
        <v>405288</v>
      </c>
      <c r="F1712" s="35">
        <v>41807</v>
      </c>
      <c r="G1712" s="44">
        <v>405288</v>
      </c>
      <c r="H1712" s="243">
        <f t="shared" si="26"/>
        <v>0</v>
      </c>
      <c r="I1712" s="214"/>
    </row>
    <row r="1713" spans="1:9" x14ac:dyDescent="0.25">
      <c r="A1713" s="216"/>
      <c r="B1713" s="212" t="s">
        <v>1134</v>
      </c>
      <c r="C1713" s="363" t="s">
        <v>3405</v>
      </c>
      <c r="D1713" s="214" t="s">
        <v>106</v>
      </c>
      <c r="E1713" s="235">
        <v>413520</v>
      </c>
      <c r="F1713" s="35">
        <v>41807</v>
      </c>
      <c r="G1713" s="44">
        <v>413520</v>
      </c>
      <c r="H1713" s="243">
        <f t="shared" si="26"/>
        <v>0</v>
      </c>
      <c r="I1713" s="214"/>
    </row>
    <row r="1714" spans="1:9" x14ac:dyDescent="0.25">
      <c r="A1714" s="216"/>
      <c r="B1714" s="212" t="s">
        <v>1213</v>
      </c>
      <c r="C1714" s="363" t="s">
        <v>3405</v>
      </c>
      <c r="D1714" s="214" t="s">
        <v>106</v>
      </c>
      <c r="E1714" s="235">
        <v>6344</v>
      </c>
      <c r="F1714" s="35">
        <v>41807</v>
      </c>
      <c r="G1714" s="44">
        <v>6344</v>
      </c>
      <c r="H1714" s="243">
        <f t="shared" si="26"/>
        <v>0</v>
      </c>
      <c r="I1714" s="214" t="s">
        <v>21</v>
      </c>
    </row>
    <row r="1715" spans="1:9" x14ac:dyDescent="0.25">
      <c r="A1715" s="216"/>
      <c r="B1715" s="212" t="s">
        <v>1275</v>
      </c>
      <c r="C1715" s="363" t="s">
        <v>3405</v>
      </c>
      <c r="D1715" s="214" t="s">
        <v>106</v>
      </c>
      <c r="E1715" s="235">
        <v>108852.45</v>
      </c>
      <c r="F1715" s="35">
        <v>41807</v>
      </c>
      <c r="G1715" s="44">
        <v>108852.45</v>
      </c>
      <c r="H1715" s="243">
        <f t="shared" si="26"/>
        <v>0</v>
      </c>
      <c r="I1715" s="214"/>
    </row>
    <row r="1716" spans="1:9" x14ac:dyDescent="0.25">
      <c r="A1716" s="216"/>
      <c r="B1716" s="212" t="s">
        <v>1535</v>
      </c>
      <c r="C1716" s="363" t="s">
        <v>3405</v>
      </c>
      <c r="D1716" s="214" t="s">
        <v>106</v>
      </c>
      <c r="E1716" s="235">
        <v>26039</v>
      </c>
      <c r="F1716" s="35">
        <v>41807</v>
      </c>
      <c r="G1716" s="44">
        <v>26039</v>
      </c>
      <c r="H1716" s="243">
        <f t="shared" si="26"/>
        <v>0</v>
      </c>
      <c r="I1716" s="214" t="s">
        <v>217</v>
      </c>
    </row>
    <row r="1717" spans="1:9" x14ac:dyDescent="0.25">
      <c r="A1717" s="216"/>
      <c r="B1717" s="212" t="s">
        <v>1595</v>
      </c>
      <c r="C1717" s="363" t="s">
        <v>3405</v>
      </c>
      <c r="D1717" s="214" t="s">
        <v>106</v>
      </c>
      <c r="E1717" s="235">
        <v>56911</v>
      </c>
      <c r="F1717" s="35">
        <v>41816</v>
      </c>
      <c r="G1717" s="44">
        <v>56911</v>
      </c>
      <c r="H1717" s="243">
        <f t="shared" si="26"/>
        <v>0</v>
      </c>
      <c r="I1717" s="214"/>
    </row>
    <row r="1718" spans="1:9" ht="15.75" x14ac:dyDescent="0.25">
      <c r="A1718" s="216"/>
      <c r="B1718" s="342" t="s">
        <v>1728</v>
      </c>
      <c r="C1718" s="343" t="s">
        <v>3573</v>
      </c>
      <c r="D1718" s="214" t="s">
        <v>106</v>
      </c>
      <c r="E1718" s="235">
        <v>132678</v>
      </c>
      <c r="F1718" s="35">
        <v>41810</v>
      </c>
      <c r="G1718" s="44">
        <v>132678</v>
      </c>
      <c r="H1718" s="243">
        <f t="shared" si="26"/>
        <v>0</v>
      </c>
      <c r="I1718" s="214" t="s">
        <v>3427</v>
      </c>
    </row>
    <row r="1719" spans="1:9" ht="15.75" x14ac:dyDescent="0.25">
      <c r="A1719" s="216"/>
      <c r="B1719" s="342" t="s">
        <v>1729</v>
      </c>
      <c r="C1719" s="343" t="s">
        <v>3573</v>
      </c>
      <c r="D1719" s="214" t="s">
        <v>106</v>
      </c>
      <c r="E1719" s="235">
        <v>132415</v>
      </c>
      <c r="F1719" s="35">
        <v>41810</v>
      </c>
      <c r="G1719" s="44">
        <v>132415</v>
      </c>
      <c r="H1719" s="243">
        <f t="shared" si="26"/>
        <v>0</v>
      </c>
      <c r="I1719" s="58" t="s">
        <v>3427</v>
      </c>
    </row>
    <row r="1720" spans="1:9" ht="15.75" x14ac:dyDescent="0.25">
      <c r="A1720" s="216"/>
      <c r="B1720" s="342" t="s">
        <v>1730</v>
      </c>
      <c r="C1720" s="343" t="s">
        <v>3573</v>
      </c>
      <c r="D1720" s="214" t="s">
        <v>106</v>
      </c>
      <c r="E1720" s="235">
        <v>268339</v>
      </c>
      <c r="F1720" s="35">
        <v>41812</v>
      </c>
      <c r="G1720" s="44">
        <v>268339</v>
      </c>
      <c r="H1720" s="243">
        <f t="shared" si="26"/>
        <v>0</v>
      </c>
      <c r="I1720" s="214" t="s">
        <v>3427</v>
      </c>
    </row>
    <row r="1721" spans="1:9" ht="15.75" x14ac:dyDescent="0.25">
      <c r="A1721" s="216"/>
      <c r="B1721" s="342" t="s">
        <v>1732</v>
      </c>
      <c r="C1721" s="343" t="s">
        <v>3573</v>
      </c>
      <c r="D1721" s="214" t="s">
        <v>106</v>
      </c>
      <c r="E1721" s="235">
        <v>43968</v>
      </c>
      <c r="F1721" s="35">
        <v>41810</v>
      </c>
      <c r="G1721" s="44">
        <v>43968</v>
      </c>
      <c r="H1721" s="243">
        <f t="shared" si="26"/>
        <v>0</v>
      </c>
      <c r="I1721" s="214" t="s">
        <v>3427</v>
      </c>
    </row>
    <row r="1722" spans="1:9" ht="15.75" x14ac:dyDescent="0.25">
      <c r="A1722" s="216"/>
      <c r="B1722" s="342" t="s">
        <v>1786</v>
      </c>
      <c r="C1722" s="343" t="s">
        <v>3573</v>
      </c>
      <c r="D1722" s="214" t="s">
        <v>106</v>
      </c>
      <c r="E1722" s="235">
        <v>35911</v>
      </c>
      <c r="F1722" s="35">
        <v>41804</v>
      </c>
      <c r="G1722" s="44">
        <v>35911</v>
      </c>
      <c r="H1722" s="243">
        <f t="shared" si="26"/>
        <v>0</v>
      </c>
      <c r="I1722" s="214"/>
    </row>
    <row r="1723" spans="1:9" ht="15.75" x14ac:dyDescent="0.25">
      <c r="A1723" s="216"/>
      <c r="B1723" s="342" t="s">
        <v>1841</v>
      </c>
      <c r="C1723" s="343" t="s">
        <v>3573</v>
      </c>
      <c r="D1723" s="214" t="s">
        <v>106</v>
      </c>
      <c r="E1723" s="235">
        <v>506143</v>
      </c>
      <c r="F1723" s="35">
        <v>41816</v>
      </c>
      <c r="G1723" s="44">
        <v>506143</v>
      </c>
      <c r="H1723" s="243">
        <f t="shared" si="26"/>
        <v>0</v>
      </c>
      <c r="I1723" s="214"/>
    </row>
    <row r="1724" spans="1:9" ht="15.75" x14ac:dyDescent="0.25">
      <c r="A1724" s="216"/>
      <c r="B1724" s="342" t="s">
        <v>2014</v>
      </c>
      <c r="C1724" s="343" t="s">
        <v>3573</v>
      </c>
      <c r="D1724" s="214" t="s">
        <v>106</v>
      </c>
      <c r="E1724" s="235">
        <v>23395</v>
      </c>
      <c r="F1724" s="35">
        <v>41816</v>
      </c>
      <c r="G1724" s="44">
        <v>23395</v>
      </c>
      <c r="H1724" s="243">
        <f t="shared" si="26"/>
        <v>0</v>
      </c>
      <c r="I1724" s="214"/>
    </row>
    <row r="1725" spans="1:9" ht="15.75" x14ac:dyDescent="0.25">
      <c r="A1725" s="216"/>
      <c r="B1725" s="342" t="s">
        <v>2016</v>
      </c>
      <c r="C1725" s="343" t="s">
        <v>3573</v>
      </c>
      <c r="D1725" s="214" t="s">
        <v>106</v>
      </c>
      <c r="E1725" s="235">
        <v>16215.5</v>
      </c>
      <c r="F1725" s="35">
        <v>41816</v>
      </c>
      <c r="G1725" s="44">
        <v>16215.5</v>
      </c>
      <c r="H1725" s="243">
        <f t="shared" si="26"/>
        <v>0</v>
      </c>
      <c r="I1725" s="214" t="s">
        <v>30</v>
      </c>
    </row>
    <row r="1726" spans="1:9" ht="15.75" x14ac:dyDescent="0.25">
      <c r="A1726" s="216"/>
      <c r="B1726" s="342" t="s">
        <v>2110</v>
      </c>
      <c r="C1726" s="343" t="s">
        <v>3573</v>
      </c>
      <c r="D1726" s="214" t="s">
        <v>106</v>
      </c>
      <c r="E1726" s="235">
        <v>27162</v>
      </c>
      <c r="F1726" s="38">
        <v>41822</v>
      </c>
      <c r="G1726" s="245">
        <v>27162</v>
      </c>
      <c r="H1726" s="243">
        <f t="shared" si="26"/>
        <v>0</v>
      </c>
      <c r="I1726" s="214" t="s">
        <v>217</v>
      </c>
    </row>
    <row r="1727" spans="1:9" ht="15.75" x14ac:dyDescent="0.25">
      <c r="A1727" s="366">
        <v>41809</v>
      </c>
      <c r="B1727" s="367" t="s">
        <v>2121</v>
      </c>
      <c r="C1727" s="368" t="s">
        <v>3573</v>
      </c>
      <c r="D1727" s="214" t="s">
        <v>106</v>
      </c>
      <c r="E1727" s="235">
        <v>29397.5</v>
      </c>
      <c r="F1727" s="35">
        <v>41817</v>
      </c>
      <c r="G1727" s="44">
        <v>29397.5</v>
      </c>
      <c r="H1727" s="243">
        <f t="shared" si="26"/>
        <v>0</v>
      </c>
      <c r="I1727" s="58" t="s">
        <v>27</v>
      </c>
    </row>
    <row r="1728" spans="1:9" ht="15.75" x14ac:dyDescent="0.25">
      <c r="A1728" s="366">
        <v>41809</v>
      </c>
      <c r="B1728" s="367" t="s">
        <v>2125</v>
      </c>
      <c r="C1728" s="368" t="s">
        <v>3573</v>
      </c>
      <c r="D1728" s="214" t="s">
        <v>106</v>
      </c>
      <c r="E1728" s="235">
        <v>106312</v>
      </c>
      <c r="F1728" s="35">
        <v>41816</v>
      </c>
      <c r="G1728" s="44">
        <v>106312</v>
      </c>
      <c r="H1728" s="243">
        <f t="shared" si="26"/>
        <v>0</v>
      </c>
      <c r="I1728" s="214" t="s">
        <v>21</v>
      </c>
    </row>
    <row r="1729" spans="1:9" ht="15.75" x14ac:dyDescent="0.25">
      <c r="A1729" s="366">
        <v>41809</v>
      </c>
      <c r="B1729" s="367" t="s">
        <v>2126</v>
      </c>
      <c r="C1729" s="368" t="s">
        <v>3573</v>
      </c>
      <c r="D1729" s="214" t="s">
        <v>106</v>
      </c>
      <c r="E1729" s="235">
        <v>143948</v>
      </c>
      <c r="F1729" s="35">
        <v>41816</v>
      </c>
      <c r="G1729" s="44">
        <v>143948</v>
      </c>
      <c r="H1729" s="243">
        <f t="shared" si="26"/>
        <v>0</v>
      </c>
      <c r="I1729" s="214" t="s">
        <v>21</v>
      </c>
    </row>
    <row r="1730" spans="1:9" ht="15.75" x14ac:dyDescent="0.25">
      <c r="A1730" s="369">
        <v>41808</v>
      </c>
      <c r="B1730" s="370" t="s">
        <v>2218</v>
      </c>
      <c r="C1730" s="371" t="s">
        <v>3573</v>
      </c>
      <c r="D1730" s="214" t="s">
        <v>106</v>
      </c>
      <c r="E1730" s="235">
        <v>1564.5</v>
      </c>
      <c r="F1730" s="35">
        <v>41812</v>
      </c>
      <c r="G1730" s="44">
        <v>1564.5</v>
      </c>
      <c r="H1730" s="243">
        <f t="shared" si="26"/>
        <v>0</v>
      </c>
      <c r="I1730" s="214"/>
    </row>
    <row r="1731" spans="1:9" ht="15.75" x14ac:dyDescent="0.25">
      <c r="A1731" s="216"/>
      <c r="B1731" s="342" t="s">
        <v>1252</v>
      </c>
      <c r="C1731" s="343" t="s">
        <v>3573</v>
      </c>
      <c r="D1731" s="214" t="s">
        <v>106</v>
      </c>
      <c r="E1731" s="235">
        <v>133248</v>
      </c>
      <c r="F1731" s="35">
        <v>41817</v>
      </c>
      <c r="G1731" s="44">
        <v>133248</v>
      </c>
      <c r="H1731" s="243">
        <f t="shared" ref="H1731:H1794" si="27">E1731-G1731</f>
        <v>0</v>
      </c>
      <c r="I1731" s="214" t="s">
        <v>65</v>
      </c>
    </row>
    <row r="1732" spans="1:9" ht="15.75" x14ac:dyDescent="0.25">
      <c r="A1732" s="216"/>
      <c r="B1732" s="342" t="s">
        <v>1253</v>
      </c>
      <c r="C1732" s="343" t="s">
        <v>3573</v>
      </c>
      <c r="D1732" s="214" t="s">
        <v>106</v>
      </c>
      <c r="E1732" s="235">
        <v>230747</v>
      </c>
      <c r="F1732" s="38">
        <v>41821</v>
      </c>
      <c r="G1732" s="245">
        <v>230747</v>
      </c>
      <c r="H1732" s="243">
        <f t="shared" si="27"/>
        <v>0</v>
      </c>
      <c r="I1732" s="214" t="s">
        <v>65</v>
      </c>
    </row>
    <row r="1733" spans="1:9" ht="15.75" x14ac:dyDescent="0.25">
      <c r="A1733" s="216"/>
      <c r="B1733" s="342" t="s">
        <v>1254</v>
      </c>
      <c r="C1733" s="343" t="s">
        <v>3573</v>
      </c>
      <c r="D1733" s="214" t="s">
        <v>106</v>
      </c>
      <c r="E1733" s="235">
        <v>420675</v>
      </c>
      <c r="F1733" s="38">
        <v>41821</v>
      </c>
      <c r="G1733" s="245">
        <v>420675</v>
      </c>
      <c r="H1733" s="243">
        <f t="shared" si="27"/>
        <v>0</v>
      </c>
      <c r="I1733" s="214" t="s">
        <v>65</v>
      </c>
    </row>
    <row r="1734" spans="1:9" ht="15.75" x14ac:dyDescent="0.25">
      <c r="A1734" s="216"/>
      <c r="B1734" s="342" t="s">
        <v>1623</v>
      </c>
      <c r="C1734" s="343" t="s">
        <v>3573</v>
      </c>
      <c r="D1734" s="214" t="s">
        <v>106</v>
      </c>
      <c r="E1734" s="235">
        <v>20028</v>
      </c>
      <c r="F1734" s="38">
        <v>41822</v>
      </c>
      <c r="G1734" s="40">
        <v>20028</v>
      </c>
      <c r="H1734" s="243">
        <f t="shared" si="27"/>
        <v>0</v>
      </c>
      <c r="I1734" s="121" t="s">
        <v>12</v>
      </c>
    </row>
    <row r="1735" spans="1:9" x14ac:dyDescent="0.25">
      <c r="A1735" s="216"/>
      <c r="B1735" s="212" t="s">
        <v>1663</v>
      </c>
      <c r="C1735" s="253" t="s">
        <v>3681</v>
      </c>
      <c r="D1735" s="214" t="s">
        <v>106</v>
      </c>
      <c r="E1735" s="235">
        <v>32582.400000000001</v>
      </c>
      <c r="F1735" s="38">
        <v>41822</v>
      </c>
      <c r="G1735" s="40">
        <v>32582.400000000001</v>
      </c>
      <c r="H1735" s="243">
        <f t="shared" si="27"/>
        <v>0</v>
      </c>
      <c r="I1735" s="121" t="s">
        <v>12</v>
      </c>
    </row>
    <row r="1736" spans="1:9" x14ac:dyDescent="0.25">
      <c r="A1736" s="216"/>
      <c r="B1736" s="212" t="s">
        <v>1710</v>
      </c>
      <c r="C1736" s="253" t="s">
        <v>3681</v>
      </c>
      <c r="D1736" s="214" t="s">
        <v>106</v>
      </c>
      <c r="E1736" s="235">
        <v>29868</v>
      </c>
      <c r="F1736" s="38">
        <v>41822</v>
      </c>
      <c r="G1736" s="40">
        <v>29868</v>
      </c>
      <c r="H1736" s="243">
        <f t="shared" si="27"/>
        <v>0</v>
      </c>
      <c r="I1736" s="121" t="s">
        <v>12</v>
      </c>
    </row>
    <row r="1737" spans="1:9" x14ac:dyDescent="0.25">
      <c r="A1737" s="216"/>
      <c r="B1737" s="212" t="s">
        <v>1761</v>
      </c>
      <c r="C1737" s="253" t="s">
        <v>3681</v>
      </c>
      <c r="D1737" s="214" t="s">
        <v>106</v>
      </c>
      <c r="E1737" s="235">
        <v>179010</v>
      </c>
      <c r="F1737" s="360"/>
      <c r="G1737" s="339"/>
      <c r="H1737" s="243">
        <f t="shared" si="27"/>
        <v>179010</v>
      </c>
      <c r="I1737" s="214" t="s">
        <v>217</v>
      </c>
    </row>
    <row r="1738" spans="1:9" x14ac:dyDescent="0.25">
      <c r="A1738" s="216"/>
      <c r="B1738" s="212" t="s">
        <v>1762</v>
      </c>
      <c r="C1738" s="253" t="s">
        <v>3681</v>
      </c>
      <c r="D1738" s="214" t="s">
        <v>106</v>
      </c>
      <c r="E1738" s="235">
        <v>144336</v>
      </c>
      <c r="F1738" s="38">
        <v>41822</v>
      </c>
      <c r="G1738" s="245">
        <v>144336</v>
      </c>
      <c r="H1738" s="243">
        <f t="shared" si="27"/>
        <v>0</v>
      </c>
      <c r="I1738" s="214" t="s">
        <v>217</v>
      </c>
    </row>
    <row r="1739" spans="1:9" x14ac:dyDescent="0.25">
      <c r="A1739" s="216"/>
      <c r="B1739" s="212" t="s">
        <v>1763</v>
      </c>
      <c r="C1739" s="253" t="s">
        <v>3681</v>
      </c>
      <c r="D1739" s="214" t="s">
        <v>106</v>
      </c>
      <c r="E1739" s="235">
        <v>164750</v>
      </c>
      <c r="F1739" s="38">
        <v>41822</v>
      </c>
      <c r="G1739" s="245">
        <v>164750</v>
      </c>
      <c r="H1739" s="243">
        <f t="shared" si="27"/>
        <v>0</v>
      </c>
      <c r="I1739" s="214" t="s">
        <v>217</v>
      </c>
    </row>
    <row r="1740" spans="1:9" x14ac:dyDescent="0.25">
      <c r="A1740" s="216"/>
      <c r="B1740" s="212" t="s">
        <v>1764</v>
      </c>
      <c r="C1740" s="253" t="s">
        <v>3681</v>
      </c>
      <c r="D1740" s="214" t="s">
        <v>106</v>
      </c>
      <c r="E1740" s="235">
        <v>527843</v>
      </c>
      <c r="F1740" s="360"/>
      <c r="G1740" s="339"/>
      <c r="H1740" s="243">
        <f t="shared" si="27"/>
        <v>527843</v>
      </c>
      <c r="I1740" s="214" t="s">
        <v>217</v>
      </c>
    </row>
    <row r="1741" spans="1:9" x14ac:dyDescent="0.25">
      <c r="A1741" s="216"/>
      <c r="B1741" s="212" t="s">
        <v>1775</v>
      </c>
      <c r="C1741" s="253" t="s">
        <v>3681</v>
      </c>
      <c r="D1741" s="214" t="s">
        <v>106</v>
      </c>
      <c r="E1741" s="235">
        <v>46910.400000000001</v>
      </c>
      <c r="F1741" s="38">
        <v>41822</v>
      </c>
      <c r="G1741" s="245">
        <v>46910.400000000001</v>
      </c>
      <c r="H1741" s="243">
        <f t="shared" si="27"/>
        <v>0</v>
      </c>
      <c r="I1741" s="214" t="s">
        <v>65</v>
      </c>
    </row>
    <row r="1742" spans="1:9" x14ac:dyDescent="0.25">
      <c r="A1742" s="216"/>
      <c r="B1742" s="212" t="s">
        <v>1972</v>
      </c>
      <c r="C1742" s="253" t="s">
        <v>3681</v>
      </c>
      <c r="D1742" s="214" t="s">
        <v>106</v>
      </c>
      <c r="E1742" s="235">
        <v>6718.4</v>
      </c>
      <c r="F1742" s="360"/>
      <c r="G1742" s="339"/>
      <c r="H1742" s="243">
        <f t="shared" si="27"/>
        <v>6718.4</v>
      </c>
      <c r="I1742" s="214"/>
    </row>
    <row r="1743" spans="1:9" x14ac:dyDescent="0.25">
      <c r="A1743" s="216"/>
      <c r="B1743" s="212" t="s">
        <v>2125</v>
      </c>
      <c r="C1743" s="363" t="s">
        <v>3405</v>
      </c>
      <c r="D1743" s="214" t="s">
        <v>60</v>
      </c>
      <c r="E1743" s="235">
        <v>4668</v>
      </c>
      <c r="F1743" s="38" t="s">
        <v>3496</v>
      </c>
      <c r="G1743" s="34">
        <v>4668</v>
      </c>
      <c r="H1743" s="243">
        <f t="shared" si="27"/>
        <v>0</v>
      </c>
      <c r="I1743" s="121"/>
    </row>
    <row r="1744" spans="1:9" x14ac:dyDescent="0.25">
      <c r="A1744" s="216"/>
      <c r="B1744" s="212" t="s">
        <v>1477</v>
      </c>
      <c r="C1744" s="363" t="s">
        <v>3405</v>
      </c>
      <c r="D1744" s="214" t="s">
        <v>60</v>
      </c>
      <c r="E1744" s="235">
        <v>4404.5</v>
      </c>
      <c r="F1744" s="38" t="s">
        <v>3557</v>
      </c>
      <c r="G1744" s="44">
        <v>4404.5</v>
      </c>
      <c r="H1744" s="243">
        <f t="shared" si="27"/>
        <v>0</v>
      </c>
      <c r="I1744" s="214"/>
    </row>
    <row r="1745" spans="1:9" ht="15.75" x14ac:dyDescent="0.25">
      <c r="A1745" s="369">
        <v>41808</v>
      </c>
      <c r="B1745" s="370" t="s">
        <v>2209</v>
      </c>
      <c r="C1745" s="371" t="s">
        <v>3573</v>
      </c>
      <c r="D1745" s="214" t="s">
        <v>60</v>
      </c>
      <c r="E1745" s="235">
        <v>5906.7</v>
      </c>
      <c r="F1745" s="38" t="s">
        <v>3625</v>
      </c>
      <c r="G1745" s="44">
        <v>5906.7</v>
      </c>
      <c r="H1745" s="243">
        <f t="shared" si="27"/>
        <v>0</v>
      </c>
      <c r="I1745" s="214"/>
    </row>
    <row r="1746" spans="1:9" ht="15.75" x14ac:dyDescent="0.25">
      <c r="A1746" s="216"/>
      <c r="B1746" s="342" t="s">
        <v>1551</v>
      </c>
      <c r="C1746" s="343" t="s">
        <v>3573</v>
      </c>
      <c r="D1746" s="214" t="s">
        <v>60</v>
      </c>
      <c r="E1746" s="235">
        <v>4418</v>
      </c>
      <c r="F1746" s="372" t="s">
        <v>3674</v>
      </c>
      <c r="G1746" s="34">
        <v>4418</v>
      </c>
      <c r="H1746" s="243">
        <f t="shared" si="27"/>
        <v>0</v>
      </c>
      <c r="I1746" s="121"/>
    </row>
    <row r="1747" spans="1:9" x14ac:dyDescent="0.25">
      <c r="A1747" s="216"/>
      <c r="B1747" s="212" t="s">
        <v>1944</v>
      </c>
      <c r="C1747" s="253" t="s">
        <v>3681</v>
      </c>
      <c r="D1747" s="214" t="s">
        <v>3589</v>
      </c>
      <c r="E1747" s="235">
        <v>6732</v>
      </c>
      <c r="F1747" s="35">
        <v>41820</v>
      </c>
      <c r="G1747" s="44">
        <v>6732</v>
      </c>
      <c r="H1747" s="243">
        <f t="shared" si="27"/>
        <v>0</v>
      </c>
      <c r="I1747" s="214"/>
    </row>
    <row r="1748" spans="1:9" ht="15.75" x14ac:dyDescent="0.25">
      <c r="A1748" s="216"/>
      <c r="B1748" s="342" t="s">
        <v>1176</v>
      </c>
      <c r="C1748" s="343" t="s">
        <v>3573</v>
      </c>
      <c r="D1748" s="214" t="s">
        <v>2864</v>
      </c>
      <c r="E1748" s="235">
        <v>6843</v>
      </c>
      <c r="F1748" s="38" t="s">
        <v>3643</v>
      </c>
      <c r="G1748" s="44">
        <v>6843</v>
      </c>
      <c r="H1748" s="243">
        <f t="shared" si="27"/>
        <v>0</v>
      </c>
      <c r="I1748" s="58"/>
    </row>
    <row r="1749" spans="1:9" x14ac:dyDescent="0.25">
      <c r="A1749" s="216"/>
      <c r="B1749" s="212" t="s">
        <v>1920</v>
      </c>
      <c r="C1749" s="363" t="s">
        <v>3405</v>
      </c>
      <c r="D1749" s="214" t="s">
        <v>233</v>
      </c>
      <c r="E1749" s="235">
        <v>961</v>
      </c>
      <c r="F1749" s="35">
        <v>41793</v>
      </c>
      <c r="G1749" s="56">
        <v>961</v>
      </c>
      <c r="H1749" s="86">
        <f t="shared" si="27"/>
        <v>0</v>
      </c>
      <c r="I1749" s="121" t="s">
        <v>217</v>
      </c>
    </row>
    <row r="1750" spans="1:9" x14ac:dyDescent="0.25">
      <c r="A1750" s="216"/>
      <c r="B1750" s="212" t="s">
        <v>2326</v>
      </c>
      <c r="C1750" s="363" t="s">
        <v>3405</v>
      </c>
      <c r="D1750" s="214" t="s">
        <v>233</v>
      </c>
      <c r="E1750" s="235">
        <v>990</v>
      </c>
      <c r="F1750" s="35">
        <v>41796</v>
      </c>
      <c r="G1750" s="44">
        <v>990</v>
      </c>
      <c r="H1750" s="243">
        <f t="shared" si="27"/>
        <v>0</v>
      </c>
      <c r="I1750" s="214"/>
    </row>
    <row r="1751" spans="1:9" x14ac:dyDescent="0.25">
      <c r="A1751" s="216"/>
      <c r="B1751" s="212" t="s">
        <v>2328</v>
      </c>
      <c r="C1751" s="363" t="s">
        <v>3405</v>
      </c>
      <c r="D1751" s="214" t="s">
        <v>233</v>
      </c>
      <c r="E1751" s="235">
        <v>249.5</v>
      </c>
      <c r="F1751" s="35">
        <v>41796</v>
      </c>
      <c r="G1751" s="44">
        <v>249.5</v>
      </c>
      <c r="H1751" s="243">
        <f t="shared" si="27"/>
        <v>0</v>
      </c>
      <c r="I1751" s="214"/>
    </row>
    <row r="1752" spans="1:9" x14ac:dyDescent="0.25">
      <c r="A1752" s="216"/>
      <c r="B1752" s="212" t="s">
        <v>1241</v>
      </c>
      <c r="C1752" s="363" t="s">
        <v>3405</v>
      </c>
      <c r="D1752" s="214" t="s">
        <v>233</v>
      </c>
      <c r="E1752" s="235">
        <v>696</v>
      </c>
      <c r="F1752" s="35">
        <v>41798</v>
      </c>
      <c r="G1752" s="44">
        <v>696</v>
      </c>
      <c r="H1752" s="243">
        <f t="shared" si="27"/>
        <v>0</v>
      </c>
      <c r="I1752" s="214"/>
    </row>
    <row r="1753" spans="1:9" x14ac:dyDescent="0.25">
      <c r="A1753" s="216"/>
      <c r="B1753" s="212" t="s">
        <v>1296</v>
      </c>
      <c r="C1753" s="363" t="s">
        <v>3405</v>
      </c>
      <c r="D1753" s="214" t="s">
        <v>233</v>
      </c>
      <c r="E1753" s="235">
        <v>1114.2</v>
      </c>
      <c r="F1753" s="35">
        <v>41800</v>
      </c>
      <c r="G1753" s="56">
        <v>1114.2</v>
      </c>
      <c r="H1753" s="243">
        <f t="shared" si="27"/>
        <v>0</v>
      </c>
      <c r="I1753" s="214" t="s">
        <v>65</v>
      </c>
    </row>
    <row r="1754" spans="1:9" x14ac:dyDescent="0.25">
      <c r="A1754" s="216"/>
      <c r="B1754" s="212" t="s">
        <v>1526</v>
      </c>
      <c r="C1754" s="363" t="s">
        <v>3405</v>
      </c>
      <c r="D1754" s="214" t="s">
        <v>233</v>
      </c>
      <c r="E1754" s="235">
        <v>632</v>
      </c>
      <c r="F1754" s="35">
        <v>41802</v>
      </c>
      <c r="G1754" s="44">
        <v>632</v>
      </c>
      <c r="H1754" s="243">
        <f t="shared" si="27"/>
        <v>0</v>
      </c>
      <c r="I1754" s="58"/>
    </row>
    <row r="1755" spans="1:9" ht="15.75" x14ac:dyDescent="0.25">
      <c r="A1755" s="216"/>
      <c r="B1755" s="342" t="s">
        <v>1695</v>
      </c>
      <c r="C1755" s="343" t="s">
        <v>3573</v>
      </c>
      <c r="D1755" s="214" t="s">
        <v>233</v>
      </c>
      <c r="E1755" s="235">
        <v>1406.5</v>
      </c>
      <c r="F1755" s="35">
        <v>41804</v>
      </c>
      <c r="G1755" s="56">
        <v>1406.5</v>
      </c>
      <c r="H1755" s="243">
        <f t="shared" si="27"/>
        <v>0</v>
      </c>
      <c r="I1755" s="214" t="s">
        <v>21</v>
      </c>
    </row>
    <row r="1756" spans="1:9" ht="15.75" x14ac:dyDescent="0.25">
      <c r="A1756" s="216"/>
      <c r="B1756" s="342" t="s">
        <v>1802</v>
      </c>
      <c r="C1756" s="343" t="s">
        <v>3573</v>
      </c>
      <c r="D1756" s="214" t="s">
        <v>233</v>
      </c>
      <c r="E1756" s="235">
        <v>1099.5</v>
      </c>
      <c r="F1756" s="35">
        <v>41805</v>
      </c>
      <c r="G1756" s="44">
        <v>1099.5</v>
      </c>
      <c r="H1756" s="243">
        <f t="shared" si="27"/>
        <v>0</v>
      </c>
      <c r="I1756" s="214" t="s">
        <v>21</v>
      </c>
    </row>
    <row r="1757" spans="1:9" ht="15.75" x14ac:dyDescent="0.25">
      <c r="A1757" s="216"/>
      <c r="B1757" s="342" t="s">
        <v>1952</v>
      </c>
      <c r="C1757" s="343" t="s">
        <v>3573</v>
      </c>
      <c r="D1757" s="214" t="s">
        <v>233</v>
      </c>
      <c r="E1757" s="235">
        <v>1359</v>
      </c>
      <c r="F1757" s="55" t="s">
        <v>3607</v>
      </c>
      <c r="G1757" s="44">
        <v>1359</v>
      </c>
      <c r="H1757" s="243">
        <f t="shared" si="27"/>
        <v>0</v>
      </c>
      <c r="I1757" s="214" t="s">
        <v>3427</v>
      </c>
    </row>
    <row r="1758" spans="1:9" ht="15.75" x14ac:dyDescent="0.25">
      <c r="A1758" s="216"/>
      <c r="B1758" s="342" t="s">
        <v>2073</v>
      </c>
      <c r="C1758" s="343" t="s">
        <v>3573</v>
      </c>
      <c r="D1758" s="214" t="s">
        <v>233</v>
      </c>
      <c r="E1758" s="235">
        <v>738</v>
      </c>
      <c r="F1758" s="35">
        <v>41808</v>
      </c>
      <c r="G1758" s="56">
        <v>738</v>
      </c>
      <c r="H1758" s="243">
        <f t="shared" si="27"/>
        <v>0</v>
      </c>
      <c r="I1758" s="214" t="s">
        <v>217</v>
      </c>
    </row>
    <row r="1759" spans="1:9" ht="15.75" x14ac:dyDescent="0.25">
      <c r="A1759" s="369">
        <v>41808</v>
      </c>
      <c r="B1759" s="370" t="s">
        <v>2215</v>
      </c>
      <c r="C1759" s="371" t="s">
        <v>3573</v>
      </c>
      <c r="D1759" s="214" t="s">
        <v>233</v>
      </c>
      <c r="E1759" s="235">
        <v>1010</v>
      </c>
      <c r="F1759" s="35">
        <v>41809</v>
      </c>
      <c r="G1759" s="44">
        <v>1010</v>
      </c>
      <c r="H1759" s="243">
        <f t="shared" si="27"/>
        <v>0</v>
      </c>
      <c r="I1759" s="214" t="s">
        <v>217</v>
      </c>
    </row>
    <row r="1760" spans="1:9" ht="15.75" x14ac:dyDescent="0.25">
      <c r="A1760" s="216"/>
      <c r="B1760" s="342" t="s">
        <v>1139</v>
      </c>
      <c r="C1760" s="343" t="s">
        <v>3573</v>
      </c>
      <c r="D1760" s="214" t="s">
        <v>233</v>
      </c>
      <c r="E1760" s="235">
        <v>1773</v>
      </c>
      <c r="F1760" s="35">
        <v>41811</v>
      </c>
      <c r="G1760" s="44">
        <v>1773</v>
      </c>
      <c r="H1760" s="243">
        <f t="shared" si="27"/>
        <v>0</v>
      </c>
      <c r="I1760" s="214" t="s">
        <v>217</v>
      </c>
    </row>
    <row r="1761" spans="1:9" ht="15.75" x14ac:dyDescent="0.25">
      <c r="A1761" s="216"/>
      <c r="B1761" s="342" t="s">
        <v>1269</v>
      </c>
      <c r="C1761" s="343" t="s">
        <v>3573</v>
      </c>
      <c r="D1761" s="214" t="s">
        <v>233</v>
      </c>
      <c r="E1761" s="235">
        <v>716.5</v>
      </c>
      <c r="F1761" s="35">
        <v>41813</v>
      </c>
      <c r="G1761" s="44">
        <v>716.5</v>
      </c>
      <c r="H1761" s="243">
        <f t="shared" si="27"/>
        <v>0</v>
      </c>
      <c r="I1761" s="214" t="s">
        <v>217</v>
      </c>
    </row>
    <row r="1762" spans="1:9" ht="15.75" x14ac:dyDescent="0.25">
      <c r="A1762" s="216"/>
      <c r="B1762" s="342" t="s">
        <v>1392</v>
      </c>
      <c r="C1762" s="343" t="s">
        <v>3573</v>
      </c>
      <c r="D1762" s="214" t="s">
        <v>233</v>
      </c>
      <c r="E1762" s="235">
        <v>1130.5</v>
      </c>
      <c r="F1762" s="35">
        <v>41814</v>
      </c>
      <c r="G1762" s="44">
        <v>1130.5</v>
      </c>
      <c r="H1762" s="243">
        <f t="shared" si="27"/>
        <v>0</v>
      </c>
      <c r="I1762" s="214" t="s">
        <v>3427</v>
      </c>
    </row>
    <row r="1763" spans="1:9" ht="15.75" x14ac:dyDescent="0.25">
      <c r="A1763" s="216"/>
      <c r="B1763" s="342" t="s">
        <v>1487</v>
      </c>
      <c r="C1763" s="343" t="s">
        <v>3573</v>
      </c>
      <c r="D1763" s="214" t="s">
        <v>233</v>
      </c>
      <c r="E1763" s="235">
        <v>1586</v>
      </c>
      <c r="F1763" s="35">
        <v>41815</v>
      </c>
      <c r="G1763" s="34">
        <v>1586</v>
      </c>
      <c r="H1763" s="243">
        <f t="shared" si="27"/>
        <v>0</v>
      </c>
      <c r="I1763" s="121" t="s">
        <v>65</v>
      </c>
    </row>
    <row r="1764" spans="1:9" x14ac:dyDescent="0.25">
      <c r="A1764" s="216"/>
      <c r="B1764" s="212" t="s">
        <v>1706</v>
      </c>
      <c r="C1764" s="253" t="s">
        <v>3681</v>
      </c>
      <c r="D1764" s="214" t="s">
        <v>233</v>
      </c>
      <c r="E1764" s="235">
        <v>1339</v>
      </c>
      <c r="F1764" s="35">
        <v>41817</v>
      </c>
      <c r="G1764" s="34">
        <v>1339</v>
      </c>
      <c r="H1764" s="243">
        <f t="shared" si="27"/>
        <v>0</v>
      </c>
      <c r="I1764" s="121"/>
    </row>
    <row r="1765" spans="1:9" x14ac:dyDescent="0.25">
      <c r="A1765" s="216"/>
      <c r="B1765" s="212" t="s">
        <v>1766</v>
      </c>
      <c r="C1765" s="253" t="s">
        <v>3681</v>
      </c>
      <c r="D1765" s="214" t="s">
        <v>233</v>
      </c>
      <c r="E1765" s="235">
        <v>1156.5</v>
      </c>
      <c r="F1765" s="35">
        <v>41818</v>
      </c>
      <c r="G1765" s="44">
        <v>1156.5</v>
      </c>
      <c r="H1765" s="243">
        <f t="shared" si="27"/>
        <v>0</v>
      </c>
      <c r="I1765" s="214"/>
    </row>
    <row r="1766" spans="1:9" x14ac:dyDescent="0.25">
      <c r="A1766" s="216"/>
      <c r="B1766" s="212" t="s">
        <v>1855</v>
      </c>
      <c r="C1766" s="253" t="s">
        <v>3681</v>
      </c>
      <c r="D1766" s="214" t="s">
        <v>233</v>
      </c>
      <c r="E1766" s="235">
        <v>571.20000000000005</v>
      </c>
      <c r="F1766" s="35">
        <v>41819</v>
      </c>
      <c r="G1766" s="44">
        <v>571.20000000000005</v>
      </c>
      <c r="H1766" s="243">
        <f t="shared" si="27"/>
        <v>0</v>
      </c>
      <c r="I1766" s="214" t="s">
        <v>12</v>
      </c>
    </row>
    <row r="1767" spans="1:9" x14ac:dyDescent="0.25">
      <c r="A1767" s="216"/>
      <c r="B1767" s="212" t="s">
        <v>1351</v>
      </c>
      <c r="C1767" s="363" t="s">
        <v>3405</v>
      </c>
      <c r="D1767" s="214" t="s">
        <v>49</v>
      </c>
      <c r="E1767" s="235">
        <v>699.5</v>
      </c>
      <c r="F1767" s="35">
        <v>41800</v>
      </c>
      <c r="G1767" s="44">
        <v>699.5</v>
      </c>
      <c r="H1767" s="243">
        <f t="shared" si="27"/>
        <v>0</v>
      </c>
      <c r="I1767" s="214"/>
    </row>
    <row r="1768" spans="1:9" ht="15.75" x14ac:dyDescent="0.25">
      <c r="A1768" s="216"/>
      <c r="B1768" s="342" t="s">
        <v>1809</v>
      </c>
      <c r="C1768" s="343" t="s">
        <v>3573</v>
      </c>
      <c r="D1768" s="214" t="s">
        <v>49</v>
      </c>
      <c r="E1768" s="235">
        <v>1355</v>
      </c>
      <c r="F1768" s="35">
        <v>41804</v>
      </c>
      <c r="G1768" s="44">
        <v>1355</v>
      </c>
      <c r="H1768" s="243">
        <f t="shared" si="27"/>
        <v>0</v>
      </c>
      <c r="I1768" s="214"/>
    </row>
    <row r="1769" spans="1:9" ht="15.75" x14ac:dyDescent="0.25">
      <c r="A1769" s="216"/>
      <c r="B1769" s="342" t="s">
        <v>1259</v>
      </c>
      <c r="C1769" s="343" t="s">
        <v>3573</v>
      </c>
      <c r="D1769" s="214" t="s">
        <v>49</v>
      </c>
      <c r="E1769" s="235">
        <v>529.5</v>
      </c>
      <c r="F1769" s="35">
        <v>41811</v>
      </c>
      <c r="G1769" s="44">
        <v>529.5</v>
      </c>
      <c r="H1769" s="243">
        <f t="shared" si="27"/>
        <v>0</v>
      </c>
      <c r="I1769" s="214"/>
    </row>
    <row r="1770" spans="1:9" x14ac:dyDescent="0.25">
      <c r="A1770" s="216"/>
      <c r="B1770" s="212" t="s">
        <v>1790</v>
      </c>
      <c r="C1770" s="253" t="s">
        <v>3681</v>
      </c>
      <c r="D1770" s="214" t="s">
        <v>49</v>
      </c>
      <c r="E1770" s="235">
        <v>2114.1</v>
      </c>
      <c r="F1770" s="35">
        <v>41818</v>
      </c>
      <c r="G1770" s="44">
        <v>2114.1</v>
      </c>
      <c r="H1770" s="243">
        <f t="shared" si="27"/>
        <v>0</v>
      </c>
      <c r="I1770" s="214"/>
    </row>
    <row r="1771" spans="1:9" x14ac:dyDescent="0.25">
      <c r="A1771" s="216"/>
      <c r="B1771" s="212" t="s">
        <v>2041</v>
      </c>
      <c r="C1771" s="363" t="s">
        <v>3405</v>
      </c>
      <c r="D1771" s="214" t="s">
        <v>3483</v>
      </c>
      <c r="E1771" s="235">
        <v>28590.5</v>
      </c>
      <c r="F1771" s="35">
        <v>41794</v>
      </c>
      <c r="G1771" s="34">
        <v>28590.5</v>
      </c>
      <c r="H1771" s="86">
        <f t="shared" si="27"/>
        <v>0</v>
      </c>
      <c r="I1771" s="121" t="s">
        <v>27</v>
      </c>
    </row>
    <row r="1772" spans="1:9" x14ac:dyDescent="0.25">
      <c r="A1772" s="216"/>
      <c r="B1772" s="212" t="s">
        <v>1864</v>
      </c>
      <c r="C1772" s="363" t="s">
        <v>3405</v>
      </c>
      <c r="D1772" s="214" t="s">
        <v>110</v>
      </c>
      <c r="E1772" s="235">
        <v>46395</v>
      </c>
      <c r="F1772" s="35">
        <v>41803</v>
      </c>
      <c r="G1772" s="44">
        <v>46395</v>
      </c>
      <c r="H1772" s="86">
        <f t="shared" si="27"/>
        <v>0</v>
      </c>
      <c r="I1772" s="214" t="s">
        <v>12</v>
      </c>
    </row>
    <row r="1773" spans="1:9" x14ac:dyDescent="0.25">
      <c r="A1773" s="216"/>
      <c r="B1773" s="212" t="s">
        <v>2087</v>
      </c>
      <c r="C1773" s="363" t="s">
        <v>3405</v>
      </c>
      <c r="D1773" s="214" t="s">
        <v>110</v>
      </c>
      <c r="E1773" s="235">
        <v>40662</v>
      </c>
      <c r="F1773" s="35">
        <v>41803</v>
      </c>
      <c r="G1773" s="34">
        <v>40662</v>
      </c>
      <c r="H1773" s="243">
        <f t="shared" si="27"/>
        <v>0</v>
      </c>
      <c r="I1773" s="121" t="s">
        <v>30</v>
      </c>
    </row>
    <row r="1774" spans="1:9" x14ac:dyDescent="0.25">
      <c r="A1774" s="216"/>
      <c r="B1774" s="212" t="s">
        <v>2144</v>
      </c>
      <c r="C1774" s="363" t="s">
        <v>3405</v>
      </c>
      <c r="D1774" s="214" t="s">
        <v>110</v>
      </c>
      <c r="E1774" s="235">
        <v>42606</v>
      </c>
      <c r="F1774" s="35">
        <v>41803</v>
      </c>
      <c r="G1774" s="44">
        <v>42606</v>
      </c>
      <c r="H1774" s="243">
        <f t="shared" si="27"/>
        <v>0</v>
      </c>
      <c r="I1774" s="214" t="s">
        <v>12</v>
      </c>
    </row>
    <row r="1775" spans="1:9" x14ac:dyDescent="0.25">
      <c r="A1775" s="211"/>
      <c r="B1775" s="212" t="s">
        <v>2268</v>
      </c>
      <c r="C1775" s="363" t="s">
        <v>3405</v>
      </c>
      <c r="D1775" s="214" t="s">
        <v>110</v>
      </c>
      <c r="E1775" s="235">
        <v>263</v>
      </c>
      <c r="F1775" s="35">
        <v>41803</v>
      </c>
      <c r="G1775" s="44">
        <v>263</v>
      </c>
      <c r="H1775" s="243">
        <f t="shared" si="27"/>
        <v>0</v>
      </c>
      <c r="I1775" s="214" t="s">
        <v>30</v>
      </c>
    </row>
    <row r="1776" spans="1:9" x14ac:dyDescent="0.25">
      <c r="A1776" s="216"/>
      <c r="B1776" s="212" t="s">
        <v>2286</v>
      </c>
      <c r="C1776" s="363" t="s">
        <v>3405</v>
      </c>
      <c r="D1776" s="214" t="s">
        <v>110</v>
      </c>
      <c r="E1776" s="235">
        <v>24840</v>
      </c>
      <c r="F1776" s="35">
        <v>41803</v>
      </c>
      <c r="G1776" s="44">
        <v>24840</v>
      </c>
      <c r="H1776" s="243">
        <f t="shared" si="27"/>
        <v>0</v>
      </c>
      <c r="I1776" s="214" t="s">
        <v>30</v>
      </c>
    </row>
    <row r="1777" spans="1:9" x14ac:dyDescent="0.25">
      <c r="A1777" s="216"/>
      <c r="B1777" s="212" t="s">
        <v>1521</v>
      </c>
      <c r="C1777" s="363" t="s">
        <v>3405</v>
      </c>
      <c r="D1777" s="214" t="s">
        <v>110</v>
      </c>
      <c r="E1777" s="235">
        <v>46810</v>
      </c>
      <c r="F1777" s="35">
        <v>41810</v>
      </c>
      <c r="G1777" s="44">
        <v>46810</v>
      </c>
      <c r="H1777" s="243">
        <f t="shared" si="27"/>
        <v>0</v>
      </c>
      <c r="I1777" s="214" t="s">
        <v>12</v>
      </c>
    </row>
    <row r="1778" spans="1:9" x14ac:dyDescent="0.25">
      <c r="A1778" s="216"/>
      <c r="B1778" s="212" t="s">
        <v>1593</v>
      </c>
      <c r="C1778" s="363" t="s">
        <v>3405</v>
      </c>
      <c r="D1778" s="214" t="s">
        <v>110</v>
      </c>
      <c r="E1778" s="235">
        <v>46046</v>
      </c>
      <c r="F1778" s="35">
        <v>41810</v>
      </c>
      <c r="G1778" s="44">
        <v>46046</v>
      </c>
      <c r="H1778" s="243">
        <f t="shared" si="27"/>
        <v>0</v>
      </c>
      <c r="I1778" s="214" t="s">
        <v>21</v>
      </c>
    </row>
    <row r="1779" spans="1:9" ht="15.75" x14ac:dyDescent="0.25">
      <c r="A1779" s="216"/>
      <c r="B1779" s="342" t="s">
        <v>1812</v>
      </c>
      <c r="C1779" s="343" t="s">
        <v>3573</v>
      </c>
      <c r="D1779" s="214" t="s">
        <v>110</v>
      </c>
      <c r="E1779" s="235">
        <v>46587</v>
      </c>
      <c r="F1779" s="35">
        <v>41810</v>
      </c>
      <c r="G1779" s="44">
        <v>46587</v>
      </c>
      <c r="H1779" s="243">
        <f t="shared" si="27"/>
        <v>0</v>
      </c>
      <c r="I1779" s="214" t="s">
        <v>217</v>
      </c>
    </row>
    <row r="1780" spans="1:9" ht="15.75" x14ac:dyDescent="0.25">
      <c r="A1780" s="216"/>
      <c r="B1780" s="342" t="s">
        <v>1853</v>
      </c>
      <c r="C1780" s="343" t="s">
        <v>3573</v>
      </c>
      <c r="D1780" s="214" t="s">
        <v>110</v>
      </c>
      <c r="E1780" s="235">
        <v>25795</v>
      </c>
      <c r="F1780" s="35">
        <v>41810</v>
      </c>
      <c r="G1780" s="44">
        <v>25795</v>
      </c>
      <c r="H1780" s="243">
        <f t="shared" si="27"/>
        <v>0</v>
      </c>
      <c r="I1780" s="214" t="s">
        <v>12</v>
      </c>
    </row>
    <row r="1781" spans="1:9" ht="15.75" x14ac:dyDescent="0.25">
      <c r="A1781" s="216"/>
      <c r="B1781" s="342" t="s">
        <v>2275</v>
      </c>
      <c r="C1781" s="343" t="s">
        <v>3573</v>
      </c>
      <c r="D1781" s="214" t="s">
        <v>110</v>
      </c>
      <c r="E1781" s="235">
        <v>29150</v>
      </c>
      <c r="F1781" s="35">
        <v>41810</v>
      </c>
      <c r="G1781" s="44">
        <v>29150</v>
      </c>
      <c r="H1781" s="243">
        <f t="shared" si="27"/>
        <v>0</v>
      </c>
      <c r="I1781" s="214" t="s">
        <v>12</v>
      </c>
    </row>
    <row r="1782" spans="1:9" ht="15.75" x14ac:dyDescent="0.25">
      <c r="A1782" s="216"/>
      <c r="B1782" s="342" t="s">
        <v>2296</v>
      </c>
      <c r="C1782" s="343" t="s">
        <v>3573</v>
      </c>
      <c r="D1782" s="214" t="s">
        <v>110</v>
      </c>
      <c r="E1782" s="235">
        <v>26100</v>
      </c>
      <c r="F1782" s="35">
        <v>41817</v>
      </c>
      <c r="G1782" s="44">
        <v>26100</v>
      </c>
      <c r="H1782" s="243">
        <f t="shared" si="27"/>
        <v>0</v>
      </c>
      <c r="I1782" s="214" t="s">
        <v>30</v>
      </c>
    </row>
    <row r="1783" spans="1:9" ht="15.75" x14ac:dyDescent="0.25">
      <c r="A1783" s="216"/>
      <c r="B1783" s="342" t="s">
        <v>1160</v>
      </c>
      <c r="C1783" s="343" t="s">
        <v>3573</v>
      </c>
      <c r="D1783" s="214" t="s">
        <v>110</v>
      </c>
      <c r="E1783" s="235">
        <v>25020</v>
      </c>
      <c r="F1783" s="35">
        <v>41817</v>
      </c>
      <c r="G1783" s="44">
        <v>25020</v>
      </c>
      <c r="H1783" s="243">
        <f t="shared" si="27"/>
        <v>0</v>
      </c>
      <c r="I1783" s="214" t="s">
        <v>21</v>
      </c>
    </row>
    <row r="1784" spans="1:9" ht="15.75" x14ac:dyDescent="0.25">
      <c r="A1784" s="216"/>
      <c r="B1784" s="342" t="s">
        <v>1446</v>
      </c>
      <c r="C1784" s="343" t="s">
        <v>3573</v>
      </c>
      <c r="D1784" s="214" t="s">
        <v>110</v>
      </c>
      <c r="E1784" s="235">
        <v>52239.5</v>
      </c>
      <c r="F1784" s="35">
        <v>41817</v>
      </c>
      <c r="G1784" s="34">
        <v>52239.5</v>
      </c>
      <c r="H1784" s="243">
        <f t="shared" si="27"/>
        <v>0</v>
      </c>
      <c r="I1784" s="214" t="s">
        <v>12</v>
      </c>
    </row>
    <row r="1785" spans="1:9" x14ac:dyDescent="0.25">
      <c r="A1785" s="216">
        <v>41819</v>
      </c>
      <c r="B1785" s="212" t="s">
        <v>1866</v>
      </c>
      <c r="C1785" s="253" t="s">
        <v>3681</v>
      </c>
      <c r="D1785" s="214" t="s">
        <v>110</v>
      </c>
      <c r="E1785" s="235">
        <v>53498</v>
      </c>
      <c r="F1785" s="341"/>
      <c r="G1785" s="320"/>
      <c r="H1785" s="243">
        <f t="shared" si="27"/>
        <v>53498</v>
      </c>
      <c r="I1785" s="214" t="s">
        <v>30</v>
      </c>
    </row>
    <row r="1786" spans="1:9" x14ac:dyDescent="0.25">
      <c r="A1786" s="216"/>
      <c r="B1786" s="212" t="s">
        <v>2030</v>
      </c>
      <c r="C1786" s="363" t="s">
        <v>3405</v>
      </c>
      <c r="D1786" s="214" t="s">
        <v>82</v>
      </c>
      <c r="E1786" s="235">
        <v>1349</v>
      </c>
      <c r="F1786" s="35">
        <v>41794</v>
      </c>
      <c r="G1786" s="56">
        <v>1349</v>
      </c>
      <c r="H1786" s="86">
        <f t="shared" si="27"/>
        <v>0</v>
      </c>
      <c r="I1786" s="121" t="s">
        <v>12</v>
      </c>
    </row>
    <row r="1787" spans="1:9" ht="15.75" x14ac:dyDescent="0.25">
      <c r="A1787" s="216"/>
      <c r="B1787" s="342" t="s">
        <v>2082</v>
      </c>
      <c r="C1787" s="343" t="s">
        <v>3573</v>
      </c>
      <c r="D1787" s="214" t="s">
        <v>2709</v>
      </c>
      <c r="E1787" s="235">
        <v>830</v>
      </c>
      <c r="F1787" s="35">
        <v>41802</v>
      </c>
      <c r="G1787" s="44">
        <v>830</v>
      </c>
      <c r="H1787" s="243">
        <f t="shared" si="27"/>
        <v>0</v>
      </c>
      <c r="I1787" s="214" t="s">
        <v>217</v>
      </c>
    </row>
    <row r="1788" spans="1:9" ht="15.75" x14ac:dyDescent="0.25">
      <c r="A1788" s="216"/>
      <c r="B1788" s="342" t="s">
        <v>1491</v>
      </c>
      <c r="C1788" s="343" t="s">
        <v>3573</v>
      </c>
      <c r="D1788" s="214" t="s">
        <v>2709</v>
      </c>
      <c r="E1788" s="235">
        <v>456.5</v>
      </c>
      <c r="F1788" s="35">
        <v>41815</v>
      </c>
      <c r="G1788" s="34">
        <v>456.5</v>
      </c>
      <c r="H1788" s="243">
        <f t="shared" si="27"/>
        <v>0</v>
      </c>
      <c r="I1788" s="121" t="s">
        <v>65</v>
      </c>
    </row>
    <row r="1789" spans="1:9" x14ac:dyDescent="0.25">
      <c r="A1789" s="216"/>
      <c r="B1789" s="212" t="s">
        <v>1648</v>
      </c>
      <c r="C1789" s="253" t="s">
        <v>3681</v>
      </c>
      <c r="D1789" s="214" t="s">
        <v>2709</v>
      </c>
      <c r="E1789" s="235">
        <v>1023.5</v>
      </c>
      <c r="F1789" s="35">
        <v>41817</v>
      </c>
      <c r="G1789" s="56">
        <v>1023.5</v>
      </c>
      <c r="H1789" s="243">
        <f t="shared" si="27"/>
        <v>0</v>
      </c>
      <c r="I1789" s="121" t="s">
        <v>217</v>
      </c>
    </row>
    <row r="1790" spans="1:9" x14ac:dyDescent="0.25">
      <c r="A1790" s="216">
        <v>41791</v>
      </c>
      <c r="B1790" s="212" t="s">
        <v>1809</v>
      </c>
      <c r="C1790" s="363" t="s">
        <v>3405</v>
      </c>
      <c r="D1790" s="214" t="s">
        <v>59</v>
      </c>
      <c r="E1790" s="235">
        <v>21035</v>
      </c>
      <c r="F1790" s="35">
        <v>41796</v>
      </c>
      <c r="G1790" s="44">
        <v>21035</v>
      </c>
      <c r="H1790" s="86">
        <f t="shared" si="27"/>
        <v>0</v>
      </c>
      <c r="I1790" s="214" t="s">
        <v>217</v>
      </c>
    </row>
    <row r="1791" spans="1:9" x14ac:dyDescent="0.25">
      <c r="A1791" s="216"/>
      <c r="B1791" s="212" t="s">
        <v>1935</v>
      </c>
      <c r="C1791" s="363" t="s">
        <v>3405</v>
      </c>
      <c r="D1791" s="214" t="s">
        <v>59</v>
      </c>
      <c r="E1791" s="235">
        <v>3660</v>
      </c>
      <c r="F1791" s="38" t="s">
        <v>3466</v>
      </c>
      <c r="G1791" s="34">
        <v>3660</v>
      </c>
      <c r="H1791" s="86">
        <f t="shared" si="27"/>
        <v>0</v>
      </c>
      <c r="I1791" s="121" t="s">
        <v>3427</v>
      </c>
    </row>
    <row r="1792" spans="1:9" x14ac:dyDescent="0.25">
      <c r="A1792" s="216"/>
      <c r="B1792" s="212" t="s">
        <v>1199</v>
      </c>
      <c r="C1792" s="363" t="s">
        <v>3405</v>
      </c>
      <c r="D1792" s="214" t="s">
        <v>59</v>
      </c>
      <c r="E1792" s="235">
        <v>16249</v>
      </c>
      <c r="F1792" s="38" t="s">
        <v>3526</v>
      </c>
      <c r="G1792" s="44">
        <v>16249</v>
      </c>
      <c r="H1792" s="243">
        <f t="shared" si="27"/>
        <v>0</v>
      </c>
      <c r="I1792" s="214" t="s">
        <v>21</v>
      </c>
    </row>
    <row r="1793" spans="1:9" x14ac:dyDescent="0.25">
      <c r="A1793" s="216"/>
      <c r="B1793" s="212" t="s">
        <v>1396</v>
      </c>
      <c r="C1793" s="363" t="s">
        <v>3405</v>
      </c>
      <c r="D1793" s="214" t="s">
        <v>59</v>
      </c>
      <c r="E1793" s="235">
        <v>20978</v>
      </c>
      <c r="F1793" s="38" t="s">
        <v>3548</v>
      </c>
      <c r="G1793" s="44">
        <v>20978</v>
      </c>
      <c r="H1793" s="243">
        <f t="shared" si="27"/>
        <v>0</v>
      </c>
      <c r="I1793" s="214"/>
    </row>
    <row r="1794" spans="1:9" ht="15.75" x14ac:dyDescent="0.25">
      <c r="A1794" s="366">
        <v>41809</v>
      </c>
      <c r="B1794" s="367" t="s">
        <v>2141</v>
      </c>
      <c r="C1794" s="368" t="s">
        <v>3573</v>
      </c>
      <c r="D1794" s="214" t="s">
        <v>59</v>
      </c>
      <c r="E1794" s="235">
        <v>17869</v>
      </c>
      <c r="F1794" s="38" t="s">
        <v>3755</v>
      </c>
      <c r="G1794" s="44">
        <v>17869</v>
      </c>
      <c r="H1794" s="243">
        <f t="shared" si="27"/>
        <v>0</v>
      </c>
      <c r="I1794" s="214" t="s">
        <v>21</v>
      </c>
    </row>
    <row r="1795" spans="1:9" ht="15.75" x14ac:dyDescent="0.25">
      <c r="A1795" s="216"/>
      <c r="B1795" s="342" t="s">
        <v>1219</v>
      </c>
      <c r="C1795" s="343" t="s">
        <v>3573</v>
      </c>
      <c r="D1795" s="214" t="s">
        <v>59</v>
      </c>
      <c r="E1795" s="235">
        <v>34148</v>
      </c>
      <c r="F1795" s="38" t="s">
        <v>3650</v>
      </c>
      <c r="G1795" s="44">
        <v>34148</v>
      </c>
      <c r="H1795" s="243">
        <f t="shared" ref="H1795:H1858" si="28">E1795-G1795</f>
        <v>0</v>
      </c>
      <c r="I1795" s="214" t="s">
        <v>65</v>
      </c>
    </row>
    <row r="1796" spans="1:9" ht="15.75" x14ac:dyDescent="0.25">
      <c r="A1796" s="216"/>
      <c r="B1796" s="342" t="s">
        <v>1555</v>
      </c>
      <c r="C1796" s="343" t="s">
        <v>3573</v>
      </c>
      <c r="D1796" s="214" t="s">
        <v>59</v>
      </c>
      <c r="E1796" s="235">
        <v>20337.150000000001</v>
      </c>
      <c r="F1796" s="340" t="s">
        <v>3676</v>
      </c>
      <c r="G1796" s="34">
        <v>20337.150000000001</v>
      </c>
      <c r="H1796" s="243">
        <f t="shared" si="28"/>
        <v>0</v>
      </c>
      <c r="I1796" s="121" t="s">
        <v>21</v>
      </c>
    </row>
    <row r="1797" spans="1:9" x14ac:dyDescent="0.25">
      <c r="A1797" s="216"/>
      <c r="B1797" s="212" t="s">
        <v>1881</v>
      </c>
      <c r="C1797" s="363" t="s">
        <v>3405</v>
      </c>
      <c r="D1797" s="214" t="s">
        <v>183</v>
      </c>
      <c r="E1797" s="235">
        <v>9958</v>
      </c>
      <c r="F1797" s="35">
        <v>41792</v>
      </c>
      <c r="G1797" s="44">
        <v>9958</v>
      </c>
      <c r="H1797" s="86">
        <f t="shared" si="28"/>
        <v>0</v>
      </c>
      <c r="I1797" s="121" t="s">
        <v>30</v>
      </c>
    </row>
    <row r="1798" spans="1:9" x14ac:dyDescent="0.25">
      <c r="A1798" s="216"/>
      <c r="B1798" s="212" t="s">
        <v>2151</v>
      </c>
      <c r="C1798" s="363" t="s">
        <v>3405</v>
      </c>
      <c r="D1798" s="214" t="s">
        <v>183</v>
      </c>
      <c r="E1798" s="235">
        <v>29935</v>
      </c>
      <c r="F1798" s="35">
        <v>41795</v>
      </c>
      <c r="G1798" s="44">
        <v>29935</v>
      </c>
      <c r="H1798" s="243">
        <f t="shared" si="28"/>
        <v>0</v>
      </c>
      <c r="I1798" s="214"/>
    </row>
    <row r="1799" spans="1:9" x14ac:dyDescent="0.25">
      <c r="A1799" s="216"/>
      <c r="B1799" s="212" t="s">
        <v>1439</v>
      </c>
      <c r="C1799" s="363" t="s">
        <v>3405</v>
      </c>
      <c r="D1799" s="214" t="s">
        <v>183</v>
      </c>
      <c r="E1799" s="235">
        <v>43509</v>
      </c>
      <c r="F1799" s="35">
        <v>41801</v>
      </c>
      <c r="G1799" s="44">
        <v>43509</v>
      </c>
      <c r="H1799" s="243">
        <f t="shared" si="28"/>
        <v>0</v>
      </c>
      <c r="I1799" s="214" t="s">
        <v>30</v>
      </c>
    </row>
    <row r="1800" spans="1:9" ht="15.75" x14ac:dyDescent="0.25">
      <c r="A1800" s="216"/>
      <c r="B1800" s="342" t="s">
        <v>1925</v>
      </c>
      <c r="C1800" s="343" t="s">
        <v>3573</v>
      </c>
      <c r="D1800" s="214" t="s">
        <v>183</v>
      </c>
      <c r="E1800" s="235">
        <v>8006</v>
      </c>
      <c r="F1800" s="35">
        <v>41806</v>
      </c>
      <c r="G1800" s="44">
        <v>8006</v>
      </c>
      <c r="H1800" s="243">
        <f t="shared" si="28"/>
        <v>0</v>
      </c>
      <c r="I1800" s="214" t="s">
        <v>30</v>
      </c>
    </row>
    <row r="1801" spans="1:9" ht="15.75" x14ac:dyDescent="0.25">
      <c r="A1801" s="369">
        <v>41808</v>
      </c>
      <c r="B1801" s="370" t="s">
        <v>2196</v>
      </c>
      <c r="C1801" s="371" t="s">
        <v>3573</v>
      </c>
      <c r="D1801" s="214" t="s">
        <v>183</v>
      </c>
      <c r="E1801" s="235">
        <v>5317</v>
      </c>
      <c r="F1801" s="35">
        <v>41808</v>
      </c>
      <c r="G1801" s="44">
        <v>5317</v>
      </c>
      <c r="H1801" s="243">
        <f t="shared" si="28"/>
        <v>0</v>
      </c>
      <c r="I1801" s="214" t="s">
        <v>12</v>
      </c>
    </row>
    <row r="1802" spans="1:9" ht="15.75" x14ac:dyDescent="0.25">
      <c r="A1802" s="216"/>
      <c r="B1802" s="342" t="s">
        <v>2273</v>
      </c>
      <c r="C1802" s="343" t="s">
        <v>3573</v>
      </c>
      <c r="D1802" s="214" t="s">
        <v>183</v>
      </c>
      <c r="E1802" s="235">
        <v>13892.5</v>
      </c>
      <c r="F1802" s="35">
        <v>41810</v>
      </c>
      <c r="G1802" s="44">
        <v>13893.5</v>
      </c>
      <c r="H1802" s="243">
        <f t="shared" si="28"/>
        <v>-1</v>
      </c>
      <c r="I1802" s="214" t="s">
        <v>12</v>
      </c>
    </row>
    <row r="1803" spans="1:9" x14ac:dyDescent="0.25">
      <c r="A1803" s="216"/>
      <c r="B1803" s="212" t="s">
        <v>1945</v>
      </c>
      <c r="C1803" s="253" t="s">
        <v>3681</v>
      </c>
      <c r="D1803" s="214" t="s">
        <v>183</v>
      </c>
      <c r="E1803" s="235">
        <v>7082</v>
      </c>
      <c r="F1803" s="35">
        <v>41820</v>
      </c>
      <c r="G1803" s="44">
        <v>7082</v>
      </c>
      <c r="H1803" s="243">
        <f t="shared" si="28"/>
        <v>0</v>
      </c>
      <c r="I1803" s="214" t="s">
        <v>30</v>
      </c>
    </row>
    <row r="1804" spans="1:9" ht="15.75" x14ac:dyDescent="0.25">
      <c r="A1804" s="216"/>
      <c r="B1804" s="342" t="s">
        <v>1183</v>
      </c>
      <c r="C1804" s="343" t="s">
        <v>3573</v>
      </c>
      <c r="D1804" s="214" t="s">
        <v>3646</v>
      </c>
      <c r="E1804" s="235">
        <v>32447</v>
      </c>
      <c r="F1804" s="35">
        <v>41811</v>
      </c>
      <c r="G1804" s="44">
        <v>32447</v>
      </c>
      <c r="H1804" s="243">
        <f t="shared" si="28"/>
        <v>0</v>
      </c>
      <c r="I1804" s="214" t="s">
        <v>30</v>
      </c>
    </row>
    <row r="1805" spans="1:9" x14ac:dyDescent="0.25">
      <c r="A1805" s="216"/>
      <c r="B1805" s="212" t="s">
        <v>1998</v>
      </c>
      <c r="C1805" s="363" t="s">
        <v>3405</v>
      </c>
      <c r="D1805" s="214" t="s">
        <v>54</v>
      </c>
      <c r="E1805" s="235">
        <v>7653.5</v>
      </c>
      <c r="F1805" s="35">
        <v>41793</v>
      </c>
      <c r="G1805" s="34">
        <v>7653.5</v>
      </c>
      <c r="H1805" s="86">
        <f t="shared" si="28"/>
        <v>0</v>
      </c>
      <c r="I1805" s="121" t="s">
        <v>30</v>
      </c>
    </row>
    <row r="1806" spans="1:9" x14ac:dyDescent="0.25">
      <c r="A1806" s="216"/>
      <c r="B1806" s="212" t="s">
        <v>2043</v>
      </c>
      <c r="C1806" s="363" t="s">
        <v>3405</v>
      </c>
      <c r="D1806" s="214" t="s">
        <v>54</v>
      </c>
      <c r="E1806" s="235">
        <v>34209</v>
      </c>
      <c r="F1806" s="35">
        <v>41794</v>
      </c>
      <c r="G1806" s="34">
        <v>34209</v>
      </c>
      <c r="H1806" s="86">
        <f t="shared" si="28"/>
        <v>0</v>
      </c>
      <c r="I1806" s="121" t="s">
        <v>27</v>
      </c>
    </row>
    <row r="1807" spans="1:9" x14ac:dyDescent="0.25">
      <c r="A1807" s="216"/>
      <c r="B1807" s="212" t="s">
        <v>2102</v>
      </c>
      <c r="C1807" s="363" t="s">
        <v>3405</v>
      </c>
      <c r="D1807" s="214" t="s">
        <v>54</v>
      </c>
      <c r="E1807" s="235">
        <v>39404</v>
      </c>
      <c r="F1807" s="35">
        <v>41795</v>
      </c>
      <c r="G1807" s="34">
        <v>39404</v>
      </c>
      <c r="H1807" s="243">
        <f t="shared" si="28"/>
        <v>0</v>
      </c>
      <c r="I1807" s="121" t="s">
        <v>30</v>
      </c>
    </row>
    <row r="1808" spans="1:9" x14ac:dyDescent="0.25">
      <c r="A1808" s="216"/>
      <c r="B1808" s="212" t="s">
        <v>2180</v>
      </c>
      <c r="C1808" s="363" t="s">
        <v>3405</v>
      </c>
      <c r="D1808" s="214" t="s">
        <v>54</v>
      </c>
      <c r="E1808" s="235">
        <v>13093.12</v>
      </c>
      <c r="F1808" s="35">
        <v>41795</v>
      </c>
      <c r="G1808" s="44">
        <v>13093.12</v>
      </c>
      <c r="H1808" s="243">
        <f t="shared" si="28"/>
        <v>0</v>
      </c>
      <c r="I1808" s="214" t="s">
        <v>30</v>
      </c>
    </row>
    <row r="1809" spans="1:9" x14ac:dyDescent="0.25">
      <c r="A1809" s="216"/>
      <c r="B1809" s="212" t="s">
        <v>2191</v>
      </c>
      <c r="C1809" s="363" t="s">
        <v>3405</v>
      </c>
      <c r="D1809" s="214" t="s">
        <v>54</v>
      </c>
      <c r="E1809" s="235">
        <v>31727</v>
      </c>
      <c r="F1809" s="35">
        <v>41795</v>
      </c>
      <c r="G1809" s="44">
        <v>31727</v>
      </c>
      <c r="H1809" s="243">
        <f t="shared" si="28"/>
        <v>0</v>
      </c>
      <c r="I1809" s="214" t="s">
        <v>3427</v>
      </c>
    </row>
    <row r="1810" spans="1:9" x14ac:dyDescent="0.25">
      <c r="A1810" s="216"/>
      <c r="B1810" s="212" t="s">
        <v>2207</v>
      </c>
      <c r="C1810" s="363" t="s">
        <v>3405</v>
      </c>
      <c r="D1810" s="214" t="s">
        <v>54</v>
      </c>
      <c r="E1810" s="235">
        <v>31795.74</v>
      </c>
      <c r="F1810" s="35">
        <v>41795</v>
      </c>
      <c r="G1810" s="44">
        <v>31795.74</v>
      </c>
      <c r="H1810" s="243">
        <f t="shared" si="28"/>
        <v>0</v>
      </c>
      <c r="I1810" s="214" t="s">
        <v>3427</v>
      </c>
    </row>
    <row r="1811" spans="1:9" x14ac:dyDescent="0.25">
      <c r="A1811" s="216"/>
      <c r="B1811" s="212" t="s">
        <v>2271</v>
      </c>
      <c r="C1811" s="363" t="s">
        <v>3405</v>
      </c>
      <c r="D1811" s="214" t="s">
        <v>54</v>
      </c>
      <c r="E1811" s="235">
        <v>13066.2</v>
      </c>
      <c r="F1811" s="35">
        <v>41797</v>
      </c>
      <c r="G1811" s="44">
        <v>13066.2</v>
      </c>
      <c r="H1811" s="243">
        <f t="shared" si="28"/>
        <v>0</v>
      </c>
      <c r="I1811" s="214" t="s">
        <v>30</v>
      </c>
    </row>
    <row r="1812" spans="1:9" x14ac:dyDescent="0.25">
      <c r="A1812" s="216"/>
      <c r="B1812" s="212" t="s">
        <v>1167</v>
      </c>
      <c r="C1812" s="363" t="s">
        <v>3405</v>
      </c>
      <c r="D1812" s="214" t="s">
        <v>54</v>
      </c>
      <c r="E1812" s="235">
        <v>38374.5</v>
      </c>
      <c r="F1812" s="35">
        <v>41797</v>
      </c>
      <c r="G1812" s="44">
        <v>38374.5</v>
      </c>
      <c r="H1812" s="243">
        <f t="shared" si="28"/>
        <v>0</v>
      </c>
      <c r="I1812" s="214" t="s">
        <v>30</v>
      </c>
    </row>
    <row r="1813" spans="1:9" x14ac:dyDescent="0.25">
      <c r="A1813" s="216"/>
      <c r="B1813" s="212" t="s">
        <v>1301</v>
      </c>
      <c r="C1813" s="363" t="s">
        <v>3405</v>
      </c>
      <c r="D1813" s="214" t="s">
        <v>54</v>
      </c>
      <c r="E1813" s="235">
        <v>3628</v>
      </c>
      <c r="F1813" s="35">
        <v>41800</v>
      </c>
      <c r="G1813" s="56">
        <v>3628</v>
      </c>
      <c r="H1813" s="243">
        <f t="shared" si="28"/>
        <v>0</v>
      </c>
      <c r="I1813" s="214" t="s">
        <v>65</v>
      </c>
    </row>
    <row r="1814" spans="1:9" x14ac:dyDescent="0.25">
      <c r="A1814" s="216"/>
      <c r="B1814" s="212" t="s">
        <v>1395</v>
      </c>
      <c r="C1814" s="363" t="s">
        <v>3405</v>
      </c>
      <c r="D1814" s="214" t="s">
        <v>54</v>
      </c>
      <c r="E1814" s="235">
        <v>40526.5</v>
      </c>
      <c r="F1814" s="35">
        <v>41800</v>
      </c>
      <c r="G1814" s="44">
        <v>40526.5</v>
      </c>
      <c r="H1814" s="243">
        <f t="shared" si="28"/>
        <v>0</v>
      </c>
      <c r="I1814" s="214" t="s">
        <v>12</v>
      </c>
    </row>
    <row r="1815" spans="1:9" ht="15.75" x14ac:dyDescent="0.25">
      <c r="A1815" s="216"/>
      <c r="B1815" s="342" t="s">
        <v>1680</v>
      </c>
      <c r="C1815" s="343" t="s">
        <v>3573</v>
      </c>
      <c r="D1815" s="214" t="s">
        <v>54</v>
      </c>
      <c r="E1815" s="235">
        <v>5231</v>
      </c>
      <c r="F1815" s="35">
        <v>41804</v>
      </c>
      <c r="G1815" s="44">
        <v>5231</v>
      </c>
      <c r="H1815" s="243">
        <f t="shared" si="28"/>
        <v>0</v>
      </c>
      <c r="I1815" s="214" t="s">
        <v>30</v>
      </c>
    </row>
    <row r="1816" spans="1:9" ht="15.75" x14ac:dyDescent="0.25">
      <c r="A1816" s="216"/>
      <c r="B1816" s="342" t="s">
        <v>1799</v>
      </c>
      <c r="C1816" s="343" t="s">
        <v>3573</v>
      </c>
      <c r="D1816" s="214" t="s">
        <v>54</v>
      </c>
      <c r="E1816" s="235">
        <v>36301</v>
      </c>
      <c r="F1816" s="35">
        <v>41804</v>
      </c>
      <c r="G1816" s="44">
        <v>36301</v>
      </c>
      <c r="H1816" s="243">
        <f t="shared" si="28"/>
        <v>0</v>
      </c>
      <c r="I1816" s="214" t="s">
        <v>12</v>
      </c>
    </row>
    <row r="1817" spans="1:9" ht="15.75" x14ac:dyDescent="0.25">
      <c r="A1817" s="216"/>
      <c r="B1817" s="342" t="s">
        <v>2336</v>
      </c>
      <c r="C1817" s="343" t="s">
        <v>3573</v>
      </c>
      <c r="D1817" s="214" t="s">
        <v>54</v>
      </c>
      <c r="E1817" s="235">
        <v>5905</v>
      </c>
      <c r="F1817" s="35">
        <v>41811</v>
      </c>
      <c r="G1817" s="44">
        <v>5905</v>
      </c>
      <c r="H1817" s="243">
        <f t="shared" si="28"/>
        <v>0</v>
      </c>
      <c r="I1817" s="214" t="s">
        <v>30</v>
      </c>
    </row>
    <row r="1818" spans="1:9" ht="15.75" x14ac:dyDescent="0.25">
      <c r="A1818" s="216"/>
      <c r="B1818" s="342" t="s">
        <v>1182</v>
      </c>
      <c r="C1818" s="343" t="s">
        <v>3573</v>
      </c>
      <c r="D1818" s="214" t="s">
        <v>54</v>
      </c>
      <c r="E1818" s="235">
        <v>34216</v>
      </c>
      <c r="F1818" s="35">
        <v>41811</v>
      </c>
      <c r="G1818" s="44">
        <v>34216</v>
      </c>
      <c r="H1818" s="243">
        <f t="shared" si="28"/>
        <v>0</v>
      </c>
      <c r="I1818" s="214" t="s">
        <v>217</v>
      </c>
    </row>
    <row r="1819" spans="1:9" ht="15.75" x14ac:dyDescent="0.25">
      <c r="A1819" s="216"/>
      <c r="B1819" s="342" t="s">
        <v>1336</v>
      </c>
      <c r="C1819" s="343" t="s">
        <v>3573</v>
      </c>
      <c r="D1819" s="214" t="s">
        <v>54</v>
      </c>
      <c r="E1819" s="235">
        <v>41570</v>
      </c>
      <c r="F1819" s="35">
        <v>41813</v>
      </c>
      <c r="G1819" s="44">
        <v>41570</v>
      </c>
      <c r="H1819" s="243">
        <f t="shared" si="28"/>
        <v>0</v>
      </c>
      <c r="I1819" s="214" t="s">
        <v>30</v>
      </c>
    </row>
    <row r="1820" spans="1:9" ht="15.75" x14ac:dyDescent="0.25">
      <c r="A1820" s="216"/>
      <c r="B1820" s="342" t="s">
        <v>1498</v>
      </c>
      <c r="C1820" s="343" t="s">
        <v>3573</v>
      </c>
      <c r="D1820" s="214" t="s">
        <v>54</v>
      </c>
      <c r="E1820" s="235">
        <v>7040.5</v>
      </c>
      <c r="F1820" s="35">
        <v>41815</v>
      </c>
      <c r="G1820" s="34">
        <v>7040.5</v>
      </c>
      <c r="H1820" s="243">
        <f t="shared" si="28"/>
        <v>0</v>
      </c>
      <c r="I1820" s="121" t="s">
        <v>65</v>
      </c>
    </row>
    <row r="1821" spans="1:9" ht="15.75" x14ac:dyDescent="0.25">
      <c r="A1821" s="216"/>
      <c r="B1821" s="342" t="s">
        <v>1608</v>
      </c>
      <c r="C1821" s="343" t="s">
        <v>3573</v>
      </c>
      <c r="D1821" s="214" t="s">
        <v>54</v>
      </c>
      <c r="E1821" s="235">
        <v>7354</v>
      </c>
      <c r="F1821" s="35">
        <v>41816</v>
      </c>
      <c r="G1821" s="34">
        <v>7354</v>
      </c>
      <c r="H1821" s="243">
        <f t="shared" si="28"/>
        <v>0</v>
      </c>
      <c r="I1821" s="121" t="s">
        <v>30</v>
      </c>
    </row>
    <row r="1822" spans="1:9" x14ac:dyDescent="0.25">
      <c r="A1822" s="216"/>
      <c r="B1822" s="212" t="s">
        <v>1695</v>
      </c>
      <c r="C1822" s="253" t="s">
        <v>3681</v>
      </c>
      <c r="D1822" s="214" t="s">
        <v>54</v>
      </c>
      <c r="E1822" s="235">
        <v>8597</v>
      </c>
      <c r="F1822" s="35">
        <v>41820</v>
      </c>
      <c r="G1822" s="34">
        <v>8597</v>
      </c>
      <c r="H1822" s="243">
        <f t="shared" si="28"/>
        <v>0</v>
      </c>
      <c r="I1822" s="121" t="s">
        <v>30</v>
      </c>
    </row>
    <row r="1823" spans="1:9" x14ac:dyDescent="0.25">
      <c r="A1823" s="216"/>
      <c r="B1823" s="212" t="s">
        <v>1952</v>
      </c>
      <c r="C1823" s="253" t="s">
        <v>3681</v>
      </c>
      <c r="D1823" s="214" t="s">
        <v>54</v>
      </c>
      <c r="E1823" s="235">
        <v>40133</v>
      </c>
      <c r="F1823" s="35">
        <v>41820</v>
      </c>
      <c r="G1823" s="44">
        <v>40133</v>
      </c>
      <c r="H1823" s="243">
        <f t="shared" si="28"/>
        <v>0</v>
      </c>
      <c r="I1823" s="214" t="s">
        <v>30</v>
      </c>
    </row>
    <row r="1824" spans="1:9" x14ac:dyDescent="0.25">
      <c r="A1824" s="216"/>
      <c r="B1824" s="212" t="s">
        <v>1444</v>
      </c>
      <c r="C1824" s="363" t="s">
        <v>3405</v>
      </c>
      <c r="D1824" s="214" t="s">
        <v>12</v>
      </c>
      <c r="E1824" s="235">
        <v>19740</v>
      </c>
      <c r="F1824" s="39" t="s">
        <v>3772</v>
      </c>
      <c r="G1824" s="44">
        <v>19740</v>
      </c>
      <c r="H1824" s="243">
        <f t="shared" si="28"/>
        <v>0</v>
      </c>
      <c r="I1824" s="214"/>
    </row>
    <row r="1825" spans="1:9" ht="15.75" x14ac:dyDescent="0.25">
      <c r="A1825" s="216"/>
      <c r="B1825" s="342" t="s">
        <v>2096</v>
      </c>
      <c r="C1825" s="343" t="s">
        <v>3573</v>
      </c>
      <c r="D1825" s="214" t="s">
        <v>12</v>
      </c>
      <c r="E1825" s="235">
        <v>64</v>
      </c>
      <c r="F1825" s="35">
        <v>41807</v>
      </c>
      <c r="G1825" s="44">
        <v>64</v>
      </c>
      <c r="H1825" s="243">
        <f t="shared" si="28"/>
        <v>0</v>
      </c>
      <c r="I1825" s="214"/>
    </row>
    <row r="1826" spans="1:9" ht="15.75" x14ac:dyDescent="0.25">
      <c r="A1826" s="216"/>
      <c r="B1826" s="342" t="s">
        <v>2338</v>
      </c>
      <c r="C1826" s="343" t="s">
        <v>3573</v>
      </c>
      <c r="D1826" s="214" t="s">
        <v>12</v>
      </c>
      <c r="E1826" s="235">
        <v>320</v>
      </c>
      <c r="F1826" s="35">
        <v>41810</v>
      </c>
      <c r="G1826" s="44">
        <v>320</v>
      </c>
      <c r="H1826" s="243">
        <f t="shared" si="28"/>
        <v>0</v>
      </c>
      <c r="I1826" s="214"/>
    </row>
    <row r="1827" spans="1:9" x14ac:dyDescent="0.25">
      <c r="A1827" s="216"/>
      <c r="B1827" s="212" t="s">
        <v>1643</v>
      </c>
      <c r="C1827" s="253" t="s">
        <v>3681</v>
      </c>
      <c r="D1827" s="214" t="s">
        <v>12</v>
      </c>
      <c r="E1827" s="235">
        <v>19800</v>
      </c>
      <c r="F1827" s="35">
        <v>41816</v>
      </c>
      <c r="G1827" s="34">
        <v>19800</v>
      </c>
      <c r="H1827" s="243">
        <f t="shared" si="28"/>
        <v>0</v>
      </c>
      <c r="I1827" s="121"/>
    </row>
    <row r="1828" spans="1:9" x14ac:dyDescent="0.25">
      <c r="A1828" s="216"/>
      <c r="B1828" s="212" t="s">
        <v>1722</v>
      </c>
      <c r="C1828" s="253" t="s">
        <v>3681</v>
      </c>
      <c r="D1828" s="214" t="s">
        <v>12</v>
      </c>
      <c r="E1828" s="235">
        <v>38667</v>
      </c>
      <c r="F1828" s="35">
        <v>41817</v>
      </c>
      <c r="G1828" s="44">
        <v>38667</v>
      </c>
      <c r="H1828" s="243">
        <f t="shared" si="28"/>
        <v>0</v>
      </c>
      <c r="I1828" s="214"/>
    </row>
    <row r="1829" spans="1:9" x14ac:dyDescent="0.25">
      <c r="A1829" s="216"/>
      <c r="B1829" s="212" t="s">
        <v>1830</v>
      </c>
      <c r="C1829" s="363" t="s">
        <v>3405</v>
      </c>
      <c r="D1829" s="214" t="s">
        <v>188</v>
      </c>
      <c r="E1829" s="235">
        <v>6818</v>
      </c>
      <c r="F1829" s="35">
        <v>41792</v>
      </c>
      <c r="G1829" s="56">
        <v>6818</v>
      </c>
      <c r="H1829" s="86">
        <f t="shared" si="28"/>
        <v>0</v>
      </c>
      <c r="I1829" s="214" t="s">
        <v>21</v>
      </c>
    </row>
    <row r="1830" spans="1:9" x14ac:dyDescent="0.25">
      <c r="A1830" s="216"/>
      <c r="B1830" s="212" t="s">
        <v>1277</v>
      </c>
      <c r="C1830" s="363" t="s">
        <v>3405</v>
      </c>
      <c r="D1830" s="214" t="s">
        <v>188</v>
      </c>
      <c r="E1830" s="235">
        <v>8320</v>
      </c>
      <c r="F1830" s="35">
        <v>41799</v>
      </c>
      <c r="G1830" s="44">
        <v>8320</v>
      </c>
      <c r="H1830" s="243">
        <f t="shared" si="28"/>
        <v>0</v>
      </c>
      <c r="I1830" s="214"/>
    </row>
    <row r="1831" spans="1:9" x14ac:dyDescent="0.25">
      <c r="A1831" s="216"/>
      <c r="B1831" s="212" t="s">
        <v>1402</v>
      </c>
      <c r="C1831" s="363" t="s">
        <v>3405</v>
      </c>
      <c r="D1831" s="214" t="s">
        <v>188</v>
      </c>
      <c r="E1831" s="235">
        <v>4570</v>
      </c>
      <c r="F1831" s="35">
        <v>41800</v>
      </c>
      <c r="G1831" s="44">
        <v>4570</v>
      </c>
      <c r="H1831" s="243">
        <f t="shared" si="28"/>
        <v>0</v>
      </c>
      <c r="I1831" s="214" t="s">
        <v>21</v>
      </c>
    </row>
    <row r="1832" spans="1:9" x14ac:dyDescent="0.25">
      <c r="A1832" s="216"/>
      <c r="B1832" s="212" t="s">
        <v>1473</v>
      </c>
      <c r="C1832" s="363" t="s">
        <v>3405</v>
      </c>
      <c r="D1832" s="214" t="s">
        <v>188</v>
      </c>
      <c r="E1832" s="235">
        <v>6080</v>
      </c>
      <c r="F1832" s="35">
        <v>41801</v>
      </c>
      <c r="G1832" s="44">
        <v>6080</v>
      </c>
      <c r="H1832" s="243">
        <f t="shared" si="28"/>
        <v>0</v>
      </c>
      <c r="I1832" s="214" t="s">
        <v>21</v>
      </c>
    </row>
    <row r="1833" spans="1:9" x14ac:dyDescent="0.25">
      <c r="A1833" s="216"/>
      <c r="B1833" s="212" t="s">
        <v>1575</v>
      </c>
      <c r="C1833" s="363" t="s">
        <v>3405</v>
      </c>
      <c r="D1833" s="214" t="s">
        <v>188</v>
      </c>
      <c r="E1833" s="235">
        <v>3544</v>
      </c>
      <c r="F1833" s="35">
        <v>41802</v>
      </c>
      <c r="G1833" s="44">
        <v>3544</v>
      </c>
      <c r="H1833" s="243">
        <f t="shared" si="28"/>
        <v>0</v>
      </c>
      <c r="I1833" s="214" t="s">
        <v>21</v>
      </c>
    </row>
    <row r="1834" spans="1:9" ht="15.75" x14ac:dyDescent="0.25">
      <c r="A1834" s="216"/>
      <c r="B1834" s="342" t="s">
        <v>1664</v>
      </c>
      <c r="C1834" s="343" t="s">
        <v>3573</v>
      </c>
      <c r="D1834" s="214" t="s">
        <v>188</v>
      </c>
      <c r="E1834" s="235">
        <v>10069</v>
      </c>
      <c r="F1834" s="35">
        <v>41806</v>
      </c>
      <c r="G1834" s="44">
        <v>10069</v>
      </c>
      <c r="H1834" s="243">
        <f t="shared" si="28"/>
        <v>0</v>
      </c>
      <c r="I1834" s="214" t="s">
        <v>21</v>
      </c>
    </row>
    <row r="1835" spans="1:9" ht="15.75" x14ac:dyDescent="0.25">
      <c r="A1835" s="216"/>
      <c r="B1835" s="342" t="s">
        <v>1666</v>
      </c>
      <c r="C1835" s="343" t="s">
        <v>3573</v>
      </c>
      <c r="D1835" s="214" t="s">
        <v>188</v>
      </c>
      <c r="E1835" s="235">
        <v>5960</v>
      </c>
      <c r="F1835" s="35">
        <v>41804</v>
      </c>
      <c r="G1835" s="44">
        <v>5960</v>
      </c>
      <c r="H1835" s="243">
        <f t="shared" si="28"/>
        <v>0</v>
      </c>
      <c r="I1835" s="214" t="s">
        <v>21</v>
      </c>
    </row>
    <row r="1836" spans="1:9" ht="15.75" x14ac:dyDescent="0.25">
      <c r="A1836" s="216"/>
      <c r="B1836" s="342" t="s">
        <v>1761</v>
      </c>
      <c r="C1836" s="343" t="s">
        <v>3573</v>
      </c>
      <c r="D1836" s="214" t="s">
        <v>188</v>
      </c>
      <c r="E1836" s="235">
        <v>9832</v>
      </c>
      <c r="F1836" s="35">
        <v>41806</v>
      </c>
      <c r="G1836" s="44">
        <v>9832</v>
      </c>
      <c r="H1836" s="243">
        <f t="shared" si="28"/>
        <v>0</v>
      </c>
      <c r="I1836" s="214" t="s">
        <v>21</v>
      </c>
    </row>
    <row r="1837" spans="1:9" ht="15.75" x14ac:dyDescent="0.25">
      <c r="A1837" s="216"/>
      <c r="B1837" s="342" t="s">
        <v>1857</v>
      </c>
      <c r="C1837" s="343" t="s">
        <v>3573</v>
      </c>
      <c r="D1837" s="214" t="s">
        <v>188</v>
      </c>
      <c r="E1837" s="235">
        <v>10556</v>
      </c>
      <c r="F1837" s="35">
        <v>41817</v>
      </c>
      <c r="G1837" s="44">
        <v>10556</v>
      </c>
      <c r="H1837" s="243">
        <f t="shared" si="28"/>
        <v>0</v>
      </c>
      <c r="I1837" s="214" t="s">
        <v>21</v>
      </c>
    </row>
    <row r="1838" spans="1:9" ht="15.75" x14ac:dyDescent="0.25">
      <c r="A1838" s="216"/>
      <c r="B1838" s="342" t="s">
        <v>1858</v>
      </c>
      <c r="C1838" s="343" t="s">
        <v>3573</v>
      </c>
      <c r="D1838" s="214" t="s">
        <v>188</v>
      </c>
      <c r="E1838" s="235">
        <v>12179</v>
      </c>
      <c r="F1838" s="35">
        <v>41806</v>
      </c>
      <c r="G1838" s="44">
        <v>12179</v>
      </c>
      <c r="H1838" s="243">
        <f t="shared" si="28"/>
        <v>0</v>
      </c>
      <c r="I1838" s="214" t="s">
        <v>21</v>
      </c>
    </row>
    <row r="1839" spans="1:9" ht="15.75" x14ac:dyDescent="0.25">
      <c r="A1839" s="275"/>
      <c r="B1839" s="342" t="s">
        <v>1910</v>
      </c>
      <c r="C1839" s="343" t="s">
        <v>3573</v>
      </c>
      <c r="D1839" s="214" t="s">
        <v>188</v>
      </c>
      <c r="E1839" s="235">
        <v>9486</v>
      </c>
      <c r="F1839" s="35">
        <v>41807</v>
      </c>
      <c r="G1839" s="44">
        <v>9486</v>
      </c>
      <c r="H1839" s="243">
        <f t="shared" si="28"/>
        <v>0</v>
      </c>
      <c r="I1839" s="214" t="s">
        <v>21</v>
      </c>
    </row>
    <row r="1840" spans="1:9" ht="15.75" x14ac:dyDescent="0.25">
      <c r="A1840" s="216"/>
      <c r="B1840" s="342" t="s">
        <v>2053</v>
      </c>
      <c r="C1840" s="343" t="s">
        <v>3573</v>
      </c>
      <c r="D1840" s="214" t="s">
        <v>188</v>
      </c>
      <c r="E1840" s="235">
        <v>6868</v>
      </c>
      <c r="F1840" s="39" t="s">
        <v>3754</v>
      </c>
      <c r="G1840" s="44">
        <v>6868</v>
      </c>
      <c r="H1840" s="243">
        <f t="shared" si="28"/>
        <v>0</v>
      </c>
      <c r="I1840" s="214" t="s">
        <v>21</v>
      </c>
    </row>
    <row r="1841" spans="1:9" ht="15.75" x14ac:dyDescent="0.25">
      <c r="A1841" s="366">
        <v>41809</v>
      </c>
      <c r="B1841" s="367" t="s">
        <v>2174</v>
      </c>
      <c r="C1841" s="368" t="s">
        <v>3573</v>
      </c>
      <c r="D1841" s="214" t="s">
        <v>188</v>
      </c>
      <c r="E1841" s="235">
        <v>3707</v>
      </c>
      <c r="F1841" s="35">
        <v>41809</v>
      </c>
      <c r="G1841" s="44">
        <v>3707</v>
      </c>
      <c r="H1841" s="243">
        <f t="shared" si="28"/>
        <v>0</v>
      </c>
      <c r="I1841" s="214" t="s">
        <v>21</v>
      </c>
    </row>
    <row r="1842" spans="1:9" ht="15.75" x14ac:dyDescent="0.25">
      <c r="A1842" s="369">
        <v>41808</v>
      </c>
      <c r="B1842" s="370" t="s">
        <v>2199</v>
      </c>
      <c r="C1842" s="371" t="s">
        <v>3573</v>
      </c>
      <c r="D1842" s="214" t="s">
        <v>188</v>
      </c>
      <c r="E1842" s="235">
        <v>4191</v>
      </c>
      <c r="F1842" s="35">
        <v>41817</v>
      </c>
      <c r="G1842" s="44">
        <v>4191</v>
      </c>
      <c r="H1842" s="243">
        <f t="shared" si="28"/>
        <v>0</v>
      </c>
      <c r="I1842" s="214" t="s">
        <v>3172</v>
      </c>
    </row>
    <row r="1843" spans="1:9" ht="15.75" x14ac:dyDescent="0.25">
      <c r="A1843" s="369">
        <v>41808</v>
      </c>
      <c r="B1843" s="370" t="s">
        <v>2207</v>
      </c>
      <c r="C1843" s="371" t="s">
        <v>3573</v>
      </c>
      <c r="D1843" s="214" t="s">
        <v>188</v>
      </c>
      <c r="E1843" s="235">
        <v>5478</v>
      </c>
      <c r="F1843" s="35">
        <v>41809</v>
      </c>
      <c r="G1843" s="44">
        <v>5478</v>
      </c>
      <c r="H1843" s="243">
        <f t="shared" si="28"/>
        <v>0</v>
      </c>
      <c r="I1843" s="214" t="s">
        <v>21</v>
      </c>
    </row>
    <row r="1844" spans="1:9" ht="15.75" x14ac:dyDescent="0.25">
      <c r="A1844" s="216"/>
      <c r="B1844" s="342" t="s">
        <v>2341</v>
      </c>
      <c r="C1844" s="343" t="s">
        <v>3573</v>
      </c>
      <c r="D1844" s="214" t="s">
        <v>188</v>
      </c>
      <c r="E1844" s="235">
        <v>4482.5</v>
      </c>
      <c r="F1844" s="35">
        <v>41810</v>
      </c>
      <c r="G1844" s="44">
        <v>4482.5</v>
      </c>
      <c r="H1844" s="243">
        <f t="shared" si="28"/>
        <v>0</v>
      </c>
      <c r="I1844" s="214" t="s">
        <v>21</v>
      </c>
    </row>
    <row r="1845" spans="1:9" ht="15.75" x14ac:dyDescent="0.25">
      <c r="A1845" s="216"/>
      <c r="B1845" s="342" t="s">
        <v>2346</v>
      </c>
      <c r="C1845" s="343" t="s">
        <v>3573</v>
      </c>
      <c r="D1845" s="214" t="s">
        <v>188</v>
      </c>
      <c r="E1845" s="235">
        <v>750</v>
      </c>
      <c r="F1845" s="35">
        <v>41810</v>
      </c>
      <c r="G1845" s="44">
        <v>750</v>
      </c>
      <c r="H1845" s="243">
        <f t="shared" si="28"/>
        <v>0</v>
      </c>
      <c r="I1845" s="214" t="s">
        <v>21</v>
      </c>
    </row>
    <row r="1846" spans="1:9" ht="15.75" x14ac:dyDescent="0.25">
      <c r="A1846" s="216"/>
      <c r="B1846" s="342" t="s">
        <v>1214</v>
      </c>
      <c r="C1846" s="343" t="s">
        <v>3573</v>
      </c>
      <c r="D1846" s="214" t="s">
        <v>188</v>
      </c>
      <c r="E1846" s="235">
        <v>12159</v>
      </c>
      <c r="F1846" s="35">
        <v>41817</v>
      </c>
      <c r="G1846" s="44">
        <v>12159</v>
      </c>
      <c r="H1846" s="243">
        <f t="shared" si="28"/>
        <v>0</v>
      </c>
      <c r="I1846" s="214" t="s">
        <v>65</v>
      </c>
    </row>
    <row r="1847" spans="1:9" ht="15.75" x14ac:dyDescent="0.25">
      <c r="A1847" s="216"/>
      <c r="B1847" s="342" t="s">
        <v>1280</v>
      </c>
      <c r="C1847" s="343" t="s">
        <v>3573</v>
      </c>
      <c r="D1847" s="214" t="s">
        <v>188</v>
      </c>
      <c r="E1847" s="235">
        <v>13520</v>
      </c>
      <c r="F1847" s="35">
        <v>41817</v>
      </c>
      <c r="G1847" s="44">
        <v>13520</v>
      </c>
      <c r="H1847" s="243">
        <f t="shared" si="28"/>
        <v>0</v>
      </c>
      <c r="I1847" s="214" t="s">
        <v>27</v>
      </c>
    </row>
    <row r="1848" spans="1:9" ht="15.75" x14ac:dyDescent="0.25">
      <c r="A1848" s="216"/>
      <c r="B1848" s="342" t="s">
        <v>1281</v>
      </c>
      <c r="C1848" s="343" t="s">
        <v>3573</v>
      </c>
      <c r="D1848" s="214" t="s">
        <v>188</v>
      </c>
      <c r="E1848" s="235">
        <v>4181</v>
      </c>
      <c r="F1848" s="35">
        <v>41817</v>
      </c>
      <c r="G1848" s="44">
        <v>4181</v>
      </c>
      <c r="H1848" s="243">
        <f t="shared" si="28"/>
        <v>0</v>
      </c>
      <c r="I1848" s="214" t="s">
        <v>3427</v>
      </c>
    </row>
    <row r="1849" spans="1:9" ht="15.75" x14ac:dyDescent="0.25">
      <c r="A1849" s="216"/>
      <c r="B1849" s="342" t="s">
        <v>1347</v>
      </c>
      <c r="C1849" s="343" t="s">
        <v>3573</v>
      </c>
      <c r="D1849" s="214" t="s">
        <v>188</v>
      </c>
      <c r="E1849" s="235">
        <v>4654</v>
      </c>
      <c r="F1849" s="35">
        <v>41816</v>
      </c>
      <c r="G1849" s="44">
        <v>4654</v>
      </c>
      <c r="H1849" s="243">
        <f t="shared" si="28"/>
        <v>0</v>
      </c>
      <c r="I1849" s="214" t="s">
        <v>65</v>
      </c>
    </row>
    <row r="1850" spans="1:9" ht="15.75" x14ac:dyDescent="0.25">
      <c r="A1850" s="216"/>
      <c r="B1850" s="342" t="s">
        <v>1355</v>
      </c>
      <c r="C1850" s="343" t="s">
        <v>3573</v>
      </c>
      <c r="D1850" s="214" t="s">
        <v>188</v>
      </c>
      <c r="E1850" s="235">
        <v>3146</v>
      </c>
      <c r="F1850" s="360"/>
      <c r="G1850" s="339"/>
      <c r="H1850" s="243">
        <f t="shared" si="28"/>
        <v>3146</v>
      </c>
      <c r="I1850" s="214" t="s">
        <v>65</v>
      </c>
    </row>
    <row r="1851" spans="1:9" ht="15.75" x14ac:dyDescent="0.25">
      <c r="A1851" s="216"/>
      <c r="B1851" s="342" t="s">
        <v>1470</v>
      </c>
      <c r="C1851" s="343" t="s">
        <v>3573</v>
      </c>
      <c r="D1851" s="214" t="s">
        <v>188</v>
      </c>
      <c r="E1851" s="235">
        <v>2818.4</v>
      </c>
      <c r="F1851" s="35">
        <v>41820</v>
      </c>
      <c r="G1851" s="34">
        <v>2818.4</v>
      </c>
      <c r="H1851" s="243">
        <f t="shared" si="28"/>
        <v>0</v>
      </c>
      <c r="I1851" s="121" t="s">
        <v>21</v>
      </c>
    </row>
    <row r="1852" spans="1:9" ht="15.75" x14ac:dyDescent="0.25">
      <c r="A1852" s="216"/>
      <c r="B1852" s="342" t="s">
        <v>1472</v>
      </c>
      <c r="C1852" s="343" t="s">
        <v>3573</v>
      </c>
      <c r="D1852" s="214" t="s">
        <v>188</v>
      </c>
      <c r="E1852" s="235">
        <v>2848.5</v>
      </c>
      <c r="F1852" s="35">
        <v>41817</v>
      </c>
      <c r="G1852" s="34">
        <v>2848.5</v>
      </c>
      <c r="H1852" s="243">
        <f t="shared" si="28"/>
        <v>0</v>
      </c>
      <c r="I1852" s="121" t="s">
        <v>21</v>
      </c>
    </row>
    <row r="1853" spans="1:9" ht="15.75" x14ac:dyDescent="0.25">
      <c r="A1853" s="216"/>
      <c r="B1853" s="342" t="s">
        <v>1541</v>
      </c>
      <c r="C1853" s="343" t="s">
        <v>3573</v>
      </c>
      <c r="D1853" s="214" t="s">
        <v>188</v>
      </c>
      <c r="E1853" s="235">
        <v>5432</v>
      </c>
      <c r="F1853" s="35">
        <v>41820</v>
      </c>
      <c r="G1853" s="34">
        <v>5432</v>
      </c>
      <c r="H1853" s="243">
        <f t="shared" si="28"/>
        <v>0</v>
      </c>
      <c r="I1853" s="121" t="s">
        <v>21</v>
      </c>
    </row>
    <row r="1854" spans="1:9" ht="15.75" x14ac:dyDescent="0.25">
      <c r="A1854" s="216"/>
      <c r="B1854" s="342" t="s">
        <v>1601</v>
      </c>
      <c r="C1854" s="343" t="s">
        <v>3573</v>
      </c>
      <c r="D1854" s="214" t="s">
        <v>188</v>
      </c>
      <c r="E1854" s="235">
        <v>7287</v>
      </c>
      <c r="F1854" s="35">
        <v>41820</v>
      </c>
      <c r="G1854" s="34">
        <v>7287</v>
      </c>
      <c r="H1854" s="243">
        <f t="shared" si="28"/>
        <v>0</v>
      </c>
      <c r="I1854" s="121" t="s">
        <v>21</v>
      </c>
    </row>
    <row r="1855" spans="1:9" x14ac:dyDescent="0.25">
      <c r="A1855" s="216"/>
      <c r="B1855" s="212" t="s">
        <v>1725</v>
      </c>
      <c r="C1855" s="253" t="s">
        <v>3681</v>
      </c>
      <c r="D1855" s="214" t="s">
        <v>188</v>
      </c>
      <c r="E1855" s="235">
        <v>3442.5</v>
      </c>
      <c r="F1855" s="35">
        <v>41817</v>
      </c>
      <c r="G1855" s="44">
        <v>3442.5</v>
      </c>
      <c r="H1855" s="243">
        <f t="shared" si="28"/>
        <v>0</v>
      </c>
      <c r="I1855" s="214" t="s">
        <v>21</v>
      </c>
    </row>
    <row r="1856" spans="1:9" x14ac:dyDescent="0.25">
      <c r="A1856" s="216"/>
      <c r="B1856" s="212" t="s">
        <v>1806</v>
      </c>
      <c r="C1856" s="253" t="s">
        <v>3681</v>
      </c>
      <c r="D1856" s="214" t="s">
        <v>188</v>
      </c>
      <c r="E1856" s="235">
        <v>2438</v>
      </c>
      <c r="F1856" s="35">
        <v>41820</v>
      </c>
      <c r="G1856" s="44">
        <v>2438</v>
      </c>
      <c r="H1856" s="243">
        <f t="shared" si="28"/>
        <v>0</v>
      </c>
      <c r="I1856" s="214" t="s">
        <v>21</v>
      </c>
    </row>
    <row r="1857" spans="1:9" x14ac:dyDescent="0.25">
      <c r="A1857" s="216"/>
      <c r="B1857" s="212" t="s">
        <v>1813</v>
      </c>
      <c r="C1857" s="253" t="s">
        <v>3681</v>
      </c>
      <c r="D1857" s="214" t="s">
        <v>188</v>
      </c>
      <c r="E1857" s="235">
        <v>9017.5</v>
      </c>
      <c r="F1857" s="341"/>
      <c r="G1857" s="320"/>
      <c r="H1857" s="243">
        <f t="shared" si="28"/>
        <v>9017.5</v>
      </c>
      <c r="I1857" s="214" t="s">
        <v>21</v>
      </c>
    </row>
    <row r="1858" spans="1:9" x14ac:dyDescent="0.25">
      <c r="A1858" s="216"/>
      <c r="B1858" s="212" t="s">
        <v>1817</v>
      </c>
      <c r="C1858" s="253" t="s">
        <v>3681</v>
      </c>
      <c r="D1858" s="214" t="s">
        <v>188</v>
      </c>
      <c r="E1858" s="235">
        <v>3188.5</v>
      </c>
      <c r="F1858" s="35">
        <v>41820</v>
      </c>
      <c r="G1858" s="44">
        <v>3188.5</v>
      </c>
      <c r="H1858" s="243">
        <f t="shared" si="28"/>
        <v>0</v>
      </c>
      <c r="I1858" s="214" t="s">
        <v>21</v>
      </c>
    </row>
    <row r="1859" spans="1:9" x14ac:dyDescent="0.25">
      <c r="A1859" s="216"/>
      <c r="B1859" s="212" t="s">
        <v>1908</v>
      </c>
      <c r="C1859" s="253" t="s">
        <v>3681</v>
      </c>
      <c r="D1859" s="214" t="s">
        <v>188</v>
      </c>
      <c r="E1859" s="235">
        <v>1871</v>
      </c>
      <c r="F1859" s="35">
        <v>41820</v>
      </c>
      <c r="G1859" s="44">
        <v>1871</v>
      </c>
      <c r="H1859" s="243">
        <f t="shared" ref="H1859:H1922" si="29">E1859-G1859</f>
        <v>0</v>
      </c>
      <c r="I1859" s="214" t="s">
        <v>21</v>
      </c>
    </row>
    <row r="1860" spans="1:9" x14ac:dyDescent="0.25">
      <c r="A1860" s="216"/>
      <c r="B1860" s="212" t="s">
        <v>1969</v>
      </c>
      <c r="C1860" s="253" t="s">
        <v>3681</v>
      </c>
      <c r="D1860" s="214" t="s">
        <v>188</v>
      </c>
      <c r="E1860" s="235">
        <v>3999</v>
      </c>
      <c r="F1860" s="358"/>
      <c r="G1860" s="339"/>
      <c r="H1860" s="243">
        <f t="shared" si="29"/>
        <v>3999</v>
      </c>
      <c r="I1860" s="214" t="s">
        <v>21</v>
      </c>
    </row>
    <row r="1861" spans="1:9" x14ac:dyDescent="0.25">
      <c r="A1861" s="216"/>
      <c r="B1861" s="212" t="s">
        <v>1970</v>
      </c>
      <c r="C1861" s="253" t="s">
        <v>3681</v>
      </c>
      <c r="D1861" s="214" t="s">
        <v>188</v>
      </c>
      <c r="E1861" s="235">
        <v>5223</v>
      </c>
      <c r="F1861" s="38">
        <v>41822</v>
      </c>
      <c r="G1861" s="245">
        <v>5223</v>
      </c>
      <c r="H1861" s="243">
        <f t="shared" si="29"/>
        <v>0</v>
      </c>
      <c r="I1861" s="214" t="s">
        <v>21</v>
      </c>
    </row>
    <row r="1862" spans="1:9" x14ac:dyDescent="0.25">
      <c r="A1862" s="216"/>
      <c r="B1862" s="212" t="s">
        <v>2163</v>
      </c>
      <c r="C1862" s="363" t="s">
        <v>3405</v>
      </c>
      <c r="D1862" s="214" t="s">
        <v>50</v>
      </c>
      <c r="E1862" s="235">
        <v>7088.52</v>
      </c>
      <c r="F1862" s="35">
        <v>41795</v>
      </c>
      <c r="G1862" s="44">
        <v>7088.52</v>
      </c>
      <c r="H1862" s="243">
        <f t="shared" si="29"/>
        <v>0</v>
      </c>
      <c r="I1862" s="214"/>
    </row>
    <row r="1863" spans="1:9" x14ac:dyDescent="0.25">
      <c r="A1863" s="216"/>
      <c r="B1863" s="212" t="s">
        <v>2168</v>
      </c>
      <c r="C1863" s="363" t="s">
        <v>3405</v>
      </c>
      <c r="D1863" s="214" t="s">
        <v>50</v>
      </c>
      <c r="E1863" s="235">
        <v>1016</v>
      </c>
      <c r="F1863" s="35">
        <v>41795</v>
      </c>
      <c r="G1863" s="44">
        <v>1016</v>
      </c>
      <c r="H1863" s="243">
        <f t="shared" si="29"/>
        <v>0</v>
      </c>
      <c r="I1863" s="214"/>
    </row>
    <row r="1864" spans="1:9" x14ac:dyDescent="0.25">
      <c r="A1864" s="216"/>
      <c r="B1864" s="212" t="s">
        <v>1536</v>
      </c>
      <c r="C1864" s="363" t="s">
        <v>3405</v>
      </c>
      <c r="D1864" s="214" t="s">
        <v>50</v>
      </c>
      <c r="E1864" s="235">
        <v>6122</v>
      </c>
      <c r="F1864" s="35">
        <v>41802</v>
      </c>
      <c r="G1864" s="44">
        <v>6122</v>
      </c>
      <c r="H1864" s="243">
        <f t="shared" si="29"/>
        <v>0</v>
      </c>
      <c r="I1864" s="214"/>
    </row>
    <row r="1865" spans="1:9" x14ac:dyDescent="0.25">
      <c r="A1865" s="216"/>
      <c r="B1865" s="212" t="s">
        <v>1538</v>
      </c>
      <c r="C1865" s="363" t="s">
        <v>3405</v>
      </c>
      <c r="D1865" s="214" t="s">
        <v>50</v>
      </c>
      <c r="E1865" s="235">
        <v>2002</v>
      </c>
      <c r="F1865" s="35">
        <v>41802</v>
      </c>
      <c r="G1865" s="44">
        <v>2002</v>
      </c>
      <c r="H1865" s="243">
        <f t="shared" si="29"/>
        <v>0</v>
      </c>
      <c r="I1865" s="214"/>
    </row>
    <row r="1866" spans="1:9" ht="15.75" x14ac:dyDescent="0.25">
      <c r="A1866" s="366">
        <v>41809</v>
      </c>
      <c r="B1866" s="367" t="s">
        <v>2129</v>
      </c>
      <c r="C1866" s="368" t="s">
        <v>3573</v>
      </c>
      <c r="D1866" s="214" t="s">
        <v>50</v>
      </c>
      <c r="E1866" s="235">
        <v>5121</v>
      </c>
      <c r="F1866" s="35">
        <v>41809</v>
      </c>
      <c r="G1866" s="44">
        <v>5121</v>
      </c>
      <c r="H1866" s="243">
        <f t="shared" si="29"/>
        <v>0</v>
      </c>
      <c r="I1866" s="214"/>
    </row>
    <row r="1867" spans="1:9" ht="15.75" x14ac:dyDescent="0.25">
      <c r="A1867" s="366">
        <v>41809</v>
      </c>
      <c r="B1867" s="367" t="s">
        <v>2143</v>
      </c>
      <c r="C1867" s="368" t="s">
        <v>3573</v>
      </c>
      <c r="D1867" s="214" t="s">
        <v>50</v>
      </c>
      <c r="E1867" s="235">
        <v>6725</v>
      </c>
      <c r="F1867" s="35">
        <v>41809</v>
      </c>
      <c r="G1867" s="44">
        <v>6725</v>
      </c>
      <c r="H1867" s="243">
        <f t="shared" si="29"/>
        <v>0</v>
      </c>
      <c r="I1867" s="214"/>
    </row>
    <row r="1868" spans="1:9" x14ac:dyDescent="0.25">
      <c r="A1868" s="216"/>
      <c r="B1868" s="212" t="s">
        <v>1901</v>
      </c>
      <c r="C1868" s="253" t="s">
        <v>3681</v>
      </c>
      <c r="D1868" s="214" t="s">
        <v>50</v>
      </c>
      <c r="E1868" s="235">
        <v>7290</v>
      </c>
      <c r="F1868" s="35">
        <v>41819</v>
      </c>
      <c r="G1868" s="44">
        <v>7290</v>
      </c>
      <c r="H1868" s="243">
        <f t="shared" si="29"/>
        <v>0</v>
      </c>
      <c r="I1868" s="214"/>
    </row>
    <row r="1869" spans="1:9" ht="15.75" x14ac:dyDescent="0.25">
      <c r="A1869" s="216"/>
      <c r="B1869" s="342" t="s">
        <v>1772</v>
      </c>
      <c r="C1869" s="343" t="s">
        <v>3573</v>
      </c>
      <c r="D1869" s="214" t="s">
        <v>900</v>
      </c>
      <c r="E1869" s="235">
        <v>37984</v>
      </c>
      <c r="F1869" s="47" t="s">
        <v>3591</v>
      </c>
      <c r="G1869" s="44">
        <v>37984</v>
      </c>
      <c r="H1869" s="243">
        <f t="shared" si="29"/>
        <v>0</v>
      </c>
      <c r="I1869" s="214" t="s">
        <v>3427</v>
      </c>
    </row>
    <row r="1870" spans="1:9" x14ac:dyDescent="0.25">
      <c r="A1870" s="216"/>
      <c r="B1870" s="212" t="s">
        <v>2235</v>
      </c>
      <c r="C1870" s="363" t="s">
        <v>3405</v>
      </c>
      <c r="D1870" s="214" t="s">
        <v>180</v>
      </c>
      <c r="E1870" s="235">
        <v>11590.2</v>
      </c>
      <c r="F1870" s="35">
        <v>41796</v>
      </c>
      <c r="G1870" s="44">
        <v>11590.2</v>
      </c>
      <c r="H1870" s="243">
        <f t="shared" si="29"/>
        <v>0</v>
      </c>
      <c r="I1870" s="214" t="s">
        <v>12</v>
      </c>
    </row>
    <row r="1871" spans="1:9" x14ac:dyDescent="0.25">
      <c r="A1871" s="216"/>
      <c r="B1871" s="212" t="s">
        <v>1146</v>
      </c>
      <c r="C1871" s="363" t="s">
        <v>3405</v>
      </c>
      <c r="D1871" s="214" t="s">
        <v>180</v>
      </c>
      <c r="E1871" s="235">
        <v>35644</v>
      </c>
      <c r="F1871" s="47" t="s">
        <v>3523</v>
      </c>
      <c r="G1871" s="44">
        <v>35644</v>
      </c>
      <c r="H1871" s="243">
        <f t="shared" si="29"/>
        <v>0</v>
      </c>
      <c r="I1871" s="214" t="s">
        <v>3427</v>
      </c>
    </row>
    <row r="1872" spans="1:9" x14ac:dyDescent="0.25">
      <c r="A1872" s="216"/>
      <c r="B1872" s="212" t="s">
        <v>1204</v>
      </c>
      <c r="C1872" s="363" t="s">
        <v>3405</v>
      </c>
      <c r="D1872" s="214" t="s">
        <v>180</v>
      </c>
      <c r="E1872" s="235">
        <v>1245</v>
      </c>
      <c r="F1872" s="35">
        <v>41797</v>
      </c>
      <c r="G1872" s="44">
        <v>1245</v>
      </c>
      <c r="H1872" s="243">
        <f t="shared" si="29"/>
        <v>0</v>
      </c>
      <c r="I1872" s="214"/>
    </row>
    <row r="1873" spans="1:9" x14ac:dyDescent="0.25">
      <c r="A1873" s="216"/>
      <c r="B1873" s="212" t="s">
        <v>1249</v>
      </c>
      <c r="C1873" s="363" t="s">
        <v>3405</v>
      </c>
      <c r="D1873" s="214" t="s">
        <v>180</v>
      </c>
      <c r="E1873" s="235">
        <v>31330.62</v>
      </c>
      <c r="F1873" s="35">
        <v>41799</v>
      </c>
      <c r="G1873" s="44">
        <v>31330.62</v>
      </c>
      <c r="H1873" s="243">
        <f t="shared" si="29"/>
        <v>0</v>
      </c>
      <c r="I1873" s="214" t="s">
        <v>65</v>
      </c>
    </row>
    <row r="1874" spans="1:9" x14ac:dyDescent="0.25">
      <c r="A1874" s="216"/>
      <c r="B1874" s="212" t="s">
        <v>1411</v>
      </c>
      <c r="C1874" s="363" t="s">
        <v>3405</v>
      </c>
      <c r="D1874" s="214" t="s">
        <v>180</v>
      </c>
      <c r="E1874" s="235">
        <v>35661</v>
      </c>
      <c r="F1874" s="47" t="s">
        <v>3550</v>
      </c>
      <c r="G1874" s="44">
        <v>35661</v>
      </c>
      <c r="H1874" s="243">
        <f t="shared" si="29"/>
        <v>0</v>
      </c>
      <c r="I1874" s="214" t="s">
        <v>65</v>
      </c>
    </row>
    <row r="1875" spans="1:9" x14ac:dyDescent="0.25">
      <c r="A1875" s="216"/>
      <c r="B1875" s="212" t="s">
        <v>1530</v>
      </c>
      <c r="C1875" s="363" t="s">
        <v>3405</v>
      </c>
      <c r="D1875" s="214" t="s">
        <v>180</v>
      </c>
      <c r="E1875" s="235">
        <v>33211</v>
      </c>
      <c r="F1875" s="47" t="s">
        <v>3561</v>
      </c>
      <c r="G1875" s="44">
        <v>33211</v>
      </c>
      <c r="H1875" s="243">
        <f t="shared" si="29"/>
        <v>0</v>
      </c>
      <c r="I1875" s="58" t="s">
        <v>217</v>
      </c>
    </row>
    <row r="1876" spans="1:9" ht="15.75" x14ac:dyDescent="0.25">
      <c r="A1876" s="216"/>
      <c r="B1876" s="342" t="s">
        <v>1643</v>
      </c>
      <c r="C1876" s="343" t="s">
        <v>3573</v>
      </c>
      <c r="D1876" s="214" t="s">
        <v>180</v>
      </c>
      <c r="E1876" s="235">
        <v>33782</v>
      </c>
      <c r="F1876" s="47" t="s">
        <v>3578</v>
      </c>
      <c r="G1876" s="44">
        <v>33782</v>
      </c>
      <c r="H1876" s="243">
        <f t="shared" si="29"/>
        <v>0</v>
      </c>
      <c r="I1876" s="214" t="s">
        <v>217</v>
      </c>
    </row>
    <row r="1877" spans="1:9" ht="15.75" x14ac:dyDescent="0.25">
      <c r="A1877" s="216"/>
      <c r="B1877" s="342" t="s">
        <v>1843</v>
      </c>
      <c r="C1877" s="343" t="s">
        <v>3573</v>
      </c>
      <c r="D1877" s="214" t="s">
        <v>180</v>
      </c>
      <c r="E1877" s="235">
        <v>24235</v>
      </c>
      <c r="F1877" s="35">
        <v>41805</v>
      </c>
      <c r="G1877" s="44">
        <v>24235</v>
      </c>
      <c r="H1877" s="243">
        <f t="shared" si="29"/>
        <v>0</v>
      </c>
      <c r="I1877" s="214" t="s">
        <v>27</v>
      </c>
    </row>
    <row r="1878" spans="1:9" ht="15.75" x14ac:dyDescent="0.25">
      <c r="A1878" s="216"/>
      <c r="B1878" s="342" t="s">
        <v>1892</v>
      </c>
      <c r="C1878" s="343" t="s">
        <v>3573</v>
      </c>
      <c r="D1878" s="214" t="s">
        <v>180</v>
      </c>
      <c r="E1878" s="235">
        <v>40647</v>
      </c>
      <c r="F1878" s="47" t="s">
        <v>3601</v>
      </c>
      <c r="G1878" s="44">
        <v>40647</v>
      </c>
      <c r="H1878" s="243">
        <f t="shared" si="29"/>
        <v>0</v>
      </c>
      <c r="I1878" s="214" t="s">
        <v>217</v>
      </c>
    </row>
    <row r="1879" spans="1:9" ht="15.75" x14ac:dyDescent="0.25">
      <c r="A1879" s="216"/>
      <c r="B1879" s="342" t="s">
        <v>2028</v>
      </c>
      <c r="C1879" s="343" t="s">
        <v>3573</v>
      </c>
      <c r="D1879" s="214" t="s">
        <v>180</v>
      </c>
      <c r="E1879" s="235">
        <v>13071</v>
      </c>
      <c r="F1879" s="35">
        <v>41807</v>
      </c>
      <c r="G1879" s="44">
        <v>13071</v>
      </c>
      <c r="H1879" s="243">
        <f t="shared" si="29"/>
        <v>0</v>
      </c>
      <c r="I1879" s="214" t="s">
        <v>65</v>
      </c>
    </row>
    <row r="1880" spans="1:9" ht="15.75" x14ac:dyDescent="0.25">
      <c r="A1880" s="216"/>
      <c r="B1880" s="342" t="s">
        <v>2111</v>
      </c>
      <c r="C1880" s="343" t="s">
        <v>3573</v>
      </c>
      <c r="D1880" s="214" t="s">
        <v>180</v>
      </c>
      <c r="E1880" s="235">
        <v>21282</v>
      </c>
      <c r="F1880" s="47" t="s">
        <v>3707</v>
      </c>
      <c r="G1880" s="44">
        <v>21282</v>
      </c>
      <c r="H1880" s="243">
        <f t="shared" si="29"/>
        <v>0</v>
      </c>
      <c r="I1880" s="214" t="s">
        <v>30</v>
      </c>
    </row>
    <row r="1881" spans="1:9" ht="15.75" x14ac:dyDescent="0.25">
      <c r="A1881" s="216"/>
      <c r="B1881" s="342" t="s">
        <v>2337</v>
      </c>
      <c r="C1881" s="343" t="s">
        <v>3573</v>
      </c>
      <c r="D1881" s="214" t="s">
        <v>180</v>
      </c>
      <c r="E1881" s="235">
        <v>12746.5</v>
      </c>
      <c r="F1881" s="38">
        <v>41822</v>
      </c>
      <c r="G1881" s="245">
        <v>12746.5</v>
      </c>
      <c r="H1881" s="243">
        <f t="shared" si="29"/>
        <v>0</v>
      </c>
      <c r="I1881" s="214" t="s">
        <v>65</v>
      </c>
    </row>
    <row r="1882" spans="1:9" ht="15.75" x14ac:dyDescent="0.25">
      <c r="A1882" s="216"/>
      <c r="B1882" s="342" t="s">
        <v>1238</v>
      </c>
      <c r="C1882" s="343" t="s">
        <v>3573</v>
      </c>
      <c r="D1882" s="214" t="s">
        <v>180</v>
      </c>
      <c r="E1882" s="235">
        <v>31574</v>
      </c>
      <c r="F1882" s="35">
        <v>41811</v>
      </c>
      <c r="G1882" s="44">
        <v>31574</v>
      </c>
      <c r="H1882" s="243">
        <f t="shared" si="29"/>
        <v>0</v>
      </c>
      <c r="I1882" s="214" t="s">
        <v>1054</v>
      </c>
    </row>
    <row r="1883" spans="1:9" ht="15.75" x14ac:dyDescent="0.25">
      <c r="A1883" s="216"/>
      <c r="B1883" s="342" t="s">
        <v>1316</v>
      </c>
      <c r="C1883" s="343" t="s">
        <v>3573</v>
      </c>
      <c r="D1883" s="214" t="s">
        <v>180</v>
      </c>
      <c r="E1883" s="235">
        <v>11232</v>
      </c>
      <c r="F1883" s="38">
        <v>41822</v>
      </c>
      <c r="G1883" s="245">
        <v>11232</v>
      </c>
      <c r="H1883" s="243">
        <f t="shared" si="29"/>
        <v>0</v>
      </c>
      <c r="I1883" s="214" t="s">
        <v>65</v>
      </c>
    </row>
    <row r="1884" spans="1:9" ht="15.75" x14ac:dyDescent="0.25">
      <c r="A1884" s="216"/>
      <c r="B1884" s="342" t="s">
        <v>1373</v>
      </c>
      <c r="C1884" s="343" t="s">
        <v>3573</v>
      </c>
      <c r="D1884" s="214" t="s">
        <v>180</v>
      </c>
      <c r="E1884" s="235">
        <v>18099.8</v>
      </c>
      <c r="F1884" s="39" t="s">
        <v>3717</v>
      </c>
      <c r="G1884" s="245">
        <v>18099.8</v>
      </c>
      <c r="H1884" s="243">
        <f t="shared" si="29"/>
        <v>0</v>
      </c>
      <c r="I1884" s="214" t="s">
        <v>65</v>
      </c>
    </row>
    <row r="1885" spans="1:9" ht="15.75" x14ac:dyDescent="0.25">
      <c r="A1885" s="216"/>
      <c r="B1885" s="342" t="s">
        <v>1522</v>
      </c>
      <c r="C1885" s="343" t="s">
        <v>3573</v>
      </c>
      <c r="D1885" s="214" t="s">
        <v>180</v>
      </c>
      <c r="E1885" s="235">
        <v>11819</v>
      </c>
      <c r="F1885" s="38">
        <v>41825</v>
      </c>
      <c r="G1885" s="40">
        <v>11819</v>
      </c>
      <c r="H1885" s="243">
        <f t="shared" si="29"/>
        <v>0</v>
      </c>
      <c r="I1885" s="121" t="s">
        <v>65</v>
      </c>
    </row>
    <row r="1886" spans="1:9" ht="15.75" x14ac:dyDescent="0.25">
      <c r="A1886" s="216"/>
      <c r="B1886" s="342" t="s">
        <v>1597</v>
      </c>
      <c r="C1886" s="343" t="s">
        <v>3573</v>
      </c>
      <c r="D1886" s="214" t="s">
        <v>180</v>
      </c>
      <c r="E1886" s="235">
        <v>9126.5</v>
      </c>
      <c r="F1886" s="35">
        <v>41816</v>
      </c>
      <c r="G1886" s="34">
        <v>9126.5</v>
      </c>
      <c r="H1886" s="243">
        <f t="shared" si="29"/>
        <v>0</v>
      </c>
      <c r="I1886" s="121" t="s">
        <v>65</v>
      </c>
    </row>
    <row r="1887" spans="1:9" x14ac:dyDescent="0.25">
      <c r="A1887" s="216"/>
      <c r="B1887" s="212" t="s">
        <v>1735</v>
      </c>
      <c r="C1887" s="253" t="s">
        <v>3681</v>
      </c>
      <c r="D1887" s="214" t="s">
        <v>180</v>
      </c>
      <c r="E1887" s="235">
        <v>17340</v>
      </c>
      <c r="F1887" s="38">
        <v>41825</v>
      </c>
      <c r="G1887" s="245">
        <v>17340</v>
      </c>
      <c r="H1887" s="243">
        <f t="shared" si="29"/>
        <v>0</v>
      </c>
      <c r="I1887" s="214" t="s">
        <v>65</v>
      </c>
    </row>
    <row r="1888" spans="1:9" x14ac:dyDescent="0.25">
      <c r="A1888" s="216"/>
      <c r="B1888" s="212" t="s">
        <v>1833</v>
      </c>
      <c r="C1888" s="253" t="s">
        <v>3681</v>
      </c>
      <c r="D1888" s="214" t="s">
        <v>180</v>
      </c>
      <c r="E1888" s="235">
        <v>18666</v>
      </c>
      <c r="F1888" s="35">
        <v>41820</v>
      </c>
      <c r="G1888" s="44">
        <v>18666</v>
      </c>
      <c r="H1888" s="243">
        <f t="shared" si="29"/>
        <v>0</v>
      </c>
      <c r="I1888" s="214" t="s">
        <v>21</v>
      </c>
    </row>
    <row r="1889" spans="1:10" x14ac:dyDescent="0.25">
      <c r="A1889" s="216"/>
      <c r="B1889" s="212" t="s">
        <v>1961</v>
      </c>
      <c r="C1889" s="253" t="s">
        <v>3681</v>
      </c>
      <c r="D1889" s="214" t="s">
        <v>180</v>
      </c>
      <c r="E1889" s="235">
        <v>17804</v>
      </c>
      <c r="F1889" s="38">
        <v>41825</v>
      </c>
      <c r="G1889" s="245">
        <v>17804</v>
      </c>
      <c r="H1889" s="243">
        <f t="shared" si="29"/>
        <v>0</v>
      </c>
      <c r="I1889" s="214" t="s">
        <v>65</v>
      </c>
    </row>
    <row r="1890" spans="1:10" x14ac:dyDescent="0.25">
      <c r="A1890" s="216"/>
      <c r="B1890" s="212" t="s">
        <v>1599</v>
      </c>
      <c r="C1890" s="363" t="s">
        <v>3405</v>
      </c>
      <c r="D1890" s="214" t="s">
        <v>178</v>
      </c>
      <c r="E1890" s="235">
        <v>2692</v>
      </c>
      <c r="F1890" s="35">
        <v>41811</v>
      </c>
      <c r="G1890" s="44">
        <v>2692</v>
      </c>
      <c r="H1890" s="243">
        <f t="shared" si="29"/>
        <v>0</v>
      </c>
      <c r="I1890" s="214" t="s">
        <v>162</v>
      </c>
    </row>
    <row r="1891" spans="1:10" ht="15.75" x14ac:dyDescent="0.25">
      <c r="A1891" s="216">
        <v>41814</v>
      </c>
      <c r="B1891" s="342" t="s">
        <v>1434</v>
      </c>
      <c r="C1891" s="343" t="s">
        <v>3573</v>
      </c>
      <c r="D1891" s="214" t="s">
        <v>178</v>
      </c>
      <c r="E1891" s="235">
        <v>80240.5</v>
      </c>
      <c r="F1891" s="47" t="s">
        <v>3666</v>
      </c>
      <c r="G1891" s="44">
        <v>80240.5</v>
      </c>
      <c r="H1891" s="243">
        <f t="shared" si="29"/>
        <v>0</v>
      </c>
      <c r="I1891" s="214" t="s">
        <v>162</v>
      </c>
    </row>
    <row r="1892" spans="1:10" x14ac:dyDescent="0.25">
      <c r="A1892" s="216"/>
      <c r="B1892" s="212" t="s">
        <v>1667</v>
      </c>
      <c r="C1892" s="253" t="s">
        <v>3681</v>
      </c>
      <c r="D1892" s="214" t="s">
        <v>178</v>
      </c>
      <c r="E1892" s="235">
        <v>3453</v>
      </c>
      <c r="F1892" s="47" t="s">
        <v>3720</v>
      </c>
      <c r="G1892" s="44">
        <v>3453</v>
      </c>
      <c r="H1892" s="243">
        <f t="shared" si="29"/>
        <v>0</v>
      </c>
      <c r="I1892" s="121" t="s">
        <v>162</v>
      </c>
      <c r="J1892" s="121"/>
    </row>
    <row r="1893" spans="1:10" x14ac:dyDescent="0.25">
      <c r="A1893" s="216"/>
      <c r="B1893" s="212" t="s">
        <v>2238</v>
      </c>
      <c r="C1893" s="363" t="s">
        <v>3405</v>
      </c>
      <c r="D1893" s="214" t="s">
        <v>83</v>
      </c>
      <c r="E1893" s="235">
        <v>7476</v>
      </c>
      <c r="F1893" s="35">
        <v>41795</v>
      </c>
      <c r="G1893" s="44">
        <v>7476</v>
      </c>
      <c r="H1893" s="243">
        <f t="shared" si="29"/>
        <v>0</v>
      </c>
      <c r="I1893" s="214"/>
      <c r="J1893" s="121"/>
    </row>
    <row r="1894" spans="1:10" x14ac:dyDescent="0.25">
      <c r="A1894" s="216"/>
      <c r="B1894" s="212" t="s">
        <v>1745</v>
      </c>
      <c r="C1894" s="253" t="s">
        <v>3681</v>
      </c>
      <c r="D1894" s="214" t="s">
        <v>83</v>
      </c>
      <c r="E1894" s="235">
        <v>344</v>
      </c>
      <c r="F1894" s="35">
        <v>41817</v>
      </c>
      <c r="G1894" s="44">
        <v>344</v>
      </c>
      <c r="H1894" s="243">
        <f t="shared" si="29"/>
        <v>0</v>
      </c>
      <c r="I1894" s="214"/>
      <c r="J1894" s="121"/>
    </row>
    <row r="1895" spans="1:10" x14ac:dyDescent="0.25">
      <c r="A1895" s="216"/>
      <c r="B1895" s="212" t="s">
        <v>2311</v>
      </c>
      <c r="C1895" s="363" t="s">
        <v>3405</v>
      </c>
      <c r="D1895" s="373" t="s">
        <v>348</v>
      </c>
      <c r="E1895" s="246">
        <v>871</v>
      </c>
      <c r="F1895" s="35">
        <v>41797</v>
      </c>
      <c r="G1895" s="44">
        <v>871</v>
      </c>
      <c r="H1895" s="243">
        <f t="shared" si="29"/>
        <v>0</v>
      </c>
      <c r="I1895" s="373" t="s">
        <v>217</v>
      </c>
      <c r="J1895" s="232"/>
    </row>
    <row r="1896" spans="1:10" x14ac:dyDescent="0.25">
      <c r="A1896" s="216"/>
      <c r="B1896" s="212" t="s">
        <v>1588</v>
      </c>
      <c r="C1896" s="363" t="s">
        <v>3405</v>
      </c>
      <c r="D1896" s="214" t="s">
        <v>348</v>
      </c>
      <c r="E1896" s="235">
        <v>1255.0999999999999</v>
      </c>
      <c r="F1896" s="35">
        <v>41803</v>
      </c>
      <c r="G1896" s="44">
        <v>1255.0999999999999</v>
      </c>
      <c r="H1896" s="243">
        <f t="shared" si="29"/>
        <v>0</v>
      </c>
      <c r="I1896" s="214" t="s">
        <v>217</v>
      </c>
      <c r="J1896" s="121"/>
    </row>
    <row r="1897" spans="1:10" ht="15.75" x14ac:dyDescent="0.25">
      <c r="A1897" s="216"/>
      <c r="B1897" s="342" t="s">
        <v>1134</v>
      </c>
      <c r="C1897" s="343" t="s">
        <v>3573</v>
      </c>
      <c r="D1897" s="374" t="s">
        <v>348</v>
      </c>
      <c r="E1897" s="292">
        <v>1851</v>
      </c>
      <c r="F1897" s="35">
        <v>41802</v>
      </c>
      <c r="G1897" s="44">
        <v>1851</v>
      </c>
      <c r="H1897" s="243">
        <f t="shared" si="29"/>
        <v>0</v>
      </c>
      <c r="I1897" s="374"/>
      <c r="J1897" s="375"/>
    </row>
    <row r="1898" spans="1:10" x14ac:dyDescent="0.25">
      <c r="A1898" s="216">
        <v>41818</v>
      </c>
      <c r="B1898" s="212" t="s">
        <v>1765</v>
      </c>
      <c r="C1898" s="253" t="s">
        <v>3681</v>
      </c>
      <c r="D1898" s="214" t="s">
        <v>348</v>
      </c>
      <c r="E1898" s="235">
        <v>925</v>
      </c>
      <c r="F1898" s="35">
        <v>41818</v>
      </c>
      <c r="G1898" s="44">
        <v>925</v>
      </c>
      <c r="H1898" s="243">
        <f t="shared" si="29"/>
        <v>0</v>
      </c>
      <c r="I1898" s="214" t="s">
        <v>217</v>
      </c>
      <c r="J1898" s="121"/>
    </row>
    <row r="1899" spans="1:10" ht="15.75" x14ac:dyDescent="0.25">
      <c r="A1899" s="216"/>
      <c r="B1899" s="342" t="s">
        <v>1798</v>
      </c>
      <c r="C1899" s="343" t="s">
        <v>3573</v>
      </c>
      <c r="D1899" s="214" t="s">
        <v>842</v>
      </c>
      <c r="E1899" s="235">
        <v>7656.5</v>
      </c>
      <c r="F1899" s="38" t="s">
        <v>3769</v>
      </c>
      <c r="G1899" s="44">
        <v>7656.5</v>
      </c>
      <c r="H1899" s="243">
        <f t="shared" si="29"/>
        <v>0</v>
      </c>
      <c r="I1899" s="214"/>
      <c r="J1899" s="121"/>
    </row>
    <row r="1900" spans="1:10" x14ac:dyDescent="0.25">
      <c r="A1900" s="216"/>
      <c r="B1900" s="212" t="s">
        <v>1926</v>
      </c>
      <c r="C1900" s="363" t="s">
        <v>3405</v>
      </c>
      <c r="D1900" s="214" t="s">
        <v>66</v>
      </c>
      <c r="E1900" s="235">
        <v>1713</v>
      </c>
      <c r="F1900" s="35">
        <v>41792</v>
      </c>
      <c r="G1900" s="34">
        <v>1713</v>
      </c>
      <c r="H1900" s="86">
        <f t="shared" si="29"/>
        <v>0</v>
      </c>
      <c r="I1900" s="121" t="s">
        <v>65</v>
      </c>
      <c r="J1900" s="121"/>
    </row>
    <row r="1901" spans="1:10" x14ac:dyDescent="0.25">
      <c r="A1901" s="216"/>
      <c r="B1901" s="212" t="s">
        <v>1973</v>
      </c>
      <c r="C1901" s="363" t="s">
        <v>3405</v>
      </c>
      <c r="D1901" s="214" t="s">
        <v>66</v>
      </c>
      <c r="E1901" s="235">
        <v>1773.5</v>
      </c>
      <c r="F1901" s="35">
        <v>41793</v>
      </c>
      <c r="G1901" s="34">
        <v>1773.5</v>
      </c>
      <c r="H1901" s="86">
        <f t="shared" si="29"/>
        <v>0</v>
      </c>
      <c r="I1901" s="121" t="s">
        <v>30</v>
      </c>
      <c r="J1901" s="121"/>
    </row>
    <row r="1902" spans="1:10" x14ac:dyDescent="0.25">
      <c r="A1902" s="216"/>
      <c r="B1902" s="212" t="s">
        <v>2083</v>
      </c>
      <c r="C1902" s="363" t="s">
        <v>3405</v>
      </c>
      <c r="D1902" s="214" t="s">
        <v>66</v>
      </c>
      <c r="E1902" s="235">
        <v>1694</v>
      </c>
      <c r="F1902" s="35">
        <v>41794</v>
      </c>
      <c r="G1902" s="34">
        <v>1694</v>
      </c>
      <c r="H1902" s="243">
        <f t="shared" si="29"/>
        <v>0</v>
      </c>
      <c r="I1902" s="121" t="s">
        <v>12</v>
      </c>
      <c r="J1902" s="121"/>
    </row>
    <row r="1903" spans="1:10" ht="16.5" customHeight="1" x14ac:dyDescent="0.25">
      <c r="A1903" s="277"/>
      <c r="B1903" s="212" t="s">
        <v>1369</v>
      </c>
      <c r="C1903" s="363" t="s">
        <v>3405</v>
      </c>
      <c r="D1903" s="214" t="s">
        <v>66</v>
      </c>
      <c r="E1903" s="235">
        <v>1600</v>
      </c>
      <c r="F1903" s="35">
        <v>41801</v>
      </c>
      <c r="G1903" s="44">
        <v>1600</v>
      </c>
      <c r="H1903" s="243">
        <f t="shared" si="29"/>
        <v>0</v>
      </c>
      <c r="I1903" s="214" t="s">
        <v>2852</v>
      </c>
      <c r="J1903" s="121"/>
    </row>
    <row r="1904" spans="1:10" x14ac:dyDescent="0.25">
      <c r="A1904" s="216"/>
      <c r="B1904" s="212" t="s">
        <v>1373</v>
      </c>
      <c r="C1904" s="363" t="s">
        <v>3405</v>
      </c>
      <c r="D1904" s="214" t="s">
        <v>66</v>
      </c>
      <c r="E1904" s="235">
        <v>1733</v>
      </c>
      <c r="F1904" s="35">
        <v>41801</v>
      </c>
      <c r="G1904" s="44">
        <v>1733</v>
      </c>
      <c r="H1904" s="243">
        <f t="shared" si="29"/>
        <v>0</v>
      </c>
      <c r="I1904" s="214" t="s">
        <v>217</v>
      </c>
      <c r="J1904" s="121"/>
    </row>
    <row r="1905" spans="1:10" x14ac:dyDescent="0.25">
      <c r="A1905" s="216"/>
      <c r="B1905" s="212" t="s">
        <v>1571</v>
      </c>
      <c r="C1905" s="363" t="s">
        <v>3405</v>
      </c>
      <c r="D1905" s="214" t="s">
        <v>66</v>
      </c>
      <c r="E1905" s="235">
        <v>1620</v>
      </c>
      <c r="F1905" s="35">
        <v>41802</v>
      </c>
      <c r="G1905" s="44">
        <v>1620</v>
      </c>
      <c r="H1905" s="243">
        <f t="shared" si="29"/>
        <v>0</v>
      </c>
      <c r="I1905" s="214" t="s">
        <v>12</v>
      </c>
      <c r="J1905" s="121"/>
    </row>
    <row r="1906" spans="1:10" ht="15.75" x14ac:dyDescent="0.25">
      <c r="A1906" s="216"/>
      <c r="B1906" s="342" t="s">
        <v>1747</v>
      </c>
      <c r="C1906" s="343" t="s">
        <v>3573</v>
      </c>
      <c r="D1906" s="214" t="s">
        <v>66</v>
      </c>
      <c r="E1906" s="235">
        <v>1445</v>
      </c>
      <c r="F1906" s="35">
        <v>41804</v>
      </c>
      <c r="G1906" s="44">
        <v>1445</v>
      </c>
      <c r="H1906" s="243">
        <f t="shared" si="29"/>
        <v>0</v>
      </c>
      <c r="I1906" s="214" t="s">
        <v>12</v>
      </c>
      <c r="J1906" s="121"/>
    </row>
    <row r="1907" spans="1:10" ht="15.75" x14ac:dyDescent="0.25">
      <c r="A1907" s="216"/>
      <c r="B1907" s="342" t="s">
        <v>2083</v>
      </c>
      <c r="C1907" s="343" t="s">
        <v>3573</v>
      </c>
      <c r="D1907" s="214" t="s">
        <v>66</v>
      </c>
      <c r="E1907" s="235">
        <v>1765</v>
      </c>
      <c r="F1907" s="35">
        <v>41807</v>
      </c>
      <c r="G1907" s="44">
        <v>1765</v>
      </c>
      <c r="H1907" s="243">
        <f t="shared" si="29"/>
        <v>0</v>
      </c>
      <c r="I1907" s="214"/>
      <c r="J1907" s="121"/>
    </row>
    <row r="1908" spans="1:10" ht="15.75" x14ac:dyDescent="0.25">
      <c r="A1908" s="366">
        <v>41809</v>
      </c>
      <c r="B1908" s="367" t="s">
        <v>2145</v>
      </c>
      <c r="C1908" s="368" t="s">
        <v>3573</v>
      </c>
      <c r="D1908" s="214" t="s">
        <v>66</v>
      </c>
      <c r="E1908" s="235">
        <v>1832.5</v>
      </c>
      <c r="F1908" s="35">
        <v>41809</v>
      </c>
      <c r="G1908" s="44">
        <v>1832.5</v>
      </c>
      <c r="H1908" s="243">
        <f t="shared" si="29"/>
        <v>0</v>
      </c>
      <c r="I1908" s="214" t="s">
        <v>12</v>
      </c>
      <c r="J1908" s="121"/>
    </row>
    <row r="1909" spans="1:10" ht="15.75" x14ac:dyDescent="0.25">
      <c r="A1909" s="366">
        <v>41809</v>
      </c>
      <c r="B1909" s="367" t="s">
        <v>2146</v>
      </c>
      <c r="C1909" s="368" t="s">
        <v>3573</v>
      </c>
      <c r="D1909" s="214" t="s">
        <v>66</v>
      </c>
      <c r="E1909" s="235">
        <v>1652.5</v>
      </c>
      <c r="F1909" s="35">
        <v>41809</v>
      </c>
      <c r="G1909" s="44">
        <v>1652.5</v>
      </c>
      <c r="H1909" s="243">
        <f t="shared" si="29"/>
        <v>0</v>
      </c>
      <c r="I1909" s="214" t="s">
        <v>12</v>
      </c>
      <c r="J1909" s="121"/>
    </row>
    <row r="1910" spans="1:10" ht="15.75" x14ac:dyDescent="0.25">
      <c r="A1910" s="216"/>
      <c r="B1910" s="342" t="s">
        <v>1209</v>
      </c>
      <c r="C1910" s="343" t="s">
        <v>3573</v>
      </c>
      <c r="D1910" s="214" t="s">
        <v>66</v>
      </c>
      <c r="E1910" s="235">
        <v>1692</v>
      </c>
      <c r="F1910" s="35">
        <v>41811</v>
      </c>
      <c r="G1910" s="44">
        <v>1692</v>
      </c>
      <c r="H1910" s="243">
        <f t="shared" si="29"/>
        <v>0</v>
      </c>
      <c r="I1910" s="214" t="s">
        <v>217</v>
      </c>
      <c r="J1910" s="121"/>
    </row>
    <row r="1911" spans="1:10" ht="15.75" x14ac:dyDescent="0.25">
      <c r="A1911" s="216"/>
      <c r="B1911" s="342" t="s">
        <v>1476</v>
      </c>
      <c r="C1911" s="343" t="s">
        <v>3573</v>
      </c>
      <c r="D1911" s="214" t="s">
        <v>66</v>
      </c>
      <c r="E1911" s="235">
        <v>1666</v>
      </c>
      <c r="F1911" s="35">
        <v>41814</v>
      </c>
      <c r="G1911" s="34">
        <v>1666</v>
      </c>
      <c r="H1911" s="243">
        <f t="shared" si="29"/>
        <v>0</v>
      </c>
      <c r="I1911" s="121" t="s">
        <v>12</v>
      </c>
      <c r="J1911" s="121"/>
    </row>
    <row r="1912" spans="1:10" ht="15.75" x14ac:dyDescent="0.25">
      <c r="A1912" s="216"/>
      <c r="B1912" s="342" t="s">
        <v>1619</v>
      </c>
      <c r="C1912" s="343" t="s">
        <v>3573</v>
      </c>
      <c r="D1912" s="214" t="s">
        <v>66</v>
      </c>
      <c r="E1912" s="235">
        <v>1725</v>
      </c>
      <c r="F1912" s="35">
        <v>41816</v>
      </c>
      <c r="G1912" s="34">
        <v>1725</v>
      </c>
      <c r="H1912" s="243">
        <f t="shared" si="29"/>
        <v>0</v>
      </c>
      <c r="I1912" s="121" t="s">
        <v>12</v>
      </c>
      <c r="J1912" s="121"/>
    </row>
    <row r="1913" spans="1:10" x14ac:dyDescent="0.25">
      <c r="A1913" s="216"/>
      <c r="B1913" s="212" t="s">
        <v>1939</v>
      </c>
      <c r="C1913" s="253" t="s">
        <v>3681</v>
      </c>
      <c r="D1913" s="214" t="s">
        <v>66</v>
      </c>
      <c r="E1913" s="235">
        <v>1928.5</v>
      </c>
      <c r="F1913" s="35">
        <v>41820</v>
      </c>
      <c r="G1913" s="44">
        <v>1928.5</v>
      </c>
      <c r="H1913" s="243">
        <f t="shared" si="29"/>
        <v>0</v>
      </c>
      <c r="I1913" s="214" t="s">
        <v>217</v>
      </c>
      <c r="J1913" s="121"/>
    </row>
    <row r="1914" spans="1:10" x14ac:dyDescent="0.25">
      <c r="A1914" s="216"/>
      <c r="B1914" s="212" t="s">
        <v>1940</v>
      </c>
      <c r="C1914" s="253" t="s">
        <v>3681</v>
      </c>
      <c r="D1914" s="214" t="s">
        <v>66</v>
      </c>
      <c r="E1914" s="235">
        <v>1998</v>
      </c>
      <c r="F1914" s="35">
        <v>41820</v>
      </c>
      <c r="G1914" s="44">
        <v>1998</v>
      </c>
      <c r="H1914" s="243">
        <f t="shared" si="29"/>
        <v>0</v>
      </c>
      <c r="I1914" s="214" t="s">
        <v>217</v>
      </c>
      <c r="J1914" s="121"/>
    </row>
    <row r="1915" spans="1:10" x14ac:dyDescent="0.25">
      <c r="A1915" s="216"/>
      <c r="B1915" s="212" t="s">
        <v>1974</v>
      </c>
      <c r="C1915" s="253" t="s">
        <v>3681</v>
      </c>
      <c r="D1915" s="214" t="s">
        <v>3699</v>
      </c>
      <c r="E1915" s="235">
        <v>1659</v>
      </c>
      <c r="F1915" s="35">
        <v>41820</v>
      </c>
      <c r="G1915" s="44">
        <v>1659</v>
      </c>
      <c r="H1915" s="243">
        <f t="shared" si="29"/>
        <v>0</v>
      </c>
      <c r="I1915" s="214" t="s">
        <v>27</v>
      </c>
      <c r="J1915" s="121"/>
    </row>
    <row r="1916" spans="1:10" x14ac:dyDescent="0.25">
      <c r="A1916" s="216"/>
      <c r="B1916" s="212" t="s">
        <v>2101</v>
      </c>
      <c r="C1916" s="363" t="s">
        <v>3405</v>
      </c>
      <c r="D1916" s="214" t="s">
        <v>136</v>
      </c>
      <c r="E1916" s="235">
        <v>571</v>
      </c>
      <c r="F1916" s="35">
        <v>41794</v>
      </c>
      <c r="G1916" s="34">
        <v>571</v>
      </c>
      <c r="H1916" s="243">
        <f t="shared" si="29"/>
        <v>0</v>
      </c>
      <c r="I1916" s="121"/>
      <c r="J1916" s="121"/>
    </row>
    <row r="1917" spans="1:10" x14ac:dyDescent="0.25">
      <c r="A1917" s="216"/>
      <c r="B1917" s="212" t="s">
        <v>2336</v>
      </c>
      <c r="C1917" s="363" t="s">
        <v>3405</v>
      </c>
      <c r="D1917" s="214" t="s">
        <v>136</v>
      </c>
      <c r="E1917" s="235">
        <v>2773</v>
      </c>
      <c r="F1917" s="35">
        <v>41796</v>
      </c>
      <c r="G1917" s="44">
        <v>2773</v>
      </c>
      <c r="H1917" s="243">
        <f t="shared" si="29"/>
        <v>0</v>
      </c>
      <c r="I1917" s="214"/>
      <c r="J1917" s="121"/>
    </row>
    <row r="1918" spans="1:10" x14ac:dyDescent="0.25">
      <c r="A1918" s="216"/>
      <c r="B1918" s="212" t="s">
        <v>1164</v>
      </c>
      <c r="C1918" s="363" t="s">
        <v>3405</v>
      </c>
      <c r="D1918" s="214" t="s">
        <v>136</v>
      </c>
      <c r="E1918" s="235">
        <v>217.2</v>
      </c>
      <c r="F1918" s="35">
        <v>41797</v>
      </c>
      <c r="G1918" s="44">
        <v>217.2</v>
      </c>
      <c r="H1918" s="243">
        <f t="shared" si="29"/>
        <v>0</v>
      </c>
      <c r="I1918" s="214"/>
      <c r="J1918" s="121"/>
    </row>
    <row r="1919" spans="1:10" x14ac:dyDescent="0.25">
      <c r="A1919" s="216"/>
      <c r="B1919" s="212" t="s">
        <v>1188</v>
      </c>
      <c r="C1919" s="363" t="s">
        <v>3405</v>
      </c>
      <c r="D1919" s="214" t="s">
        <v>136</v>
      </c>
      <c r="E1919" s="235">
        <v>155</v>
      </c>
      <c r="F1919" s="35">
        <v>41797</v>
      </c>
      <c r="G1919" s="44">
        <v>155</v>
      </c>
      <c r="H1919" s="243">
        <f t="shared" si="29"/>
        <v>0</v>
      </c>
      <c r="I1919" s="214"/>
      <c r="J1919" s="121"/>
    </row>
    <row r="1920" spans="1:10" x14ac:dyDescent="0.25">
      <c r="A1920" s="216"/>
      <c r="B1920" s="212" t="s">
        <v>1203</v>
      </c>
      <c r="C1920" s="363" t="s">
        <v>3405</v>
      </c>
      <c r="D1920" s="214" t="s">
        <v>136</v>
      </c>
      <c r="E1920" s="235">
        <v>3695</v>
      </c>
      <c r="F1920" s="35">
        <v>41797</v>
      </c>
      <c r="G1920" s="44">
        <v>3695</v>
      </c>
      <c r="H1920" s="243">
        <f t="shared" si="29"/>
        <v>0</v>
      </c>
      <c r="I1920" s="214"/>
      <c r="J1920" s="121"/>
    </row>
    <row r="1921" spans="1:10" x14ac:dyDescent="0.25">
      <c r="A1921" s="216"/>
      <c r="B1921" s="212" t="s">
        <v>1226</v>
      </c>
      <c r="C1921" s="363" t="s">
        <v>3405</v>
      </c>
      <c r="D1921" s="214" t="s">
        <v>136</v>
      </c>
      <c r="E1921" s="235">
        <v>2283</v>
      </c>
      <c r="F1921" s="35">
        <v>41798</v>
      </c>
      <c r="G1921" s="44">
        <v>2283</v>
      </c>
      <c r="H1921" s="243">
        <f t="shared" si="29"/>
        <v>0</v>
      </c>
      <c r="I1921" s="214"/>
      <c r="J1921" s="121"/>
    </row>
    <row r="1922" spans="1:10" x14ac:dyDescent="0.25">
      <c r="A1922" s="216"/>
      <c r="B1922" s="212" t="s">
        <v>1361</v>
      </c>
      <c r="C1922" s="363" t="s">
        <v>3405</v>
      </c>
      <c r="D1922" s="214" t="s">
        <v>136</v>
      </c>
      <c r="E1922" s="235">
        <v>939.4</v>
      </c>
      <c r="F1922" s="35">
        <v>41800</v>
      </c>
      <c r="G1922" s="44">
        <v>939.4</v>
      </c>
      <c r="H1922" s="243">
        <f t="shared" si="29"/>
        <v>0</v>
      </c>
      <c r="I1922" s="214"/>
      <c r="J1922" s="121"/>
    </row>
    <row r="1923" spans="1:10" x14ac:dyDescent="0.25">
      <c r="A1923" s="216"/>
      <c r="B1923" s="212" t="s">
        <v>1452</v>
      </c>
      <c r="C1923" s="363" t="s">
        <v>3405</v>
      </c>
      <c r="D1923" s="214" t="s">
        <v>136</v>
      </c>
      <c r="E1923" s="235">
        <v>359</v>
      </c>
      <c r="F1923" s="35">
        <v>41801</v>
      </c>
      <c r="G1923" s="44">
        <v>359</v>
      </c>
      <c r="H1923" s="243">
        <f t="shared" ref="H1923:H1986" si="30">E1923-G1923</f>
        <v>0</v>
      </c>
      <c r="I1923" s="214"/>
      <c r="J1923" s="121"/>
    </row>
    <row r="1924" spans="1:10" x14ac:dyDescent="0.25">
      <c r="A1924" s="216"/>
      <c r="B1924" s="212" t="s">
        <v>1522</v>
      </c>
      <c r="C1924" s="363" t="s">
        <v>3405</v>
      </c>
      <c r="D1924" s="214" t="s">
        <v>136</v>
      </c>
      <c r="E1924" s="235">
        <v>418</v>
      </c>
      <c r="F1924" s="35">
        <v>41801</v>
      </c>
      <c r="G1924" s="44">
        <v>418</v>
      </c>
      <c r="H1924" s="243">
        <f t="shared" si="30"/>
        <v>0</v>
      </c>
      <c r="I1924" s="214"/>
      <c r="J1924" s="121"/>
    </row>
    <row r="1925" spans="1:10" ht="15.75" x14ac:dyDescent="0.25">
      <c r="A1925" s="216"/>
      <c r="B1925" s="342" t="s">
        <v>1690</v>
      </c>
      <c r="C1925" s="343" t="s">
        <v>3573</v>
      </c>
      <c r="D1925" s="214" t="s">
        <v>136</v>
      </c>
      <c r="E1925" s="235">
        <v>2605</v>
      </c>
      <c r="F1925" s="35">
        <v>41803</v>
      </c>
      <c r="G1925" s="44">
        <v>2605</v>
      </c>
      <c r="H1925" s="243">
        <f t="shared" si="30"/>
        <v>0</v>
      </c>
      <c r="I1925" s="214"/>
      <c r="J1925" s="121"/>
    </row>
    <row r="1926" spans="1:10" ht="15.75" x14ac:dyDescent="0.25">
      <c r="A1926" s="216"/>
      <c r="B1926" s="342" t="s">
        <v>1797</v>
      </c>
      <c r="C1926" s="343" t="s">
        <v>3573</v>
      </c>
      <c r="D1926" s="214" t="s">
        <v>136</v>
      </c>
      <c r="E1926" s="235">
        <v>2985</v>
      </c>
      <c r="F1926" s="35">
        <v>41804</v>
      </c>
      <c r="G1926" s="44">
        <v>2985</v>
      </c>
      <c r="H1926" s="243">
        <f t="shared" si="30"/>
        <v>0</v>
      </c>
      <c r="I1926" s="214"/>
      <c r="J1926" s="121"/>
    </row>
    <row r="1927" spans="1:10" ht="15.75" x14ac:dyDescent="0.25">
      <c r="A1927" s="216"/>
      <c r="B1927" s="342" t="s">
        <v>1820</v>
      </c>
      <c r="C1927" s="343" t="s">
        <v>3573</v>
      </c>
      <c r="D1927" s="214" t="s">
        <v>136</v>
      </c>
      <c r="E1927" s="235">
        <v>122</v>
      </c>
      <c r="F1927" s="35">
        <v>41804</v>
      </c>
      <c r="G1927" s="44">
        <v>122</v>
      </c>
      <c r="H1927" s="243">
        <f t="shared" si="30"/>
        <v>0</v>
      </c>
      <c r="I1927" s="214"/>
      <c r="J1927" s="121"/>
    </row>
    <row r="1928" spans="1:10" ht="15.75" x14ac:dyDescent="0.25">
      <c r="A1928" s="216"/>
      <c r="B1928" s="342" t="s">
        <v>1855</v>
      </c>
      <c r="C1928" s="343" t="s">
        <v>3573</v>
      </c>
      <c r="D1928" s="214" t="s">
        <v>136</v>
      </c>
      <c r="E1928" s="235">
        <v>3992</v>
      </c>
      <c r="F1928" s="35">
        <v>41805</v>
      </c>
      <c r="G1928" s="44">
        <v>3992</v>
      </c>
      <c r="H1928" s="243">
        <f t="shared" si="30"/>
        <v>0</v>
      </c>
      <c r="I1928" s="214"/>
      <c r="J1928" s="121"/>
    </row>
    <row r="1929" spans="1:10" ht="15.75" x14ac:dyDescent="0.25">
      <c r="A1929" s="216"/>
      <c r="B1929" s="342" t="s">
        <v>1872</v>
      </c>
      <c r="C1929" s="343" t="s">
        <v>3573</v>
      </c>
      <c r="D1929" s="214" t="s">
        <v>136</v>
      </c>
      <c r="E1929" s="235">
        <v>1624</v>
      </c>
      <c r="F1929" s="35">
        <v>41805</v>
      </c>
      <c r="G1929" s="44">
        <v>1624</v>
      </c>
      <c r="H1929" s="243">
        <f t="shared" si="30"/>
        <v>0</v>
      </c>
      <c r="I1929" s="214"/>
      <c r="J1929" s="121"/>
    </row>
    <row r="1930" spans="1:10" ht="15.75" x14ac:dyDescent="0.25">
      <c r="A1930" s="216"/>
      <c r="B1930" s="342" t="s">
        <v>1964</v>
      </c>
      <c r="C1930" s="343" t="s">
        <v>3573</v>
      </c>
      <c r="D1930" s="214" t="s">
        <v>136</v>
      </c>
      <c r="E1930" s="235">
        <v>594</v>
      </c>
      <c r="F1930" s="35">
        <v>41806</v>
      </c>
      <c r="G1930" s="44">
        <v>594</v>
      </c>
      <c r="H1930" s="243">
        <f t="shared" si="30"/>
        <v>0</v>
      </c>
      <c r="I1930" s="214"/>
      <c r="J1930" s="121"/>
    </row>
    <row r="1931" spans="1:10" ht="15.75" x14ac:dyDescent="0.25">
      <c r="A1931" s="216"/>
      <c r="B1931" s="342" t="s">
        <v>2054</v>
      </c>
      <c r="C1931" s="343" t="s">
        <v>3573</v>
      </c>
      <c r="D1931" s="214" t="s">
        <v>136</v>
      </c>
      <c r="E1931" s="235">
        <v>917</v>
      </c>
      <c r="F1931" s="35">
        <v>41807</v>
      </c>
      <c r="G1931" s="44">
        <v>917</v>
      </c>
      <c r="H1931" s="243">
        <f t="shared" si="30"/>
        <v>0</v>
      </c>
      <c r="I1931" s="214"/>
      <c r="J1931" s="121"/>
    </row>
    <row r="1932" spans="1:10" ht="15.75" x14ac:dyDescent="0.25">
      <c r="A1932" s="369">
        <v>41808</v>
      </c>
      <c r="B1932" s="370" t="s">
        <v>2221</v>
      </c>
      <c r="C1932" s="371" t="s">
        <v>3573</v>
      </c>
      <c r="D1932" s="214" t="s">
        <v>136</v>
      </c>
      <c r="E1932" s="235">
        <v>556</v>
      </c>
      <c r="F1932" s="35">
        <v>41808</v>
      </c>
      <c r="G1932" s="44">
        <v>556</v>
      </c>
      <c r="H1932" s="243">
        <f t="shared" si="30"/>
        <v>0</v>
      </c>
      <c r="I1932" s="214"/>
      <c r="J1932" s="121"/>
    </row>
    <row r="1933" spans="1:10" ht="15.75" x14ac:dyDescent="0.25">
      <c r="A1933" s="216"/>
      <c r="B1933" s="342" t="s">
        <v>1151</v>
      </c>
      <c r="C1933" s="343" t="s">
        <v>3573</v>
      </c>
      <c r="D1933" s="214" t="s">
        <v>136</v>
      </c>
      <c r="E1933" s="235">
        <v>2881</v>
      </c>
      <c r="F1933" s="35">
        <v>41810</v>
      </c>
      <c r="G1933" s="44">
        <v>2881</v>
      </c>
      <c r="H1933" s="243">
        <f t="shared" si="30"/>
        <v>0</v>
      </c>
      <c r="I1933" s="214"/>
      <c r="J1933" s="121"/>
    </row>
    <row r="1934" spans="1:10" ht="15.75" x14ac:dyDescent="0.25">
      <c r="A1934" s="216"/>
      <c r="B1934" s="342" t="s">
        <v>1247</v>
      </c>
      <c r="C1934" s="343" t="s">
        <v>3573</v>
      </c>
      <c r="D1934" s="214" t="s">
        <v>136</v>
      </c>
      <c r="E1934" s="235">
        <v>2558</v>
      </c>
      <c r="F1934" s="35">
        <v>41811</v>
      </c>
      <c r="G1934" s="44">
        <v>2558</v>
      </c>
      <c r="H1934" s="243">
        <f t="shared" si="30"/>
        <v>0</v>
      </c>
      <c r="I1934" s="214"/>
      <c r="J1934" s="121"/>
    </row>
    <row r="1935" spans="1:10" ht="15.75" x14ac:dyDescent="0.25">
      <c r="A1935" s="216"/>
      <c r="B1935" s="342" t="s">
        <v>1257</v>
      </c>
      <c r="C1935" s="343" t="s">
        <v>3573</v>
      </c>
      <c r="D1935" s="214" t="s">
        <v>136</v>
      </c>
      <c r="E1935" s="235">
        <v>1163</v>
      </c>
      <c r="F1935" s="35">
        <v>41811</v>
      </c>
      <c r="G1935" s="44">
        <v>1163</v>
      </c>
      <c r="H1935" s="243">
        <f t="shared" si="30"/>
        <v>0</v>
      </c>
      <c r="I1935" s="214"/>
      <c r="J1935" s="121"/>
    </row>
    <row r="1936" spans="1:10" ht="15.75" x14ac:dyDescent="0.25">
      <c r="A1936" s="216"/>
      <c r="B1936" s="342" t="s">
        <v>1307</v>
      </c>
      <c r="C1936" s="343" t="s">
        <v>3573</v>
      </c>
      <c r="D1936" s="214" t="s">
        <v>136</v>
      </c>
      <c r="E1936" s="235">
        <v>2564</v>
      </c>
      <c r="F1936" s="35">
        <v>41812</v>
      </c>
      <c r="G1936" s="44">
        <v>2564</v>
      </c>
      <c r="H1936" s="243">
        <f t="shared" si="30"/>
        <v>0</v>
      </c>
      <c r="I1936" s="214"/>
      <c r="J1936" s="121"/>
    </row>
    <row r="1937" spans="1:10" ht="15.75" x14ac:dyDescent="0.25">
      <c r="A1937" s="216"/>
      <c r="B1937" s="342" t="s">
        <v>1356</v>
      </c>
      <c r="C1937" s="343" t="s">
        <v>3573</v>
      </c>
      <c r="D1937" s="214" t="s">
        <v>136</v>
      </c>
      <c r="E1937" s="235">
        <v>789</v>
      </c>
      <c r="F1937" s="35">
        <v>41813</v>
      </c>
      <c r="G1937" s="44">
        <v>789</v>
      </c>
      <c r="H1937" s="243">
        <f t="shared" si="30"/>
        <v>0</v>
      </c>
      <c r="I1937" s="214"/>
      <c r="J1937" s="121"/>
    </row>
    <row r="1938" spans="1:10" ht="15.75" x14ac:dyDescent="0.25">
      <c r="A1938" s="216"/>
      <c r="B1938" s="342" t="s">
        <v>1473</v>
      </c>
      <c r="C1938" s="343" t="s">
        <v>3573</v>
      </c>
      <c r="D1938" s="214" t="s">
        <v>136</v>
      </c>
      <c r="E1938" s="235">
        <v>1378.5</v>
      </c>
      <c r="F1938" s="35">
        <v>41814</v>
      </c>
      <c r="G1938" s="34">
        <v>1378.5</v>
      </c>
      <c r="H1938" s="243">
        <f t="shared" si="30"/>
        <v>0</v>
      </c>
      <c r="I1938" s="121"/>
      <c r="J1938" s="121"/>
    </row>
    <row r="1939" spans="1:10" ht="15.75" x14ac:dyDescent="0.25">
      <c r="A1939" s="216"/>
      <c r="B1939" s="342" t="s">
        <v>1537</v>
      </c>
      <c r="C1939" s="343" t="s">
        <v>3573</v>
      </c>
      <c r="D1939" s="214" t="s">
        <v>136</v>
      </c>
      <c r="E1939" s="235">
        <v>933</v>
      </c>
      <c r="F1939" s="35">
        <v>41815</v>
      </c>
      <c r="G1939" s="34">
        <v>933</v>
      </c>
      <c r="H1939" s="243">
        <f t="shared" si="30"/>
        <v>0</v>
      </c>
      <c r="I1939" s="121"/>
      <c r="J1939" s="121"/>
    </row>
    <row r="1940" spans="1:10" x14ac:dyDescent="0.25">
      <c r="A1940" s="216"/>
      <c r="B1940" s="212" t="s">
        <v>1754</v>
      </c>
      <c r="C1940" s="253" t="s">
        <v>3681</v>
      </c>
      <c r="D1940" s="214" t="s">
        <v>136</v>
      </c>
      <c r="E1940" s="235">
        <v>2792.5</v>
      </c>
      <c r="F1940" s="35">
        <v>41817</v>
      </c>
      <c r="G1940" s="44">
        <v>2792.5</v>
      </c>
      <c r="H1940" s="243">
        <f t="shared" si="30"/>
        <v>0</v>
      </c>
      <c r="I1940" s="214"/>
      <c r="J1940" s="121"/>
    </row>
    <row r="1941" spans="1:10" x14ac:dyDescent="0.25">
      <c r="A1941" s="216"/>
      <c r="B1941" s="212" t="s">
        <v>1838</v>
      </c>
      <c r="C1941" s="253" t="s">
        <v>3681</v>
      </c>
      <c r="D1941" s="214" t="s">
        <v>136</v>
      </c>
      <c r="E1941" s="235">
        <v>3435</v>
      </c>
      <c r="F1941" s="35">
        <v>41818</v>
      </c>
      <c r="G1941" s="44">
        <v>3435</v>
      </c>
      <c r="H1941" s="243">
        <f t="shared" si="30"/>
        <v>0</v>
      </c>
      <c r="I1941" s="214"/>
      <c r="J1941" s="121"/>
    </row>
    <row r="1942" spans="1:10" x14ac:dyDescent="0.25">
      <c r="A1942" s="216"/>
      <c r="B1942" s="212" t="s">
        <v>1851</v>
      </c>
      <c r="C1942" s="253" t="s">
        <v>3681</v>
      </c>
      <c r="D1942" s="214" t="s">
        <v>136</v>
      </c>
      <c r="E1942" s="235">
        <v>819</v>
      </c>
      <c r="F1942" s="35">
        <v>41818</v>
      </c>
      <c r="G1942" s="44">
        <v>819</v>
      </c>
      <c r="H1942" s="243">
        <f t="shared" si="30"/>
        <v>0</v>
      </c>
      <c r="I1942" s="214" t="s">
        <v>65</v>
      </c>
      <c r="J1942" s="121"/>
    </row>
    <row r="1943" spans="1:10" x14ac:dyDescent="0.25">
      <c r="A1943" s="216"/>
      <c r="B1943" s="212" t="s">
        <v>1896</v>
      </c>
      <c r="C1943" s="253" t="s">
        <v>3681</v>
      </c>
      <c r="D1943" s="214" t="s">
        <v>136</v>
      </c>
      <c r="E1943" s="235">
        <v>1367.6</v>
      </c>
      <c r="F1943" s="35">
        <v>41819</v>
      </c>
      <c r="G1943" s="44">
        <v>1367.6</v>
      </c>
      <c r="H1943" s="243">
        <f t="shared" si="30"/>
        <v>0</v>
      </c>
      <c r="I1943" s="214"/>
      <c r="J1943" s="121"/>
    </row>
    <row r="1944" spans="1:10" x14ac:dyDescent="0.25">
      <c r="A1944" s="216"/>
      <c r="B1944" s="212" t="s">
        <v>1962</v>
      </c>
      <c r="C1944" s="253" t="s">
        <v>3681</v>
      </c>
      <c r="D1944" s="214" t="s">
        <v>136</v>
      </c>
      <c r="E1944" s="235">
        <v>1838</v>
      </c>
      <c r="F1944" s="35">
        <v>41820</v>
      </c>
      <c r="G1944" s="44">
        <v>1838</v>
      </c>
      <c r="H1944" s="243">
        <f t="shared" si="30"/>
        <v>0</v>
      </c>
      <c r="I1944" s="214"/>
      <c r="J1944" s="121"/>
    </row>
    <row r="1945" spans="1:10" x14ac:dyDescent="0.25">
      <c r="A1945" s="216"/>
      <c r="B1945" s="212" t="s">
        <v>2056</v>
      </c>
      <c r="C1945" s="363" t="s">
        <v>3405</v>
      </c>
      <c r="D1945" s="214" t="s">
        <v>92</v>
      </c>
      <c r="E1945" s="235">
        <v>17140</v>
      </c>
      <c r="F1945" s="35">
        <v>41795</v>
      </c>
      <c r="G1945" s="34">
        <v>17140</v>
      </c>
      <c r="H1945" s="86">
        <f t="shared" si="30"/>
        <v>0</v>
      </c>
      <c r="I1945" s="121" t="s">
        <v>27</v>
      </c>
      <c r="J1945" s="121"/>
    </row>
    <row r="1946" spans="1:10" x14ac:dyDescent="0.25">
      <c r="A1946" s="216"/>
      <c r="B1946" s="212" t="s">
        <v>2309</v>
      </c>
      <c r="C1946" s="363" t="s">
        <v>3405</v>
      </c>
      <c r="D1946" s="214" t="s">
        <v>92</v>
      </c>
      <c r="E1946" s="235">
        <v>7865</v>
      </c>
      <c r="F1946" s="35">
        <v>41797</v>
      </c>
      <c r="G1946" s="44">
        <v>7865</v>
      </c>
      <c r="H1946" s="243">
        <f t="shared" si="30"/>
        <v>0</v>
      </c>
      <c r="I1946" s="214" t="s">
        <v>27</v>
      </c>
      <c r="J1946" s="121"/>
    </row>
    <row r="1947" spans="1:10" x14ac:dyDescent="0.25">
      <c r="A1947" s="216"/>
      <c r="B1947" s="212" t="s">
        <v>1237</v>
      </c>
      <c r="C1947" s="363" t="s">
        <v>3405</v>
      </c>
      <c r="D1947" s="214" t="s">
        <v>92</v>
      </c>
      <c r="E1947" s="235">
        <v>9881</v>
      </c>
      <c r="F1947" s="35">
        <v>41799</v>
      </c>
      <c r="G1947" s="56">
        <v>9881</v>
      </c>
      <c r="H1947" s="243">
        <f t="shared" si="30"/>
        <v>0</v>
      </c>
      <c r="I1947" s="214" t="s">
        <v>27</v>
      </c>
      <c r="J1947" s="121"/>
    </row>
    <row r="1948" spans="1:10" x14ac:dyDescent="0.25">
      <c r="A1948" s="216"/>
      <c r="B1948" s="212" t="s">
        <v>1342</v>
      </c>
      <c r="C1948" s="363" t="s">
        <v>3405</v>
      </c>
      <c r="D1948" s="214" t="s">
        <v>92</v>
      </c>
      <c r="E1948" s="235">
        <v>4388.75</v>
      </c>
      <c r="F1948" s="35">
        <v>41800</v>
      </c>
      <c r="G1948" s="56">
        <v>4388.75</v>
      </c>
      <c r="H1948" s="243">
        <f t="shared" si="30"/>
        <v>0</v>
      </c>
      <c r="I1948" s="214" t="s">
        <v>27</v>
      </c>
      <c r="J1948" s="121"/>
    </row>
    <row r="1949" spans="1:10" ht="15.75" x14ac:dyDescent="0.25">
      <c r="A1949" s="216"/>
      <c r="B1949" s="342" t="s">
        <v>1711</v>
      </c>
      <c r="C1949" s="343" t="s">
        <v>3573</v>
      </c>
      <c r="D1949" s="214" t="s">
        <v>92</v>
      </c>
      <c r="E1949" s="235">
        <v>7458</v>
      </c>
      <c r="F1949" s="35">
        <v>41804</v>
      </c>
      <c r="G1949" s="44">
        <v>7458</v>
      </c>
      <c r="H1949" s="243">
        <f t="shared" si="30"/>
        <v>0</v>
      </c>
      <c r="I1949" s="214" t="s">
        <v>3583</v>
      </c>
      <c r="J1949" s="121"/>
    </row>
    <row r="1950" spans="1:10" ht="15.75" x14ac:dyDescent="0.25">
      <c r="A1950" s="216"/>
      <c r="B1950" s="342" t="s">
        <v>1153</v>
      </c>
      <c r="C1950" s="343" t="s">
        <v>3573</v>
      </c>
      <c r="D1950" s="214" t="s">
        <v>92</v>
      </c>
      <c r="E1950" s="235">
        <v>4218</v>
      </c>
      <c r="F1950" s="35">
        <v>41811</v>
      </c>
      <c r="G1950" s="44">
        <v>4218</v>
      </c>
      <c r="H1950" s="243">
        <f t="shared" si="30"/>
        <v>0</v>
      </c>
      <c r="I1950" s="214" t="s">
        <v>27</v>
      </c>
      <c r="J1950" s="121"/>
    </row>
    <row r="1951" spans="1:10" ht="15.75" x14ac:dyDescent="0.25">
      <c r="A1951" s="216"/>
      <c r="B1951" s="342" t="s">
        <v>1276</v>
      </c>
      <c r="C1951" s="343" t="s">
        <v>3573</v>
      </c>
      <c r="D1951" s="214" t="s">
        <v>92</v>
      </c>
      <c r="E1951" s="235">
        <v>7866.5</v>
      </c>
      <c r="F1951" s="47" t="s">
        <v>3653</v>
      </c>
      <c r="G1951" s="44">
        <v>7866.5</v>
      </c>
      <c r="H1951" s="243">
        <f t="shared" si="30"/>
        <v>0</v>
      </c>
      <c r="I1951" s="214" t="s">
        <v>27</v>
      </c>
      <c r="J1951" s="121"/>
    </row>
    <row r="1952" spans="1:10" ht="15.75" x14ac:dyDescent="0.25">
      <c r="A1952" s="216"/>
      <c r="B1952" s="342" t="s">
        <v>1400</v>
      </c>
      <c r="C1952" s="343" t="s">
        <v>3573</v>
      </c>
      <c r="D1952" s="214" t="s">
        <v>92</v>
      </c>
      <c r="E1952" s="235">
        <v>5069.6000000000004</v>
      </c>
      <c r="F1952" s="35">
        <v>41815</v>
      </c>
      <c r="G1952" s="56">
        <v>5069.6000000000004</v>
      </c>
      <c r="H1952" s="243">
        <f t="shared" si="30"/>
        <v>0</v>
      </c>
      <c r="I1952" s="214" t="s">
        <v>27</v>
      </c>
      <c r="J1952" s="121"/>
    </row>
    <row r="1953" spans="1:10" x14ac:dyDescent="0.25">
      <c r="A1953" s="216"/>
      <c r="B1953" s="212" t="s">
        <v>1727</v>
      </c>
      <c r="C1953" s="253" t="s">
        <v>3681</v>
      </c>
      <c r="D1953" s="214" t="s">
        <v>92</v>
      </c>
      <c r="E1953" s="235">
        <v>6025.5</v>
      </c>
      <c r="F1953" s="35">
        <v>41818</v>
      </c>
      <c r="G1953" s="44">
        <v>6025.5</v>
      </c>
      <c r="H1953" s="243">
        <f t="shared" si="30"/>
        <v>0</v>
      </c>
      <c r="I1953" s="214" t="s">
        <v>27</v>
      </c>
      <c r="J1953" s="121"/>
    </row>
    <row r="1954" spans="1:10" x14ac:dyDescent="0.25">
      <c r="A1954" s="216"/>
      <c r="B1954" s="212" t="s">
        <v>1636</v>
      </c>
      <c r="C1954" s="253" t="s">
        <v>3681</v>
      </c>
      <c r="D1954" s="214" t="s">
        <v>3683</v>
      </c>
      <c r="E1954" s="235">
        <v>5411</v>
      </c>
      <c r="F1954" s="35">
        <v>41817</v>
      </c>
      <c r="G1954" s="34">
        <v>5411</v>
      </c>
      <c r="H1954" s="243">
        <f t="shared" si="30"/>
        <v>0</v>
      </c>
      <c r="I1954" s="121" t="s">
        <v>27</v>
      </c>
      <c r="J1954" s="121"/>
    </row>
    <row r="1955" spans="1:10" ht="15.75" x14ac:dyDescent="0.25">
      <c r="A1955" s="216"/>
      <c r="B1955" s="342" t="s">
        <v>2057</v>
      </c>
      <c r="C1955" s="343" t="s">
        <v>3573</v>
      </c>
      <c r="D1955" s="214" t="s">
        <v>3616</v>
      </c>
      <c r="E1955" s="235">
        <v>14212</v>
      </c>
      <c r="F1955" s="35">
        <v>41808</v>
      </c>
      <c r="G1955" s="44">
        <v>14212</v>
      </c>
      <c r="H1955" s="243">
        <f t="shared" si="30"/>
        <v>0</v>
      </c>
      <c r="I1955" s="214" t="s">
        <v>27</v>
      </c>
      <c r="J1955" s="121"/>
    </row>
    <row r="1956" spans="1:10" ht="15.75" x14ac:dyDescent="0.25">
      <c r="A1956" s="216"/>
      <c r="B1956" s="342" t="s">
        <v>2242</v>
      </c>
      <c r="C1956" s="343" t="s">
        <v>3573</v>
      </c>
      <c r="D1956" s="214" t="s">
        <v>3616</v>
      </c>
      <c r="E1956" s="235">
        <v>7970</v>
      </c>
      <c r="F1956" s="47" t="s">
        <v>3628</v>
      </c>
      <c r="G1956" s="44">
        <v>7970</v>
      </c>
      <c r="H1956" s="243">
        <f t="shared" si="30"/>
        <v>0</v>
      </c>
      <c r="I1956" s="214" t="s">
        <v>27</v>
      </c>
      <c r="J1956" s="121"/>
    </row>
    <row r="1957" spans="1:10" ht="15.75" x14ac:dyDescent="0.25">
      <c r="A1957" s="216"/>
      <c r="B1957" s="342" t="s">
        <v>2244</v>
      </c>
      <c r="C1957" s="343" t="s">
        <v>3573</v>
      </c>
      <c r="D1957" s="214" t="s">
        <v>3616</v>
      </c>
      <c r="E1957" s="235">
        <v>1456</v>
      </c>
      <c r="F1957" s="35">
        <v>41810</v>
      </c>
      <c r="G1957" s="44">
        <v>1456</v>
      </c>
      <c r="H1957" s="243">
        <f t="shared" si="30"/>
        <v>0</v>
      </c>
      <c r="I1957" s="214" t="s">
        <v>27</v>
      </c>
      <c r="J1957" s="121"/>
    </row>
    <row r="1958" spans="1:10" x14ac:dyDescent="0.25">
      <c r="A1958" s="216"/>
      <c r="B1958" s="212" t="s">
        <v>1813</v>
      </c>
      <c r="C1958" s="363" t="s">
        <v>3405</v>
      </c>
      <c r="D1958" s="214" t="s">
        <v>116</v>
      </c>
      <c r="E1958" s="235">
        <v>1933</v>
      </c>
      <c r="F1958" s="35">
        <v>41791</v>
      </c>
      <c r="G1958" s="44">
        <v>1933</v>
      </c>
      <c r="H1958" s="86">
        <f t="shared" si="30"/>
        <v>0</v>
      </c>
      <c r="I1958" s="58"/>
      <c r="J1958" s="121"/>
    </row>
    <row r="1959" spans="1:10" x14ac:dyDescent="0.25">
      <c r="A1959" s="216"/>
      <c r="B1959" s="212" t="s">
        <v>2253</v>
      </c>
      <c r="C1959" s="363" t="s">
        <v>3405</v>
      </c>
      <c r="D1959" s="214" t="s">
        <v>116</v>
      </c>
      <c r="E1959" s="235">
        <v>3177</v>
      </c>
      <c r="F1959" s="35">
        <v>41796</v>
      </c>
      <c r="G1959" s="44">
        <v>3177</v>
      </c>
      <c r="H1959" s="243">
        <f t="shared" si="30"/>
        <v>0</v>
      </c>
      <c r="I1959" s="214"/>
      <c r="J1959" s="121"/>
    </row>
    <row r="1960" spans="1:10" x14ac:dyDescent="0.25">
      <c r="A1960" s="216"/>
      <c r="B1960" s="212" t="s">
        <v>1430</v>
      </c>
      <c r="C1960" s="363" t="s">
        <v>3405</v>
      </c>
      <c r="D1960" s="214" t="s">
        <v>116</v>
      </c>
      <c r="E1960" s="235">
        <v>4126</v>
      </c>
      <c r="F1960" s="35">
        <v>41801</v>
      </c>
      <c r="G1960" s="44">
        <v>4126</v>
      </c>
      <c r="H1960" s="243">
        <f t="shared" si="30"/>
        <v>0</v>
      </c>
      <c r="I1960" s="214"/>
      <c r="J1960" s="121"/>
    </row>
    <row r="1961" spans="1:10" x14ac:dyDescent="0.25">
      <c r="A1961" s="216"/>
      <c r="B1961" s="212" t="s">
        <v>1534</v>
      </c>
      <c r="C1961" s="363" t="s">
        <v>3405</v>
      </c>
      <c r="D1961" s="214" t="s">
        <v>116</v>
      </c>
      <c r="E1961" s="235">
        <v>1845</v>
      </c>
      <c r="F1961" s="35">
        <v>41802</v>
      </c>
      <c r="G1961" s="44">
        <v>1845</v>
      </c>
      <c r="H1961" s="243">
        <f t="shared" si="30"/>
        <v>0</v>
      </c>
      <c r="I1961" s="214"/>
      <c r="J1961" s="121"/>
    </row>
    <row r="1962" spans="1:10" ht="15.75" x14ac:dyDescent="0.25">
      <c r="A1962" s="216"/>
      <c r="B1962" s="342" t="s">
        <v>1740</v>
      </c>
      <c r="C1962" s="343" t="s">
        <v>3573</v>
      </c>
      <c r="D1962" s="214" t="s">
        <v>116</v>
      </c>
      <c r="E1962" s="235">
        <v>1491</v>
      </c>
      <c r="F1962" s="35">
        <v>41804</v>
      </c>
      <c r="G1962" s="44">
        <v>1491</v>
      </c>
      <c r="H1962" s="243">
        <f t="shared" si="30"/>
        <v>0</v>
      </c>
      <c r="I1962" s="214"/>
      <c r="J1962" s="121"/>
    </row>
    <row r="1963" spans="1:10" ht="15.75" x14ac:dyDescent="0.25">
      <c r="A1963" s="216"/>
      <c r="B1963" s="342" t="s">
        <v>1279</v>
      </c>
      <c r="C1963" s="343" t="s">
        <v>3573</v>
      </c>
      <c r="D1963" s="214" t="s">
        <v>116</v>
      </c>
      <c r="E1963" s="235">
        <v>2383</v>
      </c>
      <c r="F1963" s="35">
        <v>41812</v>
      </c>
      <c r="G1963" s="44">
        <v>2383</v>
      </c>
      <c r="H1963" s="243">
        <f t="shared" si="30"/>
        <v>0</v>
      </c>
      <c r="I1963" s="214"/>
    </row>
    <row r="1964" spans="1:10" ht="15.75" x14ac:dyDescent="0.25">
      <c r="A1964" s="216"/>
      <c r="B1964" s="342" t="s">
        <v>1580</v>
      </c>
      <c r="C1964" s="343" t="s">
        <v>3573</v>
      </c>
      <c r="D1964" s="214" t="s">
        <v>116</v>
      </c>
      <c r="E1964" s="235">
        <v>1821</v>
      </c>
      <c r="F1964" s="35">
        <v>41816</v>
      </c>
      <c r="G1964" s="34">
        <v>1821</v>
      </c>
      <c r="H1964" s="243">
        <f t="shared" si="30"/>
        <v>0</v>
      </c>
      <c r="I1964" s="121"/>
    </row>
    <row r="1965" spans="1:10" x14ac:dyDescent="0.25">
      <c r="A1965" s="216"/>
      <c r="B1965" s="212" t="s">
        <v>1789</v>
      </c>
      <c r="C1965" s="253" t="s">
        <v>3681</v>
      </c>
      <c r="D1965" s="214" t="s">
        <v>116</v>
      </c>
      <c r="E1965" s="235">
        <v>5342.5</v>
      </c>
      <c r="F1965" s="35">
        <v>41818</v>
      </c>
      <c r="G1965" s="44">
        <v>5342.5</v>
      </c>
      <c r="H1965" s="243">
        <f t="shared" si="30"/>
        <v>0</v>
      </c>
      <c r="I1965" s="214"/>
    </row>
    <row r="1966" spans="1:10" ht="15.75" x14ac:dyDescent="0.25">
      <c r="A1966" s="216"/>
      <c r="B1966" s="342" t="s">
        <v>1203</v>
      </c>
      <c r="C1966" s="343" t="s">
        <v>3573</v>
      </c>
      <c r="D1966" s="214" t="s">
        <v>2835</v>
      </c>
      <c r="E1966" s="235">
        <v>1787</v>
      </c>
      <c r="F1966" s="35">
        <v>41811</v>
      </c>
      <c r="G1966" s="44">
        <v>1787</v>
      </c>
      <c r="H1966" s="243">
        <f t="shared" si="30"/>
        <v>0</v>
      </c>
      <c r="I1966" s="214" t="s">
        <v>217</v>
      </c>
    </row>
    <row r="1967" spans="1:10" ht="15.75" x14ac:dyDescent="0.25">
      <c r="A1967" s="216"/>
      <c r="B1967" s="342" t="s">
        <v>1579</v>
      </c>
      <c r="C1967" s="343" t="s">
        <v>3573</v>
      </c>
      <c r="D1967" s="214" t="s">
        <v>2835</v>
      </c>
      <c r="E1967" s="235">
        <v>1901</v>
      </c>
      <c r="F1967" s="38">
        <v>41821</v>
      </c>
      <c r="G1967" s="40">
        <v>1901</v>
      </c>
      <c r="H1967" s="243">
        <f t="shared" si="30"/>
        <v>0</v>
      </c>
      <c r="I1967" s="121" t="s">
        <v>3427</v>
      </c>
    </row>
    <row r="1968" spans="1:10" x14ac:dyDescent="0.25">
      <c r="A1968" s="216"/>
      <c r="B1968" s="212" t="s">
        <v>1453</v>
      </c>
      <c r="C1968" s="363" t="s">
        <v>3405</v>
      </c>
      <c r="D1968" s="214" t="s">
        <v>3556</v>
      </c>
      <c r="E1968" s="235">
        <v>1608</v>
      </c>
      <c r="F1968" s="35">
        <v>41801</v>
      </c>
      <c r="G1968" s="44">
        <v>1608</v>
      </c>
      <c r="H1968" s="243">
        <f t="shared" si="30"/>
        <v>0</v>
      </c>
      <c r="I1968" s="214" t="s">
        <v>12</v>
      </c>
    </row>
    <row r="1969" spans="1:9" ht="15.75" x14ac:dyDescent="0.25">
      <c r="A1969" s="211"/>
      <c r="B1969" s="342" t="s">
        <v>1745</v>
      </c>
      <c r="C1969" s="343" t="s">
        <v>3573</v>
      </c>
      <c r="D1969" s="214" t="s">
        <v>3556</v>
      </c>
      <c r="E1969" s="235">
        <v>1670</v>
      </c>
      <c r="F1969" s="35">
        <v>41804</v>
      </c>
      <c r="G1969" s="44">
        <v>1670</v>
      </c>
      <c r="H1969" s="243">
        <f t="shared" si="30"/>
        <v>0</v>
      </c>
      <c r="I1969" s="214" t="s">
        <v>12</v>
      </c>
    </row>
    <row r="1970" spans="1:9" x14ac:dyDescent="0.25">
      <c r="A1970" s="216"/>
      <c r="B1970" s="212" t="s">
        <v>1961</v>
      </c>
      <c r="C1970" s="363" t="s">
        <v>3405</v>
      </c>
      <c r="D1970" s="214" t="s">
        <v>545</v>
      </c>
      <c r="E1970" s="235">
        <v>5587.5</v>
      </c>
      <c r="F1970" s="35">
        <v>41794</v>
      </c>
      <c r="G1970" s="34">
        <v>5587.5</v>
      </c>
      <c r="H1970" s="86">
        <f t="shared" si="30"/>
        <v>0</v>
      </c>
      <c r="I1970" s="121" t="s">
        <v>3472</v>
      </c>
    </row>
    <row r="1971" spans="1:9" ht="15.75" x14ac:dyDescent="0.25">
      <c r="A1971" s="216"/>
      <c r="B1971" s="342" t="s">
        <v>2009</v>
      </c>
      <c r="C1971" s="343" t="s">
        <v>3573</v>
      </c>
      <c r="D1971" s="214" t="s">
        <v>545</v>
      </c>
      <c r="E1971" s="235">
        <v>3645</v>
      </c>
      <c r="F1971" s="35">
        <v>41808</v>
      </c>
      <c r="G1971" s="56">
        <v>3645</v>
      </c>
      <c r="H1971" s="243">
        <f t="shared" si="30"/>
        <v>0</v>
      </c>
      <c r="I1971" s="214" t="s">
        <v>162</v>
      </c>
    </row>
    <row r="1972" spans="1:9" ht="15.75" x14ac:dyDescent="0.25">
      <c r="A1972" s="216"/>
      <c r="B1972" s="342" t="s">
        <v>2262</v>
      </c>
      <c r="C1972" s="343" t="s">
        <v>3573</v>
      </c>
      <c r="D1972" s="214" t="s">
        <v>545</v>
      </c>
      <c r="E1972" s="235">
        <v>3612</v>
      </c>
      <c r="F1972" s="35">
        <v>41811</v>
      </c>
      <c r="G1972" s="44">
        <v>3612</v>
      </c>
      <c r="H1972" s="243">
        <f t="shared" si="30"/>
        <v>0</v>
      </c>
      <c r="I1972" s="214" t="s">
        <v>162</v>
      </c>
    </row>
    <row r="1973" spans="1:9" x14ac:dyDescent="0.25">
      <c r="A1973" s="216"/>
      <c r="B1973" s="212" t="s">
        <v>1319</v>
      </c>
      <c r="C1973" s="363" t="s">
        <v>3405</v>
      </c>
      <c r="D1973" s="214" t="s">
        <v>3544</v>
      </c>
      <c r="E1973" s="235">
        <v>6770</v>
      </c>
      <c r="F1973" s="39" t="s">
        <v>3733</v>
      </c>
      <c r="G1973" s="56">
        <v>6770</v>
      </c>
      <c r="H1973" s="243">
        <f t="shared" si="30"/>
        <v>0</v>
      </c>
      <c r="I1973" s="214" t="s">
        <v>162</v>
      </c>
    </row>
    <row r="1974" spans="1:9" ht="15.75" x14ac:dyDescent="0.25">
      <c r="A1974" s="216"/>
      <c r="B1974" s="342" t="s">
        <v>2261</v>
      </c>
      <c r="C1974" s="343" t="s">
        <v>3573</v>
      </c>
      <c r="D1974" s="214" t="s">
        <v>272</v>
      </c>
      <c r="E1974" s="235">
        <v>5582</v>
      </c>
      <c r="F1974" s="38" t="s">
        <v>3631</v>
      </c>
      <c r="G1974" s="44">
        <v>5582</v>
      </c>
      <c r="H1974" s="243">
        <f t="shared" si="30"/>
        <v>0</v>
      </c>
      <c r="I1974" s="214" t="s">
        <v>162</v>
      </c>
    </row>
    <row r="1975" spans="1:9" ht="15.75" x14ac:dyDescent="0.25">
      <c r="A1975" s="216"/>
      <c r="B1975" s="342" t="s">
        <v>1426</v>
      </c>
      <c r="C1975" s="343" t="s">
        <v>3573</v>
      </c>
      <c r="D1975" s="214" t="s">
        <v>272</v>
      </c>
      <c r="E1975" s="235">
        <v>4573.5</v>
      </c>
      <c r="F1975" s="35">
        <v>41820</v>
      </c>
      <c r="G1975" s="44">
        <v>4573.5</v>
      </c>
      <c r="H1975" s="243">
        <f t="shared" si="30"/>
        <v>0</v>
      </c>
      <c r="I1975" s="214" t="s">
        <v>162</v>
      </c>
    </row>
    <row r="1976" spans="1:9" x14ac:dyDescent="0.25">
      <c r="A1976" s="216"/>
      <c r="B1976" s="212" t="s">
        <v>1948</v>
      </c>
      <c r="C1976" s="363" t="s">
        <v>3405</v>
      </c>
      <c r="D1976" s="214" t="s">
        <v>168</v>
      </c>
      <c r="E1976" s="235">
        <v>20280.5</v>
      </c>
      <c r="F1976" s="35">
        <v>41794</v>
      </c>
      <c r="G1976" s="34">
        <v>20280.5</v>
      </c>
      <c r="H1976" s="86">
        <f t="shared" si="30"/>
        <v>0</v>
      </c>
      <c r="I1976" s="121" t="s">
        <v>162</v>
      </c>
    </row>
    <row r="1977" spans="1:9" x14ac:dyDescent="0.25">
      <c r="A1977" s="216"/>
      <c r="B1977" s="212" t="s">
        <v>2218</v>
      </c>
      <c r="C1977" s="363" t="s">
        <v>3405</v>
      </c>
      <c r="D1977" s="214" t="s">
        <v>168</v>
      </c>
      <c r="E1977" s="235">
        <v>24363.599999999999</v>
      </c>
      <c r="F1977" s="35">
        <v>41799</v>
      </c>
      <c r="G1977" s="44">
        <v>24363.599999999999</v>
      </c>
      <c r="H1977" s="243">
        <f t="shared" si="30"/>
        <v>0</v>
      </c>
      <c r="I1977" s="214" t="s">
        <v>162</v>
      </c>
    </row>
    <row r="1978" spans="1:9" x14ac:dyDescent="0.25">
      <c r="A1978" s="216"/>
      <c r="B1978" s="212" t="s">
        <v>2231</v>
      </c>
      <c r="C1978" s="363" t="s">
        <v>3405</v>
      </c>
      <c r="D1978" s="214" t="s">
        <v>168</v>
      </c>
      <c r="E1978" s="235">
        <v>6078</v>
      </c>
      <c r="F1978" s="35">
        <v>41799</v>
      </c>
      <c r="G1978" s="56">
        <v>6078</v>
      </c>
      <c r="H1978" s="243">
        <f t="shared" si="30"/>
        <v>0</v>
      </c>
      <c r="I1978" s="214" t="s">
        <v>162</v>
      </c>
    </row>
    <row r="1979" spans="1:9" x14ac:dyDescent="0.25">
      <c r="A1979" s="216"/>
      <c r="B1979" s="212" t="s">
        <v>1316</v>
      </c>
      <c r="C1979" s="363" t="s">
        <v>3405</v>
      </c>
      <c r="D1979" s="214" t="s">
        <v>168</v>
      </c>
      <c r="E1979" s="235">
        <v>19397</v>
      </c>
      <c r="F1979" s="39" t="s">
        <v>3730</v>
      </c>
      <c r="G1979" s="56">
        <v>19397</v>
      </c>
      <c r="H1979" s="243">
        <f t="shared" si="30"/>
        <v>0</v>
      </c>
      <c r="I1979" s="214" t="s">
        <v>162</v>
      </c>
    </row>
    <row r="1980" spans="1:9" x14ac:dyDescent="0.25">
      <c r="A1980" s="216"/>
      <c r="B1980" s="212" t="s">
        <v>1318</v>
      </c>
      <c r="C1980" s="363" t="s">
        <v>3405</v>
      </c>
      <c r="D1980" s="214" t="s">
        <v>168</v>
      </c>
      <c r="E1980" s="235">
        <v>12437.5</v>
      </c>
      <c r="F1980" s="39" t="s">
        <v>3732</v>
      </c>
      <c r="G1980" s="56">
        <v>12437.5</v>
      </c>
      <c r="H1980" s="243">
        <f t="shared" si="30"/>
        <v>0</v>
      </c>
      <c r="I1980" s="214" t="s">
        <v>162</v>
      </c>
    </row>
    <row r="1981" spans="1:9" x14ac:dyDescent="0.25">
      <c r="A1981" s="216"/>
      <c r="B1981" s="212" t="s">
        <v>1606</v>
      </c>
      <c r="C1981" s="363" t="s">
        <v>3405</v>
      </c>
      <c r="D1981" s="214" t="s">
        <v>168</v>
      </c>
      <c r="E1981" s="235">
        <v>29224</v>
      </c>
      <c r="F1981" s="35">
        <v>41804</v>
      </c>
      <c r="G1981" s="44">
        <v>29224</v>
      </c>
      <c r="H1981" s="243">
        <f t="shared" si="30"/>
        <v>0</v>
      </c>
      <c r="I1981" s="214" t="s">
        <v>162</v>
      </c>
    </row>
    <row r="1982" spans="1:9" ht="15.75" x14ac:dyDescent="0.25">
      <c r="A1982" s="216"/>
      <c r="B1982" s="342" t="s">
        <v>2002</v>
      </c>
      <c r="C1982" s="343" t="s">
        <v>3573</v>
      </c>
      <c r="D1982" s="214" t="s">
        <v>168</v>
      </c>
      <c r="E1982" s="235">
        <v>23971</v>
      </c>
      <c r="F1982" s="35">
        <v>41808</v>
      </c>
      <c r="G1982" s="56">
        <v>23971</v>
      </c>
      <c r="H1982" s="243">
        <f t="shared" si="30"/>
        <v>0</v>
      </c>
      <c r="I1982" s="214" t="s">
        <v>162</v>
      </c>
    </row>
    <row r="1983" spans="1:9" ht="15.75" x14ac:dyDescent="0.25">
      <c r="A1983" s="216"/>
      <c r="B1983" s="342" t="s">
        <v>2269</v>
      </c>
      <c r="C1983" s="343" t="s">
        <v>3573</v>
      </c>
      <c r="D1983" s="214" t="s">
        <v>168</v>
      </c>
      <c r="E1983" s="235">
        <v>22310.5</v>
      </c>
      <c r="F1983" s="35">
        <v>41811</v>
      </c>
      <c r="G1983" s="44">
        <v>22310.5</v>
      </c>
      <c r="H1983" s="243">
        <f t="shared" si="30"/>
        <v>0</v>
      </c>
      <c r="I1983" s="214" t="s">
        <v>162</v>
      </c>
    </row>
    <row r="1984" spans="1:9" ht="15.75" x14ac:dyDescent="0.25">
      <c r="A1984" s="216"/>
      <c r="B1984" s="342" t="s">
        <v>1422</v>
      </c>
      <c r="C1984" s="343" t="s">
        <v>3573</v>
      </c>
      <c r="D1984" s="214" t="s">
        <v>168</v>
      </c>
      <c r="E1984" s="235">
        <v>31775</v>
      </c>
      <c r="F1984" s="35">
        <v>41815</v>
      </c>
      <c r="G1984" s="44">
        <v>31775</v>
      </c>
      <c r="H1984" s="243">
        <f t="shared" si="30"/>
        <v>0</v>
      </c>
      <c r="I1984" s="214" t="s">
        <v>162</v>
      </c>
    </row>
    <row r="1985" spans="1:9" x14ac:dyDescent="0.25">
      <c r="A1985" s="216"/>
      <c r="B1985" s="212" t="s">
        <v>1669</v>
      </c>
      <c r="C1985" s="253" t="s">
        <v>3681</v>
      </c>
      <c r="D1985" s="214" t="s">
        <v>168</v>
      </c>
      <c r="E1985" s="235">
        <v>29086</v>
      </c>
      <c r="F1985" s="47" t="s">
        <v>3714</v>
      </c>
      <c r="G1985" s="44">
        <v>29086</v>
      </c>
      <c r="H1985" s="243">
        <f t="shared" si="30"/>
        <v>0</v>
      </c>
      <c r="I1985" s="121" t="s">
        <v>162</v>
      </c>
    </row>
    <row r="1986" spans="1:9" x14ac:dyDescent="0.25">
      <c r="A1986" s="216"/>
      <c r="B1986" s="212" t="s">
        <v>1968</v>
      </c>
      <c r="C1986" s="363" t="s">
        <v>3405</v>
      </c>
      <c r="D1986" s="214" t="s">
        <v>28</v>
      </c>
      <c r="E1986" s="235">
        <v>6830</v>
      </c>
      <c r="F1986" s="35">
        <v>41793</v>
      </c>
      <c r="G1986" s="34">
        <v>6830</v>
      </c>
      <c r="H1986" s="243">
        <f t="shared" si="30"/>
        <v>0</v>
      </c>
      <c r="I1986" s="121"/>
    </row>
    <row r="1987" spans="1:9" x14ac:dyDescent="0.25">
      <c r="A1987" s="216"/>
      <c r="B1987" s="212" t="s">
        <v>2139</v>
      </c>
      <c r="C1987" s="363" t="s">
        <v>3405</v>
      </c>
      <c r="D1987" s="214" t="s">
        <v>28</v>
      </c>
      <c r="E1987" s="235">
        <v>5277</v>
      </c>
      <c r="F1987" s="35">
        <v>41794</v>
      </c>
      <c r="G1987" s="44">
        <v>5277</v>
      </c>
      <c r="H1987" s="243">
        <f t="shared" ref="H1987:H2050" si="31">E1987-G1987</f>
        <v>0</v>
      </c>
      <c r="I1987" s="214"/>
    </row>
    <row r="1988" spans="1:9" x14ac:dyDescent="0.25">
      <c r="A1988" s="216"/>
      <c r="B1988" s="212" t="s">
        <v>2243</v>
      </c>
      <c r="C1988" s="363" t="s">
        <v>3405</v>
      </c>
      <c r="D1988" s="214" t="s">
        <v>28</v>
      </c>
      <c r="E1988" s="235">
        <v>16399</v>
      </c>
      <c r="F1988" s="47" t="s">
        <v>3511</v>
      </c>
      <c r="G1988" s="44">
        <v>16399</v>
      </c>
      <c r="H1988" s="243">
        <f t="shared" si="31"/>
        <v>0</v>
      </c>
      <c r="I1988" s="214"/>
    </row>
    <row r="1989" spans="1:9" x14ac:dyDescent="0.25">
      <c r="A1989" s="216"/>
      <c r="B1989" s="212" t="s">
        <v>1138</v>
      </c>
      <c r="C1989" s="363" t="s">
        <v>3405</v>
      </c>
      <c r="D1989" s="214" t="s">
        <v>28</v>
      </c>
      <c r="E1989" s="235">
        <v>16720</v>
      </c>
      <c r="F1989" s="35">
        <v>41797</v>
      </c>
      <c r="G1989" s="44">
        <v>16720</v>
      </c>
      <c r="H1989" s="243">
        <f t="shared" si="31"/>
        <v>0</v>
      </c>
      <c r="I1989" s="214"/>
    </row>
    <row r="1990" spans="1:9" x14ac:dyDescent="0.25">
      <c r="A1990" s="216"/>
      <c r="B1990" s="212" t="s">
        <v>1140</v>
      </c>
      <c r="C1990" s="363" t="s">
        <v>3405</v>
      </c>
      <c r="D1990" s="214" t="s">
        <v>28</v>
      </c>
      <c r="E1990" s="235">
        <v>715</v>
      </c>
      <c r="F1990" s="35">
        <v>41797</v>
      </c>
      <c r="G1990" s="44">
        <v>715</v>
      </c>
      <c r="H1990" s="243">
        <f t="shared" si="31"/>
        <v>0</v>
      </c>
      <c r="I1990" s="58"/>
    </row>
    <row r="1991" spans="1:9" x14ac:dyDescent="0.25">
      <c r="A1991" s="216"/>
      <c r="B1991" s="212" t="s">
        <v>1143</v>
      </c>
      <c r="C1991" s="363" t="s">
        <v>3405</v>
      </c>
      <c r="D1991" s="214" t="s">
        <v>28</v>
      </c>
      <c r="E1991" s="235">
        <v>2405</v>
      </c>
      <c r="F1991" s="35">
        <v>41797</v>
      </c>
      <c r="G1991" s="44">
        <v>2405</v>
      </c>
      <c r="H1991" s="243">
        <f t="shared" si="31"/>
        <v>0</v>
      </c>
      <c r="I1991" s="214"/>
    </row>
    <row r="1992" spans="1:9" x14ac:dyDescent="0.25">
      <c r="A1992" s="216"/>
      <c r="B1992" s="212" t="s">
        <v>1247</v>
      </c>
      <c r="C1992" s="363" t="s">
        <v>3405</v>
      </c>
      <c r="D1992" s="214" t="s">
        <v>28</v>
      </c>
      <c r="E1992" s="235">
        <v>5969.34</v>
      </c>
      <c r="F1992" s="35">
        <v>41799</v>
      </c>
      <c r="G1992" s="44">
        <v>5969.34</v>
      </c>
      <c r="H1992" s="243">
        <f t="shared" si="31"/>
        <v>0</v>
      </c>
      <c r="I1992" s="214"/>
    </row>
    <row r="1993" spans="1:9" x14ac:dyDescent="0.25">
      <c r="A1993" s="216"/>
      <c r="B1993" s="212" t="s">
        <v>1346</v>
      </c>
      <c r="C1993" s="363" t="s">
        <v>3405</v>
      </c>
      <c r="D1993" s="214" t="s">
        <v>28</v>
      </c>
      <c r="E1993" s="235">
        <v>11916</v>
      </c>
      <c r="F1993" s="35">
        <v>41800</v>
      </c>
      <c r="G1993" s="44">
        <v>11916</v>
      </c>
      <c r="H1993" s="243">
        <f t="shared" si="31"/>
        <v>0</v>
      </c>
      <c r="I1993" s="214"/>
    </row>
    <row r="1994" spans="1:9" x14ac:dyDescent="0.25">
      <c r="A1994" s="216"/>
      <c r="B1994" s="212" t="s">
        <v>1516</v>
      </c>
      <c r="C1994" s="363" t="s">
        <v>3405</v>
      </c>
      <c r="D1994" s="214" t="s">
        <v>28</v>
      </c>
      <c r="E1994" s="235">
        <v>8808</v>
      </c>
      <c r="F1994" s="35">
        <v>41801</v>
      </c>
      <c r="G1994" s="44">
        <v>8808</v>
      </c>
      <c r="H1994" s="243">
        <f t="shared" si="31"/>
        <v>0</v>
      </c>
      <c r="I1994" s="214"/>
    </row>
    <row r="1995" spans="1:9" x14ac:dyDescent="0.25">
      <c r="A1995" s="216"/>
      <c r="B1995" s="212" t="s">
        <v>1609</v>
      </c>
      <c r="C1995" s="363" t="s">
        <v>3405</v>
      </c>
      <c r="D1995" s="214" t="s">
        <v>28</v>
      </c>
      <c r="E1995" s="235">
        <v>3626</v>
      </c>
      <c r="F1995" s="35">
        <v>41802</v>
      </c>
      <c r="G1995" s="44">
        <v>3626</v>
      </c>
      <c r="H1995" s="243">
        <f t="shared" si="31"/>
        <v>0</v>
      </c>
      <c r="I1995" s="214"/>
    </row>
    <row r="1996" spans="1:9" ht="15.75" x14ac:dyDescent="0.25">
      <c r="A1996" s="216"/>
      <c r="B1996" s="342" t="s">
        <v>1672</v>
      </c>
      <c r="C1996" s="343" t="s">
        <v>3573</v>
      </c>
      <c r="D1996" s="214" t="s">
        <v>28</v>
      </c>
      <c r="E1996" s="235">
        <v>3230</v>
      </c>
      <c r="F1996" s="35">
        <v>41803</v>
      </c>
      <c r="G1996" s="44">
        <v>3230</v>
      </c>
      <c r="H1996" s="243">
        <f t="shared" si="31"/>
        <v>0</v>
      </c>
      <c r="I1996" s="214"/>
    </row>
    <row r="1997" spans="1:9" ht="15.75" x14ac:dyDescent="0.25">
      <c r="A1997" s="216"/>
      <c r="B1997" s="342" t="s">
        <v>1713</v>
      </c>
      <c r="C1997" s="343" t="s">
        <v>3573</v>
      </c>
      <c r="D1997" s="214" t="s">
        <v>28</v>
      </c>
      <c r="E1997" s="235">
        <v>6460</v>
      </c>
      <c r="F1997" s="35">
        <v>41803</v>
      </c>
      <c r="G1997" s="44">
        <v>6460</v>
      </c>
      <c r="H1997" s="243">
        <f t="shared" si="31"/>
        <v>0</v>
      </c>
      <c r="I1997" s="214"/>
    </row>
    <row r="1998" spans="1:9" ht="15.75" x14ac:dyDescent="0.25">
      <c r="A1998" s="216"/>
      <c r="B1998" s="342" t="s">
        <v>1724</v>
      </c>
      <c r="C1998" s="343" t="s">
        <v>3573</v>
      </c>
      <c r="D1998" s="214" t="s">
        <v>28</v>
      </c>
      <c r="E1998" s="235">
        <v>13400</v>
      </c>
      <c r="F1998" s="47" t="s">
        <v>3588</v>
      </c>
      <c r="G1998" s="44">
        <v>13400</v>
      </c>
      <c r="H1998" s="243">
        <f t="shared" si="31"/>
        <v>0</v>
      </c>
      <c r="I1998" s="214"/>
    </row>
    <row r="1999" spans="1:9" ht="15.75" x14ac:dyDescent="0.25">
      <c r="A1999" s="216">
        <v>41805</v>
      </c>
      <c r="B1999" s="342" t="s">
        <v>1833</v>
      </c>
      <c r="C1999" s="343" t="s">
        <v>3573</v>
      </c>
      <c r="D1999" s="214" t="s">
        <v>28</v>
      </c>
      <c r="E1999" s="235">
        <v>7411.5</v>
      </c>
      <c r="F1999" s="35">
        <v>41805</v>
      </c>
      <c r="G1999" s="44">
        <v>7411.5</v>
      </c>
      <c r="H1999" s="243">
        <f t="shared" si="31"/>
        <v>0</v>
      </c>
      <c r="I1999" s="214"/>
    </row>
    <row r="2000" spans="1:9" ht="15.75" x14ac:dyDescent="0.25">
      <c r="A2000" s="216">
        <v>41806</v>
      </c>
      <c r="B2000" s="342" t="s">
        <v>1887</v>
      </c>
      <c r="C2000" s="343" t="s">
        <v>3573</v>
      </c>
      <c r="D2000" s="214" t="s">
        <v>28</v>
      </c>
      <c r="E2000" s="235">
        <v>11871</v>
      </c>
      <c r="F2000" s="35">
        <v>41806</v>
      </c>
      <c r="G2000" s="44">
        <v>11871</v>
      </c>
      <c r="H2000" s="243">
        <f t="shared" si="31"/>
        <v>0</v>
      </c>
      <c r="I2000" s="214"/>
    </row>
    <row r="2001" spans="1:9" ht="15.75" x14ac:dyDescent="0.25">
      <c r="A2001" s="216"/>
      <c r="B2001" s="342" t="s">
        <v>1970</v>
      </c>
      <c r="C2001" s="343" t="s">
        <v>3573</v>
      </c>
      <c r="D2001" s="214" t="s">
        <v>28</v>
      </c>
      <c r="E2001" s="235">
        <v>4745.5</v>
      </c>
      <c r="F2001" s="35">
        <v>41806</v>
      </c>
      <c r="G2001" s="44">
        <v>4745.5</v>
      </c>
      <c r="H2001" s="243">
        <f t="shared" si="31"/>
        <v>0</v>
      </c>
      <c r="I2001" s="214"/>
    </row>
    <row r="2002" spans="1:9" ht="15.75" x14ac:dyDescent="0.25">
      <c r="A2002" s="216"/>
      <c r="B2002" s="342" t="s">
        <v>2021</v>
      </c>
      <c r="C2002" s="343" t="s">
        <v>3573</v>
      </c>
      <c r="D2002" s="214" t="s">
        <v>28</v>
      </c>
      <c r="E2002" s="235">
        <v>6453.5</v>
      </c>
      <c r="F2002" s="35">
        <v>41807</v>
      </c>
      <c r="G2002" s="44">
        <v>6453.5</v>
      </c>
      <c r="H2002" s="243">
        <f t="shared" si="31"/>
        <v>0</v>
      </c>
      <c r="I2002" s="214"/>
    </row>
    <row r="2003" spans="1:9" ht="15.75" x14ac:dyDescent="0.25">
      <c r="A2003" s="369">
        <v>41808</v>
      </c>
      <c r="B2003" s="370" t="s">
        <v>2228</v>
      </c>
      <c r="C2003" s="371" t="s">
        <v>3573</v>
      </c>
      <c r="D2003" s="214" t="s">
        <v>28</v>
      </c>
      <c r="E2003" s="235">
        <v>8491</v>
      </c>
      <c r="F2003" s="35">
        <v>41808</v>
      </c>
      <c r="G2003" s="44">
        <v>8491</v>
      </c>
      <c r="H2003" s="243">
        <f t="shared" si="31"/>
        <v>0</v>
      </c>
      <c r="I2003" s="214"/>
    </row>
    <row r="2004" spans="1:9" ht="15.75" x14ac:dyDescent="0.25">
      <c r="A2004" s="216"/>
      <c r="B2004" s="342" t="s">
        <v>2282</v>
      </c>
      <c r="C2004" s="343" t="s">
        <v>3573</v>
      </c>
      <c r="D2004" s="214" t="s">
        <v>28</v>
      </c>
      <c r="E2004" s="235">
        <v>9645</v>
      </c>
      <c r="F2004" s="35">
        <v>41809</v>
      </c>
      <c r="G2004" s="44">
        <v>9645</v>
      </c>
      <c r="H2004" s="243">
        <f t="shared" si="31"/>
        <v>0</v>
      </c>
      <c r="I2004" s="214"/>
    </row>
    <row r="2005" spans="1:9" ht="15.75" x14ac:dyDescent="0.25">
      <c r="A2005" s="216">
        <v>41811</v>
      </c>
      <c r="B2005" s="342" t="s">
        <v>1172</v>
      </c>
      <c r="C2005" s="343" t="s">
        <v>3573</v>
      </c>
      <c r="D2005" s="214" t="s">
        <v>28</v>
      </c>
      <c r="E2005" s="235">
        <v>13919</v>
      </c>
      <c r="F2005" s="35">
        <v>41811</v>
      </c>
      <c r="G2005" s="44">
        <v>13919</v>
      </c>
      <c r="H2005" s="243">
        <f t="shared" si="31"/>
        <v>0</v>
      </c>
      <c r="I2005" s="214"/>
    </row>
    <row r="2006" spans="1:9" ht="15.75" x14ac:dyDescent="0.25">
      <c r="A2006" s="216"/>
      <c r="B2006" s="342" t="s">
        <v>1187</v>
      </c>
      <c r="C2006" s="343" t="s">
        <v>3573</v>
      </c>
      <c r="D2006" s="214" t="s">
        <v>28</v>
      </c>
      <c r="E2006" s="235">
        <v>1198</v>
      </c>
      <c r="F2006" s="35">
        <v>41811</v>
      </c>
      <c r="G2006" s="44">
        <v>1198</v>
      </c>
      <c r="H2006" s="243">
        <f t="shared" si="31"/>
        <v>0</v>
      </c>
      <c r="I2006" s="214"/>
    </row>
    <row r="2007" spans="1:9" ht="15.75" x14ac:dyDescent="0.25">
      <c r="A2007" s="216"/>
      <c r="B2007" s="342" t="s">
        <v>1329</v>
      </c>
      <c r="C2007" s="343" t="s">
        <v>3573</v>
      </c>
      <c r="D2007" s="214" t="s">
        <v>28</v>
      </c>
      <c r="E2007" s="235">
        <v>8782</v>
      </c>
      <c r="F2007" s="35">
        <v>41813</v>
      </c>
      <c r="G2007" s="44">
        <v>8782</v>
      </c>
      <c r="H2007" s="243">
        <f t="shared" si="31"/>
        <v>0</v>
      </c>
      <c r="I2007" s="58"/>
    </row>
    <row r="2008" spans="1:9" ht="15.75" x14ac:dyDescent="0.25">
      <c r="A2008" s="216"/>
      <c r="B2008" s="342" t="s">
        <v>1445</v>
      </c>
      <c r="C2008" s="343" t="s">
        <v>3573</v>
      </c>
      <c r="D2008" s="214" t="s">
        <v>28</v>
      </c>
      <c r="E2008" s="235">
        <v>9449.5</v>
      </c>
      <c r="F2008" s="35">
        <v>41814</v>
      </c>
      <c r="G2008" s="34">
        <v>9449.5</v>
      </c>
      <c r="H2008" s="243">
        <f t="shared" si="31"/>
        <v>0</v>
      </c>
      <c r="I2008" s="121"/>
    </row>
    <row r="2009" spans="1:9" ht="15.75" x14ac:dyDescent="0.25">
      <c r="A2009" s="216"/>
      <c r="B2009" s="342" t="s">
        <v>1575</v>
      </c>
      <c r="C2009" s="343" t="s">
        <v>3573</v>
      </c>
      <c r="D2009" s="214" t="s">
        <v>28</v>
      </c>
      <c r="E2009" s="235">
        <v>9404</v>
      </c>
      <c r="F2009" s="35">
        <v>41816</v>
      </c>
      <c r="G2009" s="34">
        <v>9404</v>
      </c>
      <c r="H2009" s="243">
        <f t="shared" si="31"/>
        <v>0</v>
      </c>
      <c r="I2009" s="52"/>
    </row>
    <row r="2010" spans="1:9" x14ac:dyDescent="0.25">
      <c r="A2010" s="216"/>
      <c r="B2010" s="212" t="s">
        <v>1632</v>
      </c>
      <c r="C2010" s="253" t="s">
        <v>3681</v>
      </c>
      <c r="D2010" s="214" t="s">
        <v>28</v>
      </c>
      <c r="E2010" s="235">
        <v>1193</v>
      </c>
      <c r="F2010" s="35">
        <v>41816</v>
      </c>
      <c r="G2010" s="34">
        <v>1193</v>
      </c>
      <c r="H2010" s="243">
        <f t="shared" si="31"/>
        <v>0</v>
      </c>
      <c r="I2010" s="121" t="s">
        <v>21</v>
      </c>
    </row>
    <row r="2011" spans="1:9" x14ac:dyDescent="0.25">
      <c r="A2011" s="216"/>
      <c r="B2011" s="212" t="s">
        <v>1671</v>
      </c>
      <c r="C2011" s="253" t="s">
        <v>3681</v>
      </c>
      <c r="D2011" s="214" t="s">
        <v>28</v>
      </c>
      <c r="E2011" s="235">
        <v>8806.5</v>
      </c>
      <c r="F2011" s="35">
        <v>41816</v>
      </c>
      <c r="G2011" s="34">
        <v>8806.5</v>
      </c>
      <c r="H2011" s="243">
        <f t="shared" si="31"/>
        <v>0</v>
      </c>
      <c r="I2011" s="121"/>
    </row>
    <row r="2012" spans="1:9" x14ac:dyDescent="0.25">
      <c r="A2012" s="216"/>
      <c r="B2012" s="212" t="s">
        <v>1672</v>
      </c>
      <c r="C2012" s="253" t="s">
        <v>3681</v>
      </c>
      <c r="D2012" s="214" t="s">
        <v>28</v>
      </c>
      <c r="E2012" s="235">
        <v>1117.5999999999999</v>
      </c>
      <c r="F2012" s="35">
        <v>41816</v>
      </c>
      <c r="G2012" s="34">
        <v>1117.5999999999999</v>
      </c>
      <c r="H2012" s="243">
        <f t="shared" si="31"/>
        <v>0</v>
      </c>
      <c r="I2012" s="121"/>
    </row>
    <row r="2013" spans="1:9" x14ac:dyDescent="0.25">
      <c r="A2013" s="216"/>
      <c r="B2013" s="212" t="s">
        <v>1739</v>
      </c>
      <c r="C2013" s="253" t="s">
        <v>3681</v>
      </c>
      <c r="D2013" s="214" t="s">
        <v>28</v>
      </c>
      <c r="E2013" s="235">
        <v>5589</v>
      </c>
      <c r="F2013" s="35">
        <v>41817</v>
      </c>
      <c r="G2013" s="44">
        <v>5589</v>
      </c>
      <c r="H2013" s="243">
        <f t="shared" si="31"/>
        <v>0</v>
      </c>
      <c r="I2013" s="214"/>
    </row>
    <row r="2014" spans="1:9" x14ac:dyDescent="0.25">
      <c r="A2014" s="216"/>
      <c r="B2014" s="212" t="s">
        <v>1756</v>
      </c>
      <c r="C2014" s="253" t="s">
        <v>3681</v>
      </c>
      <c r="D2014" s="214" t="s">
        <v>28</v>
      </c>
      <c r="E2014" s="235">
        <v>12184.5</v>
      </c>
      <c r="F2014" s="47" t="s">
        <v>3691</v>
      </c>
      <c r="G2014" s="44">
        <v>12184.5</v>
      </c>
      <c r="H2014" s="243">
        <f t="shared" si="31"/>
        <v>0</v>
      </c>
      <c r="I2014" s="214"/>
    </row>
    <row r="2015" spans="1:9" x14ac:dyDescent="0.25">
      <c r="A2015" s="216"/>
      <c r="B2015" s="212" t="s">
        <v>1859</v>
      </c>
      <c r="C2015" s="253" t="s">
        <v>3681</v>
      </c>
      <c r="D2015" s="214" t="s">
        <v>28</v>
      </c>
      <c r="E2015" s="235">
        <v>5397</v>
      </c>
      <c r="F2015" s="35">
        <v>41818</v>
      </c>
      <c r="G2015" s="44">
        <v>5397</v>
      </c>
      <c r="H2015" s="243">
        <f t="shared" si="31"/>
        <v>0</v>
      </c>
      <c r="I2015" s="214"/>
    </row>
    <row r="2016" spans="1:9" x14ac:dyDescent="0.25">
      <c r="A2016" s="216"/>
      <c r="B2016" s="212" t="s">
        <v>1860</v>
      </c>
      <c r="C2016" s="253" t="s">
        <v>3681</v>
      </c>
      <c r="D2016" s="214" t="s">
        <v>28</v>
      </c>
      <c r="E2016" s="235">
        <v>280</v>
      </c>
      <c r="F2016" s="35">
        <v>41818</v>
      </c>
      <c r="G2016" s="44">
        <v>280</v>
      </c>
      <c r="H2016" s="243">
        <f t="shared" si="31"/>
        <v>0</v>
      </c>
      <c r="I2016" s="214"/>
    </row>
    <row r="2017" spans="1:9" x14ac:dyDescent="0.25">
      <c r="A2017" s="216"/>
      <c r="B2017" s="212" t="s">
        <v>1917</v>
      </c>
      <c r="C2017" s="253" t="s">
        <v>3681</v>
      </c>
      <c r="D2017" s="214" t="s">
        <v>28</v>
      </c>
      <c r="E2017" s="235">
        <v>5011</v>
      </c>
      <c r="F2017" s="35">
        <v>41819</v>
      </c>
      <c r="G2017" s="44">
        <v>5011</v>
      </c>
      <c r="H2017" s="243">
        <f t="shared" si="31"/>
        <v>0</v>
      </c>
      <c r="I2017" s="214"/>
    </row>
    <row r="2018" spans="1:9" x14ac:dyDescent="0.25">
      <c r="A2018" s="216"/>
      <c r="B2018" s="212" t="s">
        <v>1924</v>
      </c>
      <c r="C2018" s="253" t="s">
        <v>3681</v>
      </c>
      <c r="D2018" s="214" t="s">
        <v>28</v>
      </c>
      <c r="E2018" s="235">
        <v>6528</v>
      </c>
      <c r="F2018" s="35">
        <v>41820</v>
      </c>
      <c r="G2018" s="44">
        <v>6528</v>
      </c>
      <c r="H2018" s="243">
        <f t="shared" si="31"/>
        <v>0</v>
      </c>
      <c r="I2018" s="214"/>
    </row>
    <row r="2019" spans="1:9" x14ac:dyDescent="0.25">
      <c r="A2019" s="216"/>
      <c r="B2019" s="212" t="s">
        <v>1873</v>
      </c>
      <c r="C2019" s="363" t="s">
        <v>3405</v>
      </c>
      <c r="D2019" s="214" t="s">
        <v>374</v>
      </c>
      <c r="E2019" s="235">
        <v>10114</v>
      </c>
      <c r="F2019" s="35">
        <v>41792</v>
      </c>
      <c r="G2019" s="44">
        <v>10114</v>
      </c>
      <c r="H2019" s="86">
        <f t="shared" si="31"/>
        <v>0</v>
      </c>
      <c r="I2019" s="214"/>
    </row>
    <row r="2020" spans="1:9" x14ac:dyDescent="0.25">
      <c r="A2020" s="216"/>
      <c r="B2020" s="212" t="s">
        <v>1152</v>
      </c>
      <c r="C2020" s="363" t="s">
        <v>3405</v>
      </c>
      <c r="D2020" s="214" t="s">
        <v>374</v>
      </c>
      <c r="E2020" s="235">
        <v>9231.5</v>
      </c>
      <c r="F2020" s="35">
        <v>41797</v>
      </c>
      <c r="G2020" s="44">
        <v>9231.5</v>
      </c>
      <c r="H2020" s="243">
        <f t="shared" si="31"/>
        <v>0</v>
      </c>
      <c r="I2020" s="214"/>
    </row>
    <row r="2021" spans="1:9" x14ac:dyDescent="0.25">
      <c r="A2021" s="216"/>
      <c r="B2021" s="212" t="s">
        <v>1271</v>
      </c>
      <c r="C2021" s="363" t="s">
        <v>3405</v>
      </c>
      <c r="D2021" s="214" t="s">
        <v>374</v>
      </c>
      <c r="E2021" s="235">
        <v>5968.1</v>
      </c>
      <c r="F2021" s="35">
        <v>41799</v>
      </c>
      <c r="G2021" s="44">
        <v>5968.1</v>
      </c>
      <c r="H2021" s="243">
        <f t="shared" si="31"/>
        <v>0</v>
      </c>
      <c r="I2021" s="214"/>
    </row>
    <row r="2022" spans="1:9" x14ac:dyDescent="0.25">
      <c r="A2022" s="216"/>
      <c r="B2022" s="212" t="s">
        <v>1559</v>
      </c>
      <c r="C2022" s="363" t="s">
        <v>3405</v>
      </c>
      <c r="D2022" s="214" t="s">
        <v>374</v>
      </c>
      <c r="E2022" s="235">
        <v>11312.6</v>
      </c>
      <c r="F2022" s="35">
        <v>41802</v>
      </c>
      <c r="G2022" s="44">
        <v>11312.6</v>
      </c>
      <c r="H2022" s="243">
        <f t="shared" si="31"/>
        <v>0</v>
      </c>
      <c r="I2022" s="214"/>
    </row>
    <row r="2023" spans="1:9" x14ac:dyDescent="0.25">
      <c r="A2023" s="216"/>
      <c r="B2023" s="212" t="s">
        <v>1560</v>
      </c>
      <c r="C2023" s="363" t="s">
        <v>3405</v>
      </c>
      <c r="D2023" s="214" t="s">
        <v>374</v>
      </c>
      <c r="E2023" s="235">
        <v>7581</v>
      </c>
      <c r="F2023" s="35">
        <v>41802</v>
      </c>
      <c r="G2023" s="44">
        <v>7581</v>
      </c>
      <c r="H2023" s="243">
        <f t="shared" si="31"/>
        <v>0</v>
      </c>
      <c r="I2023" s="214"/>
    </row>
    <row r="2024" spans="1:9" ht="15.75" x14ac:dyDescent="0.25">
      <c r="A2024" s="216"/>
      <c r="B2024" s="342" t="s">
        <v>1890</v>
      </c>
      <c r="C2024" s="343" t="s">
        <v>3573</v>
      </c>
      <c r="D2024" s="214" t="s">
        <v>374</v>
      </c>
      <c r="E2024" s="235">
        <v>15808</v>
      </c>
      <c r="F2024" s="35">
        <v>41806</v>
      </c>
      <c r="G2024" s="44">
        <v>15808</v>
      </c>
      <c r="H2024" s="243">
        <f t="shared" si="31"/>
        <v>0</v>
      </c>
      <c r="I2024" s="214"/>
    </row>
    <row r="2025" spans="1:9" ht="15.75" x14ac:dyDescent="0.25">
      <c r="A2025" s="216"/>
      <c r="B2025" s="342" t="s">
        <v>2024</v>
      </c>
      <c r="C2025" s="343" t="s">
        <v>3573</v>
      </c>
      <c r="D2025" s="214" t="s">
        <v>374</v>
      </c>
      <c r="E2025" s="235">
        <v>17290</v>
      </c>
      <c r="F2025" s="35">
        <v>41807</v>
      </c>
      <c r="G2025" s="44">
        <v>17290</v>
      </c>
      <c r="H2025" s="243">
        <f t="shared" si="31"/>
        <v>0</v>
      </c>
      <c r="I2025" s="214"/>
    </row>
    <row r="2026" spans="1:9" ht="15.75" x14ac:dyDescent="0.25">
      <c r="A2026" s="216"/>
      <c r="B2026" s="342" t="s">
        <v>1198</v>
      </c>
      <c r="C2026" s="343" t="s">
        <v>3573</v>
      </c>
      <c r="D2026" s="214" t="s">
        <v>374</v>
      </c>
      <c r="E2026" s="235">
        <v>12679</v>
      </c>
      <c r="F2026" s="35">
        <v>41811</v>
      </c>
      <c r="G2026" s="44">
        <v>12679</v>
      </c>
      <c r="H2026" s="243">
        <f t="shared" si="31"/>
        <v>0</v>
      </c>
      <c r="I2026" s="214"/>
    </row>
    <row r="2027" spans="1:9" x14ac:dyDescent="0.25">
      <c r="A2027" s="216"/>
      <c r="B2027" s="212" t="s">
        <v>1929</v>
      </c>
      <c r="C2027" s="253" t="s">
        <v>3681</v>
      </c>
      <c r="D2027" s="214" t="s">
        <v>374</v>
      </c>
      <c r="E2027" s="235">
        <v>26943</v>
      </c>
      <c r="F2027" s="35">
        <v>41820</v>
      </c>
      <c r="G2027" s="44">
        <v>26943</v>
      </c>
      <c r="H2027" s="243">
        <f t="shared" si="31"/>
        <v>0</v>
      </c>
      <c r="I2027" s="214"/>
    </row>
    <row r="2028" spans="1:9" x14ac:dyDescent="0.25">
      <c r="A2028" s="216"/>
      <c r="B2028" s="212" t="s">
        <v>1958</v>
      </c>
      <c r="C2028" s="253" t="s">
        <v>3681</v>
      </c>
      <c r="D2028" s="214" t="s">
        <v>374</v>
      </c>
      <c r="E2028" s="235">
        <v>10052</v>
      </c>
      <c r="F2028" s="35">
        <v>41820</v>
      </c>
      <c r="G2028" s="44">
        <v>10052</v>
      </c>
      <c r="H2028" s="243">
        <f t="shared" si="31"/>
        <v>0</v>
      </c>
      <c r="I2028" s="214"/>
    </row>
    <row r="2029" spans="1:9" x14ac:dyDescent="0.25">
      <c r="A2029" s="216"/>
      <c r="B2029" s="212" t="s">
        <v>1986</v>
      </c>
      <c r="C2029" s="253" t="s">
        <v>3681</v>
      </c>
      <c r="D2029" s="214" t="s">
        <v>374</v>
      </c>
      <c r="E2029" s="235">
        <v>11136</v>
      </c>
      <c r="F2029" s="35">
        <v>41820</v>
      </c>
      <c r="G2029" s="44">
        <v>11136</v>
      </c>
      <c r="H2029" s="243">
        <f t="shared" si="31"/>
        <v>0</v>
      </c>
      <c r="I2029" s="214"/>
    </row>
    <row r="2030" spans="1:9" x14ac:dyDescent="0.25">
      <c r="A2030" s="216"/>
      <c r="B2030" s="212" t="s">
        <v>1872</v>
      </c>
      <c r="C2030" s="363" t="s">
        <v>3405</v>
      </c>
      <c r="D2030" s="214" t="s">
        <v>913</v>
      </c>
      <c r="E2030" s="235">
        <v>6719</v>
      </c>
      <c r="F2030" s="35">
        <v>41792</v>
      </c>
      <c r="G2030" s="44">
        <v>6719</v>
      </c>
      <c r="H2030" s="86">
        <f t="shared" si="31"/>
        <v>0</v>
      </c>
      <c r="I2030" s="214"/>
    </row>
    <row r="2031" spans="1:9" x14ac:dyDescent="0.25">
      <c r="A2031" s="216"/>
      <c r="B2031" s="212" t="s">
        <v>2064</v>
      </c>
      <c r="C2031" s="363" t="s">
        <v>3405</v>
      </c>
      <c r="D2031" s="214" t="s">
        <v>696</v>
      </c>
      <c r="E2031" s="235">
        <v>2548.5</v>
      </c>
      <c r="F2031" s="35">
        <v>41795</v>
      </c>
      <c r="G2031" s="34">
        <v>2548.5</v>
      </c>
      <c r="H2031" s="243">
        <f t="shared" si="31"/>
        <v>0</v>
      </c>
      <c r="I2031" s="121" t="s">
        <v>27</v>
      </c>
    </row>
    <row r="2032" spans="1:9" x14ac:dyDescent="0.25">
      <c r="A2032" s="216"/>
      <c r="B2032" s="212" t="s">
        <v>1341</v>
      </c>
      <c r="C2032" s="363" t="s">
        <v>3405</v>
      </c>
      <c r="D2032" s="214" t="s">
        <v>696</v>
      </c>
      <c r="E2032" s="235">
        <v>2185.65</v>
      </c>
      <c r="F2032" s="35">
        <v>41800</v>
      </c>
      <c r="G2032" s="56">
        <v>2185.65</v>
      </c>
      <c r="H2032" s="243">
        <f t="shared" si="31"/>
        <v>0</v>
      </c>
      <c r="I2032" s="214" t="s">
        <v>27</v>
      </c>
    </row>
    <row r="2033" spans="1:9" ht="15.75" x14ac:dyDescent="0.25">
      <c r="A2033" s="216"/>
      <c r="B2033" s="342" t="s">
        <v>1403</v>
      </c>
      <c r="C2033" s="343" t="s">
        <v>3573</v>
      </c>
      <c r="D2033" s="214" t="s">
        <v>696</v>
      </c>
      <c r="E2033" s="235">
        <v>756</v>
      </c>
      <c r="F2033" s="35">
        <v>41815</v>
      </c>
      <c r="G2033" s="56">
        <v>756</v>
      </c>
      <c r="H2033" s="243">
        <f t="shared" si="31"/>
        <v>0</v>
      </c>
      <c r="I2033" s="214" t="s">
        <v>27</v>
      </c>
    </row>
    <row r="2034" spans="1:9" x14ac:dyDescent="0.25">
      <c r="A2034" s="275"/>
      <c r="B2034" s="212" t="s">
        <v>1978</v>
      </c>
      <c r="C2034" s="253" t="s">
        <v>3681</v>
      </c>
      <c r="D2034" s="214" t="s">
        <v>696</v>
      </c>
      <c r="E2034" s="235">
        <v>39385</v>
      </c>
      <c r="F2034" s="35">
        <v>41820</v>
      </c>
      <c r="G2034" s="44">
        <v>39385</v>
      </c>
      <c r="H2034" s="243">
        <f t="shared" si="31"/>
        <v>0</v>
      </c>
      <c r="I2034" s="214" t="s">
        <v>162</v>
      </c>
    </row>
    <row r="2035" spans="1:9" x14ac:dyDescent="0.25">
      <c r="A2035" s="216"/>
      <c r="B2035" s="212" t="s">
        <v>1600</v>
      </c>
      <c r="C2035" s="363" t="s">
        <v>3405</v>
      </c>
      <c r="D2035" s="214" t="s">
        <v>553</v>
      </c>
      <c r="E2035" s="235">
        <v>6796.8</v>
      </c>
      <c r="F2035" s="35">
        <v>41804</v>
      </c>
      <c r="G2035" s="44">
        <v>6796.8</v>
      </c>
      <c r="H2035" s="243">
        <f t="shared" si="31"/>
        <v>0</v>
      </c>
      <c r="I2035" s="214" t="s">
        <v>162</v>
      </c>
    </row>
    <row r="2036" spans="1:9" x14ac:dyDescent="0.25">
      <c r="A2036" s="216"/>
      <c r="B2036" s="212" t="s">
        <v>2086</v>
      </c>
      <c r="C2036" s="363" t="s">
        <v>3405</v>
      </c>
      <c r="D2036" s="214" t="s">
        <v>244</v>
      </c>
      <c r="E2036" s="235">
        <v>28185</v>
      </c>
      <c r="F2036" s="340" t="s">
        <v>3491</v>
      </c>
      <c r="G2036" s="34">
        <v>28185</v>
      </c>
      <c r="H2036" s="243">
        <f t="shared" si="31"/>
        <v>0</v>
      </c>
      <c r="I2036" s="121" t="s">
        <v>27</v>
      </c>
    </row>
    <row r="2037" spans="1:9" x14ac:dyDescent="0.25">
      <c r="A2037" s="216"/>
      <c r="B2037" s="212" t="s">
        <v>2303</v>
      </c>
      <c r="C2037" s="363" t="s">
        <v>3405</v>
      </c>
      <c r="D2037" s="214" t="s">
        <v>244</v>
      </c>
      <c r="E2037" s="235">
        <v>24468</v>
      </c>
      <c r="F2037" s="340" t="s">
        <v>3513</v>
      </c>
      <c r="G2037" s="44">
        <v>24468</v>
      </c>
      <c r="H2037" s="243">
        <f t="shared" si="31"/>
        <v>0</v>
      </c>
      <c r="I2037" s="214" t="s">
        <v>27</v>
      </c>
    </row>
    <row r="2038" spans="1:9" x14ac:dyDescent="0.25">
      <c r="A2038" s="216"/>
      <c r="B2038" s="212" t="s">
        <v>1492</v>
      </c>
      <c r="C2038" s="363" t="s">
        <v>3405</v>
      </c>
      <c r="D2038" s="214" t="s">
        <v>244</v>
      </c>
      <c r="E2038" s="235">
        <v>20232</v>
      </c>
      <c r="F2038" s="340" t="s">
        <v>3558</v>
      </c>
      <c r="G2038" s="44">
        <v>20232</v>
      </c>
      <c r="H2038" s="243">
        <f t="shared" si="31"/>
        <v>0</v>
      </c>
      <c r="I2038" s="214" t="s">
        <v>27</v>
      </c>
    </row>
    <row r="2039" spans="1:9" ht="15.75" x14ac:dyDescent="0.25">
      <c r="A2039" s="216"/>
      <c r="B2039" s="342" t="s">
        <v>1707</v>
      </c>
      <c r="C2039" s="343" t="s">
        <v>3573</v>
      </c>
      <c r="D2039" s="214" t="s">
        <v>244</v>
      </c>
      <c r="E2039" s="235">
        <v>18777.5</v>
      </c>
      <c r="F2039" s="38" t="s">
        <v>3584</v>
      </c>
      <c r="G2039" s="44">
        <v>18777.5</v>
      </c>
      <c r="H2039" s="243">
        <f t="shared" si="31"/>
        <v>0</v>
      </c>
      <c r="I2039" s="214" t="s">
        <v>3583</v>
      </c>
    </row>
    <row r="2040" spans="1:9" ht="15.75" x14ac:dyDescent="0.25">
      <c r="A2040" s="216"/>
      <c r="B2040" s="342" t="s">
        <v>2070</v>
      </c>
      <c r="C2040" s="343" t="s">
        <v>3573</v>
      </c>
      <c r="D2040" s="214" t="s">
        <v>244</v>
      </c>
      <c r="E2040" s="235">
        <v>34102</v>
      </c>
      <c r="F2040" s="341"/>
      <c r="G2040" s="320"/>
      <c r="H2040" s="243">
        <f t="shared" si="31"/>
        <v>34102</v>
      </c>
      <c r="I2040" s="214" t="s">
        <v>27</v>
      </c>
    </row>
    <row r="2041" spans="1:9" ht="15.75" x14ac:dyDescent="0.25">
      <c r="A2041" s="216"/>
      <c r="B2041" s="342" t="s">
        <v>1158</v>
      </c>
      <c r="C2041" s="343" t="s">
        <v>3573</v>
      </c>
      <c r="D2041" s="214" t="s">
        <v>244</v>
      </c>
      <c r="E2041" s="235">
        <v>20311</v>
      </c>
      <c r="F2041" s="341"/>
      <c r="G2041" s="320"/>
      <c r="H2041" s="243">
        <f t="shared" si="31"/>
        <v>20311</v>
      </c>
      <c r="I2041" s="214" t="s">
        <v>27</v>
      </c>
    </row>
    <row r="2042" spans="1:9" ht="15.75" x14ac:dyDescent="0.25">
      <c r="A2042" s="216"/>
      <c r="B2042" s="342" t="s">
        <v>1390</v>
      </c>
      <c r="C2042" s="343" t="s">
        <v>3573</v>
      </c>
      <c r="D2042" s="214" t="s">
        <v>244</v>
      </c>
      <c r="E2042" s="235">
        <v>19836</v>
      </c>
      <c r="F2042" s="360"/>
      <c r="G2042" s="339"/>
      <c r="H2042" s="243">
        <f t="shared" si="31"/>
        <v>19836</v>
      </c>
      <c r="I2042" s="214" t="s">
        <v>27</v>
      </c>
    </row>
    <row r="2043" spans="1:9" x14ac:dyDescent="0.25">
      <c r="A2043" s="216"/>
      <c r="B2043" s="212" t="s">
        <v>1717</v>
      </c>
      <c r="C2043" s="253" t="s">
        <v>3681</v>
      </c>
      <c r="D2043" s="214" t="s">
        <v>244</v>
      </c>
      <c r="E2043" s="235">
        <v>25454</v>
      </c>
      <c r="F2043" s="341"/>
      <c r="G2043" s="320"/>
      <c r="H2043" s="243">
        <f t="shared" si="31"/>
        <v>25454</v>
      </c>
      <c r="I2043" s="214" t="s">
        <v>27</v>
      </c>
    </row>
    <row r="2044" spans="1:9" x14ac:dyDescent="0.25">
      <c r="A2044" s="216"/>
      <c r="B2044" s="212" t="s">
        <v>2072</v>
      </c>
      <c r="C2044" s="363" t="s">
        <v>3405</v>
      </c>
      <c r="D2044" s="214" t="s">
        <v>310</v>
      </c>
      <c r="E2044" s="235">
        <v>66593</v>
      </c>
      <c r="F2044" s="340" t="s">
        <v>3490</v>
      </c>
      <c r="G2044" s="34">
        <v>66593</v>
      </c>
      <c r="H2044" s="243">
        <f t="shared" si="31"/>
        <v>0</v>
      </c>
      <c r="I2044" s="121" t="s">
        <v>27</v>
      </c>
    </row>
    <row r="2045" spans="1:9" x14ac:dyDescent="0.25">
      <c r="A2045" s="216"/>
      <c r="B2045" s="212" t="s">
        <v>2329</v>
      </c>
      <c r="C2045" s="363" t="s">
        <v>3405</v>
      </c>
      <c r="D2045" s="214" t="s">
        <v>310</v>
      </c>
      <c r="E2045" s="235">
        <v>44585</v>
      </c>
      <c r="F2045" s="340" t="s">
        <v>3519</v>
      </c>
      <c r="G2045" s="44">
        <v>44585</v>
      </c>
      <c r="H2045" s="243">
        <f t="shared" si="31"/>
        <v>0</v>
      </c>
      <c r="I2045" s="214" t="s">
        <v>27</v>
      </c>
    </row>
    <row r="2046" spans="1:9" x14ac:dyDescent="0.25">
      <c r="A2046" s="216"/>
      <c r="B2046" s="212" t="s">
        <v>1491</v>
      </c>
      <c r="C2046" s="363" t="s">
        <v>3405</v>
      </c>
      <c r="D2046" s="214" t="s">
        <v>310</v>
      </c>
      <c r="E2046" s="235">
        <v>62440</v>
      </c>
      <c r="F2046" s="340" t="s">
        <v>3704</v>
      </c>
      <c r="G2046" s="245">
        <v>62440</v>
      </c>
      <c r="H2046" s="243">
        <f t="shared" si="31"/>
        <v>0</v>
      </c>
      <c r="I2046" s="214" t="s">
        <v>27</v>
      </c>
    </row>
    <row r="2047" spans="1:9" ht="15.75" x14ac:dyDescent="0.25">
      <c r="A2047" s="216"/>
      <c r="B2047" s="342" t="s">
        <v>1706</v>
      </c>
      <c r="C2047" s="343" t="s">
        <v>3573</v>
      </c>
      <c r="D2047" s="214" t="s">
        <v>310</v>
      </c>
      <c r="E2047" s="235">
        <v>62188.65</v>
      </c>
      <c r="F2047" s="340" t="s">
        <v>3705</v>
      </c>
      <c r="G2047" s="245">
        <v>62188.65</v>
      </c>
      <c r="H2047" s="243">
        <f t="shared" si="31"/>
        <v>0</v>
      </c>
      <c r="I2047" s="214" t="s">
        <v>3583</v>
      </c>
    </row>
    <row r="2048" spans="1:9" ht="15.75" x14ac:dyDescent="0.25">
      <c r="A2048" s="216"/>
      <c r="B2048" s="342" t="s">
        <v>2069</v>
      </c>
      <c r="C2048" s="343" t="s">
        <v>3573</v>
      </c>
      <c r="D2048" s="214" t="s">
        <v>310</v>
      </c>
      <c r="E2048" s="235">
        <v>58886</v>
      </c>
      <c r="F2048" s="341"/>
      <c r="G2048" s="320"/>
      <c r="H2048" s="243">
        <f t="shared" si="31"/>
        <v>58886</v>
      </c>
      <c r="I2048" s="214" t="s">
        <v>27</v>
      </c>
    </row>
    <row r="2049" spans="1:9" ht="15.75" x14ac:dyDescent="0.25">
      <c r="A2049" s="216"/>
      <c r="B2049" s="342" t="s">
        <v>1157</v>
      </c>
      <c r="C2049" s="343" t="s">
        <v>3573</v>
      </c>
      <c r="D2049" s="214" t="s">
        <v>310</v>
      </c>
      <c r="E2049" s="235">
        <v>58922</v>
      </c>
      <c r="F2049" s="360" t="s">
        <v>3781</v>
      </c>
      <c r="G2049" s="320"/>
      <c r="H2049" s="243">
        <f t="shared" si="31"/>
        <v>58922</v>
      </c>
      <c r="I2049" s="214" t="s">
        <v>27</v>
      </c>
    </row>
    <row r="2050" spans="1:9" ht="15.75" x14ac:dyDescent="0.25">
      <c r="A2050" s="216"/>
      <c r="B2050" s="342" t="s">
        <v>1387</v>
      </c>
      <c r="C2050" s="343" t="s">
        <v>3573</v>
      </c>
      <c r="D2050" s="214" t="s">
        <v>310</v>
      </c>
      <c r="E2050" s="235">
        <v>66410</v>
      </c>
      <c r="F2050" s="340" t="s">
        <v>3787</v>
      </c>
      <c r="G2050" s="245">
        <v>66410</v>
      </c>
      <c r="H2050" s="243">
        <f t="shared" si="31"/>
        <v>0</v>
      </c>
      <c r="I2050" s="214" t="s">
        <v>27</v>
      </c>
    </row>
    <row r="2051" spans="1:9" x14ac:dyDescent="0.25">
      <c r="A2051" s="216"/>
      <c r="B2051" s="212" t="s">
        <v>1715</v>
      </c>
      <c r="C2051" s="253" t="s">
        <v>3681</v>
      </c>
      <c r="D2051" s="214" t="s">
        <v>310</v>
      </c>
      <c r="E2051" s="235">
        <v>52762</v>
      </c>
      <c r="F2051" s="340" t="s">
        <v>3788</v>
      </c>
      <c r="G2051" s="245">
        <v>52762</v>
      </c>
      <c r="H2051" s="243">
        <f t="shared" ref="H2051:H2114" si="32">E2051-G2051</f>
        <v>0</v>
      </c>
      <c r="I2051" s="214" t="s">
        <v>27</v>
      </c>
    </row>
    <row r="2052" spans="1:9" x14ac:dyDescent="0.25">
      <c r="A2052" s="216"/>
      <c r="B2052" s="212" t="s">
        <v>2313</v>
      </c>
      <c r="C2052" s="363" t="s">
        <v>3405</v>
      </c>
      <c r="D2052" s="214" t="s">
        <v>3517</v>
      </c>
      <c r="E2052" s="235">
        <v>2349</v>
      </c>
      <c r="F2052" s="35">
        <v>41797</v>
      </c>
      <c r="G2052" s="44">
        <v>2349</v>
      </c>
      <c r="H2052" s="243">
        <f t="shared" si="32"/>
        <v>0</v>
      </c>
      <c r="I2052" s="214" t="s">
        <v>217</v>
      </c>
    </row>
    <row r="2053" spans="1:9" x14ac:dyDescent="0.25">
      <c r="A2053" s="216"/>
      <c r="B2053" s="212" t="s">
        <v>1848</v>
      </c>
      <c r="C2053" s="363" t="s">
        <v>3405</v>
      </c>
      <c r="D2053" s="214" t="s">
        <v>1782</v>
      </c>
      <c r="E2053" s="235">
        <v>1932</v>
      </c>
      <c r="F2053" s="35">
        <v>41792</v>
      </c>
      <c r="G2053" s="56">
        <v>1932</v>
      </c>
      <c r="H2053" s="86">
        <f t="shared" si="32"/>
        <v>0</v>
      </c>
      <c r="I2053" s="214" t="s">
        <v>3427</v>
      </c>
    </row>
    <row r="2054" spans="1:9" x14ac:dyDescent="0.25">
      <c r="A2054" s="216"/>
      <c r="B2054" s="212" t="s">
        <v>1877</v>
      </c>
      <c r="C2054" s="363" t="s">
        <v>3405</v>
      </c>
      <c r="D2054" s="214" t="s">
        <v>1782</v>
      </c>
      <c r="E2054" s="235">
        <v>1175</v>
      </c>
      <c r="F2054" s="35">
        <v>41792</v>
      </c>
      <c r="G2054" s="44">
        <v>1175</v>
      </c>
      <c r="H2054" s="86">
        <f t="shared" si="32"/>
        <v>0</v>
      </c>
      <c r="I2054" s="214" t="s">
        <v>30</v>
      </c>
    </row>
    <row r="2055" spans="1:9" x14ac:dyDescent="0.25">
      <c r="A2055" s="216"/>
      <c r="B2055" s="212" t="s">
        <v>1977</v>
      </c>
      <c r="C2055" s="363" t="s">
        <v>3405</v>
      </c>
      <c r="D2055" s="214" t="s">
        <v>1782</v>
      </c>
      <c r="E2055" s="235">
        <v>937.5</v>
      </c>
      <c r="F2055" s="35">
        <v>41793</v>
      </c>
      <c r="G2055" s="34">
        <v>937.5</v>
      </c>
      <c r="H2055" s="86">
        <f t="shared" si="32"/>
        <v>0</v>
      </c>
      <c r="I2055" s="121" t="s">
        <v>30</v>
      </c>
    </row>
    <row r="2056" spans="1:9" x14ac:dyDescent="0.25">
      <c r="A2056" s="216"/>
      <c r="B2056" s="212" t="s">
        <v>2089</v>
      </c>
      <c r="C2056" s="363" t="s">
        <v>3405</v>
      </c>
      <c r="D2056" s="214" t="s">
        <v>1782</v>
      </c>
      <c r="E2056" s="235">
        <v>1182</v>
      </c>
      <c r="F2056" s="35">
        <v>41795</v>
      </c>
      <c r="G2056" s="34">
        <v>1182</v>
      </c>
      <c r="H2056" s="243">
        <f t="shared" si="32"/>
        <v>0</v>
      </c>
      <c r="I2056" s="121" t="s">
        <v>30</v>
      </c>
    </row>
    <row r="2057" spans="1:9" x14ac:dyDescent="0.25">
      <c r="A2057" s="216"/>
      <c r="B2057" s="212" t="s">
        <v>2178</v>
      </c>
      <c r="C2057" s="363" t="s">
        <v>3405</v>
      </c>
      <c r="D2057" s="214" t="s">
        <v>1782</v>
      </c>
      <c r="E2057" s="235">
        <v>1175</v>
      </c>
      <c r="F2057" s="35">
        <v>41795</v>
      </c>
      <c r="G2057" s="44">
        <v>1175</v>
      </c>
      <c r="H2057" s="243">
        <f t="shared" si="32"/>
        <v>0</v>
      </c>
      <c r="I2057" s="214" t="s">
        <v>30</v>
      </c>
    </row>
    <row r="2058" spans="1:9" x14ac:dyDescent="0.25">
      <c r="A2058" s="216"/>
      <c r="B2058" s="212" t="s">
        <v>2258</v>
      </c>
      <c r="C2058" s="363" t="s">
        <v>3405</v>
      </c>
      <c r="D2058" s="214" t="s">
        <v>1782</v>
      </c>
      <c r="E2058" s="235">
        <v>1175</v>
      </c>
      <c r="F2058" s="35">
        <v>41797</v>
      </c>
      <c r="G2058" s="44">
        <v>1175</v>
      </c>
      <c r="H2058" s="243">
        <f t="shared" si="32"/>
        <v>0</v>
      </c>
      <c r="I2058" s="214" t="s">
        <v>30</v>
      </c>
    </row>
    <row r="2059" spans="1:9" x14ac:dyDescent="0.25">
      <c r="A2059" s="216"/>
      <c r="B2059" s="212" t="s">
        <v>1174</v>
      </c>
      <c r="C2059" s="363" t="s">
        <v>3405</v>
      </c>
      <c r="D2059" s="214" t="s">
        <v>1782</v>
      </c>
      <c r="E2059" s="235">
        <v>3265</v>
      </c>
      <c r="F2059" s="35">
        <v>41797</v>
      </c>
      <c r="G2059" s="44">
        <v>3265</v>
      </c>
      <c r="H2059" s="243">
        <f t="shared" si="32"/>
        <v>0</v>
      </c>
      <c r="I2059" s="214" t="s">
        <v>30</v>
      </c>
    </row>
    <row r="2060" spans="1:9" x14ac:dyDescent="0.25">
      <c r="A2060" s="216"/>
      <c r="B2060" s="212" t="s">
        <v>1222</v>
      </c>
      <c r="C2060" s="363" t="s">
        <v>3405</v>
      </c>
      <c r="D2060" s="214" t="s">
        <v>1782</v>
      </c>
      <c r="E2060" s="235">
        <v>2040</v>
      </c>
      <c r="F2060" s="35">
        <v>41799</v>
      </c>
      <c r="G2060" s="44">
        <v>2040</v>
      </c>
      <c r="H2060" s="243">
        <f t="shared" si="32"/>
        <v>0</v>
      </c>
      <c r="I2060" s="214" t="s">
        <v>21</v>
      </c>
    </row>
    <row r="2061" spans="1:9" x14ac:dyDescent="0.25">
      <c r="A2061" s="216"/>
      <c r="B2061" s="212" t="s">
        <v>1382</v>
      </c>
      <c r="C2061" s="363" t="s">
        <v>3405</v>
      </c>
      <c r="D2061" s="214" t="s">
        <v>1782</v>
      </c>
      <c r="E2061" s="235">
        <v>1046</v>
      </c>
      <c r="F2061" s="35">
        <v>41800</v>
      </c>
      <c r="G2061" s="44">
        <v>1046</v>
      </c>
      <c r="H2061" s="243">
        <f t="shared" si="32"/>
        <v>0</v>
      </c>
      <c r="I2061" s="214" t="s">
        <v>30</v>
      </c>
    </row>
    <row r="2062" spans="1:9" x14ac:dyDescent="0.25">
      <c r="A2062" s="216"/>
      <c r="B2062" s="212" t="s">
        <v>1461</v>
      </c>
      <c r="C2062" s="363" t="s">
        <v>3405</v>
      </c>
      <c r="D2062" s="214" t="s">
        <v>1782</v>
      </c>
      <c r="E2062" s="235">
        <v>987</v>
      </c>
      <c r="F2062" s="35">
        <v>41801</v>
      </c>
      <c r="G2062" s="44">
        <v>987</v>
      </c>
      <c r="H2062" s="243">
        <f t="shared" si="32"/>
        <v>0</v>
      </c>
      <c r="I2062" s="214" t="s">
        <v>30</v>
      </c>
    </row>
    <row r="2063" spans="1:9" x14ac:dyDescent="0.25">
      <c r="A2063" s="216"/>
      <c r="B2063" s="212" t="s">
        <v>1547</v>
      </c>
      <c r="C2063" s="363" t="s">
        <v>3405</v>
      </c>
      <c r="D2063" s="214" t="s">
        <v>1782</v>
      </c>
      <c r="E2063" s="235">
        <v>940</v>
      </c>
      <c r="F2063" s="38" t="s">
        <v>3736</v>
      </c>
      <c r="G2063" s="44">
        <v>940</v>
      </c>
      <c r="H2063" s="243">
        <f t="shared" si="32"/>
        <v>0</v>
      </c>
      <c r="I2063" s="214" t="s">
        <v>30</v>
      </c>
    </row>
    <row r="2064" spans="1:9" ht="15.75" x14ac:dyDescent="0.25">
      <c r="A2064" s="216"/>
      <c r="B2064" s="342" t="s">
        <v>1654</v>
      </c>
      <c r="C2064" s="343" t="s">
        <v>3573</v>
      </c>
      <c r="D2064" s="214" t="s">
        <v>1782</v>
      </c>
      <c r="E2064" s="235">
        <v>921</v>
      </c>
      <c r="F2064" s="35">
        <v>41804</v>
      </c>
      <c r="G2064" s="44">
        <v>921</v>
      </c>
      <c r="H2064" s="243">
        <f t="shared" si="32"/>
        <v>0</v>
      </c>
      <c r="I2064" s="214" t="s">
        <v>30</v>
      </c>
    </row>
    <row r="2065" spans="1:9" ht="15.75" x14ac:dyDescent="0.25">
      <c r="A2065" s="216"/>
      <c r="B2065" s="342" t="s">
        <v>1769</v>
      </c>
      <c r="C2065" s="343" t="s">
        <v>3573</v>
      </c>
      <c r="D2065" s="214" t="s">
        <v>1782</v>
      </c>
      <c r="E2065" s="235">
        <v>3551</v>
      </c>
      <c r="F2065" s="35">
        <v>41805</v>
      </c>
      <c r="G2065" s="44">
        <v>3551</v>
      </c>
      <c r="H2065" s="243">
        <f t="shared" si="32"/>
        <v>0</v>
      </c>
      <c r="I2065" s="214" t="s">
        <v>30</v>
      </c>
    </row>
    <row r="2066" spans="1:9" ht="15.75" x14ac:dyDescent="0.25">
      <c r="A2066" s="216"/>
      <c r="B2066" s="342" t="s">
        <v>1859</v>
      </c>
      <c r="C2066" s="343" t="s">
        <v>3573</v>
      </c>
      <c r="D2066" s="214" t="s">
        <v>1782</v>
      </c>
      <c r="E2066" s="235">
        <v>2352</v>
      </c>
      <c r="F2066" s="35">
        <v>41806</v>
      </c>
      <c r="G2066" s="44">
        <v>2352</v>
      </c>
      <c r="H2066" s="243">
        <f t="shared" si="32"/>
        <v>0</v>
      </c>
      <c r="I2066" s="214" t="s">
        <v>12</v>
      </c>
    </row>
    <row r="2067" spans="1:9" ht="15.75" x14ac:dyDescent="0.25">
      <c r="A2067" s="216"/>
      <c r="B2067" s="342" t="s">
        <v>1917</v>
      </c>
      <c r="C2067" s="343" t="s">
        <v>3573</v>
      </c>
      <c r="D2067" s="214" t="s">
        <v>1782</v>
      </c>
      <c r="E2067" s="235">
        <v>975</v>
      </c>
      <c r="F2067" s="35">
        <v>41806</v>
      </c>
      <c r="G2067" s="44">
        <v>975</v>
      </c>
      <c r="H2067" s="243">
        <f t="shared" si="32"/>
        <v>0</v>
      </c>
      <c r="I2067" s="214" t="s">
        <v>30</v>
      </c>
    </row>
    <row r="2068" spans="1:9" ht="15.75" x14ac:dyDescent="0.25">
      <c r="A2068" s="216"/>
      <c r="B2068" s="342" t="s">
        <v>2046</v>
      </c>
      <c r="C2068" s="343" t="s">
        <v>3573</v>
      </c>
      <c r="D2068" s="214" t="s">
        <v>1782</v>
      </c>
      <c r="E2068" s="235">
        <v>1150</v>
      </c>
      <c r="F2068" s="35">
        <v>41807</v>
      </c>
      <c r="G2068" s="44">
        <v>1150</v>
      </c>
      <c r="H2068" s="243">
        <f t="shared" si="32"/>
        <v>0</v>
      </c>
      <c r="I2068" s="214" t="s">
        <v>12</v>
      </c>
    </row>
    <row r="2069" spans="1:9" ht="15.75" x14ac:dyDescent="0.25">
      <c r="A2069" s="366">
        <v>41809</v>
      </c>
      <c r="B2069" s="367" t="s">
        <v>2161</v>
      </c>
      <c r="C2069" s="368" t="s">
        <v>3573</v>
      </c>
      <c r="D2069" s="214" t="s">
        <v>1782</v>
      </c>
      <c r="E2069" s="235">
        <v>1414.5</v>
      </c>
      <c r="F2069" s="39" t="s">
        <v>3758</v>
      </c>
      <c r="G2069" s="44">
        <v>1414.5</v>
      </c>
      <c r="H2069" s="243">
        <f t="shared" si="32"/>
        <v>0</v>
      </c>
      <c r="I2069" s="214" t="s">
        <v>30</v>
      </c>
    </row>
    <row r="2070" spans="1:9" ht="15.75" x14ac:dyDescent="0.25">
      <c r="A2070" s="369">
        <v>41808</v>
      </c>
      <c r="B2070" s="370" t="s">
        <v>2190</v>
      </c>
      <c r="C2070" s="371" t="s">
        <v>3573</v>
      </c>
      <c r="D2070" s="214" t="s">
        <v>1782</v>
      </c>
      <c r="E2070" s="235">
        <v>1269</v>
      </c>
      <c r="F2070" s="35">
        <v>41808</v>
      </c>
      <c r="G2070" s="44">
        <v>1269</v>
      </c>
      <c r="H2070" s="243">
        <f t="shared" si="32"/>
        <v>0</v>
      </c>
      <c r="I2070" s="214" t="s">
        <v>12</v>
      </c>
    </row>
    <row r="2071" spans="1:9" ht="15.75" x14ac:dyDescent="0.25">
      <c r="A2071" s="216"/>
      <c r="B2071" s="342" t="s">
        <v>2329</v>
      </c>
      <c r="C2071" s="343" t="s">
        <v>3573</v>
      </c>
      <c r="D2071" s="214" t="s">
        <v>1782</v>
      </c>
      <c r="E2071" s="235">
        <v>1518</v>
      </c>
      <c r="F2071" s="35">
        <v>41810</v>
      </c>
      <c r="G2071" s="44">
        <v>1518</v>
      </c>
      <c r="H2071" s="243">
        <f t="shared" si="32"/>
        <v>0</v>
      </c>
      <c r="I2071" s="214" t="s">
        <v>30</v>
      </c>
    </row>
    <row r="2072" spans="1:9" ht="15.75" x14ac:dyDescent="0.25">
      <c r="A2072" s="216"/>
      <c r="B2072" s="342" t="s">
        <v>1211</v>
      </c>
      <c r="C2072" s="343" t="s">
        <v>3573</v>
      </c>
      <c r="D2072" s="214" t="s">
        <v>1782</v>
      </c>
      <c r="E2072" s="235">
        <v>3889</v>
      </c>
      <c r="F2072" s="35">
        <v>41811</v>
      </c>
      <c r="G2072" s="44">
        <v>3889</v>
      </c>
      <c r="H2072" s="243">
        <f t="shared" si="32"/>
        <v>0</v>
      </c>
      <c r="I2072" s="214" t="s">
        <v>30</v>
      </c>
    </row>
    <row r="2073" spans="1:9" ht="15.75" x14ac:dyDescent="0.25">
      <c r="A2073" s="216"/>
      <c r="B2073" s="342" t="s">
        <v>1304</v>
      </c>
      <c r="C2073" s="343" t="s">
        <v>3573</v>
      </c>
      <c r="D2073" s="214" t="s">
        <v>1782</v>
      </c>
      <c r="E2073" s="235">
        <v>1518</v>
      </c>
      <c r="F2073" s="35">
        <v>41812</v>
      </c>
      <c r="G2073" s="44">
        <v>1518</v>
      </c>
      <c r="H2073" s="243">
        <f t="shared" si="32"/>
        <v>0</v>
      </c>
      <c r="I2073" s="214" t="s">
        <v>3427</v>
      </c>
    </row>
    <row r="2074" spans="1:9" x14ac:dyDescent="0.25">
      <c r="A2074" s="216"/>
      <c r="B2074" s="212" t="s">
        <v>2280</v>
      </c>
      <c r="C2074" s="363" t="s">
        <v>3405</v>
      </c>
      <c r="D2074" s="214" t="s">
        <v>248</v>
      </c>
      <c r="E2074" s="235">
        <v>452.5</v>
      </c>
      <c r="F2074" s="35">
        <v>41796</v>
      </c>
      <c r="G2074" s="44">
        <v>452.5</v>
      </c>
      <c r="H2074" s="243">
        <f t="shared" si="32"/>
        <v>0</v>
      </c>
      <c r="I2074" s="214" t="s">
        <v>12</v>
      </c>
    </row>
    <row r="2075" spans="1:9" x14ac:dyDescent="0.25">
      <c r="A2075" s="216"/>
      <c r="B2075" s="212" t="s">
        <v>1176</v>
      </c>
      <c r="C2075" s="363" t="s">
        <v>3405</v>
      </c>
      <c r="D2075" s="214" t="s">
        <v>248</v>
      </c>
      <c r="E2075" s="235">
        <v>405</v>
      </c>
      <c r="F2075" s="35">
        <v>41797</v>
      </c>
      <c r="G2075" s="44">
        <v>405</v>
      </c>
      <c r="H2075" s="243">
        <f t="shared" si="32"/>
        <v>0</v>
      </c>
      <c r="I2075" s="214" t="s">
        <v>21</v>
      </c>
    </row>
    <row r="2076" spans="1:9" x14ac:dyDescent="0.25">
      <c r="A2076" s="216"/>
      <c r="B2076" s="212" t="s">
        <v>1292</v>
      </c>
      <c r="C2076" s="363" t="s">
        <v>3405</v>
      </c>
      <c r="D2076" s="214" t="s">
        <v>248</v>
      </c>
      <c r="E2076" s="235">
        <v>380</v>
      </c>
      <c r="F2076" s="35">
        <v>41799</v>
      </c>
      <c r="G2076" s="44">
        <v>380</v>
      </c>
      <c r="H2076" s="243">
        <f t="shared" si="32"/>
        <v>0</v>
      </c>
      <c r="I2076" s="214" t="s">
        <v>21</v>
      </c>
    </row>
    <row r="2077" spans="1:9" x14ac:dyDescent="0.25">
      <c r="A2077" s="216"/>
      <c r="B2077" s="212" t="s">
        <v>1570</v>
      </c>
      <c r="C2077" s="363" t="s">
        <v>3405</v>
      </c>
      <c r="D2077" s="214" t="s">
        <v>248</v>
      </c>
      <c r="E2077" s="235">
        <v>476</v>
      </c>
      <c r="F2077" s="35">
        <v>41802</v>
      </c>
      <c r="G2077" s="44">
        <v>476</v>
      </c>
      <c r="H2077" s="243">
        <f t="shared" si="32"/>
        <v>0</v>
      </c>
      <c r="I2077" s="214" t="s">
        <v>12</v>
      </c>
    </row>
    <row r="2078" spans="1:9" ht="15.75" x14ac:dyDescent="0.25">
      <c r="A2078" s="216"/>
      <c r="B2078" s="342" t="s">
        <v>1621</v>
      </c>
      <c r="C2078" s="343" t="s">
        <v>3573</v>
      </c>
      <c r="D2078" s="214" t="s">
        <v>248</v>
      </c>
      <c r="E2078" s="235">
        <v>429</v>
      </c>
      <c r="F2078" s="35">
        <v>41816</v>
      </c>
      <c r="G2078" s="34">
        <v>429</v>
      </c>
      <c r="H2078" s="243">
        <f t="shared" si="32"/>
        <v>0</v>
      </c>
      <c r="I2078" s="121" t="s">
        <v>12</v>
      </c>
    </row>
    <row r="2079" spans="1:9" x14ac:dyDescent="0.25">
      <c r="A2079" s="216"/>
      <c r="B2079" s="212" t="s">
        <v>1893</v>
      </c>
      <c r="C2079" s="363" t="s">
        <v>3405</v>
      </c>
      <c r="D2079" s="214" t="s">
        <v>144</v>
      </c>
      <c r="E2079" s="235">
        <v>9168</v>
      </c>
      <c r="F2079" s="35">
        <v>41792</v>
      </c>
      <c r="G2079" s="44">
        <v>9168</v>
      </c>
      <c r="H2079" s="243">
        <f t="shared" si="32"/>
        <v>0</v>
      </c>
      <c r="I2079" s="121" t="s">
        <v>217</v>
      </c>
    </row>
    <row r="2080" spans="1:9" x14ac:dyDescent="0.25">
      <c r="A2080" s="216"/>
      <c r="B2080" s="212" t="s">
        <v>2130</v>
      </c>
      <c r="C2080" s="363" t="s">
        <v>3405</v>
      </c>
      <c r="D2080" s="214" t="s">
        <v>144</v>
      </c>
      <c r="E2080" s="235">
        <v>3146.5</v>
      </c>
      <c r="F2080" s="35">
        <v>41795</v>
      </c>
      <c r="G2080" s="44">
        <v>3146.5</v>
      </c>
      <c r="H2080" s="243">
        <f t="shared" si="32"/>
        <v>0</v>
      </c>
      <c r="I2080" s="214" t="s">
        <v>217</v>
      </c>
    </row>
    <row r="2081" spans="1:9" x14ac:dyDescent="0.25">
      <c r="A2081" s="216"/>
      <c r="B2081" s="212" t="s">
        <v>2212</v>
      </c>
      <c r="C2081" s="363" t="s">
        <v>3405</v>
      </c>
      <c r="D2081" s="214" t="s">
        <v>144</v>
      </c>
      <c r="E2081" s="235">
        <v>5234.5</v>
      </c>
      <c r="F2081" s="35">
        <v>41796</v>
      </c>
      <c r="G2081" s="44">
        <v>5234.5</v>
      </c>
      <c r="H2081" s="243">
        <f t="shared" si="32"/>
        <v>0</v>
      </c>
      <c r="I2081" s="214" t="s">
        <v>217</v>
      </c>
    </row>
    <row r="2082" spans="1:9" x14ac:dyDescent="0.25">
      <c r="A2082" s="216"/>
      <c r="B2082" s="212" t="s">
        <v>2320</v>
      </c>
      <c r="C2082" s="363" t="s">
        <v>3405</v>
      </c>
      <c r="D2082" s="214" t="s">
        <v>3518</v>
      </c>
      <c r="E2082" s="235">
        <v>6165.5</v>
      </c>
      <c r="F2082" s="35">
        <v>41797</v>
      </c>
      <c r="G2082" s="56">
        <v>6165.5</v>
      </c>
      <c r="H2082" s="243">
        <f t="shared" si="32"/>
        <v>0</v>
      </c>
      <c r="I2082" s="214" t="s">
        <v>217</v>
      </c>
    </row>
    <row r="2083" spans="1:9" ht="15.75" x14ac:dyDescent="0.25">
      <c r="A2083" s="216"/>
      <c r="B2083" s="342" t="s">
        <v>1237</v>
      </c>
      <c r="C2083" s="343" t="s">
        <v>3573</v>
      </c>
      <c r="D2083" s="214" t="s">
        <v>3651</v>
      </c>
      <c r="E2083" s="235">
        <v>675</v>
      </c>
      <c r="F2083" s="35">
        <v>41812</v>
      </c>
      <c r="G2083" s="44">
        <v>675</v>
      </c>
      <c r="H2083" s="243">
        <f t="shared" si="32"/>
        <v>0</v>
      </c>
      <c r="I2083" s="214" t="s">
        <v>27</v>
      </c>
    </row>
    <row r="2084" spans="1:9" x14ac:dyDescent="0.25">
      <c r="A2084" s="216"/>
      <c r="B2084" s="212" t="s">
        <v>1729</v>
      </c>
      <c r="C2084" s="253" t="s">
        <v>3681</v>
      </c>
      <c r="D2084" s="214" t="s">
        <v>1060</v>
      </c>
      <c r="E2084" s="235">
        <v>5916</v>
      </c>
      <c r="F2084" s="35">
        <v>41818</v>
      </c>
      <c r="G2084" s="44">
        <v>5916</v>
      </c>
      <c r="H2084" s="243">
        <f t="shared" si="32"/>
        <v>0</v>
      </c>
      <c r="I2084" s="214" t="s">
        <v>65</v>
      </c>
    </row>
    <row r="2085" spans="1:9" x14ac:dyDescent="0.25">
      <c r="A2085" s="216"/>
      <c r="B2085" s="212" t="s">
        <v>1590</v>
      </c>
      <c r="C2085" s="363" t="s">
        <v>3405</v>
      </c>
      <c r="D2085" s="214" t="s">
        <v>3568</v>
      </c>
      <c r="E2085" s="235">
        <v>810</v>
      </c>
      <c r="F2085" s="35">
        <v>41803</v>
      </c>
      <c r="G2085" s="44">
        <v>810</v>
      </c>
      <c r="H2085" s="243">
        <f t="shared" si="32"/>
        <v>0</v>
      </c>
      <c r="I2085" s="214" t="s">
        <v>217</v>
      </c>
    </row>
    <row r="2086" spans="1:9" x14ac:dyDescent="0.25">
      <c r="A2086" s="216"/>
      <c r="B2086" s="212" t="s">
        <v>2204</v>
      </c>
      <c r="C2086" s="363" t="s">
        <v>3405</v>
      </c>
      <c r="D2086" s="214" t="s">
        <v>312</v>
      </c>
      <c r="E2086" s="235">
        <v>6749</v>
      </c>
      <c r="F2086" s="35">
        <v>41796</v>
      </c>
      <c r="G2086" s="44">
        <v>6749</v>
      </c>
      <c r="H2086" s="243">
        <f t="shared" si="32"/>
        <v>0</v>
      </c>
      <c r="I2086" s="214" t="s">
        <v>12</v>
      </c>
    </row>
    <row r="2087" spans="1:9" x14ac:dyDescent="0.25">
      <c r="A2087" s="216"/>
      <c r="B2087" s="212" t="s">
        <v>2245</v>
      </c>
      <c r="C2087" s="363" t="s">
        <v>3405</v>
      </c>
      <c r="D2087" s="214" t="s">
        <v>312</v>
      </c>
      <c r="E2087" s="235">
        <v>845</v>
      </c>
      <c r="F2087" s="35">
        <v>41796</v>
      </c>
      <c r="G2087" s="44">
        <v>845</v>
      </c>
      <c r="H2087" s="243">
        <f t="shared" si="32"/>
        <v>0</v>
      </c>
      <c r="I2087" s="214" t="s">
        <v>21</v>
      </c>
    </row>
    <row r="2088" spans="1:9" x14ac:dyDescent="0.25">
      <c r="A2088" s="216"/>
      <c r="B2088" s="212" t="s">
        <v>2249</v>
      </c>
      <c r="C2088" s="363" t="s">
        <v>3405</v>
      </c>
      <c r="D2088" s="214" t="s">
        <v>312</v>
      </c>
      <c r="E2088" s="235">
        <v>506.4</v>
      </c>
      <c r="F2088" s="35">
        <v>41796</v>
      </c>
      <c r="G2088" s="44">
        <v>506.4</v>
      </c>
      <c r="H2088" s="243">
        <f t="shared" si="32"/>
        <v>0</v>
      </c>
      <c r="I2088" s="58" t="s">
        <v>21</v>
      </c>
    </row>
    <row r="2089" spans="1:9" x14ac:dyDescent="0.25">
      <c r="A2089" s="216"/>
      <c r="B2089" s="212" t="s">
        <v>1567</v>
      </c>
      <c r="C2089" s="363" t="s">
        <v>3405</v>
      </c>
      <c r="D2089" s="214" t="s">
        <v>312</v>
      </c>
      <c r="E2089" s="235">
        <v>9210</v>
      </c>
      <c r="F2089" s="35">
        <v>41802</v>
      </c>
      <c r="G2089" s="44">
        <v>9210</v>
      </c>
      <c r="H2089" s="243">
        <f t="shared" si="32"/>
        <v>0</v>
      </c>
      <c r="I2089" s="214" t="s">
        <v>12</v>
      </c>
    </row>
    <row r="2090" spans="1:9" ht="15.75" x14ac:dyDescent="0.25">
      <c r="A2090" s="366">
        <v>41809</v>
      </c>
      <c r="B2090" s="367" t="s">
        <v>2165</v>
      </c>
      <c r="C2090" s="368" t="s">
        <v>3573</v>
      </c>
      <c r="D2090" s="214" t="s">
        <v>312</v>
      </c>
      <c r="E2090" s="235">
        <v>10805.5</v>
      </c>
      <c r="F2090" s="35">
        <v>41809</v>
      </c>
      <c r="G2090" s="44">
        <v>10805.5</v>
      </c>
      <c r="H2090" s="243">
        <f t="shared" si="32"/>
        <v>0</v>
      </c>
      <c r="I2090" s="214" t="s">
        <v>12</v>
      </c>
    </row>
    <row r="2091" spans="1:9" ht="15.75" x14ac:dyDescent="0.25">
      <c r="A2091" s="216"/>
      <c r="B2091" s="342" t="s">
        <v>1549</v>
      </c>
      <c r="C2091" s="343" t="s">
        <v>3573</v>
      </c>
      <c r="D2091" s="214" t="s">
        <v>312</v>
      </c>
      <c r="E2091" s="235">
        <v>9928.5</v>
      </c>
      <c r="F2091" s="35">
        <v>41815</v>
      </c>
      <c r="G2091" s="34">
        <v>9928.5</v>
      </c>
      <c r="H2091" s="243">
        <f t="shared" si="32"/>
        <v>0</v>
      </c>
      <c r="I2091" s="121" t="s">
        <v>12</v>
      </c>
    </row>
    <row r="2092" spans="1:9" x14ac:dyDescent="0.25">
      <c r="A2092" s="216"/>
      <c r="B2092" s="212" t="s">
        <v>1657</v>
      </c>
      <c r="C2092" s="253" t="s">
        <v>3681</v>
      </c>
      <c r="D2092" s="214" t="s">
        <v>312</v>
      </c>
      <c r="E2092" s="235">
        <v>902</v>
      </c>
      <c r="F2092" s="35">
        <v>41816</v>
      </c>
      <c r="G2092" s="34">
        <v>902</v>
      </c>
      <c r="H2092" s="243">
        <f t="shared" si="32"/>
        <v>0</v>
      </c>
      <c r="I2092" s="121"/>
    </row>
    <row r="2093" spans="1:9" ht="15.75" x14ac:dyDescent="0.25">
      <c r="A2093" s="216"/>
      <c r="B2093" s="342" t="s">
        <v>1393</v>
      </c>
      <c r="C2093" s="343" t="s">
        <v>3573</v>
      </c>
      <c r="D2093" s="214" t="s">
        <v>2115</v>
      </c>
      <c r="E2093" s="235">
        <v>550</v>
      </c>
      <c r="F2093" s="35">
        <v>41814</v>
      </c>
      <c r="G2093" s="44">
        <v>550</v>
      </c>
      <c r="H2093" s="243">
        <f t="shared" si="32"/>
        <v>0</v>
      </c>
      <c r="I2093" s="214" t="s">
        <v>3427</v>
      </c>
    </row>
    <row r="2094" spans="1:9" x14ac:dyDescent="0.25">
      <c r="A2094" s="216"/>
      <c r="B2094" s="212" t="s">
        <v>1862</v>
      </c>
      <c r="C2094" s="253" t="s">
        <v>3681</v>
      </c>
      <c r="D2094" s="214" t="s">
        <v>2115</v>
      </c>
      <c r="E2094" s="235">
        <v>665</v>
      </c>
      <c r="F2094" s="35">
        <v>41819</v>
      </c>
      <c r="G2094" s="44">
        <v>665</v>
      </c>
      <c r="H2094" s="243">
        <f t="shared" si="32"/>
        <v>0</v>
      </c>
      <c r="I2094" s="214" t="s">
        <v>12</v>
      </c>
    </row>
    <row r="2095" spans="1:9" x14ac:dyDescent="0.25">
      <c r="A2095" s="216"/>
      <c r="B2095" s="212" t="s">
        <v>2060</v>
      </c>
      <c r="C2095" s="363" t="s">
        <v>3405</v>
      </c>
      <c r="D2095" s="214" t="s">
        <v>2961</v>
      </c>
      <c r="E2095" s="235">
        <v>35087.5</v>
      </c>
      <c r="F2095" s="35">
        <v>41794</v>
      </c>
      <c r="G2095" s="34">
        <v>35087.5</v>
      </c>
      <c r="H2095" s="86">
        <f t="shared" si="32"/>
        <v>0</v>
      </c>
      <c r="I2095" s="121" t="s">
        <v>217</v>
      </c>
    </row>
    <row r="2096" spans="1:9" x14ac:dyDescent="0.25">
      <c r="A2096" s="216"/>
      <c r="B2096" s="212" t="s">
        <v>1147</v>
      </c>
      <c r="C2096" s="363" t="s">
        <v>3405</v>
      </c>
      <c r="D2096" s="214" t="s">
        <v>2961</v>
      </c>
      <c r="E2096" s="235">
        <v>35266.5</v>
      </c>
      <c r="F2096" s="35">
        <v>41797</v>
      </c>
      <c r="G2096" s="44">
        <v>35266.5</v>
      </c>
      <c r="H2096" s="243">
        <f t="shared" si="32"/>
        <v>0</v>
      </c>
      <c r="I2096" s="214" t="s">
        <v>65</v>
      </c>
    </row>
    <row r="2097" spans="1:10" x14ac:dyDescent="0.25">
      <c r="A2097" s="216"/>
      <c r="B2097" s="212" t="s">
        <v>1286</v>
      </c>
      <c r="C2097" s="363" t="s">
        <v>3405</v>
      </c>
      <c r="D2097" s="214" t="s">
        <v>2961</v>
      </c>
      <c r="E2097" s="235">
        <v>34171.5</v>
      </c>
      <c r="F2097" s="47" t="s">
        <v>3538</v>
      </c>
      <c r="G2097" s="44">
        <v>34171.5</v>
      </c>
      <c r="H2097" s="243">
        <f t="shared" si="32"/>
        <v>0</v>
      </c>
      <c r="I2097" s="214"/>
    </row>
    <row r="2098" spans="1:10" ht="15.75" x14ac:dyDescent="0.25">
      <c r="A2098" s="369">
        <v>41808</v>
      </c>
      <c r="B2098" s="370" t="s">
        <v>2225</v>
      </c>
      <c r="C2098" s="371" t="s">
        <v>3573</v>
      </c>
      <c r="D2098" s="214" t="s">
        <v>2961</v>
      </c>
      <c r="E2098" s="235">
        <v>39321</v>
      </c>
      <c r="F2098" s="35">
        <v>41808</v>
      </c>
      <c r="G2098" s="44">
        <v>39321</v>
      </c>
      <c r="H2098" s="243">
        <f t="shared" si="32"/>
        <v>0</v>
      </c>
      <c r="I2098" s="214" t="s">
        <v>30</v>
      </c>
    </row>
    <row r="2099" spans="1:10" x14ac:dyDescent="0.25">
      <c r="A2099" s="216"/>
      <c r="B2099" s="212" t="s">
        <v>1778</v>
      </c>
      <c r="C2099" s="253" t="s">
        <v>3681</v>
      </c>
      <c r="D2099" s="214" t="s">
        <v>2961</v>
      </c>
      <c r="E2099" s="235">
        <v>36753</v>
      </c>
      <c r="F2099" s="35">
        <v>41818</v>
      </c>
      <c r="G2099" s="44">
        <v>36753</v>
      </c>
      <c r="H2099" s="243">
        <f t="shared" si="32"/>
        <v>0</v>
      </c>
      <c r="I2099" s="214" t="s">
        <v>217</v>
      </c>
    </row>
    <row r="2100" spans="1:10" x14ac:dyDescent="0.25">
      <c r="A2100" s="275"/>
      <c r="B2100" s="212" t="s">
        <v>1960</v>
      </c>
      <c r="C2100" s="253" t="s">
        <v>3681</v>
      </c>
      <c r="D2100" s="214" t="s">
        <v>2961</v>
      </c>
      <c r="E2100" s="235">
        <v>39737</v>
      </c>
      <c r="F2100" s="35">
        <v>41820</v>
      </c>
      <c r="G2100" s="44">
        <v>39737</v>
      </c>
      <c r="H2100" s="243">
        <f t="shared" si="32"/>
        <v>0</v>
      </c>
      <c r="I2100" s="214"/>
    </row>
    <row r="2101" spans="1:10" x14ac:dyDescent="0.25">
      <c r="A2101" s="216"/>
      <c r="B2101" s="212" t="s">
        <v>1943</v>
      </c>
      <c r="C2101" s="363" t="s">
        <v>3405</v>
      </c>
      <c r="D2101" s="214" t="s">
        <v>358</v>
      </c>
      <c r="E2101" s="235">
        <v>46323</v>
      </c>
      <c r="F2101" s="35">
        <v>41799</v>
      </c>
      <c r="G2101" s="34">
        <v>46323</v>
      </c>
      <c r="H2101" s="86">
        <f t="shared" si="32"/>
        <v>0</v>
      </c>
      <c r="I2101" s="121" t="s">
        <v>162</v>
      </c>
      <c r="J2101" s="1"/>
    </row>
    <row r="2102" spans="1:10" x14ac:dyDescent="0.25">
      <c r="A2102" s="216"/>
      <c r="B2102" s="212" t="s">
        <v>1945</v>
      </c>
      <c r="C2102" s="363" t="s">
        <v>3405</v>
      </c>
      <c r="D2102" s="214" t="s">
        <v>358</v>
      </c>
      <c r="E2102" s="235">
        <v>6964</v>
      </c>
      <c r="F2102" s="35">
        <v>41799</v>
      </c>
      <c r="G2102" s="34">
        <v>6964</v>
      </c>
      <c r="H2102" s="86">
        <f t="shared" si="32"/>
        <v>0</v>
      </c>
      <c r="I2102" s="121" t="s">
        <v>162</v>
      </c>
      <c r="J2102" s="1"/>
    </row>
    <row r="2103" spans="1:10" x14ac:dyDescent="0.25">
      <c r="A2103" s="216"/>
      <c r="B2103" s="212" t="s">
        <v>1962</v>
      </c>
      <c r="C2103" s="363" t="s">
        <v>3405</v>
      </c>
      <c r="D2103" s="214" t="s">
        <v>358</v>
      </c>
      <c r="E2103" s="235">
        <v>2605</v>
      </c>
      <c r="F2103" s="35">
        <v>41799</v>
      </c>
      <c r="G2103" s="34">
        <v>2605</v>
      </c>
      <c r="H2103" s="86">
        <f t="shared" si="32"/>
        <v>0</v>
      </c>
      <c r="I2103" s="121" t="s">
        <v>162</v>
      </c>
      <c r="J2103" s="1"/>
    </row>
    <row r="2104" spans="1:10" x14ac:dyDescent="0.25">
      <c r="A2104" s="254"/>
      <c r="B2104" s="212" t="s">
        <v>2222</v>
      </c>
      <c r="C2104" s="363" t="s">
        <v>3405</v>
      </c>
      <c r="D2104" s="214" t="s">
        <v>358</v>
      </c>
      <c r="E2104" s="235">
        <v>54447.7</v>
      </c>
      <c r="F2104" s="35">
        <v>41801</v>
      </c>
      <c r="G2104" s="44">
        <v>54447.7</v>
      </c>
      <c r="H2104" s="243">
        <f t="shared" si="32"/>
        <v>0</v>
      </c>
      <c r="I2104" s="214" t="s">
        <v>162</v>
      </c>
      <c r="J2104" s="1"/>
    </row>
    <row r="2105" spans="1:10" x14ac:dyDescent="0.25">
      <c r="A2105" s="254"/>
      <c r="B2105" s="212" t="s">
        <v>2225</v>
      </c>
      <c r="C2105" s="363" t="s">
        <v>3405</v>
      </c>
      <c r="D2105" s="214" t="s">
        <v>358</v>
      </c>
      <c r="E2105" s="235">
        <v>6014.5</v>
      </c>
      <c r="F2105" s="35">
        <v>41801</v>
      </c>
      <c r="G2105" s="44">
        <v>6014.5</v>
      </c>
      <c r="H2105" s="243">
        <f t="shared" si="32"/>
        <v>0</v>
      </c>
      <c r="I2105" s="214" t="s">
        <v>162</v>
      </c>
      <c r="J2105" s="1"/>
    </row>
    <row r="2106" spans="1:10" x14ac:dyDescent="0.25">
      <c r="A2106" s="216"/>
      <c r="B2106" s="212" t="s">
        <v>1312</v>
      </c>
      <c r="C2106" s="363" t="s">
        <v>3405</v>
      </c>
      <c r="D2106" s="214" t="s">
        <v>358</v>
      </c>
      <c r="E2106" s="235">
        <v>59192.4</v>
      </c>
      <c r="F2106" s="35">
        <v>41811</v>
      </c>
      <c r="G2106" s="44">
        <v>59192.4</v>
      </c>
      <c r="H2106" s="243">
        <f t="shared" si="32"/>
        <v>0</v>
      </c>
      <c r="I2106" s="214" t="s">
        <v>162</v>
      </c>
      <c r="J2106" s="1"/>
    </row>
    <row r="2107" spans="1:10" x14ac:dyDescent="0.25">
      <c r="A2107" s="216"/>
      <c r="B2107" s="212" t="s">
        <v>1605</v>
      </c>
      <c r="C2107" s="363" t="s">
        <v>3405</v>
      </c>
      <c r="D2107" s="214" t="s">
        <v>358</v>
      </c>
      <c r="E2107" s="235">
        <v>50287.69</v>
      </c>
      <c r="F2107" s="35">
        <v>41804</v>
      </c>
      <c r="G2107" s="44">
        <v>50287.69</v>
      </c>
      <c r="H2107" s="243">
        <f t="shared" si="32"/>
        <v>0</v>
      </c>
      <c r="I2107" s="214" t="s">
        <v>162</v>
      </c>
      <c r="J2107" s="1"/>
    </row>
    <row r="2108" spans="1:10" ht="15.75" x14ac:dyDescent="0.25">
      <c r="A2108" s="216">
        <v>41807</v>
      </c>
      <c r="B2108" s="342" t="s">
        <v>1998</v>
      </c>
      <c r="C2108" s="343" t="s">
        <v>3573</v>
      </c>
      <c r="D2108" s="214" t="s">
        <v>358</v>
      </c>
      <c r="E2108" s="235">
        <v>45247</v>
      </c>
      <c r="F2108" s="35">
        <v>41808</v>
      </c>
      <c r="G2108" s="56">
        <v>45247</v>
      </c>
      <c r="H2108" s="243">
        <f t="shared" si="32"/>
        <v>0</v>
      </c>
      <c r="I2108" s="214" t="s">
        <v>162</v>
      </c>
      <c r="J2108" s="1"/>
    </row>
    <row r="2109" spans="1:10" ht="15.75" x14ac:dyDescent="0.25">
      <c r="A2109" s="216"/>
      <c r="B2109" s="342" t="s">
        <v>2248</v>
      </c>
      <c r="C2109" s="343" t="s">
        <v>3573</v>
      </c>
      <c r="D2109" s="214" t="s">
        <v>358</v>
      </c>
      <c r="E2109" s="235">
        <v>66480</v>
      </c>
      <c r="F2109" s="35">
        <v>41815</v>
      </c>
      <c r="G2109" s="44">
        <v>66480</v>
      </c>
      <c r="H2109" s="243">
        <f t="shared" si="32"/>
        <v>0</v>
      </c>
      <c r="I2109" s="214" t="s">
        <v>162</v>
      </c>
      <c r="J2109" s="1"/>
    </row>
    <row r="2110" spans="1:10" ht="15.75" x14ac:dyDescent="0.25">
      <c r="A2110" s="216"/>
      <c r="B2110" s="342" t="s">
        <v>1423</v>
      </c>
      <c r="C2110" s="343" t="s">
        <v>3573</v>
      </c>
      <c r="D2110" s="214" t="s">
        <v>358</v>
      </c>
      <c r="E2110" s="235">
        <v>57382</v>
      </c>
      <c r="F2110" s="35">
        <v>41823</v>
      </c>
      <c r="G2110" s="327">
        <v>20000</v>
      </c>
      <c r="H2110" s="328">
        <f t="shared" si="32"/>
        <v>37382</v>
      </c>
      <c r="I2110" s="214" t="s">
        <v>162</v>
      </c>
      <c r="J2110" s="1"/>
    </row>
    <row r="2111" spans="1:10" x14ac:dyDescent="0.25">
      <c r="A2111" s="216"/>
      <c r="B2111" s="212" t="s">
        <v>1662</v>
      </c>
      <c r="C2111" s="253" t="s">
        <v>3681</v>
      </c>
      <c r="D2111" s="214" t="s">
        <v>358</v>
      </c>
      <c r="E2111" s="235">
        <v>41124.44</v>
      </c>
      <c r="F2111" s="35">
        <v>41818</v>
      </c>
      <c r="G2111" s="34">
        <v>41124.44</v>
      </c>
      <c r="H2111" s="243">
        <f t="shared" si="32"/>
        <v>0</v>
      </c>
      <c r="I2111" s="121" t="s">
        <v>162</v>
      </c>
      <c r="J2111" s="1"/>
    </row>
    <row r="2112" spans="1:10" x14ac:dyDescent="0.25">
      <c r="A2112" s="216"/>
      <c r="B2112" s="212" t="s">
        <v>1417</v>
      </c>
      <c r="C2112" s="363" t="s">
        <v>3405</v>
      </c>
      <c r="D2112" s="214" t="s">
        <v>3553</v>
      </c>
      <c r="E2112" s="235">
        <v>1205.7</v>
      </c>
      <c r="F2112" s="38" t="s">
        <v>3554</v>
      </c>
      <c r="G2112" s="44">
        <v>1205.7</v>
      </c>
      <c r="H2112" s="243">
        <f t="shared" si="32"/>
        <v>0</v>
      </c>
      <c r="I2112" s="214" t="s">
        <v>3427</v>
      </c>
      <c r="J2112" s="1"/>
    </row>
    <row r="2113" spans="1:10" x14ac:dyDescent="0.25">
      <c r="A2113" s="216"/>
      <c r="B2113" s="212" t="s">
        <v>2346</v>
      </c>
      <c r="C2113" s="363" t="s">
        <v>3405</v>
      </c>
      <c r="D2113" s="214" t="s">
        <v>575</v>
      </c>
      <c r="E2113" s="235">
        <v>2933</v>
      </c>
      <c r="F2113" s="35">
        <v>41796</v>
      </c>
      <c r="G2113" s="44">
        <v>2933</v>
      </c>
      <c r="H2113" s="243">
        <f t="shared" si="32"/>
        <v>0</v>
      </c>
      <c r="I2113" s="214"/>
      <c r="J2113" s="1"/>
    </row>
    <row r="2114" spans="1:10" ht="15.75" x14ac:dyDescent="0.25">
      <c r="A2114" s="216"/>
      <c r="B2114" s="342" t="s">
        <v>2309</v>
      </c>
      <c r="C2114" s="343" t="s">
        <v>3573</v>
      </c>
      <c r="D2114" s="214" t="s">
        <v>575</v>
      </c>
      <c r="E2114" s="235">
        <v>3546</v>
      </c>
      <c r="F2114" s="35">
        <v>41810</v>
      </c>
      <c r="G2114" s="44">
        <v>3546</v>
      </c>
      <c r="H2114" s="243">
        <f t="shared" si="32"/>
        <v>0</v>
      </c>
      <c r="I2114" s="214"/>
      <c r="J2114" s="1"/>
    </row>
    <row r="2115" spans="1:10" x14ac:dyDescent="0.25">
      <c r="A2115" s="216"/>
      <c r="B2115" s="212" t="s">
        <v>1788</v>
      </c>
      <c r="C2115" s="253" t="s">
        <v>3681</v>
      </c>
      <c r="D2115" s="214" t="s">
        <v>575</v>
      </c>
      <c r="E2115" s="235">
        <v>3212</v>
      </c>
      <c r="F2115" s="35">
        <v>41818</v>
      </c>
      <c r="G2115" s="44">
        <v>3212</v>
      </c>
      <c r="H2115" s="243">
        <f t="shared" ref="H2115:H2159" si="33">E2115-G2115</f>
        <v>0</v>
      </c>
      <c r="I2115" s="214"/>
      <c r="J2115" s="1"/>
    </row>
    <row r="2116" spans="1:10" x14ac:dyDescent="0.25">
      <c r="A2116" s="216"/>
      <c r="B2116" s="212" t="s">
        <v>2065</v>
      </c>
      <c r="C2116" s="363" t="s">
        <v>3405</v>
      </c>
      <c r="D2116" s="214" t="s">
        <v>349</v>
      </c>
      <c r="E2116" s="235">
        <v>4305.5</v>
      </c>
      <c r="F2116" s="47" t="s">
        <v>3488</v>
      </c>
      <c r="G2116" s="34">
        <v>4305.5</v>
      </c>
      <c r="H2116" s="243">
        <f t="shared" si="33"/>
        <v>0</v>
      </c>
      <c r="I2116" s="121"/>
      <c r="J2116" s="1"/>
    </row>
    <row r="2117" spans="1:10" x14ac:dyDescent="0.25">
      <c r="A2117" s="251"/>
      <c r="B2117" s="212" t="s">
        <v>2213</v>
      </c>
      <c r="C2117" s="363" t="s">
        <v>3405</v>
      </c>
      <c r="D2117" s="214" t="s">
        <v>349</v>
      </c>
      <c r="E2117" s="235">
        <v>708</v>
      </c>
      <c r="F2117" s="35">
        <v>41796</v>
      </c>
      <c r="G2117" s="44">
        <v>708</v>
      </c>
      <c r="H2117" s="243">
        <f t="shared" si="33"/>
        <v>0</v>
      </c>
      <c r="I2117" s="214" t="s">
        <v>217</v>
      </c>
      <c r="J2117" s="1"/>
    </row>
    <row r="2118" spans="1:10" x14ac:dyDescent="0.25">
      <c r="A2118" s="216"/>
      <c r="B2118" s="212" t="s">
        <v>1193</v>
      </c>
      <c r="C2118" s="363" t="s">
        <v>3405</v>
      </c>
      <c r="D2118" s="214" t="s">
        <v>349</v>
      </c>
      <c r="E2118" s="235">
        <v>5861.2</v>
      </c>
      <c r="F2118" s="35">
        <v>41798</v>
      </c>
      <c r="G2118" s="44">
        <v>5861.2</v>
      </c>
      <c r="H2118" s="243">
        <f t="shared" si="33"/>
        <v>0</v>
      </c>
      <c r="I2118" s="214" t="s">
        <v>3427</v>
      </c>
      <c r="J2118" s="1"/>
    </row>
    <row r="2119" spans="1:10" ht="15.75" x14ac:dyDescent="0.25">
      <c r="A2119" s="216"/>
      <c r="B2119" s="342" t="s">
        <v>1785</v>
      </c>
      <c r="C2119" s="343" t="s">
        <v>3573</v>
      </c>
      <c r="D2119" s="214" t="s">
        <v>349</v>
      </c>
      <c r="E2119" s="235">
        <v>4004</v>
      </c>
      <c r="F2119" s="35">
        <v>41804</v>
      </c>
      <c r="G2119" s="44">
        <v>4004</v>
      </c>
      <c r="H2119" s="243">
        <f t="shared" si="33"/>
        <v>0</v>
      </c>
      <c r="I2119" s="214"/>
      <c r="J2119" s="1"/>
    </row>
    <row r="2120" spans="1:10" ht="15.75" x14ac:dyDescent="0.25">
      <c r="A2120" s="216"/>
      <c r="B2120" s="342" t="s">
        <v>1807</v>
      </c>
      <c r="C2120" s="343" t="s">
        <v>3573</v>
      </c>
      <c r="D2120" s="214" t="s">
        <v>349</v>
      </c>
      <c r="E2120" s="235">
        <v>6119.5</v>
      </c>
      <c r="F2120" s="35">
        <v>41805</v>
      </c>
      <c r="G2120" s="44">
        <v>6119.5</v>
      </c>
      <c r="H2120" s="243">
        <f t="shared" si="33"/>
        <v>0</v>
      </c>
      <c r="I2120" s="214" t="s">
        <v>21</v>
      </c>
      <c r="J2120" s="1"/>
    </row>
    <row r="2121" spans="1:10" ht="15.75" x14ac:dyDescent="0.25">
      <c r="A2121" s="216"/>
      <c r="B2121" s="342" t="s">
        <v>2067</v>
      </c>
      <c r="C2121" s="343" t="s">
        <v>3573</v>
      </c>
      <c r="D2121" s="214" t="s">
        <v>349</v>
      </c>
      <c r="E2121" s="235">
        <v>735</v>
      </c>
      <c r="F2121" s="35">
        <v>41808</v>
      </c>
      <c r="G2121" s="44">
        <v>735</v>
      </c>
      <c r="H2121" s="243">
        <f t="shared" si="33"/>
        <v>0</v>
      </c>
      <c r="I2121" s="214" t="s">
        <v>217</v>
      </c>
      <c r="J2121" s="1"/>
    </row>
    <row r="2122" spans="1:10" ht="15.75" x14ac:dyDescent="0.25">
      <c r="A2122" s="216"/>
      <c r="B2122" s="342" t="s">
        <v>1264</v>
      </c>
      <c r="C2122" s="343" t="s">
        <v>3573</v>
      </c>
      <c r="D2122" s="214" t="s">
        <v>349</v>
      </c>
      <c r="E2122" s="235">
        <v>5634.2</v>
      </c>
      <c r="F2122" s="35">
        <v>41813</v>
      </c>
      <c r="G2122" s="44">
        <v>5634.2</v>
      </c>
      <c r="H2122" s="243">
        <f t="shared" si="33"/>
        <v>0</v>
      </c>
      <c r="I2122" s="214" t="s">
        <v>217</v>
      </c>
      <c r="J2122" s="1"/>
    </row>
    <row r="2123" spans="1:10" ht="15.75" x14ac:dyDescent="0.25">
      <c r="A2123" s="216"/>
      <c r="B2123" s="342" t="s">
        <v>1578</v>
      </c>
      <c r="C2123" s="343" t="s">
        <v>3573</v>
      </c>
      <c r="D2123" s="214" t="s">
        <v>349</v>
      </c>
      <c r="E2123" s="235">
        <v>2517</v>
      </c>
      <c r="F2123" s="35">
        <v>41816</v>
      </c>
      <c r="G2123" s="34">
        <v>2517</v>
      </c>
      <c r="H2123" s="243">
        <f t="shared" si="33"/>
        <v>0</v>
      </c>
      <c r="I2123" s="121"/>
      <c r="J2123" s="1"/>
    </row>
    <row r="2124" spans="1:10" x14ac:dyDescent="0.25">
      <c r="A2124" s="216"/>
      <c r="B2124" s="212" t="s">
        <v>1857</v>
      </c>
      <c r="C2124" s="253" t="s">
        <v>3681</v>
      </c>
      <c r="D2124" s="214" t="s">
        <v>349</v>
      </c>
      <c r="E2124" s="235">
        <v>5830.2</v>
      </c>
      <c r="F2124" s="35">
        <v>41819</v>
      </c>
      <c r="G2124" s="44">
        <v>5830.2</v>
      </c>
      <c r="H2124" s="243">
        <f t="shared" si="33"/>
        <v>0</v>
      </c>
      <c r="I2124" s="214" t="s">
        <v>12</v>
      </c>
      <c r="J2124" s="1"/>
    </row>
    <row r="2125" spans="1:10" ht="15.75" x14ac:dyDescent="0.25">
      <c r="A2125" s="216"/>
      <c r="B2125" s="342" t="s">
        <v>1143</v>
      </c>
      <c r="C2125" s="343" t="s">
        <v>3573</v>
      </c>
      <c r="D2125" s="214" t="s">
        <v>3636</v>
      </c>
      <c r="E2125" s="235">
        <v>4299</v>
      </c>
      <c r="F2125" s="35">
        <v>41811</v>
      </c>
      <c r="G2125" s="44">
        <v>4299</v>
      </c>
      <c r="H2125" s="243">
        <f t="shared" si="33"/>
        <v>0</v>
      </c>
      <c r="I2125" s="214" t="s">
        <v>217</v>
      </c>
      <c r="J2125" s="1"/>
    </row>
    <row r="2126" spans="1:10" x14ac:dyDescent="0.25">
      <c r="A2126" s="216"/>
      <c r="B2126" s="212" t="s">
        <v>1907</v>
      </c>
      <c r="C2126" s="363" t="s">
        <v>3405</v>
      </c>
      <c r="D2126" s="214" t="s">
        <v>137</v>
      </c>
      <c r="E2126" s="235">
        <v>5000</v>
      </c>
      <c r="F2126" s="38" t="s">
        <v>3463</v>
      </c>
      <c r="G2126" s="34">
        <v>5000</v>
      </c>
      <c r="H2126" s="86">
        <f t="shared" si="33"/>
        <v>0</v>
      </c>
      <c r="I2126" s="121" t="s">
        <v>21</v>
      </c>
      <c r="J2126" s="1"/>
    </row>
    <row r="2127" spans="1:10" x14ac:dyDescent="0.25">
      <c r="A2127" s="216"/>
      <c r="B2127" s="212" t="s">
        <v>2006</v>
      </c>
      <c r="C2127" s="363" t="s">
        <v>3405</v>
      </c>
      <c r="D2127" s="214" t="s">
        <v>137</v>
      </c>
      <c r="E2127" s="235">
        <v>5340</v>
      </c>
      <c r="F2127" s="38" t="s">
        <v>3477</v>
      </c>
      <c r="G2127" s="34">
        <v>5340</v>
      </c>
      <c r="H2127" s="86">
        <f t="shared" si="33"/>
        <v>0</v>
      </c>
      <c r="I2127" s="121" t="s">
        <v>65</v>
      </c>
      <c r="J2127" s="1"/>
    </row>
    <row r="2128" spans="1:10" x14ac:dyDescent="0.25">
      <c r="A2128" s="216"/>
      <c r="B2128" s="212" t="s">
        <v>2046</v>
      </c>
      <c r="C2128" s="363" t="s">
        <v>3405</v>
      </c>
      <c r="D2128" s="214" t="s">
        <v>137</v>
      </c>
      <c r="E2128" s="235">
        <v>4268</v>
      </c>
      <c r="F2128" s="39" t="s">
        <v>3484</v>
      </c>
      <c r="G2128" s="34">
        <v>4268</v>
      </c>
      <c r="H2128" s="86">
        <f t="shared" si="33"/>
        <v>0</v>
      </c>
      <c r="I2128" s="121"/>
      <c r="J2128" s="1"/>
    </row>
    <row r="2129" spans="1:10" x14ac:dyDescent="0.25">
      <c r="A2129" s="216"/>
      <c r="B2129" s="212" t="s">
        <v>2145</v>
      </c>
      <c r="C2129" s="363" t="s">
        <v>3405</v>
      </c>
      <c r="D2129" s="214" t="s">
        <v>137</v>
      </c>
      <c r="E2129" s="235">
        <v>4088</v>
      </c>
      <c r="F2129" s="35">
        <v>41794</v>
      </c>
      <c r="G2129" s="44">
        <v>4088</v>
      </c>
      <c r="H2129" s="243">
        <f t="shared" si="33"/>
        <v>0</v>
      </c>
      <c r="I2129" s="214"/>
      <c r="J2129" s="1"/>
    </row>
    <row r="2130" spans="1:10" x14ac:dyDescent="0.25">
      <c r="A2130" s="216"/>
      <c r="B2130" s="212" t="s">
        <v>2150</v>
      </c>
      <c r="C2130" s="363" t="s">
        <v>3405</v>
      </c>
      <c r="D2130" s="214" t="s">
        <v>137</v>
      </c>
      <c r="E2130" s="235">
        <v>313</v>
      </c>
      <c r="F2130" s="35">
        <v>41794</v>
      </c>
      <c r="G2130" s="44">
        <v>313</v>
      </c>
      <c r="H2130" s="243">
        <f t="shared" si="33"/>
        <v>0</v>
      </c>
      <c r="I2130" s="214"/>
      <c r="J2130" s="1"/>
    </row>
    <row r="2131" spans="1:10" x14ac:dyDescent="0.25">
      <c r="A2131" s="216"/>
      <c r="B2131" s="212" t="s">
        <v>1272</v>
      </c>
      <c r="C2131" s="363" t="s">
        <v>3405</v>
      </c>
      <c r="D2131" s="214" t="s">
        <v>137</v>
      </c>
      <c r="E2131" s="235">
        <v>11078</v>
      </c>
      <c r="F2131" s="35">
        <v>41799</v>
      </c>
      <c r="G2131" s="44">
        <v>11078</v>
      </c>
      <c r="H2131" s="243">
        <f t="shared" si="33"/>
        <v>0</v>
      </c>
      <c r="I2131" s="214"/>
      <c r="J2131" s="1"/>
    </row>
    <row r="2132" spans="1:10" x14ac:dyDescent="0.25">
      <c r="A2132" s="216"/>
      <c r="B2132" s="212" t="s">
        <v>1283</v>
      </c>
      <c r="C2132" s="363" t="s">
        <v>3405</v>
      </c>
      <c r="D2132" s="214" t="s">
        <v>137</v>
      </c>
      <c r="E2132" s="235">
        <v>5508</v>
      </c>
      <c r="F2132" s="35">
        <v>41799</v>
      </c>
      <c r="G2132" s="44">
        <v>5508</v>
      </c>
      <c r="H2132" s="243">
        <f t="shared" si="33"/>
        <v>0</v>
      </c>
      <c r="I2132" s="214" t="s">
        <v>21</v>
      </c>
      <c r="J2132" s="1"/>
    </row>
    <row r="2133" spans="1:10" x14ac:dyDescent="0.25">
      <c r="A2133" s="216"/>
      <c r="B2133" s="212" t="s">
        <v>1352</v>
      </c>
      <c r="C2133" s="363" t="s">
        <v>3405</v>
      </c>
      <c r="D2133" s="214" t="s">
        <v>137</v>
      </c>
      <c r="E2133" s="235">
        <v>2756</v>
      </c>
      <c r="F2133" s="35">
        <v>41800</v>
      </c>
      <c r="G2133" s="44">
        <v>2756</v>
      </c>
      <c r="H2133" s="243">
        <f t="shared" si="33"/>
        <v>0</v>
      </c>
      <c r="I2133" s="214"/>
      <c r="J2133" s="1"/>
    </row>
    <row r="2134" spans="1:10" x14ac:dyDescent="0.25">
      <c r="A2134" s="216"/>
      <c r="B2134" s="212" t="s">
        <v>1425</v>
      </c>
      <c r="C2134" s="363" t="s">
        <v>3405</v>
      </c>
      <c r="D2134" s="214" t="s">
        <v>137</v>
      </c>
      <c r="E2134" s="235">
        <v>3196</v>
      </c>
      <c r="F2134" s="39" t="s">
        <v>3724</v>
      </c>
      <c r="G2134" s="44">
        <v>3196</v>
      </c>
      <c r="H2134" s="243">
        <f t="shared" si="33"/>
        <v>0</v>
      </c>
      <c r="I2134" s="58"/>
      <c r="J2134" s="1"/>
    </row>
    <row r="2135" spans="1:10" x14ac:dyDescent="0.25">
      <c r="A2135" s="216"/>
      <c r="B2135" s="212" t="s">
        <v>1476</v>
      </c>
      <c r="C2135" s="363" t="s">
        <v>3405</v>
      </c>
      <c r="D2135" s="214" t="s">
        <v>137</v>
      </c>
      <c r="E2135" s="235">
        <v>7772.5</v>
      </c>
      <c r="F2135" s="35">
        <v>41801</v>
      </c>
      <c r="G2135" s="44">
        <v>7772.5</v>
      </c>
      <c r="H2135" s="243">
        <f t="shared" si="33"/>
        <v>0</v>
      </c>
      <c r="I2135" s="214" t="s">
        <v>21</v>
      </c>
      <c r="J2135" s="1"/>
    </row>
    <row r="2136" spans="1:10" x14ac:dyDescent="0.25">
      <c r="A2136" s="216"/>
      <c r="B2136" s="212" t="s">
        <v>1513</v>
      </c>
      <c r="C2136" s="363" t="s">
        <v>3405</v>
      </c>
      <c r="D2136" s="214" t="s">
        <v>137</v>
      </c>
      <c r="E2136" s="235">
        <v>5877</v>
      </c>
      <c r="F2136" s="39" t="s">
        <v>3728</v>
      </c>
      <c r="G2136" s="44">
        <v>5877</v>
      </c>
      <c r="H2136" s="243">
        <f t="shared" si="33"/>
        <v>0</v>
      </c>
      <c r="I2136" s="214"/>
      <c r="J2136" s="1"/>
    </row>
    <row r="2137" spans="1:10" x14ac:dyDescent="0.25">
      <c r="A2137" s="216"/>
      <c r="B2137" s="212" t="s">
        <v>1515</v>
      </c>
      <c r="C2137" s="363" t="s">
        <v>3405</v>
      </c>
      <c r="D2137" s="214" t="s">
        <v>137</v>
      </c>
      <c r="E2137" s="235">
        <v>301.5</v>
      </c>
      <c r="F2137" s="38" t="s">
        <v>3729</v>
      </c>
      <c r="G2137" s="44">
        <v>301.5</v>
      </c>
      <c r="H2137" s="243">
        <f t="shared" si="33"/>
        <v>0</v>
      </c>
      <c r="I2137" s="214"/>
      <c r="J2137" s="1"/>
    </row>
    <row r="2138" spans="1:10" ht="15.75" x14ac:dyDescent="0.25">
      <c r="A2138" s="216"/>
      <c r="B2138" s="342" t="s">
        <v>1980</v>
      </c>
      <c r="C2138" s="343" t="s">
        <v>3573</v>
      </c>
      <c r="D2138" s="214" t="s">
        <v>137</v>
      </c>
      <c r="E2138" s="235">
        <v>8700.5</v>
      </c>
      <c r="F2138" s="38" t="s">
        <v>3748</v>
      </c>
      <c r="G2138" s="44">
        <v>8700.5</v>
      </c>
      <c r="H2138" s="243">
        <f t="shared" si="33"/>
        <v>0</v>
      </c>
      <c r="I2138" s="214" t="s">
        <v>217</v>
      </c>
      <c r="J2138" s="1"/>
    </row>
    <row r="2139" spans="1:10" ht="15.75" x14ac:dyDescent="0.25">
      <c r="A2139" s="216"/>
      <c r="B2139" s="342" t="s">
        <v>1984</v>
      </c>
      <c r="C2139" s="343" t="s">
        <v>3573</v>
      </c>
      <c r="D2139" s="214" t="s">
        <v>137</v>
      </c>
      <c r="E2139" s="235">
        <v>3543.5</v>
      </c>
      <c r="F2139" s="39" t="s">
        <v>3752</v>
      </c>
      <c r="G2139" s="44">
        <v>3543.5</v>
      </c>
      <c r="H2139" s="243">
        <f t="shared" si="33"/>
        <v>0</v>
      </c>
      <c r="I2139" s="214"/>
      <c r="J2139" s="1"/>
    </row>
    <row r="2140" spans="1:10" ht="15.75" x14ac:dyDescent="0.25">
      <c r="A2140" s="366">
        <v>41809</v>
      </c>
      <c r="B2140" s="367" t="s">
        <v>2171</v>
      </c>
      <c r="C2140" s="368" t="s">
        <v>3573</v>
      </c>
      <c r="D2140" s="214" t="s">
        <v>137</v>
      </c>
      <c r="E2140" s="235">
        <v>5253</v>
      </c>
      <c r="F2140" s="38" t="s">
        <v>3761</v>
      </c>
      <c r="G2140" s="44">
        <v>5253</v>
      </c>
      <c r="H2140" s="243">
        <f t="shared" si="33"/>
        <v>0</v>
      </c>
      <c r="I2140" s="214" t="s">
        <v>21</v>
      </c>
      <c r="J2140" s="1"/>
    </row>
    <row r="2141" spans="1:10" ht="15.75" x14ac:dyDescent="0.25">
      <c r="A2141" s="369">
        <v>41808</v>
      </c>
      <c r="B2141" s="370" t="s">
        <v>2235</v>
      </c>
      <c r="C2141" s="371" t="s">
        <v>3573</v>
      </c>
      <c r="D2141" s="214" t="s">
        <v>137</v>
      </c>
      <c r="E2141" s="235">
        <v>6519</v>
      </c>
      <c r="F2141" s="39" t="s">
        <v>3751</v>
      </c>
      <c r="G2141" s="44">
        <v>6519</v>
      </c>
      <c r="H2141" s="243">
        <f t="shared" si="33"/>
        <v>0</v>
      </c>
      <c r="I2141" s="214"/>
      <c r="J2141" s="1"/>
    </row>
    <row r="2142" spans="1:10" ht="15.75" x14ac:dyDescent="0.25">
      <c r="A2142" s="216"/>
      <c r="B2142" s="342" t="s">
        <v>1256</v>
      </c>
      <c r="C2142" s="343" t="s">
        <v>3573</v>
      </c>
      <c r="D2142" s="214" t="s">
        <v>137</v>
      </c>
      <c r="E2142" s="235">
        <v>8488</v>
      </c>
      <c r="F2142" s="35">
        <v>41811</v>
      </c>
      <c r="G2142" s="44">
        <v>8488</v>
      </c>
      <c r="H2142" s="243">
        <f t="shared" si="33"/>
        <v>0</v>
      </c>
      <c r="I2142" s="214"/>
      <c r="J2142" s="1"/>
    </row>
    <row r="2143" spans="1:10" ht="15.75" x14ac:dyDescent="0.25">
      <c r="A2143" s="216"/>
      <c r="B2143" s="342" t="s">
        <v>1413</v>
      </c>
      <c r="C2143" s="343" t="s">
        <v>3573</v>
      </c>
      <c r="D2143" s="214" t="s">
        <v>137</v>
      </c>
      <c r="E2143" s="235">
        <v>3029.5</v>
      </c>
      <c r="F2143" s="35">
        <v>41813</v>
      </c>
      <c r="G2143" s="44">
        <v>3029.5</v>
      </c>
      <c r="H2143" s="243">
        <f t="shared" si="33"/>
        <v>0</v>
      </c>
      <c r="I2143" s="214"/>
      <c r="J2143" s="1"/>
    </row>
    <row r="2144" spans="1:10" ht="15.75" x14ac:dyDescent="0.25">
      <c r="A2144" s="216"/>
      <c r="B2144" s="342" t="s">
        <v>1552</v>
      </c>
      <c r="C2144" s="343" t="s">
        <v>3573</v>
      </c>
      <c r="D2144" s="214" t="s">
        <v>137</v>
      </c>
      <c r="E2144" s="235">
        <v>2694.5</v>
      </c>
      <c r="F2144" s="35">
        <v>41815</v>
      </c>
      <c r="G2144" s="34">
        <v>2694.5</v>
      </c>
      <c r="H2144" s="243">
        <f t="shared" si="33"/>
        <v>0</v>
      </c>
      <c r="I2144" s="121"/>
      <c r="J2144" s="1"/>
    </row>
    <row r="2145" spans="1:10" ht="15.75" x14ac:dyDescent="0.25">
      <c r="A2145" s="216"/>
      <c r="B2145" s="342" t="s">
        <v>1553</v>
      </c>
      <c r="C2145" s="343" t="s">
        <v>3573</v>
      </c>
      <c r="D2145" s="214" t="s">
        <v>137</v>
      </c>
      <c r="E2145" s="235">
        <v>3736</v>
      </c>
      <c r="F2145" s="35">
        <v>41815</v>
      </c>
      <c r="G2145" s="34">
        <v>3736</v>
      </c>
      <c r="H2145" s="243">
        <f t="shared" si="33"/>
        <v>0</v>
      </c>
      <c r="I2145" s="121"/>
      <c r="J2145" s="1"/>
    </row>
    <row r="2146" spans="1:10" ht="15.75" x14ac:dyDescent="0.25">
      <c r="A2146" s="216"/>
      <c r="B2146" s="342" t="s">
        <v>1554</v>
      </c>
      <c r="C2146" s="343" t="s">
        <v>3573</v>
      </c>
      <c r="D2146" s="214" t="s">
        <v>137</v>
      </c>
      <c r="E2146" s="235">
        <v>7895</v>
      </c>
      <c r="F2146" s="38" t="s">
        <v>3675</v>
      </c>
      <c r="G2146" s="34">
        <v>7895</v>
      </c>
      <c r="H2146" s="243">
        <f t="shared" si="33"/>
        <v>0</v>
      </c>
      <c r="I2146" s="121" t="s">
        <v>21</v>
      </c>
      <c r="J2146" s="1"/>
    </row>
    <row r="2147" spans="1:10" x14ac:dyDescent="0.25">
      <c r="A2147" s="216"/>
      <c r="B2147" s="212" t="s">
        <v>1829</v>
      </c>
      <c r="C2147" s="253" t="s">
        <v>3681</v>
      </c>
      <c r="D2147" s="214" t="s">
        <v>137</v>
      </c>
      <c r="E2147" s="235">
        <v>3452.5</v>
      </c>
      <c r="F2147" s="35">
        <v>41818</v>
      </c>
      <c r="G2147" s="44">
        <v>3452.5</v>
      </c>
      <c r="H2147" s="243">
        <f t="shared" si="33"/>
        <v>0</v>
      </c>
      <c r="I2147" s="214"/>
      <c r="J2147" s="1"/>
    </row>
    <row r="2148" spans="1:10" ht="15.75" x14ac:dyDescent="0.25">
      <c r="A2148" s="216"/>
      <c r="B2148" s="342" t="s">
        <v>1335</v>
      </c>
      <c r="C2148" s="343" t="s">
        <v>3573</v>
      </c>
      <c r="D2148" s="214" t="s">
        <v>791</v>
      </c>
      <c r="E2148" s="235">
        <v>7512</v>
      </c>
      <c r="F2148" s="35">
        <v>41813</v>
      </c>
      <c r="G2148" s="44">
        <v>7512</v>
      </c>
      <c r="H2148" s="243">
        <f t="shared" si="33"/>
        <v>0</v>
      </c>
      <c r="I2148" s="214"/>
      <c r="J2148" s="1"/>
    </row>
    <row r="2149" spans="1:10" x14ac:dyDescent="0.25">
      <c r="A2149" s="216"/>
      <c r="B2149" s="212" t="s">
        <v>1965</v>
      </c>
      <c r="C2149" s="363" t="s">
        <v>3405</v>
      </c>
      <c r="D2149" s="214" t="s">
        <v>435</v>
      </c>
      <c r="E2149" s="235">
        <v>3791.5</v>
      </c>
      <c r="F2149" s="39" t="s">
        <v>3474</v>
      </c>
      <c r="G2149" s="34">
        <v>3791.5</v>
      </c>
      <c r="H2149" s="86">
        <f t="shared" si="33"/>
        <v>0</v>
      </c>
      <c r="I2149" s="121"/>
      <c r="J2149" s="1"/>
    </row>
    <row r="2150" spans="1:10" x14ac:dyDescent="0.25">
      <c r="A2150" s="216"/>
      <c r="B2150" s="212" t="s">
        <v>2348</v>
      </c>
      <c r="C2150" s="363" t="s">
        <v>3405</v>
      </c>
      <c r="D2150" s="214" t="s">
        <v>435</v>
      </c>
      <c r="E2150" s="235">
        <v>301.60000000000002</v>
      </c>
      <c r="F2150" s="35">
        <v>41796</v>
      </c>
      <c r="G2150" s="44">
        <v>301.60000000000002</v>
      </c>
      <c r="H2150" s="243">
        <f t="shared" si="33"/>
        <v>0</v>
      </c>
      <c r="I2150" s="214"/>
      <c r="J2150" s="1"/>
    </row>
    <row r="2151" spans="1:10" ht="34.5" x14ac:dyDescent="0.25">
      <c r="A2151" s="216"/>
      <c r="B2151" s="342" t="s">
        <v>2290</v>
      </c>
      <c r="C2151" s="343" t="s">
        <v>3573</v>
      </c>
      <c r="D2151" s="214" t="s">
        <v>435</v>
      </c>
      <c r="E2151" s="235">
        <v>2674.7</v>
      </c>
      <c r="F2151" s="359" t="s">
        <v>3764</v>
      </c>
      <c r="G2151" s="44">
        <v>2674.7</v>
      </c>
      <c r="H2151" s="243">
        <f t="shared" si="33"/>
        <v>0</v>
      </c>
      <c r="I2151" s="214"/>
      <c r="J2151" s="1"/>
    </row>
    <row r="2152" spans="1:10" x14ac:dyDescent="0.25">
      <c r="A2152" s="216"/>
      <c r="B2152" s="212" t="s">
        <v>1750</v>
      </c>
      <c r="C2152" s="253" t="s">
        <v>3681</v>
      </c>
      <c r="D2152" s="214" t="s">
        <v>435</v>
      </c>
      <c r="E2152" s="235">
        <v>3183.6</v>
      </c>
      <c r="F2152" s="35">
        <v>41817</v>
      </c>
      <c r="G2152" s="44">
        <v>3183.6</v>
      </c>
      <c r="H2152" s="243">
        <f t="shared" si="33"/>
        <v>0</v>
      </c>
      <c r="I2152" s="214"/>
      <c r="J2152" s="1"/>
    </row>
    <row r="2153" spans="1:10" ht="15.75" x14ac:dyDescent="0.25">
      <c r="A2153" s="216"/>
      <c r="B2153" s="342" t="s">
        <v>1461</v>
      </c>
      <c r="C2153" s="343" t="s">
        <v>3573</v>
      </c>
      <c r="D2153" s="214" t="s">
        <v>255</v>
      </c>
      <c r="E2153" s="235">
        <v>7323.5</v>
      </c>
      <c r="F2153" s="38" t="s">
        <v>3670</v>
      </c>
      <c r="G2153" s="34">
        <v>7323.5</v>
      </c>
      <c r="H2153" s="243">
        <f t="shared" si="33"/>
        <v>0</v>
      </c>
      <c r="I2153" s="121" t="s">
        <v>21</v>
      </c>
      <c r="J2153" s="1"/>
    </row>
    <row r="2154" spans="1:10" x14ac:dyDescent="0.25">
      <c r="A2154" s="216"/>
      <c r="B2154" s="212" t="s">
        <v>2197</v>
      </c>
      <c r="C2154" s="363" t="s">
        <v>3405</v>
      </c>
      <c r="D2154" s="214" t="s">
        <v>596</v>
      </c>
      <c r="E2154" s="235">
        <v>8027.4</v>
      </c>
      <c r="F2154" s="38" t="s">
        <v>3502</v>
      </c>
      <c r="G2154" s="44">
        <v>8027.4</v>
      </c>
      <c r="H2154" s="243">
        <f t="shared" si="33"/>
        <v>0</v>
      </c>
      <c r="I2154" s="214" t="s">
        <v>21</v>
      </c>
      <c r="J2154" s="1"/>
    </row>
    <row r="2155" spans="1:10" x14ac:dyDescent="0.25">
      <c r="A2155" s="216"/>
      <c r="B2155" s="212" t="s">
        <v>1261</v>
      </c>
      <c r="C2155" s="363" t="s">
        <v>3405</v>
      </c>
      <c r="D2155" s="214" t="s">
        <v>956</v>
      </c>
      <c r="E2155" s="235">
        <v>5846</v>
      </c>
      <c r="F2155" s="35">
        <v>41799</v>
      </c>
      <c r="G2155" s="44">
        <v>5846</v>
      </c>
      <c r="H2155" s="243">
        <f t="shared" si="33"/>
        <v>0</v>
      </c>
      <c r="I2155" s="214" t="s">
        <v>3427</v>
      </c>
      <c r="J2155" s="1"/>
    </row>
    <row r="2156" spans="1:10" ht="15.75" x14ac:dyDescent="0.25">
      <c r="A2156" s="216"/>
      <c r="B2156" s="342" t="s">
        <v>1895</v>
      </c>
      <c r="C2156" s="343" t="s">
        <v>3573</v>
      </c>
      <c r="D2156" s="214" t="s">
        <v>956</v>
      </c>
      <c r="E2156" s="235">
        <v>6199</v>
      </c>
      <c r="F2156" s="270" t="s">
        <v>3744</v>
      </c>
      <c r="G2156" s="44">
        <v>6199</v>
      </c>
      <c r="H2156" s="243">
        <f t="shared" si="33"/>
        <v>0</v>
      </c>
      <c r="I2156" s="214" t="s">
        <v>3427</v>
      </c>
      <c r="J2156" s="1"/>
    </row>
    <row r="2157" spans="1:10" ht="15.75" x14ac:dyDescent="0.25">
      <c r="A2157" s="216"/>
      <c r="B2157" s="342" t="s">
        <v>2311</v>
      </c>
      <c r="C2157" s="343" t="s">
        <v>3573</v>
      </c>
      <c r="D2157" s="214" t="s">
        <v>956</v>
      </c>
      <c r="E2157" s="235">
        <v>7198</v>
      </c>
      <c r="F2157" s="35">
        <v>41810</v>
      </c>
      <c r="G2157" s="44">
        <v>7198</v>
      </c>
      <c r="H2157" s="243">
        <f t="shared" si="33"/>
        <v>0</v>
      </c>
      <c r="I2157" s="214" t="s">
        <v>217</v>
      </c>
      <c r="J2157" s="1"/>
    </row>
    <row r="2158" spans="1:10" ht="15.75" x14ac:dyDescent="0.25">
      <c r="A2158" s="216"/>
      <c r="B2158" s="342" t="s">
        <v>1374</v>
      </c>
      <c r="C2158" s="343" t="s">
        <v>3573</v>
      </c>
      <c r="D2158" s="214" t="s">
        <v>956</v>
      </c>
      <c r="E2158" s="235">
        <v>5456</v>
      </c>
      <c r="F2158" s="35">
        <v>41813</v>
      </c>
      <c r="G2158" s="44">
        <v>5456</v>
      </c>
      <c r="H2158" s="243">
        <f t="shared" si="33"/>
        <v>0</v>
      </c>
      <c r="I2158" s="214" t="s">
        <v>3427</v>
      </c>
      <c r="J2158" s="1"/>
    </row>
    <row r="2159" spans="1:10" ht="15.75" x14ac:dyDescent="0.25">
      <c r="A2159" s="216"/>
      <c r="B2159" s="342" t="s">
        <v>1635</v>
      </c>
      <c r="C2159" s="343" t="s">
        <v>3573</v>
      </c>
      <c r="D2159" s="214" t="s">
        <v>844</v>
      </c>
      <c r="E2159" s="235">
        <v>1967</v>
      </c>
      <c r="F2159" s="35">
        <v>41803</v>
      </c>
      <c r="G2159" s="44">
        <v>1967</v>
      </c>
      <c r="H2159" s="243">
        <f t="shared" si="33"/>
        <v>0</v>
      </c>
      <c r="I2159" s="214" t="s">
        <v>12</v>
      </c>
      <c r="J2159" s="1"/>
    </row>
    <row r="2160" spans="1:10" x14ac:dyDescent="0.25">
      <c r="A2160" s="216"/>
      <c r="B2160" s="224"/>
      <c r="C2160" s="361"/>
      <c r="D2160" s="20"/>
      <c r="E2160" s="239"/>
      <c r="F2160" s="35"/>
      <c r="G2160" s="44"/>
      <c r="H2160" s="243">
        <f t="shared" ref="H2160:H2165" si="34">E2160-G2160</f>
        <v>0</v>
      </c>
      <c r="I2160" s="214"/>
      <c r="J2160" s="1"/>
    </row>
    <row r="2161" spans="1:10" x14ac:dyDescent="0.25">
      <c r="A2161" s="216"/>
      <c r="B2161" s="224"/>
      <c r="C2161" s="361"/>
      <c r="D2161" s="20"/>
      <c r="E2161" s="239"/>
      <c r="F2161" s="35"/>
      <c r="G2161" s="44"/>
      <c r="H2161" s="243">
        <f t="shared" si="34"/>
        <v>0</v>
      </c>
      <c r="I2161" s="214"/>
      <c r="J2161" s="1"/>
    </row>
    <row r="2162" spans="1:10" x14ac:dyDescent="0.25">
      <c r="A2162" s="216"/>
      <c r="B2162" s="212"/>
      <c r="C2162" s="332"/>
      <c r="D2162" s="20" t="s">
        <v>1906</v>
      </c>
      <c r="E2162" s="239"/>
      <c r="F2162" s="45"/>
      <c r="G2162" s="44"/>
      <c r="H2162" s="86">
        <f t="shared" si="34"/>
        <v>0</v>
      </c>
      <c r="I2162" s="20"/>
      <c r="J2162" s="1"/>
    </row>
    <row r="2163" spans="1:10" x14ac:dyDescent="0.25">
      <c r="A2163" s="216"/>
      <c r="B2163" s="212"/>
      <c r="C2163" s="217"/>
      <c r="D2163" s="33" t="s">
        <v>1906</v>
      </c>
      <c r="E2163" s="34"/>
      <c r="F2163" s="287"/>
      <c r="G2163" s="34"/>
      <c r="H2163" s="248">
        <f t="shared" si="34"/>
        <v>0</v>
      </c>
    </row>
    <row r="2164" spans="1:10" ht="15.75" x14ac:dyDescent="0.25">
      <c r="A2164" s="216"/>
      <c r="B2164" s="212"/>
      <c r="C2164" s="224"/>
      <c r="D2164" s="297"/>
      <c r="E2164" s="36"/>
      <c r="F2164" s="289"/>
      <c r="G2164" s="36"/>
      <c r="H2164" s="248">
        <f t="shared" si="34"/>
        <v>0</v>
      </c>
    </row>
    <row r="2165" spans="1:10" ht="15.75" x14ac:dyDescent="0.25">
      <c r="A2165" s="216"/>
      <c r="B2165" s="212"/>
      <c r="C2165" s="224"/>
      <c r="D2165" s="297"/>
      <c r="E2165" s="36"/>
      <c r="F2165" s="289"/>
      <c r="G2165" s="36"/>
      <c r="H2165" s="248">
        <f t="shared" si="34"/>
        <v>0</v>
      </c>
    </row>
    <row r="2166" spans="1:10" ht="15.75" thickBot="1" x14ac:dyDescent="0.3">
      <c r="D2166" s="300"/>
      <c r="E2166" s="50"/>
      <c r="F2166" s="301"/>
      <c r="G2166" s="302"/>
      <c r="H2166" s="303"/>
    </row>
    <row r="2167" spans="1:10" ht="15.75" thickTop="1" x14ac:dyDescent="0.25">
      <c r="A2167" s="304"/>
      <c r="B2167" s="305"/>
      <c r="C2167" s="306"/>
      <c r="D2167" s="127"/>
      <c r="E2167" s="307">
        <f>SUM(E4:E2166)</f>
        <v>29096224.780000001</v>
      </c>
      <c r="F2167" s="308"/>
      <c r="G2167" s="309">
        <f>SUM(G4:G2165)</f>
        <v>24960149.749999974</v>
      </c>
      <c r="H2167" s="310"/>
    </row>
    <row r="2168" spans="1:10" ht="15.75" thickBot="1" x14ac:dyDescent="0.3">
      <c r="A2168" s="304"/>
      <c r="B2168" s="305"/>
      <c r="C2168" s="306"/>
      <c r="D2168" s="127"/>
      <c r="E2168" s="311"/>
      <c r="F2168" s="308"/>
      <c r="G2168" s="312"/>
      <c r="H2168" s="310"/>
    </row>
    <row r="2169" spans="1:10" x14ac:dyDescent="0.25">
      <c r="A2169" s="304"/>
      <c r="B2169" s="305"/>
      <c r="C2169" s="306"/>
      <c r="D2169" s="127"/>
      <c r="E2169" s="127"/>
      <c r="F2169" s="308"/>
      <c r="G2169" s="313"/>
      <c r="H2169" s="310"/>
    </row>
    <row r="2170" spans="1:10" ht="31.5" x14ac:dyDescent="0.25">
      <c r="A2170" s="304"/>
      <c r="B2170" s="305"/>
      <c r="C2170" s="306"/>
      <c r="D2170" s="28"/>
      <c r="E2170" s="314" t="s">
        <v>748</v>
      </c>
      <c r="F2170" s="308"/>
      <c r="G2170" s="315" t="s">
        <v>749</v>
      </c>
      <c r="H2170" s="310"/>
    </row>
    <row r="2171" spans="1:10" x14ac:dyDescent="0.25">
      <c r="A2171" s="304"/>
      <c r="B2171" s="305"/>
      <c r="C2171" s="306"/>
      <c r="D2171" s="127"/>
      <c r="E2171" s="127"/>
      <c r="F2171" s="308"/>
      <c r="G2171" s="313"/>
      <c r="H2171" s="310"/>
      <c r="I2171" s="21"/>
    </row>
    <row r="2172" spans="1:10" x14ac:dyDescent="0.25">
      <c r="A2172" s="304"/>
      <c r="B2172" s="305"/>
      <c r="C2172" s="306"/>
      <c r="D2172" s="127"/>
      <c r="E2172" s="127"/>
      <c r="F2172" s="308"/>
      <c r="G2172" s="313"/>
      <c r="H2172" s="310"/>
      <c r="I2172" s="21"/>
    </row>
    <row r="2173" spans="1:10" x14ac:dyDescent="0.25">
      <c r="A2173" s="304"/>
      <c r="B2173" s="305"/>
      <c r="C2173" s="306"/>
      <c r="D2173" s="127"/>
      <c r="E2173" s="127"/>
      <c r="F2173" s="308"/>
      <c r="G2173" s="313"/>
      <c r="H2173" s="310"/>
      <c r="I2173" s="21"/>
    </row>
    <row r="2174" spans="1:10" ht="21" x14ac:dyDescent="0.35">
      <c r="A2174" s="304"/>
      <c r="B2174" s="305"/>
      <c r="C2174" s="306"/>
      <c r="D2174" s="127"/>
      <c r="E2174" s="643">
        <f>E2167-G2167</f>
        <v>4136075.0300000273</v>
      </c>
      <c r="F2174" s="644"/>
      <c r="G2174" s="644"/>
      <c r="H2174" s="310"/>
      <c r="I2174" s="21"/>
    </row>
    <row r="2175" spans="1:10" x14ac:dyDescent="0.25">
      <c r="A2175" s="304"/>
      <c r="B2175" s="305"/>
      <c r="C2175" s="306"/>
      <c r="D2175" s="127"/>
      <c r="E2175" s="127"/>
      <c r="F2175" s="308"/>
      <c r="G2175" s="313"/>
      <c r="H2175" s="310"/>
      <c r="I2175" s="21"/>
    </row>
    <row r="2176" spans="1:10" ht="18.75" x14ac:dyDescent="0.3">
      <c r="A2176" s="304"/>
      <c r="B2176" s="305"/>
      <c r="C2176" s="306"/>
      <c r="D2176" s="127"/>
      <c r="E2176" s="656" t="s">
        <v>2577</v>
      </c>
      <c r="F2176" s="656"/>
      <c r="G2176" s="656"/>
      <c r="H2176" s="310"/>
      <c r="I2176" s="21"/>
    </row>
    <row r="2177" spans="1:9" x14ac:dyDescent="0.25">
      <c r="A2177" s="304"/>
      <c r="B2177" s="305"/>
      <c r="C2177" s="306"/>
      <c r="D2177" s="127"/>
      <c r="E2177" s="127"/>
      <c r="F2177" s="308"/>
      <c r="G2177" s="313"/>
      <c r="H2177" s="310"/>
      <c r="I2177" s="21"/>
    </row>
    <row r="2178" spans="1:9" x14ac:dyDescent="0.25">
      <c r="A2178" s="304"/>
      <c r="B2178" s="305"/>
      <c r="C2178" s="306"/>
      <c r="D2178" s="127"/>
      <c r="E2178" s="127"/>
      <c r="F2178" s="308"/>
      <c r="G2178" s="313"/>
      <c r="H2178" s="310"/>
      <c r="I2178" s="21"/>
    </row>
    <row r="2179" spans="1:9" x14ac:dyDescent="0.25">
      <c r="A2179" s="304"/>
      <c r="B2179" s="305"/>
      <c r="C2179" s="306"/>
      <c r="D2179" s="127"/>
      <c r="E2179" s="127"/>
      <c r="F2179" s="308"/>
      <c r="G2179" s="313"/>
      <c r="H2179" s="310"/>
      <c r="I2179" s="21"/>
    </row>
  </sheetData>
  <sortState ref="A3:I2159">
    <sortCondition ref="D3:D2159"/>
  </sortState>
  <mergeCells count="3">
    <mergeCell ref="A1:F1"/>
    <mergeCell ref="E2174:G2174"/>
    <mergeCell ref="E2176:G217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6"/>
  <sheetViews>
    <sheetView topLeftCell="A1774" workbookViewId="0">
      <selection activeCell="G1796" sqref="G1796"/>
    </sheetView>
  </sheetViews>
  <sheetFormatPr baseColWidth="10" defaultRowHeight="15" x14ac:dyDescent="0.25"/>
  <cols>
    <col min="1" max="1" width="11.28515625" style="415" customWidth="1"/>
    <col min="2" max="2" width="9.28515625" style="87" customWidth="1"/>
    <col min="3" max="3" width="5.5703125" style="299" customWidth="1"/>
    <col min="4" max="4" width="30.85546875" style="21" customWidth="1"/>
    <col min="5" max="5" width="14.7109375" style="317" customWidth="1"/>
    <col min="6" max="6" width="22" style="441" customWidth="1"/>
    <col min="7" max="7" width="26.7109375" style="317" bestFit="1" customWidth="1"/>
    <col min="8" max="8" width="15.28515625" style="33" customWidth="1"/>
    <col min="9" max="9" width="11.42578125" style="28"/>
    <col min="10" max="16384" width="11.42578125" style="21"/>
  </cols>
  <sheetData>
    <row r="1" spans="1:9" ht="18.75" x14ac:dyDescent="0.3">
      <c r="A1" s="655" t="s">
        <v>3794</v>
      </c>
      <c r="B1" s="655"/>
      <c r="C1" s="655"/>
      <c r="D1" s="655"/>
      <c r="E1" s="655"/>
      <c r="F1" s="655"/>
      <c r="G1" s="201"/>
      <c r="H1" s="378"/>
    </row>
    <row r="2" spans="1:9" ht="35.25" thickBot="1" x14ac:dyDescent="0.35">
      <c r="A2" s="404" t="s">
        <v>1</v>
      </c>
      <c r="B2" s="204" t="s">
        <v>2</v>
      </c>
      <c r="C2" s="205"/>
      <c r="D2" s="206" t="s">
        <v>1132</v>
      </c>
      <c r="E2" s="379" t="s">
        <v>4</v>
      </c>
      <c r="F2" s="417" t="s">
        <v>5</v>
      </c>
      <c r="G2" s="281" t="s">
        <v>6</v>
      </c>
      <c r="H2" s="380" t="s">
        <v>7</v>
      </c>
    </row>
    <row r="3" spans="1:9" ht="15.75" thickTop="1" x14ac:dyDescent="0.25">
      <c r="A3" s="405"/>
      <c r="B3" s="224" t="s">
        <v>1801</v>
      </c>
      <c r="C3" s="361" t="s">
        <v>3878</v>
      </c>
      <c r="D3" s="58" t="s">
        <v>667</v>
      </c>
      <c r="E3" s="58">
        <v>988</v>
      </c>
      <c r="F3" s="418">
        <v>41832</v>
      </c>
      <c r="G3" s="268">
        <v>988</v>
      </c>
      <c r="H3" s="325">
        <f t="shared" ref="H3:H66" si="0">E3-G3</f>
        <v>0</v>
      </c>
      <c r="I3" s="121" t="s">
        <v>12</v>
      </c>
    </row>
    <row r="4" spans="1:9" x14ac:dyDescent="0.25">
      <c r="A4" s="406"/>
      <c r="B4" s="285" t="s">
        <v>1738</v>
      </c>
      <c r="C4" s="361" t="s">
        <v>3878</v>
      </c>
      <c r="D4" s="58" t="s">
        <v>3890</v>
      </c>
      <c r="E4" s="235">
        <v>2359.4</v>
      </c>
      <c r="F4" s="425">
        <v>41832</v>
      </c>
      <c r="G4" s="34">
        <v>2359.4</v>
      </c>
      <c r="H4" s="243">
        <f t="shared" si="0"/>
        <v>0</v>
      </c>
      <c r="I4" s="121" t="s">
        <v>217</v>
      </c>
    </row>
    <row r="5" spans="1:9" x14ac:dyDescent="0.25">
      <c r="A5" s="406"/>
      <c r="B5" s="285" t="s">
        <v>1282</v>
      </c>
      <c r="C5" s="361" t="s">
        <v>3878</v>
      </c>
      <c r="D5" s="214" t="s">
        <v>3976</v>
      </c>
      <c r="E5" s="235">
        <v>3960</v>
      </c>
      <c r="F5" s="419">
        <v>41841</v>
      </c>
      <c r="G5" s="44">
        <v>3960</v>
      </c>
      <c r="H5" s="243">
        <f t="shared" si="0"/>
        <v>0</v>
      </c>
      <c r="I5" s="214" t="s">
        <v>27</v>
      </c>
    </row>
    <row r="6" spans="1:9" x14ac:dyDescent="0.25">
      <c r="A6" s="406"/>
      <c r="B6" s="217" t="s">
        <v>1241</v>
      </c>
      <c r="C6" s="363" t="s">
        <v>3681</v>
      </c>
      <c r="D6" s="214" t="s">
        <v>115</v>
      </c>
      <c r="E6" s="382">
        <v>216</v>
      </c>
      <c r="F6" s="419">
        <v>41825</v>
      </c>
      <c r="G6" s="34">
        <v>216</v>
      </c>
      <c r="H6" s="243">
        <f t="shared" si="0"/>
        <v>0</v>
      </c>
      <c r="I6" s="121"/>
    </row>
    <row r="7" spans="1:9" x14ac:dyDescent="0.25">
      <c r="A7" s="406"/>
      <c r="B7" s="217" t="s">
        <v>1289</v>
      </c>
      <c r="C7" s="363" t="s">
        <v>3681</v>
      </c>
      <c r="D7" s="214" t="s">
        <v>115</v>
      </c>
      <c r="E7" s="382">
        <v>239.5</v>
      </c>
      <c r="F7" s="419">
        <v>41826</v>
      </c>
      <c r="G7" s="44">
        <v>239.5</v>
      </c>
      <c r="H7" s="243">
        <f t="shared" si="0"/>
        <v>0</v>
      </c>
      <c r="I7" s="214"/>
    </row>
    <row r="8" spans="1:9" x14ac:dyDescent="0.25">
      <c r="A8" s="406">
        <v>41834</v>
      </c>
      <c r="B8" s="285" t="s">
        <v>1922</v>
      </c>
      <c r="C8" s="361" t="s">
        <v>3878</v>
      </c>
      <c r="D8" s="214" t="s">
        <v>115</v>
      </c>
      <c r="E8" s="235">
        <v>156</v>
      </c>
      <c r="F8" s="419">
        <v>41834</v>
      </c>
      <c r="G8" s="44">
        <v>156</v>
      </c>
      <c r="H8" s="243">
        <f t="shared" si="0"/>
        <v>0</v>
      </c>
      <c r="I8" s="214"/>
    </row>
    <row r="9" spans="1:9" x14ac:dyDescent="0.25">
      <c r="A9" s="406">
        <v>41846</v>
      </c>
      <c r="B9" s="446" t="s">
        <v>1799</v>
      </c>
      <c r="C9" s="228" t="s">
        <v>4001</v>
      </c>
      <c r="D9" s="214" t="s">
        <v>115</v>
      </c>
      <c r="E9" s="235">
        <v>680</v>
      </c>
      <c r="F9" s="419">
        <v>41846</v>
      </c>
      <c r="G9" s="44">
        <v>680</v>
      </c>
      <c r="H9" s="243">
        <f t="shared" si="0"/>
        <v>0</v>
      </c>
      <c r="I9" s="121"/>
    </row>
    <row r="10" spans="1:9" x14ac:dyDescent="0.25">
      <c r="A10" s="406"/>
      <c r="B10" s="217" t="s">
        <v>2298</v>
      </c>
      <c r="C10" s="363" t="s">
        <v>3681</v>
      </c>
      <c r="D10" s="214" t="s">
        <v>19</v>
      </c>
      <c r="E10" s="382">
        <v>10483</v>
      </c>
      <c r="F10" s="422" t="s">
        <v>3832</v>
      </c>
      <c r="G10" s="44">
        <v>10483</v>
      </c>
      <c r="H10" s="243">
        <f t="shared" si="0"/>
        <v>0</v>
      </c>
      <c r="I10" s="214" t="s">
        <v>21</v>
      </c>
    </row>
    <row r="11" spans="1:9" x14ac:dyDescent="0.25">
      <c r="A11" s="406"/>
      <c r="B11" s="217" t="s">
        <v>1216</v>
      </c>
      <c r="C11" s="363" t="s">
        <v>3681</v>
      </c>
      <c r="D11" s="214" t="s">
        <v>19</v>
      </c>
      <c r="E11" s="382">
        <v>414735.55</v>
      </c>
      <c r="F11" s="423"/>
      <c r="G11" s="336"/>
      <c r="H11" s="243">
        <f t="shared" si="0"/>
        <v>414735.55</v>
      </c>
      <c r="I11" s="121" t="s">
        <v>3843</v>
      </c>
    </row>
    <row r="12" spans="1:9" x14ac:dyDescent="0.25">
      <c r="A12" s="406"/>
      <c r="B12" s="217" t="s">
        <v>1238</v>
      </c>
      <c r="C12" s="363" t="s">
        <v>3681</v>
      </c>
      <c r="D12" s="214" t="s">
        <v>19</v>
      </c>
      <c r="E12" s="382">
        <v>498048.45</v>
      </c>
      <c r="F12" s="423"/>
      <c r="G12" s="336"/>
      <c r="H12" s="243">
        <f t="shared" si="0"/>
        <v>498048.45</v>
      </c>
      <c r="I12" s="121" t="s">
        <v>3843</v>
      </c>
    </row>
    <row r="13" spans="1:9" x14ac:dyDescent="0.25">
      <c r="A13" s="406"/>
      <c r="B13" s="285" t="s">
        <v>1689</v>
      </c>
      <c r="C13" s="361" t="s">
        <v>3878</v>
      </c>
      <c r="D13" s="58" t="s">
        <v>19</v>
      </c>
      <c r="E13" s="235">
        <v>5988</v>
      </c>
      <c r="F13" s="419">
        <v>41831</v>
      </c>
      <c r="G13" s="34">
        <v>5988</v>
      </c>
      <c r="H13" s="243">
        <f t="shared" si="0"/>
        <v>0</v>
      </c>
      <c r="I13" s="121" t="s">
        <v>217</v>
      </c>
    </row>
    <row r="14" spans="1:9" x14ac:dyDescent="0.25">
      <c r="A14" s="406"/>
      <c r="B14" s="285" t="s">
        <v>2342</v>
      </c>
      <c r="C14" s="361" t="s">
        <v>3878</v>
      </c>
      <c r="D14" s="214" t="s">
        <v>19</v>
      </c>
      <c r="E14" s="235">
        <v>5988.5</v>
      </c>
      <c r="F14" s="419">
        <v>41838</v>
      </c>
      <c r="G14" s="44">
        <v>5988.5</v>
      </c>
      <c r="H14" s="243">
        <f t="shared" si="0"/>
        <v>0</v>
      </c>
      <c r="I14" s="214" t="s">
        <v>1074</v>
      </c>
    </row>
    <row r="15" spans="1:9" x14ac:dyDescent="0.25">
      <c r="A15" s="406">
        <v>41849</v>
      </c>
      <c r="B15" s="446" t="s">
        <v>2033</v>
      </c>
      <c r="C15" s="228" t="s">
        <v>4001</v>
      </c>
      <c r="D15" s="20" t="s">
        <v>19</v>
      </c>
      <c r="E15" s="239">
        <v>71380</v>
      </c>
      <c r="F15" s="419">
        <v>41851</v>
      </c>
      <c r="G15" s="44">
        <v>71380</v>
      </c>
      <c r="H15" s="243">
        <f t="shared" si="0"/>
        <v>0</v>
      </c>
      <c r="I15" s="18" t="s">
        <v>12</v>
      </c>
    </row>
    <row r="16" spans="1:9" x14ac:dyDescent="0.25">
      <c r="A16" s="406">
        <v>41851</v>
      </c>
      <c r="B16" s="446" t="s">
        <v>2263</v>
      </c>
      <c r="C16" s="228" t="s">
        <v>4001</v>
      </c>
      <c r="D16" s="20" t="s">
        <v>19</v>
      </c>
      <c r="E16" s="239">
        <v>12342.5</v>
      </c>
      <c r="F16" s="419">
        <v>41851</v>
      </c>
      <c r="G16" s="44">
        <v>12342.5</v>
      </c>
      <c r="H16" s="243">
        <f t="shared" si="0"/>
        <v>0</v>
      </c>
      <c r="I16" s="20" t="s">
        <v>162</v>
      </c>
    </row>
    <row r="17" spans="1:9" x14ac:dyDescent="0.25">
      <c r="A17" s="406"/>
      <c r="B17" s="285" t="s">
        <v>1666</v>
      </c>
      <c r="C17" s="361" t="s">
        <v>3878</v>
      </c>
      <c r="D17" s="58" t="s">
        <v>666</v>
      </c>
      <c r="E17" s="235">
        <v>23920</v>
      </c>
      <c r="F17" s="419">
        <v>41830</v>
      </c>
      <c r="G17" s="34">
        <v>23920</v>
      </c>
      <c r="H17" s="243">
        <f t="shared" si="0"/>
        <v>0</v>
      </c>
      <c r="I17" s="121"/>
    </row>
    <row r="18" spans="1:9" x14ac:dyDescent="0.25">
      <c r="A18" s="406"/>
      <c r="B18" s="285" t="s">
        <v>1669</v>
      </c>
      <c r="C18" s="361" t="s">
        <v>3878</v>
      </c>
      <c r="D18" s="58" t="s">
        <v>666</v>
      </c>
      <c r="E18" s="235">
        <v>353.5</v>
      </c>
      <c r="F18" s="419">
        <v>41830</v>
      </c>
      <c r="G18" s="34">
        <v>353.5</v>
      </c>
      <c r="H18" s="243">
        <f t="shared" si="0"/>
        <v>0</v>
      </c>
      <c r="I18" s="121"/>
    </row>
    <row r="19" spans="1:9" x14ac:dyDescent="0.25">
      <c r="A19" s="406"/>
      <c r="B19" s="217" t="s">
        <v>2024</v>
      </c>
      <c r="C19" s="363" t="s">
        <v>3681</v>
      </c>
      <c r="D19" s="214" t="s">
        <v>163</v>
      </c>
      <c r="E19" s="382">
        <v>3484</v>
      </c>
      <c r="F19" s="419">
        <v>41821</v>
      </c>
      <c r="G19" s="44">
        <v>3484</v>
      </c>
      <c r="H19" s="86">
        <f t="shared" si="0"/>
        <v>0</v>
      </c>
      <c r="I19" s="214"/>
    </row>
    <row r="20" spans="1:9" x14ac:dyDescent="0.25">
      <c r="A20" s="406"/>
      <c r="B20" s="217" t="s">
        <v>2119</v>
      </c>
      <c r="C20" s="363" t="s">
        <v>3681</v>
      </c>
      <c r="D20" s="214" t="s">
        <v>163</v>
      </c>
      <c r="E20" s="382">
        <v>1630.5</v>
      </c>
      <c r="F20" s="419">
        <v>41823</v>
      </c>
      <c r="G20" s="44">
        <v>1630.5</v>
      </c>
      <c r="H20" s="86">
        <f t="shared" si="0"/>
        <v>0</v>
      </c>
      <c r="I20" s="214" t="s">
        <v>162</v>
      </c>
    </row>
    <row r="21" spans="1:9" x14ac:dyDescent="0.25">
      <c r="A21" s="406"/>
      <c r="B21" s="217" t="s">
        <v>1142</v>
      </c>
      <c r="C21" s="363" t="s">
        <v>3681</v>
      </c>
      <c r="D21" s="214" t="s">
        <v>163</v>
      </c>
      <c r="E21" s="382">
        <v>5661.4</v>
      </c>
      <c r="F21" s="419">
        <v>41827</v>
      </c>
      <c r="G21" s="44">
        <v>5661.4</v>
      </c>
      <c r="H21" s="243">
        <f t="shared" si="0"/>
        <v>0</v>
      </c>
      <c r="I21" s="214" t="s">
        <v>162</v>
      </c>
    </row>
    <row r="22" spans="1:9" x14ac:dyDescent="0.25">
      <c r="A22" s="406"/>
      <c r="B22" s="217" t="s">
        <v>1391</v>
      </c>
      <c r="C22" s="363" t="s">
        <v>3681</v>
      </c>
      <c r="D22" s="214" t="s">
        <v>163</v>
      </c>
      <c r="E22" s="235">
        <v>13601</v>
      </c>
      <c r="F22" s="422" t="s">
        <v>3855</v>
      </c>
      <c r="G22" s="44">
        <v>13601</v>
      </c>
      <c r="H22" s="243">
        <f t="shared" si="0"/>
        <v>0</v>
      </c>
      <c r="I22" s="214"/>
    </row>
    <row r="23" spans="1:9" x14ac:dyDescent="0.25">
      <c r="A23" s="406"/>
      <c r="B23" s="285" t="s">
        <v>1656</v>
      </c>
      <c r="C23" s="361" t="s">
        <v>3878</v>
      </c>
      <c r="D23" s="58" t="s">
        <v>163</v>
      </c>
      <c r="E23" s="235">
        <v>20474</v>
      </c>
      <c r="F23" s="425">
        <v>41832</v>
      </c>
      <c r="G23" s="56">
        <v>20474</v>
      </c>
      <c r="H23" s="243">
        <f t="shared" si="0"/>
        <v>0</v>
      </c>
      <c r="I23" s="121" t="s">
        <v>162</v>
      </c>
    </row>
    <row r="24" spans="1:9" x14ac:dyDescent="0.25">
      <c r="A24" s="406"/>
      <c r="B24" s="285" t="s">
        <v>1989</v>
      </c>
      <c r="C24" s="361" t="s">
        <v>3878</v>
      </c>
      <c r="D24" s="214" t="s">
        <v>163</v>
      </c>
      <c r="E24" s="235">
        <v>10017.6</v>
      </c>
      <c r="F24" s="419">
        <v>41834</v>
      </c>
      <c r="G24" s="44">
        <v>10017.6</v>
      </c>
      <c r="H24" s="243">
        <f t="shared" si="0"/>
        <v>0</v>
      </c>
      <c r="I24" s="214"/>
    </row>
    <row r="25" spans="1:9" x14ac:dyDescent="0.25">
      <c r="A25" s="406"/>
      <c r="B25" s="285" t="s">
        <v>1990</v>
      </c>
      <c r="C25" s="361" t="s">
        <v>3878</v>
      </c>
      <c r="D25" s="214" t="s">
        <v>163</v>
      </c>
      <c r="E25" s="235">
        <v>14760.5</v>
      </c>
      <c r="F25" s="419">
        <v>41836</v>
      </c>
      <c r="G25" s="44">
        <v>14760.5</v>
      </c>
      <c r="H25" s="243">
        <f t="shared" si="0"/>
        <v>0</v>
      </c>
      <c r="I25" s="214" t="s">
        <v>162</v>
      </c>
    </row>
    <row r="26" spans="1:9" x14ac:dyDescent="0.25">
      <c r="A26" s="406"/>
      <c r="B26" s="285" t="s">
        <v>2060</v>
      </c>
      <c r="C26" s="361" t="s">
        <v>3878</v>
      </c>
      <c r="D26" s="214" t="s">
        <v>163</v>
      </c>
      <c r="E26" s="235">
        <v>3089</v>
      </c>
      <c r="F26" s="419">
        <v>41835</v>
      </c>
      <c r="G26" s="44">
        <v>3089</v>
      </c>
      <c r="H26" s="243">
        <f t="shared" si="0"/>
        <v>0</v>
      </c>
      <c r="I26" s="214"/>
    </row>
    <row r="27" spans="1:9" x14ac:dyDescent="0.25">
      <c r="A27" s="406"/>
      <c r="B27" s="285" t="s">
        <v>2160</v>
      </c>
      <c r="C27" s="361" t="s">
        <v>3878</v>
      </c>
      <c r="D27" s="214" t="s">
        <v>163</v>
      </c>
      <c r="E27" s="235">
        <v>26402.5</v>
      </c>
      <c r="F27" s="419">
        <v>41836</v>
      </c>
      <c r="G27" s="44">
        <v>26402.5</v>
      </c>
      <c r="H27" s="243">
        <f t="shared" si="0"/>
        <v>0</v>
      </c>
      <c r="I27" s="214"/>
    </row>
    <row r="28" spans="1:9" x14ac:dyDescent="0.25">
      <c r="A28" s="406"/>
      <c r="B28" s="285" t="s">
        <v>2275</v>
      </c>
      <c r="C28" s="361" t="s">
        <v>3878</v>
      </c>
      <c r="D28" s="214" t="s">
        <v>163</v>
      </c>
      <c r="E28" s="235">
        <v>1690.2</v>
      </c>
      <c r="F28" s="419">
        <v>41839</v>
      </c>
      <c r="G28" s="44">
        <v>1690.2</v>
      </c>
      <c r="H28" s="243">
        <f t="shared" si="0"/>
        <v>0</v>
      </c>
      <c r="I28" s="214" t="s">
        <v>162</v>
      </c>
    </row>
    <row r="29" spans="1:9" x14ac:dyDescent="0.25">
      <c r="A29" s="406"/>
      <c r="B29" s="285" t="s">
        <v>2289</v>
      </c>
      <c r="C29" s="361" t="s">
        <v>3878</v>
      </c>
      <c r="D29" s="214" t="s">
        <v>163</v>
      </c>
      <c r="E29" s="235">
        <v>13648.3</v>
      </c>
      <c r="F29" s="419">
        <v>41839</v>
      </c>
      <c r="G29" s="44">
        <v>13648.3</v>
      </c>
      <c r="H29" s="243">
        <f t="shared" si="0"/>
        <v>0</v>
      </c>
      <c r="I29" s="214" t="s">
        <v>162</v>
      </c>
    </row>
    <row r="30" spans="1:9" x14ac:dyDescent="0.25">
      <c r="A30" s="406"/>
      <c r="B30" s="285" t="s">
        <v>1395</v>
      </c>
      <c r="C30" s="361" t="s">
        <v>3878</v>
      </c>
      <c r="D30" s="214" t="s">
        <v>163</v>
      </c>
      <c r="E30" s="235">
        <v>13666.54</v>
      </c>
      <c r="F30" s="419">
        <v>41843</v>
      </c>
      <c r="G30" s="44">
        <v>13666.54</v>
      </c>
      <c r="H30" s="243">
        <f t="shared" si="0"/>
        <v>0</v>
      </c>
      <c r="I30" s="214" t="s">
        <v>162</v>
      </c>
    </row>
    <row r="31" spans="1:9" x14ac:dyDescent="0.25">
      <c r="A31" s="414">
        <v>41844</v>
      </c>
      <c r="B31" s="285" t="s">
        <v>1618</v>
      </c>
      <c r="C31" s="361" t="s">
        <v>3878</v>
      </c>
      <c r="D31" s="214" t="s">
        <v>163</v>
      </c>
      <c r="E31" s="235">
        <v>3471.5</v>
      </c>
      <c r="F31" s="419">
        <v>41844</v>
      </c>
      <c r="G31" s="44">
        <v>3471.5</v>
      </c>
      <c r="H31" s="243">
        <f t="shared" si="0"/>
        <v>0</v>
      </c>
      <c r="I31" s="214"/>
    </row>
    <row r="32" spans="1:9" x14ac:dyDescent="0.25">
      <c r="A32" s="406">
        <v>41845</v>
      </c>
      <c r="B32" s="446" t="s">
        <v>1701</v>
      </c>
      <c r="C32" s="228" t="s">
        <v>4001</v>
      </c>
      <c r="D32" s="214" t="s">
        <v>163</v>
      </c>
      <c r="E32" s="235">
        <v>16088.4</v>
      </c>
      <c r="F32" s="419">
        <v>41846</v>
      </c>
      <c r="G32" s="44">
        <v>16088.4</v>
      </c>
      <c r="H32" s="243">
        <f t="shared" si="0"/>
        <v>0</v>
      </c>
      <c r="I32" s="214" t="s">
        <v>162</v>
      </c>
    </row>
    <row r="33" spans="1:9" x14ac:dyDescent="0.25">
      <c r="A33" s="406">
        <v>41845</v>
      </c>
      <c r="B33" s="446" t="s">
        <v>1778</v>
      </c>
      <c r="C33" s="228" t="s">
        <v>4001</v>
      </c>
      <c r="D33" s="214" t="s">
        <v>163</v>
      </c>
      <c r="E33" s="235">
        <v>1108.2</v>
      </c>
      <c r="F33" s="419">
        <v>41845</v>
      </c>
      <c r="G33" s="44">
        <v>1108.2</v>
      </c>
      <c r="H33" s="243">
        <f t="shared" si="0"/>
        <v>0</v>
      </c>
      <c r="I33" s="214"/>
    </row>
    <row r="34" spans="1:9" x14ac:dyDescent="0.25">
      <c r="A34" s="406">
        <v>41849</v>
      </c>
      <c r="B34" s="446" t="s">
        <v>2133</v>
      </c>
      <c r="C34" s="228" t="s">
        <v>4001</v>
      </c>
      <c r="D34" s="20" t="s">
        <v>163</v>
      </c>
      <c r="E34" s="239">
        <v>6966</v>
      </c>
      <c r="F34" s="419">
        <v>41851</v>
      </c>
      <c r="G34" s="44">
        <v>6966</v>
      </c>
      <c r="H34" s="243">
        <f t="shared" si="0"/>
        <v>0</v>
      </c>
      <c r="I34" s="20" t="s">
        <v>162</v>
      </c>
    </row>
    <row r="35" spans="1:9" x14ac:dyDescent="0.25">
      <c r="A35" s="414">
        <v>41850</v>
      </c>
      <c r="B35" s="446" t="s">
        <v>2166</v>
      </c>
      <c r="C35" s="228" t="s">
        <v>4001</v>
      </c>
      <c r="D35" s="214" t="s">
        <v>163</v>
      </c>
      <c r="E35" s="235">
        <v>9114</v>
      </c>
      <c r="F35" s="419">
        <v>41851</v>
      </c>
      <c r="G35" s="44">
        <v>9114</v>
      </c>
      <c r="H35" s="243">
        <f t="shared" si="0"/>
        <v>0</v>
      </c>
      <c r="I35" s="214" t="s">
        <v>21</v>
      </c>
    </row>
    <row r="36" spans="1:9" x14ac:dyDescent="0.25">
      <c r="A36" s="414">
        <v>41850</v>
      </c>
      <c r="B36" s="446" t="s">
        <v>2189</v>
      </c>
      <c r="C36" s="228" t="s">
        <v>4001</v>
      </c>
      <c r="D36" s="214" t="s">
        <v>163</v>
      </c>
      <c r="E36" s="235">
        <v>7157</v>
      </c>
      <c r="F36" s="419">
        <v>41851</v>
      </c>
      <c r="G36" s="44">
        <v>7157</v>
      </c>
      <c r="H36" s="243">
        <f t="shared" si="0"/>
        <v>0</v>
      </c>
      <c r="I36" s="214" t="s">
        <v>21</v>
      </c>
    </row>
    <row r="37" spans="1:9" x14ac:dyDescent="0.25">
      <c r="A37" s="406">
        <v>41851</v>
      </c>
      <c r="B37" s="446" t="s">
        <v>2302</v>
      </c>
      <c r="C37" s="228" t="s">
        <v>4001</v>
      </c>
      <c r="D37" s="20" t="s">
        <v>163</v>
      </c>
      <c r="E37" s="239">
        <v>2537.1999999999998</v>
      </c>
      <c r="F37" s="421">
        <v>41855</v>
      </c>
      <c r="G37" s="245">
        <v>2537.1999999999998</v>
      </c>
      <c r="H37" s="243">
        <f t="shared" si="0"/>
        <v>0</v>
      </c>
      <c r="I37" s="20" t="s">
        <v>162</v>
      </c>
    </row>
    <row r="38" spans="1:9" x14ac:dyDescent="0.25">
      <c r="A38" s="406"/>
      <c r="B38" s="217" t="s">
        <v>1158</v>
      </c>
      <c r="C38" s="363" t="s">
        <v>3681</v>
      </c>
      <c r="D38" s="214" t="s">
        <v>606</v>
      </c>
      <c r="E38" s="382">
        <v>2396</v>
      </c>
      <c r="F38" s="419">
        <v>41827</v>
      </c>
      <c r="G38" s="44">
        <v>2396</v>
      </c>
      <c r="H38" s="243">
        <f t="shared" si="0"/>
        <v>0</v>
      </c>
      <c r="I38" s="58" t="s">
        <v>162</v>
      </c>
    </row>
    <row r="39" spans="1:9" x14ac:dyDescent="0.25">
      <c r="A39" s="406"/>
      <c r="B39" s="285" t="s">
        <v>1649</v>
      </c>
      <c r="C39" s="361" t="s">
        <v>3878</v>
      </c>
      <c r="D39" s="58" t="s">
        <v>606</v>
      </c>
      <c r="E39" s="235">
        <v>2150.1</v>
      </c>
      <c r="F39" s="425">
        <v>41832</v>
      </c>
      <c r="G39" s="56">
        <v>2150.1</v>
      </c>
      <c r="H39" s="243">
        <f t="shared" si="0"/>
        <v>0</v>
      </c>
      <c r="I39" s="121" t="s">
        <v>162</v>
      </c>
    </row>
    <row r="40" spans="1:9" x14ac:dyDescent="0.25">
      <c r="A40" s="406">
        <v>41845</v>
      </c>
      <c r="B40" s="446" t="s">
        <v>1695</v>
      </c>
      <c r="C40" s="228" t="s">
        <v>4001</v>
      </c>
      <c r="D40" s="214" t="s">
        <v>606</v>
      </c>
      <c r="E40" s="235">
        <v>2432</v>
      </c>
      <c r="F40" s="419">
        <v>41846</v>
      </c>
      <c r="G40" s="44">
        <v>2432</v>
      </c>
      <c r="H40" s="243">
        <f t="shared" si="0"/>
        <v>0</v>
      </c>
      <c r="I40" s="58" t="s">
        <v>162</v>
      </c>
    </row>
    <row r="41" spans="1:9" x14ac:dyDescent="0.25">
      <c r="A41" s="414">
        <v>41848</v>
      </c>
      <c r="B41" s="446" t="s">
        <v>2029</v>
      </c>
      <c r="C41" s="228" t="s">
        <v>4001</v>
      </c>
      <c r="D41" s="214" t="s">
        <v>3612</v>
      </c>
      <c r="E41" s="235">
        <v>17945.2</v>
      </c>
      <c r="F41" s="419">
        <v>41848</v>
      </c>
      <c r="G41" s="44">
        <v>17945.2</v>
      </c>
      <c r="H41" s="243">
        <f t="shared" si="0"/>
        <v>0</v>
      </c>
      <c r="I41" s="214"/>
    </row>
    <row r="42" spans="1:9" x14ac:dyDescent="0.25">
      <c r="A42" s="406"/>
      <c r="B42" s="217" t="s">
        <v>2104</v>
      </c>
      <c r="C42" s="363" t="s">
        <v>3681</v>
      </c>
      <c r="D42" s="214" t="s">
        <v>172</v>
      </c>
      <c r="E42" s="382">
        <v>3308.5</v>
      </c>
      <c r="F42" s="419">
        <v>41823</v>
      </c>
      <c r="G42" s="44">
        <v>3308.5</v>
      </c>
      <c r="H42" s="86">
        <f t="shared" si="0"/>
        <v>0</v>
      </c>
      <c r="I42" s="214" t="s">
        <v>162</v>
      </c>
    </row>
    <row r="43" spans="1:9" x14ac:dyDescent="0.25">
      <c r="A43" s="406"/>
      <c r="B43" s="217" t="s">
        <v>1390</v>
      </c>
      <c r="C43" s="363" t="s">
        <v>3681</v>
      </c>
      <c r="D43" s="214" t="s">
        <v>172</v>
      </c>
      <c r="E43" s="235">
        <v>3309</v>
      </c>
      <c r="F43" s="419">
        <v>41829</v>
      </c>
      <c r="G43" s="44">
        <v>3309</v>
      </c>
      <c r="H43" s="243">
        <f t="shared" si="0"/>
        <v>0</v>
      </c>
      <c r="I43" s="214"/>
    </row>
    <row r="44" spans="1:9" x14ac:dyDescent="0.25">
      <c r="A44" s="406"/>
      <c r="B44" s="285" t="s">
        <v>2004</v>
      </c>
      <c r="C44" s="361" t="s">
        <v>3878</v>
      </c>
      <c r="D44" s="214" t="s">
        <v>172</v>
      </c>
      <c r="E44" s="235">
        <v>7783.6</v>
      </c>
      <c r="F44" s="419">
        <v>41836</v>
      </c>
      <c r="G44" s="44">
        <v>7783.6</v>
      </c>
      <c r="H44" s="243">
        <f t="shared" si="0"/>
        <v>0</v>
      </c>
      <c r="I44" s="214" t="s">
        <v>162</v>
      </c>
    </row>
    <row r="45" spans="1:9" x14ac:dyDescent="0.25">
      <c r="A45" s="406">
        <v>41845</v>
      </c>
      <c r="B45" s="446" t="s">
        <v>1694</v>
      </c>
      <c r="C45" s="228" t="s">
        <v>4001</v>
      </c>
      <c r="D45" s="214" t="s">
        <v>172</v>
      </c>
      <c r="E45" s="235">
        <v>6032</v>
      </c>
      <c r="F45" s="419">
        <v>41846</v>
      </c>
      <c r="G45" s="44">
        <v>6032</v>
      </c>
      <c r="H45" s="243">
        <f t="shared" si="0"/>
        <v>0</v>
      </c>
      <c r="I45" s="214" t="s">
        <v>162</v>
      </c>
    </row>
    <row r="46" spans="1:9" x14ac:dyDescent="0.25">
      <c r="A46" s="406">
        <v>41849</v>
      </c>
      <c r="B46" s="446" t="s">
        <v>2088</v>
      </c>
      <c r="C46" s="228" t="s">
        <v>4001</v>
      </c>
      <c r="D46" s="20" t="s">
        <v>549</v>
      </c>
      <c r="E46" s="239">
        <v>51595.9</v>
      </c>
      <c r="F46" s="422" t="s">
        <v>4030</v>
      </c>
      <c r="G46" s="44">
        <v>51595.9</v>
      </c>
      <c r="H46" s="243">
        <f t="shared" si="0"/>
        <v>0</v>
      </c>
      <c r="I46" s="20" t="s">
        <v>65</v>
      </c>
    </row>
    <row r="47" spans="1:9" x14ac:dyDescent="0.25">
      <c r="A47" s="406"/>
      <c r="B47" s="217" t="s">
        <v>1227</v>
      </c>
      <c r="C47" s="363" t="s">
        <v>3681</v>
      </c>
      <c r="D47" s="214" t="s">
        <v>99</v>
      </c>
      <c r="E47" s="382">
        <v>1620</v>
      </c>
      <c r="F47" s="419">
        <v>41827</v>
      </c>
      <c r="G47" s="34">
        <v>1620</v>
      </c>
      <c r="H47" s="243">
        <f t="shared" si="0"/>
        <v>0</v>
      </c>
      <c r="I47" s="121" t="s">
        <v>217</v>
      </c>
    </row>
    <row r="48" spans="1:9" x14ac:dyDescent="0.25">
      <c r="A48" s="406"/>
      <c r="B48" s="217" t="s">
        <v>1463</v>
      </c>
      <c r="C48" s="363" t="s">
        <v>3681</v>
      </c>
      <c r="D48" s="214" t="s">
        <v>99</v>
      </c>
      <c r="E48" s="235">
        <v>1809</v>
      </c>
      <c r="F48" s="419">
        <v>41829</v>
      </c>
      <c r="G48" s="44">
        <v>1809</v>
      </c>
      <c r="H48" s="243">
        <f t="shared" si="0"/>
        <v>0</v>
      </c>
      <c r="I48" s="214" t="s">
        <v>217</v>
      </c>
    </row>
    <row r="49" spans="1:9" x14ac:dyDescent="0.25">
      <c r="A49" s="406"/>
      <c r="B49" s="285" t="s">
        <v>1642</v>
      </c>
      <c r="C49" s="361" t="s">
        <v>3878</v>
      </c>
      <c r="D49" s="58" t="s">
        <v>99</v>
      </c>
      <c r="E49" s="235">
        <v>1666.6</v>
      </c>
      <c r="F49" s="425">
        <v>41831</v>
      </c>
      <c r="G49" s="34">
        <v>1666.6</v>
      </c>
      <c r="H49" s="243">
        <f t="shared" si="0"/>
        <v>0</v>
      </c>
      <c r="I49" s="121" t="s">
        <v>217</v>
      </c>
    </row>
    <row r="50" spans="1:9" x14ac:dyDescent="0.25">
      <c r="A50" s="414">
        <v>41846</v>
      </c>
      <c r="B50" s="446" t="s">
        <v>1850</v>
      </c>
      <c r="C50" s="228" t="s">
        <v>4001</v>
      </c>
      <c r="D50" s="214" t="s">
        <v>99</v>
      </c>
      <c r="E50" s="235">
        <v>925.5</v>
      </c>
      <c r="F50" s="419">
        <v>41848</v>
      </c>
      <c r="G50" s="44">
        <v>925.5</v>
      </c>
      <c r="H50" s="243">
        <f t="shared" si="0"/>
        <v>0</v>
      </c>
      <c r="I50" s="121"/>
    </row>
    <row r="51" spans="1:9" x14ac:dyDescent="0.25">
      <c r="A51" s="406">
        <v>41849</v>
      </c>
      <c r="B51" s="446" t="s">
        <v>2111</v>
      </c>
      <c r="C51" s="228" t="s">
        <v>4001</v>
      </c>
      <c r="D51" s="20" t="s">
        <v>99</v>
      </c>
      <c r="E51" s="239">
        <v>1778.5</v>
      </c>
      <c r="F51" s="419">
        <v>41850</v>
      </c>
      <c r="G51" s="44">
        <v>1778.5</v>
      </c>
      <c r="H51" s="243">
        <f t="shared" si="0"/>
        <v>0</v>
      </c>
      <c r="I51" s="20" t="s">
        <v>12</v>
      </c>
    </row>
    <row r="52" spans="1:9" x14ac:dyDescent="0.25">
      <c r="A52" s="406">
        <v>41851</v>
      </c>
      <c r="B52" s="446" t="s">
        <v>2259</v>
      </c>
      <c r="C52" s="228" t="s">
        <v>4001</v>
      </c>
      <c r="D52" s="20" t="s">
        <v>99</v>
      </c>
      <c r="E52" s="239">
        <v>2776.3</v>
      </c>
      <c r="F52" s="421">
        <v>41852</v>
      </c>
      <c r="G52" s="245">
        <v>2776</v>
      </c>
      <c r="H52" s="243">
        <f t="shared" si="0"/>
        <v>0.3000000000001819</v>
      </c>
      <c r="I52" s="20" t="s">
        <v>3978</v>
      </c>
    </row>
    <row r="53" spans="1:9" x14ac:dyDescent="0.25">
      <c r="A53" s="406"/>
      <c r="B53" s="217" t="s">
        <v>2121</v>
      </c>
      <c r="C53" s="363" t="s">
        <v>3681</v>
      </c>
      <c r="D53" s="214" t="s">
        <v>175</v>
      </c>
      <c r="E53" s="382">
        <v>24552</v>
      </c>
      <c r="F53" s="421" t="s">
        <v>3813</v>
      </c>
      <c r="G53" s="44">
        <v>24552</v>
      </c>
      <c r="H53" s="86">
        <f t="shared" si="0"/>
        <v>0</v>
      </c>
      <c r="I53" s="214" t="s">
        <v>162</v>
      </c>
    </row>
    <row r="54" spans="1:9" x14ac:dyDescent="0.25">
      <c r="A54" s="406"/>
      <c r="B54" s="217" t="s">
        <v>2122</v>
      </c>
      <c r="C54" s="363" t="s">
        <v>3681</v>
      </c>
      <c r="D54" s="214" t="s">
        <v>175</v>
      </c>
      <c r="E54" s="382">
        <v>9909.2800000000007</v>
      </c>
      <c r="F54" s="421" t="s">
        <v>3814</v>
      </c>
      <c r="G54" s="44">
        <v>9909.2800000000007</v>
      </c>
      <c r="H54" s="86">
        <f t="shared" si="0"/>
        <v>0</v>
      </c>
      <c r="I54" s="214" t="s">
        <v>162</v>
      </c>
    </row>
    <row r="55" spans="1:9" x14ac:dyDescent="0.25">
      <c r="A55" s="406"/>
      <c r="B55" s="217" t="s">
        <v>1387</v>
      </c>
      <c r="C55" s="363" t="s">
        <v>3681</v>
      </c>
      <c r="D55" s="214" t="s">
        <v>175</v>
      </c>
      <c r="E55" s="235">
        <v>16594.7</v>
      </c>
      <c r="F55" s="421" t="s">
        <v>3854</v>
      </c>
      <c r="G55" s="44">
        <v>16594.7</v>
      </c>
      <c r="H55" s="243">
        <f t="shared" si="0"/>
        <v>0</v>
      </c>
      <c r="I55" s="214"/>
    </row>
    <row r="56" spans="1:9" x14ac:dyDescent="0.25">
      <c r="A56" s="406"/>
      <c r="B56" s="285" t="s">
        <v>2022</v>
      </c>
      <c r="C56" s="361" t="s">
        <v>3878</v>
      </c>
      <c r="D56" s="214" t="s">
        <v>175</v>
      </c>
      <c r="E56" s="235">
        <v>20037.88</v>
      </c>
      <c r="F56" s="421" t="s">
        <v>3921</v>
      </c>
      <c r="G56" s="44">
        <v>20037.88</v>
      </c>
      <c r="H56" s="243">
        <f t="shared" si="0"/>
        <v>0</v>
      </c>
      <c r="I56" s="214" t="s">
        <v>162</v>
      </c>
    </row>
    <row r="57" spans="1:9" x14ac:dyDescent="0.25">
      <c r="A57" s="406"/>
      <c r="B57" s="285" t="s">
        <v>1405</v>
      </c>
      <c r="C57" s="361" t="s">
        <v>3878</v>
      </c>
      <c r="D57" s="214" t="s">
        <v>175</v>
      </c>
      <c r="E57" s="235">
        <v>17884.66</v>
      </c>
      <c r="F57" s="421" t="s">
        <v>3992</v>
      </c>
      <c r="G57" s="44">
        <v>17884.66</v>
      </c>
      <c r="H57" s="243">
        <f t="shared" si="0"/>
        <v>0</v>
      </c>
      <c r="I57" s="214" t="s">
        <v>162</v>
      </c>
    </row>
    <row r="58" spans="1:9" x14ac:dyDescent="0.25">
      <c r="A58" s="406">
        <v>41849</v>
      </c>
      <c r="B58" s="446" t="s">
        <v>2122</v>
      </c>
      <c r="C58" s="228" t="s">
        <v>4001</v>
      </c>
      <c r="D58" s="20" t="s">
        <v>175</v>
      </c>
      <c r="E58" s="239">
        <v>22389.91</v>
      </c>
      <c r="F58" s="421" t="s">
        <v>4031</v>
      </c>
      <c r="G58" s="44">
        <v>22389.91</v>
      </c>
      <c r="H58" s="243">
        <f t="shared" si="0"/>
        <v>0</v>
      </c>
      <c r="I58" s="20" t="s">
        <v>162</v>
      </c>
    </row>
    <row r="59" spans="1:9" x14ac:dyDescent="0.25">
      <c r="A59" s="406"/>
      <c r="B59" s="285" t="s">
        <v>2283</v>
      </c>
      <c r="C59" s="361" t="s">
        <v>3878</v>
      </c>
      <c r="D59" s="214" t="s">
        <v>2759</v>
      </c>
      <c r="E59" s="235">
        <v>5213.24</v>
      </c>
      <c r="F59" s="421" t="s">
        <v>3956</v>
      </c>
      <c r="G59" s="44">
        <v>5213.24</v>
      </c>
      <c r="H59" s="243">
        <f t="shared" si="0"/>
        <v>0</v>
      </c>
      <c r="I59" s="214" t="s">
        <v>162</v>
      </c>
    </row>
    <row r="60" spans="1:9" x14ac:dyDescent="0.25">
      <c r="A60" s="406">
        <v>41847</v>
      </c>
      <c r="B60" s="446" t="s">
        <v>1885</v>
      </c>
      <c r="C60" s="228" t="s">
        <v>4001</v>
      </c>
      <c r="D60" s="214" t="s">
        <v>649</v>
      </c>
      <c r="E60" s="235">
        <v>4659</v>
      </c>
      <c r="F60" s="419">
        <v>41847</v>
      </c>
      <c r="G60" s="44">
        <v>4659</v>
      </c>
      <c r="H60" s="243">
        <f t="shared" si="0"/>
        <v>0</v>
      </c>
      <c r="I60" s="121"/>
    </row>
    <row r="61" spans="1:9" x14ac:dyDescent="0.25">
      <c r="A61" s="414">
        <v>41850</v>
      </c>
      <c r="B61" s="446" t="s">
        <v>2181</v>
      </c>
      <c r="C61" s="228" t="s">
        <v>4001</v>
      </c>
      <c r="D61" s="214" t="s">
        <v>649</v>
      </c>
      <c r="E61" s="235">
        <v>1281.5</v>
      </c>
      <c r="F61" s="419">
        <v>41850</v>
      </c>
      <c r="G61" s="44">
        <v>1281.5</v>
      </c>
      <c r="H61" s="243">
        <f t="shared" si="0"/>
        <v>0</v>
      </c>
      <c r="I61" s="214"/>
    </row>
    <row r="62" spans="1:9" x14ac:dyDescent="0.25">
      <c r="A62" s="414">
        <v>41850</v>
      </c>
      <c r="B62" s="446" t="s">
        <v>2203</v>
      </c>
      <c r="C62" s="228" t="s">
        <v>4001</v>
      </c>
      <c r="D62" s="214" t="s">
        <v>649</v>
      </c>
      <c r="E62" s="235">
        <v>21659</v>
      </c>
      <c r="F62" s="419">
        <v>41851</v>
      </c>
      <c r="G62" s="44">
        <v>21659</v>
      </c>
      <c r="H62" s="243">
        <f t="shared" si="0"/>
        <v>0</v>
      </c>
      <c r="I62" s="214" t="s">
        <v>65</v>
      </c>
    </row>
    <row r="63" spans="1:9" x14ac:dyDescent="0.25">
      <c r="A63" s="406">
        <v>41851</v>
      </c>
      <c r="B63" s="446" t="s">
        <v>2279</v>
      </c>
      <c r="C63" s="228" t="s">
        <v>4001</v>
      </c>
      <c r="D63" s="20" t="s">
        <v>649</v>
      </c>
      <c r="E63" s="239">
        <v>8580</v>
      </c>
      <c r="F63" s="421">
        <v>41852</v>
      </c>
      <c r="G63" s="245">
        <v>8580</v>
      </c>
      <c r="H63" s="243">
        <f t="shared" si="0"/>
        <v>0</v>
      </c>
      <c r="I63" s="20" t="s">
        <v>12</v>
      </c>
    </row>
    <row r="64" spans="1:9" x14ac:dyDescent="0.25">
      <c r="A64" s="406">
        <v>41826</v>
      </c>
      <c r="B64" s="217" t="s">
        <v>1249</v>
      </c>
      <c r="C64" s="363" t="s">
        <v>3681</v>
      </c>
      <c r="D64" s="214" t="s">
        <v>2788</v>
      </c>
      <c r="E64" s="384">
        <v>11896</v>
      </c>
      <c r="F64" s="423"/>
      <c r="G64" s="336"/>
      <c r="H64" s="243">
        <f t="shared" si="0"/>
        <v>11896</v>
      </c>
      <c r="I64" s="121" t="s">
        <v>65</v>
      </c>
    </row>
    <row r="65" spans="1:9" x14ac:dyDescent="0.25">
      <c r="A65" s="406"/>
      <c r="B65" s="217" t="s">
        <v>1346</v>
      </c>
      <c r="C65" s="363" t="s">
        <v>3681</v>
      </c>
      <c r="D65" s="214" t="s">
        <v>2788</v>
      </c>
      <c r="E65" s="235">
        <v>6797.5</v>
      </c>
      <c r="F65" s="419">
        <v>41828</v>
      </c>
      <c r="G65" s="44">
        <v>6523.7</v>
      </c>
      <c r="H65" s="243">
        <f t="shared" si="0"/>
        <v>273.80000000000018</v>
      </c>
      <c r="I65" s="214"/>
    </row>
    <row r="66" spans="1:9" x14ac:dyDescent="0.25">
      <c r="A66" s="406"/>
      <c r="B66" s="217" t="s">
        <v>2092</v>
      </c>
      <c r="C66" s="363" t="s">
        <v>3681</v>
      </c>
      <c r="D66" s="214" t="s">
        <v>91</v>
      </c>
      <c r="E66" s="382">
        <v>22395</v>
      </c>
      <c r="F66" s="419">
        <v>41822</v>
      </c>
      <c r="G66" s="44">
        <v>22395</v>
      </c>
      <c r="H66" s="86">
        <f t="shared" si="0"/>
        <v>0</v>
      </c>
      <c r="I66" s="214" t="s">
        <v>27</v>
      </c>
    </row>
    <row r="67" spans="1:9" x14ac:dyDescent="0.25">
      <c r="A67" s="406"/>
      <c r="B67" s="217" t="s">
        <v>2269</v>
      </c>
      <c r="C67" s="363" t="s">
        <v>3681</v>
      </c>
      <c r="D67" s="214" t="s">
        <v>91</v>
      </c>
      <c r="E67" s="382">
        <v>2107</v>
      </c>
      <c r="F67" s="419">
        <v>41824</v>
      </c>
      <c r="G67" s="44">
        <v>2107</v>
      </c>
      <c r="H67" s="243">
        <f t="shared" ref="H67:H130" si="1">E67-G67</f>
        <v>0</v>
      </c>
      <c r="I67" s="214" t="s">
        <v>27</v>
      </c>
    </row>
    <row r="68" spans="1:9" x14ac:dyDescent="0.25">
      <c r="A68" s="406"/>
      <c r="B68" s="285" t="s">
        <v>1750</v>
      </c>
      <c r="C68" s="361" t="s">
        <v>3878</v>
      </c>
      <c r="D68" s="58" t="s">
        <v>91</v>
      </c>
      <c r="E68" s="235">
        <v>17726</v>
      </c>
      <c r="F68" s="425">
        <v>41832</v>
      </c>
      <c r="G68" s="34">
        <v>17726</v>
      </c>
      <c r="H68" s="243">
        <f t="shared" si="1"/>
        <v>0</v>
      </c>
      <c r="I68" s="121" t="s">
        <v>27</v>
      </c>
    </row>
    <row r="69" spans="1:9" x14ac:dyDescent="0.25">
      <c r="A69" s="406"/>
      <c r="B69" s="285" t="s">
        <v>2095</v>
      </c>
      <c r="C69" s="361" t="s">
        <v>3878</v>
      </c>
      <c r="D69" s="214" t="s">
        <v>91</v>
      </c>
      <c r="E69" s="235">
        <v>5440</v>
      </c>
      <c r="F69" s="419">
        <v>41836</v>
      </c>
      <c r="G69" s="44">
        <v>5440</v>
      </c>
      <c r="H69" s="226">
        <f t="shared" si="1"/>
        <v>0</v>
      </c>
      <c r="I69" s="214" t="s">
        <v>27</v>
      </c>
    </row>
    <row r="70" spans="1:9" x14ac:dyDescent="0.25">
      <c r="A70" s="414">
        <v>41844</v>
      </c>
      <c r="B70" s="446" t="s">
        <v>1666</v>
      </c>
      <c r="C70" s="228" t="s">
        <v>4001</v>
      </c>
      <c r="D70" s="214" t="s">
        <v>91</v>
      </c>
      <c r="E70" s="235">
        <v>11952</v>
      </c>
      <c r="F70" s="419">
        <v>41845</v>
      </c>
      <c r="G70" s="44">
        <v>11952</v>
      </c>
      <c r="H70" s="243">
        <f t="shared" si="1"/>
        <v>0</v>
      </c>
      <c r="I70" s="214" t="s">
        <v>12</v>
      </c>
    </row>
    <row r="71" spans="1:9" x14ac:dyDescent="0.25">
      <c r="A71" s="414">
        <v>41844</v>
      </c>
      <c r="B71" s="446" t="s">
        <v>1680</v>
      </c>
      <c r="C71" s="228" t="s">
        <v>4001</v>
      </c>
      <c r="D71" s="214" t="s">
        <v>727</v>
      </c>
      <c r="E71" s="235">
        <v>3617</v>
      </c>
      <c r="F71" s="419">
        <v>41845</v>
      </c>
      <c r="G71" s="44">
        <v>3617</v>
      </c>
      <c r="H71" s="243">
        <f t="shared" si="1"/>
        <v>0</v>
      </c>
      <c r="I71" s="214"/>
    </row>
    <row r="72" spans="1:9" x14ac:dyDescent="0.25">
      <c r="A72" s="406">
        <v>41851</v>
      </c>
      <c r="B72" s="446" t="s">
        <v>2269</v>
      </c>
      <c r="C72" s="228" t="s">
        <v>4001</v>
      </c>
      <c r="D72" s="20" t="s">
        <v>727</v>
      </c>
      <c r="E72" s="239">
        <v>4500</v>
      </c>
      <c r="F72" s="421">
        <v>41854</v>
      </c>
      <c r="G72" s="245">
        <v>4500</v>
      </c>
      <c r="H72" s="243">
        <f t="shared" si="1"/>
        <v>0</v>
      </c>
      <c r="I72" s="20"/>
    </row>
    <row r="73" spans="1:9" x14ac:dyDescent="0.25">
      <c r="A73" s="406"/>
      <c r="B73" s="217" t="s">
        <v>2036</v>
      </c>
      <c r="C73" s="363" t="s">
        <v>3681</v>
      </c>
      <c r="D73" s="214" t="s">
        <v>25</v>
      </c>
      <c r="E73" s="382">
        <v>6628</v>
      </c>
      <c r="F73" s="420" t="s">
        <v>3799</v>
      </c>
      <c r="G73" s="44">
        <v>6628</v>
      </c>
      <c r="H73" s="86">
        <f t="shared" si="1"/>
        <v>0</v>
      </c>
      <c r="I73" s="214" t="s">
        <v>65</v>
      </c>
    </row>
    <row r="74" spans="1:9" x14ac:dyDescent="0.25">
      <c r="A74" s="406"/>
      <c r="B74" s="217" t="s">
        <v>2193</v>
      </c>
      <c r="C74" s="363" t="s">
        <v>3681</v>
      </c>
      <c r="D74" s="214" t="s">
        <v>25</v>
      </c>
      <c r="E74" s="382">
        <v>12326</v>
      </c>
      <c r="F74" s="420" t="s">
        <v>3821</v>
      </c>
      <c r="G74" s="44">
        <v>12326</v>
      </c>
      <c r="H74" s="86">
        <f t="shared" si="1"/>
        <v>0</v>
      </c>
      <c r="I74" s="58" t="s">
        <v>65</v>
      </c>
    </row>
    <row r="75" spans="1:9" x14ac:dyDescent="0.25">
      <c r="A75" s="406"/>
      <c r="B75" s="217" t="s">
        <v>2344</v>
      </c>
      <c r="C75" s="363" t="s">
        <v>3681</v>
      </c>
      <c r="D75" s="214" t="s">
        <v>25</v>
      </c>
      <c r="E75" s="382">
        <v>10590.2</v>
      </c>
      <c r="F75" s="419">
        <v>41829</v>
      </c>
      <c r="G75" s="44">
        <v>10590.2</v>
      </c>
      <c r="H75" s="243">
        <f t="shared" si="1"/>
        <v>0</v>
      </c>
      <c r="I75" s="214" t="s">
        <v>65</v>
      </c>
    </row>
    <row r="76" spans="1:9" x14ac:dyDescent="0.25">
      <c r="A76" s="406"/>
      <c r="B76" s="217" t="s">
        <v>1473</v>
      </c>
      <c r="C76" s="363" t="s">
        <v>3681</v>
      </c>
      <c r="D76" s="214" t="s">
        <v>25</v>
      </c>
      <c r="E76" s="235">
        <v>11034</v>
      </c>
      <c r="F76" s="419">
        <v>41829</v>
      </c>
      <c r="G76" s="44">
        <v>11034</v>
      </c>
      <c r="H76" s="243">
        <f t="shared" si="1"/>
        <v>0</v>
      </c>
      <c r="I76" s="214" t="s">
        <v>65</v>
      </c>
    </row>
    <row r="77" spans="1:9" x14ac:dyDescent="0.25">
      <c r="A77" s="406"/>
      <c r="B77" s="285" t="s">
        <v>1778</v>
      </c>
      <c r="C77" s="361" t="s">
        <v>3878</v>
      </c>
      <c r="D77" s="58" t="s">
        <v>25</v>
      </c>
      <c r="E77" s="235">
        <v>12201.5</v>
      </c>
      <c r="F77" s="428"/>
      <c r="G77" s="336"/>
      <c r="H77" s="243">
        <f t="shared" si="1"/>
        <v>12201.5</v>
      </c>
      <c r="I77" s="121" t="s">
        <v>65</v>
      </c>
    </row>
    <row r="78" spans="1:9" x14ac:dyDescent="0.25">
      <c r="A78" s="406"/>
      <c r="B78" s="285" t="s">
        <v>1880</v>
      </c>
      <c r="C78" s="361" t="s">
        <v>3878</v>
      </c>
      <c r="D78" s="214" t="s">
        <v>25</v>
      </c>
      <c r="E78" s="235">
        <v>3505</v>
      </c>
      <c r="F78" s="419">
        <v>41834</v>
      </c>
      <c r="G78" s="44">
        <v>3505</v>
      </c>
      <c r="H78" s="243">
        <f t="shared" si="1"/>
        <v>0</v>
      </c>
      <c r="I78" s="214"/>
    </row>
    <row r="79" spans="1:9" x14ac:dyDescent="0.25">
      <c r="A79" s="406"/>
      <c r="B79" s="285" t="s">
        <v>1924</v>
      </c>
      <c r="C79" s="361" t="s">
        <v>3878</v>
      </c>
      <c r="D79" s="214" t="s">
        <v>25</v>
      </c>
      <c r="E79" s="235">
        <v>8665</v>
      </c>
      <c r="F79" s="419">
        <v>41834</v>
      </c>
      <c r="G79" s="44">
        <v>8665</v>
      </c>
      <c r="H79" s="243">
        <f t="shared" si="1"/>
        <v>0</v>
      </c>
      <c r="I79" s="214"/>
    </row>
    <row r="80" spans="1:9" x14ac:dyDescent="0.25">
      <c r="A80" s="406"/>
      <c r="B80" s="285" t="s">
        <v>1962</v>
      </c>
      <c r="C80" s="361" t="s">
        <v>3878</v>
      </c>
      <c r="D80" s="214" t="s">
        <v>25</v>
      </c>
      <c r="E80" s="235">
        <v>13501.4</v>
      </c>
      <c r="F80" s="423"/>
      <c r="G80" s="320"/>
      <c r="H80" s="243">
        <f t="shared" si="1"/>
        <v>13501.4</v>
      </c>
      <c r="I80" s="214" t="s">
        <v>65</v>
      </c>
    </row>
    <row r="81" spans="1:9" x14ac:dyDescent="0.25">
      <c r="A81" s="406"/>
      <c r="B81" s="285" t="s">
        <v>2193</v>
      </c>
      <c r="C81" s="361" t="s">
        <v>3878</v>
      </c>
      <c r="D81" s="214" t="s">
        <v>25</v>
      </c>
      <c r="E81" s="235">
        <v>14267.6</v>
      </c>
      <c r="F81" s="420" t="s">
        <v>3941</v>
      </c>
      <c r="G81" s="257">
        <v>14267.6</v>
      </c>
      <c r="H81" s="258">
        <f t="shared" si="1"/>
        <v>0</v>
      </c>
      <c r="I81" s="214" t="s">
        <v>65</v>
      </c>
    </row>
    <row r="82" spans="1:9" x14ac:dyDescent="0.25">
      <c r="A82" s="406"/>
      <c r="B82" s="285" t="s">
        <v>1165</v>
      </c>
      <c r="C82" s="361" t="s">
        <v>3878</v>
      </c>
      <c r="D82" s="214" t="s">
        <v>25</v>
      </c>
      <c r="E82" s="235">
        <v>13742.5</v>
      </c>
      <c r="F82" s="419">
        <v>41839</v>
      </c>
      <c r="G82" s="44">
        <v>13742.5</v>
      </c>
      <c r="H82" s="243">
        <f t="shared" si="1"/>
        <v>0</v>
      </c>
      <c r="I82" s="214" t="s">
        <v>65</v>
      </c>
    </row>
    <row r="83" spans="1:9" x14ac:dyDescent="0.25">
      <c r="A83" s="406"/>
      <c r="B83" s="285" t="s">
        <v>1303</v>
      </c>
      <c r="C83" s="361" t="s">
        <v>3878</v>
      </c>
      <c r="D83" s="214" t="s">
        <v>25</v>
      </c>
      <c r="E83" s="235">
        <v>12232</v>
      </c>
      <c r="F83" s="419">
        <v>41841</v>
      </c>
      <c r="G83" s="44">
        <v>12232</v>
      </c>
      <c r="H83" s="243">
        <f t="shared" si="1"/>
        <v>0</v>
      </c>
      <c r="I83" s="214" t="s">
        <v>65</v>
      </c>
    </row>
    <row r="84" spans="1:9" x14ac:dyDescent="0.25">
      <c r="A84" s="414">
        <v>41844</v>
      </c>
      <c r="B84" s="446" t="s">
        <v>1643</v>
      </c>
      <c r="C84" s="228" t="s">
        <v>4001</v>
      </c>
      <c r="D84" s="214" t="s">
        <v>25</v>
      </c>
      <c r="E84" s="235">
        <v>12131.6</v>
      </c>
      <c r="F84" s="419">
        <v>41845</v>
      </c>
      <c r="G84" s="44">
        <v>12131.6</v>
      </c>
      <c r="H84" s="243">
        <f t="shared" si="1"/>
        <v>0</v>
      </c>
      <c r="I84" s="214" t="s">
        <v>65</v>
      </c>
    </row>
    <row r="85" spans="1:9" x14ac:dyDescent="0.25">
      <c r="A85" s="414">
        <v>41846</v>
      </c>
      <c r="B85" s="446" t="s">
        <v>1802</v>
      </c>
      <c r="C85" s="228" t="s">
        <v>4001</v>
      </c>
      <c r="D85" s="214" t="s">
        <v>25</v>
      </c>
      <c r="E85" s="235">
        <v>9296</v>
      </c>
      <c r="F85" s="419">
        <v>41846</v>
      </c>
      <c r="G85" s="44">
        <v>9296</v>
      </c>
      <c r="H85" s="243">
        <f t="shared" si="1"/>
        <v>0</v>
      </c>
      <c r="I85" s="121"/>
    </row>
    <row r="86" spans="1:9" x14ac:dyDescent="0.25">
      <c r="A86" s="414">
        <v>41848</v>
      </c>
      <c r="B86" s="446" t="s">
        <v>2019</v>
      </c>
      <c r="C86" s="228" t="s">
        <v>4001</v>
      </c>
      <c r="D86" s="214" t="s">
        <v>25</v>
      </c>
      <c r="E86" s="235">
        <v>10443</v>
      </c>
      <c r="F86" s="419">
        <v>41849</v>
      </c>
      <c r="G86" s="44">
        <v>10443</v>
      </c>
      <c r="H86" s="243">
        <f t="shared" si="1"/>
        <v>0</v>
      </c>
      <c r="I86" s="214" t="s">
        <v>65</v>
      </c>
    </row>
    <row r="87" spans="1:9" x14ac:dyDescent="0.25">
      <c r="A87" s="406">
        <v>41849</v>
      </c>
      <c r="B87" s="446" t="s">
        <v>2102</v>
      </c>
      <c r="C87" s="228" t="s">
        <v>4001</v>
      </c>
      <c r="D87" s="20" t="s">
        <v>25</v>
      </c>
      <c r="E87" s="239">
        <v>6997.1</v>
      </c>
      <c r="F87" s="419">
        <v>41849</v>
      </c>
      <c r="G87" s="44">
        <v>6997.1</v>
      </c>
      <c r="H87" s="243">
        <f t="shared" si="1"/>
        <v>0</v>
      </c>
      <c r="I87" s="20" t="s">
        <v>21</v>
      </c>
    </row>
    <row r="88" spans="1:9" x14ac:dyDescent="0.25">
      <c r="A88" s="406"/>
      <c r="B88" s="217" t="s">
        <v>2278</v>
      </c>
      <c r="C88" s="363" t="s">
        <v>3681</v>
      </c>
      <c r="D88" s="214" t="s">
        <v>2523</v>
      </c>
      <c r="E88" s="382">
        <v>3147.56</v>
      </c>
      <c r="F88" s="419">
        <v>41823</v>
      </c>
      <c r="G88" s="44">
        <v>3147.56</v>
      </c>
      <c r="H88" s="243">
        <f t="shared" si="1"/>
        <v>0</v>
      </c>
      <c r="I88" s="214"/>
    </row>
    <row r="89" spans="1:9" x14ac:dyDescent="0.25">
      <c r="A89" s="406"/>
      <c r="B89" s="285" t="s">
        <v>2201</v>
      </c>
      <c r="C89" s="361" t="s">
        <v>3878</v>
      </c>
      <c r="D89" s="214" t="s">
        <v>2523</v>
      </c>
      <c r="E89" s="235">
        <v>3089</v>
      </c>
      <c r="F89" s="419">
        <v>41837</v>
      </c>
      <c r="G89" s="44">
        <v>3089</v>
      </c>
      <c r="H89" s="243">
        <f t="shared" si="1"/>
        <v>0</v>
      </c>
      <c r="I89" s="214"/>
    </row>
    <row r="90" spans="1:9" x14ac:dyDescent="0.25">
      <c r="A90" s="406"/>
      <c r="B90" s="285" t="s">
        <v>1153</v>
      </c>
      <c r="C90" s="361" t="s">
        <v>3878</v>
      </c>
      <c r="D90" s="214" t="s">
        <v>2523</v>
      </c>
      <c r="E90" s="235">
        <v>6686</v>
      </c>
      <c r="F90" s="419">
        <v>41838</v>
      </c>
      <c r="G90" s="44">
        <v>6686</v>
      </c>
      <c r="H90" s="243">
        <f t="shared" si="1"/>
        <v>0</v>
      </c>
      <c r="I90" s="214" t="s">
        <v>1074</v>
      </c>
    </row>
    <row r="91" spans="1:9" x14ac:dyDescent="0.25">
      <c r="A91" s="414">
        <v>41844</v>
      </c>
      <c r="B91" s="446" t="s">
        <v>1650</v>
      </c>
      <c r="C91" s="228" t="s">
        <v>4001</v>
      </c>
      <c r="D91" s="214" t="s">
        <v>2523</v>
      </c>
      <c r="E91" s="235">
        <v>1971.5</v>
      </c>
      <c r="F91" s="419">
        <v>41844</v>
      </c>
      <c r="G91" s="44">
        <v>1971.5</v>
      </c>
      <c r="H91" s="243">
        <f t="shared" si="1"/>
        <v>0</v>
      </c>
      <c r="I91" s="214"/>
    </row>
    <row r="92" spans="1:9" x14ac:dyDescent="0.25">
      <c r="A92" s="414">
        <v>41844</v>
      </c>
      <c r="B92" s="446" t="s">
        <v>1651</v>
      </c>
      <c r="C92" s="228" t="s">
        <v>4001</v>
      </c>
      <c r="D92" s="214" t="s">
        <v>2523</v>
      </c>
      <c r="E92" s="235">
        <v>718.5</v>
      </c>
      <c r="F92" s="419">
        <v>41844</v>
      </c>
      <c r="G92" s="44">
        <v>718.5</v>
      </c>
      <c r="H92" s="243">
        <f t="shared" si="1"/>
        <v>0</v>
      </c>
      <c r="I92" s="214"/>
    </row>
    <row r="93" spans="1:9" x14ac:dyDescent="0.25">
      <c r="A93" s="406">
        <v>41845</v>
      </c>
      <c r="B93" s="446" t="s">
        <v>1757</v>
      </c>
      <c r="C93" s="228" t="s">
        <v>4001</v>
      </c>
      <c r="D93" s="214" t="s">
        <v>2523</v>
      </c>
      <c r="E93" s="235">
        <v>6030.6</v>
      </c>
      <c r="F93" s="419">
        <v>41846</v>
      </c>
      <c r="G93" s="44">
        <v>6030.6</v>
      </c>
      <c r="H93" s="243">
        <f t="shared" si="1"/>
        <v>0</v>
      </c>
      <c r="I93" s="214" t="s">
        <v>65</v>
      </c>
    </row>
    <row r="94" spans="1:9" x14ac:dyDescent="0.25">
      <c r="A94" s="414">
        <v>41848</v>
      </c>
      <c r="B94" s="446" t="s">
        <v>1985</v>
      </c>
      <c r="C94" s="228" t="s">
        <v>4001</v>
      </c>
      <c r="D94" s="214" t="s">
        <v>2523</v>
      </c>
      <c r="E94" s="235">
        <v>1200</v>
      </c>
      <c r="F94" s="419">
        <v>41848</v>
      </c>
      <c r="G94" s="44">
        <v>1200</v>
      </c>
      <c r="H94" s="243">
        <f t="shared" si="1"/>
        <v>0</v>
      </c>
      <c r="I94" s="214"/>
    </row>
    <row r="95" spans="1:9" x14ac:dyDescent="0.25">
      <c r="A95" s="406"/>
      <c r="B95" s="285" t="s">
        <v>2149</v>
      </c>
      <c r="C95" s="361" t="s">
        <v>3878</v>
      </c>
      <c r="D95" s="214" t="s">
        <v>3936</v>
      </c>
      <c r="E95" s="235">
        <v>1195</v>
      </c>
      <c r="F95" s="419">
        <v>41837</v>
      </c>
      <c r="G95" s="44">
        <v>1195</v>
      </c>
      <c r="H95" s="243">
        <f t="shared" si="1"/>
        <v>0</v>
      </c>
      <c r="I95" s="214" t="s">
        <v>30</v>
      </c>
    </row>
    <row r="96" spans="1:9" x14ac:dyDescent="0.25">
      <c r="A96" s="406"/>
      <c r="B96" s="285" t="s">
        <v>1791</v>
      </c>
      <c r="C96" s="361" t="s">
        <v>3878</v>
      </c>
      <c r="D96" s="58" t="s">
        <v>3899</v>
      </c>
      <c r="E96" s="235">
        <v>1299</v>
      </c>
      <c r="F96" s="419">
        <v>41832</v>
      </c>
      <c r="G96" s="34">
        <v>1299</v>
      </c>
      <c r="H96" s="243">
        <f t="shared" si="1"/>
        <v>0</v>
      </c>
      <c r="I96" s="121" t="s">
        <v>30</v>
      </c>
    </row>
    <row r="97" spans="1:9" x14ac:dyDescent="0.25">
      <c r="A97" s="406"/>
      <c r="B97" s="285" t="s">
        <v>1688</v>
      </c>
      <c r="C97" s="361" t="s">
        <v>3878</v>
      </c>
      <c r="D97" s="58" t="s">
        <v>176</v>
      </c>
      <c r="E97" s="235">
        <v>3791</v>
      </c>
      <c r="F97" s="425">
        <v>41832</v>
      </c>
      <c r="G97" s="34">
        <v>3791</v>
      </c>
      <c r="H97" s="243">
        <f t="shared" si="1"/>
        <v>0</v>
      </c>
      <c r="I97" s="121" t="s">
        <v>65</v>
      </c>
    </row>
    <row r="98" spans="1:9" x14ac:dyDescent="0.25">
      <c r="A98" s="406"/>
      <c r="B98" s="285" t="s">
        <v>1333</v>
      </c>
      <c r="C98" s="361" t="s">
        <v>3878</v>
      </c>
      <c r="D98" s="214" t="s">
        <v>176</v>
      </c>
      <c r="E98" s="235">
        <v>4683</v>
      </c>
      <c r="F98" s="419">
        <v>41841</v>
      </c>
      <c r="G98" s="44">
        <v>4683</v>
      </c>
      <c r="H98" s="243">
        <f t="shared" si="1"/>
        <v>0</v>
      </c>
      <c r="I98" s="214" t="s">
        <v>27</v>
      </c>
    </row>
    <row r="99" spans="1:9" x14ac:dyDescent="0.25">
      <c r="A99" s="406"/>
      <c r="B99" s="285" t="s">
        <v>1548</v>
      </c>
      <c r="C99" s="361" t="s">
        <v>3878</v>
      </c>
      <c r="D99" s="214" t="s">
        <v>176</v>
      </c>
      <c r="E99" s="235">
        <v>4250</v>
      </c>
      <c r="F99" s="419">
        <v>41844</v>
      </c>
      <c r="G99" s="44">
        <v>4250</v>
      </c>
      <c r="H99" s="243">
        <f t="shared" si="1"/>
        <v>0</v>
      </c>
      <c r="I99" s="214" t="s">
        <v>12</v>
      </c>
    </row>
    <row r="100" spans="1:9" x14ac:dyDescent="0.25">
      <c r="A100" s="414">
        <v>41844</v>
      </c>
      <c r="B100" s="446" t="s">
        <v>1628</v>
      </c>
      <c r="C100" s="228" t="s">
        <v>4001</v>
      </c>
      <c r="D100" s="214" t="s">
        <v>176</v>
      </c>
      <c r="E100" s="235">
        <v>3882</v>
      </c>
      <c r="F100" s="419">
        <v>41844</v>
      </c>
      <c r="G100" s="44">
        <v>3982</v>
      </c>
      <c r="H100" s="243">
        <f t="shared" si="1"/>
        <v>-100</v>
      </c>
      <c r="I100" s="214" t="s">
        <v>162</v>
      </c>
    </row>
    <row r="101" spans="1:9" x14ac:dyDescent="0.25">
      <c r="A101" s="414">
        <v>41846</v>
      </c>
      <c r="B101" s="446" t="s">
        <v>1837</v>
      </c>
      <c r="C101" s="228" t="s">
        <v>4001</v>
      </c>
      <c r="D101" s="214" t="s">
        <v>176</v>
      </c>
      <c r="E101" s="235">
        <v>5913</v>
      </c>
      <c r="F101" s="419">
        <v>41846</v>
      </c>
      <c r="G101" s="44">
        <v>5913</v>
      </c>
      <c r="H101" s="243">
        <f t="shared" si="1"/>
        <v>0</v>
      </c>
      <c r="I101" s="121"/>
    </row>
    <row r="102" spans="1:9" x14ac:dyDescent="0.25">
      <c r="A102" s="406">
        <v>41847</v>
      </c>
      <c r="B102" s="446" t="s">
        <v>1915</v>
      </c>
      <c r="C102" s="228" t="s">
        <v>4001</v>
      </c>
      <c r="D102" s="214" t="s">
        <v>176</v>
      </c>
      <c r="E102" s="235">
        <v>6844.5</v>
      </c>
      <c r="F102" s="419">
        <v>41848</v>
      </c>
      <c r="G102" s="44">
        <v>6844.5</v>
      </c>
      <c r="H102" s="243">
        <f t="shared" si="1"/>
        <v>0</v>
      </c>
      <c r="I102" s="214"/>
    </row>
    <row r="103" spans="1:9" x14ac:dyDescent="0.25">
      <c r="A103" s="406">
        <v>41849</v>
      </c>
      <c r="B103" s="446" t="s">
        <v>2072</v>
      </c>
      <c r="C103" s="228" t="s">
        <v>4001</v>
      </c>
      <c r="D103" s="20" t="s">
        <v>176</v>
      </c>
      <c r="E103" s="239">
        <v>6378</v>
      </c>
      <c r="F103" s="419">
        <v>41850</v>
      </c>
      <c r="G103" s="44">
        <v>6378</v>
      </c>
      <c r="H103" s="243">
        <f t="shared" si="1"/>
        <v>0</v>
      </c>
      <c r="I103" s="20" t="s">
        <v>3978</v>
      </c>
    </row>
    <row r="104" spans="1:9" x14ac:dyDescent="0.25">
      <c r="A104" s="414">
        <v>41850</v>
      </c>
      <c r="B104" s="446" t="s">
        <v>2168</v>
      </c>
      <c r="C104" s="228" t="s">
        <v>4001</v>
      </c>
      <c r="D104" s="214" t="s">
        <v>176</v>
      </c>
      <c r="E104" s="235">
        <v>3853</v>
      </c>
      <c r="F104" s="419">
        <v>41850</v>
      </c>
      <c r="G104" s="44">
        <v>3853</v>
      </c>
      <c r="H104" s="243">
        <f t="shared" si="1"/>
        <v>0</v>
      </c>
      <c r="I104" s="214" t="s">
        <v>27</v>
      </c>
    </row>
    <row r="105" spans="1:9" x14ac:dyDescent="0.25">
      <c r="A105" s="406">
        <v>41851</v>
      </c>
      <c r="B105" s="446" t="s">
        <v>2258</v>
      </c>
      <c r="C105" s="228" t="s">
        <v>4001</v>
      </c>
      <c r="D105" s="20" t="s">
        <v>176</v>
      </c>
      <c r="E105" s="239">
        <v>3716.5</v>
      </c>
      <c r="F105" s="421">
        <v>41852</v>
      </c>
      <c r="G105" s="245">
        <v>3716.5</v>
      </c>
      <c r="H105" s="243">
        <f t="shared" si="1"/>
        <v>0</v>
      </c>
      <c r="I105" s="20" t="s">
        <v>3978</v>
      </c>
    </row>
    <row r="106" spans="1:9" x14ac:dyDescent="0.25">
      <c r="A106" s="406"/>
      <c r="B106" s="285" t="s">
        <v>2188</v>
      </c>
      <c r="C106" s="361" t="s">
        <v>3878</v>
      </c>
      <c r="D106" s="214" t="s">
        <v>89</v>
      </c>
      <c r="E106" s="235">
        <v>3689</v>
      </c>
      <c r="F106" s="419">
        <v>41837</v>
      </c>
      <c r="G106" s="44">
        <v>3689</v>
      </c>
      <c r="H106" s="243">
        <f t="shared" si="1"/>
        <v>0</v>
      </c>
      <c r="I106" s="214"/>
    </row>
    <row r="107" spans="1:9" x14ac:dyDescent="0.25">
      <c r="A107" s="406"/>
      <c r="B107" s="285" t="s">
        <v>1834</v>
      </c>
      <c r="C107" s="361" t="s">
        <v>3878</v>
      </c>
      <c r="D107" s="58" t="s">
        <v>771</v>
      </c>
      <c r="E107" s="235">
        <v>5398.5</v>
      </c>
      <c r="F107" s="419">
        <v>41832</v>
      </c>
      <c r="G107" s="34">
        <v>5398.5</v>
      </c>
      <c r="H107" s="243">
        <f t="shared" si="1"/>
        <v>0</v>
      </c>
      <c r="I107" s="121"/>
    </row>
    <row r="108" spans="1:9" x14ac:dyDescent="0.25">
      <c r="A108" s="406"/>
      <c r="B108" s="285" t="s">
        <v>2258</v>
      </c>
      <c r="C108" s="361" t="s">
        <v>3878</v>
      </c>
      <c r="D108" s="214" t="s">
        <v>771</v>
      </c>
      <c r="E108" s="235">
        <v>3733.5</v>
      </c>
      <c r="F108" s="419">
        <v>41837</v>
      </c>
      <c r="G108" s="44">
        <v>3733.5</v>
      </c>
      <c r="H108" s="243">
        <f t="shared" si="1"/>
        <v>0</v>
      </c>
      <c r="I108" s="214"/>
    </row>
    <row r="109" spans="1:9" x14ac:dyDescent="0.25">
      <c r="A109" s="414">
        <v>41846</v>
      </c>
      <c r="B109" s="446" t="s">
        <v>1851</v>
      </c>
      <c r="C109" s="228" t="s">
        <v>4001</v>
      </c>
      <c r="D109" s="214" t="s">
        <v>771</v>
      </c>
      <c r="E109" s="235">
        <v>5562</v>
      </c>
      <c r="F109" s="419">
        <v>41846</v>
      </c>
      <c r="G109" s="44">
        <v>5562</v>
      </c>
      <c r="H109" s="243">
        <f t="shared" si="1"/>
        <v>0</v>
      </c>
      <c r="I109" s="121"/>
    </row>
    <row r="110" spans="1:9" x14ac:dyDescent="0.25">
      <c r="A110" s="406">
        <v>41851</v>
      </c>
      <c r="B110" s="446" t="s">
        <v>2245</v>
      </c>
      <c r="C110" s="228" t="s">
        <v>4001</v>
      </c>
      <c r="D110" s="20" t="s">
        <v>771</v>
      </c>
      <c r="E110" s="239">
        <v>3563</v>
      </c>
      <c r="F110" s="419">
        <v>41851</v>
      </c>
      <c r="G110" s="44">
        <v>3563</v>
      </c>
      <c r="H110" s="243">
        <f t="shared" si="1"/>
        <v>0</v>
      </c>
      <c r="I110" s="20" t="s">
        <v>12</v>
      </c>
    </row>
    <row r="111" spans="1:9" x14ac:dyDescent="0.25">
      <c r="A111" s="406">
        <v>41851</v>
      </c>
      <c r="B111" s="446" t="s">
        <v>2252</v>
      </c>
      <c r="C111" s="228" t="s">
        <v>4001</v>
      </c>
      <c r="D111" s="20" t="s">
        <v>771</v>
      </c>
      <c r="E111" s="239">
        <v>4591</v>
      </c>
      <c r="F111" s="419">
        <v>41851</v>
      </c>
      <c r="G111" s="44">
        <v>4591</v>
      </c>
      <c r="H111" s="243">
        <f t="shared" si="1"/>
        <v>0</v>
      </c>
      <c r="I111" s="20"/>
    </row>
    <row r="112" spans="1:9" x14ac:dyDescent="0.25">
      <c r="A112" s="406"/>
      <c r="B112" s="285" t="s">
        <v>1240</v>
      </c>
      <c r="C112" s="361" t="s">
        <v>3878</v>
      </c>
      <c r="D112" s="214" t="s">
        <v>3970</v>
      </c>
      <c r="E112" s="235">
        <v>3371.5</v>
      </c>
      <c r="F112" s="419">
        <v>41839</v>
      </c>
      <c r="G112" s="44">
        <v>3371.5</v>
      </c>
      <c r="H112" s="243">
        <f t="shared" si="1"/>
        <v>0</v>
      </c>
      <c r="I112" s="214"/>
    </row>
    <row r="113" spans="1:9" x14ac:dyDescent="0.25">
      <c r="A113" s="406"/>
      <c r="B113" s="217" t="s">
        <v>2130</v>
      </c>
      <c r="C113" s="363" t="s">
        <v>3681</v>
      </c>
      <c r="D113" s="214" t="s">
        <v>1611</v>
      </c>
      <c r="E113" s="382">
        <v>6725</v>
      </c>
      <c r="F113" s="419">
        <v>41822</v>
      </c>
      <c r="G113" s="44">
        <v>6725</v>
      </c>
      <c r="H113" s="86">
        <f t="shared" si="1"/>
        <v>0</v>
      </c>
      <c r="I113" s="214"/>
    </row>
    <row r="114" spans="1:9" x14ac:dyDescent="0.25">
      <c r="A114" s="406"/>
      <c r="B114" s="217" t="s">
        <v>2131</v>
      </c>
      <c r="C114" s="363" t="s">
        <v>3681</v>
      </c>
      <c r="D114" s="214" t="s">
        <v>1611</v>
      </c>
      <c r="E114" s="382">
        <v>280</v>
      </c>
      <c r="F114" s="419">
        <v>41822</v>
      </c>
      <c r="G114" s="44">
        <v>280</v>
      </c>
      <c r="H114" s="86">
        <f t="shared" si="1"/>
        <v>0</v>
      </c>
      <c r="I114" s="214"/>
    </row>
    <row r="115" spans="1:9" x14ac:dyDescent="0.25">
      <c r="A115" s="406"/>
      <c r="B115" s="217" t="s">
        <v>2250</v>
      </c>
      <c r="C115" s="363" t="s">
        <v>3681</v>
      </c>
      <c r="D115" s="214" t="s">
        <v>1611</v>
      </c>
      <c r="E115" s="382">
        <v>6478</v>
      </c>
      <c r="F115" s="419">
        <v>41823</v>
      </c>
      <c r="G115" s="44">
        <v>6478</v>
      </c>
      <c r="H115" s="86">
        <f t="shared" si="1"/>
        <v>0</v>
      </c>
      <c r="I115" s="214"/>
    </row>
    <row r="116" spans="1:9" x14ac:dyDescent="0.25">
      <c r="A116" s="406"/>
      <c r="B116" s="217" t="s">
        <v>1136</v>
      </c>
      <c r="C116" s="363" t="s">
        <v>3681</v>
      </c>
      <c r="D116" s="214" t="s">
        <v>1611</v>
      </c>
      <c r="E116" s="382">
        <v>6326.65</v>
      </c>
      <c r="F116" s="419">
        <v>41824</v>
      </c>
      <c r="G116" s="44">
        <v>6326.65</v>
      </c>
      <c r="H116" s="243">
        <f t="shared" si="1"/>
        <v>0</v>
      </c>
      <c r="I116" s="214"/>
    </row>
    <row r="117" spans="1:9" x14ac:dyDescent="0.25">
      <c r="A117" s="406"/>
      <c r="B117" s="217" t="s">
        <v>1219</v>
      </c>
      <c r="C117" s="363" t="s">
        <v>3681</v>
      </c>
      <c r="D117" s="214" t="s">
        <v>1611</v>
      </c>
      <c r="E117" s="382">
        <v>2906</v>
      </c>
      <c r="F117" s="419">
        <v>41825</v>
      </c>
      <c r="G117" s="34">
        <v>2906</v>
      </c>
      <c r="H117" s="243">
        <f t="shared" si="1"/>
        <v>0</v>
      </c>
      <c r="I117" s="121"/>
    </row>
    <row r="118" spans="1:9" x14ac:dyDescent="0.25">
      <c r="A118" s="406"/>
      <c r="B118" s="217" t="s">
        <v>1287</v>
      </c>
      <c r="C118" s="363" t="s">
        <v>3681</v>
      </c>
      <c r="D118" s="214" t="s">
        <v>1611</v>
      </c>
      <c r="E118" s="382">
        <v>3280.5</v>
      </c>
      <c r="F118" s="419">
        <v>41826</v>
      </c>
      <c r="G118" s="44">
        <v>3280.5</v>
      </c>
      <c r="H118" s="243">
        <f t="shared" si="1"/>
        <v>0</v>
      </c>
      <c r="I118" s="214"/>
    </row>
    <row r="119" spans="1:9" x14ac:dyDescent="0.25">
      <c r="A119" s="406"/>
      <c r="B119" s="217" t="s">
        <v>1358</v>
      </c>
      <c r="C119" s="363" t="s">
        <v>3681</v>
      </c>
      <c r="D119" s="214" t="s">
        <v>1611</v>
      </c>
      <c r="E119" s="235">
        <v>3023.5</v>
      </c>
      <c r="F119" s="419">
        <v>41827</v>
      </c>
      <c r="G119" s="44">
        <v>3023.5</v>
      </c>
      <c r="H119" s="243">
        <f t="shared" si="1"/>
        <v>0</v>
      </c>
      <c r="I119" s="214"/>
    </row>
    <row r="120" spans="1:9" x14ac:dyDescent="0.25">
      <c r="A120" s="406"/>
      <c r="B120" s="217" t="s">
        <v>1470</v>
      </c>
      <c r="C120" s="363" t="s">
        <v>3681</v>
      </c>
      <c r="D120" s="214" t="s">
        <v>1611</v>
      </c>
      <c r="E120" s="235">
        <v>3174.2</v>
      </c>
      <c r="F120" s="419">
        <v>41828</v>
      </c>
      <c r="G120" s="44">
        <v>3174.2</v>
      </c>
      <c r="H120" s="243">
        <f t="shared" si="1"/>
        <v>0</v>
      </c>
      <c r="I120" s="214"/>
    </row>
    <row r="121" spans="1:9" x14ac:dyDescent="0.25">
      <c r="A121" s="406"/>
      <c r="B121" s="217" t="s">
        <v>1542</v>
      </c>
      <c r="C121" s="363" t="s">
        <v>3681</v>
      </c>
      <c r="D121" s="214" t="s">
        <v>1611</v>
      </c>
      <c r="E121" s="235">
        <v>3270</v>
      </c>
      <c r="F121" s="419">
        <v>41829</v>
      </c>
      <c r="G121" s="44">
        <v>3270</v>
      </c>
      <c r="H121" s="243">
        <f t="shared" si="1"/>
        <v>0</v>
      </c>
      <c r="I121" s="214"/>
    </row>
    <row r="122" spans="1:9" x14ac:dyDescent="0.25">
      <c r="A122" s="406"/>
      <c r="B122" s="217" t="s">
        <v>1619</v>
      </c>
      <c r="C122" s="363" t="s">
        <v>3681</v>
      </c>
      <c r="D122" s="214" t="s">
        <v>1611</v>
      </c>
      <c r="E122" s="235">
        <v>5175.5</v>
      </c>
      <c r="F122" s="419">
        <v>41830</v>
      </c>
      <c r="G122" s="44">
        <v>5175.5</v>
      </c>
      <c r="H122" s="243">
        <f t="shared" si="1"/>
        <v>0</v>
      </c>
      <c r="I122" s="214"/>
    </row>
    <row r="123" spans="1:9" x14ac:dyDescent="0.25">
      <c r="A123" s="406"/>
      <c r="B123" s="285" t="s">
        <v>1721</v>
      </c>
      <c r="C123" s="361" t="s">
        <v>3878</v>
      </c>
      <c r="D123" s="58" t="s">
        <v>1611</v>
      </c>
      <c r="E123" s="235">
        <v>3253.5</v>
      </c>
      <c r="F123" s="419">
        <v>41831</v>
      </c>
      <c r="G123" s="34">
        <v>3253.5</v>
      </c>
      <c r="H123" s="243">
        <f t="shared" si="1"/>
        <v>0</v>
      </c>
      <c r="I123" s="121"/>
    </row>
    <row r="124" spans="1:9" x14ac:dyDescent="0.25">
      <c r="A124" s="406"/>
      <c r="B124" s="285" t="s">
        <v>1908</v>
      </c>
      <c r="C124" s="361" t="s">
        <v>3878</v>
      </c>
      <c r="D124" s="214" t="s">
        <v>1611</v>
      </c>
      <c r="E124" s="235">
        <v>3094</v>
      </c>
      <c r="F124" s="419">
        <v>41833</v>
      </c>
      <c r="G124" s="44">
        <v>3094</v>
      </c>
      <c r="H124" s="243">
        <f t="shared" si="1"/>
        <v>0</v>
      </c>
      <c r="I124" s="214"/>
    </row>
    <row r="125" spans="1:9" x14ac:dyDescent="0.25">
      <c r="A125" s="406"/>
      <c r="B125" s="285" t="s">
        <v>1982</v>
      </c>
      <c r="C125" s="361" t="s">
        <v>3878</v>
      </c>
      <c r="D125" s="214" t="s">
        <v>1611</v>
      </c>
      <c r="E125" s="235">
        <v>2893</v>
      </c>
      <c r="F125" s="419">
        <v>41834</v>
      </c>
      <c r="G125" s="44">
        <v>2893</v>
      </c>
      <c r="H125" s="243">
        <f t="shared" si="1"/>
        <v>0</v>
      </c>
      <c r="I125" s="214"/>
    </row>
    <row r="126" spans="1:9" x14ac:dyDescent="0.25">
      <c r="A126" s="406"/>
      <c r="B126" s="285" t="s">
        <v>2053</v>
      </c>
      <c r="C126" s="361" t="s">
        <v>3878</v>
      </c>
      <c r="D126" s="214" t="s">
        <v>1611</v>
      </c>
      <c r="E126" s="235">
        <v>5085</v>
      </c>
      <c r="F126" s="419">
        <v>41835</v>
      </c>
      <c r="G126" s="44">
        <v>5085</v>
      </c>
      <c r="H126" s="243">
        <f t="shared" si="1"/>
        <v>0</v>
      </c>
      <c r="I126" s="214"/>
    </row>
    <row r="127" spans="1:9" x14ac:dyDescent="0.25">
      <c r="A127" s="406"/>
      <c r="B127" s="285" t="s">
        <v>2054</v>
      </c>
      <c r="C127" s="361" t="s">
        <v>3878</v>
      </c>
      <c r="D127" s="214" t="s">
        <v>1611</v>
      </c>
      <c r="E127" s="235">
        <v>544.5</v>
      </c>
      <c r="F127" s="419">
        <v>41835</v>
      </c>
      <c r="G127" s="44">
        <v>544.5</v>
      </c>
      <c r="H127" s="243">
        <f t="shared" si="1"/>
        <v>0</v>
      </c>
      <c r="I127" s="214"/>
    </row>
    <row r="128" spans="1:9" x14ac:dyDescent="0.25">
      <c r="A128" s="406"/>
      <c r="B128" s="285" t="s">
        <v>2163</v>
      </c>
      <c r="C128" s="361" t="s">
        <v>3878</v>
      </c>
      <c r="D128" s="214" t="s">
        <v>1611</v>
      </c>
      <c r="E128" s="235">
        <v>5168.5</v>
      </c>
      <c r="F128" s="419">
        <v>41836</v>
      </c>
      <c r="G128" s="44">
        <v>5168.5</v>
      </c>
      <c r="H128" s="243">
        <f t="shared" si="1"/>
        <v>0</v>
      </c>
      <c r="I128" s="214"/>
    </row>
    <row r="129" spans="1:9" x14ac:dyDescent="0.25">
      <c r="A129" s="406"/>
      <c r="B129" s="285" t="s">
        <v>1146</v>
      </c>
      <c r="C129" s="361" t="s">
        <v>3878</v>
      </c>
      <c r="D129" s="214" t="s">
        <v>1611</v>
      </c>
      <c r="E129" s="235">
        <v>7431</v>
      </c>
      <c r="F129" s="419">
        <v>41838</v>
      </c>
      <c r="G129" s="44">
        <v>7431</v>
      </c>
      <c r="H129" s="243">
        <f t="shared" si="1"/>
        <v>0</v>
      </c>
      <c r="I129" s="214"/>
    </row>
    <row r="130" spans="1:9" x14ac:dyDescent="0.25">
      <c r="A130" s="406"/>
      <c r="B130" s="285" t="s">
        <v>1147</v>
      </c>
      <c r="C130" s="361" t="s">
        <v>3878</v>
      </c>
      <c r="D130" s="214" t="s">
        <v>1611</v>
      </c>
      <c r="E130" s="235">
        <v>544</v>
      </c>
      <c r="F130" s="419">
        <v>41838</v>
      </c>
      <c r="G130" s="44">
        <v>544</v>
      </c>
      <c r="H130" s="243">
        <f t="shared" si="1"/>
        <v>0</v>
      </c>
      <c r="I130" s="214"/>
    </row>
    <row r="131" spans="1:9" x14ac:dyDescent="0.25">
      <c r="A131" s="405"/>
      <c r="B131" s="285" t="s">
        <v>1367</v>
      </c>
      <c r="C131" s="361" t="s">
        <v>3878</v>
      </c>
      <c r="D131" s="214" t="s">
        <v>1611</v>
      </c>
      <c r="E131" s="235">
        <v>5676.25</v>
      </c>
      <c r="F131" s="419">
        <v>41841</v>
      </c>
      <c r="G131" s="44">
        <v>5676.25</v>
      </c>
      <c r="H131" s="243">
        <f t="shared" ref="H131:H194" si="2">E131-G131</f>
        <v>0</v>
      </c>
      <c r="I131" s="214"/>
    </row>
    <row r="132" spans="1:9" x14ac:dyDescent="0.25">
      <c r="A132" s="405"/>
      <c r="B132" s="285" t="s">
        <v>1467</v>
      </c>
      <c r="C132" s="361" t="s">
        <v>3878</v>
      </c>
      <c r="D132" s="20" t="s">
        <v>1611</v>
      </c>
      <c r="E132" s="239">
        <v>2901.5</v>
      </c>
      <c r="F132" s="419">
        <v>41842</v>
      </c>
      <c r="G132" s="44">
        <v>2901.5</v>
      </c>
      <c r="H132" s="226">
        <f t="shared" si="2"/>
        <v>0</v>
      </c>
      <c r="I132" s="20"/>
    </row>
    <row r="133" spans="1:9" x14ac:dyDescent="0.25">
      <c r="A133" s="406"/>
      <c r="B133" s="285" t="s">
        <v>1556</v>
      </c>
      <c r="C133" s="361" t="s">
        <v>3878</v>
      </c>
      <c r="D133" s="214" t="s">
        <v>1611</v>
      </c>
      <c r="E133" s="235">
        <v>5289</v>
      </c>
      <c r="F133" s="419">
        <v>41843</v>
      </c>
      <c r="G133" s="44">
        <v>5289</v>
      </c>
      <c r="H133" s="243">
        <f t="shared" si="2"/>
        <v>0</v>
      </c>
      <c r="I133" s="214"/>
    </row>
    <row r="134" spans="1:9" x14ac:dyDescent="0.25">
      <c r="A134" s="414">
        <v>41844</v>
      </c>
      <c r="B134" s="446" t="s">
        <v>1656</v>
      </c>
      <c r="C134" s="228" t="s">
        <v>4001</v>
      </c>
      <c r="D134" s="214" t="s">
        <v>1611</v>
      </c>
      <c r="E134" s="235">
        <v>3967</v>
      </c>
      <c r="F134" s="419">
        <v>41844</v>
      </c>
      <c r="G134" s="44">
        <v>3967</v>
      </c>
      <c r="H134" s="243">
        <f t="shared" si="2"/>
        <v>0</v>
      </c>
      <c r="I134" s="214"/>
    </row>
    <row r="135" spans="1:9" x14ac:dyDescent="0.25">
      <c r="A135" s="406">
        <v>41845</v>
      </c>
      <c r="B135" s="446" t="s">
        <v>1760</v>
      </c>
      <c r="C135" s="228" t="s">
        <v>4001</v>
      </c>
      <c r="D135" s="214" t="s">
        <v>1611</v>
      </c>
      <c r="E135" s="235">
        <v>4489.5</v>
      </c>
      <c r="F135" s="419">
        <v>41845</v>
      </c>
      <c r="G135" s="44">
        <v>4489.5</v>
      </c>
      <c r="H135" s="243">
        <f t="shared" si="2"/>
        <v>0</v>
      </c>
      <c r="I135" s="214"/>
    </row>
    <row r="136" spans="1:9" x14ac:dyDescent="0.25">
      <c r="A136" s="406">
        <v>41847</v>
      </c>
      <c r="B136" s="446" t="s">
        <v>1934</v>
      </c>
      <c r="C136" s="228" t="s">
        <v>4001</v>
      </c>
      <c r="D136" s="20" t="s">
        <v>1611</v>
      </c>
      <c r="E136" s="235">
        <v>3004</v>
      </c>
      <c r="F136" s="419">
        <v>41847</v>
      </c>
      <c r="G136" s="44">
        <v>3004</v>
      </c>
      <c r="H136" s="243">
        <f t="shared" si="2"/>
        <v>0</v>
      </c>
      <c r="I136" s="214"/>
    </row>
    <row r="137" spans="1:9" x14ac:dyDescent="0.25">
      <c r="A137" s="414">
        <v>41848</v>
      </c>
      <c r="B137" s="446" t="s">
        <v>2001</v>
      </c>
      <c r="C137" s="228" t="s">
        <v>4001</v>
      </c>
      <c r="D137" s="214" t="s">
        <v>1611</v>
      </c>
      <c r="E137" s="235">
        <v>3152</v>
      </c>
      <c r="F137" s="419">
        <v>41848</v>
      </c>
      <c r="G137" s="44">
        <v>3152</v>
      </c>
      <c r="H137" s="243">
        <f t="shared" si="2"/>
        <v>0</v>
      </c>
      <c r="I137" s="214"/>
    </row>
    <row r="138" spans="1:9" x14ac:dyDescent="0.25">
      <c r="A138" s="406">
        <v>41849</v>
      </c>
      <c r="B138" s="446" t="s">
        <v>2094</v>
      </c>
      <c r="C138" s="228" t="s">
        <v>4001</v>
      </c>
      <c r="D138" s="20" t="s">
        <v>1611</v>
      </c>
      <c r="E138" s="239">
        <v>4060.2</v>
      </c>
      <c r="F138" s="419">
        <v>41849</v>
      </c>
      <c r="G138" s="44">
        <v>4060.2</v>
      </c>
      <c r="H138" s="243">
        <f t="shared" si="2"/>
        <v>0</v>
      </c>
      <c r="I138" s="20"/>
    </row>
    <row r="139" spans="1:9" x14ac:dyDescent="0.25">
      <c r="A139" s="414">
        <v>41850</v>
      </c>
      <c r="B139" s="446" t="s">
        <v>2180</v>
      </c>
      <c r="C139" s="228" t="s">
        <v>4001</v>
      </c>
      <c r="D139" s="214" t="s">
        <v>1611</v>
      </c>
      <c r="E139" s="235">
        <v>3407</v>
      </c>
      <c r="F139" s="419">
        <v>41850</v>
      </c>
      <c r="G139" s="44">
        <v>3407</v>
      </c>
      <c r="H139" s="243">
        <f t="shared" si="2"/>
        <v>0</v>
      </c>
      <c r="I139" s="214"/>
    </row>
    <row r="140" spans="1:9" x14ac:dyDescent="0.25">
      <c r="A140" s="406"/>
      <c r="B140" s="217" t="s">
        <v>2160</v>
      </c>
      <c r="C140" s="363" t="s">
        <v>3681</v>
      </c>
      <c r="D140" s="214" t="s">
        <v>287</v>
      </c>
      <c r="E140" s="382">
        <v>2918</v>
      </c>
      <c r="F140" s="419">
        <v>41823</v>
      </c>
      <c r="G140" s="44">
        <v>2918</v>
      </c>
      <c r="H140" s="86">
        <f t="shared" si="2"/>
        <v>0</v>
      </c>
      <c r="I140" s="214" t="s">
        <v>12</v>
      </c>
    </row>
    <row r="141" spans="1:9" x14ac:dyDescent="0.25">
      <c r="A141" s="406"/>
      <c r="B141" s="217" t="s">
        <v>2222</v>
      </c>
      <c r="C141" s="363" t="s">
        <v>3681</v>
      </c>
      <c r="D141" s="214" t="s">
        <v>287</v>
      </c>
      <c r="E141" s="382">
        <v>1944</v>
      </c>
      <c r="F141" s="419">
        <v>41823</v>
      </c>
      <c r="G141" s="44">
        <v>1944</v>
      </c>
      <c r="H141" s="86">
        <f t="shared" si="2"/>
        <v>0</v>
      </c>
      <c r="I141" s="214" t="s">
        <v>12</v>
      </c>
    </row>
    <row r="142" spans="1:9" x14ac:dyDescent="0.25">
      <c r="A142" s="406"/>
      <c r="B142" s="217" t="s">
        <v>2303</v>
      </c>
      <c r="C142" s="363" t="s">
        <v>3681</v>
      </c>
      <c r="D142" s="214" t="s">
        <v>287</v>
      </c>
      <c r="E142" s="382">
        <v>3475</v>
      </c>
      <c r="F142" s="419">
        <v>41824</v>
      </c>
      <c r="G142" s="44">
        <v>3475</v>
      </c>
      <c r="H142" s="243">
        <f t="shared" si="2"/>
        <v>0</v>
      </c>
      <c r="I142" s="214" t="s">
        <v>12</v>
      </c>
    </row>
    <row r="143" spans="1:9" x14ac:dyDescent="0.25">
      <c r="A143" s="406"/>
      <c r="B143" s="285" t="s">
        <v>2350</v>
      </c>
      <c r="C143" s="361" t="s">
        <v>3878</v>
      </c>
      <c r="D143" s="214" t="s">
        <v>287</v>
      </c>
      <c r="E143" s="235">
        <v>3149</v>
      </c>
      <c r="F143" s="419">
        <v>41839</v>
      </c>
      <c r="G143" s="56">
        <v>3149</v>
      </c>
      <c r="H143" s="243">
        <f t="shared" si="2"/>
        <v>0</v>
      </c>
      <c r="I143" s="214" t="s">
        <v>30</v>
      </c>
    </row>
    <row r="144" spans="1:9" x14ac:dyDescent="0.25">
      <c r="A144" s="406"/>
      <c r="B144" s="285" t="s">
        <v>1205</v>
      </c>
      <c r="C144" s="361" t="s">
        <v>3878</v>
      </c>
      <c r="D144" s="214" t="s">
        <v>287</v>
      </c>
      <c r="E144" s="235">
        <v>3088</v>
      </c>
      <c r="F144" s="419">
        <v>41839</v>
      </c>
      <c r="G144" s="44">
        <v>3088</v>
      </c>
      <c r="H144" s="243">
        <f t="shared" si="2"/>
        <v>0</v>
      </c>
      <c r="I144" s="214" t="s">
        <v>30</v>
      </c>
    </row>
    <row r="145" spans="1:9" x14ac:dyDescent="0.25">
      <c r="A145" s="414">
        <v>41844</v>
      </c>
      <c r="B145" s="285" t="s">
        <v>1600</v>
      </c>
      <c r="C145" s="361" t="s">
        <v>3878</v>
      </c>
      <c r="D145" s="214" t="s">
        <v>287</v>
      </c>
      <c r="E145" s="235">
        <v>3054</v>
      </c>
      <c r="F145" s="419">
        <v>41844</v>
      </c>
      <c r="G145" s="44">
        <v>3054</v>
      </c>
      <c r="H145" s="243">
        <f t="shared" si="2"/>
        <v>0</v>
      </c>
      <c r="I145" s="214" t="s">
        <v>30</v>
      </c>
    </row>
    <row r="146" spans="1:9" x14ac:dyDescent="0.25">
      <c r="A146" s="406">
        <v>41845</v>
      </c>
      <c r="B146" s="446" t="s">
        <v>1721</v>
      </c>
      <c r="C146" s="228" t="s">
        <v>4001</v>
      </c>
      <c r="D146" s="214" t="s">
        <v>287</v>
      </c>
      <c r="E146" s="235">
        <v>2493</v>
      </c>
      <c r="F146" s="419">
        <v>41846</v>
      </c>
      <c r="G146" s="44">
        <v>2493</v>
      </c>
      <c r="H146" s="243">
        <f t="shared" si="2"/>
        <v>0</v>
      </c>
      <c r="I146" s="214" t="s">
        <v>30</v>
      </c>
    </row>
    <row r="147" spans="1:9" x14ac:dyDescent="0.25">
      <c r="A147" s="414">
        <v>41846</v>
      </c>
      <c r="B147" s="446" t="s">
        <v>1813</v>
      </c>
      <c r="C147" s="228" t="s">
        <v>4001</v>
      </c>
      <c r="D147" s="214" t="s">
        <v>287</v>
      </c>
      <c r="E147" s="235">
        <v>4132</v>
      </c>
      <c r="F147" s="419">
        <v>41846</v>
      </c>
      <c r="G147" s="44">
        <v>4132</v>
      </c>
      <c r="H147" s="243">
        <f t="shared" si="2"/>
        <v>0</v>
      </c>
      <c r="I147" s="121"/>
    </row>
    <row r="148" spans="1:9" x14ac:dyDescent="0.25">
      <c r="A148" s="406">
        <v>41847</v>
      </c>
      <c r="B148" s="446" t="s">
        <v>1927</v>
      </c>
      <c r="C148" s="228" t="s">
        <v>4001</v>
      </c>
      <c r="D148" s="20" t="s">
        <v>287</v>
      </c>
      <c r="E148" s="235">
        <v>3597</v>
      </c>
      <c r="F148" s="419">
        <v>41848</v>
      </c>
      <c r="G148" s="44">
        <v>3597</v>
      </c>
      <c r="H148" s="243">
        <f t="shared" si="2"/>
        <v>0</v>
      </c>
      <c r="I148" s="214"/>
    </row>
    <row r="149" spans="1:9" x14ac:dyDescent="0.25">
      <c r="A149" s="414">
        <v>41850</v>
      </c>
      <c r="B149" s="446" t="s">
        <v>2156</v>
      </c>
      <c r="C149" s="228" t="s">
        <v>4001</v>
      </c>
      <c r="D149" s="214" t="s">
        <v>287</v>
      </c>
      <c r="E149" s="235">
        <v>2649</v>
      </c>
      <c r="F149" s="419">
        <v>41850</v>
      </c>
      <c r="G149" s="44">
        <v>2649</v>
      </c>
      <c r="H149" s="243">
        <f t="shared" si="2"/>
        <v>0</v>
      </c>
      <c r="I149" s="214"/>
    </row>
    <row r="150" spans="1:9" x14ac:dyDescent="0.25">
      <c r="A150" s="406">
        <v>41851</v>
      </c>
      <c r="B150" s="446" t="s">
        <v>2232</v>
      </c>
      <c r="C150" s="228" t="s">
        <v>4001</v>
      </c>
      <c r="D150" s="20" t="s">
        <v>287</v>
      </c>
      <c r="E150" s="239">
        <v>2592</v>
      </c>
      <c r="F150" s="419">
        <v>41851</v>
      </c>
      <c r="G150" s="44">
        <v>2592</v>
      </c>
      <c r="H150" s="243">
        <f t="shared" si="2"/>
        <v>0</v>
      </c>
      <c r="I150" s="20" t="s">
        <v>30</v>
      </c>
    </row>
    <row r="151" spans="1:9" x14ac:dyDescent="0.25">
      <c r="A151" s="406"/>
      <c r="B151" s="285" t="s">
        <v>2177</v>
      </c>
      <c r="C151" s="361" t="s">
        <v>3878</v>
      </c>
      <c r="D151" s="214" t="s">
        <v>3939</v>
      </c>
      <c r="E151" s="235">
        <v>4961</v>
      </c>
      <c r="F151" s="419">
        <v>41836</v>
      </c>
      <c r="G151" s="44">
        <v>4961</v>
      </c>
      <c r="H151" s="243">
        <f t="shared" si="2"/>
        <v>0</v>
      </c>
      <c r="I151" s="214" t="s">
        <v>65</v>
      </c>
    </row>
    <row r="152" spans="1:9" x14ac:dyDescent="0.25">
      <c r="A152" s="406"/>
      <c r="B152" s="217" t="s">
        <v>2189</v>
      </c>
      <c r="C152" s="363" t="s">
        <v>3681</v>
      </c>
      <c r="D152" s="214" t="s">
        <v>39</v>
      </c>
      <c r="E152" s="382">
        <v>6533</v>
      </c>
      <c r="F152" s="421" t="s">
        <v>3820</v>
      </c>
      <c r="G152" s="44">
        <v>6533</v>
      </c>
      <c r="H152" s="86">
        <f t="shared" si="2"/>
        <v>0</v>
      </c>
      <c r="I152" s="214"/>
    </row>
    <row r="153" spans="1:9" x14ac:dyDescent="0.25">
      <c r="A153" s="406"/>
      <c r="B153" s="217" t="s">
        <v>2291</v>
      </c>
      <c r="C153" s="363" t="s">
        <v>3681</v>
      </c>
      <c r="D153" s="214" t="s">
        <v>39</v>
      </c>
      <c r="E153" s="382">
        <v>26191</v>
      </c>
      <c r="F153" s="421" t="s">
        <v>3831</v>
      </c>
      <c r="G153" s="44">
        <v>26191</v>
      </c>
      <c r="H153" s="243">
        <f t="shared" si="2"/>
        <v>0</v>
      </c>
      <c r="I153" s="214"/>
    </row>
    <row r="154" spans="1:9" x14ac:dyDescent="0.25">
      <c r="A154" s="406"/>
      <c r="B154" s="217" t="s">
        <v>1141</v>
      </c>
      <c r="C154" s="363" t="s">
        <v>3681</v>
      </c>
      <c r="D154" s="214" t="s">
        <v>39</v>
      </c>
      <c r="E154" s="382">
        <v>6533</v>
      </c>
      <c r="F154" s="421" t="s">
        <v>3839</v>
      </c>
      <c r="G154" s="44">
        <v>6533</v>
      </c>
      <c r="H154" s="243">
        <f t="shared" si="2"/>
        <v>0</v>
      </c>
      <c r="I154" s="214"/>
    </row>
    <row r="155" spans="1:9" x14ac:dyDescent="0.25">
      <c r="A155" s="406"/>
      <c r="B155" s="217" t="s">
        <v>1236</v>
      </c>
      <c r="C155" s="363" t="s">
        <v>3681</v>
      </c>
      <c r="D155" s="214" t="s">
        <v>39</v>
      </c>
      <c r="E155" s="382">
        <v>6532.8</v>
      </c>
      <c r="F155" s="421" t="s">
        <v>3845</v>
      </c>
      <c r="G155" s="34">
        <v>6532.8</v>
      </c>
      <c r="H155" s="243">
        <f t="shared" si="2"/>
        <v>0</v>
      </c>
      <c r="I155" s="121"/>
    </row>
    <row r="156" spans="1:9" s="28" customFormat="1" x14ac:dyDescent="0.25">
      <c r="A156" s="406"/>
      <c r="B156" s="217" t="s">
        <v>1486</v>
      </c>
      <c r="C156" s="363" t="s">
        <v>3681</v>
      </c>
      <c r="D156" s="214" t="s">
        <v>39</v>
      </c>
      <c r="E156" s="235">
        <v>6532.8</v>
      </c>
      <c r="F156" s="421" t="s">
        <v>3869</v>
      </c>
      <c r="G156" s="44">
        <v>6532.8</v>
      </c>
      <c r="H156" s="243">
        <f t="shared" si="2"/>
        <v>0</v>
      </c>
      <c r="I156" s="214"/>
    </row>
    <row r="157" spans="1:9" s="28" customFormat="1" x14ac:dyDescent="0.25">
      <c r="A157" s="406"/>
      <c r="B157" s="285" t="s">
        <v>1664</v>
      </c>
      <c r="C157" s="361" t="s">
        <v>3878</v>
      </c>
      <c r="D157" s="58" t="s">
        <v>39</v>
      </c>
      <c r="E157" s="235">
        <v>3266.4</v>
      </c>
      <c r="F157" s="419">
        <v>41830</v>
      </c>
      <c r="G157" s="34">
        <v>3266.4</v>
      </c>
      <c r="H157" s="243">
        <f t="shared" si="2"/>
        <v>0</v>
      </c>
      <c r="I157" s="121"/>
    </row>
    <row r="158" spans="1:9" s="28" customFormat="1" x14ac:dyDescent="0.25">
      <c r="A158" s="406"/>
      <c r="B158" s="285" t="s">
        <v>1724</v>
      </c>
      <c r="C158" s="361" t="s">
        <v>3878</v>
      </c>
      <c r="D158" s="58" t="s">
        <v>39</v>
      </c>
      <c r="E158" s="235">
        <v>3352</v>
      </c>
      <c r="F158" s="419">
        <v>41831</v>
      </c>
      <c r="G158" s="34">
        <v>3352</v>
      </c>
      <c r="H158" s="243">
        <f t="shared" si="2"/>
        <v>0</v>
      </c>
      <c r="I158" s="121"/>
    </row>
    <row r="159" spans="1:9" s="28" customFormat="1" x14ac:dyDescent="0.25">
      <c r="A159" s="406"/>
      <c r="B159" s="285" t="s">
        <v>1764</v>
      </c>
      <c r="C159" s="361" t="s">
        <v>3878</v>
      </c>
      <c r="D159" s="58" t="s">
        <v>39</v>
      </c>
      <c r="E159" s="235">
        <v>26947</v>
      </c>
      <c r="F159" s="419">
        <v>41831</v>
      </c>
      <c r="G159" s="34">
        <v>26947</v>
      </c>
      <c r="H159" s="243">
        <f t="shared" si="2"/>
        <v>0</v>
      </c>
      <c r="I159" s="121"/>
    </row>
    <row r="160" spans="1:9" s="28" customFormat="1" x14ac:dyDescent="0.25">
      <c r="A160" s="406"/>
      <c r="B160" s="285" t="s">
        <v>1260</v>
      </c>
      <c r="C160" s="361" t="s">
        <v>3878</v>
      </c>
      <c r="D160" s="214" t="s">
        <v>39</v>
      </c>
      <c r="E160" s="235">
        <v>11977</v>
      </c>
      <c r="F160" s="419">
        <v>41839</v>
      </c>
      <c r="G160" s="44">
        <v>11977</v>
      </c>
      <c r="H160" s="243">
        <f t="shared" si="2"/>
        <v>0</v>
      </c>
      <c r="I160" s="214"/>
    </row>
    <row r="161" spans="1:9" s="28" customFormat="1" x14ac:dyDescent="0.25">
      <c r="A161" s="414">
        <v>41846</v>
      </c>
      <c r="B161" s="446" t="s">
        <v>1873</v>
      </c>
      <c r="C161" s="228" t="s">
        <v>4001</v>
      </c>
      <c r="D161" s="214" t="s">
        <v>39</v>
      </c>
      <c r="E161" s="235">
        <v>12228</v>
      </c>
      <c r="F161" s="423"/>
      <c r="G161" s="339"/>
      <c r="H161" s="243">
        <f t="shared" si="2"/>
        <v>12228</v>
      </c>
      <c r="I161" s="121"/>
    </row>
    <row r="162" spans="1:9" s="28" customFormat="1" x14ac:dyDescent="0.25">
      <c r="A162" s="406">
        <v>41851</v>
      </c>
      <c r="B162" s="446" t="s">
        <v>2242</v>
      </c>
      <c r="C162" s="228" t="s">
        <v>4001</v>
      </c>
      <c r="D162" s="20" t="s">
        <v>4037</v>
      </c>
      <c r="E162" s="239">
        <v>1624</v>
      </c>
      <c r="F162" s="419">
        <v>41851</v>
      </c>
      <c r="G162" s="44">
        <v>1624</v>
      </c>
      <c r="H162" s="243">
        <f t="shared" si="2"/>
        <v>0</v>
      </c>
      <c r="I162" s="20" t="s">
        <v>30</v>
      </c>
    </row>
    <row r="163" spans="1:9" s="28" customFormat="1" x14ac:dyDescent="0.25">
      <c r="A163" s="406"/>
      <c r="B163" s="217" t="s">
        <v>1415</v>
      </c>
      <c r="C163" s="363" t="s">
        <v>3681</v>
      </c>
      <c r="D163" s="214" t="s">
        <v>599</v>
      </c>
      <c r="E163" s="235">
        <v>5400</v>
      </c>
      <c r="F163" s="419">
        <v>41836</v>
      </c>
      <c r="G163" s="44">
        <v>5400</v>
      </c>
      <c r="H163" s="243">
        <f t="shared" si="2"/>
        <v>0</v>
      </c>
      <c r="I163" s="214" t="s">
        <v>30</v>
      </c>
    </row>
    <row r="164" spans="1:9" s="28" customFormat="1" x14ac:dyDescent="0.25">
      <c r="A164" s="406"/>
      <c r="B164" s="285" t="s">
        <v>1781</v>
      </c>
      <c r="C164" s="361" t="s">
        <v>3878</v>
      </c>
      <c r="D164" s="58" t="s">
        <v>599</v>
      </c>
      <c r="E164" s="235">
        <v>10800</v>
      </c>
      <c r="F164" s="425">
        <v>41843</v>
      </c>
      <c r="G164" s="34">
        <v>10800</v>
      </c>
      <c r="H164" s="243">
        <f t="shared" si="2"/>
        <v>0</v>
      </c>
      <c r="I164" s="121" t="s">
        <v>12</v>
      </c>
    </row>
    <row r="165" spans="1:9" s="28" customFormat="1" x14ac:dyDescent="0.25">
      <c r="A165" s="406"/>
      <c r="B165" s="285" t="s">
        <v>1518</v>
      </c>
      <c r="C165" s="361" t="s">
        <v>3878</v>
      </c>
      <c r="D165" s="214" t="s">
        <v>599</v>
      </c>
      <c r="E165" s="235">
        <v>168</v>
      </c>
      <c r="F165" s="419">
        <v>41843</v>
      </c>
      <c r="G165" s="44">
        <v>168</v>
      </c>
      <c r="H165" s="243">
        <f t="shared" si="2"/>
        <v>0</v>
      </c>
      <c r="I165" s="214" t="s">
        <v>162</v>
      </c>
    </row>
    <row r="166" spans="1:9" s="28" customFormat="1" x14ac:dyDescent="0.25">
      <c r="A166" s="406">
        <v>41847</v>
      </c>
      <c r="B166" s="446" t="s">
        <v>1893</v>
      </c>
      <c r="C166" s="228" t="s">
        <v>4001</v>
      </c>
      <c r="D166" s="214" t="s">
        <v>599</v>
      </c>
      <c r="E166" s="235">
        <v>9520</v>
      </c>
      <c r="F166" s="421">
        <v>41857</v>
      </c>
      <c r="G166" s="245">
        <v>9520</v>
      </c>
      <c r="H166" s="243">
        <f t="shared" si="2"/>
        <v>0</v>
      </c>
      <c r="I166" s="121"/>
    </row>
    <row r="167" spans="1:9" x14ac:dyDescent="0.25">
      <c r="A167" s="406">
        <v>41847</v>
      </c>
      <c r="B167" s="446" t="s">
        <v>1921</v>
      </c>
      <c r="C167" s="228" t="s">
        <v>4001</v>
      </c>
      <c r="D167" s="214" t="s">
        <v>599</v>
      </c>
      <c r="E167" s="235">
        <v>3640</v>
      </c>
      <c r="F167" s="421">
        <v>41857</v>
      </c>
      <c r="G167" s="245">
        <v>3640</v>
      </c>
      <c r="H167" s="243">
        <f t="shared" si="2"/>
        <v>0</v>
      </c>
      <c r="I167" s="214"/>
    </row>
    <row r="168" spans="1:9" x14ac:dyDescent="0.25">
      <c r="A168" s="407"/>
      <c r="B168" s="217" t="s">
        <v>2012</v>
      </c>
      <c r="C168" s="363" t="s">
        <v>3681</v>
      </c>
      <c r="D168" s="214" t="s">
        <v>44</v>
      </c>
      <c r="E168" s="382">
        <v>4680</v>
      </c>
      <c r="F168" s="419">
        <v>41836</v>
      </c>
      <c r="G168" s="44">
        <v>4680</v>
      </c>
      <c r="H168" s="86">
        <f t="shared" si="2"/>
        <v>0</v>
      </c>
      <c r="I168" s="214" t="s">
        <v>162</v>
      </c>
    </row>
    <row r="169" spans="1:9" x14ac:dyDescent="0.25">
      <c r="A169" s="406"/>
      <c r="B169" s="217" t="s">
        <v>2136</v>
      </c>
      <c r="C169" s="363" t="s">
        <v>3681</v>
      </c>
      <c r="D169" s="214" t="s">
        <v>44</v>
      </c>
      <c r="E169" s="382">
        <v>4680</v>
      </c>
      <c r="F169" s="419">
        <v>41836</v>
      </c>
      <c r="G169" s="44">
        <v>4680</v>
      </c>
      <c r="H169" s="86">
        <f t="shared" si="2"/>
        <v>0</v>
      </c>
      <c r="I169" s="214" t="s">
        <v>217</v>
      </c>
    </row>
    <row r="170" spans="1:9" x14ac:dyDescent="0.25">
      <c r="A170" s="406"/>
      <c r="B170" s="217" t="s">
        <v>2207</v>
      </c>
      <c r="C170" s="363" t="s">
        <v>3681</v>
      </c>
      <c r="D170" s="214" t="s">
        <v>44</v>
      </c>
      <c r="E170" s="382">
        <v>5400</v>
      </c>
      <c r="F170" s="419">
        <v>41836</v>
      </c>
      <c r="G170" s="44">
        <v>5400</v>
      </c>
      <c r="H170" s="86">
        <f t="shared" si="2"/>
        <v>0</v>
      </c>
      <c r="I170" s="214" t="s">
        <v>217</v>
      </c>
    </row>
    <row r="171" spans="1:9" x14ac:dyDescent="0.25">
      <c r="A171" s="406"/>
      <c r="B171" s="217" t="s">
        <v>2314</v>
      </c>
      <c r="C171" s="363" t="s">
        <v>3681</v>
      </c>
      <c r="D171" s="214" t="s">
        <v>44</v>
      </c>
      <c r="E171" s="382">
        <v>5940</v>
      </c>
      <c r="F171" s="419">
        <v>41836</v>
      </c>
      <c r="G171" s="44">
        <v>5940</v>
      </c>
      <c r="H171" s="243">
        <f t="shared" si="2"/>
        <v>0</v>
      </c>
      <c r="I171" s="214" t="s">
        <v>217</v>
      </c>
    </row>
    <row r="172" spans="1:9" x14ac:dyDescent="0.25">
      <c r="A172" s="409"/>
      <c r="B172" s="217" t="s">
        <v>1174</v>
      </c>
      <c r="C172" s="363" t="s">
        <v>3681</v>
      </c>
      <c r="D172" s="214" t="s">
        <v>44</v>
      </c>
      <c r="E172" s="382">
        <v>8100</v>
      </c>
      <c r="F172" s="419">
        <v>41836</v>
      </c>
      <c r="G172" s="44">
        <v>8100</v>
      </c>
      <c r="H172" s="243">
        <f t="shared" si="2"/>
        <v>0</v>
      </c>
      <c r="I172" s="121" t="s">
        <v>217</v>
      </c>
    </row>
    <row r="173" spans="1:9" x14ac:dyDescent="0.25">
      <c r="A173" s="406"/>
      <c r="B173" s="217" t="s">
        <v>1254</v>
      </c>
      <c r="C173" s="363" t="s">
        <v>3681</v>
      </c>
      <c r="D173" s="121" t="s">
        <v>44</v>
      </c>
      <c r="E173" s="384">
        <v>9720</v>
      </c>
      <c r="F173" s="419">
        <v>41836</v>
      </c>
      <c r="G173" s="34">
        <v>9720</v>
      </c>
      <c r="H173" s="243">
        <f t="shared" si="2"/>
        <v>0</v>
      </c>
      <c r="I173" s="121" t="s">
        <v>27</v>
      </c>
    </row>
    <row r="174" spans="1:9" x14ac:dyDescent="0.25">
      <c r="A174" s="406"/>
      <c r="B174" s="217" t="s">
        <v>1319</v>
      </c>
      <c r="C174" s="363" t="s">
        <v>3681</v>
      </c>
      <c r="D174" s="214" t="s">
        <v>44</v>
      </c>
      <c r="E174" s="235">
        <v>5400</v>
      </c>
      <c r="F174" s="419">
        <v>41836</v>
      </c>
      <c r="G174" s="44">
        <v>5400</v>
      </c>
      <c r="H174" s="243">
        <f t="shared" si="2"/>
        <v>0</v>
      </c>
      <c r="I174" s="214"/>
    </row>
    <row r="175" spans="1:9" x14ac:dyDescent="0.25">
      <c r="A175" s="406"/>
      <c r="B175" s="217" t="s">
        <v>1489</v>
      </c>
      <c r="C175" s="363" t="s">
        <v>3681</v>
      </c>
      <c r="D175" s="214" t="s">
        <v>44</v>
      </c>
      <c r="E175" s="235">
        <v>3780</v>
      </c>
      <c r="F175" s="419">
        <v>41836</v>
      </c>
      <c r="G175" s="44">
        <v>3780</v>
      </c>
      <c r="H175" s="243">
        <f t="shared" si="2"/>
        <v>0</v>
      </c>
      <c r="I175" s="214"/>
    </row>
    <row r="176" spans="1:9" x14ac:dyDescent="0.25">
      <c r="A176" s="406">
        <v>41830</v>
      </c>
      <c r="B176" s="217" t="s">
        <v>1564</v>
      </c>
      <c r="C176" s="363" t="s">
        <v>3681</v>
      </c>
      <c r="D176" s="214" t="s">
        <v>44</v>
      </c>
      <c r="E176" s="235">
        <v>4860</v>
      </c>
      <c r="F176" s="419">
        <v>41836</v>
      </c>
      <c r="G176" s="44">
        <v>4860</v>
      </c>
      <c r="H176" s="243">
        <f t="shared" si="2"/>
        <v>0</v>
      </c>
      <c r="I176" s="214" t="s">
        <v>217</v>
      </c>
    </row>
    <row r="177" spans="1:9" x14ac:dyDescent="0.25">
      <c r="A177" s="406"/>
      <c r="B177" s="285" t="s">
        <v>1677</v>
      </c>
      <c r="C177" s="361" t="s">
        <v>3878</v>
      </c>
      <c r="D177" s="58" t="s">
        <v>44</v>
      </c>
      <c r="E177" s="235">
        <v>6480</v>
      </c>
      <c r="F177" s="425">
        <v>41843</v>
      </c>
      <c r="G177" s="34">
        <v>6480</v>
      </c>
      <c r="H177" s="243">
        <f t="shared" si="2"/>
        <v>0</v>
      </c>
      <c r="I177" s="121" t="s">
        <v>217</v>
      </c>
    </row>
    <row r="178" spans="1:9" x14ac:dyDescent="0.25">
      <c r="A178" s="406"/>
      <c r="B178" s="285" t="s">
        <v>1927</v>
      </c>
      <c r="C178" s="361" t="s">
        <v>3878</v>
      </c>
      <c r="D178" s="214" t="s">
        <v>44</v>
      </c>
      <c r="E178" s="235">
        <v>5400</v>
      </c>
      <c r="F178" s="419">
        <v>41843</v>
      </c>
      <c r="G178" s="44">
        <v>5400</v>
      </c>
      <c r="H178" s="243">
        <f t="shared" si="2"/>
        <v>0</v>
      </c>
      <c r="I178" s="214" t="s">
        <v>30</v>
      </c>
    </row>
    <row r="179" spans="1:9" x14ac:dyDescent="0.25">
      <c r="A179" s="406"/>
      <c r="B179" s="285" t="s">
        <v>1932</v>
      </c>
      <c r="C179" s="361" t="s">
        <v>3878</v>
      </c>
      <c r="D179" s="214" t="s">
        <v>44</v>
      </c>
      <c r="E179" s="235">
        <v>8100</v>
      </c>
      <c r="F179" s="419">
        <v>41843</v>
      </c>
      <c r="G179" s="44">
        <v>8100</v>
      </c>
      <c r="H179" s="243">
        <f t="shared" si="2"/>
        <v>0</v>
      </c>
      <c r="I179" s="214" t="s">
        <v>12</v>
      </c>
    </row>
    <row r="180" spans="1:9" x14ac:dyDescent="0.25">
      <c r="A180" s="406"/>
      <c r="B180" s="285" t="s">
        <v>2024</v>
      </c>
      <c r="C180" s="361" t="s">
        <v>3878</v>
      </c>
      <c r="D180" s="214" t="s">
        <v>44</v>
      </c>
      <c r="E180" s="235">
        <v>5940</v>
      </c>
      <c r="F180" s="419">
        <v>41843</v>
      </c>
      <c r="G180" s="44">
        <v>5940</v>
      </c>
      <c r="H180" s="243">
        <f t="shared" si="2"/>
        <v>0</v>
      </c>
      <c r="I180" s="214" t="s">
        <v>12</v>
      </c>
    </row>
    <row r="181" spans="1:9" x14ac:dyDescent="0.25">
      <c r="A181" s="406"/>
      <c r="B181" s="285" t="s">
        <v>2125</v>
      </c>
      <c r="C181" s="361" t="s">
        <v>3878</v>
      </c>
      <c r="D181" s="214" t="s">
        <v>44</v>
      </c>
      <c r="E181" s="235">
        <v>6480</v>
      </c>
      <c r="F181" s="419">
        <v>41843</v>
      </c>
      <c r="G181" s="44">
        <v>6480</v>
      </c>
      <c r="H181" s="243">
        <f t="shared" si="2"/>
        <v>0</v>
      </c>
      <c r="I181" s="214" t="s">
        <v>65</v>
      </c>
    </row>
    <row r="182" spans="1:9" x14ac:dyDescent="0.25">
      <c r="A182" s="406"/>
      <c r="B182" s="285" t="s">
        <v>2239</v>
      </c>
      <c r="C182" s="361" t="s">
        <v>3878</v>
      </c>
      <c r="D182" s="214" t="s">
        <v>44</v>
      </c>
      <c r="E182" s="235">
        <v>6600</v>
      </c>
      <c r="F182" s="419">
        <v>41843</v>
      </c>
      <c r="G182" s="44">
        <v>6600</v>
      </c>
      <c r="H182" s="243">
        <f t="shared" si="2"/>
        <v>0</v>
      </c>
      <c r="I182" s="214" t="s">
        <v>162</v>
      </c>
    </row>
    <row r="183" spans="1:9" x14ac:dyDescent="0.25">
      <c r="A183" s="406"/>
      <c r="B183" s="285" t="s">
        <v>2317</v>
      </c>
      <c r="C183" s="361" t="s">
        <v>3878</v>
      </c>
      <c r="D183" s="214" t="s">
        <v>44</v>
      </c>
      <c r="E183" s="235">
        <v>5940</v>
      </c>
      <c r="F183" s="419">
        <v>41850</v>
      </c>
      <c r="G183" s="44">
        <v>5940</v>
      </c>
      <c r="H183" s="243">
        <f t="shared" si="2"/>
        <v>0</v>
      </c>
      <c r="I183" s="214" t="s">
        <v>65</v>
      </c>
    </row>
    <row r="184" spans="1:9" x14ac:dyDescent="0.25">
      <c r="A184" s="406"/>
      <c r="B184" s="285" t="s">
        <v>1191</v>
      </c>
      <c r="C184" s="361" t="s">
        <v>3878</v>
      </c>
      <c r="D184" s="214" t="s">
        <v>44</v>
      </c>
      <c r="E184" s="235">
        <v>8100</v>
      </c>
      <c r="F184" s="419">
        <v>41850</v>
      </c>
      <c r="G184" s="44">
        <v>8100</v>
      </c>
      <c r="H184" s="243">
        <f t="shared" si="2"/>
        <v>0</v>
      </c>
      <c r="I184" s="214" t="s">
        <v>168</v>
      </c>
    </row>
    <row r="185" spans="1:9" x14ac:dyDescent="0.25">
      <c r="A185" s="406"/>
      <c r="B185" s="285" t="s">
        <v>1287</v>
      </c>
      <c r="C185" s="361" t="s">
        <v>3878</v>
      </c>
      <c r="D185" s="214" t="s">
        <v>44</v>
      </c>
      <c r="E185" s="235">
        <v>8100</v>
      </c>
      <c r="F185" s="419">
        <v>41850</v>
      </c>
      <c r="G185" s="44">
        <v>8100</v>
      </c>
      <c r="H185" s="243">
        <f t="shared" si="2"/>
        <v>0</v>
      </c>
      <c r="I185" s="214" t="s">
        <v>21</v>
      </c>
    </row>
    <row r="186" spans="1:9" x14ac:dyDescent="0.25">
      <c r="A186" s="406"/>
      <c r="B186" s="285" t="s">
        <v>1330</v>
      </c>
      <c r="C186" s="361" t="s">
        <v>3878</v>
      </c>
      <c r="D186" s="214" t="s">
        <v>44</v>
      </c>
      <c r="E186" s="235">
        <v>5600</v>
      </c>
      <c r="F186" s="419">
        <v>41844</v>
      </c>
      <c r="G186" s="44">
        <v>5600</v>
      </c>
      <c r="H186" s="243">
        <f t="shared" si="2"/>
        <v>0</v>
      </c>
      <c r="I186" s="214" t="s">
        <v>21</v>
      </c>
    </row>
    <row r="187" spans="1:9" x14ac:dyDescent="0.25">
      <c r="A187" s="406">
        <v>41842</v>
      </c>
      <c r="B187" s="285" t="s">
        <v>1417</v>
      </c>
      <c r="C187" s="361" t="s">
        <v>3878</v>
      </c>
      <c r="D187" s="20" t="s">
        <v>44</v>
      </c>
      <c r="E187" s="239">
        <v>4480</v>
      </c>
      <c r="F187" s="419">
        <v>41850</v>
      </c>
      <c r="G187" s="44">
        <v>4480</v>
      </c>
      <c r="H187" s="243">
        <f t="shared" si="2"/>
        <v>0</v>
      </c>
      <c r="I187" s="20" t="s">
        <v>3978</v>
      </c>
    </row>
    <row r="188" spans="1:9" x14ac:dyDescent="0.25">
      <c r="A188" s="406"/>
      <c r="B188" s="285" t="s">
        <v>1514</v>
      </c>
      <c r="C188" s="361" t="s">
        <v>3878</v>
      </c>
      <c r="D188" s="214" t="s">
        <v>44</v>
      </c>
      <c r="E188" s="235">
        <v>5040</v>
      </c>
      <c r="F188" s="419">
        <v>41850</v>
      </c>
      <c r="G188" s="44">
        <v>5040</v>
      </c>
      <c r="H188" s="243">
        <f t="shared" si="2"/>
        <v>0</v>
      </c>
      <c r="I188" s="214" t="s">
        <v>162</v>
      </c>
    </row>
    <row r="189" spans="1:9" x14ac:dyDescent="0.25">
      <c r="A189" s="414">
        <v>41844</v>
      </c>
      <c r="B189" s="285" t="s">
        <v>1605</v>
      </c>
      <c r="C189" s="361" t="s">
        <v>3878</v>
      </c>
      <c r="D189" s="214" t="s">
        <v>44</v>
      </c>
      <c r="E189" s="235">
        <v>5040</v>
      </c>
      <c r="F189" s="419">
        <v>41850</v>
      </c>
      <c r="G189" s="44">
        <v>5040</v>
      </c>
      <c r="H189" s="243">
        <f t="shared" si="2"/>
        <v>0</v>
      </c>
      <c r="I189" s="214" t="s">
        <v>3978</v>
      </c>
    </row>
    <row r="190" spans="1:9" x14ac:dyDescent="0.25">
      <c r="A190" s="406">
        <v>41845</v>
      </c>
      <c r="B190" s="446" t="s">
        <v>1730</v>
      </c>
      <c r="C190" s="228" t="s">
        <v>4001</v>
      </c>
      <c r="D190" s="214" t="s">
        <v>44</v>
      </c>
      <c r="E190" s="235">
        <v>6720</v>
      </c>
      <c r="F190" s="421">
        <v>41857</v>
      </c>
      <c r="G190" s="245">
        <v>6720</v>
      </c>
      <c r="H190" s="243">
        <f t="shared" si="2"/>
        <v>0</v>
      </c>
      <c r="I190" s="214" t="s">
        <v>27</v>
      </c>
    </row>
    <row r="191" spans="1:9" x14ac:dyDescent="0.25">
      <c r="A191" s="414">
        <v>41846</v>
      </c>
      <c r="B191" s="446" t="s">
        <v>1821</v>
      </c>
      <c r="C191" s="228" t="s">
        <v>4001</v>
      </c>
      <c r="D191" s="214" t="s">
        <v>44</v>
      </c>
      <c r="E191" s="235">
        <v>9520</v>
      </c>
      <c r="F191" s="421">
        <v>41857</v>
      </c>
      <c r="G191" s="245">
        <v>9520</v>
      </c>
      <c r="H191" s="243">
        <f t="shared" si="2"/>
        <v>0</v>
      </c>
      <c r="I191" s="121"/>
    </row>
    <row r="192" spans="1:9" x14ac:dyDescent="0.25">
      <c r="A192" s="414">
        <v>41848</v>
      </c>
      <c r="B192" s="446" t="s">
        <v>1964</v>
      </c>
      <c r="C192" s="228" t="s">
        <v>4001</v>
      </c>
      <c r="D192" s="214" t="s">
        <v>44</v>
      </c>
      <c r="E192" s="235">
        <v>5040</v>
      </c>
      <c r="F192" s="421">
        <v>41857</v>
      </c>
      <c r="G192" s="245">
        <v>5040</v>
      </c>
      <c r="H192" s="243">
        <f t="shared" si="2"/>
        <v>0</v>
      </c>
      <c r="I192" s="214" t="s">
        <v>3978</v>
      </c>
    </row>
    <row r="193" spans="1:9" x14ac:dyDescent="0.25">
      <c r="A193" s="406">
        <v>41849</v>
      </c>
      <c r="B193" s="446" t="s">
        <v>2041</v>
      </c>
      <c r="C193" s="228" t="s">
        <v>4001</v>
      </c>
      <c r="D193" s="20" t="s">
        <v>44</v>
      </c>
      <c r="E193" s="239">
        <v>5600</v>
      </c>
      <c r="F193" s="421">
        <v>41850</v>
      </c>
      <c r="G193" s="245">
        <v>5600</v>
      </c>
      <c r="H193" s="243">
        <f t="shared" si="2"/>
        <v>0</v>
      </c>
      <c r="I193" s="20" t="s">
        <v>12</v>
      </c>
    </row>
    <row r="194" spans="1:9" x14ac:dyDescent="0.25">
      <c r="A194" s="414">
        <v>41850</v>
      </c>
      <c r="B194" s="446" t="s">
        <v>2149</v>
      </c>
      <c r="C194" s="228" t="s">
        <v>4001</v>
      </c>
      <c r="D194" s="214" t="s">
        <v>44</v>
      </c>
      <c r="E194" s="235">
        <v>5700</v>
      </c>
      <c r="F194" s="421">
        <v>41857</v>
      </c>
      <c r="G194" s="245">
        <v>5700</v>
      </c>
      <c r="H194" s="243">
        <f t="shared" si="2"/>
        <v>0</v>
      </c>
      <c r="I194" s="214" t="s">
        <v>3978</v>
      </c>
    </row>
    <row r="195" spans="1:9" x14ac:dyDescent="0.25">
      <c r="A195" s="406">
        <v>41851</v>
      </c>
      <c r="B195" s="446" t="s">
        <v>2254</v>
      </c>
      <c r="C195" s="228" t="s">
        <v>4001</v>
      </c>
      <c r="D195" s="20" t="s">
        <v>44</v>
      </c>
      <c r="E195" s="239">
        <v>7280</v>
      </c>
      <c r="F195" s="421">
        <v>41857</v>
      </c>
      <c r="G195" s="245">
        <v>7280</v>
      </c>
      <c r="H195" s="243">
        <f t="shared" ref="H195:H258" si="3">E195-G195</f>
        <v>0</v>
      </c>
      <c r="I195" s="20" t="s">
        <v>12</v>
      </c>
    </row>
    <row r="196" spans="1:9" x14ac:dyDescent="0.25">
      <c r="A196" s="405"/>
      <c r="B196" s="217" t="s">
        <v>2164</v>
      </c>
      <c r="C196" s="363" t="s">
        <v>3681</v>
      </c>
      <c r="D196" s="214" t="s">
        <v>42</v>
      </c>
      <c r="E196" s="382">
        <v>3120</v>
      </c>
      <c r="F196" s="419">
        <v>41836</v>
      </c>
      <c r="G196" s="44">
        <v>3120</v>
      </c>
      <c r="H196" s="86">
        <f t="shared" si="3"/>
        <v>0</v>
      </c>
      <c r="I196" s="214" t="s">
        <v>12</v>
      </c>
    </row>
    <row r="197" spans="1:9" x14ac:dyDescent="0.25">
      <c r="A197" s="405"/>
      <c r="B197" s="217" t="s">
        <v>2313</v>
      </c>
      <c r="C197" s="363" t="s">
        <v>3681</v>
      </c>
      <c r="D197" s="214" t="s">
        <v>42</v>
      </c>
      <c r="E197" s="382">
        <v>4320</v>
      </c>
      <c r="F197" s="419">
        <v>41836</v>
      </c>
      <c r="G197" s="44">
        <v>4320</v>
      </c>
      <c r="H197" s="243">
        <f t="shared" si="3"/>
        <v>0</v>
      </c>
      <c r="I197" s="214" t="s">
        <v>12</v>
      </c>
    </row>
    <row r="198" spans="1:9" x14ac:dyDescent="0.25">
      <c r="A198" s="406"/>
      <c r="B198" s="217" t="s">
        <v>1255</v>
      </c>
      <c r="C198" s="363" t="s">
        <v>3681</v>
      </c>
      <c r="D198" s="121" t="s">
        <v>42</v>
      </c>
      <c r="E198" s="384">
        <v>2160</v>
      </c>
      <c r="F198" s="419">
        <v>41836</v>
      </c>
      <c r="G198" s="34">
        <v>2160</v>
      </c>
      <c r="H198" s="243">
        <f t="shared" si="3"/>
        <v>0</v>
      </c>
      <c r="I198" s="121" t="s">
        <v>12</v>
      </c>
    </row>
    <row r="199" spans="1:9" x14ac:dyDescent="0.25">
      <c r="A199" s="406"/>
      <c r="B199" s="217" t="s">
        <v>1326</v>
      </c>
      <c r="C199" s="363" t="s">
        <v>3681</v>
      </c>
      <c r="D199" s="214" t="s">
        <v>42</v>
      </c>
      <c r="E199" s="235">
        <v>3780</v>
      </c>
      <c r="F199" s="419">
        <v>41836</v>
      </c>
      <c r="G199" s="44">
        <v>3780</v>
      </c>
      <c r="H199" s="243">
        <f t="shared" si="3"/>
        <v>0</v>
      </c>
      <c r="I199" s="214"/>
    </row>
    <row r="200" spans="1:9" x14ac:dyDescent="0.25">
      <c r="A200" s="406"/>
      <c r="B200" s="217" t="s">
        <v>1521</v>
      </c>
      <c r="C200" s="363" t="s">
        <v>3681</v>
      </c>
      <c r="D200" s="214" t="s">
        <v>42</v>
      </c>
      <c r="E200" s="235">
        <v>2700</v>
      </c>
      <c r="F200" s="419">
        <v>41836</v>
      </c>
      <c r="G200" s="44">
        <v>2700</v>
      </c>
      <c r="H200" s="243">
        <f t="shared" si="3"/>
        <v>0</v>
      </c>
      <c r="I200" s="214"/>
    </row>
    <row r="201" spans="1:9" x14ac:dyDescent="0.25">
      <c r="A201" s="406"/>
      <c r="B201" s="285" t="s">
        <v>1678</v>
      </c>
      <c r="C201" s="361" t="s">
        <v>3878</v>
      </c>
      <c r="D201" s="58" t="s">
        <v>42</v>
      </c>
      <c r="E201" s="235">
        <v>3780</v>
      </c>
      <c r="F201" s="425">
        <v>41843</v>
      </c>
      <c r="G201" s="34">
        <v>3780</v>
      </c>
      <c r="H201" s="243">
        <f t="shared" si="3"/>
        <v>0</v>
      </c>
      <c r="I201" s="121" t="s">
        <v>30</v>
      </c>
    </row>
    <row r="202" spans="1:9" x14ac:dyDescent="0.25">
      <c r="A202" s="406"/>
      <c r="B202" s="285" t="s">
        <v>1930</v>
      </c>
      <c r="C202" s="361" t="s">
        <v>3878</v>
      </c>
      <c r="D202" s="214" t="s">
        <v>42</v>
      </c>
      <c r="E202" s="235">
        <v>2160</v>
      </c>
      <c r="F202" s="419">
        <v>41843</v>
      </c>
      <c r="G202" s="44">
        <v>2160</v>
      </c>
      <c r="H202" s="243">
        <f t="shared" si="3"/>
        <v>0</v>
      </c>
      <c r="I202" s="214" t="s">
        <v>12</v>
      </c>
    </row>
    <row r="203" spans="1:9" x14ac:dyDescent="0.25">
      <c r="A203" s="406"/>
      <c r="B203" s="285" t="s">
        <v>1935</v>
      </c>
      <c r="C203" s="361" t="s">
        <v>3878</v>
      </c>
      <c r="D203" s="214" t="s">
        <v>42</v>
      </c>
      <c r="E203" s="235">
        <v>3240</v>
      </c>
      <c r="F203" s="419">
        <v>41843</v>
      </c>
      <c r="G203" s="44">
        <v>3240</v>
      </c>
      <c r="H203" s="243">
        <f t="shared" si="3"/>
        <v>0</v>
      </c>
      <c r="I203" s="214" t="s">
        <v>12</v>
      </c>
    </row>
    <row r="204" spans="1:9" x14ac:dyDescent="0.25">
      <c r="A204" s="406"/>
      <c r="B204" s="285" t="s">
        <v>2025</v>
      </c>
      <c r="C204" s="361" t="s">
        <v>3878</v>
      </c>
      <c r="D204" s="214" t="s">
        <v>42</v>
      </c>
      <c r="E204" s="235">
        <v>2160</v>
      </c>
      <c r="F204" s="419">
        <v>41843</v>
      </c>
      <c r="G204" s="44">
        <v>2160</v>
      </c>
      <c r="H204" s="243">
        <f t="shared" si="3"/>
        <v>0</v>
      </c>
      <c r="I204" s="214" t="s">
        <v>30</v>
      </c>
    </row>
    <row r="205" spans="1:9" x14ac:dyDescent="0.25">
      <c r="A205" s="406"/>
      <c r="B205" s="285" t="s">
        <v>2126</v>
      </c>
      <c r="C205" s="361" t="s">
        <v>3878</v>
      </c>
      <c r="D205" s="214" t="s">
        <v>42</v>
      </c>
      <c r="E205" s="235">
        <v>4320</v>
      </c>
      <c r="F205" s="419">
        <v>41843</v>
      </c>
      <c r="G205" s="44">
        <v>4320</v>
      </c>
      <c r="H205" s="243">
        <f t="shared" si="3"/>
        <v>0</v>
      </c>
      <c r="I205" s="214" t="s">
        <v>30</v>
      </c>
    </row>
    <row r="206" spans="1:9" x14ac:dyDescent="0.25">
      <c r="A206" s="406"/>
      <c r="B206" s="285" t="s">
        <v>2320</v>
      </c>
      <c r="C206" s="361" t="s">
        <v>3878</v>
      </c>
      <c r="D206" s="214" t="s">
        <v>42</v>
      </c>
      <c r="E206" s="235">
        <v>2700</v>
      </c>
      <c r="F206" s="419">
        <v>41850</v>
      </c>
      <c r="G206" s="44">
        <v>2700</v>
      </c>
      <c r="H206" s="243">
        <f t="shared" si="3"/>
        <v>0</v>
      </c>
      <c r="I206" s="214" t="s">
        <v>30</v>
      </c>
    </row>
    <row r="207" spans="1:9" x14ac:dyDescent="0.25">
      <c r="A207" s="406"/>
      <c r="B207" s="285" t="s">
        <v>1285</v>
      </c>
      <c r="C207" s="361" t="s">
        <v>3878</v>
      </c>
      <c r="D207" s="214" t="s">
        <v>42</v>
      </c>
      <c r="E207" s="235">
        <v>1620</v>
      </c>
      <c r="F207" s="419">
        <v>41850</v>
      </c>
      <c r="G207" s="44">
        <v>1620</v>
      </c>
      <c r="H207" s="243">
        <f t="shared" si="3"/>
        <v>0</v>
      </c>
      <c r="I207" s="214" t="s">
        <v>21</v>
      </c>
    </row>
    <row r="208" spans="1:9" x14ac:dyDescent="0.25">
      <c r="A208" s="406"/>
      <c r="B208" s="285" t="s">
        <v>1328</v>
      </c>
      <c r="C208" s="361" t="s">
        <v>3878</v>
      </c>
      <c r="D208" s="214" t="s">
        <v>42</v>
      </c>
      <c r="E208" s="235">
        <v>3360</v>
      </c>
      <c r="F208" s="419">
        <v>41850</v>
      </c>
      <c r="G208" s="44">
        <v>3360</v>
      </c>
      <c r="H208" s="243">
        <f t="shared" si="3"/>
        <v>0</v>
      </c>
      <c r="I208" s="214" t="s">
        <v>30</v>
      </c>
    </row>
    <row r="209" spans="1:9" x14ac:dyDescent="0.25">
      <c r="A209" s="406"/>
      <c r="B209" s="285" t="s">
        <v>1531</v>
      </c>
      <c r="C209" s="361" t="s">
        <v>3878</v>
      </c>
      <c r="D209" s="214" t="s">
        <v>42</v>
      </c>
      <c r="E209" s="235">
        <v>2240</v>
      </c>
      <c r="F209" s="419">
        <v>41850</v>
      </c>
      <c r="G209" s="44">
        <v>2240</v>
      </c>
      <c r="H209" s="243">
        <f t="shared" si="3"/>
        <v>0</v>
      </c>
      <c r="I209" s="214" t="s">
        <v>27</v>
      </c>
    </row>
    <row r="210" spans="1:9" x14ac:dyDescent="0.25">
      <c r="A210" s="406">
        <v>41845</v>
      </c>
      <c r="B210" s="446" t="s">
        <v>1731</v>
      </c>
      <c r="C210" s="228" t="s">
        <v>4001</v>
      </c>
      <c r="D210" s="214" t="s">
        <v>42</v>
      </c>
      <c r="E210" s="235">
        <v>3920</v>
      </c>
      <c r="F210" s="421">
        <v>41857</v>
      </c>
      <c r="G210" s="245">
        <v>3920</v>
      </c>
      <c r="H210" s="243">
        <f t="shared" si="3"/>
        <v>0</v>
      </c>
      <c r="I210" s="214" t="s">
        <v>27</v>
      </c>
    </row>
    <row r="211" spans="1:9" x14ac:dyDescent="0.25">
      <c r="A211" s="414">
        <v>41848</v>
      </c>
      <c r="B211" s="446" t="s">
        <v>1963</v>
      </c>
      <c r="C211" s="228" t="s">
        <v>4001</v>
      </c>
      <c r="D211" s="214" t="s">
        <v>42</v>
      </c>
      <c r="E211" s="235">
        <v>3360</v>
      </c>
      <c r="F211" s="421">
        <v>41857</v>
      </c>
      <c r="G211" s="245">
        <v>3360</v>
      </c>
      <c r="H211" s="243">
        <f t="shared" si="3"/>
        <v>0</v>
      </c>
      <c r="I211" s="214" t="s">
        <v>12</v>
      </c>
    </row>
    <row r="212" spans="1:9" x14ac:dyDescent="0.25">
      <c r="A212" s="414">
        <v>41850</v>
      </c>
      <c r="B212" s="446" t="s">
        <v>2150</v>
      </c>
      <c r="C212" s="228" t="s">
        <v>4001</v>
      </c>
      <c r="D212" s="214" t="s">
        <v>42</v>
      </c>
      <c r="E212" s="235">
        <v>3360</v>
      </c>
      <c r="F212" s="421">
        <v>41857</v>
      </c>
      <c r="G212" s="245">
        <v>3360</v>
      </c>
      <c r="H212" s="243">
        <f t="shared" si="3"/>
        <v>0</v>
      </c>
      <c r="I212" s="214" t="s">
        <v>30</v>
      </c>
    </row>
    <row r="213" spans="1:9" x14ac:dyDescent="0.25">
      <c r="A213" s="406"/>
      <c r="B213" s="217" t="s">
        <v>2165</v>
      </c>
      <c r="C213" s="363" t="s">
        <v>3681</v>
      </c>
      <c r="D213" s="214" t="s">
        <v>43</v>
      </c>
      <c r="E213" s="382">
        <v>3640</v>
      </c>
      <c r="F213" s="419">
        <v>41836</v>
      </c>
      <c r="G213" s="44">
        <v>3640</v>
      </c>
      <c r="H213" s="86">
        <f t="shared" si="3"/>
        <v>0</v>
      </c>
      <c r="I213" s="214" t="s">
        <v>12</v>
      </c>
    </row>
    <row r="214" spans="1:9" x14ac:dyDescent="0.25">
      <c r="A214" s="406"/>
      <c r="B214" s="217" t="s">
        <v>2312</v>
      </c>
      <c r="C214" s="363" t="s">
        <v>3681</v>
      </c>
      <c r="D214" s="214" t="s">
        <v>43</v>
      </c>
      <c r="E214" s="382">
        <v>3780</v>
      </c>
      <c r="F214" s="419">
        <v>41836</v>
      </c>
      <c r="G214" s="44">
        <v>3780</v>
      </c>
      <c r="H214" s="243">
        <f t="shared" si="3"/>
        <v>0</v>
      </c>
      <c r="I214" s="214" t="s">
        <v>12</v>
      </c>
    </row>
    <row r="215" spans="1:9" x14ac:dyDescent="0.25">
      <c r="A215" s="406"/>
      <c r="B215" s="217" t="s">
        <v>1256</v>
      </c>
      <c r="C215" s="363" t="s">
        <v>3681</v>
      </c>
      <c r="D215" s="121" t="s">
        <v>43</v>
      </c>
      <c r="E215" s="384">
        <v>2160</v>
      </c>
      <c r="F215" s="419">
        <v>41836</v>
      </c>
      <c r="G215" s="34">
        <v>2160</v>
      </c>
      <c r="H215" s="243">
        <f t="shared" si="3"/>
        <v>0</v>
      </c>
      <c r="I215" s="121" t="s">
        <v>12</v>
      </c>
    </row>
    <row r="216" spans="1:9" x14ac:dyDescent="0.25">
      <c r="A216" s="406"/>
      <c r="B216" s="217" t="s">
        <v>1327</v>
      </c>
      <c r="C216" s="363" t="s">
        <v>3681</v>
      </c>
      <c r="D216" s="214" t="s">
        <v>43</v>
      </c>
      <c r="E216" s="235">
        <v>3780</v>
      </c>
      <c r="F216" s="419">
        <v>41836</v>
      </c>
      <c r="G216" s="44">
        <v>3780</v>
      </c>
      <c r="H216" s="243">
        <f t="shared" si="3"/>
        <v>0</v>
      </c>
      <c r="I216" s="214"/>
    </row>
    <row r="217" spans="1:9" x14ac:dyDescent="0.25">
      <c r="A217" s="406"/>
      <c r="B217" s="217" t="s">
        <v>1522</v>
      </c>
      <c r="C217" s="363" t="s">
        <v>3681</v>
      </c>
      <c r="D217" s="214" t="s">
        <v>43</v>
      </c>
      <c r="E217" s="235">
        <v>3780</v>
      </c>
      <c r="F217" s="419">
        <v>41836</v>
      </c>
      <c r="G217" s="44">
        <v>3780</v>
      </c>
      <c r="H217" s="243">
        <f t="shared" si="3"/>
        <v>0</v>
      </c>
      <c r="I217" s="214"/>
    </row>
    <row r="218" spans="1:9" x14ac:dyDescent="0.25">
      <c r="A218" s="406"/>
      <c r="B218" s="285" t="s">
        <v>1679</v>
      </c>
      <c r="C218" s="361" t="s">
        <v>3878</v>
      </c>
      <c r="D218" s="58" t="s">
        <v>43</v>
      </c>
      <c r="E218" s="235">
        <v>3780</v>
      </c>
      <c r="F218" s="425">
        <v>41843</v>
      </c>
      <c r="G218" s="34">
        <v>3780</v>
      </c>
      <c r="H218" s="243">
        <f t="shared" si="3"/>
        <v>0</v>
      </c>
      <c r="I218" s="121" t="s">
        <v>30</v>
      </c>
    </row>
    <row r="219" spans="1:9" x14ac:dyDescent="0.25">
      <c r="A219" s="406"/>
      <c r="B219" s="285" t="s">
        <v>1934</v>
      </c>
      <c r="C219" s="361" t="s">
        <v>3878</v>
      </c>
      <c r="D219" s="214" t="s">
        <v>43</v>
      </c>
      <c r="E219" s="235">
        <v>3240</v>
      </c>
      <c r="F219" s="419">
        <v>41843</v>
      </c>
      <c r="G219" s="44">
        <v>3240</v>
      </c>
      <c r="H219" s="243">
        <f t="shared" si="3"/>
        <v>0</v>
      </c>
      <c r="I219" s="214" t="s">
        <v>12</v>
      </c>
    </row>
    <row r="220" spans="1:9" x14ac:dyDescent="0.25">
      <c r="A220" s="406"/>
      <c r="B220" s="285" t="s">
        <v>1936</v>
      </c>
      <c r="C220" s="361" t="s">
        <v>3878</v>
      </c>
      <c r="D220" s="214" t="s">
        <v>43</v>
      </c>
      <c r="E220" s="235">
        <v>2700</v>
      </c>
      <c r="F220" s="419">
        <v>41843</v>
      </c>
      <c r="G220" s="44">
        <v>2700</v>
      </c>
      <c r="H220" s="243">
        <f t="shared" si="3"/>
        <v>0</v>
      </c>
      <c r="I220" s="214" t="s">
        <v>12</v>
      </c>
    </row>
    <row r="221" spans="1:9" x14ac:dyDescent="0.25">
      <c r="A221" s="406"/>
      <c r="B221" s="285" t="s">
        <v>2127</v>
      </c>
      <c r="C221" s="361" t="s">
        <v>3878</v>
      </c>
      <c r="D221" s="214" t="s">
        <v>43</v>
      </c>
      <c r="E221" s="235">
        <v>3240</v>
      </c>
      <c r="F221" s="419">
        <v>41843</v>
      </c>
      <c r="G221" s="44">
        <v>3240</v>
      </c>
      <c r="H221" s="243">
        <f t="shared" si="3"/>
        <v>0</v>
      </c>
      <c r="I221" s="214" t="s">
        <v>30</v>
      </c>
    </row>
    <row r="222" spans="1:9" x14ac:dyDescent="0.25">
      <c r="A222" s="406"/>
      <c r="B222" s="285" t="s">
        <v>2318</v>
      </c>
      <c r="C222" s="361" t="s">
        <v>3878</v>
      </c>
      <c r="D222" s="214" t="s">
        <v>43</v>
      </c>
      <c r="E222" s="235">
        <v>3240</v>
      </c>
      <c r="F222" s="419">
        <v>41850</v>
      </c>
      <c r="G222" s="44">
        <v>3240</v>
      </c>
      <c r="H222" s="243">
        <f t="shared" si="3"/>
        <v>0</v>
      </c>
      <c r="I222" s="214" t="s">
        <v>30</v>
      </c>
    </row>
    <row r="223" spans="1:9" x14ac:dyDescent="0.25">
      <c r="A223" s="406"/>
      <c r="B223" s="285" t="s">
        <v>1286</v>
      </c>
      <c r="C223" s="361" t="s">
        <v>3878</v>
      </c>
      <c r="D223" s="214" t="s">
        <v>43</v>
      </c>
      <c r="E223" s="235">
        <v>1620</v>
      </c>
      <c r="F223" s="419">
        <v>41850</v>
      </c>
      <c r="G223" s="44">
        <v>1620</v>
      </c>
      <c r="H223" s="243">
        <f t="shared" si="3"/>
        <v>0</v>
      </c>
      <c r="I223" s="214" t="s">
        <v>21</v>
      </c>
    </row>
    <row r="224" spans="1:9" x14ac:dyDescent="0.25">
      <c r="A224" s="406"/>
      <c r="B224" s="285" t="s">
        <v>1329</v>
      </c>
      <c r="C224" s="361" t="s">
        <v>3878</v>
      </c>
      <c r="D224" s="214" t="s">
        <v>43</v>
      </c>
      <c r="E224" s="235">
        <v>3360</v>
      </c>
      <c r="F224" s="419">
        <v>41843</v>
      </c>
      <c r="G224" s="44">
        <v>3360</v>
      </c>
      <c r="H224" s="243">
        <f t="shared" si="3"/>
        <v>0</v>
      </c>
      <c r="I224" s="214" t="s">
        <v>30</v>
      </c>
    </row>
    <row r="225" spans="1:9" x14ac:dyDescent="0.25">
      <c r="A225" s="406"/>
      <c r="B225" s="285" t="s">
        <v>1532</v>
      </c>
      <c r="C225" s="361" t="s">
        <v>3878</v>
      </c>
      <c r="D225" s="214" t="s">
        <v>43</v>
      </c>
      <c r="E225" s="235">
        <v>1680</v>
      </c>
      <c r="F225" s="419">
        <v>41850</v>
      </c>
      <c r="G225" s="44">
        <v>1680</v>
      </c>
      <c r="H225" s="243">
        <f t="shared" si="3"/>
        <v>0</v>
      </c>
      <c r="I225" s="214" t="s">
        <v>27</v>
      </c>
    </row>
    <row r="226" spans="1:9" x14ac:dyDescent="0.25">
      <c r="A226" s="406">
        <v>41845</v>
      </c>
      <c r="B226" s="446" t="s">
        <v>1732</v>
      </c>
      <c r="C226" s="228" t="s">
        <v>4001</v>
      </c>
      <c r="D226" s="214" t="s">
        <v>43</v>
      </c>
      <c r="E226" s="235">
        <v>3360</v>
      </c>
      <c r="F226" s="421">
        <v>41857</v>
      </c>
      <c r="G226" s="245">
        <v>3360</v>
      </c>
      <c r="H226" s="243">
        <f t="shared" si="3"/>
        <v>0</v>
      </c>
      <c r="I226" s="214" t="s">
        <v>27</v>
      </c>
    </row>
    <row r="227" spans="1:9" x14ac:dyDescent="0.25">
      <c r="A227" s="406">
        <v>41847</v>
      </c>
      <c r="B227" s="446" t="s">
        <v>1922</v>
      </c>
      <c r="C227" s="228" t="s">
        <v>4001</v>
      </c>
      <c r="D227" s="214" t="s">
        <v>43</v>
      </c>
      <c r="E227" s="235">
        <v>2240</v>
      </c>
      <c r="F227" s="421">
        <v>41857</v>
      </c>
      <c r="G227" s="245">
        <v>2240</v>
      </c>
      <c r="H227" s="243">
        <f t="shared" si="3"/>
        <v>0</v>
      </c>
      <c r="I227" s="214"/>
    </row>
    <row r="228" spans="1:9" x14ac:dyDescent="0.25">
      <c r="A228" s="414">
        <v>41848</v>
      </c>
      <c r="B228" s="446" t="s">
        <v>1960</v>
      </c>
      <c r="C228" s="228" t="s">
        <v>4001</v>
      </c>
      <c r="D228" s="214" t="s">
        <v>43</v>
      </c>
      <c r="E228" s="235">
        <v>3360</v>
      </c>
      <c r="F228" s="421">
        <v>41857</v>
      </c>
      <c r="G228" s="245">
        <v>3360</v>
      </c>
      <c r="H228" s="243">
        <f t="shared" si="3"/>
        <v>0</v>
      </c>
      <c r="I228" s="214" t="s">
        <v>12</v>
      </c>
    </row>
    <row r="229" spans="1:9" x14ac:dyDescent="0.25">
      <c r="A229" s="414">
        <v>41850</v>
      </c>
      <c r="B229" s="446" t="s">
        <v>2151</v>
      </c>
      <c r="C229" s="228" t="s">
        <v>4001</v>
      </c>
      <c r="D229" s="214" t="s">
        <v>43</v>
      </c>
      <c r="E229" s="235">
        <v>3920</v>
      </c>
      <c r="F229" s="421">
        <v>41857</v>
      </c>
      <c r="G229" s="245">
        <v>3920</v>
      </c>
      <c r="H229" s="243">
        <f t="shared" si="3"/>
        <v>0</v>
      </c>
      <c r="I229" s="214" t="s">
        <v>30</v>
      </c>
    </row>
    <row r="230" spans="1:9" x14ac:dyDescent="0.25">
      <c r="A230" s="406"/>
      <c r="B230" s="285" t="s">
        <v>1858</v>
      </c>
      <c r="C230" s="361" t="s">
        <v>3878</v>
      </c>
      <c r="D230" s="58" t="s">
        <v>3906</v>
      </c>
      <c r="E230" s="235">
        <v>519</v>
      </c>
      <c r="F230" s="419">
        <v>41832</v>
      </c>
      <c r="G230" s="34">
        <v>519</v>
      </c>
      <c r="H230" s="243">
        <f t="shared" si="3"/>
        <v>0</v>
      </c>
      <c r="I230" s="121"/>
    </row>
    <row r="231" spans="1:9" x14ac:dyDescent="0.25">
      <c r="A231" s="406"/>
      <c r="B231" s="217" t="s">
        <v>2094</v>
      </c>
      <c r="C231" s="363" t="s">
        <v>3681</v>
      </c>
      <c r="D231" s="214" t="s">
        <v>27</v>
      </c>
      <c r="E231" s="382">
        <v>20367.2</v>
      </c>
      <c r="F231" s="419">
        <v>41822</v>
      </c>
      <c r="G231" s="44">
        <v>20367.2</v>
      </c>
      <c r="H231" s="86">
        <f t="shared" si="3"/>
        <v>0</v>
      </c>
      <c r="I231" s="214" t="s">
        <v>27</v>
      </c>
    </row>
    <row r="232" spans="1:9" x14ac:dyDescent="0.25">
      <c r="A232" s="406"/>
      <c r="B232" s="217" t="s">
        <v>2258</v>
      </c>
      <c r="C232" s="363" t="s">
        <v>3681</v>
      </c>
      <c r="D232" s="214" t="s">
        <v>27</v>
      </c>
      <c r="E232" s="382">
        <v>6167.68</v>
      </c>
      <c r="F232" s="419">
        <v>41825</v>
      </c>
      <c r="G232" s="44">
        <v>6167.68</v>
      </c>
      <c r="H232" s="243">
        <f t="shared" si="3"/>
        <v>0</v>
      </c>
      <c r="I232" s="214" t="s">
        <v>27</v>
      </c>
    </row>
    <row r="233" spans="1:9" x14ac:dyDescent="0.25">
      <c r="A233" s="406"/>
      <c r="B233" s="217" t="s">
        <v>1170</v>
      </c>
      <c r="C233" s="363" t="s">
        <v>3681</v>
      </c>
      <c r="D233" s="214" t="s">
        <v>27</v>
      </c>
      <c r="E233" s="382">
        <v>58</v>
      </c>
      <c r="F233" s="419">
        <v>41825</v>
      </c>
      <c r="G233" s="44">
        <v>58</v>
      </c>
      <c r="H233" s="243">
        <f t="shared" si="3"/>
        <v>0</v>
      </c>
      <c r="I233" s="214"/>
    </row>
    <row r="234" spans="1:9" x14ac:dyDescent="0.25">
      <c r="A234" s="406"/>
      <c r="B234" s="217" t="s">
        <v>1617</v>
      </c>
      <c r="C234" s="363" t="s">
        <v>3681</v>
      </c>
      <c r="D234" s="214" t="s">
        <v>27</v>
      </c>
      <c r="E234" s="235">
        <v>28096</v>
      </c>
      <c r="F234" s="419">
        <v>41831</v>
      </c>
      <c r="G234" s="44">
        <v>28096</v>
      </c>
      <c r="H234" s="243">
        <f t="shared" si="3"/>
        <v>0</v>
      </c>
      <c r="I234" s="214" t="s">
        <v>27</v>
      </c>
    </row>
    <row r="235" spans="1:9" x14ac:dyDescent="0.25">
      <c r="A235" s="406"/>
      <c r="B235" s="285" t="s">
        <v>1859</v>
      </c>
      <c r="C235" s="361" t="s">
        <v>3878</v>
      </c>
      <c r="D235" s="58" t="s">
        <v>27</v>
      </c>
      <c r="E235" s="235">
        <v>20776</v>
      </c>
      <c r="F235" s="425">
        <v>41834</v>
      </c>
      <c r="G235" s="34">
        <v>20776</v>
      </c>
      <c r="H235" s="243">
        <f t="shared" si="3"/>
        <v>0</v>
      </c>
      <c r="I235" s="121" t="s">
        <v>12</v>
      </c>
    </row>
    <row r="236" spans="1:9" x14ac:dyDescent="0.25">
      <c r="A236" s="406"/>
      <c r="B236" s="285" t="s">
        <v>2087</v>
      </c>
      <c r="C236" s="361" t="s">
        <v>3878</v>
      </c>
      <c r="D236" s="214" t="s">
        <v>27</v>
      </c>
      <c r="E236" s="235">
        <v>11530</v>
      </c>
      <c r="F236" s="419">
        <v>41839</v>
      </c>
      <c r="G236" s="44">
        <v>11530</v>
      </c>
      <c r="H236" s="243">
        <f t="shared" si="3"/>
        <v>0</v>
      </c>
      <c r="I236" s="214" t="s">
        <v>27</v>
      </c>
    </row>
    <row r="237" spans="1:9" x14ac:dyDescent="0.25">
      <c r="A237" s="406"/>
      <c r="B237" s="285" t="s">
        <v>1462</v>
      </c>
      <c r="C237" s="361" t="s">
        <v>3878</v>
      </c>
      <c r="D237" s="20" t="s">
        <v>27</v>
      </c>
      <c r="E237" s="239">
        <v>26298</v>
      </c>
      <c r="F237" s="419">
        <v>41843</v>
      </c>
      <c r="G237" s="44">
        <v>26298</v>
      </c>
      <c r="H237" s="243">
        <f t="shared" si="3"/>
        <v>0</v>
      </c>
      <c r="I237" s="20" t="s">
        <v>3978</v>
      </c>
    </row>
    <row r="238" spans="1:9" x14ac:dyDescent="0.25">
      <c r="A238" s="406">
        <v>41847</v>
      </c>
      <c r="B238" s="446" t="s">
        <v>1902</v>
      </c>
      <c r="C238" s="228" t="s">
        <v>4001</v>
      </c>
      <c r="D238" s="214" t="s">
        <v>27</v>
      </c>
      <c r="E238" s="235">
        <v>49434</v>
      </c>
      <c r="F238" s="419">
        <v>41848</v>
      </c>
      <c r="G238" s="44">
        <v>49434</v>
      </c>
      <c r="H238" s="243">
        <f t="shared" si="3"/>
        <v>0</v>
      </c>
      <c r="I238" s="121"/>
    </row>
    <row r="239" spans="1:9" x14ac:dyDescent="0.25">
      <c r="A239" s="406">
        <v>41849</v>
      </c>
      <c r="B239" s="446" t="s">
        <v>2083</v>
      </c>
      <c r="C239" s="228" t="s">
        <v>4001</v>
      </c>
      <c r="D239" s="20" t="s">
        <v>27</v>
      </c>
      <c r="E239" s="239">
        <v>11952</v>
      </c>
      <c r="F239" s="421">
        <v>41857</v>
      </c>
      <c r="G239" s="245">
        <v>11952</v>
      </c>
      <c r="H239" s="243">
        <f t="shared" si="3"/>
        <v>0</v>
      </c>
      <c r="I239" s="20" t="s">
        <v>27</v>
      </c>
    </row>
    <row r="240" spans="1:9" x14ac:dyDescent="0.25">
      <c r="A240" s="406"/>
      <c r="B240" s="217" t="s">
        <v>2028</v>
      </c>
      <c r="C240" s="363" t="s">
        <v>3681</v>
      </c>
      <c r="D240" s="214" t="s">
        <v>70</v>
      </c>
      <c r="E240" s="382">
        <v>8613</v>
      </c>
      <c r="F240" s="419">
        <v>41821</v>
      </c>
      <c r="G240" s="44">
        <v>8613</v>
      </c>
      <c r="H240" s="86">
        <f t="shared" si="3"/>
        <v>0</v>
      </c>
      <c r="I240" s="214"/>
    </row>
    <row r="241" spans="1:9" x14ac:dyDescent="0.25">
      <c r="A241" s="411"/>
      <c r="B241" s="217" t="s">
        <v>1189</v>
      </c>
      <c r="C241" s="363" t="s">
        <v>3681</v>
      </c>
      <c r="D241" s="214" t="s">
        <v>70</v>
      </c>
      <c r="E241" s="382">
        <v>6115</v>
      </c>
      <c r="F241" s="419">
        <v>41829</v>
      </c>
      <c r="G241" s="44">
        <v>6115</v>
      </c>
      <c r="H241" s="243">
        <f t="shared" si="3"/>
        <v>0</v>
      </c>
      <c r="I241" s="121"/>
    </row>
    <row r="242" spans="1:9" x14ac:dyDescent="0.25">
      <c r="A242" s="406"/>
      <c r="B242" s="217" t="s">
        <v>1537</v>
      </c>
      <c r="C242" s="363" t="s">
        <v>3681</v>
      </c>
      <c r="D242" s="214" t="s">
        <v>70</v>
      </c>
      <c r="E242" s="235">
        <v>13050</v>
      </c>
      <c r="F242" s="419">
        <v>41829</v>
      </c>
      <c r="G242" s="44">
        <v>13050</v>
      </c>
      <c r="H242" s="243">
        <f t="shared" si="3"/>
        <v>0</v>
      </c>
      <c r="I242" s="214"/>
    </row>
    <row r="243" spans="1:9" x14ac:dyDescent="0.25">
      <c r="A243" s="406"/>
      <c r="B243" s="285" t="s">
        <v>1635</v>
      </c>
      <c r="C243" s="361" t="s">
        <v>3878</v>
      </c>
      <c r="D243" s="58" t="s">
        <v>70</v>
      </c>
      <c r="E243" s="235">
        <v>7183</v>
      </c>
      <c r="F243" s="419">
        <v>41830</v>
      </c>
      <c r="G243" s="34">
        <v>7183</v>
      </c>
      <c r="H243" s="243">
        <f t="shared" si="3"/>
        <v>0</v>
      </c>
      <c r="I243" s="121"/>
    </row>
    <row r="244" spans="1:9" x14ac:dyDescent="0.25">
      <c r="A244" s="406"/>
      <c r="B244" s="285" t="s">
        <v>1926</v>
      </c>
      <c r="C244" s="361" t="s">
        <v>3878</v>
      </c>
      <c r="D244" s="214" t="s">
        <v>70</v>
      </c>
      <c r="E244" s="235">
        <v>12697</v>
      </c>
      <c r="F244" s="419">
        <v>41837</v>
      </c>
      <c r="G244" s="44">
        <v>12697</v>
      </c>
      <c r="H244" s="243">
        <f t="shared" si="3"/>
        <v>0</v>
      </c>
      <c r="I244" s="214"/>
    </row>
    <row r="245" spans="1:9" x14ac:dyDescent="0.25">
      <c r="A245" s="406"/>
      <c r="B245" s="285" t="s">
        <v>1853</v>
      </c>
      <c r="C245" s="361" t="s">
        <v>3878</v>
      </c>
      <c r="D245" s="58" t="s">
        <v>524</v>
      </c>
      <c r="E245" s="235">
        <v>410</v>
      </c>
      <c r="F245" s="419">
        <v>41832</v>
      </c>
      <c r="G245" s="34">
        <v>410</v>
      </c>
      <c r="H245" s="243">
        <f t="shared" si="3"/>
        <v>0</v>
      </c>
      <c r="I245" s="121"/>
    </row>
    <row r="246" spans="1:9" x14ac:dyDescent="0.25">
      <c r="A246" s="406">
        <v>41849</v>
      </c>
      <c r="B246" s="446" t="s">
        <v>2104</v>
      </c>
      <c r="C246" s="228" t="s">
        <v>4001</v>
      </c>
      <c r="D246" s="20" t="s">
        <v>2427</v>
      </c>
      <c r="E246" s="239">
        <v>17939.5</v>
      </c>
      <c r="F246" s="419">
        <v>41849</v>
      </c>
      <c r="G246" s="44">
        <v>17939.5</v>
      </c>
      <c r="H246" s="243">
        <f t="shared" si="3"/>
        <v>0</v>
      </c>
      <c r="I246" s="20" t="s">
        <v>21</v>
      </c>
    </row>
    <row r="247" spans="1:9" x14ac:dyDescent="0.25">
      <c r="A247" s="406"/>
      <c r="B247" s="217" t="s">
        <v>2062</v>
      </c>
      <c r="C247" s="363" t="s">
        <v>3681</v>
      </c>
      <c r="D247" s="214" t="s">
        <v>1519</v>
      </c>
      <c r="E247" s="382">
        <v>12789</v>
      </c>
      <c r="F247" s="419">
        <v>41822</v>
      </c>
      <c r="G247" s="44">
        <v>12789</v>
      </c>
      <c r="H247" s="86">
        <f t="shared" si="3"/>
        <v>0</v>
      </c>
      <c r="I247" s="214" t="s">
        <v>65</v>
      </c>
    </row>
    <row r="248" spans="1:9" x14ac:dyDescent="0.25">
      <c r="A248" s="406"/>
      <c r="B248" s="217" t="s">
        <v>2149</v>
      </c>
      <c r="C248" s="363" t="s">
        <v>3681</v>
      </c>
      <c r="D248" s="214" t="s">
        <v>1519</v>
      </c>
      <c r="E248" s="382">
        <v>2265</v>
      </c>
      <c r="F248" s="419">
        <v>41822</v>
      </c>
      <c r="G248" s="44">
        <v>2265</v>
      </c>
      <c r="H248" s="86">
        <f t="shared" si="3"/>
        <v>0</v>
      </c>
      <c r="I248" s="214" t="s">
        <v>65</v>
      </c>
    </row>
    <row r="249" spans="1:9" x14ac:dyDescent="0.25">
      <c r="A249" s="406"/>
      <c r="B249" s="217" t="s">
        <v>2219</v>
      </c>
      <c r="C249" s="363" t="s">
        <v>3681</v>
      </c>
      <c r="D249" s="214" t="s">
        <v>1519</v>
      </c>
      <c r="E249" s="382">
        <v>20529.5</v>
      </c>
      <c r="F249" s="419">
        <v>41823</v>
      </c>
      <c r="G249" s="44">
        <v>20529.5</v>
      </c>
      <c r="H249" s="86">
        <f t="shared" si="3"/>
        <v>0</v>
      </c>
      <c r="I249" s="214" t="s">
        <v>65</v>
      </c>
    </row>
    <row r="250" spans="1:9" x14ac:dyDescent="0.25">
      <c r="A250" s="406"/>
      <c r="B250" s="217" t="s">
        <v>2345</v>
      </c>
      <c r="C250" s="363" t="s">
        <v>3681</v>
      </c>
      <c r="D250" s="214" t="s">
        <v>1519</v>
      </c>
      <c r="E250" s="382">
        <v>17130</v>
      </c>
      <c r="F250" s="419">
        <v>41825</v>
      </c>
      <c r="G250" s="44">
        <v>17130</v>
      </c>
      <c r="H250" s="243">
        <f t="shared" si="3"/>
        <v>0</v>
      </c>
      <c r="I250" s="214" t="s">
        <v>65</v>
      </c>
    </row>
    <row r="251" spans="1:9" x14ac:dyDescent="0.25">
      <c r="A251" s="406"/>
      <c r="B251" s="217" t="s">
        <v>1355</v>
      </c>
      <c r="C251" s="363" t="s">
        <v>3681</v>
      </c>
      <c r="D251" s="214" t="s">
        <v>1519</v>
      </c>
      <c r="E251" s="235">
        <v>11343</v>
      </c>
      <c r="F251" s="419">
        <v>41828</v>
      </c>
      <c r="G251" s="44">
        <v>11343</v>
      </c>
      <c r="H251" s="243">
        <f t="shared" si="3"/>
        <v>0</v>
      </c>
      <c r="I251" s="214"/>
    </row>
    <row r="252" spans="1:9" x14ac:dyDescent="0.25">
      <c r="A252" s="406"/>
      <c r="B252" s="285" t="s">
        <v>2107</v>
      </c>
      <c r="C252" s="361" t="s">
        <v>3878</v>
      </c>
      <c r="D252" s="214" t="s">
        <v>1519</v>
      </c>
      <c r="E252" s="235">
        <v>27149</v>
      </c>
      <c r="F252" s="419">
        <v>41836</v>
      </c>
      <c r="G252" s="44">
        <v>27149</v>
      </c>
      <c r="H252" s="243">
        <f t="shared" si="3"/>
        <v>0</v>
      </c>
      <c r="I252" s="214" t="s">
        <v>21</v>
      </c>
    </row>
    <row r="253" spans="1:9" x14ac:dyDescent="0.25">
      <c r="A253" s="406"/>
      <c r="B253" s="285" t="s">
        <v>1157</v>
      </c>
      <c r="C253" s="361" t="s">
        <v>3878</v>
      </c>
      <c r="D253" s="214" t="s">
        <v>1519</v>
      </c>
      <c r="E253" s="235">
        <v>3910</v>
      </c>
      <c r="F253" s="419">
        <v>41839</v>
      </c>
      <c r="G253" s="56">
        <v>3910</v>
      </c>
      <c r="H253" s="243">
        <f t="shared" si="3"/>
        <v>0</v>
      </c>
      <c r="I253" s="214" t="s">
        <v>65</v>
      </c>
    </row>
    <row r="254" spans="1:9" x14ac:dyDescent="0.25">
      <c r="A254" s="406"/>
      <c r="B254" s="285" t="s">
        <v>1368</v>
      </c>
      <c r="C254" s="361" t="s">
        <v>3878</v>
      </c>
      <c r="D254" s="214" t="s">
        <v>1519</v>
      </c>
      <c r="E254" s="235">
        <v>14778.5</v>
      </c>
      <c r="F254" s="419">
        <v>41843</v>
      </c>
      <c r="G254" s="44">
        <v>14778.5</v>
      </c>
      <c r="H254" s="243">
        <f t="shared" si="3"/>
        <v>0</v>
      </c>
      <c r="I254" s="214" t="s">
        <v>65</v>
      </c>
    </row>
    <row r="255" spans="1:9" x14ac:dyDescent="0.25">
      <c r="A255" s="414">
        <v>41844</v>
      </c>
      <c r="B255" s="446" t="s">
        <v>1647</v>
      </c>
      <c r="C255" s="228" t="s">
        <v>4001</v>
      </c>
      <c r="D255" s="214" t="s">
        <v>1519</v>
      </c>
      <c r="E255" s="235">
        <v>19997.8</v>
      </c>
      <c r="F255" s="419">
        <v>41845</v>
      </c>
      <c r="G255" s="44">
        <v>19997.8</v>
      </c>
      <c r="H255" s="243">
        <f t="shared" si="3"/>
        <v>0</v>
      </c>
      <c r="I255" s="214" t="s">
        <v>65</v>
      </c>
    </row>
    <row r="256" spans="1:9" x14ac:dyDescent="0.25">
      <c r="A256" s="406"/>
      <c r="B256" s="217" t="s">
        <v>2014</v>
      </c>
      <c r="C256" s="363" t="s">
        <v>3681</v>
      </c>
      <c r="D256" s="214" t="s">
        <v>373</v>
      </c>
      <c r="E256" s="382">
        <v>39889</v>
      </c>
      <c r="F256" s="420" t="s">
        <v>3796</v>
      </c>
      <c r="G256" s="257">
        <v>39889</v>
      </c>
      <c r="H256" s="86">
        <f t="shared" si="3"/>
        <v>0</v>
      </c>
      <c r="I256" s="214" t="s">
        <v>3427</v>
      </c>
    </row>
    <row r="257" spans="1:9" x14ac:dyDescent="0.25">
      <c r="A257" s="406"/>
      <c r="B257" s="217" t="s">
        <v>2231</v>
      </c>
      <c r="C257" s="363" t="s">
        <v>3681</v>
      </c>
      <c r="D257" s="214" t="s">
        <v>373</v>
      </c>
      <c r="E257" s="382">
        <v>4962</v>
      </c>
      <c r="F257" s="419">
        <v>41823</v>
      </c>
      <c r="G257" s="44">
        <v>4962</v>
      </c>
      <c r="H257" s="86">
        <f t="shared" si="3"/>
        <v>0</v>
      </c>
      <c r="I257" s="214" t="s">
        <v>12</v>
      </c>
    </row>
    <row r="258" spans="1:9" x14ac:dyDescent="0.25">
      <c r="A258" s="406"/>
      <c r="B258" s="285" t="s">
        <v>1838</v>
      </c>
      <c r="C258" s="361" t="s">
        <v>3878</v>
      </c>
      <c r="D258" s="58" t="s">
        <v>373</v>
      </c>
      <c r="E258" s="235">
        <v>40367.25</v>
      </c>
      <c r="F258" s="419">
        <v>41832</v>
      </c>
      <c r="G258" s="34">
        <v>40367.25</v>
      </c>
      <c r="H258" s="243">
        <f t="shared" si="3"/>
        <v>0</v>
      </c>
      <c r="I258" s="121" t="s">
        <v>217</v>
      </c>
    </row>
    <row r="259" spans="1:9" x14ac:dyDescent="0.25">
      <c r="A259" s="406"/>
      <c r="B259" s="285" t="s">
        <v>1948</v>
      </c>
      <c r="C259" s="361" t="s">
        <v>3878</v>
      </c>
      <c r="D259" s="214" t="s">
        <v>373</v>
      </c>
      <c r="E259" s="235">
        <v>40783.5</v>
      </c>
      <c r="F259" s="419">
        <v>41834</v>
      </c>
      <c r="G259" s="44">
        <v>40783.5</v>
      </c>
      <c r="H259" s="243">
        <f t="shared" ref="H259:H322" si="4">E259-G259</f>
        <v>0</v>
      </c>
      <c r="I259" s="214" t="s">
        <v>12</v>
      </c>
    </row>
    <row r="260" spans="1:9" x14ac:dyDescent="0.25">
      <c r="A260" s="406"/>
      <c r="B260" s="285" t="s">
        <v>1534</v>
      </c>
      <c r="C260" s="361" t="s">
        <v>3878</v>
      </c>
      <c r="D260" s="214" t="s">
        <v>373</v>
      </c>
      <c r="E260" s="235">
        <v>40173</v>
      </c>
      <c r="F260" s="419">
        <v>41844</v>
      </c>
      <c r="G260" s="44">
        <v>40173</v>
      </c>
      <c r="H260" s="243">
        <f t="shared" si="4"/>
        <v>0</v>
      </c>
      <c r="I260" s="214" t="s">
        <v>3978</v>
      </c>
    </row>
    <row r="261" spans="1:9" x14ac:dyDescent="0.25">
      <c r="A261" s="405">
        <v>41845</v>
      </c>
      <c r="B261" s="446" t="s">
        <v>1745</v>
      </c>
      <c r="C261" s="228" t="s">
        <v>4001</v>
      </c>
      <c r="D261" s="214" t="s">
        <v>373</v>
      </c>
      <c r="E261" s="235">
        <v>37179.08</v>
      </c>
      <c r="F261" s="419">
        <v>41846</v>
      </c>
      <c r="G261" s="44">
        <v>37179.08</v>
      </c>
      <c r="H261" s="243">
        <f t="shared" si="4"/>
        <v>0</v>
      </c>
      <c r="I261" s="214" t="s">
        <v>12</v>
      </c>
    </row>
    <row r="262" spans="1:9" x14ac:dyDescent="0.25">
      <c r="A262" s="444">
        <v>41846</v>
      </c>
      <c r="B262" s="446" t="s">
        <v>1806</v>
      </c>
      <c r="C262" s="228" t="s">
        <v>4001</v>
      </c>
      <c r="D262" s="214" t="s">
        <v>373</v>
      </c>
      <c r="E262" s="235">
        <v>925.5</v>
      </c>
      <c r="F262" s="419">
        <v>41846</v>
      </c>
      <c r="G262" s="44">
        <v>925.5</v>
      </c>
      <c r="H262" s="243">
        <f t="shared" si="4"/>
        <v>0</v>
      </c>
      <c r="I262" s="121"/>
    </row>
    <row r="263" spans="1:9" x14ac:dyDescent="0.25">
      <c r="A263" s="444">
        <v>41848</v>
      </c>
      <c r="B263" s="446" t="s">
        <v>1961</v>
      </c>
      <c r="C263" s="228" t="s">
        <v>4001</v>
      </c>
      <c r="D263" s="214" t="s">
        <v>373</v>
      </c>
      <c r="E263" s="235">
        <v>42733.5</v>
      </c>
      <c r="F263" s="419">
        <v>41848</v>
      </c>
      <c r="G263" s="44">
        <v>42733.5</v>
      </c>
      <c r="H263" s="243">
        <f t="shared" si="4"/>
        <v>0</v>
      </c>
      <c r="I263" s="214" t="s">
        <v>12</v>
      </c>
    </row>
    <row r="264" spans="1:9" x14ac:dyDescent="0.25">
      <c r="A264" s="408"/>
      <c r="B264" s="217" t="s">
        <v>2284</v>
      </c>
      <c r="C264" s="363" t="s">
        <v>3681</v>
      </c>
      <c r="D264" s="214" t="s">
        <v>3318</v>
      </c>
      <c r="E264" s="382">
        <v>10079.700000000001</v>
      </c>
      <c r="F264" s="419">
        <v>41824</v>
      </c>
      <c r="G264" s="44">
        <v>10079.700000000001</v>
      </c>
      <c r="H264" s="243">
        <f t="shared" si="4"/>
        <v>0</v>
      </c>
      <c r="I264" s="58" t="s">
        <v>12</v>
      </c>
    </row>
    <row r="265" spans="1:9" x14ac:dyDescent="0.25">
      <c r="A265" s="406"/>
      <c r="B265" s="217" t="s">
        <v>2336</v>
      </c>
      <c r="C265" s="363" t="s">
        <v>3681</v>
      </c>
      <c r="D265" s="214" t="s">
        <v>3318</v>
      </c>
      <c r="E265" s="382">
        <v>38250</v>
      </c>
      <c r="F265" s="419">
        <v>41825</v>
      </c>
      <c r="G265" s="44">
        <v>38250</v>
      </c>
      <c r="H265" s="243">
        <f t="shared" si="4"/>
        <v>0</v>
      </c>
      <c r="I265" s="214" t="s">
        <v>65</v>
      </c>
    </row>
    <row r="266" spans="1:9" x14ac:dyDescent="0.25">
      <c r="A266" s="406"/>
      <c r="B266" s="217" t="s">
        <v>1343</v>
      </c>
      <c r="C266" s="363" t="s">
        <v>3681</v>
      </c>
      <c r="D266" s="214" t="s">
        <v>3318</v>
      </c>
      <c r="E266" s="235">
        <v>9535.5</v>
      </c>
      <c r="F266" s="419">
        <v>41828</v>
      </c>
      <c r="G266" s="44">
        <v>9535.5</v>
      </c>
      <c r="H266" s="243">
        <f t="shared" si="4"/>
        <v>0</v>
      </c>
      <c r="I266" s="214"/>
    </row>
    <row r="267" spans="1:9" x14ac:dyDescent="0.25">
      <c r="A267" s="406"/>
      <c r="B267" s="217" t="s">
        <v>1471</v>
      </c>
      <c r="C267" s="363" t="s">
        <v>3681</v>
      </c>
      <c r="D267" s="214" t="s">
        <v>3318</v>
      </c>
      <c r="E267" s="235">
        <v>8507</v>
      </c>
      <c r="F267" s="419">
        <v>41829</v>
      </c>
      <c r="G267" s="44">
        <v>8507</v>
      </c>
      <c r="H267" s="243">
        <f t="shared" si="4"/>
        <v>0</v>
      </c>
      <c r="I267" s="214" t="s">
        <v>65</v>
      </c>
    </row>
    <row r="268" spans="1:9" x14ac:dyDescent="0.25">
      <c r="A268" s="406"/>
      <c r="B268" s="217" t="s">
        <v>1550</v>
      </c>
      <c r="C268" s="363" t="s">
        <v>3681</v>
      </c>
      <c r="D268" s="214" t="s">
        <v>3318</v>
      </c>
      <c r="E268" s="235">
        <v>7827</v>
      </c>
      <c r="F268" s="419">
        <v>41830</v>
      </c>
      <c r="G268" s="44">
        <v>7827</v>
      </c>
      <c r="H268" s="243">
        <f t="shared" si="4"/>
        <v>0</v>
      </c>
      <c r="I268" s="214"/>
    </row>
    <row r="269" spans="1:9" x14ac:dyDescent="0.25">
      <c r="A269" s="406"/>
      <c r="B269" s="217" t="s">
        <v>1597</v>
      </c>
      <c r="C269" s="363" t="s">
        <v>3681</v>
      </c>
      <c r="D269" s="214" t="s">
        <v>3318</v>
      </c>
      <c r="E269" s="235">
        <v>11518</v>
      </c>
      <c r="F269" s="419">
        <v>41830</v>
      </c>
      <c r="G269" s="44">
        <v>11518</v>
      </c>
      <c r="H269" s="243">
        <f t="shared" si="4"/>
        <v>0</v>
      </c>
      <c r="I269" s="214" t="s">
        <v>65</v>
      </c>
    </row>
    <row r="270" spans="1:9" x14ac:dyDescent="0.25">
      <c r="A270" s="406"/>
      <c r="B270" s="285" t="s">
        <v>1720</v>
      </c>
      <c r="C270" s="361" t="s">
        <v>3878</v>
      </c>
      <c r="D270" s="58" t="s">
        <v>3318</v>
      </c>
      <c r="E270" s="235">
        <v>10268</v>
      </c>
      <c r="F270" s="425">
        <v>41834</v>
      </c>
      <c r="G270" s="34">
        <v>10268</v>
      </c>
      <c r="H270" s="243">
        <f t="shared" si="4"/>
        <v>0</v>
      </c>
      <c r="I270" s="121" t="s">
        <v>65</v>
      </c>
    </row>
    <row r="271" spans="1:9" x14ac:dyDescent="0.25">
      <c r="A271" s="406"/>
      <c r="B271" s="285" t="s">
        <v>1821</v>
      </c>
      <c r="C271" s="361" t="s">
        <v>3878</v>
      </c>
      <c r="D271" s="58" t="s">
        <v>3318</v>
      </c>
      <c r="E271" s="235">
        <v>15676</v>
      </c>
      <c r="F271" s="425">
        <v>41834</v>
      </c>
      <c r="G271" s="34">
        <v>15676</v>
      </c>
      <c r="H271" s="243">
        <f t="shared" si="4"/>
        <v>0</v>
      </c>
      <c r="I271" s="121" t="s">
        <v>65</v>
      </c>
    </row>
    <row r="272" spans="1:9" x14ac:dyDescent="0.25">
      <c r="A272" s="406"/>
      <c r="B272" s="285" t="s">
        <v>1918</v>
      </c>
      <c r="C272" s="361" t="s">
        <v>3878</v>
      </c>
      <c r="D272" s="214" t="s">
        <v>3318</v>
      </c>
      <c r="E272" s="235">
        <v>15148</v>
      </c>
      <c r="F272" s="419">
        <v>41834</v>
      </c>
      <c r="G272" s="44">
        <v>15148</v>
      </c>
      <c r="H272" s="243">
        <f t="shared" si="4"/>
        <v>0</v>
      </c>
      <c r="I272" s="214"/>
    </row>
    <row r="273" spans="1:9" x14ac:dyDescent="0.25">
      <c r="A273" s="406"/>
      <c r="B273" s="285" t="s">
        <v>1961</v>
      </c>
      <c r="C273" s="361" t="s">
        <v>3878</v>
      </c>
      <c r="D273" s="214" t="s">
        <v>3318</v>
      </c>
      <c r="E273" s="235">
        <v>8037</v>
      </c>
      <c r="F273" s="419">
        <v>41835</v>
      </c>
      <c r="G273" s="44">
        <v>8037</v>
      </c>
      <c r="H273" s="243">
        <f t="shared" si="4"/>
        <v>0</v>
      </c>
      <c r="I273" s="214" t="s">
        <v>65</v>
      </c>
    </row>
    <row r="274" spans="1:9" x14ac:dyDescent="0.25">
      <c r="A274" s="406"/>
      <c r="B274" s="285" t="s">
        <v>2055</v>
      </c>
      <c r="C274" s="361" t="s">
        <v>3878</v>
      </c>
      <c r="D274" s="214" t="s">
        <v>3318</v>
      </c>
      <c r="E274" s="235">
        <v>7091</v>
      </c>
      <c r="F274" s="419">
        <v>41835</v>
      </c>
      <c r="G274" s="44">
        <v>7091</v>
      </c>
      <c r="H274" s="243">
        <f t="shared" si="4"/>
        <v>0</v>
      </c>
      <c r="I274" s="214" t="s">
        <v>65</v>
      </c>
    </row>
    <row r="275" spans="1:9" x14ac:dyDescent="0.25">
      <c r="A275" s="406"/>
      <c r="B275" s="285" t="s">
        <v>2192</v>
      </c>
      <c r="C275" s="361" t="s">
        <v>3878</v>
      </c>
      <c r="D275" s="214" t="s">
        <v>3318</v>
      </c>
      <c r="E275" s="235">
        <v>9268.2000000000007</v>
      </c>
      <c r="F275" s="419">
        <v>41837</v>
      </c>
      <c r="G275" s="44">
        <v>9268.2000000000007</v>
      </c>
      <c r="H275" s="243">
        <f t="shared" si="4"/>
        <v>0</v>
      </c>
      <c r="I275" s="214" t="s">
        <v>65</v>
      </c>
    </row>
    <row r="276" spans="1:9" x14ac:dyDescent="0.25">
      <c r="A276" s="406"/>
      <c r="B276" s="285" t="s">
        <v>2244</v>
      </c>
      <c r="C276" s="361" t="s">
        <v>3878</v>
      </c>
      <c r="D276" s="214" t="s">
        <v>3318</v>
      </c>
      <c r="E276" s="235">
        <v>10229</v>
      </c>
      <c r="F276" s="419">
        <v>41808</v>
      </c>
      <c r="G276" s="44">
        <v>10229</v>
      </c>
      <c r="H276" s="243">
        <f t="shared" si="4"/>
        <v>0</v>
      </c>
      <c r="I276" s="214" t="s">
        <v>65</v>
      </c>
    </row>
    <row r="277" spans="1:9" x14ac:dyDescent="0.25">
      <c r="A277" s="406"/>
      <c r="B277" s="285" t="s">
        <v>1162</v>
      </c>
      <c r="C277" s="361" t="s">
        <v>3878</v>
      </c>
      <c r="D277" s="214" t="s">
        <v>3318</v>
      </c>
      <c r="E277" s="235">
        <v>14928.5</v>
      </c>
      <c r="F277" s="419">
        <v>41839</v>
      </c>
      <c r="G277" s="44">
        <v>14928.5</v>
      </c>
      <c r="H277" s="243">
        <f t="shared" si="4"/>
        <v>0</v>
      </c>
      <c r="I277" s="214" t="s">
        <v>65</v>
      </c>
    </row>
    <row r="278" spans="1:9" x14ac:dyDescent="0.25">
      <c r="A278" s="406"/>
      <c r="B278" s="285" t="s">
        <v>1236</v>
      </c>
      <c r="C278" s="361" t="s">
        <v>3878</v>
      </c>
      <c r="D278" s="214" t="s">
        <v>3318</v>
      </c>
      <c r="E278" s="235">
        <v>13583.5</v>
      </c>
      <c r="F278" s="419">
        <v>41840</v>
      </c>
      <c r="G278" s="44">
        <v>13583.5</v>
      </c>
      <c r="H278" s="243">
        <f t="shared" si="4"/>
        <v>0</v>
      </c>
      <c r="I278" s="214" t="s">
        <v>65</v>
      </c>
    </row>
    <row r="279" spans="1:9" x14ac:dyDescent="0.25">
      <c r="A279" s="406"/>
      <c r="B279" s="285" t="s">
        <v>1301</v>
      </c>
      <c r="C279" s="361" t="s">
        <v>3878</v>
      </c>
      <c r="D279" s="214" t="s">
        <v>3318</v>
      </c>
      <c r="E279" s="235">
        <v>13338.5</v>
      </c>
      <c r="F279" s="419">
        <v>41841</v>
      </c>
      <c r="G279" s="44">
        <v>13338.5</v>
      </c>
      <c r="H279" s="243">
        <f t="shared" si="4"/>
        <v>0</v>
      </c>
      <c r="I279" s="214" t="s">
        <v>65</v>
      </c>
    </row>
    <row r="280" spans="1:9" x14ac:dyDescent="0.25">
      <c r="A280" s="406"/>
      <c r="B280" s="285" t="s">
        <v>1356</v>
      </c>
      <c r="C280" s="361" t="s">
        <v>3878</v>
      </c>
      <c r="D280" s="214" t="s">
        <v>3318</v>
      </c>
      <c r="E280" s="235">
        <v>4088</v>
      </c>
      <c r="F280" s="419">
        <v>41843</v>
      </c>
      <c r="G280" s="44">
        <v>4088</v>
      </c>
      <c r="H280" s="243">
        <f t="shared" si="4"/>
        <v>0</v>
      </c>
      <c r="I280" s="214" t="s">
        <v>65</v>
      </c>
    </row>
    <row r="281" spans="1:9" x14ac:dyDescent="0.25">
      <c r="A281" s="406"/>
      <c r="B281" s="285" t="s">
        <v>1473</v>
      </c>
      <c r="C281" s="361" t="s">
        <v>3878</v>
      </c>
      <c r="D281" s="20" t="s">
        <v>3318</v>
      </c>
      <c r="E281" s="239">
        <v>7272.5</v>
      </c>
      <c r="F281" s="419">
        <v>41843</v>
      </c>
      <c r="G281" s="44">
        <v>7272.5</v>
      </c>
      <c r="H281" s="243">
        <f t="shared" si="4"/>
        <v>0</v>
      </c>
      <c r="I281" s="20" t="s">
        <v>65</v>
      </c>
    </row>
    <row r="282" spans="1:9" x14ac:dyDescent="0.25">
      <c r="A282" s="406"/>
      <c r="B282" s="285" t="s">
        <v>1575</v>
      </c>
      <c r="C282" s="361" t="s">
        <v>3878</v>
      </c>
      <c r="D282" s="214" t="s">
        <v>3318</v>
      </c>
      <c r="E282" s="235">
        <v>8008</v>
      </c>
      <c r="F282" s="419">
        <v>41844</v>
      </c>
      <c r="G282" s="44">
        <v>8008</v>
      </c>
      <c r="H282" s="243">
        <f t="shared" si="4"/>
        <v>0</v>
      </c>
      <c r="I282" s="214" t="s">
        <v>65</v>
      </c>
    </row>
    <row r="283" spans="1:9" x14ac:dyDescent="0.25">
      <c r="A283" s="414">
        <v>41844</v>
      </c>
      <c r="B283" s="446" t="s">
        <v>1646</v>
      </c>
      <c r="C283" s="228" t="s">
        <v>4001</v>
      </c>
      <c r="D283" s="214" t="s">
        <v>3318</v>
      </c>
      <c r="E283" s="235">
        <v>10733</v>
      </c>
      <c r="F283" s="419">
        <v>41845</v>
      </c>
      <c r="G283" s="44">
        <v>10733</v>
      </c>
      <c r="H283" s="243">
        <f t="shared" si="4"/>
        <v>0</v>
      </c>
      <c r="I283" s="214" t="s">
        <v>65</v>
      </c>
    </row>
    <row r="284" spans="1:9" x14ac:dyDescent="0.25">
      <c r="A284" s="406">
        <v>41845</v>
      </c>
      <c r="B284" s="446" t="s">
        <v>1748</v>
      </c>
      <c r="C284" s="228" t="s">
        <v>4001</v>
      </c>
      <c r="D284" s="214" t="s">
        <v>3318</v>
      </c>
      <c r="E284" s="235">
        <v>15246</v>
      </c>
      <c r="F284" s="419">
        <v>41846</v>
      </c>
      <c r="G284" s="44">
        <v>15246</v>
      </c>
      <c r="H284" s="243">
        <f t="shared" si="4"/>
        <v>0</v>
      </c>
      <c r="I284" s="214" t="s">
        <v>65</v>
      </c>
    </row>
    <row r="285" spans="1:9" x14ac:dyDescent="0.25">
      <c r="A285" s="414">
        <v>41846</v>
      </c>
      <c r="B285" s="446" t="s">
        <v>1863</v>
      </c>
      <c r="C285" s="228" t="s">
        <v>4001</v>
      </c>
      <c r="D285" s="20" t="s">
        <v>3318</v>
      </c>
      <c r="E285" s="235">
        <v>14703</v>
      </c>
      <c r="F285" s="419">
        <v>41848</v>
      </c>
      <c r="G285" s="44">
        <v>14703</v>
      </c>
      <c r="H285" s="243">
        <f t="shared" si="4"/>
        <v>0</v>
      </c>
      <c r="I285" s="121"/>
    </row>
    <row r="286" spans="1:9" x14ac:dyDescent="0.25">
      <c r="A286" s="406">
        <v>41847</v>
      </c>
      <c r="B286" s="446" t="s">
        <v>1939</v>
      </c>
      <c r="C286" s="228" t="s">
        <v>4001</v>
      </c>
      <c r="D286" s="20" t="s">
        <v>3318</v>
      </c>
      <c r="E286" s="235">
        <v>14367</v>
      </c>
      <c r="F286" s="419">
        <v>41848</v>
      </c>
      <c r="G286" s="44">
        <v>14367</v>
      </c>
      <c r="H286" s="243">
        <f t="shared" si="4"/>
        <v>0</v>
      </c>
      <c r="I286" s="214"/>
    </row>
    <row r="287" spans="1:9" x14ac:dyDescent="0.25">
      <c r="A287" s="406"/>
      <c r="B287" s="217" t="s">
        <v>2043</v>
      </c>
      <c r="C287" s="363" t="s">
        <v>3681</v>
      </c>
      <c r="D287" s="214" t="s">
        <v>57</v>
      </c>
      <c r="E287" s="382">
        <v>1312</v>
      </c>
      <c r="F287" s="419">
        <v>41821</v>
      </c>
      <c r="G287" s="44">
        <v>1312</v>
      </c>
      <c r="H287" s="86">
        <f t="shared" si="4"/>
        <v>0</v>
      </c>
      <c r="I287" s="214" t="s">
        <v>12</v>
      </c>
    </row>
    <row r="288" spans="1:9" x14ac:dyDescent="0.25">
      <c r="A288" s="406"/>
      <c r="B288" s="217" t="s">
        <v>2156</v>
      </c>
      <c r="C288" s="363" t="s">
        <v>3681</v>
      </c>
      <c r="D288" s="214" t="s">
        <v>57</v>
      </c>
      <c r="E288" s="382">
        <v>1240</v>
      </c>
      <c r="F288" s="419">
        <v>41823</v>
      </c>
      <c r="G288" s="44">
        <v>1240</v>
      </c>
      <c r="H288" s="86">
        <f t="shared" si="4"/>
        <v>0</v>
      </c>
      <c r="I288" s="214" t="s">
        <v>12</v>
      </c>
    </row>
    <row r="289" spans="1:9" x14ac:dyDescent="0.25">
      <c r="A289" s="406"/>
      <c r="B289" s="217" t="s">
        <v>2205</v>
      </c>
      <c r="C289" s="363" t="s">
        <v>3681</v>
      </c>
      <c r="D289" s="214" t="s">
        <v>57</v>
      </c>
      <c r="E289" s="382">
        <v>1570</v>
      </c>
      <c r="F289" s="419">
        <v>41823</v>
      </c>
      <c r="G289" s="44">
        <v>1570</v>
      </c>
      <c r="H289" s="86">
        <f t="shared" si="4"/>
        <v>0</v>
      </c>
      <c r="I289" s="214" t="s">
        <v>12</v>
      </c>
    </row>
    <row r="290" spans="1:9" x14ac:dyDescent="0.25">
      <c r="A290" s="406"/>
      <c r="B290" s="217" t="s">
        <v>2295</v>
      </c>
      <c r="C290" s="363" t="s">
        <v>3681</v>
      </c>
      <c r="D290" s="214" t="s">
        <v>57</v>
      </c>
      <c r="E290" s="382">
        <v>1740</v>
      </c>
      <c r="F290" s="419">
        <v>41824</v>
      </c>
      <c r="G290" s="44">
        <v>1740</v>
      </c>
      <c r="H290" s="243">
        <f t="shared" si="4"/>
        <v>0</v>
      </c>
      <c r="I290" s="214" t="s">
        <v>12</v>
      </c>
    </row>
    <row r="291" spans="1:9" x14ac:dyDescent="0.25">
      <c r="A291" s="406"/>
      <c r="B291" s="217" t="s">
        <v>1171</v>
      </c>
      <c r="C291" s="363" t="s">
        <v>3681</v>
      </c>
      <c r="D291" s="214" t="s">
        <v>57</v>
      </c>
      <c r="E291" s="382">
        <v>754</v>
      </c>
      <c r="F291" s="419">
        <v>41827</v>
      </c>
      <c r="G291" s="44">
        <v>754</v>
      </c>
      <c r="H291" s="243">
        <f t="shared" si="4"/>
        <v>0</v>
      </c>
      <c r="I291" s="214" t="s">
        <v>12</v>
      </c>
    </row>
    <row r="292" spans="1:9" x14ac:dyDescent="0.25">
      <c r="A292" s="406"/>
      <c r="B292" s="217" t="s">
        <v>1328</v>
      </c>
      <c r="C292" s="363" t="s">
        <v>3681</v>
      </c>
      <c r="D292" s="214" t="s">
        <v>57</v>
      </c>
      <c r="E292" s="235">
        <v>1860</v>
      </c>
      <c r="F292" s="419">
        <v>41827</v>
      </c>
      <c r="G292" s="44">
        <v>1860</v>
      </c>
      <c r="H292" s="243">
        <f t="shared" si="4"/>
        <v>0</v>
      </c>
      <c r="I292" s="214"/>
    </row>
    <row r="293" spans="1:9" x14ac:dyDescent="0.25">
      <c r="A293" s="406"/>
      <c r="B293" s="217" t="s">
        <v>1434</v>
      </c>
      <c r="C293" s="363" t="s">
        <v>3681</v>
      </c>
      <c r="D293" s="214" t="s">
        <v>57</v>
      </c>
      <c r="E293" s="235">
        <v>870</v>
      </c>
      <c r="F293" s="419">
        <v>41828</v>
      </c>
      <c r="G293" s="44">
        <v>870</v>
      </c>
      <c r="H293" s="243">
        <f t="shared" si="4"/>
        <v>0</v>
      </c>
      <c r="I293" s="214" t="s">
        <v>12</v>
      </c>
    </row>
    <row r="294" spans="1:9" x14ac:dyDescent="0.25">
      <c r="A294" s="406"/>
      <c r="B294" s="217" t="s">
        <v>1499</v>
      </c>
      <c r="C294" s="363" t="s">
        <v>3681</v>
      </c>
      <c r="D294" s="214" t="s">
        <v>57</v>
      </c>
      <c r="E294" s="235">
        <v>1865</v>
      </c>
      <c r="F294" s="419">
        <v>41829</v>
      </c>
      <c r="G294" s="44">
        <v>1865</v>
      </c>
      <c r="H294" s="243">
        <f t="shared" si="4"/>
        <v>0</v>
      </c>
      <c r="I294" s="214"/>
    </row>
    <row r="295" spans="1:9" x14ac:dyDescent="0.25">
      <c r="A295" s="406"/>
      <c r="B295" s="285" t="s">
        <v>1700</v>
      </c>
      <c r="C295" s="361" t="s">
        <v>3878</v>
      </c>
      <c r="D295" s="58" t="s">
        <v>57</v>
      </c>
      <c r="E295" s="235">
        <v>1800</v>
      </c>
      <c r="F295" s="425">
        <v>41832</v>
      </c>
      <c r="G295" s="34">
        <v>1800</v>
      </c>
      <c r="H295" s="243">
        <f t="shared" si="4"/>
        <v>0</v>
      </c>
      <c r="I295" s="121" t="s">
        <v>30</v>
      </c>
    </row>
    <row r="296" spans="1:9" x14ac:dyDescent="0.25">
      <c r="A296" s="406"/>
      <c r="B296" s="285" t="s">
        <v>1786</v>
      </c>
      <c r="C296" s="361" t="s">
        <v>3878</v>
      </c>
      <c r="D296" s="58" t="s">
        <v>57</v>
      </c>
      <c r="E296" s="235">
        <v>2080</v>
      </c>
      <c r="F296" s="419">
        <v>41832</v>
      </c>
      <c r="G296" s="34">
        <v>2080</v>
      </c>
      <c r="H296" s="243">
        <f t="shared" si="4"/>
        <v>0</v>
      </c>
      <c r="I296" s="121" t="s">
        <v>30</v>
      </c>
    </row>
    <row r="297" spans="1:9" x14ac:dyDescent="0.25">
      <c r="A297" s="406"/>
      <c r="B297" s="285" t="s">
        <v>1942</v>
      </c>
      <c r="C297" s="361" t="s">
        <v>3878</v>
      </c>
      <c r="D297" s="214" t="s">
        <v>57</v>
      </c>
      <c r="E297" s="235">
        <v>1520</v>
      </c>
      <c r="F297" s="419">
        <v>41834</v>
      </c>
      <c r="G297" s="44">
        <v>1520</v>
      </c>
      <c r="H297" s="243">
        <f t="shared" si="4"/>
        <v>0</v>
      </c>
      <c r="I297" s="214" t="s">
        <v>12</v>
      </c>
    </row>
    <row r="298" spans="1:9" x14ac:dyDescent="0.25">
      <c r="A298" s="406"/>
      <c r="B298" s="285" t="s">
        <v>2062</v>
      </c>
      <c r="C298" s="361" t="s">
        <v>3878</v>
      </c>
      <c r="D298" s="214" t="s">
        <v>57</v>
      </c>
      <c r="E298" s="235">
        <v>1520</v>
      </c>
      <c r="F298" s="419">
        <v>41835</v>
      </c>
      <c r="G298" s="44">
        <v>1520</v>
      </c>
      <c r="H298" s="243">
        <f t="shared" si="4"/>
        <v>0</v>
      </c>
      <c r="I298" s="214" t="s">
        <v>30</v>
      </c>
    </row>
    <row r="299" spans="1:9" x14ac:dyDescent="0.25">
      <c r="A299" s="406"/>
      <c r="B299" s="285" t="s">
        <v>2147</v>
      </c>
      <c r="C299" s="361" t="s">
        <v>3878</v>
      </c>
      <c r="D299" s="214" t="s">
        <v>57</v>
      </c>
      <c r="E299" s="235">
        <v>1120</v>
      </c>
      <c r="F299" s="422" t="s">
        <v>3935</v>
      </c>
      <c r="G299" s="44">
        <v>1120</v>
      </c>
      <c r="H299" s="243">
        <f t="shared" si="4"/>
        <v>0</v>
      </c>
      <c r="I299" s="214" t="s">
        <v>30</v>
      </c>
    </row>
    <row r="300" spans="1:9" x14ac:dyDescent="0.25">
      <c r="A300" s="406"/>
      <c r="B300" s="285" t="s">
        <v>2210</v>
      </c>
      <c r="C300" s="361" t="s">
        <v>3878</v>
      </c>
      <c r="D300" s="214" t="s">
        <v>57</v>
      </c>
      <c r="E300" s="235">
        <v>1545</v>
      </c>
      <c r="F300" s="419">
        <v>41837</v>
      </c>
      <c r="G300" s="44">
        <v>1545</v>
      </c>
      <c r="H300" s="243">
        <f t="shared" si="4"/>
        <v>0</v>
      </c>
      <c r="I300" s="214" t="s">
        <v>30</v>
      </c>
    </row>
    <row r="301" spans="1:9" x14ac:dyDescent="0.25">
      <c r="A301" s="406"/>
      <c r="B301" s="285" t="s">
        <v>1133</v>
      </c>
      <c r="C301" s="361" t="s">
        <v>3878</v>
      </c>
      <c r="D301" s="214" t="s">
        <v>57</v>
      </c>
      <c r="E301" s="235">
        <v>2115</v>
      </c>
      <c r="F301" s="419">
        <v>41839</v>
      </c>
      <c r="G301" s="56">
        <v>2115</v>
      </c>
      <c r="H301" s="243">
        <f t="shared" si="4"/>
        <v>0</v>
      </c>
      <c r="I301" s="214" t="s">
        <v>30</v>
      </c>
    </row>
    <row r="302" spans="1:9" x14ac:dyDescent="0.25">
      <c r="A302" s="406"/>
      <c r="B302" s="285" t="s">
        <v>1218</v>
      </c>
      <c r="C302" s="361" t="s">
        <v>3878</v>
      </c>
      <c r="D302" s="214" t="s">
        <v>57</v>
      </c>
      <c r="E302" s="235">
        <v>2115</v>
      </c>
      <c r="F302" s="419">
        <v>41839</v>
      </c>
      <c r="G302" s="44">
        <v>2115</v>
      </c>
      <c r="H302" s="243">
        <f t="shared" si="4"/>
        <v>0</v>
      </c>
      <c r="I302" s="214" t="s">
        <v>30</v>
      </c>
    </row>
    <row r="303" spans="1:9" x14ac:dyDescent="0.25">
      <c r="A303" s="406"/>
      <c r="B303" s="285" t="s">
        <v>1281</v>
      </c>
      <c r="C303" s="361" t="s">
        <v>3878</v>
      </c>
      <c r="D303" s="214" t="s">
        <v>57</v>
      </c>
      <c r="E303" s="235">
        <v>2115</v>
      </c>
      <c r="F303" s="419">
        <v>41841</v>
      </c>
      <c r="G303" s="44">
        <v>2115</v>
      </c>
      <c r="H303" s="243">
        <f t="shared" si="4"/>
        <v>0</v>
      </c>
      <c r="I303" s="214" t="s">
        <v>27</v>
      </c>
    </row>
    <row r="304" spans="1:9" x14ac:dyDescent="0.25">
      <c r="A304" s="406"/>
      <c r="B304" s="285" t="s">
        <v>1565</v>
      </c>
      <c r="C304" s="361" t="s">
        <v>3878</v>
      </c>
      <c r="D304" s="214" t="s">
        <v>57</v>
      </c>
      <c r="E304" s="235">
        <v>1830</v>
      </c>
      <c r="F304" s="419">
        <v>41844</v>
      </c>
      <c r="G304" s="44">
        <v>1830</v>
      </c>
      <c r="H304" s="243">
        <f t="shared" si="4"/>
        <v>0</v>
      </c>
      <c r="I304" s="214" t="s">
        <v>30</v>
      </c>
    </row>
    <row r="305" spans="1:9" x14ac:dyDescent="0.25">
      <c r="A305" s="414">
        <v>41844</v>
      </c>
      <c r="B305" s="285" t="s">
        <v>1595</v>
      </c>
      <c r="C305" s="361" t="s">
        <v>3878</v>
      </c>
      <c r="D305" s="214" t="s">
        <v>57</v>
      </c>
      <c r="E305" s="235">
        <v>1260</v>
      </c>
      <c r="F305" s="419">
        <v>41844</v>
      </c>
      <c r="G305" s="44">
        <v>1260</v>
      </c>
      <c r="H305" s="243">
        <f t="shared" si="4"/>
        <v>0</v>
      </c>
      <c r="I305" s="214" t="s">
        <v>30</v>
      </c>
    </row>
    <row r="306" spans="1:9" ht="15.75" x14ac:dyDescent="0.25">
      <c r="A306" s="406">
        <v>41845</v>
      </c>
      <c r="B306" s="446" t="s">
        <v>1735</v>
      </c>
      <c r="C306" s="228" t="s">
        <v>4001</v>
      </c>
      <c r="D306" s="214" t="s">
        <v>57</v>
      </c>
      <c r="E306" s="235">
        <v>1830</v>
      </c>
      <c r="F306" s="419">
        <v>41846</v>
      </c>
      <c r="G306" s="44">
        <v>1830</v>
      </c>
      <c r="H306" s="243">
        <f t="shared" si="4"/>
        <v>0</v>
      </c>
      <c r="I306" s="214" t="s">
        <v>30</v>
      </c>
    </row>
    <row r="307" spans="1:9" ht="15.75" x14ac:dyDescent="0.25">
      <c r="A307" s="414">
        <v>41846</v>
      </c>
      <c r="B307" s="446" t="s">
        <v>1829</v>
      </c>
      <c r="C307" s="228" t="s">
        <v>4001</v>
      </c>
      <c r="D307" s="214" t="s">
        <v>57</v>
      </c>
      <c r="E307" s="235">
        <v>1140</v>
      </c>
      <c r="F307" s="419">
        <v>41846</v>
      </c>
      <c r="G307" s="44">
        <v>1140</v>
      </c>
      <c r="H307" s="243">
        <f t="shared" si="4"/>
        <v>0</v>
      </c>
      <c r="I307" s="121"/>
    </row>
    <row r="308" spans="1:9" ht="15.75" x14ac:dyDescent="0.25">
      <c r="A308" s="414">
        <v>41848</v>
      </c>
      <c r="B308" s="446" t="s">
        <v>1965</v>
      </c>
      <c r="C308" s="228" t="s">
        <v>4001</v>
      </c>
      <c r="D308" s="214" t="s">
        <v>57</v>
      </c>
      <c r="E308" s="235">
        <v>1545</v>
      </c>
      <c r="F308" s="419">
        <v>41848</v>
      </c>
      <c r="G308" s="44">
        <v>1545</v>
      </c>
      <c r="H308" s="243">
        <f t="shared" si="4"/>
        <v>0</v>
      </c>
      <c r="I308" s="214" t="s">
        <v>12</v>
      </c>
    </row>
    <row r="309" spans="1:9" ht="15.75" x14ac:dyDescent="0.25">
      <c r="A309" s="406">
        <v>41849</v>
      </c>
      <c r="B309" s="446" t="s">
        <v>2056</v>
      </c>
      <c r="C309" s="228" t="s">
        <v>4001</v>
      </c>
      <c r="D309" s="20" t="s">
        <v>57</v>
      </c>
      <c r="E309" s="239">
        <v>1260</v>
      </c>
      <c r="F309" s="419">
        <v>41849</v>
      </c>
      <c r="G309" s="44">
        <v>1260</v>
      </c>
      <c r="H309" s="243">
        <f t="shared" si="4"/>
        <v>0</v>
      </c>
      <c r="I309" s="20" t="s">
        <v>30</v>
      </c>
    </row>
    <row r="310" spans="1:9" ht="15.75" x14ac:dyDescent="0.25">
      <c r="A310" s="414">
        <v>41850</v>
      </c>
      <c r="B310" s="446" t="s">
        <v>2155</v>
      </c>
      <c r="C310" s="228" t="s">
        <v>4001</v>
      </c>
      <c r="D310" s="214" t="s">
        <v>57</v>
      </c>
      <c r="E310" s="235">
        <v>1260</v>
      </c>
      <c r="F310" s="419">
        <v>41850</v>
      </c>
      <c r="G310" s="44">
        <v>1260</v>
      </c>
      <c r="H310" s="243">
        <f t="shared" si="4"/>
        <v>0</v>
      </c>
      <c r="I310" s="214" t="s">
        <v>30</v>
      </c>
    </row>
    <row r="311" spans="1:9" x14ac:dyDescent="0.25">
      <c r="A311" s="406"/>
      <c r="B311" s="217" t="s">
        <v>2251</v>
      </c>
      <c r="C311" s="363" t="s">
        <v>3681</v>
      </c>
      <c r="D311" s="220" t="s">
        <v>3114</v>
      </c>
      <c r="E311" s="383">
        <v>0</v>
      </c>
      <c r="F311" s="419"/>
      <c r="G311" s="44"/>
      <c r="H311" s="86">
        <f t="shared" si="4"/>
        <v>0</v>
      </c>
      <c r="I311" s="214" t="s">
        <v>3826</v>
      </c>
    </row>
    <row r="312" spans="1:9" x14ac:dyDescent="0.25">
      <c r="A312" s="406"/>
      <c r="B312" s="217" t="s">
        <v>2263</v>
      </c>
      <c r="C312" s="363" t="s">
        <v>3681</v>
      </c>
      <c r="D312" s="220" t="s">
        <v>3114</v>
      </c>
      <c r="E312" s="383">
        <v>0</v>
      </c>
      <c r="F312" s="419"/>
      <c r="G312" s="44"/>
      <c r="H312" s="243">
        <f t="shared" si="4"/>
        <v>0</v>
      </c>
      <c r="I312" s="214" t="s">
        <v>3828</v>
      </c>
    </row>
    <row r="313" spans="1:9" x14ac:dyDescent="0.25">
      <c r="A313" s="406"/>
      <c r="B313" s="217" t="s">
        <v>1244</v>
      </c>
      <c r="C313" s="363" t="s">
        <v>3681</v>
      </c>
      <c r="D313" s="220" t="s">
        <v>3114</v>
      </c>
      <c r="E313" s="383">
        <v>0</v>
      </c>
      <c r="F313" s="419"/>
      <c r="G313" s="34"/>
      <c r="H313" s="243">
        <f t="shared" si="4"/>
        <v>0</v>
      </c>
      <c r="I313" s="121" t="s">
        <v>3846</v>
      </c>
    </row>
    <row r="314" spans="1:9" x14ac:dyDescent="0.25">
      <c r="A314" s="406"/>
      <c r="B314" s="217" t="s">
        <v>1330</v>
      </c>
      <c r="C314" s="363" t="s">
        <v>3681</v>
      </c>
      <c r="D314" s="220" t="s">
        <v>3114</v>
      </c>
      <c r="E314" s="241">
        <v>0</v>
      </c>
      <c r="F314" s="419"/>
      <c r="G314" s="44"/>
      <c r="H314" s="243">
        <f t="shared" si="4"/>
        <v>0</v>
      </c>
      <c r="I314" s="214"/>
    </row>
    <row r="315" spans="1:9" x14ac:dyDescent="0.25">
      <c r="A315" s="406"/>
      <c r="B315" s="217" t="s">
        <v>1371</v>
      </c>
      <c r="C315" s="363" t="s">
        <v>3681</v>
      </c>
      <c r="D315" s="220" t="s">
        <v>3114</v>
      </c>
      <c r="E315" s="241">
        <v>0</v>
      </c>
      <c r="F315" s="419"/>
      <c r="G315" s="44"/>
      <c r="H315" s="243">
        <f t="shared" si="4"/>
        <v>0</v>
      </c>
      <c r="I315" s="214"/>
    </row>
    <row r="316" spans="1:9" x14ac:dyDescent="0.25">
      <c r="A316" s="406"/>
      <c r="B316" s="217" t="s">
        <v>1419</v>
      </c>
      <c r="C316" s="363" t="s">
        <v>3681</v>
      </c>
      <c r="D316" s="220" t="s">
        <v>3114</v>
      </c>
      <c r="E316" s="241">
        <v>0</v>
      </c>
      <c r="F316" s="419"/>
      <c r="G316" s="44"/>
      <c r="H316" s="243">
        <f t="shared" si="4"/>
        <v>0</v>
      </c>
      <c r="I316" s="214" t="s">
        <v>3862</v>
      </c>
    </row>
    <row r="317" spans="1:9" x14ac:dyDescent="0.25">
      <c r="A317" s="406"/>
      <c r="B317" s="217" t="s">
        <v>1445</v>
      </c>
      <c r="C317" s="363" t="s">
        <v>3681</v>
      </c>
      <c r="D317" s="220" t="s">
        <v>3114</v>
      </c>
      <c r="E317" s="241">
        <v>0</v>
      </c>
      <c r="F317" s="419"/>
      <c r="G317" s="44"/>
      <c r="H317" s="243">
        <f t="shared" si="4"/>
        <v>0</v>
      </c>
      <c r="I317" s="214" t="s">
        <v>512</v>
      </c>
    </row>
    <row r="318" spans="1:9" x14ac:dyDescent="0.25">
      <c r="A318" s="406"/>
      <c r="B318" s="217" t="s">
        <v>1476</v>
      </c>
      <c r="C318" s="363" t="s">
        <v>3681</v>
      </c>
      <c r="D318" s="220" t="s">
        <v>3114</v>
      </c>
      <c r="E318" s="241">
        <v>0</v>
      </c>
      <c r="F318" s="419"/>
      <c r="G318" s="44"/>
      <c r="H318" s="243">
        <f t="shared" si="4"/>
        <v>0</v>
      </c>
      <c r="I318" s="214" t="s">
        <v>3868</v>
      </c>
    </row>
    <row r="319" spans="1:9" x14ac:dyDescent="0.25">
      <c r="A319" s="406"/>
      <c r="B319" s="217" t="s">
        <v>1492</v>
      </c>
      <c r="C319" s="363" t="s">
        <v>3681</v>
      </c>
      <c r="D319" s="220" t="s">
        <v>3114</v>
      </c>
      <c r="E319" s="241">
        <v>0</v>
      </c>
      <c r="F319" s="419"/>
      <c r="G319" s="44"/>
      <c r="H319" s="243">
        <f t="shared" si="4"/>
        <v>0</v>
      </c>
      <c r="I319" s="214"/>
    </row>
    <row r="320" spans="1:9" x14ac:dyDescent="0.25">
      <c r="A320" s="406"/>
      <c r="B320" s="217" t="s">
        <v>1558</v>
      </c>
      <c r="C320" s="363" t="s">
        <v>3681</v>
      </c>
      <c r="D320" s="220" t="s">
        <v>3114</v>
      </c>
      <c r="E320" s="241">
        <v>0</v>
      </c>
      <c r="F320" s="419"/>
      <c r="G320" s="44"/>
      <c r="H320" s="243">
        <f t="shared" si="4"/>
        <v>0</v>
      </c>
      <c r="I320" s="214"/>
    </row>
    <row r="321" spans="1:9" x14ac:dyDescent="0.25">
      <c r="A321" s="406"/>
      <c r="B321" s="217" t="s">
        <v>1560</v>
      </c>
      <c r="C321" s="363" t="s">
        <v>3681</v>
      </c>
      <c r="D321" s="220" t="s">
        <v>3114</v>
      </c>
      <c r="E321" s="241">
        <v>0</v>
      </c>
      <c r="F321" s="419"/>
      <c r="G321" s="44"/>
      <c r="H321" s="243">
        <f t="shared" si="4"/>
        <v>0</v>
      </c>
      <c r="I321" s="214"/>
    </row>
    <row r="322" spans="1:9" x14ac:dyDescent="0.25">
      <c r="A322" s="406"/>
      <c r="B322" s="217" t="s">
        <v>1623</v>
      </c>
      <c r="C322" s="363" t="s">
        <v>3681</v>
      </c>
      <c r="D322" s="220" t="s">
        <v>3114</v>
      </c>
      <c r="E322" s="241">
        <v>0</v>
      </c>
      <c r="F322" s="419"/>
      <c r="G322" s="44"/>
      <c r="H322" s="243">
        <f t="shared" si="4"/>
        <v>0</v>
      </c>
      <c r="I322" s="214" t="s">
        <v>512</v>
      </c>
    </row>
    <row r="323" spans="1:9" x14ac:dyDescent="0.25">
      <c r="A323" s="406"/>
      <c r="B323" s="285" t="s">
        <v>1696</v>
      </c>
      <c r="C323" s="361" t="s">
        <v>3878</v>
      </c>
      <c r="D323" s="221" t="s">
        <v>3114</v>
      </c>
      <c r="E323" s="241">
        <v>0</v>
      </c>
      <c r="F323" s="419"/>
      <c r="G323" s="34"/>
      <c r="H323" s="243">
        <f t="shared" ref="H323:H386" si="5">E323-G323</f>
        <v>0</v>
      </c>
      <c r="I323" s="121" t="s">
        <v>3884</v>
      </c>
    </row>
    <row r="324" spans="1:9" x14ac:dyDescent="0.25">
      <c r="A324" s="406"/>
      <c r="B324" s="285" t="s">
        <v>1727</v>
      </c>
      <c r="C324" s="361" t="s">
        <v>3878</v>
      </c>
      <c r="D324" s="221" t="s">
        <v>3114</v>
      </c>
      <c r="E324" s="241">
        <v>0</v>
      </c>
      <c r="F324" s="419"/>
      <c r="G324" s="34"/>
      <c r="H324" s="243">
        <f t="shared" si="5"/>
        <v>0</v>
      </c>
      <c r="I324" s="121" t="s">
        <v>3888</v>
      </c>
    </row>
    <row r="325" spans="1:9" x14ac:dyDescent="0.25">
      <c r="A325" s="406"/>
      <c r="B325" s="285" t="s">
        <v>1754</v>
      </c>
      <c r="C325" s="361" t="s">
        <v>3878</v>
      </c>
      <c r="D325" s="221" t="s">
        <v>3114</v>
      </c>
      <c r="E325" s="241">
        <v>0</v>
      </c>
      <c r="F325" s="419"/>
      <c r="G325" s="34"/>
      <c r="H325" s="243">
        <f t="shared" si="5"/>
        <v>0</v>
      </c>
      <c r="I325" s="121" t="s">
        <v>512</v>
      </c>
    </row>
    <row r="326" spans="1:9" x14ac:dyDescent="0.25">
      <c r="A326" s="406"/>
      <c r="B326" s="285" t="s">
        <v>1857</v>
      </c>
      <c r="C326" s="361" t="s">
        <v>3878</v>
      </c>
      <c r="D326" s="221" t="s">
        <v>3114</v>
      </c>
      <c r="E326" s="241">
        <v>0</v>
      </c>
      <c r="F326" s="419"/>
      <c r="G326" s="34"/>
      <c r="H326" s="243">
        <f t="shared" si="5"/>
        <v>0</v>
      </c>
      <c r="I326" s="121" t="s">
        <v>512</v>
      </c>
    </row>
    <row r="327" spans="1:9" x14ac:dyDescent="0.25">
      <c r="A327" s="406"/>
      <c r="B327" s="285" t="s">
        <v>1871</v>
      </c>
      <c r="C327" s="361" t="s">
        <v>3878</v>
      </c>
      <c r="D327" s="220" t="s">
        <v>3114</v>
      </c>
      <c r="E327" s="241">
        <v>0</v>
      </c>
      <c r="F327" s="419"/>
      <c r="G327" s="44"/>
      <c r="H327" s="243">
        <f t="shared" si="5"/>
        <v>0</v>
      </c>
      <c r="I327" s="214"/>
    </row>
    <row r="328" spans="1:9" x14ac:dyDescent="0.25">
      <c r="A328" s="405"/>
      <c r="B328" s="285" t="s">
        <v>1939</v>
      </c>
      <c r="C328" s="361" t="s">
        <v>3878</v>
      </c>
      <c r="D328" s="220" t="s">
        <v>3114</v>
      </c>
      <c r="E328" s="241">
        <v>0</v>
      </c>
      <c r="F328" s="419"/>
      <c r="G328" s="44"/>
      <c r="H328" s="243">
        <f t="shared" si="5"/>
        <v>0</v>
      </c>
      <c r="I328" s="214"/>
    </row>
    <row r="329" spans="1:9" x14ac:dyDescent="0.25">
      <c r="A329" s="405"/>
      <c r="B329" s="285" t="s">
        <v>1959</v>
      </c>
      <c r="C329" s="361" t="s">
        <v>3878</v>
      </c>
      <c r="D329" s="220" t="s">
        <v>3114</v>
      </c>
      <c r="E329" s="241">
        <v>0</v>
      </c>
      <c r="F329" s="419"/>
      <c r="G329" s="44"/>
      <c r="H329" s="243">
        <f t="shared" si="5"/>
        <v>0</v>
      </c>
      <c r="I329" s="214" t="s">
        <v>3912</v>
      </c>
    </row>
    <row r="330" spans="1:9" x14ac:dyDescent="0.25">
      <c r="A330" s="405"/>
      <c r="B330" s="285" t="s">
        <v>1960</v>
      </c>
      <c r="C330" s="361" t="s">
        <v>3878</v>
      </c>
      <c r="D330" s="220" t="s">
        <v>3114</v>
      </c>
      <c r="E330" s="241">
        <v>0</v>
      </c>
      <c r="F330" s="419"/>
      <c r="G330" s="44"/>
      <c r="H330" s="243">
        <f t="shared" si="5"/>
        <v>0</v>
      </c>
      <c r="I330" s="214" t="s">
        <v>324</v>
      </c>
    </row>
    <row r="331" spans="1:9" x14ac:dyDescent="0.25">
      <c r="A331" s="405"/>
      <c r="B331" s="285" t="s">
        <v>1964</v>
      </c>
      <c r="C331" s="361" t="s">
        <v>3878</v>
      </c>
      <c r="D331" s="220" t="s">
        <v>3114</v>
      </c>
      <c r="E331" s="241">
        <v>0</v>
      </c>
      <c r="F331" s="419"/>
      <c r="G331" s="44"/>
      <c r="H331" s="243">
        <f t="shared" si="5"/>
        <v>0</v>
      </c>
      <c r="I331" s="214" t="s">
        <v>81</v>
      </c>
    </row>
    <row r="332" spans="1:9" x14ac:dyDescent="0.25">
      <c r="A332" s="406"/>
      <c r="B332" s="285" t="s">
        <v>2026</v>
      </c>
      <c r="C332" s="361" t="s">
        <v>3878</v>
      </c>
      <c r="D332" s="220" t="s">
        <v>3114</v>
      </c>
      <c r="E332" s="241">
        <v>0</v>
      </c>
      <c r="F332" s="419"/>
      <c r="G332" s="44"/>
      <c r="H332" s="243">
        <f t="shared" si="5"/>
        <v>0</v>
      </c>
      <c r="I332" s="214" t="s">
        <v>512</v>
      </c>
    </row>
    <row r="333" spans="1:9" x14ac:dyDescent="0.25">
      <c r="A333" s="406"/>
      <c r="B333" s="285" t="s">
        <v>2340</v>
      </c>
      <c r="C333" s="361" t="s">
        <v>3878</v>
      </c>
      <c r="D333" s="220" t="s">
        <v>3114</v>
      </c>
      <c r="E333" s="241">
        <v>0</v>
      </c>
      <c r="F333" s="419"/>
      <c r="G333" s="44"/>
      <c r="H333" s="243">
        <f t="shared" si="5"/>
        <v>0</v>
      </c>
      <c r="I333" s="214" t="s">
        <v>3960</v>
      </c>
    </row>
    <row r="334" spans="1:9" x14ac:dyDescent="0.25">
      <c r="A334" s="406"/>
      <c r="B334" s="285" t="s">
        <v>1143</v>
      </c>
      <c r="C334" s="361" t="s">
        <v>3878</v>
      </c>
      <c r="D334" s="220" t="s">
        <v>3114</v>
      </c>
      <c r="E334" s="241">
        <v>0</v>
      </c>
      <c r="F334" s="419"/>
      <c r="G334" s="44"/>
      <c r="H334" s="243">
        <f t="shared" si="5"/>
        <v>0</v>
      </c>
      <c r="I334" s="214" t="s">
        <v>3962</v>
      </c>
    </row>
    <row r="335" spans="1:9" x14ac:dyDescent="0.25">
      <c r="A335" s="406"/>
      <c r="B335" s="285" t="s">
        <v>1168</v>
      </c>
      <c r="C335" s="361" t="s">
        <v>3878</v>
      </c>
      <c r="D335" s="220" t="s">
        <v>3114</v>
      </c>
      <c r="E335" s="241">
        <v>0</v>
      </c>
      <c r="F335" s="419"/>
      <c r="G335" s="44"/>
      <c r="H335" s="243">
        <f t="shared" si="5"/>
        <v>0</v>
      </c>
      <c r="I335" s="214" t="s">
        <v>3964</v>
      </c>
    </row>
    <row r="336" spans="1:9" x14ac:dyDescent="0.25">
      <c r="A336" s="406"/>
      <c r="B336" s="285" t="s">
        <v>1174</v>
      </c>
      <c r="C336" s="361" t="s">
        <v>3878</v>
      </c>
      <c r="D336" s="220" t="s">
        <v>3114</v>
      </c>
      <c r="E336" s="241">
        <v>0</v>
      </c>
      <c r="F336" s="419"/>
      <c r="G336" s="44"/>
      <c r="H336" s="243">
        <f t="shared" si="5"/>
        <v>0</v>
      </c>
      <c r="I336" s="214" t="s">
        <v>3965</v>
      </c>
    </row>
    <row r="337" spans="1:9" x14ac:dyDescent="0.25">
      <c r="A337" s="406"/>
      <c r="B337" s="285" t="s">
        <v>1263</v>
      </c>
      <c r="C337" s="361" t="s">
        <v>3878</v>
      </c>
      <c r="D337" s="220" t="s">
        <v>3114</v>
      </c>
      <c r="E337" s="241">
        <v>0</v>
      </c>
      <c r="F337" s="419"/>
      <c r="G337" s="44"/>
      <c r="H337" s="243">
        <f t="shared" si="5"/>
        <v>0</v>
      </c>
      <c r="I337" s="214" t="s">
        <v>3973</v>
      </c>
    </row>
    <row r="338" spans="1:9" x14ac:dyDescent="0.25">
      <c r="A338" s="406"/>
      <c r="B338" s="285" t="s">
        <v>1270</v>
      </c>
      <c r="C338" s="361" t="s">
        <v>3878</v>
      </c>
      <c r="D338" s="220" t="s">
        <v>3114</v>
      </c>
      <c r="E338" s="241">
        <v>0</v>
      </c>
      <c r="F338" s="419"/>
      <c r="G338" s="44"/>
      <c r="H338" s="243">
        <f t="shared" si="5"/>
        <v>0</v>
      </c>
      <c r="I338" s="214" t="s">
        <v>3975</v>
      </c>
    </row>
    <row r="339" spans="1:9" x14ac:dyDescent="0.25">
      <c r="A339" s="406"/>
      <c r="B339" s="285" t="s">
        <v>1371</v>
      </c>
      <c r="C339" s="361" t="s">
        <v>3878</v>
      </c>
      <c r="D339" s="220" t="s">
        <v>3114</v>
      </c>
      <c r="E339" s="241">
        <v>0</v>
      </c>
      <c r="F339" s="419"/>
      <c r="G339" s="44"/>
      <c r="H339" s="243">
        <f t="shared" si="5"/>
        <v>0</v>
      </c>
      <c r="I339" s="214" t="s">
        <v>324</v>
      </c>
    </row>
    <row r="340" spans="1:9" x14ac:dyDescent="0.25">
      <c r="A340" s="406"/>
      <c r="B340" s="285" t="s">
        <v>1450</v>
      </c>
      <c r="C340" s="361" t="s">
        <v>3878</v>
      </c>
      <c r="D340" s="329" t="s">
        <v>3114</v>
      </c>
      <c r="E340" s="330">
        <v>0</v>
      </c>
      <c r="F340" s="419"/>
      <c r="G340" s="44"/>
      <c r="H340" s="243">
        <f t="shared" si="5"/>
        <v>0</v>
      </c>
      <c r="I340" s="20" t="s">
        <v>3978</v>
      </c>
    </row>
    <row r="341" spans="1:9" x14ac:dyDescent="0.25">
      <c r="A341" s="406"/>
      <c r="B341" s="285" t="s">
        <v>1470</v>
      </c>
      <c r="C341" s="361" t="s">
        <v>3878</v>
      </c>
      <c r="D341" s="329" t="s">
        <v>3114</v>
      </c>
      <c r="E341" s="330">
        <v>0</v>
      </c>
      <c r="F341" s="419"/>
      <c r="G341" s="44"/>
      <c r="H341" s="243">
        <f t="shared" si="5"/>
        <v>0</v>
      </c>
      <c r="I341" s="20" t="s">
        <v>3321</v>
      </c>
    </row>
    <row r="342" spans="1:9" x14ac:dyDescent="0.25">
      <c r="A342" s="406"/>
      <c r="B342" s="285" t="s">
        <v>1474</v>
      </c>
      <c r="C342" s="361" t="s">
        <v>3878</v>
      </c>
      <c r="D342" s="329" t="s">
        <v>3114</v>
      </c>
      <c r="E342" s="330">
        <v>0</v>
      </c>
      <c r="F342" s="419"/>
      <c r="G342" s="44"/>
      <c r="H342" s="243">
        <f t="shared" si="5"/>
        <v>0</v>
      </c>
      <c r="I342" s="20" t="s">
        <v>324</v>
      </c>
    </row>
    <row r="343" spans="1:9" x14ac:dyDescent="0.25">
      <c r="A343" s="414">
        <v>41844</v>
      </c>
      <c r="B343" s="446" t="s">
        <v>1641</v>
      </c>
      <c r="C343" s="228" t="s">
        <v>4001</v>
      </c>
      <c r="D343" s="220" t="s">
        <v>3114</v>
      </c>
      <c r="E343" s="241">
        <v>0</v>
      </c>
      <c r="F343" s="419"/>
      <c r="G343" s="44"/>
      <c r="H343" s="243">
        <f t="shared" si="5"/>
        <v>0</v>
      </c>
      <c r="I343" s="214" t="s">
        <v>4004</v>
      </c>
    </row>
    <row r="344" spans="1:9" x14ac:dyDescent="0.25">
      <c r="A344" s="414">
        <v>41844</v>
      </c>
      <c r="B344" s="446" t="s">
        <v>1664</v>
      </c>
      <c r="C344" s="228" t="s">
        <v>4001</v>
      </c>
      <c r="D344" s="220" t="s">
        <v>3114</v>
      </c>
      <c r="E344" s="241">
        <v>0</v>
      </c>
      <c r="F344" s="419"/>
      <c r="G344" s="44"/>
      <c r="H344" s="243">
        <f t="shared" si="5"/>
        <v>0</v>
      </c>
      <c r="I344" s="214" t="s">
        <v>4007</v>
      </c>
    </row>
    <row r="345" spans="1:9" x14ac:dyDescent="0.25">
      <c r="A345" s="414">
        <v>41844</v>
      </c>
      <c r="B345" s="446" t="s">
        <v>1670</v>
      </c>
      <c r="C345" s="228" t="s">
        <v>4001</v>
      </c>
      <c r="D345" s="220" t="s">
        <v>3114</v>
      </c>
      <c r="E345" s="241">
        <v>0</v>
      </c>
      <c r="F345" s="419"/>
      <c r="G345" s="44"/>
      <c r="H345" s="243">
        <f t="shared" si="5"/>
        <v>0</v>
      </c>
      <c r="I345" s="214" t="s">
        <v>4008</v>
      </c>
    </row>
    <row r="346" spans="1:9" x14ac:dyDescent="0.25">
      <c r="A346" s="406">
        <v>41847</v>
      </c>
      <c r="B346" s="446" t="s">
        <v>1884</v>
      </c>
      <c r="C346" s="228" t="s">
        <v>4001</v>
      </c>
      <c r="D346" s="220" t="s">
        <v>3114</v>
      </c>
      <c r="E346" s="241">
        <v>0</v>
      </c>
      <c r="F346" s="419"/>
      <c r="G346" s="44"/>
      <c r="H346" s="243">
        <f t="shared" si="5"/>
        <v>0</v>
      </c>
      <c r="I346" s="121"/>
    </row>
    <row r="347" spans="1:9" x14ac:dyDescent="0.25">
      <c r="A347" s="406">
        <v>41847</v>
      </c>
      <c r="B347" s="446" t="s">
        <v>1911</v>
      </c>
      <c r="C347" s="228" t="s">
        <v>4001</v>
      </c>
      <c r="D347" s="220" t="s">
        <v>3114</v>
      </c>
      <c r="E347" s="241">
        <v>0</v>
      </c>
      <c r="F347" s="419"/>
      <c r="G347" s="44"/>
      <c r="H347" s="243">
        <f t="shared" si="5"/>
        <v>0</v>
      </c>
      <c r="I347" s="214"/>
    </row>
    <row r="348" spans="1:9" x14ac:dyDescent="0.25">
      <c r="A348" s="406">
        <v>41847</v>
      </c>
      <c r="B348" s="446" t="s">
        <v>1925</v>
      </c>
      <c r="C348" s="228" t="s">
        <v>4001</v>
      </c>
      <c r="D348" s="220" t="s">
        <v>3114</v>
      </c>
      <c r="E348" s="241">
        <v>0</v>
      </c>
      <c r="F348" s="419"/>
      <c r="G348" s="44"/>
      <c r="H348" s="243">
        <f t="shared" si="5"/>
        <v>0</v>
      </c>
      <c r="I348" s="214"/>
    </row>
    <row r="349" spans="1:9" x14ac:dyDescent="0.25">
      <c r="A349" s="414">
        <v>41848</v>
      </c>
      <c r="B349" s="446" t="s">
        <v>2021</v>
      </c>
      <c r="C349" s="228" t="s">
        <v>4001</v>
      </c>
      <c r="D349" s="220" t="s">
        <v>3114</v>
      </c>
      <c r="E349" s="241">
        <v>0</v>
      </c>
      <c r="F349" s="419"/>
      <c r="G349" s="44"/>
      <c r="H349" s="243">
        <f t="shared" si="5"/>
        <v>0</v>
      </c>
      <c r="I349" s="214" t="s">
        <v>324</v>
      </c>
    </row>
    <row r="350" spans="1:9" x14ac:dyDescent="0.25">
      <c r="A350" s="406">
        <v>41849</v>
      </c>
      <c r="B350" s="446" t="s">
        <v>2034</v>
      </c>
      <c r="C350" s="228" t="s">
        <v>4001</v>
      </c>
      <c r="D350" s="329" t="s">
        <v>3114</v>
      </c>
      <c r="E350" s="330">
        <v>0</v>
      </c>
      <c r="F350" s="419"/>
      <c r="G350" s="44"/>
      <c r="H350" s="243">
        <f t="shared" si="5"/>
        <v>0</v>
      </c>
      <c r="I350" s="20" t="s">
        <v>4026</v>
      </c>
    </row>
    <row r="351" spans="1:9" x14ac:dyDescent="0.25">
      <c r="A351" s="406">
        <v>41851</v>
      </c>
      <c r="B351" s="446" t="s">
        <v>2305</v>
      </c>
      <c r="C351" s="228" t="s">
        <v>4001</v>
      </c>
      <c r="D351" s="329" t="s">
        <v>3114</v>
      </c>
      <c r="E351" s="330">
        <v>0</v>
      </c>
      <c r="F351" s="419"/>
      <c r="G351" s="44"/>
      <c r="H351" s="243">
        <f t="shared" si="5"/>
        <v>0</v>
      </c>
      <c r="I351" s="20" t="s">
        <v>324</v>
      </c>
    </row>
    <row r="352" spans="1:9" x14ac:dyDescent="0.25">
      <c r="A352" s="406">
        <v>41849</v>
      </c>
      <c r="B352" s="446" t="s">
        <v>2037</v>
      </c>
      <c r="C352" s="228" t="s">
        <v>4001</v>
      </c>
      <c r="D352" s="20" t="s">
        <v>3563</v>
      </c>
      <c r="E352" s="239">
        <v>45150</v>
      </c>
      <c r="F352" s="419">
        <v>41849</v>
      </c>
      <c r="G352" s="44">
        <v>45150</v>
      </c>
      <c r="H352" s="243">
        <f t="shared" si="5"/>
        <v>0</v>
      </c>
      <c r="I352" s="20"/>
    </row>
    <row r="353" spans="1:9" x14ac:dyDescent="0.25">
      <c r="A353" s="406"/>
      <c r="B353" s="217" t="s">
        <v>1270</v>
      </c>
      <c r="C353" s="363" t="s">
        <v>3681</v>
      </c>
      <c r="D353" s="121" t="s">
        <v>18</v>
      </c>
      <c r="E353" s="384">
        <v>7096</v>
      </c>
      <c r="F353" s="419">
        <v>41826</v>
      </c>
      <c r="G353" s="34">
        <v>7096</v>
      </c>
      <c r="H353" s="243">
        <f t="shared" si="5"/>
        <v>0</v>
      </c>
      <c r="I353" s="121"/>
    </row>
    <row r="354" spans="1:9" x14ac:dyDescent="0.25">
      <c r="A354" s="406"/>
      <c r="B354" s="217" t="s">
        <v>1311</v>
      </c>
      <c r="C354" s="363" t="s">
        <v>3681</v>
      </c>
      <c r="D354" s="214" t="s">
        <v>18</v>
      </c>
      <c r="E354" s="235">
        <v>5193.5</v>
      </c>
      <c r="F354" s="419">
        <v>41827</v>
      </c>
      <c r="G354" s="44">
        <v>5193.5</v>
      </c>
      <c r="H354" s="243">
        <f t="shared" si="5"/>
        <v>0</v>
      </c>
      <c r="I354" s="214"/>
    </row>
    <row r="355" spans="1:9" x14ac:dyDescent="0.25">
      <c r="A355" s="406"/>
      <c r="B355" s="217" t="s">
        <v>1440</v>
      </c>
      <c r="C355" s="363" t="s">
        <v>3681</v>
      </c>
      <c r="D355" s="214" t="s">
        <v>18</v>
      </c>
      <c r="E355" s="235">
        <v>4349</v>
      </c>
      <c r="F355" s="419">
        <v>41828</v>
      </c>
      <c r="G355" s="44">
        <v>4349</v>
      </c>
      <c r="H355" s="243">
        <f t="shared" si="5"/>
        <v>0</v>
      </c>
      <c r="I355" s="214"/>
    </row>
    <row r="356" spans="1:9" x14ac:dyDescent="0.25">
      <c r="A356" s="406"/>
      <c r="B356" s="217" t="s">
        <v>1482</v>
      </c>
      <c r="C356" s="363" t="s">
        <v>3681</v>
      </c>
      <c r="D356" s="214" t="s">
        <v>18</v>
      </c>
      <c r="E356" s="235">
        <v>2040</v>
      </c>
      <c r="F356" s="419">
        <v>41828</v>
      </c>
      <c r="G356" s="44">
        <v>2040</v>
      </c>
      <c r="H356" s="243">
        <f t="shared" si="5"/>
        <v>0</v>
      </c>
      <c r="I356" s="214"/>
    </row>
    <row r="357" spans="1:9" x14ac:dyDescent="0.25">
      <c r="A357" s="406"/>
      <c r="B357" s="217" t="s">
        <v>1483</v>
      </c>
      <c r="C357" s="363" t="s">
        <v>3681</v>
      </c>
      <c r="D357" s="214" t="s">
        <v>18</v>
      </c>
      <c r="E357" s="235">
        <v>449</v>
      </c>
      <c r="F357" s="419">
        <v>41828</v>
      </c>
      <c r="G357" s="44">
        <v>449</v>
      </c>
      <c r="H357" s="243">
        <f t="shared" si="5"/>
        <v>0</v>
      </c>
      <c r="I357" s="214"/>
    </row>
    <row r="358" spans="1:9" x14ac:dyDescent="0.25">
      <c r="A358" s="406"/>
      <c r="B358" s="217" t="s">
        <v>1556</v>
      </c>
      <c r="C358" s="363" t="s">
        <v>3681</v>
      </c>
      <c r="D358" s="214" t="s">
        <v>18</v>
      </c>
      <c r="E358" s="235">
        <v>665</v>
      </c>
      <c r="F358" s="419">
        <v>41829</v>
      </c>
      <c r="G358" s="44">
        <v>665</v>
      </c>
      <c r="H358" s="243">
        <f t="shared" si="5"/>
        <v>0</v>
      </c>
      <c r="I358" s="214"/>
    </row>
    <row r="359" spans="1:9" x14ac:dyDescent="0.25">
      <c r="A359" s="406"/>
      <c r="B359" s="285" t="s">
        <v>2116</v>
      </c>
      <c r="C359" s="361" t="s">
        <v>3878</v>
      </c>
      <c r="D359" s="214" t="s">
        <v>18</v>
      </c>
      <c r="E359" s="235">
        <v>1890</v>
      </c>
      <c r="F359" s="419">
        <v>41835</v>
      </c>
      <c r="G359" s="44">
        <v>1890</v>
      </c>
      <c r="H359" s="243">
        <f t="shared" si="5"/>
        <v>0</v>
      </c>
      <c r="I359" s="214"/>
    </row>
    <row r="360" spans="1:9" x14ac:dyDescent="0.25">
      <c r="A360" s="406"/>
      <c r="B360" s="285" t="s">
        <v>2290</v>
      </c>
      <c r="C360" s="361" t="s">
        <v>3878</v>
      </c>
      <c r="D360" s="214" t="s">
        <v>18</v>
      </c>
      <c r="E360" s="235">
        <v>1389</v>
      </c>
      <c r="F360" s="419">
        <v>41837</v>
      </c>
      <c r="G360" s="44">
        <v>1389</v>
      </c>
      <c r="H360" s="243">
        <f t="shared" si="5"/>
        <v>0</v>
      </c>
      <c r="I360" s="214"/>
    </row>
    <row r="361" spans="1:9" x14ac:dyDescent="0.25">
      <c r="A361" s="414">
        <v>41844</v>
      </c>
      <c r="B361" s="285" t="s">
        <v>1616</v>
      </c>
      <c r="C361" s="361" t="s">
        <v>3878</v>
      </c>
      <c r="D361" s="214" t="s">
        <v>18</v>
      </c>
      <c r="E361" s="235">
        <v>3710</v>
      </c>
      <c r="F361" s="419">
        <v>41844</v>
      </c>
      <c r="G361" s="44">
        <v>3710</v>
      </c>
      <c r="H361" s="243">
        <f t="shared" si="5"/>
        <v>0</v>
      </c>
      <c r="I361" s="214"/>
    </row>
    <row r="362" spans="1:9" x14ac:dyDescent="0.25">
      <c r="A362" s="406">
        <v>41845</v>
      </c>
      <c r="B362" s="446" t="s">
        <v>1769</v>
      </c>
      <c r="C362" s="228" t="s">
        <v>4001</v>
      </c>
      <c r="D362" s="214" t="s">
        <v>18</v>
      </c>
      <c r="E362" s="235">
        <v>2037</v>
      </c>
      <c r="F362" s="419">
        <v>41845</v>
      </c>
      <c r="G362" s="44">
        <v>2037</v>
      </c>
      <c r="H362" s="243">
        <f t="shared" si="5"/>
        <v>0</v>
      </c>
      <c r="I362" s="214"/>
    </row>
    <row r="363" spans="1:9" x14ac:dyDescent="0.25">
      <c r="A363" s="414">
        <v>41846</v>
      </c>
      <c r="B363" s="446" t="s">
        <v>1875</v>
      </c>
      <c r="C363" s="228" t="s">
        <v>4001</v>
      </c>
      <c r="D363" s="214" t="s">
        <v>18</v>
      </c>
      <c r="E363" s="235">
        <v>2892</v>
      </c>
      <c r="F363" s="419">
        <v>41846</v>
      </c>
      <c r="G363" s="44">
        <v>2892</v>
      </c>
      <c r="H363" s="243">
        <f t="shared" si="5"/>
        <v>0</v>
      </c>
      <c r="I363" s="121"/>
    </row>
    <row r="364" spans="1:9" x14ac:dyDescent="0.25">
      <c r="A364" s="406">
        <v>41847</v>
      </c>
      <c r="B364" s="446" t="s">
        <v>1899</v>
      </c>
      <c r="C364" s="228" t="s">
        <v>4001</v>
      </c>
      <c r="D364" s="214" t="s">
        <v>18</v>
      </c>
      <c r="E364" s="235">
        <v>4778</v>
      </c>
      <c r="F364" s="419">
        <v>41847</v>
      </c>
      <c r="G364" s="44">
        <v>4778</v>
      </c>
      <c r="H364" s="243">
        <f t="shared" si="5"/>
        <v>0</v>
      </c>
      <c r="I364" s="121"/>
    </row>
    <row r="365" spans="1:9" x14ac:dyDescent="0.25">
      <c r="A365" s="406">
        <v>41847</v>
      </c>
      <c r="B365" s="446" t="s">
        <v>1952</v>
      </c>
      <c r="C365" s="228" t="s">
        <v>4001</v>
      </c>
      <c r="D365" s="214" t="s">
        <v>18</v>
      </c>
      <c r="E365" s="235">
        <v>2927.5</v>
      </c>
      <c r="F365" s="419">
        <v>41847</v>
      </c>
      <c r="G365" s="44">
        <v>2927.5</v>
      </c>
      <c r="H365" s="243">
        <f t="shared" si="5"/>
        <v>0</v>
      </c>
      <c r="I365" s="214"/>
    </row>
    <row r="366" spans="1:9" x14ac:dyDescent="0.25">
      <c r="A366" s="414">
        <v>41850</v>
      </c>
      <c r="B366" s="446" t="s">
        <v>2195</v>
      </c>
      <c r="C366" s="228" t="s">
        <v>4001</v>
      </c>
      <c r="D366" s="214" t="s">
        <v>18</v>
      </c>
      <c r="E366" s="235">
        <v>590</v>
      </c>
      <c r="F366" s="419">
        <v>41850</v>
      </c>
      <c r="G366" s="44">
        <v>590</v>
      </c>
      <c r="H366" s="243">
        <f t="shared" si="5"/>
        <v>0</v>
      </c>
      <c r="I366" s="214"/>
    </row>
    <row r="367" spans="1:9" x14ac:dyDescent="0.25">
      <c r="A367" s="406">
        <v>41851</v>
      </c>
      <c r="B367" s="446" t="s">
        <v>2235</v>
      </c>
      <c r="C367" s="228" t="s">
        <v>4001</v>
      </c>
      <c r="D367" s="20" t="s">
        <v>18</v>
      </c>
      <c r="E367" s="239">
        <v>678</v>
      </c>
      <c r="F367" s="419">
        <v>41851</v>
      </c>
      <c r="G367" s="44">
        <v>678</v>
      </c>
      <c r="H367" s="243">
        <f t="shared" si="5"/>
        <v>0</v>
      </c>
      <c r="I367" s="20" t="s">
        <v>30</v>
      </c>
    </row>
    <row r="368" spans="1:9" x14ac:dyDescent="0.25">
      <c r="A368" s="406">
        <v>41851</v>
      </c>
      <c r="B368" s="446" t="s">
        <v>2284</v>
      </c>
      <c r="C368" s="228" t="s">
        <v>4001</v>
      </c>
      <c r="D368" s="20" t="s">
        <v>18</v>
      </c>
      <c r="E368" s="239">
        <v>1066</v>
      </c>
      <c r="F368" s="419">
        <v>41851</v>
      </c>
      <c r="G368" s="44">
        <v>1066</v>
      </c>
      <c r="H368" s="243">
        <f t="shared" si="5"/>
        <v>0</v>
      </c>
      <c r="I368" s="20"/>
    </row>
    <row r="369" spans="1:9" x14ac:dyDescent="0.25">
      <c r="A369" s="406"/>
      <c r="B369" s="217" t="s">
        <v>2177</v>
      </c>
      <c r="C369" s="363" t="s">
        <v>3681</v>
      </c>
      <c r="D369" s="214" t="s">
        <v>79</v>
      </c>
      <c r="E369" s="382">
        <v>13716</v>
      </c>
      <c r="F369" s="419">
        <v>41823</v>
      </c>
      <c r="G369" s="44">
        <v>13716</v>
      </c>
      <c r="H369" s="86">
        <f t="shared" si="5"/>
        <v>0</v>
      </c>
      <c r="I369" s="214" t="s">
        <v>21</v>
      </c>
    </row>
    <row r="370" spans="1:9" x14ac:dyDescent="0.25">
      <c r="A370" s="406"/>
      <c r="B370" s="217" t="s">
        <v>1430</v>
      </c>
      <c r="C370" s="363" t="s">
        <v>3681</v>
      </c>
      <c r="D370" s="214" t="s">
        <v>79</v>
      </c>
      <c r="E370" s="235">
        <v>21654.2</v>
      </c>
      <c r="F370" s="419">
        <v>41828</v>
      </c>
      <c r="G370" s="44">
        <v>21654.2</v>
      </c>
      <c r="H370" s="243">
        <f t="shared" si="5"/>
        <v>0</v>
      </c>
      <c r="I370" s="214" t="s">
        <v>21</v>
      </c>
    </row>
    <row r="371" spans="1:9" x14ac:dyDescent="0.25">
      <c r="A371" s="406"/>
      <c r="B371" s="285" t="s">
        <v>2171</v>
      </c>
      <c r="C371" s="361" t="s">
        <v>3878</v>
      </c>
      <c r="D371" s="214" t="s">
        <v>79</v>
      </c>
      <c r="E371" s="235">
        <v>5720</v>
      </c>
      <c r="F371" s="419">
        <v>41837</v>
      </c>
      <c r="G371" s="44">
        <v>5720</v>
      </c>
      <c r="H371" s="243">
        <f t="shared" si="5"/>
        <v>0</v>
      </c>
      <c r="I371" s="214" t="s">
        <v>21</v>
      </c>
    </row>
    <row r="372" spans="1:9" x14ac:dyDescent="0.25">
      <c r="A372" s="414">
        <v>41850</v>
      </c>
      <c r="B372" s="446" t="s">
        <v>2191</v>
      </c>
      <c r="C372" s="228" t="s">
        <v>4001</v>
      </c>
      <c r="D372" s="214" t="s">
        <v>79</v>
      </c>
      <c r="E372" s="235">
        <v>15904</v>
      </c>
      <c r="F372" s="421">
        <v>41853</v>
      </c>
      <c r="G372" s="245">
        <v>15904</v>
      </c>
      <c r="H372" s="243">
        <f t="shared" si="5"/>
        <v>0</v>
      </c>
      <c r="I372" s="214" t="s">
        <v>21</v>
      </c>
    </row>
    <row r="373" spans="1:9" x14ac:dyDescent="0.25">
      <c r="A373" s="406"/>
      <c r="B373" s="285" t="s">
        <v>1672</v>
      </c>
      <c r="C373" s="361" t="s">
        <v>3878</v>
      </c>
      <c r="D373" s="58" t="s">
        <v>199</v>
      </c>
      <c r="E373" s="235">
        <v>6792</v>
      </c>
      <c r="F373" s="425">
        <v>41832</v>
      </c>
      <c r="G373" s="34">
        <v>6792</v>
      </c>
      <c r="H373" s="243">
        <f t="shared" si="5"/>
        <v>0</v>
      </c>
      <c r="I373" s="121" t="s">
        <v>162</v>
      </c>
    </row>
    <row r="374" spans="1:9" x14ac:dyDescent="0.25">
      <c r="A374" s="406"/>
      <c r="B374" s="285" t="s">
        <v>2279</v>
      </c>
      <c r="C374" s="361" t="s">
        <v>3878</v>
      </c>
      <c r="D374" s="214" t="s">
        <v>199</v>
      </c>
      <c r="E374" s="235">
        <v>14022.4</v>
      </c>
      <c r="F374" s="419">
        <v>41839</v>
      </c>
      <c r="G374" s="44">
        <v>14022.4</v>
      </c>
      <c r="H374" s="243">
        <f t="shared" si="5"/>
        <v>0</v>
      </c>
      <c r="I374" s="214" t="s">
        <v>162</v>
      </c>
    </row>
    <row r="375" spans="1:9" x14ac:dyDescent="0.25">
      <c r="A375" s="406"/>
      <c r="B375" s="285" t="s">
        <v>1396</v>
      </c>
      <c r="C375" s="361" t="s">
        <v>3878</v>
      </c>
      <c r="D375" s="214" t="s">
        <v>199</v>
      </c>
      <c r="E375" s="235">
        <v>12000.5</v>
      </c>
      <c r="F375" s="419">
        <v>41843</v>
      </c>
      <c r="G375" s="44">
        <v>12000.5</v>
      </c>
      <c r="H375" s="243">
        <f t="shared" si="5"/>
        <v>0</v>
      </c>
      <c r="I375" s="214" t="s">
        <v>162</v>
      </c>
    </row>
    <row r="376" spans="1:9" x14ac:dyDescent="0.25">
      <c r="A376" s="406">
        <v>41849</v>
      </c>
      <c r="B376" s="446" t="s">
        <v>2123</v>
      </c>
      <c r="C376" s="228" t="s">
        <v>4001</v>
      </c>
      <c r="D376" s="20" t="s">
        <v>199</v>
      </c>
      <c r="E376" s="239">
        <v>9652.4</v>
      </c>
      <c r="F376" s="419">
        <v>41851</v>
      </c>
      <c r="G376" s="44">
        <v>9652.4</v>
      </c>
      <c r="H376" s="243">
        <f t="shared" si="5"/>
        <v>0</v>
      </c>
      <c r="I376" s="20" t="s">
        <v>162</v>
      </c>
    </row>
    <row r="377" spans="1:9" x14ac:dyDescent="0.25">
      <c r="A377" s="406">
        <v>41851</v>
      </c>
      <c r="B377" s="446" t="s">
        <v>2309</v>
      </c>
      <c r="C377" s="228" t="s">
        <v>4001</v>
      </c>
      <c r="D377" s="20" t="s">
        <v>199</v>
      </c>
      <c r="E377" s="239">
        <v>6000.5</v>
      </c>
      <c r="F377" s="421">
        <v>41855</v>
      </c>
      <c r="G377" s="245">
        <v>6000.5</v>
      </c>
      <c r="H377" s="243">
        <f t="shared" si="5"/>
        <v>0</v>
      </c>
      <c r="I377" s="20" t="s">
        <v>162</v>
      </c>
    </row>
    <row r="378" spans="1:9" x14ac:dyDescent="0.25">
      <c r="A378" s="406"/>
      <c r="B378" s="217" t="s">
        <v>1292</v>
      </c>
      <c r="C378" s="363" t="s">
        <v>3681</v>
      </c>
      <c r="D378" s="214" t="s">
        <v>1033</v>
      </c>
      <c r="E378" s="382">
        <v>7290</v>
      </c>
      <c r="F378" s="419">
        <v>41826</v>
      </c>
      <c r="G378" s="44">
        <v>7290</v>
      </c>
      <c r="H378" s="243">
        <f t="shared" si="5"/>
        <v>0</v>
      </c>
      <c r="I378" s="214"/>
    </row>
    <row r="379" spans="1:9" x14ac:dyDescent="0.25">
      <c r="A379" s="406"/>
      <c r="B379" s="285" t="s">
        <v>1910</v>
      </c>
      <c r="C379" s="361" t="s">
        <v>3878</v>
      </c>
      <c r="D379" s="214" t="s">
        <v>1033</v>
      </c>
      <c r="E379" s="235">
        <v>10564</v>
      </c>
      <c r="F379" s="419">
        <v>41833</v>
      </c>
      <c r="G379" s="44">
        <v>10564</v>
      </c>
      <c r="H379" s="243">
        <f t="shared" si="5"/>
        <v>0</v>
      </c>
      <c r="I379" s="214"/>
    </row>
    <row r="380" spans="1:9" x14ac:dyDescent="0.25">
      <c r="A380" s="406"/>
      <c r="B380" s="285" t="s">
        <v>1311</v>
      </c>
      <c r="C380" s="361" t="s">
        <v>3878</v>
      </c>
      <c r="D380" s="214" t="s">
        <v>1033</v>
      </c>
      <c r="E380" s="235">
        <v>9430.5</v>
      </c>
      <c r="F380" s="419">
        <v>41840</v>
      </c>
      <c r="G380" s="44">
        <v>9430.5</v>
      </c>
      <c r="H380" s="243">
        <f t="shared" si="5"/>
        <v>0</v>
      </c>
      <c r="I380" s="214"/>
    </row>
    <row r="381" spans="1:9" x14ac:dyDescent="0.25">
      <c r="A381" s="406">
        <v>41847</v>
      </c>
      <c r="B381" s="446" t="s">
        <v>1949</v>
      </c>
      <c r="C381" s="228" t="s">
        <v>4001</v>
      </c>
      <c r="D381" s="214" t="s">
        <v>1033</v>
      </c>
      <c r="E381" s="235">
        <v>11648</v>
      </c>
      <c r="F381" s="419">
        <v>41847</v>
      </c>
      <c r="G381" s="44">
        <v>11648</v>
      </c>
      <c r="H381" s="243">
        <f t="shared" si="5"/>
        <v>0</v>
      </c>
      <c r="I381" s="214"/>
    </row>
    <row r="382" spans="1:9" x14ac:dyDescent="0.25">
      <c r="A382" s="406">
        <v>41851</v>
      </c>
      <c r="B382" s="446" t="s">
        <v>2250</v>
      </c>
      <c r="C382" s="228" t="s">
        <v>4001</v>
      </c>
      <c r="D382" s="20" t="s">
        <v>1033</v>
      </c>
      <c r="E382" s="239">
        <v>7307</v>
      </c>
      <c r="F382" s="419">
        <v>41851</v>
      </c>
      <c r="G382" s="257">
        <v>7307</v>
      </c>
      <c r="H382" s="243">
        <f t="shared" si="5"/>
        <v>0</v>
      </c>
      <c r="I382" s="20"/>
    </row>
    <row r="383" spans="1:9" x14ac:dyDescent="0.25">
      <c r="A383" s="407"/>
      <c r="B383" s="217" t="s">
        <v>2009</v>
      </c>
      <c r="C383" s="363" t="s">
        <v>3681</v>
      </c>
      <c r="D383" s="214" t="s">
        <v>3795</v>
      </c>
      <c r="E383" s="382">
        <v>840</v>
      </c>
      <c r="F383" s="419">
        <v>41821</v>
      </c>
      <c r="G383" s="44">
        <v>840</v>
      </c>
      <c r="H383" s="86">
        <f t="shared" si="5"/>
        <v>0</v>
      </c>
      <c r="I383" s="214" t="s">
        <v>162</v>
      </c>
    </row>
    <row r="384" spans="1:9" x14ac:dyDescent="0.25">
      <c r="A384" s="414">
        <v>41844</v>
      </c>
      <c r="B384" s="446" t="s">
        <v>1636</v>
      </c>
      <c r="C384" s="228" t="s">
        <v>4001</v>
      </c>
      <c r="D384" s="214" t="s">
        <v>4003</v>
      </c>
      <c r="E384" s="235">
        <v>5029</v>
      </c>
      <c r="F384" s="419">
        <v>41845</v>
      </c>
      <c r="G384" s="44">
        <v>5029</v>
      </c>
      <c r="H384" s="243">
        <f t="shared" si="5"/>
        <v>0</v>
      </c>
      <c r="I384" s="214" t="s">
        <v>27</v>
      </c>
    </row>
    <row r="385" spans="1:9" x14ac:dyDescent="0.25">
      <c r="A385" s="406"/>
      <c r="B385" s="285" t="s">
        <v>1289</v>
      </c>
      <c r="C385" s="361" t="s">
        <v>3878</v>
      </c>
      <c r="D385" s="214" t="s">
        <v>3977</v>
      </c>
      <c r="E385" s="235">
        <v>2348.3200000000002</v>
      </c>
      <c r="F385" s="419">
        <v>41841</v>
      </c>
      <c r="G385" s="44">
        <v>2348.3200000000002</v>
      </c>
      <c r="H385" s="243">
        <f t="shared" si="5"/>
        <v>0</v>
      </c>
      <c r="I385" s="214" t="s">
        <v>27</v>
      </c>
    </row>
    <row r="386" spans="1:9" x14ac:dyDescent="0.25">
      <c r="A386" s="414">
        <v>41844</v>
      </c>
      <c r="B386" s="285" t="s">
        <v>1619</v>
      </c>
      <c r="C386" s="361" t="s">
        <v>3878</v>
      </c>
      <c r="D386" s="214" t="s">
        <v>3316</v>
      </c>
      <c r="E386" s="235">
        <v>200</v>
      </c>
      <c r="F386" s="419">
        <v>41844</v>
      </c>
      <c r="G386" s="44">
        <v>200</v>
      </c>
      <c r="H386" s="243">
        <f t="shared" si="5"/>
        <v>0</v>
      </c>
      <c r="I386" s="214"/>
    </row>
    <row r="387" spans="1:9" x14ac:dyDescent="0.25">
      <c r="A387" s="406"/>
      <c r="B387" s="285" t="s">
        <v>2038</v>
      </c>
      <c r="C387" s="361" t="s">
        <v>3878</v>
      </c>
      <c r="D387" s="214" t="s">
        <v>3657</v>
      </c>
      <c r="E387" s="235">
        <v>1685</v>
      </c>
      <c r="F387" s="419">
        <v>41835</v>
      </c>
      <c r="G387" s="44">
        <v>1685</v>
      </c>
      <c r="H387" s="243">
        <f t="shared" ref="H387:H450" si="6">E387-G387</f>
        <v>0</v>
      </c>
      <c r="I387" s="214" t="s">
        <v>65</v>
      </c>
    </row>
    <row r="388" spans="1:9" x14ac:dyDescent="0.25">
      <c r="A388" s="414">
        <v>41848</v>
      </c>
      <c r="B388" s="446" t="s">
        <v>2024</v>
      </c>
      <c r="C388" s="228" t="s">
        <v>4001</v>
      </c>
      <c r="D388" s="214" t="s">
        <v>3657</v>
      </c>
      <c r="E388" s="235">
        <v>1632.5</v>
      </c>
      <c r="F388" s="419">
        <v>41849</v>
      </c>
      <c r="G388" s="44">
        <v>1632.5</v>
      </c>
      <c r="H388" s="243">
        <f t="shared" si="6"/>
        <v>0</v>
      </c>
      <c r="I388" s="214" t="s">
        <v>65</v>
      </c>
    </row>
    <row r="389" spans="1:9" x14ac:dyDescent="0.25">
      <c r="A389" s="406"/>
      <c r="B389" s="217" t="s">
        <v>2091</v>
      </c>
      <c r="C389" s="363" t="s">
        <v>3681</v>
      </c>
      <c r="D389" s="214" t="s">
        <v>101</v>
      </c>
      <c r="E389" s="382">
        <v>44544.5</v>
      </c>
      <c r="F389" s="421" t="s">
        <v>3806</v>
      </c>
      <c r="G389" s="44">
        <v>44544.5</v>
      </c>
      <c r="H389" s="86">
        <f t="shared" si="6"/>
        <v>0</v>
      </c>
      <c r="I389" s="214" t="s">
        <v>27</v>
      </c>
    </row>
    <row r="390" spans="1:9" x14ac:dyDescent="0.25">
      <c r="A390" s="406"/>
      <c r="B390" s="217" t="s">
        <v>2338</v>
      </c>
      <c r="C390" s="363" t="s">
        <v>3681</v>
      </c>
      <c r="D390" s="214" t="s">
        <v>101</v>
      </c>
      <c r="E390" s="382">
        <v>59838.75</v>
      </c>
      <c r="F390" s="421" t="s">
        <v>3836</v>
      </c>
      <c r="G390" s="44">
        <v>59838.75</v>
      </c>
      <c r="H390" s="243">
        <f t="shared" si="6"/>
        <v>0</v>
      </c>
      <c r="I390" s="214" t="s">
        <v>27</v>
      </c>
    </row>
    <row r="391" spans="1:9" x14ac:dyDescent="0.25">
      <c r="A391" s="406"/>
      <c r="B391" s="217" t="s">
        <v>1444</v>
      </c>
      <c r="C391" s="363" t="s">
        <v>3681</v>
      </c>
      <c r="D391" s="214" t="s">
        <v>101</v>
      </c>
      <c r="E391" s="235">
        <v>37448.5</v>
      </c>
      <c r="F391" s="421" t="s">
        <v>3865</v>
      </c>
      <c r="G391" s="44">
        <v>37448.5</v>
      </c>
      <c r="H391" s="243">
        <f t="shared" si="6"/>
        <v>0</v>
      </c>
      <c r="I391" s="214" t="s">
        <v>27</v>
      </c>
    </row>
    <row r="392" spans="1:9" x14ac:dyDescent="0.25">
      <c r="A392" s="406"/>
      <c r="B392" s="285" t="s">
        <v>1752</v>
      </c>
      <c r="C392" s="361" t="s">
        <v>3878</v>
      </c>
      <c r="D392" s="58" t="s">
        <v>101</v>
      </c>
      <c r="E392" s="235">
        <v>51609</v>
      </c>
      <c r="F392" s="426" t="s">
        <v>3892</v>
      </c>
      <c r="G392" s="34">
        <v>51609</v>
      </c>
      <c r="H392" s="243">
        <f t="shared" si="6"/>
        <v>0</v>
      </c>
      <c r="I392" s="121" t="s">
        <v>27</v>
      </c>
    </row>
    <row r="393" spans="1:9" x14ac:dyDescent="0.25">
      <c r="A393" s="406"/>
      <c r="B393" s="285" t="s">
        <v>1856</v>
      </c>
      <c r="C393" s="361" t="s">
        <v>3878</v>
      </c>
      <c r="D393" s="58" t="s">
        <v>101</v>
      </c>
      <c r="E393" s="235">
        <v>43552</v>
      </c>
      <c r="F393" s="431" t="s">
        <v>4047</v>
      </c>
      <c r="G393" s="40">
        <v>43352</v>
      </c>
      <c r="H393" s="243">
        <f t="shared" si="6"/>
        <v>200</v>
      </c>
      <c r="I393" s="121" t="s">
        <v>12</v>
      </c>
    </row>
    <row r="394" spans="1:9" x14ac:dyDescent="0.25">
      <c r="A394" s="406"/>
      <c r="B394" s="285" t="s">
        <v>2051</v>
      </c>
      <c r="C394" s="361" t="s">
        <v>3878</v>
      </c>
      <c r="D394" s="214" t="s">
        <v>101</v>
      </c>
      <c r="E394" s="235">
        <v>50086</v>
      </c>
      <c r="F394" s="421" t="s">
        <v>4048</v>
      </c>
      <c r="G394" s="245">
        <v>50086</v>
      </c>
      <c r="H394" s="243">
        <f t="shared" si="6"/>
        <v>0</v>
      </c>
      <c r="I394" s="214" t="s">
        <v>27</v>
      </c>
    </row>
    <row r="395" spans="1:9" x14ac:dyDescent="0.25">
      <c r="A395" s="406"/>
      <c r="B395" s="285" t="s">
        <v>1145</v>
      </c>
      <c r="C395" s="361" t="s">
        <v>3878</v>
      </c>
      <c r="D395" s="214" t="s">
        <v>101</v>
      </c>
      <c r="E395" s="235">
        <v>39291</v>
      </c>
      <c r="F395" s="421" t="s">
        <v>4050</v>
      </c>
      <c r="G395" s="245">
        <v>39291</v>
      </c>
      <c r="H395" s="243">
        <f t="shared" si="6"/>
        <v>0</v>
      </c>
      <c r="I395" s="214" t="s">
        <v>21</v>
      </c>
    </row>
    <row r="396" spans="1:9" x14ac:dyDescent="0.25">
      <c r="A396" s="405"/>
      <c r="B396" s="285" t="s">
        <v>1463</v>
      </c>
      <c r="C396" s="361" t="s">
        <v>3878</v>
      </c>
      <c r="D396" s="20" t="s">
        <v>101</v>
      </c>
      <c r="E396" s="239">
        <v>34884</v>
      </c>
      <c r="F396" s="421" t="s">
        <v>4065</v>
      </c>
      <c r="G396" s="245">
        <v>34884</v>
      </c>
      <c r="H396" s="243">
        <f t="shared" si="6"/>
        <v>0</v>
      </c>
      <c r="I396" s="20" t="s">
        <v>3978</v>
      </c>
    </row>
    <row r="397" spans="1:9" x14ac:dyDescent="0.25">
      <c r="A397" s="444">
        <v>41844</v>
      </c>
      <c r="B397" s="446" t="s">
        <v>1677</v>
      </c>
      <c r="C397" s="228" t="s">
        <v>4001</v>
      </c>
      <c r="D397" s="214" t="s">
        <v>101</v>
      </c>
      <c r="E397" s="235">
        <v>19764</v>
      </c>
      <c r="F397" s="421" t="s">
        <v>4061</v>
      </c>
      <c r="G397" s="245">
        <v>19764</v>
      </c>
      <c r="H397" s="243">
        <f t="shared" si="6"/>
        <v>0</v>
      </c>
      <c r="I397" s="214" t="s">
        <v>12</v>
      </c>
    </row>
    <row r="398" spans="1:9" x14ac:dyDescent="0.25">
      <c r="A398" s="444">
        <v>41846</v>
      </c>
      <c r="B398" s="446" t="s">
        <v>1879</v>
      </c>
      <c r="C398" s="228" t="s">
        <v>4001</v>
      </c>
      <c r="D398" s="214" t="s">
        <v>101</v>
      </c>
      <c r="E398" s="235">
        <v>2437</v>
      </c>
      <c r="F398" s="419">
        <v>41848</v>
      </c>
      <c r="G398" s="44">
        <v>2437</v>
      </c>
      <c r="H398" s="243">
        <f t="shared" si="6"/>
        <v>0</v>
      </c>
      <c r="I398" s="121"/>
    </row>
    <row r="399" spans="1:9" x14ac:dyDescent="0.25">
      <c r="A399" s="406">
        <v>41849</v>
      </c>
      <c r="B399" s="446" t="s">
        <v>2048</v>
      </c>
      <c r="C399" s="228" t="s">
        <v>4001</v>
      </c>
      <c r="D399" s="20" t="s">
        <v>101</v>
      </c>
      <c r="E399" s="239">
        <v>27993</v>
      </c>
      <c r="F399" s="423"/>
      <c r="G399" s="320"/>
      <c r="H399" s="243">
        <f t="shared" si="6"/>
        <v>27993</v>
      </c>
      <c r="I399" s="20" t="s">
        <v>27</v>
      </c>
    </row>
    <row r="400" spans="1:9" x14ac:dyDescent="0.25">
      <c r="A400" s="406"/>
      <c r="B400" s="217" t="s">
        <v>1148</v>
      </c>
      <c r="C400" s="363" t="s">
        <v>3681</v>
      </c>
      <c r="D400" s="214" t="s">
        <v>63</v>
      </c>
      <c r="E400" s="382">
        <v>2227</v>
      </c>
      <c r="F400" s="419">
        <v>41825</v>
      </c>
      <c r="G400" s="44">
        <v>2227</v>
      </c>
      <c r="H400" s="243">
        <f t="shared" si="6"/>
        <v>0</v>
      </c>
      <c r="I400" s="214" t="s">
        <v>21</v>
      </c>
    </row>
    <row r="401" spans="1:9" x14ac:dyDescent="0.25">
      <c r="A401" s="406"/>
      <c r="B401" s="217" t="s">
        <v>1402</v>
      </c>
      <c r="C401" s="363" t="s">
        <v>3681</v>
      </c>
      <c r="D401" s="214" t="s">
        <v>63</v>
      </c>
      <c r="E401" s="235">
        <v>2262</v>
      </c>
      <c r="F401" s="419">
        <v>41828</v>
      </c>
      <c r="G401" s="44">
        <v>2262</v>
      </c>
      <c r="H401" s="243">
        <f t="shared" si="6"/>
        <v>0</v>
      </c>
      <c r="I401" s="214"/>
    </row>
    <row r="402" spans="1:9" x14ac:dyDescent="0.25">
      <c r="A402" s="406"/>
      <c r="B402" s="285" t="s">
        <v>1639</v>
      </c>
      <c r="C402" s="361" t="s">
        <v>3878</v>
      </c>
      <c r="D402" s="58" t="s">
        <v>63</v>
      </c>
      <c r="E402" s="235">
        <v>3184</v>
      </c>
      <c r="F402" s="425">
        <v>41832</v>
      </c>
      <c r="G402" s="34">
        <v>3184</v>
      </c>
      <c r="H402" s="243">
        <f t="shared" si="6"/>
        <v>0</v>
      </c>
      <c r="I402" s="121" t="s">
        <v>21</v>
      </c>
    </row>
    <row r="403" spans="1:9" x14ac:dyDescent="0.25">
      <c r="A403" s="406"/>
      <c r="B403" s="285" t="s">
        <v>2108</v>
      </c>
      <c r="C403" s="361" t="s">
        <v>3878</v>
      </c>
      <c r="D403" s="214" t="s">
        <v>63</v>
      </c>
      <c r="E403" s="235">
        <v>2926</v>
      </c>
      <c r="F403" s="419">
        <v>41836</v>
      </c>
      <c r="G403" s="44">
        <v>2926</v>
      </c>
      <c r="H403" s="243">
        <f t="shared" si="6"/>
        <v>0</v>
      </c>
      <c r="I403" s="214" t="s">
        <v>21</v>
      </c>
    </row>
    <row r="404" spans="1:9" x14ac:dyDescent="0.25">
      <c r="A404" s="406"/>
      <c r="B404" s="285" t="s">
        <v>1160</v>
      </c>
      <c r="C404" s="361" t="s">
        <v>3878</v>
      </c>
      <c r="D404" s="214" t="s">
        <v>63</v>
      </c>
      <c r="E404" s="235">
        <v>2865</v>
      </c>
      <c r="F404" s="419">
        <v>41845</v>
      </c>
      <c r="G404" s="44">
        <v>2865</v>
      </c>
      <c r="H404" s="243">
        <f t="shared" si="6"/>
        <v>0</v>
      </c>
      <c r="I404" s="214" t="s">
        <v>21</v>
      </c>
    </row>
    <row r="405" spans="1:9" x14ac:dyDescent="0.25">
      <c r="A405" s="414">
        <v>41844</v>
      </c>
      <c r="B405" s="446" t="s">
        <v>1686</v>
      </c>
      <c r="C405" s="228" t="s">
        <v>4001</v>
      </c>
      <c r="D405" s="214" t="s">
        <v>63</v>
      </c>
      <c r="E405" s="235">
        <v>2372</v>
      </c>
      <c r="F405" s="419">
        <v>41845</v>
      </c>
      <c r="G405" s="44">
        <v>2372</v>
      </c>
      <c r="H405" s="243">
        <f t="shared" si="6"/>
        <v>0</v>
      </c>
      <c r="I405" s="214" t="s">
        <v>21</v>
      </c>
    </row>
    <row r="406" spans="1:9" x14ac:dyDescent="0.25">
      <c r="A406" s="406">
        <v>41849</v>
      </c>
      <c r="B406" s="446" t="s">
        <v>2107</v>
      </c>
      <c r="C406" s="228" t="s">
        <v>4001</v>
      </c>
      <c r="D406" s="20" t="s">
        <v>63</v>
      </c>
      <c r="E406" s="239">
        <v>2833.5</v>
      </c>
      <c r="F406" s="419">
        <v>41849</v>
      </c>
      <c r="G406" s="44">
        <v>2833.5</v>
      </c>
      <c r="H406" s="243">
        <f t="shared" si="6"/>
        <v>0</v>
      </c>
      <c r="I406" s="20" t="s">
        <v>21</v>
      </c>
    </row>
    <row r="407" spans="1:9" x14ac:dyDescent="0.25">
      <c r="A407" s="406"/>
      <c r="B407" s="217" t="s">
        <v>2178</v>
      </c>
      <c r="C407" s="363" t="s">
        <v>3681</v>
      </c>
      <c r="D407" s="214" t="s">
        <v>912</v>
      </c>
      <c r="E407" s="382">
        <v>23155</v>
      </c>
      <c r="F407" s="419">
        <v>41822</v>
      </c>
      <c r="G407" s="44">
        <v>23155</v>
      </c>
      <c r="H407" s="86">
        <f t="shared" si="6"/>
        <v>0</v>
      </c>
      <c r="I407" s="214"/>
    </row>
    <row r="408" spans="1:9" x14ac:dyDescent="0.25">
      <c r="A408" s="406"/>
      <c r="B408" s="217" t="s">
        <v>1397</v>
      </c>
      <c r="C408" s="363" t="s">
        <v>3681</v>
      </c>
      <c r="D408" s="214" t="s">
        <v>912</v>
      </c>
      <c r="E408" s="235">
        <v>14727.5</v>
      </c>
      <c r="F408" s="419">
        <v>41827</v>
      </c>
      <c r="G408" s="44">
        <v>14727.5</v>
      </c>
      <c r="H408" s="243">
        <f t="shared" si="6"/>
        <v>0</v>
      </c>
      <c r="I408" s="214"/>
    </row>
    <row r="409" spans="1:9" x14ac:dyDescent="0.25">
      <c r="A409" s="406"/>
      <c r="B409" s="285" t="s">
        <v>1779</v>
      </c>
      <c r="C409" s="361" t="s">
        <v>3878</v>
      </c>
      <c r="D409" s="58" t="s">
        <v>651</v>
      </c>
      <c r="E409" s="235">
        <v>815</v>
      </c>
      <c r="F409" s="419">
        <v>41832</v>
      </c>
      <c r="G409" s="34">
        <v>815</v>
      </c>
      <c r="H409" s="243">
        <f t="shared" si="6"/>
        <v>0</v>
      </c>
      <c r="I409" s="121"/>
    </row>
    <row r="410" spans="1:9" x14ac:dyDescent="0.25">
      <c r="A410" s="406"/>
      <c r="B410" s="285" t="s">
        <v>2310</v>
      </c>
      <c r="C410" s="361" t="s">
        <v>3878</v>
      </c>
      <c r="D410" s="214" t="s">
        <v>502</v>
      </c>
      <c r="E410" s="235">
        <v>16800</v>
      </c>
      <c r="F410" s="419">
        <v>41842</v>
      </c>
      <c r="G410" s="44">
        <v>16800</v>
      </c>
      <c r="H410" s="243">
        <f t="shared" si="6"/>
        <v>0</v>
      </c>
      <c r="I410" s="58"/>
    </row>
    <row r="411" spans="1:9" x14ac:dyDescent="0.25">
      <c r="A411" s="406"/>
      <c r="B411" s="217" t="s">
        <v>1172</v>
      </c>
      <c r="C411" s="363" t="s">
        <v>3681</v>
      </c>
      <c r="D411" s="214" t="s">
        <v>186</v>
      </c>
      <c r="E411" s="382">
        <v>14203.2</v>
      </c>
      <c r="F411" s="419">
        <v>41825</v>
      </c>
      <c r="G411" s="44">
        <v>14203.2</v>
      </c>
      <c r="H411" s="243">
        <f t="shared" si="6"/>
        <v>0</v>
      </c>
      <c r="I411" s="214"/>
    </row>
    <row r="412" spans="1:9" x14ac:dyDescent="0.25">
      <c r="A412" s="406"/>
      <c r="B412" s="217" t="s">
        <v>1218</v>
      </c>
      <c r="C412" s="363" t="s">
        <v>3681</v>
      </c>
      <c r="D412" s="214" t="s">
        <v>186</v>
      </c>
      <c r="E412" s="382">
        <v>4360</v>
      </c>
      <c r="F412" s="419">
        <v>41825</v>
      </c>
      <c r="G412" s="34">
        <v>4360</v>
      </c>
      <c r="H412" s="243">
        <f t="shared" si="6"/>
        <v>0</v>
      </c>
      <c r="I412" s="121"/>
    </row>
    <row r="413" spans="1:9" x14ac:dyDescent="0.25">
      <c r="A413" s="406"/>
      <c r="B413" s="285" t="s">
        <v>1777</v>
      </c>
      <c r="C413" s="361" t="s">
        <v>3878</v>
      </c>
      <c r="D413" s="58" t="s">
        <v>186</v>
      </c>
      <c r="E413" s="235">
        <v>10900</v>
      </c>
      <c r="F413" s="419">
        <v>41832</v>
      </c>
      <c r="G413" s="34">
        <v>10900</v>
      </c>
      <c r="H413" s="243">
        <f t="shared" si="6"/>
        <v>0</v>
      </c>
      <c r="I413" s="121"/>
    </row>
    <row r="414" spans="1:9" x14ac:dyDescent="0.25">
      <c r="A414" s="406"/>
      <c r="B414" s="285" t="s">
        <v>1883</v>
      </c>
      <c r="C414" s="361" t="s">
        <v>3878</v>
      </c>
      <c r="D414" s="214" t="s">
        <v>186</v>
      </c>
      <c r="E414" s="235">
        <v>1830.4</v>
      </c>
      <c r="F414" s="419">
        <v>41835</v>
      </c>
      <c r="G414" s="44">
        <v>1830</v>
      </c>
      <c r="H414" s="243">
        <f t="shared" si="6"/>
        <v>0.40000000000009095</v>
      </c>
      <c r="I414" s="214"/>
    </row>
    <row r="415" spans="1:9" x14ac:dyDescent="0.25">
      <c r="A415" s="406"/>
      <c r="B415" s="285" t="s">
        <v>2212</v>
      </c>
      <c r="C415" s="361" t="s">
        <v>3878</v>
      </c>
      <c r="D415" s="214" t="s">
        <v>186</v>
      </c>
      <c r="E415" s="235">
        <v>7790</v>
      </c>
      <c r="F415" s="419">
        <v>41838</v>
      </c>
      <c r="G415" s="44">
        <v>7790</v>
      </c>
      <c r="H415" s="243">
        <f t="shared" si="6"/>
        <v>0</v>
      </c>
      <c r="I415" s="214"/>
    </row>
    <row r="416" spans="1:9" x14ac:dyDescent="0.25">
      <c r="A416" s="406"/>
      <c r="B416" s="285" t="s">
        <v>2323</v>
      </c>
      <c r="C416" s="361" t="s">
        <v>3878</v>
      </c>
      <c r="D416" s="214" t="s">
        <v>186</v>
      </c>
      <c r="E416" s="235">
        <v>12810</v>
      </c>
      <c r="F416" s="419">
        <v>41842</v>
      </c>
      <c r="G416" s="44">
        <v>12810</v>
      </c>
      <c r="H416" s="243">
        <f t="shared" si="6"/>
        <v>0</v>
      </c>
      <c r="I416" s="214"/>
    </row>
    <row r="417" spans="1:9" x14ac:dyDescent="0.25">
      <c r="A417" s="406"/>
      <c r="B417" s="285" t="s">
        <v>1188</v>
      </c>
      <c r="C417" s="361" t="s">
        <v>3878</v>
      </c>
      <c r="D417" s="214" t="s">
        <v>186</v>
      </c>
      <c r="E417" s="235">
        <v>15695</v>
      </c>
      <c r="F417" s="419">
        <v>41842</v>
      </c>
      <c r="G417" s="44">
        <v>15695</v>
      </c>
      <c r="H417" s="243">
        <f t="shared" si="6"/>
        <v>0</v>
      </c>
      <c r="I417" s="214"/>
    </row>
    <row r="418" spans="1:9" x14ac:dyDescent="0.25">
      <c r="A418" s="406"/>
      <c r="B418" s="285" t="s">
        <v>1214</v>
      </c>
      <c r="C418" s="361" t="s">
        <v>3878</v>
      </c>
      <c r="D418" s="214" t="s">
        <v>186</v>
      </c>
      <c r="E418" s="235">
        <v>7600</v>
      </c>
      <c r="F418" s="419">
        <v>41842</v>
      </c>
      <c r="G418" s="44">
        <v>7600</v>
      </c>
      <c r="H418" s="243">
        <f t="shared" si="6"/>
        <v>0</v>
      </c>
      <c r="I418" s="214"/>
    </row>
    <row r="419" spans="1:9" x14ac:dyDescent="0.25">
      <c r="A419" s="406"/>
      <c r="B419" s="285" t="s">
        <v>1259</v>
      </c>
      <c r="C419" s="361" t="s">
        <v>3878</v>
      </c>
      <c r="D419" s="214" t="s">
        <v>186</v>
      </c>
      <c r="E419" s="235">
        <v>28324.799999999999</v>
      </c>
      <c r="F419" s="419">
        <v>41842</v>
      </c>
      <c r="G419" s="44">
        <v>28324.799999999999</v>
      </c>
      <c r="H419" s="243">
        <f t="shared" si="6"/>
        <v>0</v>
      </c>
      <c r="I419" s="214"/>
    </row>
    <row r="420" spans="1:9" x14ac:dyDescent="0.25">
      <c r="A420" s="406">
        <v>41847</v>
      </c>
      <c r="B420" s="446" t="s">
        <v>1923</v>
      </c>
      <c r="C420" s="228" t="s">
        <v>4001</v>
      </c>
      <c r="D420" s="214" t="s">
        <v>4017</v>
      </c>
      <c r="E420" s="235">
        <v>1184</v>
      </c>
      <c r="F420" s="419">
        <v>41848</v>
      </c>
      <c r="G420" s="44">
        <v>1184</v>
      </c>
      <c r="H420" s="243">
        <f t="shared" si="6"/>
        <v>0</v>
      </c>
      <c r="I420" s="214"/>
    </row>
    <row r="421" spans="1:9" x14ac:dyDescent="0.25">
      <c r="A421" s="406"/>
      <c r="B421" s="217" t="s">
        <v>2053</v>
      </c>
      <c r="C421" s="363" t="s">
        <v>3681</v>
      </c>
      <c r="D421" s="214" t="s">
        <v>3800</v>
      </c>
      <c r="E421" s="382">
        <v>1200</v>
      </c>
      <c r="F421" s="419">
        <v>41821</v>
      </c>
      <c r="G421" s="44">
        <v>1200</v>
      </c>
      <c r="H421" s="86">
        <f t="shared" si="6"/>
        <v>0</v>
      </c>
      <c r="I421" s="214" t="s">
        <v>12</v>
      </c>
    </row>
    <row r="422" spans="1:9" x14ac:dyDescent="0.25">
      <c r="A422" s="406"/>
      <c r="B422" s="217" t="s">
        <v>1524</v>
      </c>
      <c r="C422" s="363" t="s">
        <v>3681</v>
      </c>
      <c r="D422" s="214" t="s">
        <v>3870</v>
      </c>
      <c r="E422" s="235">
        <v>1821</v>
      </c>
      <c r="F422" s="419">
        <v>41829</v>
      </c>
      <c r="G422" s="44">
        <v>1821</v>
      </c>
      <c r="H422" s="243">
        <f t="shared" si="6"/>
        <v>0</v>
      </c>
      <c r="I422" s="214"/>
    </row>
    <row r="423" spans="1:9" x14ac:dyDescent="0.25">
      <c r="A423" s="406"/>
      <c r="B423" s="217" t="s">
        <v>1367</v>
      </c>
      <c r="C423" s="363" t="s">
        <v>3681</v>
      </c>
      <c r="D423" s="214" t="s">
        <v>3437</v>
      </c>
      <c r="E423" s="235">
        <v>2178.5</v>
      </c>
      <c r="F423" s="419">
        <v>41828</v>
      </c>
      <c r="G423" s="44">
        <v>2178.5</v>
      </c>
      <c r="H423" s="243">
        <f t="shared" si="6"/>
        <v>0</v>
      </c>
      <c r="I423" s="214"/>
    </row>
    <row r="424" spans="1:9" x14ac:dyDescent="0.25">
      <c r="A424" s="414">
        <v>41846</v>
      </c>
      <c r="B424" s="446" t="s">
        <v>1871</v>
      </c>
      <c r="C424" s="228" t="s">
        <v>4001</v>
      </c>
      <c r="D424" s="214" t="s">
        <v>4015</v>
      </c>
      <c r="E424" s="235">
        <v>10263.6</v>
      </c>
      <c r="F424" s="421">
        <v>41856</v>
      </c>
      <c r="G424" s="245">
        <v>10263.6</v>
      </c>
      <c r="H424" s="243">
        <f t="shared" si="6"/>
        <v>0</v>
      </c>
      <c r="I424" s="121"/>
    </row>
    <row r="425" spans="1:9" x14ac:dyDescent="0.25">
      <c r="A425" s="406"/>
      <c r="B425" s="285" t="s">
        <v>1768</v>
      </c>
      <c r="C425" s="361" t="s">
        <v>3878</v>
      </c>
      <c r="D425" s="58" t="s">
        <v>3893</v>
      </c>
      <c r="E425" s="235">
        <v>32962</v>
      </c>
      <c r="F425" s="419">
        <v>41832</v>
      </c>
      <c r="G425" s="34">
        <v>32962</v>
      </c>
      <c r="H425" s="243">
        <f t="shared" si="6"/>
        <v>0</v>
      </c>
      <c r="I425" s="52" t="s">
        <v>21</v>
      </c>
    </row>
    <row r="426" spans="1:9" x14ac:dyDescent="0.25">
      <c r="A426" s="406"/>
      <c r="B426" s="217" t="s">
        <v>2215</v>
      </c>
      <c r="C426" s="363" t="s">
        <v>3681</v>
      </c>
      <c r="D426" s="214" t="s">
        <v>52</v>
      </c>
      <c r="E426" s="382">
        <v>3857</v>
      </c>
      <c r="F426" s="419">
        <v>41823</v>
      </c>
      <c r="G426" s="44">
        <v>3857</v>
      </c>
      <c r="H426" s="86">
        <f t="shared" si="6"/>
        <v>0</v>
      </c>
      <c r="I426" s="214" t="s">
        <v>217</v>
      </c>
    </row>
    <row r="427" spans="1:9" x14ac:dyDescent="0.25">
      <c r="A427" s="406"/>
      <c r="B427" s="217" t="s">
        <v>2322</v>
      </c>
      <c r="C427" s="363" t="s">
        <v>3681</v>
      </c>
      <c r="D427" s="214" t="s">
        <v>52</v>
      </c>
      <c r="E427" s="382">
        <v>4326</v>
      </c>
      <c r="F427" s="419">
        <v>41824</v>
      </c>
      <c r="G427" s="44">
        <v>4326</v>
      </c>
      <c r="H427" s="243">
        <f t="shared" si="6"/>
        <v>0</v>
      </c>
      <c r="I427" s="214" t="s">
        <v>217</v>
      </c>
    </row>
    <row r="428" spans="1:9" x14ac:dyDescent="0.25">
      <c r="A428" s="409"/>
      <c r="B428" s="217" t="s">
        <v>1181</v>
      </c>
      <c r="C428" s="363" t="s">
        <v>3681</v>
      </c>
      <c r="D428" s="214" t="s">
        <v>52</v>
      </c>
      <c r="E428" s="382">
        <v>3596</v>
      </c>
      <c r="F428" s="419">
        <v>41825</v>
      </c>
      <c r="G428" s="44">
        <v>3596</v>
      </c>
      <c r="H428" s="243">
        <f t="shared" si="6"/>
        <v>0</v>
      </c>
      <c r="I428" s="121" t="s">
        <v>217</v>
      </c>
    </row>
    <row r="429" spans="1:9" x14ac:dyDescent="0.25">
      <c r="A429" s="406"/>
      <c r="B429" s="217" t="s">
        <v>1262</v>
      </c>
      <c r="C429" s="363" t="s">
        <v>3681</v>
      </c>
      <c r="D429" s="121" t="s">
        <v>52</v>
      </c>
      <c r="E429" s="384">
        <v>3457</v>
      </c>
      <c r="F429" s="419">
        <v>41826</v>
      </c>
      <c r="G429" s="34">
        <v>3457</v>
      </c>
      <c r="H429" s="243">
        <f t="shared" si="6"/>
        <v>0</v>
      </c>
      <c r="I429" s="121" t="s">
        <v>27</v>
      </c>
    </row>
    <row r="430" spans="1:9" x14ac:dyDescent="0.25">
      <c r="A430" s="406"/>
      <c r="B430" s="217" t="s">
        <v>1469</v>
      </c>
      <c r="C430" s="363" t="s">
        <v>3681</v>
      </c>
      <c r="D430" s="214" t="s">
        <v>52</v>
      </c>
      <c r="E430" s="235">
        <v>2633.5</v>
      </c>
      <c r="F430" s="419">
        <v>41828</v>
      </c>
      <c r="G430" s="44">
        <v>2633.5</v>
      </c>
      <c r="H430" s="243">
        <f t="shared" si="6"/>
        <v>0</v>
      </c>
      <c r="I430" s="214" t="s">
        <v>30</v>
      </c>
    </row>
    <row r="431" spans="1:9" x14ac:dyDescent="0.25">
      <c r="A431" s="406"/>
      <c r="B431" s="217" t="s">
        <v>1595</v>
      </c>
      <c r="C431" s="363" t="s">
        <v>3681</v>
      </c>
      <c r="D431" s="214" t="s">
        <v>52</v>
      </c>
      <c r="E431" s="235">
        <v>2456</v>
      </c>
      <c r="F431" s="419">
        <v>41830</v>
      </c>
      <c r="G431" s="44">
        <v>2456</v>
      </c>
      <c r="H431" s="243">
        <f t="shared" si="6"/>
        <v>0</v>
      </c>
      <c r="I431" s="214" t="s">
        <v>217</v>
      </c>
    </row>
    <row r="432" spans="1:9" x14ac:dyDescent="0.25">
      <c r="A432" s="406"/>
      <c r="B432" s="285" t="s">
        <v>1692</v>
      </c>
      <c r="C432" s="361" t="s">
        <v>3878</v>
      </c>
      <c r="D432" s="58" t="s">
        <v>52</v>
      </c>
      <c r="E432" s="235">
        <v>3055.5</v>
      </c>
      <c r="F432" s="419">
        <v>41831</v>
      </c>
      <c r="G432" s="34">
        <v>3055.5</v>
      </c>
      <c r="H432" s="243">
        <f t="shared" si="6"/>
        <v>0</v>
      </c>
      <c r="I432" s="121" t="s">
        <v>217</v>
      </c>
    </row>
    <row r="433" spans="1:9" x14ac:dyDescent="0.25">
      <c r="A433" s="406"/>
      <c r="B433" s="285" t="s">
        <v>1805</v>
      </c>
      <c r="C433" s="361" t="s">
        <v>3878</v>
      </c>
      <c r="D433" s="58" t="s">
        <v>52</v>
      </c>
      <c r="E433" s="235">
        <v>7537</v>
      </c>
      <c r="F433" s="419">
        <v>41832</v>
      </c>
      <c r="G433" s="34">
        <v>7537</v>
      </c>
      <c r="H433" s="243">
        <f t="shared" si="6"/>
        <v>0</v>
      </c>
      <c r="I433" s="121" t="s">
        <v>12</v>
      </c>
    </row>
    <row r="434" spans="1:9" x14ac:dyDescent="0.25">
      <c r="A434" s="406"/>
      <c r="B434" s="285" t="s">
        <v>1902</v>
      </c>
      <c r="C434" s="361" t="s">
        <v>3878</v>
      </c>
      <c r="D434" s="214" t="s">
        <v>52</v>
      </c>
      <c r="E434" s="235">
        <v>1600.5</v>
      </c>
      <c r="F434" s="419">
        <v>41833</v>
      </c>
      <c r="G434" s="44">
        <v>1600.5</v>
      </c>
      <c r="H434" s="243">
        <f t="shared" si="6"/>
        <v>0</v>
      </c>
      <c r="I434" s="214"/>
    </row>
    <row r="435" spans="1:9" x14ac:dyDescent="0.25">
      <c r="A435" s="406"/>
      <c r="B435" s="285" t="s">
        <v>2148</v>
      </c>
      <c r="C435" s="361" t="s">
        <v>3878</v>
      </c>
      <c r="D435" s="214" t="s">
        <v>52</v>
      </c>
      <c r="E435" s="235">
        <v>3345.5</v>
      </c>
      <c r="F435" s="419">
        <v>41836</v>
      </c>
      <c r="G435" s="44">
        <v>3345.5</v>
      </c>
      <c r="H435" s="243">
        <f t="shared" si="6"/>
        <v>0</v>
      </c>
      <c r="I435" s="214" t="s">
        <v>65</v>
      </c>
    </row>
    <row r="436" spans="1:9" x14ac:dyDescent="0.25">
      <c r="A436" s="406"/>
      <c r="B436" s="285" t="s">
        <v>2238</v>
      </c>
      <c r="C436" s="361" t="s">
        <v>3878</v>
      </c>
      <c r="D436" s="214" t="s">
        <v>52</v>
      </c>
      <c r="E436" s="235">
        <v>2665</v>
      </c>
      <c r="F436" s="419">
        <v>41837</v>
      </c>
      <c r="G436" s="44">
        <v>2665</v>
      </c>
      <c r="H436" s="243">
        <f t="shared" si="6"/>
        <v>0</v>
      </c>
      <c r="I436" s="214" t="s">
        <v>162</v>
      </c>
    </row>
    <row r="437" spans="1:9" x14ac:dyDescent="0.25">
      <c r="A437" s="406"/>
      <c r="B437" s="285" t="s">
        <v>2328</v>
      </c>
      <c r="C437" s="361" t="s">
        <v>3878</v>
      </c>
      <c r="D437" s="214" t="s">
        <v>52</v>
      </c>
      <c r="E437" s="235">
        <v>4683</v>
      </c>
      <c r="F437" s="419">
        <v>41838</v>
      </c>
      <c r="G437" s="44">
        <v>4683</v>
      </c>
      <c r="H437" s="243">
        <f t="shared" si="6"/>
        <v>0</v>
      </c>
      <c r="I437" s="214" t="s">
        <v>65</v>
      </c>
    </row>
    <row r="438" spans="1:9" x14ac:dyDescent="0.25">
      <c r="A438" s="406"/>
      <c r="B438" s="285" t="s">
        <v>1211</v>
      </c>
      <c r="C438" s="361" t="s">
        <v>3878</v>
      </c>
      <c r="D438" s="214" t="s">
        <v>52</v>
      </c>
      <c r="E438" s="235">
        <v>3224</v>
      </c>
      <c r="F438" s="419">
        <v>41839</v>
      </c>
      <c r="G438" s="44">
        <v>3224</v>
      </c>
      <c r="H438" s="243">
        <f t="shared" si="6"/>
        <v>0</v>
      </c>
      <c r="I438" s="214" t="s">
        <v>168</v>
      </c>
    </row>
    <row r="439" spans="1:9" x14ac:dyDescent="0.25">
      <c r="A439" s="406"/>
      <c r="B439" s="285" t="s">
        <v>1313</v>
      </c>
      <c r="C439" s="361" t="s">
        <v>3878</v>
      </c>
      <c r="D439" s="214" t="s">
        <v>52</v>
      </c>
      <c r="E439" s="235">
        <v>4002</v>
      </c>
      <c r="F439" s="419">
        <v>41841</v>
      </c>
      <c r="G439" s="44">
        <v>4002</v>
      </c>
      <c r="H439" s="243">
        <f t="shared" si="6"/>
        <v>0</v>
      </c>
      <c r="I439" s="20" t="s">
        <v>3945</v>
      </c>
    </row>
    <row r="440" spans="1:9" x14ac:dyDescent="0.25">
      <c r="A440" s="406"/>
      <c r="B440" s="285" t="s">
        <v>1349</v>
      </c>
      <c r="C440" s="361" t="s">
        <v>3878</v>
      </c>
      <c r="D440" s="214" t="s">
        <v>52</v>
      </c>
      <c r="E440" s="235">
        <v>281</v>
      </c>
      <c r="F440" s="419">
        <v>41841</v>
      </c>
      <c r="G440" s="44">
        <v>281</v>
      </c>
      <c r="H440" s="243">
        <f t="shared" si="6"/>
        <v>0</v>
      </c>
      <c r="I440" s="214" t="s">
        <v>21</v>
      </c>
    </row>
    <row r="441" spans="1:9" x14ac:dyDescent="0.25">
      <c r="A441" s="406"/>
      <c r="B441" s="285" t="s">
        <v>1516</v>
      </c>
      <c r="C441" s="361" t="s">
        <v>3878</v>
      </c>
      <c r="D441" s="214" t="s">
        <v>52</v>
      </c>
      <c r="E441" s="235">
        <v>2772</v>
      </c>
      <c r="F441" s="419">
        <v>41843</v>
      </c>
      <c r="G441" s="44">
        <v>2772</v>
      </c>
      <c r="H441" s="243">
        <f t="shared" si="6"/>
        <v>0</v>
      </c>
      <c r="I441" s="214" t="s">
        <v>162</v>
      </c>
    </row>
    <row r="442" spans="1:9" x14ac:dyDescent="0.25">
      <c r="A442" s="414">
        <v>41844</v>
      </c>
      <c r="B442" s="285" t="s">
        <v>1606</v>
      </c>
      <c r="C442" s="361" t="s">
        <v>3878</v>
      </c>
      <c r="D442" s="214" t="s">
        <v>52</v>
      </c>
      <c r="E442" s="235">
        <v>3652</v>
      </c>
      <c r="F442" s="419">
        <v>41844</v>
      </c>
      <c r="G442" s="44">
        <v>3652</v>
      </c>
      <c r="H442" s="243">
        <f t="shared" si="6"/>
        <v>0</v>
      </c>
      <c r="I442" s="214" t="s">
        <v>3978</v>
      </c>
    </row>
    <row r="443" spans="1:9" x14ac:dyDescent="0.25">
      <c r="A443" s="414">
        <v>41846</v>
      </c>
      <c r="B443" s="446" t="s">
        <v>1830</v>
      </c>
      <c r="C443" s="228" t="s">
        <v>4001</v>
      </c>
      <c r="D443" s="214" t="s">
        <v>52</v>
      </c>
      <c r="E443" s="235">
        <v>4683.5</v>
      </c>
      <c r="F443" s="419">
        <v>41846</v>
      </c>
      <c r="G443" s="44">
        <v>4683.5</v>
      </c>
      <c r="H443" s="243">
        <f t="shared" si="6"/>
        <v>0</v>
      </c>
      <c r="I443" s="121"/>
    </row>
    <row r="444" spans="1:9" x14ac:dyDescent="0.25">
      <c r="A444" s="406">
        <v>41847</v>
      </c>
      <c r="B444" s="446" t="s">
        <v>1894</v>
      </c>
      <c r="C444" s="228" t="s">
        <v>4001</v>
      </c>
      <c r="D444" s="214" t="s">
        <v>52</v>
      </c>
      <c r="E444" s="235">
        <v>3700.5</v>
      </c>
      <c r="F444" s="419">
        <v>41848</v>
      </c>
      <c r="G444" s="44">
        <v>3700.5</v>
      </c>
      <c r="H444" s="243">
        <f t="shared" si="6"/>
        <v>0</v>
      </c>
      <c r="I444" s="121"/>
    </row>
    <row r="445" spans="1:9" x14ac:dyDescent="0.25">
      <c r="A445" s="414">
        <v>41848</v>
      </c>
      <c r="B445" s="446" t="s">
        <v>1980</v>
      </c>
      <c r="C445" s="228" t="s">
        <v>4001</v>
      </c>
      <c r="D445" s="214" t="s">
        <v>52</v>
      </c>
      <c r="E445" s="235">
        <v>2962.7</v>
      </c>
      <c r="F445" s="419">
        <v>41848</v>
      </c>
      <c r="G445" s="44">
        <v>2962.7</v>
      </c>
      <c r="H445" s="243">
        <f t="shared" si="6"/>
        <v>0</v>
      </c>
      <c r="I445" s="214" t="s">
        <v>3978</v>
      </c>
    </row>
    <row r="446" spans="1:9" x14ac:dyDescent="0.25">
      <c r="A446" s="406">
        <v>41849</v>
      </c>
      <c r="B446" s="446" t="s">
        <v>2059</v>
      </c>
      <c r="C446" s="228" t="s">
        <v>4001</v>
      </c>
      <c r="D446" s="20" t="s">
        <v>52</v>
      </c>
      <c r="E446" s="239">
        <v>3071</v>
      </c>
      <c r="F446" s="419">
        <v>41849</v>
      </c>
      <c r="G446" s="44">
        <v>3071</v>
      </c>
      <c r="H446" s="243">
        <f t="shared" si="6"/>
        <v>0</v>
      </c>
      <c r="I446" s="20" t="s">
        <v>12</v>
      </c>
    </row>
    <row r="447" spans="1:9" x14ac:dyDescent="0.25">
      <c r="A447" s="414">
        <v>41850</v>
      </c>
      <c r="B447" s="446" t="s">
        <v>2147</v>
      </c>
      <c r="C447" s="228" t="s">
        <v>4001</v>
      </c>
      <c r="D447" s="214" t="s">
        <v>52</v>
      </c>
      <c r="E447" s="235">
        <v>3248</v>
      </c>
      <c r="F447" s="419">
        <v>41850</v>
      </c>
      <c r="G447" s="44">
        <v>3248</v>
      </c>
      <c r="H447" s="243">
        <f t="shared" si="6"/>
        <v>0</v>
      </c>
      <c r="I447" s="214" t="s">
        <v>3978</v>
      </c>
    </row>
    <row r="448" spans="1:9" x14ac:dyDescent="0.25">
      <c r="A448" s="406">
        <v>41851</v>
      </c>
      <c r="B448" s="446" t="s">
        <v>2244</v>
      </c>
      <c r="C448" s="228" t="s">
        <v>4001</v>
      </c>
      <c r="D448" s="20" t="s">
        <v>52</v>
      </c>
      <c r="E448" s="239">
        <v>677</v>
      </c>
      <c r="F448" s="419">
        <v>41851</v>
      </c>
      <c r="G448" s="44">
        <v>677</v>
      </c>
      <c r="H448" s="243">
        <f t="shared" si="6"/>
        <v>0</v>
      </c>
      <c r="I448" s="20" t="s">
        <v>12</v>
      </c>
    </row>
    <row r="449" spans="1:9" x14ac:dyDescent="0.25">
      <c r="A449" s="406"/>
      <c r="B449" s="285" t="s">
        <v>1375</v>
      </c>
      <c r="C449" s="361" t="s">
        <v>3878</v>
      </c>
      <c r="D449" s="214" t="s">
        <v>3985</v>
      </c>
      <c r="E449" s="235">
        <v>2548.5</v>
      </c>
      <c r="F449" s="419">
        <v>41842</v>
      </c>
      <c r="G449" s="44">
        <v>2548.5</v>
      </c>
      <c r="H449" s="243">
        <f t="shared" si="6"/>
        <v>0</v>
      </c>
      <c r="I449" s="214" t="s">
        <v>3978</v>
      </c>
    </row>
    <row r="450" spans="1:9" x14ac:dyDescent="0.25">
      <c r="A450" s="406"/>
      <c r="B450" s="217" t="s">
        <v>2128</v>
      </c>
      <c r="C450" s="363" t="s">
        <v>3681</v>
      </c>
      <c r="D450" s="214" t="s">
        <v>412</v>
      </c>
      <c r="E450" s="382">
        <v>1157</v>
      </c>
      <c r="F450" s="419">
        <v>41822</v>
      </c>
      <c r="G450" s="44">
        <v>1157</v>
      </c>
      <c r="H450" s="86">
        <f t="shared" si="6"/>
        <v>0</v>
      </c>
      <c r="I450" s="58" t="s">
        <v>65</v>
      </c>
    </row>
    <row r="451" spans="1:9" x14ac:dyDescent="0.25">
      <c r="A451" s="406"/>
      <c r="B451" s="285" t="s">
        <v>1369</v>
      </c>
      <c r="C451" s="361" t="s">
        <v>3878</v>
      </c>
      <c r="D451" s="214" t="s">
        <v>412</v>
      </c>
      <c r="E451" s="235">
        <v>924.15</v>
      </c>
      <c r="F451" s="419">
        <v>41841</v>
      </c>
      <c r="G451" s="44">
        <v>924.15</v>
      </c>
      <c r="H451" s="243">
        <f t="shared" ref="H451:H514" si="7">E451-G451</f>
        <v>0</v>
      </c>
      <c r="I451" s="214" t="s">
        <v>3978</v>
      </c>
    </row>
    <row r="452" spans="1:9" x14ac:dyDescent="0.25">
      <c r="A452" s="406"/>
      <c r="B452" s="217" t="s">
        <v>1552</v>
      </c>
      <c r="C452" s="363" t="s">
        <v>3681</v>
      </c>
      <c r="D452" s="214" t="s">
        <v>852</v>
      </c>
      <c r="E452" s="235">
        <v>1177</v>
      </c>
      <c r="F452" s="419">
        <v>41830</v>
      </c>
      <c r="G452" s="44">
        <v>1177</v>
      </c>
      <c r="H452" s="243">
        <f t="shared" si="7"/>
        <v>0</v>
      </c>
      <c r="I452" s="58"/>
    </row>
    <row r="453" spans="1:9" x14ac:dyDescent="0.25">
      <c r="A453" s="406"/>
      <c r="B453" s="217" t="s">
        <v>2184</v>
      </c>
      <c r="C453" s="363" t="s">
        <v>3681</v>
      </c>
      <c r="D453" s="214" t="s">
        <v>351</v>
      </c>
      <c r="E453" s="382">
        <v>1951.5</v>
      </c>
      <c r="F453" s="419">
        <v>41823</v>
      </c>
      <c r="G453" s="44">
        <v>1951.5</v>
      </c>
      <c r="H453" s="86">
        <f t="shared" si="7"/>
        <v>0</v>
      </c>
      <c r="I453" s="214" t="s">
        <v>3427</v>
      </c>
    </row>
    <row r="454" spans="1:9" x14ac:dyDescent="0.25">
      <c r="A454" s="406"/>
      <c r="B454" s="285" t="s">
        <v>2265</v>
      </c>
      <c r="C454" s="361" t="s">
        <v>3878</v>
      </c>
      <c r="D454" s="214" t="s">
        <v>3949</v>
      </c>
      <c r="E454" s="235">
        <v>2905.86</v>
      </c>
      <c r="F454" s="422" t="s">
        <v>3950</v>
      </c>
      <c r="G454" s="44">
        <v>2905.86</v>
      </c>
      <c r="H454" s="243">
        <f t="shared" si="7"/>
        <v>0</v>
      </c>
      <c r="I454" s="214" t="s">
        <v>21</v>
      </c>
    </row>
    <row r="455" spans="1:9" x14ac:dyDescent="0.25">
      <c r="A455" s="406">
        <v>41845</v>
      </c>
      <c r="B455" s="446" t="s">
        <v>1762</v>
      </c>
      <c r="C455" s="228" t="s">
        <v>4001</v>
      </c>
      <c r="D455" s="214" t="s">
        <v>3949</v>
      </c>
      <c r="E455" s="235">
        <v>1641.6</v>
      </c>
      <c r="F455" s="419">
        <v>41846</v>
      </c>
      <c r="G455" s="56">
        <v>1641.6</v>
      </c>
      <c r="H455" s="243">
        <f t="shared" si="7"/>
        <v>0</v>
      </c>
      <c r="I455" s="214" t="s">
        <v>12</v>
      </c>
    </row>
    <row r="456" spans="1:9" x14ac:dyDescent="0.25">
      <c r="A456" s="414">
        <v>41850</v>
      </c>
      <c r="B456" s="446" t="s">
        <v>2193</v>
      </c>
      <c r="C456" s="228" t="s">
        <v>4001</v>
      </c>
      <c r="D456" s="214" t="s">
        <v>3949</v>
      </c>
      <c r="E456" s="235">
        <v>1736</v>
      </c>
      <c r="F456" s="419">
        <v>41851</v>
      </c>
      <c r="G456" s="44">
        <v>1736</v>
      </c>
      <c r="H456" s="243">
        <f t="shared" si="7"/>
        <v>0</v>
      </c>
      <c r="I456" s="214" t="s">
        <v>27</v>
      </c>
    </row>
    <row r="457" spans="1:9" x14ac:dyDescent="0.25">
      <c r="A457" s="406"/>
      <c r="B457" s="285" t="s">
        <v>1251</v>
      </c>
      <c r="C457" s="361" t="s">
        <v>3878</v>
      </c>
      <c r="D457" s="214" t="s">
        <v>292</v>
      </c>
      <c r="E457" s="235">
        <v>2400</v>
      </c>
      <c r="F457" s="419">
        <v>41841</v>
      </c>
      <c r="G457" s="44">
        <v>2400</v>
      </c>
      <c r="H457" s="243">
        <f t="shared" si="7"/>
        <v>0</v>
      </c>
      <c r="I457" s="214" t="s">
        <v>162</v>
      </c>
    </row>
    <row r="458" spans="1:9" x14ac:dyDescent="0.25">
      <c r="A458" s="406"/>
      <c r="B458" s="285" t="s">
        <v>1181</v>
      </c>
      <c r="C458" s="361" t="s">
        <v>3878</v>
      </c>
      <c r="D458" s="214" t="s">
        <v>3966</v>
      </c>
      <c r="E458" s="235">
        <v>5692</v>
      </c>
      <c r="F458" s="419">
        <v>41839</v>
      </c>
      <c r="G458" s="44">
        <v>5692</v>
      </c>
      <c r="H458" s="243">
        <f t="shared" si="7"/>
        <v>0</v>
      </c>
      <c r="I458" s="214" t="s">
        <v>27</v>
      </c>
    </row>
    <row r="459" spans="1:9" x14ac:dyDescent="0.25">
      <c r="A459" s="414">
        <v>41848</v>
      </c>
      <c r="B459" s="446" t="s">
        <v>2006</v>
      </c>
      <c r="C459" s="228" t="s">
        <v>4001</v>
      </c>
      <c r="D459" s="214" t="s">
        <v>4023</v>
      </c>
      <c r="E459" s="235">
        <v>1533.5</v>
      </c>
      <c r="F459" s="419">
        <v>41849</v>
      </c>
      <c r="G459" s="44">
        <v>1533.5</v>
      </c>
      <c r="H459" s="243">
        <f t="shared" si="7"/>
        <v>0</v>
      </c>
      <c r="I459" s="214" t="s">
        <v>3978</v>
      </c>
    </row>
    <row r="460" spans="1:9" x14ac:dyDescent="0.25">
      <c r="A460" s="414">
        <v>41848</v>
      </c>
      <c r="B460" s="446" t="s">
        <v>2018</v>
      </c>
      <c r="C460" s="228" t="s">
        <v>4001</v>
      </c>
      <c r="D460" s="214" t="s">
        <v>462</v>
      </c>
      <c r="E460" s="235">
        <v>1260</v>
      </c>
      <c r="F460" s="419">
        <v>41849</v>
      </c>
      <c r="G460" s="44">
        <v>1260</v>
      </c>
      <c r="H460" s="243">
        <f t="shared" si="7"/>
        <v>0</v>
      </c>
      <c r="I460" s="214" t="s">
        <v>65</v>
      </c>
    </row>
    <row r="461" spans="1:9" x14ac:dyDescent="0.25">
      <c r="A461" s="414">
        <v>41848</v>
      </c>
      <c r="B461" s="446" t="s">
        <v>2004</v>
      </c>
      <c r="C461" s="228" t="s">
        <v>4001</v>
      </c>
      <c r="D461" s="214" t="s">
        <v>4022</v>
      </c>
      <c r="E461" s="235">
        <v>7888</v>
      </c>
      <c r="F461" s="419">
        <v>41849</v>
      </c>
      <c r="G461" s="44">
        <v>7888</v>
      </c>
      <c r="H461" s="243">
        <f t="shared" si="7"/>
        <v>0</v>
      </c>
      <c r="I461" s="214" t="s">
        <v>3978</v>
      </c>
    </row>
    <row r="462" spans="1:9" x14ac:dyDescent="0.25">
      <c r="A462" s="406"/>
      <c r="B462" s="217" t="s">
        <v>2204</v>
      </c>
      <c r="C462" s="363" t="s">
        <v>3681</v>
      </c>
      <c r="D462" s="214" t="s">
        <v>318</v>
      </c>
      <c r="E462" s="382">
        <v>4113</v>
      </c>
      <c r="F462" s="419">
        <v>41823</v>
      </c>
      <c r="G462" s="44">
        <v>4113</v>
      </c>
      <c r="H462" s="86">
        <f t="shared" si="7"/>
        <v>0</v>
      </c>
      <c r="I462" s="214"/>
    </row>
    <row r="463" spans="1:9" x14ac:dyDescent="0.25">
      <c r="A463" s="405"/>
      <c r="B463" s="217" t="s">
        <v>1581</v>
      </c>
      <c r="C463" s="363" t="s">
        <v>3681</v>
      </c>
      <c r="D463" s="214" t="s">
        <v>318</v>
      </c>
      <c r="E463" s="235">
        <v>4056</v>
      </c>
      <c r="F463" s="419">
        <v>41830</v>
      </c>
      <c r="G463" s="44">
        <v>4056</v>
      </c>
      <c r="H463" s="243">
        <f t="shared" si="7"/>
        <v>0</v>
      </c>
      <c r="I463" s="214"/>
    </row>
    <row r="464" spans="1:9" x14ac:dyDescent="0.25">
      <c r="A464" s="405"/>
      <c r="B464" s="285" t="s">
        <v>2211</v>
      </c>
      <c r="C464" s="361" t="s">
        <v>3878</v>
      </c>
      <c r="D464" s="214" t="s">
        <v>318</v>
      </c>
      <c r="E464" s="235">
        <v>3744</v>
      </c>
      <c r="F464" s="419">
        <v>41837</v>
      </c>
      <c r="G464" s="44">
        <v>3744</v>
      </c>
      <c r="H464" s="243">
        <f t="shared" si="7"/>
        <v>0</v>
      </c>
      <c r="I464" s="214"/>
    </row>
    <row r="465" spans="1:9" x14ac:dyDescent="0.25">
      <c r="A465" s="405">
        <v>41851</v>
      </c>
      <c r="B465" s="446" t="s">
        <v>2219</v>
      </c>
      <c r="C465" s="228" t="s">
        <v>4001</v>
      </c>
      <c r="D465" s="20" t="s">
        <v>318</v>
      </c>
      <c r="E465" s="239">
        <v>5276</v>
      </c>
      <c r="F465" s="419">
        <v>41851</v>
      </c>
      <c r="G465" s="44">
        <v>5276</v>
      </c>
      <c r="H465" s="243">
        <f t="shared" si="7"/>
        <v>0</v>
      </c>
      <c r="I465" s="20"/>
    </row>
    <row r="466" spans="1:9" x14ac:dyDescent="0.25">
      <c r="A466" s="412"/>
      <c r="B466" s="217" t="s">
        <v>1602</v>
      </c>
      <c r="C466" s="363" t="s">
        <v>3681</v>
      </c>
      <c r="D466" s="214" t="s">
        <v>3876</v>
      </c>
      <c r="E466" s="235">
        <v>26531.8</v>
      </c>
      <c r="F466" s="419">
        <v>41841</v>
      </c>
      <c r="G466" s="44">
        <v>26531.8</v>
      </c>
      <c r="H466" s="243">
        <f t="shared" si="7"/>
        <v>0</v>
      </c>
      <c r="I466" s="214" t="s">
        <v>12</v>
      </c>
    </row>
    <row r="467" spans="1:9" x14ac:dyDescent="0.25">
      <c r="A467" s="406"/>
      <c r="B467" s="217" t="s">
        <v>2101</v>
      </c>
      <c r="C467" s="363" t="s">
        <v>3681</v>
      </c>
      <c r="D467" s="214" t="s">
        <v>160</v>
      </c>
      <c r="E467" s="382">
        <v>131425</v>
      </c>
      <c r="F467" s="421" t="s">
        <v>3808</v>
      </c>
      <c r="G467" s="44">
        <v>131425</v>
      </c>
      <c r="H467" s="86">
        <f t="shared" si="7"/>
        <v>0</v>
      </c>
      <c r="I467" s="214" t="s">
        <v>162</v>
      </c>
    </row>
    <row r="468" spans="1:9" x14ac:dyDescent="0.25">
      <c r="A468" s="406"/>
      <c r="B468" s="217" t="s">
        <v>2102</v>
      </c>
      <c r="C468" s="363" t="s">
        <v>3681</v>
      </c>
      <c r="D468" s="214" t="s">
        <v>160</v>
      </c>
      <c r="E468" s="382">
        <v>51054.18</v>
      </c>
      <c r="F468" s="421" t="s">
        <v>3809</v>
      </c>
      <c r="G468" s="44">
        <v>51054.18</v>
      </c>
      <c r="H468" s="86">
        <f t="shared" si="7"/>
        <v>0</v>
      </c>
      <c r="I468" s="214" t="s">
        <v>162</v>
      </c>
    </row>
    <row r="469" spans="1:9" x14ac:dyDescent="0.25">
      <c r="A469" s="406"/>
      <c r="B469" s="217" t="s">
        <v>1152</v>
      </c>
      <c r="C469" s="363" t="s">
        <v>3681</v>
      </c>
      <c r="D469" s="214" t="s">
        <v>160</v>
      </c>
      <c r="E469" s="382">
        <v>22959</v>
      </c>
      <c r="F469" s="419">
        <v>41827</v>
      </c>
      <c r="G469" s="44">
        <v>22959</v>
      </c>
      <c r="H469" s="243">
        <f t="shared" si="7"/>
        <v>0</v>
      </c>
      <c r="I469" s="214" t="s">
        <v>162</v>
      </c>
    </row>
    <row r="470" spans="1:9" x14ac:dyDescent="0.25">
      <c r="A470" s="406"/>
      <c r="B470" s="217" t="s">
        <v>1382</v>
      </c>
      <c r="C470" s="363" t="s">
        <v>3681</v>
      </c>
      <c r="D470" s="214" t="s">
        <v>160</v>
      </c>
      <c r="E470" s="235">
        <v>38947.5</v>
      </c>
      <c r="F470" s="421" t="s">
        <v>3853</v>
      </c>
      <c r="G470" s="44">
        <v>38947.5</v>
      </c>
      <c r="H470" s="243">
        <f t="shared" si="7"/>
        <v>0</v>
      </c>
      <c r="I470" s="214"/>
    </row>
    <row r="471" spans="1:9" x14ac:dyDescent="0.25">
      <c r="A471" s="406"/>
      <c r="B471" s="217" t="s">
        <v>1405</v>
      </c>
      <c r="C471" s="363" t="s">
        <v>3681</v>
      </c>
      <c r="D471" s="214" t="s">
        <v>160</v>
      </c>
      <c r="E471" s="235">
        <v>9860.4</v>
      </c>
      <c r="F471" s="421" t="s">
        <v>3861</v>
      </c>
      <c r="G471" s="44">
        <v>9860.4</v>
      </c>
      <c r="H471" s="243">
        <f t="shared" si="7"/>
        <v>0</v>
      </c>
      <c r="I471" s="58"/>
    </row>
    <row r="472" spans="1:9" x14ac:dyDescent="0.25">
      <c r="A472" s="406"/>
      <c r="B472" s="285" t="s">
        <v>1652</v>
      </c>
      <c r="C472" s="361" t="s">
        <v>3878</v>
      </c>
      <c r="D472" s="58" t="s">
        <v>160</v>
      </c>
      <c r="E472" s="235">
        <v>170273.22</v>
      </c>
      <c r="F472" s="426" t="s">
        <v>3879</v>
      </c>
      <c r="G472" s="56">
        <v>170273.22</v>
      </c>
      <c r="H472" s="243">
        <f t="shared" si="7"/>
        <v>0</v>
      </c>
      <c r="I472" s="121" t="s">
        <v>162</v>
      </c>
    </row>
    <row r="473" spans="1:9" x14ac:dyDescent="0.25">
      <c r="A473" s="406"/>
      <c r="B473" s="285" t="s">
        <v>1671</v>
      </c>
      <c r="C473" s="361" t="s">
        <v>3878</v>
      </c>
      <c r="D473" s="58" t="s">
        <v>160</v>
      </c>
      <c r="E473" s="235">
        <v>536.5</v>
      </c>
      <c r="F473" s="426" t="s">
        <v>3879</v>
      </c>
      <c r="G473" s="34">
        <v>536.5</v>
      </c>
      <c r="H473" s="243">
        <f t="shared" si="7"/>
        <v>0</v>
      </c>
      <c r="I473" s="121" t="s">
        <v>162</v>
      </c>
    </row>
    <row r="474" spans="1:9" x14ac:dyDescent="0.25">
      <c r="A474" s="406"/>
      <c r="B474" s="285" t="s">
        <v>2000</v>
      </c>
      <c r="C474" s="361" t="s">
        <v>3878</v>
      </c>
      <c r="D474" s="214" t="s">
        <v>160</v>
      </c>
      <c r="E474" s="235">
        <v>119413.06</v>
      </c>
      <c r="F474" s="421" t="s">
        <v>3918</v>
      </c>
      <c r="G474" s="44">
        <v>119413.06</v>
      </c>
      <c r="H474" s="243">
        <f t="shared" si="7"/>
        <v>0</v>
      </c>
      <c r="I474" s="214" t="s">
        <v>162</v>
      </c>
    </row>
    <row r="475" spans="1:9" x14ac:dyDescent="0.25">
      <c r="A475" s="406"/>
      <c r="B475" s="285" t="s">
        <v>2001</v>
      </c>
      <c r="C475" s="361" t="s">
        <v>3878</v>
      </c>
      <c r="D475" s="214" t="s">
        <v>160</v>
      </c>
      <c r="E475" s="235">
        <v>72640.160000000003</v>
      </c>
      <c r="F475" s="421" t="s">
        <v>3919</v>
      </c>
      <c r="G475" s="44">
        <v>72640.160000000003</v>
      </c>
      <c r="H475" s="243">
        <f t="shared" si="7"/>
        <v>0</v>
      </c>
      <c r="I475" s="214" t="s">
        <v>162</v>
      </c>
    </row>
    <row r="476" spans="1:9" x14ac:dyDescent="0.25">
      <c r="A476" s="406"/>
      <c r="B476" s="285" t="s">
        <v>2276</v>
      </c>
      <c r="C476" s="361" t="s">
        <v>3878</v>
      </c>
      <c r="D476" s="214" t="s">
        <v>160</v>
      </c>
      <c r="E476" s="235">
        <v>33174.400000000001</v>
      </c>
      <c r="F476" s="421" t="s">
        <v>3951</v>
      </c>
      <c r="G476" s="44">
        <v>33174.400000000001</v>
      </c>
      <c r="H476" s="243">
        <f t="shared" si="7"/>
        <v>0</v>
      </c>
      <c r="I476" s="214" t="s">
        <v>162</v>
      </c>
    </row>
    <row r="477" spans="1:9" x14ac:dyDescent="0.25">
      <c r="A477" s="406"/>
      <c r="B477" s="285" t="s">
        <v>2278</v>
      </c>
      <c r="C477" s="361" t="s">
        <v>3878</v>
      </c>
      <c r="D477" s="214" t="s">
        <v>160</v>
      </c>
      <c r="E477" s="235">
        <v>163394.07999999999</v>
      </c>
      <c r="F477" s="434" t="s">
        <v>3952</v>
      </c>
      <c r="G477" s="44">
        <v>163394.07999999999</v>
      </c>
      <c r="H477" s="243">
        <f t="shared" si="7"/>
        <v>0</v>
      </c>
      <c r="I477" s="214" t="s">
        <v>162</v>
      </c>
    </row>
    <row r="478" spans="1:9" x14ac:dyDescent="0.25">
      <c r="A478" s="406"/>
      <c r="B478" s="285" t="s">
        <v>1391</v>
      </c>
      <c r="C478" s="361" t="s">
        <v>3878</v>
      </c>
      <c r="D478" s="214" t="s">
        <v>160</v>
      </c>
      <c r="E478" s="235">
        <v>62686</v>
      </c>
      <c r="F478" s="421" t="s">
        <v>3988</v>
      </c>
      <c r="G478" s="44">
        <v>62686</v>
      </c>
      <c r="H478" s="243">
        <f t="shared" si="7"/>
        <v>0</v>
      </c>
      <c r="I478" s="214" t="s">
        <v>162</v>
      </c>
    </row>
    <row r="479" spans="1:9" x14ac:dyDescent="0.25">
      <c r="A479" s="406">
        <v>41845</v>
      </c>
      <c r="B479" s="446" t="s">
        <v>1702</v>
      </c>
      <c r="C479" s="228" t="s">
        <v>4001</v>
      </c>
      <c r="D479" s="214" t="s">
        <v>160</v>
      </c>
      <c r="E479" s="235">
        <v>179451.2</v>
      </c>
      <c r="F479" s="421" t="s">
        <v>4051</v>
      </c>
      <c r="G479" s="245">
        <v>179451.2</v>
      </c>
      <c r="H479" s="243">
        <f t="shared" si="7"/>
        <v>0</v>
      </c>
      <c r="I479" s="214" t="s">
        <v>162</v>
      </c>
    </row>
    <row r="480" spans="1:9" x14ac:dyDescent="0.25">
      <c r="A480" s="406">
        <v>41845</v>
      </c>
      <c r="B480" s="446" t="s">
        <v>1704</v>
      </c>
      <c r="C480" s="228" t="s">
        <v>4001</v>
      </c>
      <c r="D480" s="214" t="s">
        <v>160</v>
      </c>
      <c r="E480" s="235">
        <v>10386.74</v>
      </c>
      <c r="F480" s="421" t="s">
        <v>4066</v>
      </c>
      <c r="G480" s="402">
        <v>15446.8</v>
      </c>
      <c r="H480" s="403">
        <f t="shared" si="7"/>
        <v>-5060.0599999999995</v>
      </c>
      <c r="I480" s="214" t="s">
        <v>162</v>
      </c>
    </row>
    <row r="481" spans="1:9" x14ac:dyDescent="0.25">
      <c r="A481" s="406">
        <v>41845</v>
      </c>
      <c r="B481" s="446" t="s">
        <v>1709</v>
      </c>
      <c r="C481" s="228" t="s">
        <v>4001</v>
      </c>
      <c r="D481" s="214" t="s">
        <v>160</v>
      </c>
      <c r="E481" s="235">
        <v>5060</v>
      </c>
      <c r="F481" s="421" t="s">
        <v>933</v>
      </c>
      <c r="G481" s="44">
        <v>5060</v>
      </c>
      <c r="H481" s="243">
        <f t="shared" si="7"/>
        <v>0</v>
      </c>
      <c r="I481" s="214" t="s">
        <v>162</v>
      </c>
    </row>
    <row r="482" spans="1:9" x14ac:dyDescent="0.25">
      <c r="A482" s="406">
        <v>41849</v>
      </c>
      <c r="B482" s="446" t="s">
        <v>2125</v>
      </c>
      <c r="C482" s="228" t="s">
        <v>4001</v>
      </c>
      <c r="D482" s="20" t="s">
        <v>160</v>
      </c>
      <c r="E482" s="239">
        <v>147595.74</v>
      </c>
      <c r="F482" s="421" t="s">
        <v>4032</v>
      </c>
      <c r="G482" s="44">
        <v>147595.74</v>
      </c>
      <c r="H482" s="243">
        <f t="shared" si="7"/>
        <v>0</v>
      </c>
      <c r="I482" s="20" t="s">
        <v>162</v>
      </c>
    </row>
    <row r="483" spans="1:9" x14ac:dyDescent="0.25">
      <c r="A483" s="406">
        <v>41851</v>
      </c>
      <c r="B483" s="446" t="s">
        <v>2300</v>
      </c>
      <c r="C483" s="228" t="s">
        <v>4001</v>
      </c>
      <c r="D483" s="20" t="s">
        <v>160</v>
      </c>
      <c r="E483" s="239">
        <v>211457.59</v>
      </c>
      <c r="F483" s="421" t="s">
        <v>4052</v>
      </c>
      <c r="G483" s="245">
        <v>211457.59</v>
      </c>
      <c r="H483" s="243">
        <f t="shared" si="7"/>
        <v>0</v>
      </c>
      <c r="I483" s="20" t="s">
        <v>162</v>
      </c>
    </row>
    <row r="484" spans="1:9" x14ac:dyDescent="0.25">
      <c r="A484" s="406">
        <v>41851</v>
      </c>
      <c r="B484" s="446" t="s">
        <v>2301</v>
      </c>
      <c r="C484" s="228" t="s">
        <v>4001</v>
      </c>
      <c r="D484" s="20" t="s">
        <v>160</v>
      </c>
      <c r="E484" s="239">
        <v>78411.360000000001</v>
      </c>
      <c r="F484" s="421" t="s">
        <v>4052</v>
      </c>
      <c r="G484" s="245">
        <v>78411.360000000001</v>
      </c>
      <c r="H484" s="243">
        <f t="shared" si="7"/>
        <v>0</v>
      </c>
      <c r="I484" s="20" t="s">
        <v>162</v>
      </c>
    </row>
    <row r="485" spans="1:9" x14ac:dyDescent="0.25">
      <c r="A485" s="406">
        <v>41847</v>
      </c>
      <c r="B485" s="446" t="s">
        <v>1943</v>
      </c>
      <c r="C485" s="228" t="s">
        <v>4001</v>
      </c>
      <c r="D485" s="20" t="s">
        <v>4020</v>
      </c>
      <c r="E485" s="235">
        <v>553</v>
      </c>
      <c r="F485" s="419">
        <v>41847</v>
      </c>
      <c r="G485" s="44">
        <v>553</v>
      </c>
      <c r="H485" s="243">
        <f t="shared" si="7"/>
        <v>0</v>
      </c>
      <c r="I485" s="214"/>
    </row>
    <row r="486" spans="1:9" x14ac:dyDescent="0.25">
      <c r="A486" s="406"/>
      <c r="B486" s="217" t="s">
        <v>2188</v>
      </c>
      <c r="C486" s="363" t="s">
        <v>3681</v>
      </c>
      <c r="D486" s="214" t="s">
        <v>147</v>
      </c>
      <c r="E486" s="382">
        <v>105911</v>
      </c>
      <c r="F486" s="420" t="s">
        <v>3819</v>
      </c>
      <c r="G486" s="44">
        <v>105911</v>
      </c>
      <c r="H486" s="86">
        <f t="shared" si="7"/>
        <v>0</v>
      </c>
      <c r="I486" s="214" t="s">
        <v>30</v>
      </c>
    </row>
    <row r="487" spans="1:9" x14ac:dyDescent="0.25">
      <c r="A487" s="406"/>
      <c r="B487" s="217" t="s">
        <v>1370</v>
      </c>
      <c r="C487" s="363" t="s">
        <v>3681</v>
      </c>
      <c r="D487" s="214" t="s">
        <v>147</v>
      </c>
      <c r="E487" s="235">
        <v>7220.4</v>
      </c>
      <c r="F487" s="419">
        <v>41828</v>
      </c>
      <c r="G487" s="44">
        <v>7220.4</v>
      </c>
      <c r="H487" s="243">
        <f t="shared" si="7"/>
        <v>0</v>
      </c>
      <c r="I487" s="214"/>
    </row>
    <row r="488" spans="1:9" x14ac:dyDescent="0.25">
      <c r="A488" s="406"/>
      <c r="B488" s="217" t="s">
        <v>1575</v>
      </c>
      <c r="C488" s="363" t="s">
        <v>3681</v>
      </c>
      <c r="D488" s="214" t="s">
        <v>147</v>
      </c>
      <c r="E488" s="235">
        <v>37724.5</v>
      </c>
      <c r="F488" s="419">
        <v>41836</v>
      </c>
      <c r="G488" s="44">
        <v>37724.5</v>
      </c>
      <c r="H488" s="243">
        <f t="shared" si="7"/>
        <v>0</v>
      </c>
      <c r="I488" s="214" t="s">
        <v>30</v>
      </c>
    </row>
    <row r="489" spans="1:9" x14ac:dyDescent="0.25">
      <c r="A489" s="406"/>
      <c r="B489" s="285" t="s">
        <v>1661</v>
      </c>
      <c r="C489" s="361" t="s">
        <v>3878</v>
      </c>
      <c r="D489" s="58" t="s">
        <v>147</v>
      </c>
      <c r="E489" s="235">
        <v>6965</v>
      </c>
      <c r="F489" s="425">
        <v>41836</v>
      </c>
      <c r="G489" s="34">
        <v>6965</v>
      </c>
      <c r="H489" s="243">
        <f t="shared" si="7"/>
        <v>0</v>
      </c>
      <c r="I489" s="121"/>
    </row>
    <row r="490" spans="1:9" x14ac:dyDescent="0.25">
      <c r="A490" s="406"/>
      <c r="B490" s="285" t="s">
        <v>1770</v>
      </c>
      <c r="C490" s="361" t="s">
        <v>3878</v>
      </c>
      <c r="D490" s="58" t="s">
        <v>147</v>
      </c>
      <c r="E490" s="235">
        <v>36199</v>
      </c>
      <c r="F490" s="429" t="s">
        <v>3895</v>
      </c>
      <c r="G490" s="34">
        <v>35699</v>
      </c>
      <c r="H490" s="243">
        <f t="shared" si="7"/>
        <v>500</v>
      </c>
      <c r="I490" s="121" t="s">
        <v>217</v>
      </c>
    </row>
    <row r="491" spans="1:9" x14ac:dyDescent="0.25">
      <c r="A491" s="406"/>
      <c r="B491" s="285" t="s">
        <v>1885</v>
      </c>
      <c r="C491" s="361" t="s">
        <v>3878</v>
      </c>
      <c r="D491" s="214" t="s">
        <v>147</v>
      </c>
      <c r="E491" s="235">
        <v>26406</v>
      </c>
      <c r="F491" s="419">
        <v>41836</v>
      </c>
      <c r="G491" s="44">
        <v>26406</v>
      </c>
      <c r="H491" s="243">
        <f t="shared" si="7"/>
        <v>0</v>
      </c>
      <c r="I491" s="214"/>
    </row>
    <row r="492" spans="1:9" x14ac:dyDescent="0.25">
      <c r="A492" s="406"/>
      <c r="B492" s="285" t="s">
        <v>2268</v>
      </c>
      <c r="C492" s="361" t="s">
        <v>3878</v>
      </c>
      <c r="D492" s="214" t="s">
        <v>147</v>
      </c>
      <c r="E492" s="235">
        <v>4746</v>
      </c>
      <c r="F492" s="419">
        <v>41838</v>
      </c>
      <c r="G492" s="44">
        <v>4746</v>
      </c>
      <c r="H492" s="243">
        <f t="shared" si="7"/>
        <v>0</v>
      </c>
      <c r="I492" s="214" t="s">
        <v>21</v>
      </c>
    </row>
    <row r="493" spans="1:9" x14ac:dyDescent="0.25">
      <c r="A493" s="406"/>
      <c r="B493" s="285" t="s">
        <v>2270</v>
      </c>
      <c r="C493" s="361" t="s">
        <v>3878</v>
      </c>
      <c r="D493" s="214" t="s">
        <v>147</v>
      </c>
      <c r="E493" s="235">
        <v>792.5</v>
      </c>
      <c r="F493" s="419">
        <v>41838</v>
      </c>
      <c r="G493" s="44">
        <v>792.5</v>
      </c>
      <c r="H493" s="243">
        <f t="shared" si="7"/>
        <v>0</v>
      </c>
      <c r="I493" s="214" t="s">
        <v>21</v>
      </c>
    </row>
    <row r="494" spans="1:9" x14ac:dyDescent="0.25">
      <c r="A494" s="406"/>
      <c r="B494" s="285" t="s">
        <v>2271</v>
      </c>
      <c r="C494" s="361" t="s">
        <v>3878</v>
      </c>
      <c r="D494" s="214" t="s">
        <v>147</v>
      </c>
      <c r="E494" s="235">
        <v>824.6</v>
      </c>
      <c r="F494" s="419">
        <v>41838</v>
      </c>
      <c r="G494" s="44">
        <v>824.6</v>
      </c>
      <c r="H494" s="243">
        <f t="shared" si="7"/>
        <v>0</v>
      </c>
      <c r="I494" s="214" t="s">
        <v>21</v>
      </c>
    </row>
    <row r="495" spans="1:9" x14ac:dyDescent="0.25">
      <c r="A495" s="406"/>
      <c r="B495" s="285" t="s">
        <v>2272</v>
      </c>
      <c r="C495" s="361" t="s">
        <v>3878</v>
      </c>
      <c r="D495" s="214" t="s">
        <v>147</v>
      </c>
      <c r="E495" s="235">
        <v>845.5</v>
      </c>
      <c r="F495" s="419">
        <v>41838</v>
      </c>
      <c r="G495" s="44">
        <v>845.5</v>
      </c>
      <c r="H495" s="243">
        <f t="shared" si="7"/>
        <v>0</v>
      </c>
      <c r="I495" s="214" t="s">
        <v>21</v>
      </c>
    </row>
    <row r="496" spans="1:9" x14ac:dyDescent="0.25">
      <c r="A496" s="406"/>
      <c r="B496" s="285" t="s">
        <v>2273</v>
      </c>
      <c r="C496" s="361" t="s">
        <v>3878</v>
      </c>
      <c r="D496" s="214" t="s">
        <v>147</v>
      </c>
      <c r="E496" s="235">
        <v>840</v>
      </c>
      <c r="F496" s="419">
        <v>41838</v>
      </c>
      <c r="G496" s="44">
        <v>840</v>
      </c>
      <c r="H496" s="243">
        <f t="shared" si="7"/>
        <v>0</v>
      </c>
      <c r="I496" s="214" t="s">
        <v>21</v>
      </c>
    </row>
    <row r="497" spans="1:9" x14ac:dyDescent="0.25">
      <c r="A497" s="406"/>
      <c r="B497" s="285" t="s">
        <v>2311</v>
      </c>
      <c r="C497" s="361" t="s">
        <v>3878</v>
      </c>
      <c r="D497" s="214" t="s">
        <v>147</v>
      </c>
      <c r="E497" s="235">
        <v>7084</v>
      </c>
      <c r="F497" s="419">
        <v>41841</v>
      </c>
      <c r="G497" s="44">
        <v>7084</v>
      </c>
      <c r="H497" s="243">
        <f t="shared" si="7"/>
        <v>0</v>
      </c>
      <c r="I497" s="214"/>
    </row>
    <row r="498" spans="1:9" x14ac:dyDescent="0.25">
      <c r="A498" s="406"/>
      <c r="B498" s="285" t="s">
        <v>1404</v>
      </c>
      <c r="C498" s="361" t="s">
        <v>3878</v>
      </c>
      <c r="D498" s="214" t="s">
        <v>147</v>
      </c>
      <c r="E498" s="235">
        <v>1348.5</v>
      </c>
      <c r="F498" s="419">
        <v>41844</v>
      </c>
      <c r="G498" s="44">
        <v>1348.5</v>
      </c>
      <c r="H498" s="243">
        <f t="shared" si="7"/>
        <v>0</v>
      </c>
      <c r="I498" s="214"/>
    </row>
    <row r="499" spans="1:9" x14ac:dyDescent="0.25">
      <c r="A499" s="406"/>
      <c r="B499" s="285" t="s">
        <v>1539</v>
      </c>
      <c r="C499" s="361" t="s">
        <v>3878</v>
      </c>
      <c r="D499" s="214" t="s">
        <v>147</v>
      </c>
      <c r="E499" s="235">
        <v>1588</v>
      </c>
      <c r="F499" s="419">
        <v>41844</v>
      </c>
      <c r="G499" s="44">
        <v>1588</v>
      </c>
      <c r="H499" s="243">
        <f t="shared" si="7"/>
        <v>0</v>
      </c>
      <c r="I499" s="214" t="s">
        <v>12</v>
      </c>
    </row>
    <row r="500" spans="1:9" x14ac:dyDescent="0.25">
      <c r="A500" s="406"/>
      <c r="B500" s="285" t="s">
        <v>1542</v>
      </c>
      <c r="C500" s="361" t="s">
        <v>3878</v>
      </c>
      <c r="D500" s="214" t="s">
        <v>147</v>
      </c>
      <c r="E500" s="235">
        <v>1625</v>
      </c>
      <c r="F500" s="419">
        <v>41844</v>
      </c>
      <c r="G500" s="44">
        <v>1625</v>
      </c>
      <c r="H500" s="243">
        <f t="shared" si="7"/>
        <v>0</v>
      </c>
      <c r="I500" s="214" t="s">
        <v>12</v>
      </c>
    </row>
    <row r="501" spans="1:9" x14ac:dyDescent="0.25">
      <c r="A501" s="406"/>
      <c r="B501" s="285" t="s">
        <v>1543</v>
      </c>
      <c r="C501" s="361" t="s">
        <v>3878</v>
      </c>
      <c r="D501" s="214" t="s">
        <v>147</v>
      </c>
      <c r="E501" s="235">
        <v>1639</v>
      </c>
      <c r="F501" s="419">
        <v>41844</v>
      </c>
      <c r="G501" s="44">
        <v>1639</v>
      </c>
      <c r="H501" s="243">
        <f t="shared" si="7"/>
        <v>0</v>
      </c>
      <c r="I501" s="214" t="s">
        <v>12</v>
      </c>
    </row>
    <row r="502" spans="1:9" x14ac:dyDescent="0.25">
      <c r="A502" s="406"/>
      <c r="B502" s="285" t="s">
        <v>1545</v>
      </c>
      <c r="C502" s="361" t="s">
        <v>3878</v>
      </c>
      <c r="D502" s="214" t="s">
        <v>147</v>
      </c>
      <c r="E502" s="235">
        <v>1558</v>
      </c>
      <c r="F502" s="419">
        <v>41844</v>
      </c>
      <c r="G502" s="44">
        <v>1558</v>
      </c>
      <c r="H502" s="243">
        <f t="shared" si="7"/>
        <v>0</v>
      </c>
      <c r="I502" s="214" t="s">
        <v>12</v>
      </c>
    </row>
    <row r="503" spans="1:9" x14ac:dyDescent="0.25">
      <c r="A503" s="406"/>
      <c r="B503" s="285" t="s">
        <v>1546</v>
      </c>
      <c r="C503" s="361" t="s">
        <v>3878</v>
      </c>
      <c r="D503" s="214" t="s">
        <v>147</v>
      </c>
      <c r="E503" s="235">
        <v>1587</v>
      </c>
      <c r="F503" s="419">
        <v>41844</v>
      </c>
      <c r="G503" s="44">
        <v>1587</v>
      </c>
      <c r="H503" s="243">
        <f t="shared" si="7"/>
        <v>0</v>
      </c>
      <c r="I503" s="214" t="s">
        <v>12</v>
      </c>
    </row>
    <row r="504" spans="1:9" x14ac:dyDescent="0.25">
      <c r="A504" s="406"/>
      <c r="B504" s="285" t="s">
        <v>1547</v>
      </c>
      <c r="C504" s="361" t="s">
        <v>3878</v>
      </c>
      <c r="D504" s="214" t="s">
        <v>147</v>
      </c>
      <c r="E504" s="235">
        <v>1497</v>
      </c>
      <c r="F504" s="419">
        <v>41844</v>
      </c>
      <c r="G504" s="44">
        <v>1497</v>
      </c>
      <c r="H504" s="243">
        <f t="shared" si="7"/>
        <v>0</v>
      </c>
      <c r="I504" s="214" t="s">
        <v>12</v>
      </c>
    </row>
    <row r="505" spans="1:9" x14ac:dyDescent="0.25">
      <c r="A505" s="406"/>
      <c r="B505" s="285" t="s">
        <v>2097</v>
      </c>
      <c r="C505" s="361" t="s">
        <v>3878</v>
      </c>
      <c r="D505" s="214" t="s">
        <v>3929</v>
      </c>
      <c r="E505" s="235">
        <v>8961.5</v>
      </c>
      <c r="F505" s="419">
        <v>41837</v>
      </c>
      <c r="G505" s="44">
        <v>8961.5</v>
      </c>
      <c r="H505" s="243">
        <f t="shared" si="7"/>
        <v>0</v>
      </c>
      <c r="I505" s="214" t="s">
        <v>12</v>
      </c>
    </row>
    <row r="506" spans="1:9" x14ac:dyDescent="0.25">
      <c r="A506" s="406"/>
      <c r="B506" s="217" t="s">
        <v>2038</v>
      </c>
      <c r="C506" s="363" t="s">
        <v>3681</v>
      </c>
      <c r="D506" s="214" t="s">
        <v>307</v>
      </c>
      <c r="E506" s="382">
        <v>9010</v>
      </c>
      <c r="F506" s="419">
        <v>41822</v>
      </c>
      <c r="G506" s="44">
        <v>9010</v>
      </c>
      <c r="H506" s="86">
        <f t="shared" si="7"/>
        <v>0</v>
      </c>
      <c r="I506" s="214" t="s">
        <v>217</v>
      </c>
    </row>
    <row r="507" spans="1:9" x14ac:dyDescent="0.25">
      <c r="A507" s="406"/>
      <c r="B507" s="217" t="s">
        <v>2067</v>
      </c>
      <c r="C507" s="363" t="s">
        <v>3681</v>
      </c>
      <c r="D507" s="214" t="s">
        <v>307</v>
      </c>
      <c r="E507" s="382">
        <v>2795</v>
      </c>
      <c r="F507" s="419">
        <v>41822</v>
      </c>
      <c r="G507" s="44">
        <v>2795</v>
      </c>
      <c r="H507" s="86">
        <f t="shared" si="7"/>
        <v>0</v>
      </c>
      <c r="I507" s="214" t="s">
        <v>3427</v>
      </c>
    </row>
    <row r="508" spans="1:9" x14ac:dyDescent="0.25">
      <c r="A508" s="406"/>
      <c r="B508" s="217" t="s">
        <v>2180</v>
      </c>
      <c r="C508" s="363" t="s">
        <v>3681</v>
      </c>
      <c r="D508" s="214" t="s">
        <v>307</v>
      </c>
      <c r="E508" s="382">
        <v>8506.5</v>
      </c>
      <c r="F508" s="421" t="s">
        <v>3818</v>
      </c>
      <c r="G508" s="44">
        <v>8506.5</v>
      </c>
      <c r="H508" s="86">
        <f t="shared" si="7"/>
        <v>0</v>
      </c>
      <c r="I508" s="214" t="s">
        <v>3427</v>
      </c>
    </row>
    <row r="509" spans="1:9" x14ac:dyDescent="0.25">
      <c r="A509" s="406"/>
      <c r="B509" s="217" t="s">
        <v>2268</v>
      </c>
      <c r="C509" s="363" t="s">
        <v>3681</v>
      </c>
      <c r="D509" s="214" t="s">
        <v>307</v>
      </c>
      <c r="E509" s="382">
        <v>9232.6</v>
      </c>
      <c r="F509" s="419" t="s">
        <v>3830</v>
      </c>
      <c r="G509" s="44">
        <v>9232.6</v>
      </c>
      <c r="H509" s="243">
        <f t="shared" si="7"/>
        <v>0</v>
      </c>
      <c r="I509" s="214" t="s">
        <v>217</v>
      </c>
    </row>
    <row r="510" spans="1:9" x14ac:dyDescent="0.25">
      <c r="A510" s="406"/>
      <c r="B510" s="217" t="s">
        <v>1135</v>
      </c>
      <c r="C510" s="363" t="s">
        <v>3681</v>
      </c>
      <c r="D510" s="214" t="s">
        <v>307</v>
      </c>
      <c r="E510" s="382">
        <v>8904</v>
      </c>
      <c r="F510" s="419">
        <v>41825</v>
      </c>
      <c r="G510" s="44">
        <v>8904</v>
      </c>
      <c r="H510" s="243">
        <f t="shared" si="7"/>
        <v>0</v>
      </c>
      <c r="I510" s="214" t="s">
        <v>3427</v>
      </c>
    </row>
    <row r="511" spans="1:9" x14ac:dyDescent="0.25">
      <c r="A511" s="406"/>
      <c r="B511" s="217" t="s">
        <v>1222</v>
      </c>
      <c r="C511" s="363" t="s">
        <v>3681</v>
      </c>
      <c r="D511" s="214" t="s">
        <v>307</v>
      </c>
      <c r="E511" s="382">
        <v>9752.4</v>
      </c>
      <c r="F511" s="421" t="s">
        <v>3844</v>
      </c>
      <c r="G511" s="34">
        <v>9752.4</v>
      </c>
      <c r="H511" s="243">
        <f t="shared" si="7"/>
        <v>0</v>
      </c>
      <c r="I511" s="121" t="s">
        <v>217</v>
      </c>
    </row>
    <row r="512" spans="1:9" x14ac:dyDescent="0.25">
      <c r="A512" s="406"/>
      <c r="B512" s="217" t="s">
        <v>1368</v>
      </c>
      <c r="C512" s="363" t="s">
        <v>3681</v>
      </c>
      <c r="D512" s="214" t="s">
        <v>307</v>
      </c>
      <c r="E512" s="235">
        <v>10847.1</v>
      </c>
      <c r="F512" s="420" t="s">
        <v>3851</v>
      </c>
      <c r="G512" s="44">
        <v>10847.1</v>
      </c>
      <c r="H512" s="243">
        <f t="shared" si="7"/>
        <v>0</v>
      </c>
      <c r="I512" s="214"/>
    </row>
    <row r="513" spans="1:9" x14ac:dyDescent="0.25">
      <c r="A513" s="406"/>
      <c r="B513" s="217" t="s">
        <v>1465</v>
      </c>
      <c r="C513" s="363" t="s">
        <v>3681</v>
      </c>
      <c r="D513" s="214" t="s">
        <v>307</v>
      </c>
      <c r="E513" s="235">
        <v>18961.5</v>
      </c>
      <c r="F513" s="420" t="s">
        <v>3867</v>
      </c>
      <c r="G513" s="44">
        <v>18961.5</v>
      </c>
      <c r="H513" s="243">
        <f t="shared" si="7"/>
        <v>0</v>
      </c>
      <c r="I513" s="214" t="s">
        <v>217</v>
      </c>
    </row>
    <row r="514" spans="1:9" x14ac:dyDescent="0.25">
      <c r="A514" s="406"/>
      <c r="B514" s="217" t="s">
        <v>1503</v>
      </c>
      <c r="C514" s="363" t="s">
        <v>3681</v>
      </c>
      <c r="D514" s="214" t="s">
        <v>307</v>
      </c>
      <c r="E514" s="235">
        <v>8910</v>
      </c>
      <c r="F514" s="419">
        <v>41829</v>
      </c>
      <c r="G514" s="44">
        <v>8910</v>
      </c>
      <c r="H514" s="243">
        <f t="shared" si="7"/>
        <v>0</v>
      </c>
      <c r="I514" s="214"/>
    </row>
    <row r="515" spans="1:9" x14ac:dyDescent="0.25">
      <c r="A515" s="406"/>
      <c r="B515" s="217" t="s">
        <v>1572</v>
      </c>
      <c r="C515" s="363" t="s">
        <v>3681</v>
      </c>
      <c r="D515" s="214" t="s">
        <v>307</v>
      </c>
      <c r="E515" s="235">
        <v>10185</v>
      </c>
      <c r="F515" s="419">
        <v>41830</v>
      </c>
      <c r="G515" s="44">
        <v>10185</v>
      </c>
      <c r="H515" s="243">
        <f t="shared" ref="H515:H578" si="8">E515-G515</f>
        <v>0</v>
      </c>
      <c r="I515" s="214" t="s">
        <v>30</v>
      </c>
    </row>
    <row r="516" spans="1:9" x14ac:dyDescent="0.25">
      <c r="A516" s="406"/>
      <c r="B516" s="285" t="s">
        <v>1690</v>
      </c>
      <c r="C516" s="361" t="s">
        <v>3878</v>
      </c>
      <c r="D516" s="58" t="s">
        <v>307</v>
      </c>
      <c r="E516" s="235">
        <v>14208</v>
      </c>
      <c r="F516" s="426" t="s">
        <v>3882</v>
      </c>
      <c r="G516" s="34">
        <v>14208</v>
      </c>
      <c r="H516" s="243">
        <f t="shared" si="8"/>
        <v>0</v>
      </c>
      <c r="I516" s="121" t="s">
        <v>65</v>
      </c>
    </row>
    <row r="517" spans="1:9" x14ac:dyDescent="0.25">
      <c r="A517" s="406"/>
      <c r="B517" s="285" t="s">
        <v>1691</v>
      </c>
      <c r="C517" s="361" t="s">
        <v>3878</v>
      </c>
      <c r="D517" s="58" t="s">
        <v>307</v>
      </c>
      <c r="E517" s="235">
        <v>218</v>
      </c>
      <c r="F517" s="425">
        <v>41832</v>
      </c>
      <c r="G517" s="34">
        <v>218</v>
      </c>
      <c r="H517" s="243">
        <f t="shared" si="8"/>
        <v>0</v>
      </c>
      <c r="I517" s="121" t="s">
        <v>65</v>
      </c>
    </row>
    <row r="518" spans="1:9" x14ac:dyDescent="0.25">
      <c r="A518" s="406"/>
      <c r="B518" s="285" t="s">
        <v>1792</v>
      </c>
      <c r="C518" s="361" t="s">
        <v>3878</v>
      </c>
      <c r="D518" s="58" t="s">
        <v>307</v>
      </c>
      <c r="E518" s="235">
        <v>8737</v>
      </c>
      <c r="F518" s="419">
        <v>41832</v>
      </c>
      <c r="G518" s="34">
        <v>8737</v>
      </c>
      <c r="H518" s="243">
        <f t="shared" si="8"/>
        <v>0</v>
      </c>
      <c r="I518" s="121" t="s">
        <v>12</v>
      </c>
    </row>
    <row r="519" spans="1:9" x14ac:dyDescent="0.25">
      <c r="A519" s="406"/>
      <c r="B519" s="285" t="s">
        <v>1975</v>
      </c>
      <c r="C519" s="361" t="s">
        <v>3878</v>
      </c>
      <c r="D519" s="214" t="s">
        <v>307</v>
      </c>
      <c r="E519" s="235">
        <v>9517.5</v>
      </c>
      <c r="F519" s="419">
        <v>41835</v>
      </c>
      <c r="G519" s="44">
        <v>9517.5</v>
      </c>
      <c r="H519" s="243">
        <f t="shared" si="8"/>
        <v>0</v>
      </c>
      <c r="I519" s="214" t="s">
        <v>30</v>
      </c>
    </row>
    <row r="520" spans="1:9" x14ac:dyDescent="0.25">
      <c r="A520" s="406"/>
      <c r="B520" s="285" t="s">
        <v>1978</v>
      </c>
      <c r="C520" s="361" t="s">
        <v>3878</v>
      </c>
      <c r="D520" s="214" t="s">
        <v>307</v>
      </c>
      <c r="E520" s="235">
        <v>656</v>
      </c>
      <c r="F520" s="419">
        <v>41837</v>
      </c>
      <c r="G520" s="44">
        <v>656</v>
      </c>
      <c r="H520" s="243">
        <f t="shared" si="8"/>
        <v>0</v>
      </c>
      <c r="I520" s="214" t="s">
        <v>30</v>
      </c>
    </row>
    <row r="521" spans="1:9" x14ac:dyDescent="0.25">
      <c r="A521" s="406"/>
      <c r="B521" s="285" t="s">
        <v>2174</v>
      </c>
      <c r="C521" s="361" t="s">
        <v>3878</v>
      </c>
      <c r="D521" s="214" t="s">
        <v>307</v>
      </c>
      <c r="E521" s="235">
        <v>13407.5</v>
      </c>
      <c r="F521" s="419">
        <v>41837</v>
      </c>
      <c r="G521" s="44">
        <v>13407.5</v>
      </c>
      <c r="H521" s="243">
        <f t="shared" si="8"/>
        <v>0</v>
      </c>
      <c r="I521" s="214" t="s">
        <v>27</v>
      </c>
    </row>
    <row r="522" spans="1:9" x14ac:dyDescent="0.25">
      <c r="A522" s="406"/>
      <c r="B522" s="285" t="s">
        <v>2197</v>
      </c>
      <c r="C522" s="361" t="s">
        <v>3878</v>
      </c>
      <c r="D522" s="214" t="s">
        <v>307</v>
      </c>
      <c r="E522" s="235">
        <v>8074</v>
      </c>
      <c r="F522" s="419">
        <v>41837</v>
      </c>
      <c r="G522" s="44">
        <v>8074</v>
      </c>
      <c r="H522" s="243">
        <f t="shared" si="8"/>
        <v>0</v>
      </c>
      <c r="I522" s="58" t="s">
        <v>27</v>
      </c>
    </row>
    <row r="523" spans="1:9" x14ac:dyDescent="0.25">
      <c r="A523" s="406"/>
      <c r="B523" s="285" t="s">
        <v>2335</v>
      </c>
      <c r="C523" s="361" t="s">
        <v>3878</v>
      </c>
      <c r="D523" s="214" t="s">
        <v>307</v>
      </c>
      <c r="E523" s="235">
        <v>10230</v>
      </c>
      <c r="F523" s="421" t="s">
        <v>3959</v>
      </c>
      <c r="G523" s="44">
        <v>10230</v>
      </c>
      <c r="H523" s="243">
        <f t="shared" si="8"/>
        <v>0</v>
      </c>
      <c r="I523" s="214" t="s">
        <v>27</v>
      </c>
    </row>
    <row r="524" spans="1:9" x14ac:dyDescent="0.25">
      <c r="A524" s="406"/>
      <c r="B524" s="285" t="s">
        <v>1250</v>
      </c>
      <c r="C524" s="361" t="s">
        <v>3878</v>
      </c>
      <c r="D524" s="214" t="s">
        <v>307</v>
      </c>
      <c r="E524" s="235">
        <v>10670</v>
      </c>
      <c r="F524" s="421" t="s">
        <v>3972</v>
      </c>
      <c r="G524" s="44">
        <v>10670</v>
      </c>
      <c r="H524" s="243">
        <f t="shared" si="8"/>
        <v>0</v>
      </c>
      <c r="I524" s="214" t="s">
        <v>162</v>
      </c>
    </row>
    <row r="525" spans="1:9" x14ac:dyDescent="0.25">
      <c r="A525" s="406"/>
      <c r="B525" s="285" t="s">
        <v>1342</v>
      </c>
      <c r="C525" s="361" t="s">
        <v>3878</v>
      </c>
      <c r="D525" s="214" t="s">
        <v>307</v>
      </c>
      <c r="E525" s="235">
        <v>9240</v>
      </c>
      <c r="F525" s="419">
        <v>41841</v>
      </c>
      <c r="G525" s="44">
        <v>9240</v>
      </c>
      <c r="H525" s="243">
        <f t="shared" si="8"/>
        <v>0</v>
      </c>
      <c r="I525" s="214" t="s">
        <v>27</v>
      </c>
    </row>
    <row r="526" spans="1:9" x14ac:dyDescent="0.25">
      <c r="A526" s="406"/>
      <c r="B526" s="285" t="s">
        <v>1430</v>
      </c>
      <c r="C526" s="361" t="s">
        <v>3878</v>
      </c>
      <c r="D526" s="20" t="s">
        <v>307</v>
      </c>
      <c r="E526" s="239">
        <v>9005</v>
      </c>
      <c r="F526" s="419">
        <v>41842</v>
      </c>
      <c r="G526" s="44">
        <v>9005</v>
      </c>
      <c r="H526" s="243">
        <f t="shared" si="8"/>
        <v>0</v>
      </c>
      <c r="I526" s="20" t="s">
        <v>27</v>
      </c>
    </row>
    <row r="527" spans="1:9" x14ac:dyDescent="0.25">
      <c r="A527" s="406"/>
      <c r="B527" s="285" t="s">
        <v>1555</v>
      </c>
      <c r="C527" s="361" t="s">
        <v>3878</v>
      </c>
      <c r="D527" s="214" t="s">
        <v>307</v>
      </c>
      <c r="E527" s="235">
        <v>10643</v>
      </c>
      <c r="F527" s="421" t="s">
        <v>3997</v>
      </c>
      <c r="G527" s="44">
        <v>10643</v>
      </c>
      <c r="H527" s="243">
        <f t="shared" si="8"/>
        <v>0</v>
      </c>
      <c r="I527" s="214" t="s">
        <v>12</v>
      </c>
    </row>
    <row r="528" spans="1:9" x14ac:dyDescent="0.25">
      <c r="A528" s="406"/>
      <c r="B528" s="285" t="s">
        <v>1562</v>
      </c>
      <c r="C528" s="361" t="s">
        <v>3878</v>
      </c>
      <c r="D528" s="214" t="s">
        <v>307</v>
      </c>
      <c r="E528" s="235">
        <v>6205</v>
      </c>
      <c r="F528" s="421" t="s">
        <v>3997</v>
      </c>
      <c r="G528" s="44">
        <v>6205</v>
      </c>
      <c r="H528" s="243">
        <f t="shared" si="8"/>
        <v>0</v>
      </c>
      <c r="I528" s="214" t="s">
        <v>12</v>
      </c>
    </row>
    <row r="529" spans="1:9" x14ac:dyDescent="0.25">
      <c r="A529" s="414">
        <v>41844</v>
      </c>
      <c r="B529" s="446" t="s">
        <v>1661</v>
      </c>
      <c r="C529" s="228" t="s">
        <v>4001</v>
      </c>
      <c r="D529" s="214" t="s">
        <v>307</v>
      </c>
      <c r="E529" s="235">
        <v>6084.5</v>
      </c>
      <c r="F529" s="419">
        <v>41845</v>
      </c>
      <c r="G529" s="44">
        <v>6084.5</v>
      </c>
      <c r="H529" s="243">
        <f t="shared" si="8"/>
        <v>0</v>
      </c>
      <c r="I529" s="214" t="s">
        <v>27</v>
      </c>
    </row>
    <row r="530" spans="1:9" x14ac:dyDescent="0.25">
      <c r="A530" s="406">
        <v>41845</v>
      </c>
      <c r="B530" s="446" t="s">
        <v>1777</v>
      </c>
      <c r="C530" s="228" t="s">
        <v>4001</v>
      </c>
      <c r="D530" s="214" t="s">
        <v>307</v>
      </c>
      <c r="E530" s="235">
        <v>6350.5</v>
      </c>
      <c r="F530" s="419">
        <v>41848</v>
      </c>
      <c r="G530" s="44">
        <v>6350.5</v>
      </c>
      <c r="H530" s="243">
        <f t="shared" si="8"/>
        <v>0</v>
      </c>
      <c r="I530" s="214" t="s">
        <v>12</v>
      </c>
    </row>
    <row r="531" spans="1:9" x14ac:dyDescent="0.25">
      <c r="A531" s="414">
        <v>41846</v>
      </c>
      <c r="B531" s="446" t="s">
        <v>1848</v>
      </c>
      <c r="C531" s="228" t="s">
        <v>4001</v>
      </c>
      <c r="D531" s="214" t="s">
        <v>307</v>
      </c>
      <c r="E531" s="235">
        <v>5187</v>
      </c>
      <c r="F531" s="419">
        <v>41848</v>
      </c>
      <c r="G531" s="44">
        <v>5187</v>
      </c>
      <c r="H531" s="243">
        <f t="shared" si="8"/>
        <v>0</v>
      </c>
      <c r="I531" s="121"/>
    </row>
    <row r="532" spans="1:9" x14ac:dyDescent="0.25">
      <c r="A532" s="444">
        <v>41846</v>
      </c>
      <c r="B532" s="446" t="s">
        <v>1876</v>
      </c>
      <c r="C532" s="228" t="s">
        <v>4001</v>
      </c>
      <c r="D532" s="214" t="s">
        <v>307</v>
      </c>
      <c r="E532" s="235">
        <v>2679</v>
      </c>
      <c r="F532" s="419">
        <v>41848</v>
      </c>
      <c r="G532" s="44">
        <v>2679</v>
      </c>
      <c r="H532" s="243">
        <f t="shared" si="8"/>
        <v>0</v>
      </c>
      <c r="I532" s="121"/>
    </row>
    <row r="533" spans="1:9" x14ac:dyDescent="0.25">
      <c r="A533" s="444">
        <v>41848</v>
      </c>
      <c r="B533" s="446" t="s">
        <v>1972</v>
      </c>
      <c r="C533" s="228" t="s">
        <v>4001</v>
      </c>
      <c r="D533" s="20" t="s">
        <v>307</v>
      </c>
      <c r="E533" s="235">
        <v>8082.5</v>
      </c>
      <c r="F533" s="419">
        <v>41851</v>
      </c>
      <c r="G533" s="44">
        <v>8082.5</v>
      </c>
      <c r="H533" s="243">
        <f t="shared" si="8"/>
        <v>0</v>
      </c>
      <c r="I533" s="214" t="s">
        <v>65</v>
      </c>
    </row>
    <row r="534" spans="1:9" x14ac:dyDescent="0.25">
      <c r="A534" s="412">
        <v>41849</v>
      </c>
      <c r="B534" s="446" t="s">
        <v>2070</v>
      </c>
      <c r="C534" s="228" t="s">
        <v>4001</v>
      </c>
      <c r="D534" s="20" t="s">
        <v>307</v>
      </c>
      <c r="E534" s="239">
        <v>9330</v>
      </c>
      <c r="F534" s="419">
        <v>41850</v>
      </c>
      <c r="G534" s="44">
        <v>9330</v>
      </c>
      <c r="H534" s="243">
        <f t="shared" si="8"/>
        <v>0</v>
      </c>
      <c r="I534" s="20" t="s">
        <v>3978</v>
      </c>
    </row>
    <row r="535" spans="1:9" x14ac:dyDescent="0.25">
      <c r="A535" s="406">
        <v>41851</v>
      </c>
      <c r="B535" s="446" t="s">
        <v>2218</v>
      </c>
      <c r="C535" s="228" t="s">
        <v>4001</v>
      </c>
      <c r="D535" s="20" t="s">
        <v>307</v>
      </c>
      <c r="E535" s="239">
        <v>5346.5</v>
      </c>
      <c r="F535" s="419">
        <v>41851</v>
      </c>
      <c r="G535" s="44">
        <v>5346.5</v>
      </c>
      <c r="H535" s="243">
        <f t="shared" si="8"/>
        <v>0</v>
      </c>
      <c r="I535" s="20" t="s">
        <v>3978</v>
      </c>
    </row>
    <row r="536" spans="1:9" x14ac:dyDescent="0.25">
      <c r="A536" s="406"/>
      <c r="B536" s="285" t="s">
        <v>2114</v>
      </c>
      <c r="C536" s="361" t="s">
        <v>3878</v>
      </c>
      <c r="D536" s="20" t="s">
        <v>3931</v>
      </c>
      <c r="E536" s="239">
        <v>400</v>
      </c>
      <c r="F536" s="419">
        <v>41835</v>
      </c>
      <c r="G536" s="44">
        <v>400</v>
      </c>
      <c r="H536" s="243">
        <f t="shared" si="8"/>
        <v>0</v>
      </c>
      <c r="I536" s="20"/>
    </row>
    <row r="537" spans="1:9" x14ac:dyDescent="0.25">
      <c r="A537" s="406"/>
      <c r="B537" s="285" t="s">
        <v>1469</v>
      </c>
      <c r="C537" s="361" t="s">
        <v>3878</v>
      </c>
      <c r="D537" s="20" t="s">
        <v>930</v>
      </c>
      <c r="E537" s="239">
        <v>23429</v>
      </c>
      <c r="F537" s="419">
        <v>41843</v>
      </c>
      <c r="G537" s="44">
        <v>23429</v>
      </c>
      <c r="H537" s="243">
        <f t="shared" si="8"/>
        <v>0</v>
      </c>
      <c r="I537" s="20" t="s">
        <v>3994</v>
      </c>
    </row>
    <row r="538" spans="1:9" x14ac:dyDescent="0.25">
      <c r="A538" s="406"/>
      <c r="B538" s="285" t="s">
        <v>1471</v>
      </c>
      <c r="C538" s="361" t="s">
        <v>3878</v>
      </c>
      <c r="D538" s="20" t="s">
        <v>930</v>
      </c>
      <c r="E538" s="239">
        <v>996</v>
      </c>
      <c r="F538" s="419">
        <v>41843</v>
      </c>
      <c r="G538" s="44">
        <v>996</v>
      </c>
      <c r="H538" s="243">
        <f t="shared" si="8"/>
        <v>0</v>
      </c>
      <c r="I538" s="20" t="s">
        <v>65</v>
      </c>
    </row>
    <row r="539" spans="1:9" x14ac:dyDescent="0.25">
      <c r="A539" s="414">
        <v>41846</v>
      </c>
      <c r="B539" s="446" t="s">
        <v>1862</v>
      </c>
      <c r="C539" s="228" t="s">
        <v>4001</v>
      </c>
      <c r="D539" s="20" t="s">
        <v>930</v>
      </c>
      <c r="E539" s="235">
        <v>21836</v>
      </c>
      <c r="F539" s="419">
        <v>41848</v>
      </c>
      <c r="G539" s="44">
        <v>21836</v>
      </c>
      <c r="H539" s="243">
        <f t="shared" si="8"/>
        <v>0</v>
      </c>
      <c r="I539" s="121"/>
    </row>
    <row r="540" spans="1:9" x14ac:dyDescent="0.25">
      <c r="A540" s="406"/>
      <c r="B540" s="285" t="s">
        <v>2065</v>
      </c>
      <c r="C540" s="361" t="s">
        <v>3878</v>
      </c>
      <c r="D540" s="214" t="s">
        <v>48</v>
      </c>
      <c r="E540" s="235">
        <v>477.5</v>
      </c>
      <c r="F540" s="419">
        <v>41835</v>
      </c>
      <c r="G540" s="44">
        <v>477.5</v>
      </c>
      <c r="H540" s="243">
        <f t="shared" si="8"/>
        <v>0</v>
      </c>
      <c r="I540" s="214" t="s">
        <v>12</v>
      </c>
    </row>
    <row r="541" spans="1:9" x14ac:dyDescent="0.25">
      <c r="A541" s="406"/>
      <c r="B541" s="285" t="s">
        <v>2240</v>
      </c>
      <c r="C541" s="361" t="s">
        <v>3878</v>
      </c>
      <c r="D541" s="214" t="s">
        <v>48</v>
      </c>
      <c r="E541" s="235">
        <v>521</v>
      </c>
      <c r="F541" s="419">
        <v>41837</v>
      </c>
      <c r="G541" s="44">
        <v>521</v>
      </c>
      <c r="H541" s="243">
        <f t="shared" si="8"/>
        <v>0</v>
      </c>
      <c r="I541" s="214" t="s">
        <v>162</v>
      </c>
    </row>
    <row r="542" spans="1:9" x14ac:dyDescent="0.25">
      <c r="A542" s="406"/>
      <c r="B542" s="217" t="s">
        <v>2259</v>
      </c>
      <c r="C542" s="363" t="s">
        <v>3681</v>
      </c>
      <c r="D542" s="214" t="s">
        <v>560</v>
      </c>
      <c r="E542" s="382">
        <v>4377</v>
      </c>
      <c r="F542" s="419">
        <v>41824</v>
      </c>
      <c r="G542" s="44">
        <v>4377</v>
      </c>
      <c r="H542" s="243">
        <f t="shared" si="8"/>
        <v>0</v>
      </c>
      <c r="I542" s="214" t="s">
        <v>217</v>
      </c>
    </row>
    <row r="543" spans="1:9" x14ac:dyDescent="0.25">
      <c r="A543" s="406"/>
      <c r="B543" s="285" t="s">
        <v>1641</v>
      </c>
      <c r="C543" s="361" t="s">
        <v>3878</v>
      </c>
      <c r="D543" s="58" t="s">
        <v>560</v>
      </c>
      <c r="E543" s="235">
        <v>14711</v>
      </c>
      <c r="F543" s="425">
        <v>41831</v>
      </c>
      <c r="G543" s="34">
        <v>14711</v>
      </c>
      <c r="H543" s="243">
        <f t="shared" si="8"/>
        <v>0</v>
      </c>
      <c r="I543" s="121" t="s">
        <v>217</v>
      </c>
    </row>
    <row r="544" spans="1:9" x14ac:dyDescent="0.25">
      <c r="A544" s="406"/>
      <c r="B544" s="285" t="s">
        <v>2307</v>
      </c>
      <c r="C544" s="361" t="s">
        <v>3878</v>
      </c>
      <c r="D544" s="214" t="s">
        <v>560</v>
      </c>
      <c r="E544" s="235">
        <v>19582</v>
      </c>
      <c r="F544" s="419">
        <v>41837</v>
      </c>
      <c r="G544" s="44">
        <v>19582</v>
      </c>
      <c r="H544" s="243">
        <f t="shared" si="8"/>
        <v>0</v>
      </c>
      <c r="I544" s="214"/>
    </row>
    <row r="545" spans="1:9" x14ac:dyDescent="0.25">
      <c r="A545" s="406"/>
      <c r="B545" s="285" t="s">
        <v>1182</v>
      </c>
      <c r="C545" s="361" t="s">
        <v>3878</v>
      </c>
      <c r="D545" s="214" t="s">
        <v>560</v>
      </c>
      <c r="E545" s="235">
        <v>14343</v>
      </c>
      <c r="F545" s="419">
        <v>41839</v>
      </c>
      <c r="G545" s="44">
        <v>14343</v>
      </c>
      <c r="H545" s="243">
        <f t="shared" si="8"/>
        <v>0</v>
      </c>
      <c r="I545" s="214" t="s">
        <v>27</v>
      </c>
    </row>
    <row r="546" spans="1:9" x14ac:dyDescent="0.25">
      <c r="A546" s="406"/>
      <c r="B546" s="285" t="s">
        <v>1377</v>
      </c>
      <c r="C546" s="361" t="s">
        <v>3878</v>
      </c>
      <c r="D546" s="214" t="s">
        <v>560</v>
      </c>
      <c r="E546" s="235">
        <v>15948.5</v>
      </c>
      <c r="F546" s="419">
        <v>41842</v>
      </c>
      <c r="G546" s="44">
        <v>15948.5</v>
      </c>
      <c r="H546" s="243">
        <f t="shared" si="8"/>
        <v>0</v>
      </c>
      <c r="I546" s="214" t="s">
        <v>3978</v>
      </c>
    </row>
    <row r="547" spans="1:9" x14ac:dyDescent="0.25">
      <c r="A547" s="406"/>
      <c r="B547" s="285" t="s">
        <v>1528</v>
      </c>
      <c r="C547" s="361" t="s">
        <v>3878</v>
      </c>
      <c r="D547" s="214" t="s">
        <v>560</v>
      </c>
      <c r="E547" s="235">
        <v>17995.5</v>
      </c>
      <c r="F547" s="419">
        <v>41844</v>
      </c>
      <c r="G547" s="44">
        <v>17995.5</v>
      </c>
      <c r="H547" s="243">
        <f t="shared" si="8"/>
        <v>0</v>
      </c>
      <c r="I547" s="214" t="s">
        <v>12</v>
      </c>
    </row>
    <row r="548" spans="1:9" x14ac:dyDescent="0.25">
      <c r="A548" s="414">
        <v>41846</v>
      </c>
      <c r="B548" s="446" t="s">
        <v>1859</v>
      </c>
      <c r="C548" s="228" t="s">
        <v>4001</v>
      </c>
      <c r="D548" s="214" t="s">
        <v>560</v>
      </c>
      <c r="E548" s="235">
        <v>21808</v>
      </c>
      <c r="F548" s="419">
        <v>41846</v>
      </c>
      <c r="G548" s="44">
        <v>21808</v>
      </c>
      <c r="H548" s="243">
        <f t="shared" si="8"/>
        <v>0</v>
      </c>
      <c r="I548" s="121"/>
    </row>
    <row r="549" spans="1:9" x14ac:dyDescent="0.25">
      <c r="A549" s="414">
        <v>41846</v>
      </c>
      <c r="B549" s="446" t="s">
        <v>1860</v>
      </c>
      <c r="C549" s="228" t="s">
        <v>4001</v>
      </c>
      <c r="D549" s="214" t="s">
        <v>560</v>
      </c>
      <c r="E549" s="235">
        <v>522</v>
      </c>
      <c r="F549" s="419">
        <v>41846</v>
      </c>
      <c r="G549" s="44">
        <v>522</v>
      </c>
      <c r="H549" s="243">
        <f t="shared" si="8"/>
        <v>0</v>
      </c>
      <c r="I549" s="121"/>
    </row>
    <row r="550" spans="1:9" x14ac:dyDescent="0.25">
      <c r="A550" s="414">
        <v>41850</v>
      </c>
      <c r="B550" s="446" t="s">
        <v>2194</v>
      </c>
      <c r="C550" s="228" t="s">
        <v>4001</v>
      </c>
      <c r="D550" s="214" t="s">
        <v>560</v>
      </c>
      <c r="E550" s="235">
        <v>1772</v>
      </c>
      <c r="F550" s="419">
        <v>41851</v>
      </c>
      <c r="G550" s="44">
        <v>1772</v>
      </c>
      <c r="H550" s="243">
        <f t="shared" si="8"/>
        <v>0</v>
      </c>
      <c r="I550" s="214" t="s">
        <v>27</v>
      </c>
    </row>
    <row r="551" spans="1:9" x14ac:dyDescent="0.25">
      <c r="A551" s="406"/>
      <c r="B551" s="217" t="s">
        <v>1561</v>
      </c>
      <c r="C551" s="363" t="s">
        <v>3681</v>
      </c>
      <c r="D551" s="214" t="s">
        <v>3387</v>
      </c>
      <c r="E551" s="235">
        <v>5610</v>
      </c>
      <c r="F551" s="419">
        <v>41830</v>
      </c>
      <c r="G551" s="44">
        <v>5610</v>
      </c>
      <c r="H551" s="243">
        <f t="shared" si="8"/>
        <v>0</v>
      </c>
      <c r="I551" s="214"/>
    </row>
    <row r="552" spans="1:9" x14ac:dyDescent="0.25">
      <c r="A552" s="406"/>
      <c r="B552" s="285" t="s">
        <v>1743</v>
      </c>
      <c r="C552" s="361" t="s">
        <v>3878</v>
      </c>
      <c r="D552" s="58" t="s">
        <v>3387</v>
      </c>
      <c r="E552" s="235">
        <v>5676</v>
      </c>
      <c r="F552" s="425">
        <v>41832</v>
      </c>
      <c r="G552" s="34">
        <v>5676</v>
      </c>
      <c r="H552" s="243">
        <f t="shared" si="8"/>
        <v>0</v>
      </c>
      <c r="I552" s="121" t="s">
        <v>217</v>
      </c>
    </row>
    <row r="553" spans="1:9" x14ac:dyDescent="0.25">
      <c r="A553" s="406"/>
      <c r="B553" s="285" t="s">
        <v>1804</v>
      </c>
      <c r="C553" s="361" t="s">
        <v>3878</v>
      </c>
      <c r="D553" s="58" t="s">
        <v>3387</v>
      </c>
      <c r="E553" s="235">
        <v>8756</v>
      </c>
      <c r="F553" s="419">
        <v>41832</v>
      </c>
      <c r="G553" s="34">
        <v>8756</v>
      </c>
      <c r="H553" s="243">
        <f t="shared" si="8"/>
        <v>0</v>
      </c>
      <c r="I553" s="121" t="s">
        <v>217</v>
      </c>
    </row>
    <row r="554" spans="1:9" x14ac:dyDescent="0.25">
      <c r="A554" s="406"/>
      <c r="B554" s="285" t="s">
        <v>1842</v>
      </c>
      <c r="C554" s="361" t="s">
        <v>3878</v>
      </c>
      <c r="D554" s="58" t="s">
        <v>3387</v>
      </c>
      <c r="E554" s="235">
        <v>4100</v>
      </c>
      <c r="F554" s="419">
        <v>41832</v>
      </c>
      <c r="G554" s="34">
        <v>4100</v>
      </c>
      <c r="H554" s="243">
        <f t="shared" si="8"/>
        <v>0</v>
      </c>
      <c r="I554" s="121" t="s">
        <v>217</v>
      </c>
    </row>
    <row r="555" spans="1:9" x14ac:dyDescent="0.25">
      <c r="A555" s="406"/>
      <c r="B555" s="217" t="s">
        <v>2033</v>
      </c>
      <c r="C555" s="363" t="s">
        <v>3681</v>
      </c>
      <c r="D555" s="214" t="s">
        <v>119</v>
      </c>
      <c r="E555" s="382">
        <v>752</v>
      </c>
      <c r="F555" s="419">
        <v>41821</v>
      </c>
      <c r="G555" s="44">
        <v>752</v>
      </c>
      <c r="H555" s="86">
        <f t="shared" si="8"/>
        <v>0</v>
      </c>
      <c r="I555" s="214" t="s">
        <v>162</v>
      </c>
    </row>
    <row r="556" spans="1:9" x14ac:dyDescent="0.25">
      <c r="A556" s="406"/>
      <c r="B556" s="217" t="s">
        <v>1318</v>
      </c>
      <c r="C556" s="363" t="s">
        <v>3681</v>
      </c>
      <c r="D556" s="214" t="s">
        <v>119</v>
      </c>
      <c r="E556" s="235">
        <v>769</v>
      </c>
      <c r="F556" s="419">
        <v>41827</v>
      </c>
      <c r="G556" s="44">
        <v>769</v>
      </c>
      <c r="H556" s="243">
        <f t="shared" si="8"/>
        <v>0</v>
      </c>
      <c r="I556" s="214"/>
    </row>
    <row r="557" spans="1:9" x14ac:dyDescent="0.25">
      <c r="A557" s="406"/>
      <c r="B557" s="285" t="s">
        <v>2069</v>
      </c>
      <c r="C557" s="361" t="s">
        <v>3878</v>
      </c>
      <c r="D557" s="214" t="s">
        <v>119</v>
      </c>
      <c r="E557" s="235">
        <v>3216</v>
      </c>
      <c r="F557" s="419">
        <v>41835</v>
      </c>
      <c r="G557" s="44">
        <v>3216</v>
      </c>
      <c r="H557" s="243">
        <f t="shared" si="8"/>
        <v>0</v>
      </c>
      <c r="I557" s="214" t="s">
        <v>12</v>
      </c>
    </row>
    <row r="558" spans="1:9" x14ac:dyDescent="0.25">
      <c r="A558" s="406"/>
      <c r="B558" s="285" t="s">
        <v>1439</v>
      </c>
      <c r="C558" s="361" t="s">
        <v>3878</v>
      </c>
      <c r="D558" s="20" t="s">
        <v>119</v>
      </c>
      <c r="E558" s="239">
        <v>3230.5</v>
      </c>
      <c r="F558" s="419">
        <v>41842</v>
      </c>
      <c r="G558" s="44">
        <v>3230.5</v>
      </c>
      <c r="H558" s="243">
        <f t="shared" si="8"/>
        <v>0</v>
      </c>
      <c r="I558" s="20" t="s">
        <v>27</v>
      </c>
    </row>
    <row r="559" spans="1:9" x14ac:dyDescent="0.25">
      <c r="A559" s="414">
        <v>41850</v>
      </c>
      <c r="B559" s="446" t="s">
        <v>2205</v>
      </c>
      <c r="C559" s="228" t="s">
        <v>4001</v>
      </c>
      <c r="D559" s="214" t="s">
        <v>3482</v>
      </c>
      <c r="E559" s="235">
        <v>4194</v>
      </c>
      <c r="F559" s="419">
        <v>41850</v>
      </c>
      <c r="G559" s="44">
        <v>4194</v>
      </c>
      <c r="H559" s="243">
        <f t="shared" si="8"/>
        <v>0</v>
      </c>
      <c r="I559" s="214"/>
    </row>
    <row r="560" spans="1:9" x14ac:dyDescent="0.25">
      <c r="A560" s="406"/>
      <c r="B560" s="285" t="s">
        <v>1783</v>
      </c>
      <c r="C560" s="361" t="s">
        <v>3878</v>
      </c>
      <c r="D560" s="58" t="s">
        <v>46</v>
      </c>
      <c r="E560" s="235">
        <v>3120</v>
      </c>
      <c r="F560" s="419">
        <v>41832</v>
      </c>
      <c r="G560" s="34">
        <v>3120</v>
      </c>
      <c r="H560" s="243">
        <f t="shared" si="8"/>
        <v>0</v>
      </c>
      <c r="I560" s="121" t="s">
        <v>12</v>
      </c>
    </row>
    <row r="561" spans="1:9" x14ac:dyDescent="0.25">
      <c r="A561" s="406"/>
      <c r="B561" s="217" t="s">
        <v>2008</v>
      </c>
      <c r="C561" s="363" t="s">
        <v>3681</v>
      </c>
      <c r="D561" s="214" t="s">
        <v>260</v>
      </c>
      <c r="E561" s="382">
        <v>930</v>
      </c>
      <c r="F561" s="419">
        <v>41821</v>
      </c>
      <c r="G561" s="44">
        <v>930</v>
      </c>
      <c r="H561" s="86">
        <f t="shared" si="8"/>
        <v>0</v>
      </c>
      <c r="I561" s="58" t="s">
        <v>21</v>
      </c>
    </row>
    <row r="562" spans="1:9" x14ac:dyDescent="0.25">
      <c r="A562" s="406"/>
      <c r="B562" s="217" t="s">
        <v>2135</v>
      </c>
      <c r="C562" s="363" t="s">
        <v>3681</v>
      </c>
      <c r="D562" s="214" t="s">
        <v>260</v>
      </c>
      <c r="E562" s="382">
        <v>3353</v>
      </c>
      <c r="F562" s="419">
        <v>41822</v>
      </c>
      <c r="G562" s="44">
        <v>3353</v>
      </c>
      <c r="H562" s="86">
        <f t="shared" si="8"/>
        <v>0</v>
      </c>
      <c r="I562" s="214" t="s">
        <v>217</v>
      </c>
    </row>
    <row r="563" spans="1:9" x14ac:dyDescent="0.25">
      <c r="A563" s="406"/>
      <c r="B563" s="217" t="s">
        <v>2211</v>
      </c>
      <c r="C563" s="363" t="s">
        <v>3681</v>
      </c>
      <c r="D563" s="214" t="s">
        <v>260</v>
      </c>
      <c r="E563" s="382">
        <v>2480</v>
      </c>
      <c r="F563" s="419">
        <v>41823</v>
      </c>
      <c r="G563" s="44">
        <v>2480</v>
      </c>
      <c r="H563" s="86">
        <f t="shared" si="8"/>
        <v>0</v>
      </c>
      <c r="I563" s="214" t="s">
        <v>217</v>
      </c>
    </row>
    <row r="564" spans="1:9" x14ac:dyDescent="0.25">
      <c r="A564" s="406"/>
      <c r="B564" s="217" t="s">
        <v>2324</v>
      </c>
      <c r="C564" s="363" t="s">
        <v>3681</v>
      </c>
      <c r="D564" s="214" t="s">
        <v>260</v>
      </c>
      <c r="E564" s="382">
        <v>5579</v>
      </c>
      <c r="F564" s="419">
        <v>41824</v>
      </c>
      <c r="G564" s="44">
        <v>5579</v>
      </c>
      <c r="H564" s="243">
        <f t="shared" si="8"/>
        <v>0</v>
      </c>
      <c r="I564" s="214" t="s">
        <v>217</v>
      </c>
    </row>
    <row r="565" spans="1:9" x14ac:dyDescent="0.25">
      <c r="A565" s="409"/>
      <c r="B565" s="217" t="s">
        <v>1178</v>
      </c>
      <c r="C565" s="363" t="s">
        <v>3681</v>
      </c>
      <c r="D565" s="214" t="s">
        <v>260</v>
      </c>
      <c r="E565" s="382">
        <v>2480</v>
      </c>
      <c r="F565" s="419">
        <v>41825</v>
      </c>
      <c r="G565" s="44">
        <v>2480</v>
      </c>
      <c r="H565" s="243">
        <f t="shared" si="8"/>
        <v>0</v>
      </c>
      <c r="I565" s="121" t="s">
        <v>217</v>
      </c>
    </row>
    <row r="566" spans="1:9" x14ac:dyDescent="0.25">
      <c r="A566" s="406"/>
      <c r="B566" s="217" t="s">
        <v>1286</v>
      </c>
      <c r="C566" s="363" t="s">
        <v>3681</v>
      </c>
      <c r="D566" s="214" t="s">
        <v>260</v>
      </c>
      <c r="E566" s="382">
        <v>941</v>
      </c>
      <c r="F566" s="419">
        <v>41826</v>
      </c>
      <c r="G566" s="44">
        <v>941</v>
      </c>
      <c r="H566" s="243">
        <f t="shared" si="8"/>
        <v>0</v>
      </c>
      <c r="I566" s="214" t="s">
        <v>1074</v>
      </c>
    </row>
    <row r="567" spans="1:9" x14ac:dyDescent="0.25">
      <c r="A567" s="406"/>
      <c r="B567" s="217" t="s">
        <v>1316</v>
      </c>
      <c r="C567" s="363" t="s">
        <v>3681</v>
      </c>
      <c r="D567" s="214" t="s">
        <v>260</v>
      </c>
      <c r="E567" s="235">
        <v>1872</v>
      </c>
      <c r="F567" s="419">
        <v>41827</v>
      </c>
      <c r="G567" s="44">
        <v>1872</v>
      </c>
      <c r="H567" s="243">
        <f t="shared" si="8"/>
        <v>0</v>
      </c>
      <c r="I567" s="58"/>
    </row>
    <row r="568" spans="1:9" x14ac:dyDescent="0.25">
      <c r="A568" s="406"/>
      <c r="B568" s="217" t="s">
        <v>1414</v>
      </c>
      <c r="C568" s="363" t="s">
        <v>3681</v>
      </c>
      <c r="D568" s="214" t="s">
        <v>260</v>
      </c>
      <c r="E568" s="235">
        <v>1248</v>
      </c>
      <c r="F568" s="419">
        <v>41828</v>
      </c>
      <c r="G568" s="44">
        <v>1248</v>
      </c>
      <c r="H568" s="243">
        <f t="shared" si="8"/>
        <v>0</v>
      </c>
      <c r="I568" s="214" t="s">
        <v>30</v>
      </c>
    </row>
    <row r="569" spans="1:9" x14ac:dyDescent="0.25">
      <c r="A569" s="406"/>
      <c r="B569" s="217" t="s">
        <v>1493</v>
      </c>
      <c r="C569" s="363" t="s">
        <v>3681</v>
      </c>
      <c r="D569" s="214" t="s">
        <v>260</v>
      </c>
      <c r="E569" s="235">
        <v>1872</v>
      </c>
      <c r="F569" s="419">
        <v>41829</v>
      </c>
      <c r="G569" s="44">
        <v>1872</v>
      </c>
      <c r="H569" s="243">
        <f t="shared" si="8"/>
        <v>0</v>
      </c>
      <c r="I569" s="214"/>
    </row>
    <row r="570" spans="1:9" x14ac:dyDescent="0.25">
      <c r="A570" s="406"/>
      <c r="B570" s="217" t="s">
        <v>1570</v>
      </c>
      <c r="C570" s="363" t="s">
        <v>3681</v>
      </c>
      <c r="D570" s="214" t="s">
        <v>260</v>
      </c>
      <c r="E570" s="235">
        <v>1872</v>
      </c>
      <c r="F570" s="419">
        <v>41830</v>
      </c>
      <c r="G570" s="44">
        <v>1872</v>
      </c>
      <c r="H570" s="243">
        <f t="shared" si="8"/>
        <v>0</v>
      </c>
      <c r="I570" s="214" t="s">
        <v>30</v>
      </c>
    </row>
    <row r="571" spans="1:9" x14ac:dyDescent="0.25">
      <c r="A571" s="406"/>
      <c r="B571" s="285" t="s">
        <v>1676</v>
      </c>
      <c r="C571" s="361" t="s">
        <v>3878</v>
      </c>
      <c r="D571" s="58" t="s">
        <v>260</v>
      </c>
      <c r="E571" s="235">
        <v>3744</v>
      </c>
      <c r="F571" s="419">
        <v>41831</v>
      </c>
      <c r="G571" s="34">
        <v>3744</v>
      </c>
      <c r="H571" s="243">
        <f t="shared" si="8"/>
        <v>0</v>
      </c>
      <c r="I571" s="52" t="s">
        <v>3589</v>
      </c>
    </row>
    <row r="572" spans="1:9" x14ac:dyDescent="0.25">
      <c r="A572" s="406"/>
      <c r="B572" s="285" t="s">
        <v>1900</v>
      </c>
      <c r="C572" s="361" t="s">
        <v>3878</v>
      </c>
      <c r="D572" s="214" t="s">
        <v>260</v>
      </c>
      <c r="E572" s="235">
        <v>2496</v>
      </c>
      <c r="F572" s="419">
        <v>41833</v>
      </c>
      <c r="G572" s="44">
        <v>2496</v>
      </c>
      <c r="H572" s="243">
        <f t="shared" si="8"/>
        <v>0</v>
      </c>
      <c r="I572" s="214"/>
    </row>
    <row r="573" spans="1:9" x14ac:dyDescent="0.25">
      <c r="A573" s="406"/>
      <c r="B573" s="285" t="s">
        <v>1958</v>
      </c>
      <c r="C573" s="361" t="s">
        <v>3878</v>
      </c>
      <c r="D573" s="214" t="s">
        <v>260</v>
      </c>
      <c r="E573" s="235">
        <v>1280</v>
      </c>
      <c r="F573" s="419">
        <v>41834</v>
      </c>
      <c r="G573" s="44">
        <v>1280</v>
      </c>
      <c r="H573" s="243">
        <f t="shared" si="8"/>
        <v>0</v>
      </c>
      <c r="I573" s="214" t="s">
        <v>162</v>
      </c>
    </row>
    <row r="574" spans="1:9" x14ac:dyDescent="0.25">
      <c r="A574" s="406"/>
      <c r="B574" s="285" t="s">
        <v>2023</v>
      </c>
      <c r="C574" s="361" t="s">
        <v>3878</v>
      </c>
      <c r="D574" s="214" t="s">
        <v>260</v>
      </c>
      <c r="E574" s="235">
        <v>1872</v>
      </c>
      <c r="F574" s="419">
        <v>41835</v>
      </c>
      <c r="G574" s="44">
        <v>1872</v>
      </c>
      <c r="H574" s="243">
        <f t="shared" si="8"/>
        <v>0</v>
      </c>
      <c r="I574" s="214" t="s">
        <v>12</v>
      </c>
    </row>
    <row r="575" spans="1:9" x14ac:dyDescent="0.25">
      <c r="A575" s="406"/>
      <c r="B575" s="285" t="s">
        <v>2123</v>
      </c>
      <c r="C575" s="361" t="s">
        <v>3878</v>
      </c>
      <c r="D575" s="214" t="s">
        <v>260</v>
      </c>
      <c r="E575" s="235">
        <v>1872</v>
      </c>
      <c r="F575" s="419">
        <v>41836</v>
      </c>
      <c r="G575" s="44">
        <v>1872</v>
      </c>
      <c r="H575" s="243">
        <f t="shared" si="8"/>
        <v>0</v>
      </c>
      <c r="I575" s="58" t="s">
        <v>168</v>
      </c>
    </row>
    <row r="576" spans="1:9" x14ac:dyDescent="0.25">
      <c r="A576" s="406"/>
      <c r="B576" s="285" t="s">
        <v>2204</v>
      </c>
      <c r="C576" s="361" t="s">
        <v>3878</v>
      </c>
      <c r="D576" s="214" t="s">
        <v>260</v>
      </c>
      <c r="E576" s="235">
        <v>2496</v>
      </c>
      <c r="F576" s="419">
        <v>41837</v>
      </c>
      <c r="G576" s="44">
        <v>2496</v>
      </c>
      <c r="H576" s="243">
        <f t="shared" si="8"/>
        <v>0</v>
      </c>
      <c r="I576" s="214" t="s">
        <v>27</v>
      </c>
    </row>
    <row r="577" spans="1:9" x14ac:dyDescent="0.25">
      <c r="A577" s="406"/>
      <c r="B577" s="285" t="s">
        <v>2316</v>
      </c>
      <c r="C577" s="361" t="s">
        <v>3878</v>
      </c>
      <c r="D577" s="214" t="s">
        <v>260</v>
      </c>
      <c r="E577" s="235">
        <v>4368</v>
      </c>
      <c r="F577" s="419">
        <v>41838</v>
      </c>
      <c r="G577" s="44">
        <v>4368</v>
      </c>
      <c r="H577" s="243">
        <f t="shared" si="8"/>
        <v>0</v>
      </c>
      <c r="I577" s="214" t="s">
        <v>65</v>
      </c>
    </row>
    <row r="578" spans="1:9" x14ac:dyDescent="0.25">
      <c r="A578" s="406"/>
      <c r="B578" s="285" t="s">
        <v>1192</v>
      </c>
      <c r="C578" s="361" t="s">
        <v>3878</v>
      </c>
      <c r="D578" s="214" t="s">
        <v>260</v>
      </c>
      <c r="E578" s="235">
        <v>3840</v>
      </c>
      <c r="F578" s="419">
        <v>41839</v>
      </c>
      <c r="G578" s="44">
        <v>3840</v>
      </c>
      <c r="H578" s="243">
        <f t="shared" si="8"/>
        <v>0</v>
      </c>
      <c r="I578" s="214" t="s">
        <v>168</v>
      </c>
    </row>
    <row r="579" spans="1:9" x14ac:dyDescent="0.25">
      <c r="A579" s="406"/>
      <c r="B579" s="285" t="s">
        <v>1365</v>
      </c>
      <c r="C579" s="361" t="s">
        <v>3878</v>
      </c>
      <c r="D579" s="214" t="s">
        <v>260</v>
      </c>
      <c r="E579" s="235">
        <v>3222</v>
      </c>
      <c r="F579" s="419">
        <v>41841</v>
      </c>
      <c r="G579" s="44">
        <v>3222</v>
      </c>
      <c r="H579" s="243">
        <f t="shared" ref="H579:H642" si="9">E579-G579</f>
        <v>0</v>
      </c>
      <c r="I579" s="214" t="s">
        <v>3978</v>
      </c>
    </row>
    <row r="580" spans="1:9" x14ac:dyDescent="0.25">
      <c r="A580" s="406"/>
      <c r="B580" s="285" t="s">
        <v>1411</v>
      </c>
      <c r="C580" s="361" t="s">
        <v>3878</v>
      </c>
      <c r="D580" s="214" t="s">
        <v>260</v>
      </c>
      <c r="E580" s="235">
        <v>1280</v>
      </c>
      <c r="F580" s="419">
        <v>41841</v>
      </c>
      <c r="G580" s="44">
        <v>1280</v>
      </c>
      <c r="H580" s="243">
        <f t="shared" si="9"/>
        <v>0</v>
      </c>
      <c r="I580" s="214"/>
    </row>
    <row r="581" spans="1:9" x14ac:dyDescent="0.25">
      <c r="A581" s="406"/>
      <c r="B581" s="285" t="s">
        <v>1421</v>
      </c>
      <c r="C581" s="361" t="s">
        <v>3878</v>
      </c>
      <c r="D581" s="20" t="s">
        <v>260</v>
      </c>
      <c r="E581" s="239">
        <v>1944</v>
      </c>
      <c r="F581" s="419">
        <v>41842</v>
      </c>
      <c r="G581" s="44">
        <v>1944</v>
      </c>
      <c r="H581" s="243">
        <f t="shared" si="9"/>
        <v>0</v>
      </c>
      <c r="I581" s="18" t="s">
        <v>3589</v>
      </c>
    </row>
    <row r="582" spans="1:9" x14ac:dyDescent="0.25">
      <c r="A582" s="406"/>
      <c r="B582" s="285" t="s">
        <v>1512</v>
      </c>
      <c r="C582" s="361" t="s">
        <v>3878</v>
      </c>
      <c r="D582" s="214" t="s">
        <v>260</v>
      </c>
      <c r="E582" s="235">
        <v>1944</v>
      </c>
      <c r="F582" s="419">
        <v>41843</v>
      </c>
      <c r="G582" s="44">
        <v>1944</v>
      </c>
      <c r="H582" s="243">
        <f t="shared" si="9"/>
        <v>0</v>
      </c>
      <c r="I582" s="214" t="s">
        <v>162</v>
      </c>
    </row>
    <row r="583" spans="1:9" x14ac:dyDescent="0.25">
      <c r="A583" s="414">
        <v>41844</v>
      </c>
      <c r="B583" s="285" t="s">
        <v>1602</v>
      </c>
      <c r="C583" s="361" t="s">
        <v>3878</v>
      </c>
      <c r="D583" s="214" t="s">
        <v>260</v>
      </c>
      <c r="E583" s="235">
        <v>3240</v>
      </c>
      <c r="F583" s="419">
        <v>41844</v>
      </c>
      <c r="G583" s="44">
        <v>3240</v>
      </c>
      <c r="H583" s="243">
        <f t="shared" si="9"/>
        <v>0</v>
      </c>
      <c r="I583" s="214" t="s">
        <v>3978</v>
      </c>
    </row>
    <row r="584" spans="1:9" x14ac:dyDescent="0.25">
      <c r="A584" s="406">
        <v>41845</v>
      </c>
      <c r="B584" s="446" t="s">
        <v>1717</v>
      </c>
      <c r="C584" s="228" t="s">
        <v>4001</v>
      </c>
      <c r="D584" s="214" t="s">
        <v>260</v>
      </c>
      <c r="E584" s="235">
        <v>4704</v>
      </c>
      <c r="F584" s="419">
        <v>41845</v>
      </c>
      <c r="G584" s="44">
        <v>4704</v>
      </c>
      <c r="H584" s="243">
        <f t="shared" si="9"/>
        <v>0</v>
      </c>
      <c r="I584" s="214" t="s">
        <v>27</v>
      </c>
    </row>
    <row r="585" spans="1:9" x14ac:dyDescent="0.25">
      <c r="A585" s="414">
        <v>41846</v>
      </c>
      <c r="B585" s="446" t="s">
        <v>1816</v>
      </c>
      <c r="C585" s="228" t="s">
        <v>4001</v>
      </c>
      <c r="D585" s="214" t="s">
        <v>260</v>
      </c>
      <c r="E585" s="235">
        <v>3380</v>
      </c>
      <c r="F585" s="419">
        <v>41846</v>
      </c>
      <c r="G585" s="44">
        <v>3380</v>
      </c>
      <c r="H585" s="243">
        <f t="shared" si="9"/>
        <v>0</v>
      </c>
      <c r="I585" s="121"/>
    </row>
    <row r="586" spans="1:9" x14ac:dyDescent="0.25">
      <c r="A586" s="406">
        <v>41847</v>
      </c>
      <c r="B586" s="446" t="s">
        <v>1938</v>
      </c>
      <c r="C586" s="228" t="s">
        <v>4001</v>
      </c>
      <c r="D586" s="20" t="s">
        <v>260</v>
      </c>
      <c r="E586" s="235">
        <v>1386</v>
      </c>
      <c r="F586" s="419">
        <v>41847</v>
      </c>
      <c r="G586" s="44">
        <v>1386</v>
      </c>
      <c r="H586" s="243">
        <f t="shared" si="9"/>
        <v>0</v>
      </c>
      <c r="I586" s="214"/>
    </row>
    <row r="587" spans="1:9" x14ac:dyDescent="0.25">
      <c r="A587" s="414">
        <v>41848</v>
      </c>
      <c r="B587" s="446" t="s">
        <v>2002</v>
      </c>
      <c r="C587" s="228" t="s">
        <v>4001</v>
      </c>
      <c r="D587" s="214" t="s">
        <v>260</v>
      </c>
      <c r="E587" s="235">
        <v>1944</v>
      </c>
      <c r="F587" s="419">
        <v>41849</v>
      </c>
      <c r="G587" s="44">
        <v>1944</v>
      </c>
      <c r="H587" s="243">
        <f t="shared" si="9"/>
        <v>0</v>
      </c>
      <c r="I587" s="214" t="s">
        <v>3978</v>
      </c>
    </row>
    <row r="588" spans="1:9" x14ac:dyDescent="0.25">
      <c r="A588" s="406">
        <v>41849</v>
      </c>
      <c r="B588" s="446" t="s">
        <v>2042</v>
      </c>
      <c r="C588" s="228" t="s">
        <v>4001</v>
      </c>
      <c r="D588" s="20" t="s">
        <v>260</v>
      </c>
      <c r="E588" s="239">
        <v>2028</v>
      </c>
      <c r="F588" s="419">
        <v>41849</v>
      </c>
      <c r="G588" s="44">
        <v>2028</v>
      </c>
      <c r="H588" s="243">
        <f t="shared" si="9"/>
        <v>0</v>
      </c>
      <c r="I588" s="20" t="s">
        <v>12</v>
      </c>
    </row>
    <row r="589" spans="1:9" x14ac:dyDescent="0.25">
      <c r="A589" s="414">
        <v>41850</v>
      </c>
      <c r="B589" s="446" t="s">
        <v>2144</v>
      </c>
      <c r="C589" s="228" t="s">
        <v>4001</v>
      </c>
      <c r="D589" s="214" t="s">
        <v>260</v>
      </c>
      <c r="E589" s="235">
        <v>2728</v>
      </c>
      <c r="F589" s="419">
        <v>41850</v>
      </c>
      <c r="G589" s="44">
        <v>2728</v>
      </c>
      <c r="H589" s="243">
        <f t="shared" si="9"/>
        <v>0</v>
      </c>
      <c r="I589" s="214" t="s">
        <v>3978</v>
      </c>
    </row>
    <row r="590" spans="1:9" x14ac:dyDescent="0.25">
      <c r="A590" s="414">
        <v>41850</v>
      </c>
      <c r="B590" s="446" t="s">
        <v>2196</v>
      </c>
      <c r="C590" s="228" t="s">
        <v>4001</v>
      </c>
      <c r="D590" s="214" t="s">
        <v>260</v>
      </c>
      <c r="E590" s="235">
        <v>1214</v>
      </c>
      <c r="F590" s="419">
        <v>41851</v>
      </c>
      <c r="G590" s="44">
        <v>1214</v>
      </c>
      <c r="H590" s="243">
        <f t="shared" si="9"/>
        <v>0</v>
      </c>
      <c r="I590" s="214" t="s">
        <v>27</v>
      </c>
    </row>
    <row r="591" spans="1:9" x14ac:dyDescent="0.25">
      <c r="A591" s="406">
        <v>41851</v>
      </c>
      <c r="B591" s="446" t="s">
        <v>2248</v>
      </c>
      <c r="C591" s="228" t="s">
        <v>4001</v>
      </c>
      <c r="D591" s="20" t="s">
        <v>260</v>
      </c>
      <c r="E591" s="239">
        <v>2728</v>
      </c>
      <c r="F591" s="419">
        <v>41851</v>
      </c>
      <c r="G591" s="257">
        <v>2728</v>
      </c>
      <c r="H591" s="243">
        <f t="shared" si="9"/>
        <v>0</v>
      </c>
      <c r="I591" s="20" t="s">
        <v>12</v>
      </c>
    </row>
    <row r="592" spans="1:9" x14ac:dyDescent="0.25">
      <c r="A592" s="406">
        <v>41851</v>
      </c>
      <c r="B592" s="446" t="s">
        <v>2268</v>
      </c>
      <c r="C592" s="228" t="s">
        <v>4001</v>
      </c>
      <c r="D592" s="20" t="s">
        <v>260</v>
      </c>
      <c r="E592" s="239">
        <v>700</v>
      </c>
      <c r="F592" s="421">
        <v>41852</v>
      </c>
      <c r="G592" s="245">
        <v>700</v>
      </c>
      <c r="H592" s="243">
        <f t="shared" si="9"/>
        <v>0</v>
      </c>
      <c r="I592" s="20" t="s">
        <v>27</v>
      </c>
    </row>
    <row r="593" spans="1:9" x14ac:dyDescent="0.25">
      <c r="A593" s="406"/>
      <c r="B593" s="217" t="s">
        <v>1377</v>
      </c>
      <c r="C593" s="363" t="s">
        <v>3681</v>
      </c>
      <c r="D593" s="214" t="s">
        <v>2299</v>
      </c>
      <c r="E593" s="235">
        <v>3448</v>
      </c>
      <c r="F593" s="419">
        <v>41828</v>
      </c>
      <c r="G593" s="44">
        <v>3448</v>
      </c>
      <c r="H593" s="243">
        <f t="shared" si="9"/>
        <v>0</v>
      </c>
      <c r="I593" s="214"/>
    </row>
    <row r="594" spans="1:9" x14ac:dyDescent="0.25">
      <c r="A594" s="406"/>
      <c r="B594" s="217" t="s">
        <v>2182</v>
      </c>
      <c r="C594" s="363" t="s">
        <v>3681</v>
      </c>
      <c r="D594" s="214" t="s">
        <v>80</v>
      </c>
      <c r="E594" s="382">
        <v>2475</v>
      </c>
      <c r="F594" s="419">
        <v>41823</v>
      </c>
      <c r="G594" s="44">
        <v>2475</v>
      </c>
      <c r="H594" s="86">
        <f t="shared" si="9"/>
        <v>0</v>
      </c>
      <c r="I594" s="214" t="s">
        <v>3427</v>
      </c>
    </row>
    <row r="595" spans="1:9" x14ac:dyDescent="0.25">
      <c r="A595" s="406"/>
      <c r="B595" s="217" t="s">
        <v>2348</v>
      </c>
      <c r="C595" s="363" t="s">
        <v>3681</v>
      </c>
      <c r="D595" s="214" t="s">
        <v>80</v>
      </c>
      <c r="E595" s="382">
        <v>4273</v>
      </c>
      <c r="F595" s="419">
        <v>41825</v>
      </c>
      <c r="G595" s="44">
        <v>4273</v>
      </c>
      <c r="H595" s="243">
        <f t="shared" si="9"/>
        <v>0</v>
      </c>
      <c r="I595" s="214" t="s">
        <v>3427</v>
      </c>
    </row>
    <row r="596" spans="1:9" x14ac:dyDescent="0.25">
      <c r="A596" s="406"/>
      <c r="B596" s="217" t="s">
        <v>1226</v>
      </c>
      <c r="C596" s="363" t="s">
        <v>3681</v>
      </c>
      <c r="D596" s="214" t="s">
        <v>80</v>
      </c>
      <c r="E596" s="382">
        <v>4543</v>
      </c>
      <c r="F596" s="419">
        <v>41827</v>
      </c>
      <c r="G596" s="34">
        <v>4543</v>
      </c>
      <c r="H596" s="243">
        <f t="shared" si="9"/>
        <v>0</v>
      </c>
      <c r="I596" s="121" t="s">
        <v>217</v>
      </c>
    </row>
    <row r="597" spans="1:9" x14ac:dyDescent="0.25">
      <c r="A597" s="406"/>
      <c r="B597" s="217" t="s">
        <v>1455</v>
      </c>
      <c r="C597" s="363" t="s">
        <v>3681</v>
      </c>
      <c r="D597" s="214" t="s">
        <v>80</v>
      </c>
      <c r="E597" s="235">
        <v>2392.5</v>
      </c>
      <c r="F597" s="419">
        <v>41829</v>
      </c>
      <c r="G597" s="44">
        <v>2392.5</v>
      </c>
      <c r="H597" s="243">
        <f t="shared" si="9"/>
        <v>0</v>
      </c>
      <c r="I597" s="214" t="s">
        <v>217</v>
      </c>
    </row>
    <row r="598" spans="1:9" x14ac:dyDescent="0.25">
      <c r="A598" s="405"/>
      <c r="B598" s="217" t="s">
        <v>1547</v>
      </c>
      <c r="C598" s="363" t="s">
        <v>3681</v>
      </c>
      <c r="D598" s="214" t="s">
        <v>80</v>
      </c>
      <c r="E598" s="235">
        <v>2024</v>
      </c>
      <c r="F598" s="419">
        <v>41830</v>
      </c>
      <c r="G598" s="44">
        <v>2024</v>
      </c>
      <c r="H598" s="243">
        <f t="shared" si="9"/>
        <v>0</v>
      </c>
      <c r="I598" s="214"/>
    </row>
    <row r="599" spans="1:9" x14ac:dyDescent="0.25">
      <c r="A599" s="405"/>
      <c r="B599" s="285" t="s">
        <v>1643</v>
      </c>
      <c r="C599" s="361" t="s">
        <v>3878</v>
      </c>
      <c r="D599" s="58" t="s">
        <v>80</v>
      </c>
      <c r="E599" s="235">
        <v>2387</v>
      </c>
      <c r="F599" s="425">
        <v>41831</v>
      </c>
      <c r="G599" s="34">
        <v>2387</v>
      </c>
      <c r="H599" s="243">
        <f t="shared" si="9"/>
        <v>0</v>
      </c>
      <c r="I599" s="121" t="s">
        <v>217</v>
      </c>
    </row>
    <row r="600" spans="1:9" x14ac:dyDescent="0.25">
      <c r="A600" s="408"/>
      <c r="B600" s="285" t="s">
        <v>1735</v>
      </c>
      <c r="C600" s="361" t="s">
        <v>3878</v>
      </c>
      <c r="D600" s="58" t="s">
        <v>80</v>
      </c>
      <c r="E600" s="235">
        <v>3242</v>
      </c>
      <c r="F600" s="419">
        <v>41832</v>
      </c>
      <c r="G600" s="34">
        <v>3242</v>
      </c>
      <c r="H600" s="243">
        <f t="shared" si="9"/>
        <v>0</v>
      </c>
      <c r="I600" s="121" t="s">
        <v>217</v>
      </c>
    </row>
    <row r="601" spans="1:9" x14ac:dyDescent="0.25">
      <c r="A601" s="406"/>
      <c r="B601" s="285" t="s">
        <v>1862</v>
      </c>
      <c r="C601" s="361" t="s">
        <v>3878</v>
      </c>
      <c r="D601" s="58" t="s">
        <v>80</v>
      </c>
      <c r="E601" s="235">
        <v>4334.5</v>
      </c>
      <c r="F601" s="425">
        <v>41834</v>
      </c>
      <c r="G601" s="34">
        <v>4334.5</v>
      </c>
      <c r="H601" s="243">
        <f t="shared" si="9"/>
        <v>0</v>
      </c>
      <c r="I601" s="121" t="s">
        <v>162</v>
      </c>
    </row>
    <row r="602" spans="1:9" x14ac:dyDescent="0.25">
      <c r="A602" s="406"/>
      <c r="B602" s="285" t="s">
        <v>2098</v>
      </c>
      <c r="C602" s="361" t="s">
        <v>3878</v>
      </c>
      <c r="D602" s="214" t="s">
        <v>80</v>
      </c>
      <c r="E602" s="235">
        <v>3223</v>
      </c>
      <c r="F602" s="419">
        <v>41836</v>
      </c>
      <c r="G602" s="44">
        <v>3223</v>
      </c>
      <c r="H602" s="243">
        <f t="shared" si="9"/>
        <v>0</v>
      </c>
      <c r="I602" s="214" t="s">
        <v>12</v>
      </c>
    </row>
    <row r="603" spans="1:9" x14ac:dyDescent="0.25">
      <c r="A603" s="406"/>
      <c r="B603" s="285" t="s">
        <v>2167</v>
      </c>
      <c r="C603" s="361" t="s">
        <v>3878</v>
      </c>
      <c r="D603" s="214" t="s">
        <v>80</v>
      </c>
      <c r="E603" s="235">
        <v>1892</v>
      </c>
      <c r="F603" s="419">
        <v>41837</v>
      </c>
      <c r="G603" s="44">
        <v>1892</v>
      </c>
      <c r="H603" s="243">
        <f t="shared" si="9"/>
        <v>0</v>
      </c>
      <c r="I603" s="214" t="s">
        <v>27</v>
      </c>
    </row>
    <row r="604" spans="1:9" x14ac:dyDescent="0.25">
      <c r="A604" s="406"/>
      <c r="B604" s="285" t="s">
        <v>2263</v>
      </c>
      <c r="C604" s="361" t="s">
        <v>3878</v>
      </c>
      <c r="D604" s="214" t="s">
        <v>80</v>
      </c>
      <c r="E604" s="235">
        <v>2038</v>
      </c>
      <c r="F604" s="419">
        <v>41838</v>
      </c>
      <c r="G604" s="44">
        <v>2038</v>
      </c>
      <c r="H604" s="243">
        <f t="shared" si="9"/>
        <v>0</v>
      </c>
      <c r="I604" s="214" t="s">
        <v>21</v>
      </c>
    </row>
    <row r="605" spans="1:9" x14ac:dyDescent="0.25">
      <c r="A605" s="406"/>
      <c r="B605" s="285" t="s">
        <v>1172</v>
      </c>
      <c r="C605" s="361" t="s">
        <v>3878</v>
      </c>
      <c r="D605" s="214" t="s">
        <v>80</v>
      </c>
      <c r="E605" s="235">
        <v>4463</v>
      </c>
      <c r="F605" s="419">
        <v>41839</v>
      </c>
      <c r="G605" s="44">
        <v>4463</v>
      </c>
      <c r="H605" s="243">
        <f t="shared" si="9"/>
        <v>0</v>
      </c>
      <c r="I605" s="214" t="s">
        <v>27</v>
      </c>
    </row>
    <row r="606" spans="1:9" x14ac:dyDescent="0.25">
      <c r="A606" s="406"/>
      <c r="B606" s="285" t="s">
        <v>1252</v>
      </c>
      <c r="C606" s="361" t="s">
        <v>3878</v>
      </c>
      <c r="D606" s="214" t="s">
        <v>80</v>
      </c>
      <c r="E606" s="235">
        <v>2629.2</v>
      </c>
      <c r="F606" s="419">
        <v>41841</v>
      </c>
      <c r="G606" s="44">
        <v>2629.2</v>
      </c>
      <c r="H606" s="243">
        <f t="shared" si="9"/>
        <v>0</v>
      </c>
      <c r="I606" s="214" t="s">
        <v>162</v>
      </c>
    </row>
    <row r="607" spans="1:9" x14ac:dyDescent="0.25">
      <c r="A607" s="406"/>
      <c r="B607" s="285" t="s">
        <v>1482</v>
      </c>
      <c r="C607" s="361" t="s">
        <v>3878</v>
      </c>
      <c r="D607" s="20" t="s">
        <v>80</v>
      </c>
      <c r="E607" s="239">
        <v>2357.6</v>
      </c>
      <c r="F607" s="419">
        <v>41843</v>
      </c>
      <c r="G607" s="44">
        <v>2357.6</v>
      </c>
      <c r="H607" s="243">
        <f t="shared" si="9"/>
        <v>0</v>
      </c>
      <c r="I607" s="20" t="s">
        <v>12</v>
      </c>
    </row>
    <row r="608" spans="1:9" x14ac:dyDescent="0.25">
      <c r="A608" s="406"/>
      <c r="B608" s="285" t="s">
        <v>1564</v>
      </c>
      <c r="C608" s="361" t="s">
        <v>3878</v>
      </c>
      <c r="D608" s="214" t="s">
        <v>80</v>
      </c>
      <c r="E608" s="235">
        <v>3060</v>
      </c>
      <c r="F608" s="419">
        <v>41844</v>
      </c>
      <c r="G608" s="44">
        <v>3060</v>
      </c>
      <c r="H608" s="243">
        <f t="shared" si="9"/>
        <v>0</v>
      </c>
      <c r="I608" s="214" t="s">
        <v>12</v>
      </c>
    </row>
    <row r="609" spans="1:9" x14ac:dyDescent="0.25">
      <c r="A609" s="414">
        <v>41844</v>
      </c>
      <c r="B609" s="285" t="s">
        <v>1623</v>
      </c>
      <c r="C609" s="361" t="s">
        <v>3878</v>
      </c>
      <c r="D609" s="214" t="s">
        <v>80</v>
      </c>
      <c r="E609" s="235">
        <v>2568</v>
      </c>
      <c r="F609" s="419">
        <v>41845</v>
      </c>
      <c r="G609" s="44">
        <v>2568</v>
      </c>
      <c r="H609" s="243">
        <f t="shared" si="9"/>
        <v>0</v>
      </c>
      <c r="I609" s="214" t="s">
        <v>27</v>
      </c>
    </row>
    <row r="610" spans="1:9" x14ac:dyDescent="0.25">
      <c r="A610" s="406">
        <v>41845</v>
      </c>
      <c r="B610" s="446" t="s">
        <v>1770</v>
      </c>
      <c r="C610" s="228" t="s">
        <v>4001</v>
      </c>
      <c r="D610" s="214" t="s">
        <v>80</v>
      </c>
      <c r="E610" s="235">
        <v>2150.5</v>
      </c>
      <c r="F610" s="419">
        <v>41846</v>
      </c>
      <c r="G610" s="44">
        <v>2150.5</v>
      </c>
      <c r="H610" s="243">
        <f t="shared" si="9"/>
        <v>0</v>
      </c>
      <c r="I610" s="214" t="s">
        <v>12</v>
      </c>
    </row>
    <row r="611" spans="1:9" x14ac:dyDescent="0.25">
      <c r="A611" s="414">
        <v>41846</v>
      </c>
      <c r="B611" s="446" t="s">
        <v>1844</v>
      </c>
      <c r="C611" s="228" t="s">
        <v>4001</v>
      </c>
      <c r="D611" s="214" t="s">
        <v>80</v>
      </c>
      <c r="E611" s="235">
        <v>2231.5</v>
      </c>
      <c r="F611" s="419">
        <v>41848</v>
      </c>
      <c r="G611" s="44">
        <v>2231.5</v>
      </c>
      <c r="H611" s="243">
        <f t="shared" si="9"/>
        <v>0</v>
      </c>
      <c r="I611" s="121"/>
    </row>
    <row r="612" spans="1:9" x14ac:dyDescent="0.25">
      <c r="A612" s="414">
        <v>41848</v>
      </c>
      <c r="B612" s="446" t="s">
        <v>2014</v>
      </c>
      <c r="C612" s="228" t="s">
        <v>4001</v>
      </c>
      <c r="D612" s="214" t="s">
        <v>80</v>
      </c>
      <c r="E612" s="235">
        <v>2324</v>
      </c>
      <c r="F612" s="419">
        <v>41849</v>
      </c>
      <c r="G612" s="44">
        <v>2324</v>
      </c>
      <c r="H612" s="243">
        <f t="shared" si="9"/>
        <v>0</v>
      </c>
      <c r="I612" s="214" t="s">
        <v>3978</v>
      </c>
    </row>
    <row r="613" spans="1:9" x14ac:dyDescent="0.25">
      <c r="A613" s="406">
        <v>41849</v>
      </c>
      <c r="B613" s="446" t="s">
        <v>2113</v>
      </c>
      <c r="C613" s="228" t="s">
        <v>4001</v>
      </c>
      <c r="D613" s="20" t="s">
        <v>80</v>
      </c>
      <c r="E613" s="239">
        <v>2576.5</v>
      </c>
      <c r="F613" s="419">
        <v>41850</v>
      </c>
      <c r="G613" s="44">
        <v>2576.5</v>
      </c>
      <c r="H613" s="243">
        <f t="shared" si="9"/>
        <v>0</v>
      </c>
      <c r="I613" s="20" t="s">
        <v>12</v>
      </c>
    </row>
    <row r="614" spans="1:9" x14ac:dyDescent="0.25">
      <c r="A614" s="414">
        <v>41850</v>
      </c>
      <c r="B614" s="446" t="s">
        <v>2198</v>
      </c>
      <c r="C614" s="228" t="s">
        <v>4001</v>
      </c>
      <c r="D614" s="214" t="s">
        <v>80</v>
      </c>
      <c r="E614" s="235">
        <v>2186</v>
      </c>
      <c r="F614" s="419">
        <v>41851</v>
      </c>
      <c r="G614" s="44">
        <v>2186</v>
      </c>
      <c r="H614" s="243">
        <f t="shared" si="9"/>
        <v>0</v>
      </c>
      <c r="I614" s="214" t="s">
        <v>27</v>
      </c>
    </row>
    <row r="615" spans="1:9" x14ac:dyDescent="0.25">
      <c r="A615" s="406">
        <v>41851</v>
      </c>
      <c r="B615" s="446" t="s">
        <v>2257</v>
      </c>
      <c r="C615" s="228" t="s">
        <v>4001</v>
      </c>
      <c r="D615" s="20" t="s">
        <v>80</v>
      </c>
      <c r="E615" s="239">
        <v>2722</v>
      </c>
      <c r="F615" s="421">
        <v>41852</v>
      </c>
      <c r="G615" s="245">
        <v>2722</v>
      </c>
      <c r="H615" s="243">
        <f t="shared" si="9"/>
        <v>0</v>
      </c>
      <c r="I615" s="20" t="s">
        <v>3978</v>
      </c>
    </row>
    <row r="616" spans="1:9" x14ac:dyDescent="0.25">
      <c r="A616" s="406"/>
      <c r="B616" s="217" t="s">
        <v>2181</v>
      </c>
      <c r="C616" s="363" t="s">
        <v>3681</v>
      </c>
      <c r="D616" s="214" t="s">
        <v>78</v>
      </c>
      <c r="E616" s="382">
        <v>3223.5</v>
      </c>
      <c r="F616" s="419">
        <v>41823</v>
      </c>
      <c r="G616" s="44">
        <v>3223.5</v>
      </c>
      <c r="H616" s="86">
        <f t="shared" si="9"/>
        <v>0</v>
      </c>
      <c r="I616" s="214" t="s">
        <v>3427</v>
      </c>
    </row>
    <row r="617" spans="1:9" x14ac:dyDescent="0.25">
      <c r="A617" s="406"/>
      <c r="B617" s="217" t="s">
        <v>2261</v>
      </c>
      <c r="C617" s="363" t="s">
        <v>3681</v>
      </c>
      <c r="D617" s="214" t="s">
        <v>78</v>
      </c>
      <c r="E617" s="382">
        <v>2101</v>
      </c>
      <c r="F617" s="419">
        <v>41824</v>
      </c>
      <c r="G617" s="44">
        <v>2101</v>
      </c>
      <c r="H617" s="243">
        <f t="shared" si="9"/>
        <v>0</v>
      </c>
      <c r="I617" s="214" t="s">
        <v>217</v>
      </c>
    </row>
    <row r="618" spans="1:9" x14ac:dyDescent="0.25">
      <c r="A618" s="406"/>
      <c r="B618" s="217" t="s">
        <v>2350</v>
      </c>
      <c r="C618" s="363" t="s">
        <v>3681</v>
      </c>
      <c r="D618" s="214" t="s">
        <v>78</v>
      </c>
      <c r="E618" s="382">
        <v>5113</v>
      </c>
      <c r="F618" s="419">
        <v>41825</v>
      </c>
      <c r="G618" s="44">
        <v>5113</v>
      </c>
      <c r="H618" s="243">
        <f t="shared" si="9"/>
        <v>0</v>
      </c>
      <c r="I618" s="214" t="s">
        <v>3427</v>
      </c>
    </row>
    <row r="619" spans="1:9" x14ac:dyDescent="0.25">
      <c r="A619" s="406"/>
      <c r="B619" s="217" t="s">
        <v>1221</v>
      </c>
      <c r="C619" s="363" t="s">
        <v>3681</v>
      </c>
      <c r="D619" s="214" t="s">
        <v>78</v>
      </c>
      <c r="E619" s="382">
        <v>5314.25</v>
      </c>
      <c r="F619" s="419">
        <v>41827</v>
      </c>
      <c r="G619" s="34">
        <v>5314.25</v>
      </c>
      <c r="H619" s="243">
        <f t="shared" si="9"/>
        <v>0</v>
      </c>
      <c r="I619" s="121" t="s">
        <v>217</v>
      </c>
    </row>
    <row r="620" spans="1:9" x14ac:dyDescent="0.25">
      <c r="A620" s="406"/>
      <c r="B620" s="217" t="s">
        <v>1453</v>
      </c>
      <c r="C620" s="363" t="s">
        <v>3681</v>
      </c>
      <c r="D620" s="214" t="s">
        <v>78</v>
      </c>
      <c r="E620" s="235">
        <v>3593.25</v>
      </c>
      <c r="F620" s="419">
        <v>41829</v>
      </c>
      <c r="G620" s="44">
        <v>3593.25</v>
      </c>
      <c r="H620" s="243">
        <f t="shared" si="9"/>
        <v>0</v>
      </c>
      <c r="I620" s="214" t="s">
        <v>217</v>
      </c>
    </row>
    <row r="621" spans="1:9" x14ac:dyDescent="0.25">
      <c r="A621" s="406"/>
      <c r="B621" s="217" t="s">
        <v>1546</v>
      </c>
      <c r="C621" s="363" t="s">
        <v>3681</v>
      </c>
      <c r="D621" s="214" t="s">
        <v>78</v>
      </c>
      <c r="E621" s="235">
        <v>2688</v>
      </c>
      <c r="F621" s="419">
        <v>41830</v>
      </c>
      <c r="G621" s="44">
        <v>2688</v>
      </c>
      <c r="H621" s="243">
        <f t="shared" si="9"/>
        <v>0</v>
      </c>
      <c r="I621" s="214"/>
    </row>
    <row r="622" spans="1:9" x14ac:dyDescent="0.25">
      <c r="A622" s="406"/>
      <c r="B622" s="285" t="s">
        <v>1644</v>
      </c>
      <c r="C622" s="361" t="s">
        <v>3878</v>
      </c>
      <c r="D622" s="58" t="s">
        <v>78</v>
      </c>
      <c r="E622" s="235">
        <v>3188</v>
      </c>
      <c r="F622" s="425">
        <v>41831</v>
      </c>
      <c r="G622" s="34">
        <v>3188</v>
      </c>
      <c r="H622" s="243">
        <f t="shared" si="9"/>
        <v>0</v>
      </c>
      <c r="I622" s="121" t="s">
        <v>217</v>
      </c>
    </row>
    <row r="623" spans="1:9" x14ac:dyDescent="0.25">
      <c r="A623" s="406"/>
      <c r="B623" s="285" t="s">
        <v>1731</v>
      </c>
      <c r="C623" s="361" t="s">
        <v>3878</v>
      </c>
      <c r="D623" s="58" t="s">
        <v>78</v>
      </c>
      <c r="E623" s="235">
        <v>3454</v>
      </c>
      <c r="F623" s="425">
        <v>41832</v>
      </c>
      <c r="G623" s="34">
        <v>3454</v>
      </c>
      <c r="H623" s="243">
        <f t="shared" si="9"/>
        <v>0</v>
      </c>
      <c r="I623" s="121" t="s">
        <v>217</v>
      </c>
    </row>
    <row r="624" spans="1:9" x14ac:dyDescent="0.25">
      <c r="A624" s="406"/>
      <c r="B624" s="285" t="s">
        <v>1860</v>
      </c>
      <c r="C624" s="361" t="s">
        <v>3878</v>
      </c>
      <c r="D624" s="58" t="s">
        <v>78</v>
      </c>
      <c r="E624" s="235">
        <v>10084</v>
      </c>
      <c r="F624" s="425">
        <v>41834</v>
      </c>
      <c r="G624" s="34">
        <v>10084</v>
      </c>
      <c r="H624" s="243">
        <f t="shared" si="9"/>
        <v>0</v>
      </c>
      <c r="I624" s="121" t="s">
        <v>162</v>
      </c>
    </row>
    <row r="625" spans="1:9" x14ac:dyDescent="0.25">
      <c r="A625" s="406"/>
      <c r="B625" s="285" t="s">
        <v>1988</v>
      </c>
      <c r="C625" s="361" t="s">
        <v>3878</v>
      </c>
      <c r="D625" s="214" t="s">
        <v>78</v>
      </c>
      <c r="E625" s="235">
        <v>3085.4</v>
      </c>
      <c r="F625" s="419">
        <v>41835</v>
      </c>
      <c r="G625" s="44">
        <v>3085.4</v>
      </c>
      <c r="H625" s="243">
        <f t="shared" si="9"/>
        <v>0</v>
      </c>
      <c r="I625" s="214" t="s">
        <v>30</v>
      </c>
    </row>
    <row r="626" spans="1:9" x14ac:dyDescent="0.25">
      <c r="A626" s="406"/>
      <c r="B626" s="285" t="s">
        <v>2099</v>
      </c>
      <c r="C626" s="361" t="s">
        <v>3878</v>
      </c>
      <c r="D626" s="214" t="s">
        <v>78</v>
      </c>
      <c r="E626" s="235">
        <v>3326</v>
      </c>
      <c r="F626" s="419">
        <v>41836</v>
      </c>
      <c r="G626" s="44">
        <v>3326</v>
      </c>
      <c r="H626" s="243">
        <f t="shared" si="9"/>
        <v>0</v>
      </c>
      <c r="I626" s="214" t="s">
        <v>12</v>
      </c>
    </row>
    <row r="627" spans="1:9" x14ac:dyDescent="0.25">
      <c r="A627" s="406"/>
      <c r="B627" s="285" t="s">
        <v>2306</v>
      </c>
      <c r="C627" s="361" t="s">
        <v>3878</v>
      </c>
      <c r="D627" s="214" t="s">
        <v>78</v>
      </c>
      <c r="E627" s="235">
        <v>5339.5</v>
      </c>
      <c r="F627" s="419">
        <v>41839</v>
      </c>
      <c r="G627" s="44">
        <v>5339.5</v>
      </c>
      <c r="H627" s="243">
        <f t="shared" si="9"/>
        <v>0</v>
      </c>
      <c r="I627" s="214" t="s">
        <v>30</v>
      </c>
    </row>
    <row r="628" spans="1:9" x14ac:dyDescent="0.25">
      <c r="A628" s="406"/>
      <c r="B628" s="285" t="s">
        <v>1171</v>
      </c>
      <c r="C628" s="361" t="s">
        <v>3878</v>
      </c>
      <c r="D628" s="214" t="s">
        <v>78</v>
      </c>
      <c r="E628" s="235">
        <v>3116.5</v>
      </c>
      <c r="F628" s="419">
        <v>41839</v>
      </c>
      <c r="G628" s="44">
        <v>3116.5</v>
      </c>
      <c r="H628" s="243">
        <f t="shared" si="9"/>
        <v>0</v>
      </c>
      <c r="I628" s="214" t="s">
        <v>27</v>
      </c>
    </row>
    <row r="629" spans="1:9" x14ac:dyDescent="0.25">
      <c r="A629" s="406"/>
      <c r="B629" s="285" t="s">
        <v>1253</v>
      </c>
      <c r="C629" s="361" t="s">
        <v>3878</v>
      </c>
      <c r="D629" s="214" t="s">
        <v>78</v>
      </c>
      <c r="E629" s="235">
        <v>7157</v>
      </c>
      <c r="F629" s="419">
        <v>41841</v>
      </c>
      <c r="G629" s="44">
        <v>7157</v>
      </c>
      <c r="H629" s="243">
        <f t="shared" si="9"/>
        <v>0</v>
      </c>
      <c r="I629" s="214" t="s">
        <v>162</v>
      </c>
    </row>
    <row r="630" spans="1:9" x14ac:dyDescent="0.25">
      <c r="A630" s="406"/>
      <c r="B630" s="285" t="s">
        <v>1378</v>
      </c>
      <c r="C630" s="361" t="s">
        <v>3878</v>
      </c>
      <c r="D630" s="214" t="s">
        <v>78</v>
      </c>
      <c r="E630" s="235">
        <v>3251</v>
      </c>
      <c r="F630" s="419">
        <v>41842</v>
      </c>
      <c r="G630" s="44">
        <v>3251</v>
      </c>
      <c r="H630" s="243">
        <f t="shared" si="9"/>
        <v>0</v>
      </c>
      <c r="I630" s="214" t="s">
        <v>3978</v>
      </c>
    </row>
    <row r="631" spans="1:9" x14ac:dyDescent="0.25">
      <c r="A631" s="406"/>
      <c r="B631" s="285" t="s">
        <v>1485</v>
      </c>
      <c r="C631" s="361" t="s">
        <v>3878</v>
      </c>
      <c r="D631" s="20" t="s">
        <v>78</v>
      </c>
      <c r="E631" s="239">
        <v>3192</v>
      </c>
      <c r="F631" s="419">
        <v>41843</v>
      </c>
      <c r="G631" s="44">
        <v>3192</v>
      </c>
      <c r="H631" s="243">
        <f t="shared" si="9"/>
        <v>0</v>
      </c>
      <c r="I631" s="20" t="s">
        <v>12</v>
      </c>
    </row>
    <row r="632" spans="1:9" x14ac:dyDescent="0.25">
      <c r="A632" s="406"/>
      <c r="B632" s="285" t="s">
        <v>1527</v>
      </c>
      <c r="C632" s="361" t="s">
        <v>3878</v>
      </c>
      <c r="D632" s="214" t="s">
        <v>78</v>
      </c>
      <c r="E632" s="235">
        <v>3371</v>
      </c>
      <c r="F632" s="419">
        <v>41844</v>
      </c>
      <c r="G632" s="44">
        <v>3371</v>
      </c>
      <c r="H632" s="243">
        <f t="shared" si="9"/>
        <v>0</v>
      </c>
      <c r="I632" s="214" t="s">
        <v>12</v>
      </c>
    </row>
    <row r="633" spans="1:9" x14ac:dyDescent="0.25">
      <c r="A633" s="406"/>
      <c r="B633" s="285" t="s">
        <v>1570</v>
      </c>
      <c r="C633" s="361" t="s">
        <v>3878</v>
      </c>
      <c r="D633" s="214" t="s">
        <v>78</v>
      </c>
      <c r="E633" s="235">
        <v>672</v>
      </c>
      <c r="F633" s="419">
        <v>41844</v>
      </c>
      <c r="G633" s="44">
        <v>672</v>
      </c>
      <c r="H633" s="243">
        <f t="shared" si="9"/>
        <v>0</v>
      </c>
      <c r="I633" s="214" t="s">
        <v>12</v>
      </c>
    </row>
    <row r="634" spans="1:9" x14ac:dyDescent="0.25">
      <c r="A634" s="414">
        <v>41844</v>
      </c>
      <c r="B634" s="446" t="s">
        <v>1624</v>
      </c>
      <c r="C634" s="228" t="s">
        <v>4001</v>
      </c>
      <c r="D634" s="214" t="s">
        <v>78</v>
      </c>
      <c r="E634" s="235">
        <v>3080</v>
      </c>
      <c r="F634" s="419">
        <v>41845</v>
      </c>
      <c r="G634" s="44">
        <v>3080</v>
      </c>
      <c r="H634" s="243">
        <f t="shared" si="9"/>
        <v>0</v>
      </c>
      <c r="I634" s="214" t="s">
        <v>27</v>
      </c>
    </row>
    <row r="635" spans="1:9" x14ac:dyDescent="0.25">
      <c r="A635" s="406">
        <v>41845</v>
      </c>
      <c r="B635" s="446" t="s">
        <v>1772</v>
      </c>
      <c r="C635" s="228" t="s">
        <v>4001</v>
      </c>
      <c r="D635" s="214" t="s">
        <v>78</v>
      </c>
      <c r="E635" s="235">
        <v>4241.5</v>
      </c>
      <c r="F635" s="419">
        <v>41846</v>
      </c>
      <c r="G635" s="44">
        <v>4241.5</v>
      </c>
      <c r="H635" s="243">
        <f t="shared" si="9"/>
        <v>0</v>
      </c>
      <c r="I635" s="214" t="s">
        <v>12</v>
      </c>
    </row>
    <row r="636" spans="1:9" x14ac:dyDescent="0.25">
      <c r="A636" s="414">
        <v>41846</v>
      </c>
      <c r="B636" s="446" t="s">
        <v>1847</v>
      </c>
      <c r="C636" s="228" t="s">
        <v>4001</v>
      </c>
      <c r="D636" s="214" t="s">
        <v>78</v>
      </c>
      <c r="E636" s="235">
        <v>7311.5</v>
      </c>
      <c r="F636" s="419">
        <v>41848</v>
      </c>
      <c r="G636" s="44">
        <v>7311.5</v>
      </c>
      <c r="H636" s="243">
        <f t="shared" si="9"/>
        <v>0</v>
      </c>
      <c r="I636" s="121"/>
    </row>
    <row r="637" spans="1:9" x14ac:dyDescent="0.25">
      <c r="A637" s="414">
        <v>41848</v>
      </c>
      <c r="B637" s="446" t="s">
        <v>2016</v>
      </c>
      <c r="C637" s="228" t="s">
        <v>4001</v>
      </c>
      <c r="D637" s="214" t="s">
        <v>78</v>
      </c>
      <c r="E637" s="235">
        <v>2867.2</v>
      </c>
      <c r="F637" s="419">
        <v>41849</v>
      </c>
      <c r="G637" s="44">
        <v>2867.2</v>
      </c>
      <c r="H637" s="243">
        <f t="shared" si="9"/>
        <v>0</v>
      </c>
      <c r="I637" s="214" t="s">
        <v>3978</v>
      </c>
    </row>
    <row r="638" spans="1:9" x14ac:dyDescent="0.25">
      <c r="A638" s="406">
        <v>41849</v>
      </c>
      <c r="B638" s="446" t="s">
        <v>2116</v>
      </c>
      <c r="C638" s="228" t="s">
        <v>4001</v>
      </c>
      <c r="D638" s="20" t="s">
        <v>78</v>
      </c>
      <c r="E638" s="239">
        <v>3044</v>
      </c>
      <c r="F638" s="419">
        <v>41850</v>
      </c>
      <c r="G638" s="44">
        <v>3044</v>
      </c>
      <c r="H638" s="243">
        <f t="shared" si="9"/>
        <v>0</v>
      </c>
      <c r="I638" s="20" t="s">
        <v>12</v>
      </c>
    </row>
    <row r="639" spans="1:9" x14ac:dyDescent="0.25">
      <c r="A639" s="414">
        <v>41850</v>
      </c>
      <c r="B639" s="446" t="s">
        <v>2197</v>
      </c>
      <c r="C639" s="228" t="s">
        <v>4001</v>
      </c>
      <c r="D639" s="214" t="s">
        <v>78</v>
      </c>
      <c r="E639" s="235">
        <v>3555</v>
      </c>
      <c r="F639" s="419">
        <v>41851</v>
      </c>
      <c r="G639" s="44">
        <v>3555</v>
      </c>
      <c r="H639" s="243">
        <f t="shared" si="9"/>
        <v>0</v>
      </c>
      <c r="I639" s="214" t="s">
        <v>27</v>
      </c>
    </row>
    <row r="640" spans="1:9" x14ac:dyDescent="0.25">
      <c r="A640" s="406">
        <v>41851</v>
      </c>
      <c r="B640" s="446" t="s">
        <v>2261</v>
      </c>
      <c r="C640" s="228" t="s">
        <v>4001</v>
      </c>
      <c r="D640" s="20" t="s">
        <v>78</v>
      </c>
      <c r="E640" s="239">
        <v>3375</v>
      </c>
      <c r="F640" s="421">
        <v>41852</v>
      </c>
      <c r="G640" s="245">
        <v>3375</v>
      </c>
      <c r="H640" s="243">
        <f t="shared" si="9"/>
        <v>0</v>
      </c>
      <c r="I640" s="20" t="s">
        <v>3978</v>
      </c>
    </row>
    <row r="641" spans="1:9" x14ac:dyDescent="0.25">
      <c r="A641" s="406"/>
      <c r="B641" s="217" t="s">
        <v>2198</v>
      </c>
      <c r="C641" s="363" t="s">
        <v>3681</v>
      </c>
      <c r="D641" s="214" t="s">
        <v>3223</v>
      </c>
      <c r="E641" s="382">
        <v>6323</v>
      </c>
      <c r="F641" s="419">
        <v>41823</v>
      </c>
      <c r="G641" s="44">
        <v>6323</v>
      </c>
      <c r="H641" s="86">
        <f t="shared" si="9"/>
        <v>0</v>
      </c>
      <c r="I641" s="214"/>
    </row>
    <row r="642" spans="1:9" x14ac:dyDescent="0.25">
      <c r="A642" s="411"/>
      <c r="B642" s="217" t="s">
        <v>1188</v>
      </c>
      <c r="C642" s="363" t="s">
        <v>3681</v>
      </c>
      <c r="D642" s="214" t="s">
        <v>3223</v>
      </c>
      <c r="E642" s="382">
        <v>4525</v>
      </c>
      <c r="F642" s="419">
        <v>41825</v>
      </c>
      <c r="G642" s="44">
        <v>4525</v>
      </c>
      <c r="H642" s="243">
        <f t="shared" si="9"/>
        <v>0</v>
      </c>
      <c r="I642" s="121"/>
    </row>
    <row r="643" spans="1:9" x14ac:dyDescent="0.25">
      <c r="A643" s="406"/>
      <c r="B643" s="285" t="s">
        <v>1719</v>
      </c>
      <c r="C643" s="361" t="s">
        <v>3878</v>
      </c>
      <c r="D643" s="58" t="s">
        <v>3223</v>
      </c>
      <c r="E643" s="235">
        <v>5580</v>
      </c>
      <c r="F643" s="419">
        <v>41831</v>
      </c>
      <c r="G643" s="34">
        <v>5580</v>
      </c>
      <c r="H643" s="243">
        <f t="shared" ref="H643:H706" si="10">E643-G643</f>
        <v>0</v>
      </c>
      <c r="I643" s="121"/>
    </row>
    <row r="644" spans="1:9" x14ac:dyDescent="0.25">
      <c r="A644" s="406"/>
      <c r="B644" s="285" t="s">
        <v>1788</v>
      </c>
      <c r="C644" s="361" t="s">
        <v>3878</v>
      </c>
      <c r="D644" s="58" t="s">
        <v>3223</v>
      </c>
      <c r="E644" s="235">
        <v>10985</v>
      </c>
      <c r="F644" s="420" t="s">
        <v>3898</v>
      </c>
      <c r="G644" s="34">
        <v>10985</v>
      </c>
      <c r="H644" s="243">
        <f t="shared" si="10"/>
        <v>0</v>
      </c>
      <c r="I644" s="121"/>
    </row>
    <row r="645" spans="1:9" x14ac:dyDescent="0.25">
      <c r="A645" s="406"/>
      <c r="B645" s="285" t="s">
        <v>2217</v>
      </c>
      <c r="C645" s="361" t="s">
        <v>3878</v>
      </c>
      <c r="D645" s="214" t="s">
        <v>3223</v>
      </c>
      <c r="E645" s="235">
        <v>2675</v>
      </c>
      <c r="F645" s="419">
        <v>41837</v>
      </c>
      <c r="G645" s="44">
        <v>2675</v>
      </c>
      <c r="H645" s="243">
        <f t="shared" si="10"/>
        <v>0</v>
      </c>
      <c r="I645" s="214"/>
    </row>
    <row r="646" spans="1:9" x14ac:dyDescent="0.25">
      <c r="A646" s="406"/>
      <c r="B646" s="285" t="s">
        <v>1226</v>
      </c>
      <c r="C646" s="361" t="s">
        <v>3878</v>
      </c>
      <c r="D646" s="214" t="s">
        <v>3223</v>
      </c>
      <c r="E646" s="235">
        <v>1991</v>
      </c>
      <c r="F646" s="419">
        <v>41839</v>
      </c>
      <c r="G646" s="44">
        <v>1991</v>
      </c>
      <c r="H646" s="243">
        <f t="shared" si="10"/>
        <v>0</v>
      </c>
      <c r="I646" s="214"/>
    </row>
    <row r="647" spans="1:9" x14ac:dyDescent="0.25">
      <c r="A647" s="406"/>
      <c r="B647" s="285" t="s">
        <v>1903</v>
      </c>
      <c r="C647" s="361" t="s">
        <v>3878</v>
      </c>
      <c r="D647" s="214" t="s">
        <v>3908</v>
      </c>
      <c r="E647" s="235">
        <v>3539</v>
      </c>
      <c r="F647" s="420" t="s">
        <v>3909</v>
      </c>
      <c r="G647" s="44">
        <v>3539</v>
      </c>
      <c r="H647" s="243">
        <f t="shared" si="10"/>
        <v>0</v>
      </c>
      <c r="I647" s="20"/>
    </row>
    <row r="648" spans="1:9" x14ac:dyDescent="0.25">
      <c r="A648" s="406"/>
      <c r="B648" s="285" t="s">
        <v>1684</v>
      </c>
      <c r="C648" s="361" t="s">
        <v>3878</v>
      </c>
      <c r="D648" s="58" t="s">
        <v>3881</v>
      </c>
      <c r="E648" s="235">
        <v>1310.5</v>
      </c>
      <c r="F648" s="419">
        <v>41831</v>
      </c>
      <c r="G648" s="34">
        <v>1310.5</v>
      </c>
      <c r="H648" s="243">
        <f t="shared" si="10"/>
        <v>0</v>
      </c>
      <c r="I648" s="121"/>
    </row>
    <row r="649" spans="1:9" x14ac:dyDescent="0.25">
      <c r="A649" s="406"/>
      <c r="B649" s="217" t="s">
        <v>2147</v>
      </c>
      <c r="C649" s="363" t="s">
        <v>3681</v>
      </c>
      <c r="D649" s="214" t="s">
        <v>64</v>
      </c>
      <c r="E649" s="382">
        <v>11516.5</v>
      </c>
      <c r="F649" s="419">
        <v>41822</v>
      </c>
      <c r="G649" s="44">
        <v>11516.5</v>
      </c>
      <c r="H649" s="86">
        <f t="shared" si="10"/>
        <v>0</v>
      </c>
      <c r="I649" s="214" t="s">
        <v>65</v>
      </c>
    </row>
    <row r="650" spans="1:9" x14ac:dyDescent="0.25">
      <c r="A650" s="406"/>
      <c r="B650" s="217" t="s">
        <v>2287</v>
      </c>
      <c r="C650" s="363" t="s">
        <v>3681</v>
      </c>
      <c r="D650" s="214" t="s">
        <v>64</v>
      </c>
      <c r="E650" s="382">
        <v>27368</v>
      </c>
      <c r="F650" s="419">
        <v>41824</v>
      </c>
      <c r="G650" s="44">
        <v>27368</v>
      </c>
      <c r="H650" s="243">
        <f t="shared" si="10"/>
        <v>0</v>
      </c>
      <c r="I650" s="214" t="s">
        <v>3427</v>
      </c>
    </row>
    <row r="651" spans="1:9" x14ac:dyDescent="0.25">
      <c r="A651" s="406"/>
      <c r="B651" s="217" t="s">
        <v>1279</v>
      </c>
      <c r="C651" s="363" t="s">
        <v>3681</v>
      </c>
      <c r="D651" s="121" t="s">
        <v>64</v>
      </c>
      <c r="E651" s="384">
        <v>14519.2</v>
      </c>
      <c r="F651" s="419">
        <v>41827</v>
      </c>
      <c r="G651" s="34">
        <v>14519.2</v>
      </c>
      <c r="H651" s="243">
        <f t="shared" si="10"/>
        <v>0</v>
      </c>
      <c r="I651" s="121" t="s">
        <v>65</v>
      </c>
    </row>
    <row r="652" spans="1:9" x14ac:dyDescent="0.25">
      <c r="A652" s="406"/>
      <c r="B652" s="285" t="s">
        <v>1823</v>
      </c>
      <c r="C652" s="361" t="s">
        <v>3878</v>
      </c>
      <c r="D652" s="58" t="s">
        <v>64</v>
      </c>
      <c r="E652" s="235">
        <v>16621</v>
      </c>
      <c r="F652" s="419">
        <v>41832</v>
      </c>
      <c r="G652" s="34">
        <v>16621</v>
      </c>
      <c r="H652" s="243">
        <f t="shared" si="10"/>
        <v>0</v>
      </c>
      <c r="I652" s="121" t="s">
        <v>1074</v>
      </c>
    </row>
    <row r="653" spans="1:9" x14ac:dyDescent="0.25">
      <c r="A653" s="406"/>
      <c r="B653" s="285" t="s">
        <v>1929</v>
      </c>
      <c r="C653" s="361" t="s">
        <v>3878</v>
      </c>
      <c r="D653" s="214" t="s">
        <v>64</v>
      </c>
      <c r="E653" s="235">
        <v>5573</v>
      </c>
      <c r="F653" s="419">
        <v>41834</v>
      </c>
      <c r="G653" s="44">
        <v>5573</v>
      </c>
      <c r="H653" s="243">
        <f t="shared" si="10"/>
        <v>0</v>
      </c>
      <c r="I653" s="214" t="s">
        <v>27</v>
      </c>
    </row>
    <row r="654" spans="1:9" x14ac:dyDescent="0.25">
      <c r="A654" s="406"/>
      <c r="B654" s="285" t="s">
        <v>1309</v>
      </c>
      <c r="C654" s="361" t="s">
        <v>3878</v>
      </c>
      <c r="D654" s="214" t="s">
        <v>64</v>
      </c>
      <c r="E654" s="235">
        <v>8389</v>
      </c>
      <c r="F654" s="419">
        <v>41841</v>
      </c>
      <c r="G654" s="44">
        <v>8389</v>
      </c>
      <c r="H654" s="243">
        <f t="shared" si="10"/>
        <v>0</v>
      </c>
      <c r="I654" s="214" t="s">
        <v>65</v>
      </c>
    </row>
    <row r="655" spans="1:9" x14ac:dyDescent="0.25">
      <c r="A655" s="406"/>
      <c r="B655" s="217" t="s">
        <v>1162</v>
      </c>
      <c r="C655" s="363" t="s">
        <v>3681</v>
      </c>
      <c r="D655" s="214" t="s">
        <v>478</v>
      </c>
      <c r="E655" s="382">
        <v>29813.599999999999</v>
      </c>
      <c r="F655" s="419">
        <v>41825</v>
      </c>
      <c r="G655" s="44">
        <v>29813.599999999999</v>
      </c>
      <c r="H655" s="243">
        <f t="shared" si="10"/>
        <v>0</v>
      </c>
      <c r="I655" s="58" t="s">
        <v>12</v>
      </c>
    </row>
    <row r="656" spans="1:9" x14ac:dyDescent="0.25">
      <c r="A656" s="406"/>
      <c r="B656" s="285" t="s">
        <v>1629</v>
      </c>
      <c r="C656" s="361" t="s">
        <v>3878</v>
      </c>
      <c r="D656" s="58" t="s">
        <v>478</v>
      </c>
      <c r="E656" s="235">
        <v>27643.599999999999</v>
      </c>
      <c r="F656" s="425">
        <v>41831</v>
      </c>
      <c r="G656" s="34">
        <v>27643.599999999999</v>
      </c>
      <c r="H656" s="243">
        <f t="shared" si="10"/>
        <v>0</v>
      </c>
      <c r="I656" s="214" t="s">
        <v>27</v>
      </c>
    </row>
    <row r="657" spans="1:9" x14ac:dyDescent="0.25">
      <c r="A657" s="406"/>
      <c r="B657" s="217" t="s">
        <v>1554</v>
      </c>
      <c r="C657" s="363" t="s">
        <v>3681</v>
      </c>
      <c r="D657" s="214" t="s">
        <v>76</v>
      </c>
      <c r="E657" s="235">
        <v>3579</v>
      </c>
      <c r="F657" s="419">
        <v>41830</v>
      </c>
      <c r="G657" s="44">
        <v>3579</v>
      </c>
      <c r="H657" s="243">
        <f t="shared" si="10"/>
        <v>0</v>
      </c>
      <c r="I657" s="214"/>
    </row>
    <row r="658" spans="1:9" x14ac:dyDescent="0.25">
      <c r="A658" s="406">
        <v>41849</v>
      </c>
      <c r="B658" s="446" t="s">
        <v>2082</v>
      </c>
      <c r="C658" s="228" t="s">
        <v>4001</v>
      </c>
      <c r="D658" s="20" t="s">
        <v>76</v>
      </c>
      <c r="E658" s="239">
        <v>5367</v>
      </c>
      <c r="F658" s="419">
        <v>41850</v>
      </c>
      <c r="G658" s="44">
        <v>5367</v>
      </c>
      <c r="H658" s="243">
        <f t="shared" si="10"/>
        <v>0</v>
      </c>
      <c r="I658" s="20" t="s">
        <v>3978</v>
      </c>
    </row>
    <row r="659" spans="1:9" x14ac:dyDescent="0.25">
      <c r="A659" s="406"/>
      <c r="B659" s="217" t="s">
        <v>2106</v>
      </c>
      <c r="C659" s="363" t="s">
        <v>3681</v>
      </c>
      <c r="D659" s="214" t="s">
        <v>370</v>
      </c>
      <c r="E659" s="382">
        <v>62830</v>
      </c>
      <c r="F659" s="422" t="s">
        <v>3810</v>
      </c>
      <c r="G659" s="44">
        <v>62830</v>
      </c>
      <c r="H659" s="86">
        <f t="shared" si="10"/>
        <v>0</v>
      </c>
      <c r="I659" s="214" t="s">
        <v>162</v>
      </c>
    </row>
    <row r="660" spans="1:9" x14ac:dyDescent="0.25">
      <c r="A660" s="406"/>
      <c r="B660" s="217" t="s">
        <v>1144</v>
      </c>
      <c r="C660" s="363" t="s">
        <v>3681</v>
      </c>
      <c r="D660" s="214" t="s">
        <v>370</v>
      </c>
      <c r="E660" s="382">
        <v>25093.7</v>
      </c>
      <c r="F660" s="419">
        <v>41827</v>
      </c>
      <c r="G660" s="44">
        <v>25093.7</v>
      </c>
      <c r="H660" s="243">
        <f t="shared" si="10"/>
        <v>0</v>
      </c>
      <c r="I660" s="214" t="s">
        <v>162</v>
      </c>
    </row>
    <row r="661" spans="1:9" x14ac:dyDescent="0.25">
      <c r="A661" s="406"/>
      <c r="B661" s="217" t="s">
        <v>1398</v>
      </c>
      <c r="C661" s="363" t="s">
        <v>3681</v>
      </c>
      <c r="D661" s="214" t="s">
        <v>370</v>
      </c>
      <c r="E661" s="235">
        <v>5564</v>
      </c>
      <c r="F661" s="419">
        <v>41829</v>
      </c>
      <c r="G661" s="44">
        <v>5564</v>
      </c>
      <c r="H661" s="243">
        <f t="shared" si="10"/>
        <v>0</v>
      </c>
      <c r="I661" s="214"/>
    </row>
    <row r="662" spans="1:9" x14ac:dyDescent="0.25">
      <c r="A662" s="406"/>
      <c r="B662" s="285" t="s">
        <v>1648</v>
      </c>
      <c r="C662" s="361" t="s">
        <v>3878</v>
      </c>
      <c r="D662" s="58" t="s">
        <v>370</v>
      </c>
      <c r="E662" s="235">
        <v>5886.4</v>
      </c>
      <c r="F662" s="425">
        <v>41832</v>
      </c>
      <c r="G662" s="34">
        <v>5886.4</v>
      </c>
      <c r="H662" s="243">
        <f t="shared" si="10"/>
        <v>0</v>
      </c>
      <c r="I662" s="121" t="s">
        <v>162</v>
      </c>
    </row>
    <row r="663" spans="1:9" x14ac:dyDescent="0.25">
      <c r="A663" s="406"/>
      <c r="B663" s="285" t="s">
        <v>1991</v>
      </c>
      <c r="C663" s="361" t="s">
        <v>3878</v>
      </c>
      <c r="D663" s="214" t="s">
        <v>370</v>
      </c>
      <c r="E663" s="235">
        <v>8155.5</v>
      </c>
      <c r="F663" s="419">
        <v>41836</v>
      </c>
      <c r="G663" s="44">
        <v>8155.5</v>
      </c>
      <c r="H663" s="243">
        <f t="shared" si="10"/>
        <v>0</v>
      </c>
      <c r="I663" s="214"/>
    </row>
    <row r="664" spans="1:9" x14ac:dyDescent="0.25">
      <c r="A664" s="406"/>
      <c r="B664" s="285" t="s">
        <v>2296</v>
      </c>
      <c r="C664" s="361" t="s">
        <v>3878</v>
      </c>
      <c r="D664" s="214" t="s">
        <v>370</v>
      </c>
      <c r="E664" s="235">
        <v>6405</v>
      </c>
      <c r="F664" s="419">
        <v>41839</v>
      </c>
      <c r="G664" s="44">
        <v>6405</v>
      </c>
      <c r="H664" s="243">
        <f t="shared" si="10"/>
        <v>0</v>
      </c>
      <c r="I664" s="214" t="s">
        <v>162</v>
      </c>
    </row>
    <row r="665" spans="1:9" x14ac:dyDescent="0.25">
      <c r="A665" s="405"/>
      <c r="B665" s="285" t="s">
        <v>1393</v>
      </c>
      <c r="C665" s="361" t="s">
        <v>3878</v>
      </c>
      <c r="D665" s="214" t="s">
        <v>370</v>
      </c>
      <c r="E665" s="235">
        <v>102066.2</v>
      </c>
      <c r="F665" s="419">
        <v>41843</v>
      </c>
      <c r="G665" s="44">
        <v>102066.2</v>
      </c>
      <c r="H665" s="243">
        <f t="shared" si="10"/>
        <v>0</v>
      </c>
      <c r="I665" s="214" t="s">
        <v>162</v>
      </c>
    </row>
    <row r="666" spans="1:9" x14ac:dyDescent="0.25">
      <c r="A666" s="405">
        <v>41845</v>
      </c>
      <c r="B666" s="446" t="s">
        <v>1705</v>
      </c>
      <c r="C666" s="228" t="s">
        <v>4001</v>
      </c>
      <c r="D666" s="214" t="s">
        <v>370</v>
      </c>
      <c r="E666" s="235">
        <v>7893.6</v>
      </c>
      <c r="F666" s="419">
        <v>41846</v>
      </c>
      <c r="G666" s="44">
        <v>7893.6</v>
      </c>
      <c r="H666" s="243">
        <f t="shared" si="10"/>
        <v>0</v>
      </c>
      <c r="I666" s="214" t="s">
        <v>162</v>
      </c>
    </row>
    <row r="667" spans="1:9" x14ac:dyDescent="0.25">
      <c r="A667" s="405"/>
      <c r="B667" s="217" t="s">
        <v>2078</v>
      </c>
      <c r="C667" s="363" t="s">
        <v>3681</v>
      </c>
      <c r="D667" s="214" t="s">
        <v>257</v>
      </c>
      <c r="E667" s="382">
        <v>15358</v>
      </c>
      <c r="F667" s="419">
        <v>41822</v>
      </c>
      <c r="G667" s="44">
        <v>15358</v>
      </c>
      <c r="H667" s="86">
        <f t="shared" si="10"/>
        <v>0</v>
      </c>
      <c r="I667" s="214" t="s">
        <v>3427</v>
      </c>
    </row>
    <row r="668" spans="1:9" x14ac:dyDescent="0.25">
      <c r="A668" s="406"/>
      <c r="B668" s="217" t="s">
        <v>1458</v>
      </c>
      <c r="C668" s="363" t="s">
        <v>3681</v>
      </c>
      <c r="D668" s="214" t="s">
        <v>257</v>
      </c>
      <c r="E668" s="235">
        <v>16754.599999999999</v>
      </c>
      <c r="F668" s="419">
        <v>41829</v>
      </c>
      <c r="G668" s="44">
        <v>16754.599999999999</v>
      </c>
      <c r="H668" s="243">
        <f t="shared" si="10"/>
        <v>0</v>
      </c>
      <c r="I668" s="214" t="s">
        <v>217</v>
      </c>
    </row>
    <row r="669" spans="1:9" x14ac:dyDescent="0.25">
      <c r="A669" s="406"/>
      <c r="B669" s="285" t="s">
        <v>2096</v>
      </c>
      <c r="C669" s="361" t="s">
        <v>3878</v>
      </c>
      <c r="D669" s="214" t="s">
        <v>257</v>
      </c>
      <c r="E669" s="235">
        <v>17738</v>
      </c>
      <c r="F669" s="419">
        <v>41836</v>
      </c>
      <c r="G669" s="44">
        <v>17738</v>
      </c>
      <c r="H669" s="243">
        <f t="shared" si="10"/>
        <v>0</v>
      </c>
      <c r="I669" s="214" t="s">
        <v>30</v>
      </c>
    </row>
    <row r="670" spans="1:9" x14ac:dyDescent="0.25">
      <c r="A670" s="406"/>
      <c r="B670" s="285" t="s">
        <v>1429</v>
      </c>
      <c r="C670" s="361" t="s">
        <v>3878</v>
      </c>
      <c r="D670" s="20" t="s">
        <v>257</v>
      </c>
      <c r="E670" s="239">
        <v>13809</v>
      </c>
      <c r="F670" s="419">
        <v>41842</v>
      </c>
      <c r="G670" s="44">
        <v>13809</v>
      </c>
      <c r="H670" s="243">
        <f t="shared" si="10"/>
        <v>0</v>
      </c>
      <c r="I670" s="20" t="s">
        <v>27</v>
      </c>
    </row>
    <row r="671" spans="1:9" x14ac:dyDescent="0.25">
      <c r="A671" s="406"/>
      <c r="B671" s="285" t="s">
        <v>1486</v>
      </c>
      <c r="C671" s="361" t="s">
        <v>3878</v>
      </c>
      <c r="D671" s="20" t="s">
        <v>257</v>
      </c>
      <c r="E671" s="239">
        <v>2378</v>
      </c>
      <c r="F671" s="419">
        <v>41843</v>
      </c>
      <c r="G671" s="44">
        <v>2378</v>
      </c>
      <c r="H671" s="243">
        <f t="shared" si="10"/>
        <v>0</v>
      </c>
      <c r="I671" s="20" t="s">
        <v>12</v>
      </c>
    </row>
    <row r="672" spans="1:9" ht="34.5" x14ac:dyDescent="0.25">
      <c r="A672" s="406">
        <v>41849</v>
      </c>
      <c r="B672" s="446" t="s">
        <v>2074</v>
      </c>
      <c r="C672" s="228" t="s">
        <v>4001</v>
      </c>
      <c r="D672" s="20" t="s">
        <v>257</v>
      </c>
      <c r="E672" s="239">
        <v>17291</v>
      </c>
      <c r="F672" s="419">
        <v>41850</v>
      </c>
      <c r="G672" s="44">
        <v>17291</v>
      </c>
      <c r="H672" s="243">
        <f t="shared" si="10"/>
        <v>0</v>
      </c>
      <c r="I672" s="20" t="s">
        <v>3978</v>
      </c>
    </row>
    <row r="673" spans="1:9" x14ac:dyDescent="0.25">
      <c r="A673" s="406"/>
      <c r="B673" s="285" t="s">
        <v>1351</v>
      </c>
      <c r="C673" s="361" t="s">
        <v>3878</v>
      </c>
      <c r="D673" s="214" t="s">
        <v>3980</v>
      </c>
      <c r="E673" s="235">
        <v>2783</v>
      </c>
      <c r="F673" s="419">
        <v>41841</v>
      </c>
      <c r="G673" s="44">
        <v>2783</v>
      </c>
      <c r="H673" s="243">
        <f t="shared" si="10"/>
        <v>0</v>
      </c>
      <c r="I673" s="214"/>
    </row>
    <row r="674" spans="1:9" x14ac:dyDescent="0.25">
      <c r="A674" s="406"/>
      <c r="B674" s="285" t="s">
        <v>1387</v>
      </c>
      <c r="C674" s="361" t="s">
        <v>3878</v>
      </c>
      <c r="D674" s="214" t="s">
        <v>396</v>
      </c>
      <c r="E674" s="235">
        <v>478.5</v>
      </c>
      <c r="F674" s="419">
        <v>41841</v>
      </c>
      <c r="G674" s="44">
        <v>478.5</v>
      </c>
      <c r="H674" s="243">
        <f t="shared" si="10"/>
        <v>0</v>
      </c>
      <c r="I674" s="214"/>
    </row>
    <row r="675" spans="1:9" x14ac:dyDescent="0.25">
      <c r="A675" s="406"/>
      <c r="B675" s="285" t="s">
        <v>1451</v>
      </c>
      <c r="C675" s="361" t="s">
        <v>3878</v>
      </c>
      <c r="D675" s="20" t="s">
        <v>396</v>
      </c>
      <c r="E675" s="239">
        <v>468</v>
      </c>
      <c r="F675" s="419">
        <v>41842</v>
      </c>
      <c r="G675" s="44">
        <v>468</v>
      </c>
      <c r="H675" s="243">
        <f t="shared" si="10"/>
        <v>0</v>
      </c>
      <c r="I675" s="20"/>
    </row>
    <row r="676" spans="1:9" x14ac:dyDescent="0.25">
      <c r="A676" s="406">
        <v>41845</v>
      </c>
      <c r="B676" s="446" t="s">
        <v>1793</v>
      </c>
      <c r="C676" s="228" t="s">
        <v>4001</v>
      </c>
      <c r="D676" s="214" t="s">
        <v>396</v>
      </c>
      <c r="E676" s="235">
        <v>619</v>
      </c>
      <c r="F676" s="419">
        <v>41845</v>
      </c>
      <c r="G676" s="44">
        <v>619</v>
      </c>
      <c r="H676" s="243">
        <f t="shared" si="10"/>
        <v>0</v>
      </c>
      <c r="I676" s="214"/>
    </row>
    <row r="677" spans="1:9" x14ac:dyDescent="0.25">
      <c r="A677" s="414">
        <v>41848</v>
      </c>
      <c r="B677" s="446" t="s">
        <v>2030</v>
      </c>
      <c r="C677" s="228" t="s">
        <v>4001</v>
      </c>
      <c r="D677" s="214" t="s">
        <v>396</v>
      </c>
      <c r="E677" s="235">
        <v>608.5</v>
      </c>
      <c r="F677" s="419">
        <v>41848</v>
      </c>
      <c r="G677" s="44">
        <v>608.5</v>
      </c>
      <c r="H677" s="243">
        <f t="shared" si="10"/>
        <v>0</v>
      </c>
      <c r="I677" s="214"/>
    </row>
    <row r="678" spans="1:9" x14ac:dyDescent="0.25">
      <c r="A678" s="406">
        <v>41849</v>
      </c>
      <c r="B678" s="446" t="s">
        <v>2095</v>
      </c>
      <c r="C678" s="228" t="s">
        <v>4001</v>
      </c>
      <c r="D678" s="20" t="s">
        <v>396</v>
      </c>
      <c r="E678" s="239">
        <v>559</v>
      </c>
      <c r="F678" s="419">
        <v>41849</v>
      </c>
      <c r="G678" s="44">
        <v>559</v>
      </c>
      <c r="H678" s="243">
        <f t="shared" si="10"/>
        <v>0</v>
      </c>
      <c r="I678" s="20"/>
    </row>
    <row r="679" spans="1:9" x14ac:dyDescent="0.25">
      <c r="A679" s="406">
        <v>41851</v>
      </c>
      <c r="B679" s="446" t="s">
        <v>2280</v>
      </c>
      <c r="C679" s="228" t="s">
        <v>4001</v>
      </c>
      <c r="D679" s="20" t="s">
        <v>396</v>
      </c>
      <c r="E679" s="239">
        <v>7774</v>
      </c>
      <c r="F679" s="419">
        <v>41851</v>
      </c>
      <c r="G679" s="44">
        <v>7774</v>
      </c>
      <c r="H679" s="243">
        <f t="shared" si="10"/>
        <v>0</v>
      </c>
      <c r="I679" s="20"/>
    </row>
    <row r="680" spans="1:9" x14ac:dyDescent="0.25">
      <c r="A680" s="406"/>
      <c r="B680" s="285" t="s">
        <v>1949</v>
      </c>
      <c r="C680" s="361" t="s">
        <v>3878</v>
      </c>
      <c r="D680" s="214" t="s">
        <v>3910</v>
      </c>
      <c r="E680" s="235">
        <v>2475</v>
      </c>
      <c r="F680" s="419">
        <v>41834</v>
      </c>
      <c r="G680" s="44">
        <v>2475</v>
      </c>
      <c r="H680" s="243">
        <f t="shared" si="10"/>
        <v>0</v>
      </c>
      <c r="I680" s="214"/>
    </row>
    <row r="681" spans="1:9" x14ac:dyDescent="0.25">
      <c r="A681" s="406"/>
      <c r="B681" s="217" t="s">
        <v>1614</v>
      </c>
      <c r="C681" s="363" t="s">
        <v>3681</v>
      </c>
      <c r="D681" s="214" t="s">
        <v>107</v>
      </c>
      <c r="E681" s="235">
        <v>63627.9</v>
      </c>
      <c r="F681" s="419">
        <v>41832</v>
      </c>
      <c r="G681" s="44">
        <v>63627.9</v>
      </c>
      <c r="H681" s="243">
        <f t="shared" si="10"/>
        <v>0</v>
      </c>
      <c r="I681" s="214"/>
    </row>
    <row r="682" spans="1:9" x14ac:dyDescent="0.25">
      <c r="A682" s="406"/>
      <c r="B682" s="217" t="s">
        <v>1536</v>
      </c>
      <c r="C682" s="363" t="s">
        <v>3681</v>
      </c>
      <c r="D682" s="214" t="s">
        <v>35</v>
      </c>
      <c r="E682" s="235">
        <v>15334</v>
      </c>
      <c r="F682" s="419">
        <v>41829</v>
      </c>
      <c r="G682" s="44">
        <v>15334</v>
      </c>
      <c r="H682" s="243">
        <f t="shared" si="10"/>
        <v>0</v>
      </c>
      <c r="I682" s="214"/>
    </row>
    <row r="683" spans="1:9" x14ac:dyDescent="0.25">
      <c r="A683" s="406"/>
      <c r="B683" s="285" t="s">
        <v>1808</v>
      </c>
      <c r="C683" s="361" t="s">
        <v>3878</v>
      </c>
      <c r="D683" s="58" t="s">
        <v>105</v>
      </c>
      <c r="E683" s="235">
        <v>3168</v>
      </c>
      <c r="F683" s="419">
        <v>41832</v>
      </c>
      <c r="G683" s="34">
        <v>3168</v>
      </c>
      <c r="H683" s="243">
        <f t="shared" si="10"/>
        <v>0</v>
      </c>
      <c r="I683" s="121"/>
    </row>
    <row r="684" spans="1:9" x14ac:dyDescent="0.25">
      <c r="A684" s="406"/>
      <c r="B684" s="285" t="s">
        <v>1336</v>
      </c>
      <c r="C684" s="361" t="s">
        <v>3878</v>
      </c>
      <c r="D684" s="214" t="s">
        <v>105</v>
      </c>
      <c r="E684" s="235">
        <v>4169</v>
      </c>
      <c r="F684" s="419">
        <v>41841</v>
      </c>
      <c r="G684" s="44">
        <v>4169</v>
      </c>
      <c r="H684" s="243">
        <f t="shared" si="10"/>
        <v>0</v>
      </c>
      <c r="I684" s="214"/>
    </row>
    <row r="685" spans="1:9" x14ac:dyDescent="0.25">
      <c r="A685" s="414">
        <v>41846</v>
      </c>
      <c r="B685" s="446" t="s">
        <v>1831</v>
      </c>
      <c r="C685" s="228" t="s">
        <v>4001</v>
      </c>
      <c r="D685" s="214" t="s">
        <v>105</v>
      </c>
      <c r="E685" s="235">
        <v>4004</v>
      </c>
      <c r="F685" s="419">
        <v>41846</v>
      </c>
      <c r="G685" s="44">
        <v>4004</v>
      </c>
      <c r="H685" s="243">
        <f t="shared" si="10"/>
        <v>0</v>
      </c>
      <c r="I685" s="121"/>
    </row>
    <row r="686" spans="1:9" x14ac:dyDescent="0.25">
      <c r="A686" s="406"/>
      <c r="B686" s="285" t="s">
        <v>2140</v>
      </c>
      <c r="C686" s="361" t="s">
        <v>3878</v>
      </c>
      <c r="D686" s="214" t="s">
        <v>1697</v>
      </c>
      <c r="E686" s="235">
        <v>1650</v>
      </c>
      <c r="F686" s="419">
        <v>41836</v>
      </c>
      <c r="G686" s="44">
        <v>1650</v>
      </c>
      <c r="H686" s="243">
        <f t="shared" si="10"/>
        <v>0</v>
      </c>
      <c r="I686" s="214"/>
    </row>
    <row r="687" spans="1:9" x14ac:dyDescent="0.25">
      <c r="A687" s="406"/>
      <c r="B687" s="285" t="s">
        <v>2232</v>
      </c>
      <c r="C687" s="361" t="s">
        <v>3878</v>
      </c>
      <c r="D687" s="214" t="s">
        <v>1697</v>
      </c>
      <c r="E687" s="235">
        <v>1925</v>
      </c>
      <c r="F687" s="419">
        <v>41837</v>
      </c>
      <c r="G687" s="44">
        <v>1925</v>
      </c>
      <c r="H687" s="243">
        <f t="shared" si="10"/>
        <v>0</v>
      </c>
      <c r="I687" s="214"/>
    </row>
    <row r="688" spans="1:9" x14ac:dyDescent="0.25">
      <c r="A688" s="406"/>
      <c r="B688" s="285" t="s">
        <v>2338</v>
      </c>
      <c r="C688" s="361" t="s">
        <v>3878</v>
      </c>
      <c r="D688" s="214" t="s">
        <v>1697</v>
      </c>
      <c r="E688" s="235">
        <v>1650</v>
      </c>
      <c r="F688" s="419">
        <v>41838</v>
      </c>
      <c r="G688" s="44">
        <v>1650</v>
      </c>
      <c r="H688" s="243">
        <f t="shared" si="10"/>
        <v>0</v>
      </c>
      <c r="I688" s="214"/>
    </row>
    <row r="689" spans="1:9" x14ac:dyDescent="0.25">
      <c r="A689" s="406"/>
      <c r="B689" s="285" t="s">
        <v>1212</v>
      </c>
      <c r="C689" s="361" t="s">
        <v>3878</v>
      </c>
      <c r="D689" s="214" t="s">
        <v>1697</v>
      </c>
      <c r="E689" s="235">
        <v>2750</v>
      </c>
      <c r="F689" s="419">
        <v>41839</v>
      </c>
      <c r="G689" s="44">
        <v>2750</v>
      </c>
      <c r="H689" s="243">
        <f t="shared" si="10"/>
        <v>0</v>
      </c>
      <c r="I689" s="214"/>
    </row>
    <row r="690" spans="1:9" x14ac:dyDescent="0.25">
      <c r="A690" s="406"/>
      <c r="B690" s="285" t="s">
        <v>1431</v>
      </c>
      <c r="C690" s="361" t="s">
        <v>3878</v>
      </c>
      <c r="D690" s="20" t="s">
        <v>1697</v>
      </c>
      <c r="E690" s="239">
        <v>3337</v>
      </c>
      <c r="F690" s="419">
        <v>41842</v>
      </c>
      <c r="G690" s="44">
        <v>3337</v>
      </c>
      <c r="H690" s="243">
        <f t="shared" si="10"/>
        <v>0</v>
      </c>
      <c r="I690" s="20"/>
    </row>
    <row r="691" spans="1:9" x14ac:dyDescent="0.25">
      <c r="A691" s="406"/>
      <c r="B691" s="285" t="s">
        <v>1503</v>
      </c>
      <c r="C691" s="361" t="s">
        <v>3878</v>
      </c>
      <c r="D691" s="214" t="s">
        <v>1697</v>
      </c>
      <c r="E691" s="235">
        <v>3360</v>
      </c>
      <c r="F691" s="419">
        <v>41843</v>
      </c>
      <c r="G691" s="44">
        <v>3360</v>
      </c>
      <c r="H691" s="243">
        <f t="shared" si="10"/>
        <v>0</v>
      </c>
      <c r="I691" s="214"/>
    </row>
    <row r="692" spans="1:9" x14ac:dyDescent="0.25">
      <c r="A692" s="414">
        <v>41844</v>
      </c>
      <c r="B692" s="285" t="s">
        <v>1612</v>
      </c>
      <c r="C692" s="361" t="s">
        <v>3878</v>
      </c>
      <c r="D692" s="214" t="s">
        <v>1697</v>
      </c>
      <c r="E692" s="235">
        <v>3461</v>
      </c>
      <c r="F692" s="419">
        <v>41844</v>
      </c>
      <c r="G692" s="44">
        <v>3461</v>
      </c>
      <c r="H692" s="243">
        <f t="shared" si="10"/>
        <v>0</v>
      </c>
      <c r="I692" s="214"/>
    </row>
    <row r="693" spans="1:9" x14ac:dyDescent="0.25">
      <c r="A693" s="414">
        <v>41844</v>
      </c>
      <c r="B693" s="285" t="s">
        <v>1615</v>
      </c>
      <c r="C693" s="361" t="s">
        <v>3878</v>
      </c>
      <c r="D693" s="214" t="s">
        <v>1697</v>
      </c>
      <c r="E693" s="235">
        <v>996</v>
      </c>
      <c r="F693" s="419">
        <v>41844</v>
      </c>
      <c r="G693" s="44">
        <v>996</v>
      </c>
      <c r="H693" s="243">
        <f t="shared" si="10"/>
        <v>0</v>
      </c>
      <c r="I693" s="214"/>
    </row>
    <row r="694" spans="1:9" x14ac:dyDescent="0.25">
      <c r="A694" s="406">
        <v>41845</v>
      </c>
      <c r="B694" s="446" t="s">
        <v>1720</v>
      </c>
      <c r="C694" s="228" t="s">
        <v>4001</v>
      </c>
      <c r="D694" s="214" t="s">
        <v>1697</v>
      </c>
      <c r="E694" s="235">
        <v>2654.5</v>
      </c>
      <c r="F694" s="419">
        <v>41845</v>
      </c>
      <c r="G694" s="44">
        <v>2654.5</v>
      </c>
      <c r="H694" s="243">
        <f t="shared" si="10"/>
        <v>0</v>
      </c>
      <c r="I694" s="214"/>
    </row>
    <row r="695" spans="1:9" x14ac:dyDescent="0.25">
      <c r="A695" s="414">
        <v>41846</v>
      </c>
      <c r="B695" s="446" t="s">
        <v>1839</v>
      </c>
      <c r="C695" s="228" t="s">
        <v>4001</v>
      </c>
      <c r="D695" s="214" t="s">
        <v>1697</v>
      </c>
      <c r="E695" s="235">
        <v>2118</v>
      </c>
      <c r="F695" s="419">
        <v>41846</v>
      </c>
      <c r="G695" s="44">
        <v>2118</v>
      </c>
      <c r="H695" s="243">
        <f t="shared" si="10"/>
        <v>0</v>
      </c>
      <c r="I695" s="121"/>
    </row>
    <row r="696" spans="1:9" x14ac:dyDescent="0.25">
      <c r="A696" s="414">
        <v>41848</v>
      </c>
      <c r="B696" s="446" t="s">
        <v>1984</v>
      </c>
      <c r="C696" s="228" t="s">
        <v>4001</v>
      </c>
      <c r="D696" s="214" t="s">
        <v>1697</v>
      </c>
      <c r="E696" s="235">
        <v>4446</v>
      </c>
      <c r="F696" s="419">
        <v>41848</v>
      </c>
      <c r="G696" s="44">
        <v>4446</v>
      </c>
      <c r="H696" s="243">
        <f t="shared" si="10"/>
        <v>0</v>
      </c>
      <c r="I696" s="214"/>
    </row>
    <row r="697" spans="1:9" x14ac:dyDescent="0.25">
      <c r="A697" s="406">
        <v>41849</v>
      </c>
      <c r="B697" s="446" t="s">
        <v>2067</v>
      </c>
      <c r="C697" s="228" t="s">
        <v>4001</v>
      </c>
      <c r="D697" s="20" t="s">
        <v>1697</v>
      </c>
      <c r="E697" s="239">
        <v>3762</v>
      </c>
      <c r="F697" s="419">
        <v>41849</v>
      </c>
      <c r="G697" s="44">
        <v>3762</v>
      </c>
      <c r="H697" s="243">
        <f t="shared" si="10"/>
        <v>0</v>
      </c>
      <c r="I697" s="20"/>
    </row>
    <row r="698" spans="1:9" x14ac:dyDescent="0.25">
      <c r="A698" s="414">
        <v>41850</v>
      </c>
      <c r="B698" s="446" t="s">
        <v>2171</v>
      </c>
      <c r="C698" s="228" t="s">
        <v>4001</v>
      </c>
      <c r="D698" s="214" t="s">
        <v>1697</v>
      </c>
      <c r="E698" s="235">
        <v>2719</v>
      </c>
      <c r="F698" s="419">
        <v>41850</v>
      </c>
      <c r="G698" s="44">
        <v>2719</v>
      </c>
      <c r="H698" s="243">
        <f t="shared" si="10"/>
        <v>0</v>
      </c>
      <c r="I698" s="214"/>
    </row>
    <row r="699" spans="1:9" x14ac:dyDescent="0.25">
      <c r="A699" s="406">
        <v>41851</v>
      </c>
      <c r="B699" s="446" t="s">
        <v>2222</v>
      </c>
      <c r="C699" s="228" t="s">
        <v>4001</v>
      </c>
      <c r="D699" s="20" t="s">
        <v>1697</v>
      </c>
      <c r="E699" s="239">
        <v>2297</v>
      </c>
      <c r="F699" s="419">
        <v>41851</v>
      </c>
      <c r="G699" s="44">
        <v>2297</v>
      </c>
      <c r="H699" s="243">
        <f t="shared" si="10"/>
        <v>0</v>
      </c>
      <c r="I699" s="20"/>
    </row>
    <row r="700" spans="1:9" x14ac:dyDescent="0.25">
      <c r="A700" s="406"/>
      <c r="B700" s="217" t="s">
        <v>2048</v>
      </c>
      <c r="C700" s="363" t="s">
        <v>3681</v>
      </c>
      <c r="D700" s="214" t="s">
        <v>22</v>
      </c>
      <c r="E700" s="382">
        <v>4632</v>
      </c>
      <c r="F700" s="419">
        <v>41821</v>
      </c>
      <c r="G700" s="44">
        <v>4632</v>
      </c>
      <c r="H700" s="86">
        <f t="shared" si="10"/>
        <v>0</v>
      </c>
      <c r="I700" s="214"/>
    </row>
    <row r="701" spans="1:9" x14ac:dyDescent="0.25">
      <c r="A701" s="406"/>
      <c r="B701" s="217" t="s">
        <v>2323</v>
      </c>
      <c r="C701" s="363" t="s">
        <v>3681</v>
      </c>
      <c r="D701" s="214" t="s">
        <v>22</v>
      </c>
      <c r="E701" s="382">
        <v>2133.5</v>
      </c>
      <c r="F701" s="419">
        <v>41824</v>
      </c>
      <c r="G701" s="44">
        <v>2133.5</v>
      </c>
      <c r="H701" s="243">
        <f t="shared" si="10"/>
        <v>0</v>
      </c>
      <c r="I701" s="214"/>
    </row>
    <row r="702" spans="1:9" x14ac:dyDescent="0.25">
      <c r="A702" s="406"/>
      <c r="B702" s="217" t="s">
        <v>1337</v>
      </c>
      <c r="C702" s="363" t="s">
        <v>3681</v>
      </c>
      <c r="D702" s="214" t="s">
        <v>22</v>
      </c>
      <c r="E702" s="235">
        <v>373</v>
      </c>
      <c r="F702" s="419">
        <v>41827</v>
      </c>
      <c r="G702" s="44">
        <v>373</v>
      </c>
      <c r="H702" s="243">
        <f t="shared" si="10"/>
        <v>0</v>
      </c>
      <c r="I702" s="214"/>
    </row>
    <row r="703" spans="1:9" x14ac:dyDescent="0.25">
      <c r="A703" s="406"/>
      <c r="B703" s="217" t="s">
        <v>1392</v>
      </c>
      <c r="C703" s="363" t="s">
        <v>3681</v>
      </c>
      <c r="D703" s="214" t="s">
        <v>22</v>
      </c>
      <c r="E703" s="235">
        <v>9240.5</v>
      </c>
      <c r="F703" s="419">
        <v>41829</v>
      </c>
      <c r="G703" s="44">
        <v>9240.5</v>
      </c>
      <c r="H703" s="243">
        <f t="shared" si="10"/>
        <v>0</v>
      </c>
      <c r="I703" s="214"/>
    </row>
    <row r="704" spans="1:9" x14ac:dyDescent="0.25">
      <c r="A704" s="406"/>
      <c r="B704" s="217" t="s">
        <v>1433</v>
      </c>
      <c r="C704" s="363" t="s">
        <v>3681</v>
      </c>
      <c r="D704" s="214" t="s">
        <v>22</v>
      </c>
      <c r="E704" s="235">
        <v>2061</v>
      </c>
      <c r="F704" s="419">
        <v>41828</v>
      </c>
      <c r="G704" s="44">
        <v>2061</v>
      </c>
      <c r="H704" s="243">
        <f t="shared" si="10"/>
        <v>0</v>
      </c>
      <c r="I704" s="214"/>
    </row>
    <row r="705" spans="1:9" x14ac:dyDescent="0.25">
      <c r="A705" s="406"/>
      <c r="B705" s="217" t="s">
        <v>1532</v>
      </c>
      <c r="C705" s="363" t="s">
        <v>3681</v>
      </c>
      <c r="D705" s="214" t="s">
        <v>22</v>
      </c>
      <c r="E705" s="235">
        <v>5303</v>
      </c>
      <c r="F705" s="419">
        <v>41829</v>
      </c>
      <c r="G705" s="44">
        <v>5303</v>
      </c>
      <c r="H705" s="243">
        <f t="shared" si="10"/>
        <v>0</v>
      </c>
      <c r="I705" s="214"/>
    </row>
    <row r="706" spans="1:9" x14ac:dyDescent="0.25">
      <c r="A706" s="406"/>
      <c r="B706" s="217" t="s">
        <v>1593</v>
      </c>
      <c r="C706" s="363" t="s">
        <v>3681</v>
      </c>
      <c r="D706" s="214" t="s">
        <v>22</v>
      </c>
      <c r="E706" s="235">
        <v>1477</v>
      </c>
      <c r="F706" s="419">
        <v>41830</v>
      </c>
      <c r="G706" s="44">
        <v>1477</v>
      </c>
      <c r="H706" s="243">
        <f t="shared" si="10"/>
        <v>0</v>
      </c>
      <c r="I706" s="214"/>
    </row>
    <row r="707" spans="1:9" x14ac:dyDescent="0.25">
      <c r="A707" s="406"/>
      <c r="B707" s="285" t="s">
        <v>1655</v>
      </c>
      <c r="C707" s="361" t="s">
        <v>3878</v>
      </c>
      <c r="D707" s="58" t="s">
        <v>22</v>
      </c>
      <c r="E707" s="235">
        <v>9187</v>
      </c>
      <c r="F707" s="425">
        <v>41832</v>
      </c>
      <c r="G707" s="56">
        <v>9187</v>
      </c>
      <c r="H707" s="243">
        <f t="shared" ref="H707:H770" si="11">E707-G707</f>
        <v>0</v>
      </c>
      <c r="I707" s="121" t="s">
        <v>162</v>
      </c>
    </row>
    <row r="708" spans="1:9" x14ac:dyDescent="0.25">
      <c r="A708" s="406"/>
      <c r="B708" s="285" t="s">
        <v>1794</v>
      </c>
      <c r="C708" s="361" t="s">
        <v>3878</v>
      </c>
      <c r="D708" s="58" t="s">
        <v>22</v>
      </c>
      <c r="E708" s="235">
        <v>2373</v>
      </c>
      <c r="F708" s="419">
        <v>41832</v>
      </c>
      <c r="G708" s="34">
        <v>2373</v>
      </c>
      <c r="H708" s="243">
        <f t="shared" si="11"/>
        <v>0</v>
      </c>
      <c r="I708" s="121"/>
    </row>
    <row r="709" spans="1:9" x14ac:dyDescent="0.25">
      <c r="A709" s="406"/>
      <c r="B709" s="285" t="s">
        <v>2042</v>
      </c>
      <c r="C709" s="361" t="s">
        <v>3878</v>
      </c>
      <c r="D709" s="214" t="s">
        <v>22</v>
      </c>
      <c r="E709" s="235">
        <v>1411</v>
      </c>
      <c r="F709" s="419">
        <v>41835</v>
      </c>
      <c r="G709" s="44">
        <v>1411</v>
      </c>
      <c r="H709" s="243">
        <f t="shared" si="11"/>
        <v>0</v>
      </c>
      <c r="I709" s="214"/>
    </row>
    <row r="710" spans="1:9" x14ac:dyDescent="0.25">
      <c r="A710" s="406"/>
      <c r="B710" s="285" t="s">
        <v>2225</v>
      </c>
      <c r="C710" s="361" t="s">
        <v>3878</v>
      </c>
      <c r="D710" s="214" t="s">
        <v>22</v>
      </c>
      <c r="E710" s="235">
        <v>2092</v>
      </c>
      <c r="F710" s="419">
        <v>41837</v>
      </c>
      <c r="G710" s="44">
        <v>2092</v>
      </c>
      <c r="H710" s="243">
        <f t="shared" si="11"/>
        <v>0</v>
      </c>
      <c r="I710" s="214"/>
    </row>
    <row r="711" spans="1:9" x14ac:dyDescent="0.25">
      <c r="A711" s="406"/>
      <c r="B711" s="285" t="s">
        <v>1229</v>
      </c>
      <c r="C711" s="361" t="s">
        <v>3878</v>
      </c>
      <c r="D711" s="214" t="s">
        <v>22</v>
      </c>
      <c r="E711" s="235">
        <v>1724</v>
      </c>
      <c r="F711" s="419">
        <v>41839</v>
      </c>
      <c r="G711" s="44">
        <v>1724</v>
      </c>
      <c r="H711" s="243">
        <f t="shared" si="11"/>
        <v>0</v>
      </c>
      <c r="I711" s="214"/>
    </row>
    <row r="712" spans="1:9" x14ac:dyDescent="0.25">
      <c r="A712" s="406"/>
      <c r="B712" s="285" t="s">
        <v>1448</v>
      </c>
      <c r="C712" s="361" t="s">
        <v>3878</v>
      </c>
      <c r="D712" s="20" t="s">
        <v>22</v>
      </c>
      <c r="E712" s="239">
        <v>1949</v>
      </c>
      <c r="F712" s="419">
        <v>41842</v>
      </c>
      <c r="G712" s="44">
        <v>1949</v>
      </c>
      <c r="H712" s="243">
        <f t="shared" si="11"/>
        <v>0</v>
      </c>
      <c r="I712" s="20"/>
    </row>
    <row r="713" spans="1:9" x14ac:dyDescent="0.25">
      <c r="A713" s="414">
        <v>41844</v>
      </c>
      <c r="B713" s="446" t="s">
        <v>1642</v>
      </c>
      <c r="C713" s="228" t="s">
        <v>4001</v>
      </c>
      <c r="D713" s="214" t="s">
        <v>22</v>
      </c>
      <c r="E713" s="235">
        <v>1566</v>
      </c>
      <c r="F713" s="419">
        <v>41844</v>
      </c>
      <c r="G713" s="44">
        <v>1566</v>
      </c>
      <c r="H713" s="243">
        <f t="shared" si="11"/>
        <v>0</v>
      </c>
      <c r="I713" s="214"/>
    </row>
    <row r="714" spans="1:9" x14ac:dyDescent="0.25">
      <c r="A714" s="414">
        <v>41848</v>
      </c>
      <c r="B714" s="446" t="s">
        <v>1990</v>
      </c>
      <c r="C714" s="228" t="s">
        <v>4001</v>
      </c>
      <c r="D714" s="214" t="s">
        <v>22</v>
      </c>
      <c r="E714" s="235">
        <v>2262</v>
      </c>
      <c r="F714" s="419">
        <v>41848</v>
      </c>
      <c r="G714" s="44">
        <v>2262</v>
      </c>
      <c r="H714" s="243">
        <f t="shared" si="11"/>
        <v>0</v>
      </c>
      <c r="I714" s="214"/>
    </row>
    <row r="715" spans="1:9" x14ac:dyDescent="0.25">
      <c r="A715" s="406">
        <v>41821</v>
      </c>
      <c r="B715" s="217" t="s">
        <v>2006</v>
      </c>
      <c r="C715" s="363" t="s">
        <v>3681</v>
      </c>
      <c r="D715" s="214" t="s">
        <v>62</v>
      </c>
      <c r="E715" s="382">
        <v>9655.5</v>
      </c>
      <c r="F715" s="419">
        <v>41822</v>
      </c>
      <c r="G715" s="44">
        <v>9655.5</v>
      </c>
      <c r="H715" s="86">
        <f t="shared" si="11"/>
        <v>0</v>
      </c>
      <c r="I715" s="214" t="s">
        <v>21</v>
      </c>
    </row>
    <row r="716" spans="1:9" x14ac:dyDescent="0.25">
      <c r="A716" s="406"/>
      <c r="B716" s="217" t="s">
        <v>2144</v>
      </c>
      <c r="C716" s="363" t="s">
        <v>3681</v>
      </c>
      <c r="D716" s="214" t="s">
        <v>62</v>
      </c>
      <c r="E716" s="382">
        <v>23462</v>
      </c>
      <c r="F716" s="419">
        <v>41822</v>
      </c>
      <c r="G716" s="44">
        <v>23462</v>
      </c>
      <c r="H716" s="86">
        <f t="shared" si="11"/>
        <v>0</v>
      </c>
      <c r="I716" s="214"/>
    </row>
    <row r="717" spans="1:9" x14ac:dyDescent="0.25">
      <c r="A717" s="406"/>
      <c r="B717" s="217" t="s">
        <v>2227</v>
      </c>
      <c r="C717" s="363" t="s">
        <v>3681</v>
      </c>
      <c r="D717" s="214" t="s">
        <v>62</v>
      </c>
      <c r="E717" s="382">
        <v>10617.6</v>
      </c>
      <c r="F717" s="422" t="s">
        <v>3824</v>
      </c>
      <c r="G717" s="44">
        <v>10617.6</v>
      </c>
      <c r="H717" s="86">
        <f t="shared" si="11"/>
        <v>0</v>
      </c>
      <c r="I717" s="214" t="s">
        <v>65</v>
      </c>
    </row>
    <row r="718" spans="1:9" x14ac:dyDescent="0.25">
      <c r="A718" s="406"/>
      <c r="B718" s="217" t="s">
        <v>2342</v>
      </c>
      <c r="C718" s="363" t="s">
        <v>3681</v>
      </c>
      <c r="D718" s="214" t="s">
        <v>62</v>
      </c>
      <c r="E718" s="382">
        <v>22228</v>
      </c>
      <c r="F718" s="419">
        <v>41825</v>
      </c>
      <c r="G718" s="44">
        <v>22228</v>
      </c>
      <c r="H718" s="243">
        <f t="shared" si="11"/>
        <v>0</v>
      </c>
      <c r="I718" s="214" t="s">
        <v>65</v>
      </c>
    </row>
    <row r="719" spans="1:9" x14ac:dyDescent="0.25">
      <c r="A719" s="406"/>
      <c r="B719" s="217" t="s">
        <v>1193</v>
      </c>
      <c r="C719" s="363" t="s">
        <v>3681</v>
      </c>
      <c r="D719" s="214" t="s">
        <v>62</v>
      </c>
      <c r="E719" s="382">
        <v>27432</v>
      </c>
      <c r="F719" s="419">
        <v>41825</v>
      </c>
      <c r="G719" s="44">
        <v>27432</v>
      </c>
      <c r="H719" s="243">
        <f t="shared" si="11"/>
        <v>0</v>
      </c>
      <c r="I719" s="121" t="s">
        <v>65</v>
      </c>
    </row>
    <row r="720" spans="1:9" x14ac:dyDescent="0.25">
      <c r="A720" s="406"/>
      <c r="B720" s="217" t="s">
        <v>1410</v>
      </c>
      <c r="C720" s="363" t="s">
        <v>3681</v>
      </c>
      <c r="D720" s="214" t="s">
        <v>62</v>
      </c>
      <c r="E720" s="235">
        <v>8777</v>
      </c>
      <c r="F720" s="419">
        <v>41829</v>
      </c>
      <c r="G720" s="44">
        <v>8777</v>
      </c>
      <c r="H720" s="243">
        <f t="shared" si="11"/>
        <v>0</v>
      </c>
      <c r="I720" s="58" t="s">
        <v>65</v>
      </c>
    </row>
    <row r="721" spans="1:9" x14ac:dyDescent="0.25">
      <c r="A721" s="406"/>
      <c r="B721" s="217" t="s">
        <v>1518</v>
      </c>
      <c r="C721" s="363" t="s">
        <v>3681</v>
      </c>
      <c r="D721" s="214" t="s">
        <v>62</v>
      </c>
      <c r="E721" s="235">
        <v>28918</v>
      </c>
      <c r="F721" s="419">
        <v>41829</v>
      </c>
      <c r="G721" s="44">
        <v>28918</v>
      </c>
      <c r="H721" s="243">
        <f t="shared" si="11"/>
        <v>0</v>
      </c>
      <c r="I721" s="214"/>
    </row>
    <row r="722" spans="1:9" x14ac:dyDescent="0.25">
      <c r="A722" s="406"/>
      <c r="B722" s="217" t="s">
        <v>1586</v>
      </c>
      <c r="C722" s="363" t="s">
        <v>3681</v>
      </c>
      <c r="D722" s="214" t="s">
        <v>62</v>
      </c>
      <c r="E722" s="235">
        <v>18121</v>
      </c>
      <c r="F722" s="419">
        <v>41834</v>
      </c>
      <c r="G722" s="44">
        <v>18121</v>
      </c>
      <c r="H722" s="243">
        <f t="shared" si="11"/>
        <v>0</v>
      </c>
      <c r="I722" s="214" t="s">
        <v>65</v>
      </c>
    </row>
    <row r="723" spans="1:9" x14ac:dyDescent="0.25">
      <c r="A723" s="406"/>
      <c r="B723" s="285" t="s">
        <v>1776</v>
      </c>
      <c r="C723" s="361" t="s">
        <v>3878</v>
      </c>
      <c r="D723" s="58" t="s">
        <v>62</v>
      </c>
      <c r="E723" s="235">
        <v>21323.200000000001</v>
      </c>
      <c r="F723" s="425">
        <v>41834</v>
      </c>
      <c r="G723" s="34">
        <v>21323.200000000001</v>
      </c>
      <c r="H723" s="243">
        <f t="shared" si="11"/>
        <v>0</v>
      </c>
      <c r="I723" s="121" t="s">
        <v>65</v>
      </c>
    </row>
    <row r="724" spans="1:9" x14ac:dyDescent="0.25">
      <c r="A724" s="406"/>
      <c r="B724" s="285" t="s">
        <v>1819</v>
      </c>
      <c r="C724" s="361" t="s">
        <v>3878</v>
      </c>
      <c r="D724" s="58" t="s">
        <v>62</v>
      </c>
      <c r="E724" s="235">
        <v>26520.6</v>
      </c>
      <c r="F724" s="425">
        <v>41834</v>
      </c>
      <c r="G724" s="34">
        <v>26520.6</v>
      </c>
      <c r="H724" s="243">
        <f t="shared" si="11"/>
        <v>0</v>
      </c>
      <c r="I724" s="121" t="s">
        <v>65</v>
      </c>
    </row>
    <row r="725" spans="1:9" x14ac:dyDescent="0.25">
      <c r="A725" s="406"/>
      <c r="B725" s="285" t="s">
        <v>1870</v>
      </c>
      <c r="C725" s="361" t="s">
        <v>3878</v>
      </c>
      <c r="D725" s="214" t="s">
        <v>62</v>
      </c>
      <c r="E725" s="235">
        <v>2554.6</v>
      </c>
      <c r="F725" s="419">
        <v>41834</v>
      </c>
      <c r="G725" s="44">
        <v>2554.6</v>
      </c>
      <c r="H725" s="243">
        <f t="shared" si="11"/>
        <v>0</v>
      </c>
      <c r="I725" s="214"/>
    </row>
    <row r="726" spans="1:9" x14ac:dyDescent="0.25">
      <c r="A726" s="406"/>
      <c r="B726" s="285" t="s">
        <v>2057</v>
      </c>
      <c r="C726" s="361" t="s">
        <v>3878</v>
      </c>
      <c r="D726" s="214" t="s">
        <v>62</v>
      </c>
      <c r="E726" s="235">
        <v>9183</v>
      </c>
      <c r="F726" s="419">
        <v>41838</v>
      </c>
      <c r="G726" s="44">
        <v>9183</v>
      </c>
      <c r="H726" s="243">
        <f t="shared" si="11"/>
        <v>0</v>
      </c>
      <c r="I726" s="214" t="s">
        <v>65</v>
      </c>
    </row>
    <row r="727" spans="1:9" x14ac:dyDescent="0.25">
      <c r="A727" s="406"/>
      <c r="B727" s="285" t="s">
        <v>2234</v>
      </c>
      <c r="C727" s="361" t="s">
        <v>3878</v>
      </c>
      <c r="D727" s="214" t="s">
        <v>62</v>
      </c>
      <c r="E727" s="235">
        <v>14625</v>
      </c>
      <c r="F727" s="419">
        <v>41838</v>
      </c>
      <c r="G727" s="44">
        <v>14625</v>
      </c>
      <c r="H727" s="243">
        <f t="shared" si="11"/>
        <v>0</v>
      </c>
      <c r="I727" s="214" t="s">
        <v>65</v>
      </c>
    </row>
    <row r="728" spans="1:9" x14ac:dyDescent="0.25">
      <c r="A728" s="406"/>
      <c r="B728" s="285" t="s">
        <v>1156</v>
      </c>
      <c r="C728" s="361" t="s">
        <v>3878</v>
      </c>
      <c r="D728" s="214" t="s">
        <v>62</v>
      </c>
      <c r="E728" s="235">
        <v>23720</v>
      </c>
      <c r="F728" s="419">
        <v>41839</v>
      </c>
      <c r="G728" s="56">
        <v>23720</v>
      </c>
      <c r="H728" s="243">
        <f t="shared" si="11"/>
        <v>0</v>
      </c>
      <c r="I728" s="214" t="s">
        <v>65</v>
      </c>
    </row>
    <row r="729" spans="1:9" x14ac:dyDescent="0.25">
      <c r="A729" s="406"/>
      <c r="B729" s="285" t="s">
        <v>1234</v>
      </c>
      <c r="C729" s="361" t="s">
        <v>3878</v>
      </c>
      <c r="D729" s="214" t="s">
        <v>62</v>
      </c>
      <c r="E729" s="235">
        <v>24273.599999999999</v>
      </c>
      <c r="F729" s="432" t="s">
        <v>3968</v>
      </c>
      <c r="G729" s="44">
        <v>24273.599999999999</v>
      </c>
      <c r="H729" s="243">
        <f t="shared" si="11"/>
        <v>0</v>
      </c>
      <c r="I729" s="214" t="s">
        <v>65</v>
      </c>
    </row>
    <row r="730" spans="1:9" x14ac:dyDescent="0.25">
      <c r="A730" s="406"/>
      <c r="B730" s="285" t="s">
        <v>1508</v>
      </c>
      <c r="C730" s="361" t="s">
        <v>3878</v>
      </c>
      <c r="D730" s="214" t="s">
        <v>62</v>
      </c>
      <c r="E730" s="235">
        <v>23267</v>
      </c>
      <c r="F730" s="419">
        <v>41843</v>
      </c>
      <c r="G730" s="44">
        <v>23267</v>
      </c>
      <c r="H730" s="243">
        <f t="shared" si="11"/>
        <v>0</v>
      </c>
      <c r="I730" s="214"/>
    </row>
    <row r="731" spans="1:9" x14ac:dyDescent="0.25">
      <c r="A731" s="414">
        <v>41844</v>
      </c>
      <c r="B731" s="446" t="s">
        <v>1639</v>
      </c>
      <c r="C731" s="228" t="s">
        <v>4001</v>
      </c>
      <c r="D731" s="214" t="s">
        <v>62</v>
      </c>
      <c r="E731" s="235">
        <v>16045.6</v>
      </c>
      <c r="F731" s="419">
        <v>41848</v>
      </c>
      <c r="G731" s="44">
        <v>16045.6</v>
      </c>
      <c r="H731" s="243">
        <f t="shared" si="11"/>
        <v>0</v>
      </c>
      <c r="I731" s="214" t="s">
        <v>65</v>
      </c>
    </row>
    <row r="732" spans="1:9" x14ac:dyDescent="0.25">
      <c r="A732" s="406">
        <v>41845</v>
      </c>
      <c r="B732" s="446" t="s">
        <v>1743</v>
      </c>
      <c r="C732" s="228" t="s">
        <v>4001</v>
      </c>
      <c r="D732" s="214" t="s">
        <v>62</v>
      </c>
      <c r="E732" s="235">
        <v>27429.599999999999</v>
      </c>
      <c r="F732" s="420" t="s">
        <v>4010</v>
      </c>
      <c r="G732" s="44">
        <v>27429.599999999999</v>
      </c>
      <c r="H732" s="243">
        <f t="shared" si="11"/>
        <v>0</v>
      </c>
      <c r="I732" s="214" t="s">
        <v>65</v>
      </c>
    </row>
    <row r="733" spans="1:9" x14ac:dyDescent="0.25">
      <c r="A733" s="414">
        <v>41846</v>
      </c>
      <c r="B733" s="446" t="s">
        <v>1866</v>
      </c>
      <c r="C733" s="228" t="s">
        <v>4001</v>
      </c>
      <c r="D733" s="20" t="s">
        <v>62</v>
      </c>
      <c r="E733" s="235">
        <v>28579</v>
      </c>
      <c r="F733" s="419">
        <v>41848</v>
      </c>
      <c r="G733" s="44">
        <v>28579</v>
      </c>
      <c r="H733" s="243">
        <f t="shared" si="11"/>
        <v>0</v>
      </c>
      <c r="I733" s="121"/>
    </row>
    <row r="734" spans="1:9" x14ac:dyDescent="0.25">
      <c r="A734" s="414">
        <v>41848</v>
      </c>
      <c r="B734" s="446" t="s">
        <v>1986</v>
      </c>
      <c r="C734" s="228" t="s">
        <v>4001</v>
      </c>
      <c r="D734" s="214" t="s">
        <v>62</v>
      </c>
      <c r="E734" s="235">
        <v>958.4</v>
      </c>
      <c r="F734" s="419">
        <v>41848</v>
      </c>
      <c r="G734" s="44">
        <v>958.4</v>
      </c>
      <c r="H734" s="243">
        <f t="shared" si="11"/>
        <v>0</v>
      </c>
      <c r="I734" s="214"/>
    </row>
    <row r="735" spans="1:9" x14ac:dyDescent="0.25">
      <c r="A735" s="414">
        <v>41850</v>
      </c>
      <c r="B735" s="446" t="s">
        <v>2177</v>
      </c>
      <c r="C735" s="228" t="s">
        <v>4001</v>
      </c>
      <c r="D735" s="214" t="s">
        <v>62</v>
      </c>
      <c r="E735" s="235">
        <v>21789</v>
      </c>
      <c r="F735" s="419">
        <v>41850</v>
      </c>
      <c r="G735" s="44">
        <v>21789</v>
      </c>
      <c r="H735" s="243">
        <f t="shared" si="11"/>
        <v>0</v>
      </c>
      <c r="I735" s="214"/>
    </row>
    <row r="736" spans="1:9" x14ac:dyDescent="0.25">
      <c r="A736" s="406">
        <v>41851</v>
      </c>
      <c r="B736" s="446" t="s">
        <v>2281</v>
      </c>
      <c r="C736" s="228" t="s">
        <v>4001</v>
      </c>
      <c r="D736" s="20" t="s">
        <v>62</v>
      </c>
      <c r="E736" s="239">
        <v>14364</v>
      </c>
      <c r="F736" s="421">
        <v>41854</v>
      </c>
      <c r="G736" s="245">
        <v>14364</v>
      </c>
      <c r="H736" s="243">
        <f t="shared" si="11"/>
        <v>0</v>
      </c>
      <c r="I736" s="20" t="s">
        <v>12</v>
      </c>
    </row>
    <row r="737" spans="1:9" x14ac:dyDescent="0.25">
      <c r="A737" s="406"/>
      <c r="B737" s="217" t="s">
        <v>1191</v>
      </c>
      <c r="C737" s="363" t="s">
        <v>3681</v>
      </c>
      <c r="D737" s="214" t="s">
        <v>794</v>
      </c>
      <c r="E737" s="382">
        <v>1163.5</v>
      </c>
      <c r="F737" s="419">
        <v>41827</v>
      </c>
      <c r="G737" s="44">
        <v>1163.5</v>
      </c>
      <c r="H737" s="243">
        <f t="shared" si="11"/>
        <v>0</v>
      </c>
      <c r="I737" s="121" t="s">
        <v>12</v>
      </c>
    </row>
    <row r="738" spans="1:9" x14ac:dyDescent="0.25">
      <c r="A738" s="406"/>
      <c r="B738" s="217" t="s">
        <v>2168</v>
      </c>
      <c r="C738" s="363" t="s">
        <v>3681</v>
      </c>
      <c r="D738" s="214" t="s">
        <v>124</v>
      </c>
      <c r="E738" s="382">
        <v>5445</v>
      </c>
      <c r="F738" s="419">
        <v>41823</v>
      </c>
      <c r="G738" s="44">
        <v>5445</v>
      </c>
      <c r="H738" s="86">
        <f t="shared" si="11"/>
        <v>0</v>
      </c>
      <c r="I738" s="214" t="s">
        <v>12</v>
      </c>
    </row>
    <row r="739" spans="1:9" x14ac:dyDescent="0.25">
      <c r="A739" s="406"/>
      <c r="B739" s="217" t="s">
        <v>2296</v>
      </c>
      <c r="C739" s="363" t="s">
        <v>3681</v>
      </c>
      <c r="D739" s="214" t="s">
        <v>124</v>
      </c>
      <c r="E739" s="382">
        <v>8652</v>
      </c>
      <c r="F739" s="419">
        <v>41824</v>
      </c>
      <c r="G739" s="44">
        <v>8652</v>
      </c>
      <c r="H739" s="243">
        <f t="shared" si="11"/>
        <v>0</v>
      </c>
      <c r="I739" s="214" t="s">
        <v>12</v>
      </c>
    </row>
    <row r="740" spans="1:9" x14ac:dyDescent="0.25">
      <c r="A740" s="406"/>
      <c r="B740" s="217" t="s">
        <v>1199</v>
      </c>
      <c r="C740" s="363" t="s">
        <v>3681</v>
      </c>
      <c r="D740" s="214" t="s">
        <v>124</v>
      </c>
      <c r="E740" s="382">
        <v>10175</v>
      </c>
      <c r="F740" s="419">
        <v>41827</v>
      </c>
      <c r="G740" s="44">
        <v>10175</v>
      </c>
      <c r="H740" s="243">
        <f t="shared" si="11"/>
        <v>0</v>
      </c>
      <c r="I740" s="121" t="s">
        <v>12</v>
      </c>
    </row>
    <row r="741" spans="1:9" x14ac:dyDescent="0.25">
      <c r="A741" s="406"/>
      <c r="B741" s="217" t="s">
        <v>1435</v>
      </c>
      <c r="C741" s="363" t="s">
        <v>3681</v>
      </c>
      <c r="D741" s="214" t="s">
        <v>124</v>
      </c>
      <c r="E741" s="235">
        <v>7485.5</v>
      </c>
      <c r="F741" s="419">
        <v>41828</v>
      </c>
      <c r="G741" s="44">
        <v>7485.5</v>
      </c>
      <c r="H741" s="243">
        <f t="shared" si="11"/>
        <v>0</v>
      </c>
      <c r="I741" s="214" t="s">
        <v>12</v>
      </c>
    </row>
    <row r="742" spans="1:9" x14ac:dyDescent="0.25">
      <c r="A742" s="406"/>
      <c r="B742" s="217" t="s">
        <v>1603</v>
      </c>
      <c r="C742" s="363" t="s">
        <v>3681</v>
      </c>
      <c r="D742" s="214" t="s">
        <v>124</v>
      </c>
      <c r="E742" s="235">
        <v>11187</v>
      </c>
      <c r="F742" s="419">
        <v>41830</v>
      </c>
      <c r="G742" s="44">
        <v>11187</v>
      </c>
      <c r="H742" s="243">
        <f t="shared" si="11"/>
        <v>0</v>
      </c>
      <c r="I742" s="214" t="s">
        <v>12</v>
      </c>
    </row>
    <row r="743" spans="1:9" x14ac:dyDescent="0.25">
      <c r="A743" s="406"/>
      <c r="B743" s="285" t="s">
        <v>1806</v>
      </c>
      <c r="C743" s="361" t="s">
        <v>3878</v>
      </c>
      <c r="D743" s="58" t="s">
        <v>124</v>
      </c>
      <c r="E743" s="235">
        <v>14487.2</v>
      </c>
      <c r="F743" s="419">
        <v>41832</v>
      </c>
      <c r="G743" s="34">
        <v>14487.2</v>
      </c>
      <c r="H743" s="243">
        <f t="shared" si="11"/>
        <v>0</v>
      </c>
      <c r="I743" s="121" t="s">
        <v>30</v>
      </c>
    </row>
    <row r="744" spans="1:9" x14ac:dyDescent="0.25">
      <c r="A744" s="406"/>
      <c r="B744" s="285" t="s">
        <v>2072</v>
      </c>
      <c r="C744" s="361" t="s">
        <v>3878</v>
      </c>
      <c r="D744" s="214" t="s">
        <v>124</v>
      </c>
      <c r="E744" s="235">
        <v>8750</v>
      </c>
      <c r="F744" s="420" t="s">
        <v>3925</v>
      </c>
      <c r="G744" s="44">
        <v>8750</v>
      </c>
      <c r="H744" s="243">
        <f t="shared" si="11"/>
        <v>0</v>
      </c>
      <c r="I744" s="214" t="s">
        <v>30</v>
      </c>
    </row>
    <row r="745" spans="1:9" x14ac:dyDescent="0.25">
      <c r="A745" s="406"/>
      <c r="B745" s="285" t="s">
        <v>2146</v>
      </c>
      <c r="C745" s="361" t="s">
        <v>3878</v>
      </c>
      <c r="D745" s="214" t="s">
        <v>124</v>
      </c>
      <c r="E745" s="235">
        <v>5717.5</v>
      </c>
      <c r="F745" s="419">
        <v>41837</v>
      </c>
      <c r="G745" s="44">
        <v>5717.5</v>
      </c>
      <c r="H745" s="243">
        <f t="shared" si="11"/>
        <v>0</v>
      </c>
      <c r="I745" s="214" t="s">
        <v>30</v>
      </c>
    </row>
    <row r="746" spans="1:9" x14ac:dyDescent="0.25">
      <c r="A746" s="406"/>
      <c r="B746" s="285" t="s">
        <v>1136</v>
      </c>
      <c r="C746" s="361" t="s">
        <v>3878</v>
      </c>
      <c r="D746" s="214" t="s">
        <v>124</v>
      </c>
      <c r="E746" s="235">
        <v>12421</v>
      </c>
      <c r="F746" s="419">
        <v>41839</v>
      </c>
      <c r="G746" s="44">
        <v>12421</v>
      </c>
      <c r="H746" s="243">
        <f t="shared" si="11"/>
        <v>0</v>
      </c>
      <c r="I746" s="214" t="s">
        <v>30</v>
      </c>
    </row>
    <row r="747" spans="1:9" x14ac:dyDescent="0.25">
      <c r="A747" s="406"/>
      <c r="B747" s="285" t="s">
        <v>1203</v>
      </c>
      <c r="C747" s="361" t="s">
        <v>3878</v>
      </c>
      <c r="D747" s="214" t="s">
        <v>124</v>
      </c>
      <c r="E747" s="235">
        <v>11410</v>
      </c>
      <c r="F747" s="419">
        <v>41839</v>
      </c>
      <c r="G747" s="44">
        <v>11410</v>
      </c>
      <c r="H747" s="243">
        <f t="shared" si="11"/>
        <v>0</v>
      </c>
      <c r="I747" s="214" t="s">
        <v>30</v>
      </c>
    </row>
    <row r="748" spans="1:9" x14ac:dyDescent="0.25">
      <c r="A748" s="406"/>
      <c r="B748" s="285" t="s">
        <v>1440</v>
      </c>
      <c r="C748" s="361" t="s">
        <v>3878</v>
      </c>
      <c r="D748" s="20" t="s">
        <v>124</v>
      </c>
      <c r="E748" s="239">
        <v>7089</v>
      </c>
      <c r="F748" s="419">
        <v>41842</v>
      </c>
      <c r="G748" s="44">
        <v>7089</v>
      </c>
      <c r="H748" s="243">
        <f t="shared" si="11"/>
        <v>0</v>
      </c>
      <c r="I748" s="20" t="s">
        <v>30</v>
      </c>
    </row>
    <row r="749" spans="1:9" x14ac:dyDescent="0.25">
      <c r="A749" s="414">
        <v>41844</v>
      </c>
      <c r="B749" s="285" t="s">
        <v>1586</v>
      </c>
      <c r="C749" s="361" t="s">
        <v>3878</v>
      </c>
      <c r="D749" s="214" t="s">
        <v>124</v>
      </c>
      <c r="E749" s="235">
        <v>12516</v>
      </c>
      <c r="F749" s="419">
        <v>41844</v>
      </c>
      <c r="G749" s="44">
        <v>12516</v>
      </c>
      <c r="H749" s="243">
        <f t="shared" si="11"/>
        <v>0</v>
      </c>
      <c r="I749" s="214" t="s">
        <v>30</v>
      </c>
    </row>
    <row r="750" spans="1:9" x14ac:dyDescent="0.25">
      <c r="A750" s="414">
        <v>41846</v>
      </c>
      <c r="B750" s="446" t="s">
        <v>1805</v>
      </c>
      <c r="C750" s="228" t="s">
        <v>4001</v>
      </c>
      <c r="D750" s="214" t="s">
        <v>124</v>
      </c>
      <c r="E750" s="235">
        <v>13819.6</v>
      </c>
      <c r="F750" s="419">
        <v>41846</v>
      </c>
      <c r="G750" s="44">
        <v>13819.6</v>
      </c>
      <c r="H750" s="243">
        <f t="shared" si="11"/>
        <v>0</v>
      </c>
      <c r="I750" s="121"/>
    </row>
    <row r="751" spans="1:9" x14ac:dyDescent="0.25">
      <c r="A751" s="406">
        <v>41849</v>
      </c>
      <c r="B751" s="446" t="s">
        <v>2061</v>
      </c>
      <c r="C751" s="228" t="s">
        <v>4001</v>
      </c>
      <c r="D751" s="20" t="s">
        <v>124</v>
      </c>
      <c r="E751" s="239">
        <v>7097.5</v>
      </c>
      <c r="F751" s="419">
        <v>41849</v>
      </c>
      <c r="G751" s="44">
        <v>7097.5</v>
      </c>
      <c r="H751" s="243">
        <f t="shared" si="11"/>
        <v>0</v>
      </c>
      <c r="I751" s="20" t="s">
        <v>30</v>
      </c>
    </row>
    <row r="752" spans="1:9" x14ac:dyDescent="0.25">
      <c r="A752" s="406">
        <v>41851</v>
      </c>
      <c r="B752" s="446" t="s">
        <v>2230</v>
      </c>
      <c r="C752" s="228" t="s">
        <v>4001</v>
      </c>
      <c r="D752" s="20" t="s">
        <v>124</v>
      </c>
      <c r="E752" s="239">
        <v>10485</v>
      </c>
      <c r="F752" s="419">
        <v>41851</v>
      </c>
      <c r="G752" s="44">
        <v>10485</v>
      </c>
      <c r="H752" s="243">
        <f t="shared" si="11"/>
        <v>0</v>
      </c>
      <c r="I752" s="20" t="s">
        <v>30</v>
      </c>
    </row>
    <row r="753" spans="1:9" x14ac:dyDescent="0.25">
      <c r="A753" s="406"/>
      <c r="B753" s="285" t="s">
        <v>1407</v>
      </c>
      <c r="C753" s="361" t="s">
        <v>3878</v>
      </c>
      <c r="D753" s="214" t="s">
        <v>169</v>
      </c>
      <c r="E753" s="235">
        <v>12607.2</v>
      </c>
      <c r="F753" s="419">
        <v>41843</v>
      </c>
      <c r="G753" s="44">
        <v>12607.2</v>
      </c>
      <c r="H753" s="243">
        <f t="shared" si="11"/>
        <v>0</v>
      </c>
      <c r="I753" s="214" t="s">
        <v>162</v>
      </c>
    </row>
    <row r="754" spans="1:9" x14ac:dyDescent="0.25">
      <c r="A754" s="406"/>
      <c r="B754" s="217" t="s">
        <v>1232</v>
      </c>
      <c r="C754" s="363" t="s">
        <v>3681</v>
      </c>
      <c r="D754" s="214" t="s">
        <v>533</v>
      </c>
      <c r="E754" s="382">
        <v>5045</v>
      </c>
      <c r="F754" s="419">
        <v>41825</v>
      </c>
      <c r="G754" s="34">
        <v>5045</v>
      </c>
      <c r="H754" s="243">
        <f t="shared" si="11"/>
        <v>0</v>
      </c>
      <c r="I754" s="121"/>
    </row>
    <row r="755" spans="1:9" x14ac:dyDescent="0.25">
      <c r="A755" s="406"/>
      <c r="B755" s="285" t="s">
        <v>1247</v>
      </c>
      <c r="C755" s="361" t="s">
        <v>3878</v>
      </c>
      <c r="D755" s="214" t="s">
        <v>533</v>
      </c>
      <c r="E755" s="235">
        <v>7658.5</v>
      </c>
      <c r="F755" s="419">
        <v>41839</v>
      </c>
      <c r="G755" s="44">
        <v>7658.5</v>
      </c>
      <c r="H755" s="243">
        <f t="shared" si="11"/>
        <v>0</v>
      </c>
      <c r="I755" s="214"/>
    </row>
    <row r="756" spans="1:9" x14ac:dyDescent="0.25">
      <c r="A756" s="406"/>
      <c r="B756" s="217" t="s">
        <v>1196</v>
      </c>
      <c r="C756" s="363" t="s">
        <v>3681</v>
      </c>
      <c r="D756" s="214" t="s">
        <v>108</v>
      </c>
      <c r="E756" s="382">
        <v>8206.75</v>
      </c>
      <c r="F756" s="419">
        <v>41827</v>
      </c>
      <c r="G756" s="44">
        <v>8206.75</v>
      </c>
      <c r="H756" s="243">
        <f t="shared" si="11"/>
        <v>0</v>
      </c>
      <c r="I756" s="121" t="s">
        <v>12</v>
      </c>
    </row>
    <row r="757" spans="1:9" x14ac:dyDescent="0.25">
      <c r="A757" s="406"/>
      <c r="B757" s="285" t="s">
        <v>1797</v>
      </c>
      <c r="C757" s="361" t="s">
        <v>3878</v>
      </c>
      <c r="D757" s="58" t="s">
        <v>108</v>
      </c>
      <c r="E757" s="235">
        <v>8523</v>
      </c>
      <c r="F757" s="419">
        <v>41832</v>
      </c>
      <c r="G757" s="34">
        <v>8523</v>
      </c>
      <c r="H757" s="243">
        <f t="shared" si="11"/>
        <v>0</v>
      </c>
      <c r="I757" s="121" t="s">
        <v>30</v>
      </c>
    </row>
    <row r="758" spans="1:9" x14ac:dyDescent="0.25">
      <c r="A758" s="406"/>
      <c r="B758" s="285" t="s">
        <v>1848</v>
      </c>
      <c r="C758" s="361" t="s">
        <v>3878</v>
      </c>
      <c r="D758" s="58" t="s">
        <v>108</v>
      </c>
      <c r="E758" s="235">
        <v>8232</v>
      </c>
      <c r="F758" s="419">
        <v>41832</v>
      </c>
      <c r="G758" s="34">
        <v>8232</v>
      </c>
      <c r="H758" s="243">
        <f t="shared" si="11"/>
        <v>0</v>
      </c>
      <c r="I758" s="121"/>
    </row>
    <row r="759" spans="1:9" x14ac:dyDescent="0.25">
      <c r="A759" s="406"/>
      <c r="B759" s="285" t="s">
        <v>2143</v>
      </c>
      <c r="C759" s="361" t="s">
        <v>3878</v>
      </c>
      <c r="D759" s="214" t="s">
        <v>108</v>
      </c>
      <c r="E759" s="235">
        <v>2806</v>
      </c>
      <c r="F759" s="419">
        <v>41837</v>
      </c>
      <c r="G759" s="44">
        <v>2806</v>
      </c>
      <c r="H759" s="243">
        <f t="shared" si="11"/>
        <v>0</v>
      </c>
      <c r="I759" s="214" t="s">
        <v>30</v>
      </c>
    </row>
    <row r="760" spans="1:9" x14ac:dyDescent="0.25">
      <c r="A760" s="406"/>
      <c r="B760" s="285" t="s">
        <v>1137</v>
      </c>
      <c r="C760" s="361" t="s">
        <v>3878</v>
      </c>
      <c r="D760" s="214" t="s">
        <v>108</v>
      </c>
      <c r="E760" s="235">
        <v>8481</v>
      </c>
      <c r="F760" s="419">
        <v>41839</v>
      </c>
      <c r="G760" s="44">
        <v>8481</v>
      </c>
      <c r="H760" s="243">
        <f t="shared" si="11"/>
        <v>0</v>
      </c>
      <c r="I760" s="214" t="s">
        <v>30</v>
      </c>
    </row>
    <row r="761" spans="1:9" x14ac:dyDescent="0.25">
      <c r="A761" s="414">
        <v>41846</v>
      </c>
      <c r="B761" s="446" t="s">
        <v>1817</v>
      </c>
      <c r="C761" s="228" t="s">
        <v>4001</v>
      </c>
      <c r="D761" s="214" t="s">
        <v>108</v>
      </c>
      <c r="E761" s="235">
        <v>8243.5</v>
      </c>
      <c r="F761" s="419">
        <v>41846</v>
      </c>
      <c r="G761" s="44">
        <v>8243.5</v>
      </c>
      <c r="H761" s="243">
        <f t="shared" si="11"/>
        <v>0</v>
      </c>
      <c r="I761" s="121"/>
    </row>
    <row r="762" spans="1:9" x14ac:dyDescent="0.25">
      <c r="A762" s="406"/>
      <c r="B762" s="217" t="s">
        <v>2161</v>
      </c>
      <c r="C762" s="363" t="s">
        <v>3681</v>
      </c>
      <c r="D762" s="214" t="s">
        <v>58</v>
      </c>
      <c r="E762" s="382">
        <v>718</v>
      </c>
      <c r="F762" s="419">
        <v>41823</v>
      </c>
      <c r="G762" s="44">
        <v>718</v>
      </c>
      <c r="H762" s="86">
        <f t="shared" si="11"/>
        <v>0</v>
      </c>
      <c r="I762" s="214" t="s">
        <v>12</v>
      </c>
    </row>
    <row r="763" spans="1:9" x14ac:dyDescent="0.25">
      <c r="A763" s="406"/>
      <c r="B763" s="217" t="s">
        <v>2230</v>
      </c>
      <c r="C763" s="363" t="s">
        <v>3681</v>
      </c>
      <c r="D763" s="214" t="s">
        <v>58</v>
      </c>
      <c r="E763" s="382">
        <v>1928</v>
      </c>
      <c r="F763" s="419">
        <v>41823</v>
      </c>
      <c r="G763" s="44">
        <v>1928</v>
      </c>
      <c r="H763" s="86">
        <f t="shared" si="11"/>
        <v>0</v>
      </c>
      <c r="I763" s="214" t="s">
        <v>12</v>
      </c>
    </row>
    <row r="764" spans="1:9" x14ac:dyDescent="0.25">
      <c r="A764" s="406"/>
      <c r="B764" s="217" t="s">
        <v>1201</v>
      </c>
      <c r="C764" s="363" t="s">
        <v>3681</v>
      </c>
      <c r="D764" s="214" t="s">
        <v>58</v>
      </c>
      <c r="E764" s="382">
        <v>1902.5</v>
      </c>
      <c r="F764" s="419">
        <v>41827</v>
      </c>
      <c r="G764" s="44">
        <v>1902.5</v>
      </c>
      <c r="H764" s="243">
        <f t="shared" si="11"/>
        <v>0</v>
      </c>
      <c r="I764" s="121" t="s">
        <v>12</v>
      </c>
    </row>
    <row r="765" spans="1:9" x14ac:dyDescent="0.25">
      <c r="A765" s="406"/>
      <c r="B765" s="217" t="s">
        <v>1528</v>
      </c>
      <c r="C765" s="363" t="s">
        <v>3681</v>
      </c>
      <c r="D765" s="214" t="s">
        <v>58</v>
      </c>
      <c r="E765" s="235">
        <v>621</v>
      </c>
      <c r="F765" s="419">
        <v>41829</v>
      </c>
      <c r="G765" s="44">
        <v>621</v>
      </c>
      <c r="H765" s="243">
        <f t="shared" si="11"/>
        <v>0</v>
      </c>
      <c r="I765" s="214"/>
    </row>
    <row r="766" spans="1:9" x14ac:dyDescent="0.25">
      <c r="A766" s="406"/>
      <c r="B766" s="285" t="s">
        <v>1698</v>
      </c>
      <c r="C766" s="361" t="s">
        <v>3878</v>
      </c>
      <c r="D766" s="58" t="s">
        <v>58</v>
      </c>
      <c r="E766" s="235">
        <v>4072</v>
      </c>
      <c r="F766" s="425">
        <v>41832</v>
      </c>
      <c r="G766" s="34">
        <v>4072</v>
      </c>
      <c r="H766" s="243">
        <f t="shared" si="11"/>
        <v>0</v>
      </c>
      <c r="I766" s="121" t="s">
        <v>30</v>
      </c>
    </row>
    <row r="767" spans="1:9" x14ac:dyDescent="0.25">
      <c r="A767" s="406"/>
      <c r="B767" s="285" t="s">
        <v>2063</v>
      </c>
      <c r="C767" s="361" t="s">
        <v>3878</v>
      </c>
      <c r="D767" s="214" t="s">
        <v>58</v>
      </c>
      <c r="E767" s="235">
        <v>945</v>
      </c>
      <c r="F767" s="419">
        <v>41835</v>
      </c>
      <c r="G767" s="44">
        <v>945</v>
      </c>
      <c r="H767" s="243">
        <f t="shared" si="11"/>
        <v>0</v>
      </c>
      <c r="I767" s="214" t="s">
        <v>30</v>
      </c>
    </row>
    <row r="768" spans="1:9" x14ac:dyDescent="0.25">
      <c r="A768" s="406"/>
      <c r="B768" s="285" t="s">
        <v>2205</v>
      </c>
      <c r="C768" s="361" t="s">
        <v>3878</v>
      </c>
      <c r="D768" s="214" t="s">
        <v>58</v>
      </c>
      <c r="E768" s="235">
        <v>17657</v>
      </c>
      <c r="F768" s="419">
        <v>41837</v>
      </c>
      <c r="G768" s="44">
        <v>17657</v>
      </c>
      <c r="H768" s="243">
        <f t="shared" si="11"/>
        <v>0</v>
      </c>
      <c r="I768" s="214" t="s">
        <v>12</v>
      </c>
    </row>
    <row r="769" spans="1:9" x14ac:dyDescent="0.25">
      <c r="A769" s="406"/>
      <c r="B769" s="285" t="s">
        <v>2345</v>
      </c>
      <c r="C769" s="361" t="s">
        <v>3878</v>
      </c>
      <c r="D769" s="214" t="s">
        <v>58</v>
      </c>
      <c r="E769" s="235">
        <v>13429</v>
      </c>
      <c r="F769" s="419">
        <v>41839</v>
      </c>
      <c r="G769" s="56">
        <v>13429</v>
      </c>
      <c r="H769" s="243">
        <f t="shared" si="11"/>
        <v>0</v>
      </c>
      <c r="I769" s="214" t="s">
        <v>30</v>
      </c>
    </row>
    <row r="770" spans="1:9" x14ac:dyDescent="0.25">
      <c r="A770" s="414">
        <v>41844</v>
      </c>
      <c r="B770" s="285" t="s">
        <v>1608</v>
      </c>
      <c r="C770" s="361" t="s">
        <v>3878</v>
      </c>
      <c r="D770" s="214" t="s">
        <v>58</v>
      </c>
      <c r="E770" s="235">
        <v>949</v>
      </c>
      <c r="F770" s="419">
        <v>41844</v>
      </c>
      <c r="G770" s="44">
        <v>949</v>
      </c>
      <c r="H770" s="243">
        <f t="shared" si="11"/>
        <v>0</v>
      </c>
      <c r="I770" s="214" t="s">
        <v>30</v>
      </c>
    </row>
    <row r="771" spans="1:9" x14ac:dyDescent="0.25">
      <c r="A771" s="406">
        <v>41845</v>
      </c>
      <c r="B771" s="446" t="s">
        <v>1724</v>
      </c>
      <c r="C771" s="228" t="s">
        <v>4001</v>
      </c>
      <c r="D771" s="214" t="s">
        <v>58</v>
      </c>
      <c r="E771" s="235">
        <v>2505.4</v>
      </c>
      <c r="F771" s="419">
        <v>41846</v>
      </c>
      <c r="G771" s="44">
        <v>2505.4</v>
      </c>
      <c r="H771" s="243">
        <f t="shared" ref="H771:H834" si="12">E771-G771</f>
        <v>0</v>
      </c>
      <c r="I771" s="214" t="s">
        <v>30</v>
      </c>
    </row>
    <row r="772" spans="1:9" x14ac:dyDescent="0.25">
      <c r="A772" s="406">
        <v>41849</v>
      </c>
      <c r="B772" s="446" t="s">
        <v>2065</v>
      </c>
      <c r="C772" s="228" t="s">
        <v>4001</v>
      </c>
      <c r="D772" s="20" t="s">
        <v>58</v>
      </c>
      <c r="E772" s="239">
        <v>1338</v>
      </c>
      <c r="F772" s="419">
        <v>41849</v>
      </c>
      <c r="G772" s="44">
        <v>1338</v>
      </c>
      <c r="H772" s="243">
        <f t="shared" si="12"/>
        <v>0</v>
      </c>
      <c r="I772" s="20" t="s">
        <v>30</v>
      </c>
    </row>
    <row r="773" spans="1:9" x14ac:dyDescent="0.25">
      <c r="A773" s="414">
        <v>41850</v>
      </c>
      <c r="B773" s="446" t="s">
        <v>2142</v>
      </c>
      <c r="C773" s="228" t="s">
        <v>4001</v>
      </c>
      <c r="D773" s="214" t="s">
        <v>58</v>
      </c>
      <c r="E773" s="235">
        <v>1702</v>
      </c>
      <c r="F773" s="419">
        <v>41850</v>
      </c>
      <c r="G773" s="44">
        <v>1702</v>
      </c>
      <c r="H773" s="243">
        <f t="shared" si="12"/>
        <v>0</v>
      </c>
      <c r="I773" s="214" t="s">
        <v>30</v>
      </c>
    </row>
    <row r="774" spans="1:9" x14ac:dyDescent="0.25">
      <c r="A774" s="406">
        <v>41851</v>
      </c>
      <c r="B774" s="446" t="s">
        <v>2236</v>
      </c>
      <c r="C774" s="228" t="s">
        <v>4001</v>
      </c>
      <c r="D774" s="20" t="s">
        <v>58</v>
      </c>
      <c r="E774" s="239">
        <v>1041.5</v>
      </c>
      <c r="F774" s="419">
        <v>41851</v>
      </c>
      <c r="G774" s="44">
        <v>1041.5</v>
      </c>
      <c r="H774" s="243">
        <f t="shared" si="12"/>
        <v>0</v>
      </c>
      <c r="I774" s="20" t="s">
        <v>30</v>
      </c>
    </row>
    <row r="775" spans="1:9" x14ac:dyDescent="0.25">
      <c r="A775" s="406"/>
      <c r="B775" s="285" t="s">
        <v>2034</v>
      </c>
      <c r="C775" s="361" t="s">
        <v>3878</v>
      </c>
      <c r="D775" s="214" t="s">
        <v>371</v>
      </c>
      <c r="E775" s="235">
        <v>1180</v>
      </c>
      <c r="F775" s="419">
        <v>41835</v>
      </c>
      <c r="G775" s="44">
        <v>1180</v>
      </c>
      <c r="H775" s="243">
        <f t="shared" si="12"/>
        <v>0</v>
      </c>
      <c r="I775" s="214"/>
    </row>
    <row r="776" spans="1:9" x14ac:dyDescent="0.25">
      <c r="A776" s="406">
        <v>41843</v>
      </c>
      <c r="B776" s="285" t="s">
        <v>1493</v>
      </c>
      <c r="C776" s="361" t="s">
        <v>3878</v>
      </c>
      <c r="D776" s="214" t="s">
        <v>371</v>
      </c>
      <c r="E776" s="235">
        <v>1693.5</v>
      </c>
      <c r="F776" s="419">
        <v>41843</v>
      </c>
      <c r="G776" s="44">
        <v>1693.5</v>
      </c>
      <c r="H776" s="243">
        <f t="shared" si="12"/>
        <v>0</v>
      </c>
      <c r="I776" s="214"/>
    </row>
    <row r="777" spans="1:9" x14ac:dyDescent="0.25">
      <c r="A777" s="414">
        <v>41846</v>
      </c>
      <c r="B777" s="446" t="s">
        <v>1867</v>
      </c>
      <c r="C777" s="228" t="s">
        <v>4001</v>
      </c>
      <c r="D777" s="20" t="s">
        <v>371</v>
      </c>
      <c r="E777" s="235">
        <v>11570.5</v>
      </c>
      <c r="F777" s="419">
        <v>41848</v>
      </c>
      <c r="G777" s="44">
        <v>11570.5</v>
      </c>
      <c r="H777" s="243">
        <f t="shared" si="12"/>
        <v>0</v>
      </c>
      <c r="I777" s="121"/>
    </row>
    <row r="778" spans="1:9" x14ac:dyDescent="0.25">
      <c r="A778" s="406"/>
      <c r="B778" s="217" t="s">
        <v>2025</v>
      </c>
      <c r="C778" s="363" t="s">
        <v>3681</v>
      </c>
      <c r="D778" s="214" t="s">
        <v>3797</v>
      </c>
      <c r="E778" s="382">
        <v>12814</v>
      </c>
      <c r="F778" s="419">
        <v>41822</v>
      </c>
      <c r="G778" s="44">
        <v>12814</v>
      </c>
      <c r="H778" s="86">
        <f t="shared" si="12"/>
        <v>0</v>
      </c>
      <c r="I778" s="214" t="s">
        <v>65</v>
      </c>
    </row>
    <row r="779" spans="1:9" x14ac:dyDescent="0.25">
      <c r="A779" s="406"/>
      <c r="B779" s="217" t="s">
        <v>2050</v>
      </c>
      <c r="C779" s="363" t="s">
        <v>3681</v>
      </c>
      <c r="D779" s="214" t="s">
        <v>2413</v>
      </c>
      <c r="E779" s="382">
        <v>1165</v>
      </c>
      <c r="F779" s="419">
        <v>41821</v>
      </c>
      <c r="G779" s="44">
        <v>1165</v>
      </c>
      <c r="H779" s="86">
        <f t="shared" si="12"/>
        <v>0</v>
      </c>
      <c r="I779" s="214"/>
    </row>
    <row r="780" spans="1:9" x14ac:dyDescent="0.25">
      <c r="A780" s="406"/>
      <c r="B780" s="217" t="s">
        <v>2166</v>
      </c>
      <c r="C780" s="363" t="s">
        <v>3681</v>
      </c>
      <c r="D780" s="214" t="s">
        <v>2413</v>
      </c>
      <c r="E780" s="382">
        <v>544</v>
      </c>
      <c r="F780" s="419">
        <v>41823</v>
      </c>
      <c r="G780" s="44">
        <v>544</v>
      </c>
      <c r="H780" s="243">
        <f t="shared" si="12"/>
        <v>0</v>
      </c>
      <c r="I780" s="214" t="s">
        <v>12</v>
      </c>
    </row>
    <row r="781" spans="1:9" x14ac:dyDescent="0.25">
      <c r="A781" s="406"/>
      <c r="B781" s="217" t="s">
        <v>2213</v>
      </c>
      <c r="C781" s="363" t="s">
        <v>3681</v>
      </c>
      <c r="D781" s="214" t="s">
        <v>3121</v>
      </c>
      <c r="E781" s="382">
        <v>10697.68</v>
      </c>
      <c r="F781" s="419">
        <v>41823</v>
      </c>
      <c r="G781" s="44">
        <v>10697.68</v>
      </c>
      <c r="H781" s="86">
        <f t="shared" si="12"/>
        <v>0</v>
      </c>
      <c r="I781" s="214" t="s">
        <v>65</v>
      </c>
    </row>
    <row r="782" spans="1:9" x14ac:dyDescent="0.25">
      <c r="A782" s="406"/>
      <c r="B782" s="217" t="s">
        <v>2289</v>
      </c>
      <c r="C782" s="363" t="s">
        <v>3681</v>
      </c>
      <c r="D782" s="214" t="s">
        <v>3121</v>
      </c>
      <c r="E782" s="382">
        <v>8796</v>
      </c>
      <c r="F782" s="419">
        <v>41824</v>
      </c>
      <c r="G782" s="44">
        <v>8796</v>
      </c>
      <c r="H782" s="243">
        <f t="shared" si="12"/>
        <v>0</v>
      </c>
      <c r="I782" s="214" t="s">
        <v>3427</v>
      </c>
    </row>
    <row r="783" spans="1:9" x14ac:dyDescent="0.25">
      <c r="A783" s="406"/>
      <c r="B783" s="217" t="s">
        <v>1209</v>
      </c>
      <c r="C783" s="363" t="s">
        <v>3681</v>
      </c>
      <c r="D783" s="214" t="s">
        <v>3121</v>
      </c>
      <c r="E783" s="382">
        <v>8400</v>
      </c>
      <c r="F783" s="419">
        <v>41825</v>
      </c>
      <c r="G783" s="44">
        <v>8400</v>
      </c>
      <c r="H783" s="243">
        <f t="shared" si="12"/>
        <v>0</v>
      </c>
      <c r="I783" s="121" t="s">
        <v>65</v>
      </c>
    </row>
    <row r="784" spans="1:9" x14ac:dyDescent="0.25">
      <c r="A784" s="406"/>
      <c r="B784" s="217" t="s">
        <v>1600</v>
      </c>
      <c r="C784" s="363" t="s">
        <v>3681</v>
      </c>
      <c r="D784" s="214" t="s">
        <v>3121</v>
      </c>
      <c r="E784" s="235">
        <v>11005.5</v>
      </c>
      <c r="F784" s="424" t="s">
        <v>3875</v>
      </c>
      <c r="G784" s="44">
        <v>11005.5</v>
      </c>
      <c r="H784" s="243">
        <f t="shared" si="12"/>
        <v>0</v>
      </c>
      <c r="I784" s="214" t="s">
        <v>65</v>
      </c>
    </row>
    <row r="785" spans="1:9" x14ac:dyDescent="0.25">
      <c r="A785" s="406"/>
      <c r="B785" s="285" t="s">
        <v>1815</v>
      </c>
      <c r="C785" s="361" t="s">
        <v>3878</v>
      </c>
      <c r="D785" s="58" t="s">
        <v>3121</v>
      </c>
      <c r="E785" s="235">
        <v>12934</v>
      </c>
      <c r="F785" s="425">
        <v>41834</v>
      </c>
      <c r="G785" s="34">
        <v>12934</v>
      </c>
      <c r="H785" s="243">
        <f t="shared" si="12"/>
        <v>0</v>
      </c>
      <c r="I785" s="121" t="s">
        <v>65</v>
      </c>
    </row>
    <row r="786" spans="1:9" x14ac:dyDescent="0.25">
      <c r="A786" s="406"/>
      <c r="B786" s="285" t="s">
        <v>1872</v>
      </c>
      <c r="C786" s="361" t="s">
        <v>3878</v>
      </c>
      <c r="D786" s="214" t="s">
        <v>3121</v>
      </c>
      <c r="E786" s="235">
        <v>8085</v>
      </c>
      <c r="F786" s="420" t="s">
        <v>3907</v>
      </c>
      <c r="G786" s="44">
        <v>8085</v>
      </c>
      <c r="H786" s="243">
        <f t="shared" si="12"/>
        <v>0</v>
      </c>
      <c r="I786" s="214"/>
    </row>
    <row r="787" spans="1:9" x14ac:dyDescent="0.25">
      <c r="A787" s="406"/>
      <c r="B787" s="285" t="s">
        <v>1879</v>
      </c>
      <c r="C787" s="361" t="s">
        <v>3878</v>
      </c>
      <c r="D787" s="214" t="s">
        <v>3121</v>
      </c>
      <c r="E787" s="235">
        <v>7308</v>
      </c>
      <c r="F787" s="419">
        <v>41834</v>
      </c>
      <c r="G787" s="257">
        <v>7308</v>
      </c>
      <c r="H787" s="243">
        <f t="shared" si="12"/>
        <v>0</v>
      </c>
      <c r="I787" s="214"/>
    </row>
    <row r="788" spans="1:9" x14ac:dyDescent="0.25">
      <c r="A788" s="406"/>
      <c r="B788" s="285" t="s">
        <v>2059</v>
      </c>
      <c r="C788" s="361" t="s">
        <v>3878</v>
      </c>
      <c r="D788" s="214" t="s">
        <v>3121</v>
      </c>
      <c r="E788" s="235">
        <v>12783</v>
      </c>
      <c r="F788" s="419">
        <v>41835</v>
      </c>
      <c r="G788" s="44">
        <v>12783</v>
      </c>
      <c r="H788" s="243">
        <f t="shared" si="12"/>
        <v>0</v>
      </c>
      <c r="I788" s="214" t="s">
        <v>65</v>
      </c>
    </row>
    <row r="789" spans="1:9" x14ac:dyDescent="0.25">
      <c r="A789" s="406"/>
      <c r="B789" s="285" t="s">
        <v>2245</v>
      </c>
      <c r="C789" s="361" t="s">
        <v>3878</v>
      </c>
      <c r="D789" s="214" t="s">
        <v>3121</v>
      </c>
      <c r="E789" s="235">
        <v>12340.5</v>
      </c>
      <c r="F789" s="419">
        <v>41838</v>
      </c>
      <c r="G789" s="44">
        <v>12340.5</v>
      </c>
      <c r="H789" s="243">
        <f t="shared" si="12"/>
        <v>0</v>
      </c>
      <c r="I789" s="214" t="s">
        <v>65</v>
      </c>
    </row>
    <row r="790" spans="1:9" x14ac:dyDescent="0.25">
      <c r="A790" s="406"/>
      <c r="B790" s="285" t="s">
        <v>2344</v>
      </c>
      <c r="C790" s="361" t="s">
        <v>3878</v>
      </c>
      <c r="D790" s="214" t="s">
        <v>3121</v>
      </c>
      <c r="E790" s="235">
        <v>11588</v>
      </c>
      <c r="F790" s="420" t="s">
        <v>3961</v>
      </c>
      <c r="G790" s="44">
        <v>11588</v>
      </c>
      <c r="H790" s="243">
        <f t="shared" si="12"/>
        <v>0</v>
      </c>
      <c r="I790" s="214" t="s">
        <v>1074</v>
      </c>
    </row>
    <row r="791" spans="1:9" x14ac:dyDescent="0.25">
      <c r="A791" s="406"/>
      <c r="B791" s="285" t="s">
        <v>1235</v>
      </c>
      <c r="C791" s="361" t="s">
        <v>3878</v>
      </c>
      <c r="D791" s="214" t="s">
        <v>3121</v>
      </c>
      <c r="E791" s="235">
        <v>11565.5</v>
      </c>
      <c r="F791" s="419">
        <v>41840</v>
      </c>
      <c r="G791" s="44">
        <v>11565.5</v>
      </c>
      <c r="H791" s="243">
        <f t="shared" si="12"/>
        <v>0</v>
      </c>
      <c r="I791" s="214" t="s">
        <v>65</v>
      </c>
    </row>
    <row r="792" spans="1:9" x14ac:dyDescent="0.25">
      <c r="A792" s="406"/>
      <c r="B792" s="285" t="s">
        <v>1304</v>
      </c>
      <c r="C792" s="361" t="s">
        <v>3878</v>
      </c>
      <c r="D792" s="214" t="s">
        <v>3121</v>
      </c>
      <c r="E792" s="235">
        <v>1219</v>
      </c>
      <c r="F792" s="419">
        <v>41841</v>
      </c>
      <c r="G792" s="44">
        <v>1219</v>
      </c>
      <c r="H792" s="243">
        <f t="shared" si="12"/>
        <v>0</v>
      </c>
      <c r="I792" s="214" t="s">
        <v>65</v>
      </c>
    </row>
    <row r="793" spans="1:9" x14ac:dyDescent="0.25">
      <c r="A793" s="406"/>
      <c r="B793" s="285" t="s">
        <v>1362</v>
      </c>
      <c r="C793" s="361" t="s">
        <v>3878</v>
      </c>
      <c r="D793" s="214" t="s">
        <v>3121</v>
      </c>
      <c r="E793" s="235">
        <v>8148</v>
      </c>
      <c r="F793" s="420" t="s">
        <v>3983</v>
      </c>
      <c r="G793" s="257">
        <v>8148</v>
      </c>
      <c r="H793" s="258">
        <f t="shared" si="12"/>
        <v>0</v>
      </c>
      <c r="I793" s="214" t="s">
        <v>65</v>
      </c>
    </row>
    <row r="794" spans="1:9" x14ac:dyDescent="0.25">
      <c r="A794" s="414">
        <v>41844</v>
      </c>
      <c r="B794" s="285" t="s">
        <v>1591</v>
      </c>
      <c r="C794" s="361" t="s">
        <v>3878</v>
      </c>
      <c r="D794" s="214" t="s">
        <v>3121</v>
      </c>
      <c r="E794" s="235">
        <v>8275</v>
      </c>
      <c r="F794" s="420" t="s">
        <v>4000</v>
      </c>
      <c r="G794" s="44">
        <v>8275</v>
      </c>
      <c r="H794" s="243">
        <f t="shared" si="12"/>
        <v>0</v>
      </c>
      <c r="I794" s="214"/>
    </row>
    <row r="795" spans="1:9" x14ac:dyDescent="0.25">
      <c r="A795" s="406">
        <v>41845</v>
      </c>
      <c r="B795" s="446" t="s">
        <v>1750</v>
      </c>
      <c r="C795" s="228" t="s">
        <v>4001</v>
      </c>
      <c r="D795" s="214" t="s">
        <v>3121</v>
      </c>
      <c r="E795" s="235">
        <v>11906.2</v>
      </c>
      <c r="F795" s="420" t="s">
        <v>4011</v>
      </c>
      <c r="G795" s="44">
        <v>11906.2</v>
      </c>
      <c r="H795" s="243">
        <f t="shared" si="12"/>
        <v>0</v>
      </c>
      <c r="I795" s="214" t="s">
        <v>65</v>
      </c>
    </row>
    <row r="796" spans="1:9" x14ac:dyDescent="0.25">
      <c r="A796" s="406">
        <v>41847</v>
      </c>
      <c r="B796" s="446" t="s">
        <v>1940</v>
      </c>
      <c r="C796" s="228" t="s">
        <v>4001</v>
      </c>
      <c r="D796" s="20" t="s">
        <v>3121</v>
      </c>
      <c r="E796" s="235">
        <v>10020</v>
      </c>
      <c r="F796" s="420" t="s">
        <v>4019</v>
      </c>
      <c r="G796" s="44">
        <v>10020</v>
      </c>
      <c r="H796" s="243">
        <f t="shared" si="12"/>
        <v>0</v>
      </c>
      <c r="I796" s="214"/>
    </row>
    <row r="797" spans="1:9" x14ac:dyDescent="0.25">
      <c r="A797" s="445">
        <v>41848</v>
      </c>
      <c r="B797" s="446" t="s">
        <v>2022</v>
      </c>
      <c r="C797" s="228" t="s">
        <v>4001</v>
      </c>
      <c r="D797" s="214" t="s">
        <v>3121</v>
      </c>
      <c r="E797" s="235">
        <v>342</v>
      </c>
      <c r="F797" s="420" t="s">
        <v>4025</v>
      </c>
      <c r="G797" s="44">
        <v>342</v>
      </c>
      <c r="H797" s="243">
        <f t="shared" si="12"/>
        <v>0</v>
      </c>
      <c r="I797" s="214" t="s">
        <v>65</v>
      </c>
    </row>
    <row r="798" spans="1:9" x14ac:dyDescent="0.25">
      <c r="A798" s="406">
        <v>41849</v>
      </c>
      <c r="B798" s="446" t="s">
        <v>2099</v>
      </c>
      <c r="C798" s="228" t="s">
        <v>4001</v>
      </c>
      <c r="D798" s="20" t="s">
        <v>3121</v>
      </c>
      <c r="E798" s="239">
        <v>8321.5</v>
      </c>
      <c r="F798" s="419">
        <v>41849</v>
      </c>
      <c r="G798" s="44">
        <v>8321.5</v>
      </c>
      <c r="H798" s="243">
        <f t="shared" si="12"/>
        <v>0</v>
      </c>
      <c r="I798" s="20" t="s">
        <v>21</v>
      </c>
    </row>
    <row r="799" spans="1:9" x14ac:dyDescent="0.25">
      <c r="A799" s="406">
        <v>41851</v>
      </c>
      <c r="B799" s="446" t="s">
        <v>2217</v>
      </c>
      <c r="C799" s="228" t="s">
        <v>4001</v>
      </c>
      <c r="D799" s="20" t="s">
        <v>3121</v>
      </c>
      <c r="E799" s="239">
        <v>11253</v>
      </c>
      <c r="F799" s="432" t="s">
        <v>4046</v>
      </c>
      <c r="G799" s="245">
        <v>11253</v>
      </c>
      <c r="H799" s="243">
        <f t="shared" si="12"/>
        <v>0</v>
      </c>
      <c r="I799" s="20"/>
    </row>
    <row r="800" spans="1:9" x14ac:dyDescent="0.25">
      <c r="A800" s="406"/>
      <c r="B800" s="285" t="s">
        <v>1630</v>
      </c>
      <c r="C800" s="361" t="s">
        <v>3878</v>
      </c>
      <c r="D800" s="58" t="s">
        <v>200</v>
      </c>
      <c r="E800" s="235">
        <v>6380</v>
      </c>
      <c r="F800" s="425">
        <v>41831</v>
      </c>
      <c r="G800" s="34">
        <v>6380</v>
      </c>
      <c r="H800" s="243">
        <f t="shared" si="12"/>
        <v>0</v>
      </c>
      <c r="I800" s="121"/>
    </row>
    <row r="801" spans="1:9" x14ac:dyDescent="0.25">
      <c r="A801" s="406"/>
      <c r="B801" s="285" t="s">
        <v>1816</v>
      </c>
      <c r="C801" s="361" t="s">
        <v>3878</v>
      </c>
      <c r="D801" s="58" t="s">
        <v>200</v>
      </c>
      <c r="E801" s="235">
        <v>7389</v>
      </c>
      <c r="F801" s="427" t="s">
        <v>3904</v>
      </c>
      <c r="G801" s="34">
        <v>7389</v>
      </c>
      <c r="H801" s="243">
        <f t="shared" si="12"/>
        <v>0</v>
      </c>
      <c r="I801" s="121"/>
    </row>
    <row r="802" spans="1:9" x14ac:dyDescent="0.25">
      <c r="A802" s="406"/>
      <c r="B802" s="285" t="s">
        <v>1970</v>
      </c>
      <c r="C802" s="361" t="s">
        <v>3878</v>
      </c>
      <c r="D802" s="214" t="s">
        <v>200</v>
      </c>
      <c r="E802" s="235">
        <v>8943.6</v>
      </c>
      <c r="F802" s="419">
        <v>41844</v>
      </c>
      <c r="G802" s="44">
        <v>8943.6</v>
      </c>
      <c r="H802" s="243">
        <f t="shared" si="12"/>
        <v>0</v>
      </c>
      <c r="I802" s="214"/>
    </row>
    <row r="803" spans="1:9" x14ac:dyDescent="0.25">
      <c r="A803" s="406"/>
      <c r="B803" s="217" t="s">
        <v>2199</v>
      </c>
      <c r="C803" s="363" t="s">
        <v>3681</v>
      </c>
      <c r="D803" s="214" t="s">
        <v>3822</v>
      </c>
      <c r="E803" s="382">
        <v>2090</v>
      </c>
      <c r="F803" s="419">
        <v>41823</v>
      </c>
      <c r="G803" s="44">
        <v>2090</v>
      </c>
      <c r="H803" s="86">
        <f t="shared" si="12"/>
        <v>0</v>
      </c>
      <c r="I803" s="214"/>
    </row>
    <row r="804" spans="1:9" x14ac:dyDescent="0.25">
      <c r="A804" s="406"/>
      <c r="B804" s="217" t="s">
        <v>2148</v>
      </c>
      <c r="C804" s="363" t="s">
        <v>3681</v>
      </c>
      <c r="D804" s="214" t="s">
        <v>3626</v>
      </c>
      <c r="E804" s="382">
        <v>2631</v>
      </c>
      <c r="F804" s="419">
        <v>41822</v>
      </c>
      <c r="G804" s="44">
        <v>2631</v>
      </c>
      <c r="H804" s="86">
        <f t="shared" si="12"/>
        <v>0</v>
      </c>
      <c r="I804" s="214" t="s">
        <v>65</v>
      </c>
    </row>
    <row r="805" spans="1:9" x14ac:dyDescent="0.25">
      <c r="A805" s="406"/>
      <c r="B805" s="217" t="s">
        <v>1549</v>
      </c>
      <c r="C805" s="363" t="s">
        <v>3681</v>
      </c>
      <c r="D805" s="214" t="s">
        <v>3486</v>
      </c>
      <c r="E805" s="235">
        <v>3853</v>
      </c>
      <c r="F805" s="419">
        <v>41830</v>
      </c>
      <c r="G805" s="44">
        <v>3853</v>
      </c>
      <c r="H805" s="243">
        <f t="shared" si="12"/>
        <v>0</v>
      </c>
      <c r="I805" s="58"/>
    </row>
    <row r="806" spans="1:9" x14ac:dyDescent="0.25">
      <c r="A806" s="406"/>
      <c r="B806" s="285" t="s">
        <v>2155</v>
      </c>
      <c r="C806" s="361" t="s">
        <v>3878</v>
      </c>
      <c r="D806" s="214" t="s">
        <v>3486</v>
      </c>
      <c r="E806" s="235">
        <v>2751</v>
      </c>
      <c r="F806" s="419">
        <v>41836</v>
      </c>
      <c r="G806" s="44">
        <v>2751</v>
      </c>
      <c r="H806" s="243">
        <f t="shared" si="12"/>
        <v>0</v>
      </c>
      <c r="I806" s="214" t="s">
        <v>21</v>
      </c>
    </row>
    <row r="807" spans="1:9" x14ac:dyDescent="0.25">
      <c r="A807" s="406"/>
      <c r="B807" s="285" t="s">
        <v>1578</v>
      </c>
      <c r="C807" s="361" t="s">
        <v>3878</v>
      </c>
      <c r="D807" s="214" t="s">
        <v>3486</v>
      </c>
      <c r="E807" s="235">
        <v>2856.5</v>
      </c>
      <c r="F807" s="419">
        <v>41844</v>
      </c>
      <c r="G807" s="44">
        <v>2856.5</v>
      </c>
      <c r="H807" s="243">
        <f t="shared" si="12"/>
        <v>0</v>
      </c>
      <c r="I807" s="214" t="s">
        <v>65</v>
      </c>
    </row>
    <row r="808" spans="1:9" x14ac:dyDescent="0.25">
      <c r="A808" s="414">
        <v>41850</v>
      </c>
      <c r="B808" s="446" t="s">
        <v>2204</v>
      </c>
      <c r="C808" s="228" t="s">
        <v>4001</v>
      </c>
      <c r="D808" s="214" t="s">
        <v>3486</v>
      </c>
      <c r="E808" s="235">
        <v>2991.5</v>
      </c>
      <c r="F808" s="419">
        <v>41851</v>
      </c>
      <c r="G808" s="44">
        <v>2991.5</v>
      </c>
      <c r="H808" s="243">
        <f t="shared" si="12"/>
        <v>0</v>
      </c>
      <c r="I808" s="214" t="s">
        <v>65</v>
      </c>
    </row>
    <row r="809" spans="1:9" x14ac:dyDescent="0.25">
      <c r="A809" s="406"/>
      <c r="B809" s="217" t="s">
        <v>1472</v>
      </c>
      <c r="C809" s="363" t="s">
        <v>3681</v>
      </c>
      <c r="D809" s="214" t="s">
        <v>134</v>
      </c>
      <c r="E809" s="235">
        <v>10417</v>
      </c>
      <c r="F809" s="419">
        <v>41829</v>
      </c>
      <c r="G809" s="44">
        <v>10417</v>
      </c>
      <c r="H809" s="243">
        <f t="shared" si="12"/>
        <v>0</v>
      </c>
      <c r="I809" s="214" t="s">
        <v>65</v>
      </c>
    </row>
    <row r="810" spans="1:9" x14ac:dyDescent="0.25">
      <c r="A810" s="406"/>
      <c r="B810" s="285" t="s">
        <v>2074</v>
      </c>
      <c r="C810" s="361" t="s">
        <v>3878</v>
      </c>
      <c r="D810" s="214" t="s">
        <v>134</v>
      </c>
      <c r="E810" s="235">
        <v>4908</v>
      </c>
      <c r="F810" s="419">
        <v>41835</v>
      </c>
      <c r="G810" s="44">
        <v>4908</v>
      </c>
      <c r="H810" s="243">
        <f t="shared" si="12"/>
        <v>0</v>
      </c>
      <c r="I810" s="214" t="s">
        <v>65</v>
      </c>
    </row>
    <row r="811" spans="1:9" x14ac:dyDescent="0.25">
      <c r="A811" s="406"/>
      <c r="B811" s="217" t="s">
        <v>2052</v>
      </c>
      <c r="C811" s="363" t="s">
        <v>3681</v>
      </c>
      <c r="D811" s="214" t="s">
        <v>250</v>
      </c>
      <c r="E811" s="382">
        <v>21390</v>
      </c>
      <c r="F811" s="419">
        <v>41821</v>
      </c>
      <c r="G811" s="44">
        <v>21390</v>
      </c>
      <c r="H811" s="86">
        <f t="shared" si="12"/>
        <v>0</v>
      </c>
      <c r="I811" s="214"/>
    </row>
    <row r="812" spans="1:9" x14ac:dyDescent="0.25">
      <c r="A812" s="406"/>
      <c r="B812" s="217" t="s">
        <v>2108</v>
      </c>
      <c r="C812" s="363" t="s">
        <v>3681</v>
      </c>
      <c r="D812" s="214" t="s">
        <v>250</v>
      </c>
      <c r="E812" s="382">
        <v>8046</v>
      </c>
      <c r="F812" s="419">
        <v>41823</v>
      </c>
      <c r="G812" s="44">
        <v>8046</v>
      </c>
      <c r="H812" s="86">
        <f t="shared" si="12"/>
        <v>0</v>
      </c>
      <c r="I812" s="214" t="s">
        <v>162</v>
      </c>
    </row>
    <row r="813" spans="1:9" x14ac:dyDescent="0.25">
      <c r="A813" s="406"/>
      <c r="B813" s="217" t="s">
        <v>1149</v>
      </c>
      <c r="C813" s="363" t="s">
        <v>3681</v>
      </c>
      <c r="D813" s="214" t="s">
        <v>250</v>
      </c>
      <c r="E813" s="382">
        <v>6339</v>
      </c>
      <c r="F813" s="419">
        <v>41827</v>
      </c>
      <c r="G813" s="44">
        <v>6339</v>
      </c>
      <c r="H813" s="243">
        <f t="shared" si="12"/>
        <v>0</v>
      </c>
      <c r="I813" s="214" t="s">
        <v>162</v>
      </c>
    </row>
    <row r="814" spans="1:9" x14ac:dyDescent="0.25">
      <c r="A814" s="409"/>
      <c r="B814" s="217" t="s">
        <v>1179</v>
      </c>
      <c r="C814" s="363" t="s">
        <v>3681</v>
      </c>
      <c r="D814" s="214" t="s">
        <v>250</v>
      </c>
      <c r="E814" s="382">
        <v>51116</v>
      </c>
      <c r="F814" s="419">
        <v>41825</v>
      </c>
      <c r="G814" s="44">
        <v>51116</v>
      </c>
      <c r="H814" s="243">
        <f t="shared" si="12"/>
        <v>0</v>
      </c>
      <c r="I814" s="121"/>
    </row>
    <row r="815" spans="1:9" x14ac:dyDescent="0.25">
      <c r="A815" s="406"/>
      <c r="B815" s="217" t="s">
        <v>1204</v>
      </c>
      <c r="C815" s="363" t="s">
        <v>3681</v>
      </c>
      <c r="D815" s="214" t="s">
        <v>250</v>
      </c>
      <c r="E815" s="382">
        <v>2457</v>
      </c>
      <c r="F815" s="419">
        <v>41825</v>
      </c>
      <c r="G815" s="44">
        <v>2457</v>
      </c>
      <c r="H815" s="243">
        <f t="shared" si="12"/>
        <v>0</v>
      </c>
      <c r="I815" s="121"/>
    </row>
    <row r="816" spans="1:9" x14ac:dyDescent="0.25">
      <c r="A816" s="406"/>
      <c r="B816" s="217" t="s">
        <v>1336</v>
      </c>
      <c r="C816" s="363" t="s">
        <v>3681</v>
      </c>
      <c r="D816" s="214" t="s">
        <v>250</v>
      </c>
      <c r="E816" s="235">
        <v>18794</v>
      </c>
      <c r="F816" s="419">
        <v>41827</v>
      </c>
      <c r="G816" s="44">
        <v>18794</v>
      </c>
      <c r="H816" s="243">
        <f t="shared" si="12"/>
        <v>0</v>
      </c>
      <c r="I816" s="214"/>
    </row>
    <row r="817" spans="1:9" x14ac:dyDescent="0.25">
      <c r="A817" s="406"/>
      <c r="B817" s="217" t="s">
        <v>1446</v>
      </c>
      <c r="C817" s="363" t="s">
        <v>3681</v>
      </c>
      <c r="D817" s="214" t="s">
        <v>250</v>
      </c>
      <c r="E817" s="235">
        <v>26452.5</v>
      </c>
      <c r="F817" s="419">
        <v>41828</v>
      </c>
      <c r="G817" s="44">
        <v>26452.5</v>
      </c>
      <c r="H817" s="243">
        <f t="shared" si="12"/>
        <v>0</v>
      </c>
      <c r="I817" s="214"/>
    </row>
    <row r="818" spans="1:9" x14ac:dyDescent="0.25">
      <c r="A818" s="406"/>
      <c r="B818" s="217" t="s">
        <v>1531</v>
      </c>
      <c r="C818" s="363" t="s">
        <v>3681</v>
      </c>
      <c r="D818" s="214" t="s">
        <v>250</v>
      </c>
      <c r="E818" s="235">
        <v>27096</v>
      </c>
      <c r="F818" s="419">
        <v>41829</v>
      </c>
      <c r="G818" s="44">
        <v>27096</v>
      </c>
      <c r="H818" s="243">
        <f t="shared" si="12"/>
        <v>0</v>
      </c>
      <c r="I818" s="214"/>
    </row>
    <row r="819" spans="1:9" x14ac:dyDescent="0.25">
      <c r="A819" s="406"/>
      <c r="B819" s="217" t="s">
        <v>1591</v>
      </c>
      <c r="C819" s="363" t="s">
        <v>3681</v>
      </c>
      <c r="D819" s="214" t="s">
        <v>250</v>
      </c>
      <c r="E819" s="235">
        <v>22878</v>
      </c>
      <c r="F819" s="419">
        <v>41830</v>
      </c>
      <c r="G819" s="44">
        <v>22878</v>
      </c>
      <c r="H819" s="243">
        <f t="shared" si="12"/>
        <v>0</v>
      </c>
      <c r="I819" s="214"/>
    </row>
    <row r="820" spans="1:9" x14ac:dyDescent="0.25">
      <c r="A820" s="406"/>
      <c r="B820" s="285" t="s">
        <v>1650</v>
      </c>
      <c r="C820" s="361" t="s">
        <v>3878</v>
      </c>
      <c r="D820" s="58" t="s">
        <v>250</v>
      </c>
      <c r="E820" s="235">
        <v>5767.5</v>
      </c>
      <c r="F820" s="425">
        <v>41832</v>
      </c>
      <c r="G820" s="56">
        <v>5767.5</v>
      </c>
      <c r="H820" s="243">
        <f t="shared" si="12"/>
        <v>0</v>
      </c>
      <c r="I820" s="121" t="s">
        <v>162</v>
      </c>
    </row>
    <row r="821" spans="1:9" x14ac:dyDescent="0.25">
      <c r="A821" s="406"/>
      <c r="B821" s="285" t="s">
        <v>1825</v>
      </c>
      <c r="C821" s="361" t="s">
        <v>3878</v>
      </c>
      <c r="D821" s="58" t="s">
        <v>250</v>
      </c>
      <c r="E821" s="235">
        <v>40371</v>
      </c>
      <c r="F821" s="419">
        <v>41832</v>
      </c>
      <c r="G821" s="34">
        <v>40371</v>
      </c>
      <c r="H821" s="243">
        <f t="shared" si="12"/>
        <v>0</v>
      </c>
      <c r="I821" s="121"/>
    </row>
    <row r="822" spans="1:9" x14ac:dyDescent="0.25">
      <c r="A822" s="406"/>
      <c r="B822" s="285" t="s">
        <v>1826</v>
      </c>
      <c r="C822" s="361" t="s">
        <v>3878</v>
      </c>
      <c r="D822" s="58" t="s">
        <v>250</v>
      </c>
      <c r="E822" s="235">
        <v>408</v>
      </c>
      <c r="F822" s="419">
        <v>41832</v>
      </c>
      <c r="G822" s="34">
        <v>408</v>
      </c>
      <c r="H822" s="243">
        <f t="shared" si="12"/>
        <v>0</v>
      </c>
      <c r="I822" s="121"/>
    </row>
    <row r="823" spans="1:9" x14ac:dyDescent="0.25">
      <c r="A823" s="406"/>
      <c r="B823" s="285" t="s">
        <v>1895</v>
      </c>
      <c r="C823" s="361" t="s">
        <v>3878</v>
      </c>
      <c r="D823" s="214" t="s">
        <v>250</v>
      </c>
      <c r="E823" s="235">
        <v>18857</v>
      </c>
      <c r="F823" s="419">
        <v>41833</v>
      </c>
      <c r="G823" s="44">
        <v>18857</v>
      </c>
      <c r="H823" s="243">
        <f t="shared" si="12"/>
        <v>0</v>
      </c>
      <c r="I823" s="214"/>
    </row>
    <row r="824" spans="1:9" x14ac:dyDescent="0.25">
      <c r="A824" s="406"/>
      <c r="B824" s="285" t="s">
        <v>1954</v>
      </c>
      <c r="C824" s="361" t="s">
        <v>3878</v>
      </c>
      <c r="D824" s="214" t="s">
        <v>250</v>
      </c>
      <c r="E824" s="235">
        <v>22161</v>
      </c>
      <c r="F824" s="419">
        <v>41834</v>
      </c>
      <c r="G824" s="44">
        <v>22161</v>
      </c>
      <c r="H824" s="243">
        <f t="shared" si="12"/>
        <v>0</v>
      </c>
      <c r="I824" s="214"/>
    </row>
    <row r="825" spans="1:9" x14ac:dyDescent="0.25">
      <c r="A825" s="406"/>
      <c r="B825" s="285" t="s">
        <v>2002</v>
      </c>
      <c r="C825" s="361" t="s">
        <v>3878</v>
      </c>
      <c r="D825" s="214" t="s">
        <v>250</v>
      </c>
      <c r="E825" s="235">
        <v>7728.94</v>
      </c>
      <c r="F825" s="419">
        <v>41836</v>
      </c>
      <c r="G825" s="44">
        <v>7728.94</v>
      </c>
      <c r="H825" s="243">
        <f t="shared" si="12"/>
        <v>0</v>
      </c>
      <c r="I825" s="214" t="s">
        <v>162</v>
      </c>
    </row>
    <row r="826" spans="1:9" x14ac:dyDescent="0.25">
      <c r="A826" s="406"/>
      <c r="B826" s="285" t="s">
        <v>2134</v>
      </c>
      <c r="C826" s="361" t="s">
        <v>3878</v>
      </c>
      <c r="D826" s="214" t="s">
        <v>250</v>
      </c>
      <c r="E826" s="235">
        <v>39744</v>
      </c>
      <c r="F826" s="419">
        <v>41837</v>
      </c>
      <c r="G826" s="44">
        <v>39744</v>
      </c>
      <c r="H826" s="243">
        <f t="shared" si="12"/>
        <v>0</v>
      </c>
      <c r="I826" s="214" t="s">
        <v>30</v>
      </c>
    </row>
    <row r="827" spans="1:9" x14ac:dyDescent="0.25">
      <c r="A827" s="406"/>
      <c r="B827" s="285" t="s">
        <v>2243</v>
      </c>
      <c r="C827" s="361" t="s">
        <v>3878</v>
      </c>
      <c r="D827" s="214" t="s">
        <v>250</v>
      </c>
      <c r="E827" s="235">
        <v>16929.5</v>
      </c>
      <c r="F827" s="420" t="s">
        <v>3948</v>
      </c>
      <c r="G827" s="44">
        <v>16929.5</v>
      </c>
      <c r="H827" s="243">
        <f t="shared" si="12"/>
        <v>0</v>
      </c>
      <c r="I827" s="214" t="s">
        <v>21</v>
      </c>
    </row>
    <row r="828" spans="1:9" x14ac:dyDescent="0.25">
      <c r="A828" s="406"/>
      <c r="B828" s="285" t="s">
        <v>2287</v>
      </c>
      <c r="C828" s="361" t="s">
        <v>3878</v>
      </c>
      <c r="D828" s="214" t="s">
        <v>250</v>
      </c>
      <c r="E828" s="235">
        <v>3294</v>
      </c>
      <c r="F828" s="419">
        <v>41839</v>
      </c>
      <c r="G828" s="44">
        <v>3294</v>
      </c>
      <c r="H828" s="243">
        <f t="shared" si="12"/>
        <v>0</v>
      </c>
      <c r="I828" s="214" t="s">
        <v>162</v>
      </c>
    </row>
    <row r="829" spans="1:9" x14ac:dyDescent="0.25">
      <c r="A829" s="406"/>
      <c r="B829" s="285" t="s">
        <v>1244</v>
      </c>
      <c r="C829" s="361" t="s">
        <v>3878</v>
      </c>
      <c r="D829" s="214" t="s">
        <v>250</v>
      </c>
      <c r="E829" s="235">
        <v>21840</v>
      </c>
      <c r="F829" s="419">
        <v>41850</v>
      </c>
      <c r="G829" s="44">
        <v>21840</v>
      </c>
      <c r="H829" s="243">
        <f t="shared" si="12"/>
        <v>0</v>
      </c>
      <c r="I829" s="214"/>
    </row>
    <row r="830" spans="1:9" x14ac:dyDescent="0.25">
      <c r="A830" s="406"/>
      <c r="B830" s="285" t="s">
        <v>1292</v>
      </c>
      <c r="C830" s="361" t="s">
        <v>3878</v>
      </c>
      <c r="D830" s="214" t="s">
        <v>250</v>
      </c>
      <c r="E830" s="235">
        <v>27086.400000000001</v>
      </c>
      <c r="F830" s="419">
        <v>41840</v>
      </c>
      <c r="G830" s="44">
        <v>27086.400000000001</v>
      </c>
      <c r="H830" s="243">
        <f t="shared" si="12"/>
        <v>0</v>
      </c>
      <c r="I830" s="214"/>
    </row>
    <row r="831" spans="1:9" x14ac:dyDescent="0.25">
      <c r="A831" s="406">
        <v>41841</v>
      </c>
      <c r="B831" s="285" t="s">
        <v>1319</v>
      </c>
      <c r="C831" s="361" t="s">
        <v>3878</v>
      </c>
      <c r="D831" s="214" t="s">
        <v>250</v>
      </c>
      <c r="E831" s="235">
        <v>21902</v>
      </c>
      <c r="F831" s="419">
        <v>41841</v>
      </c>
      <c r="G831" s="44">
        <v>21902</v>
      </c>
      <c r="H831" s="243">
        <f t="shared" si="12"/>
        <v>0</v>
      </c>
      <c r="I831" s="214" t="s">
        <v>3978</v>
      </c>
    </row>
    <row r="832" spans="1:9" x14ac:dyDescent="0.25">
      <c r="A832" s="406"/>
      <c r="B832" s="285" t="s">
        <v>1397</v>
      </c>
      <c r="C832" s="361" t="s">
        <v>3878</v>
      </c>
      <c r="D832" s="214" t="s">
        <v>250</v>
      </c>
      <c r="E832" s="235">
        <v>3997.5</v>
      </c>
      <c r="F832" s="419">
        <v>41843</v>
      </c>
      <c r="G832" s="44">
        <v>3997.5</v>
      </c>
      <c r="H832" s="243">
        <f t="shared" si="12"/>
        <v>0</v>
      </c>
      <c r="I832" s="214" t="s">
        <v>162</v>
      </c>
    </row>
    <row r="833" spans="1:9" x14ac:dyDescent="0.25">
      <c r="A833" s="406"/>
      <c r="B833" s="285" t="s">
        <v>1418</v>
      </c>
      <c r="C833" s="361" t="s">
        <v>3878</v>
      </c>
      <c r="D833" s="20" t="s">
        <v>250</v>
      </c>
      <c r="E833" s="239">
        <v>17395.7</v>
      </c>
      <c r="F833" s="419">
        <v>41842</v>
      </c>
      <c r="G833" s="44">
        <v>17395.7</v>
      </c>
      <c r="H833" s="243">
        <f t="shared" si="12"/>
        <v>0</v>
      </c>
      <c r="I833" s="18" t="s">
        <v>30</v>
      </c>
    </row>
    <row r="834" spans="1:9" x14ac:dyDescent="0.25">
      <c r="A834" s="406"/>
      <c r="B834" s="285" t="s">
        <v>1541</v>
      </c>
      <c r="C834" s="361" t="s">
        <v>3878</v>
      </c>
      <c r="D834" s="214" t="s">
        <v>250</v>
      </c>
      <c r="E834" s="235">
        <v>7986</v>
      </c>
      <c r="F834" s="419">
        <v>41843</v>
      </c>
      <c r="G834" s="44">
        <v>7986</v>
      </c>
      <c r="H834" s="243">
        <f t="shared" si="12"/>
        <v>0</v>
      </c>
      <c r="I834" s="214"/>
    </row>
    <row r="835" spans="1:9" x14ac:dyDescent="0.25">
      <c r="A835" s="414">
        <v>41844</v>
      </c>
      <c r="B835" s="285" t="s">
        <v>1587</v>
      </c>
      <c r="C835" s="361" t="s">
        <v>3878</v>
      </c>
      <c r="D835" s="214" t="s">
        <v>250</v>
      </c>
      <c r="E835" s="235">
        <v>11551</v>
      </c>
      <c r="F835" s="419">
        <v>41844</v>
      </c>
      <c r="G835" s="44">
        <v>11551</v>
      </c>
      <c r="H835" s="243">
        <f t="shared" ref="H835:H898" si="13">E835-G835</f>
        <v>0</v>
      </c>
      <c r="I835" s="214" t="s">
        <v>30</v>
      </c>
    </row>
    <row r="836" spans="1:9" x14ac:dyDescent="0.25">
      <c r="A836" s="414">
        <v>41844</v>
      </c>
      <c r="B836" s="446" t="s">
        <v>1690</v>
      </c>
      <c r="C836" s="228" t="s">
        <v>4001</v>
      </c>
      <c r="D836" s="214" t="s">
        <v>250</v>
      </c>
      <c r="E836" s="235">
        <v>1064.5</v>
      </c>
      <c r="F836" s="419">
        <v>41844</v>
      </c>
      <c r="G836" s="44">
        <v>1064.5</v>
      </c>
      <c r="H836" s="243">
        <f t="shared" si="13"/>
        <v>0</v>
      </c>
      <c r="I836" s="214"/>
    </row>
    <row r="837" spans="1:9" x14ac:dyDescent="0.25">
      <c r="A837" s="414">
        <v>41844</v>
      </c>
      <c r="B837" s="446" t="s">
        <v>1691</v>
      </c>
      <c r="C837" s="228" t="s">
        <v>4001</v>
      </c>
      <c r="D837" s="214" t="s">
        <v>250</v>
      </c>
      <c r="E837" s="235">
        <v>1293</v>
      </c>
      <c r="F837" s="419">
        <v>41844</v>
      </c>
      <c r="G837" s="44">
        <v>1293</v>
      </c>
      <c r="H837" s="243">
        <f t="shared" si="13"/>
        <v>0</v>
      </c>
      <c r="I837" s="214"/>
    </row>
    <row r="838" spans="1:9" x14ac:dyDescent="0.25">
      <c r="A838" s="406">
        <v>41845</v>
      </c>
      <c r="B838" s="446" t="s">
        <v>1693</v>
      </c>
      <c r="C838" s="228" t="s">
        <v>4001</v>
      </c>
      <c r="D838" s="214" t="s">
        <v>250</v>
      </c>
      <c r="E838" s="235">
        <v>3938</v>
      </c>
      <c r="F838" s="419">
        <v>41846</v>
      </c>
      <c r="G838" s="44">
        <v>3938</v>
      </c>
      <c r="H838" s="243">
        <f t="shared" si="13"/>
        <v>0</v>
      </c>
      <c r="I838" s="58" t="s">
        <v>162</v>
      </c>
    </row>
    <row r="839" spans="1:9" x14ac:dyDescent="0.25">
      <c r="A839" s="406">
        <v>41845</v>
      </c>
      <c r="B839" s="446" t="s">
        <v>1764</v>
      </c>
      <c r="C839" s="228" t="s">
        <v>4001</v>
      </c>
      <c r="D839" s="214" t="s">
        <v>250</v>
      </c>
      <c r="E839" s="235">
        <v>13280.6</v>
      </c>
      <c r="F839" s="419">
        <v>41846</v>
      </c>
      <c r="G839" s="56">
        <v>13280.6</v>
      </c>
      <c r="H839" s="243">
        <f t="shared" si="13"/>
        <v>0</v>
      </c>
      <c r="I839" s="214" t="s">
        <v>21</v>
      </c>
    </row>
    <row r="840" spans="1:9" x14ac:dyDescent="0.25">
      <c r="A840" s="414">
        <v>41846</v>
      </c>
      <c r="B840" s="446" t="s">
        <v>1823</v>
      </c>
      <c r="C840" s="228" t="s">
        <v>4001</v>
      </c>
      <c r="D840" s="214" t="s">
        <v>250</v>
      </c>
      <c r="E840" s="235">
        <v>23216</v>
      </c>
      <c r="F840" s="419">
        <v>41846</v>
      </c>
      <c r="G840" s="44">
        <v>23216</v>
      </c>
      <c r="H840" s="243">
        <f t="shared" si="13"/>
        <v>0</v>
      </c>
      <c r="I840" s="121"/>
    </row>
    <row r="841" spans="1:9" x14ac:dyDescent="0.25">
      <c r="A841" s="414">
        <v>41846</v>
      </c>
      <c r="B841" s="446" t="s">
        <v>1877</v>
      </c>
      <c r="C841" s="228" t="s">
        <v>4001</v>
      </c>
      <c r="D841" s="214" t="s">
        <v>250</v>
      </c>
      <c r="E841" s="235">
        <v>16797</v>
      </c>
      <c r="F841" s="419">
        <v>41848</v>
      </c>
      <c r="G841" s="44">
        <v>16797</v>
      </c>
      <c r="H841" s="243">
        <f t="shared" si="13"/>
        <v>0</v>
      </c>
      <c r="I841" s="121"/>
    </row>
    <row r="842" spans="1:9" x14ac:dyDescent="0.25">
      <c r="A842" s="406">
        <v>41847</v>
      </c>
      <c r="B842" s="446" t="s">
        <v>1928</v>
      </c>
      <c r="C842" s="228" t="s">
        <v>4001</v>
      </c>
      <c r="D842" s="20" t="s">
        <v>250</v>
      </c>
      <c r="E842" s="235">
        <v>32560</v>
      </c>
      <c r="F842" s="419">
        <v>41847</v>
      </c>
      <c r="G842" s="44">
        <v>32560</v>
      </c>
      <c r="H842" s="243">
        <f t="shared" si="13"/>
        <v>0</v>
      </c>
      <c r="I842" s="214"/>
    </row>
    <row r="843" spans="1:9" x14ac:dyDescent="0.25">
      <c r="A843" s="414">
        <v>41848</v>
      </c>
      <c r="B843" s="446" t="s">
        <v>1987</v>
      </c>
      <c r="C843" s="228" t="s">
        <v>4001</v>
      </c>
      <c r="D843" s="214" t="s">
        <v>250</v>
      </c>
      <c r="E843" s="235">
        <v>23334.5</v>
      </c>
      <c r="F843" s="419">
        <v>41848</v>
      </c>
      <c r="G843" s="44">
        <v>23334.5</v>
      </c>
      <c r="H843" s="243">
        <f t="shared" si="13"/>
        <v>0</v>
      </c>
      <c r="I843" s="214"/>
    </row>
    <row r="844" spans="1:9" x14ac:dyDescent="0.25">
      <c r="A844" s="406">
        <v>41849</v>
      </c>
      <c r="B844" s="446" t="s">
        <v>2078</v>
      </c>
      <c r="C844" s="228" t="s">
        <v>4001</v>
      </c>
      <c r="D844" s="20" t="s">
        <v>250</v>
      </c>
      <c r="E844" s="239">
        <v>28369</v>
      </c>
      <c r="F844" s="419">
        <v>41849</v>
      </c>
      <c r="G844" s="44">
        <v>28369</v>
      </c>
      <c r="H844" s="243">
        <f t="shared" si="13"/>
        <v>0</v>
      </c>
      <c r="I844" s="20"/>
    </row>
    <row r="845" spans="1:9" x14ac:dyDescent="0.25">
      <c r="A845" s="406">
        <v>41849</v>
      </c>
      <c r="B845" s="446" t="s">
        <v>2081</v>
      </c>
      <c r="C845" s="228" t="s">
        <v>4001</v>
      </c>
      <c r="D845" s="20" t="s">
        <v>250</v>
      </c>
      <c r="E845" s="239">
        <v>296</v>
      </c>
      <c r="F845" s="419">
        <v>41849</v>
      </c>
      <c r="G845" s="44">
        <v>296</v>
      </c>
      <c r="H845" s="243">
        <f t="shared" si="13"/>
        <v>0</v>
      </c>
      <c r="I845" s="20"/>
    </row>
    <row r="846" spans="1:9" x14ac:dyDescent="0.25">
      <c r="A846" s="406">
        <v>41849</v>
      </c>
      <c r="B846" s="446" t="s">
        <v>2089</v>
      </c>
      <c r="C846" s="228" t="s">
        <v>4001</v>
      </c>
      <c r="D846" s="20" t="s">
        <v>250</v>
      </c>
      <c r="E846" s="239">
        <v>22785.200000000001</v>
      </c>
      <c r="F846" s="434" t="s">
        <v>4055</v>
      </c>
      <c r="G846" s="245">
        <v>22785.200000000001</v>
      </c>
      <c r="H846" s="243">
        <f t="shared" si="13"/>
        <v>0</v>
      </c>
      <c r="I846" s="20" t="s">
        <v>65</v>
      </c>
    </row>
    <row r="847" spans="1:9" x14ac:dyDescent="0.25">
      <c r="A847" s="406">
        <v>41849</v>
      </c>
      <c r="B847" s="446" t="s">
        <v>2108</v>
      </c>
      <c r="C847" s="228" t="s">
        <v>4001</v>
      </c>
      <c r="D847" s="20" t="s">
        <v>250</v>
      </c>
      <c r="E847" s="239">
        <v>13897.5</v>
      </c>
      <c r="F847" s="419">
        <v>41849</v>
      </c>
      <c r="G847" s="44">
        <v>13897.5</v>
      </c>
      <c r="H847" s="243">
        <f t="shared" si="13"/>
        <v>0</v>
      </c>
      <c r="I847" s="20" t="s">
        <v>105</v>
      </c>
    </row>
    <row r="848" spans="1:9" x14ac:dyDescent="0.25">
      <c r="A848" s="414">
        <v>41850</v>
      </c>
      <c r="B848" s="446" t="s">
        <v>2178</v>
      </c>
      <c r="C848" s="228" t="s">
        <v>4001</v>
      </c>
      <c r="D848" s="214" t="s">
        <v>250</v>
      </c>
      <c r="E848" s="235">
        <v>27280</v>
      </c>
      <c r="F848" s="419">
        <v>41850</v>
      </c>
      <c r="G848" s="44">
        <v>27280</v>
      </c>
      <c r="H848" s="243">
        <f t="shared" si="13"/>
        <v>0</v>
      </c>
      <c r="I848" s="214"/>
    </row>
    <row r="849" spans="1:9" x14ac:dyDescent="0.25">
      <c r="A849" s="406">
        <v>41851</v>
      </c>
      <c r="B849" s="446" t="s">
        <v>2213</v>
      </c>
      <c r="C849" s="228" t="s">
        <v>4001</v>
      </c>
      <c r="D849" s="20" t="s">
        <v>250</v>
      </c>
      <c r="E849" s="239">
        <v>31961</v>
      </c>
      <c r="F849" s="419">
        <v>41851</v>
      </c>
      <c r="G849" s="44">
        <v>31961</v>
      </c>
      <c r="H849" s="243">
        <f t="shared" si="13"/>
        <v>0</v>
      </c>
      <c r="I849" s="20" t="s">
        <v>30</v>
      </c>
    </row>
    <row r="850" spans="1:9" ht="23.25" x14ac:dyDescent="0.25">
      <c r="A850" s="406">
        <v>41851</v>
      </c>
      <c r="B850" s="446" t="s">
        <v>2227</v>
      </c>
      <c r="C850" s="228" t="s">
        <v>4001</v>
      </c>
      <c r="D850" s="20" t="s">
        <v>250</v>
      </c>
      <c r="E850" s="239">
        <v>9875</v>
      </c>
      <c r="F850" s="419">
        <v>41851</v>
      </c>
      <c r="G850" s="44">
        <v>9875</v>
      </c>
      <c r="H850" s="243">
        <f t="shared" si="13"/>
        <v>0</v>
      </c>
      <c r="I850" s="20" t="s">
        <v>30</v>
      </c>
    </row>
    <row r="851" spans="1:9" x14ac:dyDescent="0.25">
      <c r="A851" s="406">
        <v>41851</v>
      </c>
      <c r="B851" s="446" t="s">
        <v>2296</v>
      </c>
      <c r="C851" s="228" t="s">
        <v>4001</v>
      </c>
      <c r="D851" s="20" t="s">
        <v>250</v>
      </c>
      <c r="E851" s="239">
        <v>1279.3399999999999</v>
      </c>
      <c r="F851" s="421">
        <v>41855</v>
      </c>
      <c r="G851" s="245">
        <v>1279.3399999999999</v>
      </c>
      <c r="H851" s="243">
        <f t="shared" si="13"/>
        <v>0</v>
      </c>
      <c r="I851" s="20" t="s">
        <v>162</v>
      </c>
    </row>
    <row r="852" spans="1:9" x14ac:dyDescent="0.25">
      <c r="A852" s="406"/>
      <c r="B852" s="217" t="s">
        <v>2170</v>
      </c>
      <c r="C852" s="363" t="s">
        <v>3681</v>
      </c>
      <c r="D852" s="214" t="s">
        <v>16</v>
      </c>
      <c r="E852" s="382">
        <v>90985</v>
      </c>
      <c r="F852" s="419">
        <v>41844</v>
      </c>
      <c r="G852" s="44">
        <v>90985</v>
      </c>
      <c r="H852" s="86">
        <f t="shared" si="13"/>
        <v>0</v>
      </c>
      <c r="I852" s="214"/>
    </row>
    <row r="853" spans="1:9" x14ac:dyDescent="0.25">
      <c r="A853" s="406"/>
      <c r="B853" s="217" t="s">
        <v>2194</v>
      </c>
      <c r="C853" s="363" t="s">
        <v>3681</v>
      </c>
      <c r="D853" s="214" t="s">
        <v>16</v>
      </c>
      <c r="E853" s="382">
        <v>318270.51</v>
      </c>
      <c r="F853" s="419">
        <v>41844</v>
      </c>
      <c r="G853" s="44">
        <v>318270.51</v>
      </c>
      <c r="H853" s="86">
        <f t="shared" si="13"/>
        <v>0</v>
      </c>
      <c r="I853" s="214"/>
    </row>
    <row r="854" spans="1:9" x14ac:dyDescent="0.25">
      <c r="A854" s="406"/>
      <c r="B854" s="217" t="s">
        <v>1214</v>
      </c>
      <c r="C854" s="363" t="s">
        <v>3681</v>
      </c>
      <c r="D854" s="214" t="s">
        <v>16</v>
      </c>
      <c r="E854" s="382">
        <v>189920.6</v>
      </c>
      <c r="F854" s="419">
        <v>41844</v>
      </c>
      <c r="G854" s="34">
        <v>189920.6</v>
      </c>
      <c r="H854" s="243">
        <f t="shared" si="13"/>
        <v>0</v>
      </c>
      <c r="I854" s="121" t="s">
        <v>27</v>
      </c>
    </row>
    <row r="855" spans="1:9" x14ac:dyDescent="0.25">
      <c r="A855" s="406"/>
      <c r="B855" s="217" t="s">
        <v>1365</v>
      </c>
      <c r="C855" s="363" t="s">
        <v>3681</v>
      </c>
      <c r="D855" s="214" t="s">
        <v>16</v>
      </c>
      <c r="E855" s="235">
        <v>14872</v>
      </c>
      <c r="F855" s="419">
        <v>41844</v>
      </c>
      <c r="G855" s="44">
        <v>14872</v>
      </c>
      <c r="H855" s="243">
        <f t="shared" si="13"/>
        <v>0</v>
      </c>
      <c r="I855" s="214"/>
    </row>
    <row r="856" spans="1:9" x14ac:dyDescent="0.25">
      <c r="A856" s="406"/>
      <c r="B856" s="217" t="s">
        <v>1426</v>
      </c>
      <c r="C856" s="363" t="s">
        <v>3681</v>
      </c>
      <c r="D856" s="214" t="s">
        <v>16</v>
      </c>
      <c r="E856" s="235">
        <v>59785</v>
      </c>
      <c r="F856" s="419">
        <v>41844</v>
      </c>
      <c r="G856" s="44">
        <v>59785</v>
      </c>
      <c r="H856" s="243">
        <f t="shared" si="13"/>
        <v>0</v>
      </c>
      <c r="I856" s="214"/>
    </row>
    <row r="857" spans="1:9" x14ac:dyDescent="0.25">
      <c r="A857" s="406"/>
      <c r="B857" s="217" t="s">
        <v>1475</v>
      </c>
      <c r="C857" s="363" t="s">
        <v>3681</v>
      </c>
      <c r="D857" s="214" t="s">
        <v>16</v>
      </c>
      <c r="E857" s="235">
        <v>74787.25</v>
      </c>
      <c r="F857" s="419">
        <v>41844</v>
      </c>
      <c r="G857" s="44">
        <v>74787.25</v>
      </c>
      <c r="H857" s="243">
        <f t="shared" si="13"/>
        <v>0</v>
      </c>
      <c r="I857" s="214" t="s">
        <v>30</v>
      </c>
    </row>
    <row r="858" spans="1:9" x14ac:dyDescent="0.25">
      <c r="A858" s="406"/>
      <c r="B858" s="217" t="s">
        <v>1551</v>
      </c>
      <c r="C858" s="363" t="s">
        <v>3681</v>
      </c>
      <c r="D858" s="214" t="s">
        <v>16</v>
      </c>
      <c r="E858" s="235">
        <v>376547</v>
      </c>
      <c r="F858" s="419">
        <v>41844</v>
      </c>
      <c r="G858" s="44">
        <v>376547</v>
      </c>
      <c r="H858" s="243">
        <f t="shared" si="13"/>
        <v>0</v>
      </c>
      <c r="I858" s="214"/>
    </row>
    <row r="859" spans="1:9" x14ac:dyDescent="0.25">
      <c r="A859" s="406"/>
      <c r="B859" s="285" t="s">
        <v>1686</v>
      </c>
      <c r="C859" s="361" t="s">
        <v>3878</v>
      </c>
      <c r="D859" s="58" t="s">
        <v>16</v>
      </c>
      <c r="E859" s="235">
        <v>27545</v>
      </c>
      <c r="F859" s="425">
        <v>41844</v>
      </c>
      <c r="G859" s="34">
        <v>27545</v>
      </c>
      <c r="H859" s="243">
        <f t="shared" si="13"/>
        <v>0</v>
      </c>
      <c r="I859" s="121" t="s">
        <v>27</v>
      </c>
    </row>
    <row r="860" spans="1:9" x14ac:dyDescent="0.25">
      <c r="A860" s="406"/>
      <c r="B860" s="285" t="s">
        <v>1831</v>
      </c>
      <c r="C860" s="361" t="s">
        <v>3878</v>
      </c>
      <c r="D860" s="58" t="s">
        <v>16</v>
      </c>
      <c r="E860" s="235">
        <v>215638.25</v>
      </c>
      <c r="F860" s="425">
        <v>41844</v>
      </c>
      <c r="G860" s="34">
        <v>215638.25</v>
      </c>
      <c r="H860" s="243">
        <f t="shared" si="13"/>
        <v>0</v>
      </c>
      <c r="I860" s="121" t="s">
        <v>162</v>
      </c>
    </row>
    <row r="861" spans="1:9" x14ac:dyDescent="0.25">
      <c r="A861" s="406"/>
      <c r="B861" s="285" t="s">
        <v>2018</v>
      </c>
      <c r="C861" s="361" t="s">
        <v>3878</v>
      </c>
      <c r="D861" s="214" t="s">
        <v>16</v>
      </c>
      <c r="E861" s="235">
        <v>11654.5</v>
      </c>
      <c r="F861" s="419">
        <v>41844</v>
      </c>
      <c r="G861" s="44">
        <v>11654.5</v>
      </c>
      <c r="H861" s="243">
        <f t="shared" si="13"/>
        <v>0</v>
      </c>
      <c r="I861" s="214" t="s">
        <v>12</v>
      </c>
    </row>
    <row r="862" spans="1:9" x14ac:dyDescent="0.25">
      <c r="A862" s="406"/>
      <c r="B862" s="285" t="s">
        <v>2019</v>
      </c>
      <c r="C862" s="361" t="s">
        <v>3878</v>
      </c>
      <c r="D862" s="214" t="s">
        <v>16</v>
      </c>
      <c r="E862" s="235">
        <v>12970</v>
      </c>
      <c r="F862" s="419">
        <v>41844</v>
      </c>
      <c r="G862" s="44">
        <v>12970</v>
      </c>
      <c r="H862" s="243">
        <f t="shared" si="13"/>
        <v>0</v>
      </c>
      <c r="I862" s="214" t="s">
        <v>12</v>
      </c>
    </row>
    <row r="863" spans="1:9" x14ac:dyDescent="0.25">
      <c r="A863" s="406"/>
      <c r="B863" s="285" t="s">
        <v>2110</v>
      </c>
      <c r="C863" s="361" t="s">
        <v>3878</v>
      </c>
      <c r="D863" s="214" t="s">
        <v>16</v>
      </c>
      <c r="E863" s="235">
        <v>32242</v>
      </c>
      <c r="F863" s="419">
        <v>41844</v>
      </c>
      <c r="G863" s="44">
        <v>32242</v>
      </c>
      <c r="H863" s="243">
        <f t="shared" si="13"/>
        <v>0</v>
      </c>
      <c r="I863" s="214" t="s">
        <v>30</v>
      </c>
    </row>
    <row r="864" spans="1:9" x14ac:dyDescent="0.25">
      <c r="A864" s="405"/>
      <c r="B864" s="285" t="s">
        <v>2150</v>
      </c>
      <c r="C864" s="361" t="s">
        <v>3878</v>
      </c>
      <c r="D864" s="214" t="s">
        <v>16</v>
      </c>
      <c r="E864" s="235">
        <v>311577.8</v>
      </c>
      <c r="F864" s="422" t="s">
        <v>3937</v>
      </c>
      <c r="G864" s="44">
        <v>311577.8</v>
      </c>
      <c r="H864" s="243">
        <f t="shared" si="13"/>
        <v>0</v>
      </c>
      <c r="I864" s="214" t="s">
        <v>162</v>
      </c>
    </row>
    <row r="865" spans="1:9" x14ac:dyDescent="0.25">
      <c r="A865" s="406"/>
      <c r="B865" s="285" t="s">
        <v>1148</v>
      </c>
      <c r="C865" s="361" t="s">
        <v>3878</v>
      </c>
      <c r="D865" s="214" t="s">
        <v>16</v>
      </c>
      <c r="E865" s="235">
        <v>13589</v>
      </c>
      <c r="F865" s="419">
        <v>41844</v>
      </c>
      <c r="G865" s="44">
        <v>13589</v>
      </c>
      <c r="H865" s="243">
        <f t="shared" si="13"/>
        <v>0</v>
      </c>
      <c r="I865" s="214"/>
    </row>
    <row r="866" spans="1:9" x14ac:dyDescent="0.25">
      <c r="A866" s="406"/>
      <c r="B866" s="285" t="s">
        <v>1187</v>
      </c>
      <c r="C866" s="361" t="s">
        <v>3878</v>
      </c>
      <c r="D866" s="214" t="s">
        <v>16</v>
      </c>
      <c r="E866" s="235">
        <v>246242.5</v>
      </c>
      <c r="F866" s="419">
        <v>41844</v>
      </c>
      <c r="G866" s="44">
        <v>246242.5</v>
      </c>
      <c r="H866" s="243">
        <f t="shared" si="13"/>
        <v>0</v>
      </c>
      <c r="I866" s="214"/>
    </row>
    <row r="867" spans="1:9" x14ac:dyDescent="0.25">
      <c r="A867" s="406"/>
      <c r="B867" s="285" t="s">
        <v>1197</v>
      </c>
      <c r="C867" s="361" t="s">
        <v>3878</v>
      </c>
      <c r="D867" s="214" t="s">
        <v>16</v>
      </c>
      <c r="E867" s="235">
        <v>12692</v>
      </c>
      <c r="F867" s="419">
        <v>41844</v>
      </c>
      <c r="G867" s="44">
        <v>12692</v>
      </c>
      <c r="H867" s="243">
        <f t="shared" si="13"/>
        <v>0</v>
      </c>
      <c r="I867" s="214"/>
    </row>
    <row r="868" spans="1:9" x14ac:dyDescent="0.25">
      <c r="A868" s="406"/>
      <c r="B868" s="285" t="s">
        <v>1262</v>
      </c>
      <c r="C868" s="361" t="s">
        <v>3878</v>
      </c>
      <c r="D868" s="214" t="s">
        <v>16</v>
      </c>
      <c r="E868" s="235">
        <v>8965</v>
      </c>
      <c r="F868" s="419">
        <v>41840</v>
      </c>
      <c r="G868" s="44">
        <v>8965</v>
      </c>
      <c r="H868" s="243">
        <f t="shared" si="13"/>
        <v>0</v>
      </c>
      <c r="I868" s="214"/>
    </row>
    <row r="869" spans="1:9" x14ac:dyDescent="0.25">
      <c r="A869" s="406"/>
      <c r="B869" s="285" t="s">
        <v>1358</v>
      </c>
      <c r="C869" s="361" t="s">
        <v>3878</v>
      </c>
      <c r="D869" s="214" t="s">
        <v>16</v>
      </c>
      <c r="E869" s="235">
        <v>121456.5</v>
      </c>
      <c r="F869" s="419">
        <v>41844</v>
      </c>
      <c r="G869" s="44">
        <v>121456.5</v>
      </c>
      <c r="H869" s="243">
        <f t="shared" si="13"/>
        <v>0</v>
      </c>
      <c r="I869" s="214" t="s">
        <v>3981</v>
      </c>
    </row>
    <row r="870" spans="1:9" x14ac:dyDescent="0.25">
      <c r="A870" s="406"/>
      <c r="B870" s="285" t="s">
        <v>1413</v>
      </c>
      <c r="C870" s="361" t="s">
        <v>3878</v>
      </c>
      <c r="D870" s="214" t="s">
        <v>16</v>
      </c>
      <c r="E870" s="235">
        <v>20018.400000000001</v>
      </c>
      <c r="F870" s="419">
        <v>41844</v>
      </c>
      <c r="G870" s="44">
        <v>20018.400000000001</v>
      </c>
      <c r="H870" s="243">
        <f t="shared" si="13"/>
        <v>0</v>
      </c>
      <c r="I870" s="214" t="s">
        <v>27</v>
      </c>
    </row>
    <row r="871" spans="1:9" x14ac:dyDescent="0.25">
      <c r="A871" s="406"/>
      <c r="B871" s="285" t="s">
        <v>1465</v>
      </c>
      <c r="C871" s="361" t="s">
        <v>3878</v>
      </c>
      <c r="D871" s="20" t="s">
        <v>16</v>
      </c>
      <c r="E871" s="239">
        <v>44246.400000000001</v>
      </c>
      <c r="F871" s="423"/>
      <c r="G871" s="320"/>
      <c r="H871" s="243">
        <f t="shared" si="13"/>
        <v>44246.400000000001</v>
      </c>
      <c r="I871" s="20"/>
    </row>
    <row r="872" spans="1:9" x14ac:dyDescent="0.25">
      <c r="A872" s="406"/>
      <c r="B872" s="285" t="s">
        <v>1496</v>
      </c>
      <c r="C872" s="361" t="s">
        <v>3878</v>
      </c>
      <c r="D872" s="214" t="s">
        <v>16</v>
      </c>
      <c r="E872" s="235">
        <v>170586</v>
      </c>
      <c r="F872" s="423"/>
      <c r="G872" s="320"/>
      <c r="H872" s="243">
        <f t="shared" si="13"/>
        <v>170586</v>
      </c>
      <c r="I872" s="58" t="s">
        <v>65</v>
      </c>
    </row>
    <row r="873" spans="1:9" x14ac:dyDescent="0.25">
      <c r="A873" s="414">
        <v>41844</v>
      </c>
      <c r="B873" s="446" t="s">
        <v>1668</v>
      </c>
      <c r="C873" s="228" t="s">
        <v>4001</v>
      </c>
      <c r="D873" s="214" t="s">
        <v>16</v>
      </c>
      <c r="E873" s="235">
        <v>370576.8</v>
      </c>
      <c r="F873" s="423"/>
      <c r="G873" s="320"/>
      <c r="H873" s="243">
        <f t="shared" si="13"/>
        <v>370576.8</v>
      </c>
      <c r="I873" s="214"/>
    </row>
    <row r="874" spans="1:9" x14ac:dyDescent="0.25">
      <c r="A874" s="414">
        <v>41846</v>
      </c>
      <c r="B874" s="446" t="s">
        <v>1836</v>
      </c>
      <c r="C874" s="228" t="s">
        <v>4001</v>
      </c>
      <c r="D874" s="214" t="s">
        <v>16</v>
      </c>
      <c r="E874" s="235">
        <v>92241.2</v>
      </c>
      <c r="F874" s="423"/>
      <c r="G874" s="320"/>
      <c r="H874" s="243">
        <f t="shared" si="13"/>
        <v>92241.2</v>
      </c>
      <c r="I874" s="121"/>
    </row>
    <row r="875" spans="1:9" x14ac:dyDescent="0.25">
      <c r="A875" s="414">
        <v>41848</v>
      </c>
      <c r="B875" s="446" t="s">
        <v>1993</v>
      </c>
      <c r="C875" s="228" t="s">
        <v>4001</v>
      </c>
      <c r="D875" s="214" t="s">
        <v>16</v>
      </c>
      <c r="E875" s="235">
        <v>77153</v>
      </c>
      <c r="F875" s="423"/>
      <c r="G875" s="320"/>
      <c r="H875" s="243">
        <f t="shared" si="13"/>
        <v>77153</v>
      </c>
      <c r="I875" s="214"/>
    </row>
    <row r="876" spans="1:9" x14ac:dyDescent="0.25">
      <c r="A876" s="406">
        <v>41849</v>
      </c>
      <c r="B876" s="446" t="s">
        <v>2093</v>
      </c>
      <c r="C876" s="228" t="s">
        <v>4001</v>
      </c>
      <c r="D876" s="20" t="s">
        <v>16</v>
      </c>
      <c r="E876" s="239">
        <v>52634.8</v>
      </c>
      <c r="F876" s="423"/>
      <c r="G876" s="320"/>
      <c r="H876" s="243">
        <f t="shared" si="13"/>
        <v>52634.8</v>
      </c>
      <c r="I876" s="20"/>
    </row>
    <row r="877" spans="1:9" x14ac:dyDescent="0.25">
      <c r="A877" s="414">
        <v>41850</v>
      </c>
      <c r="B877" s="446" t="s">
        <v>2176</v>
      </c>
      <c r="C877" s="228" t="s">
        <v>4001</v>
      </c>
      <c r="D877" s="214" t="s">
        <v>16</v>
      </c>
      <c r="E877" s="235">
        <v>11341</v>
      </c>
      <c r="F877" s="423"/>
      <c r="G877" s="320"/>
      <c r="H877" s="243">
        <f t="shared" si="13"/>
        <v>11341</v>
      </c>
      <c r="I877" s="214"/>
    </row>
    <row r="878" spans="1:9" x14ac:dyDescent="0.25">
      <c r="A878" s="414">
        <v>41850</v>
      </c>
      <c r="B878" s="446" t="s">
        <v>2207</v>
      </c>
      <c r="C878" s="228" t="s">
        <v>4001</v>
      </c>
      <c r="D878" s="214" t="s">
        <v>16</v>
      </c>
      <c r="E878" s="235">
        <v>14333</v>
      </c>
      <c r="F878" s="438"/>
      <c r="G878" s="339"/>
      <c r="H878" s="243">
        <f t="shared" si="13"/>
        <v>14333</v>
      </c>
      <c r="I878" s="214" t="s">
        <v>3978</v>
      </c>
    </row>
    <row r="879" spans="1:9" x14ac:dyDescent="0.25">
      <c r="A879" s="406">
        <v>41851</v>
      </c>
      <c r="B879" s="446" t="s">
        <v>2278</v>
      </c>
      <c r="C879" s="228" t="s">
        <v>4001</v>
      </c>
      <c r="D879" s="20" t="s">
        <v>16</v>
      </c>
      <c r="E879" s="239">
        <v>255058.5</v>
      </c>
      <c r="F879" s="438"/>
      <c r="G879" s="339"/>
      <c r="H879" s="243">
        <f t="shared" si="13"/>
        <v>255058.5</v>
      </c>
      <c r="I879" s="20"/>
    </row>
    <row r="880" spans="1:9" x14ac:dyDescent="0.25">
      <c r="A880" s="406">
        <v>41851</v>
      </c>
      <c r="B880" s="446" t="s">
        <v>2211</v>
      </c>
      <c r="C880" s="228" t="s">
        <v>4001</v>
      </c>
      <c r="D880" s="20" t="s">
        <v>4035</v>
      </c>
      <c r="E880" s="239">
        <v>23486.5</v>
      </c>
      <c r="F880" s="419">
        <v>41851</v>
      </c>
      <c r="G880" s="44">
        <v>23486.5</v>
      </c>
      <c r="H880" s="243">
        <f t="shared" si="13"/>
        <v>0</v>
      </c>
      <c r="I880" s="20"/>
    </row>
    <row r="881" spans="1:9" x14ac:dyDescent="0.25">
      <c r="A881" s="414">
        <v>41848</v>
      </c>
      <c r="B881" s="446" t="s">
        <v>2012</v>
      </c>
      <c r="C881" s="228" t="s">
        <v>4001</v>
      </c>
      <c r="D881" s="214" t="s">
        <v>4024</v>
      </c>
      <c r="E881" s="235">
        <v>2196.5</v>
      </c>
      <c r="F881" s="419">
        <v>41848</v>
      </c>
      <c r="G881" s="44">
        <v>2196.5</v>
      </c>
      <c r="H881" s="243">
        <f t="shared" si="13"/>
        <v>0</v>
      </c>
      <c r="I881" s="214"/>
    </row>
    <row r="882" spans="1:9" x14ac:dyDescent="0.25">
      <c r="A882" s="406"/>
      <c r="B882" s="285" t="s">
        <v>1866</v>
      </c>
      <c r="C882" s="361" t="s">
        <v>3878</v>
      </c>
      <c r="D882" s="214" t="s">
        <v>3527</v>
      </c>
      <c r="E882" s="235">
        <v>1958</v>
      </c>
      <c r="F882" s="419">
        <v>41832</v>
      </c>
      <c r="G882" s="44">
        <v>1958</v>
      </c>
      <c r="H882" s="243">
        <f t="shared" si="13"/>
        <v>0</v>
      </c>
      <c r="I882" s="214"/>
    </row>
    <row r="883" spans="1:9" x14ac:dyDescent="0.25">
      <c r="A883" s="406"/>
      <c r="B883" s="285" t="s">
        <v>2253</v>
      </c>
      <c r="C883" s="361" t="s">
        <v>3878</v>
      </c>
      <c r="D883" s="214" t="s">
        <v>3527</v>
      </c>
      <c r="E883" s="235">
        <v>1053</v>
      </c>
      <c r="F883" s="419">
        <v>41837</v>
      </c>
      <c r="G883" s="44">
        <v>1053</v>
      </c>
      <c r="H883" s="243">
        <f t="shared" si="13"/>
        <v>0</v>
      </c>
      <c r="I883" s="214"/>
    </row>
    <row r="884" spans="1:9" x14ac:dyDescent="0.25">
      <c r="A884" s="406"/>
      <c r="B884" s="217" t="s">
        <v>1607</v>
      </c>
      <c r="C884" s="363" t="s">
        <v>3681</v>
      </c>
      <c r="D884" s="214" t="s">
        <v>195</v>
      </c>
      <c r="E884" s="235">
        <v>1917</v>
      </c>
      <c r="F884" s="419">
        <v>41830</v>
      </c>
      <c r="G884" s="44">
        <v>1917</v>
      </c>
      <c r="H884" s="243">
        <f t="shared" si="13"/>
        <v>0</v>
      </c>
      <c r="I884" s="214" t="s">
        <v>12</v>
      </c>
    </row>
    <row r="885" spans="1:9" x14ac:dyDescent="0.25">
      <c r="A885" s="406"/>
      <c r="B885" s="217" t="s">
        <v>2097</v>
      </c>
      <c r="C885" s="363" t="s">
        <v>3681</v>
      </c>
      <c r="D885" s="214" t="s">
        <v>100</v>
      </c>
      <c r="E885" s="382">
        <v>56452</v>
      </c>
      <c r="F885" s="419">
        <v>41822</v>
      </c>
      <c r="G885" s="44">
        <v>56452</v>
      </c>
      <c r="H885" s="86">
        <f t="shared" si="13"/>
        <v>0</v>
      </c>
      <c r="I885" s="214" t="s">
        <v>27</v>
      </c>
    </row>
    <row r="886" spans="1:9" x14ac:dyDescent="0.25">
      <c r="A886" s="406"/>
      <c r="B886" s="217" t="s">
        <v>2255</v>
      </c>
      <c r="C886" s="363" t="s">
        <v>3681</v>
      </c>
      <c r="D886" s="214" t="s">
        <v>100</v>
      </c>
      <c r="E886" s="382">
        <v>17664.599999999999</v>
      </c>
      <c r="F886" s="419">
        <v>41824</v>
      </c>
      <c r="G886" s="44">
        <v>17664.599999999999</v>
      </c>
      <c r="H886" s="243">
        <f t="shared" si="13"/>
        <v>0</v>
      </c>
      <c r="I886" s="214" t="s">
        <v>27</v>
      </c>
    </row>
    <row r="887" spans="1:9" x14ac:dyDescent="0.25">
      <c r="A887" s="406"/>
      <c r="B887" s="217" t="s">
        <v>1451</v>
      </c>
      <c r="C887" s="363" t="s">
        <v>3681</v>
      </c>
      <c r="D887" s="214" t="s">
        <v>100</v>
      </c>
      <c r="E887" s="235">
        <v>17516</v>
      </c>
      <c r="F887" s="419">
        <v>41829</v>
      </c>
      <c r="G887" s="44">
        <v>17516</v>
      </c>
      <c r="H887" s="243">
        <f t="shared" si="13"/>
        <v>0</v>
      </c>
      <c r="I887" s="214" t="s">
        <v>27</v>
      </c>
    </row>
    <row r="888" spans="1:9" x14ac:dyDescent="0.25">
      <c r="A888" s="406"/>
      <c r="B888" s="285" t="s">
        <v>1624</v>
      </c>
      <c r="C888" s="361" t="s">
        <v>3878</v>
      </c>
      <c r="D888" s="58" t="s">
        <v>100</v>
      </c>
      <c r="E888" s="235">
        <v>23244.5</v>
      </c>
      <c r="F888" s="425">
        <v>41831</v>
      </c>
      <c r="G888" s="34">
        <v>23244.5</v>
      </c>
      <c r="H888" s="243">
        <f t="shared" si="13"/>
        <v>0</v>
      </c>
      <c r="I888" s="214" t="s">
        <v>27</v>
      </c>
    </row>
    <row r="889" spans="1:9" x14ac:dyDescent="0.25">
      <c r="A889" s="406"/>
      <c r="B889" s="285" t="s">
        <v>2186</v>
      </c>
      <c r="C889" s="361" t="s">
        <v>3878</v>
      </c>
      <c r="D889" s="214" t="s">
        <v>100</v>
      </c>
      <c r="E889" s="235">
        <v>7046</v>
      </c>
      <c r="F889" s="420" t="s">
        <v>3940</v>
      </c>
      <c r="G889" s="44">
        <v>7046</v>
      </c>
      <c r="H889" s="243">
        <f t="shared" si="13"/>
        <v>0</v>
      </c>
      <c r="I889" s="214" t="s">
        <v>27</v>
      </c>
    </row>
    <row r="890" spans="1:9" x14ac:dyDescent="0.25">
      <c r="A890" s="406"/>
      <c r="B890" s="285" t="s">
        <v>2291</v>
      </c>
      <c r="C890" s="361" t="s">
        <v>3878</v>
      </c>
      <c r="D890" s="214" t="s">
        <v>100</v>
      </c>
      <c r="E890" s="235">
        <v>33877</v>
      </c>
      <c r="F890" s="419">
        <v>41838</v>
      </c>
      <c r="G890" s="44">
        <v>33877</v>
      </c>
      <c r="H890" s="243">
        <f t="shared" si="13"/>
        <v>0</v>
      </c>
      <c r="I890" s="214" t="s">
        <v>27</v>
      </c>
    </row>
    <row r="891" spans="1:9" x14ac:dyDescent="0.25">
      <c r="A891" s="406"/>
      <c r="B891" s="285" t="s">
        <v>1155</v>
      </c>
      <c r="C891" s="361" t="s">
        <v>3878</v>
      </c>
      <c r="D891" s="214" t="s">
        <v>100</v>
      </c>
      <c r="E891" s="235">
        <v>12637.5</v>
      </c>
      <c r="F891" s="419">
        <v>41839</v>
      </c>
      <c r="G891" s="56">
        <v>12637.5</v>
      </c>
      <c r="H891" s="243">
        <f t="shared" si="13"/>
        <v>0</v>
      </c>
      <c r="I891" s="214" t="s">
        <v>21</v>
      </c>
    </row>
    <row r="892" spans="1:9" x14ac:dyDescent="0.25">
      <c r="A892" s="406"/>
      <c r="B892" s="285" t="s">
        <v>1449</v>
      </c>
      <c r="C892" s="361" t="s">
        <v>3878</v>
      </c>
      <c r="D892" s="20" t="s">
        <v>100</v>
      </c>
      <c r="E892" s="239">
        <v>30427.599999999999</v>
      </c>
      <c r="F892" s="419">
        <v>41843</v>
      </c>
      <c r="G892" s="44">
        <v>30427.599999999999</v>
      </c>
      <c r="H892" s="243">
        <f t="shared" si="13"/>
        <v>0</v>
      </c>
      <c r="I892" s="20" t="s">
        <v>3978</v>
      </c>
    </row>
    <row r="893" spans="1:9" x14ac:dyDescent="0.25">
      <c r="A893" s="406">
        <v>41847</v>
      </c>
      <c r="B893" s="446" t="s">
        <v>1889</v>
      </c>
      <c r="C893" s="228" t="s">
        <v>4001</v>
      </c>
      <c r="D893" s="214" t="s">
        <v>100</v>
      </c>
      <c r="E893" s="235">
        <v>28682</v>
      </c>
      <c r="F893" s="419">
        <v>41848</v>
      </c>
      <c r="G893" s="44">
        <v>28682</v>
      </c>
      <c r="H893" s="243">
        <f t="shared" si="13"/>
        <v>0</v>
      </c>
      <c r="I893" s="121"/>
    </row>
    <row r="894" spans="1:9" x14ac:dyDescent="0.25">
      <c r="A894" s="406"/>
      <c r="B894" s="217" t="s">
        <v>2057</v>
      </c>
      <c r="C894" s="363" t="s">
        <v>3681</v>
      </c>
      <c r="D894" s="214" t="s">
        <v>130</v>
      </c>
      <c r="E894" s="382">
        <v>8897</v>
      </c>
      <c r="F894" s="419">
        <v>41829</v>
      </c>
      <c r="G894" s="44">
        <v>8897</v>
      </c>
      <c r="H894" s="86">
        <f t="shared" si="13"/>
        <v>0</v>
      </c>
      <c r="I894" s="214" t="s">
        <v>21</v>
      </c>
    </row>
    <row r="895" spans="1:9" x14ac:dyDescent="0.25">
      <c r="A895" s="406"/>
      <c r="B895" s="217" t="s">
        <v>2058</v>
      </c>
      <c r="C895" s="363" t="s">
        <v>3681</v>
      </c>
      <c r="D895" s="214" t="s">
        <v>130</v>
      </c>
      <c r="E895" s="382">
        <v>5928</v>
      </c>
      <c r="F895" s="419">
        <v>41822</v>
      </c>
      <c r="G895" s="44">
        <v>5928</v>
      </c>
      <c r="H895" s="86">
        <f t="shared" si="13"/>
        <v>0</v>
      </c>
      <c r="I895" s="214" t="s">
        <v>21</v>
      </c>
    </row>
    <row r="896" spans="1:9" x14ac:dyDescent="0.25">
      <c r="A896" s="406"/>
      <c r="B896" s="217" t="s">
        <v>2167</v>
      </c>
      <c r="C896" s="363" t="s">
        <v>3681</v>
      </c>
      <c r="D896" s="214" t="s">
        <v>130</v>
      </c>
      <c r="E896" s="382">
        <v>7400</v>
      </c>
      <c r="F896" s="419">
        <v>41829</v>
      </c>
      <c r="G896" s="44">
        <v>7400</v>
      </c>
      <c r="H896" s="86">
        <f t="shared" si="13"/>
        <v>0</v>
      </c>
      <c r="I896" s="214" t="s">
        <v>21</v>
      </c>
    </row>
    <row r="897" spans="1:9" x14ac:dyDescent="0.25">
      <c r="A897" s="406"/>
      <c r="B897" s="217" t="s">
        <v>2228</v>
      </c>
      <c r="C897" s="363" t="s">
        <v>3681</v>
      </c>
      <c r="D897" s="214" t="s">
        <v>130</v>
      </c>
      <c r="E897" s="382">
        <v>4791</v>
      </c>
      <c r="F897" s="419">
        <v>41829</v>
      </c>
      <c r="G897" s="44">
        <v>4791</v>
      </c>
      <c r="H897" s="86">
        <f t="shared" si="13"/>
        <v>0</v>
      </c>
      <c r="I897" s="214" t="s">
        <v>21</v>
      </c>
    </row>
    <row r="898" spans="1:9" x14ac:dyDescent="0.25">
      <c r="A898" s="406"/>
      <c r="B898" s="217" t="s">
        <v>2239</v>
      </c>
      <c r="C898" s="363" t="s">
        <v>3681</v>
      </c>
      <c r="D898" s="214" t="s">
        <v>130</v>
      </c>
      <c r="E898" s="382">
        <v>3784</v>
      </c>
      <c r="F898" s="419">
        <v>41829</v>
      </c>
      <c r="G898" s="44">
        <v>3784</v>
      </c>
      <c r="H898" s="86">
        <f t="shared" si="13"/>
        <v>0</v>
      </c>
      <c r="I898" s="214" t="s">
        <v>21</v>
      </c>
    </row>
    <row r="899" spans="1:9" x14ac:dyDescent="0.25">
      <c r="A899" s="406"/>
      <c r="B899" s="217" t="s">
        <v>2341</v>
      </c>
      <c r="C899" s="363" t="s">
        <v>3681</v>
      </c>
      <c r="D899" s="214" t="s">
        <v>130</v>
      </c>
      <c r="E899" s="382">
        <v>6045.7</v>
      </c>
      <c r="F899" s="419">
        <v>41829</v>
      </c>
      <c r="G899" s="44">
        <v>6045.7</v>
      </c>
      <c r="H899" s="243">
        <f t="shared" ref="H899:H962" si="14">E899-G899</f>
        <v>0</v>
      </c>
      <c r="I899" s="214" t="s">
        <v>21</v>
      </c>
    </row>
    <row r="900" spans="1:9" x14ac:dyDescent="0.25">
      <c r="A900" s="406"/>
      <c r="B900" s="217" t="s">
        <v>1203</v>
      </c>
      <c r="C900" s="363" t="s">
        <v>3681</v>
      </c>
      <c r="D900" s="214" t="s">
        <v>130</v>
      </c>
      <c r="E900" s="382">
        <v>8852</v>
      </c>
      <c r="F900" s="419">
        <v>41829</v>
      </c>
      <c r="G900" s="44">
        <v>8852</v>
      </c>
      <c r="H900" s="243">
        <f t="shared" si="14"/>
        <v>0</v>
      </c>
      <c r="I900" s="121" t="s">
        <v>21</v>
      </c>
    </row>
    <row r="901" spans="1:9" x14ac:dyDescent="0.25">
      <c r="A901" s="406"/>
      <c r="B901" s="217" t="s">
        <v>1207</v>
      </c>
      <c r="C901" s="363" t="s">
        <v>3681</v>
      </c>
      <c r="D901" s="214" t="s">
        <v>130</v>
      </c>
      <c r="E901" s="382">
        <v>13568</v>
      </c>
      <c r="F901" s="420" t="s">
        <v>3842</v>
      </c>
      <c r="G901" s="44">
        <v>13568</v>
      </c>
      <c r="H901" s="243">
        <f t="shared" si="14"/>
        <v>0</v>
      </c>
      <c r="I901" s="121" t="s">
        <v>21</v>
      </c>
    </row>
    <row r="902" spans="1:9" x14ac:dyDescent="0.25">
      <c r="A902" s="406"/>
      <c r="B902" s="217" t="s">
        <v>1257</v>
      </c>
      <c r="C902" s="363" t="s">
        <v>3681</v>
      </c>
      <c r="D902" s="121" t="s">
        <v>130</v>
      </c>
      <c r="E902" s="384">
        <v>15927</v>
      </c>
      <c r="F902" s="419">
        <v>41829</v>
      </c>
      <c r="G902" s="34">
        <v>15927</v>
      </c>
      <c r="H902" s="243">
        <f t="shared" si="14"/>
        <v>0</v>
      </c>
      <c r="I902" s="121" t="s">
        <v>21</v>
      </c>
    </row>
    <row r="903" spans="1:9" x14ac:dyDescent="0.25">
      <c r="A903" s="406"/>
      <c r="B903" s="217" t="s">
        <v>1312</v>
      </c>
      <c r="C903" s="363" t="s">
        <v>3681</v>
      </c>
      <c r="D903" s="214" t="s">
        <v>130</v>
      </c>
      <c r="E903" s="235">
        <v>9020.1</v>
      </c>
      <c r="F903" s="419">
        <v>41828</v>
      </c>
      <c r="G903" s="44">
        <v>9020.1</v>
      </c>
      <c r="H903" s="243">
        <f t="shared" si="14"/>
        <v>0</v>
      </c>
      <c r="I903" s="214"/>
    </row>
    <row r="904" spans="1:9" x14ac:dyDescent="0.25">
      <c r="A904" s="406"/>
      <c r="B904" s="217" t="s">
        <v>1448</v>
      </c>
      <c r="C904" s="363" t="s">
        <v>3681</v>
      </c>
      <c r="D904" s="214" t="s">
        <v>130</v>
      </c>
      <c r="E904" s="235">
        <v>5688.4</v>
      </c>
      <c r="F904" s="419">
        <v>41829</v>
      </c>
      <c r="G904" s="44">
        <v>5688.4</v>
      </c>
      <c r="H904" s="243">
        <f t="shared" si="14"/>
        <v>0</v>
      </c>
      <c r="I904" s="214" t="s">
        <v>21</v>
      </c>
    </row>
    <row r="905" spans="1:9" x14ac:dyDescent="0.25">
      <c r="A905" s="406"/>
      <c r="B905" s="217" t="s">
        <v>1449</v>
      </c>
      <c r="C905" s="363" t="s">
        <v>3681</v>
      </c>
      <c r="D905" s="214" t="s">
        <v>130</v>
      </c>
      <c r="E905" s="235">
        <v>2235.6</v>
      </c>
      <c r="F905" s="419">
        <v>41829</v>
      </c>
      <c r="G905" s="44">
        <v>2235.6</v>
      </c>
      <c r="H905" s="243">
        <f t="shared" si="14"/>
        <v>0</v>
      </c>
      <c r="I905" s="214" t="s">
        <v>21</v>
      </c>
    </row>
    <row r="906" spans="1:9" x14ac:dyDescent="0.25">
      <c r="A906" s="406"/>
      <c r="B906" s="217" t="s">
        <v>1533</v>
      </c>
      <c r="C906" s="363" t="s">
        <v>3681</v>
      </c>
      <c r="D906" s="214" t="s">
        <v>130</v>
      </c>
      <c r="E906" s="235">
        <v>5093</v>
      </c>
      <c r="F906" s="419">
        <v>41830</v>
      </c>
      <c r="G906" s="44">
        <v>5093</v>
      </c>
      <c r="H906" s="243">
        <f t="shared" si="14"/>
        <v>0</v>
      </c>
      <c r="I906" s="214"/>
    </row>
    <row r="907" spans="1:9" x14ac:dyDescent="0.25">
      <c r="A907" s="406"/>
      <c r="B907" s="217" t="s">
        <v>1534</v>
      </c>
      <c r="C907" s="363" t="s">
        <v>3681</v>
      </c>
      <c r="D907" s="214" t="s">
        <v>130</v>
      </c>
      <c r="E907" s="235">
        <v>12899</v>
      </c>
      <c r="F907" s="419">
        <v>41835</v>
      </c>
      <c r="G907" s="44">
        <v>12899</v>
      </c>
      <c r="H907" s="243">
        <f t="shared" si="14"/>
        <v>0</v>
      </c>
      <c r="I907" s="214"/>
    </row>
    <row r="908" spans="1:9" x14ac:dyDescent="0.25">
      <c r="A908" s="406"/>
      <c r="B908" s="217" t="s">
        <v>1596</v>
      </c>
      <c r="C908" s="363" t="s">
        <v>3681</v>
      </c>
      <c r="D908" s="214" t="s">
        <v>130</v>
      </c>
      <c r="E908" s="235">
        <v>8013.5</v>
      </c>
      <c r="F908" s="419">
        <v>41838</v>
      </c>
      <c r="G908" s="44">
        <v>8013.5</v>
      </c>
      <c r="H908" s="243">
        <f t="shared" si="14"/>
        <v>0</v>
      </c>
      <c r="I908" s="214" t="s">
        <v>21</v>
      </c>
    </row>
    <row r="909" spans="1:9" x14ac:dyDescent="0.25">
      <c r="A909" s="406"/>
      <c r="B909" s="285" t="s">
        <v>1709</v>
      </c>
      <c r="C909" s="361" t="s">
        <v>3878</v>
      </c>
      <c r="D909" s="58" t="s">
        <v>130</v>
      </c>
      <c r="E909" s="235">
        <v>9533</v>
      </c>
      <c r="F909" s="425">
        <v>41832</v>
      </c>
      <c r="G909" s="34">
        <v>9533</v>
      </c>
      <c r="H909" s="243">
        <f t="shared" si="14"/>
        <v>0</v>
      </c>
      <c r="I909" s="121" t="s">
        <v>21</v>
      </c>
    </row>
    <row r="910" spans="1:9" x14ac:dyDescent="0.25">
      <c r="A910" s="406"/>
      <c r="B910" s="285" t="s">
        <v>1810</v>
      </c>
      <c r="C910" s="361" t="s">
        <v>3878</v>
      </c>
      <c r="D910" s="58" t="s">
        <v>130</v>
      </c>
      <c r="E910" s="235">
        <v>14030</v>
      </c>
      <c r="F910" s="425">
        <v>41835</v>
      </c>
      <c r="G910" s="34">
        <v>14030</v>
      </c>
      <c r="H910" s="243">
        <f t="shared" si="14"/>
        <v>0</v>
      </c>
      <c r="I910" s="121" t="s">
        <v>21</v>
      </c>
    </row>
    <row r="911" spans="1:9" x14ac:dyDescent="0.25">
      <c r="A911" s="406"/>
      <c r="B911" s="285" t="s">
        <v>1886</v>
      </c>
      <c r="C911" s="361" t="s">
        <v>3878</v>
      </c>
      <c r="D911" s="214" t="s">
        <v>130</v>
      </c>
      <c r="E911" s="235">
        <v>10441.5</v>
      </c>
      <c r="F911" s="419">
        <v>41835</v>
      </c>
      <c r="G911" s="44">
        <v>10441</v>
      </c>
      <c r="H911" s="243">
        <f t="shared" si="14"/>
        <v>0.5</v>
      </c>
      <c r="I911" s="214"/>
    </row>
    <row r="912" spans="1:9" x14ac:dyDescent="0.25">
      <c r="A912" s="406"/>
      <c r="B912" s="285" t="s">
        <v>1965</v>
      </c>
      <c r="C912" s="361" t="s">
        <v>3878</v>
      </c>
      <c r="D912" s="214" t="s">
        <v>130</v>
      </c>
      <c r="E912" s="235">
        <v>8870</v>
      </c>
      <c r="F912" s="419">
        <v>41838</v>
      </c>
      <c r="G912" s="44">
        <v>8870</v>
      </c>
      <c r="H912" s="243">
        <f t="shared" si="14"/>
        <v>0</v>
      </c>
      <c r="I912" s="214" t="s">
        <v>21</v>
      </c>
    </row>
    <row r="913" spans="1:9" x14ac:dyDescent="0.25">
      <c r="A913" s="406"/>
      <c r="B913" s="285" t="s">
        <v>2043</v>
      </c>
      <c r="C913" s="361" t="s">
        <v>3878</v>
      </c>
      <c r="D913" s="214" t="s">
        <v>130</v>
      </c>
      <c r="E913" s="235">
        <v>4885</v>
      </c>
      <c r="F913" s="419">
        <v>41838</v>
      </c>
      <c r="G913" s="44">
        <v>4885</v>
      </c>
      <c r="H913" s="243">
        <f t="shared" si="14"/>
        <v>0</v>
      </c>
      <c r="I913" s="214" t="s">
        <v>21</v>
      </c>
    </row>
    <row r="914" spans="1:9" x14ac:dyDescent="0.25">
      <c r="A914" s="406"/>
      <c r="B914" s="285" t="s">
        <v>2184</v>
      </c>
      <c r="C914" s="361" t="s">
        <v>3878</v>
      </c>
      <c r="D914" s="214" t="s">
        <v>130</v>
      </c>
      <c r="E914" s="235">
        <v>5735</v>
      </c>
      <c r="F914" s="419">
        <v>41843</v>
      </c>
      <c r="G914" s="44">
        <v>5735</v>
      </c>
      <c r="H914" s="243">
        <f t="shared" si="14"/>
        <v>0</v>
      </c>
      <c r="I914" s="214" t="s">
        <v>27</v>
      </c>
    </row>
    <row r="915" spans="1:9" x14ac:dyDescent="0.25">
      <c r="A915" s="406"/>
      <c r="B915" s="285" t="s">
        <v>2242</v>
      </c>
      <c r="C915" s="361" t="s">
        <v>3878</v>
      </c>
      <c r="D915" s="214" t="s">
        <v>130</v>
      </c>
      <c r="E915" s="235">
        <v>8680</v>
      </c>
      <c r="F915" s="419">
        <v>41843</v>
      </c>
      <c r="G915" s="44">
        <v>8680</v>
      </c>
      <c r="H915" s="243">
        <f t="shared" si="14"/>
        <v>0</v>
      </c>
      <c r="I915" s="214" t="s">
        <v>21</v>
      </c>
    </row>
    <row r="916" spans="1:9" x14ac:dyDescent="0.25">
      <c r="A916" s="406"/>
      <c r="B916" s="285" t="s">
        <v>1138</v>
      </c>
      <c r="C916" s="361" t="s">
        <v>3878</v>
      </c>
      <c r="D916" s="214" t="s">
        <v>130</v>
      </c>
      <c r="E916" s="235">
        <v>9888</v>
      </c>
      <c r="F916" s="419">
        <v>41843</v>
      </c>
      <c r="G916" s="44">
        <v>9888</v>
      </c>
      <c r="H916" s="243">
        <f t="shared" si="14"/>
        <v>0</v>
      </c>
      <c r="I916" s="214" t="s">
        <v>21</v>
      </c>
    </row>
    <row r="917" spans="1:9" x14ac:dyDescent="0.25">
      <c r="A917" s="406"/>
      <c r="B917" s="285" t="s">
        <v>1220</v>
      </c>
      <c r="C917" s="361" t="s">
        <v>3878</v>
      </c>
      <c r="D917" s="214" t="s">
        <v>130</v>
      </c>
      <c r="E917" s="235">
        <v>12120</v>
      </c>
      <c r="F917" s="419">
        <v>41843</v>
      </c>
      <c r="G917" s="44">
        <v>12120</v>
      </c>
      <c r="H917" s="243">
        <f t="shared" si="14"/>
        <v>0</v>
      </c>
      <c r="I917" s="214"/>
    </row>
    <row r="918" spans="1:9" x14ac:dyDescent="0.25">
      <c r="A918" s="406"/>
      <c r="B918" s="285" t="s">
        <v>1296</v>
      </c>
      <c r="C918" s="361" t="s">
        <v>3878</v>
      </c>
      <c r="D918" s="214" t="s">
        <v>130</v>
      </c>
      <c r="E918" s="235">
        <v>8482</v>
      </c>
      <c r="F918" s="419">
        <v>41843</v>
      </c>
      <c r="G918" s="44">
        <v>8482</v>
      </c>
      <c r="H918" s="243">
        <f t="shared" si="14"/>
        <v>0</v>
      </c>
      <c r="I918" s="214"/>
    </row>
    <row r="919" spans="1:9" x14ac:dyDescent="0.25">
      <c r="A919" s="406"/>
      <c r="B919" s="285" t="s">
        <v>1335</v>
      </c>
      <c r="C919" s="361" t="s">
        <v>3878</v>
      </c>
      <c r="D919" s="214" t="s">
        <v>130</v>
      </c>
      <c r="E919" s="235">
        <v>9853.5</v>
      </c>
      <c r="F919" s="419">
        <v>41843</v>
      </c>
      <c r="G919" s="44">
        <v>9853.5</v>
      </c>
      <c r="H919" s="243">
        <f t="shared" si="14"/>
        <v>0</v>
      </c>
      <c r="I919" s="214" t="s">
        <v>21</v>
      </c>
    </row>
    <row r="920" spans="1:9" x14ac:dyDescent="0.25">
      <c r="A920" s="406"/>
      <c r="B920" s="285" t="s">
        <v>1433</v>
      </c>
      <c r="C920" s="361" t="s">
        <v>3878</v>
      </c>
      <c r="D920" s="20" t="s">
        <v>130</v>
      </c>
      <c r="E920" s="239">
        <v>6650</v>
      </c>
      <c r="F920" s="419">
        <v>41844</v>
      </c>
      <c r="G920" s="44">
        <v>6650</v>
      </c>
      <c r="H920" s="243">
        <f t="shared" si="14"/>
        <v>0</v>
      </c>
      <c r="I920" s="20" t="s">
        <v>3978</v>
      </c>
    </row>
    <row r="921" spans="1:9" x14ac:dyDescent="0.25">
      <c r="A921" s="406"/>
      <c r="B921" s="285" t="s">
        <v>1537</v>
      </c>
      <c r="C921" s="361" t="s">
        <v>3878</v>
      </c>
      <c r="D921" s="214" t="s">
        <v>130</v>
      </c>
      <c r="E921" s="235">
        <v>6275</v>
      </c>
      <c r="F921" s="419">
        <v>41844</v>
      </c>
      <c r="G921" s="44">
        <v>6275</v>
      </c>
      <c r="H921" s="243">
        <f t="shared" si="14"/>
        <v>0</v>
      </c>
      <c r="I921" s="214" t="s">
        <v>21</v>
      </c>
    </row>
    <row r="922" spans="1:9" x14ac:dyDescent="0.25">
      <c r="A922" s="414">
        <v>41844</v>
      </c>
      <c r="B922" s="446" t="s">
        <v>1635</v>
      </c>
      <c r="C922" s="228" t="s">
        <v>4001</v>
      </c>
      <c r="D922" s="214" t="s">
        <v>130</v>
      </c>
      <c r="E922" s="235">
        <v>7744</v>
      </c>
      <c r="F922" s="419">
        <v>41846</v>
      </c>
      <c r="G922" s="44">
        <v>7744</v>
      </c>
      <c r="H922" s="243">
        <f t="shared" si="14"/>
        <v>0</v>
      </c>
      <c r="I922" s="214" t="s">
        <v>21</v>
      </c>
    </row>
    <row r="923" spans="1:9" x14ac:dyDescent="0.25">
      <c r="A923" s="406">
        <v>41845</v>
      </c>
      <c r="B923" s="446" t="s">
        <v>1768</v>
      </c>
      <c r="C923" s="228" t="s">
        <v>4001</v>
      </c>
      <c r="D923" s="214" t="s">
        <v>130</v>
      </c>
      <c r="E923" s="235">
        <v>6604</v>
      </c>
      <c r="F923" s="420" t="s">
        <v>4013</v>
      </c>
      <c r="G923" s="44">
        <v>6604</v>
      </c>
      <c r="H923" s="243">
        <f t="shared" si="14"/>
        <v>0</v>
      </c>
      <c r="I923" s="214" t="s">
        <v>21</v>
      </c>
    </row>
    <row r="924" spans="1:9" x14ac:dyDescent="0.25">
      <c r="A924" s="414">
        <v>41846</v>
      </c>
      <c r="B924" s="446" t="s">
        <v>1811</v>
      </c>
      <c r="C924" s="228" t="s">
        <v>4001</v>
      </c>
      <c r="D924" s="214" t="s">
        <v>130</v>
      </c>
      <c r="E924" s="235">
        <v>14257</v>
      </c>
      <c r="F924" s="419">
        <v>41847</v>
      </c>
      <c r="G924" s="44">
        <v>14257</v>
      </c>
      <c r="H924" s="243">
        <f t="shared" si="14"/>
        <v>0</v>
      </c>
      <c r="I924" s="121"/>
    </row>
    <row r="925" spans="1:9" x14ac:dyDescent="0.25">
      <c r="A925" s="406">
        <v>41847</v>
      </c>
      <c r="B925" s="446" t="s">
        <v>1890</v>
      </c>
      <c r="C925" s="228" t="s">
        <v>4001</v>
      </c>
      <c r="D925" s="214" t="s">
        <v>130</v>
      </c>
      <c r="E925" s="235">
        <v>9755</v>
      </c>
      <c r="F925" s="419">
        <v>41848</v>
      </c>
      <c r="G925" s="44">
        <v>9755</v>
      </c>
      <c r="H925" s="243">
        <f t="shared" si="14"/>
        <v>0</v>
      </c>
      <c r="I925" s="121"/>
    </row>
    <row r="926" spans="1:9" x14ac:dyDescent="0.25">
      <c r="A926" s="414">
        <v>41848</v>
      </c>
      <c r="B926" s="446" t="s">
        <v>1989</v>
      </c>
      <c r="C926" s="228" t="s">
        <v>4001</v>
      </c>
      <c r="D926" s="214" t="s">
        <v>130</v>
      </c>
      <c r="E926" s="235">
        <v>10263</v>
      </c>
      <c r="F926" s="419">
        <v>41851</v>
      </c>
      <c r="G926" s="44">
        <v>10263</v>
      </c>
      <c r="H926" s="243">
        <f t="shared" si="14"/>
        <v>0</v>
      </c>
      <c r="I926" s="214" t="s">
        <v>21</v>
      </c>
    </row>
    <row r="927" spans="1:9" x14ac:dyDescent="0.25">
      <c r="A927" s="406">
        <v>41849</v>
      </c>
      <c r="B927" s="446" t="s">
        <v>2063</v>
      </c>
      <c r="C927" s="228" t="s">
        <v>4001</v>
      </c>
      <c r="D927" s="20" t="s">
        <v>130</v>
      </c>
      <c r="E927" s="239">
        <v>4934</v>
      </c>
      <c r="F927" s="419">
        <v>41850</v>
      </c>
      <c r="G927" s="44">
        <v>4934</v>
      </c>
      <c r="H927" s="243">
        <f t="shared" si="14"/>
        <v>0</v>
      </c>
      <c r="I927" s="20" t="s">
        <v>21</v>
      </c>
    </row>
    <row r="928" spans="1:9" x14ac:dyDescent="0.25">
      <c r="A928" s="414">
        <v>41850</v>
      </c>
      <c r="B928" s="446" t="s">
        <v>2163</v>
      </c>
      <c r="C928" s="228" t="s">
        <v>4001</v>
      </c>
      <c r="D928" s="214" t="s">
        <v>130</v>
      </c>
      <c r="E928" s="235">
        <v>5910</v>
      </c>
      <c r="F928" s="419">
        <v>41851</v>
      </c>
      <c r="G928" s="44">
        <v>5910</v>
      </c>
      <c r="H928" s="243">
        <f t="shared" si="14"/>
        <v>0</v>
      </c>
      <c r="I928" s="214" t="s">
        <v>21</v>
      </c>
    </row>
    <row r="929" spans="1:9" x14ac:dyDescent="0.25">
      <c r="A929" s="414">
        <v>41850</v>
      </c>
      <c r="B929" s="446" t="s">
        <v>2174</v>
      </c>
      <c r="C929" s="228" t="s">
        <v>4001</v>
      </c>
      <c r="D929" s="214" t="s">
        <v>130</v>
      </c>
      <c r="E929" s="235">
        <v>2448</v>
      </c>
      <c r="F929" s="419">
        <v>41851</v>
      </c>
      <c r="G929" s="44">
        <v>2448</v>
      </c>
      <c r="H929" s="243">
        <f t="shared" si="14"/>
        <v>0</v>
      </c>
      <c r="I929" s="214" t="s">
        <v>21</v>
      </c>
    </row>
    <row r="930" spans="1:9" x14ac:dyDescent="0.25">
      <c r="A930" s="406">
        <v>41851</v>
      </c>
      <c r="B930" s="446" t="s">
        <v>2247</v>
      </c>
      <c r="C930" s="228" t="s">
        <v>4001</v>
      </c>
      <c r="D930" s="20" t="s">
        <v>130</v>
      </c>
      <c r="E930" s="239">
        <v>9202</v>
      </c>
      <c r="F930" s="421">
        <v>41855</v>
      </c>
      <c r="G930" s="245">
        <v>9202</v>
      </c>
      <c r="H930" s="243">
        <f t="shared" si="14"/>
        <v>0</v>
      </c>
      <c r="I930" s="20" t="s">
        <v>21</v>
      </c>
    </row>
    <row r="931" spans="1:9" x14ac:dyDescent="0.25">
      <c r="A931" s="405"/>
      <c r="B931" s="285" t="s">
        <v>1756</v>
      </c>
      <c r="C931" s="361" t="s">
        <v>3878</v>
      </c>
      <c r="D931" s="58" t="s">
        <v>245</v>
      </c>
      <c r="E931" s="235">
        <v>16196</v>
      </c>
      <c r="F931" s="425">
        <v>41832</v>
      </c>
      <c r="G931" s="34">
        <v>16196</v>
      </c>
      <c r="H931" s="243">
        <f t="shared" si="14"/>
        <v>0</v>
      </c>
      <c r="I931" s="121" t="s">
        <v>27</v>
      </c>
    </row>
    <row r="932" spans="1:9" x14ac:dyDescent="0.25">
      <c r="A932" s="406"/>
      <c r="B932" s="285" t="s">
        <v>2044</v>
      </c>
      <c r="C932" s="361" t="s">
        <v>3878</v>
      </c>
      <c r="D932" s="214" t="s">
        <v>245</v>
      </c>
      <c r="E932" s="235">
        <v>29470</v>
      </c>
      <c r="F932" s="419">
        <v>41836</v>
      </c>
      <c r="G932" s="44">
        <v>29470</v>
      </c>
      <c r="H932" s="243">
        <f t="shared" si="14"/>
        <v>0</v>
      </c>
      <c r="I932" s="214"/>
    </row>
    <row r="933" spans="1:9" x14ac:dyDescent="0.25">
      <c r="A933" s="406">
        <v>41849</v>
      </c>
      <c r="B933" s="446" t="s">
        <v>2046</v>
      </c>
      <c r="C933" s="228" t="s">
        <v>4001</v>
      </c>
      <c r="D933" s="20" t="s">
        <v>245</v>
      </c>
      <c r="E933" s="239">
        <v>17899</v>
      </c>
      <c r="F933" s="419">
        <v>41850</v>
      </c>
      <c r="G933" s="44">
        <v>17899</v>
      </c>
      <c r="H933" s="243">
        <f t="shared" si="14"/>
        <v>0</v>
      </c>
      <c r="I933" s="20" t="s">
        <v>27</v>
      </c>
    </row>
    <row r="934" spans="1:9" x14ac:dyDescent="0.25">
      <c r="A934" s="406">
        <v>41849</v>
      </c>
      <c r="B934" s="446" t="s">
        <v>2054</v>
      </c>
      <c r="C934" s="228" t="s">
        <v>4001</v>
      </c>
      <c r="D934" s="20" t="s">
        <v>245</v>
      </c>
      <c r="E934" s="239">
        <v>6020.5</v>
      </c>
      <c r="F934" s="419">
        <v>41850</v>
      </c>
      <c r="G934" s="44">
        <v>6020.5</v>
      </c>
      <c r="H934" s="243">
        <f t="shared" si="14"/>
        <v>0</v>
      </c>
      <c r="I934" s="20" t="s">
        <v>27</v>
      </c>
    </row>
    <row r="935" spans="1:9" x14ac:dyDescent="0.25">
      <c r="A935" s="406"/>
      <c r="B935" s="217" t="s">
        <v>2096</v>
      </c>
      <c r="C935" s="363" t="s">
        <v>3681</v>
      </c>
      <c r="D935" s="214" t="s">
        <v>88</v>
      </c>
      <c r="E935" s="382">
        <v>4842.5</v>
      </c>
      <c r="F935" s="419">
        <v>41822</v>
      </c>
      <c r="G935" s="44">
        <v>4842.5</v>
      </c>
      <c r="H935" s="86">
        <f t="shared" si="14"/>
        <v>0</v>
      </c>
      <c r="I935" s="385" t="s">
        <v>27</v>
      </c>
    </row>
    <row r="936" spans="1:9" x14ac:dyDescent="0.25">
      <c r="A936" s="406"/>
      <c r="B936" s="217" t="s">
        <v>2273</v>
      </c>
      <c r="C936" s="363" t="s">
        <v>3681</v>
      </c>
      <c r="D936" s="214" t="s">
        <v>88</v>
      </c>
      <c r="E936" s="382">
        <v>4167.6000000000004</v>
      </c>
      <c r="F936" s="419">
        <v>41824</v>
      </c>
      <c r="G936" s="44">
        <v>4167.6000000000004</v>
      </c>
      <c r="H936" s="243">
        <f t="shared" si="14"/>
        <v>0</v>
      </c>
      <c r="I936" s="385" t="s">
        <v>27</v>
      </c>
    </row>
    <row r="937" spans="1:9" x14ac:dyDescent="0.25">
      <c r="A937" s="406"/>
      <c r="B937" s="217" t="s">
        <v>1375</v>
      </c>
      <c r="C937" s="363" t="s">
        <v>3681</v>
      </c>
      <c r="D937" s="214" t="s">
        <v>88</v>
      </c>
      <c r="E937" s="235">
        <v>4056</v>
      </c>
      <c r="F937" s="419">
        <v>41828</v>
      </c>
      <c r="G937" s="44">
        <v>4056</v>
      </c>
      <c r="H937" s="243">
        <f t="shared" si="14"/>
        <v>0</v>
      </c>
      <c r="I937" s="385"/>
    </row>
    <row r="938" spans="1:9" x14ac:dyDescent="0.25">
      <c r="A938" s="406"/>
      <c r="B938" s="285" t="s">
        <v>1628</v>
      </c>
      <c r="C938" s="361" t="s">
        <v>3878</v>
      </c>
      <c r="D938" s="58" t="s">
        <v>88</v>
      </c>
      <c r="E938" s="235">
        <v>6524</v>
      </c>
      <c r="F938" s="425">
        <v>41831</v>
      </c>
      <c r="G938" s="34">
        <v>6524</v>
      </c>
      <c r="H938" s="243">
        <f t="shared" si="14"/>
        <v>0</v>
      </c>
      <c r="I938" s="385" t="s">
        <v>27</v>
      </c>
    </row>
    <row r="939" spans="1:9" x14ac:dyDescent="0.25">
      <c r="A939" s="406"/>
      <c r="B939" s="285" t="s">
        <v>2092</v>
      </c>
      <c r="C939" s="361" t="s">
        <v>3878</v>
      </c>
      <c r="D939" s="214" t="s">
        <v>88</v>
      </c>
      <c r="E939" s="235">
        <v>4142</v>
      </c>
      <c r="F939" s="419">
        <v>41836</v>
      </c>
      <c r="G939" s="44">
        <v>4142</v>
      </c>
      <c r="H939" s="243">
        <f t="shared" si="14"/>
        <v>0</v>
      </c>
      <c r="I939" s="385"/>
    </row>
    <row r="940" spans="1:9" x14ac:dyDescent="0.25">
      <c r="A940" s="406"/>
      <c r="B940" s="285" t="s">
        <v>2293</v>
      </c>
      <c r="C940" s="361" t="s">
        <v>3878</v>
      </c>
      <c r="D940" s="214" t="s">
        <v>88</v>
      </c>
      <c r="E940" s="235">
        <v>1627.6</v>
      </c>
      <c r="F940" s="419">
        <v>41838</v>
      </c>
      <c r="G940" s="44">
        <v>1627.6</v>
      </c>
      <c r="H940" s="243">
        <f t="shared" si="14"/>
        <v>0</v>
      </c>
      <c r="I940" s="385" t="s">
        <v>27</v>
      </c>
    </row>
    <row r="941" spans="1:9" x14ac:dyDescent="0.25">
      <c r="A941" s="406"/>
      <c r="B941" s="285" t="s">
        <v>1151</v>
      </c>
      <c r="C941" s="361" t="s">
        <v>3878</v>
      </c>
      <c r="D941" s="214" t="s">
        <v>88</v>
      </c>
      <c r="E941" s="235">
        <v>5257</v>
      </c>
      <c r="F941" s="419">
        <v>41839</v>
      </c>
      <c r="G941" s="44">
        <v>5257</v>
      </c>
      <c r="H941" s="243">
        <f t="shared" si="14"/>
        <v>0</v>
      </c>
      <c r="I941" s="385" t="s">
        <v>21</v>
      </c>
    </row>
    <row r="942" spans="1:9" x14ac:dyDescent="0.25">
      <c r="A942" s="406"/>
      <c r="B942" s="285" t="s">
        <v>1525</v>
      </c>
      <c r="C942" s="361" t="s">
        <v>3878</v>
      </c>
      <c r="D942" s="214" t="s">
        <v>88</v>
      </c>
      <c r="E942" s="235">
        <v>3640</v>
      </c>
      <c r="F942" s="419">
        <v>41843</v>
      </c>
      <c r="G942" s="44">
        <v>3660</v>
      </c>
      <c r="H942" s="243">
        <f t="shared" si="14"/>
        <v>-20</v>
      </c>
      <c r="I942" s="385"/>
    </row>
    <row r="943" spans="1:9" x14ac:dyDescent="0.25">
      <c r="A943" s="414">
        <v>41844</v>
      </c>
      <c r="B943" s="446" t="s">
        <v>1667</v>
      </c>
      <c r="C943" s="228" t="s">
        <v>4001</v>
      </c>
      <c r="D943" s="214" t="s">
        <v>88</v>
      </c>
      <c r="E943" s="235">
        <v>3279</v>
      </c>
      <c r="F943" s="419">
        <v>41845</v>
      </c>
      <c r="G943" s="44">
        <v>3279</v>
      </c>
      <c r="H943" s="243">
        <f t="shared" si="14"/>
        <v>0</v>
      </c>
      <c r="I943" s="385" t="s">
        <v>12</v>
      </c>
    </row>
    <row r="944" spans="1:9" x14ac:dyDescent="0.25">
      <c r="A944" s="406">
        <v>41847</v>
      </c>
      <c r="B944" s="446" t="s">
        <v>1903</v>
      </c>
      <c r="C944" s="228" t="s">
        <v>4001</v>
      </c>
      <c r="D944" s="214" t="s">
        <v>88</v>
      </c>
      <c r="E944" s="235">
        <v>3172</v>
      </c>
      <c r="F944" s="419">
        <v>41849</v>
      </c>
      <c r="G944" s="44">
        <v>3172</v>
      </c>
      <c r="H944" s="243">
        <f t="shared" si="14"/>
        <v>0</v>
      </c>
      <c r="I944" s="385"/>
    </row>
    <row r="945" spans="1:9" x14ac:dyDescent="0.25">
      <c r="A945" s="406">
        <v>41849</v>
      </c>
      <c r="B945" s="446" t="s">
        <v>2055</v>
      </c>
      <c r="C945" s="228" t="s">
        <v>4001</v>
      </c>
      <c r="D945" s="20" t="s">
        <v>88</v>
      </c>
      <c r="E945" s="239">
        <v>3032</v>
      </c>
      <c r="F945" s="419">
        <v>41850</v>
      </c>
      <c r="G945" s="44">
        <v>3032</v>
      </c>
      <c r="H945" s="243">
        <f t="shared" si="14"/>
        <v>0</v>
      </c>
      <c r="I945" s="386" t="s">
        <v>27</v>
      </c>
    </row>
    <row r="946" spans="1:9" x14ac:dyDescent="0.25">
      <c r="A946" s="406"/>
      <c r="B946" s="285" t="s">
        <v>1400</v>
      </c>
      <c r="C946" s="361" t="s">
        <v>3878</v>
      </c>
      <c r="D946" s="214" t="s">
        <v>3990</v>
      </c>
      <c r="E946" s="235">
        <v>45823.1</v>
      </c>
      <c r="F946" s="420" t="s">
        <v>3991</v>
      </c>
      <c r="G946" s="44">
        <v>45823.1</v>
      </c>
      <c r="H946" s="243">
        <f t="shared" si="14"/>
        <v>0</v>
      </c>
      <c r="I946" s="385" t="s">
        <v>162</v>
      </c>
    </row>
    <row r="947" spans="1:9" x14ac:dyDescent="0.25">
      <c r="A947" s="406">
        <v>41845</v>
      </c>
      <c r="B947" s="446" t="s">
        <v>1700</v>
      </c>
      <c r="C947" s="228" t="s">
        <v>4001</v>
      </c>
      <c r="D947" s="214" t="s">
        <v>3990</v>
      </c>
      <c r="E947" s="235">
        <v>7528.4</v>
      </c>
      <c r="F947" s="419">
        <v>41851</v>
      </c>
      <c r="G947" s="44">
        <v>7528.4</v>
      </c>
      <c r="H947" s="243">
        <f t="shared" si="14"/>
        <v>0</v>
      </c>
      <c r="I947" s="385" t="s">
        <v>162</v>
      </c>
    </row>
    <row r="948" spans="1:9" x14ac:dyDescent="0.25">
      <c r="A948" s="406"/>
      <c r="B948" s="285" t="s">
        <v>2282</v>
      </c>
      <c r="C948" s="361" t="s">
        <v>3878</v>
      </c>
      <c r="D948" s="214" t="s">
        <v>3954</v>
      </c>
      <c r="E948" s="235">
        <v>21205</v>
      </c>
      <c r="F948" s="421" t="s">
        <v>3955</v>
      </c>
      <c r="G948" s="44">
        <v>21205</v>
      </c>
      <c r="H948" s="243">
        <f t="shared" si="14"/>
        <v>0</v>
      </c>
      <c r="I948" s="385" t="s">
        <v>162</v>
      </c>
    </row>
    <row r="949" spans="1:9" x14ac:dyDescent="0.25">
      <c r="A949" s="406">
        <v>41849</v>
      </c>
      <c r="B949" s="446" t="s">
        <v>2132</v>
      </c>
      <c r="C949" s="228" t="s">
        <v>4001</v>
      </c>
      <c r="D949" s="20" t="s">
        <v>3954</v>
      </c>
      <c r="E949" s="239">
        <v>11906.2</v>
      </c>
      <c r="F949" s="421" t="s">
        <v>4034</v>
      </c>
      <c r="G949" s="44">
        <v>11906.2</v>
      </c>
      <c r="H949" s="243">
        <f t="shared" si="14"/>
        <v>0</v>
      </c>
      <c r="I949" s="386" t="s">
        <v>162</v>
      </c>
    </row>
    <row r="950" spans="1:9" x14ac:dyDescent="0.25">
      <c r="A950" s="406">
        <v>41851</v>
      </c>
      <c r="B950" s="446" t="s">
        <v>2298</v>
      </c>
      <c r="C950" s="228" t="s">
        <v>4001</v>
      </c>
      <c r="D950" s="20" t="s">
        <v>3954</v>
      </c>
      <c r="E950" s="239">
        <v>27639</v>
      </c>
      <c r="F950" s="421">
        <v>41855</v>
      </c>
      <c r="G950" s="245">
        <v>27639</v>
      </c>
      <c r="H950" s="243">
        <f t="shared" si="14"/>
        <v>0</v>
      </c>
      <c r="I950" s="386" t="s">
        <v>162</v>
      </c>
    </row>
    <row r="951" spans="1:9" x14ac:dyDescent="0.25">
      <c r="A951" s="406"/>
      <c r="B951" s="217" t="s">
        <v>2069</v>
      </c>
      <c r="C951" s="363" t="s">
        <v>3681</v>
      </c>
      <c r="D951" s="214" t="s">
        <v>111</v>
      </c>
      <c r="E951" s="382">
        <v>3960</v>
      </c>
      <c r="F951" s="419">
        <v>41822</v>
      </c>
      <c r="G951" s="44">
        <v>3960</v>
      </c>
      <c r="H951" s="86">
        <f t="shared" si="14"/>
        <v>0</v>
      </c>
      <c r="I951" s="385" t="s">
        <v>217</v>
      </c>
    </row>
    <row r="952" spans="1:9" x14ac:dyDescent="0.25">
      <c r="A952" s="406"/>
      <c r="B952" s="217" t="s">
        <v>2134</v>
      </c>
      <c r="C952" s="363" t="s">
        <v>3681</v>
      </c>
      <c r="D952" s="214" t="s">
        <v>111</v>
      </c>
      <c r="E952" s="382">
        <v>3542</v>
      </c>
      <c r="F952" s="419">
        <v>41822</v>
      </c>
      <c r="G952" s="44">
        <v>3542</v>
      </c>
      <c r="H952" s="86">
        <f t="shared" si="14"/>
        <v>0</v>
      </c>
      <c r="I952" s="385" t="s">
        <v>217</v>
      </c>
    </row>
    <row r="953" spans="1:9" x14ac:dyDescent="0.25">
      <c r="A953" s="406"/>
      <c r="B953" s="217" t="s">
        <v>2216</v>
      </c>
      <c r="C953" s="363" t="s">
        <v>3681</v>
      </c>
      <c r="D953" s="214" t="s">
        <v>111</v>
      </c>
      <c r="E953" s="382">
        <v>3861</v>
      </c>
      <c r="F953" s="419">
        <v>41823</v>
      </c>
      <c r="G953" s="44">
        <v>3861</v>
      </c>
      <c r="H953" s="86">
        <f t="shared" si="14"/>
        <v>0</v>
      </c>
      <c r="I953" s="385" t="s">
        <v>217</v>
      </c>
    </row>
    <row r="954" spans="1:9" x14ac:dyDescent="0.25">
      <c r="A954" s="406"/>
      <c r="B954" s="217" t="s">
        <v>1160</v>
      </c>
      <c r="C954" s="363" t="s">
        <v>3681</v>
      </c>
      <c r="D954" s="214" t="s">
        <v>111</v>
      </c>
      <c r="E954" s="382">
        <v>5544</v>
      </c>
      <c r="F954" s="419">
        <v>41825</v>
      </c>
      <c r="G954" s="44">
        <v>5544</v>
      </c>
      <c r="H954" s="243">
        <f t="shared" si="14"/>
        <v>0</v>
      </c>
      <c r="I954" s="385" t="s">
        <v>3803</v>
      </c>
    </row>
    <row r="955" spans="1:9" x14ac:dyDescent="0.25">
      <c r="A955" s="409"/>
      <c r="B955" s="217" t="s">
        <v>1180</v>
      </c>
      <c r="C955" s="363" t="s">
        <v>3681</v>
      </c>
      <c r="D955" s="214" t="s">
        <v>111</v>
      </c>
      <c r="E955" s="382">
        <v>5552.5</v>
      </c>
      <c r="F955" s="419">
        <v>41825</v>
      </c>
      <c r="G955" s="44">
        <v>5552.5</v>
      </c>
      <c r="H955" s="243">
        <f t="shared" si="14"/>
        <v>0</v>
      </c>
      <c r="I955" s="448" t="s">
        <v>217</v>
      </c>
    </row>
    <row r="956" spans="1:9" x14ac:dyDescent="0.25">
      <c r="A956" s="406"/>
      <c r="B956" s="217" t="s">
        <v>1282</v>
      </c>
      <c r="C956" s="363" t="s">
        <v>3681</v>
      </c>
      <c r="D956" s="121" t="s">
        <v>111</v>
      </c>
      <c r="E956" s="384">
        <v>5676</v>
      </c>
      <c r="F956" s="419">
        <v>41826</v>
      </c>
      <c r="G956" s="34">
        <v>5676</v>
      </c>
      <c r="H956" s="243">
        <f t="shared" si="14"/>
        <v>0</v>
      </c>
      <c r="I956" s="448" t="s">
        <v>27</v>
      </c>
    </row>
    <row r="957" spans="1:9" x14ac:dyDescent="0.25">
      <c r="A957" s="406"/>
      <c r="B957" s="217" t="s">
        <v>1321</v>
      </c>
      <c r="C957" s="363" t="s">
        <v>3681</v>
      </c>
      <c r="D957" s="214" t="s">
        <v>111</v>
      </c>
      <c r="E957" s="235">
        <v>4012</v>
      </c>
      <c r="F957" s="419">
        <v>41827</v>
      </c>
      <c r="G957" s="44">
        <v>4012</v>
      </c>
      <c r="H957" s="243">
        <f t="shared" si="14"/>
        <v>0</v>
      </c>
      <c r="I957" s="235"/>
    </row>
    <row r="958" spans="1:9" x14ac:dyDescent="0.25">
      <c r="A958" s="406"/>
      <c r="B958" s="285" t="s">
        <v>2071</v>
      </c>
      <c r="C958" s="361" t="s">
        <v>3878</v>
      </c>
      <c r="D958" s="214" t="s">
        <v>111</v>
      </c>
      <c r="E958" s="235">
        <v>3461</v>
      </c>
      <c r="F958" s="419">
        <v>41835</v>
      </c>
      <c r="G958" s="44">
        <v>3461</v>
      </c>
      <c r="H958" s="243">
        <f t="shared" si="14"/>
        <v>0</v>
      </c>
      <c r="I958" s="385" t="s">
        <v>12</v>
      </c>
    </row>
    <row r="959" spans="1:9" x14ac:dyDescent="0.25">
      <c r="A959" s="406"/>
      <c r="B959" s="285" t="s">
        <v>2145</v>
      </c>
      <c r="C959" s="361" t="s">
        <v>3878</v>
      </c>
      <c r="D959" s="214" t="s">
        <v>111</v>
      </c>
      <c r="E959" s="235">
        <v>6171</v>
      </c>
      <c r="F959" s="419">
        <v>41836</v>
      </c>
      <c r="G959" s="44">
        <v>6171</v>
      </c>
      <c r="H959" s="243">
        <f t="shared" si="14"/>
        <v>0</v>
      </c>
      <c r="I959" s="385" t="s">
        <v>65</v>
      </c>
    </row>
    <row r="960" spans="1:9" x14ac:dyDescent="0.25">
      <c r="A960" s="406"/>
      <c r="B960" s="285" t="s">
        <v>2246</v>
      </c>
      <c r="C960" s="361" t="s">
        <v>3878</v>
      </c>
      <c r="D960" s="214" t="s">
        <v>111</v>
      </c>
      <c r="E960" s="235">
        <v>5731</v>
      </c>
      <c r="F960" s="419">
        <v>41837</v>
      </c>
      <c r="G960" s="44">
        <v>5731</v>
      </c>
      <c r="H960" s="243">
        <f t="shared" si="14"/>
        <v>0</v>
      </c>
      <c r="I960" s="385" t="s">
        <v>162</v>
      </c>
    </row>
    <row r="961" spans="1:9" x14ac:dyDescent="0.25">
      <c r="A961" s="406"/>
      <c r="B961" s="285" t="s">
        <v>2336</v>
      </c>
      <c r="C961" s="361" t="s">
        <v>3878</v>
      </c>
      <c r="D961" s="214" t="s">
        <v>111</v>
      </c>
      <c r="E961" s="235">
        <v>5521.5</v>
      </c>
      <c r="F961" s="419">
        <v>41838</v>
      </c>
      <c r="G961" s="44">
        <v>5521.5</v>
      </c>
      <c r="H961" s="243">
        <f t="shared" si="14"/>
        <v>0</v>
      </c>
      <c r="I961" s="385" t="s">
        <v>65</v>
      </c>
    </row>
    <row r="962" spans="1:9" x14ac:dyDescent="0.25">
      <c r="A962" s="406"/>
      <c r="B962" s="285" t="s">
        <v>1215</v>
      </c>
      <c r="C962" s="361" t="s">
        <v>3878</v>
      </c>
      <c r="D962" s="214" t="s">
        <v>111</v>
      </c>
      <c r="E962" s="235">
        <v>5779</v>
      </c>
      <c r="F962" s="419">
        <v>41839</v>
      </c>
      <c r="G962" s="44">
        <v>5779</v>
      </c>
      <c r="H962" s="243">
        <f t="shared" si="14"/>
        <v>0</v>
      </c>
      <c r="I962" s="385" t="s">
        <v>168</v>
      </c>
    </row>
    <row r="963" spans="1:9" x14ac:dyDescent="0.25">
      <c r="A963" s="406"/>
      <c r="B963" s="285" t="s">
        <v>1273</v>
      </c>
      <c r="C963" s="361" t="s">
        <v>3878</v>
      </c>
      <c r="D963" s="214" t="s">
        <v>111</v>
      </c>
      <c r="E963" s="235">
        <v>2878.5</v>
      </c>
      <c r="F963" s="419">
        <v>41840</v>
      </c>
      <c r="G963" s="44">
        <v>2878.5</v>
      </c>
      <c r="H963" s="243">
        <f t="shared" ref="H963:H1026" si="15">E963-G963</f>
        <v>0</v>
      </c>
      <c r="I963" s="385"/>
    </row>
    <row r="964" spans="1:9" x14ac:dyDescent="0.25">
      <c r="A964" s="406"/>
      <c r="B964" s="285" t="s">
        <v>1274</v>
      </c>
      <c r="C964" s="361" t="s">
        <v>3878</v>
      </c>
      <c r="D964" s="214" t="s">
        <v>111</v>
      </c>
      <c r="E964" s="235">
        <v>437</v>
      </c>
      <c r="F964" s="419">
        <v>41840</v>
      </c>
      <c r="G964" s="44">
        <v>437</v>
      </c>
      <c r="H964" s="243">
        <f t="shared" si="15"/>
        <v>0</v>
      </c>
      <c r="I964" s="385"/>
    </row>
    <row r="965" spans="1:9" x14ac:dyDescent="0.25">
      <c r="A965" s="406"/>
      <c r="B965" s="285" t="s">
        <v>1283</v>
      </c>
      <c r="C965" s="361" t="s">
        <v>3878</v>
      </c>
      <c r="D965" s="214" t="s">
        <v>111</v>
      </c>
      <c r="E965" s="235">
        <v>4625</v>
      </c>
      <c r="F965" s="419">
        <v>41840</v>
      </c>
      <c r="G965" s="44">
        <v>4625</v>
      </c>
      <c r="H965" s="243">
        <f t="shared" si="15"/>
        <v>0</v>
      </c>
      <c r="I965" s="385" t="s">
        <v>21</v>
      </c>
    </row>
    <row r="966" spans="1:9" x14ac:dyDescent="0.25">
      <c r="A966" s="406"/>
      <c r="B966" s="285" t="s">
        <v>1343</v>
      </c>
      <c r="C966" s="361" t="s">
        <v>3878</v>
      </c>
      <c r="D966" s="214" t="s">
        <v>111</v>
      </c>
      <c r="E966" s="235">
        <v>4320</v>
      </c>
      <c r="F966" s="419">
        <v>41841</v>
      </c>
      <c r="G966" s="44">
        <v>4320</v>
      </c>
      <c r="H966" s="243">
        <f t="shared" si="15"/>
        <v>0</v>
      </c>
      <c r="I966" s="385" t="s">
        <v>21</v>
      </c>
    </row>
    <row r="967" spans="1:9" x14ac:dyDescent="0.25">
      <c r="A967" s="406"/>
      <c r="B967" s="285" t="s">
        <v>1521</v>
      </c>
      <c r="C967" s="361" t="s">
        <v>3878</v>
      </c>
      <c r="D967" s="214" t="s">
        <v>111</v>
      </c>
      <c r="E967" s="235">
        <v>5358</v>
      </c>
      <c r="F967" s="419">
        <v>41843</v>
      </c>
      <c r="G967" s="44">
        <v>5358</v>
      </c>
      <c r="H967" s="243">
        <f t="shared" si="15"/>
        <v>0</v>
      </c>
      <c r="I967" s="385" t="s">
        <v>162</v>
      </c>
    </row>
    <row r="968" spans="1:9" x14ac:dyDescent="0.25">
      <c r="A968" s="414">
        <v>41844</v>
      </c>
      <c r="B968" s="285" t="s">
        <v>1597</v>
      </c>
      <c r="C968" s="361" t="s">
        <v>3878</v>
      </c>
      <c r="D968" s="214" t="s">
        <v>111</v>
      </c>
      <c r="E968" s="235">
        <v>5574.5</v>
      </c>
      <c r="F968" s="419">
        <v>41844</v>
      </c>
      <c r="G968" s="44">
        <v>5574.5</v>
      </c>
      <c r="H968" s="243">
        <f t="shared" si="15"/>
        <v>0</v>
      </c>
      <c r="I968" s="385" t="s">
        <v>3978</v>
      </c>
    </row>
    <row r="969" spans="1:9" x14ac:dyDescent="0.25">
      <c r="A969" s="406">
        <v>41845</v>
      </c>
      <c r="B969" s="446" t="s">
        <v>1716</v>
      </c>
      <c r="C969" s="228" t="s">
        <v>4001</v>
      </c>
      <c r="D969" s="214" t="s">
        <v>111</v>
      </c>
      <c r="E969" s="235">
        <v>5050</v>
      </c>
      <c r="F969" s="419">
        <v>41845</v>
      </c>
      <c r="G969" s="44">
        <v>5050</v>
      </c>
      <c r="H969" s="243">
        <f t="shared" si="15"/>
        <v>0</v>
      </c>
      <c r="I969" s="385" t="s">
        <v>27</v>
      </c>
    </row>
    <row r="970" spans="1:9" x14ac:dyDescent="0.25">
      <c r="A970" s="414">
        <v>41846</v>
      </c>
      <c r="B970" s="446" t="s">
        <v>1834</v>
      </c>
      <c r="C970" s="228" t="s">
        <v>4001</v>
      </c>
      <c r="D970" s="214" t="s">
        <v>111</v>
      </c>
      <c r="E970" s="235">
        <v>5244</v>
      </c>
      <c r="F970" s="419">
        <v>41846</v>
      </c>
      <c r="G970" s="44">
        <v>5244</v>
      </c>
      <c r="H970" s="243">
        <f t="shared" si="15"/>
        <v>0</v>
      </c>
      <c r="I970" s="448"/>
    </row>
    <row r="971" spans="1:9" x14ac:dyDescent="0.25">
      <c r="A971" s="406">
        <v>41847</v>
      </c>
      <c r="B971" s="446" t="s">
        <v>1897</v>
      </c>
      <c r="C971" s="228" t="s">
        <v>4001</v>
      </c>
      <c r="D971" s="214" t="s">
        <v>111</v>
      </c>
      <c r="E971" s="235">
        <v>4491.5</v>
      </c>
      <c r="F971" s="419">
        <v>41848</v>
      </c>
      <c r="G971" s="44">
        <v>4491.5</v>
      </c>
      <c r="H971" s="243">
        <f t="shared" si="15"/>
        <v>0</v>
      </c>
      <c r="I971" s="448"/>
    </row>
    <row r="972" spans="1:9" x14ac:dyDescent="0.25">
      <c r="A972" s="414">
        <v>41848</v>
      </c>
      <c r="B972" s="446" t="s">
        <v>1977</v>
      </c>
      <c r="C972" s="228" t="s">
        <v>4001</v>
      </c>
      <c r="D972" s="214" t="s">
        <v>111</v>
      </c>
      <c r="E972" s="235">
        <v>5002.5</v>
      </c>
      <c r="F972" s="419">
        <v>41848</v>
      </c>
      <c r="G972" s="44">
        <v>5002.5</v>
      </c>
      <c r="H972" s="243">
        <f t="shared" si="15"/>
        <v>0</v>
      </c>
      <c r="I972" s="385" t="s">
        <v>3978</v>
      </c>
    </row>
    <row r="973" spans="1:9" x14ac:dyDescent="0.25">
      <c r="A973" s="406">
        <v>41849</v>
      </c>
      <c r="B973" s="446" t="s">
        <v>2052</v>
      </c>
      <c r="C973" s="228" t="s">
        <v>4001</v>
      </c>
      <c r="D973" s="20" t="s">
        <v>111</v>
      </c>
      <c r="E973" s="239">
        <v>4994</v>
      </c>
      <c r="F973" s="419">
        <v>41849</v>
      </c>
      <c r="G973" s="44">
        <v>4994</v>
      </c>
      <c r="H973" s="243">
        <f t="shared" si="15"/>
        <v>0</v>
      </c>
      <c r="I973" s="386" t="s">
        <v>12</v>
      </c>
    </row>
    <row r="974" spans="1:9" x14ac:dyDescent="0.25">
      <c r="A974" s="414">
        <v>41850</v>
      </c>
      <c r="B974" s="446" t="s">
        <v>2148</v>
      </c>
      <c r="C974" s="228" t="s">
        <v>4001</v>
      </c>
      <c r="D974" s="214" t="s">
        <v>111</v>
      </c>
      <c r="E974" s="235">
        <v>4698</v>
      </c>
      <c r="F974" s="419">
        <v>41850</v>
      </c>
      <c r="G974" s="44">
        <v>4698</v>
      </c>
      <c r="H974" s="243">
        <f t="shared" si="15"/>
        <v>0</v>
      </c>
      <c r="I974" s="385" t="s">
        <v>3978</v>
      </c>
    </row>
    <row r="975" spans="1:9" x14ac:dyDescent="0.25">
      <c r="A975" s="406">
        <v>41851</v>
      </c>
      <c r="B975" s="446" t="s">
        <v>2243</v>
      </c>
      <c r="C975" s="228" t="s">
        <v>4001</v>
      </c>
      <c r="D975" s="20" t="s">
        <v>111</v>
      </c>
      <c r="E975" s="239">
        <v>5579.5</v>
      </c>
      <c r="F975" s="419">
        <v>41851</v>
      </c>
      <c r="G975" s="44">
        <v>5579.5</v>
      </c>
      <c r="H975" s="243">
        <f t="shared" si="15"/>
        <v>0</v>
      </c>
      <c r="I975" s="386" t="s">
        <v>12</v>
      </c>
    </row>
    <row r="976" spans="1:9" x14ac:dyDescent="0.25">
      <c r="A976" s="414">
        <v>41844</v>
      </c>
      <c r="B976" s="446" t="s">
        <v>1678</v>
      </c>
      <c r="C976" s="228" t="s">
        <v>4001</v>
      </c>
      <c r="D976" s="214" t="s">
        <v>520</v>
      </c>
      <c r="E976" s="235">
        <v>147</v>
      </c>
      <c r="F976" s="419">
        <v>41844</v>
      </c>
      <c r="G976" s="44">
        <v>147</v>
      </c>
      <c r="H976" s="243">
        <f t="shared" si="15"/>
        <v>0</v>
      </c>
      <c r="I976" s="385"/>
    </row>
    <row r="977" spans="1:9" x14ac:dyDescent="0.25">
      <c r="A977" s="406"/>
      <c r="B977" s="217" t="s">
        <v>1165</v>
      </c>
      <c r="C977" s="363" t="s">
        <v>3681</v>
      </c>
      <c r="D977" s="214" t="s">
        <v>638</v>
      </c>
      <c r="E977" s="382">
        <v>1993.15</v>
      </c>
      <c r="F977" s="419">
        <v>41825</v>
      </c>
      <c r="G977" s="44">
        <v>1993.15</v>
      </c>
      <c r="H977" s="243">
        <f t="shared" si="15"/>
        <v>0</v>
      </c>
      <c r="I977" s="385"/>
    </row>
    <row r="978" spans="1:9" x14ac:dyDescent="0.25">
      <c r="A978" s="414">
        <v>41850</v>
      </c>
      <c r="B978" s="446" t="s">
        <v>2157</v>
      </c>
      <c r="C978" s="228" t="s">
        <v>4001</v>
      </c>
      <c r="D978" s="214" t="s">
        <v>490</v>
      </c>
      <c r="E978" s="235">
        <v>1248</v>
      </c>
      <c r="F978" s="419">
        <v>41850</v>
      </c>
      <c r="G978" s="44">
        <v>1248</v>
      </c>
      <c r="H978" s="243">
        <f t="shared" si="15"/>
        <v>0</v>
      </c>
      <c r="I978" s="385" t="s">
        <v>30</v>
      </c>
    </row>
    <row r="979" spans="1:9" x14ac:dyDescent="0.25">
      <c r="A979" s="406"/>
      <c r="B979" s="285" t="s">
        <v>2347</v>
      </c>
      <c r="C979" s="361" t="s">
        <v>3878</v>
      </c>
      <c r="D979" s="214" t="s">
        <v>449</v>
      </c>
      <c r="E979" s="235">
        <v>1525</v>
      </c>
      <c r="F979" s="419">
        <v>41839</v>
      </c>
      <c r="G979" s="56">
        <v>1525</v>
      </c>
      <c r="H979" s="243">
        <f t="shared" si="15"/>
        <v>0</v>
      </c>
      <c r="I979" s="385" t="s">
        <v>30</v>
      </c>
    </row>
    <row r="980" spans="1:9" x14ac:dyDescent="0.25">
      <c r="A980" s="406"/>
      <c r="B980" s="285" t="s">
        <v>2326</v>
      </c>
      <c r="C980" s="361" t="s">
        <v>3878</v>
      </c>
      <c r="D980" s="214" t="s">
        <v>735</v>
      </c>
      <c r="E980" s="235">
        <v>1346</v>
      </c>
      <c r="F980" s="419">
        <v>41838</v>
      </c>
      <c r="G980" s="44">
        <v>1346</v>
      </c>
      <c r="H980" s="243">
        <f t="shared" si="15"/>
        <v>0</v>
      </c>
      <c r="I980" s="385"/>
    </row>
    <row r="981" spans="1:9" x14ac:dyDescent="0.25">
      <c r="A981" s="406">
        <v>41845</v>
      </c>
      <c r="B981" s="446" t="s">
        <v>1711</v>
      </c>
      <c r="C981" s="228" t="s">
        <v>4001</v>
      </c>
      <c r="D981" s="214" t="s">
        <v>735</v>
      </c>
      <c r="E981" s="235">
        <v>1412</v>
      </c>
      <c r="F981" s="419">
        <v>41845</v>
      </c>
      <c r="G981" s="44">
        <v>1412</v>
      </c>
      <c r="H981" s="243">
        <f t="shared" si="15"/>
        <v>0</v>
      </c>
      <c r="I981" s="385"/>
    </row>
    <row r="982" spans="1:9" x14ac:dyDescent="0.25">
      <c r="A982" s="414">
        <v>41846</v>
      </c>
      <c r="B982" s="446" t="s">
        <v>1801</v>
      </c>
      <c r="C982" s="228" t="s">
        <v>4001</v>
      </c>
      <c r="D982" s="214" t="s">
        <v>735</v>
      </c>
      <c r="E982" s="235">
        <v>713</v>
      </c>
      <c r="F982" s="419">
        <v>41846</v>
      </c>
      <c r="G982" s="44">
        <v>713</v>
      </c>
      <c r="H982" s="243">
        <f t="shared" si="15"/>
        <v>0</v>
      </c>
      <c r="I982" s="448"/>
    </row>
    <row r="983" spans="1:9" x14ac:dyDescent="0.25">
      <c r="A983" s="406"/>
      <c r="B983" s="217" t="s">
        <v>2129</v>
      </c>
      <c r="C983" s="363" t="s">
        <v>3681</v>
      </c>
      <c r="D983" s="214" t="s">
        <v>508</v>
      </c>
      <c r="E983" s="382">
        <v>1116</v>
      </c>
      <c r="F983" s="419">
        <v>41822</v>
      </c>
      <c r="G983" s="44">
        <v>1116</v>
      </c>
      <c r="H983" s="86">
        <f t="shared" si="15"/>
        <v>0</v>
      </c>
      <c r="I983" s="385"/>
    </row>
    <row r="984" spans="1:9" x14ac:dyDescent="0.25">
      <c r="A984" s="406"/>
      <c r="B984" s="217" t="s">
        <v>2195</v>
      </c>
      <c r="C984" s="363" t="s">
        <v>3681</v>
      </c>
      <c r="D984" s="214" t="s">
        <v>508</v>
      </c>
      <c r="E984" s="382">
        <v>880</v>
      </c>
      <c r="F984" s="419">
        <v>41823</v>
      </c>
      <c r="G984" s="44">
        <v>880</v>
      </c>
      <c r="H984" s="86">
        <f t="shared" si="15"/>
        <v>0</v>
      </c>
      <c r="I984" s="235"/>
    </row>
    <row r="985" spans="1:9" x14ac:dyDescent="0.25">
      <c r="A985" s="406"/>
      <c r="B985" s="217" t="s">
        <v>2293</v>
      </c>
      <c r="C985" s="363" t="s">
        <v>3681</v>
      </c>
      <c r="D985" s="214" t="s">
        <v>508</v>
      </c>
      <c r="E985" s="382">
        <v>2033</v>
      </c>
      <c r="F985" s="419">
        <v>41824</v>
      </c>
      <c r="G985" s="44">
        <v>2033</v>
      </c>
      <c r="H985" s="243">
        <f t="shared" si="15"/>
        <v>0</v>
      </c>
      <c r="I985" s="385"/>
    </row>
    <row r="986" spans="1:9" x14ac:dyDescent="0.25">
      <c r="A986" s="406"/>
      <c r="B986" s="217" t="s">
        <v>1381</v>
      </c>
      <c r="C986" s="363" t="s">
        <v>3681</v>
      </c>
      <c r="D986" s="214" t="s">
        <v>508</v>
      </c>
      <c r="E986" s="235">
        <v>34055</v>
      </c>
      <c r="F986" s="420" t="s">
        <v>3852</v>
      </c>
      <c r="G986" s="44">
        <v>34055</v>
      </c>
      <c r="H986" s="243">
        <f t="shared" si="15"/>
        <v>0</v>
      </c>
      <c r="I986" s="385"/>
    </row>
    <row r="987" spans="1:9" x14ac:dyDescent="0.25">
      <c r="A987" s="406"/>
      <c r="B987" s="217" t="s">
        <v>1460</v>
      </c>
      <c r="C987" s="363" t="s">
        <v>3681</v>
      </c>
      <c r="D987" s="214" t="s">
        <v>508</v>
      </c>
      <c r="E987" s="235">
        <v>26751</v>
      </c>
      <c r="F987" s="420" t="s">
        <v>3866</v>
      </c>
      <c r="G987" s="44">
        <v>26751</v>
      </c>
      <c r="H987" s="243">
        <f t="shared" si="15"/>
        <v>0</v>
      </c>
      <c r="I987" s="385"/>
    </row>
    <row r="988" spans="1:9" x14ac:dyDescent="0.25">
      <c r="A988" s="406"/>
      <c r="B988" s="217" t="s">
        <v>1541</v>
      </c>
      <c r="C988" s="363" t="s">
        <v>3681</v>
      </c>
      <c r="D988" s="214" t="s">
        <v>508</v>
      </c>
      <c r="E988" s="235">
        <v>14368</v>
      </c>
      <c r="F988" s="419">
        <v>41829</v>
      </c>
      <c r="G988" s="44">
        <v>14368</v>
      </c>
      <c r="H988" s="243">
        <f t="shared" si="15"/>
        <v>0</v>
      </c>
      <c r="I988" s="385"/>
    </row>
    <row r="989" spans="1:9" x14ac:dyDescent="0.25">
      <c r="A989" s="406"/>
      <c r="B989" s="217" t="s">
        <v>1618</v>
      </c>
      <c r="C989" s="363" t="s">
        <v>3681</v>
      </c>
      <c r="D989" s="214" t="s">
        <v>508</v>
      </c>
      <c r="E989" s="235">
        <v>62260</v>
      </c>
      <c r="F989" s="419">
        <v>41830</v>
      </c>
      <c r="G989" s="44">
        <v>62260</v>
      </c>
      <c r="H989" s="243">
        <f t="shared" si="15"/>
        <v>0</v>
      </c>
      <c r="I989" s="385"/>
    </row>
    <row r="990" spans="1:9" x14ac:dyDescent="0.25">
      <c r="A990" s="406"/>
      <c r="B990" s="285" t="s">
        <v>1728</v>
      </c>
      <c r="C990" s="361" t="s">
        <v>3878</v>
      </c>
      <c r="D990" s="58" t="s">
        <v>508</v>
      </c>
      <c r="E990" s="235">
        <v>1229</v>
      </c>
      <c r="F990" s="419">
        <v>41831</v>
      </c>
      <c r="G990" s="34">
        <v>1229</v>
      </c>
      <c r="H990" s="243">
        <f t="shared" si="15"/>
        <v>0</v>
      </c>
      <c r="I990" s="448"/>
    </row>
    <row r="991" spans="1:9" x14ac:dyDescent="0.25">
      <c r="A991" s="406"/>
      <c r="B991" s="285" t="s">
        <v>1729</v>
      </c>
      <c r="C991" s="361" t="s">
        <v>3878</v>
      </c>
      <c r="D991" s="58" t="s">
        <v>508</v>
      </c>
      <c r="E991" s="235">
        <v>465</v>
      </c>
      <c r="F991" s="419">
        <v>41831</v>
      </c>
      <c r="G991" s="34">
        <v>465</v>
      </c>
      <c r="H991" s="243">
        <f t="shared" si="15"/>
        <v>0</v>
      </c>
      <c r="I991" s="448"/>
    </row>
    <row r="992" spans="1:9" x14ac:dyDescent="0.25">
      <c r="A992" s="406"/>
      <c r="B992" s="285" t="s">
        <v>1905</v>
      </c>
      <c r="C992" s="361" t="s">
        <v>3878</v>
      </c>
      <c r="D992" s="214" t="s">
        <v>508</v>
      </c>
      <c r="E992" s="235">
        <v>11155.5</v>
      </c>
      <c r="F992" s="419">
        <v>41833</v>
      </c>
      <c r="G992" s="44">
        <v>11155.5</v>
      </c>
      <c r="H992" s="243">
        <f t="shared" si="15"/>
        <v>0</v>
      </c>
      <c r="I992" s="385"/>
    </row>
    <row r="993" spans="1:9" x14ac:dyDescent="0.25">
      <c r="A993" s="406"/>
      <c r="B993" s="285" t="s">
        <v>2156</v>
      </c>
      <c r="C993" s="361" t="s">
        <v>3878</v>
      </c>
      <c r="D993" s="214" t="s">
        <v>508</v>
      </c>
      <c r="E993" s="235">
        <v>27249.5</v>
      </c>
      <c r="F993" s="420" t="s">
        <v>3938</v>
      </c>
      <c r="G993" s="44">
        <v>27249.5</v>
      </c>
      <c r="H993" s="243">
        <f t="shared" si="15"/>
        <v>0</v>
      </c>
      <c r="I993" s="385"/>
    </row>
    <row r="994" spans="1:9" x14ac:dyDescent="0.25">
      <c r="A994" s="406"/>
      <c r="B994" s="285" t="s">
        <v>2261</v>
      </c>
      <c r="C994" s="361" t="s">
        <v>3878</v>
      </c>
      <c r="D994" s="214" t="s">
        <v>508</v>
      </c>
      <c r="E994" s="235">
        <v>50646.5</v>
      </c>
      <c r="F994" s="419">
        <v>41837</v>
      </c>
      <c r="G994" s="44">
        <v>50646.5</v>
      </c>
      <c r="H994" s="243">
        <f t="shared" si="15"/>
        <v>0</v>
      </c>
      <c r="I994" s="385"/>
    </row>
    <row r="995" spans="1:9" x14ac:dyDescent="0.25">
      <c r="A995" s="406">
        <v>41851</v>
      </c>
      <c r="B995" s="446" t="s">
        <v>2266</v>
      </c>
      <c r="C995" s="228" t="s">
        <v>4001</v>
      </c>
      <c r="D995" s="20" t="s">
        <v>508</v>
      </c>
      <c r="E995" s="239">
        <v>28470.5</v>
      </c>
      <c r="F995" s="419">
        <v>41851</v>
      </c>
      <c r="G995" s="44">
        <v>28470.5</v>
      </c>
      <c r="H995" s="243">
        <f t="shared" si="15"/>
        <v>0</v>
      </c>
      <c r="I995" s="386"/>
    </row>
    <row r="996" spans="1:9" x14ac:dyDescent="0.25">
      <c r="A996" s="406"/>
      <c r="B996" s="217" t="s">
        <v>1167</v>
      </c>
      <c r="C996" s="363" t="s">
        <v>3681</v>
      </c>
      <c r="D996" s="214" t="s">
        <v>23</v>
      </c>
      <c r="E996" s="382">
        <v>1026</v>
      </c>
      <c r="F996" s="419">
        <v>41825</v>
      </c>
      <c r="G996" s="44">
        <v>1026</v>
      </c>
      <c r="H996" s="243">
        <f t="shared" si="15"/>
        <v>0</v>
      </c>
      <c r="I996" s="385"/>
    </row>
    <row r="997" spans="1:9" x14ac:dyDescent="0.25">
      <c r="A997" s="405">
        <v>41849</v>
      </c>
      <c r="B997" s="446" t="s">
        <v>2040</v>
      </c>
      <c r="C997" s="228" t="s">
        <v>4001</v>
      </c>
      <c r="D997" s="20" t="s">
        <v>23</v>
      </c>
      <c r="E997" s="239">
        <v>869</v>
      </c>
      <c r="F997" s="419">
        <v>41849</v>
      </c>
      <c r="G997" s="44">
        <v>869</v>
      </c>
      <c r="H997" s="243">
        <f t="shared" si="15"/>
        <v>0</v>
      </c>
      <c r="I997" s="386"/>
    </row>
    <row r="998" spans="1:9" x14ac:dyDescent="0.25">
      <c r="A998" s="405"/>
      <c r="B998" s="217" t="s">
        <v>2074</v>
      </c>
      <c r="C998" s="363" t="s">
        <v>3681</v>
      </c>
      <c r="D998" s="214" t="s">
        <v>884</v>
      </c>
      <c r="E998" s="382">
        <v>11390.4</v>
      </c>
      <c r="F998" s="419">
        <v>41827</v>
      </c>
      <c r="G998" s="44">
        <v>11390.4</v>
      </c>
      <c r="H998" s="86">
        <f t="shared" si="15"/>
        <v>0</v>
      </c>
      <c r="I998" s="385" t="s">
        <v>21</v>
      </c>
    </row>
    <row r="999" spans="1:9" x14ac:dyDescent="0.25">
      <c r="A999" s="412"/>
      <c r="B999" s="217" t="s">
        <v>2281</v>
      </c>
      <c r="C999" s="363" t="s">
        <v>3681</v>
      </c>
      <c r="D999" s="214" t="s">
        <v>884</v>
      </c>
      <c r="E999" s="382">
        <v>5811.6</v>
      </c>
      <c r="F999" s="419">
        <v>41824</v>
      </c>
      <c r="G999" s="44">
        <v>5811.6</v>
      </c>
      <c r="H999" s="243">
        <f t="shared" si="15"/>
        <v>0</v>
      </c>
      <c r="I999" s="385" t="s">
        <v>21</v>
      </c>
    </row>
    <row r="1000" spans="1:9" x14ac:dyDescent="0.25">
      <c r="A1000" s="406"/>
      <c r="B1000" s="217" t="s">
        <v>2337</v>
      </c>
      <c r="C1000" s="363" t="s">
        <v>3681</v>
      </c>
      <c r="D1000" s="214" t="s">
        <v>884</v>
      </c>
      <c r="E1000" s="382">
        <v>4095</v>
      </c>
      <c r="F1000" s="419">
        <v>41824</v>
      </c>
      <c r="G1000" s="44">
        <v>4095</v>
      </c>
      <c r="H1000" s="243">
        <f t="shared" si="15"/>
        <v>0</v>
      </c>
      <c r="I1000" s="385"/>
    </row>
    <row r="1001" spans="1:9" x14ac:dyDescent="0.25">
      <c r="A1001" s="406"/>
      <c r="B1001" s="217" t="s">
        <v>1264</v>
      </c>
      <c r="C1001" s="363" t="s">
        <v>3681</v>
      </c>
      <c r="D1001" s="121" t="s">
        <v>884</v>
      </c>
      <c r="E1001" s="384">
        <v>12099</v>
      </c>
      <c r="F1001" s="419">
        <v>41830</v>
      </c>
      <c r="G1001" s="34">
        <v>12099</v>
      </c>
      <c r="H1001" s="243">
        <f t="shared" si="15"/>
        <v>0</v>
      </c>
      <c r="I1001" s="448" t="s">
        <v>21</v>
      </c>
    </row>
    <row r="1002" spans="1:9" x14ac:dyDescent="0.25">
      <c r="A1002" s="406"/>
      <c r="B1002" s="217" t="s">
        <v>1599</v>
      </c>
      <c r="C1002" s="363" t="s">
        <v>3681</v>
      </c>
      <c r="D1002" s="214" t="s">
        <v>884</v>
      </c>
      <c r="E1002" s="235">
        <v>41896.400000000001</v>
      </c>
      <c r="F1002" s="419">
        <v>41838</v>
      </c>
      <c r="G1002" s="44">
        <v>41896.400000000001</v>
      </c>
      <c r="H1002" s="243">
        <f t="shared" si="15"/>
        <v>0</v>
      </c>
      <c r="I1002" s="385" t="s">
        <v>21</v>
      </c>
    </row>
    <row r="1003" spans="1:9" x14ac:dyDescent="0.25">
      <c r="A1003" s="406"/>
      <c r="B1003" s="285" t="s">
        <v>2222</v>
      </c>
      <c r="C1003" s="361" t="s">
        <v>3878</v>
      </c>
      <c r="D1003" s="214" t="s">
        <v>884</v>
      </c>
      <c r="E1003" s="235">
        <v>37556</v>
      </c>
      <c r="F1003" s="432" t="s">
        <v>4059</v>
      </c>
      <c r="G1003" s="245">
        <v>37556</v>
      </c>
      <c r="H1003" s="243">
        <f t="shared" si="15"/>
        <v>0</v>
      </c>
      <c r="I1003" s="385" t="s">
        <v>21</v>
      </c>
    </row>
    <row r="1004" spans="1:9" x14ac:dyDescent="0.25">
      <c r="A1004" s="406"/>
      <c r="B1004" s="285" t="s">
        <v>1553</v>
      </c>
      <c r="C1004" s="361" t="s">
        <v>3878</v>
      </c>
      <c r="D1004" s="20" t="s">
        <v>3996</v>
      </c>
      <c r="E1004" s="235">
        <v>20527.5</v>
      </c>
      <c r="F1004" s="421">
        <v>41855</v>
      </c>
      <c r="G1004" s="245">
        <v>20527.5</v>
      </c>
      <c r="H1004" s="243">
        <f t="shared" si="15"/>
        <v>0</v>
      </c>
      <c r="I1004" s="385"/>
    </row>
    <row r="1005" spans="1:9" x14ac:dyDescent="0.25">
      <c r="A1005" s="406"/>
      <c r="B1005" s="217" t="s">
        <v>1153</v>
      </c>
      <c r="C1005" s="363" t="s">
        <v>3681</v>
      </c>
      <c r="D1005" s="214" t="s">
        <v>3244</v>
      </c>
      <c r="E1005" s="382">
        <v>2938</v>
      </c>
      <c r="F1005" s="419">
        <v>41827</v>
      </c>
      <c r="G1005" s="44">
        <v>2938</v>
      </c>
      <c r="H1005" s="243">
        <f t="shared" si="15"/>
        <v>0</v>
      </c>
      <c r="I1005" s="385" t="s">
        <v>162</v>
      </c>
    </row>
    <row r="1006" spans="1:9" x14ac:dyDescent="0.25">
      <c r="A1006" s="406"/>
      <c r="B1006" s="217" t="s">
        <v>2061</v>
      </c>
      <c r="C1006" s="363" t="s">
        <v>3681</v>
      </c>
      <c r="D1006" s="214" t="s">
        <v>74</v>
      </c>
      <c r="E1006" s="382">
        <v>9088</v>
      </c>
      <c r="F1006" s="419">
        <v>41821</v>
      </c>
      <c r="G1006" s="44">
        <v>9088</v>
      </c>
      <c r="H1006" s="86">
        <f t="shared" si="15"/>
        <v>0</v>
      </c>
      <c r="I1006" s="385"/>
    </row>
    <row r="1007" spans="1:9" x14ac:dyDescent="0.25">
      <c r="A1007" s="406"/>
      <c r="B1007" s="217" t="s">
        <v>2151</v>
      </c>
      <c r="C1007" s="363" t="s">
        <v>3681</v>
      </c>
      <c r="D1007" s="214" t="s">
        <v>74</v>
      </c>
      <c r="E1007" s="382">
        <v>1500</v>
      </c>
      <c r="F1007" s="419">
        <v>41822</v>
      </c>
      <c r="G1007" s="44">
        <v>1500</v>
      </c>
      <c r="H1007" s="86">
        <f t="shared" si="15"/>
        <v>0</v>
      </c>
      <c r="I1007" s="385"/>
    </row>
    <row r="1008" spans="1:9" x14ac:dyDescent="0.25">
      <c r="A1008" s="406"/>
      <c r="B1008" s="217" t="s">
        <v>2301</v>
      </c>
      <c r="C1008" s="363" t="s">
        <v>3681</v>
      </c>
      <c r="D1008" s="214" t="s">
        <v>74</v>
      </c>
      <c r="E1008" s="382">
        <v>15048.5</v>
      </c>
      <c r="F1008" s="419">
        <v>41824</v>
      </c>
      <c r="G1008" s="44">
        <v>15048.5</v>
      </c>
      <c r="H1008" s="243">
        <f t="shared" si="15"/>
        <v>0</v>
      </c>
      <c r="I1008" s="214"/>
    </row>
    <row r="1009" spans="1:9" x14ac:dyDescent="0.25">
      <c r="A1009" s="406"/>
      <c r="B1009" s="217" t="s">
        <v>1154</v>
      </c>
      <c r="C1009" s="363" t="s">
        <v>3681</v>
      </c>
      <c r="D1009" s="214" t="s">
        <v>74</v>
      </c>
      <c r="E1009" s="382">
        <v>546</v>
      </c>
      <c r="F1009" s="419">
        <v>41824</v>
      </c>
      <c r="G1009" s="44">
        <v>546</v>
      </c>
      <c r="H1009" s="243">
        <f t="shared" si="15"/>
        <v>0</v>
      </c>
      <c r="I1009" s="214"/>
    </row>
    <row r="1010" spans="1:9" x14ac:dyDescent="0.25">
      <c r="A1010" s="406"/>
      <c r="B1010" s="217" t="s">
        <v>1156</v>
      </c>
      <c r="C1010" s="363" t="s">
        <v>3681</v>
      </c>
      <c r="D1010" s="214" t="s">
        <v>74</v>
      </c>
      <c r="E1010" s="382">
        <v>637</v>
      </c>
      <c r="F1010" s="419">
        <v>41824</v>
      </c>
      <c r="G1010" s="44">
        <v>637</v>
      </c>
      <c r="H1010" s="243">
        <f t="shared" si="15"/>
        <v>0</v>
      </c>
      <c r="I1010" s="214"/>
    </row>
    <row r="1011" spans="1:9" x14ac:dyDescent="0.25">
      <c r="A1011" s="406"/>
      <c r="B1011" s="217" t="s">
        <v>1349</v>
      </c>
      <c r="C1011" s="363" t="s">
        <v>3681</v>
      </c>
      <c r="D1011" s="214" t="s">
        <v>74</v>
      </c>
      <c r="E1011" s="235">
        <v>1682.5</v>
      </c>
      <c r="F1011" s="419">
        <v>41827</v>
      </c>
      <c r="G1011" s="44">
        <v>1682.5</v>
      </c>
      <c r="H1011" s="243">
        <f t="shared" si="15"/>
        <v>0</v>
      </c>
      <c r="I1011" s="214"/>
    </row>
    <row r="1012" spans="1:9" x14ac:dyDescent="0.25">
      <c r="A1012" s="406"/>
      <c r="B1012" s="217" t="s">
        <v>1477</v>
      </c>
      <c r="C1012" s="363" t="s">
        <v>3681</v>
      </c>
      <c r="D1012" s="214" t="s">
        <v>74</v>
      </c>
      <c r="E1012" s="235">
        <v>796</v>
      </c>
      <c r="F1012" s="419">
        <v>41828</v>
      </c>
      <c r="G1012" s="44">
        <v>796</v>
      </c>
      <c r="H1012" s="243">
        <f t="shared" si="15"/>
        <v>0</v>
      </c>
      <c r="I1012" s="214"/>
    </row>
    <row r="1013" spans="1:9" x14ac:dyDescent="0.25">
      <c r="A1013" s="406"/>
      <c r="B1013" s="285" t="s">
        <v>1668</v>
      </c>
      <c r="C1013" s="361" t="s">
        <v>3878</v>
      </c>
      <c r="D1013" s="58" t="s">
        <v>74</v>
      </c>
      <c r="E1013" s="235">
        <v>648</v>
      </c>
      <c r="F1013" s="419">
        <v>41830</v>
      </c>
      <c r="G1013" s="34">
        <v>648</v>
      </c>
      <c r="H1013" s="243">
        <f t="shared" si="15"/>
        <v>0</v>
      </c>
      <c r="I1013" s="121"/>
    </row>
    <row r="1014" spans="1:9" x14ac:dyDescent="0.25">
      <c r="A1014" s="406"/>
      <c r="B1014" s="285" t="s">
        <v>1757</v>
      </c>
      <c r="C1014" s="361" t="s">
        <v>3878</v>
      </c>
      <c r="D1014" s="58" t="s">
        <v>74</v>
      </c>
      <c r="E1014" s="235">
        <v>1715.5</v>
      </c>
      <c r="F1014" s="419">
        <v>41831</v>
      </c>
      <c r="G1014" s="34">
        <v>1715.5</v>
      </c>
      <c r="H1014" s="243">
        <f t="shared" si="15"/>
        <v>0</v>
      </c>
      <c r="I1014" s="121"/>
    </row>
    <row r="1015" spans="1:9" x14ac:dyDescent="0.25">
      <c r="A1015" s="406"/>
      <c r="B1015" s="285" t="s">
        <v>1957</v>
      </c>
      <c r="C1015" s="361" t="s">
        <v>3878</v>
      </c>
      <c r="D1015" s="214" t="s">
        <v>74</v>
      </c>
      <c r="E1015" s="235">
        <v>8763.5</v>
      </c>
      <c r="F1015" s="419">
        <v>41834</v>
      </c>
      <c r="G1015" s="44">
        <v>8763.5</v>
      </c>
      <c r="H1015" s="243">
        <f t="shared" si="15"/>
        <v>0</v>
      </c>
      <c r="I1015" s="214"/>
    </row>
    <row r="1016" spans="1:9" x14ac:dyDescent="0.25">
      <c r="A1016" s="406"/>
      <c r="B1016" s="285" t="s">
        <v>1987</v>
      </c>
      <c r="C1016" s="361" t="s">
        <v>3878</v>
      </c>
      <c r="D1016" s="214" t="s">
        <v>74</v>
      </c>
      <c r="E1016" s="235">
        <v>1290</v>
      </c>
      <c r="F1016" s="419">
        <v>41834</v>
      </c>
      <c r="G1016" s="44">
        <v>1290</v>
      </c>
      <c r="H1016" s="243">
        <f t="shared" si="15"/>
        <v>0</v>
      </c>
      <c r="I1016" s="214"/>
    </row>
    <row r="1017" spans="1:9" x14ac:dyDescent="0.25">
      <c r="A1017" s="406"/>
      <c r="B1017" s="285" t="s">
        <v>2151</v>
      </c>
      <c r="C1017" s="361" t="s">
        <v>3878</v>
      </c>
      <c r="D1017" s="214" t="s">
        <v>74</v>
      </c>
      <c r="E1017" s="235">
        <v>3661</v>
      </c>
      <c r="F1017" s="419">
        <v>41836</v>
      </c>
      <c r="G1017" s="44">
        <v>3661</v>
      </c>
      <c r="H1017" s="243">
        <f t="shared" si="15"/>
        <v>0</v>
      </c>
      <c r="I1017" s="214"/>
    </row>
    <row r="1018" spans="1:9" x14ac:dyDescent="0.25">
      <c r="A1018" s="406"/>
      <c r="B1018" s="285" t="s">
        <v>2329</v>
      </c>
      <c r="C1018" s="361" t="s">
        <v>3878</v>
      </c>
      <c r="D1018" s="214" t="s">
        <v>74</v>
      </c>
      <c r="E1018" s="235">
        <v>16822</v>
      </c>
      <c r="F1018" s="419">
        <v>41838</v>
      </c>
      <c r="G1018" s="44">
        <v>16822</v>
      </c>
      <c r="H1018" s="243">
        <f t="shared" si="15"/>
        <v>0</v>
      </c>
      <c r="I1018" s="214"/>
    </row>
    <row r="1019" spans="1:9" x14ac:dyDescent="0.25">
      <c r="A1019" s="406"/>
      <c r="B1019" s="285" t="s">
        <v>1134</v>
      </c>
      <c r="C1019" s="361" t="s">
        <v>3878</v>
      </c>
      <c r="D1019" s="214" t="s">
        <v>74</v>
      </c>
      <c r="E1019" s="235">
        <v>2798</v>
      </c>
      <c r="F1019" s="419">
        <v>41838</v>
      </c>
      <c r="G1019" s="44">
        <v>2798</v>
      </c>
      <c r="H1019" s="243">
        <f t="shared" si="15"/>
        <v>0</v>
      </c>
      <c r="I1019" s="214"/>
    </row>
    <row r="1020" spans="1:9" x14ac:dyDescent="0.25">
      <c r="A1020" s="406"/>
      <c r="B1020" s="285" t="s">
        <v>1385</v>
      </c>
      <c r="C1020" s="361" t="s">
        <v>3878</v>
      </c>
      <c r="D1020" s="214" t="s">
        <v>74</v>
      </c>
      <c r="E1020" s="235">
        <v>564</v>
      </c>
      <c r="F1020" s="419">
        <v>41841</v>
      </c>
      <c r="G1020" s="44">
        <v>564</v>
      </c>
      <c r="H1020" s="243">
        <f t="shared" si="15"/>
        <v>0</v>
      </c>
      <c r="I1020" s="214"/>
    </row>
    <row r="1021" spans="1:9" x14ac:dyDescent="0.25">
      <c r="A1021" s="406"/>
      <c r="B1021" s="285" t="s">
        <v>1458</v>
      </c>
      <c r="C1021" s="361" t="s">
        <v>3878</v>
      </c>
      <c r="D1021" s="20" t="s">
        <v>74</v>
      </c>
      <c r="E1021" s="239">
        <v>638.5</v>
      </c>
      <c r="F1021" s="419">
        <v>41842</v>
      </c>
      <c r="G1021" s="44">
        <v>638.5</v>
      </c>
      <c r="H1021" s="243">
        <f t="shared" si="15"/>
        <v>0</v>
      </c>
      <c r="I1021" s="20"/>
    </row>
    <row r="1022" spans="1:9" x14ac:dyDescent="0.25">
      <c r="A1022" s="406">
        <v>41845</v>
      </c>
      <c r="B1022" s="446" t="s">
        <v>1788</v>
      </c>
      <c r="C1022" s="228" t="s">
        <v>4001</v>
      </c>
      <c r="D1022" s="214" t="s">
        <v>74</v>
      </c>
      <c r="E1022" s="235">
        <v>953</v>
      </c>
      <c r="F1022" s="419">
        <v>41845</v>
      </c>
      <c r="G1022" s="44">
        <v>953</v>
      </c>
      <c r="H1022" s="243">
        <f t="shared" si="15"/>
        <v>0</v>
      </c>
      <c r="I1022" s="214"/>
    </row>
    <row r="1023" spans="1:9" x14ac:dyDescent="0.25">
      <c r="A1023" s="406">
        <v>41847</v>
      </c>
      <c r="B1023" s="446" t="s">
        <v>1917</v>
      </c>
      <c r="C1023" s="228" t="s">
        <v>4001</v>
      </c>
      <c r="D1023" s="214" t="s">
        <v>74</v>
      </c>
      <c r="E1023" s="235">
        <v>3385.5</v>
      </c>
      <c r="F1023" s="419">
        <v>41847</v>
      </c>
      <c r="G1023" s="44">
        <v>3385.5</v>
      </c>
      <c r="H1023" s="243">
        <f t="shared" si="15"/>
        <v>0</v>
      </c>
      <c r="I1023" s="214"/>
    </row>
    <row r="1024" spans="1:9" x14ac:dyDescent="0.25">
      <c r="A1024" s="414">
        <v>41848</v>
      </c>
      <c r="B1024" s="446" t="s">
        <v>1998</v>
      </c>
      <c r="C1024" s="228" t="s">
        <v>4001</v>
      </c>
      <c r="D1024" s="214" t="s">
        <v>74</v>
      </c>
      <c r="E1024" s="235">
        <v>4439.3999999999996</v>
      </c>
      <c r="F1024" s="419">
        <v>41848</v>
      </c>
      <c r="G1024" s="44">
        <v>4439.3999999999996</v>
      </c>
      <c r="H1024" s="243">
        <f t="shared" si="15"/>
        <v>0</v>
      </c>
      <c r="I1024" s="214"/>
    </row>
    <row r="1025" spans="1:9" x14ac:dyDescent="0.25">
      <c r="A1025" s="406">
        <v>41849</v>
      </c>
      <c r="B1025" s="446" t="s">
        <v>2076</v>
      </c>
      <c r="C1025" s="228" t="s">
        <v>4001</v>
      </c>
      <c r="D1025" s="20" t="s">
        <v>74</v>
      </c>
      <c r="E1025" s="239">
        <v>2907</v>
      </c>
      <c r="F1025" s="419">
        <v>41849</v>
      </c>
      <c r="G1025" s="44">
        <v>2907</v>
      </c>
      <c r="H1025" s="243">
        <f t="shared" si="15"/>
        <v>0</v>
      </c>
      <c r="I1025" s="20"/>
    </row>
    <row r="1026" spans="1:9" x14ac:dyDescent="0.25">
      <c r="A1026" s="406">
        <v>41849</v>
      </c>
      <c r="B1026" s="446" t="s">
        <v>2106</v>
      </c>
      <c r="C1026" s="228" t="s">
        <v>4001</v>
      </c>
      <c r="D1026" s="20" t="s">
        <v>74</v>
      </c>
      <c r="E1026" s="239">
        <v>829.5</v>
      </c>
      <c r="F1026" s="419">
        <v>41849</v>
      </c>
      <c r="G1026" s="44">
        <v>829.5</v>
      </c>
      <c r="H1026" s="243">
        <f t="shared" si="15"/>
        <v>0</v>
      </c>
      <c r="I1026" s="20"/>
    </row>
    <row r="1027" spans="1:9" x14ac:dyDescent="0.25">
      <c r="A1027" s="406">
        <v>41851</v>
      </c>
      <c r="B1027" s="446" t="s">
        <v>2286</v>
      </c>
      <c r="C1027" s="228" t="s">
        <v>4001</v>
      </c>
      <c r="D1027" s="20" t="s">
        <v>74</v>
      </c>
      <c r="E1027" s="239">
        <v>1981.5</v>
      </c>
      <c r="F1027" s="419">
        <v>41851</v>
      </c>
      <c r="G1027" s="44">
        <v>1981.5</v>
      </c>
      <c r="H1027" s="243">
        <f t="shared" ref="H1027:H1090" si="16">E1027-G1027</f>
        <v>0</v>
      </c>
      <c r="I1027" s="20"/>
    </row>
    <row r="1028" spans="1:9" x14ac:dyDescent="0.25">
      <c r="A1028" s="406"/>
      <c r="B1028" s="217" t="s">
        <v>2272</v>
      </c>
      <c r="C1028" s="363" t="s">
        <v>3681</v>
      </c>
      <c r="D1028" s="214" t="s">
        <v>2706</v>
      </c>
      <c r="E1028" s="382">
        <v>2703.5</v>
      </c>
      <c r="F1028" s="419">
        <v>41824</v>
      </c>
      <c r="G1028" s="44">
        <v>2703.5</v>
      </c>
      <c r="H1028" s="243">
        <f t="shared" si="16"/>
        <v>0</v>
      </c>
      <c r="I1028" s="214" t="s">
        <v>217</v>
      </c>
    </row>
    <row r="1029" spans="1:9" x14ac:dyDescent="0.25">
      <c r="A1029" s="406"/>
      <c r="B1029" s="285" t="s">
        <v>1337</v>
      </c>
      <c r="C1029" s="361" t="s">
        <v>3878</v>
      </c>
      <c r="D1029" s="214" t="s">
        <v>2706</v>
      </c>
      <c r="E1029" s="235">
        <v>6853</v>
      </c>
      <c r="F1029" s="419">
        <v>41841</v>
      </c>
      <c r="G1029" s="44">
        <v>6853</v>
      </c>
      <c r="H1029" s="243">
        <f t="shared" si="16"/>
        <v>0</v>
      </c>
      <c r="I1029" s="214" t="s">
        <v>27</v>
      </c>
    </row>
    <row r="1030" spans="1:9" x14ac:dyDescent="0.25">
      <c r="A1030" s="406"/>
      <c r="B1030" s="285" t="s">
        <v>2111</v>
      </c>
      <c r="C1030" s="361" t="s">
        <v>3878</v>
      </c>
      <c r="D1030" s="214" t="s">
        <v>3930</v>
      </c>
      <c r="E1030" s="235">
        <v>3127</v>
      </c>
      <c r="F1030" s="419">
        <v>41836</v>
      </c>
      <c r="G1030" s="44">
        <v>3127</v>
      </c>
      <c r="H1030" s="243">
        <f t="shared" si="16"/>
        <v>0</v>
      </c>
      <c r="I1030" s="214" t="s">
        <v>30</v>
      </c>
    </row>
    <row r="1031" spans="1:9" x14ac:dyDescent="0.25">
      <c r="A1031" s="414">
        <v>41844</v>
      </c>
      <c r="B1031" s="446" t="s">
        <v>1665</v>
      </c>
      <c r="C1031" s="228" t="s">
        <v>4001</v>
      </c>
      <c r="D1031" s="214" t="s">
        <v>3184</v>
      </c>
      <c r="E1031" s="235">
        <v>19078</v>
      </c>
      <c r="F1031" s="419">
        <v>41850</v>
      </c>
      <c r="G1031" s="44">
        <v>18078</v>
      </c>
      <c r="H1031" s="243">
        <f t="shared" si="16"/>
        <v>1000</v>
      </c>
      <c r="I1031" s="214" t="s">
        <v>12</v>
      </c>
    </row>
    <row r="1032" spans="1:9" x14ac:dyDescent="0.25">
      <c r="A1032" s="406"/>
      <c r="B1032" s="217" t="s">
        <v>2026</v>
      </c>
      <c r="C1032" s="363" t="s">
        <v>3681</v>
      </c>
      <c r="D1032" s="214" t="s">
        <v>123</v>
      </c>
      <c r="E1032" s="382">
        <v>2970</v>
      </c>
      <c r="F1032" s="419">
        <v>41821</v>
      </c>
      <c r="G1032" s="44">
        <v>2970</v>
      </c>
      <c r="H1032" s="86">
        <f t="shared" si="16"/>
        <v>0</v>
      </c>
      <c r="I1032" s="214"/>
    </row>
    <row r="1033" spans="1:9" x14ac:dyDescent="0.25">
      <c r="A1033" s="406"/>
      <c r="B1033" s="217" t="s">
        <v>2143</v>
      </c>
      <c r="C1033" s="363" t="s">
        <v>3681</v>
      </c>
      <c r="D1033" s="214" t="s">
        <v>123</v>
      </c>
      <c r="E1033" s="382">
        <v>4565</v>
      </c>
      <c r="F1033" s="419">
        <v>41822</v>
      </c>
      <c r="G1033" s="44">
        <v>4565</v>
      </c>
      <c r="H1033" s="86">
        <f t="shared" si="16"/>
        <v>0</v>
      </c>
      <c r="I1033" s="214"/>
    </row>
    <row r="1034" spans="1:9" x14ac:dyDescent="0.25">
      <c r="A1034" s="406"/>
      <c r="B1034" s="217" t="s">
        <v>2321</v>
      </c>
      <c r="C1034" s="363" t="s">
        <v>3681</v>
      </c>
      <c r="D1034" s="214" t="s">
        <v>123</v>
      </c>
      <c r="E1034" s="382">
        <v>2754</v>
      </c>
      <c r="F1034" s="419">
        <v>41825</v>
      </c>
      <c r="G1034" s="44">
        <v>2754</v>
      </c>
      <c r="H1034" s="243">
        <f t="shared" si="16"/>
        <v>0</v>
      </c>
      <c r="I1034" s="214"/>
    </row>
    <row r="1035" spans="1:9" x14ac:dyDescent="0.25">
      <c r="A1035" s="406"/>
      <c r="B1035" s="217" t="s">
        <v>1176</v>
      </c>
      <c r="C1035" s="363" t="s">
        <v>3681</v>
      </c>
      <c r="D1035" s="214" t="s">
        <v>123</v>
      </c>
      <c r="E1035" s="382">
        <v>10074</v>
      </c>
      <c r="F1035" s="419">
        <v>41827</v>
      </c>
      <c r="G1035" s="44">
        <v>10074</v>
      </c>
      <c r="H1035" s="243">
        <f t="shared" si="16"/>
        <v>0</v>
      </c>
      <c r="I1035" s="121"/>
    </row>
    <row r="1036" spans="1:9" x14ac:dyDescent="0.25">
      <c r="A1036" s="406"/>
      <c r="B1036" s="217" t="s">
        <v>1261</v>
      </c>
      <c r="C1036" s="363" t="s">
        <v>3681</v>
      </c>
      <c r="D1036" s="121" t="s">
        <v>123</v>
      </c>
      <c r="E1036" s="384">
        <v>2232</v>
      </c>
      <c r="F1036" s="419">
        <v>41826</v>
      </c>
      <c r="G1036" s="34">
        <v>2232</v>
      </c>
      <c r="H1036" s="243">
        <f t="shared" si="16"/>
        <v>0</v>
      </c>
      <c r="I1036" s="121"/>
    </row>
    <row r="1037" spans="1:9" x14ac:dyDescent="0.25">
      <c r="A1037" s="406"/>
      <c r="B1037" s="217" t="s">
        <v>1307</v>
      </c>
      <c r="C1037" s="363" t="s">
        <v>3681</v>
      </c>
      <c r="D1037" s="214" t="s">
        <v>123</v>
      </c>
      <c r="E1037" s="235">
        <v>12198.8</v>
      </c>
      <c r="F1037" s="422" t="s">
        <v>3847</v>
      </c>
      <c r="G1037" s="44">
        <v>12198.8</v>
      </c>
      <c r="H1037" s="243">
        <f t="shared" si="16"/>
        <v>0</v>
      </c>
      <c r="I1037" s="214"/>
    </row>
    <row r="1038" spans="1:9" x14ac:dyDescent="0.25">
      <c r="A1038" s="406"/>
      <c r="B1038" s="217" t="s">
        <v>1422</v>
      </c>
      <c r="C1038" s="363" t="s">
        <v>3681</v>
      </c>
      <c r="D1038" s="214" t="s">
        <v>123</v>
      </c>
      <c r="E1038" s="235">
        <v>432.3</v>
      </c>
      <c r="F1038" s="419">
        <v>41828</v>
      </c>
      <c r="G1038" s="44">
        <v>432.3</v>
      </c>
      <c r="H1038" s="243">
        <f t="shared" si="16"/>
        <v>0</v>
      </c>
      <c r="I1038" s="214"/>
    </row>
    <row r="1039" spans="1:9" x14ac:dyDescent="0.25">
      <c r="A1039" s="406"/>
      <c r="B1039" s="217" t="s">
        <v>1500</v>
      </c>
      <c r="C1039" s="363" t="s">
        <v>3681</v>
      </c>
      <c r="D1039" s="214" t="s">
        <v>123</v>
      </c>
      <c r="E1039" s="235">
        <v>4224.5</v>
      </c>
      <c r="F1039" s="419">
        <v>41829</v>
      </c>
      <c r="G1039" s="44">
        <v>4224.5</v>
      </c>
      <c r="H1039" s="243">
        <f t="shared" si="16"/>
        <v>0</v>
      </c>
      <c r="I1039" s="214"/>
    </row>
    <row r="1040" spans="1:9" x14ac:dyDescent="0.25">
      <c r="A1040" s="406"/>
      <c r="B1040" s="217" t="s">
        <v>1579</v>
      </c>
      <c r="C1040" s="363" t="s">
        <v>3681</v>
      </c>
      <c r="D1040" s="214" t="s">
        <v>123</v>
      </c>
      <c r="E1040" s="235">
        <v>2450</v>
      </c>
      <c r="F1040" s="419">
        <v>41831</v>
      </c>
      <c r="G1040" s="44">
        <v>2450</v>
      </c>
      <c r="H1040" s="243">
        <f t="shared" si="16"/>
        <v>0</v>
      </c>
      <c r="I1040" s="214"/>
    </row>
    <row r="1041" spans="1:9" x14ac:dyDescent="0.25">
      <c r="A1041" s="406"/>
      <c r="B1041" s="285" t="s">
        <v>1683</v>
      </c>
      <c r="C1041" s="361" t="s">
        <v>3878</v>
      </c>
      <c r="D1041" s="58" t="s">
        <v>123</v>
      </c>
      <c r="E1041" s="235">
        <v>4629.5</v>
      </c>
      <c r="F1041" s="425">
        <v>41835</v>
      </c>
      <c r="G1041" s="34">
        <v>4629.5</v>
      </c>
      <c r="H1041" s="243">
        <f t="shared" si="16"/>
        <v>0</v>
      </c>
      <c r="I1041" s="121"/>
    </row>
    <row r="1042" spans="1:9" x14ac:dyDescent="0.25">
      <c r="A1042" s="406"/>
      <c r="B1042" s="285" t="s">
        <v>1687</v>
      </c>
      <c r="C1042" s="361" t="s">
        <v>3878</v>
      </c>
      <c r="D1042" s="58" t="s">
        <v>123</v>
      </c>
      <c r="E1042" s="235">
        <v>8564</v>
      </c>
      <c r="F1042" s="425">
        <v>41838</v>
      </c>
      <c r="G1042" s="34">
        <v>8564</v>
      </c>
      <c r="H1042" s="243">
        <f t="shared" si="16"/>
        <v>0</v>
      </c>
      <c r="I1042" s="121"/>
    </row>
    <row r="1043" spans="1:9" x14ac:dyDescent="0.25">
      <c r="A1043" s="406"/>
      <c r="B1043" s="285" t="s">
        <v>1876</v>
      </c>
      <c r="C1043" s="361" t="s">
        <v>3878</v>
      </c>
      <c r="D1043" s="214" t="s">
        <v>123</v>
      </c>
      <c r="E1043" s="235">
        <v>5814</v>
      </c>
      <c r="F1043" s="419">
        <v>41833</v>
      </c>
      <c r="G1043" s="44">
        <v>5814</v>
      </c>
      <c r="H1043" s="243">
        <f t="shared" si="16"/>
        <v>0</v>
      </c>
      <c r="I1043" s="214"/>
    </row>
    <row r="1044" spans="1:9" x14ac:dyDescent="0.25">
      <c r="A1044" s="406"/>
      <c r="B1044" s="285" t="s">
        <v>2031</v>
      </c>
      <c r="C1044" s="361" t="s">
        <v>3878</v>
      </c>
      <c r="D1044" s="214" t="s">
        <v>123</v>
      </c>
      <c r="E1044" s="235">
        <v>2269</v>
      </c>
      <c r="F1044" s="419">
        <v>41835</v>
      </c>
      <c r="G1044" s="44">
        <v>2269</v>
      </c>
      <c r="H1044" s="243">
        <f t="shared" si="16"/>
        <v>0</v>
      </c>
      <c r="I1044" s="214"/>
    </row>
    <row r="1045" spans="1:9" x14ac:dyDescent="0.25">
      <c r="A1045" s="406"/>
      <c r="B1045" s="285" t="s">
        <v>2047</v>
      </c>
      <c r="C1045" s="361" t="s">
        <v>3878</v>
      </c>
      <c r="D1045" s="214" t="s">
        <v>123</v>
      </c>
      <c r="E1045" s="235">
        <v>744</v>
      </c>
      <c r="F1045" s="419">
        <v>41835</v>
      </c>
      <c r="G1045" s="44">
        <v>744</v>
      </c>
      <c r="H1045" s="243">
        <f t="shared" si="16"/>
        <v>0</v>
      </c>
      <c r="I1045" s="214"/>
    </row>
    <row r="1046" spans="1:9" x14ac:dyDescent="0.25">
      <c r="A1046" s="406"/>
      <c r="B1046" s="285" t="s">
        <v>2129</v>
      </c>
      <c r="C1046" s="361" t="s">
        <v>3878</v>
      </c>
      <c r="D1046" s="214" t="s">
        <v>123</v>
      </c>
      <c r="E1046" s="239">
        <v>7537</v>
      </c>
      <c r="F1046" s="420" t="s">
        <v>3932</v>
      </c>
      <c r="G1046" s="44">
        <v>7537</v>
      </c>
      <c r="H1046" s="243">
        <f t="shared" si="16"/>
        <v>0</v>
      </c>
      <c r="I1046" s="214"/>
    </row>
    <row r="1047" spans="1:9" x14ac:dyDescent="0.25">
      <c r="A1047" s="406"/>
      <c r="B1047" s="285" t="s">
        <v>2230</v>
      </c>
      <c r="C1047" s="361" t="s">
        <v>3878</v>
      </c>
      <c r="D1047" s="214" t="s">
        <v>123</v>
      </c>
      <c r="E1047" s="235">
        <v>2703</v>
      </c>
      <c r="F1047" s="419">
        <v>41837</v>
      </c>
      <c r="G1047" s="44">
        <v>2703</v>
      </c>
      <c r="H1047" s="243">
        <f t="shared" si="16"/>
        <v>0</v>
      </c>
      <c r="I1047" s="214"/>
    </row>
    <row r="1048" spans="1:9" x14ac:dyDescent="0.25">
      <c r="A1048" s="406"/>
      <c r="B1048" s="285" t="s">
        <v>1193</v>
      </c>
      <c r="C1048" s="361" t="s">
        <v>3878</v>
      </c>
      <c r="D1048" s="214" t="s">
        <v>123</v>
      </c>
      <c r="E1048" s="235">
        <v>4768</v>
      </c>
      <c r="F1048" s="419">
        <v>41842</v>
      </c>
      <c r="G1048" s="44">
        <v>4768</v>
      </c>
      <c r="H1048" s="243">
        <f t="shared" si="16"/>
        <v>0</v>
      </c>
      <c r="I1048" s="214"/>
    </row>
    <row r="1049" spans="1:9" x14ac:dyDescent="0.25">
      <c r="A1049" s="406"/>
      <c r="B1049" s="285" t="s">
        <v>1275</v>
      </c>
      <c r="C1049" s="361" t="s">
        <v>3878</v>
      </c>
      <c r="D1049" s="214" t="s">
        <v>123</v>
      </c>
      <c r="E1049" s="235">
        <v>3064.5</v>
      </c>
      <c r="F1049" s="419">
        <v>41840</v>
      </c>
      <c r="G1049" s="44">
        <v>3064.5</v>
      </c>
      <c r="H1049" s="243">
        <f t="shared" si="16"/>
        <v>0</v>
      </c>
      <c r="I1049" s="214"/>
    </row>
    <row r="1050" spans="1:9" x14ac:dyDescent="0.25">
      <c r="A1050" s="406"/>
      <c r="B1050" s="285" t="s">
        <v>1322</v>
      </c>
      <c r="C1050" s="361" t="s">
        <v>3878</v>
      </c>
      <c r="D1050" s="214" t="s">
        <v>123</v>
      </c>
      <c r="E1050" s="235">
        <v>4921</v>
      </c>
      <c r="F1050" s="419">
        <v>41842</v>
      </c>
      <c r="G1050" s="44">
        <v>4921</v>
      </c>
      <c r="H1050" s="243">
        <f t="shared" si="16"/>
        <v>0</v>
      </c>
      <c r="I1050" s="214"/>
    </row>
    <row r="1051" spans="1:9" x14ac:dyDescent="0.25">
      <c r="A1051" s="406"/>
      <c r="B1051" s="285" t="s">
        <v>1425</v>
      </c>
      <c r="C1051" s="361" t="s">
        <v>3878</v>
      </c>
      <c r="D1051" s="20" t="s">
        <v>123</v>
      </c>
      <c r="E1051" s="239">
        <v>5798</v>
      </c>
      <c r="F1051" s="419">
        <v>41843</v>
      </c>
      <c r="G1051" s="44">
        <v>5798</v>
      </c>
      <c r="H1051" s="243">
        <f t="shared" si="16"/>
        <v>0</v>
      </c>
      <c r="I1051" s="20"/>
    </row>
    <row r="1052" spans="1:9" x14ac:dyDescent="0.25">
      <c r="A1052" s="406"/>
      <c r="B1052" s="285" t="s">
        <v>1499</v>
      </c>
      <c r="C1052" s="361" t="s">
        <v>3878</v>
      </c>
      <c r="D1052" s="214" t="s">
        <v>123</v>
      </c>
      <c r="E1052" s="235">
        <v>5944</v>
      </c>
      <c r="F1052" s="419">
        <v>41844</v>
      </c>
      <c r="G1052" s="44">
        <v>5944</v>
      </c>
      <c r="H1052" s="243">
        <f t="shared" si="16"/>
        <v>0</v>
      </c>
      <c r="I1052" s="214"/>
    </row>
    <row r="1053" spans="1:9" x14ac:dyDescent="0.25">
      <c r="A1053" s="414">
        <v>41844</v>
      </c>
      <c r="B1053" s="285" t="s">
        <v>1585</v>
      </c>
      <c r="C1053" s="361" t="s">
        <v>3878</v>
      </c>
      <c r="D1053" s="214" t="s">
        <v>123</v>
      </c>
      <c r="E1053" s="235">
        <v>7898</v>
      </c>
      <c r="F1053" s="419">
        <v>41846</v>
      </c>
      <c r="G1053" s="44">
        <v>7898</v>
      </c>
      <c r="H1053" s="243">
        <f t="shared" si="16"/>
        <v>0</v>
      </c>
      <c r="I1053" s="214"/>
    </row>
    <row r="1054" spans="1:9" x14ac:dyDescent="0.25">
      <c r="A1054" s="406">
        <v>41845</v>
      </c>
      <c r="B1054" s="446" t="s">
        <v>1712</v>
      </c>
      <c r="C1054" s="228" t="s">
        <v>4001</v>
      </c>
      <c r="D1054" s="214" t="s">
        <v>123</v>
      </c>
      <c r="E1054" s="235">
        <v>2824.5</v>
      </c>
      <c r="F1054" s="419">
        <v>41845</v>
      </c>
      <c r="G1054" s="44">
        <v>2824.5</v>
      </c>
      <c r="H1054" s="243">
        <f t="shared" si="16"/>
        <v>0</v>
      </c>
      <c r="I1054" s="214"/>
    </row>
    <row r="1055" spans="1:9" x14ac:dyDescent="0.25">
      <c r="A1055" s="414">
        <v>41846</v>
      </c>
      <c r="B1055" s="446" t="s">
        <v>1808</v>
      </c>
      <c r="C1055" s="228" t="s">
        <v>4001</v>
      </c>
      <c r="D1055" s="214" t="s">
        <v>123</v>
      </c>
      <c r="E1055" s="235">
        <v>6458.5</v>
      </c>
      <c r="F1055" s="419">
        <v>41848</v>
      </c>
      <c r="G1055" s="44">
        <v>6458.5</v>
      </c>
      <c r="H1055" s="243">
        <f t="shared" si="16"/>
        <v>0</v>
      </c>
      <c r="I1055" s="121"/>
    </row>
    <row r="1056" spans="1:9" x14ac:dyDescent="0.25">
      <c r="A1056" s="406">
        <v>41847</v>
      </c>
      <c r="B1056" s="446" t="s">
        <v>1929</v>
      </c>
      <c r="C1056" s="228" t="s">
        <v>4001</v>
      </c>
      <c r="D1056" s="20" t="s">
        <v>123</v>
      </c>
      <c r="E1056" s="235">
        <v>3390</v>
      </c>
      <c r="F1056" s="419">
        <v>41848</v>
      </c>
      <c r="G1056" s="44">
        <v>3390</v>
      </c>
      <c r="H1056" s="243">
        <f t="shared" si="16"/>
        <v>0</v>
      </c>
      <c r="I1056" s="214"/>
    </row>
    <row r="1057" spans="1:9" x14ac:dyDescent="0.25">
      <c r="A1057" s="414">
        <v>41848</v>
      </c>
      <c r="B1057" s="446" t="s">
        <v>1966</v>
      </c>
      <c r="C1057" s="228" t="s">
        <v>4001</v>
      </c>
      <c r="D1057" s="214" t="s">
        <v>123</v>
      </c>
      <c r="E1057" s="235">
        <v>3487.5</v>
      </c>
      <c r="F1057" s="419">
        <v>41849</v>
      </c>
      <c r="G1057" s="44">
        <v>3487.5</v>
      </c>
      <c r="H1057" s="243">
        <f t="shared" si="16"/>
        <v>0</v>
      </c>
      <c r="I1057" s="214"/>
    </row>
    <row r="1058" spans="1:9" x14ac:dyDescent="0.25">
      <c r="A1058" s="414">
        <v>41850</v>
      </c>
      <c r="B1058" s="446" t="s">
        <v>2140</v>
      </c>
      <c r="C1058" s="228" t="s">
        <v>4001</v>
      </c>
      <c r="D1058" s="214" t="s">
        <v>123</v>
      </c>
      <c r="E1058" s="235">
        <v>2615</v>
      </c>
      <c r="F1058" s="419">
        <v>41851</v>
      </c>
      <c r="G1058" s="44">
        <v>2615</v>
      </c>
      <c r="H1058" s="243">
        <f t="shared" si="16"/>
        <v>0</v>
      </c>
      <c r="I1058" s="214"/>
    </row>
    <row r="1059" spans="1:9" x14ac:dyDescent="0.25">
      <c r="A1059" s="406">
        <v>41851</v>
      </c>
      <c r="B1059" s="446" t="s">
        <v>2216</v>
      </c>
      <c r="C1059" s="228" t="s">
        <v>4001</v>
      </c>
      <c r="D1059" s="20" t="s">
        <v>123</v>
      </c>
      <c r="E1059" s="239">
        <v>4024</v>
      </c>
      <c r="F1059" s="421">
        <v>41852</v>
      </c>
      <c r="G1059" s="245">
        <v>4024</v>
      </c>
      <c r="H1059" s="243">
        <f t="shared" si="16"/>
        <v>0</v>
      </c>
      <c r="I1059" s="20"/>
    </row>
    <row r="1060" spans="1:9" x14ac:dyDescent="0.25">
      <c r="A1060" s="406">
        <v>41851</v>
      </c>
      <c r="B1060" s="446" t="s">
        <v>2275</v>
      </c>
      <c r="C1060" s="228" t="s">
        <v>4001</v>
      </c>
      <c r="D1060" s="20" t="s">
        <v>123</v>
      </c>
      <c r="E1060" s="239">
        <v>400</v>
      </c>
      <c r="F1060" s="419">
        <v>41851</v>
      </c>
      <c r="G1060" s="44">
        <v>400</v>
      </c>
      <c r="H1060" s="243">
        <f t="shared" si="16"/>
        <v>0</v>
      </c>
      <c r="I1060" s="20"/>
    </row>
    <row r="1061" spans="1:9" ht="45.75" x14ac:dyDescent="0.25">
      <c r="A1061" s="406"/>
      <c r="B1061" s="285" t="s">
        <v>1663</v>
      </c>
      <c r="C1061" s="361" t="s">
        <v>3878</v>
      </c>
      <c r="D1061" s="58" t="s">
        <v>494</v>
      </c>
      <c r="E1061" s="235">
        <v>1410</v>
      </c>
      <c r="F1061" s="419">
        <v>41830</v>
      </c>
      <c r="G1061" s="34">
        <v>1410</v>
      </c>
      <c r="H1061" s="243">
        <f t="shared" si="16"/>
        <v>0</v>
      </c>
      <c r="I1061" s="121"/>
    </row>
    <row r="1062" spans="1:9" ht="23.25" x14ac:dyDescent="0.25">
      <c r="A1062" s="406"/>
      <c r="B1062" s="285" t="s">
        <v>2189</v>
      </c>
      <c r="C1062" s="361" t="s">
        <v>3878</v>
      </c>
      <c r="D1062" s="214" t="s">
        <v>494</v>
      </c>
      <c r="E1062" s="235">
        <v>1008</v>
      </c>
      <c r="F1062" s="419">
        <v>41836</v>
      </c>
      <c r="G1062" s="44">
        <v>1008</v>
      </c>
      <c r="H1062" s="243">
        <f t="shared" si="16"/>
        <v>0</v>
      </c>
      <c r="I1062" s="214"/>
    </row>
    <row r="1063" spans="1:9" x14ac:dyDescent="0.25">
      <c r="A1063" s="406"/>
      <c r="B1063" s="217" t="s">
        <v>2016</v>
      </c>
      <c r="C1063" s="363" t="s">
        <v>3681</v>
      </c>
      <c r="D1063" s="214" t="s">
        <v>149</v>
      </c>
      <c r="E1063" s="382">
        <v>27237</v>
      </c>
      <c r="F1063" s="419">
        <v>41821</v>
      </c>
      <c r="G1063" s="44">
        <v>27237</v>
      </c>
      <c r="H1063" s="86">
        <f t="shared" si="16"/>
        <v>0</v>
      </c>
      <c r="I1063" s="214" t="s">
        <v>8</v>
      </c>
    </row>
    <row r="1064" spans="1:9" x14ac:dyDescent="0.25">
      <c r="A1064" s="413"/>
      <c r="B1064" s="217" t="s">
        <v>2267</v>
      </c>
      <c r="C1064" s="363" t="s">
        <v>3681</v>
      </c>
      <c r="D1064" s="214" t="s">
        <v>149</v>
      </c>
      <c r="E1064" s="382">
        <v>11403.5</v>
      </c>
      <c r="F1064" s="420" t="s">
        <v>3829</v>
      </c>
      <c r="G1064" s="44">
        <v>11403.5</v>
      </c>
      <c r="H1064" s="243">
        <f t="shared" si="16"/>
        <v>0</v>
      </c>
      <c r="I1064" s="214" t="s">
        <v>27</v>
      </c>
    </row>
    <row r="1065" spans="1:9" x14ac:dyDescent="0.25">
      <c r="A1065" s="12"/>
      <c r="B1065" s="217" t="s">
        <v>2349</v>
      </c>
      <c r="C1065" s="363" t="s">
        <v>3681</v>
      </c>
      <c r="D1065" s="214" t="s">
        <v>149</v>
      </c>
      <c r="E1065" s="382">
        <v>18529</v>
      </c>
      <c r="F1065" s="420" t="s">
        <v>3837</v>
      </c>
      <c r="G1065" s="44">
        <v>18529</v>
      </c>
      <c r="H1065" s="243">
        <f t="shared" si="16"/>
        <v>0</v>
      </c>
      <c r="I1065" s="214" t="s">
        <v>27</v>
      </c>
    </row>
    <row r="1066" spans="1:9" x14ac:dyDescent="0.25">
      <c r="A1066" s="406"/>
      <c r="B1066" s="217" t="s">
        <v>1359</v>
      </c>
      <c r="C1066" s="363" t="s">
        <v>3681</v>
      </c>
      <c r="D1066" s="214" t="s">
        <v>149</v>
      </c>
      <c r="E1066" s="235">
        <v>13491.6</v>
      </c>
      <c r="F1066" s="419">
        <v>41829</v>
      </c>
      <c r="G1066" s="44">
        <v>13491.6</v>
      </c>
      <c r="H1066" s="243">
        <f t="shared" si="16"/>
        <v>0</v>
      </c>
      <c r="I1066" s="214"/>
    </row>
    <row r="1067" spans="1:9" x14ac:dyDescent="0.25">
      <c r="A1067" s="406"/>
      <c r="B1067" s="217" t="s">
        <v>1450</v>
      </c>
      <c r="C1067" s="363" t="s">
        <v>3681</v>
      </c>
      <c r="D1067" s="214" t="s">
        <v>149</v>
      </c>
      <c r="E1067" s="235">
        <v>14252.6</v>
      </c>
      <c r="F1067" s="419">
        <v>41831</v>
      </c>
      <c r="G1067" s="44">
        <v>14252.6</v>
      </c>
      <c r="H1067" s="243">
        <f t="shared" si="16"/>
        <v>0</v>
      </c>
      <c r="I1067" s="214" t="s">
        <v>27</v>
      </c>
    </row>
    <row r="1068" spans="1:9" x14ac:dyDescent="0.25">
      <c r="A1068" s="406"/>
      <c r="B1068" s="217" t="s">
        <v>1621</v>
      </c>
      <c r="C1068" s="363" t="s">
        <v>3681</v>
      </c>
      <c r="D1068" s="214" t="s">
        <v>149</v>
      </c>
      <c r="E1068" s="235">
        <v>22283.200000000001</v>
      </c>
      <c r="F1068" s="419">
        <v>41836</v>
      </c>
      <c r="G1068" s="44">
        <v>22283.200000000001</v>
      </c>
      <c r="H1068" s="243">
        <f t="shared" si="16"/>
        <v>0</v>
      </c>
      <c r="I1068" s="214" t="s">
        <v>27</v>
      </c>
    </row>
    <row r="1069" spans="1:9" x14ac:dyDescent="0.25">
      <c r="A1069" s="406"/>
      <c r="B1069" s="285" t="s">
        <v>1745</v>
      </c>
      <c r="C1069" s="361" t="s">
        <v>3878</v>
      </c>
      <c r="D1069" s="58" t="s">
        <v>149</v>
      </c>
      <c r="E1069" s="235">
        <v>18330</v>
      </c>
      <c r="F1069" s="425">
        <v>41832</v>
      </c>
      <c r="G1069" s="34">
        <v>18330</v>
      </c>
      <c r="H1069" s="243">
        <f t="shared" si="16"/>
        <v>0</v>
      </c>
      <c r="I1069" s="121" t="s">
        <v>27</v>
      </c>
    </row>
    <row r="1070" spans="1:9" x14ac:dyDescent="0.25">
      <c r="A1070" s="406"/>
      <c r="B1070" s="285" t="s">
        <v>1878</v>
      </c>
      <c r="C1070" s="361" t="s">
        <v>3878</v>
      </c>
      <c r="D1070" s="214" t="s">
        <v>149</v>
      </c>
      <c r="E1070" s="235">
        <v>6017</v>
      </c>
      <c r="F1070" s="419">
        <v>41833</v>
      </c>
      <c r="G1070" s="44">
        <v>6017</v>
      </c>
      <c r="H1070" s="243">
        <f t="shared" si="16"/>
        <v>0</v>
      </c>
      <c r="I1070" s="214"/>
    </row>
    <row r="1071" spans="1:9" x14ac:dyDescent="0.25">
      <c r="A1071" s="406"/>
      <c r="B1071" s="285" t="s">
        <v>2046</v>
      </c>
      <c r="C1071" s="361" t="s">
        <v>3878</v>
      </c>
      <c r="D1071" s="214" t="s">
        <v>149</v>
      </c>
      <c r="E1071" s="235">
        <v>20353</v>
      </c>
      <c r="F1071" s="420" t="s">
        <v>3923</v>
      </c>
      <c r="G1071" s="44">
        <v>20353</v>
      </c>
      <c r="H1071" s="243">
        <f t="shared" si="16"/>
        <v>0</v>
      </c>
      <c r="I1071" s="214" t="s">
        <v>27</v>
      </c>
    </row>
    <row r="1072" spans="1:9" x14ac:dyDescent="0.25">
      <c r="A1072" s="406"/>
      <c r="B1072" s="285" t="s">
        <v>2052</v>
      </c>
      <c r="C1072" s="361" t="s">
        <v>3878</v>
      </c>
      <c r="D1072" s="214" t="s">
        <v>149</v>
      </c>
      <c r="E1072" s="235">
        <v>376</v>
      </c>
      <c r="F1072" s="419">
        <v>41836</v>
      </c>
      <c r="G1072" s="44">
        <v>376</v>
      </c>
      <c r="H1072" s="243">
        <f t="shared" si="16"/>
        <v>0</v>
      </c>
      <c r="I1072" s="214"/>
    </row>
    <row r="1073" spans="1:9" x14ac:dyDescent="0.25">
      <c r="A1073" s="406"/>
      <c r="B1073" s="285" t="s">
        <v>2339</v>
      </c>
      <c r="C1073" s="361" t="s">
        <v>3878</v>
      </c>
      <c r="D1073" s="214" t="s">
        <v>149</v>
      </c>
      <c r="E1073" s="235">
        <v>20109</v>
      </c>
      <c r="F1073" s="419">
        <v>41838</v>
      </c>
      <c r="G1073" s="44">
        <v>20109</v>
      </c>
      <c r="H1073" s="243">
        <f t="shared" si="16"/>
        <v>0</v>
      </c>
      <c r="I1073" s="214"/>
    </row>
    <row r="1074" spans="1:9" x14ac:dyDescent="0.25">
      <c r="A1074" s="406"/>
      <c r="B1074" s="285" t="s">
        <v>1149</v>
      </c>
      <c r="C1074" s="361" t="s">
        <v>3878</v>
      </c>
      <c r="D1074" s="214" t="s">
        <v>149</v>
      </c>
      <c r="E1074" s="235">
        <v>13104</v>
      </c>
      <c r="F1074" s="419">
        <v>41839</v>
      </c>
      <c r="G1074" s="44">
        <v>13104</v>
      </c>
      <c r="H1074" s="243">
        <f t="shared" si="16"/>
        <v>0</v>
      </c>
      <c r="I1074" s="214" t="s">
        <v>21</v>
      </c>
    </row>
    <row r="1075" spans="1:9" x14ac:dyDescent="0.25">
      <c r="A1075" s="406"/>
      <c r="B1075" s="285" t="s">
        <v>1452</v>
      </c>
      <c r="C1075" s="361" t="s">
        <v>3878</v>
      </c>
      <c r="D1075" s="20" t="s">
        <v>149</v>
      </c>
      <c r="E1075" s="239">
        <v>6072</v>
      </c>
      <c r="F1075" s="419">
        <v>41843</v>
      </c>
      <c r="G1075" s="44">
        <v>6072</v>
      </c>
      <c r="H1075" s="243">
        <f t="shared" si="16"/>
        <v>0</v>
      </c>
      <c r="I1075" s="20" t="s">
        <v>3978</v>
      </c>
    </row>
    <row r="1076" spans="1:9" x14ac:dyDescent="0.25">
      <c r="A1076" s="406">
        <v>41849</v>
      </c>
      <c r="B1076" s="446" t="s">
        <v>2043</v>
      </c>
      <c r="C1076" s="228" t="s">
        <v>4001</v>
      </c>
      <c r="D1076" s="20" t="s">
        <v>149</v>
      </c>
      <c r="E1076" s="239">
        <v>16503</v>
      </c>
      <c r="F1076" s="421">
        <v>41855</v>
      </c>
      <c r="G1076" s="245">
        <v>16503</v>
      </c>
      <c r="H1076" s="243">
        <f t="shared" si="16"/>
        <v>0</v>
      </c>
      <c r="I1076" s="20" t="s">
        <v>27</v>
      </c>
    </row>
    <row r="1077" spans="1:9" x14ac:dyDescent="0.25">
      <c r="A1077" s="406"/>
      <c r="B1077" s="217" t="s">
        <v>2072</v>
      </c>
      <c r="C1077" s="363" t="s">
        <v>3681</v>
      </c>
      <c r="D1077" s="214" t="s">
        <v>51</v>
      </c>
      <c r="E1077" s="382">
        <v>1533</v>
      </c>
      <c r="F1077" s="419">
        <v>41821</v>
      </c>
      <c r="G1077" s="44">
        <v>1533</v>
      </c>
      <c r="H1077" s="86">
        <f t="shared" si="16"/>
        <v>0</v>
      </c>
      <c r="I1077" s="214"/>
    </row>
    <row r="1078" spans="1:9" x14ac:dyDescent="0.25">
      <c r="A1078" s="406"/>
      <c r="B1078" s="217" t="s">
        <v>2138</v>
      </c>
      <c r="C1078" s="363" t="s">
        <v>3681</v>
      </c>
      <c r="D1078" s="214" t="s">
        <v>51</v>
      </c>
      <c r="E1078" s="382">
        <v>2499</v>
      </c>
      <c r="F1078" s="419">
        <v>41822</v>
      </c>
      <c r="G1078" s="44">
        <v>2499</v>
      </c>
      <c r="H1078" s="86">
        <f t="shared" si="16"/>
        <v>0</v>
      </c>
      <c r="I1078" s="214" t="s">
        <v>217</v>
      </c>
    </row>
    <row r="1079" spans="1:9" x14ac:dyDescent="0.25">
      <c r="A1079" s="406"/>
      <c r="B1079" s="217" t="s">
        <v>2249</v>
      </c>
      <c r="C1079" s="363" t="s">
        <v>3681</v>
      </c>
      <c r="D1079" s="214" t="s">
        <v>51</v>
      </c>
      <c r="E1079" s="382">
        <v>2257.5</v>
      </c>
      <c r="F1079" s="419">
        <v>41823</v>
      </c>
      <c r="G1079" s="44">
        <v>2257.5</v>
      </c>
      <c r="H1079" s="86">
        <f t="shared" si="16"/>
        <v>0</v>
      </c>
      <c r="I1079" s="214"/>
    </row>
    <row r="1080" spans="1:9" x14ac:dyDescent="0.25">
      <c r="A1080" s="406"/>
      <c r="B1080" s="217" t="s">
        <v>2318</v>
      </c>
      <c r="C1080" s="363" t="s">
        <v>3681</v>
      </c>
      <c r="D1080" s="214" t="s">
        <v>51</v>
      </c>
      <c r="E1080" s="382">
        <v>2631.8</v>
      </c>
      <c r="F1080" s="419">
        <v>41824</v>
      </c>
      <c r="G1080" s="44">
        <v>2631.8</v>
      </c>
      <c r="H1080" s="243">
        <f t="shared" si="16"/>
        <v>0</v>
      </c>
      <c r="I1080" s="214" t="s">
        <v>217</v>
      </c>
    </row>
    <row r="1081" spans="1:9" x14ac:dyDescent="0.25">
      <c r="A1081" s="406"/>
      <c r="B1081" s="217" t="s">
        <v>1134</v>
      </c>
      <c r="C1081" s="363" t="s">
        <v>3681</v>
      </c>
      <c r="D1081" s="214" t="s">
        <v>51</v>
      </c>
      <c r="E1081" s="382">
        <v>1142</v>
      </c>
      <c r="F1081" s="419">
        <v>41824</v>
      </c>
      <c r="G1081" s="44">
        <v>1142</v>
      </c>
      <c r="H1081" s="243">
        <f t="shared" si="16"/>
        <v>0</v>
      </c>
      <c r="I1081" s="214"/>
    </row>
    <row r="1082" spans="1:9" x14ac:dyDescent="0.25">
      <c r="A1082" s="406"/>
      <c r="B1082" s="217" t="s">
        <v>1263</v>
      </c>
      <c r="C1082" s="363" t="s">
        <v>3681</v>
      </c>
      <c r="D1082" s="121" t="s">
        <v>51</v>
      </c>
      <c r="E1082" s="384">
        <v>2433</v>
      </c>
      <c r="F1082" s="419">
        <v>41826</v>
      </c>
      <c r="G1082" s="34">
        <v>2433</v>
      </c>
      <c r="H1082" s="243">
        <f t="shared" si="16"/>
        <v>0</v>
      </c>
      <c r="I1082" s="121" t="s">
        <v>27</v>
      </c>
    </row>
    <row r="1083" spans="1:9" x14ac:dyDescent="0.25">
      <c r="A1083" s="406"/>
      <c r="B1083" s="217" t="s">
        <v>1313</v>
      </c>
      <c r="C1083" s="363" t="s">
        <v>3681</v>
      </c>
      <c r="D1083" s="214" t="s">
        <v>51</v>
      </c>
      <c r="E1083" s="235">
        <v>2995.2</v>
      </c>
      <c r="F1083" s="419">
        <v>41827</v>
      </c>
      <c r="G1083" s="44">
        <v>2995.2</v>
      </c>
      <c r="H1083" s="243">
        <f t="shared" si="16"/>
        <v>0</v>
      </c>
      <c r="I1083" s="214"/>
    </row>
    <row r="1084" spans="1:9" x14ac:dyDescent="0.25">
      <c r="A1084" s="406"/>
      <c r="B1084" s="217" t="s">
        <v>1459</v>
      </c>
      <c r="C1084" s="363" t="s">
        <v>3681</v>
      </c>
      <c r="D1084" s="214" t="s">
        <v>51</v>
      </c>
      <c r="E1084" s="235">
        <v>750</v>
      </c>
      <c r="F1084" s="419">
        <v>41828</v>
      </c>
      <c r="G1084" s="44">
        <v>750</v>
      </c>
      <c r="H1084" s="243">
        <f t="shared" si="16"/>
        <v>0</v>
      </c>
      <c r="I1084" s="214"/>
    </row>
    <row r="1085" spans="1:9" x14ac:dyDescent="0.25">
      <c r="A1085" s="406"/>
      <c r="B1085" s="217" t="s">
        <v>1496</v>
      </c>
      <c r="C1085" s="363" t="s">
        <v>3681</v>
      </c>
      <c r="D1085" s="214" t="s">
        <v>51</v>
      </c>
      <c r="E1085" s="235">
        <v>2519</v>
      </c>
      <c r="F1085" s="419">
        <v>41829</v>
      </c>
      <c r="G1085" s="44">
        <v>2519</v>
      </c>
      <c r="H1085" s="243">
        <f t="shared" si="16"/>
        <v>0</v>
      </c>
      <c r="I1085" s="214"/>
    </row>
    <row r="1086" spans="1:9" x14ac:dyDescent="0.25">
      <c r="A1086" s="406"/>
      <c r="B1086" s="217" t="s">
        <v>1612</v>
      </c>
      <c r="C1086" s="363" t="s">
        <v>3681</v>
      </c>
      <c r="D1086" s="214" t="s">
        <v>51</v>
      </c>
      <c r="E1086" s="235">
        <v>1604</v>
      </c>
      <c r="F1086" s="419">
        <v>41830</v>
      </c>
      <c r="G1086" s="44">
        <v>1604</v>
      </c>
      <c r="H1086" s="243">
        <f t="shared" si="16"/>
        <v>0</v>
      </c>
      <c r="I1086" s="214"/>
    </row>
    <row r="1087" spans="1:9" x14ac:dyDescent="0.25">
      <c r="A1087" s="406"/>
      <c r="B1087" s="285" t="s">
        <v>1749</v>
      </c>
      <c r="C1087" s="361" t="s">
        <v>3878</v>
      </c>
      <c r="D1087" s="58" t="s">
        <v>51</v>
      </c>
      <c r="E1087" s="235">
        <v>3141.5</v>
      </c>
      <c r="F1087" s="425">
        <v>41832</v>
      </c>
      <c r="G1087" s="34">
        <v>3141.5</v>
      </c>
      <c r="H1087" s="243">
        <f t="shared" si="16"/>
        <v>0</v>
      </c>
      <c r="I1087" s="121" t="s">
        <v>217</v>
      </c>
    </row>
    <row r="1088" spans="1:9" x14ac:dyDescent="0.25">
      <c r="A1088" s="406"/>
      <c r="B1088" s="285" t="s">
        <v>1833</v>
      </c>
      <c r="C1088" s="361" t="s">
        <v>3878</v>
      </c>
      <c r="D1088" s="58" t="s">
        <v>51</v>
      </c>
      <c r="E1088" s="235">
        <v>2433</v>
      </c>
      <c r="F1088" s="419">
        <v>41832</v>
      </c>
      <c r="G1088" s="34">
        <v>2433</v>
      </c>
      <c r="H1088" s="243">
        <f t="shared" si="16"/>
        <v>0</v>
      </c>
      <c r="I1088" s="121"/>
    </row>
    <row r="1089" spans="1:9" x14ac:dyDescent="0.25">
      <c r="A1089" s="406"/>
      <c r="B1089" s="285" t="s">
        <v>1909</v>
      </c>
      <c r="C1089" s="361" t="s">
        <v>3878</v>
      </c>
      <c r="D1089" s="214" t="s">
        <v>51</v>
      </c>
      <c r="E1089" s="235">
        <v>2436</v>
      </c>
      <c r="F1089" s="419">
        <v>41833</v>
      </c>
      <c r="G1089" s="44">
        <v>2436</v>
      </c>
      <c r="H1089" s="243">
        <f t="shared" si="16"/>
        <v>0</v>
      </c>
      <c r="I1089" s="214"/>
    </row>
    <row r="1090" spans="1:9" x14ac:dyDescent="0.25">
      <c r="A1090" s="406"/>
      <c r="B1090" s="285" t="s">
        <v>1973</v>
      </c>
      <c r="C1090" s="361" t="s">
        <v>3878</v>
      </c>
      <c r="D1090" s="214" t="s">
        <v>51</v>
      </c>
      <c r="E1090" s="235">
        <v>3111</v>
      </c>
      <c r="F1090" s="419">
        <v>41834</v>
      </c>
      <c r="G1090" s="44">
        <v>3111</v>
      </c>
      <c r="H1090" s="243">
        <f t="shared" si="16"/>
        <v>0</v>
      </c>
      <c r="I1090" s="214" t="s">
        <v>162</v>
      </c>
    </row>
    <row r="1091" spans="1:9" x14ac:dyDescent="0.25">
      <c r="A1091" s="406"/>
      <c r="B1091" s="285" t="s">
        <v>2180</v>
      </c>
      <c r="C1091" s="361" t="s">
        <v>3878</v>
      </c>
      <c r="D1091" s="214" t="s">
        <v>51</v>
      </c>
      <c r="E1091" s="235">
        <v>2775</v>
      </c>
      <c r="F1091" s="419">
        <v>41836</v>
      </c>
      <c r="G1091" s="44">
        <v>2775</v>
      </c>
      <c r="H1091" s="243">
        <f t="shared" ref="H1091:H1154" si="17">E1091-G1091</f>
        <v>0</v>
      </c>
      <c r="I1091" s="214" t="s">
        <v>65</v>
      </c>
    </row>
    <row r="1092" spans="1:9" x14ac:dyDescent="0.25">
      <c r="A1092" s="406"/>
      <c r="B1092" s="285" t="s">
        <v>2257</v>
      </c>
      <c r="C1092" s="361" t="s">
        <v>3878</v>
      </c>
      <c r="D1092" s="214" t="s">
        <v>51</v>
      </c>
      <c r="E1092" s="235">
        <v>1680</v>
      </c>
      <c r="F1092" s="419">
        <v>41837</v>
      </c>
      <c r="G1092" s="44">
        <v>1680</v>
      </c>
      <c r="H1092" s="243">
        <f t="shared" si="17"/>
        <v>0</v>
      </c>
      <c r="I1092" s="214"/>
    </row>
    <row r="1093" spans="1:9" x14ac:dyDescent="0.25">
      <c r="A1093" s="406"/>
      <c r="B1093" s="285" t="s">
        <v>1142</v>
      </c>
      <c r="C1093" s="361" t="s">
        <v>3878</v>
      </c>
      <c r="D1093" s="214" t="s">
        <v>51</v>
      </c>
      <c r="E1093" s="235">
        <v>2307</v>
      </c>
      <c r="F1093" s="419">
        <v>41838</v>
      </c>
      <c r="G1093" s="44">
        <v>2307</v>
      </c>
      <c r="H1093" s="243">
        <f t="shared" si="17"/>
        <v>0</v>
      </c>
      <c r="I1093" s="214"/>
    </row>
    <row r="1094" spans="1:9" x14ac:dyDescent="0.25">
      <c r="A1094" s="406"/>
      <c r="B1094" s="285" t="s">
        <v>1243</v>
      </c>
      <c r="C1094" s="361" t="s">
        <v>3878</v>
      </c>
      <c r="D1094" s="214" t="s">
        <v>51</v>
      </c>
      <c r="E1094" s="235">
        <v>1179</v>
      </c>
      <c r="F1094" s="419">
        <v>41839</v>
      </c>
      <c r="G1094" s="44">
        <v>1179</v>
      </c>
      <c r="H1094" s="243">
        <f t="shared" si="17"/>
        <v>0</v>
      </c>
      <c r="I1094" s="214"/>
    </row>
    <row r="1095" spans="1:9" x14ac:dyDescent="0.25">
      <c r="A1095" s="406"/>
      <c r="B1095" s="285" t="s">
        <v>1314</v>
      </c>
      <c r="C1095" s="361" t="s">
        <v>3878</v>
      </c>
      <c r="D1095" s="214" t="s">
        <v>51</v>
      </c>
      <c r="E1095" s="235">
        <v>2387.6</v>
      </c>
      <c r="F1095" s="419">
        <v>41840</v>
      </c>
      <c r="G1095" s="44">
        <v>2387.6</v>
      </c>
      <c r="H1095" s="243">
        <f t="shared" si="17"/>
        <v>0</v>
      </c>
      <c r="I1095" s="214"/>
    </row>
    <row r="1096" spans="1:9" x14ac:dyDescent="0.25">
      <c r="A1096" s="406"/>
      <c r="B1096" s="285" t="s">
        <v>1382</v>
      </c>
      <c r="C1096" s="361" t="s">
        <v>3878</v>
      </c>
      <c r="D1096" s="214" t="s">
        <v>51</v>
      </c>
      <c r="E1096" s="235">
        <v>3069</v>
      </c>
      <c r="F1096" s="419">
        <v>41842</v>
      </c>
      <c r="G1096" s="44">
        <v>3069</v>
      </c>
      <c r="H1096" s="243">
        <f t="shared" si="17"/>
        <v>0</v>
      </c>
      <c r="I1096" s="214" t="s">
        <v>3978</v>
      </c>
    </row>
    <row r="1097" spans="1:9" x14ac:dyDescent="0.25">
      <c r="A1097" s="406"/>
      <c r="B1097" s="285" t="s">
        <v>1459</v>
      </c>
      <c r="C1097" s="361" t="s">
        <v>3878</v>
      </c>
      <c r="D1097" s="20" t="s">
        <v>51</v>
      </c>
      <c r="E1097" s="239">
        <v>1194</v>
      </c>
      <c r="F1097" s="419">
        <v>41842</v>
      </c>
      <c r="G1097" s="44">
        <v>1194</v>
      </c>
      <c r="H1097" s="243">
        <f t="shared" si="17"/>
        <v>0</v>
      </c>
      <c r="I1097" s="20"/>
    </row>
    <row r="1098" spans="1:9" x14ac:dyDescent="0.25">
      <c r="A1098" s="406"/>
      <c r="B1098" s="285" t="s">
        <v>1522</v>
      </c>
      <c r="C1098" s="361" t="s">
        <v>3878</v>
      </c>
      <c r="D1098" s="214" t="s">
        <v>51</v>
      </c>
      <c r="E1098" s="235">
        <v>2846</v>
      </c>
      <c r="F1098" s="419">
        <v>41843</v>
      </c>
      <c r="G1098" s="44">
        <v>2846</v>
      </c>
      <c r="H1098" s="243">
        <f t="shared" si="17"/>
        <v>0</v>
      </c>
      <c r="I1098" s="214" t="s">
        <v>162</v>
      </c>
    </row>
    <row r="1099" spans="1:9" x14ac:dyDescent="0.25">
      <c r="A1099" s="414">
        <v>41844</v>
      </c>
      <c r="B1099" s="446" t="s">
        <v>1654</v>
      </c>
      <c r="C1099" s="228" t="s">
        <v>4001</v>
      </c>
      <c r="D1099" s="214" t="s">
        <v>51</v>
      </c>
      <c r="E1099" s="235">
        <v>1801</v>
      </c>
      <c r="F1099" s="419">
        <v>41844</v>
      </c>
      <c r="G1099" s="44">
        <v>1801</v>
      </c>
      <c r="H1099" s="243">
        <f t="shared" si="17"/>
        <v>0</v>
      </c>
      <c r="I1099" s="214"/>
    </row>
    <row r="1100" spans="1:9" x14ac:dyDescent="0.25">
      <c r="A1100" s="406">
        <v>41845</v>
      </c>
      <c r="B1100" s="446" t="s">
        <v>1729</v>
      </c>
      <c r="C1100" s="228" t="s">
        <v>4001</v>
      </c>
      <c r="D1100" s="214" t="s">
        <v>51</v>
      </c>
      <c r="E1100" s="235">
        <v>2424.6</v>
      </c>
      <c r="F1100" s="419">
        <v>41845</v>
      </c>
      <c r="G1100" s="44">
        <v>2424.6</v>
      </c>
      <c r="H1100" s="243">
        <f t="shared" si="17"/>
        <v>0</v>
      </c>
      <c r="I1100" s="214" t="s">
        <v>27</v>
      </c>
    </row>
    <row r="1101" spans="1:9" x14ac:dyDescent="0.25">
      <c r="A1101" s="406">
        <v>41845</v>
      </c>
      <c r="B1101" s="446" t="s">
        <v>1781</v>
      </c>
      <c r="C1101" s="228" t="s">
        <v>4001</v>
      </c>
      <c r="D1101" s="214" t="s">
        <v>51</v>
      </c>
      <c r="E1101" s="235">
        <v>1098</v>
      </c>
      <c r="F1101" s="419">
        <v>41845</v>
      </c>
      <c r="G1101" s="44">
        <v>1098</v>
      </c>
      <c r="H1101" s="243">
        <f t="shared" si="17"/>
        <v>0</v>
      </c>
      <c r="I1101" s="214"/>
    </row>
    <row r="1102" spans="1:9" x14ac:dyDescent="0.25">
      <c r="A1102" s="414">
        <v>41846</v>
      </c>
      <c r="B1102" s="446" t="s">
        <v>1858</v>
      </c>
      <c r="C1102" s="228" t="s">
        <v>4001</v>
      </c>
      <c r="D1102" s="214" t="s">
        <v>51</v>
      </c>
      <c r="E1102" s="235">
        <v>1740</v>
      </c>
      <c r="F1102" s="419">
        <v>41846</v>
      </c>
      <c r="G1102" s="44">
        <v>1740</v>
      </c>
      <c r="H1102" s="243">
        <f t="shared" si="17"/>
        <v>0</v>
      </c>
      <c r="I1102" s="121"/>
    </row>
    <row r="1103" spans="1:9" x14ac:dyDescent="0.25">
      <c r="A1103" s="406">
        <v>41847</v>
      </c>
      <c r="B1103" s="446" t="s">
        <v>1941</v>
      </c>
      <c r="C1103" s="228" t="s">
        <v>4001</v>
      </c>
      <c r="D1103" s="20" t="s">
        <v>51</v>
      </c>
      <c r="E1103" s="235">
        <v>1851</v>
      </c>
      <c r="F1103" s="419">
        <v>41847</v>
      </c>
      <c r="G1103" s="44">
        <v>1851</v>
      </c>
      <c r="H1103" s="243">
        <f t="shared" si="17"/>
        <v>0</v>
      </c>
      <c r="I1103" s="214"/>
    </row>
    <row r="1104" spans="1:9" x14ac:dyDescent="0.25">
      <c r="A1104" s="414">
        <v>41848</v>
      </c>
      <c r="B1104" s="446" t="s">
        <v>1974</v>
      </c>
      <c r="C1104" s="228" t="s">
        <v>4001</v>
      </c>
      <c r="D1104" s="214" t="s">
        <v>51</v>
      </c>
      <c r="E1104" s="235">
        <v>3052.5</v>
      </c>
      <c r="F1104" s="419">
        <v>41848</v>
      </c>
      <c r="G1104" s="44">
        <v>3052.5</v>
      </c>
      <c r="H1104" s="243">
        <f t="shared" si="17"/>
        <v>0</v>
      </c>
      <c r="I1104" s="214" t="s">
        <v>3978</v>
      </c>
    </row>
    <row r="1105" spans="1:9" x14ac:dyDescent="0.25">
      <c r="A1105" s="406">
        <v>41849</v>
      </c>
      <c r="B1105" s="446" t="s">
        <v>2101</v>
      </c>
      <c r="C1105" s="228" t="s">
        <v>4001</v>
      </c>
      <c r="D1105" s="20" t="s">
        <v>51</v>
      </c>
      <c r="E1105" s="239">
        <v>1272</v>
      </c>
      <c r="F1105" s="419">
        <v>41849</v>
      </c>
      <c r="G1105" s="44">
        <v>1272</v>
      </c>
      <c r="H1105" s="243">
        <f t="shared" si="17"/>
        <v>0</v>
      </c>
      <c r="I1105" s="20"/>
    </row>
    <row r="1106" spans="1:9" x14ac:dyDescent="0.25">
      <c r="A1106" s="414">
        <v>41850</v>
      </c>
      <c r="B1106" s="446" t="s">
        <v>2154</v>
      </c>
      <c r="C1106" s="228" t="s">
        <v>4001</v>
      </c>
      <c r="D1106" s="214" t="s">
        <v>51</v>
      </c>
      <c r="E1106" s="235">
        <v>928</v>
      </c>
      <c r="F1106" s="419">
        <v>41850</v>
      </c>
      <c r="G1106" s="44">
        <v>928</v>
      </c>
      <c r="H1106" s="243">
        <f t="shared" si="17"/>
        <v>0</v>
      </c>
      <c r="I1106" s="214"/>
    </row>
    <row r="1107" spans="1:9" x14ac:dyDescent="0.25">
      <c r="A1107" s="406">
        <v>41851</v>
      </c>
      <c r="B1107" s="446" t="s">
        <v>2267</v>
      </c>
      <c r="C1107" s="228" t="s">
        <v>4001</v>
      </c>
      <c r="D1107" s="20" t="s">
        <v>51</v>
      </c>
      <c r="E1107" s="239">
        <v>3583.2</v>
      </c>
      <c r="F1107" s="419">
        <v>41851</v>
      </c>
      <c r="G1107" s="44">
        <v>3583.2</v>
      </c>
      <c r="H1107" s="243">
        <f t="shared" si="17"/>
        <v>0</v>
      </c>
      <c r="I1107" s="20" t="s">
        <v>30</v>
      </c>
    </row>
    <row r="1108" spans="1:9" x14ac:dyDescent="0.25">
      <c r="A1108" s="406"/>
      <c r="B1108" s="285" t="s">
        <v>2324</v>
      </c>
      <c r="C1108" s="361" t="s">
        <v>3878</v>
      </c>
      <c r="D1108" s="214" t="s">
        <v>3958</v>
      </c>
      <c r="E1108" s="235">
        <v>3765</v>
      </c>
      <c r="F1108" s="419">
        <v>41839</v>
      </c>
      <c r="G1108" s="44">
        <v>3765</v>
      </c>
      <c r="H1108" s="243">
        <f t="shared" si="17"/>
        <v>0</v>
      </c>
      <c r="I1108" s="214"/>
    </row>
    <row r="1109" spans="1:9" x14ac:dyDescent="0.25">
      <c r="A1109" s="406"/>
      <c r="B1109" s="217" t="s">
        <v>1234</v>
      </c>
      <c r="C1109" s="363" t="s">
        <v>3681</v>
      </c>
      <c r="D1109" s="214" t="s">
        <v>479</v>
      </c>
      <c r="E1109" s="382">
        <v>23948.5</v>
      </c>
      <c r="F1109" s="419">
        <v>41827</v>
      </c>
      <c r="G1109" s="34">
        <v>23948.5</v>
      </c>
      <c r="H1109" s="243">
        <f t="shared" si="17"/>
        <v>0</v>
      </c>
      <c r="I1109" s="121" t="s">
        <v>330</v>
      </c>
    </row>
    <row r="1110" spans="1:9" x14ac:dyDescent="0.25">
      <c r="A1110" s="406"/>
      <c r="B1110" s="217" t="s">
        <v>1235</v>
      </c>
      <c r="C1110" s="363" t="s">
        <v>3681</v>
      </c>
      <c r="D1110" s="214" t="s">
        <v>479</v>
      </c>
      <c r="E1110" s="382">
        <v>21443.1</v>
      </c>
      <c r="F1110" s="419">
        <v>41827</v>
      </c>
      <c r="G1110" s="34">
        <v>21443.1</v>
      </c>
      <c r="H1110" s="243">
        <f t="shared" si="17"/>
        <v>0</v>
      </c>
      <c r="I1110" s="121" t="s">
        <v>21</v>
      </c>
    </row>
    <row r="1111" spans="1:9" x14ac:dyDescent="0.25">
      <c r="A1111" s="406"/>
      <c r="B1111" s="285" t="s">
        <v>1152</v>
      </c>
      <c r="C1111" s="361" t="s">
        <v>3878</v>
      </c>
      <c r="D1111" s="214" t="s">
        <v>3163</v>
      </c>
      <c r="E1111" s="235">
        <v>588</v>
      </c>
      <c r="F1111" s="419">
        <v>41838</v>
      </c>
      <c r="G1111" s="44">
        <v>588</v>
      </c>
      <c r="H1111" s="243">
        <f t="shared" si="17"/>
        <v>0</v>
      </c>
      <c r="I1111" s="214"/>
    </row>
    <row r="1112" spans="1:9" x14ac:dyDescent="0.25">
      <c r="A1112" s="406"/>
      <c r="B1112" s="285" t="s">
        <v>1464</v>
      </c>
      <c r="C1112" s="361" t="s">
        <v>3878</v>
      </c>
      <c r="D1112" s="20" t="s">
        <v>85</v>
      </c>
      <c r="E1112" s="239">
        <v>14284.5</v>
      </c>
      <c r="F1112" s="419">
        <v>41843</v>
      </c>
      <c r="G1112" s="44">
        <v>14284.5</v>
      </c>
      <c r="H1112" s="243">
        <f t="shared" si="17"/>
        <v>0</v>
      </c>
      <c r="I1112" s="20" t="s">
        <v>3978</v>
      </c>
    </row>
    <row r="1113" spans="1:9" x14ac:dyDescent="0.25">
      <c r="A1113" s="414">
        <v>41844</v>
      </c>
      <c r="B1113" s="446" t="s">
        <v>1671</v>
      </c>
      <c r="C1113" s="228" t="s">
        <v>4001</v>
      </c>
      <c r="D1113" s="214" t="s">
        <v>85</v>
      </c>
      <c r="E1113" s="235">
        <v>5597.4</v>
      </c>
      <c r="F1113" s="419">
        <v>41845</v>
      </c>
      <c r="G1113" s="44">
        <v>5597.4</v>
      </c>
      <c r="H1113" s="243">
        <f t="shared" si="17"/>
        <v>0</v>
      </c>
      <c r="I1113" s="214" t="s">
        <v>12</v>
      </c>
    </row>
    <row r="1114" spans="1:9" x14ac:dyDescent="0.25">
      <c r="A1114" s="406">
        <v>41847</v>
      </c>
      <c r="B1114" s="446" t="s">
        <v>1900</v>
      </c>
      <c r="C1114" s="228" t="s">
        <v>4001</v>
      </c>
      <c r="D1114" s="214" t="s">
        <v>85</v>
      </c>
      <c r="E1114" s="235">
        <v>13777</v>
      </c>
      <c r="F1114" s="419">
        <v>41848</v>
      </c>
      <c r="G1114" s="44">
        <v>13777</v>
      </c>
      <c r="H1114" s="243">
        <f t="shared" si="17"/>
        <v>0</v>
      </c>
      <c r="I1114" s="121"/>
    </row>
    <row r="1115" spans="1:9" x14ac:dyDescent="0.25">
      <c r="A1115" s="406">
        <v>41849</v>
      </c>
      <c r="B1115" s="446" t="s">
        <v>2047</v>
      </c>
      <c r="C1115" s="228" t="s">
        <v>4001</v>
      </c>
      <c r="D1115" s="20" t="s">
        <v>85</v>
      </c>
      <c r="E1115" s="239">
        <v>8701</v>
      </c>
      <c r="F1115" s="419">
        <v>41850</v>
      </c>
      <c r="G1115" s="44">
        <v>8701</v>
      </c>
      <c r="H1115" s="243">
        <f t="shared" si="17"/>
        <v>0</v>
      </c>
      <c r="I1115" s="20" t="s">
        <v>27</v>
      </c>
    </row>
    <row r="1116" spans="1:9" x14ac:dyDescent="0.25">
      <c r="A1116" s="406"/>
      <c r="B1116" s="285" t="s">
        <v>1167</v>
      </c>
      <c r="C1116" s="361" t="s">
        <v>3878</v>
      </c>
      <c r="D1116" s="214" t="s">
        <v>3963</v>
      </c>
      <c r="E1116" s="235">
        <v>17829</v>
      </c>
      <c r="F1116" s="419">
        <v>41839</v>
      </c>
      <c r="G1116" s="44">
        <v>17829</v>
      </c>
      <c r="H1116" s="243">
        <f t="shared" si="17"/>
        <v>0</v>
      </c>
      <c r="I1116" s="214" t="s">
        <v>21</v>
      </c>
    </row>
    <row r="1117" spans="1:9" x14ac:dyDescent="0.25">
      <c r="A1117" s="406"/>
      <c r="B1117" s="217" t="s">
        <v>2126</v>
      </c>
      <c r="C1117" s="363" t="s">
        <v>3681</v>
      </c>
      <c r="D1117" s="214" t="s">
        <v>152</v>
      </c>
      <c r="E1117" s="382">
        <v>4833</v>
      </c>
      <c r="F1117" s="419">
        <v>41821</v>
      </c>
      <c r="G1117" s="44">
        <v>4833</v>
      </c>
      <c r="H1117" s="86">
        <f t="shared" si="17"/>
        <v>0</v>
      </c>
      <c r="I1117" s="214"/>
    </row>
    <row r="1118" spans="1:9" x14ac:dyDescent="0.25">
      <c r="A1118" s="406"/>
      <c r="B1118" s="217" t="s">
        <v>2191</v>
      </c>
      <c r="C1118" s="363" t="s">
        <v>3681</v>
      </c>
      <c r="D1118" s="214" t="s">
        <v>152</v>
      </c>
      <c r="E1118" s="382">
        <v>6574</v>
      </c>
      <c r="F1118" s="419">
        <v>41822</v>
      </c>
      <c r="G1118" s="44">
        <v>6574</v>
      </c>
      <c r="H1118" s="86">
        <f t="shared" si="17"/>
        <v>0</v>
      </c>
      <c r="I1118" s="214"/>
    </row>
    <row r="1119" spans="1:9" x14ac:dyDescent="0.25">
      <c r="A1119" s="406"/>
      <c r="B1119" s="217" t="s">
        <v>2286</v>
      </c>
      <c r="C1119" s="363" t="s">
        <v>3681</v>
      </c>
      <c r="D1119" s="214" t="s">
        <v>152</v>
      </c>
      <c r="E1119" s="382">
        <v>6080</v>
      </c>
      <c r="F1119" s="419">
        <v>41824</v>
      </c>
      <c r="G1119" s="44">
        <v>6080</v>
      </c>
      <c r="H1119" s="243">
        <f t="shared" si="17"/>
        <v>0</v>
      </c>
      <c r="I1119" s="214"/>
    </row>
    <row r="1120" spans="1:9" x14ac:dyDescent="0.25">
      <c r="A1120" s="406">
        <v>41825</v>
      </c>
      <c r="B1120" s="217" t="s">
        <v>1157</v>
      </c>
      <c r="C1120" s="363" t="s">
        <v>3681</v>
      </c>
      <c r="D1120" s="214" t="s">
        <v>152</v>
      </c>
      <c r="E1120" s="382">
        <v>10067</v>
      </c>
      <c r="F1120" s="419">
        <v>41825</v>
      </c>
      <c r="G1120" s="44">
        <v>10067</v>
      </c>
      <c r="H1120" s="243">
        <f t="shared" si="17"/>
        <v>0</v>
      </c>
      <c r="I1120" s="214" t="s">
        <v>217</v>
      </c>
    </row>
    <row r="1121" spans="1:9" x14ac:dyDescent="0.25">
      <c r="A1121" s="406"/>
      <c r="B1121" s="217" t="s">
        <v>1163</v>
      </c>
      <c r="C1121" s="363" t="s">
        <v>3681</v>
      </c>
      <c r="D1121" s="214" t="s">
        <v>152</v>
      </c>
      <c r="E1121" s="382">
        <v>7572.5</v>
      </c>
      <c r="F1121" s="419">
        <v>41825</v>
      </c>
      <c r="G1121" s="44">
        <v>7572.5</v>
      </c>
      <c r="H1121" s="243">
        <f t="shared" si="17"/>
        <v>0</v>
      </c>
      <c r="I1121" s="214"/>
    </row>
    <row r="1122" spans="1:9" x14ac:dyDescent="0.25">
      <c r="A1122" s="406"/>
      <c r="B1122" s="217" t="s">
        <v>1251</v>
      </c>
      <c r="C1122" s="363" t="s">
        <v>3681</v>
      </c>
      <c r="D1122" s="214" t="s">
        <v>152</v>
      </c>
      <c r="E1122" s="382">
        <v>18815.5</v>
      </c>
      <c r="F1122" s="419">
        <v>41826</v>
      </c>
      <c r="G1122" s="34">
        <v>18815.5</v>
      </c>
      <c r="H1122" s="243">
        <f t="shared" si="17"/>
        <v>0</v>
      </c>
      <c r="I1122" s="121"/>
    </row>
    <row r="1123" spans="1:9" x14ac:dyDescent="0.25">
      <c r="A1123" s="406"/>
      <c r="B1123" s="217" t="s">
        <v>1294</v>
      </c>
      <c r="C1123" s="363" t="s">
        <v>3681</v>
      </c>
      <c r="D1123" s="214" t="s">
        <v>152</v>
      </c>
      <c r="E1123" s="382">
        <v>15141.5</v>
      </c>
      <c r="F1123" s="419">
        <v>41826</v>
      </c>
      <c r="G1123" s="44">
        <v>15141.5</v>
      </c>
      <c r="H1123" s="258">
        <f t="shared" si="17"/>
        <v>0</v>
      </c>
      <c r="I1123" s="214"/>
    </row>
    <row r="1124" spans="1:9" x14ac:dyDescent="0.25">
      <c r="A1124" s="406"/>
      <c r="B1124" s="217" t="s">
        <v>1297</v>
      </c>
      <c r="C1124" s="363" t="s">
        <v>3681</v>
      </c>
      <c r="D1124" s="214" t="s">
        <v>152</v>
      </c>
      <c r="E1124" s="382">
        <v>7017.5</v>
      </c>
      <c r="F1124" s="419">
        <v>41826</v>
      </c>
      <c r="G1124" s="44">
        <v>7017.5</v>
      </c>
      <c r="H1124" s="243">
        <f t="shared" si="17"/>
        <v>0</v>
      </c>
      <c r="I1124" s="214"/>
    </row>
    <row r="1125" spans="1:9" x14ac:dyDescent="0.25">
      <c r="A1125" s="406"/>
      <c r="B1125" s="217" t="s">
        <v>1304</v>
      </c>
      <c r="C1125" s="363" t="s">
        <v>3681</v>
      </c>
      <c r="D1125" s="214" t="s">
        <v>152</v>
      </c>
      <c r="E1125" s="235">
        <v>8635</v>
      </c>
      <c r="F1125" s="419">
        <v>41827</v>
      </c>
      <c r="G1125" s="44">
        <v>8635</v>
      </c>
      <c r="H1125" s="243">
        <f t="shared" si="17"/>
        <v>0</v>
      </c>
      <c r="I1125" s="214"/>
    </row>
    <row r="1126" spans="1:9" x14ac:dyDescent="0.25">
      <c r="A1126" s="406">
        <v>41828</v>
      </c>
      <c r="B1126" s="217" t="s">
        <v>1409</v>
      </c>
      <c r="C1126" s="363" t="s">
        <v>3681</v>
      </c>
      <c r="D1126" s="214" t="s">
        <v>152</v>
      </c>
      <c r="E1126" s="235">
        <v>8002.5</v>
      </c>
      <c r="F1126" s="419">
        <v>41828</v>
      </c>
      <c r="G1126" s="44">
        <v>8002.5</v>
      </c>
      <c r="H1126" s="243">
        <f t="shared" si="17"/>
        <v>0</v>
      </c>
      <c r="I1126" s="214"/>
    </row>
    <row r="1127" spans="1:9" x14ac:dyDescent="0.25">
      <c r="A1127" s="406">
        <v>41829</v>
      </c>
      <c r="B1127" s="217" t="s">
        <v>1485</v>
      </c>
      <c r="C1127" s="363" t="s">
        <v>3681</v>
      </c>
      <c r="D1127" s="214" t="s">
        <v>152</v>
      </c>
      <c r="E1127" s="235">
        <v>6613.5</v>
      </c>
      <c r="F1127" s="419">
        <v>41829</v>
      </c>
      <c r="G1127" s="44">
        <v>6613.5</v>
      </c>
      <c r="H1127" s="243">
        <f t="shared" si="17"/>
        <v>0</v>
      </c>
      <c r="I1127" s="214"/>
    </row>
    <row r="1128" spans="1:9" x14ac:dyDescent="0.25">
      <c r="A1128" s="406"/>
      <c r="B1128" s="217" t="s">
        <v>1498</v>
      </c>
      <c r="C1128" s="363" t="s">
        <v>3681</v>
      </c>
      <c r="D1128" s="214" t="s">
        <v>152</v>
      </c>
      <c r="E1128" s="235">
        <v>11742</v>
      </c>
      <c r="F1128" s="419">
        <v>41829</v>
      </c>
      <c r="G1128" s="44">
        <v>11742</v>
      </c>
      <c r="H1128" s="243">
        <f t="shared" si="17"/>
        <v>0</v>
      </c>
      <c r="I1128" s="214"/>
    </row>
    <row r="1129" spans="1:9" x14ac:dyDescent="0.25">
      <c r="A1129" s="406"/>
      <c r="B1129" s="217" t="s">
        <v>1562</v>
      </c>
      <c r="C1129" s="363" t="s">
        <v>3681</v>
      </c>
      <c r="D1129" s="214" t="s">
        <v>152</v>
      </c>
      <c r="E1129" s="235">
        <v>7189</v>
      </c>
      <c r="F1129" s="419">
        <v>41829</v>
      </c>
      <c r="G1129" s="44">
        <v>7189</v>
      </c>
      <c r="H1129" s="243">
        <f t="shared" si="17"/>
        <v>0</v>
      </c>
      <c r="I1129" s="214"/>
    </row>
    <row r="1130" spans="1:9" x14ac:dyDescent="0.25">
      <c r="A1130" s="406"/>
      <c r="B1130" s="217" t="s">
        <v>1573</v>
      </c>
      <c r="C1130" s="363" t="s">
        <v>3681</v>
      </c>
      <c r="D1130" s="214" t="s">
        <v>152</v>
      </c>
      <c r="E1130" s="235">
        <v>648</v>
      </c>
      <c r="F1130" s="419">
        <v>41830</v>
      </c>
      <c r="G1130" s="44">
        <v>648</v>
      </c>
      <c r="H1130" s="243">
        <f t="shared" si="17"/>
        <v>0</v>
      </c>
      <c r="I1130" s="214"/>
    </row>
    <row r="1131" spans="1:9" x14ac:dyDescent="0.25">
      <c r="A1131" s="413"/>
      <c r="B1131" s="285" t="s">
        <v>1667</v>
      </c>
      <c r="C1131" s="361" t="s">
        <v>3878</v>
      </c>
      <c r="D1131" s="58" t="s">
        <v>152</v>
      </c>
      <c r="E1131" s="235">
        <v>6976</v>
      </c>
      <c r="F1131" s="419">
        <v>41830</v>
      </c>
      <c r="G1131" s="34">
        <v>6976</v>
      </c>
      <c r="H1131" s="243">
        <f t="shared" si="17"/>
        <v>0</v>
      </c>
      <c r="I1131" s="121"/>
    </row>
    <row r="1132" spans="1:9" x14ac:dyDescent="0.25">
      <c r="A1132" s="406"/>
      <c r="B1132" s="285" t="s">
        <v>1767</v>
      </c>
      <c r="C1132" s="361" t="s">
        <v>3878</v>
      </c>
      <c r="D1132" s="58" t="s">
        <v>152</v>
      </c>
      <c r="E1132" s="235">
        <v>7826</v>
      </c>
      <c r="F1132" s="419">
        <v>41832</v>
      </c>
      <c r="G1132" s="34">
        <v>7826</v>
      </c>
      <c r="H1132" s="243">
        <f t="shared" si="17"/>
        <v>0</v>
      </c>
      <c r="I1132" s="121"/>
    </row>
    <row r="1133" spans="1:9" x14ac:dyDescent="0.25">
      <c r="A1133" s="406"/>
      <c r="B1133" s="285" t="s">
        <v>1914</v>
      </c>
      <c r="C1133" s="361" t="s">
        <v>3878</v>
      </c>
      <c r="D1133" s="214" t="s">
        <v>152</v>
      </c>
      <c r="E1133" s="235">
        <v>15961</v>
      </c>
      <c r="F1133" s="419">
        <v>41833</v>
      </c>
      <c r="G1133" s="44">
        <v>15961</v>
      </c>
      <c r="H1133" s="243">
        <f t="shared" si="17"/>
        <v>0</v>
      </c>
      <c r="I1133" s="214"/>
    </row>
    <row r="1134" spans="1:9" x14ac:dyDescent="0.25">
      <c r="A1134" s="406"/>
      <c r="B1134" s="285" t="s">
        <v>1921</v>
      </c>
      <c r="C1134" s="361" t="s">
        <v>3878</v>
      </c>
      <c r="D1134" s="214" t="s">
        <v>152</v>
      </c>
      <c r="E1134" s="235">
        <v>7409</v>
      </c>
      <c r="F1134" s="419">
        <v>41833</v>
      </c>
      <c r="G1134" s="44">
        <v>7409</v>
      </c>
      <c r="H1134" s="243">
        <f t="shared" si="17"/>
        <v>0</v>
      </c>
      <c r="I1134" s="58"/>
    </row>
    <row r="1135" spans="1:9" x14ac:dyDescent="0.25">
      <c r="A1135" s="406"/>
      <c r="B1135" s="285" t="s">
        <v>2014</v>
      </c>
      <c r="C1135" s="361" t="s">
        <v>3878</v>
      </c>
      <c r="D1135" s="214" t="s">
        <v>152</v>
      </c>
      <c r="E1135" s="235">
        <v>7671.2</v>
      </c>
      <c r="F1135" s="419">
        <v>41834</v>
      </c>
      <c r="G1135" s="44">
        <v>7671.2</v>
      </c>
      <c r="H1135" s="243">
        <f t="shared" si="17"/>
        <v>0</v>
      </c>
      <c r="I1135" s="214"/>
    </row>
    <row r="1136" spans="1:9" x14ac:dyDescent="0.25">
      <c r="A1136" s="406"/>
      <c r="B1136" s="285" t="s">
        <v>2121</v>
      </c>
      <c r="C1136" s="361" t="s">
        <v>3878</v>
      </c>
      <c r="D1136" s="214" t="s">
        <v>152</v>
      </c>
      <c r="E1136" s="235">
        <v>7826</v>
      </c>
      <c r="F1136" s="419">
        <v>41835</v>
      </c>
      <c r="G1136" s="44">
        <v>7826</v>
      </c>
      <c r="H1136" s="243">
        <f t="shared" si="17"/>
        <v>0</v>
      </c>
      <c r="I1136" s="214"/>
    </row>
    <row r="1137" spans="1:9" x14ac:dyDescent="0.25">
      <c r="A1137" s="406">
        <v>41837</v>
      </c>
      <c r="B1137" s="285" t="s">
        <v>2190</v>
      </c>
      <c r="C1137" s="361" t="s">
        <v>3878</v>
      </c>
      <c r="D1137" s="214" t="s">
        <v>152</v>
      </c>
      <c r="E1137" s="235">
        <v>6501.6</v>
      </c>
      <c r="F1137" s="419">
        <v>41837</v>
      </c>
      <c r="G1137" s="44">
        <v>6501.6</v>
      </c>
      <c r="H1137" s="243">
        <f t="shared" si="17"/>
        <v>0</v>
      </c>
      <c r="I1137" s="214"/>
    </row>
    <row r="1138" spans="1:9" x14ac:dyDescent="0.25">
      <c r="A1138" s="406"/>
      <c r="B1138" s="285" t="s">
        <v>2220</v>
      </c>
      <c r="C1138" s="361" t="s">
        <v>3878</v>
      </c>
      <c r="D1138" s="214" t="s">
        <v>152</v>
      </c>
      <c r="E1138" s="235">
        <v>12969</v>
      </c>
      <c r="F1138" s="419">
        <v>41837</v>
      </c>
      <c r="G1138" s="44">
        <v>12969</v>
      </c>
      <c r="H1138" s="243">
        <f t="shared" si="17"/>
        <v>0</v>
      </c>
      <c r="I1138" s="214"/>
    </row>
    <row r="1139" spans="1:9" x14ac:dyDescent="0.25">
      <c r="A1139" s="406"/>
      <c r="B1139" s="285" t="s">
        <v>2303</v>
      </c>
      <c r="C1139" s="361" t="s">
        <v>3878</v>
      </c>
      <c r="D1139" s="214" t="s">
        <v>152</v>
      </c>
      <c r="E1139" s="235">
        <v>7606.7</v>
      </c>
      <c r="F1139" s="419">
        <v>41837</v>
      </c>
      <c r="G1139" s="44">
        <v>7606.7</v>
      </c>
      <c r="H1139" s="243">
        <f t="shared" si="17"/>
        <v>0</v>
      </c>
      <c r="I1139" s="214" t="s">
        <v>30</v>
      </c>
    </row>
    <row r="1140" spans="1:9" x14ac:dyDescent="0.25">
      <c r="A1140" s="406"/>
      <c r="B1140" s="285" t="s">
        <v>1184</v>
      </c>
      <c r="C1140" s="361" t="s">
        <v>3878</v>
      </c>
      <c r="D1140" s="214" t="s">
        <v>152</v>
      </c>
      <c r="E1140" s="235">
        <v>8836.5</v>
      </c>
      <c r="F1140" s="419">
        <v>41839</v>
      </c>
      <c r="G1140" s="44">
        <v>8836.5</v>
      </c>
      <c r="H1140" s="243">
        <f t="shared" si="17"/>
        <v>0</v>
      </c>
      <c r="I1140" s="58"/>
    </row>
    <row r="1141" spans="1:9" x14ac:dyDescent="0.25">
      <c r="A1141" s="406"/>
      <c r="B1141" s="285" t="s">
        <v>1318</v>
      </c>
      <c r="C1141" s="361" t="s">
        <v>3878</v>
      </c>
      <c r="D1141" s="214" t="s">
        <v>152</v>
      </c>
      <c r="E1141" s="235">
        <v>8011</v>
      </c>
      <c r="F1141" s="419">
        <v>41840</v>
      </c>
      <c r="G1141" s="44">
        <v>8011</v>
      </c>
      <c r="H1141" s="243">
        <f t="shared" si="17"/>
        <v>0</v>
      </c>
      <c r="I1141" s="214"/>
    </row>
    <row r="1142" spans="1:9" x14ac:dyDescent="0.25">
      <c r="A1142" s="406"/>
      <c r="B1142" s="285" t="s">
        <v>1410</v>
      </c>
      <c r="C1142" s="361" t="s">
        <v>3878</v>
      </c>
      <c r="D1142" s="214" t="s">
        <v>152</v>
      </c>
      <c r="E1142" s="235">
        <v>6360</v>
      </c>
      <c r="F1142" s="419">
        <v>41841</v>
      </c>
      <c r="G1142" s="44">
        <v>6360</v>
      </c>
      <c r="H1142" s="243">
        <f t="shared" si="17"/>
        <v>0</v>
      </c>
      <c r="I1142" s="214"/>
    </row>
    <row r="1143" spans="1:9" x14ac:dyDescent="0.25">
      <c r="A1143" s="406"/>
      <c r="B1143" s="285" t="s">
        <v>1491</v>
      </c>
      <c r="C1143" s="361" t="s">
        <v>3878</v>
      </c>
      <c r="D1143" s="20" t="s">
        <v>152</v>
      </c>
      <c r="E1143" s="239">
        <v>8036.5</v>
      </c>
      <c r="F1143" s="419">
        <v>41842</v>
      </c>
      <c r="G1143" s="44">
        <v>8036.5</v>
      </c>
      <c r="H1143" s="243">
        <f t="shared" si="17"/>
        <v>0</v>
      </c>
      <c r="I1143" s="20"/>
    </row>
    <row r="1144" spans="1:9" x14ac:dyDescent="0.25">
      <c r="A1144" s="414">
        <v>41844</v>
      </c>
      <c r="B1144" s="285" t="s">
        <v>1583</v>
      </c>
      <c r="C1144" s="361" t="s">
        <v>3878</v>
      </c>
      <c r="D1144" s="214" t="s">
        <v>152</v>
      </c>
      <c r="E1144" s="235">
        <v>5760</v>
      </c>
      <c r="F1144" s="419">
        <v>41844</v>
      </c>
      <c r="G1144" s="44">
        <v>5760</v>
      </c>
      <c r="H1144" s="243">
        <f t="shared" si="17"/>
        <v>0</v>
      </c>
      <c r="I1144" s="214"/>
    </row>
    <row r="1145" spans="1:9" x14ac:dyDescent="0.25">
      <c r="A1145" s="406">
        <v>41845</v>
      </c>
      <c r="B1145" s="446" t="s">
        <v>1708</v>
      </c>
      <c r="C1145" s="228" t="s">
        <v>4001</v>
      </c>
      <c r="D1145" s="214" t="s">
        <v>152</v>
      </c>
      <c r="E1145" s="235">
        <v>7624</v>
      </c>
      <c r="F1145" s="419">
        <v>41845</v>
      </c>
      <c r="G1145" s="44">
        <v>7624</v>
      </c>
      <c r="H1145" s="243">
        <f t="shared" si="17"/>
        <v>0</v>
      </c>
      <c r="I1145" s="214"/>
    </row>
    <row r="1146" spans="1:9" x14ac:dyDescent="0.25">
      <c r="A1146" s="406">
        <v>41845</v>
      </c>
      <c r="B1146" s="446" t="s">
        <v>1797</v>
      </c>
      <c r="C1146" s="228" t="s">
        <v>4001</v>
      </c>
      <c r="D1146" s="214" t="s">
        <v>152</v>
      </c>
      <c r="E1146" s="235">
        <v>7671.2</v>
      </c>
      <c r="F1146" s="419">
        <v>41845</v>
      </c>
      <c r="G1146" s="44">
        <v>7671.2</v>
      </c>
      <c r="H1146" s="243">
        <f t="shared" si="17"/>
        <v>0</v>
      </c>
      <c r="I1146" s="214"/>
    </row>
    <row r="1147" spans="1:9" x14ac:dyDescent="0.25">
      <c r="A1147" s="406">
        <v>41845</v>
      </c>
      <c r="B1147" s="446" t="s">
        <v>1798</v>
      </c>
      <c r="C1147" s="228" t="s">
        <v>4001</v>
      </c>
      <c r="D1147" s="214" t="s">
        <v>152</v>
      </c>
      <c r="E1147" s="235">
        <v>120</v>
      </c>
      <c r="F1147" s="419">
        <v>41845</v>
      </c>
      <c r="G1147" s="44">
        <v>120</v>
      </c>
      <c r="H1147" s="243">
        <f t="shared" si="17"/>
        <v>0</v>
      </c>
      <c r="I1147" s="214"/>
    </row>
    <row r="1148" spans="1:9" x14ac:dyDescent="0.25">
      <c r="A1148" s="414">
        <v>41848</v>
      </c>
      <c r="B1148" s="446" t="s">
        <v>1953</v>
      </c>
      <c r="C1148" s="228" t="s">
        <v>4001</v>
      </c>
      <c r="D1148" s="214" t="s">
        <v>152</v>
      </c>
      <c r="E1148" s="235">
        <v>8432.5</v>
      </c>
      <c r="F1148" s="419">
        <v>41848</v>
      </c>
      <c r="G1148" s="44">
        <v>8432.5</v>
      </c>
      <c r="H1148" s="243">
        <f t="shared" si="17"/>
        <v>0</v>
      </c>
      <c r="I1148" s="214"/>
    </row>
    <row r="1149" spans="1:9" x14ac:dyDescent="0.25">
      <c r="A1149" s="414">
        <v>41848</v>
      </c>
      <c r="B1149" s="446" t="s">
        <v>2031</v>
      </c>
      <c r="C1149" s="228" t="s">
        <v>4001</v>
      </c>
      <c r="D1149" s="214" t="s">
        <v>152</v>
      </c>
      <c r="E1149" s="235">
        <v>7129.5</v>
      </c>
      <c r="F1149" s="419">
        <v>41848</v>
      </c>
      <c r="G1149" s="44">
        <v>7129.5</v>
      </c>
      <c r="H1149" s="243">
        <f t="shared" si="17"/>
        <v>0</v>
      </c>
      <c r="I1149" s="214"/>
    </row>
    <row r="1150" spans="1:9" x14ac:dyDescent="0.25">
      <c r="A1150" s="406">
        <v>41849</v>
      </c>
      <c r="B1150" s="446" t="s">
        <v>2135</v>
      </c>
      <c r="C1150" s="228" t="s">
        <v>4001</v>
      </c>
      <c r="D1150" s="20" t="s">
        <v>152</v>
      </c>
      <c r="E1150" s="239">
        <v>6235</v>
      </c>
      <c r="F1150" s="419">
        <v>41849</v>
      </c>
      <c r="G1150" s="44">
        <v>6235</v>
      </c>
      <c r="H1150" s="243">
        <f t="shared" si="17"/>
        <v>0</v>
      </c>
      <c r="I1150" s="20"/>
    </row>
    <row r="1151" spans="1:9" x14ac:dyDescent="0.25">
      <c r="A1151" s="414">
        <v>41850</v>
      </c>
      <c r="B1151" s="446" t="s">
        <v>2209</v>
      </c>
      <c r="C1151" s="228" t="s">
        <v>4001</v>
      </c>
      <c r="D1151" s="214" t="s">
        <v>152</v>
      </c>
      <c r="E1151" s="235">
        <v>5706</v>
      </c>
      <c r="F1151" s="419">
        <v>41850</v>
      </c>
      <c r="G1151" s="44">
        <v>5706</v>
      </c>
      <c r="H1151" s="243">
        <f t="shared" si="17"/>
        <v>0</v>
      </c>
      <c r="I1151" s="214"/>
    </row>
    <row r="1152" spans="1:9" x14ac:dyDescent="0.25">
      <c r="A1152" s="406">
        <v>41851</v>
      </c>
      <c r="B1152" s="446" t="s">
        <v>2291</v>
      </c>
      <c r="C1152" s="228" t="s">
        <v>4001</v>
      </c>
      <c r="D1152" s="20" t="s">
        <v>152</v>
      </c>
      <c r="E1152" s="239">
        <v>6935.5</v>
      </c>
      <c r="F1152" s="419">
        <v>41851</v>
      </c>
      <c r="G1152" s="44">
        <v>6935.5</v>
      </c>
      <c r="H1152" s="243">
        <f t="shared" si="17"/>
        <v>0</v>
      </c>
      <c r="I1152" s="20"/>
    </row>
    <row r="1153" spans="1:9" x14ac:dyDescent="0.25">
      <c r="A1153" s="406"/>
      <c r="B1153" s="217" t="s">
        <v>1567</v>
      </c>
      <c r="C1153" s="363" t="s">
        <v>3681</v>
      </c>
      <c r="D1153" s="214" t="s">
        <v>3698</v>
      </c>
      <c r="E1153" s="235">
        <v>14581.5</v>
      </c>
      <c r="F1153" s="419">
        <v>41830</v>
      </c>
      <c r="G1153" s="44">
        <v>14581.5</v>
      </c>
      <c r="H1153" s="243">
        <f t="shared" si="17"/>
        <v>0</v>
      </c>
      <c r="I1153" s="214"/>
    </row>
    <row r="1154" spans="1:9" x14ac:dyDescent="0.25">
      <c r="A1154" s="406"/>
      <c r="B1154" s="285" t="s">
        <v>1272</v>
      </c>
      <c r="C1154" s="361" t="s">
        <v>3878</v>
      </c>
      <c r="D1154" s="214" t="s">
        <v>3698</v>
      </c>
      <c r="E1154" s="235">
        <v>8243</v>
      </c>
      <c r="F1154" s="419">
        <v>41840</v>
      </c>
      <c r="G1154" s="44">
        <v>8243</v>
      </c>
      <c r="H1154" s="243">
        <f t="shared" si="17"/>
        <v>0</v>
      </c>
      <c r="I1154" s="58"/>
    </row>
    <row r="1155" spans="1:9" x14ac:dyDescent="0.25">
      <c r="A1155" s="406">
        <v>41847</v>
      </c>
      <c r="B1155" s="446" t="s">
        <v>1910</v>
      </c>
      <c r="C1155" s="228" t="s">
        <v>4001</v>
      </c>
      <c r="D1155" s="214" t="s">
        <v>3698</v>
      </c>
      <c r="E1155" s="235">
        <v>11138</v>
      </c>
      <c r="F1155" s="419">
        <v>41847</v>
      </c>
      <c r="G1155" s="44">
        <v>11138</v>
      </c>
      <c r="H1155" s="243">
        <f t="shared" ref="H1155:H1218" si="18">E1155-G1155</f>
        <v>0</v>
      </c>
      <c r="I1155" s="214"/>
    </row>
    <row r="1156" spans="1:9" x14ac:dyDescent="0.25">
      <c r="A1156" s="406"/>
      <c r="B1156" s="285" t="s">
        <v>1645</v>
      </c>
      <c r="C1156" s="361" t="s">
        <v>3878</v>
      </c>
      <c r="D1156" s="58" t="s">
        <v>690</v>
      </c>
      <c r="E1156" s="235">
        <v>5501.6</v>
      </c>
      <c r="F1156" s="425">
        <v>41831</v>
      </c>
      <c r="G1156" s="34">
        <v>5501.6</v>
      </c>
      <c r="H1156" s="243">
        <f t="shared" si="18"/>
        <v>0</v>
      </c>
      <c r="I1156" s="121" t="s">
        <v>217</v>
      </c>
    </row>
    <row r="1157" spans="1:9" x14ac:dyDescent="0.25">
      <c r="A1157" s="406"/>
      <c r="B1157" s="285" t="s">
        <v>2091</v>
      </c>
      <c r="C1157" s="361" t="s">
        <v>3878</v>
      </c>
      <c r="D1157" s="214" t="s">
        <v>3928</v>
      </c>
      <c r="E1157" s="235">
        <v>17859</v>
      </c>
      <c r="F1157" s="419">
        <v>41836</v>
      </c>
      <c r="G1157" s="44">
        <v>17859</v>
      </c>
      <c r="H1157" s="243">
        <f t="shared" si="18"/>
        <v>0</v>
      </c>
      <c r="I1157" s="214" t="s">
        <v>27</v>
      </c>
    </row>
    <row r="1158" spans="1:9" x14ac:dyDescent="0.25">
      <c r="A1158" s="406"/>
      <c r="B1158" s="217" t="s">
        <v>1467</v>
      </c>
      <c r="C1158" s="363" t="s">
        <v>3681</v>
      </c>
      <c r="D1158" s="214" t="s">
        <v>215</v>
      </c>
      <c r="E1158" s="235">
        <v>5171</v>
      </c>
      <c r="F1158" s="419">
        <v>41828</v>
      </c>
      <c r="G1158" s="44">
        <v>5171</v>
      </c>
      <c r="H1158" s="243">
        <f t="shared" si="18"/>
        <v>0</v>
      </c>
      <c r="I1158" s="214"/>
    </row>
    <row r="1159" spans="1:9" x14ac:dyDescent="0.25">
      <c r="A1159" s="406"/>
      <c r="B1159" s="217" t="s">
        <v>1530</v>
      </c>
      <c r="C1159" s="363" t="s">
        <v>3681</v>
      </c>
      <c r="D1159" s="214" t="s">
        <v>215</v>
      </c>
      <c r="E1159" s="235">
        <v>40</v>
      </c>
      <c r="F1159" s="419">
        <v>41829</v>
      </c>
      <c r="G1159" s="44">
        <v>40</v>
      </c>
      <c r="H1159" s="243">
        <f t="shared" si="18"/>
        <v>0</v>
      </c>
      <c r="I1159" s="214"/>
    </row>
    <row r="1160" spans="1:9" x14ac:dyDescent="0.25">
      <c r="A1160" s="406"/>
      <c r="B1160" s="285" t="s">
        <v>2048</v>
      </c>
      <c r="C1160" s="361" t="s">
        <v>3878</v>
      </c>
      <c r="D1160" s="214" t="s">
        <v>215</v>
      </c>
      <c r="E1160" s="235">
        <v>3980</v>
      </c>
      <c r="F1160" s="419">
        <v>41835</v>
      </c>
      <c r="G1160" s="44">
        <v>3980</v>
      </c>
      <c r="H1160" s="243">
        <f t="shared" si="18"/>
        <v>0</v>
      </c>
      <c r="I1160" s="214"/>
    </row>
    <row r="1161" spans="1:9" x14ac:dyDescent="0.25">
      <c r="A1161" s="406"/>
      <c r="B1161" s="285" t="s">
        <v>1198</v>
      </c>
      <c r="C1161" s="361" t="s">
        <v>3878</v>
      </c>
      <c r="D1161" s="214" t="s">
        <v>215</v>
      </c>
      <c r="E1161" s="235">
        <v>6166</v>
      </c>
      <c r="F1161" s="419">
        <v>41839</v>
      </c>
      <c r="G1161" s="44">
        <v>6166</v>
      </c>
      <c r="H1161" s="243">
        <f t="shared" si="18"/>
        <v>0</v>
      </c>
      <c r="I1161" s="214"/>
    </row>
    <row r="1162" spans="1:9" x14ac:dyDescent="0.25">
      <c r="A1162" s="406"/>
      <c r="B1162" s="285" t="s">
        <v>1225</v>
      </c>
      <c r="C1162" s="361" t="s">
        <v>3878</v>
      </c>
      <c r="D1162" s="214" t="s">
        <v>215</v>
      </c>
      <c r="E1162" s="235">
        <v>3661</v>
      </c>
      <c r="F1162" s="419">
        <v>41839</v>
      </c>
      <c r="G1162" s="44">
        <v>3661</v>
      </c>
      <c r="H1162" s="243">
        <f t="shared" si="18"/>
        <v>0</v>
      </c>
      <c r="I1162" s="214"/>
    </row>
    <row r="1163" spans="1:9" x14ac:dyDescent="0.25">
      <c r="A1163" s="406"/>
      <c r="B1163" s="285" t="s">
        <v>1290</v>
      </c>
      <c r="C1163" s="361" t="s">
        <v>3878</v>
      </c>
      <c r="D1163" s="214" t="s">
        <v>215</v>
      </c>
      <c r="E1163" s="235">
        <v>631</v>
      </c>
      <c r="F1163" s="419">
        <v>41840</v>
      </c>
      <c r="G1163" s="44">
        <v>631</v>
      </c>
      <c r="H1163" s="243">
        <f t="shared" si="18"/>
        <v>0</v>
      </c>
      <c r="I1163" s="214"/>
    </row>
    <row r="1164" spans="1:9" x14ac:dyDescent="0.25">
      <c r="A1164" s="406"/>
      <c r="B1164" s="285" t="s">
        <v>1455</v>
      </c>
      <c r="C1164" s="361" t="s">
        <v>3878</v>
      </c>
      <c r="D1164" s="20" t="s">
        <v>215</v>
      </c>
      <c r="E1164" s="239">
        <v>5858.6</v>
      </c>
      <c r="F1164" s="419">
        <v>41842</v>
      </c>
      <c r="G1164" s="44">
        <v>5858.6</v>
      </c>
      <c r="H1164" s="243">
        <f t="shared" si="18"/>
        <v>0</v>
      </c>
      <c r="I1164" s="20"/>
    </row>
    <row r="1165" spans="1:9" x14ac:dyDescent="0.25">
      <c r="A1165" s="406"/>
      <c r="B1165" s="285" t="s">
        <v>1515</v>
      </c>
      <c r="C1165" s="361" t="s">
        <v>3878</v>
      </c>
      <c r="D1165" s="214" t="s">
        <v>215</v>
      </c>
      <c r="E1165" s="235">
        <v>4005</v>
      </c>
      <c r="F1165" s="419">
        <v>41843</v>
      </c>
      <c r="G1165" s="44">
        <v>4005</v>
      </c>
      <c r="H1165" s="243">
        <f t="shared" si="18"/>
        <v>0</v>
      </c>
      <c r="I1165" s="214"/>
    </row>
    <row r="1166" spans="1:9" x14ac:dyDescent="0.25">
      <c r="A1166" s="414">
        <v>41846</v>
      </c>
      <c r="B1166" s="446" t="s">
        <v>1841</v>
      </c>
      <c r="C1166" s="228" t="s">
        <v>4001</v>
      </c>
      <c r="D1166" s="214" t="s">
        <v>215</v>
      </c>
      <c r="E1166" s="235">
        <v>3627</v>
      </c>
      <c r="F1166" s="419">
        <v>41846</v>
      </c>
      <c r="G1166" s="44">
        <v>3627</v>
      </c>
      <c r="H1166" s="243">
        <f t="shared" si="18"/>
        <v>0</v>
      </c>
      <c r="I1166" s="121"/>
    </row>
    <row r="1167" spans="1:9" x14ac:dyDescent="0.25">
      <c r="A1167" s="406">
        <v>41847</v>
      </c>
      <c r="B1167" s="446" t="s">
        <v>1901</v>
      </c>
      <c r="C1167" s="228" t="s">
        <v>4001</v>
      </c>
      <c r="D1167" s="214" t="s">
        <v>215</v>
      </c>
      <c r="E1167" s="235">
        <v>372</v>
      </c>
      <c r="F1167" s="419">
        <v>41847</v>
      </c>
      <c r="G1167" s="44">
        <v>372</v>
      </c>
      <c r="H1167" s="243">
        <f t="shared" si="18"/>
        <v>0</v>
      </c>
      <c r="I1167" s="121"/>
    </row>
    <row r="1168" spans="1:9" x14ac:dyDescent="0.25">
      <c r="A1168" s="406">
        <v>41849</v>
      </c>
      <c r="B1168" s="446" t="s">
        <v>2092</v>
      </c>
      <c r="C1168" s="228" t="s">
        <v>4001</v>
      </c>
      <c r="D1168" s="20" t="s">
        <v>215</v>
      </c>
      <c r="E1168" s="239">
        <v>3698</v>
      </c>
      <c r="F1168" s="419">
        <v>41849</v>
      </c>
      <c r="G1168" s="44">
        <v>3698</v>
      </c>
      <c r="H1168" s="243">
        <f t="shared" si="18"/>
        <v>0</v>
      </c>
      <c r="I1168" s="20"/>
    </row>
    <row r="1169" spans="1:9" x14ac:dyDescent="0.25">
      <c r="A1169" s="406">
        <v>41849</v>
      </c>
      <c r="B1169" s="446" t="s">
        <v>2096</v>
      </c>
      <c r="C1169" s="228" t="s">
        <v>4001</v>
      </c>
      <c r="D1169" s="20" t="s">
        <v>215</v>
      </c>
      <c r="E1169" s="239">
        <v>5549</v>
      </c>
      <c r="F1169" s="419">
        <v>41849</v>
      </c>
      <c r="G1169" s="44">
        <v>5549</v>
      </c>
      <c r="H1169" s="243">
        <f t="shared" si="18"/>
        <v>0</v>
      </c>
      <c r="I1169" s="20"/>
    </row>
    <row r="1170" spans="1:9" x14ac:dyDescent="0.25">
      <c r="A1170" s="406">
        <v>41849</v>
      </c>
      <c r="B1170" s="446" t="s">
        <v>2097</v>
      </c>
      <c r="C1170" s="228" t="s">
        <v>4001</v>
      </c>
      <c r="D1170" s="20" t="s">
        <v>215</v>
      </c>
      <c r="E1170" s="239">
        <v>319</v>
      </c>
      <c r="F1170" s="419">
        <v>41849</v>
      </c>
      <c r="G1170" s="44">
        <v>319</v>
      </c>
      <c r="H1170" s="243">
        <f t="shared" si="18"/>
        <v>0</v>
      </c>
      <c r="I1170" s="20"/>
    </row>
    <row r="1171" spans="1:9" x14ac:dyDescent="0.25">
      <c r="A1171" s="414">
        <v>41846</v>
      </c>
      <c r="B1171" s="446" t="s">
        <v>1800</v>
      </c>
      <c r="C1171" s="228" t="s">
        <v>4001</v>
      </c>
      <c r="D1171" s="214" t="s">
        <v>3359</v>
      </c>
      <c r="E1171" s="235">
        <v>1851</v>
      </c>
      <c r="F1171" s="419">
        <v>41846</v>
      </c>
      <c r="G1171" s="44">
        <v>1851</v>
      </c>
      <c r="H1171" s="243">
        <f t="shared" si="18"/>
        <v>0</v>
      </c>
      <c r="I1171" s="121"/>
    </row>
    <row r="1172" spans="1:9" x14ac:dyDescent="0.25">
      <c r="A1172" s="406"/>
      <c r="B1172" s="217" t="s">
        <v>2029</v>
      </c>
      <c r="C1172" s="363" t="s">
        <v>3681</v>
      </c>
      <c r="D1172" s="214" t="s">
        <v>55</v>
      </c>
      <c r="E1172" s="382">
        <v>9431.5</v>
      </c>
      <c r="F1172" s="419">
        <v>41821</v>
      </c>
      <c r="G1172" s="44">
        <v>9431.5</v>
      </c>
      <c r="H1172" s="86">
        <f t="shared" si="18"/>
        <v>0</v>
      </c>
      <c r="I1172" s="214"/>
    </row>
    <row r="1173" spans="1:9" x14ac:dyDescent="0.25">
      <c r="A1173" s="406"/>
      <c r="B1173" s="217" t="s">
        <v>2132</v>
      </c>
      <c r="C1173" s="363" t="s">
        <v>3681</v>
      </c>
      <c r="D1173" s="214" t="s">
        <v>55</v>
      </c>
      <c r="E1173" s="382">
        <v>5893.5</v>
      </c>
      <c r="F1173" s="419">
        <v>41822</v>
      </c>
      <c r="G1173" s="44">
        <v>5893.5</v>
      </c>
      <c r="H1173" s="86">
        <f t="shared" si="18"/>
        <v>0</v>
      </c>
      <c r="I1173" s="214"/>
    </row>
    <row r="1174" spans="1:9" x14ac:dyDescent="0.25">
      <c r="A1174" s="406"/>
      <c r="B1174" s="217" t="s">
        <v>2225</v>
      </c>
      <c r="C1174" s="363" t="s">
        <v>3681</v>
      </c>
      <c r="D1174" s="214" t="s">
        <v>55</v>
      </c>
      <c r="E1174" s="382">
        <v>6330</v>
      </c>
      <c r="F1174" s="419">
        <v>41823</v>
      </c>
      <c r="G1174" s="44">
        <v>6330</v>
      </c>
      <c r="H1174" s="86">
        <f t="shared" si="18"/>
        <v>0</v>
      </c>
      <c r="I1174" s="214"/>
    </row>
    <row r="1175" spans="1:9" x14ac:dyDescent="0.25">
      <c r="A1175" s="406"/>
      <c r="B1175" s="217" t="s">
        <v>2330</v>
      </c>
      <c r="C1175" s="363" t="s">
        <v>3681</v>
      </c>
      <c r="D1175" s="214" t="s">
        <v>55</v>
      </c>
      <c r="E1175" s="382">
        <v>13161</v>
      </c>
      <c r="F1175" s="420" t="s">
        <v>3835</v>
      </c>
      <c r="G1175" s="44">
        <v>13161</v>
      </c>
      <c r="H1175" s="243">
        <f t="shared" si="18"/>
        <v>0</v>
      </c>
      <c r="I1175" s="214"/>
    </row>
    <row r="1176" spans="1:9" x14ac:dyDescent="0.25">
      <c r="A1176" s="409"/>
      <c r="B1176" s="217" t="s">
        <v>1182</v>
      </c>
      <c r="C1176" s="363" t="s">
        <v>3681</v>
      </c>
      <c r="D1176" s="214" t="s">
        <v>55</v>
      </c>
      <c r="E1176" s="382">
        <v>8671.5</v>
      </c>
      <c r="F1176" s="419">
        <v>41825</v>
      </c>
      <c r="G1176" s="44">
        <v>8671.5</v>
      </c>
      <c r="H1176" s="243">
        <f t="shared" si="18"/>
        <v>0</v>
      </c>
      <c r="I1176" s="121"/>
    </row>
    <row r="1177" spans="1:9" x14ac:dyDescent="0.25">
      <c r="A1177" s="406"/>
      <c r="B1177" s="217" t="s">
        <v>1265</v>
      </c>
      <c r="C1177" s="363" t="s">
        <v>3681</v>
      </c>
      <c r="D1177" s="121" t="s">
        <v>55</v>
      </c>
      <c r="E1177" s="384">
        <v>12973</v>
      </c>
      <c r="F1177" s="419">
        <v>41826</v>
      </c>
      <c r="G1177" s="34">
        <v>12973</v>
      </c>
      <c r="H1177" s="243">
        <f t="shared" si="18"/>
        <v>0</v>
      </c>
      <c r="I1177" s="121"/>
    </row>
    <row r="1178" spans="1:9" x14ac:dyDescent="0.25">
      <c r="A1178" s="406"/>
      <c r="B1178" s="217" t="s">
        <v>1432</v>
      </c>
      <c r="C1178" s="363" t="s">
        <v>3681</v>
      </c>
      <c r="D1178" s="214" t="s">
        <v>55</v>
      </c>
      <c r="E1178" s="235">
        <v>9654.5</v>
      </c>
      <c r="F1178" s="419">
        <v>41828</v>
      </c>
      <c r="G1178" s="44">
        <v>9654.5</v>
      </c>
      <c r="H1178" s="243">
        <f t="shared" si="18"/>
        <v>0</v>
      </c>
      <c r="I1178" s="214"/>
    </row>
    <row r="1179" spans="1:9" x14ac:dyDescent="0.25">
      <c r="A1179" s="406"/>
      <c r="B1179" s="217" t="s">
        <v>1508</v>
      </c>
      <c r="C1179" s="363" t="s">
        <v>3681</v>
      </c>
      <c r="D1179" s="214" t="s">
        <v>55</v>
      </c>
      <c r="E1179" s="235">
        <v>6169</v>
      </c>
      <c r="F1179" s="419">
        <v>41829</v>
      </c>
      <c r="G1179" s="44">
        <v>6169</v>
      </c>
      <c r="H1179" s="243">
        <f t="shared" si="18"/>
        <v>0</v>
      </c>
      <c r="I1179" s="214"/>
    </row>
    <row r="1180" spans="1:9" x14ac:dyDescent="0.25">
      <c r="A1180" s="406"/>
      <c r="B1180" s="217" t="s">
        <v>1583</v>
      </c>
      <c r="C1180" s="363" t="s">
        <v>3681</v>
      </c>
      <c r="D1180" s="214" t="s">
        <v>55</v>
      </c>
      <c r="E1180" s="235">
        <v>15157</v>
      </c>
      <c r="F1180" s="419">
        <v>41830</v>
      </c>
      <c r="G1180" s="44">
        <v>15157</v>
      </c>
      <c r="H1180" s="243">
        <f t="shared" si="18"/>
        <v>0</v>
      </c>
      <c r="I1180" s="214"/>
    </row>
    <row r="1181" spans="1:9" x14ac:dyDescent="0.25">
      <c r="A1181" s="406"/>
      <c r="B1181" s="285" t="s">
        <v>1627</v>
      </c>
      <c r="C1181" s="361" t="s">
        <v>3878</v>
      </c>
      <c r="D1181" s="58" t="s">
        <v>55</v>
      </c>
      <c r="E1181" s="235">
        <v>1877</v>
      </c>
      <c r="F1181" s="419">
        <v>41830</v>
      </c>
      <c r="G1181" s="44">
        <v>1877</v>
      </c>
      <c r="H1181" s="243">
        <f t="shared" si="18"/>
        <v>0</v>
      </c>
      <c r="I1181" s="121"/>
    </row>
    <row r="1182" spans="1:9" x14ac:dyDescent="0.25">
      <c r="A1182" s="406"/>
      <c r="B1182" s="285" t="s">
        <v>1702</v>
      </c>
      <c r="C1182" s="361" t="s">
        <v>3878</v>
      </c>
      <c r="D1182" s="58" t="s">
        <v>55</v>
      </c>
      <c r="E1182" s="235">
        <v>20743</v>
      </c>
      <c r="F1182" s="419">
        <v>41831</v>
      </c>
      <c r="G1182" s="34">
        <v>20743</v>
      </c>
      <c r="H1182" s="243">
        <f t="shared" si="18"/>
        <v>0</v>
      </c>
      <c r="I1182" s="121"/>
    </row>
    <row r="1183" spans="1:9" x14ac:dyDescent="0.25">
      <c r="A1183" s="406"/>
      <c r="B1183" s="285" t="s">
        <v>1740</v>
      </c>
      <c r="C1183" s="361" t="s">
        <v>3878</v>
      </c>
      <c r="D1183" s="58" t="s">
        <v>55</v>
      </c>
      <c r="E1183" s="235">
        <v>1619</v>
      </c>
      <c r="F1183" s="419">
        <v>41831</v>
      </c>
      <c r="G1183" s="34">
        <v>1619</v>
      </c>
      <c r="H1183" s="243">
        <f t="shared" si="18"/>
        <v>0</v>
      </c>
      <c r="I1183" s="121"/>
    </row>
    <row r="1184" spans="1:9" x14ac:dyDescent="0.25">
      <c r="A1184" s="406"/>
      <c r="B1184" s="285" t="s">
        <v>1800</v>
      </c>
      <c r="C1184" s="361" t="s">
        <v>3878</v>
      </c>
      <c r="D1184" s="58" t="s">
        <v>55</v>
      </c>
      <c r="E1184" s="235">
        <v>15968.5</v>
      </c>
      <c r="F1184" s="419">
        <v>41832</v>
      </c>
      <c r="G1184" s="34">
        <v>15968.5</v>
      </c>
      <c r="H1184" s="243">
        <f t="shared" si="18"/>
        <v>0</v>
      </c>
      <c r="I1184" s="121"/>
    </row>
    <row r="1185" spans="1:9" x14ac:dyDescent="0.25">
      <c r="A1185" s="406"/>
      <c r="B1185" s="285" t="s">
        <v>1884</v>
      </c>
      <c r="C1185" s="361" t="s">
        <v>3878</v>
      </c>
      <c r="D1185" s="214" t="s">
        <v>55</v>
      </c>
      <c r="E1185" s="235">
        <v>9248.6</v>
      </c>
      <c r="F1185" s="419">
        <v>41833</v>
      </c>
      <c r="G1185" s="44">
        <v>9248.6</v>
      </c>
      <c r="H1185" s="243">
        <f t="shared" si="18"/>
        <v>0</v>
      </c>
      <c r="I1185" s="214"/>
    </row>
    <row r="1186" spans="1:9" x14ac:dyDescent="0.25">
      <c r="A1186" s="406"/>
      <c r="B1186" s="285" t="s">
        <v>1938</v>
      </c>
      <c r="C1186" s="361" t="s">
        <v>3878</v>
      </c>
      <c r="D1186" s="214" t="s">
        <v>55</v>
      </c>
      <c r="E1186" s="235">
        <v>10189.5</v>
      </c>
      <c r="F1186" s="419">
        <v>41834</v>
      </c>
      <c r="G1186" s="44">
        <v>10189.5</v>
      </c>
      <c r="H1186" s="243">
        <f t="shared" si="18"/>
        <v>0</v>
      </c>
      <c r="I1186" s="214"/>
    </row>
    <row r="1187" spans="1:9" x14ac:dyDescent="0.25">
      <c r="A1187" s="406"/>
      <c r="B1187" s="285" t="s">
        <v>2058</v>
      </c>
      <c r="C1187" s="361" t="s">
        <v>3878</v>
      </c>
      <c r="D1187" s="214" t="s">
        <v>55</v>
      </c>
      <c r="E1187" s="235">
        <v>3054</v>
      </c>
      <c r="F1187" s="419">
        <v>41835</v>
      </c>
      <c r="G1187" s="44">
        <v>3054</v>
      </c>
      <c r="H1187" s="243">
        <f t="shared" si="18"/>
        <v>0</v>
      </c>
      <c r="I1187" s="214"/>
    </row>
    <row r="1188" spans="1:9" x14ac:dyDescent="0.25">
      <c r="A1188" s="406"/>
      <c r="B1188" s="285" t="s">
        <v>2139</v>
      </c>
      <c r="C1188" s="361" t="s">
        <v>3878</v>
      </c>
      <c r="D1188" s="214" t="s">
        <v>55</v>
      </c>
      <c r="E1188" s="235">
        <v>5632</v>
      </c>
      <c r="F1188" s="419">
        <v>41836</v>
      </c>
      <c r="G1188" s="44">
        <v>5632</v>
      </c>
      <c r="H1188" s="243">
        <f t="shared" si="18"/>
        <v>0</v>
      </c>
      <c r="I1188" s="214"/>
    </row>
    <row r="1189" spans="1:9" x14ac:dyDescent="0.25">
      <c r="A1189" s="406"/>
      <c r="B1189" s="285" t="s">
        <v>2227</v>
      </c>
      <c r="C1189" s="361" t="s">
        <v>3878</v>
      </c>
      <c r="D1189" s="214" t="s">
        <v>55</v>
      </c>
      <c r="E1189" s="235">
        <v>10614</v>
      </c>
      <c r="F1189" s="419">
        <v>41837</v>
      </c>
      <c r="G1189" s="44">
        <v>10614</v>
      </c>
      <c r="H1189" s="243">
        <f t="shared" si="18"/>
        <v>0</v>
      </c>
      <c r="I1189" s="214"/>
    </row>
    <row r="1190" spans="1:9" x14ac:dyDescent="0.25">
      <c r="A1190" s="406"/>
      <c r="B1190" s="285" t="s">
        <v>2249</v>
      </c>
      <c r="C1190" s="361" t="s">
        <v>3878</v>
      </c>
      <c r="D1190" s="214" t="s">
        <v>55</v>
      </c>
      <c r="E1190" s="235">
        <v>460</v>
      </c>
      <c r="F1190" s="419">
        <v>41837</v>
      </c>
      <c r="G1190" s="44">
        <v>460</v>
      </c>
      <c r="H1190" s="243">
        <f t="shared" si="18"/>
        <v>0</v>
      </c>
      <c r="I1190" s="214"/>
    </row>
    <row r="1191" spans="1:9" x14ac:dyDescent="0.25">
      <c r="A1191" s="406"/>
      <c r="B1191" s="285" t="s">
        <v>2337</v>
      </c>
      <c r="C1191" s="361" t="s">
        <v>3878</v>
      </c>
      <c r="D1191" s="214" t="s">
        <v>55</v>
      </c>
      <c r="E1191" s="235">
        <v>13467</v>
      </c>
      <c r="F1191" s="419">
        <v>41838</v>
      </c>
      <c r="G1191" s="44">
        <v>13467</v>
      </c>
      <c r="H1191" s="243">
        <f t="shared" si="18"/>
        <v>0</v>
      </c>
      <c r="I1191" s="214"/>
    </row>
    <row r="1192" spans="1:9" x14ac:dyDescent="0.25">
      <c r="A1192" s="406"/>
      <c r="B1192" s="285" t="s">
        <v>1276</v>
      </c>
      <c r="C1192" s="361" t="s">
        <v>3878</v>
      </c>
      <c r="D1192" s="214" t="s">
        <v>55</v>
      </c>
      <c r="E1192" s="235">
        <v>11327.5</v>
      </c>
      <c r="F1192" s="419">
        <v>41840</v>
      </c>
      <c r="G1192" s="44">
        <v>11327.5</v>
      </c>
      <c r="H1192" s="243">
        <f t="shared" si="18"/>
        <v>0</v>
      </c>
      <c r="I1192" s="214"/>
    </row>
    <row r="1193" spans="1:9" x14ac:dyDescent="0.25">
      <c r="A1193" s="406"/>
      <c r="B1193" s="285" t="s">
        <v>1344</v>
      </c>
      <c r="C1193" s="361" t="s">
        <v>3878</v>
      </c>
      <c r="D1193" s="214" t="s">
        <v>55</v>
      </c>
      <c r="E1193" s="235">
        <v>10788</v>
      </c>
      <c r="F1193" s="419">
        <v>41841</v>
      </c>
      <c r="G1193" s="44">
        <v>10788</v>
      </c>
      <c r="H1193" s="243">
        <f t="shared" si="18"/>
        <v>0</v>
      </c>
      <c r="I1193" s="214"/>
    </row>
    <row r="1194" spans="1:9" x14ac:dyDescent="0.25">
      <c r="A1194" s="406"/>
      <c r="B1194" s="285" t="s">
        <v>1428</v>
      </c>
      <c r="C1194" s="361" t="s">
        <v>3878</v>
      </c>
      <c r="D1194" s="20" t="s">
        <v>55</v>
      </c>
      <c r="E1194" s="239">
        <v>4735</v>
      </c>
      <c r="F1194" s="419">
        <v>41842</v>
      </c>
      <c r="G1194" s="44">
        <v>4735</v>
      </c>
      <c r="H1194" s="243">
        <f t="shared" si="18"/>
        <v>0</v>
      </c>
      <c r="I1194" s="20"/>
    </row>
    <row r="1195" spans="1:9" x14ac:dyDescent="0.25">
      <c r="A1195" s="413"/>
      <c r="B1195" s="285" t="s">
        <v>1505</v>
      </c>
      <c r="C1195" s="361" t="s">
        <v>3878</v>
      </c>
      <c r="D1195" s="214" t="s">
        <v>55</v>
      </c>
      <c r="E1195" s="235">
        <v>6275</v>
      </c>
      <c r="F1195" s="419">
        <v>41843</v>
      </c>
      <c r="G1195" s="44">
        <v>6275</v>
      </c>
      <c r="H1195" s="243">
        <f t="shared" si="18"/>
        <v>0</v>
      </c>
      <c r="I1195" s="214"/>
    </row>
    <row r="1196" spans="1:9" x14ac:dyDescent="0.25">
      <c r="A1196" s="414">
        <v>41844</v>
      </c>
      <c r="B1196" s="285" t="s">
        <v>1609</v>
      </c>
      <c r="C1196" s="361" t="s">
        <v>3878</v>
      </c>
      <c r="D1196" s="214" t="s">
        <v>55</v>
      </c>
      <c r="E1196" s="235">
        <v>6655</v>
      </c>
      <c r="F1196" s="419">
        <v>41844</v>
      </c>
      <c r="G1196" s="44">
        <v>6655</v>
      </c>
      <c r="H1196" s="243">
        <f t="shared" si="18"/>
        <v>0</v>
      </c>
      <c r="I1196" s="214"/>
    </row>
    <row r="1197" spans="1:9" x14ac:dyDescent="0.25">
      <c r="A1197" s="406">
        <v>41845</v>
      </c>
      <c r="B1197" s="446" t="s">
        <v>1758</v>
      </c>
      <c r="C1197" s="228" t="s">
        <v>4001</v>
      </c>
      <c r="D1197" s="214" t="s">
        <v>55</v>
      </c>
      <c r="E1197" s="235">
        <v>9858.6</v>
      </c>
      <c r="F1197" s="419">
        <v>41845</v>
      </c>
      <c r="G1197" s="44">
        <v>9858.6</v>
      </c>
      <c r="H1197" s="243">
        <f t="shared" si="18"/>
        <v>0</v>
      </c>
      <c r="I1197" s="214"/>
    </row>
    <row r="1198" spans="1:9" x14ac:dyDescent="0.25">
      <c r="A1198" s="414">
        <v>41846</v>
      </c>
      <c r="B1198" s="446" t="s">
        <v>1815</v>
      </c>
      <c r="C1198" s="228" t="s">
        <v>4001</v>
      </c>
      <c r="D1198" s="214" t="s">
        <v>55</v>
      </c>
      <c r="E1198" s="235">
        <v>9125</v>
      </c>
      <c r="F1198" s="419">
        <v>41846</v>
      </c>
      <c r="G1198" s="44">
        <v>9125</v>
      </c>
      <c r="H1198" s="243">
        <f t="shared" si="18"/>
        <v>0</v>
      </c>
      <c r="I1198" s="121"/>
    </row>
    <row r="1199" spans="1:9" x14ac:dyDescent="0.25">
      <c r="A1199" s="406">
        <v>41847</v>
      </c>
      <c r="B1199" s="446" t="s">
        <v>1908</v>
      </c>
      <c r="C1199" s="228" t="s">
        <v>4001</v>
      </c>
      <c r="D1199" s="214" t="s">
        <v>55</v>
      </c>
      <c r="E1199" s="235">
        <v>6184.2</v>
      </c>
      <c r="F1199" s="419">
        <v>41848</v>
      </c>
      <c r="G1199" s="44">
        <v>6184.2</v>
      </c>
      <c r="H1199" s="243">
        <f t="shared" si="18"/>
        <v>0</v>
      </c>
      <c r="I1199" s="214"/>
    </row>
    <row r="1200" spans="1:9" x14ac:dyDescent="0.25">
      <c r="A1200" s="414">
        <v>41848</v>
      </c>
      <c r="B1200" s="446" t="s">
        <v>1982</v>
      </c>
      <c r="C1200" s="228" t="s">
        <v>4001</v>
      </c>
      <c r="D1200" s="214" t="s">
        <v>55</v>
      </c>
      <c r="E1200" s="235">
        <v>8370.5</v>
      </c>
      <c r="F1200" s="419">
        <v>41848</v>
      </c>
      <c r="G1200" s="44">
        <v>8370.5</v>
      </c>
      <c r="H1200" s="243">
        <f t="shared" si="18"/>
        <v>0</v>
      </c>
      <c r="I1200" s="214"/>
    </row>
    <row r="1201" spans="1:9" x14ac:dyDescent="0.25">
      <c r="A1201" s="406">
        <v>41849</v>
      </c>
      <c r="B1201" s="446" t="s">
        <v>2062</v>
      </c>
      <c r="C1201" s="228" t="s">
        <v>4001</v>
      </c>
      <c r="D1201" s="20" t="s">
        <v>55</v>
      </c>
      <c r="E1201" s="239">
        <v>500</v>
      </c>
      <c r="F1201" s="419">
        <v>41849</v>
      </c>
      <c r="G1201" s="44">
        <v>500</v>
      </c>
      <c r="H1201" s="243">
        <f t="shared" si="18"/>
        <v>0</v>
      </c>
      <c r="I1201" s="20"/>
    </row>
    <row r="1202" spans="1:9" x14ac:dyDescent="0.25">
      <c r="A1202" s="414">
        <v>41850</v>
      </c>
      <c r="B1202" s="446" t="s">
        <v>2172</v>
      </c>
      <c r="C1202" s="228" t="s">
        <v>4001</v>
      </c>
      <c r="D1202" s="214" t="s">
        <v>55</v>
      </c>
      <c r="E1202" s="235">
        <v>1906</v>
      </c>
      <c r="F1202" s="419">
        <v>41850</v>
      </c>
      <c r="G1202" s="44">
        <v>1906</v>
      </c>
      <c r="H1202" s="243">
        <f t="shared" si="18"/>
        <v>0</v>
      </c>
      <c r="I1202" s="214"/>
    </row>
    <row r="1203" spans="1:9" x14ac:dyDescent="0.25">
      <c r="A1203" s="406">
        <v>41851</v>
      </c>
      <c r="B1203" s="446" t="s">
        <v>2225</v>
      </c>
      <c r="C1203" s="228" t="s">
        <v>4001</v>
      </c>
      <c r="D1203" s="20" t="s">
        <v>55</v>
      </c>
      <c r="E1203" s="239">
        <v>694</v>
      </c>
      <c r="F1203" s="419">
        <v>41851</v>
      </c>
      <c r="G1203" s="44">
        <v>694</v>
      </c>
      <c r="H1203" s="243">
        <f t="shared" si="18"/>
        <v>0</v>
      </c>
      <c r="I1203" s="20"/>
    </row>
    <row r="1204" spans="1:9" x14ac:dyDescent="0.25">
      <c r="A1204" s="406"/>
      <c r="B1204" s="217" t="s">
        <v>2071</v>
      </c>
      <c r="C1204" s="363" t="s">
        <v>3681</v>
      </c>
      <c r="D1204" s="214" t="s">
        <v>179</v>
      </c>
      <c r="E1204" s="382">
        <v>20510.5</v>
      </c>
      <c r="F1204" s="419">
        <v>41827</v>
      </c>
      <c r="G1204" s="44">
        <v>20510.5</v>
      </c>
      <c r="H1204" s="86">
        <f t="shared" si="18"/>
        <v>0</v>
      </c>
      <c r="I1204" s="214" t="s">
        <v>217</v>
      </c>
    </row>
    <row r="1205" spans="1:9" x14ac:dyDescent="0.25">
      <c r="A1205" s="406"/>
      <c r="B1205" s="217" t="s">
        <v>1400</v>
      </c>
      <c r="C1205" s="363" t="s">
        <v>3681</v>
      </c>
      <c r="D1205" s="214" t="s">
        <v>179</v>
      </c>
      <c r="E1205" s="235">
        <v>20126.5</v>
      </c>
      <c r="F1205" s="419">
        <v>41841</v>
      </c>
      <c r="G1205" s="44">
        <v>20126.5</v>
      </c>
      <c r="H1205" s="243">
        <f t="shared" si="18"/>
        <v>0</v>
      </c>
      <c r="I1205" s="214"/>
    </row>
    <row r="1206" spans="1:9" x14ac:dyDescent="0.25">
      <c r="A1206" s="406"/>
      <c r="B1206" s="217" t="s">
        <v>2059</v>
      </c>
      <c r="C1206" s="363" t="s">
        <v>3681</v>
      </c>
      <c r="D1206" s="214" t="s">
        <v>535</v>
      </c>
      <c r="E1206" s="382">
        <v>3645.6</v>
      </c>
      <c r="F1206" s="419">
        <v>41821</v>
      </c>
      <c r="G1206" s="44">
        <v>3645.6</v>
      </c>
      <c r="H1206" s="86">
        <f t="shared" si="18"/>
        <v>0</v>
      </c>
      <c r="I1206" s="214"/>
    </row>
    <row r="1207" spans="1:9" x14ac:dyDescent="0.25">
      <c r="A1207" s="406"/>
      <c r="B1207" s="217" t="s">
        <v>1197</v>
      </c>
      <c r="C1207" s="363" t="s">
        <v>3681</v>
      </c>
      <c r="D1207" s="214" t="s">
        <v>535</v>
      </c>
      <c r="E1207" s="382">
        <v>457</v>
      </c>
      <c r="F1207" s="419">
        <v>41825</v>
      </c>
      <c r="G1207" s="44">
        <v>457</v>
      </c>
      <c r="H1207" s="243">
        <f t="shared" si="18"/>
        <v>0</v>
      </c>
      <c r="I1207" s="121"/>
    </row>
    <row r="1208" spans="1:9" x14ac:dyDescent="0.25">
      <c r="A1208" s="406"/>
      <c r="B1208" s="217" t="s">
        <v>1274</v>
      </c>
      <c r="C1208" s="363" t="s">
        <v>3681</v>
      </c>
      <c r="D1208" s="121" t="s">
        <v>535</v>
      </c>
      <c r="E1208" s="384">
        <v>566.4</v>
      </c>
      <c r="F1208" s="419">
        <v>41826</v>
      </c>
      <c r="G1208" s="34">
        <v>566.4</v>
      </c>
      <c r="H1208" s="243">
        <f t="shared" si="18"/>
        <v>0</v>
      </c>
      <c r="I1208" s="121"/>
    </row>
    <row r="1209" spans="1:9" x14ac:dyDescent="0.25">
      <c r="A1209" s="406"/>
      <c r="B1209" s="217" t="s">
        <v>1331</v>
      </c>
      <c r="C1209" s="363" t="s">
        <v>3681</v>
      </c>
      <c r="D1209" s="214" t="s">
        <v>535</v>
      </c>
      <c r="E1209" s="235">
        <v>3950</v>
      </c>
      <c r="F1209" s="419">
        <v>41827</v>
      </c>
      <c r="G1209" s="44">
        <v>3950</v>
      </c>
      <c r="H1209" s="243">
        <f t="shared" si="18"/>
        <v>0</v>
      </c>
      <c r="I1209" s="214"/>
    </row>
    <row r="1210" spans="1:9" x14ac:dyDescent="0.25">
      <c r="A1210" s="406"/>
      <c r="B1210" s="285" t="s">
        <v>1817</v>
      </c>
      <c r="C1210" s="361" t="s">
        <v>3878</v>
      </c>
      <c r="D1210" s="58" t="s">
        <v>535</v>
      </c>
      <c r="E1210" s="235">
        <v>705.5</v>
      </c>
      <c r="F1210" s="419">
        <v>41832</v>
      </c>
      <c r="G1210" s="34">
        <v>705.5</v>
      </c>
      <c r="H1210" s="243">
        <f t="shared" si="18"/>
        <v>0</v>
      </c>
      <c r="I1210" s="121"/>
    </row>
    <row r="1211" spans="1:9" x14ac:dyDescent="0.25">
      <c r="A1211" s="406"/>
      <c r="B1211" s="285" t="s">
        <v>1894</v>
      </c>
      <c r="C1211" s="361" t="s">
        <v>3878</v>
      </c>
      <c r="D1211" s="214" t="s">
        <v>535</v>
      </c>
      <c r="E1211" s="235">
        <v>521</v>
      </c>
      <c r="F1211" s="419">
        <v>41833</v>
      </c>
      <c r="G1211" s="44">
        <v>521</v>
      </c>
      <c r="H1211" s="243">
        <f t="shared" si="18"/>
        <v>0</v>
      </c>
      <c r="I1211" s="214"/>
    </row>
    <row r="1212" spans="1:9" x14ac:dyDescent="0.25">
      <c r="A1212" s="406"/>
      <c r="B1212" s="285" t="s">
        <v>1373</v>
      </c>
      <c r="C1212" s="361" t="s">
        <v>3878</v>
      </c>
      <c r="D1212" s="214" t="s">
        <v>535</v>
      </c>
      <c r="E1212" s="235">
        <v>230</v>
      </c>
      <c r="F1212" s="419">
        <v>41841</v>
      </c>
      <c r="G1212" s="44">
        <v>230</v>
      </c>
      <c r="H1212" s="243">
        <f t="shared" si="18"/>
        <v>0</v>
      </c>
      <c r="I1212" s="214"/>
    </row>
    <row r="1213" spans="1:9" x14ac:dyDescent="0.25">
      <c r="A1213" s="406"/>
      <c r="B1213" s="217" t="s">
        <v>1322</v>
      </c>
      <c r="C1213" s="363" t="s">
        <v>3681</v>
      </c>
      <c r="D1213" s="214" t="s">
        <v>3848</v>
      </c>
      <c r="E1213" s="235">
        <v>9772.5</v>
      </c>
      <c r="F1213" s="419">
        <v>41827</v>
      </c>
      <c r="G1213" s="44">
        <v>9772.5</v>
      </c>
      <c r="H1213" s="243">
        <f t="shared" si="18"/>
        <v>0</v>
      </c>
      <c r="I1213" s="214"/>
    </row>
    <row r="1214" spans="1:9" x14ac:dyDescent="0.25">
      <c r="A1214" s="406"/>
      <c r="B1214" s="217" t="s">
        <v>1373</v>
      </c>
      <c r="C1214" s="363" t="s">
        <v>3681</v>
      </c>
      <c r="D1214" s="214" t="s">
        <v>304</v>
      </c>
      <c r="E1214" s="235">
        <v>16467</v>
      </c>
      <c r="F1214" s="419">
        <v>41828</v>
      </c>
      <c r="G1214" s="44">
        <v>16467</v>
      </c>
      <c r="H1214" s="243">
        <f t="shared" si="18"/>
        <v>0</v>
      </c>
      <c r="I1214" s="214"/>
    </row>
    <row r="1215" spans="1:9" x14ac:dyDescent="0.25">
      <c r="A1215" s="406"/>
      <c r="B1215" s="217" t="s">
        <v>1462</v>
      </c>
      <c r="C1215" s="363" t="s">
        <v>3681</v>
      </c>
      <c r="D1215" s="214" t="s">
        <v>304</v>
      </c>
      <c r="E1215" s="235">
        <v>16731</v>
      </c>
      <c r="F1215" s="419">
        <v>41829</v>
      </c>
      <c r="G1215" s="44">
        <v>16731</v>
      </c>
      <c r="H1215" s="243">
        <f t="shared" si="18"/>
        <v>0</v>
      </c>
      <c r="I1215" s="214" t="s">
        <v>217</v>
      </c>
    </row>
    <row r="1216" spans="1:9" x14ac:dyDescent="0.25">
      <c r="A1216" s="406"/>
      <c r="B1216" s="217" t="s">
        <v>1515</v>
      </c>
      <c r="C1216" s="363" t="s">
        <v>3681</v>
      </c>
      <c r="D1216" s="214" t="s">
        <v>304</v>
      </c>
      <c r="E1216" s="235">
        <v>16555</v>
      </c>
      <c r="F1216" s="419">
        <v>41829</v>
      </c>
      <c r="G1216" s="44">
        <v>16555</v>
      </c>
      <c r="H1216" s="243">
        <f t="shared" si="18"/>
        <v>0</v>
      </c>
      <c r="I1216" s="214"/>
    </row>
    <row r="1217" spans="1:10" x14ac:dyDescent="0.25">
      <c r="A1217" s="406"/>
      <c r="B1217" s="285" t="s">
        <v>2102</v>
      </c>
      <c r="C1217" s="361" t="s">
        <v>3878</v>
      </c>
      <c r="D1217" s="214" t="s">
        <v>304</v>
      </c>
      <c r="E1217" s="235">
        <v>17430</v>
      </c>
      <c r="F1217" s="419">
        <v>41836</v>
      </c>
      <c r="G1217" s="44">
        <v>17430</v>
      </c>
      <c r="H1217" s="243">
        <f t="shared" si="18"/>
        <v>0</v>
      </c>
      <c r="I1217" s="214" t="s">
        <v>12</v>
      </c>
    </row>
    <row r="1218" spans="1:10" x14ac:dyDescent="0.25">
      <c r="A1218" s="414">
        <v>41844</v>
      </c>
      <c r="B1218" s="446" t="s">
        <v>1652</v>
      </c>
      <c r="C1218" s="228" t="s">
        <v>4001</v>
      </c>
      <c r="D1218" s="214" t="s">
        <v>304</v>
      </c>
      <c r="E1218" s="235">
        <v>22937</v>
      </c>
      <c r="F1218" s="419">
        <v>41845</v>
      </c>
      <c r="G1218" s="44">
        <v>22937</v>
      </c>
      <c r="H1218" s="243">
        <f t="shared" si="18"/>
        <v>0</v>
      </c>
      <c r="I1218" s="214" t="s">
        <v>27</v>
      </c>
    </row>
    <row r="1219" spans="1:10" x14ac:dyDescent="0.25">
      <c r="A1219" s="406">
        <v>41851</v>
      </c>
      <c r="B1219" s="446" t="s">
        <v>2251</v>
      </c>
      <c r="C1219" s="228" t="s">
        <v>4001</v>
      </c>
      <c r="D1219" s="20" t="s">
        <v>304</v>
      </c>
      <c r="E1219" s="239">
        <v>2925</v>
      </c>
      <c r="F1219" s="421">
        <v>41852</v>
      </c>
      <c r="G1219" s="245">
        <v>2925</v>
      </c>
      <c r="H1219" s="243">
        <f t="shared" ref="H1219:H1282" si="19">E1219-G1219</f>
        <v>0</v>
      </c>
      <c r="I1219" s="20" t="s">
        <v>3978</v>
      </c>
    </row>
    <row r="1220" spans="1:10" x14ac:dyDescent="0.25">
      <c r="A1220" s="406"/>
      <c r="B1220" s="217" t="s">
        <v>2083</v>
      </c>
      <c r="C1220" s="363" t="s">
        <v>3681</v>
      </c>
      <c r="D1220" s="214" t="s">
        <v>2604</v>
      </c>
      <c r="E1220" s="382">
        <v>19809</v>
      </c>
      <c r="F1220" s="419">
        <v>41822</v>
      </c>
      <c r="G1220" s="44">
        <v>19809</v>
      </c>
      <c r="H1220" s="86">
        <f t="shared" si="19"/>
        <v>0</v>
      </c>
      <c r="I1220" s="214" t="s">
        <v>3427</v>
      </c>
    </row>
    <row r="1221" spans="1:10" x14ac:dyDescent="0.25">
      <c r="A1221" s="406"/>
      <c r="B1221" s="217" t="s">
        <v>2185</v>
      </c>
      <c r="C1221" s="363" t="s">
        <v>3681</v>
      </c>
      <c r="D1221" s="214" t="s">
        <v>2604</v>
      </c>
      <c r="E1221" s="382">
        <v>21450</v>
      </c>
      <c r="F1221" s="419">
        <v>41823</v>
      </c>
      <c r="G1221" s="44">
        <v>21450</v>
      </c>
      <c r="H1221" s="86">
        <f t="shared" si="19"/>
        <v>0</v>
      </c>
      <c r="I1221" s="214" t="s">
        <v>3427</v>
      </c>
    </row>
    <row r="1222" spans="1:10" x14ac:dyDescent="0.25">
      <c r="A1222" s="406"/>
      <c r="B1222" s="285" t="s">
        <v>1974</v>
      </c>
      <c r="C1222" s="361" t="s">
        <v>3878</v>
      </c>
      <c r="D1222" s="214" t="s">
        <v>2604</v>
      </c>
      <c r="E1222" s="235">
        <v>20213.5</v>
      </c>
      <c r="F1222" s="419">
        <v>41835</v>
      </c>
      <c r="G1222" s="44">
        <v>20213.5</v>
      </c>
      <c r="H1222" s="243">
        <f t="shared" si="19"/>
        <v>0</v>
      </c>
      <c r="I1222" s="214" t="s">
        <v>30</v>
      </c>
      <c r="J1222" s="24"/>
    </row>
    <row r="1223" spans="1:10" x14ac:dyDescent="0.25">
      <c r="A1223" s="406"/>
      <c r="B1223" s="285" t="s">
        <v>2172</v>
      </c>
      <c r="C1223" s="361" t="s">
        <v>3878</v>
      </c>
      <c r="D1223" s="214" t="s">
        <v>2604</v>
      </c>
      <c r="E1223" s="235">
        <v>16986</v>
      </c>
      <c r="F1223" s="419">
        <v>41837</v>
      </c>
      <c r="G1223" s="44">
        <v>16986</v>
      </c>
      <c r="H1223" s="243">
        <f t="shared" si="19"/>
        <v>0</v>
      </c>
      <c r="I1223" s="214" t="s">
        <v>27</v>
      </c>
    </row>
    <row r="1224" spans="1:10" x14ac:dyDescent="0.25">
      <c r="A1224" s="406"/>
      <c r="B1224" s="285" t="s">
        <v>1426</v>
      </c>
      <c r="C1224" s="361" t="s">
        <v>3878</v>
      </c>
      <c r="D1224" s="20" t="s">
        <v>2604</v>
      </c>
      <c r="E1224" s="239">
        <v>17271</v>
      </c>
      <c r="F1224" s="419">
        <v>41842</v>
      </c>
      <c r="G1224" s="44">
        <v>17271</v>
      </c>
      <c r="H1224" s="243">
        <f t="shared" si="19"/>
        <v>0</v>
      </c>
      <c r="I1224" s="20" t="s">
        <v>27</v>
      </c>
    </row>
    <row r="1225" spans="1:10" x14ac:dyDescent="0.25">
      <c r="A1225" s="406"/>
      <c r="B1225" s="285" t="s">
        <v>1568</v>
      </c>
      <c r="C1225" s="361" t="s">
        <v>3878</v>
      </c>
      <c r="D1225" s="214" t="s">
        <v>2604</v>
      </c>
      <c r="E1225" s="235">
        <v>23153.5</v>
      </c>
      <c r="F1225" s="419">
        <v>41844</v>
      </c>
      <c r="G1225" s="44">
        <v>23153.5</v>
      </c>
      <c r="H1225" s="243">
        <f t="shared" si="19"/>
        <v>0</v>
      </c>
      <c r="I1225" s="214" t="s">
        <v>12</v>
      </c>
    </row>
    <row r="1226" spans="1:10" x14ac:dyDescent="0.25">
      <c r="A1226" s="414">
        <v>41848</v>
      </c>
      <c r="B1226" s="446" t="s">
        <v>2009</v>
      </c>
      <c r="C1226" s="228" t="s">
        <v>4001</v>
      </c>
      <c r="D1226" s="20" t="s">
        <v>2604</v>
      </c>
      <c r="E1226" s="235">
        <v>11941.6</v>
      </c>
      <c r="F1226" s="419">
        <v>41849</v>
      </c>
      <c r="G1226" s="44">
        <v>11941.6</v>
      </c>
      <c r="H1226" s="243">
        <f t="shared" si="19"/>
        <v>0</v>
      </c>
      <c r="I1226" s="214" t="s">
        <v>3978</v>
      </c>
    </row>
    <row r="1227" spans="1:10" x14ac:dyDescent="0.25">
      <c r="A1227" s="414">
        <v>41850</v>
      </c>
      <c r="B1227" s="446" t="s">
        <v>2188</v>
      </c>
      <c r="C1227" s="228" t="s">
        <v>4001</v>
      </c>
      <c r="D1227" s="214" t="s">
        <v>2604</v>
      </c>
      <c r="E1227" s="235">
        <v>24284</v>
      </c>
      <c r="F1227" s="419">
        <v>41851</v>
      </c>
      <c r="G1227" s="44">
        <v>24284</v>
      </c>
      <c r="H1227" s="243">
        <f t="shared" si="19"/>
        <v>0</v>
      </c>
      <c r="I1227" s="214" t="s">
        <v>27</v>
      </c>
    </row>
    <row r="1228" spans="1:10" x14ac:dyDescent="0.25">
      <c r="A1228" s="406"/>
      <c r="B1228" s="217" t="s">
        <v>2141</v>
      </c>
      <c r="C1228" s="363" t="s">
        <v>3681</v>
      </c>
      <c r="D1228" s="214" t="s">
        <v>330</v>
      </c>
      <c r="E1228" s="382">
        <v>4343</v>
      </c>
      <c r="F1228" s="419">
        <v>41822</v>
      </c>
      <c r="G1228" s="44">
        <v>4343</v>
      </c>
      <c r="H1228" s="86">
        <f t="shared" si="19"/>
        <v>0</v>
      </c>
      <c r="I1228" s="214" t="s">
        <v>217</v>
      </c>
    </row>
    <row r="1229" spans="1:10" x14ac:dyDescent="0.25">
      <c r="A1229" s="406"/>
      <c r="B1229" s="217" t="s">
        <v>1479</v>
      </c>
      <c r="C1229" s="363" t="s">
        <v>3681</v>
      </c>
      <c r="D1229" s="214" t="s">
        <v>330</v>
      </c>
      <c r="E1229" s="235">
        <v>4901.6000000000004</v>
      </c>
      <c r="F1229" s="419">
        <v>41828</v>
      </c>
      <c r="G1229" s="44">
        <v>4901.6000000000004</v>
      </c>
      <c r="H1229" s="243">
        <f t="shared" si="19"/>
        <v>0</v>
      </c>
      <c r="I1229" s="214" t="s">
        <v>21</v>
      </c>
    </row>
    <row r="1230" spans="1:10" x14ac:dyDescent="0.25">
      <c r="A1230" s="406"/>
      <c r="B1230" s="285" t="s">
        <v>2165</v>
      </c>
      <c r="C1230" s="361" t="s">
        <v>3878</v>
      </c>
      <c r="D1230" s="214" t="s">
        <v>330</v>
      </c>
      <c r="E1230" s="235">
        <v>5505</v>
      </c>
      <c r="F1230" s="419">
        <v>41837</v>
      </c>
      <c r="G1230" s="44">
        <v>5505</v>
      </c>
      <c r="H1230" s="243">
        <f t="shared" si="19"/>
        <v>0</v>
      </c>
      <c r="I1230" s="214" t="s">
        <v>27</v>
      </c>
    </row>
    <row r="1231" spans="1:10" x14ac:dyDescent="0.25">
      <c r="A1231" s="414">
        <v>41844</v>
      </c>
      <c r="B1231" s="285" t="s">
        <v>1582</v>
      </c>
      <c r="C1231" s="361" t="s">
        <v>3878</v>
      </c>
      <c r="D1231" s="214" t="s">
        <v>330</v>
      </c>
      <c r="E1231" s="235">
        <v>6042</v>
      </c>
      <c r="F1231" s="419">
        <v>41844</v>
      </c>
      <c r="G1231" s="44">
        <v>6042</v>
      </c>
      <c r="H1231" s="243">
        <f t="shared" si="19"/>
        <v>0</v>
      </c>
      <c r="I1231" s="58" t="s">
        <v>2852</v>
      </c>
    </row>
    <row r="1232" spans="1:10" x14ac:dyDescent="0.25">
      <c r="A1232" s="406">
        <v>41849</v>
      </c>
      <c r="B1232" s="446" t="s">
        <v>2053</v>
      </c>
      <c r="C1232" s="228" t="s">
        <v>4001</v>
      </c>
      <c r="D1232" s="20" t="s">
        <v>330</v>
      </c>
      <c r="E1232" s="239">
        <v>6571.5</v>
      </c>
      <c r="F1232" s="419">
        <v>41849</v>
      </c>
      <c r="G1232" s="44">
        <v>6571.5</v>
      </c>
      <c r="H1232" s="243">
        <f t="shared" si="19"/>
        <v>0</v>
      </c>
      <c r="I1232" s="20" t="s">
        <v>12</v>
      </c>
    </row>
    <row r="1233" spans="1:9" x14ac:dyDescent="0.25">
      <c r="A1233" s="406"/>
      <c r="B1233" s="217" t="s">
        <v>1574</v>
      </c>
      <c r="C1233" s="363" t="s">
        <v>3681</v>
      </c>
      <c r="D1233" s="214" t="s">
        <v>3874</v>
      </c>
      <c r="E1233" s="235">
        <v>1665.5</v>
      </c>
      <c r="F1233" s="419">
        <v>41830</v>
      </c>
      <c r="G1233" s="44">
        <v>1665.5</v>
      </c>
      <c r="H1233" s="243">
        <f t="shared" si="19"/>
        <v>0</v>
      </c>
      <c r="I1233" s="214" t="s">
        <v>30</v>
      </c>
    </row>
    <row r="1234" spans="1:9" x14ac:dyDescent="0.25">
      <c r="A1234" s="406">
        <v>41835</v>
      </c>
      <c r="B1234" s="285" t="s">
        <v>2016</v>
      </c>
      <c r="C1234" s="361" t="s">
        <v>3878</v>
      </c>
      <c r="D1234" s="214" t="s">
        <v>2652</v>
      </c>
      <c r="E1234" s="235">
        <v>2758.5</v>
      </c>
      <c r="F1234" s="419">
        <v>41835</v>
      </c>
      <c r="G1234" s="44">
        <v>2758.5</v>
      </c>
      <c r="H1234" s="243">
        <f t="shared" si="19"/>
        <v>0</v>
      </c>
      <c r="I1234" s="214" t="s">
        <v>12</v>
      </c>
    </row>
    <row r="1235" spans="1:9" x14ac:dyDescent="0.25">
      <c r="A1235" s="406"/>
      <c r="B1235" s="285" t="s">
        <v>2269</v>
      </c>
      <c r="C1235" s="361" t="s">
        <v>3878</v>
      </c>
      <c r="D1235" s="214" t="s">
        <v>2652</v>
      </c>
      <c r="E1235" s="235">
        <v>2453</v>
      </c>
      <c r="F1235" s="419">
        <v>41838</v>
      </c>
      <c r="G1235" s="44">
        <v>2453</v>
      </c>
      <c r="H1235" s="243">
        <f t="shared" si="19"/>
        <v>0</v>
      </c>
      <c r="I1235" s="214" t="s">
        <v>21</v>
      </c>
    </row>
    <row r="1236" spans="1:9" x14ac:dyDescent="0.25">
      <c r="A1236" s="406"/>
      <c r="B1236" s="217" t="s">
        <v>1288</v>
      </c>
      <c r="C1236" s="363" t="s">
        <v>3681</v>
      </c>
      <c r="D1236" s="214" t="s">
        <v>321</v>
      </c>
      <c r="E1236" s="382">
        <v>4166.5</v>
      </c>
      <c r="F1236" s="419">
        <v>41826</v>
      </c>
      <c r="G1236" s="44">
        <v>4166.5</v>
      </c>
      <c r="H1236" s="243">
        <f t="shared" si="19"/>
        <v>0</v>
      </c>
      <c r="I1236" s="214"/>
    </row>
    <row r="1237" spans="1:9" x14ac:dyDescent="0.25">
      <c r="A1237" s="406"/>
      <c r="B1237" s="217" t="s">
        <v>1339</v>
      </c>
      <c r="C1237" s="363" t="s">
        <v>3681</v>
      </c>
      <c r="D1237" s="214" t="s">
        <v>321</v>
      </c>
      <c r="E1237" s="235">
        <v>3180</v>
      </c>
      <c r="F1237" s="419">
        <v>41827</v>
      </c>
      <c r="G1237" s="44">
        <v>3180</v>
      </c>
      <c r="H1237" s="243">
        <f t="shared" si="19"/>
        <v>0</v>
      </c>
      <c r="I1237" s="214"/>
    </row>
    <row r="1238" spans="1:9" x14ac:dyDescent="0.25">
      <c r="A1238" s="406"/>
      <c r="B1238" s="285" t="s">
        <v>1963</v>
      </c>
      <c r="C1238" s="361" t="s">
        <v>3878</v>
      </c>
      <c r="D1238" s="214" t="s">
        <v>321</v>
      </c>
      <c r="E1238" s="235">
        <v>1152.5</v>
      </c>
      <c r="F1238" s="419">
        <v>41834</v>
      </c>
      <c r="G1238" s="44">
        <v>1152.5</v>
      </c>
      <c r="H1238" s="243">
        <f t="shared" si="19"/>
        <v>0</v>
      </c>
      <c r="I1238" s="214"/>
    </row>
    <row r="1239" spans="1:9" x14ac:dyDescent="0.25">
      <c r="A1239" s="406"/>
      <c r="B1239" s="285" t="s">
        <v>2141</v>
      </c>
      <c r="C1239" s="361" t="s">
        <v>3878</v>
      </c>
      <c r="D1239" s="214" t="s">
        <v>321</v>
      </c>
      <c r="E1239" s="235">
        <v>1752</v>
      </c>
      <c r="F1239" s="419">
        <v>41836</v>
      </c>
      <c r="G1239" s="44">
        <v>1752</v>
      </c>
      <c r="H1239" s="243">
        <f t="shared" si="19"/>
        <v>0</v>
      </c>
      <c r="I1239" s="214"/>
    </row>
    <row r="1240" spans="1:9" x14ac:dyDescent="0.25">
      <c r="A1240" s="406"/>
      <c r="B1240" s="285" t="s">
        <v>1141</v>
      </c>
      <c r="C1240" s="361" t="s">
        <v>3878</v>
      </c>
      <c r="D1240" s="214" t="s">
        <v>321</v>
      </c>
      <c r="E1240" s="235">
        <v>4295</v>
      </c>
      <c r="F1240" s="419">
        <v>41838</v>
      </c>
      <c r="G1240" s="44">
        <v>4295</v>
      </c>
      <c r="H1240" s="243">
        <f t="shared" si="19"/>
        <v>0</v>
      </c>
      <c r="I1240" s="214"/>
    </row>
    <row r="1241" spans="1:9" x14ac:dyDescent="0.25">
      <c r="A1241" s="406"/>
      <c r="B1241" s="285" t="s">
        <v>1312</v>
      </c>
      <c r="C1241" s="361" t="s">
        <v>3878</v>
      </c>
      <c r="D1241" s="214" t="s">
        <v>321</v>
      </c>
      <c r="E1241" s="235">
        <v>2706</v>
      </c>
      <c r="F1241" s="419">
        <v>41840</v>
      </c>
      <c r="G1241" s="44">
        <v>2706</v>
      </c>
      <c r="H1241" s="243">
        <f t="shared" si="19"/>
        <v>0</v>
      </c>
      <c r="I1241" s="214"/>
    </row>
    <row r="1242" spans="1:9" x14ac:dyDescent="0.25">
      <c r="A1242" s="406"/>
      <c r="B1242" s="285" t="s">
        <v>1364</v>
      </c>
      <c r="C1242" s="361" t="s">
        <v>3878</v>
      </c>
      <c r="D1242" s="214" t="s">
        <v>321</v>
      </c>
      <c r="E1242" s="235">
        <v>1299</v>
      </c>
      <c r="F1242" s="419">
        <v>41841</v>
      </c>
      <c r="G1242" s="44">
        <v>1299</v>
      </c>
      <c r="H1242" s="243">
        <f t="shared" si="19"/>
        <v>0</v>
      </c>
      <c r="I1242" s="214"/>
    </row>
    <row r="1243" spans="1:9" x14ac:dyDescent="0.25">
      <c r="A1243" s="406"/>
      <c r="B1243" s="217" t="s">
        <v>2275</v>
      </c>
      <c r="C1243" s="363" t="s">
        <v>3681</v>
      </c>
      <c r="D1243" s="214" t="s">
        <v>765</v>
      </c>
      <c r="E1243" s="382">
        <v>929.5</v>
      </c>
      <c r="F1243" s="419">
        <v>41825</v>
      </c>
      <c r="G1243" s="44">
        <v>929.5</v>
      </c>
      <c r="H1243" s="243">
        <f t="shared" si="19"/>
        <v>0</v>
      </c>
      <c r="I1243" s="214" t="s">
        <v>27</v>
      </c>
    </row>
    <row r="1244" spans="1:9" x14ac:dyDescent="0.25">
      <c r="A1244" s="406"/>
      <c r="B1244" s="285" t="s">
        <v>2312</v>
      </c>
      <c r="C1244" s="361" t="s">
        <v>3878</v>
      </c>
      <c r="D1244" s="20" t="s">
        <v>3688</v>
      </c>
      <c r="E1244" s="235">
        <v>69164.5</v>
      </c>
      <c r="F1244" s="432" t="s">
        <v>4049</v>
      </c>
      <c r="G1244" s="245">
        <v>69164.5</v>
      </c>
      <c r="H1244" s="243">
        <f t="shared" si="19"/>
        <v>0</v>
      </c>
      <c r="I1244" s="58"/>
    </row>
    <row r="1245" spans="1:9" x14ac:dyDescent="0.25">
      <c r="A1245" s="406"/>
      <c r="B1245" s="285" t="s">
        <v>2196</v>
      </c>
      <c r="C1245" s="361" t="s">
        <v>3878</v>
      </c>
      <c r="D1245" s="214" t="s">
        <v>2741</v>
      </c>
      <c r="E1245" s="235">
        <v>2412</v>
      </c>
      <c r="F1245" s="419">
        <v>41837</v>
      </c>
      <c r="G1245" s="44">
        <v>2412</v>
      </c>
      <c r="H1245" s="243">
        <f t="shared" si="19"/>
        <v>0</v>
      </c>
      <c r="I1245" s="214"/>
    </row>
    <row r="1246" spans="1:9" x14ac:dyDescent="0.25">
      <c r="A1246" s="406"/>
      <c r="B1246" s="217" t="s">
        <v>1247</v>
      </c>
      <c r="C1246" s="363" t="s">
        <v>3681</v>
      </c>
      <c r="D1246" s="214" t="s">
        <v>523</v>
      </c>
      <c r="E1246" s="382">
        <v>5526</v>
      </c>
      <c r="F1246" s="419">
        <v>41832</v>
      </c>
      <c r="G1246" s="34">
        <v>5526</v>
      </c>
      <c r="H1246" s="243">
        <f t="shared" si="19"/>
        <v>0</v>
      </c>
      <c r="I1246" s="121"/>
    </row>
    <row r="1247" spans="1:9" x14ac:dyDescent="0.25">
      <c r="A1247" s="406"/>
      <c r="B1247" s="285" t="s">
        <v>1847</v>
      </c>
      <c r="C1247" s="361" t="s">
        <v>3878</v>
      </c>
      <c r="D1247" s="58" t="s">
        <v>523</v>
      </c>
      <c r="E1247" s="235">
        <v>11797</v>
      </c>
      <c r="F1247" s="425">
        <v>41836</v>
      </c>
      <c r="G1247" s="34">
        <v>11797</v>
      </c>
      <c r="H1247" s="243">
        <f t="shared" si="19"/>
        <v>0</v>
      </c>
      <c r="I1247" s="121"/>
    </row>
    <row r="1248" spans="1:9" x14ac:dyDescent="0.25">
      <c r="A1248" s="406"/>
      <c r="B1248" s="285" t="s">
        <v>2012</v>
      </c>
      <c r="C1248" s="361" t="s">
        <v>3878</v>
      </c>
      <c r="D1248" s="214" t="s">
        <v>523</v>
      </c>
      <c r="E1248" s="235">
        <v>1872</v>
      </c>
      <c r="F1248" s="419">
        <v>41834</v>
      </c>
      <c r="G1248" s="44">
        <v>1872</v>
      </c>
      <c r="H1248" s="243">
        <f t="shared" si="19"/>
        <v>0</v>
      </c>
      <c r="I1248" s="214"/>
    </row>
    <row r="1249" spans="1:9" x14ac:dyDescent="0.25">
      <c r="A1249" s="406"/>
      <c r="B1249" s="285" t="s">
        <v>1246</v>
      </c>
      <c r="C1249" s="361" t="s">
        <v>3878</v>
      </c>
      <c r="D1249" s="214" t="s">
        <v>523</v>
      </c>
      <c r="E1249" s="235">
        <v>8280</v>
      </c>
      <c r="F1249" s="419">
        <v>41843</v>
      </c>
      <c r="G1249" s="44">
        <v>8280</v>
      </c>
      <c r="H1249" s="243">
        <f t="shared" si="19"/>
        <v>0</v>
      </c>
      <c r="I1249" s="214"/>
    </row>
    <row r="1250" spans="1:9" x14ac:dyDescent="0.25">
      <c r="A1250" s="414">
        <v>41846</v>
      </c>
      <c r="B1250" s="446" t="s">
        <v>1872</v>
      </c>
      <c r="C1250" s="228" t="s">
        <v>4001</v>
      </c>
      <c r="D1250" s="214" t="s">
        <v>523</v>
      </c>
      <c r="E1250" s="235">
        <v>16658</v>
      </c>
      <c r="F1250" s="421">
        <v>41857</v>
      </c>
      <c r="G1250" s="245">
        <v>16658</v>
      </c>
      <c r="H1250" s="243">
        <f t="shared" si="19"/>
        <v>0</v>
      </c>
      <c r="I1250" s="121"/>
    </row>
    <row r="1251" spans="1:9" x14ac:dyDescent="0.25">
      <c r="A1251" s="406"/>
      <c r="B1251" s="285" t="s">
        <v>1784</v>
      </c>
      <c r="C1251" s="361" t="s">
        <v>3878</v>
      </c>
      <c r="D1251" s="58" t="s">
        <v>3897</v>
      </c>
      <c r="E1251" s="235">
        <v>7712</v>
      </c>
      <c r="F1251" s="419">
        <v>41832</v>
      </c>
      <c r="G1251" s="34">
        <v>7712</v>
      </c>
      <c r="H1251" s="243">
        <f t="shared" si="19"/>
        <v>0</v>
      </c>
      <c r="I1251" s="121"/>
    </row>
    <row r="1252" spans="1:9" x14ac:dyDescent="0.25">
      <c r="A1252" s="406"/>
      <c r="B1252" s="217" t="s">
        <v>1164</v>
      </c>
      <c r="C1252" s="363" t="s">
        <v>3681</v>
      </c>
      <c r="D1252" s="214" t="s">
        <v>3841</v>
      </c>
      <c r="E1252" s="382">
        <v>5445</v>
      </c>
      <c r="F1252" s="419">
        <v>41825</v>
      </c>
      <c r="G1252" s="44">
        <v>5445</v>
      </c>
      <c r="H1252" s="243">
        <f t="shared" si="19"/>
        <v>0</v>
      </c>
      <c r="I1252" s="214"/>
    </row>
    <row r="1253" spans="1:9" x14ac:dyDescent="0.25">
      <c r="A1253" s="406"/>
      <c r="B1253" s="217" t="s">
        <v>2044</v>
      </c>
      <c r="C1253" s="363" t="s">
        <v>3681</v>
      </c>
      <c r="D1253" s="214" t="s">
        <v>14</v>
      </c>
      <c r="E1253" s="382">
        <v>8376</v>
      </c>
      <c r="F1253" s="419">
        <v>41821</v>
      </c>
      <c r="G1253" s="44">
        <v>8376</v>
      </c>
      <c r="H1253" s="86">
        <f t="shared" si="19"/>
        <v>0</v>
      </c>
      <c r="I1253" s="214" t="s">
        <v>217</v>
      </c>
    </row>
    <row r="1254" spans="1:9" x14ac:dyDescent="0.25">
      <c r="A1254" s="406">
        <v>41822</v>
      </c>
      <c r="B1254" s="217" t="s">
        <v>2127</v>
      </c>
      <c r="C1254" s="363" t="s">
        <v>3681</v>
      </c>
      <c r="D1254" s="214" t="s">
        <v>14</v>
      </c>
      <c r="E1254" s="382">
        <v>8358</v>
      </c>
      <c r="F1254" s="419">
        <v>41823</v>
      </c>
      <c r="G1254" s="44">
        <v>8358</v>
      </c>
      <c r="H1254" s="86">
        <f t="shared" si="19"/>
        <v>0</v>
      </c>
      <c r="I1254" s="214" t="s">
        <v>12</v>
      </c>
    </row>
    <row r="1255" spans="1:9" x14ac:dyDescent="0.25">
      <c r="A1255" s="406"/>
      <c r="B1255" s="217" t="s">
        <v>2190</v>
      </c>
      <c r="C1255" s="363" t="s">
        <v>3681</v>
      </c>
      <c r="D1255" s="214" t="s">
        <v>14</v>
      </c>
      <c r="E1255" s="382">
        <v>11244</v>
      </c>
      <c r="F1255" s="419">
        <v>41823</v>
      </c>
      <c r="G1255" s="44">
        <v>11244</v>
      </c>
      <c r="H1255" s="86">
        <f t="shared" si="19"/>
        <v>0</v>
      </c>
      <c r="I1255" s="214" t="s">
        <v>217</v>
      </c>
    </row>
    <row r="1256" spans="1:9" x14ac:dyDescent="0.25">
      <c r="A1256" s="406">
        <v>41824</v>
      </c>
      <c r="B1256" s="217" t="s">
        <v>2283</v>
      </c>
      <c r="C1256" s="363" t="s">
        <v>3681</v>
      </c>
      <c r="D1256" s="214" t="s">
        <v>14</v>
      </c>
      <c r="E1256" s="382">
        <v>10620</v>
      </c>
      <c r="F1256" s="419">
        <v>41824</v>
      </c>
      <c r="G1256" s="44">
        <v>10620</v>
      </c>
      <c r="H1256" s="243">
        <f t="shared" si="19"/>
        <v>0</v>
      </c>
      <c r="I1256" s="214" t="s">
        <v>12</v>
      </c>
    </row>
    <row r="1257" spans="1:9" x14ac:dyDescent="0.25">
      <c r="A1257" s="406"/>
      <c r="B1257" s="217" t="s">
        <v>1161</v>
      </c>
      <c r="C1257" s="363" t="s">
        <v>3681</v>
      </c>
      <c r="D1257" s="214" t="s">
        <v>14</v>
      </c>
      <c r="E1257" s="382">
        <v>8242</v>
      </c>
      <c r="F1257" s="419">
        <v>41825</v>
      </c>
      <c r="G1257" s="44">
        <v>8242</v>
      </c>
      <c r="H1257" s="243">
        <f t="shared" si="19"/>
        <v>0</v>
      </c>
      <c r="I1257" s="214" t="s">
        <v>3803</v>
      </c>
    </row>
    <row r="1258" spans="1:9" x14ac:dyDescent="0.25">
      <c r="A1258" s="409"/>
      <c r="B1258" s="217" t="s">
        <v>1184</v>
      </c>
      <c r="C1258" s="363" t="s">
        <v>3681</v>
      </c>
      <c r="D1258" s="214" t="s">
        <v>14</v>
      </c>
      <c r="E1258" s="382">
        <v>4164</v>
      </c>
      <c r="F1258" s="419">
        <v>41825</v>
      </c>
      <c r="G1258" s="44">
        <v>4164</v>
      </c>
      <c r="H1258" s="243">
        <f t="shared" si="19"/>
        <v>0</v>
      </c>
      <c r="I1258" s="121" t="s">
        <v>217</v>
      </c>
    </row>
    <row r="1259" spans="1:9" x14ac:dyDescent="0.25">
      <c r="A1259" s="406"/>
      <c r="B1259" s="217" t="s">
        <v>1250</v>
      </c>
      <c r="C1259" s="363" t="s">
        <v>3681</v>
      </c>
      <c r="D1259" s="214" t="s">
        <v>14</v>
      </c>
      <c r="E1259" s="382">
        <v>21396</v>
      </c>
      <c r="F1259" s="419">
        <v>41827</v>
      </c>
      <c r="G1259" s="34">
        <v>21396</v>
      </c>
      <c r="H1259" s="243">
        <f t="shared" si="19"/>
        <v>0</v>
      </c>
      <c r="I1259" s="52" t="s">
        <v>65</v>
      </c>
    </row>
    <row r="1260" spans="1:9" x14ac:dyDescent="0.25">
      <c r="A1260" s="406"/>
      <c r="B1260" s="217" t="s">
        <v>1301</v>
      </c>
      <c r="C1260" s="363" t="s">
        <v>3681</v>
      </c>
      <c r="D1260" s="214" t="s">
        <v>14</v>
      </c>
      <c r="E1260" s="235">
        <v>8250.6</v>
      </c>
      <c r="F1260" s="419">
        <v>41827</v>
      </c>
      <c r="G1260" s="44">
        <v>8250.6</v>
      </c>
      <c r="H1260" s="243">
        <f t="shared" si="19"/>
        <v>0</v>
      </c>
      <c r="I1260" s="214"/>
    </row>
    <row r="1261" spans="1:9" x14ac:dyDescent="0.25">
      <c r="A1261" s="406"/>
      <c r="B1261" s="217" t="s">
        <v>1404</v>
      </c>
      <c r="C1261" s="363" t="s">
        <v>3681</v>
      </c>
      <c r="D1261" s="214" t="s">
        <v>14</v>
      </c>
      <c r="E1261" s="235">
        <v>7064.4</v>
      </c>
      <c r="F1261" s="419">
        <v>41829</v>
      </c>
      <c r="G1261" s="44">
        <v>7064.4</v>
      </c>
      <c r="H1261" s="243">
        <f t="shared" si="19"/>
        <v>0</v>
      </c>
      <c r="I1261" s="214"/>
    </row>
    <row r="1262" spans="1:9" x14ac:dyDescent="0.25">
      <c r="A1262" s="406"/>
      <c r="B1262" s="217" t="s">
        <v>1411</v>
      </c>
      <c r="C1262" s="363" t="s">
        <v>3681</v>
      </c>
      <c r="D1262" s="214" t="s">
        <v>14</v>
      </c>
      <c r="E1262" s="235">
        <v>1866</v>
      </c>
      <c r="F1262" s="419">
        <v>41828</v>
      </c>
      <c r="G1262" s="44">
        <v>1866</v>
      </c>
      <c r="H1262" s="243">
        <f t="shared" si="19"/>
        <v>0</v>
      </c>
      <c r="I1262" s="214"/>
    </row>
    <row r="1263" spans="1:9" x14ac:dyDescent="0.25">
      <c r="A1263" s="406"/>
      <c r="B1263" s="217" t="s">
        <v>1481</v>
      </c>
      <c r="C1263" s="363" t="s">
        <v>3681</v>
      </c>
      <c r="D1263" s="214" t="s">
        <v>14</v>
      </c>
      <c r="E1263" s="235">
        <v>14000.5</v>
      </c>
      <c r="F1263" s="419">
        <v>41829</v>
      </c>
      <c r="G1263" s="44">
        <v>14000.5</v>
      </c>
      <c r="H1263" s="243">
        <f t="shared" si="19"/>
        <v>0</v>
      </c>
      <c r="I1263" s="214" t="s">
        <v>12</v>
      </c>
    </row>
    <row r="1264" spans="1:9" x14ac:dyDescent="0.25">
      <c r="A1264" s="406"/>
      <c r="B1264" s="217" t="s">
        <v>1559</v>
      </c>
      <c r="C1264" s="363" t="s">
        <v>3681</v>
      </c>
      <c r="D1264" s="214" t="s">
        <v>14</v>
      </c>
      <c r="E1264" s="235">
        <v>10790</v>
      </c>
      <c r="F1264" s="419">
        <v>41830</v>
      </c>
      <c r="G1264" s="44">
        <v>10790</v>
      </c>
      <c r="H1264" s="243">
        <f t="shared" si="19"/>
        <v>0</v>
      </c>
      <c r="I1264" s="214"/>
    </row>
    <row r="1265" spans="1:9" x14ac:dyDescent="0.25">
      <c r="A1265" s="406"/>
      <c r="B1265" s="285" t="s">
        <v>1660</v>
      </c>
      <c r="C1265" s="361" t="s">
        <v>3878</v>
      </c>
      <c r="D1265" s="58" t="s">
        <v>14</v>
      </c>
      <c r="E1265" s="235">
        <v>15274</v>
      </c>
      <c r="F1265" s="425">
        <v>41831</v>
      </c>
      <c r="G1265" s="34">
        <v>15274</v>
      </c>
      <c r="H1265" s="243">
        <f t="shared" si="19"/>
        <v>0</v>
      </c>
      <c r="I1265" s="121" t="s">
        <v>30</v>
      </c>
    </row>
    <row r="1266" spans="1:9" x14ac:dyDescent="0.25">
      <c r="A1266" s="406"/>
      <c r="B1266" s="285" t="s">
        <v>1772</v>
      </c>
      <c r="C1266" s="361" t="s">
        <v>3878</v>
      </c>
      <c r="D1266" s="58" t="s">
        <v>14</v>
      </c>
      <c r="E1266" s="235">
        <v>12536</v>
      </c>
      <c r="F1266" s="419">
        <v>41832</v>
      </c>
      <c r="G1266" s="34">
        <v>12536</v>
      </c>
      <c r="H1266" s="243">
        <f t="shared" si="19"/>
        <v>0</v>
      </c>
      <c r="I1266" s="121" t="s">
        <v>30</v>
      </c>
    </row>
    <row r="1267" spans="1:9" x14ac:dyDescent="0.25">
      <c r="A1267" s="406"/>
      <c r="B1267" s="285" t="s">
        <v>1855</v>
      </c>
      <c r="C1267" s="361" t="s">
        <v>3878</v>
      </c>
      <c r="D1267" s="58" t="s">
        <v>14</v>
      </c>
      <c r="E1267" s="235">
        <v>12350</v>
      </c>
      <c r="F1267" s="425">
        <v>41834</v>
      </c>
      <c r="G1267" s="34">
        <v>12350</v>
      </c>
      <c r="H1267" s="243">
        <f t="shared" si="19"/>
        <v>0</v>
      </c>
      <c r="I1267" s="121" t="s">
        <v>21</v>
      </c>
    </row>
    <row r="1268" spans="1:9" x14ac:dyDescent="0.25">
      <c r="A1268" s="406"/>
      <c r="B1268" s="285" t="s">
        <v>1869</v>
      </c>
      <c r="C1268" s="361" t="s">
        <v>3878</v>
      </c>
      <c r="D1268" s="214" t="s">
        <v>14</v>
      </c>
      <c r="E1268" s="235">
        <v>2200</v>
      </c>
      <c r="F1268" s="419">
        <v>41834</v>
      </c>
      <c r="G1268" s="44">
        <v>2200</v>
      </c>
      <c r="H1268" s="243">
        <f t="shared" si="19"/>
        <v>0</v>
      </c>
      <c r="I1268" s="214"/>
    </row>
    <row r="1269" spans="1:9" x14ac:dyDescent="0.25">
      <c r="A1269" s="406"/>
      <c r="B1269" s="285" t="s">
        <v>1911</v>
      </c>
      <c r="C1269" s="361" t="s">
        <v>3878</v>
      </c>
      <c r="D1269" s="214" t="s">
        <v>14</v>
      </c>
      <c r="E1269" s="235">
        <v>9721</v>
      </c>
      <c r="F1269" s="419">
        <v>41834</v>
      </c>
      <c r="G1269" s="44">
        <v>9721</v>
      </c>
      <c r="H1269" s="243">
        <f t="shared" si="19"/>
        <v>0</v>
      </c>
      <c r="I1269" s="214"/>
    </row>
    <row r="1270" spans="1:9" x14ac:dyDescent="0.25">
      <c r="A1270" s="406"/>
      <c r="B1270" s="285" t="s">
        <v>1925</v>
      </c>
      <c r="C1270" s="361" t="s">
        <v>3878</v>
      </c>
      <c r="D1270" s="214" t="s">
        <v>14</v>
      </c>
      <c r="E1270" s="235">
        <v>4329</v>
      </c>
      <c r="F1270" s="419">
        <v>41834</v>
      </c>
      <c r="G1270" s="44">
        <v>4329</v>
      </c>
      <c r="H1270" s="243">
        <f t="shared" si="19"/>
        <v>0</v>
      </c>
      <c r="I1270" s="214"/>
    </row>
    <row r="1271" spans="1:9" x14ac:dyDescent="0.25">
      <c r="A1271" s="406"/>
      <c r="B1271" s="285" t="s">
        <v>2017</v>
      </c>
      <c r="C1271" s="361" t="s">
        <v>3878</v>
      </c>
      <c r="D1271" s="214" t="s">
        <v>14</v>
      </c>
      <c r="E1271" s="235">
        <v>9840</v>
      </c>
      <c r="F1271" s="419">
        <v>41835</v>
      </c>
      <c r="G1271" s="44">
        <v>9840</v>
      </c>
      <c r="H1271" s="243">
        <f t="shared" si="19"/>
        <v>0</v>
      </c>
      <c r="I1271" s="214" t="s">
        <v>12</v>
      </c>
    </row>
    <row r="1272" spans="1:9" x14ac:dyDescent="0.25">
      <c r="A1272" s="406"/>
      <c r="B1272" s="285" t="s">
        <v>2030</v>
      </c>
      <c r="C1272" s="361" t="s">
        <v>3878</v>
      </c>
      <c r="D1272" s="214" t="s">
        <v>14</v>
      </c>
      <c r="E1272" s="235">
        <v>1680</v>
      </c>
      <c r="F1272" s="419">
        <v>41835</v>
      </c>
      <c r="G1272" s="44">
        <v>1680</v>
      </c>
      <c r="H1272" s="243">
        <f t="shared" si="19"/>
        <v>0</v>
      </c>
      <c r="I1272" s="214"/>
    </row>
    <row r="1273" spans="1:9" x14ac:dyDescent="0.25">
      <c r="A1273" s="406"/>
      <c r="B1273" s="285" t="s">
        <v>2113</v>
      </c>
      <c r="C1273" s="361" t="s">
        <v>3878</v>
      </c>
      <c r="D1273" s="214" t="s">
        <v>14</v>
      </c>
      <c r="E1273" s="235">
        <v>11231</v>
      </c>
      <c r="F1273" s="419">
        <v>41836</v>
      </c>
      <c r="G1273" s="44">
        <v>11231</v>
      </c>
      <c r="H1273" s="243">
        <f t="shared" si="19"/>
        <v>0</v>
      </c>
      <c r="I1273" s="214" t="s">
        <v>30</v>
      </c>
    </row>
    <row r="1274" spans="1:9" x14ac:dyDescent="0.25">
      <c r="A1274" s="406"/>
      <c r="B1274" s="285" t="s">
        <v>2135</v>
      </c>
      <c r="C1274" s="361" t="s">
        <v>3878</v>
      </c>
      <c r="D1274" s="214" t="s">
        <v>14</v>
      </c>
      <c r="E1274" s="235">
        <v>4576</v>
      </c>
      <c r="F1274" s="419">
        <v>41836</v>
      </c>
      <c r="G1274" s="44">
        <v>4576</v>
      </c>
      <c r="H1274" s="243">
        <f t="shared" si="19"/>
        <v>0</v>
      </c>
      <c r="I1274" s="214"/>
    </row>
    <row r="1275" spans="1:9" x14ac:dyDescent="0.25">
      <c r="A1275" s="406"/>
      <c r="B1275" s="285" t="s">
        <v>2191</v>
      </c>
      <c r="C1275" s="361" t="s">
        <v>3878</v>
      </c>
      <c r="D1275" s="214" t="s">
        <v>14</v>
      </c>
      <c r="E1275" s="235">
        <v>9667</v>
      </c>
      <c r="F1275" s="419">
        <v>41837</v>
      </c>
      <c r="G1275" s="44">
        <v>9667</v>
      </c>
      <c r="H1275" s="243">
        <f t="shared" si="19"/>
        <v>0</v>
      </c>
      <c r="I1275" s="58" t="s">
        <v>162</v>
      </c>
    </row>
    <row r="1276" spans="1:9" x14ac:dyDescent="0.25">
      <c r="A1276" s="406"/>
      <c r="B1276" s="285" t="s">
        <v>2305</v>
      </c>
      <c r="C1276" s="361" t="s">
        <v>3878</v>
      </c>
      <c r="D1276" s="214" t="s">
        <v>14</v>
      </c>
      <c r="E1276" s="235">
        <v>14870</v>
      </c>
      <c r="F1276" s="419">
        <v>41838</v>
      </c>
      <c r="G1276" s="44">
        <v>14870</v>
      </c>
      <c r="H1276" s="243">
        <f t="shared" si="19"/>
        <v>0</v>
      </c>
      <c r="I1276" s="214" t="s">
        <v>30</v>
      </c>
    </row>
    <row r="1277" spans="1:9" x14ac:dyDescent="0.25">
      <c r="A1277" s="406"/>
      <c r="B1277" s="285" t="s">
        <v>2325</v>
      </c>
      <c r="C1277" s="361" t="s">
        <v>3878</v>
      </c>
      <c r="D1277" s="214" t="s">
        <v>14</v>
      </c>
      <c r="E1277" s="235">
        <v>3286.5</v>
      </c>
      <c r="F1277" s="419">
        <v>41838</v>
      </c>
      <c r="G1277" s="44">
        <v>3286.5</v>
      </c>
      <c r="H1277" s="243">
        <f t="shared" si="19"/>
        <v>0</v>
      </c>
      <c r="I1277" s="214" t="s">
        <v>30</v>
      </c>
    </row>
    <row r="1278" spans="1:9" x14ac:dyDescent="0.25">
      <c r="A1278" s="406"/>
      <c r="B1278" s="285" t="s">
        <v>1179</v>
      </c>
      <c r="C1278" s="361" t="s">
        <v>3878</v>
      </c>
      <c r="D1278" s="214" t="s">
        <v>14</v>
      </c>
      <c r="E1278" s="235">
        <v>16294</v>
      </c>
      <c r="F1278" s="419">
        <v>41839</v>
      </c>
      <c r="G1278" s="44">
        <v>16294</v>
      </c>
      <c r="H1278" s="243">
        <f t="shared" si="19"/>
        <v>0</v>
      </c>
      <c r="I1278" s="214" t="s">
        <v>27</v>
      </c>
    </row>
    <row r="1279" spans="1:9" x14ac:dyDescent="0.25">
      <c r="A1279" s="406"/>
      <c r="B1279" s="285" t="s">
        <v>1221</v>
      </c>
      <c r="C1279" s="361" t="s">
        <v>3878</v>
      </c>
      <c r="D1279" s="214" t="s">
        <v>14</v>
      </c>
      <c r="E1279" s="235">
        <v>3302</v>
      </c>
      <c r="F1279" s="419">
        <v>41839</v>
      </c>
      <c r="G1279" s="44">
        <v>3302</v>
      </c>
      <c r="H1279" s="243">
        <f t="shared" si="19"/>
        <v>0</v>
      </c>
      <c r="I1279" s="214"/>
    </row>
    <row r="1280" spans="1:9" x14ac:dyDescent="0.25">
      <c r="A1280" s="406"/>
      <c r="B1280" s="285" t="s">
        <v>1264</v>
      </c>
      <c r="C1280" s="361" t="s">
        <v>3878</v>
      </c>
      <c r="D1280" s="214" t="s">
        <v>14</v>
      </c>
      <c r="E1280" s="235">
        <v>16022.5</v>
      </c>
      <c r="F1280" s="420" t="s">
        <v>3974</v>
      </c>
      <c r="G1280" s="257">
        <v>16022.5</v>
      </c>
      <c r="H1280" s="258">
        <f t="shared" si="19"/>
        <v>0</v>
      </c>
      <c r="I1280" s="214" t="s">
        <v>21</v>
      </c>
    </row>
    <row r="1281" spans="1:9" x14ac:dyDescent="0.25">
      <c r="A1281" s="406"/>
      <c r="B1281" s="285" t="s">
        <v>1339</v>
      </c>
      <c r="C1281" s="361" t="s">
        <v>3878</v>
      </c>
      <c r="D1281" s="214" t="s">
        <v>14</v>
      </c>
      <c r="E1281" s="235">
        <v>9118</v>
      </c>
      <c r="F1281" s="419">
        <v>41841</v>
      </c>
      <c r="G1281" s="44">
        <v>9118</v>
      </c>
      <c r="H1281" s="243">
        <f t="shared" si="19"/>
        <v>0</v>
      </c>
      <c r="I1281" s="214"/>
    </row>
    <row r="1282" spans="1:9" x14ac:dyDescent="0.25">
      <c r="A1282" s="406"/>
      <c r="B1282" s="285" t="s">
        <v>1409</v>
      </c>
      <c r="C1282" s="361" t="s">
        <v>3878</v>
      </c>
      <c r="D1282" s="214" t="s">
        <v>14</v>
      </c>
      <c r="E1282" s="235">
        <v>8180</v>
      </c>
      <c r="F1282" s="419">
        <v>41842</v>
      </c>
      <c r="G1282" s="44">
        <v>8180</v>
      </c>
      <c r="H1282" s="243">
        <f t="shared" si="19"/>
        <v>0</v>
      </c>
      <c r="I1282" s="214" t="s">
        <v>12</v>
      </c>
    </row>
    <row r="1283" spans="1:9" x14ac:dyDescent="0.25">
      <c r="A1283" s="406"/>
      <c r="B1283" s="285" t="s">
        <v>1487</v>
      </c>
      <c r="C1283" s="361" t="s">
        <v>3878</v>
      </c>
      <c r="D1283" s="20" t="s">
        <v>14</v>
      </c>
      <c r="E1283" s="239">
        <v>9480</v>
      </c>
      <c r="F1283" s="419">
        <v>41843</v>
      </c>
      <c r="G1283" s="44">
        <v>9480</v>
      </c>
      <c r="H1283" s="243">
        <f t="shared" ref="H1283:H1346" si="20">E1283-G1283</f>
        <v>0</v>
      </c>
      <c r="I1283" s="20" t="s">
        <v>12</v>
      </c>
    </row>
    <row r="1284" spans="1:9" x14ac:dyDescent="0.25">
      <c r="A1284" s="406"/>
      <c r="B1284" s="285" t="s">
        <v>1510</v>
      </c>
      <c r="C1284" s="361" t="s">
        <v>3878</v>
      </c>
      <c r="D1284" s="214" t="s">
        <v>14</v>
      </c>
      <c r="E1284" s="235">
        <v>1680</v>
      </c>
      <c r="F1284" s="419">
        <v>41843</v>
      </c>
      <c r="G1284" s="44">
        <v>1680</v>
      </c>
      <c r="H1284" s="243">
        <f t="shared" si="20"/>
        <v>0</v>
      </c>
      <c r="I1284" s="214"/>
    </row>
    <row r="1285" spans="1:9" x14ac:dyDescent="0.25">
      <c r="A1285" s="414">
        <v>41844</v>
      </c>
      <c r="B1285" s="285" t="s">
        <v>1581</v>
      </c>
      <c r="C1285" s="361" t="s">
        <v>3878</v>
      </c>
      <c r="D1285" s="214" t="s">
        <v>14</v>
      </c>
      <c r="E1285" s="235">
        <v>12113.5</v>
      </c>
      <c r="F1285" s="419">
        <v>41844</v>
      </c>
      <c r="G1285" s="44">
        <v>12113.5</v>
      </c>
      <c r="H1285" s="243">
        <f t="shared" si="20"/>
        <v>0</v>
      </c>
      <c r="I1285" s="214" t="s">
        <v>2852</v>
      </c>
    </row>
    <row r="1286" spans="1:9" x14ac:dyDescent="0.25">
      <c r="A1286" s="414">
        <v>41844</v>
      </c>
      <c r="B1286" s="446" t="s">
        <v>1689</v>
      </c>
      <c r="C1286" s="228" t="s">
        <v>4001</v>
      </c>
      <c r="D1286" s="214" t="s">
        <v>14</v>
      </c>
      <c r="E1286" s="235">
        <v>16266</v>
      </c>
      <c r="F1286" s="419">
        <v>41845</v>
      </c>
      <c r="G1286" s="44">
        <v>16266</v>
      </c>
      <c r="H1286" s="243">
        <f t="shared" si="20"/>
        <v>0</v>
      </c>
      <c r="I1286" s="214" t="s">
        <v>3978</v>
      </c>
    </row>
    <row r="1287" spans="1:9" x14ac:dyDescent="0.25">
      <c r="A1287" s="406">
        <v>41845</v>
      </c>
      <c r="B1287" s="446" t="s">
        <v>1796</v>
      </c>
      <c r="C1287" s="228" t="s">
        <v>4001</v>
      </c>
      <c r="D1287" s="214" t="s">
        <v>14</v>
      </c>
      <c r="E1287" s="235">
        <v>16827.2</v>
      </c>
      <c r="F1287" s="419">
        <v>41846</v>
      </c>
      <c r="G1287" s="44">
        <v>16827.2</v>
      </c>
      <c r="H1287" s="243">
        <f t="shared" si="20"/>
        <v>0</v>
      </c>
      <c r="I1287" s="214" t="s">
        <v>21</v>
      </c>
    </row>
    <row r="1288" spans="1:9" x14ac:dyDescent="0.25">
      <c r="A1288" s="414">
        <v>41846</v>
      </c>
      <c r="B1288" s="446" t="s">
        <v>1881</v>
      </c>
      <c r="C1288" s="228" t="s">
        <v>4001</v>
      </c>
      <c r="D1288" s="214" t="s">
        <v>14</v>
      </c>
      <c r="E1288" s="235">
        <v>9500</v>
      </c>
      <c r="F1288" s="419">
        <v>41848</v>
      </c>
      <c r="G1288" s="44">
        <v>9500</v>
      </c>
      <c r="H1288" s="243">
        <f t="shared" si="20"/>
        <v>0</v>
      </c>
      <c r="I1288" s="121"/>
    </row>
    <row r="1289" spans="1:9" x14ac:dyDescent="0.25">
      <c r="A1289" s="406">
        <v>41847</v>
      </c>
      <c r="B1289" s="446" t="s">
        <v>1948</v>
      </c>
      <c r="C1289" s="228" t="s">
        <v>4001</v>
      </c>
      <c r="D1289" s="214" t="s">
        <v>14</v>
      </c>
      <c r="E1289" s="235">
        <v>6984</v>
      </c>
      <c r="F1289" s="419">
        <v>41849</v>
      </c>
      <c r="G1289" s="44">
        <v>6984</v>
      </c>
      <c r="H1289" s="243">
        <f t="shared" si="20"/>
        <v>0</v>
      </c>
      <c r="I1289" s="214"/>
    </row>
    <row r="1290" spans="1:9" x14ac:dyDescent="0.25">
      <c r="A1290" s="406">
        <v>41849</v>
      </c>
      <c r="B1290" s="446" t="s">
        <v>2036</v>
      </c>
      <c r="C1290" s="228" t="s">
        <v>4001</v>
      </c>
      <c r="D1290" s="20" t="s">
        <v>14</v>
      </c>
      <c r="E1290" s="239">
        <v>10280</v>
      </c>
      <c r="F1290" s="419">
        <v>41849</v>
      </c>
      <c r="G1290" s="44">
        <v>10280</v>
      </c>
      <c r="H1290" s="243">
        <f t="shared" si="20"/>
        <v>0</v>
      </c>
      <c r="I1290" s="18" t="s">
        <v>12</v>
      </c>
    </row>
    <row r="1291" spans="1:9" x14ac:dyDescent="0.25">
      <c r="A1291" s="406">
        <v>41849</v>
      </c>
      <c r="B1291" s="446" t="s">
        <v>2121</v>
      </c>
      <c r="C1291" s="228" t="s">
        <v>4001</v>
      </c>
      <c r="D1291" s="20" t="s">
        <v>14</v>
      </c>
      <c r="E1291" s="239">
        <v>10077</v>
      </c>
      <c r="F1291" s="419">
        <v>41850</v>
      </c>
      <c r="G1291" s="44">
        <v>10077</v>
      </c>
      <c r="H1291" s="243">
        <f t="shared" si="20"/>
        <v>0</v>
      </c>
      <c r="I1291" s="20" t="s">
        <v>12</v>
      </c>
    </row>
    <row r="1292" spans="1:9" x14ac:dyDescent="0.25">
      <c r="A1292" s="406">
        <v>41851</v>
      </c>
      <c r="B1292" s="446" t="s">
        <v>2287</v>
      </c>
      <c r="C1292" s="228" t="s">
        <v>4001</v>
      </c>
      <c r="D1292" s="20" t="s">
        <v>14</v>
      </c>
      <c r="E1292" s="239">
        <v>13668</v>
      </c>
      <c r="F1292" s="421">
        <v>41852</v>
      </c>
      <c r="G1292" s="245">
        <v>13668</v>
      </c>
      <c r="H1292" s="243">
        <f t="shared" si="20"/>
        <v>0</v>
      </c>
      <c r="I1292" s="20" t="s">
        <v>21</v>
      </c>
    </row>
    <row r="1293" spans="1:9" x14ac:dyDescent="0.25">
      <c r="A1293" s="406">
        <v>41845</v>
      </c>
      <c r="B1293" s="446" t="s">
        <v>1749</v>
      </c>
      <c r="C1293" s="228" t="s">
        <v>4001</v>
      </c>
      <c r="D1293" s="214" t="s">
        <v>2439</v>
      </c>
      <c r="E1293" s="235">
        <v>5712</v>
      </c>
      <c r="F1293" s="419">
        <v>41846</v>
      </c>
      <c r="G1293" s="44">
        <v>5712</v>
      </c>
      <c r="H1293" s="243">
        <f t="shared" si="20"/>
        <v>0</v>
      </c>
      <c r="I1293" s="214" t="s">
        <v>30</v>
      </c>
    </row>
    <row r="1294" spans="1:9" x14ac:dyDescent="0.25">
      <c r="A1294" s="406"/>
      <c r="B1294" s="285" t="s">
        <v>1793</v>
      </c>
      <c r="C1294" s="361" t="s">
        <v>3878</v>
      </c>
      <c r="D1294" s="58" t="s">
        <v>3900</v>
      </c>
      <c r="E1294" s="235">
        <v>2750</v>
      </c>
      <c r="F1294" s="419">
        <v>41832</v>
      </c>
      <c r="G1294" s="34">
        <v>2750</v>
      </c>
      <c r="H1294" s="243">
        <f t="shared" si="20"/>
        <v>0</v>
      </c>
      <c r="I1294" s="121" t="s">
        <v>30</v>
      </c>
    </row>
    <row r="1295" spans="1:9" x14ac:dyDescent="0.25">
      <c r="A1295" s="414">
        <v>41844</v>
      </c>
      <c r="B1295" s="446" t="s">
        <v>1676</v>
      </c>
      <c r="C1295" s="228" t="s">
        <v>4001</v>
      </c>
      <c r="D1295" s="214" t="s">
        <v>1100</v>
      </c>
      <c r="E1295" s="235">
        <v>10851.4</v>
      </c>
      <c r="F1295" s="419">
        <v>41844</v>
      </c>
      <c r="G1295" s="44">
        <v>10851.4</v>
      </c>
      <c r="H1295" s="243">
        <f t="shared" si="20"/>
        <v>0</v>
      </c>
      <c r="I1295" s="214"/>
    </row>
    <row r="1296" spans="1:9" x14ac:dyDescent="0.25">
      <c r="A1296" s="406"/>
      <c r="B1296" s="285" t="s">
        <v>2321</v>
      </c>
      <c r="C1296" s="361" t="s">
        <v>3878</v>
      </c>
      <c r="D1296" s="214" t="s">
        <v>3957</v>
      </c>
      <c r="E1296" s="235">
        <v>45126.5</v>
      </c>
      <c r="F1296" s="419">
        <v>41844</v>
      </c>
      <c r="G1296" s="44">
        <v>45126.5</v>
      </c>
      <c r="H1296" s="243">
        <f t="shared" si="20"/>
        <v>0</v>
      </c>
      <c r="I1296" s="214" t="s">
        <v>21</v>
      </c>
    </row>
    <row r="1297" spans="1:10" x14ac:dyDescent="0.25">
      <c r="A1297" s="406"/>
      <c r="B1297" s="217" t="s">
        <v>2017</v>
      </c>
      <c r="C1297" s="363" t="s">
        <v>3681</v>
      </c>
      <c r="D1297" s="214" t="s">
        <v>189</v>
      </c>
      <c r="E1297" s="382">
        <v>11944</v>
      </c>
      <c r="F1297" s="419">
        <v>41821</v>
      </c>
      <c r="G1297" s="44">
        <v>11944</v>
      </c>
      <c r="H1297" s="86">
        <f t="shared" si="20"/>
        <v>0</v>
      </c>
      <c r="I1297" s="214" t="s">
        <v>12</v>
      </c>
    </row>
    <row r="1298" spans="1:10" x14ac:dyDescent="0.25">
      <c r="A1298" s="406"/>
      <c r="B1298" s="217" t="s">
        <v>2218</v>
      </c>
      <c r="C1298" s="363" t="s">
        <v>3681</v>
      </c>
      <c r="D1298" s="214" t="s">
        <v>189</v>
      </c>
      <c r="E1298" s="382">
        <v>720</v>
      </c>
      <c r="F1298" s="419">
        <v>41823</v>
      </c>
      <c r="G1298" s="44">
        <v>720</v>
      </c>
      <c r="H1298" s="86">
        <f t="shared" si="20"/>
        <v>0</v>
      </c>
      <c r="I1298" s="214"/>
    </row>
    <row r="1299" spans="1:10" x14ac:dyDescent="0.25">
      <c r="A1299" s="406"/>
      <c r="B1299" s="217" t="s">
        <v>2237</v>
      </c>
      <c r="C1299" s="363" t="s">
        <v>3681</v>
      </c>
      <c r="D1299" s="214" t="s">
        <v>189</v>
      </c>
      <c r="E1299" s="382">
        <v>21272</v>
      </c>
      <c r="F1299" s="419">
        <v>41824</v>
      </c>
      <c r="G1299" s="44">
        <v>21272</v>
      </c>
      <c r="H1299" s="86">
        <f t="shared" si="20"/>
        <v>0</v>
      </c>
      <c r="I1299" s="214" t="s">
        <v>21</v>
      </c>
    </row>
    <row r="1300" spans="1:10" x14ac:dyDescent="0.25">
      <c r="A1300" s="406"/>
      <c r="B1300" s="217" t="s">
        <v>1155</v>
      </c>
      <c r="C1300" s="363" t="s">
        <v>3681</v>
      </c>
      <c r="D1300" s="214" t="s">
        <v>189</v>
      </c>
      <c r="E1300" s="382">
        <v>12293</v>
      </c>
      <c r="F1300" s="419">
        <v>41825</v>
      </c>
      <c r="G1300" s="44">
        <v>12293</v>
      </c>
      <c r="H1300" s="243">
        <f t="shared" si="20"/>
        <v>0</v>
      </c>
      <c r="I1300" s="214" t="s">
        <v>217</v>
      </c>
    </row>
    <row r="1301" spans="1:10" x14ac:dyDescent="0.25">
      <c r="A1301" s="406"/>
      <c r="B1301" s="217" t="s">
        <v>1308</v>
      </c>
      <c r="C1301" s="363" t="s">
        <v>3681</v>
      </c>
      <c r="D1301" s="214" t="s">
        <v>189</v>
      </c>
      <c r="E1301" s="235">
        <v>35283</v>
      </c>
      <c r="F1301" s="419">
        <v>41827</v>
      </c>
      <c r="G1301" s="44">
        <v>35283</v>
      </c>
      <c r="H1301" s="243">
        <f t="shared" si="20"/>
        <v>0</v>
      </c>
      <c r="I1301" s="214"/>
    </row>
    <row r="1302" spans="1:10" x14ac:dyDescent="0.25">
      <c r="A1302" s="406"/>
      <c r="B1302" s="217" t="s">
        <v>1507</v>
      </c>
      <c r="C1302" s="363" t="s">
        <v>3681</v>
      </c>
      <c r="D1302" s="214" t="s">
        <v>189</v>
      </c>
      <c r="E1302" s="235">
        <v>19276</v>
      </c>
      <c r="F1302" s="419">
        <v>41829</v>
      </c>
      <c r="G1302" s="44">
        <v>19276</v>
      </c>
      <c r="H1302" s="243">
        <f t="shared" si="20"/>
        <v>0</v>
      </c>
      <c r="I1302" s="214"/>
    </row>
    <row r="1303" spans="1:10" x14ac:dyDescent="0.25">
      <c r="A1303" s="406"/>
      <c r="B1303" s="285" t="s">
        <v>1712</v>
      </c>
      <c r="C1303" s="361" t="s">
        <v>3878</v>
      </c>
      <c r="D1303" s="58" t="s">
        <v>189</v>
      </c>
      <c r="E1303" s="235">
        <v>39932</v>
      </c>
      <c r="F1303" s="426" t="s">
        <v>3885</v>
      </c>
      <c r="G1303" s="34">
        <v>39932</v>
      </c>
      <c r="H1303" s="243">
        <f t="shared" si="20"/>
        <v>0</v>
      </c>
      <c r="I1303" s="121" t="s">
        <v>21</v>
      </c>
      <c r="J1303" s="76"/>
    </row>
    <row r="1304" spans="1:10" x14ac:dyDescent="0.25">
      <c r="A1304" s="406"/>
      <c r="B1304" s="285" t="s">
        <v>1950</v>
      </c>
      <c r="C1304" s="361" t="s">
        <v>3878</v>
      </c>
      <c r="D1304" s="214" t="s">
        <v>189</v>
      </c>
      <c r="E1304" s="235">
        <v>40258</v>
      </c>
      <c r="F1304" s="421" t="s">
        <v>3911</v>
      </c>
      <c r="G1304" s="44">
        <v>40258</v>
      </c>
      <c r="H1304" s="243">
        <f t="shared" si="20"/>
        <v>0</v>
      </c>
      <c r="I1304" s="214" t="s">
        <v>21</v>
      </c>
    </row>
    <row r="1305" spans="1:10" x14ac:dyDescent="0.25">
      <c r="A1305" s="406"/>
      <c r="B1305" s="285" t="s">
        <v>2131</v>
      </c>
      <c r="C1305" s="361" t="s">
        <v>3878</v>
      </c>
      <c r="D1305" s="214" t="s">
        <v>189</v>
      </c>
      <c r="E1305" s="235">
        <v>26204</v>
      </c>
      <c r="F1305" s="419">
        <v>41844</v>
      </c>
      <c r="G1305" s="44">
        <v>26204</v>
      </c>
      <c r="H1305" s="243">
        <f t="shared" si="20"/>
        <v>0</v>
      </c>
      <c r="I1305" s="214" t="s">
        <v>21</v>
      </c>
    </row>
    <row r="1306" spans="1:10" x14ac:dyDescent="0.25">
      <c r="A1306" s="406"/>
      <c r="B1306" s="285" t="s">
        <v>2176</v>
      </c>
      <c r="C1306" s="361" t="s">
        <v>3878</v>
      </c>
      <c r="D1306" s="214" t="s">
        <v>189</v>
      </c>
      <c r="E1306" s="235">
        <v>10617.6</v>
      </c>
      <c r="F1306" s="419">
        <v>41844</v>
      </c>
      <c r="G1306" s="44">
        <v>10617.6</v>
      </c>
      <c r="H1306" s="243">
        <f t="shared" si="20"/>
        <v>0</v>
      </c>
      <c r="I1306" s="214" t="s">
        <v>21</v>
      </c>
    </row>
    <row r="1307" spans="1:10" x14ac:dyDescent="0.25">
      <c r="A1307" s="406"/>
      <c r="B1307" s="285" t="s">
        <v>1178</v>
      </c>
      <c r="C1307" s="361" t="s">
        <v>3878</v>
      </c>
      <c r="D1307" s="214" t="s">
        <v>189</v>
      </c>
      <c r="E1307" s="235">
        <v>8915</v>
      </c>
      <c r="F1307" s="419">
        <v>41848</v>
      </c>
      <c r="G1307" s="44">
        <v>8915</v>
      </c>
      <c r="H1307" s="243">
        <f t="shared" si="20"/>
        <v>0</v>
      </c>
      <c r="I1307" s="214"/>
    </row>
    <row r="1308" spans="1:10" x14ac:dyDescent="0.25">
      <c r="A1308" s="406"/>
      <c r="B1308" s="285" t="s">
        <v>1321</v>
      </c>
      <c r="C1308" s="361" t="s">
        <v>3878</v>
      </c>
      <c r="D1308" s="214" t="s">
        <v>189</v>
      </c>
      <c r="E1308" s="235">
        <v>24443</v>
      </c>
      <c r="F1308" s="419">
        <v>41851</v>
      </c>
      <c r="G1308" s="387">
        <v>24322.2</v>
      </c>
      <c r="H1308" s="388">
        <f t="shared" si="20"/>
        <v>120.79999999999927</v>
      </c>
      <c r="I1308" s="58" t="s">
        <v>3978</v>
      </c>
    </row>
    <row r="1309" spans="1:10" x14ac:dyDescent="0.25">
      <c r="A1309" s="406"/>
      <c r="B1309" s="285" t="s">
        <v>1445</v>
      </c>
      <c r="C1309" s="361" t="s">
        <v>3878</v>
      </c>
      <c r="D1309" s="20" t="s">
        <v>189</v>
      </c>
      <c r="E1309" s="239">
        <v>18867</v>
      </c>
      <c r="F1309" s="419">
        <v>41851</v>
      </c>
      <c r="G1309" s="44">
        <v>18867</v>
      </c>
      <c r="H1309" s="243">
        <f t="shared" si="20"/>
        <v>0</v>
      </c>
      <c r="I1309" s="20" t="s">
        <v>12</v>
      </c>
    </row>
    <row r="1310" spans="1:10" x14ac:dyDescent="0.25">
      <c r="A1310" s="406"/>
      <c r="B1310" s="285" t="s">
        <v>1572</v>
      </c>
      <c r="C1310" s="361" t="s">
        <v>3878</v>
      </c>
      <c r="D1310" s="214" t="s">
        <v>189</v>
      </c>
      <c r="E1310" s="235">
        <v>18480</v>
      </c>
      <c r="F1310" s="419">
        <v>41851</v>
      </c>
      <c r="G1310" s="44">
        <v>18480</v>
      </c>
      <c r="H1310" s="243">
        <f t="shared" si="20"/>
        <v>0</v>
      </c>
      <c r="I1310" s="214" t="s">
        <v>21</v>
      </c>
    </row>
    <row r="1311" spans="1:10" x14ac:dyDescent="0.25">
      <c r="A1311" s="414">
        <v>41844</v>
      </c>
      <c r="B1311" s="285" t="s">
        <v>1614</v>
      </c>
      <c r="C1311" s="361" t="s">
        <v>3878</v>
      </c>
      <c r="D1311" s="214" t="s">
        <v>189</v>
      </c>
      <c r="E1311" s="235">
        <v>18823.599999999999</v>
      </c>
      <c r="F1311" s="419">
        <v>41845</v>
      </c>
      <c r="G1311" s="44">
        <v>18823.599999999999</v>
      </c>
      <c r="H1311" s="243">
        <f t="shared" si="20"/>
        <v>0</v>
      </c>
      <c r="I1311" s="214" t="s">
        <v>21</v>
      </c>
    </row>
    <row r="1312" spans="1:10" x14ac:dyDescent="0.25">
      <c r="A1312" s="406">
        <v>41845</v>
      </c>
      <c r="B1312" s="446" t="s">
        <v>1775</v>
      </c>
      <c r="C1312" s="228" t="s">
        <v>4001</v>
      </c>
      <c r="D1312" s="214" t="s">
        <v>189</v>
      </c>
      <c r="E1312" s="235">
        <v>32172.5</v>
      </c>
      <c r="F1312" s="419">
        <v>41851</v>
      </c>
      <c r="G1312" s="44">
        <v>32172.5</v>
      </c>
      <c r="H1312" s="243">
        <f t="shared" si="20"/>
        <v>0</v>
      </c>
      <c r="I1312" s="214" t="s">
        <v>21</v>
      </c>
    </row>
    <row r="1313" spans="1:9" x14ac:dyDescent="0.25">
      <c r="A1313" s="414">
        <v>41846</v>
      </c>
      <c r="B1313" s="446" t="s">
        <v>1825</v>
      </c>
      <c r="C1313" s="228" t="s">
        <v>4001</v>
      </c>
      <c r="D1313" s="214" t="s">
        <v>189</v>
      </c>
      <c r="E1313" s="235">
        <v>15971</v>
      </c>
      <c r="F1313" s="419">
        <v>41846</v>
      </c>
      <c r="G1313" s="44">
        <v>15971</v>
      </c>
      <c r="H1313" s="243">
        <f t="shared" si="20"/>
        <v>0</v>
      </c>
      <c r="I1313" s="121"/>
    </row>
    <row r="1314" spans="1:9" x14ac:dyDescent="0.25">
      <c r="A1314" s="414">
        <v>41850</v>
      </c>
      <c r="B1314" s="446" t="s">
        <v>2170</v>
      </c>
      <c r="C1314" s="228" t="s">
        <v>4001</v>
      </c>
      <c r="D1314" s="214" t="s">
        <v>189</v>
      </c>
      <c r="E1314" s="235">
        <v>12061</v>
      </c>
      <c r="F1314" s="421">
        <v>41858</v>
      </c>
      <c r="G1314" s="245">
        <v>12061</v>
      </c>
      <c r="H1314" s="243">
        <f t="shared" si="20"/>
        <v>0</v>
      </c>
      <c r="I1314" s="214" t="s">
        <v>21</v>
      </c>
    </row>
    <row r="1315" spans="1:9" x14ac:dyDescent="0.25">
      <c r="A1315" s="414">
        <v>41848</v>
      </c>
      <c r="B1315" s="446" t="s">
        <v>2000</v>
      </c>
      <c r="C1315" s="228" t="s">
        <v>4001</v>
      </c>
      <c r="D1315" s="20" t="s">
        <v>4021</v>
      </c>
      <c r="E1315" s="235">
        <v>13953.5</v>
      </c>
      <c r="F1315" s="421">
        <v>41856</v>
      </c>
      <c r="G1315" s="245">
        <v>13953.5</v>
      </c>
      <c r="H1315" s="243">
        <f t="shared" si="20"/>
        <v>0</v>
      </c>
      <c r="I1315" s="214" t="s">
        <v>21</v>
      </c>
    </row>
    <row r="1316" spans="1:9" x14ac:dyDescent="0.25">
      <c r="A1316" s="406"/>
      <c r="B1316" s="217" t="s">
        <v>2034</v>
      </c>
      <c r="C1316" s="363" t="s">
        <v>3681</v>
      </c>
      <c r="D1316" s="214" t="s">
        <v>11</v>
      </c>
      <c r="E1316" s="382">
        <v>39389</v>
      </c>
      <c r="F1316" s="419">
        <v>41843</v>
      </c>
      <c r="G1316" s="44">
        <v>39389</v>
      </c>
      <c r="H1316" s="86">
        <f t="shared" si="20"/>
        <v>0</v>
      </c>
      <c r="I1316" s="214" t="s">
        <v>65</v>
      </c>
    </row>
    <row r="1317" spans="1:9" x14ac:dyDescent="0.25">
      <c r="A1317" s="406"/>
      <c r="B1317" s="217" t="s">
        <v>2145</v>
      </c>
      <c r="C1317" s="363" t="s">
        <v>3681</v>
      </c>
      <c r="D1317" s="214" t="s">
        <v>11</v>
      </c>
      <c r="E1317" s="382">
        <v>38731</v>
      </c>
      <c r="F1317" s="419">
        <v>41843</v>
      </c>
      <c r="G1317" s="44">
        <v>38731</v>
      </c>
      <c r="H1317" s="86">
        <f t="shared" si="20"/>
        <v>0</v>
      </c>
      <c r="I1317" s="214" t="s">
        <v>65</v>
      </c>
    </row>
    <row r="1318" spans="1:9" x14ac:dyDescent="0.25">
      <c r="A1318" s="406"/>
      <c r="B1318" s="217" t="s">
        <v>2235</v>
      </c>
      <c r="C1318" s="363" t="s">
        <v>3681</v>
      </c>
      <c r="D1318" s="214" t="s">
        <v>11</v>
      </c>
      <c r="E1318" s="382">
        <v>84718</v>
      </c>
      <c r="F1318" s="419">
        <v>41843</v>
      </c>
      <c r="G1318" s="44">
        <v>84718</v>
      </c>
      <c r="H1318" s="86">
        <f t="shared" si="20"/>
        <v>0</v>
      </c>
      <c r="I1318" s="214" t="s">
        <v>65</v>
      </c>
    </row>
    <row r="1319" spans="1:9" x14ac:dyDescent="0.25">
      <c r="A1319" s="406"/>
      <c r="B1319" s="217" t="s">
        <v>2346</v>
      </c>
      <c r="C1319" s="363" t="s">
        <v>3681</v>
      </c>
      <c r="D1319" s="214" t="s">
        <v>11</v>
      </c>
      <c r="E1319" s="382">
        <v>49142</v>
      </c>
      <c r="F1319" s="419">
        <v>41843</v>
      </c>
      <c r="G1319" s="44">
        <v>49142</v>
      </c>
      <c r="H1319" s="243">
        <f t="shared" si="20"/>
        <v>0</v>
      </c>
      <c r="I1319" s="214" t="s">
        <v>65</v>
      </c>
    </row>
    <row r="1320" spans="1:9" x14ac:dyDescent="0.25">
      <c r="A1320" s="406"/>
      <c r="B1320" s="217" t="s">
        <v>1200</v>
      </c>
      <c r="C1320" s="363" t="s">
        <v>3681</v>
      </c>
      <c r="D1320" s="214" t="s">
        <v>11</v>
      </c>
      <c r="E1320" s="382">
        <v>30077</v>
      </c>
      <c r="F1320" s="419">
        <v>41843</v>
      </c>
      <c r="G1320" s="44">
        <v>30077</v>
      </c>
      <c r="H1320" s="243">
        <f t="shared" si="20"/>
        <v>0</v>
      </c>
      <c r="I1320" s="121"/>
    </row>
    <row r="1321" spans="1:9" x14ac:dyDescent="0.25">
      <c r="A1321" s="406"/>
      <c r="B1321" s="217" t="s">
        <v>1277</v>
      </c>
      <c r="C1321" s="363" t="s">
        <v>3681</v>
      </c>
      <c r="D1321" s="121" t="s">
        <v>11</v>
      </c>
      <c r="E1321" s="384">
        <v>20244</v>
      </c>
      <c r="F1321" s="419">
        <v>41843</v>
      </c>
      <c r="G1321" s="34">
        <v>20244</v>
      </c>
      <c r="H1321" s="243">
        <f t="shared" si="20"/>
        <v>0</v>
      </c>
      <c r="I1321" s="121" t="s">
        <v>65</v>
      </c>
    </row>
    <row r="1322" spans="1:9" x14ac:dyDescent="0.25">
      <c r="A1322" s="406"/>
      <c r="B1322" s="217" t="s">
        <v>1342</v>
      </c>
      <c r="C1322" s="363" t="s">
        <v>3681</v>
      </c>
      <c r="D1322" s="214" t="s">
        <v>11</v>
      </c>
      <c r="E1322" s="235">
        <v>10553.1</v>
      </c>
      <c r="F1322" s="419">
        <v>41843</v>
      </c>
      <c r="G1322" s="44">
        <v>10553.1</v>
      </c>
      <c r="H1322" s="243">
        <f t="shared" si="20"/>
        <v>0</v>
      </c>
      <c r="I1322" s="214"/>
    </row>
    <row r="1323" spans="1:9" x14ac:dyDescent="0.25">
      <c r="A1323" s="406"/>
      <c r="B1323" s="217" t="s">
        <v>1421</v>
      </c>
      <c r="C1323" s="363" t="s">
        <v>3681</v>
      </c>
      <c r="D1323" s="214" t="s">
        <v>11</v>
      </c>
      <c r="E1323" s="235">
        <v>29260</v>
      </c>
      <c r="F1323" s="420" t="s">
        <v>3863</v>
      </c>
      <c r="G1323" s="44">
        <v>29260</v>
      </c>
      <c r="H1323" s="243">
        <f t="shared" si="20"/>
        <v>0</v>
      </c>
      <c r="I1323" s="214" t="s">
        <v>65</v>
      </c>
    </row>
    <row r="1324" spans="1:9" x14ac:dyDescent="0.25">
      <c r="A1324" s="406"/>
      <c r="B1324" s="217" t="s">
        <v>1491</v>
      </c>
      <c r="C1324" s="363" t="s">
        <v>3681</v>
      </c>
      <c r="D1324" s="214" t="s">
        <v>11</v>
      </c>
      <c r="E1324" s="235">
        <v>44286</v>
      </c>
      <c r="F1324" s="419">
        <v>41843</v>
      </c>
      <c r="G1324" s="44">
        <v>44286</v>
      </c>
      <c r="H1324" s="243">
        <f t="shared" si="20"/>
        <v>0</v>
      </c>
      <c r="I1324" s="214"/>
    </row>
    <row r="1325" spans="1:9" x14ac:dyDescent="0.25">
      <c r="A1325" s="406"/>
      <c r="B1325" s="217" t="s">
        <v>1512</v>
      </c>
      <c r="C1325" s="363" t="s">
        <v>3681</v>
      </c>
      <c r="D1325" s="214" t="s">
        <v>11</v>
      </c>
      <c r="E1325" s="235">
        <v>10240</v>
      </c>
      <c r="F1325" s="419">
        <v>41843</v>
      </c>
      <c r="G1325" s="44">
        <v>10240</v>
      </c>
      <c r="H1325" s="243">
        <f t="shared" si="20"/>
        <v>0</v>
      </c>
      <c r="I1325" s="214"/>
    </row>
    <row r="1326" spans="1:9" x14ac:dyDescent="0.25">
      <c r="A1326" s="406"/>
      <c r="B1326" s="217" t="s">
        <v>1598</v>
      </c>
      <c r="C1326" s="363" t="s">
        <v>3681</v>
      </c>
      <c r="D1326" s="214" t="s">
        <v>11</v>
      </c>
      <c r="E1326" s="235">
        <v>80772</v>
      </c>
      <c r="F1326" s="419">
        <v>41843</v>
      </c>
      <c r="G1326" s="44">
        <v>80772</v>
      </c>
      <c r="H1326" s="243">
        <f t="shared" si="20"/>
        <v>0</v>
      </c>
      <c r="I1326" s="214" t="s">
        <v>65</v>
      </c>
    </row>
    <row r="1327" spans="1:9" x14ac:dyDescent="0.25">
      <c r="A1327" s="406"/>
      <c r="B1327" s="285" t="s">
        <v>1775</v>
      </c>
      <c r="C1327" s="361" t="s">
        <v>3878</v>
      </c>
      <c r="D1327" s="58" t="s">
        <v>11</v>
      </c>
      <c r="E1327" s="235">
        <v>88943</v>
      </c>
      <c r="F1327" s="429" t="s">
        <v>3896</v>
      </c>
      <c r="G1327" s="34">
        <v>88943</v>
      </c>
      <c r="H1327" s="243">
        <f t="shared" si="20"/>
        <v>0</v>
      </c>
      <c r="I1327" s="121"/>
    </row>
    <row r="1328" spans="1:9" x14ac:dyDescent="0.25">
      <c r="A1328" s="406"/>
      <c r="B1328" s="285" t="s">
        <v>1812</v>
      </c>
      <c r="C1328" s="361" t="s">
        <v>3878</v>
      </c>
      <c r="D1328" s="58" t="s">
        <v>11</v>
      </c>
      <c r="E1328" s="235">
        <v>62633.599999999999</v>
      </c>
      <c r="F1328" s="425">
        <v>41850</v>
      </c>
      <c r="G1328" s="34">
        <v>62633.599999999999</v>
      </c>
      <c r="H1328" s="243">
        <f t="shared" si="20"/>
        <v>0</v>
      </c>
      <c r="I1328" s="121" t="s">
        <v>65</v>
      </c>
    </row>
    <row r="1329" spans="1:9" x14ac:dyDescent="0.25">
      <c r="A1329" s="406"/>
      <c r="B1329" s="285" t="s">
        <v>1873</v>
      </c>
      <c r="C1329" s="361" t="s">
        <v>3878</v>
      </c>
      <c r="D1329" s="214" t="s">
        <v>11</v>
      </c>
      <c r="E1329" s="235">
        <v>21708</v>
      </c>
      <c r="F1329" s="419">
        <v>41850</v>
      </c>
      <c r="G1329" s="44">
        <v>21708</v>
      </c>
      <c r="H1329" s="243">
        <f t="shared" si="20"/>
        <v>0</v>
      </c>
      <c r="I1329" s="214"/>
    </row>
    <row r="1330" spans="1:9" x14ac:dyDescent="0.25">
      <c r="A1330" s="406"/>
      <c r="B1330" s="285" t="s">
        <v>2036</v>
      </c>
      <c r="C1330" s="361" t="s">
        <v>3878</v>
      </c>
      <c r="D1330" s="214" t="s">
        <v>11</v>
      </c>
      <c r="E1330" s="235">
        <v>38534</v>
      </c>
      <c r="F1330" s="419">
        <v>41850</v>
      </c>
      <c r="G1330" s="44">
        <v>38534</v>
      </c>
      <c r="H1330" s="243">
        <f t="shared" si="20"/>
        <v>0</v>
      </c>
      <c r="I1330" s="214" t="s">
        <v>65</v>
      </c>
    </row>
    <row r="1331" spans="1:9" x14ac:dyDescent="0.25">
      <c r="A1331" s="406"/>
      <c r="B1331" s="285" t="s">
        <v>2119</v>
      </c>
      <c r="C1331" s="361" t="s">
        <v>3878</v>
      </c>
      <c r="D1331" s="214" t="s">
        <v>11</v>
      </c>
      <c r="E1331" s="235">
        <v>27378</v>
      </c>
      <c r="F1331" s="421">
        <v>41856</v>
      </c>
      <c r="G1331" s="245">
        <v>27378</v>
      </c>
      <c r="H1331" s="243">
        <f t="shared" si="20"/>
        <v>0</v>
      </c>
      <c r="I1331" s="214"/>
    </row>
    <row r="1332" spans="1:9" x14ac:dyDescent="0.25">
      <c r="A1332" s="406"/>
      <c r="B1332" s="285" t="s">
        <v>2168</v>
      </c>
      <c r="C1332" s="361" t="s">
        <v>3878</v>
      </c>
      <c r="D1332" s="214" t="s">
        <v>11</v>
      </c>
      <c r="E1332" s="235">
        <v>55674</v>
      </c>
      <c r="F1332" s="419">
        <v>41850</v>
      </c>
      <c r="G1332" s="44">
        <v>55674</v>
      </c>
      <c r="H1332" s="243">
        <f t="shared" si="20"/>
        <v>0</v>
      </c>
      <c r="I1332" s="214"/>
    </row>
    <row r="1333" spans="1:9" x14ac:dyDescent="0.25">
      <c r="A1333" s="406"/>
      <c r="B1333" s="285" t="s">
        <v>2170</v>
      </c>
      <c r="C1333" s="361" t="s">
        <v>3878</v>
      </c>
      <c r="D1333" s="214" t="s">
        <v>11</v>
      </c>
      <c r="E1333" s="235">
        <v>7409</v>
      </c>
      <c r="F1333" s="419">
        <v>41850</v>
      </c>
      <c r="G1333" s="44">
        <v>7409</v>
      </c>
      <c r="H1333" s="243">
        <f t="shared" si="20"/>
        <v>0</v>
      </c>
      <c r="I1333" s="214"/>
    </row>
    <row r="1334" spans="1:9" x14ac:dyDescent="0.25">
      <c r="A1334" s="406"/>
      <c r="B1334" s="285" t="s">
        <v>2248</v>
      </c>
      <c r="C1334" s="361" t="s">
        <v>3878</v>
      </c>
      <c r="D1334" s="214" t="s">
        <v>11</v>
      </c>
      <c r="E1334" s="235">
        <v>80821</v>
      </c>
      <c r="F1334" s="421">
        <v>41856</v>
      </c>
      <c r="G1334" s="245">
        <v>80821</v>
      </c>
      <c r="H1334" s="243">
        <f t="shared" si="20"/>
        <v>0</v>
      </c>
      <c r="I1334" s="214"/>
    </row>
    <row r="1335" spans="1:9" x14ac:dyDescent="0.25">
      <c r="A1335" s="406"/>
      <c r="B1335" s="285" t="s">
        <v>1163</v>
      </c>
      <c r="C1335" s="361" t="s">
        <v>3878</v>
      </c>
      <c r="D1335" s="214" t="s">
        <v>11</v>
      </c>
      <c r="E1335" s="235">
        <v>62252</v>
      </c>
      <c r="F1335" s="432" t="s">
        <v>4053</v>
      </c>
      <c r="G1335" s="245">
        <v>62252</v>
      </c>
      <c r="H1335" s="243">
        <f t="shared" si="20"/>
        <v>0</v>
      </c>
      <c r="I1335" s="214" t="s">
        <v>65</v>
      </c>
    </row>
    <row r="1336" spans="1:9" x14ac:dyDescent="0.25">
      <c r="A1336" s="406"/>
      <c r="B1336" s="285" t="s">
        <v>1237</v>
      </c>
      <c r="C1336" s="361" t="s">
        <v>3878</v>
      </c>
      <c r="D1336" s="214" t="s">
        <v>11</v>
      </c>
      <c r="E1336" s="235">
        <v>74638.8</v>
      </c>
      <c r="F1336" s="421">
        <v>41856</v>
      </c>
      <c r="G1336" s="245">
        <v>74638.8</v>
      </c>
      <c r="H1336" s="243">
        <f t="shared" si="20"/>
        <v>0</v>
      </c>
      <c r="I1336" s="214" t="s">
        <v>65</v>
      </c>
    </row>
    <row r="1337" spans="1:9" x14ac:dyDescent="0.25">
      <c r="A1337" s="406"/>
      <c r="B1337" s="285" t="s">
        <v>1277</v>
      </c>
      <c r="C1337" s="361" t="s">
        <v>3878</v>
      </c>
      <c r="D1337" s="214" t="s">
        <v>11</v>
      </c>
      <c r="E1337" s="235">
        <v>7031</v>
      </c>
      <c r="F1337" s="419">
        <v>41850</v>
      </c>
      <c r="G1337" s="44">
        <v>7031</v>
      </c>
      <c r="H1337" s="243">
        <f t="shared" si="20"/>
        <v>0</v>
      </c>
      <c r="I1337" s="214" t="s">
        <v>65</v>
      </c>
    </row>
    <row r="1338" spans="1:9" x14ac:dyDescent="0.25">
      <c r="A1338" s="406"/>
      <c r="B1338" s="285" t="s">
        <v>1305</v>
      </c>
      <c r="C1338" s="361" t="s">
        <v>3878</v>
      </c>
      <c r="D1338" s="214" t="s">
        <v>11</v>
      </c>
      <c r="E1338" s="235">
        <v>6910</v>
      </c>
      <c r="F1338" s="419">
        <v>41850</v>
      </c>
      <c r="G1338" s="44">
        <v>6910</v>
      </c>
      <c r="H1338" s="243">
        <f t="shared" si="20"/>
        <v>0</v>
      </c>
      <c r="I1338" s="214" t="s">
        <v>65</v>
      </c>
    </row>
    <row r="1339" spans="1:9" x14ac:dyDescent="0.25">
      <c r="A1339" s="406"/>
      <c r="B1339" s="285" t="s">
        <v>1355</v>
      </c>
      <c r="C1339" s="361" t="s">
        <v>3878</v>
      </c>
      <c r="D1339" s="214" t="s">
        <v>11</v>
      </c>
      <c r="E1339" s="235">
        <v>35548</v>
      </c>
      <c r="F1339" s="421">
        <v>41862</v>
      </c>
      <c r="G1339" s="245">
        <v>35548</v>
      </c>
      <c r="H1339" s="243">
        <f t="shared" si="20"/>
        <v>0</v>
      </c>
      <c r="I1339" s="214" t="s">
        <v>65</v>
      </c>
    </row>
    <row r="1340" spans="1:9" x14ac:dyDescent="0.25">
      <c r="A1340" s="406"/>
      <c r="B1340" s="285" t="s">
        <v>1476</v>
      </c>
      <c r="C1340" s="361" t="s">
        <v>3878</v>
      </c>
      <c r="D1340" s="20" t="s">
        <v>11</v>
      </c>
      <c r="E1340" s="239">
        <v>56358.400000000001</v>
      </c>
      <c r="F1340" s="421">
        <v>41862</v>
      </c>
      <c r="G1340" s="245">
        <v>56358.400000000001</v>
      </c>
      <c r="H1340" s="243">
        <f t="shared" si="20"/>
        <v>0</v>
      </c>
      <c r="I1340" s="20" t="s">
        <v>65</v>
      </c>
    </row>
    <row r="1341" spans="1:9" x14ac:dyDescent="0.25">
      <c r="A1341" s="406"/>
      <c r="B1341" s="285" t="s">
        <v>1579</v>
      </c>
      <c r="C1341" s="361" t="s">
        <v>3878</v>
      </c>
      <c r="D1341" s="214" t="s">
        <v>11</v>
      </c>
      <c r="E1341" s="235">
        <v>56157</v>
      </c>
      <c r="F1341" s="421">
        <v>41862</v>
      </c>
      <c r="G1341" s="245">
        <v>56157</v>
      </c>
      <c r="H1341" s="243">
        <f t="shared" si="20"/>
        <v>0</v>
      </c>
      <c r="I1341" s="214" t="s">
        <v>65</v>
      </c>
    </row>
    <row r="1342" spans="1:9" x14ac:dyDescent="0.25">
      <c r="A1342" s="414">
        <v>41844</v>
      </c>
      <c r="B1342" s="446" t="s">
        <v>1648</v>
      </c>
      <c r="C1342" s="228" t="s">
        <v>4001</v>
      </c>
      <c r="D1342" s="214" t="s">
        <v>11</v>
      </c>
      <c r="E1342" s="235">
        <v>71948.800000000003</v>
      </c>
      <c r="F1342" s="421">
        <v>41862</v>
      </c>
      <c r="G1342" s="245">
        <v>71948.800000000003</v>
      </c>
      <c r="H1342" s="243">
        <f t="shared" si="20"/>
        <v>0</v>
      </c>
      <c r="I1342" s="214" t="s">
        <v>65</v>
      </c>
    </row>
    <row r="1343" spans="1:9" x14ac:dyDescent="0.25">
      <c r="A1343" s="406">
        <v>41845</v>
      </c>
      <c r="B1343" s="446" t="s">
        <v>1752</v>
      </c>
      <c r="C1343" s="228" t="s">
        <v>4001</v>
      </c>
      <c r="D1343" s="214" t="s">
        <v>11</v>
      </c>
      <c r="E1343" s="235">
        <v>71803.600000000006</v>
      </c>
      <c r="F1343" s="421">
        <v>41862</v>
      </c>
      <c r="G1343" s="245">
        <v>71803.600000000006</v>
      </c>
      <c r="H1343" s="243">
        <f t="shared" si="20"/>
        <v>0</v>
      </c>
      <c r="I1343" s="214" t="s">
        <v>65</v>
      </c>
    </row>
    <row r="1344" spans="1:9" x14ac:dyDescent="0.25">
      <c r="A1344" s="406">
        <v>41845</v>
      </c>
      <c r="B1344" s="446" t="s">
        <v>1759</v>
      </c>
      <c r="C1344" s="228" t="s">
        <v>4001</v>
      </c>
      <c r="D1344" s="214" t="s">
        <v>11</v>
      </c>
      <c r="E1344" s="235">
        <v>2537</v>
      </c>
      <c r="F1344" s="421">
        <v>41862</v>
      </c>
      <c r="G1344" s="245">
        <v>2537</v>
      </c>
      <c r="H1344" s="243">
        <f t="shared" si="20"/>
        <v>0</v>
      </c>
      <c r="I1344" s="214" t="s">
        <v>65</v>
      </c>
    </row>
    <row r="1345" spans="1:9" x14ac:dyDescent="0.25">
      <c r="A1345" s="414">
        <v>41846</v>
      </c>
      <c r="B1345" s="446" t="s">
        <v>1864</v>
      </c>
      <c r="C1345" s="228" t="s">
        <v>4001</v>
      </c>
      <c r="D1345" s="20" t="s">
        <v>11</v>
      </c>
      <c r="E1345" s="235">
        <v>82125.5</v>
      </c>
      <c r="F1345" s="438"/>
      <c r="G1345" s="339"/>
      <c r="H1345" s="243">
        <f t="shared" si="20"/>
        <v>82125.5</v>
      </c>
      <c r="I1345" s="121"/>
    </row>
    <row r="1346" spans="1:9" x14ac:dyDescent="0.25">
      <c r="A1346" s="406">
        <v>41847</v>
      </c>
      <c r="B1346" s="446" t="s">
        <v>1942</v>
      </c>
      <c r="C1346" s="228" t="s">
        <v>4001</v>
      </c>
      <c r="D1346" s="20" t="s">
        <v>11</v>
      </c>
      <c r="E1346" s="235">
        <v>61572</v>
      </c>
      <c r="F1346" s="423"/>
      <c r="G1346" s="320"/>
      <c r="H1346" s="243">
        <f t="shared" si="20"/>
        <v>61572</v>
      </c>
      <c r="I1346" s="214"/>
    </row>
    <row r="1347" spans="1:9" x14ac:dyDescent="0.25">
      <c r="A1347" s="414">
        <v>41850</v>
      </c>
      <c r="B1347" s="446" t="s">
        <v>2141</v>
      </c>
      <c r="C1347" s="228" t="s">
        <v>4001</v>
      </c>
      <c r="D1347" s="214" t="s">
        <v>11</v>
      </c>
      <c r="E1347" s="235">
        <v>59325</v>
      </c>
      <c r="F1347" s="438"/>
      <c r="G1347" s="339"/>
      <c r="H1347" s="243">
        <f t="shared" ref="H1347:H1410" si="21">E1347-G1347</f>
        <v>59325</v>
      </c>
      <c r="I1347" s="214" t="s">
        <v>65</v>
      </c>
    </row>
    <row r="1348" spans="1:9" x14ac:dyDescent="0.25">
      <c r="A1348" s="406">
        <v>41851</v>
      </c>
      <c r="B1348" s="446" t="s">
        <v>2270</v>
      </c>
      <c r="C1348" s="228" t="s">
        <v>4001</v>
      </c>
      <c r="D1348" s="20" t="s">
        <v>11</v>
      </c>
      <c r="E1348" s="239">
        <v>81059</v>
      </c>
      <c r="F1348" s="438"/>
      <c r="G1348" s="339"/>
      <c r="H1348" s="243">
        <f t="shared" si="21"/>
        <v>81059</v>
      </c>
      <c r="I1348" s="20" t="s">
        <v>65</v>
      </c>
    </row>
    <row r="1349" spans="1:9" x14ac:dyDescent="0.25">
      <c r="A1349" s="406">
        <v>41851</v>
      </c>
      <c r="B1349" s="446" t="s">
        <v>2282</v>
      </c>
      <c r="C1349" s="228" t="s">
        <v>4001</v>
      </c>
      <c r="D1349" s="20" t="s">
        <v>11</v>
      </c>
      <c r="E1349" s="239">
        <v>9268.2000000000007</v>
      </c>
      <c r="F1349" s="438"/>
      <c r="G1349" s="339"/>
      <c r="H1349" s="243">
        <f t="shared" si="21"/>
        <v>9268.2000000000007</v>
      </c>
      <c r="I1349" s="20" t="s">
        <v>12</v>
      </c>
    </row>
    <row r="1350" spans="1:9" x14ac:dyDescent="0.25">
      <c r="A1350" s="406"/>
      <c r="B1350" s="217" t="s">
        <v>2089</v>
      </c>
      <c r="C1350" s="363" t="s">
        <v>3681</v>
      </c>
      <c r="D1350" s="214" t="s">
        <v>133</v>
      </c>
      <c r="E1350" s="382">
        <v>63040</v>
      </c>
      <c r="F1350" s="420" t="s">
        <v>3805</v>
      </c>
      <c r="G1350" s="44">
        <v>63040</v>
      </c>
      <c r="H1350" s="243">
        <f t="shared" si="21"/>
        <v>0</v>
      </c>
      <c r="I1350" s="214"/>
    </row>
    <row r="1351" spans="1:9" x14ac:dyDescent="0.25">
      <c r="A1351" s="406"/>
      <c r="B1351" s="217" t="s">
        <v>2174</v>
      </c>
      <c r="C1351" s="363" t="s">
        <v>3681</v>
      </c>
      <c r="D1351" s="214" t="s">
        <v>133</v>
      </c>
      <c r="E1351" s="382">
        <v>37665</v>
      </c>
      <c r="F1351" s="419">
        <v>41822</v>
      </c>
      <c r="G1351" s="44">
        <v>37665</v>
      </c>
      <c r="H1351" s="86">
        <f t="shared" si="21"/>
        <v>0</v>
      </c>
      <c r="I1351" s="214"/>
    </row>
    <row r="1352" spans="1:9" x14ac:dyDescent="0.25">
      <c r="A1352" s="406"/>
      <c r="B1352" s="217" t="s">
        <v>2253</v>
      </c>
      <c r="C1352" s="363" t="s">
        <v>3681</v>
      </c>
      <c r="D1352" s="214" t="s">
        <v>133</v>
      </c>
      <c r="E1352" s="382">
        <v>38839</v>
      </c>
      <c r="F1352" s="420" t="s">
        <v>3827</v>
      </c>
      <c r="G1352" s="44">
        <v>38839</v>
      </c>
      <c r="H1352" s="243">
        <f t="shared" si="21"/>
        <v>0</v>
      </c>
      <c r="I1352" s="214"/>
    </row>
    <row r="1353" spans="1:9" x14ac:dyDescent="0.25">
      <c r="A1353" s="406"/>
      <c r="B1353" s="217" t="s">
        <v>1137</v>
      </c>
      <c r="C1353" s="363" t="s">
        <v>3681</v>
      </c>
      <c r="D1353" s="214" t="s">
        <v>133</v>
      </c>
      <c r="E1353" s="382">
        <v>32501</v>
      </c>
      <c r="F1353" s="419">
        <v>41824</v>
      </c>
      <c r="G1353" s="44">
        <v>32501</v>
      </c>
      <c r="H1353" s="243">
        <f t="shared" si="21"/>
        <v>0</v>
      </c>
      <c r="I1353" s="214"/>
    </row>
    <row r="1354" spans="1:9" x14ac:dyDescent="0.25">
      <c r="A1354" s="406"/>
      <c r="B1354" s="217" t="s">
        <v>1230</v>
      </c>
      <c r="C1354" s="363" t="s">
        <v>3681</v>
      </c>
      <c r="D1354" s="214" t="s">
        <v>133</v>
      </c>
      <c r="E1354" s="382">
        <v>29737</v>
      </c>
      <c r="F1354" s="419">
        <v>41825</v>
      </c>
      <c r="G1354" s="34">
        <v>29737</v>
      </c>
      <c r="H1354" s="243">
        <f t="shared" si="21"/>
        <v>0</v>
      </c>
      <c r="I1354" s="121"/>
    </row>
    <row r="1355" spans="1:9" x14ac:dyDescent="0.25">
      <c r="A1355" s="406"/>
      <c r="B1355" s="217" t="s">
        <v>1231</v>
      </c>
      <c r="C1355" s="363" t="s">
        <v>3681</v>
      </c>
      <c r="D1355" s="214" t="s">
        <v>133</v>
      </c>
      <c r="E1355" s="382">
        <v>11955</v>
      </c>
      <c r="F1355" s="419">
        <v>41825</v>
      </c>
      <c r="G1355" s="34">
        <v>11955</v>
      </c>
      <c r="H1355" s="243">
        <f t="shared" si="21"/>
        <v>0</v>
      </c>
      <c r="I1355" s="121"/>
    </row>
    <row r="1356" spans="1:9" x14ac:dyDescent="0.25">
      <c r="A1356" s="406"/>
      <c r="B1356" s="217" t="s">
        <v>1290</v>
      </c>
      <c r="C1356" s="363" t="s">
        <v>3681</v>
      </c>
      <c r="D1356" s="214" t="s">
        <v>133</v>
      </c>
      <c r="E1356" s="382">
        <v>32623</v>
      </c>
      <c r="F1356" s="419">
        <v>41826</v>
      </c>
      <c r="G1356" s="44">
        <v>32623</v>
      </c>
      <c r="H1356" s="243">
        <f t="shared" si="21"/>
        <v>0</v>
      </c>
      <c r="I1356" s="214"/>
    </row>
    <row r="1357" spans="1:9" x14ac:dyDescent="0.25">
      <c r="A1357" s="406"/>
      <c r="B1357" s="217" t="s">
        <v>1539</v>
      </c>
      <c r="C1357" s="363" t="s">
        <v>3681</v>
      </c>
      <c r="D1357" s="214" t="s">
        <v>133</v>
      </c>
      <c r="E1357" s="235">
        <v>28271</v>
      </c>
      <c r="F1357" s="420" t="s">
        <v>3873</v>
      </c>
      <c r="G1357" s="44">
        <v>28271</v>
      </c>
      <c r="H1357" s="243">
        <f t="shared" si="21"/>
        <v>0</v>
      </c>
      <c r="I1357" s="214"/>
    </row>
    <row r="1358" spans="1:9" x14ac:dyDescent="0.25">
      <c r="A1358" s="406"/>
      <c r="B1358" s="285" t="s">
        <v>1725</v>
      </c>
      <c r="C1358" s="361" t="s">
        <v>3878</v>
      </c>
      <c r="D1358" s="58" t="s">
        <v>133</v>
      </c>
      <c r="E1358" s="235">
        <v>32834</v>
      </c>
      <c r="F1358" s="420" t="s">
        <v>3887</v>
      </c>
      <c r="G1358" s="34">
        <v>32834</v>
      </c>
      <c r="H1358" s="243">
        <f t="shared" si="21"/>
        <v>0</v>
      </c>
      <c r="I1358" s="121"/>
    </row>
    <row r="1359" spans="1:9" x14ac:dyDescent="0.25">
      <c r="A1359" s="406"/>
      <c r="B1359" s="285" t="s">
        <v>1843</v>
      </c>
      <c r="C1359" s="361" t="s">
        <v>3878</v>
      </c>
      <c r="D1359" s="58" t="s">
        <v>133</v>
      </c>
      <c r="E1359" s="235">
        <v>59290</v>
      </c>
      <c r="F1359" s="420" t="s">
        <v>3905</v>
      </c>
      <c r="G1359" s="34">
        <v>59290</v>
      </c>
      <c r="H1359" s="243">
        <f t="shared" si="21"/>
        <v>0</v>
      </c>
      <c r="I1359" s="121"/>
    </row>
    <row r="1360" spans="1:9" x14ac:dyDescent="0.25">
      <c r="A1360" s="406"/>
      <c r="B1360" s="285" t="s">
        <v>1969</v>
      </c>
      <c r="C1360" s="361" t="s">
        <v>3878</v>
      </c>
      <c r="D1360" s="214" t="s">
        <v>133</v>
      </c>
      <c r="E1360" s="235">
        <v>55680.5</v>
      </c>
      <c r="F1360" s="420" t="s">
        <v>3914</v>
      </c>
      <c r="G1360" s="44">
        <v>55680.5</v>
      </c>
      <c r="H1360" s="243">
        <f t="shared" si="21"/>
        <v>0</v>
      </c>
      <c r="I1360" s="214"/>
    </row>
    <row r="1361" spans="1:9" x14ac:dyDescent="0.25">
      <c r="A1361" s="406"/>
      <c r="B1361" s="285" t="s">
        <v>2081</v>
      </c>
      <c r="C1361" s="361" t="s">
        <v>3878</v>
      </c>
      <c r="D1361" s="214" t="s">
        <v>133</v>
      </c>
      <c r="E1361" s="235">
        <v>30072</v>
      </c>
      <c r="F1361" s="424" t="s">
        <v>3927</v>
      </c>
      <c r="G1361" s="44">
        <v>30072</v>
      </c>
      <c r="H1361" s="243">
        <f t="shared" si="21"/>
        <v>0</v>
      </c>
      <c r="I1361" s="214"/>
    </row>
    <row r="1362" spans="1:9" x14ac:dyDescent="0.25">
      <c r="A1362" s="406">
        <v>41847</v>
      </c>
      <c r="B1362" s="446" t="s">
        <v>1945</v>
      </c>
      <c r="C1362" s="228" t="s">
        <v>4001</v>
      </c>
      <c r="D1362" s="214" t="s">
        <v>133</v>
      </c>
      <c r="E1362" s="235">
        <v>20720</v>
      </c>
      <c r="F1362" s="419">
        <v>41847</v>
      </c>
      <c r="G1362" s="44">
        <v>20720</v>
      </c>
      <c r="H1362" s="243">
        <f t="shared" si="21"/>
        <v>0</v>
      </c>
      <c r="I1362" s="214"/>
    </row>
    <row r="1363" spans="1:9" x14ac:dyDescent="0.25">
      <c r="A1363" s="414">
        <v>41850</v>
      </c>
      <c r="B1363" s="446" t="s">
        <v>2186</v>
      </c>
      <c r="C1363" s="228" t="s">
        <v>4001</v>
      </c>
      <c r="D1363" s="214" t="s">
        <v>133</v>
      </c>
      <c r="E1363" s="235">
        <v>28145</v>
      </c>
      <c r="F1363" s="419">
        <v>41850</v>
      </c>
      <c r="G1363" s="44">
        <v>28145</v>
      </c>
      <c r="H1363" s="243">
        <f t="shared" si="21"/>
        <v>0</v>
      </c>
      <c r="I1363" s="214"/>
    </row>
    <row r="1364" spans="1:9" x14ac:dyDescent="0.25">
      <c r="A1364" s="406"/>
      <c r="B1364" s="217" t="s">
        <v>2169</v>
      </c>
      <c r="C1364" s="363" t="s">
        <v>3681</v>
      </c>
      <c r="D1364" s="214" t="s">
        <v>193</v>
      </c>
      <c r="E1364" s="382">
        <v>23609</v>
      </c>
      <c r="F1364" s="419">
        <v>41822</v>
      </c>
      <c r="G1364" s="44">
        <v>23609</v>
      </c>
      <c r="H1364" s="86">
        <f t="shared" si="21"/>
        <v>0</v>
      </c>
      <c r="I1364" s="214" t="s">
        <v>3427</v>
      </c>
    </row>
    <row r="1365" spans="1:9" x14ac:dyDescent="0.25">
      <c r="A1365" s="406"/>
      <c r="B1365" s="217" t="s">
        <v>2265</v>
      </c>
      <c r="C1365" s="363" t="s">
        <v>3681</v>
      </c>
      <c r="D1365" s="214" t="s">
        <v>193</v>
      </c>
      <c r="E1365" s="382">
        <v>580</v>
      </c>
      <c r="F1365" s="419">
        <v>41824</v>
      </c>
      <c r="G1365" s="44">
        <v>580</v>
      </c>
      <c r="H1365" s="243">
        <f t="shared" si="21"/>
        <v>0</v>
      </c>
      <c r="I1365" s="214" t="s">
        <v>217</v>
      </c>
    </row>
    <row r="1366" spans="1:9" x14ac:dyDescent="0.25">
      <c r="A1366" s="406"/>
      <c r="B1366" s="217" t="s">
        <v>1461</v>
      </c>
      <c r="C1366" s="363" t="s">
        <v>3681</v>
      </c>
      <c r="D1366" s="214" t="s">
        <v>193</v>
      </c>
      <c r="E1366" s="235">
        <v>435.6</v>
      </c>
      <c r="F1366" s="419">
        <v>41829</v>
      </c>
      <c r="G1366" s="44">
        <v>435.6</v>
      </c>
      <c r="H1366" s="243">
        <f t="shared" si="21"/>
        <v>0</v>
      </c>
      <c r="I1366" s="214" t="s">
        <v>217</v>
      </c>
    </row>
    <row r="1367" spans="1:9" x14ac:dyDescent="0.25">
      <c r="A1367" s="406"/>
      <c r="B1367" s="217" t="s">
        <v>1545</v>
      </c>
      <c r="C1367" s="363" t="s">
        <v>3681</v>
      </c>
      <c r="D1367" s="214" t="s">
        <v>193</v>
      </c>
      <c r="E1367" s="235">
        <v>8390</v>
      </c>
      <c r="F1367" s="419">
        <v>41832</v>
      </c>
      <c r="G1367" s="44">
        <v>8390</v>
      </c>
      <c r="H1367" s="243">
        <f t="shared" si="21"/>
        <v>0</v>
      </c>
      <c r="I1367" s="214"/>
    </row>
    <row r="1368" spans="1:9" x14ac:dyDescent="0.25">
      <c r="A1368" s="406"/>
      <c r="B1368" s="285" t="s">
        <v>1742</v>
      </c>
      <c r="C1368" s="361" t="s">
        <v>3878</v>
      </c>
      <c r="D1368" s="58" t="s">
        <v>193</v>
      </c>
      <c r="E1368" s="235">
        <v>20670</v>
      </c>
      <c r="F1368" s="427" t="s">
        <v>3891</v>
      </c>
      <c r="G1368" s="34">
        <v>20670</v>
      </c>
      <c r="H1368" s="243">
        <f t="shared" si="21"/>
        <v>0</v>
      </c>
      <c r="I1368" s="121" t="s">
        <v>217</v>
      </c>
    </row>
    <row r="1369" spans="1:9" x14ac:dyDescent="0.25">
      <c r="A1369" s="406"/>
      <c r="B1369" s="285" t="s">
        <v>1747</v>
      </c>
      <c r="C1369" s="361" t="s">
        <v>3878</v>
      </c>
      <c r="D1369" s="58" t="s">
        <v>193</v>
      </c>
      <c r="E1369" s="235">
        <v>4580</v>
      </c>
      <c r="F1369" s="425">
        <v>41832</v>
      </c>
      <c r="G1369" s="34">
        <v>4580</v>
      </c>
      <c r="H1369" s="243">
        <f t="shared" si="21"/>
        <v>0</v>
      </c>
      <c r="I1369" s="121" t="s">
        <v>217</v>
      </c>
    </row>
    <row r="1370" spans="1:9" x14ac:dyDescent="0.25">
      <c r="A1370" s="406"/>
      <c r="B1370" s="285" t="s">
        <v>2101</v>
      </c>
      <c r="C1370" s="361" t="s">
        <v>3878</v>
      </c>
      <c r="D1370" s="214" t="s">
        <v>193</v>
      </c>
      <c r="E1370" s="235">
        <v>7549.5</v>
      </c>
      <c r="F1370" s="419">
        <v>41836</v>
      </c>
      <c r="G1370" s="44">
        <v>7549.5</v>
      </c>
      <c r="H1370" s="243">
        <f t="shared" si="21"/>
        <v>0</v>
      </c>
      <c r="I1370" s="214" t="s">
        <v>12</v>
      </c>
    </row>
    <row r="1371" spans="1:9" x14ac:dyDescent="0.25">
      <c r="A1371" s="406">
        <v>41845</v>
      </c>
      <c r="B1371" s="446" t="s">
        <v>1766</v>
      </c>
      <c r="C1371" s="228" t="s">
        <v>4001</v>
      </c>
      <c r="D1371" s="214" t="s">
        <v>193</v>
      </c>
      <c r="E1371" s="235">
        <v>5539.2</v>
      </c>
      <c r="F1371" s="419">
        <v>41849</v>
      </c>
      <c r="G1371" s="44">
        <v>5539.2</v>
      </c>
      <c r="H1371" s="243">
        <f t="shared" si="21"/>
        <v>0</v>
      </c>
      <c r="I1371" s="214" t="s">
        <v>12</v>
      </c>
    </row>
    <row r="1372" spans="1:9" x14ac:dyDescent="0.25">
      <c r="A1372" s="414">
        <v>41846</v>
      </c>
      <c r="B1372" s="446" t="s">
        <v>1855</v>
      </c>
      <c r="C1372" s="228" t="s">
        <v>4001</v>
      </c>
      <c r="D1372" s="214" t="s">
        <v>193</v>
      </c>
      <c r="E1372" s="235">
        <v>16777</v>
      </c>
      <c r="F1372" s="422" t="s">
        <v>4069</v>
      </c>
      <c r="G1372" s="44">
        <v>16777</v>
      </c>
      <c r="H1372" s="243">
        <f t="shared" si="21"/>
        <v>0</v>
      </c>
      <c r="I1372" s="121"/>
    </row>
    <row r="1373" spans="1:9" x14ac:dyDescent="0.25">
      <c r="A1373" s="406"/>
      <c r="B1373" s="217" t="s">
        <v>1220</v>
      </c>
      <c r="C1373" s="363" t="s">
        <v>3681</v>
      </c>
      <c r="D1373" s="214" t="s">
        <v>300</v>
      </c>
      <c r="E1373" s="382">
        <v>1806</v>
      </c>
      <c r="F1373" s="419">
        <v>41827</v>
      </c>
      <c r="G1373" s="34">
        <v>1806</v>
      </c>
      <c r="H1373" s="243">
        <f t="shared" si="21"/>
        <v>0</v>
      </c>
      <c r="I1373" s="121" t="s">
        <v>217</v>
      </c>
    </row>
    <row r="1374" spans="1:9" x14ac:dyDescent="0.25">
      <c r="A1374" s="406"/>
      <c r="B1374" s="285" t="s">
        <v>1483</v>
      </c>
      <c r="C1374" s="361" t="s">
        <v>3878</v>
      </c>
      <c r="D1374" s="20" t="s">
        <v>300</v>
      </c>
      <c r="E1374" s="239">
        <v>1929</v>
      </c>
      <c r="F1374" s="419">
        <v>41843</v>
      </c>
      <c r="G1374" s="44">
        <v>1929</v>
      </c>
      <c r="H1374" s="243">
        <f t="shared" si="21"/>
        <v>0</v>
      </c>
      <c r="I1374" s="20" t="s">
        <v>12</v>
      </c>
    </row>
    <row r="1375" spans="1:9" x14ac:dyDescent="0.25">
      <c r="A1375" s="406"/>
      <c r="B1375" s="285" t="s">
        <v>1984</v>
      </c>
      <c r="C1375" s="361" t="s">
        <v>3878</v>
      </c>
      <c r="D1375" s="214" t="s">
        <v>145</v>
      </c>
      <c r="E1375" s="235">
        <v>2022</v>
      </c>
      <c r="F1375" s="419">
        <v>41835</v>
      </c>
      <c r="G1375" s="44">
        <v>2022</v>
      </c>
      <c r="H1375" s="243">
        <f t="shared" si="21"/>
        <v>0</v>
      </c>
      <c r="I1375" s="214" t="s">
        <v>30</v>
      </c>
    </row>
    <row r="1376" spans="1:9" x14ac:dyDescent="0.25">
      <c r="A1376" s="414">
        <v>41844</v>
      </c>
      <c r="B1376" s="446" t="s">
        <v>1644</v>
      </c>
      <c r="C1376" s="228" t="s">
        <v>4001</v>
      </c>
      <c r="D1376" s="214" t="s">
        <v>2925</v>
      </c>
      <c r="E1376" s="235">
        <v>10079</v>
      </c>
      <c r="F1376" s="419">
        <v>41844</v>
      </c>
      <c r="G1376" s="44">
        <v>10079</v>
      </c>
      <c r="H1376" s="243">
        <f t="shared" si="21"/>
        <v>0</v>
      </c>
      <c r="I1376" s="214"/>
    </row>
    <row r="1377" spans="1:9" x14ac:dyDescent="0.25">
      <c r="A1377" s="406"/>
      <c r="B1377" s="217" t="s">
        <v>2245</v>
      </c>
      <c r="C1377" s="363" t="s">
        <v>3681</v>
      </c>
      <c r="D1377" s="214" t="s">
        <v>3682</v>
      </c>
      <c r="E1377" s="382">
        <v>8708</v>
      </c>
      <c r="F1377" s="419">
        <v>41823</v>
      </c>
      <c r="G1377" s="44">
        <v>8708</v>
      </c>
      <c r="H1377" s="86">
        <f t="shared" si="21"/>
        <v>0</v>
      </c>
      <c r="I1377" s="214"/>
    </row>
    <row r="1378" spans="1:9" x14ac:dyDescent="0.25">
      <c r="A1378" s="406"/>
      <c r="B1378" s="217" t="s">
        <v>1578</v>
      </c>
      <c r="C1378" s="363" t="s">
        <v>3681</v>
      </c>
      <c r="D1378" s="214" t="s">
        <v>3682</v>
      </c>
      <c r="E1378" s="235">
        <v>9687.5</v>
      </c>
      <c r="F1378" s="419">
        <v>41830</v>
      </c>
      <c r="G1378" s="44">
        <v>9687.5</v>
      </c>
      <c r="H1378" s="243">
        <f t="shared" si="21"/>
        <v>0</v>
      </c>
      <c r="I1378" s="214" t="s">
        <v>30</v>
      </c>
    </row>
    <row r="1379" spans="1:9" x14ac:dyDescent="0.25">
      <c r="A1379" s="406"/>
      <c r="B1379" s="285" t="s">
        <v>2255</v>
      </c>
      <c r="C1379" s="361" t="s">
        <v>3878</v>
      </c>
      <c r="D1379" s="214" t="s">
        <v>3682</v>
      </c>
      <c r="E1379" s="235">
        <v>8653</v>
      </c>
      <c r="F1379" s="419">
        <v>41837</v>
      </c>
      <c r="G1379" s="44">
        <v>8653</v>
      </c>
      <c r="H1379" s="243">
        <f t="shared" si="21"/>
        <v>0</v>
      </c>
      <c r="I1379" s="214"/>
    </row>
    <row r="1380" spans="1:9" ht="34.5" x14ac:dyDescent="0.25">
      <c r="A1380" s="406">
        <v>41851</v>
      </c>
      <c r="B1380" s="446" t="s">
        <v>2255</v>
      </c>
      <c r="C1380" s="228" t="s">
        <v>4001</v>
      </c>
      <c r="D1380" s="20" t="s">
        <v>3682</v>
      </c>
      <c r="E1380" s="239">
        <v>10107</v>
      </c>
      <c r="F1380" s="419">
        <v>41851</v>
      </c>
      <c r="G1380" s="44">
        <v>10107</v>
      </c>
      <c r="H1380" s="243">
        <f t="shared" si="21"/>
        <v>0</v>
      </c>
      <c r="I1380" s="20"/>
    </row>
    <row r="1381" spans="1:9" x14ac:dyDescent="0.25">
      <c r="A1381" s="406">
        <v>41851</v>
      </c>
      <c r="B1381" s="446" t="s">
        <v>2262</v>
      </c>
      <c r="C1381" s="228" t="s">
        <v>4001</v>
      </c>
      <c r="D1381" s="20" t="s">
        <v>3682</v>
      </c>
      <c r="E1381" s="239">
        <v>181.5</v>
      </c>
      <c r="F1381" s="419">
        <v>41851</v>
      </c>
      <c r="G1381" s="44">
        <v>181.5</v>
      </c>
      <c r="H1381" s="243">
        <f t="shared" si="21"/>
        <v>0</v>
      </c>
      <c r="I1381" s="20"/>
    </row>
    <row r="1382" spans="1:9" ht="23.25" x14ac:dyDescent="0.25">
      <c r="A1382" s="406"/>
      <c r="B1382" s="285" t="s">
        <v>1875</v>
      </c>
      <c r="C1382" s="361" t="s">
        <v>3878</v>
      </c>
      <c r="D1382" s="214" t="s">
        <v>339</v>
      </c>
      <c r="E1382" s="235">
        <v>573</v>
      </c>
      <c r="F1382" s="419">
        <v>41833</v>
      </c>
      <c r="G1382" s="44">
        <v>573</v>
      </c>
      <c r="H1382" s="243">
        <f t="shared" si="21"/>
        <v>0</v>
      </c>
      <c r="I1382" s="214"/>
    </row>
    <row r="1383" spans="1:9" x14ac:dyDescent="0.25">
      <c r="A1383" s="406"/>
      <c r="B1383" s="285" t="s">
        <v>1271</v>
      </c>
      <c r="C1383" s="361" t="s">
        <v>3878</v>
      </c>
      <c r="D1383" s="214" t="s">
        <v>339</v>
      </c>
      <c r="E1383" s="235">
        <v>573</v>
      </c>
      <c r="F1383" s="419">
        <v>41840</v>
      </c>
      <c r="G1383" s="44">
        <v>573</v>
      </c>
      <c r="H1383" s="243">
        <f t="shared" si="21"/>
        <v>0</v>
      </c>
      <c r="I1383" s="214"/>
    </row>
    <row r="1384" spans="1:9" x14ac:dyDescent="0.25">
      <c r="A1384" s="406">
        <v>41845</v>
      </c>
      <c r="B1384" s="446" t="s">
        <v>1710</v>
      </c>
      <c r="C1384" s="228" t="s">
        <v>4001</v>
      </c>
      <c r="D1384" s="214" t="s">
        <v>339</v>
      </c>
      <c r="E1384" s="235">
        <v>1013</v>
      </c>
      <c r="F1384" s="419">
        <v>41845</v>
      </c>
      <c r="G1384" s="44">
        <v>1013</v>
      </c>
      <c r="H1384" s="243">
        <f t="shared" si="21"/>
        <v>0</v>
      </c>
      <c r="I1384" s="214"/>
    </row>
    <row r="1385" spans="1:9" x14ac:dyDescent="0.25">
      <c r="A1385" s="414">
        <v>41846</v>
      </c>
      <c r="B1385" s="446" t="s">
        <v>1804</v>
      </c>
      <c r="C1385" s="228" t="s">
        <v>4001</v>
      </c>
      <c r="D1385" s="214" t="s">
        <v>339</v>
      </c>
      <c r="E1385" s="235">
        <v>187</v>
      </c>
      <c r="F1385" s="419">
        <v>41846</v>
      </c>
      <c r="G1385" s="44">
        <v>187</v>
      </c>
      <c r="H1385" s="243">
        <f t="shared" si="21"/>
        <v>0</v>
      </c>
      <c r="I1385" s="121"/>
    </row>
    <row r="1386" spans="1:9" x14ac:dyDescent="0.25">
      <c r="A1386" s="414">
        <v>41848</v>
      </c>
      <c r="B1386" s="446" t="s">
        <v>1969</v>
      </c>
      <c r="C1386" s="228" t="s">
        <v>4001</v>
      </c>
      <c r="D1386" s="214" t="s">
        <v>2909</v>
      </c>
      <c r="E1386" s="235">
        <v>1064</v>
      </c>
      <c r="F1386" s="419">
        <v>41848</v>
      </c>
      <c r="G1386" s="44">
        <v>1064</v>
      </c>
      <c r="H1386" s="243">
        <f t="shared" si="21"/>
        <v>0</v>
      </c>
      <c r="I1386" s="214"/>
    </row>
    <row r="1387" spans="1:9" x14ac:dyDescent="0.25">
      <c r="A1387" s="406"/>
      <c r="B1387" s="217" t="s">
        <v>2331</v>
      </c>
      <c r="C1387" s="363" t="s">
        <v>3681</v>
      </c>
      <c r="D1387" s="214" t="s">
        <v>129</v>
      </c>
      <c r="E1387" s="382">
        <v>1075</v>
      </c>
      <c r="F1387" s="419">
        <v>41824</v>
      </c>
      <c r="G1387" s="44">
        <v>1075</v>
      </c>
      <c r="H1387" s="243">
        <f t="shared" si="21"/>
        <v>0</v>
      </c>
      <c r="I1387" s="214"/>
    </row>
    <row r="1388" spans="1:9" x14ac:dyDescent="0.25">
      <c r="A1388" s="405"/>
      <c r="B1388" s="217" t="s">
        <v>2333</v>
      </c>
      <c r="C1388" s="363" t="s">
        <v>3681</v>
      </c>
      <c r="D1388" s="214" t="s">
        <v>129</v>
      </c>
      <c r="E1388" s="382">
        <v>1469</v>
      </c>
      <c r="F1388" s="419">
        <v>41824</v>
      </c>
      <c r="G1388" s="44">
        <v>1469</v>
      </c>
      <c r="H1388" s="243">
        <f t="shared" si="21"/>
        <v>0</v>
      </c>
      <c r="I1388" s="214"/>
    </row>
    <row r="1389" spans="1:9" x14ac:dyDescent="0.25">
      <c r="A1389" s="405"/>
      <c r="B1389" s="285" t="s">
        <v>1704</v>
      </c>
      <c r="C1389" s="361" t="s">
        <v>3878</v>
      </c>
      <c r="D1389" s="58" t="s">
        <v>129</v>
      </c>
      <c r="E1389" s="235">
        <v>2749</v>
      </c>
      <c r="F1389" s="419">
        <v>41831</v>
      </c>
      <c r="G1389" s="34">
        <v>2749</v>
      </c>
      <c r="H1389" s="243">
        <f t="shared" si="21"/>
        <v>0</v>
      </c>
      <c r="I1389" s="121"/>
    </row>
    <row r="1390" spans="1:9" x14ac:dyDescent="0.25">
      <c r="A1390" s="412"/>
      <c r="B1390" s="285" t="s">
        <v>1830</v>
      </c>
      <c r="C1390" s="361" t="s">
        <v>3878</v>
      </c>
      <c r="D1390" s="58" t="s">
        <v>129</v>
      </c>
      <c r="E1390" s="235">
        <v>816</v>
      </c>
      <c r="F1390" s="419">
        <v>41832</v>
      </c>
      <c r="G1390" s="34">
        <v>816</v>
      </c>
      <c r="H1390" s="243">
        <f t="shared" si="21"/>
        <v>0</v>
      </c>
      <c r="I1390" s="121"/>
    </row>
    <row r="1391" spans="1:9" x14ac:dyDescent="0.25">
      <c r="A1391" s="406"/>
      <c r="B1391" s="285" t="s">
        <v>1967</v>
      </c>
      <c r="C1391" s="361" t="s">
        <v>3878</v>
      </c>
      <c r="D1391" s="214" t="s">
        <v>129</v>
      </c>
      <c r="E1391" s="235">
        <v>1645</v>
      </c>
      <c r="F1391" s="419">
        <v>41834</v>
      </c>
      <c r="G1391" s="44">
        <v>1645</v>
      </c>
      <c r="H1391" s="243">
        <f t="shared" si="21"/>
        <v>0</v>
      </c>
      <c r="I1391" s="214"/>
    </row>
    <row r="1392" spans="1:9" x14ac:dyDescent="0.25">
      <c r="A1392" s="406"/>
      <c r="B1392" s="285" t="s">
        <v>1196</v>
      </c>
      <c r="C1392" s="361" t="s">
        <v>3878</v>
      </c>
      <c r="D1392" s="214" t="s">
        <v>129</v>
      </c>
      <c r="E1392" s="235">
        <v>270</v>
      </c>
      <c r="F1392" s="419">
        <v>41839</v>
      </c>
      <c r="G1392" s="44">
        <v>270</v>
      </c>
      <c r="H1392" s="243">
        <f t="shared" si="21"/>
        <v>0</v>
      </c>
      <c r="I1392" s="214"/>
    </row>
    <row r="1393" spans="1:9" x14ac:dyDescent="0.25">
      <c r="A1393" s="406">
        <v>41847</v>
      </c>
      <c r="B1393" s="446" t="s">
        <v>1932</v>
      </c>
      <c r="C1393" s="228" t="s">
        <v>4001</v>
      </c>
      <c r="D1393" s="20" t="s">
        <v>129</v>
      </c>
      <c r="E1393" s="235">
        <v>264</v>
      </c>
      <c r="F1393" s="419">
        <v>41847</v>
      </c>
      <c r="G1393" s="44">
        <v>264</v>
      </c>
      <c r="H1393" s="243">
        <f t="shared" si="21"/>
        <v>0</v>
      </c>
      <c r="I1393" s="214"/>
    </row>
    <row r="1394" spans="1:9" x14ac:dyDescent="0.25">
      <c r="A1394" s="406"/>
      <c r="B1394" s="217" t="s">
        <v>2063</v>
      </c>
      <c r="C1394" s="363" t="s">
        <v>3681</v>
      </c>
      <c r="D1394" s="214" t="s">
        <v>68</v>
      </c>
      <c r="E1394" s="382">
        <v>80</v>
      </c>
      <c r="F1394" s="419">
        <v>41822</v>
      </c>
      <c r="G1394" s="44">
        <v>80</v>
      </c>
      <c r="H1394" s="86">
        <f t="shared" si="21"/>
        <v>0</v>
      </c>
      <c r="I1394" s="214" t="s">
        <v>65</v>
      </c>
    </row>
    <row r="1395" spans="1:9" x14ac:dyDescent="0.25">
      <c r="A1395" s="406"/>
      <c r="B1395" s="217" t="s">
        <v>1283</v>
      </c>
      <c r="C1395" s="363" t="s">
        <v>3681</v>
      </c>
      <c r="D1395" s="121" t="s">
        <v>68</v>
      </c>
      <c r="E1395" s="384">
        <v>100</v>
      </c>
      <c r="F1395" s="419">
        <v>41828</v>
      </c>
      <c r="G1395" s="34">
        <v>100</v>
      </c>
      <c r="H1395" s="243">
        <f t="shared" si="21"/>
        <v>0</v>
      </c>
      <c r="I1395" s="121" t="s">
        <v>65</v>
      </c>
    </row>
    <row r="1396" spans="1:9" x14ac:dyDescent="0.25">
      <c r="A1396" s="406"/>
      <c r="B1396" s="285" t="s">
        <v>2037</v>
      </c>
      <c r="C1396" s="361" t="s">
        <v>3878</v>
      </c>
      <c r="D1396" s="214" t="s">
        <v>68</v>
      </c>
      <c r="E1396" s="235">
        <v>140</v>
      </c>
      <c r="F1396" s="419">
        <v>41835</v>
      </c>
      <c r="G1396" s="44">
        <v>140</v>
      </c>
      <c r="H1396" s="243">
        <f t="shared" si="21"/>
        <v>0</v>
      </c>
      <c r="I1396" s="214" t="s">
        <v>65</v>
      </c>
    </row>
    <row r="1397" spans="1:9" x14ac:dyDescent="0.25">
      <c r="A1397" s="406"/>
      <c r="B1397" s="285" t="s">
        <v>2251</v>
      </c>
      <c r="C1397" s="361" t="s">
        <v>3878</v>
      </c>
      <c r="D1397" s="214" t="s">
        <v>68</v>
      </c>
      <c r="E1397" s="235">
        <v>140</v>
      </c>
      <c r="F1397" s="419">
        <v>41838</v>
      </c>
      <c r="G1397" s="44">
        <v>140</v>
      </c>
      <c r="H1397" s="243">
        <f t="shared" si="21"/>
        <v>0</v>
      </c>
      <c r="I1397" s="214"/>
    </row>
    <row r="1398" spans="1:9" x14ac:dyDescent="0.25">
      <c r="A1398" s="406"/>
      <c r="B1398" s="285" t="s">
        <v>1241</v>
      </c>
      <c r="C1398" s="361" t="s">
        <v>3878</v>
      </c>
      <c r="D1398" s="214" t="s">
        <v>68</v>
      </c>
      <c r="E1398" s="235">
        <v>1652</v>
      </c>
      <c r="F1398" s="436" t="s">
        <v>3971</v>
      </c>
      <c r="G1398" s="44">
        <v>1652</v>
      </c>
      <c r="H1398" s="243">
        <f t="shared" si="21"/>
        <v>0</v>
      </c>
      <c r="I1398" s="214" t="s">
        <v>65</v>
      </c>
    </row>
    <row r="1399" spans="1:9" x14ac:dyDescent="0.25">
      <c r="A1399" s="414">
        <v>41844</v>
      </c>
      <c r="B1399" s="446" t="s">
        <v>1630</v>
      </c>
      <c r="C1399" s="228" t="s">
        <v>4001</v>
      </c>
      <c r="D1399" s="214" t="s">
        <v>68</v>
      </c>
      <c r="E1399" s="235">
        <v>234</v>
      </c>
      <c r="F1399" s="419">
        <v>41844</v>
      </c>
      <c r="G1399" s="44">
        <v>234</v>
      </c>
      <c r="H1399" s="243">
        <f t="shared" si="21"/>
        <v>0</v>
      </c>
      <c r="I1399" s="214"/>
    </row>
    <row r="1400" spans="1:9" x14ac:dyDescent="0.25">
      <c r="A1400" s="414">
        <v>41844</v>
      </c>
      <c r="B1400" s="446" t="s">
        <v>1637</v>
      </c>
      <c r="C1400" s="228" t="s">
        <v>4001</v>
      </c>
      <c r="D1400" s="20" t="s">
        <v>68</v>
      </c>
      <c r="E1400" s="235">
        <v>240</v>
      </c>
      <c r="F1400" s="419">
        <v>41845</v>
      </c>
      <c r="G1400" s="44">
        <v>240</v>
      </c>
      <c r="H1400" s="243">
        <f t="shared" si="21"/>
        <v>0</v>
      </c>
      <c r="I1400" s="214" t="s">
        <v>65</v>
      </c>
    </row>
    <row r="1401" spans="1:9" x14ac:dyDescent="0.25">
      <c r="A1401" s="406"/>
      <c r="B1401" s="217" t="s">
        <v>1248</v>
      </c>
      <c r="C1401" s="363" t="s">
        <v>3681</v>
      </c>
      <c r="D1401" s="214" t="s">
        <v>517</v>
      </c>
      <c r="E1401" s="382">
        <v>2327.5</v>
      </c>
      <c r="F1401" s="419">
        <v>41825</v>
      </c>
      <c r="G1401" s="34">
        <v>2327.5</v>
      </c>
      <c r="H1401" s="243">
        <f t="shared" si="21"/>
        <v>0</v>
      </c>
      <c r="I1401" s="121"/>
    </row>
    <row r="1402" spans="1:9" x14ac:dyDescent="0.25">
      <c r="A1402" s="406"/>
      <c r="B1402" s="217" t="s">
        <v>1442</v>
      </c>
      <c r="C1402" s="363" t="s">
        <v>3681</v>
      </c>
      <c r="D1402" s="214" t="s">
        <v>517</v>
      </c>
      <c r="E1402" s="235">
        <v>126.5</v>
      </c>
      <c r="F1402" s="419">
        <v>41828</v>
      </c>
      <c r="G1402" s="44">
        <v>126.5</v>
      </c>
      <c r="H1402" s="243">
        <f t="shared" si="21"/>
        <v>0</v>
      </c>
      <c r="I1402" s="214" t="s">
        <v>12</v>
      </c>
    </row>
    <row r="1403" spans="1:9" x14ac:dyDescent="0.25">
      <c r="A1403" s="406"/>
      <c r="B1403" s="285" t="s">
        <v>1685</v>
      </c>
      <c r="C1403" s="361" t="s">
        <v>3878</v>
      </c>
      <c r="D1403" s="58" t="s">
        <v>517</v>
      </c>
      <c r="E1403" s="235">
        <v>1123.5</v>
      </c>
      <c r="F1403" s="419">
        <v>41831</v>
      </c>
      <c r="G1403" s="34">
        <v>1123.5</v>
      </c>
      <c r="H1403" s="243">
        <f t="shared" si="21"/>
        <v>0</v>
      </c>
      <c r="I1403" s="121"/>
    </row>
    <row r="1404" spans="1:9" x14ac:dyDescent="0.25">
      <c r="A1404" s="406"/>
      <c r="B1404" s="285" t="s">
        <v>1787</v>
      </c>
      <c r="C1404" s="361" t="s">
        <v>3878</v>
      </c>
      <c r="D1404" s="58" t="s">
        <v>517</v>
      </c>
      <c r="E1404" s="235">
        <v>2239</v>
      </c>
      <c r="F1404" s="419">
        <v>41832</v>
      </c>
      <c r="G1404" s="34">
        <v>2239</v>
      </c>
      <c r="H1404" s="243">
        <f t="shared" si="21"/>
        <v>0</v>
      </c>
      <c r="I1404" s="121"/>
    </row>
    <row r="1405" spans="1:9" x14ac:dyDescent="0.25">
      <c r="A1405" s="406">
        <v>41851</v>
      </c>
      <c r="B1405" s="446" t="s">
        <v>2290</v>
      </c>
      <c r="C1405" s="228" t="s">
        <v>4001</v>
      </c>
      <c r="D1405" s="20" t="s">
        <v>2719</v>
      </c>
      <c r="E1405" s="239">
        <v>12813</v>
      </c>
      <c r="F1405" s="421">
        <v>41852</v>
      </c>
      <c r="G1405" s="245">
        <v>12813</v>
      </c>
      <c r="H1405" s="243">
        <f t="shared" si="21"/>
        <v>0</v>
      </c>
      <c r="I1405" s="386" t="s">
        <v>21</v>
      </c>
    </row>
    <row r="1406" spans="1:9" x14ac:dyDescent="0.25">
      <c r="A1406" s="406"/>
      <c r="B1406" s="217" t="s">
        <v>2302</v>
      </c>
      <c r="C1406" s="363" t="s">
        <v>3681</v>
      </c>
      <c r="D1406" s="214" t="s">
        <v>3833</v>
      </c>
      <c r="E1406" s="382">
        <v>1245</v>
      </c>
      <c r="F1406" s="419">
        <v>41824</v>
      </c>
      <c r="G1406" s="44">
        <v>1245</v>
      </c>
      <c r="H1406" s="243">
        <f t="shared" si="21"/>
        <v>0</v>
      </c>
      <c r="I1406" s="385"/>
    </row>
    <row r="1407" spans="1:9" x14ac:dyDescent="0.25">
      <c r="A1407" s="406"/>
      <c r="B1407" s="217" t="s">
        <v>2220</v>
      </c>
      <c r="C1407" s="363" t="s">
        <v>3681</v>
      </c>
      <c r="D1407" s="214" t="s">
        <v>3411</v>
      </c>
      <c r="E1407" s="382">
        <v>12222</v>
      </c>
      <c r="F1407" s="420" t="s">
        <v>3823</v>
      </c>
      <c r="G1407" s="44">
        <v>12222</v>
      </c>
      <c r="H1407" s="86">
        <f t="shared" si="21"/>
        <v>0</v>
      </c>
      <c r="I1407" s="385" t="s">
        <v>217</v>
      </c>
    </row>
    <row r="1408" spans="1:9" x14ac:dyDescent="0.25">
      <c r="A1408" s="406"/>
      <c r="B1408" s="217" t="s">
        <v>1423</v>
      </c>
      <c r="C1408" s="363" t="s">
        <v>3681</v>
      </c>
      <c r="D1408" s="214" t="s">
        <v>3411</v>
      </c>
      <c r="E1408" s="235">
        <v>2819.6</v>
      </c>
      <c r="F1408" s="419">
        <v>41828</v>
      </c>
      <c r="G1408" s="44">
        <v>2819.6</v>
      </c>
      <c r="H1408" s="243">
        <f t="shared" si="21"/>
        <v>0</v>
      </c>
      <c r="I1408" s="385" t="s">
        <v>30</v>
      </c>
    </row>
    <row r="1409" spans="1:9" x14ac:dyDescent="0.25">
      <c r="A1409" s="414">
        <v>41844</v>
      </c>
      <c r="B1409" s="446" t="s">
        <v>1627</v>
      </c>
      <c r="C1409" s="228" t="s">
        <v>4001</v>
      </c>
      <c r="D1409" s="214" t="s">
        <v>4002</v>
      </c>
      <c r="E1409" s="235">
        <v>340</v>
      </c>
      <c r="F1409" s="419">
        <v>41845</v>
      </c>
      <c r="G1409" s="44">
        <v>340</v>
      </c>
      <c r="H1409" s="243">
        <f t="shared" si="21"/>
        <v>0</v>
      </c>
      <c r="I1409" s="385" t="s">
        <v>27</v>
      </c>
    </row>
    <row r="1410" spans="1:9" x14ac:dyDescent="0.25">
      <c r="A1410" s="406"/>
      <c r="B1410" s="217" t="s">
        <v>2098</v>
      </c>
      <c r="C1410" s="363" t="s">
        <v>3681</v>
      </c>
      <c r="D1410" s="214" t="s">
        <v>75</v>
      </c>
      <c r="E1410" s="382">
        <v>925.5</v>
      </c>
      <c r="F1410" s="419">
        <v>41822</v>
      </c>
      <c r="G1410" s="44">
        <v>925.5</v>
      </c>
      <c r="H1410" s="86">
        <f t="shared" si="21"/>
        <v>0</v>
      </c>
      <c r="I1410" s="385" t="s">
        <v>27</v>
      </c>
    </row>
    <row r="1411" spans="1:9" x14ac:dyDescent="0.25">
      <c r="A1411" s="406"/>
      <c r="B1411" s="217" t="s">
        <v>1378</v>
      </c>
      <c r="C1411" s="363" t="s">
        <v>3681</v>
      </c>
      <c r="D1411" s="214" t="s">
        <v>75</v>
      </c>
      <c r="E1411" s="235">
        <v>925.5</v>
      </c>
      <c r="F1411" s="419">
        <v>41828</v>
      </c>
      <c r="G1411" s="44">
        <v>925.5</v>
      </c>
      <c r="H1411" s="243">
        <f t="shared" ref="H1411:H1474" si="22">E1411-G1411</f>
        <v>0</v>
      </c>
      <c r="I1411" s="385"/>
    </row>
    <row r="1412" spans="1:9" x14ac:dyDescent="0.25">
      <c r="A1412" s="406"/>
      <c r="B1412" s="285" t="s">
        <v>2093</v>
      </c>
      <c r="C1412" s="361" t="s">
        <v>3878</v>
      </c>
      <c r="D1412" s="214" t="s">
        <v>75</v>
      </c>
      <c r="E1412" s="235">
        <v>925</v>
      </c>
      <c r="F1412" s="419">
        <v>41836</v>
      </c>
      <c r="G1412" s="44">
        <v>925</v>
      </c>
      <c r="H1412" s="243">
        <f t="shared" si="22"/>
        <v>0</v>
      </c>
      <c r="I1412" s="385" t="s">
        <v>27</v>
      </c>
    </row>
    <row r="1413" spans="1:9" x14ac:dyDescent="0.25">
      <c r="A1413" s="406">
        <v>41845</v>
      </c>
      <c r="B1413" s="446" t="s">
        <v>1740</v>
      </c>
      <c r="C1413" s="228" t="s">
        <v>4001</v>
      </c>
      <c r="D1413" s="214" t="s">
        <v>4009</v>
      </c>
      <c r="E1413" s="235">
        <v>2688</v>
      </c>
      <c r="F1413" s="419">
        <v>41845</v>
      </c>
      <c r="G1413" s="44">
        <v>2688</v>
      </c>
      <c r="H1413" s="243">
        <f t="shared" si="22"/>
        <v>0</v>
      </c>
      <c r="I1413" s="385" t="s">
        <v>3978</v>
      </c>
    </row>
    <row r="1414" spans="1:9" x14ac:dyDescent="0.25">
      <c r="A1414" s="406">
        <v>41845</v>
      </c>
      <c r="B1414" s="446" t="s">
        <v>1754</v>
      </c>
      <c r="C1414" s="228" t="s">
        <v>4001</v>
      </c>
      <c r="D1414" s="214" t="s">
        <v>4009</v>
      </c>
      <c r="E1414" s="235">
        <v>367.5</v>
      </c>
      <c r="F1414" s="419">
        <v>41845</v>
      </c>
      <c r="G1414" s="44">
        <v>367.5</v>
      </c>
      <c r="H1414" s="243">
        <f t="shared" si="22"/>
        <v>0</v>
      </c>
      <c r="I1414" s="385" t="s">
        <v>3978</v>
      </c>
    </row>
    <row r="1415" spans="1:9" x14ac:dyDescent="0.25">
      <c r="A1415" s="406"/>
      <c r="B1415" s="217" t="s">
        <v>2154</v>
      </c>
      <c r="C1415" s="363" t="s">
        <v>3681</v>
      </c>
      <c r="D1415" s="214" t="s">
        <v>41</v>
      </c>
      <c r="E1415" s="382">
        <v>20364</v>
      </c>
      <c r="F1415" s="419">
        <v>41822</v>
      </c>
      <c r="G1415" s="44">
        <v>20364</v>
      </c>
      <c r="H1415" s="86">
        <f t="shared" si="22"/>
        <v>0</v>
      </c>
      <c r="I1415" s="385"/>
    </row>
    <row r="1416" spans="1:9" x14ac:dyDescent="0.25">
      <c r="A1416" s="406"/>
      <c r="B1416" s="217" t="s">
        <v>2246</v>
      </c>
      <c r="C1416" s="363" t="s">
        <v>3681</v>
      </c>
      <c r="D1416" s="214" t="s">
        <v>41</v>
      </c>
      <c r="E1416" s="382">
        <v>25053.5</v>
      </c>
      <c r="F1416" s="419">
        <v>41823</v>
      </c>
      <c r="G1416" s="44">
        <v>25053.5</v>
      </c>
      <c r="H1416" s="86">
        <f t="shared" si="22"/>
        <v>0</v>
      </c>
      <c r="I1416" s="385"/>
    </row>
    <row r="1417" spans="1:9" x14ac:dyDescent="0.25">
      <c r="A1417" s="406"/>
      <c r="B1417" s="217" t="s">
        <v>1147</v>
      </c>
      <c r="C1417" s="363" t="s">
        <v>3681</v>
      </c>
      <c r="D1417" s="214" t="s">
        <v>41</v>
      </c>
      <c r="E1417" s="382">
        <v>16212</v>
      </c>
      <c r="F1417" s="419">
        <v>41825</v>
      </c>
      <c r="G1417" s="44">
        <v>16212</v>
      </c>
      <c r="H1417" s="243">
        <f t="shared" si="22"/>
        <v>0</v>
      </c>
      <c r="I1417" s="385" t="s">
        <v>21</v>
      </c>
    </row>
    <row r="1418" spans="1:9" x14ac:dyDescent="0.25">
      <c r="A1418" s="406"/>
      <c r="B1418" s="217" t="s">
        <v>1280</v>
      </c>
      <c r="C1418" s="363" t="s">
        <v>3681</v>
      </c>
      <c r="D1418" s="121" t="s">
        <v>41</v>
      </c>
      <c r="E1418" s="384">
        <v>26177.5</v>
      </c>
      <c r="F1418" s="419">
        <v>41826</v>
      </c>
      <c r="G1418" s="34">
        <v>26177.5</v>
      </c>
      <c r="H1418" s="243">
        <f t="shared" si="22"/>
        <v>0</v>
      </c>
      <c r="I1418" s="448"/>
    </row>
    <row r="1419" spans="1:9" x14ac:dyDescent="0.25">
      <c r="A1419" s="406"/>
      <c r="B1419" s="285" t="s">
        <v>1710</v>
      </c>
      <c r="C1419" s="361" t="s">
        <v>3878</v>
      </c>
      <c r="D1419" s="58" t="s">
        <v>41</v>
      </c>
      <c r="E1419" s="235">
        <v>32484</v>
      </c>
      <c r="F1419" s="419">
        <v>41831</v>
      </c>
      <c r="G1419" s="34">
        <v>32484</v>
      </c>
      <c r="H1419" s="243">
        <f t="shared" si="22"/>
        <v>0</v>
      </c>
      <c r="I1419" s="448"/>
    </row>
    <row r="1420" spans="1:9" x14ac:dyDescent="0.25">
      <c r="A1420" s="406"/>
      <c r="B1420" s="285" t="s">
        <v>2040</v>
      </c>
      <c r="C1420" s="361" t="s">
        <v>3878</v>
      </c>
      <c r="D1420" s="214" t="s">
        <v>41</v>
      </c>
      <c r="E1420" s="235">
        <v>16491</v>
      </c>
      <c r="F1420" s="419">
        <v>41835</v>
      </c>
      <c r="G1420" s="44">
        <v>16491</v>
      </c>
      <c r="H1420" s="243">
        <f t="shared" si="22"/>
        <v>0</v>
      </c>
      <c r="I1420" s="385"/>
    </row>
    <row r="1421" spans="1:9" x14ac:dyDescent="0.25">
      <c r="A1421" s="406"/>
      <c r="B1421" s="285" t="s">
        <v>2322</v>
      </c>
      <c r="C1421" s="361" t="s">
        <v>3878</v>
      </c>
      <c r="D1421" s="214" t="s">
        <v>41</v>
      </c>
      <c r="E1421" s="235">
        <v>21033</v>
      </c>
      <c r="F1421" s="419">
        <v>41838</v>
      </c>
      <c r="G1421" s="44">
        <v>21033</v>
      </c>
      <c r="H1421" s="243">
        <f t="shared" si="22"/>
        <v>0</v>
      </c>
      <c r="I1421" s="385" t="s">
        <v>21</v>
      </c>
    </row>
    <row r="1422" spans="1:9" x14ac:dyDescent="0.25">
      <c r="A1422" s="406"/>
      <c r="B1422" s="285" t="s">
        <v>1139</v>
      </c>
      <c r="C1422" s="361" t="s">
        <v>3878</v>
      </c>
      <c r="D1422" s="214" t="s">
        <v>41</v>
      </c>
      <c r="E1422" s="235">
        <v>664</v>
      </c>
      <c r="F1422" s="419">
        <v>41838</v>
      </c>
      <c r="G1422" s="44">
        <v>664</v>
      </c>
      <c r="H1422" s="243">
        <f t="shared" si="22"/>
        <v>0</v>
      </c>
      <c r="I1422" s="385"/>
    </row>
    <row r="1423" spans="1:9" x14ac:dyDescent="0.25">
      <c r="A1423" s="406"/>
      <c r="B1423" s="285" t="s">
        <v>1213</v>
      </c>
      <c r="C1423" s="361" t="s">
        <v>3878</v>
      </c>
      <c r="D1423" s="214" t="s">
        <v>41</v>
      </c>
      <c r="E1423" s="235">
        <v>20061</v>
      </c>
      <c r="F1423" s="419">
        <v>41839</v>
      </c>
      <c r="G1423" s="44">
        <v>20061</v>
      </c>
      <c r="H1423" s="243">
        <f t="shared" si="22"/>
        <v>0</v>
      </c>
      <c r="I1423" s="385"/>
    </row>
    <row r="1424" spans="1:9" x14ac:dyDescent="0.25">
      <c r="A1424" s="406"/>
      <c r="B1424" s="217" t="s">
        <v>2018</v>
      </c>
      <c r="C1424" s="363" t="s">
        <v>3681</v>
      </c>
      <c r="D1424" s="214" t="s">
        <v>269</v>
      </c>
      <c r="E1424" s="382">
        <v>9186</v>
      </c>
      <c r="F1424" s="419">
        <v>41821</v>
      </c>
      <c r="G1424" s="44">
        <v>9186</v>
      </c>
      <c r="H1424" s="86">
        <f t="shared" si="22"/>
        <v>0</v>
      </c>
      <c r="I1424" s="385"/>
    </row>
    <row r="1425" spans="1:9" x14ac:dyDescent="0.25">
      <c r="A1425" s="406"/>
      <c r="B1425" s="217" t="s">
        <v>2111</v>
      </c>
      <c r="C1425" s="363" t="s">
        <v>3681</v>
      </c>
      <c r="D1425" s="214" t="s">
        <v>269</v>
      </c>
      <c r="E1425" s="382">
        <v>12874</v>
      </c>
      <c r="F1425" s="419">
        <v>41823</v>
      </c>
      <c r="G1425" s="44">
        <v>12874</v>
      </c>
      <c r="H1425" s="86">
        <f t="shared" si="22"/>
        <v>0</v>
      </c>
      <c r="I1425" s="385" t="s">
        <v>162</v>
      </c>
    </row>
    <row r="1426" spans="1:9" x14ac:dyDescent="0.25">
      <c r="A1426" s="406">
        <v>41823</v>
      </c>
      <c r="B1426" s="217" t="s">
        <v>2192</v>
      </c>
      <c r="C1426" s="363" t="s">
        <v>3681</v>
      </c>
      <c r="D1426" s="214" t="s">
        <v>269</v>
      </c>
      <c r="E1426" s="382">
        <v>7788</v>
      </c>
      <c r="F1426" s="419">
        <v>41823</v>
      </c>
      <c r="G1426" s="44">
        <v>7788</v>
      </c>
      <c r="H1426" s="86">
        <f t="shared" si="22"/>
        <v>0</v>
      </c>
      <c r="I1426" s="385"/>
    </row>
    <row r="1427" spans="1:9" x14ac:dyDescent="0.25">
      <c r="A1427" s="406"/>
      <c r="B1427" s="217" t="s">
        <v>2257</v>
      </c>
      <c r="C1427" s="363" t="s">
        <v>3681</v>
      </c>
      <c r="D1427" s="214" t="s">
        <v>269</v>
      </c>
      <c r="E1427" s="382">
        <v>11142.6</v>
      </c>
      <c r="F1427" s="419">
        <v>41823</v>
      </c>
      <c r="G1427" s="44">
        <v>11142.6</v>
      </c>
      <c r="H1427" s="243">
        <f t="shared" si="22"/>
        <v>0</v>
      </c>
      <c r="I1427" s="385"/>
    </row>
    <row r="1428" spans="1:9" x14ac:dyDescent="0.25">
      <c r="A1428" s="406"/>
      <c r="B1428" s="217" t="s">
        <v>1146</v>
      </c>
      <c r="C1428" s="363" t="s">
        <v>3681</v>
      </c>
      <c r="D1428" s="214" t="s">
        <v>269</v>
      </c>
      <c r="E1428" s="382">
        <v>3900</v>
      </c>
      <c r="F1428" s="419">
        <v>41827</v>
      </c>
      <c r="G1428" s="44">
        <v>3900</v>
      </c>
      <c r="H1428" s="243">
        <f t="shared" si="22"/>
        <v>0</v>
      </c>
      <c r="I1428" s="385" t="s">
        <v>162</v>
      </c>
    </row>
    <row r="1429" spans="1:9" x14ac:dyDescent="0.25">
      <c r="A1429" s="406"/>
      <c r="B1429" s="217" t="s">
        <v>1268</v>
      </c>
      <c r="C1429" s="363" t="s">
        <v>3681</v>
      </c>
      <c r="D1429" s="121" t="s">
        <v>269</v>
      </c>
      <c r="E1429" s="384">
        <v>2796</v>
      </c>
      <c r="F1429" s="419">
        <v>41826</v>
      </c>
      <c r="G1429" s="34">
        <v>2796</v>
      </c>
      <c r="H1429" s="243">
        <f t="shared" si="22"/>
        <v>0</v>
      </c>
      <c r="I1429" s="448" t="s">
        <v>12</v>
      </c>
    </row>
    <row r="1430" spans="1:9" x14ac:dyDescent="0.25">
      <c r="A1430" s="406"/>
      <c r="B1430" s="217" t="s">
        <v>1300</v>
      </c>
      <c r="C1430" s="363" t="s">
        <v>3681</v>
      </c>
      <c r="D1430" s="214" t="s">
        <v>269</v>
      </c>
      <c r="E1430" s="235">
        <v>3210</v>
      </c>
      <c r="F1430" s="419">
        <v>41827</v>
      </c>
      <c r="G1430" s="44">
        <v>3210</v>
      </c>
      <c r="H1430" s="243">
        <f t="shared" si="22"/>
        <v>0</v>
      </c>
      <c r="I1430" s="385"/>
    </row>
    <row r="1431" spans="1:9" x14ac:dyDescent="0.25">
      <c r="A1431" s="406"/>
      <c r="B1431" s="217" t="s">
        <v>1334</v>
      </c>
      <c r="C1431" s="363" t="s">
        <v>3681</v>
      </c>
      <c r="D1431" s="214" t="s">
        <v>269</v>
      </c>
      <c r="E1431" s="235">
        <v>2454</v>
      </c>
      <c r="F1431" s="419">
        <v>41827</v>
      </c>
      <c r="G1431" s="44">
        <v>2454</v>
      </c>
      <c r="H1431" s="243">
        <f t="shared" si="22"/>
        <v>0</v>
      </c>
      <c r="I1431" s="385"/>
    </row>
    <row r="1432" spans="1:9" x14ac:dyDescent="0.25">
      <c r="A1432" s="406"/>
      <c r="B1432" s="217" t="s">
        <v>1395</v>
      </c>
      <c r="C1432" s="363" t="s">
        <v>3681</v>
      </c>
      <c r="D1432" s="214" t="s">
        <v>269</v>
      </c>
      <c r="E1432" s="235">
        <v>4754</v>
      </c>
      <c r="F1432" s="422" t="s">
        <v>3857</v>
      </c>
      <c r="G1432" s="44">
        <v>4754</v>
      </c>
      <c r="H1432" s="243">
        <f t="shared" si="22"/>
        <v>0</v>
      </c>
      <c r="I1432" s="385"/>
    </row>
    <row r="1433" spans="1:9" x14ac:dyDescent="0.25">
      <c r="A1433" s="406"/>
      <c r="B1433" s="217" t="s">
        <v>1610</v>
      </c>
      <c r="C1433" s="363" t="s">
        <v>3681</v>
      </c>
      <c r="D1433" s="214" t="s">
        <v>269</v>
      </c>
      <c r="E1433" s="235">
        <v>1862</v>
      </c>
      <c r="F1433" s="419">
        <v>41830</v>
      </c>
      <c r="G1433" s="44">
        <v>1862</v>
      </c>
      <c r="H1433" s="243">
        <f t="shared" si="22"/>
        <v>0</v>
      </c>
      <c r="I1433" s="385" t="s">
        <v>12</v>
      </c>
    </row>
    <row r="1434" spans="1:9" x14ac:dyDescent="0.25">
      <c r="A1434" s="406"/>
      <c r="B1434" s="285" t="s">
        <v>1662</v>
      </c>
      <c r="C1434" s="361" t="s">
        <v>3878</v>
      </c>
      <c r="D1434" s="58" t="s">
        <v>269</v>
      </c>
      <c r="E1434" s="235">
        <v>504</v>
      </c>
      <c r="F1434" s="419">
        <v>41830</v>
      </c>
      <c r="G1434" s="34">
        <v>504</v>
      </c>
      <c r="H1434" s="243">
        <f t="shared" si="22"/>
        <v>0</v>
      </c>
      <c r="I1434" s="448"/>
    </row>
    <row r="1435" spans="1:9" x14ac:dyDescent="0.25">
      <c r="A1435" s="406"/>
      <c r="B1435" s="285" t="s">
        <v>1670</v>
      </c>
      <c r="C1435" s="361" t="s">
        <v>3878</v>
      </c>
      <c r="D1435" s="58" t="s">
        <v>269</v>
      </c>
      <c r="E1435" s="235">
        <v>4160</v>
      </c>
      <c r="F1435" s="425">
        <v>41832</v>
      </c>
      <c r="G1435" s="34">
        <v>4160</v>
      </c>
      <c r="H1435" s="243">
        <f t="shared" si="22"/>
        <v>0</v>
      </c>
      <c r="I1435" s="448" t="s">
        <v>162</v>
      </c>
    </row>
    <row r="1436" spans="1:9" x14ac:dyDescent="0.25">
      <c r="A1436" s="406"/>
      <c r="B1436" s="285" t="s">
        <v>1790</v>
      </c>
      <c r="C1436" s="361" t="s">
        <v>3878</v>
      </c>
      <c r="D1436" s="58" t="s">
        <v>269</v>
      </c>
      <c r="E1436" s="235">
        <v>2613</v>
      </c>
      <c r="F1436" s="419">
        <v>41832</v>
      </c>
      <c r="G1436" s="34">
        <v>2613</v>
      </c>
      <c r="H1436" s="243">
        <f t="shared" si="22"/>
        <v>0</v>
      </c>
      <c r="I1436" s="448"/>
    </row>
    <row r="1437" spans="1:9" x14ac:dyDescent="0.25">
      <c r="A1437" s="406"/>
      <c r="B1437" s="285" t="s">
        <v>1996</v>
      </c>
      <c r="C1437" s="361" t="s">
        <v>3878</v>
      </c>
      <c r="D1437" s="214" t="s">
        <v>269</v>
      </c>
      <c r="E1437" s="235">
        <v>4331.5</v>
      </c>
      <c r="F1437" s="419">
        <v>41836</v>
      </c>
      <c r="G1437" s="44">
        <v>4331.5</v>
      </c>
      <c r="H1437" s="243">
        <f t="shared" si="22"/>
        <v>0</v>
      </c>
      <c r="I1437" s="385" t="s">
        <v>162</v>
      </c>
    </row>
    <row r="1438" spans="1:9" x14ac:dyDescent="0.25">
      <c r="A1438" s="406"/>
      <c r="B1438" s="285" t="s">
        <v>2029</v>
      </c>
      <c r="C1438" s="361" t="s">
        <v>3878</v>
      </c>
      <c r="D1438" s="214" t="s">
        <v>269</v>
      </c>
      <c r="E1438" s="235">
        <v>3280</v>
      </c>
      <c r="F1438" s="419">
        <v>41835</v>
      </c>
      <c r="G1438" s="44">
        <v>3280</v>
      </c>
      <c r="H1438" s="243">
        <f t="shared" si="22"/>
        <v>0</v>
      </c>
      <c r="I1438" s="385"/>
    </row>
    <row r="1439" spans="1:9" x14ac:dyDescent="0.25">
      <c r="A1439" s="406"/>
      <c r="B1439" s="285" t="s">
        <v>2247</v>
      </c>
      <c r="C1439" s="361" t="s">
        <v>3878</v>
      </c>
      <c r="D1439" s="214" t="s">
        <v>269</v>
      </c>
      <c r="E1439" s="235">
        <v>6205</v>
      </c>
      <c r="F1439" s="419">
        <v>41837</v>
      </c>
      <c r="G1439" s="44">
        <v>6205</v>
      </c>
      <c r="H1439" s="243">
        <f t="shared" si="22"/>
        <v>0</v>
      </c>
      <c r="I1439" s="385"/>
    </row>
    <row r="1440" spans="1:9" x14ac:dyDescent="0.25">
      <c r="A1440" s="406"/>
      <c r="B1440" s="285" t="s">
        <v>1219</v>
      </c>
      <c r="C1440" s="361" t="s">
        <v>3878</v>
      </c>
      <c r="D1440" s="214" t="s">
        <v>269</v>
      </c>
      <c r="E1440" s="235">
        <v>2770</v>
      </c>
      <c r="F1440" s="419">
        <v>41839</v>
      </c>
      <c r="G1440" s="44">
        <v>2770</v>
      </c>
      <c r="H1440" s="243">
        <f t="shared" si="22"/>
        <v>0</v>
      </c>
      <c r="I1440" s="385" t="s">
        <v>30</v>
      </c>
    </row>
    <row r="1441" spans="1:9" x14ac:dyDescent="0.25">
      <c r="A1441" s="406"/>
      <c r="B1441" s="285" t="s">
        <v>1232</v>
      </c>
      <c r="C1441" s="361" t="s">
        <v>3878</v>
      </c>
      <c r="D1441" s="214" t="s">
        <v>269</v>
      </c>
      <c r="E1441" s="235">
        <v>1874.6</v>
      </c>
      <c r="F1441" s="419">
        <v>41839</v>
      </c>
      <c r="G1441" s="44">
        <v>1874.6</v>
      </c>
      <c r="H1441" s="243">
        <f t="shared" si="22"/>
        <v>0</v>
      </c>
      <c r="I1441" s="385"/>
    </row>
    <row r="1442" spans="1:9" x14ac:dyDescent="0.25">
      <c r="A1442" s="406"/>
      <c r="B1442" s="285" t="s">
        <v>1403</v>
      </c>
      <c r="C1442" s="361" t="s">
        <v>3878</v>
      </c>
      <c r="D1442" s="214" t="s">
        <v>269</v>
      </c>
      <c r="E1442" s="235">
        <v>3223</v>
      </c>
      <c r="F1442" s="419">
        <v>41843</v>
      </c>
      <c r="G1442" s="44">
        <v>3223</v>
      </c>
      <c r="H1442" s="243">
        <f t="shared" si="22"/>
        <v>0</v>
      </c>
      <c r="I1442" s="385" t="s">
        <v>162</v>
      </c>
    </row>
    <row r="1443" spans="1:9" x14ac:dyDescent="0.25">
      <c r="A1443" s="406">
        <v>41845</v>
      </c>
      <c r="B1443" s="446" t="s">
        <v>1696</v>
      </c>
      <c r="C1443" s="228" t="s">
        <v>4001</v>
      </c>
      <c r="D1443" s="214" t="s">
        <v>269</v>
      </c>
      <c r="E1443" s="235">
        <v>8177</v>
      </c>
      <c r="F1443" s="419">
        <v>41846</v>
      </c>
      <c r="G1443" s="44">
        <v>8177</v>
      </c>
      <c r="H1443" s="243">
        <f t="shared" si="22"/>
        <v>0</v>
      </c>
      <c r="I1443" s="235" t="s">
        <v>162</v>
      </c>
    </row>
    <row r="1444" spans="1:9" x14ac:dyDescent="0.25">
      <c r="A1444" s="406">
        <v>41845</v>
      </c>
      <c r="B1444" s="446" t="s">
        <v>1722</v>
      </c>
      <c r="C1444" s="228" t="s">
        <v>4001</v>
      </c>
      <c r="D1444" s="214" t="s">
        <v>269</v>
      </c>
      <c r="E1444" s="235">
        <v>2548.5</v>
      </c>
      <c r="F1444" s="419">
        <v>41846</v>
      </c>
      <c r="G1444" s="44">
        <v>2548.5</v>
      </c>
      <c r="H1444" s="243">
        <f t="shared" si="22"/>
        <v>0</v>
      </c>
      <c r="I1444" s="385" t="s">
        <v>30</v>
      </c>
    </row>
    <row r="1445" spans="1:9" x14ac:dyDescent="0.25">
      <c r="A1445" s="414">
        <v>41848</v>
      </c>
      <c r="B1445" s="446" t="s">
        <v>1957</v>
      </c>
      <c r="C1445" s="228" t="s">
        <v>4001</v>
      </c>
      <c r="D1445" s="214" t="s">
        <v>269</v>
      </c>
      <c r="E1445" s="235">
        <v>1560</v>
      </c>
      <c r="F1445" s="419">
        <v>41848</v>
      </c>
      <c r="G1445" s="44">
        <v>1560</v>
      </c>
      <c r="H1445" s="243">
        <f t="shared" si="22"/>
        <v>0</v>
      </c>
      <c r="I1445" s="385"/>
    </row>
    <row r="1446" spans="1:9" x14ac:dyDescent="0.25">
      <c r="A1446" s="414">
        <v>41850</v>
      </c>
      <c r="B1446" s="446" t="s">
        <v>2138</v>
      </c>
      <c r="C1446" s="228" t="s">
        <v>4001</v>
      </c>
      <c r="D1446" s="214" t="s">
        <v>269</v>
      </c>
      <c r="E1446" s="235">
        <v>3581</v>
      </c>
      <c r="F1446" s="419">
        <v>41850</v>
      </c>
      <c r="G1446" s="44">
        <v>3581</v>
      </c>
      <c r="H1446" s="243">
        <f t="shared" si="22"/>
        <v>0</v>
      </c>
      <c r="I1446" s="235"/>
    </row>
    <row r="1447" spans="1:9" x14ac:dyDescent="0.25">
      <c r="A1447" s="406">
        <v>41851</v>
      </c>
      <c r="B1447" s="446" t="s">
        <v>2215</v>
      </c>
      <c r="C1447" s="228" t="s">
        <v>4001</v>
      </c>
      <c r="D1447" s="20" t="s">
        <v>269</v>
      </c>
      <c r="E1447" s="239">
        <v>4877</v>
      </c>
      <c r="F1447" s="419">
        <v>41851</v>
      </c>
      <c r="G1447" s="44">
        <v>4877</v>
      </c>
      <c r="H1447" s="243">
        <f t="shared" si="22"/>
        <v>0</v>
      </c>
      <c r="I1447" s="386"/>
    </row>
    <row r="1448" spans="1:9" x14ac:dyDescent="0.25">
      <c r="A1448" s="406">
        <v>41851</v>
      </c>
      <c r="B1448" s="446" t="s">
        <v>2306</v>
      </c>
      <c r="C1448" s="228" t="s">
        <v>4001</v>
      </c>
      <c r="D1448" s="20" t="s">
        <v>269</v>
      </c>
      <c r="E1448" s="239">
        <v>11160.5</v>
      </c>
      <c r="F1448" s="419">
        <v>41851</v>
      </c>
      <c r="G1448" s="44">
        <v>11160.5</v>
      </c>
      <c r="H1448" s="243">
        <f t="shared" si="22"/>
        <v>0</v>
      </c>
      <c r="I1448" s="386"/>
    </row>
    <row r="1449" spans="1:9" x14ac:dyDescent="0.25">
      <c r="A1449" s="406"/>
      <c r="B1449" s="285" t="s">
        <v>1379</v>
      </c>
      <c r="C1449" s="361" t="s">
        <v>3878</v>
      </c>
      <c r="D1449" s="214" t="s">
        <v>3986</v>
      </c>
      <c r="E1449" s="235">
        <v>551.20000000000005</v>
      </c>
      <c r="F1449" s="422" t="s">
        <v>3987</v>
      </c>
      <c r="G1449" s="44">
        <v>551.20000000000005</v>
      </c>
      <c r="H1449" s="243">
        <f t="shared" si="22"/>
        <v>0</v>
      </c>
      <c r="I1449" s="385" t="s">
        <v>3978</v>
      </c>
    </row>
    <row r="1450" spans="1:9" x14ac:dyDescent="0.25">
      <c r="A1450" s="406"/>
      <c r="B1450" s="285" t="s">
        <v>1634</v>
      </c>
      <c r="C1450" s="361" t="s">
        <v>3878</v>
      </c>
      <c r="D1450" s="58" t="s">
        <v>3020</v>
      </c>
      <c r="E1450" s="235">
        <v>4132.5</v>
      </c>
      <c r="F1450" s="419">
        <v>41830</v>
      </c>
      <c r="G1450" s="34">
        <v>4132.5</v>
      </c>
      <c r="H1450" s="243">
        <f t="shared" si="22"/>
        <v>0</v>
      </c>
      <c r="I1450" s="121"/>
    </row>
    <row r="1451" spans="1:9" x14ac:dyDescent="0.25">
      <c r="A1451" s="406"/>
      <c r="B1451" s="217" t="s">
        <v>2125</v>
      </c>
      <c r="C1451" s="363" t="s">
        <v>3681</v>
      </c>
      <c r="D1451" s="214" t="s">
        <v>434</v>
      </c>
      <c r="E1451" s="382">
        <v>3292.8</v>
      </c>
      <c r="F1451" s="419">
        <v>41829</v>
      </c>
      <c r="G1451" s="257">
        <v>3292.8</v>
      </c>
      <c r="H1451" s="86">
        <f t="shared" si="22"/>
        <v>0</v>
      </c>
      <c r="I1451" s="214"/>
    </row>
    <row r="1452" spans="1:9" x14ac:dyDescent="0.25">
      <c r="A1452" s="406"/>
      <c r="B1452" s="285" t="s">
        <v>1771</v>
      </c>
      <c r="C1452" s="361" t="s">
        <v>3878</v>
      </c>
      <c r="D1452" s="58" t="s">
        <v>434</v>
      </c>
      <c r="E1452" s="235">
        <v>4463.5</v>
      </c>
      <c r="F1452" s="425">
        <v>41843</v>
      </c>
      <c r="G1452" s="34">
        <v>4463.5</v>
      </c>
      <c r="H1452" s="243">
        <f t="shared" si="22"/>
        <v>0</v>
      </c>
      <c r="I1452" s="121"/>
    </row>
    <row r="1453" spans="1:9" x14ac:dyDescent="0.25">
      <c r="A1453" s="406"/>
      <c r="B1453" s="285" t="s">
        <v>1164</v>
      </c>
      <c r="C1453" s="361" t="s">
        <v>3878</v>
      </c>
      <c r="D1453" s="214" t="s">
        <v>434</v>
      </c>
      <c r="E1453" s="235">
        <v>3194</v>
      </c>
      <c r="F1453" s="423"/>
      <c r="G1453" s="320"/>
      <c r="H1453" s="243">
        <f t="shared" si="22"/>
        <v>3194</v>
      </c>
      <c r="I1453" s="214" t="s">
        <v>65</v>
      </c>
    </row>
    <row r="1454" spans="1:9" x14ac:dyDescent="0.25">
      <c r="A1454" s="406">
        <v>41849</v>
      </c>
      <c r="B1454" s="446" t="s">
        <v>2032</v>
      </c>
      <c r="C1454" s="228" t="s">
        <v>4001</v>
      </c>
      <c r="D1454" s="20" t="s">
        <v>434</v>
      </c>
      <c r="E1454" s="239">
        <v>4848.5</v>
      </c>
      <c r="F1454" s="423"/>
      <c r="G1454" s="320"/>
      <c r="H1454" s="243">
        <f t="shared" si="22"/>
        <v>4848.5</v>
      </c>
      <c r="I1454" s="20"/>
    </row>
    <row r="1455" spans="1:9" x14ac:dyDescent="0.25">
      <c r="A1455" s="405">
        <v>41851</v>
      </c>
      <c r="B1455" s="446" t="s">
        <v>2307</v>
      </c>
      <c r="C1455" s="228" t="s">
        <v>4001</v>
      </c>
      <c r="D1455" s="20" t="s">
        <v>434</v>
      </c>
      <c r="E1455" s="239">
        <v>3735.2</v>
      </c>
      <c r="F1455" s="438"/>
      <c r="G1455" s="339"/>
      <c r="H1455" s="243">
        <f t="shared" si="22"/>
        <v>3735.2</v>
      </c>
      <c r="I1455" s="20"/>
    </row>
    <row r="1456" spans="1:9" x14ac:dyDescent="0.25">
      <c r="A1456" s="406"/>
      <c r="B1456" s="217" t="s">
        <v>1213</v>
      </c>
      <c r="C1456" s="363" t="s">
        <v>3681</v>
      </c>
      <c r="D1456" s="214" t="s">
        <v>600</v>
      </c>
      <c r="E1456" s="382">
        <v>2943</v>
      </c>
      <c r="F1456" s="419">
        <v>41827</v>
      </c>
      <c r="G1456" s="34">
        <v>2943</v>
      </c>
      <c r="H1456" s="243">
        <f t="shared" si="22"/>
        <v>0</v>
      </c>
      <c r="I1456" s="121" t="s">
        <v>12</v>
      </c>
    </row>
    <row r="1457" spans="1:9" x14ac:dyDescent="0.25">
      <c r="A1457" s="406"/>
      <c r="B1457" s="285" t="s">
        <v>2215</v>
      </c>
      <c r="C1457" s="361" t="s">
        <v>3878</v>
      </c>
      <c r="D1457" s="214" t="s">
        <v>3119</v>
      </c>
      <c r="E1457" s="235">
        <v>336</v>
      </c>
      <c r="F1457" s="419">
        <v>41837</v>
      </c>
      <c r="G1457" s="44">
        <v>336</v>
      </c>
      <c r="H1457" s="243">
        <f t="shared" si="22"/>
        <v>0</v>
      </c>
      <c r="I1457" s="214" t="s">
        <v>30</v>
      </c>
    </row>
    <row r="1458" spans="1:9" x14ac:dyDescent="0.25">
      <c r="A1458" s="406"/>
      <c r="B1458" s="285" t="s">
        <v>2351</v>
      </c>
      <c r="C1458" s="361" t="s">
        <v>3878</v>
      </c>
      <c r="D1458" s="214" t="s">
        <v>3119</v>
      </c>
      <c r="E1458" s="235">
        <v>1847</v>
      </c>
      <c r="F1458" s="419">
        <v>41839</v>
      </c>
      <c r="G1458" s="56">
        <v>1847</v>
      </c>
      <c r="H1458" s="243">
        <f t="shared" si="22"/>
        <v>0</v>
      </c>
      <c r="I1458" s="214" t="s">
        <v>30</v>
      </c>
    </row>
    <row r="1459" spans="1:9" x14ac:dyDescent="0.25">
      <c r="A1459" s="406"/>
      <c r="B1459" s="217" t="s">
        <v>2041</v>
      </c>
      <c r="C1459" s="363" t="s">
        <v>3681</v>
      </c>
      <c r="D1459" s="214" t="s">
        <v>34</v>
      </c>
      <c r="E1459" s="382">
        <v>1681.5</v>
      </c>
      <c r="F1459" s="419">
        <v>41821</v>
      </c>
      <c r="G1459" s="44">
        <v>1681.5</v>
      </c>
      <c r="H1459" s="86">
        <f t="shared" si="22"/>
        <v>0</v>
      </c>
      <c r="I1459" s="214" t="s">
        <v>12</v>
      </c>
    </row>
    <row r="1460" spans="1:9" x14ac:dyDescent="0.25">
      <c r="A1460" s="406"/>
      <c r="B1460" s="217" t="s">
        <v>2159</v>
      </c>
      <c r="C1460" s="363" t="s">
        <v>3681</v>
      </c>
      <c r="D1460" s="214" t="s">
        <v>34</v>
      </c>
      <c r="E1460" s="382">
        <v>1450</v>
      </c>
      <c r="F1460" s="419">
        <v>41823</v>
      </c>
      <c r="G1460" s="44">
        <v>1450</v>
      </c>
      <c r="H1460" s="86">
        <f t="shared" si="22"/>
        <v>0</v>
      </c>
      <c r="I1460" s="214" t="s">
        <v>12</v>
      </c>
    </row>
    <row r="1461" spans="1:9" x14ac:dyDescent="0.25">
      <c r="A1461" s="406"/>
      <c r="B1461" s="217" t="s">
        <v>2232</v>
      </c>
      <c r="C1461" s="363" t="s">
        <v>3681</v>
      </c>
      <c r="D1461" s="214" t="s">
        <v>34</v>
      </c>
      <c r="E1461" s="382">
        <v>2136</v>
      </c>
      <c r="F1461" s="419">
        <v>41823</v>
      </c>
      <c r="G1461" s="44">
        <v>2136</v>
      </c>
      <c r="H1461" s="86">
        <f t="shared" si="22"/>
        <v>0</v>
      </c>
      <c r="I1461" s="214" t="s">
        <v>12</v>
      </c>
    </row>
    <row r="1462" spans="1:9" x14ac:dyDescent="0.25">
      <c r="A1462" s="406"/>
      <c r="B1462" s="217" t="s">
        <v>2306</v>
      </c>
      <c r="C1462" s="363" t="s">
        <v>3681</v>
      </c>
      <c r="D1462" s="214" t="s">
        <v>34</v>
      </c>
      <c r="E1462" s="382">
        <v>2001</v>
      </c>
      <c r="F1462" s="419">
        <v>41824</v>
      </c>
      <c r="G1462" s="44">
        <v>2001</v>
      </c>
      <c r="H1462" s="243">
        <f t="shared" si="22"/>
        <v>0</v>
      </c>
      <c r="I1462" s="214" t="s">
        <v>12</v>
      </c>
    </row>
    <row r="1463" spans="1:9" x14ac:dyDescent="0.25">
      <c r="A1463" s="406"/>
      <c r="B1463" s="217" t="s">
        <v>1431</v>
      </c>
      <c r="C1463" s="363" t="s">
        <v>3681</v>
      </c>
      <c r="D1463" s="214" t="s">
        <v>34</v>
      </c>
      <c r="E1463" s="235">
        <v>1055.5999999999999</v>
      </c>
      <c r="F1463" s="419">
        <v>41828</v>
      </c>
      <c r="G1463" s="44">
        <v>1055.5999999999999</v>
      </c>
      <c r="H1463" s="243">
        <f t="shared" si="22"/>
        <v>0</v>
      </c>
      <c r="I1463" s="214" t="s">
        <v>12</v>
      </c>
    </row>
    <row r="1464" spans="1:9" x14ac:dyDescent="0.25">
      <c r="A1464" s="406"/>
      <c r="B1464" s="217" t="s">
        <v>1526</v>
      </c>
      <c r="C1464" s="363" t="s">
        <v>3681</v>
      </c>
      <c r="D1464" s="214" t="s">
        <v>34</v>
      </c>
      <c r="E1464" s="235">
        <v>2891</v>
      </c>
      <c r="F1464" s="419">
        <v>41829</v>
      </c>
      <c r="G1464" s="44">
        <v>2891</v>
      </c>
      <c r="H1464" s="243">
        <f t="shared" si="22"/>
        <v>0</v>
      </c>
      <c r="I1464" s="214"/>
    </row>
    <row r="1465" spans="1:9" x14ac:dyDescent="0.25">
      <c r="A1465" s="406"/>
      <c r="B1465" s="285" t="s">
        <v>1701</v>
      </c>
      <c r="C1465" s="361" t="s">
        <v>3878</v>
      </c>
      <c r="D1465" s="58" t="s">
        <v>34</v>
      </c>
      <c r="E1465" s="235">
        <v>2561</v>
      </c>
      <c r="F1465" s="425">
        <v>41832</v>
      </c>
      <c r="G1465" s="34">
        <v>2561</v>
      </c>
      <c r="H1465" s="243">
        <f t="shared" si="22"/>
        <v>0</v>
      </c>
      <c r="I1465" s="121" t="s">
        <v>30</v>
      </c>
    </row>
    <row r="1466" spans="1:9" x14ac:dyDescent="0.25">
      <c r="A1466" s="406"/>
      <c r="B1466" s="285" t="s">
        <v>1890</v>
      </c>
      <c r="C1466" s="361" t="s">
        <v>3878</v>
      </c>
      <c r="D1466" s="214" t="s">
        <v>34</v>
      </c>
      <c r="E1466" s="235">
        <v>1749</v>
      </c>
      <c r="F1466" s="419">
        <v>41834</v>
      </c>
      <c r="G1466" s="44">
        <v>1749</v>
      </c>
      <c r="H1466" s="243">
        <f t="shared" si="22"/>
        <v>0</v>
      </c>
      <c r="I1466" s="214"/>
    </row>
    <row r="1467" spans="1:9" x14ac:dyDescent="0.25">
      <c r="A1467" s="406"/>
      <c r="B1467" s="285" t="s">
        <v>1941</v>
      </c>
      <c r="C1467" s="361" t="s">
        <v>3878</v>
      </c>
      <c r="D1467" s="214" t="s">
        <v>34</v>
      </c>
      <c r="E1467" s="235">
        <v>2134.5</v>
      </c>
      <c r="F1467" s="419">
        <v>41834</v>
      </c>
      <c r="G1467" s="44">
        <v>2134.5</v>
      </c>
      <c r="H1467" s="243">
        <f t="shared" si="22"/>
        <v>0</v>
      </c>
      <c r="I1467" s="214" t="s">
        <v>12</v>
      </c>
    </row>
    <row r="1468" spans="1:9" x14ac:dyDescent="0.25">
      <c r="A1468" s="406"/>
      <c r="B1468" s="285" t="s">
        <v>2064</v>
      </c>
      <c r="C1468" s="361" t="s">
        <v>3878</v>
      </c>
      <c r="D1468" s="214" t="s">
        <v>34</v>
      </c>
      <c r="E1468" s="235">
        <v>2410</v>
      </c>
      <c r="F1468" s="419">
        <v>41835</v>
      </c>
      <c r="G1468" s="44">
        <v>2410</v>
      </c>
      <c r="H1468" s="243">
        <f t="shared" si="22"/>
        <v>0</v>
      </c>
      <c r="I1468" s="214" t="s">
        <v>30</v>
      </c>
    </row>
    <row r="1469" spans="1:9" x14ac:dyDescent="0.25">
      <c r="A1469" s="406"/>
      <c r="B1469" s="285" t="s">
        <v>2144</v>
      </c>
      <c r="C1469" s="361" t="s">
        <v>3878</v>
      </c>
      <c r="D1469" s="214" t="s">
        <v>34</v>
      </c>
      <c r="E1469" s="235">
        <v>1960</v>
      </c>
      <c r="F1469" s="419">
        <v>41837</v>
      </c>
      <c r="G1469" s="44">
        <v>1960</v>
      </c>
      <c r="H1469" s="243">
        <f t="shared" si="22"/>
        <v>0</v>
      </c>
      <c r="I1469" s="214" t="s">
        <v>30</v>
      </c>
    </row>
    <row r="1470" spans="1:9" x14ac:dyDescent="0.25">
      <c r="A1470" s="406"/>
      <c r="B1470" s="285" t="s">
        <v>1278</v>
      </c>
      <c r="C1470" s="361" t="s">
        <v>3878</v>
      </c>
      <c r="D1470" s="214" t="s">
        <v>34</v>
      </c>
      <c r="E1470" s="235">
        <v>1925.5</v>
      </c>
      <c r="F1470" s="419">
        <v>41841</v>
      </c>
      <c r="G1470" s="44">
        <v>1925.5</v>
      </c>
      <c r="H1470" s="243">
        <f t="shared" si="22"/>
        <v>0</v>
      </c>
      <c r="I1470" s="214" t="s">
        <v>27</v>
      </c>
    </row>
    <row r="1471" spans="1:9" x14ac:dyDescent="0.25">
      <c r="A1471" s="406"/>
      <c r="B1471" s="285" t="s">
        <v>1323</v>
      </c>
      <c r="C1471" s="361" t="s">
        <v>3878</v>
      </c>
      <c r="D1471" s="214" t="s">
        <v>34</v>
      </c>
      <c r="E1471" s="235">
        <v>2360</v>
      </c>
      <c r="F1471" s="419">
        <v>41841</v>
      </c>
      <c r="G1471" s="44">
        <v>2360</v>
      </c>
      <c r="H1471" s="243">
        <f t="shared" si="22"/>
        <v>0</v>
      </c>
      <c r="I1471" s="214" t="s">
        <v>30</v>
      </c>
    </row>
    <row r="1472" spans="1:9" x14ac:dyDescent="0.25">
      <c r="A1472" s="406"/>
      <c r="B1472" s="285" t="s">
        <v>1432</v>
      </c>
      <c r="C1472" s="361" t="s">
        <v>3878</v>
      </c>
      <c r="D1472" s="20" t="s">
        <v>34</v>
      </c>
      <c r="E1472" s="239">
        <v>1821</v>
      </c>
      <c r="F1472" s="419">
        <v>41842</v>
      </c>
      <c r="G1472" s="44">
        <v>1821</v>
      </c>
      <c r="H1472" s="243">
        <f t="shared" si="22"/>
        <v>0</v>
      </c>
      <c r="I1472" s="20" t="s">
        <v>30</v>
      </c>
    </row>
    <row r="1473" spans="1:9" x14ac:dyDescent="0.25">
      <c r="A1473" s="406"/>
      <c r="B1473" s="285" t="s">
        <v>1560</v>
      </c>
      <c r="C1473" s="361" t="s">
        <v>3878</v>
      </c>
      <c r="D1473" s="214" t="s">
        <v>34</v>
      </c>
      <c r="E1473" s="235">
        <v>3822</v>
      </c>
      <c r="F1473" s="419">
        <v>41844</v>
      </c>
      <c r="G1473" s="44">
        <v>3822</v>
      </c>
      <c r="H1473" s="243">
        <f t="shared" si="22"/>
        <v>0</v>
      </c>
      <c r="I1473" s="214" t="s">
        <v>30</v>
      </c>
    </row>
    <row r="1474" spans="1:9" x14ac:dyDescent="0.25">
      <c r="A1474" s="406"/>
      <c r="B1474" s="285" t="s">
        <v>1561</v>
      </c>
      <c r="C1474" s="361" t="s">
        <v>3878</v>
      </c>
      <c r="D1474" s="214" t="s">
        <v>34</v>
      </c>
      <c r="E1474" s="235">
        <v>1983.5</v>
      </c>
      <c r="F1474" s="419">
        <v>41844</v>
      </c>
      <c r="G1474" s="44">
        <v>1983.5</v>
      </c>
      <c r="H1474" s="243">
        <f t="shared" si="22"/>
        <v>0</v>
      </c>
      <c r="I1474" s="214" t="s">
        <v>30</v>
      </c>
    </row>
    <row r="1475" spans="1:9" x14ac:dyDescent="0.25">
      <c r="A1475" s="414">
        <v>41844</v>
      </c>
      <c r="B1475" s="285" t="s">
        <v>1593</v>
      </c>
      <c r="C1475" s="361" t="s">
        <v>3878</v>
      </c>
      <c r="D1475" s="214" t="s">
        <v>34</v>
      </c>
      <c r="E1475" s="235">
        <v>2220</v>
      </c>
      <c r="F1475" s="419">
        <v>41844</v>
      </c>
      <c r="G1475" s="44">
        <v>2220</v>
      </c>
      <c r="H1475" s="243">
        <f t="shared" ref="H1475:H1538" si="23">E1475-G1475</f>
        <v>0</v>
      </c>
      <c r="I1475" s="214" t="s">
        <v>30</v>
      </c>
    </row>
    <row r="1476" spans="1:9" x14ac:dyDescent="0.25">
      <c r="A1476" s="414">
        <v>41846</v>
      </c>
      <c r="B1476" s="446" t="s">
        <v>1807</v>
      </c>
      <c r="C1476" s="228" t="s">
        <v>4001</v>
      </c>
      <c r="D1476" s="214" t="s">
        <v>34</v>
      </c>
      <c r="E1476" s="235">
        <v>2112</v>
      </c>
      <c r="F1476" s="419">
        <v>41846</v>
      </c>
      <c r="G1476" s="44">
        <v>2112</v>
      </c>
      <c r="H1476" s="243">
        <f t="shared" si="23"/>
        <v>0</v>
      </c>
      <c r="I1476" s="121"/>
    </row>
    <row r="1477" spans="1:9" x14ac:dyDescent="0.25">
      <c r="A1477" s="406">
        <v>41847</v>
      </c>
      <c r="B1477" s="446" t="s">
        <v>1926</v>
      </c>
      <c r="C1477" s="228" t="s">
        <v>4001</v>
      </c>
      <c r="D1477" s="214" t="s">
        <v>34</v>
      </c>
      <c r="E1477" s="235">
        <v>2517</v>
      </c>
      <c r="F1477" s="419">
        <v>41848</v>
      </c>
      <c r="G1477" s="44">
        <v>2517</v>
      </c>
      <c r="H1477" s="243">
        <f t="shared" si="23"/>
        <v>0</v>
      </c>
      <c r="I1477" s="214"/>
    </row>
    <row r="1478" spans="1:9" x14ac:dyDescent="0.25">
      <c r="A1478" s="414">
        <v>41848</v>
      </c>
      <c r="B1478" s="446" t="s">
        <v>1962</v>
      </c>
      <c r="C1478" s="228" t="s">
        <v>4001</v>
      </c>
      <c r="D1478" s="214" t="s">
        <v>34</v>
      </c>
      <c r="E1478" s="235">
        <v>1833</v>
      </c>
      <c r="F1478" s="419">
        <v>41848</v>
      </c>
      <c r="G1478" s="44">
        <v>1833</v>
      </c>
      <c r="H1478" s="243">
        <f t="shared" si="23"/>
        <v>0</v>
      </c>
      <c r="I1478" s="214" t="s">
        <v>12</v>
      </c>
    </row>
    <row r="1479" spans="1:9" x14ac:dyDescent="0.25">
      <c r="A1479" s="406">
        <v>41849</v>
      </c>
      <c r="B1479" s="446" t="s">
        <v>2071</v>
      </c>
      <c r="C1479" s="228" t="s">
        <v>4001</v>
      </c>
      <c r="D1479" s="20" t="s">
        <v>34</v>
      </c>
      <c r="E1479" s="239">
        <v>1668</v>
      </c>
      <c r="F1479" s="419">
        <v>41849</v>
      </c>
      <c r="G1479" s="44">
        <v>1668</v>
      </c>
      <c r="H1479" s="243">
        <f t="shared" si="23"/>
        <v>0</v>
      </c>
      <c r="I1479" s="20"/>
    </row>
    <row r="1480" spans="1:9" x14ac:dyDescent="0.25">
      <c r="A1480" s="414">
        <v>41850</v>
      </c>
      <c r="B1480" s="446" t="s">
        <v>2164</v>
      </c>
      <c r="C1480" s="228" t="s">
        <v>4001</v>
      </c>
      <c r="D1480" s="214" t="s">
        <v>34</v>
      </c>
      <c r="E1480" s="235">
        <v>2454</v>
      </c>
      <c r="F1480" s="419">
        <v>41850</v>
      </c>
      <c r="G1480" s="44">
        <v>2454</v>
      </c>
      <c r="H1480" s="243">
        <f t="shared" si="23"/>
        <v>0</v>
      </c>
      <c r="I1480" s="214" t="s">
        <v>30</v>
      </c>
    </row>
    <row r="1481" spans="1:9" ht="23.25" x14ac:dyDescent="0.25">
      <c r="A1481" s="406">
        <v>41851</v>
      </c>
      <c r="B1481" s="446" t="s">
        <v>2231</v>
      </c>
      <c r="C1481" s="228" t="s">
        <v>4001</v>
      </c>
      <c r="D1481" s="20" t="s">
        <v>34</v>
      </c>
      <c r="E1481" s="239">
        <v>1794</v>
      </c>
      <c r="F1481" s="419">
        <v>41851</v>
      </c>
      <c r="G1481" s="44">
        <v>1794</v>
      </c>
      <c r="H1481" s="243">
        <f t="shared" si="23"/>
        <v>0</v>
      </c>
      <c r="I1481" s="20" t="s">
        <v>30</v>
      </c>
    </row>
    <row r="1482" spans="1:9" x14ac:dyDescent="0.25">
      <c r="A1482" s="406"/>
      <c r="B1482" s="217" t="s">
        <v>2076</v>
      </c>
      <c r="C1482" s="363" t="s">
        <v>3681</v>
      </c>
      <c r="D1482" s="214" t="s">
        <v>299</v>
      </c>
      <c r="E1482" s="382">
        <v>6041</v>
      </c>
      <c r="F1482" s="419">
        <v>41821</v>
      </c>
      <c r="G1482" s="44">
        <v>6041</v>
      </c>
      <c r="H1482" s="86">
        <f t="shared" si="23"/>
        <v>0</v>
      </c>
      <c r="I1482" s="214"/>
    </row>
    <row r="1483" spans="1:9" x14ac:dyDescent="0.25">
      <c r="A1483" s="406"/>
      <c r="B1483" s="217" t="s">
        <v>2037</v>
      </c>
      <c r="C1483" s="363" t="s">
        <v>3681</v>
      </c>
      <c r="D1483" s="214" t="s">
        <v>338</v>
      </c>
      <c r="E1483" s="382">
        <v>767.5</v>
      </c>
      <c r="F1483" s="419">
        <v>41821</v>
      </c>
      <c r="G1483" s="44">
        <v>767.5</v>
      </c>
      <c r="H1483" s="86">
        <f t="shared" si="23"/>
        <v>0</v>
      </c>
      <c r="I1483" s="214" t="s">
        <v>12</v>
      </c>
    </row>
    <row r="1484" spans="1:9" x14ac:dyDescent="0.25">
      <c r="A1484" s="406"/>
      <c r="B1484" s="217" t="s">
        <v>2326</v>
      </c>
      <c r="C1484" s="363" t="s">
        <v>3681</v>
      </c>
      <c r="D1484" s="214" t="s">
        <v>338</v>
      </c>
      <c r="E1484" s="382">
        <v>456</v>
      </c>
      <c r="F1484" s="419">
        <v>41824</v>
      </c>
      <c r="G1484" s="44">
        <v>456</v>
      </c>
      <c r="H1484" s="243">
        <f t="shared" si="23"/>
        <v>0</v>
      </c>
      <c r="I1484" s="214" t="s">
        <v>12</v>
      </c>
    </row>
    <row r="1485" spans="1:9" x14ac:dyDescent="0.25">
      <c r="A1485" s="406"/>
      <c r="B1485" s="217" t="s">
        <v>1185</v>
      </c>
      <c r="C1485" s="363" t="s">
        <v>3681</v>
      </c>
      <c r="D1485" s="214" t="s">
        <v>338</v>
      </c>
      <c r="E1485" s="382">
        <v>624</v>
      </c>
      <c r="F1485" s="419">
        <v>41827</v>
      </c>
      <c r="G1485" s="44">
        <v>624</v>
      </c>
      <c r="H1485" s="243">
        <f t="shared" si="23"/>
        <v>0</v>
      </c>
      <c r="I1485" s="121" t="s">
        <v>12</v>
      </c>
    </row>
    <row r="1486" spans="1:9" x14ac:dyDescent="0.25">
      <c r="A1486" s="406"/>
      <c r="B1486" s="217" t="s">
        <v>1333</v>
      </c>
      <c r="C1486" s="363" t="s">
        <v>3681</v>
      </c>
      <c r="D1486" s="214" t="s">
        <v>338</v>
      </c>
      <c r="E1486" s="235">
        <v>681.5</v>
      </c>
      <c r="F1486" s="419">
        <v>41827</v>
      </c>
      <c r="G1486" s="44">
        <v>681.5</v>
      </c>
      <c r="H1486" s="243">
        <f t="shared" si="23"/>
        <v>0</v>
      </c>
      <c r="I1486" s="214"/>
    </row>
    <row r="1487" spans="1:9" x14ac:dyDescent="0.25">
      <c r="A1487" s="406"/>
      <c r="B1487" s="217" t="s">
        <v>1525</v>
      </c>
      <c r="C1487" s="363" t="s">
        <v>3681</v>
      </c>
      <c r="D1487" s="214" t="s">
        <v>338</v>
      </c>
      <c r="E1487" s="235">
        <v>556</v>
      </c>
      <c r="F1487" s="419">
        <v>41829</v>
      </c>
      <c r="G1487" s="44">
        <v>556</v>
      </c>
      <c r="H1487" s="243">
        <f t="shared" si="23"/>
        <v>0</v>
      </c>
      <c r="I1487" s="214"/>
    </row>
    <row r="1488" spans="1:9" x14ac:dyDescent="0.25">
      <c r="A1488" s="406"/>
      <c r="B1488" s="285" t="s">
        <v>1940</v>
      </c>
      <c r="C1488" s="361" t="s">
        <v>3878</v>
      </c>
      <c r="D1488" s="214" t="s">
        <v>338</v>
      </c>
      <c r="E1488" s="235">
        <v>325</v>
      </c>
      <c r="F1488" s="419">
        <v>41834</v>
      </c>
      <c r="G1488" s="44">
        <v>325</v>
      </c>
      <c r="H1488" s="243">
        <f t="shared" si="23"/>
        <v>0</v>
      </c>
      <c r="I1488" s="214" t="s">
        <v>12</v>
      </c>
    </row>
    <row r="1489" spans="1:9" x14ac:dyDescent="0.25">
      <c r="A1489" s="406"/>
      <c r="B1489" s="285" t="s">
        <v>2077</v>
      </c>
      <c r="C1489" s="361" t="s">
        <v>3878</v>
      </c>
      <c r="D1489" s="214" t="s">
        <v>338</v>
      </c>
      <c r="E1489" s="235">
        <v>864</v>
      </c>
      <c r="F1489" s="419">
        <v>41835</v>
      </c>
      <c r="G1489" s="44">
        <v>864</v>
      </c>
      <c r="H1489" s="243">
        <f t="shared" si="23"/>
        <v>0</v>
      </c>
      <c r="I1489" s="214" t="s">
        <v>30</v>
      </c>
    </row>
    <row r="1490" spans="1:9" x14ac:dyDescent="0.25">
      <c r="A1490" s="406"/>
      <c r="B1490" s="285" t="s">
        <v>2346</v>
      </c>
      <c r="C1490" s="361" t="s">
        <v>3878</v>
      </c>
      <c r="D1490" s="214" t="s">
        <v>338</v>
      </c>
      <c r="E1490" s="235">
        <v>886</v>
      </c>
      <c r="F1490" s="419">
        <v>41839</v>
      </c>
      <c r="G1490" s="56">
        <v>886</v>
      </c>
      <c r="H1490" s="243">
        <f t="shared" si="23"/>
        <v>0</v>
      </c>
      <c r="I1490" s="214" t="s">
        <v>30</v>
      </c>
    </row>
    <row r="1491" spans="1:9" x14ac:dyDescent="0.25">
      <c r="A1491" s="406"/>
      <c r="B1491" s="285" t="s">
        <v>1444</v>
      </c>
      <c r="C1491" s="361" t="s">
        <v>3878</v>
      </c>
      <c r="D1491" s="20" t="s">
        <v>338</v>
      </c>
      <c r="E1491" s="239">
        <v>594</v>
      </c>
      <c r="F1491" s="419">
        <v>41842</v>
      </c>
      <c r="G1491" s="44">
        <v>594</v>
      </c>
      <c r="H1491" s="243">
        <f t="shared" si="23"/>
        <v>0</v>
      </c>
      <c r="I1491" s="20" t="s">
        <v>30</v>
      </c>
    </row>
    <row r="1492" spans="1:9" x14ac:dyDescent="0.25">
      <c r="A1492" s="406"/>
      <c r="B1492" s="285" t="s">
        <v>1559</v>
      </c>
      <c r="C1492" s="361" t="s">
        <v>3878</v>
      </c>
      <c r="D1492" s="214" t="s">
        <v>338</v>
      </c>
      <c r="E1492" s="235">
        <v>522.5</v>
      </c>
      <c r="F1492" s="419">
        <v>41844</v>
      </c>
      <c r="G1492" s="44">
        <v>522.5</v>
      </c>
      <c r="H1492" s="243">
        <f t="shared" si="23"/>
        <v>0</v>
      </c>
      <c r="I1492" s="214" t="s">
        <v>30</v>
      </c>
    </row>
    <row r="1493" spans="1:9" x14ac:dyDescent="0.25">
      <c r="A1493" s="406">
        <v>41845</v>
      </c>
      <c r="B1493" s="446" t="s">
        <v>1727</v>
      </c>
      <c r="C1493" s="228" t="s">
        <v>4001</v>
      </c>
      <c r="D1493" s="214" t="s">
        <v>338</v>
      </c>
      <c r="E1493" s="235">
        <v>529.1</v>
      </c>
      <c r="F1493" s="419">
        <v>41846</v>
      </c>
      <c r="G1493" s="44">
        <v>529.1</v>
      </c>
      <c r="H1493" s="243">
        <f t="shared" si="23"/>
        <v>0</v>
      </c>
      <c r="I1493" s="214" t="s">
        <v>30</v>
      </c>
    </row>
    <row r="1494" spans="1:9" x14ac:dyDescent="0.25">
      <c r="A1494" s="414">
        <v>41846</v>
      </c>
      <c r="B1494" s="446" t="s">
        <v>1842</v>
      </c>
      <c r="C1494" s="228" t="s">
        <v>4001</v>
      </c>
      <c r="D1494" s="214" t="s">
        <v>338</v>
      </c>
      <c r="E1494" s="235">
        <v>694</v>
      </c>
      <c r="F1494" s="419">
        <v>41846</v>
      </c>
      <c r="G1494" s="44">
        <v>694</v>
      </c>
      <c r="H1494" s="243">
        <f t="shared" si="23"/>
        <v>0</v>
      </c>
      <c r="I1494" s="121"/>
    </row>
    <row r="1495" spans="1:9" x14ac:dyDescent="0.25">
      <c r="A1495" s="414">
        <v>41848</v>
      </c>
      <c r="B1495" s="446" t="s">
        <v>1967</v>
      </c>
      <c r="C1495" s="228" t="s">
        <v>4001</v>
      </c>
      <c r="D1495" s="214" t="s">
        <v>338</v>
      </c>
      <c r="E1495" s="235">
        <v>494</v>
      </c>
      <c r="F1495" s="419">
        <v>41848</v>
      </c>
      <c r="G1495" s="44">
        <v>494</v>
      </c>
      <c r="H1495" s="243">
        <f t="shared" si="23"/>
        <v>0</v>
      </c>
      <c r="I1495" s="214" t="s">
        <v>12</v>
      </c>
    </row>
    <row r="1496" spans="1:9" x14ac:dyDescent="0.25">
      <c r="A1496" s="406"/>
      <c r="B1496" s="285" t="s">
        <v>2334</v>
      </c>
      <c r="C1496" s="361" t="s">
        <v>3878</v>
      </c>
      <c r="D1496" s="214" t="s">
        <v>576</v>
      </c>
      <c r="E1496" s="235">
        <v>2127</v>
      </c>
      <c r="F1496" s="419">
        <v>41838</v>
      </c>
      <c r="G1496" s="44">
        <v>2127</v>
      </c>
      <c r="H1496" s="243">
        <f t="shared" si="23"/>
        <v>0</v>
      </c>
      <c r="I1496" s="214" t="s">
        <v>27</v>
      </c>
    </row>
    <row r="1497" spans="1:9" x14ac:dyDescent="0.25">
      <c r="A1497" s="406"/>
      <c r="B1497" s="285" t="s">
        <v>1422</v>
      </c>
      <c r="C1497" s="361" t="s">
        <v>3878</v>
      </c>
      <c r="D1497" s="20" t="s">
        <v>576</v>
      </c>
      <c r="E1497" s="239">
        <v>2049</v>
      </c>
      <c r="F1497" s="419">
        <v>41842</v>
      </c>
      <c r="G1497" s="44">
        <v>2049</v>
      </c>
      <c r="H1497" s="243">
        <f t="shared" si="23"/>
        <v>0</v>
      </c>
      <c r="I1497" s="20" t="s">
        <v>27</v>
      </c>
    </row>
    <row r="1498" spans="1:9" x14ac:dyDescent="0.25">
      <c r="A1498" s="406"/>
      <c r="B1498" s="217" t="s">
        <v>2046</v>
      </c>
      <c r="C1498" s="363" t="s">
        <v>3681</v>
      </c>
      <c r="D1498" s="214" t="s">
        <v>8</v>
      </c>
      <c r="E1498" s="382">
        <v>270</v>
      </c>
      <c r="F1498" s="419">
        <v>41821</v>
      </c>
      <c r="G1498" s="44">
        <v>270</v>
      </c>
      <c r="H1498" s="86">
        <f t="shared" si="23"/>
        <v>0</v>
      </c>
      <c r="I1498" s="214"/>
    </row>
    <row r="1499" spans="1:9" x14ac:dyDescent="0.25">
      <c r="A1499" s="406"/>
      <c r="B1499" s="217" t="s">
        <v>2095</v>
      </c>
      <c r="C1499" s="363" t="s">
        <v>3681</v>
      </c>
      <c r="D1499" s="214" t="s">
        <v>8</v>
      </c>
      <c r="E1499" s="382">
        <v>142</v>
      </c>
      <c r="F1499" s="419">
        <v>41821</v>
      </c>
      <c r="G1499" s="44">
        <v>142</v>
      </c>
      <c r="H1499" s="86">
        <f t="shared" si="23"/>
        <v>0</v>
      </c>
      <c r="I1499" s="214"/>
    </row>
    <row r="1500" spans="1:9" x14ac:dyDescent="0.25">
      <c r="A1500" s="406"/>
      <c r="B1500" s="217" t="s">
        <v>2133</v>
      </c>
      <c r="C1500" s="363" t="s">
        <v>3681</v>
      </c>
      <c r="D1500" s="214" t="s">
        <v>8</v>
      </c>
      <c r="E1500" s="382">
        <v>1945</v>
      </c>
      <c r="F1500" s="419">
        <v>41822</v>
      </c>
      <c r="G1500" s="44">
        <v>1945</v>
      </c>
      <c r="H1500" s="86">
        <f t="shared" si="23"/>
        <v>0</v>
      </c>
      <c r="I1500" s="214"/>
    </row>
    <row r="1501" spans="1:9" x14ac:dyDescent="0.25">
      <c r="A1501" s="406"/>
      <c r="B1501" s="217" t="s">
        <v>2139</v>
      </c>
      <c r="C1501" s="363" t="s">
        <v>3681</v>
      </c>
      <c r="D1501" s="214" t="s">
        <v>8</v>
      </c>
      <c r="E1501" s="382">
        <v>311.5</v>
      </c>
      <c r="F1501" s="419">
        <v>41822</v>
      </c>
      <c r="G1501" s="44">
        <v>311.5</v>
      </c>
      <c r="H1501" s="86">
        <f t="shared" si="23"/>
        <v>0</v>
      </c>
      <c r="I1501" s="214"/>
    </row>
    <row r="1502" spans="1:9" x14ac:dyDescent="0.25">
      <c r="A1502" s="406"/>
      <c r="B1502" s="217" t="s">
        <v>2140</v>
      </c>
      <c r="C1502" s="363" t="s">
        <v>3681</v>
      </c>
      <c r="D1502" s="214" t="s">
        <v>8</v>
      </c>
      <c r="E1502" s="382">
        <v>4556</v>
      </c>
      <c r="F1502" s="419">
        <v>41822</v>
      </c>
      <c r="G1502" s="44">
        <v>4556</v>
      </c>
      <c r="H1502" s="86">
        <f t="shared" si="23"/>
        <v>0</v>
      </c>
      <c r="I1502" s="214"/>
    </row>
    <row r="1503" spans="1:9" x14ac:dyDescent="0.25">
      <c r="A1503" s="406"/>
      <c r="B1503" s="217" t="s">
        <v>2142</v>
      </c>
      <c r="C1503" s="363" t="s">
        <v>3681</v>
      </c>
      <c r="D1503" s="214" t="s">
        <v>8</v>
      </c>
      <c r="E1503" s="382">
        <v>1661.5</v>
      </c>
      <c r="F1503" s="419">
        <v>41822</v>
      </c>
      <c r="G1503" s="44">
        <v>1661.5</v>
      </c>
      <c r="H1503" s="86">
        <f t="shared" si="23"/>
        <v>0</v>
      </c>
      <c r="I1503" s="214"/>
    </row>
    <row r="1504" spans="1:9" x14ac:dyDescent="0.25">
      <c r="A1504" s="406"/>
      <c r="B1504" s="217" t="s">
        <v>2150</v>
      </c>
      <c r="C1504" s="363" t="s">
        <v>3681</v>
      </c>
      <c r="D1504" s="214" t="s">
        <v>8</v>
      </c>
      <c r="E1504" s="382">
        <v>1970</v>
      </c>
      <c r="F1504" s="419">
        <v>41822</v>
      </c>
      <c r="G1504" s="44">
        <v>1970</v>
      </c>
      <c r="H1504" s="86">
        <f t="shared" si="23"/>
        <v>0</v>
      </c>
      <c r="I1504" s="214"/>
    </row>
    <row r="1505" spans="1:9" x14ac:dyDescent="0.25">
      <c r="A1505" s="406"/>
      <c r="B1505" s="217" t="s">
        <v>2176</v>
      </c>
      <c r="C1505" s="363" t="s">
        <v>3681</v>
      </c>
      <c r="D1505" s="214" t="s">
        <v>8</v>
      </c>
      <c r="E1505" s="382">
        <v>519</v>
      </c>
      <c r="F1505" s="419">
        <v>41822</v>
      </c>
      <c r="G1505" s="44">
        <v>519</v>
      </c>
      <c r="H1505" s="86">
        <f t="shared" si="23"/>
        <v>0</v>
      </c>
      <c r="I1505" s="214"/>
    </row>
    <row r="1506" spans="1:9" x14ac:dyDescent="0.25">
      <c r="A1506" s="406"/>
      <c r="B1506" s="217" t="s">
        <v>2197</v>
      </c>
      <c r="C1506" s="363" t="s">
        <v>3681</v>
      </c>
      <c r="D1506" s="214" t="s">
        <v>8</v>
      </c>
      <c r="E1506" s="382">
        <v>549</v>
      </c>
      <c r="F1506" s="419">
        <v>41823</v>
      </c>
      <c r="G1506" s="44">
        <v>549</v>
      </c>
      <c r="H1506" s="86">
        <f t="shared" si="23"/>
        <v>0</v>
      </c>
      <c r="I1506" s="214"/>
    </row>
    <row r="1507" spans="1:9" x14ac:dyDescent="0.25">
      <c r="A1507" s="406"/>
      <c r="B1507" s="217" t="s">
        <v>2236</v>
      </c>
      <c r="C1507" s="363" t="s">
        <v>3681</v>
      </c>
      <c r="D1507" s="214" t="s">
        <v>8</v>
      </c>
      <c r="E1507" s="382">
        <v>681</v>
      </c>
      <c r="F1507" s="419">
        <v>41823</v>
      </c>
      <c r="G1507" s="44">
        <v>681</v>
      </c>
      <c r="H1507" s="86">
        <f t="shared" si="23"/>
        <v>0</v>
      </c>
      <c r="I1507" s="214"/>
    </row>
    <row r="1508" spans="1:9" x14ac:dyDescent="0.25">
      <c r="A1508" s="406"/>
      <c r="B1508" s="217" t="s">
        <v>2247</v>
      </c>
      <c r="C1508" s="363" t="s">
        <v>3681</v>
      </c>
      <c r="D1508" s="214" t="s">
        <v>8</v>
      </c>
      <c r="E1508" s="382">
        <v>466.4</v>
      </c>
      <c r="F1508" s="419">
        <v>41823</v>
      </c>
      <c r="G1508" s="44">
        <v>466.4</v>
      </c>
      <c r="H1508" s="86">
        <f t="shared" si="23"/>
        <v>0</v>
      </c>
      <c r="I1508" s="214"/>
    </row>
    <row r="1509" spans="1:9" x14ac:dyDescent="0.25">
      <c r="A1509" s="406"/>
      <c r="B1509" s="217" t="s">
        <v>2254</v>
      </c>
      <c r="C1509" s="363" t="s">
        <v>3681</v>
      </c>
      <c r="D1509" s="214" t="s">
        <v>8</v>
      </c>
      <c r="E1509" s="382">
        <v>433</v>
      </c>
      <c r="F1509" s="419">
        <v>41823</v>
      </c>
      <c r="G1509" s="44">
        <v>433</v>
      </c>
      <c r="H1509" s="243">
        <f t="shared" si="23"/>
        <v>0</v>
      </c>
      <c r="I1509" s="214"/>
    </row>
    <row r="1510" spans="1:9" x14ac:dyDescent="0.25">
      <c r="A1510" s="406"/>
      <c r="B1510" s="217" t="s">
        <v>2290</v>
      </c>
      <c r="C1510" s="363" t="s">
        <v>3681</v>
      </c>
      <c r="D1510" s="214" t="s">
        <v>8</v>
      </c>
      <c r="E1510" s="382">
        <v>576</v>
      </c>
      <c r="F1510" s="419">
        <v>41824</v>
      </c>
      <c r="G1510" s="44">
        <v>576</v>
      </c>
      <c r="H1510" s="243">
        <f t="shared" si="23"/>
        <v>0</v>
      </c>
      <c r="I1510" s="214"/>
    </row>
    <row r="1511" spans="1:9" x14ac:dyDescent="0.25">
      <c r="A1511" s="406"/>
      <c r="B1511" s="217" t="s">
        <v>2305</v>
      </c>
      <c r="C1511" s="363" t="s">
        <v>3681</v>
      </c>
      <c r="D1511" s="214" t="s">
        <v>8</v>
      </c>
      <c r="E1511" s="382">
        <v>1093</v>
      </c>
      <c r="F1511" s="419">
        <v>41824</v>
      </c>
      <c r="G1511" s="44">
        <v>1093</v>
      </c>
      <c r="H1511" s="243">
        <f t="shared" si="23"/>
        <v>0</v>
      </c>
      <c r="I1511" s="214"/>
    </row>
    <row r="1512" spans="1:9" x14ac:dyDescent="0.25">
      <c r="A1512" s="406"/>
      <c r="B1512" s="217" t="s">
        <v>2335</v>
      </c>
      <c r="C1512" s="363" t="s">
        <v>3681</v>
      </c>
      <c r="D1512" s="214" t="s">
        <v>8</v>
      </c>
      <c r="E1512" s="382">
        <v>2267</v>
      </c>
      <c r="F1512" s="419">
        <v>41824</v>
      </c>
      <c r="G1512" s="44">
        <v>2267</v>
      </c>
      <c r="H1512" s="243">
        <f t="shared" si="23"/>
        <v>0</v>
      </c>
      <c r="I1512" s="214"/>
    </row>
    <row r="1513" spans="1:9" x14ac:dyDescent="0.25">
      <c r="A1513" s="406"/>
      <c r="B1513" s="217" t="s">
        <v>1168</v>
      </c>
      <c r="C1513" s="363" t="s">
        <v>3681</v>
      </c>
      <c r="D1513" s="214" t="s">
        <v>8</v>
      </c>
      <c r="E1513" s="382">
        <v>5895.7</v>
      </c>
      <c r="F1513" s="419">
        <v>41825</v>
      </c>
      <c r="G1513" s="44">
        <v>5895.7</v>
      </c>
      <c r="H1513" s="243">
        <f t="shared" si="23"/>
        <v>0</v>
      </c>
      <c r="I1513" s="214"/>
    </row>
    <row r="1514" spans="1:9" x14ac:dyDescent="0.25">
      <c r="A1514" s="406"/>
      <c r="B1514" s="217" t="s">
        <v>1173</v>
      </c>
      <c r="C1514" s="363" t="s">
        <v>3681</v>
      </c>
      <c r="D1514" s="214" t="s">
        <v>8</v>
      </c>
      <c r="E1514" s="382">
        <v>4799.6000000000004</v>
      </c>
      <c r="F1514" s="419">
        <v>41825</v>
      </c>
      <c r="G1514" s="44">
        <v>4799.6000000000004</v>
      </c>
      <c r="H1514" s="243">
        <f t="shared" si="23"/>
        <v>0</v>
      </c>
      <c r="I1514" s="214"/>
    </row>
    <row r="1515" spans="1:9" x14ac:dyDescent="0.25">
      <c r="A1515" s="406"/>
      <c r="B1515" s="217" t="s">
        <v>1194</v>
      </c>
      <c r="C1515" s="363" t="s">
        <v>3681</v>
      </c>
      <c r="D1515" s="214" t="s">
        <v>8</v>
      </c>
      <c r="E1515" s="382">
        <v>5781.41</v>
      </c>
      <c r="F1515" s="419">
        <v>41825</v>
      </c>
      <c r="G1515" s="44">
        <v>5781.41</v>
      </c>
      <c r="H1515" s="243">
        <f t="shared" si="23"/>
        <v>0</v>
      </c>
      <c r="I1515" s="121"/>
    </row>
    <row r="1516" spans="1:9" x14ac:dyDescent="0.25">
      <c r="A1516" s="406"/>
      <c r="B1516" s="217" t="s">
        <v>1198</v>
      </c>
      <c r="C1516" s="363" t="s">
        <v>3681</v>
      </c>
      <c r="D1516" s="214" t="s">
        <v>8</v>
      </c>
      <c r="E1516" s="382">
        <v>600</v>
      </c>
      <c r="F1516" s="419">
        <v>41825</v>
      </c>
      <c r="G1516" s="44">
        <v>600</v>
      </c>
      <c r="H1516" s="243">
        <f t="shared" si="23"/>
        <v>0</v>
      </c>
      <c r="I1516" s="121"/>
    </row>
    <row r="1517" spans="1:9" x14ac:dyDescent="0.25">
      <c r="A1517" s="406"/>
      <c r="B1517" s="217" t="s">
        <v>1215</v>
      </c>
      <c r="C1517" s="363" t="s">
        <v>3681</v>
      </c>
      <c r="D1517" s="214" t="s">
        <v>8</v>
      </c>
      <c r="E1517" s="382">
        <v>1115.5</v>
      </c>
      <c r="F1517" s="419">
        <v>41825</v>
      </c>
      <c r="G1517" s="34">
        <v>1115.5</v>
      </c>
      <c r="H1517" s="243">
        <f t="shared" si="23"/>
        <v>0</v>
      </c>
      <c r="I1517" s="121"/>
    </row>
    <row r="1518" spans="1:9" x14ac:dyDescent="0.25">
      <c r="A1518" s="406"/>
      <c r="B1518" s="217" t="s">
        <v>1240</v>
      </c>
      <c r="C1518" s="363" t="s">
        <v>3681</v>
      </c>
      <c r="D1518" s="214" t="s">
        <v>8</v>
      </c>
      <c r="E1518" s="382">
        <v>402.6</v>
      </c>
      <c r="F1518" s="419">
        <v>41825</v>
      </c>
      <c r="G1518" s="34">
        <v>402.6</v>
      </c>
      <c r="H1518" s="243">
        <f t="shared" si="23"/>
        <v>0</v>
      </c>
      <c r="I1518" s="121"/>
    </row>
    <row r="1519" spans="1:9" x14ac:dyDescent="0.25">
      <c r="A1519" s="406"/>
      <c r="B1519" s="217" t="s">
        <v>1252</v>
      </c>
      <c r="C1519" s="363" t="s">
        <v>3681</v>
      </c>
      <c r="D1519" s="121" t="s">
        <v>8</v>
      </c>
      <c r="E1519" s="384">
        <v>955.5</v>
      </c>
      <c r="F1519" s="419">
        <v>41826</v>
      </c>
      <c r="G1519" s="34">
        <v>955.5</v>
      </c>
      <c r="H1519" s="243">
        <f t="shared" si="23"/>
        <v>0</v>
      </c>
      <c r="I1519" s="121"/>
    </row>
    <row r="1520" spans="1:9" x14ac:dyDescent="0.25">
      <c r="A1520" s="406"/>
      <c r="B1520" s="217" t="s">
        <v>1253</v>
      </c>
      <c r="C1520" s="363" t="s">
        <v>3681</v>
      </c>
      <c r="D1520" s="121" t="s">
        <v>8</v>
      </c>
      <c r="E1520" s="384">
        <v>2709</v>
      </c>
      <c r="F1520" s="419">
        <v>41826</v>
      </c>
      <c r="G1520" s="34">
        <v>2709</v>
      </c>
      <c r="H1520" s="243">
        <f t="shared" si="23"/>
        <v>0</v>
      </c>
      <c r="I1520" s="121"/>
    </row>
    <row r="1521" spans="1:9" x14ac:dyDescent="0.25">
      <c r="A1521" s="406"/>
      <c r="B1521" s="217" t="s">
        <v>1281</v>
      </c>
      <c r="C1521" s="363" t="s">
        <v>3681</v>
      </c>
      <c r="D1521" s="121" t="s">
        <v>8</v>
      </c>
      <c r="E1521" s="384">
        <v>1133</v>
      </c>
      <c r="F1521" s="419">
        <v>41826</v>
      </c>
      <c r="G1521" s="34">
        <v>1133</v>
      </c>
      <c r="H1521" s="243">
        <f t="shared" si="23"/>
        <v>0</v>
      </c>
      <c r="I1521" s="121"/>
    </row>
    <row r="1522" spans="1:9" x14ac:dyDescent="0.25">
      <c r="A1522" s="406"/>
      <c r="B1522" s="217" t="s">
        <v>1296</v>
      </c>
      <c r="C1522" s="363" t="s">
        <v>3681</v>
      </c>
      <c r="D1522" s="214" t="s">
        <v>8</v>
      </c>
      <c r="E1522" s="382">
        <v>174</v>
      </c>
      <c r="F1522" s="419">
        <v>41826</v>
      </c>
      <c r="G1522" s="44">
        <v>174</v>
      </c>
      <c r="H1522" s="243">
        <f t="shared" si="23"/>
        <v>0</v>
      </c>
      <c r="I1522" s="214"/>
    </row>
    <row r="1523" spans="1:9" x14ac:dyDescent="0.25">
      <c r="A1523" s="406"/>
      <c r="B1523" s="217" t="s">
        <v>1302</v>
      </c>
      <c r="C1523" s="363" t="s">
        <v>3681</v>
      </c>
      <c r="D1523" s="214" t="s">
        <v>8</v>
      </c>
      <c r="E1523" s="235">
        <v>4770</v>
      </c>
      <c r="F1523" s="419">
        <v>41827</v>
      </c>
      <c r="G1523" s="44">
        <v>4770</v>
      </c>
      <c r="H1523" s="243">
        <f t="shared" si="23"/>
        <v>0</v>
      </c>
      <c r="I1523" s="214"/>
    </row>
    <row r="1524" spans="1:9" x14ac:dyDescent="0.25">
      <c r="A1524" s="406"/>
      <c r="B1524" s="217" t="s">
        <v>1309</v>
      </c>
      <c r="C1524" s="363" t="s">
        <v>3681</v>
      </c>
      <c r="D1524" s="214" t="s">
        <v>8</v>
      </c>
      <c r="E1524" s="235">
        <v>458.5</v>
      </c>
      <c r="F1524" s="419">
        <v>41827</v>
      </c>
      <c r="G1524" s="44">
        <v>458.5</v>
      </c>
      <c r="H1524" s="243">
        <f t="shared" si="23"/>
        <v>0</v>
      </c>
      <c r="I1524" s="214"/>
    </row>
    <row r="1525" spans="1:9" x14ac:dyDescent="0.25">
      <c r="A1525" s="406"/>
      <c r="B1525" s="217" t="s">
        <v>1351</v>
      </c>
      <c r="C1525" s="363" t="s">
        <v>3681</v>
      </c>
      <c r="D1525" s="214" t="s">
        <v>8</v>
      </c>
      <c r="E1525" s="235">
        <v>385.6</v>
      </c>
      <c r="F1525" s="419">
        <v>41827</v>
      </c>
      <c r="G1525" s="44">
        <v>385.6</v>
      </c>
      <c r="H1525" s="243">
        <f t="shared" si="23"/>
        <v>0</v>
      </c>
      <c r="I1525" s="214"/>
    </row>
    <row r="1526" spans="1:9" x14ac:dyDescent="0.25">
      <c r="A1526" s="406"/>
      <c r="B1526" s="217" t="s">
        <v>1352</v>
      </c>
      <c r="C1526" s="363" t="s">
        <v>3681</v>
      </c>
      <c r="D1526" s="214" t="s">
        <v>8</v>
      </c>
      <c r="E1526" s="235">
        <v>360</v>
      </c>
      <c r="F1526" s="419">
        <v>41827</v>
      </c>
      <c r="G1526" s="44">
        <v>360</v>
      </c>
      <c r="H1526" s="243">
        <f t="shared" si="23"/>
        <v>0</v>
      </c>
      <c r="I1526" s="214"/>
    </row>
    <row r="1527" spans="1:9" x14ac:dyDescent="0.25">
      <c r="A1527" s="406"/>
      <c r="B1527" s="217" t="s">
        <v>1356</v>
      </c>
      <c r="C1527" s="363" t="s">
        <v>3681</v>
      </c>
      <c r="D1527" s="214" t="s">
        <v>8</v>
      </c>
      <c r="E1527" s="235">
        <v>1635</v>
      </c>
      <c r="F1527" s="419">
        <v>41827</v>
      </c>
      <c r="G1527" s="44">
        <v>1635</v>
      </c>
      <c r="H1527" s="243">
        <f t="shared" si="23"/>
        <v>0</v>
      </c>
      <c r="I1527" s="214"/>
    </row>
    <row r="1528" spans="1:9" x14ac:dyDescent="0.25">
      <c r="A1528" s="406"/>
      <c r="B1528" s="217" t="s">
        <v>1407</v>
      </c>
      <c r="C1528" s="363" t="s">
        <v>3681</v>
      </c>
      <c r="D1528" s="214" t="s">
        <v>8</v>
      </c>
      <c r="E1528" s="235">
        <v>695.5</v>
      </c>
      <c r="F1528" s="419">
        <v>41827</v>
      </c>
      <c r="G1528" s="44">
        <v>695.5</v>
      </c>
      <c r="H1528" s="243">
        <f t="shared" si="23"/>
        <v>0</v>
      </c>
      <c r="I1528" s="214"/>
    </row>
    <row r="1529" spans="1:9" x14ac:dyDescent="0.25">
      <c r="A1529" s="406"/>
      <c r="B1529" s="217" t="s">
        <v>1436</v>
      </c>
      <c r="C1529" s="363" t="s">
        <v>3681</v>
      </c>
      <c r="D1529" s="214" t="s">
        <v>8</v>
      </c>
      <c r="E1529" s="235">
        <v>780</v>
      </c>
      <c r="F1529" s="419">
        <v>41828</v>
      </c>
      <c r="G1529" s="44">
        <v>780</v>
      </c>
      <c r="H1529" s="243">
        <f t="shared" si="23"/>
        <v>0</v>
      </c>
      <c r="I1529" s="214"/>
    </row>
    <row r="1530" spans="1:9" x14ac:dyDescent="0.25">
      <c r="A1530" s="406"/>
      <c r="B1530" s="217" t="s">
        <v>1474</v>
      </c>
      <c r="C1530" s="363" t="s">
        <v>3681</v>
      </c>
      <c r="D1530" s="214" t="s">
        <v>8</v>
      </c>
      <c r="E1530" s="235">
        <v>332.5</v>
      </c>
      <c r="F1530" s="419">
        <v>41828</v>
      </c>
      <c r="G1530" s="44">
        <v>332.5</v>
      </c>
      <c r="H1530" s="243">
        <f t="shared" si="23"/>
        <v>0</v>
      </c>
      <c r="I1530" s="214"/>
    </row>
    <row r="1531" spans="1:9" x14ac:dyDescent="0.25">
      <c r="A1531" s="406"/>
      <c r="B1531" s="217" t="s">
        <v>1568</v>
      </c>
      <c r="C1531" s="363" t="s">
        <v>3681</v>
      </c>
      <c r="D1531" s="214" t="s">
        <v>8</v>
      </c>
      <c r="E1531" s="235">
        <v>817</v>
      </c>
      <c r="F1531" s="419">
        <v>41830</v>
      </c>
      <c r="G1531" s="44">
        <v>817</v>
      </c>
      <c r="H1531" s="243">
        <f t="shared" si="23"/>
        <v>0</v>
      </c>
      <c r="I1531" s="58"/>
    </row>
    <row r="1532" spans="1:9" x14ac:dyDescent="0.25">
      <c r="A1532" s="406"/>
      <c r="B1532" s="217" t="s">
        <v>1569</v>
      </c>
      <c r="C1532" s="363" t="s">
        <v>3681</v>
      </c>
      <c r="D1532" s="214" t="s">
        <v>8</v>
      </c>
      <c r="E1532" s="235">
        <v>216</v>
      </c>
      <c r="F1532" s="419">
        <v>41830</v>
      </c>
      <c r="G1532" s="44">
        <v>216</v>
      </c>
      <c r="H1532" s="243">
        <f t="shared" si="23"/>
        <v>0</v>
      </c>
      <c r="I1532" s="214"/>
    </row>
    <row r="1533" spans="1:9" x14ac:dyDescent="0.25">
      <c r="A1533" s="406"/>
      <c r="B1533" s="217" t="s">
        <v>1571</v>
      </c>
      <c r="C1533" s="363" t="s">
        <v>3681</v>
      </c>
      <c r="D1533" s="214" t="s">
        <v>8</v>
      </c>
      <c r="E1533" s="235">
        <v>1976.5</v>
      </c>
      <c r="F1533" s="419">
        <v>41830</v>
      </c>
      <c r="G1533" s="44">
        <v>1976.5</v>
      </c>
      <c r="H1533" s="243">
        <f t="shared" si="23"/>
        <v>0</v>
      </c>
      <c r="I1533" s="214"/>
    </row>
    <row r="1534" spans="1:9" x14ac:dyDescent="0.25">
      <c r="A1534" s="406"/>
      <c r="B1534" s="217" t="s">
        <v>1584</v>
      </c>
      <c r="C1534" s="363" t="s">
        <v>3681</v>
      </c>
      <c r="D1534" s="214" t="s">
        <v>8</v>
      </c>
      <c r="E1534" s="235">
        <v>456</v>
      </c>
      <c r="F1534" s="419">
        <v>41830</v>
      </c>
      <c r="G1534" s="44">
        <v>456</v>
      </c>
      <c r="H1534" s="243">
        <f t="shared" si="23"/>
        <v>0</v>
      </c>
      <c r="I1534" s="214"/>
    </row>
    <row r="1535" spans="1:9" x14ac:dyDescent="0.25">
      <c r="A1535" s="406"/>
      <c r="B1535" s="217" t="s">
        <v>1585</v>
      </c>
      <c r="C1535" s="363" t="s">
        <v>3681</v>
      </c>
      <c r="D1535" s="214" t="s">
        <v>8</v>
      </c>
      <c r="E1535" s="235">
        <v>575</v>
      </c>
      <c r="F1535" s="419">
        <v>41830</v>
      </c>
      <c r="G1535" s="44">
        <v>575</v>
      </c>
      <c r="H1535" s="243">
        <f t="shared" si="23"/>
        <v>0</v>
      </c>
      <c r="I1535" s="214"/>
    </row>
    <row r="1536" spans="1:9" x14ac:dyDescent="0.25">
      <c r="A1536" s="406"/>
      <c r="B1536" s="285" t="s">
        <v>1665</v>
      </c>
      <c r="C1536" s="361" t="s">
        <v>3878</v>
      </c>
      <c r="D1536" s="58" t="s">
        <v>8</v>
      </c>
      <c r="E1536" s="235">
        <v>2516</v>
      </c>
      <c r="F1536" s="419">
        <v>41830</v>
      </c>
      <c r="G1536" s="34">
        <v>2516</v>
      </c>
      <c r="H1536" s="243">
        <f t="shared" si="23"/>
        <v>0</v>
      </c>
      <c r="I1536" s="121"/>
    </row>
    <row r="1537" spans="1:9" x14ac:dyDescent="0.25">
      <c r="A1537" s="406"/>
      <c r="B1537" s="285" t="s">
        <v>1680</v>
      </c>
      <c r="C1537" s="361" t="s">
        <v>3878</v>
      </c>
      <c r="D1537" s="58" t="s">
        <v>8</v>
      </c>
      <c r="E1537" s="235">
        <v>1165</v>
      </c>
      <c r="F1537" s="419">
        <v>41831</v>
      </c>
      <c r="G1537" s="34">
        <v>1165</v>
      </c>
      <c r="H1537" s="243">
        <f t="shared" si="23"/>
        <v>0</v>
      </c>
      <c r="I1537" s="121"/>
    </row>
    <row r="1538" spans="1:9" x14ac:dyDescent="0.25">
      <c r="A1538" s="406"/>
      <c r="B1538" s="285" t="s">
        <v>1681</v>
      </c>
      <c r="C1538" s="361" t="s">
        <v>3878</v>
      </c>
      <c r="D1538" s="58" t="s">
        <v>8</v>
      </c>
      <c r="E1538" s="235">
        <v>5661.5</v>
      </c>
      <c r="F1538" s="419">
        <v>41831</v>
      </c>
      <c r="G1538" s="34">
        <v>5661.5</v>
      </c>
      <c r="H1538" s="243">
        <f t="shared" si="23"/>
        <v>0</v>
      </c>
      <c r="I1538" s="52"/>
    </row>
    <row r="1539" spans="1:9" x14ac:dyDescent="0.25">
      <c r="A1539" s="406"/>
      <c r="B1539" s="285" t="s">
        <v>1759</v>
      </c>
      <c r="C1539" s="361" t="s">
        <v>3878</v>
      </c>
      <c r="D1539" s="58" t="s">
        <v>8</v>
      </c>
      <c r="E1539" s="235">
        <v>444.5</v>
      </c>
      <c r="F1539" s="419">
        <v>41831</v>
      </c>
      <c r="G1539" s="34">
        <v>444.5</v>
      </c>
      <c r="H1539" s="243">
        <f t="shared" ref="H1539:H1602" si="24">E1539-G1539</f>
        <v>0</v>
      </c>
      <c r="I1539" s="121"/>
    </row>
    <row r="1540" spans="1:9" x14ac:dyDescent="0.25">
      <c r="A1540" s="406"/>
      <c r="B1540" s="285" t="s">
        <v>1766</v>
      </c>
      <c r="C1540" s="361" t="s">
        <v>3878</v>
      </c>
      <c r="D1540" s="58" t="s">
        <v>8</v>
      </c>
      <c r="E1540" s="235">
        <v>1415</v>
      </c>
      <c r="F1540" s="419">
        <v>41832</v>
      </c>
      <c r="G1540" s="34">
        <v>1415</v>
      </c>
      <c r="H1540" s="243">
        <f t="shared" si="24"/>
        <v>0</v>
      </c>
      <c r="I1540" s="52"/>
    </row>
    <row r="1541" spans="1:9" x14ac:dyDescent="0.25">
      <c r="A1541" s="406"/>
      <c r="B1541" s="285" t="s">
        <v>1785</v>
      </c>
      <c r="C1541" s="361" t="s">
        <v>3878</v>
      </c>
      <c r="D1541" s="58" t="s">
        <v>8</v>
      </c>
      <c r="E1541" s="235">
        <v>2960</v>
      </c>
      <c r="F1541" s="419">
        <v>41832</v>
      </c>
      <c r="G1541" s="34">
        <v>2960</v>
      </c>
      <c r="H1541" s="243">
        <f t="shared" si="24"/>
        <v>0</v>
      </c>
      <c r="I1541" s="121"/>
    </row>
    <row r="1542" spans="1:9" x14ac:dyDescent="0.25">
      <c r="A1542" s="406"/>
      <c r="B1542" s="285" t="s">
        <v>1809</v>
      </c>
      <c r="C1542" s="361" t="s">
        <v>3878</v>
      </c>
      <c r="D1542" s="58" t="s">
        <v>8</v>
      </c>
      <c r="E1542" s="235">
        <v>823.5</v>
      </c>
      <c r="F1542" s="419">
        <v>41832</v>
      </c>
      <c r="G1542" s="34">
        <v>823.5</v>
      </c>
      <c r="H1542" s="243">
        <f t="shared" si="24"/>
        <v>0</v>
      </c>
      <c r="I1542" s="121"/>
    </row>
    <row r="1543" spans="1:9" x14ac:dyDescent="0.25">
      <c r="A1543" s="406"/>
      <c r="B1543" s="285" t="s">
        <v>1827</v>
      </c>
      <c r="C1543" s="361" t="s">
        <v>3878</v>
      </c>
      <c r="D1543" s="58" t="s">
        <v>8</v>
      </c>
      <c r="E1543" s="235">
        <v>1360</v>
      </c>
      <c r="F1543" s="419">
        <v>41832</v>
      </c>
      <c r="G1543" s="34">
        <v>1360</v>
      </c>
      <c r="H1543" s="243">
        <f t="shared" si="24"/>
        <v>0</v>
      </c>
      <c r="I1543" s="121"/>
    </row>
    <row r="1544" spans="1:9" x14ac:dyDescent="0.25">
      <c r="A1544" s="406"/>
      <c r="B1544" s="285" t="s">
        <v>1865</v>
      </c>
      <c r="C1544" s="361" t="s">
        <v>3878</v>
      </c>
      <c r="D1544" s="58" t="s">
        <v>8</v>
      </c>
      <c r="E1544" s="235">
        <v>2581</v>
      </c>
      <c r="F1544" s="419">
        <v>41832</v>
      </c>
      <c r="G1544" s="34">
        <v>2581</v>
      </c>
      <c r="H1544" s="243">
        <f t="shared" si="24"/>
        <v>0</v>
      </c>
      <c r="I1544" s="121"/>
    </row>
    <row r="1545" spans="1:9" x14ac:dyDescent="0.25">
      <c r="A1545" s="406"/>
      <c r="B1545" s="285" t="s">
        <v>1877</v>
      </c>
      <c r="C1545" s="361" t="s">
        <v>3878</v>
      </c>
      <c r="D1545" s="214" t="s">
        <v>8</v>
      </c>
      <c r="E1545" s="235">
        <v>848</v>
      </c>
      <c r="F1545" s="419">
        <v>41833</v>
      </c>
      <c r="G1545" s="44">
        <v>848</v>
      </c>
      <c r="H1545" s="243">
        <f t="shared" si="24"/>
        <v>0</v>
      </c>
      <c r="I1545" s="214"/>
    </row>
    <row r="1546" spans="1:9" x14ac:dyDescent="0.25">
      <c r="A1546" s="406"/>
      <c r="B1546" s="285" t="s">
        <v>1881</v>
      </c>
      <c r="C1546" s="361" t="s">
        <v>3878</v>
      </c>
      <c r="D1546" s="214" t="s">
        <v>8</v>
      </c>
      <c r="E1546" s="235">
        <v>5768.5</v>
      </c>
      <c r="F1546" s="419">
        <v>41833</v>
      </c>
      <c r="G1546" s="44">
        <v>5768.5</v>
      </c>
      <c r="H1546" s="243">
        <f t="shared" si="24"/>
        <v>0</v>
      </c>
      <c r="I1546" s="214"/>
    </row>
    <row r="1547" spans="1:9" x14ac:dyDescent="0.25">
      <c r="A1547" s="406"/>
      <c r="B1547" s="285" t="s">
        <v>1912</v>
      </c>
      <c r="C1547" s="361" t="s">
        <v>3878</v>
      </c>
      <c r="D1547" s="214" t="s">
        <v>8</v>
      </c>
      <c r="E1547" s="235">
        <v>630</v>
      </c>
      <c r="F1547" s="419">
        <v>41833</v>
      </c>
      <c r="G1547" s="44">
        <v>630</v>
      </c>
      <c r="H1547" s="243">
        <f t="shared" si="24"/>
        <v>0</v>
      </c>
      <c r="I1547" s="214"/>
    </row>
    <row r="1548" spans="1:9" x14ac:dyDescent="0.25">
      <c r="A1548" s="406"/>
      <c r="B1548" s="285" t="s">
        <v>1915</v>
      </c>
      <c r="C1548" s="361" t="s">
        <v>3878</v>
      </c>
      <c r="D1548" s="214" t="s">
        <v>8</v>
      </c>
      <c r="E1548" s="235">
        <v>945</v>
      </c>
      <c r="F1548" s="419">
        <v>41833</v>
      </c>
      <c r="G1548" s="44">
        <v>945</v>
      </c>
      <c r="H1548" s="243">
        <f t="shared" si="24"/>
        <v>0</v>
      </c>
      <c r="I1548" s="214"/>
    </row>
    <row r="1549" spans="1:9" x14ac:dyDescent="0.25">
      <c r="A1549" s="406"/>
      <c r="B1549" s="285" t="s">
        <v>1985</v>
      </c>
      <c r="C1549" s="361" t="s">
        <v>3878</v>
      </c>
      <c r="D1549" s="214" t="s">
        <v>8</v>
      </c>
      <c r="E1549" s="235">
        <v>871.7</v>
      </c>
      <c r="F1549" s="419">
        <v>41834</v>
      </c>
      <c r="G1549" s="44">
        <v>871.7</v>
      </c>
      <c r="H1549" s="243">
        <f t="shared" si="24"/>
        <v>0</v>
      </c>
      <c r="I1549" s="214"/>
    </row>
    <row r="1550" spans="1:9" x14ac:dyDescent="0.25">
      <c r="A1550" s="406"/>
      <c r="B1550" s="285" t="s">
        <v>2041</v>
      </c>
      <c r="C1550" s="361" t="s">
        <v>3878</v>
      </c>
      <c r="D1550" s="214" t="s">
        <v>8</v>
      </c>
      <c r="E1550" s="235">
        <v>2573</v>
      </c>
      <c r="F1550" s="419">
        <v>41835</v>
      </c>
      <c r="G1550" s="44">
        <v>2573</v>
      </c>
      <c r="H1550" s="243">
        <f t="shared" si="24"/>
        <v>0</v>
      </c>
      <c r="I1550" s="214"/>
    </row>
    <row r="1551" spans="1:9" x14ac:dyDescent="0.25">
      <c r="A1551" s="406"/>
      <c r="B1551" s="285" t="s">
        <v>2050</v>
      </c>
      <c r="C1551" s="361" t="s">
        <v>3878</v>
      </c>
      <c r="D1551" s="214" t="s">
        <v>8</v>
      </c>
      <c r="E1551" s="235">
        <v>4662</v>
      </c>
      <c r="F1551" s="419">
        <v>41835</v>
      </c>
      <c r="G1551" s="44">
        <v>4662</v>
      </c>
      <c r="H1551" s="243">
        <f t="shared" si="24"/>
        <v>0</v>
      </c>
      <c r="I1551" s="214"/>
    </row>
    <row r="1552" spans="1:9" x14ac:dyDescent="0.25">
      <c r="A1552" s="406"/>
      <c r="B1552" s="285" t="s">
        <v>2083</v>
      </c>
      <c r="C1552" s="361" t="s">
        <v>3878</v>
      </c>
      <c r="D1552" s="214" t="s">
        <v>8</v>
      </c>
      <c r="E1552" s="235">
        <v>1475</v>
      </c>
      <c r="F1552" s="419">
        <v>41835</v>
      </c>
      <c r="G1552" s="44">
        <v>1475</v>
      </c>
      <c r="H1552" s="243">
        <f t="shared" si="24"/>
        <v>0</v>
      </c>
      <c r="I1552" s="214"/>
    </row>
    <row r="1553" spans="1:9" x14ac:dyDescent="0.25">
      <c r="A1553" s="406"/>
      <c r="B1553" s="285" t="s">
        <v>2085</v>
      </c>
      <c r="C1553" s="361" t="s">
        <v>3878</v>
      </c>
      <c r="D1553" s="214" t="s">
        <v>8</v>
      </c>
      <c r="E1553" s="235">
        <v>354</v>
      </c>
      <c r="F1553" s="419">
        <v>41835</v>
      </c>
      <c r="G1553" s="44">
        <v>354</v>
      </c>
      <c r="H1553" s="243">
        <f t="shared" si="24"/>
        <v>0</v>
      </c>
      <c r="I1553" s="214"/>
    </row>
    <row r="1554" spans="1:9" x14ac:dyDescent="0.25">
      <c r="A1554" s="406"/>
      <c r="B1554" s="285" t="s">
        <v>2104</v>
      </c>
      <c r="C1554" s="361" t="s">
        <v>3878</v>
      </c>
      <c r="D1554" s="214" t="s">
        <v>8</v>
      </c>
      <c r="E1554" s="235">
        <v>634</v>
      </c>
      <c r="F1554" s="419">
        <v>41835</v>
      </c>
      <c r="G1554" s="44">
        <v>634</v>
      </c>
      <c r="H1554" s="243">
        <f t="shared" si="24"/>
        <v>0</v>
      </c>
      <c r="I1554" s="214"/>
    </row>
    <row r="1555" spans="1:9" x14ac:dyDescent="0.25">
      <c r="A1555" s="406"/>
      <c r="B1555" s="285" t="s">
        <v>2136</v>
      </c>
      <c r="C1555" s="361" t="s">
        <v>3878</v>
      </c>
      <c r="D1555" s="214" t="s">
        <v>8</v>
      </c>
      <c r="E1555" s="235">
        <v>870</v>
      </c>
      <c r="F1555" s="419">
        <v>41836</v>
      </c>
      <c r="G1555" s="44">
        <v>870</v>
      </c>
      <c r="H1555" s="243">
        <f t="shared" si="24"/>
        <v>0</v>
      </c>
      <c r="I1555" s="214"/>
    </row>
    <row r="1556" spans="1:9" x14ac:dyDescent="0.25">
      <c r="A1556" s="406"/>
      <c r="B1556" s="285" t="s">
        <v>2152</v>
      </c>
      <c r="C1556" s="361" t="s">
        <v>3878</v>
      </c>
      <c r="D1556" s="214" t="s">
        <v>8</v>
      </c>
      <c r="E1556" s="235">
        <v>437</v>
      </c>
      <c r="F1556" s="419">
        <v>41836</v>
      </c>
      <c r="G1556" s="44">
        <v>437</v>
      </c>
      <c r="H1556" s="243">
        <f t="shared" si="24"/>
        <v>0</v>
      </c>
      <c r="I1556" s="214"/>
    </row>
    <row r="1557" spans="1:9" x14ac:dyDescent="0.25">
      <c r="A1557" s="406"/>
      <c r="B1557" s="285" t="s">
        <v>2153</v>
      </c>
      <c r="C1557" s="361" t="s">
        <v>3878</v>
      </c>
      <c r="D1557" s="214" t="s">
        <v>8</v>
      </c>
      <c r="E1557" s="235">
        <v>131.5</v>
      </c>
      <c r="F1557" s="419">
        <v>41836</v>
      </c>
      <c r="G1557" s="44">
        <v>131.5</v>
      </c>
      <c r="H1557" s="243">
        <f t="shared" si="24"/>
        <v>0</v>
      </c>
      <c r="I1557" s="214"/>
    </row>
    <row r="1558" spans="1:9" x14ac:dyDescent="0.25">
      <c r="A1558" s="406"/>
      <c r="B1558" s="285" t="s">
        <v>2159</v>
      </c>
      <c r="C1558" s="361" t="s">
        <v>3878</v>
      </c>
      <c r="D1558" s="214" t="s">
        <v>8</v>
      </c>
      <c r="E1558" s="235">
        <v>297</v>
      </c>
      <c r="F1558" s="419">
        <v>41836</v>
      </c>
      <c r="G1558" s="44">
        <v>297</v>
      </c>
      <c r="H1558" s="243">
        <f t="shared" si="24"/>
        <v>0</v>
      </c>
      <c r="I1558" s="214"/>
    </row>
    <row r="1559" spans="1:9" x14ac:dyDescent="0.25">
      <c r="A1559" s="406"/>
      <c r="B1559" s="285" t="s">
        <v>2164</v>
      </c>
      <c r="C1559" s="361" t="s">
        <v>3878</v>
      </c>
      <c r="D1559" s="214" t="s">
        <v>8</v>
      </c>
      <c r="E1559" s="235">
        <v>4573</v>
      </c>
      <c r="F1559" s="419">
        <v>41836</v>
      </c>
      <c r="G1559" s="44">
        <v>4573</v>
      </c>
      <c r="H1559" s="243">
        <f t="shared" si="24"/>
        <v>0</v>
      </c>
      <c r="I1559" s="214"/>
    </row>
    <row r="1560" spans="1:9" x14ac:dyDescent="0.25">
      <c r="A1560" s="406"/>
      <c r="B1560" s="285" t="s">
        <v>2185</v>
      </c>
      <c r="C1560" s="361" t="s">
        <v>3878</v>
      </c>
      <c r="D1560" s="214" t="s">
        <v>8</v>
      </c>
      <c r="E1560" s="235">
        <v>426</v>
      </c>
      <c r="F1560" s="419">
        <v>41836</v>
      </c>
      <c r="G1560" s="44">
        <v>426</v>
      </c>
      <c r="H1560" s="243">
        <f t="shared" si="24"/>
        <v>0</v>
      </c>
      <c r="I1560" s="214"/>
    </row>
    <row r="1561" spans="1:9" x14ac:dyDescent="0.25">
      <c r="A1561" s="406"/>
      <c r="B1561" s="285" t="s">
        <v>2199</v>
      </c>
      <c r="C1561" s="361" t="s">
        <v>3878</v>
      </c>
      <c r="D1561" s="214" t="s">
        <v>8</v>
      </c>
      <c r="E1561" s="235">
        <v>557</v>
      </c>
      <c r="F1561" s="419">
        <v>41837</v>
      </c>
      <c r="G1561" s="44">
        <v>557</v>
      </c>
      <c r="H1561" s="243">
        <f t="shared" si="24"/>
        <v>0</v>
      </c>
      <c r="I1561" s="214"/>
    </row>
    <row r="1562" spans="1:9" x14ac:dyDescent="0.25">
      <c r="A1562" s="406"/>
      <c r="B1562" s="285" t="s">
        <v>2213</v>
      </c>
      <c r="C1562" s="361" t="s">
        <v>3878</v>
      </c>
      <c r="D1562" s="214" t="s">
        <v>8</v>
      </c>
      <c r="E1562" s="235">
        <v>5954</v>
      </c>
      <c r="F1562" s="419">
        <v>41837</v>
      </c>
      <c r="G1562" s="44">
        <v>5954</v>
      </c>
      <c r="H1562" s="243">
        <f t="shared" si="24"/>
        <v>0</v>
      </c>
      <c r="I1562" s="214"/>
    </row>
    <row r="1563" spans="1:9" x14ac:dyDescent="0.25">
      <c r="A1563" s="406"/>
      <c r="B1563" s="285" t="s">
        <v>2235</v>
      </c>
      <c r="C1563" s="361" t="s">
        <v>3878</v>
      </c>
      <c r="D1563" s="214" t="s">
        <v>8</v>
      </c>
      <c r="E1563" s="235">
        <v>748</v>
      </c>
      <c r="F1563" s="419">
        <v>41837</v>
      </c>
      <c r="G1563" s="44">
        <v>748</v>
      </c>
      <c r="H1563" s="243">
        <f t="shared" si="24"/>
        <v>0</v>
      </c>
      <c r="I1563" s="214"/>
    </row>
    <row r="1564" spans="1:9" x14ac:dyDescent="0.25">
      <c r="A1564" s="406"/>
      <c r="B1564" s="285" t="s">
        <v>2236</v>
      </c>
      <c r="C1564" s="361" t="s">
        <v>3878</v>
      </c>
      <c r="D1564" s="214" t="s">
        <v>8</v>
      </c>
      <c r="E1564" s="235">
        <v>40</v>
      </c>
      <c r="F1564" s="419">
        <v>41837</v>
      </c>
      <c r="G1564" s="44">
        <v>40</v>
      </c>
      <c r="H1564" s="243">
        <f t="shared" si="24"/>
        <v>0</v>
      </c>
      <c r="I1564" s="214"/>
    </row>
    <row r="1565" spans="1:9" x14ac:dyDescent="0.25">
      <c r="A1565" s="406"/>
      <c r="B1565" s="285" t="s">
        <v>2250</v>
      </c>
      <c r="C1565" s="361" t="s">
        <v>3878</v>
      </c>
      <c r="D1565" s="214" t="s">
        <v>8</v>
      </c>
      <c r="E1565" s="235">
        <v>905</v>
      </c>
      <c r="F1565" s="419">
        <v>41837</v>
      </c>
      <c r="G1565" s="44">
        <v>905</v>
      </c>
      <c r="H1565" s="243">
        <f t="shared" si="24"/>
        <v>0</v>
      </c>
      <c r="I1565" s="214"/>
    </row>
    <row r="1566" spans="1:9" x14ac:dyDescent="0.25">
      <c r="A1566" s="406"/>
      <c r="B1566" s="285" t="s">
        <v>2254</v>
      </c>
      <c r="C1566" s="361" t="s">
        <v>3878</v>
      </c>
      <c r="D1566" s="214" t="s">
        <v>8</v>
      </c>
      <c r="E1566" s="235">
        <v>1011.5</v>
      </c>
      <c r="F1566" s="419">
        <v>41837</v>
      </c>
      <c r="G1566" s="44">
        <v>1011.5</v>
      </c>
      <c r="H1566" s="243">
        <f t="shared" si="24"/>
        <v>0</v>
      </c>
      <c r="I1566" s="214"/>
    </row>
    <row r="1567" spans="1:9" x14ac:dyDescent="0.25">
      <c r="A1567" s="406">
        <v>41838</v>
      </c>
      <c r="B1567" s="285" t="s">
        <v>2309</v>
      </c>
      <c r="C1567" s="361" t="s">
        <v>3878</v>
      </c>
      <c r="D1567" s="214" t="s">
        <v>8</v>
      </c>
      <c r="E1567" s="235">
        <v>490</v>
      </c>
      <c r="F1567" s="419">
        <v>41838</v>
      </c>
      <c r="G1567" s="44">
        <v>490</v>
      </c>
      <c r="H1567" s="243">
        <f t="shared" si="24"/>
        <v>0</v>
      </c>
      <c r="I1567" s="214"/>
    </row>
    <row r="1568" spans="1:9" x14ac:dyDescent="0.25">
      <c r="A1568" s="406"/>
      <c r="B1568" s="285" t="s">
        <v>1173</v>
      </c>
      <c r="C1568" s="361" t="s">
        <v>3878</v>
      </c>
      <c r="D1568" s="214" t="s">
        <v>8</v>
      </c>
      <c r="E1568" s="235">
        <v>347</v>
      </c>
      <c r="F1568" s="419">
        <v>41838</v>
      </c>
      <c r="G1568" s="44">
        <v>347</v>
      </c>
      <c r="H1568" s="243">
        <f t="shared" si="24"/>
        <v>0</v>
      </c>
      <c r="I1568" s="214"/>
    </row>
    <row r="1569" spans="1:9" x14ac:dyDescent="0.25">
      <c r="A1569" s="406"/>
      <c r="B1569" s="285" t="s">
        <v>1189</v>
      </c>
      <c r="C1569" s="361" t="s">
        <v>3878</v>
      </c>
      <c r="D1569" s="214" t="s">
        <v>8</v>
      </c>
      <c r="E1569" s="235">
        <v>6755</v>
      </c>
      <c r="F1569" s="419">
        <v>41839</v>
      </c>
      <c r="G1569" s="44">
        <v>6755</v>
      </c>
      <c r="H1569" s="243">
        <f t="shared" si="24"/>
        <v>0</v>
      </c>
      <c r="I1569" s="214"/>
    </row>
    <row r="1570" spans="1:9" x14ac:dyDescent="0.25">
      <c r="A1570" s="406"/>
      <c r="B1570" s="285" t="s">
        <v>1210</v>
      </c>
      <c r="C1570" s="361" t="s">
        <v>3878</v>
      </c>
      <c r="D1570" s="214" t="s">
        <v>8</v>
      </c>
      <c r="E1570" s="235">
        <v>5609</v>
      </c>
      <c r="F1570" s="419">
        <v>41839</v>
      </c>
      <c r="G1570" s="44">
        <v>5609</v>
      </c>
      <c r="H1570" s="243">
        <f t="shared" si="24"/>
        <v>0</v>
      </c>
      <c r="I1570" s="214"/>
    </row>
    <row r="1571" spans="1:9" x14ac:dyDescent="0.25">
      <c r="A1571" s="406"/>
      <c r="B1571" s="285" t="s">
        <v>1224</v>
      </c>
      <c r="C1571" s="361" t="s">
        <v>3878</v>
      </c>
      <c r="D1571" s="214" t="s">
        <v>8</v>
      </c>
      <c r="E1571" s="235">
        <v>284</v>
      </c>
      <c r="F1571" s="419">
        <v>41839</v>
      </c>
      <c r="G1571" s="44">
        <v>284</v>
      </c>
      <c r="H1571" s="243">
        <f t="shared" si="24"/>
        <v>0</v>
      </c>
      <c r="I1571" s="214"/>
    </row>
    <row r="1572" spans="1:9" x14ac:dyDescent="0.25">
      <c r="A1572" s="406"/>
      <c r="B1572" s="285" t="s">
        <v>1230</v>
      </c>
      <c r="C1572" s="361" t="s">
        <v>3878</v>
      </c>
      <c r="D1572" s="214" t="s">
        <v>8</v>
      </c>
      <c r="E1572" s="235">
        <v>5250</v>
      </c>
      <c r="F1572" s="419">
        <v>41839</v>
      </c>
      <c r="G1572" s="44">
        <v>5250</v>
      </c>
      <c r="H1572" s="243">
        <f t="shared" si="24"/>
        <v>0</v>
      </c>
      <c r="I1572" s="214"/>
    </row>
    <row r="1573" spans="1:9" x14ac:dyDescent="0.25">
      <c r="A1573" s="406"/>
      <c r="B1573" s="285" t="s">
        <v>1231</v>
      </c>
      <c r="C1573" s="361" t="s">
        <v>3878</v>
      </c>
      <c r="D1573" s="214" t="s">
        <v>8</v>
      </c>
      <c r="E1573" s="235">
        <v>960</v>
      </c>
      <c r="F1573" s="419">
        <v>41839</v>
      </c>
      <c r="G1573" s="44">
        <v>960</v>
      </c>
      <c r="H1573" s="243">
        <f t="shared" si="24"/>
        <v>0</v>
      </c>
      <c r="I1573" s="214"/>
    </row>
    <row r="1574" spans="1:9" x14ac:dyDescent="0.25">
      <c r="A1574" s="406">
        <v>41840</v>
      </c>
      <c r="B1574" s="285" t="s">
        <v>1267</v>
      </c>
      <c r="C1574" s="361" t="s">
        <v>3878</v>
      </c>
      <c r="D1574" s="214" t="s">
        <v>8</v>
      </c>
      <c r="E1574" s="235">
        <v>170</v>
      </c>
      <c r="F1574" s="419">
        <v>41840</v>
      </c>
      <c r="G1574" s="44">
        <v>170</v>
      </c>
      <c r="H1574" s="243">
        <f t="shared" si="24"/>
        <v>0</v>
      </c>
      <c r="I1574" s="214"/>
    </row>
    <row r="1575" spans="1:9" x14ac:dyDescent="0.25">
      <c r="A1575" s="406"/>
      <c r="B1575" s="285" t="s">
        <v>1269</v>
      </c>
      <c r="C1575" s="361" t="s">
        <v>3878</v>
      </c>
      <c r="D1575" s="214" t="s">
        <v>8</v>
      </c>
      <c r="E1575" s="235">
        <v>1081</v>
      </c>
      <c r="F1575" s="419">
        <v>41840</v>
      </c>
      <c r="G1575" s="44">
        <v>1081</v>
      </c>
      <c r="H1575" s="243">
        <f t="shared" si="24"/>
        <v>0</v>
      </c>
      <c r="I1575" s="214"/>
    </row>
    <row r="1576" spans="1:9" x14ac:dyDescent="0.25">
      <c r="A1576" s="406"/>
      <c r="B1576" s="285" t="s">
        <v>1302</v>
      </c>
      <c r="C1576" s="361" t="s">
        <v>3878</v>
      </c>
      <c r="D1576" s="214" t="s">
        <v>8</v>
      </c>
      <c r="E1576" s="235">
        <v>841.6</v>
      </c>
      <c r="F1576" s="419">
        <v>41840</v>
      </c>
      <c r="G1576" s="44">
        <v>841.6</v>
      </c>
      <c r="H1576" s="243">
        <f t="shared" si="24"/>
        <v>0</v>
      </c>
      <c r="I1576" s="214"/>
    </row>
    <row r="1577" spans="1:9" x14ac:dyDescent="0.25">
      <c r="A1577" s="406"/>
      <c r="B1577" s="285" t="s">
        <v>1315</v>
      </c>
      <c r="C1577" s="361" t="s">
        <v>3878</v>
      </c>
      <c r="D1577" s="214" t="s">
        <v>8</v>
      </c>
      <c r="E1577" s="235">
        <v>530</v>
      </c>
      <c r="F1577" s="419">
        <v>41840</v>
      </c>
      <c r="G1577" s="44">
        <v>530</v>
      </c>
      <c r="H1577" s="243">
        <f t="shared" si="24"/>
        <v>0</v>
      </c>
      <c r="I1577" s="214"/>
    </row>
    <row r="1578" spans="1:9" x14ac:dyDescent="0.25">
      <c r="A1578" s="406"/>
      <c r="B1578" s="285" t="s">
        <v>1477</v>
      </c>
      <c r="C1578" s="361" t="s">
        <v>3878</v>
      </c>
      <c r="D1578" s="20" t="s">
        <v>8</v>
      </c>
      <c r="E1578" s="239">
        <v>1437.5</v>
      </c>
      <c r="F1578" s="419">
        <v>41842</v>
      </c>
      <c r="G1578" s="44">
        <v>1437.5</v>
      </c>
      <c r="H1578" s="243">
        <f t="shared" si="24"/>
        <v>0</v>
      </c>
      <c r="I1578" s="20"/>
    </row>
    <row r="1579" spans="1:9" x14ac:dyDescent="0.25">
      <c r="A1579" s="406"/>
      <c r="B1579" s="285" t="s">
        <v>1479</v>
      </c>
      <c r="C1579" s="361" t="s">
        <v>3878</v>
      </c>
      <c r="D1579" s="20" t="s">
        <v>8</v>
      </c>
      <c r="E1579" s="239">
        <v>381</v>
      </c>
      <c r="F1579" s="419">
        <v>41842</v>
      </c>
      <c r="G1579" s="44">
        <v>381</v>
      </c>
      <c r="H1579" s="243">
        <f t="shared" si="24"/>
        <v>0</v>
      </c>
      <c r="I1579" s="20"/>
    </row>
    <row r="1580" spans="1:9" x14ac:dyDescent="0.25">
      <c r="A1580" s="406"/>
      <c r="B1580" s="285" t="s">
        <v>1492</v>
      </c>
      <c r="C1580" s="361" t="s">
        <v>3878</v>
      </c>
      <c r="D1580" s="20" t="s">
        <v>8</v>
      </c>
      <c r="E1580" s="239">
        <v>4577</v>
      </c>
      <c r="F1580" s="419">
        <v>41842</v>
      </c>
      <c r="G1580" s="44">
        <v>4577</v>
      </c>
      <c r="H1580" s="243">
        <f t="shared" si="24"/>
        <v>0</v>
      </c>
      <c r="I1580" s="20"/>
    </row>
    <row r="1581" spans="1:9" x14ac:dyDescent="0.25">
      <c r="A1581" s="406"/>
      <c r="B1581" s="285" t="s">
        <v>1498</v>
      </c>
      <c r="C1581" s="361" t="s">
        <v>3878</v>
      </c>
      <c r="D1581" s="214" t="s">
        <v>8</v>
      </c>
      <c r="E1581" s="235">
        <v>544</v>
      </c>
      <c r="F1581" s="419">
        <v>41843</v>
      </c>
      <c r="G1581" s="44">
        <v>544</v>
      </c>
      <c r="H1581" s="243">
        <f t="shared" si="24"/>
        <v>0</v>
      </c>
      <c r="I1581" s="58"/>
    </row>
    <row r="1582" spans="1:9" x14ac:dyDescent="0.25">
      <c r="A1582" s="406"/>
      <c r="B1582" s="285" t="s">
        <v>1500</v>
      </c>
      <c r="C1582" s="361" t="s">
        <v>3878</v>
      </c>
      <c r="D1582" s="214" t="s">
        <v>8</v>
      </c>
      <c r="E1582" s="235">
        <v>638</v>
      </c>
      <c r="F1582" s="419">
        <v>41843</v>
      </c>
      <c r="G1582" s="44">
        <v>638</v>
      </c>
      <c r="H1582" s="243">
        <f t="shared" si="24"/>
        <v>0</v>
      </c>
      <c r="I1582" s="214"/>
    </row>
    <row r="1583" spans="1:9" x14ac:dyDescent="0.25">
      <c r="A1583" s="406"/>
      <c r="B1583" s="285" t="s">
        <v>1513</v>
      </c>
      <c r="C1583" s="361" t="s">
        <v>3878</v>
      </c>
      <c r="D1583" s="214" t="s">
        <v>8</v>
      </c>
      <c r="E1583" s="235">
        <v>4826</v>
      </c>
      <c r="F1583" s="419">
        <v>41843</v>
      </c>
      <c r="G1583" s="44">
        <v>4826</v>
      </c>
      <c r="H1583" s="243">
        <f t="shared" si="24"/>
        <v>0</v>
      </c>
      <c r="I1583" s="214"/>
    </row>
    <row r="1584" spans="1:9" x14ac:dyDescent="0.25">
      <c r="A1584" s="406"/>
      <c r="B1584" s="285" t="s">
        <v>1535</v>
      </c>
      <c r="C1584" s="361" t="s">
        <v>3878</v>
      </c>
      <c r="D1584" s="214" t="s">
        <v>8</v>
      </c>
      <c r="E1584" s="235">
        <v>1221</v>
      </c>
      <c r="F1584" s="419">
        <v>41843</v>
      </c>
      <c r="G1584" s="44">
        <v>1221</v>
      </c>
      <c r="H1584" s="243">
        <f t="shared" si="24"/>
        <v>0</v>
      </c>
      <c r="I1584" s="214"/>
    </row>
    <row r="1585" spans="1:9" x14ac:dyDescent="0.25">
      <c r="A1585" s="406"/>
      <c r="B1585" s="285" t="s">
        <v>1550</v>
      </c>
      <c r="C1585" s="361" t="s">
        <v>3878</v>
      </c>
      <c r="D1585" s="214" t="s">
        <v>8</v>
      </c>
      <c r="E1585" s="235">
        <v>1021</v>
      </c>
      <c r="F1585" s="419">
        <v>41843</v>
      </c>
      <c r="G1585" s="44">
        <v>1021</v>
      </c>
      <c r="H1585" s="243">
        <f t="shared" si="24"/>
        <v>0</v>
      </c>
      <c r="I1585" s="214"/>
    </row>
    <row r="1586" spans="1:9" x14ac:dyDescent="0.25">
      <c r="A1586" s="406"/>
      <c r="B1586" s="285" t="s">
        <v>1551</v>
      </c>
      <c r="C1586" s="361" t="s">
        <v>3878</v>
      </c>
      <c r="D1586" s="214" t="s">
        <v>8</v>
      </c>
      <c r="E1586" s="235">
        <v>781</v>
      </c>
      <c r="F1586" s="419">
        <v>41843</v>
      </c>
      <c r="G1586" s="44">
        <v>781</v>
      </c>
      <c r="H1586" s="243">
        <f t="shared" si="24"/>
        <v>0</v>
      </c>
      <c r="I1586" s="214"/>
    </row>
    <row r="1587" spans="1:9" x14ac:dyDescent="0.25">
      <c r="A1587" s="406"/>
      <c r="B1587" s="285" t="s">
        <v>1552</v>
      </c>
      <c r="C1587" s="361" t="s">
        <v>3878</v>
      </c>
      <c r="D1587" s="214" t="s">
        <v>8</v>
      </c>
      <c r="E1587" s="235">
        <v>129</v>
      </c>
      <c r="F1587" s="419">
        <v>41843</v>
      </c>
      <c r="G1587" s="44">
        <v>129</v>
      </c>
      <c r="H1587" s="243">
        <f t="shared" si="24"/>
        <v>0</v>
      </c>
      <c r="I1587" s="214"/>
    </row>
    <row r="1588" spans="1:9" x14ac:dyDescent="0.25">
      <c r="A1588" s="406"/>
      <c r="B1588" s="285" t="s">
        <v>1554</v>
      </c>
      <c r="C1588" s="361" t="s">
        <v>3878</v>
      </c>
      <c r="D1588" s="214" t="s">
        <v>8</v>
      </c>
      <c r="E1588" s="235">
        <v>235</v>
      </c>
      <c r="F1588" s="419">
        <v>41843</v>
      </c>
      <c r="G1588" s="44">
        <v>235</v>
      </c>
      <c r="H1588" s="243">
        <f t="shared" si="24"/>
        <v>0</v>
      </c>
      <c r="I1588" s="214"/>
    </row>
    <row r="1589" spans="1:9" x14ac:dyDescent="0.25">
      <c r="A1589" s="414">
        <v>41844</v>
      </c>
      <c r="B1589" s="446" t="s">
        <v>1632</v>
      </c>
      <c r="C1589" s="228" t="s">
        <v>4001</v>
      </c>
      <c r="D1589" s="214" t="s">
        <v>8</v>
      </c>
      <c r="E1589" s="235">
        <v>710</v>
      </c>
      <c r="F1589" s="419">
        <v>41844</v>
      </c>
      <c r="G1589" s="44">
        <v>710</v>
      </c>
      <c r="H1589" s="243">
        <f t="shared" si="24"/>
        <v>0</v>
      </c>
      <c r="I1589" s="214"/>
    </row>
    <row r="1590" spans="1:9" x14ac:dyDescent="0.25">
      <c r="A1590" s="414">
        <v>41844</v>
      </c>
      <c r="B1590" s="446" t="s">
        <v>1645</v>
      </c>
      <c r="C1590" s="228" t="s">
        <v>4001</v>
      </c>
      <c r="D1590" s="214" t="s">
        <v>8</v>
      </c>
      <c r="E1590" s="235">
        <v>2777.5</v>
      </c>
      <c r="F1590" s="419">
        <v>41844</v>
      </c>
      <c r="G1590" s="44">
        <v>2777.5</v>
      </c>
      <c r="H1590" s="243">
        <f t="shared" si="24"/>
        <v>0</v>
      </c>
      <c r="I1590" s="214"/>
    </row>
    <row r="1591" spans="1:9" x14ac:dyDescent="0.25">
      <c r="A1591" s="414">
        <v>41844</v>
      </c>
      <c r="B1591" s="446" t="s">
        <v>1657</v>
      </c>
      <c r="C1591" s="228" t="s">
        <v>4001</v>
      </c>
      <c r="D1591" s="214" t="s">
        <v>8</v>
      </c>
      <c r="E1591" s="235">
        <v>587</v>
      </c>
      <c r="F1591" s="419">
        <v>41844</v>
      </c>
      <c r="G1591" s="44">
        <v>587</v>
      </c>
      <c r="H1591" s="243">
        <f t="shared" si="24"/>
        <v>0</v>
      </c>
      <c r="I1591" s="214"/>
    </row>
    <row r="1592" spans="1:9" x14ac:dyDescent="0.25">
      <c r="A1592" s="414">
        <v>41844</v>
      </c>
      <c r="B1592" s="446" t="s">
        <v>1662</v>
      </c>
      <c r="C1592" s="228" t="s">
        <v>4001</v>
      </c>
      <c r="D1592" s="214" t="s">
        <v>8</v>
      </c>
      <c r="E1592" s="235">
        <v>1010</v>
      </c>
      <c r="F1592" s="419">
        <v>41844</v>
      </c>
      <c r="G1592" s="44">
        <v>1010</v>
      </c>
      <c r="H1592" s="243">
        <f t="shared" si="24"/>
        <v>0</v>
      </c>
      <c r="I1592" s="214"/>
    </row>
    <row r="1593" spans="1:9" x14ac:dyDescent="0.25">
      <c r="A1593" s="414">
        <v>41844</v>
      </c>
      <c r="B1593" s="446" t="s">
        <v>1684</v>
      </c>
      <c r="C1593" s="228" t="s">
        <v>4001</v>
      </c>
      <c r="D1593" s="214" t="s">
        <v>8</v>
      </c>
      <c r="E1593" s="235">
        <v>495.6</v>
      </c>
      <c r="F1593" s="419">
        <v>41844</v>
      </c>
      <c r="G1593" s="44">
        <v>495.6</v>
      </c>
      <c r="H1593" s="243">
        <f t="shared" si="24"/>
        <v>0</v>
      </c>
      <c r="I1593" s="214"/>
    </row>
    <row r="1594" spans="1:9" x14ac:dyDescent="0.25">
      <c r="A1594" s="406">
        <v>41845</v>
      </c>
      <c r="B1594" s="446" t="s">
        <v>1725</v>
      </c>
      <c r="C1594" s="228" t="s">
        <v>4001</v>
      </c>
      <c r="D1594" s="214" t="s">
        <v>8</v>
      </c>
      <c r="E1594" s="235">
        <v>1862</v>
      </c>
      <c r="F1594" s="419">
        <v>41845</v>
      </c>
      <c r="G1594" s="44">
        <v>1862</v>
      </c>
      <c r="H1594" s="243">
        <f t="shared" si="24"/>
        <v>0</v>
      </c>
      <c r="I1594" s="214"/>
    </row>
    <row r="1595" spans="1:9" x14ac:dyDescent="0.25">
      <c r="A1595" s="406">
        <v>41845</v>
      </c>
      <c r="B1595" s="446" t="s">
        <v>1728</v>
      </c>
      <c r="C1595" s="228" t="s">
        <v>4001</v>
      </c>
      <c r="D1595" s="214" t="s">
        <v>8</v>
      </c>
      <c r="E1595" s="235">
        <v>5985</v>
      </c>
      <c r="F1595" s="419">
        <v>41845</v>
      </c>
      <c r="G1595" s="44">
        <v>5985</v>
      </c>
      <c r="H1595" s="243">
        <f t="shared" si="24"/>
        <v>0</v>
      </c>
      <c r="I1595" s="214"/>
    </row>
    <row r="1596" spans="1:9" x14ac:dyDescent="0.25">
      <c r="A1596" s="406">
        <v>41845</v>
      </c>
      <c r="B1596" s="446" t="s">
        <v>1783</v>
      </c>
      <c r="C1596" s="228" t="s">
        <v>4001</v>
      </c>
      <c r="D1596" s="214" t="s">
        <v>8</v>
      </c>
      <c r="E1596" s="235">
        <v>350</v>
      </c>
      <c r="F1596" s="419">
        <v>41845</v>
      </c>
      <c r="G1596" s="44">
        <v>350</v>
      </c>
      <c r="H1596" s="243">
        <f t="shared" si="24"/>
        <v>0</v>
      </c>
      <c r="I1596" s="214"/>
    </row>
    <row r="1597" spans="1:9" x14ac:dyDescent="0.25">
      <c r="A1597" s="406">
        <v>41845</v>
      </c>
      <c r="B1597" s="446" t="s">
        <v>1790</v>
      </c>
      <c r="C1597" s="228" t="s">
        <v>4001</v>
      </c>
      <c r="D1597" s="214" t="s">
        <v>8</v>
      </c>
      <c r="E1597" s="235">
        <v>245.5</v>
      </c>
      <c r="F1597" s="419">
        <v>41845</v>
      </c>
      <c r="G1597" s="44">
        <v>245.5</v>
      </c>
      <c r="H1597" s="243">
        <f t="shared" si="24"/>
        <v>0</v>
      </c>
      <c r="I1597" s="214"/>
    </row>
    <row r="1598" spans="1:9" x14ac:dyDescent="0.25">
      <c r="A1598" s="414">
        <v>41846</v>
      </c>
      <c r="B1598" s="446" t="s">
        <v>1803</v>
      </c>
      <c r="C1598" s="228" t="s">
        <v>4001</v>
      </c>
      <c r="D1598" s="214" t="s">
        <v>8</v>
      </c>
      <c r="E1598" s="235">
        <v>652</v>
      </c>
      <c r="F1598" s="419">
        <v>41846</v>
      </c>
      <c r="G1598" s="44">
        <v>652</v>
      </c>
      <c r="H1598" s="243">
        <f t="shared" si="24"/>
        <v>0</v>
      </c>
      <c r="I1598" s="121"/>
    </row>
    <row r="1599" spans="1:9" x14ac:dyDescent="0.25">
      <c r="A1599" s="406">
        <v>41847</v>
      </c>
      <c r="B1599" s="446" t="s">
        <v>1886</v>
      </c>
      <c r="C1599" s="228" t="s">
        <v>4001</v>
      </c>
      <c r="D1599" s="214" t="s">
        <v>8</v>
      </c>
      <c r="E1599" s="235">
        <v>1106</v>
      </c>
      <c r="F1599" s="419">
        <v>41847</v>
      </c>
      <c r="G1599" s="44">
        <v>1106</v>
      </c>
      <c r="H1599" s="243">
        <f t="shared" si="24"/>
        <v>0</v>
      </c>
      <c r="I1599" s="121"/>
    </row>
    <row r="1600" spans="1:9" x14ac:dyDescent="0.25">
      <c r="A1600" s="406">
        <v>41847</v>
      </c>
      <c r="B1600" s="446" t="s">
        <v>1887</v>
      </c>
      <c r="C1600" s="228" t="s">
        <v>4001</v>
      </c>
      <c r="D1600" s="214" t="s">
        <v>8</v>
      </c>
      <c r="E1600" s="235">
        <v>967</v>
      </c>
      <c r="F1600" s="419">
        <v>41847</v>
      </c>
      <c r="G1600" s="44">
        <v>967</v>
      </c>
      <c r="H1600" s="243">
        <f t="shared" si="24"/>
        <v>0</v>
      </c>
      <c r="I1600" s="121"/>
    </row>
    <row r="1601" spans="1:9" x14ac:dyDescent="0.25">
      <c r="A1601" s="406">
        <v>41847</v>
      </c>
      <c r="B1601" s="446" t="s">
        <v>1896</v>
      </c>
      <c r="C1601" s="228" t="s">
        <v>4001</v>
      </c>
      <c r="D1601" s="214" t="s">
        <v>8</v>
      </c>
      <c r="E1601" s="235">
        <v>250</v>
      </c>
      <c r="F1601" s="419">
        <v>41847</v>
      </c>
      <c r="G1601" s="44">
        <v>250</v>
      </c>
      <c r="H1601" s="243">
        <f t="shared" si="24"/>
        <v>0</v>
      </c>
      <c r="I1601" s="121"/>
    </row>
    <row r="1602" spans="1:9" x14ac:dyDescent="0.25">
      <c r="A1602" s="406">
        <v>41847</v>
      </c>
      <c r="B1602" s="446" t="s">
        <v>1905</v>
      </c>
      <c r="C1602" s="228" t="s">
        <v>4001</v>
      </c>
      <c r="D1602" s="214" t="s">
        <v>8</v>
      </c>
      <c r="E1602" s="235">
        <v>6218</v>
      </c>
      <c r="F1602" s="419">
        <v>41847</v>
      </c>
      <c r="G1602" s="44">
        <v>6218</v>
      </c>
      <c r="H1602" s="243">
        <f t="shared" si="24"/>
        <v>0</v>
      </c>
      <c r="I1602" s="214"/>
    </row>
    <row r="1603" spans="1:9" x14ac:dyDescent="0.25">
      <c r="A1603" s="406">
        <v>41847</v>
      </c>
      <c r="B1603" s="446" t="s">
        <v>1930</v>
      </c>
      <c r="C1603" s="228" t="s">
        <v>4001</v>
      </c>
      <c r="D1603" s="20" t="s">
        <v>8</v>
      </c>
      <c r="E1603" s="235">
        <v>610.5</v>
      </c>
      <c r="F1603" s="419">
        <v>41847</v>
      </c>
      <c r="G1603" s="44">
        <v>610.5</v>
      </c>
      <c r="H1603" s="243">
        <f t="shared" ref="H1603:H1666" si="25">E1603-G1603</f>
        <v>0</v>
      </c>
      <c r="I1603" s="214"/>
    </row>
    <row r="1604" spans="1:9" x14ac:dyDescent="0.25">
      <c r="A1604" s="406">
        <v>41847</v>
      </c>
      <c r="B1604" s="446" t="s">
        <v>1936</v>
      </c>
      <c r="C1604" s="228" t="s">
        <v>4001</v>
      </c>
      <c r="D1604" s="20" t="s">
        <v>8</v>
      </c>
      <c r="E1604" s="235">
        <v>1140</v>
      </c>
      <c r="F1604" s="419">
        <v>41847</v>
      </c>
      <c r="G1604" s="44">
        <v>1140</v>
      </c>
      <c r="H1604" s="243">
        <f t="shared" si="25"/>
        <v>0</v>
      </c>
      <c r="I1604" s="214"/>
    </row>
    <row r="1605" spans="1:9" x14ac:dyDescent="0.25">
      <c r="A1605" s="406">
        <v>41847</v>
      </c>
      <c r="B1605" s="446" t="s">
        <v>1950</v>
      </c>
      <c r="C1605" s="228" t="s">
        <v>4001</v>
      </c>
      <c r="D1605" s="214" t="s">
        <v>8</v>
      </c>
      <c r="E1605" s="235">
        <v>696</v>
      </c>
      <c r="F1605" s="419">
        <v>41847</v>
      </c>
      <c r="G1605" s="44">
        <v>696</v>
      </c>
      <c r="H1605" s="243">
        <f t="shared" si="25"/>
        <v>0</v>
      </c>
      <c r="I1605" s="214"/>
    </row>
    <row r="1606" spans="1:9" x14ac:dyDescent="0.25">
      <c r="A1606" s="414">
        <v>41848</v>
      </c>
      <c r="B1606" s="446" t="s">
        <v>2017</v>
      </c>
      <c r="C1606" s="228" t="s">
        <v>4001</v>
      </c>
      <c r="D1606" s="214" t="s">
        <v>8</v>
      </c>
      <c r="E1606" s="235">
        <v>620.5</v>
      </c>
      <c r="F1606" s="419">
        <v>41848</v>
      </c>
      <c r="G1606" s="44">
        <v>620.5</v>
      </c>
      <c r="H1606" s="243">
        <f t="shared" si="25"/>
        <v>0</v>
      </c>
      <c r="I1606" s="214"/>
    </row>
    <row r="1607" spans="1:9" x14ac:dyDescent="0.25">
      <c r="A1607" s="414">
        <v>41848</v>
      </c>
      <c r="B1607" s="446" t="s">
        <v>2028</v>
      </c>
      <c r="C1607" s="228" t="s">
        <v>4001</v>
      </c>
      <c r="D1607" s="214" t="s">
        <v>8</v>
      </c>
      <c r="E1607" s="235">
        <v>309.5</v>
      </c>
      <c r="F1607" s="419">
        <v>41848</v>
      </c>
      <c r="G1607" s="44">
        <v>309.5</v>
      </c>
      <c r="H1607" s="243">
        <f t="shared" si="25"/>
        <v>0</v>
      </c>
      <c r="I1607" s="214"/>
    </row>
    <row r="1608" spans="1:9" x14ac:dyDescent="0.25">
      <c r="A1608" s="406">
        <v>41849</v>
      </c>
      <c r="B1608" s="446" t="s">
        <v>2073</v>
      </c>
      <c r="C1608" s="228" t="s">
        <v>4001</v>
      </c>
      <c r="D1608" s="20" t="s">
        <v>8</v>
      </c>
      <c r="E1608" s="239">
        <v>771</v>
      </c>
      <c r="F1608" s="419">
        <v>41849</v>
      </c>
      <c r="G1608" s="44">
        <v>771</v>
      </c>
      <c r="H1608" s="243">
        <f t="shared" si="25"/>
        <v>0</v>
      </c>
      <c r="I1608" s="20"/>
    </row>
    <row r="1609" spans="1:9" x14ac:dyDescent="0.25">
      <c r="A1609" s="414">
        <v>41850</v>
      </c>
      <c r="B1609" s="446" t="s">
        <v>2143</v>
      </c>
      <c r="C1609" s="228" t="s">
        <v>4001</v>
      </c>
      <c r="D1609" s="214" t="s">
        <v>8</v>
      </c>
      <c r="E1609" s="235">
        <v>850.5</v>
      </c>
      <c r="F1609" s="419">
        <v>41850</v>
      </c>
      <c r="G1609" s="44">
        <v>850.5</v>
      </c>
      <c r="H1609" s="243">
        <f t="shared" si="25"/>
        <v>0</v>
      </c>
      <c r="I1609" s="214"/>
    </row>
    <row r="1610" spans="1:9" x14ac:dyDescent="0.25">
      <c r="A1610" s="414">
        <v>41850</v>
      </c>
      <c r="B1610" s="446" t="s">
        <v>2167</v>
      </c>
      <c r="C1610" s="228" t="s">
        <v>4001</v>
      </c>
      <c r="D1610" s="214" t="s">
        <v>8</v>
      </c>
      <c r="E1610" s="235">
        <v>4611</v>
      </c>
      <c r="F1610" s="419">
        <v>41850</v>
      </c>
      <c r="G1610" s="44">
        <v>4611</v>
      </c>
      <c r="H1610" s="243">
        <f t="shared" si="25"/>
        <v>0</v>
      </c>
      <c r="I1610" s="214"/>
    </row>
    <row r="1611" spans="1:9" x14ac:dyDescent="0.25">
      <c r="A1611" s="414">
        <v>41850</v>
      </c>
      <c r="B1611" s="446" t="s">
        <v>2185</v>
      </c>
      <c r="C1611" s="228" t="s">
        <v>4001</v>
      </c>
      <c r="D1611" s="214" t="s">
        <v>8</v>
      </c>
      <c r="E1611" s="235">
        <v>444</v>
      </c>
      <c r="F1611" s="419">
        <v>41850</v>
      </c>
      <c r="G1611" s="44">
        <v>444</v>
      </c>
      <c r="H1611" s="243">
        <f t="shared" si="25"/>
        <v>0</v>
      </c>
      <c r="I1611" s="214"/>
    </row>
    <row r="1612" spans="1:9" x14ac:dyDescent="0.25">
      <c r="A1612" s="406">
        <v>41851</v>
      </c>
      <c r="B1612" s="446" t="s">
        <v>2220</v>
      </c>
      <c r="C1612" s="228" t="s">
        <v>4001</v>
      </c>
      <c r="D1612" s="20" t="s">
        <v>8</v>
      </c>
      <c r="E1612" s="239">
        <v>5838</v>
      </c>
      <c r="F1612" s="419">
        <v>41851</v>
      </c>
      <c r="G1612" s="44">
        <v>5838</v>
      </c>
      <c r="H1612" s="243">
        <f t="shared" si="25"/>
        <v>0</v>
      </c>
      <c r="I1612" s="20"/>
    </row>
    <row r="1613" spans="1:9" x14ac:dyDescent="0.25">
      <c r="A1613" s="406">
        <v>41851</v>
      </c>
      <c r="B1613" s="446" t="s">
        <v>2273</v>
      </c>
      <c r="C1613" s="228" t="s">
        <v>4001</v>
      </c>
      <c r="D1613" s="20" t="s">
        <v>8</v>
      </c>
      <c r="E1613" s="239">
        <v>2106</v>
      </c>
      <c r="F1613" s="419">
        <v>41851</v>
      </c>
      <c r="G1613" s="44">
        <v>2106</v>
      </c>
      <c r="H1613" s="243">
        <f t="shared" si="25"/>
        <v>0</v>
      </c>
      <c r="I1613" s="20"/>
    </row>
    <row r="1614" spans="1:9" x14ac:dyDescent="0.25">
      <c r="A1614" s="406">
        <v>41851</v>
      </c>
      <c r="B1614" s="446" t="s">
        <v>2289</v>
      </c>
      <c r="C1614" s="228" t="s">
        <v>4001</v>
      </c>
      <c r="D1614" s="20" t="s">
        <v>8</v>
      </c>
      <c r="E1614" s="239">
        <v>532</v>
      </c>
      <c r="F1614" s="419">
        <v>41851</v>
      </c>
      <c r="G1614" s="44">
        <v>532</v>
      </c>
      <c r="H1614" s="243">
        <f t="shared" si="25"/>
        <v>0</v>
      </c>
      <c r="I1614" s="20"/>
    </row>
    <row r="1615" spans="1:9" x14ac:dyDescent="0.25">
      <c r="A1615" s="406"/>
      <c r="B1615" s="217" t="s">
        <v>2047</v>
      </c>
      <c r="C1615" s="363" t="s">
        <v>3681</v>
      </c>
      <c r="D1615" s="214" t="s">
        <v>29</v>
      </c>
      <c r="E1615" s="382">
        <v>4955</v>
      </c>
      <c r="F1615" s="419">
        <v>41821</v>
      </c>
      <c r="G1615" s="44">
        <v>4955</v>
      </c>
      <c r="H1615" s="86">
        <f t="shared" si="25"/>
        <v>0</v>
      </c>
      <c r="I1615" s="214" t="s">
        <v>12</v>
      </c>
    </row>
    <row r="1616" spans="1:9" x14ac:dyDescent="0.25">
      <c r="A1616" s="406"/>
      <c r="B1616" s="217" t="s">
        <v>2157</v>
      </c>
      <c r="C1616" s="363" t="s">
        <v>3681</v>
      </c>
      <c r="D1616" s="214" t="s">
        <v>29</v>
      </c>
      <c r="E1616" s="382">
        <v>5105</v>
      </c>
      <c r="F1616" s="419">
        <v>41823</v>
      </c>
      <c r="G1616" s="44">
        <v>5105</v>
      </c>
      <c r="H1616" s="86">
        <f t="shared" si="25"/>
        <v>0</v>
      </c>
      <c r="I1616" s="214" t="s">
        <v>12</v>
      </c>
    </row>
    <row r="1617" spans="1:9" x14ac:dyDescent="0.25">
      <c r="A1617" s="406"/>
      <c r="B1617" s="217" t="s">
        <v>2233</v>
      </c>
      <c r="C1617" s="363" t="s">
        <v>3681</v>
      </c>
      <c r="D1617" s="214" t="s">
        <v>29</v>
      </c>
      <c r="E1617" s="382">
        <v>4320</v>
      </c>
      <c r="F1617" s="419">
        <v>41823</v>
      </c>
      <c r="G1617" s="44">
        <v>4320</v>
      </c>
      <c r="H1617" s="86">
        <f t="shared" si="25"/>
        <v>0</v>
      </c>
      <c r="I1617" s="214" t="s">
        <v>12</v>
      </c>
    </row>
    <row r="1618" spans="1:9" x14ac:dyDescent="0.25">
      <c r="A1618" s="406"/>
      <c r="B1618" s="217" t="s">
        <v>2307</v>
      </c>
      <c r="C1618" s="363" t="s">
        <v>3681</v>
      </c>
      <c r="D1618" s="214" t="s">
        <v>29</v>
      </c>
      <c r="E1618" s="382">
        <v>5388</v>
      </c>
      <c r="F1618" s="419">
        <v>41824</v>
      </c>
      <c r="G1618" s="44">
        <v>5388</v>
      </c>
      <c r="H1618" s="243">
        <f t="shared" si="25"/>
        <v>0</v>
      </c>
      <c r="I1618" s="214" t="s">
        <v>12</v>
      </c>
    </row>
    <row r="1619" spans="1:9" x14ac:dyDescent="0.25">
      <c r="A1619" s="406"/>
      <c r="B1619" s="217" t="s">
        <v>1190</v>
      </c>
      <c r="C1619" s="363" t="s">
        <v>3681</v>
      </c>
      <c r="D1619" s="214" t="s">
        <v>29</v>
      </c>
      <c r="E1619" s="382">
        <v>5076</v>
      </c>
      <c r="F1619" s="419">
        <v>41827</v>
      </c>
      <c r="G1619" s="44">
        <v>5076</v>
      </c>
      <c r="H1619" s="243">
        <f t="shared" si="25"/>
        <v>0</v>
      </c>
      <c r="I1619" s="121" t="s">
        <v>12</v>
      </c>
    </row>
    <row r="1620" spans="1:9" x14ac:dyDescent="0.25">
      <c r="A1620" s="406"/>
      <c r="B1620" s="217" t="s">
        <v>1267</v>
      </c>
      <c r="C1620" s="363" t="s">
        <v>3681</v>
      </c>
      <c r="D1620" s="121" t="s">
        <v>29</v>
      </c>
      <c r="E1620" s="384">
        <v>3540</v>
      </c>
      <c r="F1620" s="419">
        <v>41826</v>
      </c>
      <c r="G1620" s="34">
        <v>3540</v>
      </c>
      <c r="H1620" s="243">
        <f t="shared" si="25"/>
        <v>0</v>
      </c>
      <c r="I1620" s="121" t="s">
        <v>12</v>
      </c>
    </row>
    <row r="1621" spans="1:9" x14ac:dyDescent="0.25">
      <c r="A1621" s="406"/>
      <c r="B1621" s="217" t="s">
        <v>1335</v>
      </c>
      <c r="C1621" s="363" t="s">
        <v>3681</v>
      </c>
      <c r="D1621" s="214" t="s">
        <v>29</v>
      </c>
      <c r="E1621" s="235">
        <v>3024</v>
      </c>
      <c r="F1621" s="419">
        <v>41827</v>
      </c>
      <c r="G1621" s="44">
        <v>3024</v>
      </c>
      <c r="H1621" s="243">
        <f t="shared" si="25"/>
        <v>0</v>
      </c>
      <c r="I1621" s="214"/>
    </row>
    <row r="1622" spans="1:9" x14ac:dyDescent="0.25">
      <c r="A1622" s="406"/>
      <c r="B1622" s="217" t="s">
        <v>1439</v>
      </c>
      <c r="C1622" s="363" t="s">
        <v>3681</v>
      </c>
      <c r="D1622" s="214" t="s">
        <v>29</v>
      </c>
      <c r="E1622" s="235">
        <v>2205</v>
      </c>
      <c r="F1622" s="419">
        <v>41828</v>
      </c>
      <c r="G1622" s="44">
        <v>2205</v>
      </c>
      <c r="H1622" s="243">
        <f t="shared" si="25"/>
        <v>0</v>
      </c>
      <c r="I1622" s="214" t="s">
        <v>12</v>
      </c>
    </row>
    <row r="1623" spans="1:9" x14ac:dyDescent="0.25">
      <c r="A1623" s="406"/>
      <c r="B1623" s="217" t="s">
        <v>1523</v>
      </c>
      <c r="C1623" s="363" t="s">
        <v>3681</v>
      </c>
      <c r="D1623" s="214" t="s">
        <v>29</v>
      </c>
      <c r="E1623" s="235">
        <v>4646</v>
      </c>
      <c r="F1623" s="419">
        <v>41829</v>
      </c>
      <c r="G1623" s="44">
        <v>4646</v>
      </c>
      <c r="H1623" s="243">
        <f t="shared" si="25"/>
        <v>0</v>
      </c>
      <c r="I1623" s="214"/>
    </row>
    <row r="1624" spans="1:9" x14ac:dyDescent="0.25">
      <c r="A1624" s="406"/>
      <c r="B1624" s="217" t="s">
        <v>1608</v>
      </c>
      <c r="C1624" s="363" t="s">
        <v>3681</v>
      </c>
      <c r="D1624" s="214" t="s">
        <v>29</v>
      </c>
      <c r="E1624" s="235">
        <v>3503.5</v>
      </c>
      <c r="F1624" s="419">
        <v>41830</v>
      </c>
      <c r="G1624" s="44">
        <v>3503.5</v>
      </c>
      <c r="H1624" s="243">
        <f t="shared" si="25"/>
        <v>0</v>
      </c>
      <c r="I1624" s="214" t="s">
        <v>12</v>
      </c>
    </row>
    <row r="1625" spans="1:9" x14ac:dyDescent="0.25">
      <c r="A1625" s="406"/>
      <c r="B1625" s="285" t="s">
        <v>1706</v>
      </c>
      <c r="C1625" s="361" t="s">
        <v>3878</v>
      </c>
      <c r="D1625" s="58" t="s">
        <v>29</v>
      </c>
      <c r="E1625" s="235">
        <v>4263</v>
      </c>
      <c r="F1625" s="425">
        <v>41832</v>
      </c>
      <c r="G1625" s="34">
        <v>4263</v>
      </c>
      <c r="H1625" s="243">
        <f t="shared" si="25"/>
        <v>0</v>
      </c>
      <c r="I1625" s="121" t="s">
        <v>30</v>
      </c>
    </row>
    <row r="1626" spans="1:9" x14ac:dyDescent="0.25">
      <c r="A1626" s="406"/>
      <c r="B1626" s="285" t="s">
        <v>1796</v>
      </c>
      <c r="C1626" s="361" t="s">
        <v>3878</v>
      </c>
      <c r="D1626" s="58" t="s">
        <v>29</v>
      </c>
      <c r="E1626" s="235">
        <v>4553</v>
      </c>
      <c r="F1626" s="419">
        <v>41832</v>
      </c>
      <c r="G1626" s="34">
        <v>4553</v>
      </c>
      <c r="H1626" s="243">
        <f t="shared" si="25"/>
        <v>0</v>
      </c>
      <c r="I1626" s="121" t="s">
        <v>30</v>
      </c>
    </row>
    <row r="1627" spans="1:9" x14ac:dyDescent="0.25">
      <c r="A1627" s="406"/>
      <c r="B1627" s="285" t="s">
        <v>1889</v>
      </c>
      <c r="C1627" s="361" t="s">
        <v>3878</v>
      </c>
      <c r="D1627" s="214" t="s">
        <v>29</v>
      </c>
      <c r="E1627" s="235">
        <v>4663.5</v>
      </c>
      <c r="F1627" s="419">
        <v>41834</v>
      </c>
      <c r="G1627" s="44">
        <v>4663.5</v>
      </c>
      <c r="H1627" s="243">
        <f t="shared" si="25"/>
        <v>0</v>
      </c>
      <c r="I1627" s="214"/>
    </row>
    <row r="1628" spans="1:9" x14ac:dyDescent="0.25">
      <c r="A1628" s="406"/>
      <c r="B1628" s="285" t="s">
        <v>1955</v>
      </c>
      <c r="C1628" s="361" t="s">
        <v>3878</v>
      </c>
      <c r="D1628" s="214" t="s">
        <v>29</v>
      </c>
      <c r="E1628" s="235">
        <v>3802</v>
      </c>
      <c r="F1628" s="419">
        <v>41834</v>
      </c>
      <c r="G1628" s="44">
        <v>3802</v>
      </c>
      <c r="H1628" s="243">
        <f t="shared" si="25"/>
        <v>0</v>
      </c>
      <c r="I1628" s="214" t="s">
        <v>12</v>
      </c>
    </row>
    <row r="1629" spans="1:9" x14ac:dyDescent="0.25">
      <c r="A1629" s="406"/>
      <c r="B1629" s="285" t="s">
        <v>2070</v>
      </c>
      <c r="C1629" s="361" t="s">
        <v>3878</v>
      </c>
      <c r="D1629" s="214" t="s">
        <v>29</v>
      </c>
      <c r="E1629" s="235">
        <v>5800</v>
      </c>
      <c r="F1629" s="419">
        <v>41835</v>
      </c>
      <c r="G1629" s="44">
        <v>5800</v>
      </c>
      <c r="H1629" s="243">
        <f t="shared" si="25"/>
        <v>0</v>
      </c>
      <c r="I1629" s="214" t="s">
        <v>30</v>
      </c>
    </row>
    <row r="1630" spans="1:9" x14ac:dyDescent="0.25">
      <c r="A1630" s="406"/>
      <c r="B1630" s="285" t="s">
        <v>2178</v>
      </c>
      <c r="C1630" s="361" t="s">
        <v>3878</v>
      </c>
      <c r="D1630" s="214" t="s">
        <v>29</v>
      </c>
      <c r="E1630" s="235">
        <v>5716</v>
      </c>
      <c r="F1630" s="419">
        <v>41837</v>
      </c>
      <c r="G1630" s="44">
        <v>5716</v>
      </c>
      <c r="H1630" s="243">
        <f t="shared" si="25"/>
        <v>0</v>
      </c>
      <c r="I1630" s="214" t="s">
        <v>30</v>
      </c>
    </row>
    <row r="1631" spans="1:9" x14ac:dyDescent="0.25">
      <c r="A1631" s="406"/>
      <c r="B1631" s="285" t="s">
        <v>2207</v>
      </c>
      <c r="C1631" s="361" t="s">
        <v>3878</v>
      </c>
      <c r="D1631" s="214" t="s">
        <v>29</v>
      </c>
      <c r="E1631" s="235">
        <v>6148</v>
      </c>
      <c r="F1631" s="419">
        <v>41837</v>
      </c>
      <c r="G1631" s="44">
        <v>6148</v>
      </c>
      <c r="H1631" s="243">
        <f t="shared" si="25"/>
        <v>0</v>
      </c>
      <c r="I1631" s="214" t="s">
        <v>30</v>
      </c>
    </row>
    <row r="1632" spans="1:9" x14ac:dyDescent="0.25">
      <c r="A1632" s="406"/>
      <c r="B1632" s="285" t="s">
        <v>2341</v>
      </c>
      <c r="C1632" s="361" t="s">
        <v>3878</v>
      </c>
      <c r="D1632" s="214" t="s">
        <v>29</v>
      </c>
      <c r="E1632" s="235">
        <v>6670</v>
      </c>
      <c r="F1632" s="419">
        <v>41839</v>
      </c>
      <c r="G1632" s="44">
        <v>6670</v>
      </c>
      <c r="H1632" s="243">
        <f t="shared" si="25"/>
        <v>0</v>
      </c>
      <c r="I1632" s="214" t="s">
        <v>30</v>
      </c>
    </row>
    <row r="1633" spans="1:9" x14ac:dyDescent="0.25">
      <c r="A1633" s="406"/>
      <c r="B1633" s="285" t="s">
        <v>2348</v>
      </c>
      <c r="C1633" s="361" t="s">
        <v>3878</v>
      </c>
      <c r="D1633" s="214" t="s">
        <v>29</v>
      </c>
      <c r="E1633" s="235">
        <v>4976</v>
      </c>
      <c r="F1633" s="419">
        <v>41839</v>
      </c>
      <c r="G1633" s="56">
        <v>4976</v>
      </c>
      <c r="H1633" s="243">
        <f t="shared" si="25"/>
        <v>0</v>
      </c>
      <c r="I1633" s="214" t="s">
        <v>30</v>
      </c>
    </row>
    <row r="1634" spans="1:9" x14ac:dyDescent="0.25">
      <c r="A1634" s="406"/>
      <c r="B1634" s="285" t="s">
        <v>1209</v>
      </c>
      <c r="C1634" s="361" t="s">
        <v>3878</v>
      </c>
      <c r="D1634" s="214" t="s">
        <v>29</v>
      </c>
      <c r="E1634" s="235">
        <v>5951</v>
      </c>
      <c r="F1634" s="419">
        <v>41839</v>
      </c>
      <c r="G1634" s="44">
        <v>5951</v>
      </c>
      <c r="H1634" s="243">
        <f t="shared" si="25"/>
        <v>0</v>
      </c>
      <c r="I1634" s="214" t="s">
        <v>30</v>
      </c>
    </row>
    <row r="1635" spans="1:9" x14ac:dyDescent="0.25">
      <c r="A1635" s="406"/>
      <c r="B1635" s="285" t="s">
        <v>1279</v>
      </c>
      <c r="C1635" s="361" t="s">
        <v>3878</v>
      </c>
      <c r="D1635" s="214" t="s">
        <v>29</v>
      </c>
      <c r="E1635" s="235">
        <v>3607</v>
      </c>
      <c r="F1635" s="419">
        <v>41841</v>
      </c>
      <c r="G1635" s="44">
        <v>3607</v>
      </c>
      <c r="H1635" s="243">
        <f t="shared" si="25"/>
        <v>0</v>
      </c>
      <c r="I1635" s="214" t="s">
        <v>27</v>
      </c>
    </row>
    <row r="1636" spans="1:9" x14ac:dyDescent="0.25">
      <c r="A1636" s="406"/>
      <c r="B1636" s="285" t="s">
        <v>1326</v>
      </c>
      <c r="C1636" s="361" t="s">
        <v>3878</v>
      </c>
      <c r="D1636" s="214" t="s">
        <v>29</v>
      </c>
      <c r="E1636" s="235">
        <v>6612</v>
      </c>
      <c r="F1636" s="419">
        <v>41841</v>
      </c>
      <c r="G1636" s="44">
        <v>6612</v>
      </c>
      <c r="H1636" s="243">
        <f t="shared" si="25"/>
        <v>0</v>
      </c>
      <c r="I1636" s="214" t="s">
        <v>30</v>
      </c>
    </row>
    <row r="1637" spans="1:9" x14ac:dyDescent="0.25">
      <c r="A1637" s="406"/>
      <c r="B1637" s="285" t="s">
        <v>1437</v>
      </c>
      <c r="C1637" s="361" t="s">
        <v>3878</v>
      </c>
      <c r="D1637" s="20" t="s">
        <v>29</v>
      </c>
      <c r="E1637" s="239">
        <v>3471</v>
      </c>
      <c r="F1637" s="419">
        <v>41842</v>
      </c>
      <c r="G1637" s="44">
        <v>3471</v>
      </c>
      <c r="H1637" s="243">
        <f t="shared" si="25"/>
        <v>0</v>
      </c>
      <c r="I1637" s="20" t="s">
        <v>30</v>
      </c>
    </row>
    <row r="1638" spans="1:9" x14ac:dyDescent="0.25">
      <c r="A1638" s="414">
        <v>41844</v>
      </c>
      <c r="B1638" s="285" t="s">
        <v>1596</v>
      </c>
      <c r="C1638" s="361" t="s">
        <v>3878</v>
      </c>
      <c r="D1638" s="214" t="s">
        <v>29</v>
      </c>
      <c r="E1638" s="235">
        <v>4905</v>
      </c>
      <c r="F1638" s="419">
        <v>41844</v>
      </c>
      <c r="G1638" s="44">
        <v>4905</v>
      </c>
      <c r="H1638" s="243">
        <f t="shared" si="25"/>
        <v>0</v>
      </c>
      <c r="I1638" s="214" t="s">
        <v>30</v>
      </c>
    </row>
    <row r="1639" spans="1:9" x14ac:dyDescent="0.25">
      <c r="A1639" s="406">
        <v>41845</v>
      </c>
      <c r="B1639" s="446" t="s">
        <v>1723</v>
      </c>
      <c r="C1639" s="228" t="s">
        <v>4001</v>
      </c>
      <c r="D1639" s="214" t="s">
        <v>29</v>
      </c>
      <c r="E1639" s="235">
        <v>3999</v>
      </c>
      <c r="F1639" s="419">
        <v>41846</v>
      </c>
      <c r="G1639" s="44">
        <v>3999</v>
      </c>
      <c r="H1639" s="243">
        <f t="shared" si="25"/>
        <v>0</v>
      </c>
      <c r="I1639" s="214" t="s">
        <v>30</v>
      </c>
    </row>
    <row r="1640" spans="1:9" x14ac:dyDescent="0.25">
      <c r="A1640" s="414">
        <v>41846</v>
      </c>
      <c r="B1640" s="446" t="s">
        <v>1809</v>
      </c>
      <c r="C1640" s="228" t="s">
        <v>4001</v>
      </c>
      <c r="D1640" s="214" t="s">
        <v>29</v>
      </c>
      <c r="E1640" s="235">
        <v>6531</v>
      </c>
      <c r="F1640" s="419">
        <v>41846</v>
      </c>
      <c r="G1640" s="44">
        <v>6531</v>
      </c>
      <c r="H1640" s="243">
        <f t="shared" si="25"/>
        <v>0</v>
      </c>
      <c r="I1640" s="121"/>
    </row>
    <row r="1641" spans="1:9" x14ac:dyDescent="0.25">
      <c r="A1641" s="406">
        <v>41847</v>
      </c>
      <c r="B1641" s="446" t="s">
        <v>1924</v>
      </c>
      <c r="C1641" s="228" t="s">
        <v>4001</v>
      </c>
      <c r="D1641" s="214" t="s">
        <v>29</v>
      </c>
      <c r="E1641" s="235">
        <v>6156</v>
      </c>
      <c r="F1641" s="419">
        <v>41848</v>
      </c>
      <c r="G1641" s="44">
        <v>6156</v>
      </c>
      <c r="H1641" s="243">
        <f t="shared" si="25"/>
        <v>0</v>
      </c>
      <c r="I1641" s="214"/>
    </row>
    <row r="1642" spans="1:9" x14ac:dyDescent="0.25">
      <c r="A1642" s="414">
        <v>41848</v>
      </c>
      <c r="B1642" s="446" t="s">
        <v>1970</v>
      </c>
      <c r="C1642" s="228" t="s">
        <v>4001</v>
      </c>
      <c r="D1642" s="214" t="s">
        <v>29</v>
      </c>
      <c r="E1642" s="235">
        <v>5004</v>
      </c>
      <c r="F1642" s="419">
        <v>41848</v>
      </c>
      <c r="G1642" s="44">
        <v>5004</v>
      </c>
      <c r="H1642" s="243">
        <f t="shared" si="25"/>
        <v>0</v>
      </c>
      <c r="I1642" s="214" t="s">
        <v>12</v>
      </c>
    </row>
    <row r="1643" spans="1:9" x14ac:dyDescent="0.25">
      <c r="A1643" s="406">
        <v>41849</v>
      </c>
      <c r="B1643" s="446" t="s">
        <v>2064</v>
      </c>
      <c r="C1643" s="228" t="s">
        <v>4001</v>
      </c>
      <c r="D1643" s="20" t="s">
        <v>29</v>
      </c>
      <c r="E1643" s="239">
        <v>4827</v>
      </c>
      <c r="F1643" s="419">
        <v>41849</v>
      </c>
      <c r="G1643" s="44">
        <v>4827</v>
      </c>
      <c r="H1643" s="243">
        <f t="shared" si="25"/>
        <v>0</v>
      </c>
      <c r="I1643" s="20" t="s">
        <v>30</v>
      </c>
    </row>
    <row r="1644" spans="1:9" x14ac:dyDescent="0.25">
      <c r="A1644" s="444">
        <v>41850</v>
      </c>
      <c r="B1644" s="446" t="s">
        <v>2159</v>
      </c>
      <c r="C1644" s="228" t="s">
        <v>4001</v>
      </c>
      <c r="D1644" s="214" t="s">
        <v>29</v>
      </c>
      <c r="E1644" s="235">
        <v>5097</v>
      </c>
      <c r="F1644" s="419">
        <v>41850</v>
      </c>
      <c r="G1644" s="44">
        <v>5097</v>
      </c>
      <c r="H1644" s="243">
        <f t="shared" si="25"/>
        <v>0</v>
      </c>
      <c r="I1644" s="214" t="s">
        <v>30</v>
      </c>
    </row>
    <row r="1645" spans="1:9" x14ac:dyDescent="0.25">
      <c r="A1645" s="406">
        <v>41851</v>
      </c>
      <c r="B1645" s="446" t="s">
        <v>2233</v>
      </c>
      <c r="C1645" s="228" t="s">
        <v>4001</v>
      </c>
      <c r="D1645" s="20" t="s">
        <v>29</v>
      </c>
      <c r="E1645" s="239">
        <v>4860</v>
      </c>
      <c r="F1645" s="419">
        <v>41851</v>
      </c>
      <c r="G1645" s="44">
        <v>4860</v>
      </c>
      <c r="H1645" s="243">
        <f t="shared" si="25"/>
        <v>0</v>
      </c>
      <c r="I1645" s="20" t="s">
        <v>30</v>
      </c>
    </row>
    <row r="1646" spans="1:9" x14ac:dyDescent="0.25">
      <c r="A1646" s="406"/>
      <c r="B1646" s="285" t="s">
        <v>2228</v>
      </c>
      <c r="C1646" s="361" t="s">
        <v>3878</v>
      </c>
      <c r="D1646" s="214" t="s">
        <v>3946</v>
      </c>
      <c r="E1646" s="235">
        <v>4592</v>
      </c>
      <c r="F1646" s="419">
        <v>41838</v>
      </c>
      <c r="G1646" s="44">
        <v>4592</v>
      </c>
      <c r="H1646" s="243">
        <f t="shared" si="25"/>
        <v>0</v>
      </c>
      <c r="I1646" s="214" t="s">
        <v>65</v>
      </c>
    </row>
    <row r="1647" spans="1:9" x14ac:dyDescent="0.25">
      <c r="A1647" s="414">
        <v>41844</v>
      </c>
      <c r="B1647" s="285" t="s">
        <v>1598</v>
      </c>
      <c r="C1647" s="361" t="s">
        <v>3878</v>
      </c>
      <c r="D1647" s="214" t="s">
        <v>409</v>
      </c>
      <c r="E1647" s="235">
        <v>1815.5</v>
      </c>
      <c r="F1647" s="419">
        <v>41844</v>
      </c>
      <c r="G1647" s="44">
        <v>1815.5</v>
      </c>
      <c r="H1647" s="243">
        <f t="shared" si="25"/>
        <v>0</v>
      </c>
      <c r="I1647" s="214"/>
    </row>
    <row r="1648" spans="1:9" x14ac:dyDescent="0.25">
      <c r="A1648" s="406"/>
      <c r="B1648" s="217" t="s">
        <v>2262</v>
      </c>
      <c r="C1648" s="363" t="s">
        <v>3681</v>
      </c>
      <c r="D1648" s="214" t="s">
        <v>20</v>
      </c>
      <c r="E1648" s="382">
        <v>7070.4</v>
      </c>
      <c r="F1648" s="419">
        <v>41824</v>
      </c>
      <c r="G1648" s="44">
        <v>7070.4</v>
      </c>
      <c r="H1648" s="243">
        <f t="shared" si="25"/>
        <v>0</v>
      </c>
      <c r="I1648" s="214" t="s">
        <v>217</v>
      </c>
    </row>
    <row r="1649" spans="1:9" x14ac:dyDescent="0.25">
      <c r="A1649" s="406"/>
      <c r="B1649" s="285" t="s">
        <v>1646</v>
      </c>
      <c r="C1649" s="361" t="s">
        <v>3878</v>
      </c>
      <c r="D1649" s="58" t="s">
        <v>20</v>
      </c>
      <c r="E1649" s="235">
        <v>7842.1</v>
      </c>
      <c r="F1649" s="425">
        <v>41831</v>
      </c>
      <c r="G1649" s="34">
        <v>7842.1</v>
      </c>
      <c r="H1649" s="243">
        <f t="shared" si="25"/>
        <v>0</v>
      </c>
      <c r="I1649" s="121" t="s">
        <v>217</v>
      </c>
    </row>
    <row r="1650" spans="1:9" x14ac:dyDescent="0.25">
      <c r="A1650" s="406"/>
      <c r="B1650" s="285" t="s">
        <v>1981</v>
      </c>
      <c r="C1650" s="361" t="s">
        <v>3878</v>
      </c>
      <c r="D1650" s="214" t="s">
        <v>20</v>
      </c>
      <c r="E1650" s="235">
        <v>6127.2</v>
      </c>
      <c r="F1650" s="419">
        <v>41835</v>
      </c>
      <c r="G1650" s="44">
        <v>6127.2</v>
      </c>
      <c r="H1650" s="243">
        <f t="shared" si="25"/>
        <v>0</v>
      </c>
      <c r="I1650" s="214" t="s">
        <v>30</v>
      </c>
    </row>
    <row r="1651" spans="1:9" x14ac:dyDescent="0.25">
      <c r="A1651" s="406"/>
      <c r="B1651" s="285" t="s">
        <v>1484</v>
      </c>
      <c r="C1651" s="361" t="s">
        <v>3878</v>
      </c>
      <c r="D1651" s="20" t="s">
        <v>20</v>
      </c>
      <c r="E1651" s="239">
        <v>3676.5</v>
      </c>
      <c r="F1651" s="419">
        <v>41843</v>
      </c>
      <c r="G1651" s="44">
        <v>3676.5</v>
      </c>
      <c r="H1651" s="243">
        <f t="shared" si="25"/>
        <v>0</v>
      </c>
      <c r="I1651" s="20" t="s">
        <v>12</v>
      </c>
    </row>
    <row r="1652" spans="1:9" x14ac:dyDescent="0.25">
      <c r="A1652" s="414">
        <v>41844</v>
      </c>
      <c r="B1652" s="446" t="s">
        <v>1655</v>
      </c>
      <c r="C1652" s="228" t="s">
        <v>4001</v>
      </c>
      <c r="D1652" s="214" t="s">
        <v>20</v>
      </c>
      <c r="E1652" s="235">
        <v>3412</v>
      </c>
      <c r="F1652" s="419">
        <v>41845</v>
      </c>
      <c r="G1652" s="44">
        <v>3412</v>
      </c>
      <c r="H1652" s="243">
        <f t="shared" si="25"/>
        <v>0</v>
      </c>
      <c r="I1652" s="214" t="s">
        <v>27</v>
      </c>
    </row>
    <row r="1653" spans="1:9" x14ac:dyDescent="0.25">
      <c r="A1653" s="406">
        <v>41849</v>
      </c>
      <c r="B1653" s="446" t="s">
        <v>2119</v>
      </c>
      <c r="C1653" s="228" t="s">
        <v>4001</v>
      </c>
      <c r="D1653" s="20" t="s">
        <v>20</v>
      </c>
      <c r="E1653" s="239">
        <v>6007</v>
      </c>
      <c r="F1653" s="419">
        <v>41850</v>
      </c>
      <c r="G1653" s="44">
        <v>6007</v>
      </c>
      <c r="H1653" s="243">
        <f t="shared" si="25"/>
        <v>0</v>
      </c>
      <c r="I1653" s="20" t="s">
        <v>12</v>
      </c>
    </row>
    <row r="1654" spans="1:9" x14ac:dyDescent="0.25">
      <c r="A1654" s="406"/>
      <c r="B1654" s="285" t="s">
        <v>1887</v>
      </c>
      <c r="C1654" s="361" t="s">
        <v>3878</v>
      </c>
      <c r="D1654" s="214" t="s">
        <v>2801</v>
      </c>
      <c r="E1654" s="235">
        <v>5115.6000000000004</v>
      </c>
      <c r="F1654" s="419">
        <v>41834</v>
      </c>
      <c r="G1654" s="44">
        <v>5115.6000000000004</v>
      </c>
      <c r="H1654" s="243">
        <f t="shared" si="25"/>
        <v>0</v>
      </c>
      <c r="I1654" s="214"/>
    </row>
    <row r="1655" spans="1:9" x14ac:dyDescent="0.25">
      <c r="A1655" s="406"/>
      <c r="B1655" s="217" t="s">
        <v>2070</v>
      </c>
      <c r="C1655" s="363" t="s">
        <v>3681</v>
      </c>
      <c r="D1655" s="214" t="s">
        <v>36</v>
      </c>
      <c r="E1655" s="382">
        <v>18219.599999999999</v>
      </c>
      <c r="F1655" s="419">
        <v>41822</v>
      </c>
      <c r="G1655" s="44">
        <v>18219.599999999999</v>
      </c>
      <c r="H1655" s="86">
        <f t="shared" si="25"/>
        <v>0</v>
      </c>
      <c r="I1655" s="214" t="s">
        <v>3427</v>
      </c>
    </row>
    <row r="1656" spans="1:9" x14ac:dyDescent="0.25">
      <c r="A1656" s="406"/>
      <c r="B1656" s="217" t="s">
        <v>2201</v>
      </c>
      <c r="C1656" s="363" t="s">
        <v>3681</v>
      </c>
      <c r="D1656" s="214" t="s">
        <v>36</v>
      </c>
      <c r="E1656" s="382">
        <v>5472</v>
      </c>
      <c r="F1656" s="419">
        <v>41823</v>
      </c>
      <c r="G1656" s="44">
        <v>5472</v>
      </c>
      <c r="H1656" s="86">
        <f t="shared" si="25"/>
        <v>0</v>
      </c>
      <c r="I1656" s="214"/>
    </row>
    <row r="1657" spans="1:9" x14ac:dyDescent="0.25">
      <c r="A1657" s="406"/>
      <c r="B1657" s="217" t="s">
        <v>2242</v>
      </c>
      <c r="C1657" s="363" t="s">
        <v>3681</v>
      </c>
      <c r="D1657" s="214" t="s">
        <v>36</v>
      </c>
      <c r="E1657" s="382">
        <v>4134</v>
      </c>
      <c r="F1657" s="419">
        <v>41823</v>
      </c>
      <c r="G1657" s="44">
        <v>4134</v>
      </c>
      <c r="H1657" s="86">
        <f t="shared" si="25"/>
        <v>0</v>
      </c>
      <c r="I1657" s="214" t="s">
        <v>217</v>
      </c>
    </row>
    <row r="1658" spans="1:9" x14ac:dyDescent="0.25">
      <c r="A1658" s="406"/>
      <c r="B1658" s="217" t="s">
        <v>2352</v>
      </c>
      <c r="C1658" s="363" t="s">
        <v>3681</v>
      </c>
      <c r="D1658" s="214" t="s">
        <v>36</v>
      </c>
      <c r="E1658" s="382">
        <v>5497</v>
      </c>
      <c r="F1658" s="419">
        <v>41825</v>
      </c>
      <c r="G1658" s="44">
        <v>5497</v>
      </c>
      <c r="H1658" s="243">
        <f t="shared" si="25"/>
        <v>0</v>
      </c>
      <c r="I1658" s="214" t="s">
        <v>3427</v>
      </c>
    </row>
    <row r="1659" spans="1:9" x14ac:dyDescent="0.25">
      <c r="A1659" s="406"/>
      <c r="B1659" s="217" t="s">
        <v>1225</v>
      </c>
      <c r="C1659" s="363" t="s">
        <v>3681</v>
      </c>
      <c r="D1659" s="214" t="s">
        <v>36</v>
      </c>
      <c r="E1659" s="382">
        <v>8645.5</v>
      </c>
      <c r="F1659" s="419">
        <v>41827</v>
      </c>
      <c r="G1659" s="34">
        <v>8645.5</v>
      </c>
      <c r="H1659" s="243">
        <f t="shared" si="25"/>
        <v>0</v>
      </c>
      <c r="I1659" s="121" t="s">
        <v>217</v>
      </c>
    </row>
    <row r="1660" spans="1:9" x14ac:dyDescent="0.25">
      <c r="A1660" s="406"/>
      <c r="B1660" s="217" t="s">
        <v>1428</v>
      </c>
      <c r="C1660" s="363" t="s">
        <v>3681</v>
      </c>
      <c r="D1660" s="214" t="s">
        <v>36</v>
      </c>
      <c r="E1660" s="235">
        <v>25049</v>
      </c>
      <c r="F1660" s="419">
        <v>41828</v>
      </c>
      <c r="G1660" s="44">
        <v>25049</v>
      </c>
      <c r="H1660" s="243">
        <f t="shared" si="25"/>
        <v>0</v>
      </c>
      <c r="I1660" s="214"/>
    </row>
    <row r="1661" spans="1:9" x14ac:dyDescent="0.25">
      <c r="A1661" s="406"/>
      <c r="B1661" s="217" t="s">
        <v>1516</v>
      </c>
      <c r="C1661" s="363" t="s">
        <v>3681</v>
      </c>
      <c r="D1661" s="214" t="s">
        <v>36</v>
      </c>
      <c r="E1661" s="235">
        <v>11922</v>
      </c>
      <c r="F1661" s="419">
        <v>41829</v>
      </c>
      <c r="G1661" s="44">
        <v>11922</v>
      </c>
      <c r="H1661" s="243">
        <f t="shared" si="25"/>
        <v>0</v>
      </c>
      <c r="I1661" s="214"/>
    </row>
    <row r="1662" spans="1:9" x14ac:dyDescent="0.25">
      <c r="A1662" s="406"/>
      <c r="B1662" s="285" t="s">
        <v>1694</v>
      </c>
      <c r="C1662" s="361" t="s">
        <v>3878</v>
      </c>
      <c r="D1662" s="58" t="s">
        <v>36</v>
      </c>
      <c r="E1662" s="235">
        <v>28633</v>
      </c>
      <c r="F1662" s="428"/>
      <c r="G1662" s="336"/>
      <c r="H1662" s="243">
        <f t="shared" si="25"/>
        <v>28633</v>
      </c>
      <c r="I1662" s="121" t="s">
        <v>21</v>
      </c>
    </row>
    <row r="1663" spans="1:9" x14ac:dyDescent="0.25">
      <c r="A1663" s="406"/>
      <c r="B1663" s="285" t="s">
        <v>1711</v>
      </c>
      <c r="C1663" s="361" t="s">
        <v>3878</v>
      </c>
      <c r="D1663" s="58" t="s">
        <v>36</v>
      </c>
      <c r="E1663" s="235">
        <v>12398</v>
      </c>
      <c r="F1663" s="419">
        <v>41831</v>
      </c>
      <c r="G1663" s="34">
        <v>12398</v>
      </c>
      <c r="H1663" s="243">
        <f t="shared" si="25"/>
        <v>0</v>
      </c>
      <c r="I1663" s="121" t="s">
        <v>27</v>
      </c>
    </row>
    <row r="1664" spans="1:9" x14ac:dyDescent="0.25">
      <c r="A1664" s="406"/>
      <c r="B1664" s="285" t="s">
        <v>1723</v>
      </c>
      <c r="C1664" s="361" t="s">
        <v>3878</v>
      </c>
      <c r="D1664" s="58" t="s">
        <v>36</v>
      </c>
      <c r="E1664" s="235">
        <v>14173.5</v>
      </c>
      <c r="F1664" s="425">
        <v>41832</v>
      </c>
      <c r="G1664" s="34">
        <v>14173.5</v>
      </c>
      <c r="H1664" s="243">
        <f t="shared" si="25"/>
        <v>0</v>
      </c>
      <c r="I1664" s="121" t="s">
        <v>217</v>
      </c>
    </row>
    <row r="1665" spans="1:9" x14ac:dyDescent="0.25">
      <c r="A1665" s="406"/>
      <c r="B1665" s="285" t="s">
        <v>1839</v>
      </c>
      <c r="C1665" s="361" t="s">
        <v>3878</v>
      </c>
      <c r="D1665" s="58" t="s">
        <v>36</v>
      </c>
      <c r="E1665" s="235">
        <v>12407</v>
      </c>
      <c r="F1665" s="419">
        <v>41832</v>
      </c>
      <c r="G1665" s="34">
        <v>12407</v>
      </c>
      <c r="H1665" s="243">
        <f t="shared" si="25"/>
        <v>0</v>
      </c>
      <c r="I1665" s="121" t="s">
        <v>217</v>
      </c>
    </row>
    <row r="1666" spans="1:9" x14ac:dyDescent="0.25">
      <c r="A1666" s="406"/>
      <c r="B1666" s="285" t="s">
        <v>1901</v>
      </c>
      <c r="C1666" s="361" t="s">
        <v>3878</v>
      </c>
      <c r="D1666" s="214" t="s">
        <v>36</v>
      </c>
      <c r="E1666" s="235">
        <v>13037</v>
      </c>
      <c r="F1666" s="432" t="s">
        <v>4054</v>
      </c>
      <c r="G1666" s="283">
        <v>7000</v>
      </c>
      <c r="H1666" s="328">
        <f t="shared" si="25"/>
        <v>6037</v>
      </c>
      <c r="I1666" s="214"/>
    </row>
    <row r="1667" spans="1:9" x14ac:dyDescent="0.25">
      <c r="A1667" s="406"/>
      <c r="B1667" s="285" t="s">
        <v>2216</v>
      </c>
      <c r="C1667" s="361" t="s">
        <v>3878</v>
      </c>
      <c r="D1667" s="214" t="s">
        <v>36</v>
      </c>
      <c r="E1667" s="235">
        <v>18183</v>
      </c>
      <c r="F1667" s="419">
        <v>41837</v>
      </c>
      <c r="G1667" s="44">
        <v>18183</v>
      </c>
      <c r="H1667" s="243">
        <f t="shared" ref="H1667:H1730" si="26">E1667-G1667</f>
        <v>0</v>
      </c>
      <c r="I1667" s="214" t="s">
        <v>27</v>
      </c>
    </row>
    <row r="1668" spans="1:9" x14ac:dyDescent="0.25">
      <c r="A1668" s="406"/>
      <c r="B1668" s="285" t="s">
        <v>2330</v>
      </c>
      <c r="C1668" s="361" t="s">
        <v>3878</v>
      </c>
      <c r="D1668" s="214" t="s">
        <v>36</v>
      </c>
      <c r="E1668" s="235">
        <v>8391</v>
      </c>
      <c r="F1668" s="419">
        <v>41838</v>
      </c>
      <c r="G1668" s="44">
        <v>8391</v>
      </c>
      <c r="H1668" s="243">
        <f t="shared" si="26"/>
        <v>0</v>
      </c>
      <c r="I1668" s="214" t="s">
        <v>27</v>
      </c>
    </row>
    <row r="1669" spans="1:9" x14ac:dyDescent="0.25">
      <c r="A1669" s="406"/>
      <c r="B1669" s="285" t="s">
        <v>1254</v>
      </c>
      <c r="C1669" s="361" t="s">
        <v>3878</v>
      </c>
      <c r="D1669" s="214" t="s">
        <v>36</v>
      </c>
      <c r="E1669" s="235">
        <v>5594.4</v>
      </c>
      <c r="F1669" s="419">
        <v>41841</v>
      </c>
      <c r="G1669" s="44">
        <v>5594.4</v>
      </c>
      <c r="H1669" s="243">
        <f t="shared" si="26"/>
        <v>0</v>
      </c>
      <c r="I1669" s="214" t="s">
        <v>162</v>
      </c>
    </row>
    <row r="1670" spans="1:9" x14ac:dyDescent="0.25">
      <c r="A1670" s="406"/>
      <c r="B1670" s="285" t="s">
        <v>1443</v>
      </c>
      <c r="C1670" s="361" t="s">
        <v>3878</v>
      </c>
      <c r="D1670" s="20" t="s">
        <v>36</v>
      </c>
      <c r="E1670" s="239">
        <v>10817.5</v>
      </c>
      <c r="F1670" s="419">
        <v>41842</v>
      </c>
      <c r="G1670" s="44">
        <v>10817.5</v>
      </c>
      <c r="H1670" s="243">
        <f t="shared" si="26"/>
        <v>0</v>
      </c>
      <c r="I1670" s="20" t="s">
        <v>27</v>
      </c>
    </row>
    <row r="1671" spans="1:9" x14ac:dyDescent="0.25">
      <c r="A1671" s="406">
        <v>41849</v>
      </c>
      <c r="B1671" s="446" t="s">
        <v>2058</v>
      </c>
      <c r="C1671" s="228" t="s">
        <v>4001</v>
      </c>
      <c r="D1671" s="20" t="s">
        <v>36</v>
      </c>
      <c r="E1671" s="239">
        <v>8325</v>
      </c>
      <c r="F1671" s="419">
        <v>41849</v>
      </c>
      <c r="G1671" s="44">
        <v>8325</v>
      </c>
      <c r="H1671" s="243">
        <f t="shared" si="26"/>
        <v>0</v>
      </c>
      <c r="I1671" s="20" t="s">
        <v>12</v>
      </c>
    </row>
    <row r="1672" spans="1:9" x14ac:dyDescent="0.25">
      <c r="A1672" s="406">
        <v>41849</v>
      </c>
      <c r="B1672" s="446" t="s">
        <v>2077</v>
      </c>
      <c r="C1672" s="228" t="s">
        <v>4001</v>
      </c>
      <c r="D1672" s="20" t="s">
        <v>36</v>
      </c>
      <c r="E1672" s="239">
        <v>16744</v>
      </c>
      <c r="F1672" s="419">
        <v>41850</v>
      </c>
      <c r="G1672" s="44">
        <v>16744</v>
      </c>
      <c r="H1672" s="243">
        <f t="shared" si="26"/>
        <v>0</v>
      </c>
      <c r="I1672" s="20" t="s">
        <v>3978</v>
      </c>
    </row>
    <row r="1673" spans="1:9" x14ac:dyDescent="0.25">
      <c r="A1673" s="414">
        <v>41850</v>
      </c>
      <c r="B1673" s="446" t="s">
        <v>2139</v>
      </c>
      <c r="C1673" s="228" t="s">
        <v>4001</v>
      </c>
      <c r="D1673" s="214" t="s">
        <v>36</v>
      </c>
      <c r="E1673" s="235">
        <v>6578</v>
      </c>
      <c r="F1673" s="419">
        <v>41850</v>
      </c>
      <c r="G1673" s="44">
        <v>6578</v>
      </c>
      <c r="H1673" s="243">
        <f t="shared" si="26"/>
        <v>0</v>
      </c>
      <c r="I1673" s="214"/>
    </row>
    <row r="1674" spans="1:9" x14ac:dyDescent="0.25">
      <c r="A1674" s="406"/>
      <c r="B1674" s="217" t="s">
        <v>1535</v>
      </c>
      <c r="C1674" s="363" t="s">
        <v>3681</v>
      </c>
      <c r="D1674" s="214" t="s">
        <v>3871</v>
      </c>
      <c r="E1674" s="235">
        <v>10469</v>
      </c>
      <c r="F1674" s="423"/>
      <c r="G1674" s="320"/>
      <c r="H1674" s="243">
        <f t="shared" si="26"/>
        <v>10469</v>
      </c>
      <c r="I1674" s="214"/>
    </row>
    <row r="1675" spans="1:9" x14ac:dyDescent="0.25">
      <c r="A1675" s="406"/>
      <c r="B1675" s="217" t="s">
        <v>1452</v>
      </c>
      <c r="C1675" s="363" t="s">
        <v>3681</v>
      </c>
      <c r="D1675" s="214" t="s">
        <v>87</v>
      </c>
      <c r="E1675" s="235">
        <v>14028</v>
      </c>
      <c r="F1675" s="419">
        <v>41829</v>
      </c>
      <c r="G1675" s="44">
        <v>14028</v>
      </c>
      <c r="H1675" s="243">
        <f t="shared" si="26"/>
        <v>0</v>
      </c>
      <c r="I1675" s="214" t="s">
        <v>217</v>
      </c>
    </row>
    <row r="1676" spans="1:9" x14ac:dyDescent="0.25">
      <c r="A1676" s="406"/>
      <c r="B1676" s="217" t="s">
        <v>2210</v>
      </c>
      <c r="C1676" s="363" t="s">
        <v>3681</v>
      </c>
      <c r="D1676" s="214" t="s">
        <v>3169</v>
      </c>
      <c r="E1676" s="382">
        <v>24871</v>
      </c>
      <c r="F1676" s="421">
        <v>41862</v>
      </c>
      <c r="G1676" s="442">
        <v>20000</v>
      </c>
      <c r="H1676" s="237">
        <f t="shared" si="26"/>
        <v>4871</v>
      </c>
      <c r="I1676" s="214" t="s">
        <v>21</v>
      </c>
    </row>
    <row r="1677" spans="1:9" x14ac:dyDescent="0.25">
      <c r="A1677" s="406"/>
      <c r="B1677" s="217" t="s">
        <v>1259</v>
      </c>
      <c r="C1677" s="363" t="s">
        <v>3681</v>
      </c>
      <c r="D1677" s="121" t="s">
        <v>3169</v>
      </c>
      <c r="E1677" s="384">
        <v>2797</v>
      </c>
      <c r="F1677" s="419">
        <v>41826</v>
      </c>
      <c r="G1677" s="34">
        <v>2797</v>
      </c>
      <c r="H1677" s="243">
        <f t="shared" si="26"/>
        <v>0</v>
      </c>
      <c r="I1677" s="121"/>
    </row>
    <row r="1678" spans="1:9" x14ac:dyDescent="0.25">
      <c r="A1678" s="406"/>
      <c r="B1678" s="217" t="s">
        <v>1314</v>
      </c>
      <c r="C1678" s="363" t="s">
        <v>3681</v>
      </c>
      <c r="D1678" s="214" t="s">
        <v>3169</v>
      </c>
      <c r="E1678" s="235">
        <v>17149</v>
      </c>
      <c r="F1678" s="419">
        <v>41846</v>
      </c>
      <c r="G1678" s="44">
        <v>17149</v>
      </c>
      <c r="H1678" s="243">
        <f t="shared" si="26"/>
        <v>0</v>
      </c>
      <c r="I1678" s="214"/>
    </row>
    <row r="1679" spans="1:9" x14ac:dyDescent="0.25">
      <c r="A1679" s="406"/>
      <c r="B1679" s="285" t="s">
        <v>2106</v>
      </c>
      <c r="C1679" s="361" t="s">
        <v>3878</v>
      </c>
      <c r="D1679" s="214" t="s">
        <v>3169</v>
      </c>
      <c r="E1679" s="235">
        <v>34188</v>
      </c>
      <c r="F1679" s="423"/>
      <c r="G1679" s="320"/>
      <c r="H1679" s="243">
        <f t="shared" si="26"/>
        <v>34188</v>
      </c>
      <c r="I1679" s="214" t="s">
        <v>21</v>
      </c>
    </row>
    <row r="1680" spans="1:9" x14ac:dyDescent="0.25">
      <c r="A1680" s="406"/>
      <c r="B1680" s="285" t="s">
        <v>1423</v>
      </c>
      <c r="C1680" s="361" t="s">
        <v>3878</v>
      </c>
      <c r="D1680" s="20" t="s">
        <v>3169</v>
      </c>
      <c r="E1680" s="239">
        <v>20189</v>
      </c>
      <c r="F1680" s="419">
        <v>41842</v>
      </c>
      <c r="G1680" s="44">
        <v>20189</v>
      </c>
      <c r="H1680" s="243">
        <f t="shared" si="26"/>
        <v>0</v>
      </c>
      <c r="I1680" s="20" t="s">
        <v>12</v>
      </c>
    </row>
    <row r="1681" spans="1:9" x14ac:dyDescent="0.25">
      <c r="A1681" s="414">
        <v>41846</v>
      </c>
      <c r="B1681" s="446" t="s">
        <v>1819</v>
      </c>
      <c r="C1681" s="228" t="s">
        <v>4001</v>
      </c>
      <c r="D1681" s="214" t="s">
        <v>3169</v>
      </c>
      <c r="E1681" s="235">
        <v>22948</v>
      </c>
      <c r="F1681" s="421">
        <v>41853</v>
      </c>
      <c r="G1681" s="245">
        <v>22948</v>
      </c>
      <c r="H1681" s="243">
        <f t="shared" si="26"/>
        <v>0</v>
      </c>
      <c r="I1681" s="121"/>
    </row>
    <row r="1682" spans="1:9" x14ac:dyDescent="0.25">
      <c r="A1682" s="406">
        <v>41849</v>
      </c>
      <c r="B1682" s="446" t="s">
        <v>2038</v>
      </c>
      <c r="C1682" s="228" t="s">
        <v>4001</v>
      </c>
      <c r="D1682" s="20" t="s">
        <v>3169</v>
      </c>
      <c r="E1682" s="239">
        <v>17248</v>
      </c>
      <c r="F1682" s="419">
        <v>41849</v>
      </c>
      <c r="G1682" s="44">
        <v>17248</v>
      </c>
      <c r="H1682" s="243">
        <f t="shared" si="26"/>
        <v>0</v>
      </c>
      <c r="I1682" s="20" t="s">
        <v>21</v>
      </c>
    </row>
    <row r="1683" spans="1:9" x14ac:dyDescent="0.25">
      <c r="A1683" s="406"/>
      <c r="B1683" s="217" t="s">
        <v>2099</v>
      </c>
      <c r="C1683" s="363" t="s">
        <v>3681</v>
      </c>
      <c r="D1683" s="214" t="s">
        <v>3807</v>
      </c>
      <c r="E1683" s="382">
        <v>29037</v>
      </c>
      <c r="F1683" s="419">
        <v>41823</v>
      </c>
      <c r="G1683" s="44">
        <v>29037</v>
      </c>
      <c r="H1683" s="86">
        <f t="shared" si="26"/>
        <v>0</v>
      </c>
      <c r="I1683" s="214"/>
    </row>
    <row r="1684" spans="1:9" x14ac:dyDescent="0.25">
      <c r="A1684" s="406"/>
      <c r="B1684" s="217" t="s">
        <v>2252</v>
      </c>
      <c r="C1684" s="363" t="s">
        <v>3681</v>
      </c>
      <c r="D1684" s="214" t="s">
        <v>3807</v>
      </c>
      <c r="E1684" s="382">
        <v>6049.2</v>
      </c>
      <c r="F1684" s="419">
        <v>41824</v>
      </c>
      <c r="G1684" s="44">
        <v>6049.2</v>
      </c>
      <c r="H1684" s="86">
        <f t="shared" si="26"/>
        <v>0</v>
      </c>
      <c r="I1684" s="214"/>
    </row>
    <row r="1685" spans="1:9" x14ac:dyDescent="0.25">
      <c r="A1685" s="406"/>
      <c r="B1685" s="285" t="s">
        <v>1637</v>
      </c>
      <c r="C1685" s="361" t="s">
        <v>3878</v>
      </c>
      <c r="D1685" s="58" t="s">
        <v>3807</v>
      </c>
      <c r="E1685" s="235">
        <v>3871.5</v>
      </c>
      <c r="F1685" s="425">
        <v>41832</v>
      </c>
      <c r="G1685" s="34">
        <v>3871.5</v>
      </c>
      <c r="H1685" s="243">
        <f t="shared" si="26"/>
        <v>0</v>
      </c>
      <c r="I1685" s="121" t="s">
        <v>21</v>
      </c>
    </row>
    <row r="1686" spans="1:9" x14ac:dyDescent="0.25">
      <c r="A1686" s="406"/>
      <c r="B1686" s="285" t="s">
        <v>1722</v>
      </c>
      <c r="C1686" s="361" t="s">
        <v>3878</v>
      </c>
      <c r="D1686" s="58" t="s">
        <v>2599</v>
      </c>
      <c r="E1686" s="235">
        <v>491</v>
      </c>
      <c r="F1686" s="419">
        <v>41831</v>
      </c>
      <c r="G1686" s="34">
        <v>491</v>
      </c>
      <c r="H1686" s="243">
        <f t="shared" si="26"/>
        <v>0</v>
      </c>
      <c r="I1686" s="121"/>
    </row>
    <row r="1687" spans="1:9" x14ac:dyDescent="0.25">
      <c r="A1687" s="406"/>
      <c r="B1687" s="217" t="s">
        <v>2040</v>
      </c>
      <c r="C1687" s="363" t="s">
        <v>3681</v>
      </c>
      <c r="D1687" s="214" t="s">
        <v>47</v>
      </c>
      <c r="E1687" s="382">
        <v>3686</v>
      </c>
      <c r="F1687" s="419">
        <v>41821</v>
      </c>
      <c r="G1687" s="44">
        <v>3686</v>
      </c>
      <c r="H1687" s="86">
        <f t="shared" si="26"/>
        <v>0</v>
      </c>
      <c r="I1687" s="214" t="s">
        <v>12</v>
      </c>
    </row>
    <row r="1688" spans="1:9" x14ac:dyDescent="0.25">
      <c r="A1688" s="406"/>
      <c r="B1688" s="217" t="s">
        <v>2311</v>
      </c>
      <c r="C1688" s="363" t="s">
        <v>3681</v>
      </c>
      <c r="D1688" s="214" t="s">
        <v>47</v>
      </c>
      <c r="E1688" s="382">
        <v>2624</v>
      </c>
      <c r="F1688" s="419">
        <v>41824</v>
      </c>
      <c r="G1688" s="44">
        <v>2624</v>
      </c>
      <c r="H1688" s="243">
        <f t="shared" si="26"/>
        <v>0</v>
      </c>
      <c r="I1688" s="214" t="s">
        <v>12</v>
      </c>
    </row>
    <row r="1689" spans="1:9" x14ac:dyDescent="0.25">
      <c r="A1689" s="411"/>
      <c r="B1689" s="217" t="s">
        <v>1187</v>
      </c>
      <c r="C1689" s="363" t="s">
        <v>3681</v>
      </c>
      <c r="D1689" s="214" t="s">
        <v>47</v>
      </c>
      <c r="E1689" s="382">
        <v>2644.2</v>
      </c>
      <c r="F1689" s="419">
        <v>41827</v>
      </c>
      <c r="G1689" s="44">
        <v>2644.2</v>
      </c>
      <c r="H1689" s="243">
        <f t="shared" si="26"/>
        <v>0</v>
      </c>
      <c r="I1689" s="121" t="s">
        <v>12</v>
      </c>
    </row>
    <row r="1690" spans="1:9" x14ac:dyDescent="0.25">
      <c r="A1690" s="406"/>
      <c r="B1690" s="217" t="s">
        <v>1329</v>
      </c>
      <c r="C1690" s="363" t="s">
        <v>3681</v>
      </c>
      <c r="D1690" s="214" t="s">
        <v>47</v>
      </c>
      <c r="E1690" s="235">
        <v>3039.2</v>
      </c>
      <c r="F1690" s="419">
        <v>41827</v>
      </c>
      <c r="G1690" s="44">
        <v>3039.2</v>
      </c>
      <c r="H1690" s="243">
        <f t="shared" si="26"/>
        <v>0</v>
      </c>
      <c r="I1690" s="214"/>
    </row>
    <row r="1691" spans="1:9" ht="15.75" x14ac:dyDescent="0.25">
      <c r="A1691" s="406"/>
      <c r="B1691" s="224" t="s">
        <v>2076</v>
      </c>
      <c r="C1691" s="361" t="s">
        <v>3878</v>
      </c>
      <c r="D1691" s="214" t="s">
        <v>47</v>
      </c>
      <c r="E1691" s="235">
        <v>1264</v>
      </c>
      <c r="F1691" s="419">
        <v>41835</v>
      </c>
      <c r="G1691" s="44">
        <v>1264</v>
      </c>
      <c r="H1691" s="243">
        <f t="shared" si="26"/>
        <v>0</v>
      </c>
      <c r="I1691" s="214" t="s">
        <v>30</v>
      </c>
    </row>
    <row r="1692" spans="1:9" ht="15.75" x14ac:dyDescent="0.25">
      <c r="A1692" s="406"/>
      <c r="B1692" s="224" t="s">
        <v>2352</v>
      </c>
      <c r="C1692" s="361" t="s">
        <v>3878</v>
      </c>
      <c r="D1692" s="214" t="s">
        <v>47</v>
      </c>
      <c r="E1692" s="235">
        <v>1102</v>
      </c>
      <c r="F1692" s="419">
        <v>41839</v>
      </c>
      <c r="G1692" s="56">
        <v>1102</v>
      </c>
      <c r="H1692" s="243">
        <f t="shared" si="26"/>
        <v>0</v>
      </c>
      <c r="I1692" s="214" t="s">
        <v>30</v>
      </c>
    </row>
    <row r="1693" spans="1:9" ht="15.75" x14ac:dyDescent="0.25">
      <c r="A1693" s="406"/>
      <c r="B1693" s="224" t="s">
        <v>1207</v>
      </c>
      <c r="C1693" s="361" t="s">
        <v>3878</v>
      </c>
      <c r="D1693" s="214" t="s">
        <v>47</v>
      </c>
      <c r="E1693" s="235">
        <v>3918</v>
      </c>
      <c r="F1693" s="419">
        <v>41839</v>
      </c>
      <c r="G1693" s="44">
        <v>3918</v>
      </c>
      <c r="H1693" s="243">
        <f t="shared" si="26"/>
        <v>0</v>
      </c>
      <c r="I1693" s="214"/>
    </row>
    <row r="1694" spans="1:9" ht="15.75" x14ac:dyDescent="0.25">
      <c r="A1694" s="406"/>
      <c r="B1694" s="224" t="s">
        <v>1222</v>
      </c>
      <c r="C1694" s="361" t="s">
        <v>3878</v>
      </c>
      <c r="D1694" s="214" t="s">
        <v>47</v>
      </c>
      <c r="E1694" s="235">
        <v>603</v>
      </c>
      <c r="F1694" s="419">
        <v>41839</v>
      </c>
      <c r="G1694" s="44">
        <v>603</v>
      </c>
      <c r="H1694" s="243">
        <f t="shared" si="26"/>
        <v>0</v>
      </c>
      <c r="I1694" s="214" t="s">
        <v>30</v>
      </c>
    </row>
    <row r="1695" spans="1:9" ht="15.75" x14ac:dyDescent="0.25">
      <c r="A1695" s="406"/>
      <c r="B1695" s="224" t="s">
        <v>1280</v>
      </c>
      <c r="C1695" s="361" t="s">
        <v>3878</v>
      </c>
      <c r="D1695" s="214" t="s">
        <v>47</v>
      </c>
      <c r="E1695" s="235">
        <v>3770</v>
      </c>
      <c r="F1695" s="419">
        <v>41841</v>
      </c>
      <c r="G1695" s="44">
        <v>3770</v>
      </c>
      <c r="H1695" s="243">
        <f t="shared" si="26"/>
        <v>0</v>
      </c>
      <c r="I1695" s="214" t="s">
        <v>27</v>
      </c>
    </row>
    <row r="1696" spans="1:9" ht="15.75" x14ac:dyDescent="0.25">
      <c r="A1696" s="406"/>
      <c r="B1696" s="224" t="s">
        <v>1340</v>
      </c>
      <c r="C1696" s="361" t="s">
        <v>3878</v>
      </c>
      <c r="D1696" s="214" t="s">
        <v>47</v>
      </c>
      <c r="E1696" s="235">
        <v>2308</v>
      </c>
      <c r="F1696" s="419">
        <v>41841</v>
      </c>
      <c r="G1696" s="44">
        <v>2308</v>
      </c>
      <c r="H1696" s="243">
        <f t="shared" si="26"/>
        <v>0</v>
      </c>
      <c r="I1696" s="214" t="s">
        <v>30</v>
      </c>
    </row>
    <row r="1697" spans="1:9" ht="15.75" x14ac:dyDescent="0.25">
      <c r="A1697" s="406"/>
      <c r="B1697" s="224" t="s">
        <v>1435</v>
      </c>
      <c r="C1697" s="361" t="s">
        <v>3878</v>
      </c>
      <c r="D1697" s="20" t="s">
        <v>47</v>
      </c>
      <c r="E1697" s="239">
        <v>1554</v>
      </c>
      <c r="F1697" s="419">
        <v>41842</v>
      </c>
      <c r="G1697" s="44">
        <v>1554</v>
      </c>
      <c r="H1697" s="243">
        <f t="shared" si="26"/>
        <v>0</v>
      </c>
      <c r="I1697" s="20" t="s">
        <v>30</v>
      </c>
    </row>
    <row r="1698" spans="1:9" ht="15.75" x14ac:dyDescent="0.25">
      <c r="A1698" s="406"/>
      <c r="B1698" s="224" t="s">
        <v>1441</v>
      </c>
      <c r="C1698" s="361" t="s">
        <v>3878</v>
      </c>
      <c r="D1698" s="20" t="s">
        <v>47</v>
      </c>
      <c r="E1698" s="239">
        <v>2553</v>
      </c>
      <c r="F1698" s="419">
        <v>41842</v>
      </c>
      <c r="G1698" s="44">
        <v>2553</v>
      </c>
      <c r="H1698" s="243">
        <f t="shared" si="26"/>
        <v>0</v>
      </c>
      <c r="I1698" s="20" t="s">
        <v>30</v>
      </c>
    </row>
    <row r="1699" spans="1:9" ht="15.75" x14ac:dyDescent="0.25">
      <c r="A1699" s="414">
        <v>41844</v>
      </c>
      <c r="B1699" s="224" t="s">
        <v>1588</v>
      </c>
      <c r="C1699" s="361" t="s">
        <v>3878</v>
      </c>
      <c r="D1699" s="214" t="s">
        <v>47</v>
      </c>
      <c r="E1699" s="235">
        <v>4488</v>
      </c>
      <c r="F1699" s="419">
        <v>41844</v>
      </c>
      <c r="G1699" s="44">
        <v>4488</v>
      </c>
      <c r="H1699" s="243">
        <f t="shared" si="26"/>
        <v>0</v>
      </c>
      <c r="I1699" s="214" t="s">
        <v>30</v>
      </c>
    </row>
    <row r="1700" spans="1:9" ht="15.75" x14ac:dyDescent="0.25">
      <c r="A1700" s="406">
        <v>41845</v>
      </c>
      <c r="B1700" s="389" t="s">
        <v>1719</v>
      </c>
      <c r="C1700" s="228" t="s">
        <v>4001</v>
      </c>
      <c r="D1700" s="214" t="s">
        <v>47</v>
      </c>
      <c r="E1700" s="235">
        <v>3013</v>
      </c>
      <c r="F1700" s="419">
        <v>41846</v>
      </c>
      <c r="G1700" s="44">
        <v>3013</v>
      </c>
      <c r="H1700" s="243">
        <f t="shared" si="26"/>
        <v>0</v>
      </c>
      <c r="I1700" s="214" t="s">
        <v>30</v>
      </c>
    </row>
    <row r="1701" spans="1:9" ht="15.75" x14ac:dyDescent="0.25">
      <c r="A1701" s="414">
        <v>41846</v>
      </c>
      <c r="B1701" s="389" t="s">
        <v>1810</v>
      </c>
      <c r="C1701" s="228" t="s">
        <v>4001</v>
      </c>
      <c r="D1701" s="214" t="s">
        <v>47</v>
      </c>
      <c r="E1701" s="235">
        <v>3742</v>
      </c>
      <c r="F1701" s="419">
        <v>41846</v>
      </c>
      <c r="G1701" s="44">
        <v>3742</v>
      </c>
      <c r="H1701" s="243">
        <f t="shared" si="26"/>
        <v>0</v>
      </c>
      <c r="I1701" s="121"/>
    </row>
    <row r="1702" spans="1:9" ht="15.75" x14ac:dyDescent="0.25">
      <c r="A1702" s="406">
        <v>41847</v>
      </c>
      <c r="B1702" s="389" t="s">
        <v>1920</v>
      </c>
      <c r="C1702" s="228" t="s">
        <v>4001</v>
      </c>
      <c r="D1702" s="214" t="s">
        <v>47</v>
      </c>
      <c r="E1702" s="235">
        <v>1296</v>
      </c>
      <c r="F1702" s="419">
        <v>41848</v>
      </c>
      <c r="G1702" s="44">
        <v>1296</v>
      </c>
      <c r="H1702" s="243">
        <f t="shared" si="26"/>
        <v>0</v>
      </c>
      <c r="I1702" s="214"/>
    </row>
    <row r="1703" spans="1:9" ht="15.75" x14ac:dyDescent="0.25">
      <c r="A1703" s="414">
        <v>41848</v>
      </c>
      <c r="B1703" s="389" t="s">
        <v>1975</v>
      </c>
      <c r="C1703" s="228" t="s">
        <v>4001</v>
      </c>
      <c r="D1703" s="214" t="s">
        <v>47</v>
      </c>
      <c r="E1703" s="235">
        <v>5184</v>
      </c>
      <c r="F1703" s="419">
        <v>41848</v>
      </c>
      <c r="G1703" s="44">
        <v>5184</v>
      </c>
      <c r="H1703" s="243">
        <f t="shared" si="26"/>
        <v>0</v>
      </c>
      <c r="I1703" s="214" t="s">
        <v>12</v>
      </c>
    </row>
    <row r="1704" spans="1:9" ht="15.75" x14ac:dyDescent="0.25">
      <c r="A1704" s="414">
        <v>41844</v>
      </c>
      <c r="B1704" s="389" t="s">
        <v>1663</v>
      </c>
      <c r="C1704" s="228" t="s">
        <v>4001</v>
      </c>
      <c r="D1704" s="214" t="s">
        <v>4006</v>
      </c>
      <c r="E1704" s="235">
        <v>40827</v>
      </c>
      <c r="F1704" s="419">
        <v>41845</v>
      </c>
      <c r="G1704" s="44">
        <v>40827</v>
      </c>
      <c r="H1704" s="243">
        <f t="shared" si="26"/>
        <v>0</v>
      </c>
      <c r="I1704" s="214" t="s">
        <v>12</v>
      </c>
    </row>
    <row r="1705" spans="1:9" ht="15.75" x14ac:dyDescent="0.25">
      <c r="A1705" s="406">
        <v>41849</v>
      </c>
      <c r="B1705" s="389" t="s">
        <v>2069</v>
      </c>
      <c r="C1705" s="228" t="s">
        <v>4001</v>
      </c>
      <c r="D1705" s="20" t="s">
        <v>4006</v>
      </c>
      <c r="E1705" s="239">
        <v>67127</v>
      </c>
      <c r="F1705" s="422" t="s">
        <v>4027</v>
      </c>
      <c r="G1705" s="327">
        <v>42817</v>
      </c>
      <c r="H1705" s="328">
        <f t="shared" si="26"/>
        <v>24310</v>
      </c>
      <c r="I1705" s="20" t="s">
        <v>27</v>
      </c>
    </row>
    <row r="1706" spans="1:9" ht="15.75" x14ac:dyDescent="0.25">
      <c r="A1706" s="406"/>
      <c r="B1706" s="224" t="s">
        <v>1993</v>
      </c>
      <c r="C1706" s="361" t="s">
        <v>3878</v>
      </c>
      <c r="D1706" s="214" t="s">
        <v>564</v>
      </c>
      <c r="E1706" s="235">
        <v>3095.6</v>
      </c>
      <c r="F1706" s="419">
        <v>41836</v>
      </c>
      <c r="G1706" s="44">
        <v>3095.6</v>
      </c>
      <c r="H1706" s="243">
        <f t="shared" si="26"/>
        <v>0</v>
      </c>
      <c r="I1706" s="214" t="s">
        <v>162</v>
      </c>
    </row>
    <row r="1707" spans="1:9" ht="15.75" x14ac:dyDescent="0.25">
      <c r="A1707" s="406"/>
      <c r="B1707" s="224" t="s">
        <v>1392</v>
      </c>
      <c r="C1707" s="361" t="s">
        <v>3878</v>
      </c>
      <c r="D1707" s="214" t="s">
        <v>564</v>
      </c>
      <c r="E1707" s="235">
        <v>7562</v>
      </c>
      <c r="F1707" s="421" t="s">
        <v>3989</v>
      </c>
      <c r="G1707" s="44">
        <v>7562</v>
      </c>
      <c r="H1707" s="243">
        <f t="shared" si="26"/>
        <v>0</v>
      </c>
      <c r="I1707" s="214" t="s">
        <v>162</v>
      </c>
    </row>
    <row r="1708" spans="1:9" ht="15.75" x14ac:dyDescent="0.25">
      <c r="A1708" s="406">
        <v>41849</v>
      </c>
      <c r="B1708" s="389" t="s">
        <v>2126</v>
      </c>
      <c r="C1708" s="228" t="s">
        <v>4001</v>
      </c>
      <c r="D1708" s="20" t="s">
        <v>564</v>
      </c>
      <c r="E1708" s="239">
        <v>5802</v>
      </c>
      <c r="F1708" s="419">
        <v>41851</v>
      </c>
      <c r="G1708" s="44">
        <v>5802</v>
      </c>
      <c r="H1708" s="243">
        <f t="shared" si="26"/>
        <v>0</v>
      </c>
      <c r="I1708" s="20" t="s">
        <v>162</v>
      </c>
    </row>
    <row r="1709" spans="1:9" ht="15.75" x14ac:dyDescent="0.25">
      <c r="A1709" s="406"/>
      <c r="B1709" s="224" t="s">
        <v>1632</v>
      </c>
      <c r="C1709" s="361" t="s">
        <v>3878</v>
      </c>
      <c r="D1709" s="58" t="s">
        <v>544</v>
      </c>
      <c r="E1709" s="235">
        <v>18927</v>
      </c>
      <c r="F1709" s="425">
        <v>41831</v>
      </c>
      <c r="G1709" s="34">
        <v>18927</v>
      </c>
      <c r="H1709" s="243">
        <f t="shared" si="26"/>
        <v>0</v>
      </c>
      <c r="I1709" s="214" t="s">
        <v>27</v>
      </c>
    </row>
    <row r="1710" spans="1:9" ht="15.75" x14ac:dyDescent="0.25">
      <c r="A1710" s="406"/>
      <c r="B1710" s="224" t="s">
        <v>1760</v>
      </c>
      <c r="C1710" s="361" t="s">
        <v>3878</v>
      </c>
      <c r="D1710" s="58" t="s">
        <v>544</v>
      </c>
      <c r="E1710" s="235">
        <v>23641.5</v>
      </c>
      <c r="F1710" s="425">
        <v>41832</v>
      </c>
      <c r="G1710" s="34">
        <v>23641.5</v>
      </c>
      <c r="H1710" s="243">
        <f t="shared" si="26"/>
        <v>0</v>
      </c>
      <c r="I1710" s="121" t="s">
        <v>27</v>
      </c>
    </row>
    <row r="1711" spans="1:9" ht="15.75" x14ac:dyDescent="0.25">
      <c r="A1711" s="406"/>
      <c r="B1711" s="224" t="s">
        <v>1849</v>
      </c>
      <c r="C1711" s="361" t="s">
        <v>3878</v>
      </c>
      <c r="D1711" s="58" t="s">
        <v>544</v>
      </c>
      <c r="E1711" s="235">
        <v>16302</v>
      </c>
      <c r="F1711" s="419">
        <v>41832</v>
      </c>
      <c r="G1711" s="34">
        <v>16302</v>
      </c>
      <c r="H1711" s="243">
        <f t="shared" si="26"/>
        <v>0</v>
      </c>
      <c r="I1711" s="121"/>
    </row>
    <row r="1712" spans="1:9" ht="15.75" x14ac:dyDescent="0.25">
      <c r="A1712" s="406"/>
      <c r="B1712" s="224" t="s">
        <v>2298</v>
      </c>
      <c r="C1712" s="361" t="s">
        <v>3878</v>
      </c>
      <c r="D1712" s="214" t="s">
        <v>544</v>
      </c>
      <c r="E1712" s="235">
        <v>18381</v>
      </c>
      <c r="F1712" s="419">
        <v>41838</v>
      </c>
      <c r="G1712" s="44">
        <v>18381</v>
      </c>
      <c r="H1712" s="243">
        <f t="shared" si="26"/>
        <v>0</v>
      </c>
      <c r="I1712" s="214" t="s">
        <v>27</v>
      </c>
    </row>
    <row r="1713" spans="1:9" ht="15.75" x14ac:dyDescent="0.25">
      <c r="A1713" s="406"/>
      <c r="B1713" s="224" t="s">
        <v>1158</v>
      </c>
      <c r="C1713" s="361" t="s">
        <v>3878</v>
      </c>
      <c r="D1713" s="214" t="s">
        <v>544</v>
      </c>
      <c r="E1713" s="235">
        <v>22385</v>
      </c>
      <c r="F1713" s="419">
        <v>41839</v>
      </c>
      <c r="G1713" s="56">
        <v>22385</v>
      </c>
      <c r="H1713" s="243">
        <f t="shared" si="26"/>
        <v>0</v>
      </c>
      <c r="I1713" s="214" t="s">
        <v>21</v>
      </c>
    </row>
    <row r="1714" spans="1:9" ht="15.75" x14ac:dyDescent="0.25">
      <c r="A1714" s="406"/>
      <c r="B1714" s="224" t="s">
        <v>1457</v>
      </c>
      <c r="C1714" s="361" t="s">
        <v>3878</v>
      </c>
      <c r="D1714" s="20" t="s">
        <v>544</v>
      </c>
      <c r="E1714" s="239">
        <v>11748</v>
      </c>
      <c r="F1714" s="419">
        <v>41843</v>
      </c>
      <c r="G1714" s="44">
        <v>11748</v>
      </c>
      <c r="H1714" s="243">
        <f t="shared" si="26"/>
        <v>0</v>
      </c>
      <c r="I1714" s="20" t="s">
        <v>3978</v>
      </c>
    </row>
    <row r="1715" spans="1:9" ht="15.75" x14ac:dyDescent="0.25">
      <c r="A1715" s="406"/>
      <c r="B1715" s="212" t="s">
        <v>2212</v>
      </c>
      <c r="C1715" s="363" t="s">
        <v>3681</v>
      </c>
      <c r="D1715" s="214" t="s">
        <v>237</v>
      </c>
      <c r="E1715" s="382">
        <v>1568</v>
      </c>
      <c r="F1715" s="419">
        <v>41824</v>
      </c>
      <c r="G1715" s="44">
        <v>1568</v>
      </c>
      <c r="H1715" s="86">
        <f t="shared" si="26"/>
        <v>0</v>
      </c>
      <c r="I1715" s="214" t="s">
        <v>21</v>
      </c>
    </row>
    <row r="1716" spans="1:9" ht="15.75" x14ac:dyDescent="0.25">
      <c r="A1716" s="406"/>
      <c r="B1716" s="212" t="s">
        <v>1237</v>
      </c>
      <c r="C1716" s="363" t="s">
        <v>3681</v>
      </c>
      <c r="D1716" s="214" t="s">
        <v>237</v>
      </c>
      <c r="E1716" s="382">
        <v>11687.65</v>
      </c>
      <c r="F1716" s="419">
        <v>41825</v>
      </c>
      <c r="G1716" s="34">
        <v>11687.65</v>
      </c>
      <c r="H1716" s="243">
        <f t="shared" si="26"/>
        <v>0</v>
      </c>
      <c r="I1716" s="121"/>
    </row>
    <row r="1717" spans="1:9" ht="15.75" x14ac:dyDescent="0.25">
      <c r="A1717" s="406"/>
      <c r="B1717" s="212" t="s">
        <v>1553</v>
      </c>
      <c r="C1717" s="363" t="s">
        <v>3681</v>
      </c>
      <c r="D1717" s="214" t="s">
        <v>237</v>
      </c>
      <c r="E1717" s="235">
        <v>9951</v>
      </c>
      <c r="F1717" s="419">
        <v>41830</v>
      </c>
      <c r="G1717" s="44">
        <v>9951</v>
      </c>
      <c r="H1717" s="243">
        <f t="shared" si="26"/>
        <v>0</v>
      </c>
      <c r="I1717" s="214"/>
    </row>
    <row r="1718" spans="1:9" ht="15.75" x14ac:dyDescent="0.25">
      <c r="A1718" s="406"/>
      <c r="B1718" s="224" t="s">
        <v>1829</v>
      </c>
      <c r="C1718" s="361" t="s">
        <v>3878</v>
      </c>
      <c r="D1718" s="58" t="s">
        <v>237</v>
      </c>
      <c r="E1718" s="235">
        <v>10138.5</v>
      </c>
      <c r="F1718" s="425">
        <v>41834</v>
      </c>
      <c r="G1718" s="34">
        <v>10138.5</v>
      </c>
      <c r="H1718" s="243">
        <f t="shared" si="26"/>
        <v>0</v>
      </c>
      <c r="I1718" s="121" t="s">
        <v>21</v>
      </c>
    </row>
    <row r="1719" spans="1:9" ht="15.75" x14ac:dyDescent="0.25">
      <c r="A1719" s="406"/>
      <c r="B1719" s="224" t="s">
        <v>1952</v>
      </c>
      <c r="C1719" s="361" t="s">
        <v>3878</v>
      </c>
      <c r="D1719" s="214" t="s">
        <v>237</v>
      </c>
      <c r="E1719" s="235">
        <v>10340</v>
      </c>
      <c r="F1719" s="419">
        <v>41835</v>
      </c>
      <c r="G1719" s="44">
        <v>10340</v>
      </c>
      <c r="H1719" s="243">
        <f t="shared" si="26"/>
        <v>0</v>
      </c>
      <c r="I1719" s="214" t="s">
        <v>21</v>
      </c>
    </row>
    <row r="1720" spans="1:9" ht="15.75" x14ac:dyDescent="0.25">
      <c r="A1720" s="406"/>
      <c r="B1720" s="224" t="s">
        <v>2231</v>
      </c>
      <c r="C1720" s="361" t="s">
        <v>3878</v>
      </c>
      <c r="D1720" s="214" t="s">
        <v>237</v>
      </c>
      <c r="E1720" s="235">
        <v>11001</v>
      </c>
      <c r="F1720" s="419">
        <v>41837</v>
      </c>
      <c r="G1720" s="44">
        <v>11001</v>
      </c>
      <c r="H1720" s="243">
        <f t="shared" si="26"/>
        <v>0</v>
      </c>
      <c r="I1720" s="214" t="s">
        <v>21</v>
      </c>
    </row>
    <row r="1721" spans="1:9" ht="15.75" x14ac:dyDescent="0.25">
      <c r="A1721" s="406"/>
      <c r="B1721" s="224" t="s">
        <v>1140</v>
      </c>
      <c r="C1721" s="361" t="s">
        <v>3878</v>
      </c>
      <c r="D1721" s="214" t="s">
        <v>237</v>
      </c>
      <c r="E1721" s="235">
        <v>6593</v>
      </c>
      <c r="F1721" s="419">
        <v>41838</v>
      </c>
      <c r="G1721" s="44">
        <v>6593</v>
      </c>
      <c r="H1721" s="243">
        <f t="shared" si="26"/>
        <v>0</v>
      </c>
      <c r="I1721" s="214" t="s">
        <v>21</v>
      </c>
    </row>
    <row r="1722" spans="1:9" ht="15.75" x14ac:dyDescent="0.25">
      <c r="A1722" s="406"/>
      <c r="B1722" s="224" t="s">
        <v>1291</v>
      </c>
      <c r="C1722" s="361" t="s">
        <v>3878</v>
      </c>
      <c r="D1722" s="214" t="s">
        <v>237</v>
      </c>
      <c r="E1722" s="235">
        <v>12640</v>
      </c>
      <c r="F1722" s="419">
        <v>41840</v>
      </c>
      <c r="G1722" s="44">
        <v>12640</v>
      </c>
      <c r="H1722" s="243">
        <f t="shared" si="26"/>
        <v>0</v>
      </c>
      <c r="I1722" s="214" t="s">
        <v>21</v>
      </c>
    </row>
    <row r="1723" spans="1:9" ht="15.75" x14ac:dyDescent="0.25">
      <c r="A1723" s="406"/>
      <c r="B1723" s="224" t="s">
        <v>1533</v>
      </c>
      <c r="C1723" s="361" t="s">
        <v>3878</v>
      </c>
      <c r="D1723" s="214" t="s">
        <v>237</v>
      </c>
      <c r="E1723" s="235">
        <v>8009</v>
      </c>
      <c r="F1723" s="419">
        <v>41844</v>
      </c>
      <c r="G1723" s="44">
        <v>8009</v>
      </c>
      <c r="H1723" s="243">
        <f t="shared" si="26"/>
        <v>0</v>
      </c>
      <c r="I1723" s="214" t="s">
        <v>21</v>
      </c>
    </row>
    <row r="1724" spans="1:9" ht="15.75" x14ac:dyDescent="0.25">
      <c r="A1724" s="406"/>
      <c r="B1724" s="224" t="s">
        <v>1567</v>
      </c>
      <c r="C1724" s="361" t="s">
        <v>3878</v>
      </c>
      <c r="D1724" s="214" t="s">
        <v>237</v>
      </c>
      <c r="E1724" s="235">
        <v>514</v>
      </c>
      <c r="F1724" s="419">
        <v>41843</v>
      </c>
      <c r="G1724" s="44">
        <v>514</v>
      </c>
      <c r="H1724" s="243">
        <f t="shared" si="26"/>
        <v>0</v>
      </c>
      <c r="I1724" s="214"/>
    </row>
    <row r="1725" spans="1:9" ht="15.75" x14ac:dyDescent="0.25">
      <c r="A1725" s="406">
        <v>41845</v>
      </c>
      <c r="B1725" s="389" t="s">
        <v>1765</v>
      </c>
      <c r="C1725" s="228" t="s">
        <v>4001</v>
      </c>
      <c r="D1725" s="214" t="s">
        <v>237</v>
      </c>
      <c r="E1725" s="235">
        <v>8778</v>
      </c>
      <c r="F1725" s="419">
        <v>41845</v>
      </c>
      <c r="G1725" s="44">
        <v>8778</v>
      </c>
      <c r="H1725" s="243">
        <f t="shared" si="26"/>
        <v>0</v>
      </c>
      <c r="I1725" s="214" t="s">
        <v>21</v>
      </c>
    </row>
    <row r="1726" spans="1:9" ht="15.75" x14ac:dyDescent="0.25">
      <c r="A1726" s="406">
        <v>41847</v>
      </c>
      <c r="B1726" s="389" t="s">
        <v>1907</v>
      </c>
      <c r="C1726" s="228" t="s">
        <v>4001</v>
      </c>
      <c r="D1726" s="214" t="s">
        <v>237</v>
      </c>
      <c r="E1726" s="235">
        <v>13322.25</v>
      </c>
      <c r="F1726" s="419">
        <v>41848</v>
      </c>
      <c r="G1726" s="44">
        <v>13322.25</v>
      </c>
      <c r="H1726" s="243">
        <f t="shared" si="26"/>
        <v>0</v>
      </c>
      <c r="I1726" s="214"/>
    </row>
    <row r="1727" spans="1:9" ht="15.75" x14ac:dyDescent="0.25">
      <c r="A1727" s="414">
        <v>41848</v>
      </c>
      <c r="B1727" s="389" t="s">
        <v>1991</v>
      </c>
      <c r="C1727" s="228" t="s">
        <v>4001</v>
      </c>
      <c r="D1727" s="214" t="s">
        <v>237</v>
      </c>
      <c r="E1727" s="235">
        <v>8325</v>
      </c>
      <c r="F1727" s="419">
        <v>41848</v>
      </c>
      <c r="G1727" s="44">
        <v>8325</v>
      </c>
      <c r="H1727" s="243">
        <f t="shared" si="26"/>
        <v>0</v>
      </c>
      <c r="I1727" s="214" t="s">
        <v>21</v>
      </c>
    </row>
    <row r="1728" spans="1:9" ht="15.75" x14ac:dyDescent="0.25">
      <c r="A1728" s="406">
        <v>41851</v>
      </c>
      <c r="B1728" s="389" t="s">
        <v>2249</v>
      </c>
      <c r="C1728" s="228" t="s">
        <v>4001</v>
      </c>
      <c r="D1728" s="20" t="s">
        <v>237</v>
      </c>
      <c r="E1728" s="239">
        <v>9376</v>
      </c>
      <c r="F1728" s="419">
        <v>41851</v>
      </c>
      <c r="G1728" s="257">
        <v>9376</v>
      </c>
      <c r="H1728" s="243">
        <f t="shared" si="26"/>
        <v>0</v>
      </c>
      <c r="I1728" s="20" t="s">
        <v>21</v>
      </c>
    </row>
    <row r="1729" spans="1:9" ht="15.75" x14ac:dyDescent="0.25">
      <c r="A1729" s="406"/>
      <c r="B1729" s="212" t="s">
        <v>1374</v>
      </c>
      <c r="C1729" s="363" t="s">
        <v>3681</v>
      </c>
      <c r="D1729" s="214" t="s">
        <v>96</v>
      </c>
      <c r="E1729" s="235">
        <v>21048</v>
      </c>
      <c r="F1729" s="419">
        <v>41844</v>
      </c>
      <c r="G1729" s="44">
        <v>21048</v>
      </c>
      <c r="H1729" s="243">
        <f t="shared" si="26"/>
        <v>0</v>
      </c>
      <c r="I1729" s="214"/>
    </row>
    <row r="1730" spans="1:9" ht="15.75" x14ac:dyDescent="0.25">
      <c r="A1730" s="406"/>
      <c r="B1730" s="224" t="s">
        <v>1346</v>
      </c>
      <c r="C1730" s="361" t="s">
        <v>3878</v>
      </c>
      <c r="D1730" s="214" t="s">
        <v>96</v>
      </c>
      <c r="E1730" s="235">
        <v>61905</v>
      </c>
      <c r="F1730" s="420" t="s">
        <v>3979</v>
      </c>
      <c r="G1730" s="44">
        <v>61905</v>
      </c>
      <c r="H1730" s="243">
        <f t="shared" si="26"/>
        <v>0</v>
      </c>
      <c r="I1730" s="214" t="s">
        <v>2852</v>
      </c>
    </row>
    <row r="1731" spans="1:9" ht="15.75" x14ac:dyDescent="0.25">
      <c r="A1731" s="414">
        <v>41848</v>
      </c>
      <c r="B1731" s="389" t="s">
        <v>1955</v>
      </c>
      <c r="C1731" s="228" t="s">
        <v>4001</v>
      </c>
      <c r="D1731" s="214" t="s">
        <v>96</v>
      </c>
      <c r="E1731" s="235">
        <v>62554</v>
      </c>
      <c r="F1731" s="419">
        <v>41848</v>
      </c>
      <c r="G1731" s="44">
        <v>62554</v>
      </c>
      <c r="H1731" s="243">
        <f t="shared" ref="H1731:H1794" si="27">E1731-G1731</f>
        <v>0</v>
      </c>
      <c r="I1731" s="214" t="s">
        <v>27</v>
      </c>
    </row>
    <row r="1732" spans="1:9" ht="15.75" x14ac:dyDescent="0.25">
      <c r="A1732" s="406"/>
      <c r="B1732" s="212" t="s">
        <v>2065</v>
      </c>
      <c r="C1732" s="363" t="s">
        <v>3681</v>
      </c>
      <c r="D1732" s="214" t="s">
        <v>531</v>
      </c>
      <c r="E1732" s="382">
        <v>39898</v>
      </c>
      <c r="F1732" s="419">
        <v>41821</v>
      </c>
      <c r="G1732" s="44">
        <v>39898</v>
      </c>
      <c r="H1732" s="86">
        <f t="shared" si="27"/>
        <v>0</v>
      </c>
      <c r="I1732" s="214"/>
    </row>
    <row r="1733" spans="1:9" ht="15.75" x14ac:dyDescent="0.25">
      <c r="A1733" s="406">
        <v>41847</v>
      </c>
      <c r="B1733" s="389" t="s">
        <v>1935</v>
      </c>
      <c r="C1733" s="228" t="s">
        <v>4001</v>
      </c>
      <c r="D1733" s="20" t="s">
        <v>4018</v>
      </c>
      <c r="E1733" s="235">
        <v>301</v>
      </c>
      <c r="F1733" s="419">
        <v>41847</v>
      </c>
      <c r="G1733" s="44">
        <v>301</v>
      </c>
      <c r="H1733" s="243">
        <f t="shared" si="27"/>
        <v>0</v>
      </c>
      <c r="I1733" s="214"/>
    </row>
    <row r="1734" spans="1:9" ht="15.75" x14ac:dyDescent="0.25">
      <c r="A1734" s="406"/>
      <c r="B1734" s="212" t="s">
        <v>1548</v>
      </c>
      <c r="C1734" s="363" t="s">
        <v>3681</v>
      </c>
      <c r="D1734" s="214" t="s">
        <v>235</v>
      </c>
      <c r="E1734" s="235">
        <v>1824</v>
      </c>
      <c r="F1734" s="419">
        <v>41830</v>
      </c>
      <c r="G1734" s="44">
        <v>1824</v>
      </c>
      <c r="H1734" s="243">
        <f t="shared" si="27"/>
        <v>0</v>
      </c>
      <c r="I1734" s="214"/>
    </row>
    <row r="1735" spans="1:9" ht="15.75" x14ac:dyDescent="0.25">
      <c r="A1735" s="406">
        <v>41845</v>
      </c>
      <c r="B1735" s="389" t="s">
        <v>1763</v>
      </c>
      <c r="C1735" s="228" t="s">
        <v>4001</v>
      </c>
      <c r="D1735" s="214" t="s">
        <v>887</v>
      </c>
      <c r="E1735" s="235">
        <v>781</v>
      </c>
      <c r="F1735" s="419">
        <v>41846</v>
      </c>
      <c r="G1735" s="56">
        <v>781</v>
      </c>
      <c r="H1735" s="243">
        <f t="shared" si="27"/>
        <v>0</v>
      </c>
      <c r="I1735" s="214" t="s">
        <v>12</v>
      </c>
    </row>
    <row r="1736" spans="1:9" ht="15.75" x14ac:dyDescent="0.25">
      <c r="A1736" s="414">
        <v>41850</v>
      </c>
      <c r="B1736" s="389" t="s">
        <v>2192</v>
      </c>
      <c r="C1736" s="228" t="s">
        <v>4001</v>
      </c>
      <c r="D1736" s="214" t="s">
        <v>887</v>
      </c>
      <c r="E1736" s="235">
        <v>834</v>
      </c>
      <c r="F1736" s="419">
        <v>41851</v>
      </c>
      <c r="G1736" s="44">
        <v>834</v>
      </c>
      <c r="H1736" s="243">
        <f t="shared" si="27"/>
        <v>0</v>
      </c>
      <c r="I1736" s="214" t="s">
        <v>27</v>
      </c>
    </row>
    <row r="1737" spans="1:9" ht="15.75" x14ac:dyDescent="0.25">
      <c r="A1737" s="406"/>
      <c r="B1737" s="212" t="s">
        <v>2082</v>
      </c>
      <c r="C1737" s="363" t="s">
        <v>3681</v>
      </c>
      <c r="D1737" s="214" t="s">
        <v>745</v>
      </c>
      <c r="E1737" s="382">
        <v>1463</v>
      </c>
      <c r="F1737" s="419">
        <v>41822</v>
      </c>
      <c r="G1737" s="44">
        <v>1463</v>
      </c>
      <c r="H1737" s="86">
        <f t="shared" si="27"/>
        <v>0</v>
      </c>
      <c r="I1737" s="214" t="s">
        <v>3427</v>
      </c>
    </row>
    <row r="1738" spans="1:9" ht="15.75" x14ac:dyDescent="0.25">
      <c r="A1738" s="406"/>
      <c r="B1738" s="224" t="s">
        <v>1980</v>
      </c>
      <c r="C1738" s="361" t="s">
        <v>3878</v>
      </c>
      <c r="D1738" s="214" t="s">
        <v>745</v>
      </c>
      <c r="E1738" s="235">
        <v>1429.5</v>
      </c>
      <c r="F1738" s="419">
        <v>41835</v>
      </c>
      <c r="G1738" s="44">
        <v>1429.5</v>
      </c>
      <c r="H1738" s="243">
        <f t="shared" si="27"/>
        <v>0</v>
      </c>
      <c r="I1738" s="214" t="s">
        <v>30</v>
      </c>
    </row>
    <row r="1739" spans="1:9" ht="15.75" x14ac:dyDescent="0.25">
      <c r="A1739" s="406"/>
      <c r="B1739" s="212" t="s">
        <v>2266</v>
      </c>
      <c r="C1739" s="363" t="s">
        <v>3681</v>
      </c>
      <c r="D1739" s="214" t="s">
        <v>1099</v>
      </c>
      <c r="E1739" s="382">
        <v>5865</v>
      </c>
      <c r="F1739" s="419">
        <v>41824</v>
      </c>
      <c r="G1739" s="44">
        <v>5865</v>
      </c>
      <c r="H1739" s="243">
        <f t="shared" si="27"/>
        <v>0</v>
      </c>
      <c r="I1739" s="214" t="s">
        <v>217</v>
      </c>
    </row>
    <row r="1740" spans="1:9" ht="15.75" x14ac:dyDescent="0.25">
      <c r="A1740" s="406"/>
      <c r="B1740" s="224" t="s">
        <v>1844</v>
      </c>
      <c r="C1740" s="361" t="s">
        <v>3878</v>
      </c>
      <c r="D1740" s="58" t="s">
        <v>2137</v>
      </c>
      <c r="E1740" s="235">
        <v>200</v>
      </c>
      <c r="F1740" s="419">
        <v>41832</v>
      </c>
      <c r="G1740" s="34">
        <v>200</v>
      </c>
      <c r="H1740" s="243">
        <f t="shared" si="27"/>
        <v>0</v>
      </c>
      <c r="I1740" s="121"/>
    </row>
    <row r="1741" spans="1:9" ht="15.75" x14ac:dyDescent="0.25">
      <c r="A1741" s="406"/>
      <c r="B1741" s="212" t="s">
        <v>2060</v>
      </c>
      <c r="C1741" s="363" t="s">
        <v>3681</v>
      </c>
      <c r="D1741" s="214" t="s">
        <v>32</v>
      </c>
      <c r="E1741" s="382">
        <v>9839</v>
      </c>
      <c r="F1741" s="419">
        <v>41821</v>
      </c>
      <c r="G1741" s="44">
        <v>9839</v>
      </c>
      <c r="H1741" s="86">
        <f t="shared" si="27"/>
        <v>0</v>
      </c>
      <c r="I1741" s="214" t="s">
        <v>12</v>
      </c>
    </row>
    <row r="1742" spans="1:9" ht="15.75" x14ac:dyDescent="0.25">
      <c r="A1742" s="406"/>
      <c r="B1742" s="212" t="s">
        <v>2163</v>
      </c>
      <c r="C1742" s="363" t="s">
        <v>3681</v>
      </c>
      <c r="D1742" s="214" t="s">
        <v>32</v>
      </c>
      <c r="E1742" s="382">
        <v>5671</v>
      </c>
      <c r="F1742" s="419">
        <v>41823</v>
      </c>
      <c r="G1742" s="44">
        <v>5671</v>
      </c>
      <c r="H1742" s="86">
        <f t="shared" si="27"/>
        <v>0</v>
      </c>
      <c r="I1742" s="214" t="s">
        <v>12</v>
      </c>
    </row>
    <row r="1743" spans="1:9" ht="15.75" x14ac:dyDescent="0.25">
      <c r="A1743" s="406"/>
      <c r="B1743" s="212" t="s">
        <v>2221</v>
      </c>
      <c r="C1743" s="363" t="s">
        <v>3681</v>
      </c>
      <c r="D1743" s="214" t="s">
        <v>32</v>
      </c>
      <c r="E1743" s="382">
        <v>6152</v>
      </c>
      <c r="F1743" s="419">
        <v>41823</v>
      </c>
      <c r="G1743" s="44">
        <v>6152</v>
      </c>
      <c r="H1743" s="86">
        <f t="shared" si="27"/>
        <v>0</v>
      </c>
      <c r="I1743" s="214" t="s">
        <v>12</v>
      </c>
    </row>
    <row r="1744" spans="1:9" ht="15.75" x14ac:dyDescent="0.25">
      <c r="A1744" s="406"/>
      <c r="B1744" s="212" t="s">
        <v>2320</v>
      </c>
      <c r="C1744" s="363" t="s">
        <v>3681</v>
      </c>
      <c r="D1744" s="214" t="s">
        <v>32</v>
      </c>
      <c r="E1744" s="382">
        <v>6206</v>
      </c>
      <c r="F1744" s="419">
        <v>41827</v>
      </c>
      <c r="G1744" s="44">
        <v>6206</v>
      </c>
      <c r="H1744" s="243">
        <f t="shared" si="27"/>
        <v>0</v>
      </c>
      <c r="I1744" s="214" t="s">
        <v>12</v>
      </c>
    </row>
    <row r="1745" spans="1:9" ht="15.75" x14ac:dyDescent="0.25">
      <c r="A1745" s="406"/>
      <c r="B1745" s="212" t="s">
        <v>1615</v>
      </c>
      <c r="C1745" s="363" t="s">
        <v>3681</v>
      </c>
      <c r="D1745" s="214" t="s">
        <v>32</v>
      </c>
      <c r="E1745" s="235">
        <v>6480</v>
      </c>
      <c r="F1745" s="419">
        <v>41830</v>
      </c>
      <c r="G1745" s="44">
        <v>6480</v>
      </c>
      <c r="H1745" s="243">
        <f t="shared" si="27"/>
        <v>0</v>
      </c>
      <c r="I1745" s="214" t="s">
        <v>12</v>
      </c>
    </row>
    <row r="1746" spans="1:9" ht="15.75" x14ac:dyDescent="0.25">
      <c r="A1746" s="406"/>
      <c r="B1746" s="224" t="s">
        <v>1705</v>
      </c>
      <c r="C1746" s="361" t="s">
        <v>3878</v>
      </c>
      <c r="D1746" s="58" t="s">
        <v>32</v>
      </c>
      <c r="E1746" s="235">
        <v>7341</v>
      </c>
      <c r="F1746" s="425">
        <v>41832</v>
      </c>
      <c r="G1746" s="34">
        <v>7341</v>
      </c>
      <c r="H1746" s="243">
        <f t="shared" si="27"/>
        <v>0</v>
      </c>
      <c r="I1746" s="121" t="s">
        <v>30</v>
      </c>
    </row>
    <row r="1747" spans="1:9" ht="15.75" x14ac:dyDescent="0.25">
      <c r="A1747" s="406"/>
      <c r="B1747" s="224" t="s">
        <v>1803</v>
      </c>
      <c r="C1747" s="361" t="s">
        <v>3878</v>
      </c>
      <c r="D1747" s="58" t="s">
        <v>32</v>
      </c>
      <c r="E1747" s="235">
        <v>7568</v>
      </c>
      <c r="F1747" s="419">
        <v>41832</v>
      </c>
      <c r="G1747" s="34">
        <v>7568</v>
      </c>
      <c r="H1747" s="243">
        <f t="shared" si="27"/>
        <v>0</v>
      </c>
      <c r="I1747" s="121" t="s">
        <v>30</v>
      </c>
    </row>
    <row r="1748" spans="1:9" ht="15.75" x14ac:dyDescent="0.25">
      <c r="A1748" s="406"/>
      <c r="B1748" s="224" t="s">
        <v>2142</v>
      </c>
      <c r="C1748" s="361" t="s">
        <v>3878</v>
      </c>
      <c r="D1748" s="214" t="s">
        <v>32</v>
      </c>
      <c r="E1748" s="235">
        <v>9610</v>
      </c>
      <c r="F1748" s="419">
        <v>41837</v>
      </c>
      <c r="G1748" s="44">
        <v>9610</v>
      </c>
      <c r="H1748" s="243">
        <f t="shared" si="27"/>
        <v>0</v>
      </c>
      <c r="I1748" s="214" t="s">
        <v>30</v>
      </c>
    </row>
    <row r="1749" spans="1:9" ht="15.75" x14ac:dyDescent="0.25">
      <c r="A1749" s="406"/>
      <c r="B1749" s="224" t="s">
        <v>2237</v>
      </c>
      <c r="C1749" s="361" t="s">
        <v>3878</v>
      </c>
      <c r="D1749" s="214" t="s">
        <v>32</v>
      </c>
      <c r="E1749" s="235">
        <v>5313</v>
      </c>
      <c r="F1749" s="419">
        <v>41837</v>
      </c>
      <c r="G1749" s="44">
        <v>5313</v>
      </c>
      <c r="H1749" s="243">
        <f t="shared" si="27"/>
        <v>0</v>
      </c>
      <c r="I1749" s="214" t="s">
        <v>30</v>
      </c>
    </row>
    <row r="1750" spans="1:9" ht="15.75" x14ac:dyDescent="0.25">
      <c r="A1750" s="406"/>
      <c r="B1750" s="224" t="s">
        <v>2349</v>
      </c>
      <c r="C1750" s="361" t="s">
        <v>3878</v>
      </c>
      <c r="D1750" s="214" t="s">
        <v>32</v>
      </c>
      <c r="E1750" s="235">
        <v>7414</v>
      </c>
      <c r="F1750" s="419">
        <v>41839</v>
      </c>
      <c r="G1750" s="56">
        <v>7414</v>
      </c>
      <c r="H1750" s="243">
        <f t="shared" si="27"/>
        <v>0</v>
      </c>
      <c r="I1750" s="214" t="s">
        <v>30</v>
      </c>
    </row>
    <row r="1751" spans="1:9" ht="15.75" x14ac:dyDescent="0.25">
      <c r="A1751" s="406"/>
      <c r="B1751" s="224" t="s">
        <v>1249</v>
      </c>
      <c r="C1751" s="361" t="s">
        <v>3878</v>
      </c>
      <c r="D1751" s="214" t="s">
        <v>32</v>
      </c>
      <c r="E1751" s="235">
        <v>6186</v>
      </c>
      <c r="F1751" s="419">
        <v>41841</v>
      </c>
      <c r="G1751" s="44">
        <v>6186</v>
      </c>
      <c r="H1751" s="243">
        <f t="shared" si="27"/>
        <v>0</v>
      </c>
      <c r="I1751" s="214" t="s">
        <v>678</v>
      </c>
    </row>
    <row r="1752" spans="1:9" ht="15.75" x14ac:dyDescent="0.25">
      <c r="A1752" s="406"/>
      <c r="B1752" s="224" t="s">
        <v>1334</v>
      </c>
      <c r="C1752" s="361" t="s">
        <v>3878</v>
      </c>
      <c r="D1752" s="214" t="s">
        <v>32</v>
      </c>
      <c r="E1752" s="235">
        <v>15439</v>
      </c>
      <c r="F1752" s="419">
        <v>41841</v>
      </c>
      <c r="G1752" s="44">
        <v>15439</v>
      </c>
      <c r="H1752" s="243">
        <f t="shared" si="27"/>
        <v>0</v>
      </c>
      <c r="I1752" s="214" t="s">
        <v>30</v>
      </c>
    </row>
    <row r="1753" spans="1:9" ht="15.75" x14ac:dyDescent="0.25">
      <c r="A1753" s="406"/>
      <c r="B1753" s="224" t="s">
        <v>1446</v>
      </c>
      <c r="C1753" s="361" t="s">
        <v>3878</v>
      </c>
      <c r="D1753" s="20" t="s">
        <v>32</v>
      </c>
      <c r="E1753" s="239">
        <v>10332</v>
      </c>
      <c r="F1753" s="419">
        <v>41842</v>
      </c>
      <c r="G1753" s="44">
        <v>10332</v>
      </c>
      <c r="H1753" s="243">
        <f t="shared" si="27"/>
        <v>0</v>
      </c>
      <c r="I1753" s="20" t="s">
        <v>30</v>
      </c>
    </row>
    <row r="1754" spans="1:9" ht="15.75" x14ac:dyDescent="0.25">
      <c r="A1754" s="406"/>
      <c r="B1754" s="224" t="s">
        <v>1569</v>
      </c>
      <c r="C1754" s="361" t="s">
        <v>3878</v>
      </c>
      <c r="D1754" s="214" t="s">
        <v>32</v>
      </c>
      <c r="E1754" s="235">
        <v>9246</v>
      </c>
      <c r="F1754" s="419">
        <v>41844</v>
      </c>
      <c r="G1754" s="44">
        <v>9246</v>
      </c>
      <c r="H1754" s="243">
        <f t="shared" si="27"/>
        <v>0</v>
      </c>
      <c r="I1754" s="214" t="s">
        <v>30</v>
      </c>
    </row>
    <row r="1755" spans="1:9" ht="15.75" x14ac:dyDescent="0.25">
      <c r="A1755" s="406"/>
      <c r="B1755" s="224" t="s">
        <v>1571</v>
      </c>
      <c r="C1755" s="361" t="s">
        <v>3878</v>
      </c>
      <c r="D1755" s="214" t="s">
        <v>32</v>
      </c>
      <c r="E1755" s="235">
        <v>1982</v>
      </c>
      <c r="F1755" s="419">
        <v>41844</v>
      </c>
      <c r="G1755" s="44">
        <v>1982</v>
      </c>
      <c r="H1755" s="243">
        <f t="shared" si="27"/>
        <v>0</v>
      </c>
      <c r="I1755" s="214" t="s">
        <v>30</v>
      </c>
    </row>
    <row r="1756" spans="1:9" ht="15.75" x14ac:dyDescent="0.25">
      <c r="A1756" s="414">
        <v>41844</v>
      </c>
      <c r="B1756" s="224" t="s">
        <v>1590</v>
      </c>
      <c r="C1756" s="361" t="s">
        <v>3878</v>
      </c>
      <c r="D1756" s="214" t="s">
        <v>32</v>
      </c>
      <c r="E1756" s="235">
        <v>10875</v>
      </c>
      <c r="F1756" s="419">
        <v>41844</v>
      </c>
      <c r="G1756" s="44">
        <v>10875</v>
      </c>
      <c r="H1756" s="243">
        <f t="shared" si="27"/>
        <v>0</v>
      </c>
      <c r="I1756" s="214" t="s">
        <v>30</v>
      </c>
    </row>
    <row r="1757" spans="1:9" ht="15.75" x14ac:dyDescent="0.25">
      <c r="A1757" s="406">
        <v>41845</v>
      </c>
      <c r="B1757" s="389" t="s">
        <v>1739</v>
      </c>
      <c r="C1757" s="228" t="s">
        <v>4001</v>
      </c>
      <c r="D1757" s="214" t="s">
        <v>32</v>
      </c>
      <c r="E1757" s="235">
        <v>9616</v>
      </c>
      <c r="F1757" s="419">
        <v>41846</v>
      </c>
      <c r="G1757" s="44">
        <v>9616</v>
      </c>
      <c r="H1757" s="243">
        <f t="shared" si="27"/>
        <v>0</v>
      </c>
      <c r="I1757" s="214" t="s">
        <v>30</v>
      </c>
    </row>
    <row r="1758" spans="1:9" ht="15.75" x14ac:dyDescent="0.25">
      <c r="A1758" s="414">
        <v>41846</v>
      </c>
      <c r="B1758" s="389" t="s">
        <v>1827</v>
      </c>
      <c r="C1758" s="228" t="s">
        <v>4001</v>
      </c>
      <c r="D1758" s="214" t="s">
        <v>32</v>
      </c>
      <c r="E1758" s="235">
        <v>9796.5</v>
      </c>
      <c r="F1758" s="419">
        <v>41846</v>
      </c>
      <c r="G1758" s="44">
        <v>9796.5</v>
      </c>
      <c r="H1758" s="243">
        <f t="shared" si="27"/>
        <v>0</v>
      </c>
      <c r="I1758" s="121"/>
    </row>
    <row r="1759" spans="1:9" ht="15.75" x14ac:dyDescent="0.25">
      <c r="A1759" s="406">
        <v>41847</v>
      </c>
      <c r="B1759" s="389" t="s">
        <v>1914</v>
      </c>
      <c r="C1759" s="228" t="s">
        <v>4001</v>
      </c>
      <c r="D1759" s="214" t="s">
        <v>32</v>
      </c>
      <c r="E1759" s="235">
        <v>5869</v>
      </c>
      <c r="F1759" s="419">
        <v>41848</v>
      </c>
      <c r="G1759" s="44">
        <v>5869</v>
      </c>
      <c r="H1759" s="243">
        <f t="shared" si="27"/>
        <v>0</v>
      </c>
      <c r="I1759" s="214"/>
    </row>
    <row r="1760" spans="1:9" ht="15.75" x14ac:dyDescent="0.25">
      <c r="A1760" s="414">
        <v>41848</v>
      </c>
      <c r="B1760" s="389" t="s">
        <v>1959</v>
      </c>
      <c r="C1760" s="228" t="s">
        <v>4001</v>
      </c>
      <c r="D1760" s="214" t="s">
        <v>32</v>
      </c>
      <c r="E1760" s="235">
        <v>6314.5</v>
      </c>
      <c r="F1760" s="419">
        <v>41848</v>
      </c>
      <c r="G1760" s="44">
        <v>6314.5</v>
      </c>
      <c r="H1760" s="243">
        <f t="shared" si="27"/>
        <v>0</v>
      </c>
      <c r="I1760" s="214" t="s">
        <v>12</v>
      </c>
    </row>
    <row r="1761" spans="1:9" ht="15.75" x14ac:dyDescent="0.25">
      <c r="A1761" s="406">
        <v>41849</v>
      </c>
      <c r="B1761" s="389" t="s">
        <v>2057</v>
      </c>
      <c r="C1761" s="228" t="s">
        <v>4001</v>
      </c>
      <c r="D1761" s="20" t="s">
        <v>32</v>
      </c>
      <c r="E1761" s="239">
        <v>8219</v>
      </c>
      <c r="F1761" s="419">
        <v>41849</v>
      </c>
      <c r="G1761" s="44">
        <v>8219</v>
      </c>
      <c r="H1761" s="243">
        <f t="shared" si="27"/>
        <v>0</v>
      </c>
      <c r="I1761" s="20" t="s">
        <v>30</v>
      </c>
    </row>
    <row r="1762" spans="1:9" ht="15.75" x14ac:dyDescent="0.25">
      <c r="A1762" s="414">
        <v>41850</v>
      </c>
      <c r="B1762" s="389" t="s">
        <v>2165</v>
      </c>
      <c r="C1762" s="228" t="s">
        <v>4001</v>
      </c>
      <c r="D1762" s="214" t="s">
        <v>32</v>
      </c>
      <c r="E1762" s="235">
        <v>11640</v>
      </c>
      <c r="F1762" s="419">
        <v>41850</v>
      </c>
      <c r="G1762" s="44">
        <v>11640</v>
      </c>
      <c r="H1762" s="243">
        <f t="shared" si="27"/>
        <v>0</v>
      </c>
      <c r="I1762" s="214" t="s">
        <v>30</v>
      </c>
    </row>
    <row r="1763" spans="1:9" ht="15.75" x14ac:dyDescent="0.25">
      <c r="A1763" s="406">
        <v>41851</v>
      </c>
      <c r="B1763" s="389" t="s">
        <v>2237</v>
      </c>
      <c r="C1763" s="228" t="s">
        <v>4001</v>
      </c>
      <c r="D1763" s="20" t="s">
        <v>32</v>
      </c>
      <c r="E1763" s="239">
        <v>12797</v>
      </c>
      <c r="F1763" s="419">
        <v>41851</v>
      </c>
      <c r="G1763" s="44">
        <v>12797</v>
      </c>
      <c r="H1763" s="243">
        <f t="shared" si="27"/>
        <v>0</v>
      </c>
      <c r="I1763" s="20" t="s">
        <v>30</v>
      </c>
    </row>
    <row r="1764" spans="1:9" ht="15.75" x14ac:dyDescent="0.25">
      <c r="A1764" s="406"/>
      <c r="B1764" s="212" t="s">
        <v>1403</v>
      </c>
      <c r="C1764" s="363" t="s">
        <v>3681</v>
      </c>
      <c r="D1764" s="214" t="s">
        <v>3859</v>
      </c>
      <c r="E1764" s="235">
        <v>4881.1000000000004</v>
      </c>
      <c r="F1764" s="421" t="s">
        <v>3860</v>
      </c>
      <c r="G1764" s="44">
        <v>4881.1000000000004</v>
      </c>
      <c r="H1764" s="243">
        <f t="shared" si="27"/>
        <v>0</v>
      </c>
      <c r="I1764" s="214"/>
    </row>
    <row r="1765" spans="1:9" ht="15.75" x14ac:dyDescent="0.25">
      <c r="A1765" s="406"/>
      <c r="B1765" s="224" t="s">
        <v>2021</v>
      </c>
      <c r="C1765" s="361" t="s">
        <v>3878</v>
      </c>
      <c r="D1765" s="214" t="s">
        <v>3140</v>
      </c>
      <c r="E1765" s="235">
        <v>2409.5</v>
      </c>
      <c r="F1765" s="421" t="s">
        <v>3920</v>
      </c>
      <c r="G1765" s="44">
        <v>2409.5</v>
      </c>
      <c r="H1765" s="243">
        <f t="shared" si="27"/>
        <v>0</v>
      </c>
      <c r="I1765" s="214"/>
    </row>
    <row r="1766" spans="1:9" ht="15.75" x14ac:dyDescent="0.25">
      <c r="A1766" s="406"/>
      <c r="B1766" s="224" t="s">
        <v>1414</v>
      </c>
      <c r="C1766" s="361" t="s">
        <v>3878</v>
      </c>
      <c r="D1766" s="214" t="s">
        <v>3140</v>
      </c>
      <c r="E1766" s="235">
        <v>4953.2</v>
      </c>
      <c r="F1766" s="421" t="s">
        <v>4042</v>
      </c>
      <c r="G1766" s="245">
        <v>4953.2</v>
      </c>
      <c r="H1766" s="243">
        <f t="shared" si="27"/>
        <v>0</v>
      </c>
      <c r="I1766" s="214"/>
    </row>
    <row r="1767" spans="1:9" ht="15.75" x14ac:dyDescent="0.25">
      <c r="A1767" s="414">
        <v>41848</v>
      </c>
      <c r="B1767" s="389" t="s">
        <v>2026</v>
      </c>
      <c r="C1767" s="228" t="s">
        <v>4001</v>
      </c>
      <c r="D1767" s="214" t="s">
        <v>3140</v>
      </c>
      <c r="E1767" s="235">
        <v>4210</v>
      </c>
      <c r="F1767" s="421" t="s">
        <v>4043</v>
      </c>
      <c r="G1767" s="245">
        <v>4210</v>
      </c>
      <c r="H1767" s="243">
        <f t="shared" si="27"/>
        <v>0</v>
      </c>
      <c r="I1767" s="214"/>
    </row>
    <row r="1768" spans="1:9" ht="15.75" x14ac:dyDescent="0.25">
      <c r="A1768" s="406"/>
      <c r="B1768" s="212" t="s">
        <v>2019</v>
      </c>
      <c r="C1768" s="363" t="s">
        <v>3681</v>
      </c>
      <c r="D1768" s="214" t="s">
        <v>106</v>
      </c>
      <c r="E1768" s="382">
        <v>51397</v>
      </c>
      <c r="F1768" s="419">
        <v>41839</v>
      </c>
      <c r="G1768" s="44">
        <v>51397</v>
      </c>
      <c r="H1768" s="86">
        <f t="shared" si="27"/>
        <v>0</v>
      </c>
      <c r="I1768" s="214" t="s">
        <v>27</v>
      </c>
    </row>
    <row r="1769" spans="1:9" ht="15.75" x14ac:dyDescent="0.25">
      <c r="A1769" s="406"/>
      <c r="B1769" s="212" t="s">
        <v>2217</v>
      </c>
      <c r="C1769" s="363" t="s">
        <v>3681</v>
      </c>
      <c r="D1769" s="214" t="s">
        <v>106</v>
      </c>
      <c r="E1769" s="382">
        <v>42300</v>
      </c>
      <c r="F1769" s="419">
        <v>41834</v>
      </c>
      <c r="G1769" s="44">
        <v>42300</v>
      </c>
      <c r="H1769" s="86">
        <f t="shared" si="27"/>
        <v>0</v>
      </c>
      <c r="I1769" s="214" t="s">
        <v>3191</v>
      </c>
    </row>
    <row r="1770" spans="1:9" ht="15.75" x14ac:dyDescent="0.25">
      <c r="A1770" s="406"/>
      <c r="B1770" s="212" t="s">
        <v>2309</v>
      </c>
      <c r="C1770" s="363" t="s">
        <v>3681</v>
      </c>
      <c r="D1770" s="214" t="s">
        <v>106</v>
      </c>
      <c r="E1770" s="382">
        <v>4882</v>
      </c>
      <c r="F1770" s="419">
        <v>41830</v>
      </c>
      <c r="G1770" s="44">
        <v>4882</v>
      </c>
      <c r="H1770" s="243">
        <f t="shared" si="27"/>
        <v>0</v>
      </c>
      <c r="I1770" s="214" t="s">
        <v>21</v>
      </c>
    </row>
    <row r="1771" spans="1:9" ht="15.75" x14ac:dyDescent="0.25">
      <c r="A1771" s="406"/>
      <c r="B1771" s="212" t="s">
        <v>1271</v>
      </c>
      <c r="C1771" s="363" t="s">
        <v>3681</v>
      </c>
      <c r="D1771" s="121" t="s">
        <v>106</v>
      </c>
      <c r="E1771" s="384">
        <v>179841</v>
      </c>
      <c r="F1771" s="419">
        <v>41834</v>
      </c>
      <c r="G1771" s="34">
        <v>179841</v>
      </c>
      <c r="H1771" s="243">
        <f t="shared" si="27"/>
        <v>0</v>
      </c>
      <c r="I1771" s="121"/>
    </row>
    <row r="1772" spans="1:9" ht="15.75" x14ac:dyDescent="0.25">
      <c r="A1772" s="406"/>
      <c r="B1772" s="212" t="s">
        <v>1272</v>
      </c>
      <c r="C1772" s="363" t="s">
        <v>3681</v>
      </c>
      <c r="D1772" s="121" t="s">
        <v>106</v>
      </c>
      <c r="E1772" s="384">
        <v>100433</v>
      </c>
      <c r="F1772" s="419">
        <v>41834</v>
      </c>
      <c r="G1772" s="34">
        <v>100433</v>
      </c>
      <c r="H1772" s="243">
        <f t="shared" si="27"/>
        <v>0</v>
      </c>
      <c r="I1772" s="121"/>
    </row>
    <row r="1773" spans="1:9" ht="15.75" x14ac:dyDescent="0.25">
      <c r="A1773" s="406"/>
      <c r="B1773" s="212" t="s">
        <v>1273</v>
      </c>
      <c r="C1773" s="363" t="s">
        <v>3681</v>
      </c>
      <c r="D1773" s="121" t="s">
        <v>106</v>
      </c>
      <c r="E1773" s="384">
        <v>146590</v>
      </c>
      <c r="F1773" s="419">
        <v>41834</v>
      </c>
      <c r="G1773" s="34">
        <v>146590</v>
      </c>
      <c r="H1773" s="243">
        <f t="shared" si="27"/>
        <v>0</v>
      </c>
      <c r="I1773" s="121"/>
    </row>
    <row r="1774" spans="1:9" ht="15.75" x14ac:dyDescent="0.25">
      <c r="A1774" s="406"/>
      <c r="B1774" s="212" t="s">
        <v>1276</v>
      </c>
      <c r="C1774" s="363" t="s">
        <v>3681</v>
      </c>
      <c r="D1774" s="121" t="s">
        <v>106</v>
      </c>
      <c r="E1774" s="384">
        <v>273902</v>
      </c>
      <c r="F1774" s="419">
        <v>41839</v>
      </c>
      <c r="G1774" s="34">
        <v>273902</v>
      </c>
      <c r="H1774" s="243">
        <f t="shared" si="27"/>
        <v>0</v>
      </c>
      <c r="I1774" s="121"/>
    </row>
    <row r="1775" spans="1:9" ht="15.75" x14ac:dyDescent="0.25">
      <c r="A1775" s="406"/>
      <c r="B1775" s="212" t="s">
        <v>1278</v>
      </c>
      <c r="C1775" s="363" t="s">
        <v>3681</v>
      </c>
      <c r="D1775" s="121" t="s">
        <v>106</v>
      </c>
      <c r="E1775" s="384">
        <v>505464</v>
      </c>
      <c r="F1775" s="419">
        <v>41839</v>
      </c>
      <c r="G1775" s="34">
        <v>505464</v>
      </c>
      <c r="H1775" s="243">
        <f t="shared" si="27"/>
        <v>0</v>
      </c>
      <c r="I1775" s="121"/>
    </row>
    <row r="1776" spans="1:9" ht="15.75" x14ac:dyDescent="0.25">
      <c r="A1776" s="406"/>
      <c r="B1776" s="212" t="s">
        <v>1487</v>
      </c>
      <c r="C1776" s="363" t="s">
        <v>3681</v>
      </c>
      <c r="D1776" s="214" t="s">
        <v>106</v>
      </c>
      <c r="E1776" s="235">
        <v>156716</v>
      </c>
      <c r="F1776" s="419">
        <v>41839</v>
      </c>
      <c r="G1776" s="44">
        <v>156716</v>
      </c>
      <c r="H1776" s="243">
        <f t="shared" si="27"/>
        <v>0</v>
      </c>
      <c r="I1776" s="214"/>
    </row>
    <row r="1777" spans="1:9" ht="15.75" x14ac:dyDescent="0.25">
      <c r="A1777" s="406"/>
      <c r="B1777" s="212" t="s">
        <v>1543</v>
      </c>
      <c r="C1777" s="363" t="s">
        <v>3681</v>
      </c>
      <c r="D1777" s="214" t="s">
        <v>106</v>
      </c>
      <c r="E1777" s="235">
        <v>24978.5</v>
      </c>
      <c r="F1777" s="419">
        <v>41834</v>
      </c>
      <c r="G1777" s="44">
        <v>24978.5</v>
      </c>
      <c r="H1777" s="243">
        <f t="shared" si="27"/>
        <v>0</v>
      </c>
      <c r="I1777" s="214"/>
    </row>
    <row r="1778" spans="1:9" ht="15.75" x14ac:dyDescent="0.25">
      <c r="A1778" s="406"/>
      <c r="B1778" s="212" t="s">
        <v>1565</v>
      </c>
      <c r="C1778" s="363" t="s">
        <v>3681</v>
      </c>
      <c r="D1778" s="214" t="s">
        <v>106</v>
      </c>
      <c r="E1778" s="235">
        <v>114631</v>
      </c>
      <c r="F1778" s="419">
        <v>41839</v>
      </c>
      <c r="G1778" s="44">
        <v>114631</v>
      </c>
      <c r="H1778" s="243">
        <f t="shared" si="27"/>
        <v>0</v>
      </c>
      <c r="I1778" s="58" t="s">
        <v>65</v>
      </c>
    </row>
    <row r="1779" spans="1:9" ht="15.75" x14ac:dyDescent="0.25">
      <c r="A1779" s="406"/>
      <c r="B1779" s="447" t="s">
        <v>1715</v>
      </c>
      <c r="C1779" s="361" t="s">
        <v>3878</v>
      </c>
      <c r="D1779" s="58" t="s">
        <v>106</v>
      </c>
      <c r="E1779" s="235">
        <v>8837</v>
      </c>
      <c r="F1779" s="425">
        <v>41839</v>
      </c>
      <c r="G1779" s="34">
        <v>8837</v>
      </c>
      <c r="H1779" s="243">
        <f t="shared" si="27"/>
        <v>0</v>
      </c>
      <c r="I1779" s="121"/>
    </row>
    <row r="1780" spans="1:9" ht="15.75" x14ac:dyDescent="0.25">
      <c r="A1780" s="406"/>
      <c r="B1780" s="224" t="s">
        <v>1897</v>
      </c>
      <c r="C1780" s="361" t="s">
        <v>3878</v>
      </c>
      <c r="D1780" s="214" t="s">
        <v>106</v>
      </c>
      <c r="E1780" s="235">
        <v>316750</v>
      </c>
      <c r="F1780" s="419">
        <v>41839</v>
      </c>
      <c r="G1780" s="44">
        <v>316750</v>
      </c>
      <c r="H1780" s="243">
        <f t="shared" si="27"/>
        <v>0</v>
      </c>
      <c r="I1780" s="214"/>
    </row>
    <row r="1781" spans="1:9" ht="15.75" x14ac:dyDescent="0.25">
      <c r="A1781" s="406"/>
      <c r="B1781" s="224" t="s">
        <v>1899</v>
      </c>
      <c r="C1781" s="361" t="s">
        <v>3878</v>
      </c>
      <c r="D1781" s="214" t="s">
        <v>106</v>
      </c>
      <c r="E1781" s="235">
        <v>490602</v>
      </c>
      <c r="F1781" s="419">
        <v>41849</v>
      </c>
      <c r="G1781" s="44">
        <v>490602</v>
      </c>
      <c r="H1781" s="243">
        <f t="shared" si="27"/>
        <v>0</v>
      </c>
      <c r="I1781" s="214"/>
    </row>
    <row r="1782" spans="1:9" ht="15.75" x14ac:dyDescent="0.25">
      <c r="A1782" s="406"/>
      <c r="B1782" s="224" t="s">
        <v>1923</v>
      </c>
      <c r="C1782" s="361" t="s">
        <v>3878</v>
      </c>
      <c r="D1782" s="214" t="s">
        <v>106</v>
      </c>
      <c r="E1782" s="235">
        <v>27217</v>
      </c>
      <c r="F1782" s="419">
        <v>41839</v>
      </c>
      <c r="G1782" s="44">
        <v>27217</v>
      </c>
      <c r="H1782" s="243">
        <f t="shared" si="27"/>
        <v>0</v>
      </c>
      <c r="I1782" s="58"/>
    </row>
    <row r="1783" spans="1:9" ht="15.75" x14ac:dyDescent="0.25">
      <c r="A1783" s="406">
        <v>41836</v>
      </c>
      <c r="B1783" s="224" t="s">
        <v>2122</v>
      </c>
      <c r="C1783" s="361" t="s">
        <v>3878</v>
      </c>
      <c r="D1783" s="214" t="s">
        <v>106</v>
      </c>
      <c r="E1783" s="235">
        <v>173885</v>
      </c>
      <c r="F1783" s="419">
        <v>41839</v>
      </c>
      <c r="G1783" s="44">
        <v>173885</v>
      </c>
      <c r="H1783" s="243">
        <f t="shared" si="27"/>
        <v>0</v>
      </c>
      <c r="I1783" s="214"/>
    </row>
    <row r="1784" spans="1:9" ht="15.75" x14ac:dyDescent="0.25">
      <c r="A1784" s="406"/>
      <c r="B1784" s="224" t="s">
        <v>2161</v>
      </c>
      <c r="C1784" s="361" t="s">
        <v>3878</v>
      </c>
      <c r="D1784" s="214" t="s">
        <v>106</v>
      </c>
      <c r="E1784" s="235">
        <v>22925.759999999998</v>
      </c>
      <c r="F1784" s="419">
        <v>41839</v>
      </c>
      <c r="G1784" s="44">
        <v>22925.759999999998</v>
      </c>
      <c r="H1784" s="243">
        <f t="shared" si="27"/>
        <v>0</v>
      </c>
      <c r="I1784" s="214"/>
    </row>
    <row r="1785" spans="1:9" ht="15.75" x14ac:dyDescent="0.25">
      <c r="A1785" s="406"/>
      <c r="B1785" s="224" t="s">
        <v>2259</v>
      </c>
      <c r="C1785" s="361" t="s">
        <v>3878</v>
      </c>
      <c r="D1785" s="214" t="s">
        <v>106</v>
      </c>
      <c r="E1785" s="235">
        <v>3266</v>
      </c>
      <c r="F1785" s="419">
        <v>41839</v>
      </c>
      <c r="G1785" s="44">
        <v>3266</v>
      </c>
      <c r="H1785" s="243">
        <f t="shared" si="27"/>
        <v>0</v>
      </c>
      <c r="I1785" s="214"/>
    </row>
    <row r="1786" spans="1:9" ht="15.75" x14ac:dyDescent="0.25">
      <c r="A1786" s="406"/>
      <c r="B1786" s="224" t="s">
        <v>2313</v>
      </c>
      <c r="C1786" s="361" t="s">
        <v>3878</v>
      </c>
      <c r="D1786" s="214" t="s">
        <v>106</v>
      </c>
      <c r="E1786" s="235">
        <v>13065.5</v>
      </c>
      <c r="F1786" s="419">
        <v>41849</v>
      </c>
      <c r="G1786" s="44">
        <v>13065.5</v>
      </c>
      <c r="H1786" s="243">
        <f t="shared" si="27"/>
        <v>0</v>
      </c>
      <c r="I1786" s="214" t="s">
        <v>65</v>
      </c>
    </row>
    <row r="1787" spans="1:9" ht="15.75" x14ac:dyDescent="0.25">
      <c r="A1787" s="406"/>
      <c r="B1787" s="224" t="s">
        <v>1199</v>
      </c>
      <c r="C1787" s="361" t="s">
        <v>3878</v>
      </c>
      <c r="D1787" s="214" t="s">
        <v>106</v>
      </c>
      <c r="E1787" s="235">
        <v>18625</v>
      </c>
      <c r="F1787" s="419">
        <v>41844</v>
      </c>
      <c r="G1787" s="44">
        <v>18625</v>
      </c>
      <c r="H1787" s="243">
        <f t="shared" si="27"/>
        <v>0</v>
      </c>
      <c r="I1787" s="214"/>
    </row>
    <row r="1788" spans="1:9" ht="15.75" x14ac:dyDescent="0.25">
      <c r="A1788" s="406"/>
      <c r="B1788" s="224" t="s">
        <v>1297</v>
      </c>
      <c r="C1788" s="361" t="s">
        <v>3878</v>
      </c>
      <c r="D1788" s="214" t="s">
        <v>106</v>
      </c>
      <c r="E1788" s="235">
        <v>147918</v>
      </c>
      <c r="F1788" s="419">
        <v>41844</v>
      </c>
      <c r="G1788" s="44">
        <v>147918</v>
      </c>
      <c r="H1788" s="243">
        <f t="shared" si="27"/>
        <v>0</v>
      </c>
      <c r="I1788" s="214"/>
    </row>
    <row r="1789" spans="1:9" ht="15.75" x14ac:dyDescent="0.25">
      <c r="A1789" s="406"/>
      <c r="B1789" s="224" t="s">
        <v>1299</v>
      </c>
      <c r="C1789" s="361" t="s">
        <v>3878</v>
      </c>
      <c r="D1789" s="214" t="s">
        <v>106</v>
      </c>
      <c r="E1789" s="235">
        <v>201946</v>
      </c>
      <c r="F1789" s="419">
        <v>41844</v>
      </c>
      <c r="G1789" s="44">
        <v>201946</v>
      </c>
      <c r="H1789" s="243">
        <f t="shared" si="27"/>
        <v>0</v>
      </c>
      <c r="I1789" s="214"/>
    </row>
    <row r="1790" spans="1:9" ht="15.75" x14ac:dyDescent="0.25">
      <c r="A1790" s="406"/>
      <c r="B1790" s="224" t="s">
        <v>1300</v>
      </c>
      <c r="C1790" s="361" t="s">
        <v>3878</v>
      </c>
      <c r="D1790" s="214" t="s">
        <v>106</v>
      </c>
      <c r="E1790" s="235">
        <v>510870</v>
      </c>
      <c r="F1790" s="437" t="s">
        <v>4070</v>
      </c>
      <c r="G1790" s="245">
        <v>510870</v>
      </c>
      <c r="H1790" s="243">
        <f t="shared" si="27"/>
        <v>0</v>
      </c>
      <c r="I1790" s="214"/>
    </row>
    <row r="1791" spans="1:9" ht="15.75" x14ac:dyDescent="0.25">
      <c r="A1791" s="406"/>
      <c r="B1791" s="224" t="s">
        <v>1497</v>
      </c>
      <c r="C1791" s="361" t="s">
        <v>3878</v>
      </c>
      <c r="D1791" s="214" t="s">
        <v>106</v>
      </c>
      <c r="E1791" s="235">
        <v>229911.5</v>
      </c>
      <c r="F1791" s="422" t="s">
        <v>4067</v>
      </c>
      <c r="G1791" s="44">
        <v>229911.5</v>
      </c>
      <c r="H1791" s="243">
        <f t="shared" si="27"/>
        <v>0</v>
      </c>
      <c r="I1791" s="214" t="s">
        <v>30</v>
      </c>
    </row>
    <row r="1792" spans="1:9" ht="15.75" x14ac:dyDescent="0.25">
      <c r="A1792" s="414">
        <v>41844</v>
      </c>
      <c r="B1792" s="389" t="s">
        <v>1685</v>
      </c>
      <c r="C1792" s="228" t="s">
        <v>4001</v>
      </c>
      <c r="D1792" s="214" t="s">
        <v>106</v>
      </c>
      <c r="E1792" s="235">
        <v>76076</v>
      </c>
      <c r="F1792" s="419">
        <v>41849</v>
      </c>
      <c r="G1792" s="44">
        <v>76076</v>
      </c>
      <c r="H1792" s="243">
        <f t="shared" si="27"/>
        <v>0</v>
      </c>
      <c r="I1792" s="214"/>
    </row>
    <row r="1793" spans="1:9" ht="15.75" x14ac:dyDescent="0.25">
      <c r="A1793" s="414">
        <v>41844</v>
      </c>
      <c r="B1793" s="389" t="s">
        <v>1687</v>
      </c>
      <c r="C1793" s="228" t="s">
        <v>4001</v>
      </c>
      <c r="D1793" s="214" t="s">
        <v>106</v>
      </c>
      <c r="E1793" s="235">
        <v>197200</v>
      </c>
      <c r="F1793" s="419">
        <v>41849</v>
      </c>
      <c r="G1793" s="44">
        <v>197200</v>
      </c>
      <c r="H1793" s="243">
        <f t="shared" si="27"/>
        <v>0</v>
      </c>
      <c r="I1793" s="214" t="s">
        <v>21</v>
      </c>
    </row>
    <row r="1794" spans="1:9" ht="15.75" x14ac:dyDescent="0.25">
      <c r="A1794" s="414">
        <v>41844</v>
      </c>
      <c r="B1794" s="389" t="s">
        <v>1688</v>
      </c>
      <c r="C1794" s="228" t="s">
        <v>4001</v>
      </c>
      <c r="D1794" s="214" t="s">
        <v>106</v>
      </c>
      <c r="E1794" s="235">
        <v>269450</v>
      </c>
      <c r="F1794" s="419">
        <v>41847</v>
      </c>
      <c r="G1794" s="44">
        <v>269450</v>
      </c>
      <c r="H1794" s="243">
        <f t="shared" si="27"/>
        <v>0</v>
      </c>
      <c r="I1794" s="214" t="s">
        <v>21</v>
      </c>
    </row>
    <row r="1795" spans="1:9" ht="15.75" x14ac:dyDescent="0.25">
      <c r="A1795" s="414">
        <v>41846</v>
      </c>
      <c r="B1795" s="389" t="s">
        <v>1843</v>
      </c>
      <c r="C1795" s="228" t="s">
        <v>4001</v>
      </c>
      <c r="D1795" s="214" t="s">
        <v>106</v>
      </c>
      <c r="E1795" s="235">
        <v>12900</v>
      </c>
      <c r="F1795" s="421">
        <v>41855</v>
      </c>
      <c r="G1795" s="245">
        <v>12900</v>
      </c>
      <c r="H1795" s="243">
        <f t="shared" ref="H1795:H1858" si="28">E1795-G1795</f>
        <v>0</v>
      </c>
      <c r="I1795" s="121"/>
    </row>
    <row r="1796" spans="1:9" ht="15.75" x14ac:dyDescent="0.25">
      <c r="A1796" s="414">
        <v>41846</v>
      </c>
      <c r="B1796" s="389" t="s">
        <v>1878</v>
      </c>
      <c r="C1796" s="228" t="s">
        <v>4001</v>
      </c>
      <c r="D1796" s="214" t="s">
        <v>106</v>
      </c>
      <c r="E1796" s="235">
        <v>522210</v>
      </c>
      <c r="F1796" s="421">
        <v>41858</v>
      </c>
      <c r="G1796" s="245">
        <v>522210</v>
      </c>
      <c r="H1796" s="243">
        <f t="shared" si="28"/>
        <v>0</v>
      </c>
      <c r="I1796" s="121"/>
    </row>
    <row r="1797" spans="1:9" ht="15.75" x14ac:dyDescent="0.25">
      <c r="A1797" s="414">
        <v>41848</v>
      </c>
      <c r="B1797" s="389" t="s">
        <v>1954</v>
      </c>
      <c r="C1797" s="228" t="s">
        <v>4001</v>
      </c>
      <c r="D1797" s="214" t="s">
        <v>106</v>
      </c>
      <c r="E1797" s="235">
        <v>4547.5</v>
      </c>
      <c r="F1797" s="421">
        <v>41855</v>
      </c>
      <c r="G1797" s="245">
        <v>4547.5</v>
      </c>
      <c r="H1797" s="243">
        <f t="shared" si="28"/>
        <v>0</v>
      </c>
      <c r="I1797" s="58" t="s">
        <v>65</v>
      </c>
    </row>
    <row r="1798" spans="1:9" ht="15.75" x14ac:dyDescent="0.25">
      <c r="A1798" s="406">
        <v>41849</v>
      </c>
      <c r="B1798" s="389" t="s">
        <v>2087</v>
      </c>
      <c r="C1798" s="228" t="s">
        <v>4001</v>
      </c>
      <c r="D1798" s="20" t="s">
        <v>106</v>
      </c>
      <c r="E1798" s="239">
        <v>91860</v>
      </c>
      <c r="F1798" s="421">
        <v>41855</v>
      </c>
      <c r="G1798" s="245">
        <v>91860</v>
      </c>
      <c r="H1798" s="243">
        <f t="shared" si="28"/>
        <v>0</v>
      </c>
      <c r="I1798" s="20"/>
    </row>
    <row r="1799" spans="1:9" ht="15.75" x14ac:dyDescent="0.25">
      <c r="A1799" s="406">
        <v>41849</v>
      </c>
      <c r="B1799" s="389" t="s">
        <v>2091</v>
      </c>
      <c r="C1799" s="228" t="s">
        <v>4001</v>
      </c>
      <c r="D1799" s="20" t="s">
        <v>106</v>
      </c>
      <c r="E1799" s="239">
        <v>161680</v>
      </c>
      <c r="F1799" s="421">
        <v>41855</v>
      </c>
      <c r="G1799" s="245">
        <v>161680</v>
      </c>
      <c r="H1799" s="243">
        <f t="shared" si="28"/>
        <v>0</v>
      </c>
      <c r="I1799" s="20"/>
    </row>
    <row r="1800" spans="1:9" ht="15.75" x14ac:dyDescent="0.25">
      <c r="A1800" s="406">
        <v>41851</v>
      </c>
      <c r="B1800" s="389" t="s">
        <v>2212</v>
      </c>
      <c r="C1800" s="228" t="s">
        <v>4001</v>
      </c>
      <c r="D1800" s="20" t="s">
        <v>106</v>
      </c>
      <c r="E1800" s="239">
        <v>172334</v>
      </c>
      <c r="F1800" s="421">
        <v>41855</v>
      </c>
      <c r="G1800" s="245">
        <v>172334</v>
      </c>
      <c r="H1800" s="243">
        <f t="shared" si="28"/>
        <v>0</v>
      </c>
      <c r="I1800" s="18"/>
    </row>
    <row r="1801" spans="1:9" ht="15.75" x14ac:dyDescent="0.25">
      <c r="A1801" s="406">
        <v>41851</v>
      </c>
      <c r="B1801" s="389" t="s">
        <v>2265</v>
      </c>
      <c r="C1801" s="228" t="s">
        <v>4001</v>
      </c>
      <c r="D1801" s="20" t="s">
        <v>106</v>
      </c>
      <c r="E1801" s="239">
        <v>84154.2</v>
      </c>
      <c r="F1801" s="421">
        <v>41855</v>
      </c>
      <c r="G1801" s="245">
        <v>84154.2</v>
      </c>
      <c r="H1801" s="243">
        <f t="shared" si="28"/>
        <v>0</v>
      </c>
      <c r="I1801" s="20" t="s">
        <v>27</v>
      </c>
    </row>
    <row r="1802" spans="1:9" x14ac:dyDescent="0.25">
      <c r="A1802" s="406"/>
      <c r="B1802" s="212" t="s">
        <v>2172</v>
      </c>
      <c r="C1802" s="363" t="s">
        <v>3681</v>
      </c>
      <c r="D1802" s="214" t="s">
        <v>60</v>
      </c>
      <c r="E1802" s="382">
        <v>4497</v>
      </c>
      <c r="F1802" s="421" t="s">
        <v>3817</v>
      </c>
      <c r="G1802" s="44">
        <v>4497</v>
      </c>
      <c r="H1802" s="86">
        <f t="shared" si="28"/>
        <v>0</v>
      </c>
      <c r="I1802" s="214"/>
    </row>
    <row r="1803" spans="1:9" x14ac:dyDescent="0.25">
      <c r="A1803" s="406"/>
      <c r="B1803" s="212" t="s">
        <v>1538</v>
      </c>
      <c r="C1803" s="363" t="s">
        <v>3681</v>
      </c>
      <c r="D1803" s="214" t="s">
        <v>60</v>
      </c>
      <c r="E1803" s="235">
        <v>4116</v>
      </c>
      <c r="F1803" s="421" t="s">
        <v>3872</v>
      </c>
      <c r="G1803" s="44">
        <v>4116</v>
      </c>
      <c r="H1803" s="243">
        <f t="shared" si="28"/>
        <v>0</v>
      </c>
      <c r="I1803" s="214"/>
    </row>
    <row r="1804" spans="1:9" x14ac:dyDescent="0.25">
      <c r="A1804" s="406"/>
      <c r="B1804" s="224" t="s">
        <v>2166</v>
      </c>
      <c r="C1804" s="361" t="s">
        <v>3878</v>
      </c>
      <c r="D1804" s="214" t="s">
        <v>60</v>
      </c>
      <c r="E1804" s="235">
        <v>8280.6</v>
      </c>
      <c r="F1804" s="419">
        <v>41849</v>
      </c>
      <c r="G1804" s="44">
        <v>8280.6</v>
      </c>
      <c r="H1804" s="243">
        <f t="shared" si="28"/>
        <v>0</v>
      </c>
      <c r="I1804" s="214"/>
    </row>
    <row r="1805" spans="1:9" x14ac:dyDescent="0.25">
      <c r="A1805" s="406"/>
      <c r="B1805" s="224" t="s">
        <v>1530</v>
      </c>
      <c r="C1805" s="361" t="s">
        <v>3878</v>
      </c>
      <c r="D1805" s="214" t="s">
        <v>60</v>
      </c>
      <c r="E1805" s="235">
        <v>4173</v>
      </c>
      <c r="F1805" s="419">
        <v>41849</v>
      </c>
      <c r="G1805" s="44">
        <v>4173</v>
      </c>
      <c r="H1805" s="243">
        <f t="shared" si="28"/>
        <v>0</v>
      </c>
      <c r="I1805" s="214"/>
    </row>
    <row r="1806" spans="1:9" ht="15.75" x14ac:dyDescent="0.25">
      <c r="A1806" s="414">
        <v>41850</v>
      </c>
      <c r="B1806" s="389" t="s">
        <v>2182</v>
      </c>
      <c r="C1806" s="228" t="s">
        <v>4001</v>
      </c>
      <c r="D1806" s="214" t="s">
        <v>60</v>
      </c>
      <c r="E1806" s="235">
        <v>1848</v>
      </c>
      <c r="F1806" s="421">
        <v>41853</v>
      </c>
      <c r="G1806" s="245">
        <v>1848</v>
      </c>
      <c r="H1806" s="243">
        <f t="shared" si="28"/>
        <v>0</v>
      </c>
      <c r="I1806" s="214"/>
    </row>
    <row r="1807" spans="1:9" x14ac:dyDescent="0.25">
      <c r="A1807" s="406"/>
      <c r="B1807" s="212" t="s">
        <v>2064</v>
      </c>
      <c r="C1807" s="363" t="s">
        <v>3681</v>
      </c>
      <c r="D1807" s="214" t="s">
        <v>233</v>
      </c>
      <c r="E1807" s="382">
        <v>1608</v>
      </c>
      <c r="F1807" s="419">
        <v>41822</v>
      </c>
      <c r="G1807" s="44">
        <v>1608</v>
      </c>
      <c r="H1807" s="86">
        <f t="shared" si="28"/>
        <v>0</v>
      </c>
      <c r="I1807" s="214" t="s">
        <v>3427</v>
      </c>
    </row>
    <row r="1808" spans="1:9" x14ac:dyDescent="0.25">
      <c r="A1808" s="406"/>
      <c r="B1808" s="212" t="s">
        <v>2276</v>
      </c>
      <c r="C1808" s="363" t="s">
        <v>3681</v>
      </c>
      <c r="D1808" s="214" t="s">
        <v>233</v>
      </c>
      <c r="E1808" s="382">
        <v>768</v>
      </c>
      <c r="F1808" s="419">
        <v>41824</v>
      </c>
      <c r="G1808" s="44">
        <v>768</v>
      </c>
      <c r="H1808" s="243">
        <f t="shared" si="28"/>
        <v>0</v>
      </c>
      <c r="I1808" s="214" t="s">
        <v>217</v>
      </c>
    </row>
    <row r="1809" spans="1:9" x14ac:dyDescent="0.25">
      <c r="A1809" s="406"/>
      <c r="B1809" s="212" t="s">
        <v>1133</v>
      </c>
      <c r="C1809" s="363" t="s">
        <v>3681</v>
      </c>
      <c r="D1809" s="214" t="s">
        <v>233</v>
      </c>
      <c r="E1809" s="382">
        <v>1017.5</v>
      </c>
      <c r="F1809" s="419">
        <v>41825</v>
      </c>
      <c r="G1809" s="44">
        <v>1017.5</v>
      </c>
      <c r="H1809" s="243">
        <f t="shared" si="28"/>
        <v>0</v>
      </c>
      <c r="I1809" s="214" t="s">
        <v>3427</v>
      </c>
    </row>
    <row r="1810" spans="1:9" x14ac:dyDescent="0.25">
      <c r="A1810" s="406"/>
      <c r="B1810" s="212" t="s">
        <v>1224</v>
      </c>
      <c r="C1810" s="363" t="s">
        <v>3681</v>
      </c>
      <c r="D1810" s="214" t="s">
        <v>233</v>
      </c>
      <c r="E1810" s="382">
        <v>797</v>
      </c>
      <c r="F1810" s="419">
        <v>41827</v>
      </c>
      <c r="G1810" s="34">
        <v>797</v>
      </c>
      <c r="H1810" s="243">
        <f t="shared" si="28"/>
        <v>0</v>
      </c>
      <c r="I1810" s="121" t="s">
        <v>217</v>
      </c>
    </row>
    <row r="1811" spans="1:9" x14ac:dyDescent="0.25">
      <c r="A1811" s="406"/>
      <c r="B1811" s="212" t="s">
        <v>1369</v>
      </c>
      <c r="C1811" s="363" t="s">
        <v>3681</v>
      </c>
      <c r="D1811" s="214" t="s">
        <v>233</v>
      </c>
      <c r="E1811" s="235">
        <v>1573</v>
      </c>
      <c r="F1811" s="419">
        <v>41828</v>
      </c>
      <c r="G1811" s="44">
        <v>1573</v>
      </c>
      <c r="H1811" s="243">
        <f t="shared" si="28"/>
        <v>0</v>
      </c>
      <c r="I1811" s="214"/>
    </row>
    <row r="1812" spans="1:9" x14ac:dyDescent="0.25">
      <c r="A1812" s="406"/>
      <c r="B1812" s="212" t="s">
        <v>1464</v>
      </c>
      <c r="C1812" s="363" t="s">
        <v>3681</v>
      </c>
      <c r="D1812" s="214" t="s">
        <v>233</v>
      </c>
      <c r="E1812" s="235">
        <v>1653.6</v>
      </c>
      <c r="F1812" s="419">
        <v>41829</v>
      </c>
      <c r="G1812" s="44">
        <v>1653.6</v>
      </c>
      <c r="H1812" s="243">
        <f t="shared" si="28"/>
        <v>0</v>
      </c>
      <c r="I1812" s="214" t="s">
        <v>217</v>
      </c>
    </row>
    <row r="1813" spans="1:9" x14ac:dyDescent="0.25">
      <c r="A1813" s="406"/>
      <c r="B1813" s="224" t="s">
        <v>1739</v>
      </c>
      <c r="C1813" s="361" t="s">
        <v>3878</v>
      </c>
      <c r="D1813" s="58" t="s">
        <v>233</v>
      </c>
      <c r="E1813" s="235">
        <v>1742</v>
      </c>
      <c r="F1813" s="425">
        <v>41832</v>
      </c>
      <c r="G1813" s="34">
        <v>1742</v>
      </c>
      <c r="H1813" s="243">
        <f t="shared" si="28"/>
        <v>0</v>
      </c>
      <c r="I1813" s="121" t="s">
        <v>217</v>
      </c>
    </row>
    <row r="1814" spans="1:9" x14ac:dyDescent="0.25">
      <c r="A1814" s="406"/>
      <c r="B1814" s="224" t="s">
        <v>1864</v>
      </c>
      <c r="C1814" s="361" t="s">
        <v>3878</v>
      </c>
      <c r="D1814" s="58" t="s">
        <v>233</v>
      </c>
      <c r="E1814" s="235">
        <v>1536</v>
      </c>
      <c r="F1814" s="425">
        <v>41834</v>
      </c>
      <c r="G1814" s="34">
        <v>1536</v>
      </c>
      <c r="H1814" s="243">
        <f t="shared" si="28"/>
        <v>0</v>
      </c>
      <c r="I1814" s="121" t="s">
        <v>162</v>
      </c>
    </row>
    <row r="1815" spans="1:9" x14ac:dyDescent="0.25">
      <c r="A1815" s="406"/>
      <c r="B1815" s="224" t="s">
        <v>1977</v>
      </c>
      <c r="C1815" s="361" t="s">
        <v>3878</v>
      </c>
      <c r="D1815" s="214" t="s">
        <v>233</v>
      </c>
      <c r="E1815" s="235">
        <v>1066</v>
      </c>
      <c r="F1815" s="419">
        <v>41835</v>
      </c>
      <c r="G1815" s="44">
        <v>1066</v>
      </c>
      <c r="H1815" s="243">
        <f t="shared" si="28"/>
        <v>0</v>
      </c>
      <c r="I1815" s="214" t="s">
        <v>30</v>
      </c>
    </row>
    <row r="1816" spans="1:9" x14ac:dyDescent="0.25">
      <c r="A1816" s="406"/>
      <c r="B1816" s="224" t="s">
        <v>1176</v>
      </c>
      <c r="C1816" s="361" t="s">
        <v>3878</v>
      </c>
      <c r="D1816" s="214" t="s">
        <v>233</v>
      </c>
      <c r="E1816" s="235">
        <v>1158</v>
      </c>
      <c r="F1816" s="419">
        <v>41839</v>
      </c>
      <c r="G1816" s="44">
        <v>1158</v>
      </c>
      <c r="H1816" s="243">
        <f t="shared" si="28"/>
        <v>0</v>
      </c>
      <c r="I1816" s="214" t="s">
        <v>27</v>
      </c>
    </row>
    <row r="1817" spans="1:9" x14ac:dyDescent="0.25">
      <c r="A1817" s="406"/>
      <c r="B1817" s="224" t="s">
        <v>1255</v>
      </c>
      <c r="C1817" s="361" t="s">
        <v>3878</v>
      </c>
      <c r="D1817" s="214" t="s">
        <v>233</v>
      </c>
      <c r="E1817" s="235">
        <v>725</v>
      </c>
      <c r="F1817" s="419">
        <v>41841</v>
      </c>
      <c r="G1817" s="44">
        <v>725</v>
      </c>
      <c r="H1817" s="243">
        <f t="shared" si="28"/>
        <v>0</v>
      </c>
      <c r="I1817" s="214" t="s">
        <v>162</v>
      </c>
    </row>
    <row r="1818" spans="1:9" x14ac:dyDescent="0.25">
      <c r="A1818" s="406"/>
      <c r="B1818" s="224" t="s">
        <v>1381</v>
      </c>
      <c r="C1818" s="361" t="s">
        <v>3878</v>
      </c>
      <c r="D1818" s="214" t="s">
        <v>233</v>
      </c>
      <c r="E1818" s="235">
        <v>1546.5</v>
      </c>
      <c r="F1818" s="419">
        <v>41842</v>
      </c>
      <c r="G1818" s="44">
        <v>1546.5</v>
      </c>
      <c r="H1818" s="243">
        <f t="shared" si="28"/>
        <v>0</v>
      </c>
      <c r="I1818" s="214" t="s">
        <v>3978</v>
      </c>
    </row>
    <row r="1819" spans="1:9" x14ac:dyDescent="0.25">
      <c r="A1819" s="406"/>
      <c r="B1819" s="224" t="s">
        <v>1481</v>
      </c>
      <c r="C1819" s="361" t="s">
        <v>3878</v>
      </c>
      <c r="D1819" s="20" t="s">
        <v>233</v>
      </c>
      <c r="E1819" s="239">
        <v>1643.2</v>
      </c>
      <c r="F1819" s="419">
        <v>41843</v>
      </c>
      <c r="G1819" s="44">
        <v>1643.2</v>
      </c>
      <c r="H1819" s="243">
        <f t="shared" si="28"/>
        <v>0</v>
      </c>
      <c r="I1819" s="20" t="s">
        <v>12</v>
      </c>
    </row>
    <row r="1820" spans="1:9" ht="15.75" x14ac:dyDescent="0.25">
      <c r="A1820" s="406">
        <v>41845</v>
      </c>
      <c r="B1820" s="389" t="s">
        <v>1773</v>
      </c>
      <c r="C1820" s="228" t="s">
        <v>4001</v>
      </c>
      <c r="D1820" s="214" t="s">
        <v>233</v>
      </c>
      <c r="E1820" s="235">
        <v>1404</v>
      </c>
      <c r="F1820" s="419">
        <v>41846</v>
      </c>
      <c r="G1820" s="44">
        <v>1404</v>
      </c>
      <c r="H1820" s="243">
        <f t="shared" si="28"/>
        <v>0</v>
      </c>
      <c r="I1820" s="214" t="s">
        <v>12</v>
      </c>
    </row>
    <row r="1821" spans="1:9" ht="15.75" x14ac:dyDescent="0.25">
      <c r="A1821" s="414">
        <v>41846</v>
      </c>
      <c r="B1821" s="389" t="s">
        <v>1853</v>
      </c>
      <c r="C1821" s="228" t="s">
        <v>4001</v>
      </c>
      <c r="D1821" s="214" t="s">
        <v>233</v>
      </c>
      <c r="E1821" s="235">
        <v>1113</v>
      </c>
      <c r="F1821" s="419">
        <v>41848</v>
      </c>
      <c r="G1821" s="44">
        <v>1113</v>
      </c>
      <c r="H1821" s="243">
        <f t="shared" si="28"/>
        <v>0</v>
      </c>
      <c r="I1821" s="121"/>
    </row>
    <row r="1822" spans="1:9" ht="15.75" x14ac:dyDescent="0.25">
      <c r="A1822" s="414">
        <v>41848</v>
      </c>
      <c r="B1822" s="389" t="s">
        <v>2008</v>
      </c>
      <c r="C1822" s="228" t="s">
        <v>4001</v>
      </c>
      <c r="D1822" s="214" t="s">
        <v>233</v>
      </c>
      <c r="E1822" s="235">
        <v>832</v>
      </c>
      <c r="F1822" s="419">
        <v>41849</v>
      </c>
      <c r="G1822" s="44">
        <v>832</v>
      </c>
      <c r="H1822" s="243">
        <f t="shared" si="28"/>
        <v>0</v>
      </c>
      <c r="I1822" s="214" t="s">
        <v>3978</v>
      </c>
    </row>
    <row r="1823" spans="1:9" ht="15.75" x14ac:dyDescent="0.25">
      <c r="A1823" s="406">
        <v>41849</v>
      </c>
      <c r="B1823" s="389" t="s">
        <v>2110</v>
      </c>
      <c r="C1823" s="228" t="s">
        <v>4001</v>
      </c>
      <c r="D1823" s="20" t="s">
        <v>233</v>
      </c>
      <c r="E1823" s="239">
        <v>1269</v>
      </c>
      <c r="F1823" s="419">
        <v>41850</v>
      </c>
      <c r="G1823" s="44">
        <v>1269</v>
      </c>
      <c r="H1823" s="243">
        <f t="shared" si="28"/>
        <v>0</v>
      </c>
      <c r="I1823" s="20" t="s">
        <v>12</v>
      </c>
    </row>
    <row r="1824" spans="1:9" ht="15.75" x14ac:dyDescent="0.25">
      <c r="A1824" s="414">
        <v>41850</v>
      </c>
      <c r="B1824" s="389" t="s">
        <v>2190</v>
      </c>
      <c r="C1824" s="228" t="s">
        <v>4001</v>
      </c>
      <c r="D1824" s="214" t="s">
        <v>233</v>
      </c>
      <c r="E1824" s="235">
        <v>716.5</v>
      </c>
      <c r="F1824" s="419">
        <v>41851</v>
      </c>
      <c r="G1824" s="44">
        <v>716.5</v>
      </c>
      <c r="H1824" s="243">
        <f t="shared" si="28"/>
        <v>0</v>
      </c>
      <c r="I1824" s="214" t="s">
        <v>27</v>
      </c>
    </row>
    <row r="1825" spans="1:9" x14ac:dyDescent="0.25">
      <c r="A1825" s="406"/>
      <c r="B1825" s="212" t="s">
        <v>2171</v>
      </c>
      <c r="C1825" s="363" t="s">
        <v>3681</v>
      </c>
      <c r="D1825" s="214" t="s">
        <v>49</v>
      </c>
      <c r="E1825" s="382">
        <v>232</v>
      </c>
      <c r="F1825" s="419">
        <v>41822</v>
      </c>
      <c r="G1825" s="44">
        <v>232</v>
      </c>
      <c r="H1825" s="86">
        <f t="shared" si="28"/>
        <v>0</v>
      </c>
      <c r="I1825" s="214"/>
    </row>
    <row r="1826" spans="1:9" x14ac:dyDescent="0.25">
      <c r="A1826" s="406"/>
      <c r="B1826" s="212" t="s">
        <v>2282</v>
      </c>
      <c r="C1826" s="363" t="s">
        <v>3681</v>
      </c>
      <c r="D1826" s="214" t="s">
        <v>49</v>
      </c>
      <c r="E1826" s="382">
        <v>309</v>
      </c>
      <c r="F1826" s="419">
        <v>41823</v>
      </c>
      <c r="G1826" s="44">
        <v>309</v>
      </c>
      <c r="H1826" s="243">
        <f t="shared" si="28"/>
        <v>0</v>
      </c>
      <c r="I1826" s="214"/>
    </row>
    <row r="1827" spans="1:9" x14ac:dyDescent="0.25">
      <c r="A1827" s="406"/>
      <c r="B1827" s="212" t="s">
        <v>1379</v>
      </c>
      <c r="C1827" s="363" t="s">
        <v>3681</v>
      </c>
      <c r="D1827" s="214" t="s">
        <v>49</v>
      </c>
      <c r="E1827" s="235">
        <v>457</v>
      </c>
      <c r="F1827" s="419">
        <v>41827</v>
      </c>
      <c r="G1827" s="44">
        <v>457</v>
      </c>
      <c r="H1827" s="243">
        <f t="shared" si="28"/>
        <v>0</v>
      </c>
      <c r="I1827" s="214"/>
    </row>
    <row r="1828" spans="1:9" x14ac:dyDescent="0.25">
      <c r="A1828" s="406"/>
      <c r="B1828" s="224" t="s">
        <v>1789</v>
      </c>
      <c r="C1828" s="361" t="s">
        <v>3878</v>
      </c>
      <c r="D1828" s="58" t="s">
        <v>49</v>
      </c>
      <c r="E1828" s="235">
        <v>1319.6</v>
      </c>
      <c r="F1828" s="419">
        <v>41832</v>
      </c>
      <c r="G1828" s="34">
        <v>1319.6</v>
      </c>
      <c r="H1828" s="243">
        <f t="shared" si="28"/>
        <v>0</v>
      </c>
      <c r="I1828" s="121"/>
    </row>
    <row r="1829" spans="1:9" x14ac:dyDescent="0.25">
      <c r="A1829" s="406"/>
      <c r="B1829" s="224" t="s">
        <v>1851</v>
      </c>
      <c r="C1829" s="361" t="s">
        <v>3878</v>
      </c>
      <c r="D1829" s="58" t="s">
        <v>49</v>
      </c>
      <c r="E1829" s="235">
        <v>3767</v>
      </c>
      <c r="F1829" s="419">
        <v>41832</v>
      </c>
      <c r="G1829" s="34">
        <v>3767</v>
      </c>
      <c r="H1829" s="243">
        <f t="shared" si="28"/>
        <v>0</v>
      </c>
      <c r="I1829" s="121"/>
    </row>
    <row r="1830" spans="1:9" x14ac:dyDescent="0.25">
      <c r="A1830" s="406"/>
      <c r="B1830" s="224" t="s">
        <v>1200</v>
      </c>
      <c r="C1830" s="361" t="s">
        <v>3878</v>
      </c>
      <c r="D1830" s="214" t="s">
        <v>49</v>
      </c>
      <c r="E1830" s="235">
        <v>2260</v>
      </c>
      <c r="F1830" s="419">
        <v>41839</v>
      </c>
      <c r="G1830" s="44">
        <v>2260</v>
      </c>
      <c r="H1830" s="243">
        <f t="shared" si="28"/>
        <v>0</v>
      </c>
      <c r="I1830" s="214"/>
    </row>
    <row r="1831" spans="1:9" ht="15.75" x14ac:dyDescent="0.25">
      <c r="A1831" s="414">
        <v>41844</v>
      </c>
      <c r="B1831" s="389" t="s">
        <v>1634</v>
      </c>
      <c r="C1831" s="228" t="s">
        <v>4001</v>
      </c>
      <c r="D1831" s="214" t="s">
        <v>49</v>
      </c>
      <c r="E1831" s="235">
        <v>297</v>
      </c>
      <c r="F1831" s="419">
        <v>41844</v>
      </c>
      <c r="G1831" s="44">
        <v>297</v>
      </c>
      <c r="H1831" s="243">
        <f t="shared" si="28"/>
        <v>0</v>
      </c>
      <c r="I1831" s="214"/>
    </row>
    <row r="1832" spans="1:9" ht="15.75" x14ac:dyDescent="0.25">
      <c r="A1832" s="406">
        <v>41845</v>
      </c>
      <c r="B1832" s="389" t="s">
        <v>1742</v>
      </c>
      <c r="C1832" s="228" t="s">
        <v>4001</v>
      </c>
      <c r="D1832" s="214" t="s">
        <v>49</v>
      </c>
      <c r="E1832" s="235">
        <v>868</v>
      </c>
      <c r="F1832" s="419">
        <v>41845</v>
      </c>
      <c r="G1832" s="44">
        <v>868</v>
      </c>
      <c r="H1832" s="243">
        <f t="shared" si="28"/>
        <v>0</v>
      </c>
      <c r="I1832" s="214"/>
    </row>
    <row r="1833" spans="1:9" ht="15.75" x14ac:dyDescent="0.25">
      <c r="A1833" s="406">
        <v>41845</v>
      </c>
      <c r="B1833" s="389" t="s">
        <v>1794</v>
      </c>
      <c r="C1833" s="228" t="s">
        <v>4001</v>
      </c>
      <c r="D1833" s="214" t="s">
        <v>49</v>
      </c>
      <c r="E1833" s="235">
        <v>286.39999999999998</v>
      </c>
      <c r="F1833" s="419">
        <v>41845</v>
      </c>
      <c r="G1833" s="44">
        <v>286.39999999999998</v>
      </c>
      <c r="H1833" s="243">
        <f t="shared" si="28"/>
        <v>0</v>
      </c>
      <c r="I1833" s="214"/>
    </row>
    <row r="1834" spans="1:9" ht="15.75" x14ac:dyDescent="0.25">
      <c r="A1834" s="406">
        <v>41847</v>
      </c>
      <c r="B1834" s="389" t="s">
        <v>1895</v>
      </c>
      <c r="C1834" s="228" t="s">
        <v>4001</v>
      </c>
      <c r="D1834" s="214" t="s">
        <v>49</v>
      </c>
      <c r="E1834" s="235">
        <v>1278</v>
      </c>
      <c r="F1834" s="419">
        <v>41847</v>
      </c>
      <c r="G1834" s="44">
        <v>1278</v>
      </c>
      <c r="H1834" s="243">
        <f t="shared" si="28"/>
        <v>0</v>
      </c>
      <c r="I1834" s="121"/>
    </row>
    <row r="1835" spans="1:9" x14ac:dyDescent="0.25">
      <c r="A1835" s="406"/>
      <c r="B1835" s="224" t="s">
        <v>1693</v>
      </c>
      <c r="C1835" s="361" t="s">
        <v>3878</v>
      </c>
      <c r="D1835" s="58" t="s">
        <v>3883</v>
      </c>
      <c r="E1835" s="235">
        <v>4015</v>
      </c>
      <c r="F1835" s="419">
        <v>41831</v>
      </c>
      <c r="G1835" s="34">
        <v>4015</v>
      </c>
      <c r="H1835" s="243">
        <f t="shared" si="28"/>
        <v>0</v>
      </c>
      <c r="I1835" s="121"/>
    </row>
    <row r="1836" spans="1:9" x14ac:dyDescent="0.25">
      <c r="A1836" s="406"/>
      <c r="B1836" s="212" t="s">
        <v>2186</v>
      </c>
      <c r="C1836" s="363" t="s">
        <v>3681</v>
      </c>
      <c r="D1836" s="214" t="s">
        <v>110</v>
      </c>
      <c r="E1836" s="382">
        <v>53313</v>
      </c>
      <c r="F1836" s="419">
        <v>41830</v>
      </c>
      <c r="G1836" s="44">
        <v>53313</v>
      </c>
      <c r="H1836" s="86">
        <f t="shared" si="28"/>
        <v>0</v>
      </c>
      <c r="I1836" s="214" t="s">
        <v>65</v>
      </c>
    </row>
    <row r="1837" spans="1:9" x14ac:dyDescent="0.25">
      <c r="A1837" s="406"/>
      <c r="B1837" s="212" t="s">
        <v>1139</v>
      </c>
      <c r="C1837" s="363" t="s">
        <v>3681</v>
      </c>
      <c r="D1837" s="214" t="s">
        <v>110</v>
      </c>
      <c r="E1837" s="382">
        <v>53095.4</v>
      </c>
      <c r="F1837" s="422" t="s">
        <v>3838</v>
      </c>
      <c r="G1837" s="44">
        <v>53095.4</v>
      </c>
      <c r="H1837" s="243">
        <f t="shared" si="28"/>
        <v>0</v>
      </c>
      <c r="I1837" s="214" t="s">
        <v>21</v>
      </c>
    </row>
    <row r="1838" spans="1:9" x14ac:dyDescent="0.25">
      <c r="A1838" s="406"/>
      <c r="B1838" s="224" t="s">
        <v>1769</v>
      </c>
      <c r="C1838" s="361" t="s">
        <v>3878</v>
      </c>
      <c r="D1838" s="58" t="s">
        <v>110</v>
      </c>
      <c r="E1838" s="235">
        <v>53185.5</v>
      </c>
      <c r="F1838" s="429" t="s">
        <v>3894</v>
      </c>
      <c r="G1838" s="34">
        <v>53185.5</v>
      </c>
      <c r="H1838" s="243">
        <f t="shared" si="28"/>
        <v>0</v>
      </c>
      <c r="I1838" s="121" t="s">
        <v>30</v>
      </c>
    </row>
    <row r="1839" spans="1:9" x14ac:dyDescent="0.25">
      <c r="A1839" s="406"/>
      <c r="B1839" s="224" t="s">
        <v>1850</v>
      </c>
      <c r="C1839" s="361" t="s">
        <v>3878</v>
      </c>
      <c r="D1839" s="58" t="s">
        <v>110</v>
      </c>
      <c r="E1839" s="235">
        <v>52099</v>
      </c>
      <c r="F1839" s="425">
        <v>41841</v>
      </c>
      <c r="G1839" s="34">
        <v>52099</v>
      </c>
      <c r="H1839" s="243">
        <f t="shared" si="28"/>
        <v>0</v>
      </c>
      <c r="I1839" s="121" t="s">
        <v>21</v>
      </c>
    </row>
    <row r="1840" spans="1:9" ht="45.75" x14ac:dyDescent="0.25">
      <c r="A1840" s="406"/>
      <c r="B1840" s="224" t="s">
        <v>2078</v>
      </c>
      <c r="C1840" s="361" t="s">
        <v>3878</v>
      </c>
      <c r="D1840" s="214" t="s">
        <v>110</v>
      </c>
      <c r="E1840" s="235">
        <v>52456</v>
      </c>
      <c r="F1840" s="433" t="s">
        <v>3926</v>
      </c>
      <c r="G1840" s="44">
        <v>52456</v>
      </c>
      <c r="H1840" s="243">
        <f t="shared" si="28"/>
        <v>0</v>
      </c>
      <c r="I1840" s="214" t="s">
        <v>21</v>
      </c>
    </row>
    <row r="1841" spans="1:9" x14ac:dyDescent="0.25">
      <c r="A1841" s="406"/>
      <c r="B1841" s="224" t="s">
        <v>1549</v>
      </c>
      <c r="C1841" s="361" t="s">
        <v>3878</v>
      </c>
      <c r="D1841" s="214" t="s">
        <v>110</v>
      </c>
      <c r="E1841" s="235">
        <v>57101</v>
      </c>
      <c r="F1841" s="421">
        <v>41853</v>
      </c>
      <c r="G1841" s="245">
        <v>57101</v>
      </c>
      <c r="H1841" s="243">
        <f t="shared" si="28"/>
        <v>0</v>
      </c>
      <c r="I1841" s="214" t="s">
        <v>3978</v>
      </c>
    </row>
    <row r="1842" spans="1:9" ht="15.75" x14ac:dyDescent="0.25">
      <c r="A1842" s="406">
        <v>41845</v>
      </c>
      <c r="B1842" s="389" t="s">
        <v>1715</v>
      </c>
      <c r="C1842" s="228" t="s">
        <v>4001</v>
      </c>
      <c r="D1842" s="20" t="s">
        <v>110</v>
      </c>
      <c r="E1842" s="235">
        <v>55175</v>
      </c>
      <c r="F1842" s="421">
        <v>41853</v>
      </c>
      <c r="G1842" s="245">
        <v>55175</v>
      </c>
      <c r="H1842" s="243">
        <f t="shared" si="28"/>
        <v>0</v>
      </c>
      <c r="I1842" s="214" t="s">
        <v>30</v>
      </c>
    </row>
    <row r="1843" spans="1:9" ht="15.75" x14ac:dyDescent="0.25">
      <c r="A1843" s="414">
        <v>41850</v>
      </c>
      <c r="B1843" s="389" t="s">
        <v>2210</v>
      </c>
      <c r="C1843" s="228" t="s">
        <v>4001</v>
      </c>
      <c r="D1843" s="214" t="s">
        <v>110</v>
      </c>
      <c r="E1843" s="235">
        <v>54268</v>
      </c>
      <c r="F1843" s="434" t="s">
        <v>4045</v>
      </c>
      <c r="G1843" s="245">
        <v>54268</v>
      </c>
      <c r="H1843" s="243">
        <f t="shared" si="28"/>
        <v>0</v>
      </c>
      <c r="I1843" s="214" t="s">
        <v>30</v>
      </c>
    </row>
    <row r="1844" spans="1:9" x14ac:dyDescent="0.25">
      <c r="A1844" s="406"/>
      <c r="B1844" s="212" t="s">
        <v>2081</v>
      </c>
      <c r="C1844" s="363" t="s">
        <v>3681</v>
      </c>
      <c r="D1844" s="214" t="s">
        <v>2709</v>
      </c>
      <c r="E1844" s="382">
        <v>976</v>
      </c>
      <c r="F1844" s="419">
        <v>41822</v>
      </c>
      <c r="G1844" s="44">
        <v>976</v>
      </c>
      <c r="H1844" s="86">
        <f t="shared" si="28"/>
        <v>0</v>
      </c>
      <c r="I1844" s="214" t="s">
        <v>3427</v>
      </c>
    </row>
    <row r="1845" spans="1:9" x14ac:dyDescent="0.25">
      <c r="A1845" s="406"/>
      <c r="B1845" s="212" t="s">
        <v>2073</v>
      </c>
      <c r="C1845" s="363" t="s">
        <v>3681</v>
      </c>
      <c r="D1845" s="214" t="s">
        <v>59</v>
      </c>
      <c r="E1845" s="382">
        <v>31488</v>
      </c>
      <c r="F1845" s="421" t="s">
        <v>3801</v>
      </c>
      <c r="G1845" s="44">
        <v>31488</v>
      </c>
      <c r="H1845" s="86">
        <f t="shared" si="28"/>
        <v>0</v>
      </c>
      <c r="I1845" s="214"/>
    </row>
    <row r="1846" spans="1:9" x14ac:dyDescent="0.25">
      <c r="A1846" s="406"/>
      <c r="B1846" s="212" t="s">
        <v>1291</v>
      </c>
      <c r="C1846" s="363" t="s">
        <v>3681</v>
      </c>
      <c r="D1846" s="214" t="s">
        <v>59</v>
      </c>
      <c r="E1846" s="382">
        <v>16032</v>
      </c>
      <c r="F1846" s="421" t="s">
        <v>3844</v>
      </c>
      <c r="G1846" s="44">
        <v>16032</v>
      </c>
      <c r="H1846" s="243">
        <f t="shared" si="28"/>
        <v>0</v>
      </c>
      <c r="I1846" s="214" t="s">
        <v>21</v>
      </c>
    </row>
    <row r="1847" spans="1:9" x14ac:dyDescent="0.25">
      <c r="A1847" s="406"/>
      <c r="B1847" s="224" t="s">
        <v>1713</v>
      </c>
      <c r="C1847" s="361" t="s">
        <v>3878</v>
      </c>
      <c r="D1847" s="58" t="s">
        <v>59</v>
      </c>
      <c r="E1847" s="235">
        <v>22712</v>
      </c>
      <c r="F1847" s="426" t="s">
        <v>3886</v>
      </c>
      <c r="G1847" s="34">
        <v>22712</v>
      </c>
      <c r="H1847" s="243">
        <f t="shared" si="28"/>
        <v>0</v>
      </c>
      <c r="I1847" s="121" t="s">
        <v>21</v>
      </c>
    </row>
    <row r="1848" spans="1:9" x14ac:dyDescent="0.25">
      <c r="A1848" s="406"/>
      <c r="B1848" s="224" t="s">
        <v>1718</v>
      </c>
      <c r="C1848" s="361" t="s">
        <v>3878</v>
      </c>
      <c r="D1848" s="58" t="s">
        <v>59</v>
      </c>
      <c r="E1848" s="235">
        <v>4075</v>
      </c>
      <c r="F1848" s="426" t="s">
        <v>3886</v>
      </c>
      <c r="G1848" s="34">
        <v>4075</v>
      </c>
      <c r="H1848" s="243">
        <f t="shared" si="28"/>
        <v>0</v>
      </c>
      <c r="I1848" s="121"/>
    </row>
    <row r="1849" spans="1:9" x14ac:dyDescent="0.25">
      <c r="A1849" s="406"/>
      <c r="B1849" s="224" t="s">
        <v>2032</v>
      </c>
      <c r="C1849" s="361" t="s">
        <v>3878</v>
      </c>
      <c r="D1849" s="214" t="s">
        <v>59</v>
      </c>
      <c r="E1849" s="235">
        <v>19126</v>
      </c>
      <c r="F1849" s="421" t="s">
        <v>3922</v>
      </c>
      <c r="G1849" s="44">
        <v>19126</v>
      </c>
      <c r="H1849" s="243">
        <f t="shared" si="28"/>
        <v>0</v>
      </c>
      <c r="I1849" s="214"/>
    </row>
    <row r="1850" spans="1:9" x14ac:dyDescent="0.25">
      <c r="A1850" s="406"/>
      <c r="B1850" s="224" t="s">
        <v>1573</v>
      </c>
      <c r="C1850" s="361" t="s">
        <v>3878</v>
      </c>
      <c r="D1850" s="214" t="s">
        <v>59</v>
      </c>
      <c r="E1850" s="235">
        <v>37959</v>
      </c>
      <c r="F1850" s="421" t="s">
        <v>3998</v>
      </c>
      <c r="G1850" s="44">
        <v>37959</v>
      </c>
      <c r="H1850" s="243">
        <f t="shared" si="28"/>
        <v>0</v>
      </c>
      <c r="I1850" s="214" t="s">
        <v>21</v>
      </c>
    </row>
    <row r="1851" spans="1:9" ht="15.75" x14ac:dyDescent="0.25">
      <c r="A1851" s="406">
        <v>41847</v>
      </c>
      <c r="B1851" s="389" t="s">
        <v>1909</v>
      </c>
      <c r="C1851" s="228" t="s">
        <v>4001</v>
      </c>
      <c r="D1851" s="214" t="s">
        <v>59</v>
      </c>
      <c r="E1851" s="235">
        <v>2610.6</v>
      </c>
      <c r="F1851" s="419">
        <v>41848</v>
      </c>
      <c r="G1851" s="44">
        <v>2610.6</v>
      </c>
      <c r="H1851" s="243">
        <f t="shared" si="28"/>
        <v>0</v>
      </c>
      <c r="I1851" s="214"/>
    </row>
    <row r="1852" spans="1:9" ht="15.75" x14ac:dyDescent="0.25">
      <c r="A1852" s="414">
        <v>41848</v>
      </c>
      <c r="B1852" s="389" t="s">
        <v>1996</v>
      </c>
      <c r="C1852" s="228" t="s">
        <v>4001</v>
      </c>
      <c r="D1852" s="214" t="s">
        <v>59</v>
      </c>
      <c r="E1852" s="235">
        <v>22101</v>
      </c>
      <c r="F1852" s="419">
        <v>41848</v>
      </c>
      <c r="G1852" s="44">
        <v>22101</v>
      </c>
      <c r="H1852" s="243">
        <f t="shared" si="28"/>
        <v>0</v>
      </c>
      <c r="I1852" s="214" t="s">
        <v>21</v>
      </c>
    </row>
    <row r="1853" spans="1:9" ht="15.75" x14ac:dyDescent="0.25">
      <c r="A1853" s="406">
        <v>41851</v>
      </c>
      <c r="B1853" s="389" t="s">
        <v>2253</v>
      </c>
      <c r="C1853" s="228" t="s">
        <v>4001</v>
      </c>
      <c r="D1853" s="20" t="s">
        <v>59</v>
      </c>
      <c r="E1853" s="239">
        <v>2387</v>
      </c>
      <c r="F1853" s="421">
        <v>41853</v>
      </c>
      <c r="G1853" s="245">
        <v>2387</v>
      </c>
      <c r="H1853" s="243">
        <f t="shared" si="28"/>
        <v>0</v>
      </c>
      <c r="I1853" s="20" t="s">
        <v>21</v>
      </c>
    </row>
    <row r="1854" spans="1:9" x14ac:dyDescent="0.25">
      <c r="A1854" s="406"/>
      <c r="B1854" s="212" t="s">
        <v>2051</v>
      </c>
      <c r="C1854" s="363" t="s">
        <v>3681</v>
      </c>
      <c r="D1854" s="214" t="s">
        <v>183</v>
      </c>
      <c r="E1854" s="382">
        <v>8167</v>
      </c>
      <c r="F1854" s="419">
        <v>41822</v>
      </c>
      <c r="G1854" s="44">
        <v>8167</v>
      </c>
      <c r="H1854" s="86">
        <f t="shared" si="28"/>
        <v>0</v>
      </c>
      <c r="I1854" s="214" t="s">
        <v>12</v>
      </c>
    </row>
    <row r="1855" spans="1:9" x14ac:dyDescent="0.25">
      <c r="A1855" s="406"/>
      <c r="B1855" s="212" t="s">
        <v>2328</v>
      </c>
      <c r="C1855" s="363" t="s">
        <v>3681</v>
      </c>
      <c r="D1855" s="214" t="s">
        <v>183</v>
      </c>
      <c r="E1855" s="382">
        <v>10032</v>
      </c>
      <c r="F1855" s="419">
        <v>41824</v>
      </c>
      <c r="G1855" s="44">
        <v>10032</v>
      </c>
      <c r="H1855" s="243">
        <f t="shared" si="28"/>
        <v>0</v>
      </c>
      <c r="I1855" s="214" t="s">
        <v>12</v>
      </c>
    </row>
    <row r="1856" spans="1:9" x14ac:dyDescent="0.25">
      <c r="A1856" s="406"/>
      <c r="B1856" s="224" t="s">
        <v>2221</v>
      </c>
      <c r="C1856" s="361" t="s">
        <v>3878</v>
      </c>
      <c r="D1856" s="214" t="s">
        <v>183</v>
      </c>
      <c r="E1856" s="235">
        <v>44898</v>
      </c>
      <c r="F1856" s="419">
        <v>41839</v>
      </c>
      <c r="G1856" s="44">
        <v>44898</v>
      </c>
      <c r="H1856" s="243">
        <f t="shared" si="28"/>
        <v>0</v>
      </c>
      <c r="I1856" s="214" t="s">
        <v>30</v>
      </c>
    </row>
    <row r="1857" spans="1:9" x14ac:dyDescent="0.25">
      <c r="A1857" s="406"/>
      <c r="B1857" s="224" t="s">
        <v>2333</v>
      </c>
      <c r="C1857" s="361" t="s">
        <v>3878</v>
      </c>
      <c r="D1857" s="214" t="s">
        <v>183</v>
      </c>
      <c r="E1857" s="235">
        <v>79998</v>
      </c>
      <c r="F1857" s="419">
        <v>41839</v>
      </c>
      <c r="G1857" s="44">
        <v>79998</v>
      </c>
      <c r="H1857" s="243">
        <f t="shared" si="28"/>
        <v>0</v>
      </c>
      <c r="I1857" s="214" t="s">
        <v>30</v>
      </c>
    </row>
    <row r="1858" spans="1:9" x14ac:dyDescent="0.25">
      <c r="A1858" s="406"/>
      <c r="B1858" s="224" t="s">
        <v>1201</v>
      </c>
      <c r="C1858" s="361" t="s">
        <v>3878</v>
      </c>
      <c r="D1858" s="214" t="s">
        <v>183</v>
      </c>
      <c r="E1858" s="235">
        <v>72991</v>
      </c>
      <c r="F1858" s="419">
        <v>41839</v>
      </c>
      <c r="G1858" s="44">
        <v>72991</v>
      </c>
      <c r="H1858" s="243">
        <f t="shared" si="28"/>
        <v>0</v>
      </c>
      <c r="I1858" s="214" t="s">
        <v>30</v>
      </c>
    </row>
    <row r="1859" spans="1:9" x14ac:dyDescent="0.25">
      <c r="A1859" s="406"/>
      <c r="B1859" s="224" t="s">
        <v>1347</v>
      </c>
      <c r="C1859" s="361" t="s">
        <v>3878</v>
      </c>
      <c r="D1859" s="214" t="s">
        <v>183</v>
      </c>
      <c r="E1859" s="235">
        <v>45269</v>
      </c>
      <c r="F1859" s="419">
        <v>41842</v>
      </c>
      <c r="G1859" s="44">
        <v>45269</v>
      </c>
      <c r="H1859" s="243">
        <f t="shared" ref="H1859:H1922" si="29">E1859-G1859</f>
        <v>0</v>
      </c>
      <c r="I1859" s="214" t="s">
        <v>30</v>
      </c>
    </row>
    <row r="1860" spans="1:9" x14ac:dyDescent="0.25">
      <c r="A1860" s="406"/>
      <c r="B1860" s="224" t="s">
        <v>1442</v>
      </c>
      <c r="C1860" s="361" t="s">
        <v>3878</v>
      </c>
      <c r="D1860" s="20" t="s">
        <v>183</v>
      </c>
      <c r="E1860" s="239">
        <v>52387</v>
      </c>
      <c r="F1860" s="419">
        <v>41842</v>
      </c>
      <c r="G1860" s="44">
        <v>52387</v>
      </c>
      <c r="H1860" s="243">
        <f t="shared" si="29"/>
        <v>0</v>
      </c>
      <c r="I1860" s="20" t="s">
        <v>30</v>
      </c>
    </row>
    <row r="1861" spans="1:9" x14ac:dyDescent="0.25">
      <c r="A1861" s="406"/>
      <c r="B1861" s="224" t="s">
        <v>1538</v>
      </c>
      <c r="C1861" s="361" t="s">
        <v>3878</v>
      </c>
      <c r="D1861" s="214" t="s">
        <v>183</v>
      </c>
      <c r="E1861" s="235">
        <v>49919</v>
      </c>
      <c r="F1861" s="419">
        <v>41844</v>
      </c>
      <c r="G1861" s="44">
        <v>49919</v>
      </c>
      <c r="H1861" s="243">
        <f t="shared" si="29"/>
        <v>0</v>
      </c>
      <c r="I1861" s="214" t="s">
        <v>3978</v>
      </c>
    </row>
    <row r="1862" spans="1:9" ht="15.75" x14ac:dyDescent="0.25">
      <c r="A1862" s="414">
        <v>41846</v>
      </c>
      <c r="B1862" s="389" t="s">
        <v>1833</v>
      </c>
      <c r="C1862" s="228" t="s">
        <v>4001</v>
      </c>
      <c r="D1862" s="20" t="s">
        <v>183</v>
      </c>
      <c r="E1862" s="235">
        <v>41171</v>
      </c>
      <c r="F1862" s="419">
        <v>41850</v>
      </c>
      <c r="G1862" s="44">
        <v>41171</v>
      </c>
      <c r="H1862" s="243">
        <f t="shared" si="29"/>
        <v>0</v>
      </c>
      <c r="I1862" s="214"/>
    </row>
    <row r="1863" spans="1:9" ht="15.75" x14ac:dyDescent="0.25">
      <c r="A1863" s="406">
        <v>41851</v>
      </c>
      <c r="B1863" s="389" t="s">
        <v>2246</v>
      </c>
      <c r="C1863" s="228" t="s">
        <v>4001</v>
      </c>
      <c r="D1863" s="20" t="s">
        <v>183</v>
      </c>
      <c r="E1863" s="239">
        <v>16225.5</v>
      </c>
      <c r="F1863" s="421">
        <v>41852</v>
      </c>
      <c r="G1863" s="245">
        <v>16225.5</v>
      </c>
      <c r="H1863" s="243">
        <f t="shared" si="29"/>
        <v>0</v>
      </c>
      <c r="I1863" s="20" t="s">
        <v>30</v>
      </c>
    </row>
    <row r="1864" spans="1:9" x14ac:dyDescent="0.25">
      <c r="A1864" s="406"/>
      <c r="B1864" s="212" t="s">
        <v>1183</v>
      </c>
      <c r="C1864" s="363" t="s">
        <v>3681</v>
      </c>
      <c r="D1864" s="214" t="s">
        <v>54</v>
      </c>
      <c r="E1864" s="382">
        <v>12303.2</v>
      </c>
      <c r="F1864" s="419">
        <v>41828</v>
      </c>
      <c r="G1864" s="44">
        <v>12303.2</v>
      </c>
      <c r="H1864" s="243">
        <f t="shared" si="29"/>
        <v>0</v>
      </c>
      <c r="I1864" s="121" t="s">
        <v>12</v>
      </c>
    </row>
    <row r="1865" spans="1:9" x14ac:dyDescent="0.25">
      <c r="A1865" s="406"/>
      <c r="B1865" s="212" t="s">
        <v>1341</v>
      </c>
      <c r="C1865" s="363" t="s">
        <v>3681</v>
      </c>
      <c r="D1865" s="214" t="s">
        <v>54</v>
      </c>
      <c r="E1865" s="235">
        <v>7179.7</v>
      </c>
      <c r="F1865" s="419">
        <v>41828</v>
      </c>
      <c r="G1865" s="44">
        <v>7179.7</v>
      </c>
      <c r="H1865" s="243">
        <f t="shared" si="29"/>
        <v>0</v>
      </c>
      <c r="I1865" s="214"/>
    </row>
    <row r="1866" spans="1:9" x14ac:dyDescent="0.25">
      <c r="A1866" s="406"/>
      <c r="B1866" s="212" t="s">
        <v>1429</v>
      </c>
      <c r="C1866" s="363" t="s">
        <v>3681</v>
      </c>
      <c r="D1866" s="214" t="s">
        <v>54</v>
      </c>
      <c r="E1866" s="235">
        <v>6502.2</v>
      </c>
      <c r="F1866" s="419">
        <v>41828</v>
      </c>
      <c r="G1866" s="44">
        <v>6502.2</v>
      </c>
      <c r="H1866" s="243">
        <f t="shared" si="29"/>
        <v>0</v>
      </c>
      <c r="I1866" s="214" t="s">
        <v>12</v>
      </c>
    </row>
    <row r="1867" spans="1:9" x14ac:dyDescent="0.25">
      <c r="A1867" s="406"/>
      <c r="B1867" s="212" t="s">
        <v>1605</v>
      </c>
      <c r="C1867" s="363" t="s">
        <v>3681</v>
      </c>
      <c r="D1867" s="214" t="s">
        <v>54</v>
      </c>
      <c r="E1867" s="235">
        <v>8575.5</v>
      </c>
      <c r="F1867" s="419">
        <v>41830</v>
      </c>
      <c r="G1867" s="44">
        <v>8575.5</v>
      </c>
      <c r="H1867" s="243">
        <f t="shared" si="29"/>
        <v>0</v>
      </c>
      <c r="I1867" s="214" t="s">
        <v>12</v>
      </c>
    </row>
    <row r="1868" spans="1:9" x14ac:dyDescent="0.25">
      <c r="A1868" s="406"/>
      <c r="B1868" s="212" t="s">
        <v>1606</v>
      </c>
      <c r="C1868" s="363" t="s">
        <v>3681</v>
      </c>
      <c r="D1868" s="214" t="s">
        <v>54</v>
      </c>
      <c r="E1868" s="235">
        <v>2962.4</v>
      </c>
      <c r="F1868" s="419">
        <v>41830</v>
      </c>
      <c r="G1868" s="44">
        <v>2962.4</v>
      </c>
      <c r="H1868" s="243">
        <f t="shared" si="29"/>
        <v>0</v>
      </c>
      <c r="I1868" s="214" t="s">
        <v>12</v>
      </c>
    </row>
    <row r="1869" spans="1:9" x14ac:dyDescent="0.25">
      <c r="A1869" s="406"/>
      <c r="B1869" s="224" t="s">
        <v>1820</v>
      </c>
      <c r="C1869" s="361" t="s">
        <v>3878</v>
      </c>
      <c r="D1869" s="58" t="s">
        <v>54</v>
      </c>
      <c r="E1869" s="235">
        <v>6972</v>
      </c>
      <c r="F1869" s="425">
        <v>41841</v>
      </c>
      <c r="G1869" s="34">
        <v>6972</v>
      </c>
      <c r="H1869" s="243">
        <f t="shared" si="29"/>
        <v>0</v>
      </c>
      <c r="I1869" s="121" t="s">
        <v>30</v>
      </c>
    </row>
    <row r="1870" spans="1:9" x14ac:dyDescent="0.25">
      <c r="A1870" s="406"/>
      <c r="B1870" s="224" t="s">
        <v>1968</v>
      </c>
      <c r="C1870" s="361" t="s">
        <v>3878</v>
      </c>
      <c r="D1870" s="214" t="s">
        <v>54</v>
      </c>
      <c r="E1870" s="235">
        <v>48121.5</v>
      </c>
      <c r="F1870" s="419">
        <v>41835</v>
      </c>
      <c r="G1870" s="44">
        <v>48121.5</v>
      </c>
      <c r="H1870" s="243">
        <f t="shared" si="29"/>
        <v>0</v>
      </c>
      <c r="I1870" s="214" t="s">
        <v>21</v>
      </c>
    </row>
    <row r="1871" spans="1:9" x14ac:dyDescent="0.25">
      <c r="A1871" s="406"/>
      <c r="B1871" s="224" t="s">
        <v>2033</v>
      </c>
      <c r="C1871" s="361" t="s">
        <v>3878</v>
      </c>
      <c r="D1871" s="214" t="s">
        <v>54</v>
      </c>
      <c r="E1871" s="235">
        <v>40677</v>
      </c>
      <c r="F1871" s="419">
        <v>41835</v>
      </c>
      <c r="G1871" s="44">
        <v>40677</v>
      </c>
      <c r="H1871" s="243">
        <f t="shared" si="29"/>
        <v>0</v>
      </c>
      <c r="I1871" s="214" t="s">
        <v>30</v>
      </c>
    </row>
    <row r="1872" spans="1:9" x14ac:dyDescent="0.25">
      <c r="A1872" s="406"/>
      <c r="B1872" s="224" t="s">
        <v>2181</v>
      </c>
      <c r="C1872" s="361" t="s">
        <v>3878</v>
      </c>
      <c r="D1872" s="214" t="s">
        <v>54</v>
      </c>
      <c r="E1872" s="235">
        <v>1648</v>
      </c>
      <c r="F1872" s="419">
        <v>41837</v>
      </c>
      <c r="G1872" s="44">
        <v>1648</v>
      </c>
      <c r="H1872" s="243">
        <f t="shared" si="29"/>
        <v>0</v>
      </c>
      <c r="I1872" s="214" t="s">
        <v>30</v>
      </c>
    </row>
    <row r="1873" spans="1:9" x14ac:dyDescent="0.25">
      <c r="A1873" s="406"/>
      <c r="B1873" s="224" t="s">
        <v>1257</v>
      </c>
      <c r="C1873" s="361" t="s">
        <v>3878</v>
      </c>
      <c r="D1873" s="214" t="s">
        <v>54</v>
      </c>
      <c r="E1873" s="235">
        <v>8846.5</v>
      </c>
      <c r="F1873" s="419">
        <v>41839</v>
      </c>
      <c r="G1873" s="44">
        <v>8846.5</v>
      </c>
      <c r="H1873" s="243">
        <f t="shared" si="29"/>
        <v>0</v>
      </c>
      <c r="I1873" s="214"/>
    </row>
    <row r="1874" spans="1:9" ht="15.75" x14ac:dyDescent="0.25">
      <c r="A1874" s="406">
        <v>41845</v>
      </c>
      <c r="B1874" s="389" t="s">
        <v>1737</v>
      </c>
      <c r="C1874" s="228" t="s">
        <v>4001</v>
      </c>
      <c r="D1874" s="20" t="s">
        <v>54</v>
      </c>
      <c r="E1874" s="235">
        <v>10218.15</v>
      </c>
      <c r="F1874" s="419">
        <v>41846</v>
      </c>
      <c r="G1874" s="44">
        <v>10218.15</v>
      </c>
      <c r="H1874" s="243">
        <f t="shared" si="29"/>
        <v>0</v>
      </c>
      <c r="I1874" s="214" t="s">
        <v>30</v>
      </c>
    </row>
    <row r="1875" spans="1:9" ht="15.75" x14ac:dyDescent="0.25">
      <c r="A1875" s="406">
        <v>41849</v>
      </c>
      <c r="B1875" s="389" t="s">
        <v>2060</v>
      </c>
      <c r="C1875" s="228" t="s">
        <v>4001</v>
      </c>
      <c r="D1875" s="20" t="s">
        <v>54</v>
      </c>
      <c r="E1875" s="239">
        <v>9217.5</v>
      </c>
      <c r="F1875" s="419">
        <v>41849</v>
      </c>
      <c r="G1875" s="44">
        <v>9217.5</v>
      </c>
      <c r="H1875" s="243">
        <f t="shared" si="29"/>
        <v>0</v>
      </c>
      <c r="I1875" s="20" t="s">
        <v>30</v>
      </c>
    </row>
    <row r="1876" spans="1:9" x14ac:dyDescent="0.25">
      <c r="A1876" s="406"/>
      <c r="B1876" s="224" t="s">
        <v>2067</v>
      </c>
      <c r="C1876" s="361" t="s">
        <v>3878</v>
      </c>
      <c r="D1876" s="214" t="s">
        <v>24</v>
      </c>
      <c r="E1876" s="235">
        <v>1033</v>
      </c>
      <c r="F1876" s="419">
        <v>41835</v>
      </c>
      <c r="G1876" s="44">
        <v>1033</v>
      </c>
      <c r="H1876" s="243">
        <f t="shared" si="29"/>
        <v>0</v>
      </c>
      <c r="I1876" s="214"/>
    </row>
    <row r="1877" spans="1:9" x14ac:dyDescent="0.25">
      <c r="A1877" s="406"/>
      <c r="B1877" s="212" t="s">
        <v>2243</v>
      </c>
      <c r="C1877" s="363" t="s">
        <v>3681</v>
      </c>
      <c r="D1877" s="214" t="s">
        <v>12</v>
      </c>
      <c r="E1877" s="382">
        <v>673</v>
      </c>
      <c r="F1877" s="419">
        <v>41823</v>
      </c>
      <c r="G1877" s="44">
        <v>673</v>
      </c>
      <c r="H1877" s="86">
        <f t="shared" si="29"/>
        <v>0</v>
      </c>
      <c r="I1877" s="214"/>
    </row>
    <row r="1878" spans="1:9" x14ac:dyDescent="0.25">
      <c r="A1878" s="406"/>
      <c r="B1878" s="212" t="s">
        <v>2325</v>
      </c>
      <c r="C1878" s="363" t="s">
        <v>3681</v>
      </c>
      <c r="D1878" s="214" t="s">
        <v>12</v>
      </c>
      <c r="E1878" s="382">
        <v>44785</v>
      </c>
      <c r="F1878" s="419">
        <v>41824</v>
      </c>
      <c r="G1878" s="44">
        <v>44785</v>
      </c>
      <c r="H1878" s="243">
        <f t="shared" si="29"/>
        <v>0</v>
      </c>
      <c r="I1878" s="214"/>
    </row>
    <row r="1879" spans="1:9" x14ac:dyDescent="0.25">
      <c r="A1879" s="406"/>
      <c r="B1879" s="212" t="s">
        <v>1192</v>
      </c>
      <c r="C1879" s="363" t="s">
        <v>3681</v>
      </c>
      <c r="D1879" s="214" t="s">
        <v>12</v>
      </c>
      <c r="E1879" s="382">
        <v>268</v>
      </c>
      <c r="F1879" s="419">
        <v>41825</v>
      </c>
      <c r="G1879" s="44">
        <v>268</v>
      </c>
      <c r="H1879" s="243">
        <f t="shared" si="29"/>
        <v>0</v>
      </c>
      <c r="I1879" s="121"/>
    </row>
    <row r="1880" spans="1:9" x14ac:dyDescent="0.25">
      <c r="A1880" s="406"/>
      <c r="B1880" s="212" t="s">
        <v>1502</v>
      </c>
      <c r="C1880" s="363" t="s">
        <v>3681</v>
      </c>
      <c r="D1880" s="214" t="s">
        <v>12</v>
      </c>
      <c r="E1880" s="235">
        <v>20238</v>
      </c>
      <c r="F1880" s="419">
        <v>41829</v>
      </c>
      <c r="G1880" s="44">
        <v>20238</v>
      </c>
      <c r="H1880" s="243">
        <f t="shared" si="29"/>
        <v>0</v>
      </c>
      <c r="I1880" s="214"/>
    </row>
    <row r="1881" spans="1:9" x14ac:dyDescent="0.25">
      <c r="A1881" s="406"/>
      <c r="B1881" s="212" t="s">
        <v>1505</v>
      </c>
      <c r="C1881" s="363" t="s">
        <v>3681</v>
      </c>
      <c r="D1881" s="214" t="s">
        <v>12</v>
      </c>
      <c r="E1881" s="235">
        <v>399</v>
      </c>
      <c r="F1881" s="419">
        <v>41829</v>
      </c>
      <c r="G1881" s="44">
        <v>399</v>
      </c>
      <c r="H1881" s="243">
        <f t="shared" si="29"/>
        <v>0</v>
      </c>
      <c r="I1881" s="214"/>
    </row>
    <row r="1882" spans="1:9" x14ac:dyDescent="0.25">
      <c r="A1882" s="406"/>
      <c r="B1882" s="224" t="s">
        <v>1707</v>
      </c>
      <c r="C1882" s="361" t="s">
        <v>3878</v>
      </c>
      <c r="D1882" s="58" t="s">
        <v>12</v>
      </c>
      <c r="E1882" s="235">
        <v>44840</v>
      </c>
      <c r="F1882" s="419">
        <v>41831</v>
      </c>
      <c r="G1882" s="34">
        <v>44840</v>
      </c>
      <c r="H1882" s="243">
        <f t="shared" si="29"/>
        <v>0</v>
      </c>
      <c r="I1882" s="121"/>
    </row>
    <row r="1883" spans="1:9" x14ac:dyDescent="0.25">
      <c r="A1883" s="406"/>
      <c r="B1883" s="224" t="s">
        <v>1802</v>
      </c>
      <c r="C1883" s="361" t="s">
        <v>3878</v>
      </c>
      <c r="D1883" s="58" t="s">
        <v>12</v>
      </c>
      <c r="E1883" s="235">
        <v>451</v>
      </c>
      <c r="F1883" s="419">
        <v>41832</v>
      </c>
      <c r="G1883" s="34">
        <v>451</v>
      </c>
      <c r="H1883" s="243">
        <f t="shared" si="29"/>
        <v>0</v>
      </c>
      <c r="I1883" s="121"/>
    </row>
    <row r="1884" spans="1:9" x14ac:dyDescent="0.25">
      <c r="A1884" s="406"/>
      <c r="B1884" s="224" t="s">
        <v>1190</v>
      </c>
      <c r="C1884" s="361" t="s">
        <v>3878</v>
      </c>
      <c r="D1884" s="214" t="s">
        <v>12</v>
      </c>
      <c r="E1884" s="235">
        <v>374</v>
      </c>
      <c r="F1884" s="419">
        <v>41839</v>
      </c>
      <c r="G1884" s="44">
        <v>374</v>
      </c>
      <c r="H1884" s="243">
        <f t="shared" si="29"/>
        <v>0</v>
      </c>
      <c r="I1884" s="214"/>
    </row>
    <row r="1885" spans="1:9" x14ac:dyDescent="0.25">
      <c r="A1885" s="414">
        <v>41844</v>
      </c>
      <c r="B1885" s="224" t="s">
        <v>1617</v>
      </c>
      <c r="C1885" s="361" t="s">
        <v>3878</v>
      </c>
      <c r="D1885" s="214" t="s">
        <v>12</v>
      </c>
      <c r="E1885" s="235">
        <v>307.5</v>
      </c>
      <c r="F1885" s="419">
        <v>41844</v>
      </c>
      <c r="G1885" s="44">
        <v>307.5</v>
      </c>
      <c r="H1885" s="243">
        <f t="shared" si="29"/>
        <v>0</v>
      </c>
      <c r="I1885" s="214"/>
    </row>
    <row r="1886" spans="1:9" ht="15.75" x14ac:dyDescent="0.25">
      <c r="A1886" s="414">
        <v>41844</v>
      </c>
      <c r="B1886" s="389" t="s">
        <v>1683</v>
      </c>
      <c r="C1886" s="228" t="s">
        <v>4001</v>
      </c>
      <c r="D1886" s="20" t="s">
        <v>12</v>
      </c>
      <c r="E1886" s="239">
        <v>77</v>
      </c>
      <c r="F1886" s="419">
        <v>41845</v>
      </c>
      <c r="G1886" s="44">
        <v>77</v>
      </c>
      <c r="H1886" s="243">
        <f t="shared" si="29"/>
        <v>0</v>
      </c>
      <c r="I1886" s="214" t="s">
        <v>12</v>
      </c>
    </row>
    <row r="1887" spans="1:9" ht="15.75" x14ac:dyDescent="0.25">
      <c r="A1887" s="414">
        <v>41846</v>
      </c>
      <c r="B1887" s="389" t="s">
        <v>1838</v>
      </c>
      <c r="C1887" s="228" t="s">
        <v>4001</v>
      </c>
      <c r="D1887" s="214" t="s">
        <v>12</v>
      </c>
      <c r="E1887" s="235">
        <v>201</v>
      </c>
      <c r="F1887" s="419">
        <v>41846</v>
      </c>
      <c r="G1887" s="44">
        <v>201</v>
      </c>
      <c r="H1887" s="243">
        <f t="shared" si="29"/>
        <v>0</v>
      </c>
      <c r="I1887" s="121"/>
    </row>
    <row r="1888" spans="1:9" ht="15.75" x14ac:dyDescent="0.25">
      <c r="A1888" s="406">
        <v>41851</v>
      </c>
      <c r="B1888" s="389" t="s">
        <v>2238</v>
      </c>
      <c r="C1888" s="228" t="s">
        <v>4001</v>
      </c>
      <c r="D1888" s="20" t="s">
        <v>12</v>
      </c>
      <c r="E1888" s="239">
        <v>21798</v>
      </c>
      <c r="F1888" s="419">
        <v>41851</v>
      </c>
      <c r="G1888" s="44">
        <v>21798</v>
      </c>
      <c r="H1888" s="243">
        <f t="shared" si="29"/>
        <v>0</v>
      </c>
      <c r="I1888" s="20"/>
    </row>
    <row r="1889" spans="1:10" x14ac:dyDescent="0.25">
      <c r="A1889" s="406"/>
      <c r="B1889" s="212" t="s">
        <v>2055</v>
      </c>
      <c r="C1889" s="363" t="s">
        <v>3681</v>
      </c>
      <c r="D1889" s="214" t="s">
        <v>188</v>
      </c>
      <c r="E1889" s="382">
        <v>6455</v>
      </c>
      <c r="F1889" s="419">
        <v>41829</v>
      </c>
      <c r="G1889" s="44">
        <v>6455</v>
      </c>
      <c r="H1889" s="86">
        <f t="shared" si="29"/>
        <v>0</v>
      </c>
      <c r="I1889" s="214" t="s">
        <v>21</v>
      </c>
    </row>
    <row r="1890" spans="1:10" x14ac:dyDescent="0.25">
      <c r="A1890" s="406"/>
      <c r="B1890" s="212" t="s">
        <v>2056</v>
      </c>
      <c r="C1890" s="363" t="s">
        <v>3681</v>
      </c>
      <c r="D1890" s="214" t="s">
        <v>188</v>
      </c>
      <c r="E1890" s="382">
        <v>5225</v>
      </c>
      <c r="F1890" s="419">
        <v>41822</v>
      </c>
      <c r="G1890" s="44">
        <v>5225</v>
      </c>
      <c r="H1890" s="86">
        <f t="shared" si="29"/>
        <v>0</v>
      </c>
      <c r="I1890" s="214" t="s">
        <v>21</v>
      </c>
    </row>
    <row r="1891" spans="1:10" x14ac:dyDescent="0.25">
      <c r="A1891" s="406"/>
      <c r="B1891" s="212" t="s">
        <v>2152</v>
      </c>
      <c r="C1891" s="363" t="s">
        <v>3681</v>
      </c>
      <c r="D1891" s="214" t="s">
        <v>188</v>
      </c>
      <c r="E1891" s="382">
        <v>8118</v>
      </c>
      <c r="F1891" s="419">
        <v>41825</v>
      </c>
      <c r="G1891" s="44">
        <v>8118</v>
      </c>
      <c r="H1891" s="86">
        <f t="shared" si="29"/>
        <v>0</v>
      </c>
      <c r="I1891" s="214"/>
    </row>
    <row r="1892" spans="1:10" x14ac:dyDescent="0.25">
      <c r="A1892" s="406"/>
      <c r="B1892" s="212" t="s">
        <v>2153</v>
      </c>
      <c r="C1892" s="363" t="s">
        <v>3681</v>
      </c>
      <c r="D1892" s="214" t="s">
        <v>188</v>
      </c>
      <c r="E1892" s="382">
        <v>2735</v>
      </c>
      <c r="F1892" s="420" t="s">
        <v>3816</v>
      </c>
      <c r="G1892" s="44">
        <v>2735</v>
      </c>
      <c r="H1892" s="86">
        <f t="shared" si="29"/>
        <v>0</v>
      </c>
      <c r="I1892" s="214"/>
      <c r="J1892" s="121"/>
    </row>
    <row r="1893" spans="1:10" x14ac:dyDescent="0.25">
      <c r="A1893" s="406"/>
      <c r="B1893" s="212" t="s">
        <v>2214</v>
      </c>
      <c r="C1893" s="363" t="s">
        <v>3681</v>
      </c>
      <c r="D1893" s="214" t="s">
        <v>188</v>
      </c>
      <c r="E1893" s="382">
        <v>1266.5</v>
      </c>
      <c r="F1893" s="419">
        <v>41824</v>
      </c>
      <c r="G1893" s="44">
        <v>1266.5</v>
      </c>
      <c r="H1893" s="86">
        <f t="shared" si="29"/>
        <v>0</v>
      </c>
      <c r="I1893" s="214" t="s">
        <v>21</v>
      </c>
      <c r="J1893" s="121"/>
    </row>
    <row r="1894" spans="1:10" x14ac:dyDescent="0.25">
      <c r="A1894" s="406"/>
      <c r="B1894" s="212" t="s">
        <v>2340</v>
      </c>
      <c r="C1894" s="363" t="s">
        <v>3681</v>
      </c>
      <c r="D1894" s="214" t="s">
        <v>188</v>
      </c>
      <c r="E1894" s="382">
        <v>9887.6</v>
      </c>
      <c r="F1894" s="419">
        <v>41825</v>
      </c>
      <c r="G1894" s="44">
        <v>9887.6</v>
      </c>
      <c r="H1894" s="243">
        <f t="shared" si="29"/>
        <v>0</v>
      </c>
      <c r="I1894" s="214" t="s">
        <v>21</v>
      </c>
      <c r="J1894" s="121"/>
    </row>
    <row r="1895" spans="1:10" x14ac:dyDescent="0.25">
      <c r="A1895" s="406"/>
      <c r="B1895" s="212" t="s">
        <v>1210</v>
      </c>
      <c r="C1895" s="363" t="s">
        <v>3681</v>
      </c>
      <c r="D1895" s="214" t="s">
        <v>188</v>
      </c>
      <c r="E1895" s="382">
        <v>10429.1</v>
      </c>
      <c r="F1895" s="419">
        <v>41827</v>
      </c>
      <c r="G1895" s="44">
        <v>10429.1</v>
      </c>
      <c r="H1895" s="243">
        <f t="shared" si="29"/>
        <v>0</v>
      </c>
      <c r="I1895" s="232" t="s">
        <v>21</v>
      </c>
      <c r="J1895" s="232"/>
    </row>
    <row r="1896" spans="1:10" x14ac:dyDescent="0.25">
      <c r="A1896" s="406"/>
      <c r="B1896" s="212" t="s">
        <v>1212</v>
      </c>
      <c r="C1896" s="363" t="s">
        <v>3681</v>
      </c>
      <c r="D1896" s="214" t="s">
        <v>188</v>
      </c>
      <c r="E1896" s="382">
        <v>547.5</v>
      </c>
      <c r="F1896" s="419">
        <v>41827</v>
      </c>
      <c r="G1896" s="34">
        <v>547.5</v>
      </c>
      <c r="H1896" s="243">
        <f t="shared" si="29"/>
        <v>0</v>
      </c>
      <c r="I1896" s="121" t="s">
        <v>21</v>
      </c>
      <c r="J1896" s="121"/>
    </row>
    <row r="1897" spans="1:10" x14ac:dyDescent="0.25">
      <c r="A1897" s="406"/>
      <c r="B1897" s="212" t="s">
        <v>1260</v>
      </c>
      <c r="C1897" s="363" t="s">
        <v>3681</v>
      </c>
      <c r="D1897" s="121" t="s">
        <v>188</v>
      </c>
      <c r="E1897" s="384">
        <v>3402.5</v>
      </c>
      <c r="F1897" s="419">
        <v>41829</v>
      </c>
      <c r="G1897" s="34">
        <v>3402.5</v>
      </c>
      <c r="H1897" s="243">
        <f t="shared" si="29"/>
        <v>0</v>
      </c>
      <c r="I1897" s="375" t="s">
        <v>21</v>
      </c>
      <c r="J1897" s="375"/>
    </row>
    <row r="1898" spans="1:10" x14ac:dyDescent="0.25">
      <c r="A1898" s="406"/>
      <c r="B1898" s="212" t="s">
        <v>1266</v>
      </c>
      <c r="C1898" s="363" t="s">
        <v>3681</v>
      </c>
      <c r="D1898" s="121" t="s">
        <v>188</v>
      </c>
      <c r="E1898" s="384">
        <v>8423</v>
      </c>
      <c r="F1898" s="419">
        <v>41832</v>
      </c>
      <c r="G1898" s="34">
        <v>8423</v>
      </c>
      <c r="H1898" s="243">
        <f t="shared" si="29"/>
        <v>0</v>
      </c>
      <c r="I1898" s="121" t="s">
        <v>21</v>
      </c>
      <c r="J1898" s="121"/>
    </row>
    <row r="1899" spans="1:10" x14ac:dyDescent="0.25">
      <c r="A1899" s="406"/>
      <c r="B1899" s="212" t="s">
        <v>1353</v>
      </c>
      <c r="C1899" s="363" t="s">
        <v>3681</v>
      </c>
      <c r="D1899" s="214" t="s">
        <v>188</v>
      </c>
      <c r="E1899" s="235">
        <v>5411.5</v>
      </c>
      <c r="F1899" s="419">
        <v>41832</v>
      </c>
      <c r="G1899" s="44">
        <v>5411.5</v>
      </c>
      <c r="H1899" s="243">
        <f t="shared" si="29"/>
        <v>0</v>
      </c>
      <c r="I1899" s="214"/>
      <c r="J1899" s="121"/>
    </row>
    <row r="1900" spans="1:10" x14ac:dyDescent="0.25">
      <c r="A1900" s="406"/>
      <c r="B1900" s="212" t="s">
        <v>1587</v>
      </c>
      <c r="C1900" s="363" t="s">
        <v>3681</v>
      </c>
      <c r="D1900" s="214" t="s">
        <v>188</v>
      </c>
      <c r="E1900" s="235">
        <v>6609</v>
      </c>
      <c r="F1900" s="419">
        <v>41832</v>
      </c>
      <c r="G1900" s="44">
        <v>6609</v>
      </c>
      <c r="H1900" s="243">
        <f t="shared" si="29"/>
        <v>0</v>
      </c>
      <c r="I1900" s="214"/>
      <c r="J1900" s="121"/>
    </row>
    <row r="1901" spans="1:10" x14ac:dyDescent="0.25">
      <c r="A1901" s="406"/>
      <c r="B1901" s="224" t="s">
        <v>1708</v>
      </c>
      <c r="C1901" s="361" t="s">
        <v>3878</v>
      </c>
      <c r="D1901" s="58" t="s">
        <v>188</v>
      </c>
      <c r="E1901" s="235">
        <v>10335</v>
      </c>
      <c r="F1901" s="425">
        <v>41835</v>
      </c>
      <c r="G1901" s="34">
        <v>10335</v>
      </c>
      <c r="H1901" s="243">
        <f t="shared" si="29"/>
        <v>0</v>
      </c>
      <c r="I1901" s="121"/>
      <c r="J1901" s="121"/>
    </row>
    <row r="1902" spans="1:10" x14ac:dyDescent="0.25">
      <c r="A1902" s="406"/>
      <c r="B1902" s="224" t="s">
        <v>1807</v>
      </c>
      <c r="C1902" s="361" t="s">
        <v>3878</v>
      </c>
      <c r="D1902" s="58" t="s">
        <v>188</v>
      </c>
      <c r="E1902" s="235">
        <v>14047</v>
      </c>
      <c r="F1902" s="427" t="s">
        <v>3902</v>
      </c>
      <c r="G1902" s="34">
        <v>14047</v>
      </c>
      <c r="H1902" s="243">
        <f t="shared" si="29"/>
        <v>0</v>
      </c>
      <c r="I1902" s="121"/>
      <c r="J1902" s="121"/>
    </row>
    <row r="1903" spans="1:10" x14ac:dyDescent="0.25">
      <c r="A1903" s="406"/>
      <c r="B1903" s="224" t="s">
        <v>1892</v>
      </c>
      <c r="C1903" s="361" t="s">
        <v>3878</v>
      </c>
      <c r="D1903" s="214" t="s">
        <v>188</v>
      </c>
      <c r="E1903" s="235">
        <v>9393</v>
      </c>
      <c r="F1903" s="419">
        <v>41836</v>
      </c>
      <c r="G1903" s="44">
        <v>9393</v>
      </c>
      <c r="H1903" s="243">
        <f t="shared" si="29"/>
        <v>0</v>
      </c>
      <c r="I1903" s="214"/>
      <c r="J1903" s="121"/>
    </row>
    <row r="1904" spans="1:10" x14ac:dyDescent="0.25">
      <c r="A1904" s="406"/>
      <c r="B1904" s="224" t="s">
        <v>2182</v>
      </c>
      <c r="C1904" s="361" t="s">
        <v>3878</v>
      </c>
      <c r="D1904" s="214" t="s">
        <v>188</v>
      </c>
      <c r="E1904" s="235">
        <v>7024</v>
      </c>
      <c r="F1904" s="419">
        <v>41844</v>
      </c>
      <c r="G1904" s="44">
        <v>7024</v>
      </c>
      <c r="H1904" s="243">
        <f t="shared" si="29"/>
        <v>0</v>
      </c>
      <c r="I1904" s="214"/>
      <c r="J1904" s="121"/>
    </row>
    <row r="1905" spans="1:10" x14ac:dyDescent="0.25">
      <c r="A1905" s="406"/>
      <c r="B1905" s="224" t="s">
        <v>1359</v>
      </c>
      <c r="C1905" s="361" t="s">
        <v>3878</v>
      </c>
      <c r="D1905" s="214" t="s">
        <v>188</v>
      </c>
      <c r="E1905" s="235">
        <v>6054</v>
      </c>
      <c r="F1905" s="419">
        <v>41841</v>
      </c>
      <c r="G1905" s="44">
        <v>6054</v>
      </c>
      <c r="H1905" s="243">
        <f t="shared" si="29"/>
        <v>0</v>
      </c>
      <c r="I1905" s="214"/>
      <c r="J1905" s="121"/>
    </row>
    <row r="1906" spans="1:10" x14ac:dyDescent="0.25">
      <c r="A1906" s="406"/>
      <c r="B1906" s="224" t="s">
        <v>1436</v>
      </c>
      <c r="C1906" s="361" t="s">
        <v>3878</v>
      </c>
      <c r="D1906" s="20" t="s">
        <v>188</v>
      </c>
      <c r="E1906" s="239">
        <v>6719</v>
      </c>
      <c r="F1906" s="420" t="s">
        <v>3993</v>
      </c>
      <c r="G1906" s="44">
        <v>6719</v>
      </c>
      <c r="H1906" s="243">
        <f t="shared" si="29"/>
        <v>0</v>
      </c>
      <c r="I1906" s="20" t="s">
        <v>3945</v>
      </c>
      <c r="J1906" s="121"/>
    </row>
    <row r="1907" spans="1:10" x14ac:dyDescent="0.25">
      <c r="A1907" s="406"/>
      <c r="B1907" s="224" t="s">
        <v>1536</v>
      </c>
      <c r="C1907" s="361" t="s">
        <v>3878</v>
      </c>
      <c r="D1907" s="214" t="s">
        <v>188</v>
      </c>
      <c r="E1907" s="235">
        <v>8070</v>
      </c>
      <c r="F1907" s="419">
        <v>41846</v>
      </c>
      <c r="G1907" s="44">
        <v>8070</v>
      </c>
      <c r="H1907" s="243">
        <f t="shared" si="29"/>
        <v>0</v>
      </c>
      <c r="I1907" s="214" t="s">
        <v>21</v>
      </c>
      <c r="J1907" s="121"/>
    </row>
    <row r="1908" spans="1:10" x14ac:dyDescent="0.25">
      <c r="A1908" s="406"/>
      <c r="B1908" s="224" t="s">
        <v>1580</v>
      </c>
      <c r="C1908" s="361" t="s">
        <v>3878</v>
      </c>
      <c r="D1908" s="214" t="s">
        <v>188</v>
      </c>
      <c r="E1908" s="235">
        <v>1072</v>
      </c>
      <c r="F1908" s="419">
        <v>41844</v>
      </c>
      <c r="G1908" s="44">
        <v>1072</v>
      </c>
      <c r="H1908" s="243">
        <f t="shared" si="29"/>
        <v>0</v>
      </c>
      <c r="I1908" s="214" t="s">
        <v>21</v>
      </c>
      <c r="J1908" s="121"/>
    </row>
    <row r="1909" spans="1:10" x14ac:dyDescent="0.25">
      <c r="A1909" s="414">
        <v>41844</v>
      </c>
      <c r="B1909" s="224" t="s">
        <v>1621</v>
      </c>
      <c r="C1909" s="361" t="s">
        <v>3878</v>
      </c>
      <c r="D1909" s="214" t="s">
        <v>188</v>
      </c>
      <c r="E1909" s="235">
        <v>11084.1</v>
      </c>
      <c r="F1909" s="419">
        <v>41848</v>
      </c>
      <c r="G1909" s="44">
        <v>11084.1</v>
      </c>
      <c r="H1909" s="243">
        <f t="shared" si="29"/>
        <v>0</v>
      </c>
      <c r="I1909" s="20"/>
      <c r="J1909" s="121"/>
    </row>
    <row r="1910" spans="1:10" ht="15.75" x14ac:dyDescent="0.25">
      <c r="A1910" s="406">
        <v>41845</v>
      </c>
      <c r="B1910" s="389" t="s">
        <v>1767</v>
      </c>
      <c r="C1910" s="228" t="s">
        <v>4001</v>
      </c>
      <c r="D1910" s="214" t="s">
        <v>188</v>
      </c>
      <c r="E1910" s="235">
        <v>12568</v>
      </c>
      <c r="F1910" s="420" t="s">
        <v>4012</v>
      </c>
      <c r="G1910" s="44">
        <v>12568</v>
      </c>
      <c r="H1910" s="243">
        <f t="shared" si="29"/>
        <v>0</v>
      </c>
      <c r="I1910" s="214"/>
      <c r="J1910" s="121"/>
    </row>
    <row r="1911" spans="1:10" ht="15.75" x14ac:dyDescent="0.25">
      <c r="A1911" s="414">
        <v>41846</v>
      </c>
      <c r="B1911" s="389" t="s">
        <v>1812</v>
      </c>
      <c r="C1911" s="228" t="s">
        <v>4001</v>
      </c>
      <c r="D1911" s="214" t="s">
        <v>188</v>
      </c>
      <c r="E1911" s="235">
        <v>7736</v>
      </c>
      <c r="F1911" s="419">
        <v>41851</v>
      </c>
      <c r="G1911" s="44">
        <v>7736</v>
      </c>
      <c r="H1911" s="243">
        <f t="shared" si="29"/>
        <v>0</v>
      </c>
      <c r="I1911" s="121"/>
      <c r="J1911" s="121"/>
    </row>
    <row r="1912" spans="1:10" ht="15.75" x14ac:dyDescent="0.25">
      <c r="A1912" s="406">
        <v>41847</v>
      </c>
      <c r="B1912" s="389" t="s">
        <v>1892</v>
      </c>
      <c r="C1912" s="228" t="s">
        <v>4001</v>
      </c>
      <c r="D1912" s="214" t="s">
        <v>188</v>
      </c>
      <c r="E1912" s="235">
        <v>9252</v>
      </c>
      <c r="F1912" s="421">
        <v>41853</v>
      </c>
      <c r="G1912" s="245">
        <v>9252</v>
      </c>
      <c r="H1912" s="243">
        <f t="shared" si="29"/>
        <v>0</v>
      </c>
      <c r="I1912" s="121"/>
      <c r="J1912" s="121"/>
    </row>
    <row r="1913" spans="1:10" ht="15.75" x14ac:dyDescent="0.25">
      <c r="A1913" s="414">
        <v>41848</v>
      </c>
      <c r="B1913" s="389" t="s">
        <v>1995</v>
      </c>
      <c r="C1913" s="228" t="s">
        <v>4001</v>
      </c>
      <c r="D1913" s="214" t="s">
        <v>188</v>
      </c>
      <c r="E1913" s="235">
        <v>3133</v>
      </c>
      <c r="F1913" s="419">
        <v>41848</v>
      </c>
      <c r="G1913" s="44">
        <v>3133</v>
      </c>
      <c r="H1913" s="243">
        <f t="shared" si="29"/>
        <v>0</v>
      </c>
      <c r="I1913" s="214" t="s">
        <v>21</v>
      </c>
      <c r="J1913" s="121"/>
    </row>
    <row r="1914" spans="1:10" ht="15.75" x14ac:dyDescent="0.25">
      <c r="A1914" s="414">
        <v>41850</v>
      </c>
      <c r="B1914" s="389" t="s">
        <v>2161</v>
      </c>
      <c r="C1914" s="228" t="s">
        <v>4001</v>
      </c>
      <c r="D1914" s="214" t="s">
        <v>188</v>
      </c>
      <c r="E1914" s="235">
        <v>7609</v>
      </c>
      <c r="F1914" s="421">
        <v>41853</v>
      </c>
      <c r="G1914" s="245">
        <v>7608</v>
      </c>
      <c r="H1914" s="243">
        <f t="shared" si="29"/>
        <v>1</v>
      </c>
      <c r="I1914" s="214" t="s">
        <v>21</v>
      </c>
      <c r="J1914" s="121"/>
    </row>
    <row r="1915" spans="1:10" ht="15.75" x14ac:dyDescent="0.25">
      <c r="A1915" s="406">
        <v>41851</v>
      </c>
      <c r="B1915" s="389" t="s">
        <v>2239</v>
      </c>
      <c r="C1915" s="228" t="s">
        <v>4001</v>
      </c>
      <c r="D1915" s="20" t="s">
        <v>188</v>
      </c>
      <c r="E1915" s="239">
        <v>8016</v>
      </c>
      <c r="F1915" s="421">
        <v>41855</v>
      </c>
      <c r="G1915" s="245">
        <v>8016</v>
      </c>
      <c r="H1915" s="243">
        <f t="shared" si="29"/>
        <v>0</v>
      </c>
      <c r="I1915" s="20"/>
      <c r="J1915" s="121"/>
    </row>
    <row r="1916" spans="1:10" x14ac:dyDescent="0.25">
      <c r="A1916" s="406"/>
      <c r="B1916" s="212" t="s">
        <v>2244</v>
      </c>
      <c r="C1916" s="363" t="s">
        <v>3681</v>
      </c>
      <c r="D1916" s="214" t="s">
        <v>3825</v>
      </c>
      <c r="E1916" s="382">
        <v>691</v>
      </c>
      <c r="F1916" s="419">
        <v>41824</v>
      </c>
      <c r="G1916" s="44">
        <v>691</v>
      </c>
      <c r="H1916" s="86">
        <f t="shared" si="29"/>
        <v>0</v>
      </c>
      <c r="I1916" s="214"/>
      <c r="J1916" s="121"/>
    </row>
    <row r="1917" spans="1:10" x14ac:dyDescent="0.25">
      <c r="A1917" s="406"/>
      <c r="B1917" s="212" t="s">
        <v>2209</v>
      </c>
      <c r="C1917" s="363" t="s">
        <v>3681</v>
      </c>
      <c r="D1917" s="214" t="s">
        <v>50</v>
      </c>
      <c r="E1917" s="382">
        <v>6194</v>
      </c>
      <c r="F1917" s="419">
        <v>41823</v>
      </c>
      <c r="G1917" s="44">
        <v>6194</v>
      </c>
      <c r="H1917" s="86">
        <f t="shared" si="29"/>
        <v>0</v>
      </c>
      <c r="I1917" s="214"/>
      <c r="J1917" s="121"/>
    </row>
    <row r="1918" spans="1:10" x14ac:dyDescent="0.25">
      <c r="A1918" s="406"/>
      <c r="B1918" s="212" t="s">
        <v>1580</v>
      </c>
      <c r="C1918" s="363" t="s">
        <v>3681</v>
      </c>
      <c r="D1918" s="214" t="s">
        <v>50</v>
      </c>
      <c r="E1918" s="235">
        <v>3481</v>
      </c>
      <c r="F1918" s="419">
        <v>41830</v>
      </c>
      <c r="G1918" s="44">
        <v>3481</v>
      </c>
      <c r="H1918" s="243">
        <f t="shared" si="29"/>
        <v>0</v>
      </c>
      <c r="I1918" s="214"/>
      <c r="J1918" s="121"/>
    </row>
    <row r="1919" spans="1:10" x14ac:dyDescent="0.25">
      <c r="A1919" s="406"/>
      <c r="B1919" s="224" t="s">
        <v>2218</v>
      </c>
      <c r="C1919" s="361" t="s">
        <v>3878</v>
      </c>
      <c r="D1919" s="214" t="s">
        <v>50</v>
      </c>
      <c r="E1919" s="235">
        <v>6808</v>
      </c>
      <c r="F1919" s="419">
        <v>41837</v>
      </c>
      <c r="G1919" s="44">
        <v>6808</v>
      </c>
      <c r="H1919" s="243">
        <f t="shared" si="29"/>
        <v>0</v>
      </c>
      <c r="I1919" s="214"/>
      <c r="J1919" s="121"/>
    </row>
    <row r="1920" spans="1:10" x14ac:dyDescent="0.25">
      <c r="A1920" s="406"/>
      <c r="B1920" s="224" t="s">
        <v>2219</v>
      </c>
      <c r="C1920" s="361" t="s">
        <v>3878</v>
      </c>
      <c r="D1920" s="214" t="s">
        <v>50</v>
      </c>
      <c r="E1920" s="235">
        <v>735</v>
      </c>
      <c r="F1920" s="419">
        <v>41844</v>
      </c>
      <c r="G1920" s="44">
        <v>735</v>
      </c>
      <c r="H1920" s="243">
        <f t="shared" si="29"/>
        <v>0</v>
      </c>
      <c r="I1920" s="20" t="s">
        <v>3945</v>
      </c>
      <c r="J1920" s="121"/>
    </row>
    <row r="1921" spans="1:10" x14ac:dyDescent="0.25">
      <c r="A1921" s="406"/>
      <c r="B1921" s="224" t="s">
        <v>1353</v>
      </c>
      <c r="C1921" s="361" t="s">
        <v>3878</v>
      </c>
      <c r="D1921" s="214" t="s">
        <v>50</v>
      </c>
      <c r="E1921" s="235">
        <v>3686</v>
      </c>
      <c r="F1921" s="419">
        <v>41841</v>
      </c>
      <c r="G1921" s="44">
        <v>3686</v>
      </c>
      <c r="H1921" s="243">
        <f t="shared" si="29"/>
        <v>0</v>
      </c>
      <c r="I1921" s="214"/>
      <c r="J1921" s="121"/>
    </row>
    <row r="1922" spans="1:10" x14ac:dyDescent="0.25">
      <c r="A1922" s="414">
        <v>41844</v>
      </c>
      <c r="B1922" s="224" t="s">
        <v>1603</v>
      </c>
      <c r="C1922" s="361" t="s">
        <v>3878</v>
      </c>
      <c r="D1922" s="214" t="s">
        <v>50</v>
      </c>
      <c r="E1922" s="235">
        <v>6798</v>
      </c>
      <c r="F1922" s="419">
        <v>41844</v>
      </c>
      <c r="G1922" s="44">
        <v>6798</v>
      </c>
      <c r="H1922" s="243">
        <f t="shared" si="29"/>
        <v>0</v>
      </c>
      <c r="I1922" s="214"/>
      <c r="J1922" s="121"/>
    </row>
    <row r="1923" spans="1:10" ht="15.75" x14ac:dyDescent="0.25">
      <c r="A1923" s="406">
        <v>41845</v>
      </c>
      <c r="B1923" s="389" t="s">
        <v>1713</v>
      </c>
      <c r="C1923" s="228" t="s">
        <v>4001</v>
      </c>
      <c r="D1923" s="214" t="s">
        <v>50</v>
      </c>
      <c r="E1923" s="235">
        <v>4060</v>
      </c>
      <c r="F1923" s="419">
        <v>41845</v>
      </c>
      <c r="G1923" s="44">
        <v>4060</v>
      </c>
      <c r="H1923" s="243">
        <f t="shared" ref="H1923:H1986" si="30">E1923-G1923</f>
        <v>0</v>
      </c>
      <c r="I1923" s="214"/>
      <c r="J1923" s="121"/>
    </row>
    <row r="1924" spans="1:10" ht="15.75" x14ac:dyDescent="0.25">
      <c r="A1924" s="406">
        <v>41851</v>
      </c>
      <c r="B1924" s="389" t="s">
        <v>2221</v>
      </c>
      <c r="C1924" s="228" t="s">
        <v>4001</v>
      </c>
      <c r="D1924" s="20" t="s">
        <v>50</v>
      </c>
      <c r="E1924" s="239">
        <v>8241</v>
      </c>
      <c r="F1924" s="419">
        <v>41851</v>
      </c>
      <c r="G1924" s="44">
        <v>8241</v>
      </c>
      <c r="H1924" s="243">
        <f t="shared" si="30"/>
        <v>0</v>
      </c>
      <c r="I1924" s="20"/>
      <c r="J1924" s="121"/>
    </row>
    <row r="1925" spans="1:10" ht="15.75" x14ac:dyDescent="0.25">
      <c r="A1925" s="414">
        <v>41846</v>
      </c>
      <c r="B1925" s="389" t="s">
        <v>1865</v>
      </c>
      <c r="C1925" s="228" t="s">
        <v>4001</v>
      </c>
      <c r="D1925" s="20" t="s">
        <v>900</v>
      </c>
      <c r="E1925" s="235">
        <v>22306.2</v>
      </c>
      <c r="F1925" s="420" t="s">
        <v>4014</v>
      </c>
      <c r="G1925" s="44">
        <v>22306.2</v>
      </c>
      <c r="H1925" s="243">
        <f t="shared" si="30"/>
        <v>0</v>
      </c>
      <c r="I1925" s="121"/>
      <c r="J1925" s="121"/>
    </row>
    <row r="1926" spans="1:10" x14ac:dyDescent="0.25">
      <c r="A1926" s="406"/>
      <c r="B1926" s="212" t="s">
        <v>2031</v>
      </c>
      <c r="C1926" s="363" t="s">
        <v>3681</v>
      </c>
      <c r="D1926" s="214" t="s">
        <v>180</v>
      </c>
      <c r="E1926" s="382">
        <v>16638.5</v>
      </c>
      <c r="F1926" s="420" t="s">
        <v>3798</v>
      </c>
      <c r="G1926" s="44">
        <v>16638.5</v>
      </c>
      <c r="H1926" s="86">
        <f t="shared" si="30"/>
        <v>0</v>
      </c>
      <c r="I1926" s="214" t="s">
        <v>65</v>
      </c>
      <c r="J1926" s="121"/>
    </row>
    <row r="1927" spans="1:10" x14ac:dyDescent="0.25">
      <c r="A1927" s="406"/>
      <c r="B1927" s="212" t="s">
        <v>2146</v>
      </c>
      <c r="C1927" s="363" t="s">
        <v>3681</v>
      </c>
      <c r="D1927" s="214" t="s">
        <v>180</v>
      </c>
      <c r="E1927" s="382">
        <v>19349</v>
      </c>
      <c r="F1927" s="420" t="s">
        <v>3815</v>
      </c>
      <c r="G1927" s="44">
        <v>19349</v>
      </c>
      <c r="H1927" s="86">
        <f t="shared" si="30"/>
        <v>0</v>
      </c>
      <c r="I1927" s="214" t="s">
        <v>65</v>
      </c>
      <c r="J1927" s="121"/>
    </row>
    <row r="1928" spans="1:10" x14ac:dyDescent="0.25">
      <c r="A1928" s="406"/>
      <c r="B1928" s="212" t="s">
        <v>2240</v>
      </c>
      <c r="C1928" s="363" t="s">
        <v>3681</v>
      </c>
      <c r="D1928" s="214" t="s">
        <v>180</v>
      </c>
      <c r="E1928" s="382">
        <v>16819</v>
      </c>
      <c r="F1928" s="419">
        <v>41823</v>
      </c>
      <c r="G1928" s="44">
        <v>16819</v>
      </c>
      <c r="H1928" s="86">
        <f t="shared" si="30"/>
        <v>0</v>
      </c>
      <c r="I1928" s="214" t="s">
        <v>65</v>
      </c>
      <c r="J1928" s="121"/>
    </row>
    <row r="1929" spans="1:10" x14ac:dyDescent="0.25">
      <c r="A1929" s="406"/>
      <c r="B1929" s="212" t="s">
        <v>2310</v>
      </c>
      <c r="C1929" s="363" t="s">
        <v>3681</v>
      </c>
      <c r="D1929" s="214" t="s">
        <v>180</v>
      </c>
      <c r="E1929" s="382">
        <v>27566</v>
      </c>
      <c r="F1929" s="419">
        <v>41835</v>
      </c>
      <c r="G1929" s="44">
        <v>27566</v>
      </c>
      <c r="H1929" s="243">
        <f t="shared" si="30"/>
        <v>0</v>
      </c>
      <c r="I1929" s="214" t="s">
        <v>65</v>
      </c>
      <c r="J1929" s="121"/>
    </row>
    <row r="1930" spans="1:10" x14ac:dyDescent="0.25">
      <c r="A1930" s="406"/>
      <c r="B1930" s="212" t="s">
        <v>2347</v>
      </c>
      <c r="C1930" s="363" t="s">
        <v>3681</v>
      </c>
      <c r="D1930" s="214" t="s">
        <v>180</v>
      </c>
      <c r="E1930" s="382">
        <v>528.5</v>
      </c>
      <c r="F1930" s="419">
        <v>41834</v>
      </c>
      <c r="G1930" s="44">
        <v>528.5</v>
      </c>
      <c r="H1930" s="243">
        <f t="shared" si="30"/>
        <v>0</v>
      </c>
      <c r="I1930" s="214" t="s">
        <v>65</v>
      </c>
      <c r="J1930" s="121"/>
    </row>
    <row r="1931" spans="1:10" x14ac:dyDescent="0.25">
      <c r="A1931" s="406"/>
      <c r="B1931" s="212" t="s">
        <v>1195</v>
      </c>
      <c r="C1931" s="363" t="s">
        <v>3681</v>
      </c>
      <c r="D1931" s="214" t="s">
        <v>180</v>
      </c>
      <c r="E1931" s="382">
        <v>27056.6</v>
      </c>
      <c r="F1931" s="419">
        <v>41835</v>
      </c>
      <c r="G1931" s="44">
        <v>27056.6</v>
      </c>
      <c r="H1931" s="243">
        <f t="shared" si="30"/>
        <v>0</v>
      </c>
      <c r="I1931" s="121" t="s">
        <v>65</v>
      </c>
      <c r="J1931" s="121"/>
    </row>
    <row r="1932" spans="1:10" x14ac:dyDescent="0.25">
      <c r="A1932" s="406"/>
      <c r="B1932" s="212" t="s">
        <v>1246</v>
      </c>
      <c r="C1932" s="363" t="s">
        <v>3681</v>
      </c>
      <c r="D1932" s="214" t="s">
        <v>180</v>
      </c>
      <c r="E1932" s="382">
        <v>19140</v>
      </c>
      <c r="F1932" s="419">
        <v>41825</v>
      </c>
      <c r="G1932" s="34">
        <v>19140</v>
      </c>
      <c r="H1932" s="243">
        <f t="shared" si="30"/>
        <v>0</v>
      </c>
      <c r="I1932" s="121"/>
      <c r="J1932" s="121"/>
    </row>
    <row r="1933" spans="1:10" x14ac:dyDescent="0.25">
      <c r="A1933" s="406"/>
      <c r="B1933" s="212" t="s">
        <v>1275</v>
      </c>
      <c r="C1933" s="363" t="s">
        <v>3681</v>
      </c>
      <c r="D1933" s="121" t="s">
        <v>180</v>
      </c>
      <c r="E1933" s="384">
        <v>20856</v>
      </c>
      <c r="F1933" s="419">
        <v>41827</v>
      </c>
      <c r="G1933" s="34">
        <v>20856</v>
      </c>
      <c r="H1933" s="243">
        <f t="shared" si="30"/>
        <v>0</v>
      </c>
      <c r="I1933" s="121" t="s">
        <v>65</v>
      </c>
      <c r="J1933" s="121"/>
    </row>
    <row r="1934" spans="1:10" x14ac:dyDescent="0.25">
      <c r="A1934" s="406"/>
      <c r="B1934" s="212" t="s">
        <v>1344</v>
      </c>
      <c r="C1934" s="363" t="s">
        <v>3681</v>
      </c>
      <c r="D1934" s="214" t="s">
        <v>180</v>
      </c>
      <c r="E1934" s="235">
        <v>23933.7</v>
      </c>
      <c r="F1934" s="419">
        <v>41828</v>
      </c>
      <c r="G1934" s="44">
        <v>23933.7</v>
      </c>
      <c r="H1934" s="243">
        <f t="shared" si="30"/>
        <v>0</v>
      </c>
      <c r="I1934" s="214"/>
      <c r="J1934" s="121"/>
    </row>
    <row r="1935" spans="1:10" x14ac:dyDescent="0.25">
      <c r="A1935" s="406"/>
      <c r="B1935" s="212" t="s">
        <v>1418</v>
      </c>
      <c r="C1935" s="363" t="s">
        <v>3681</v>
      </c>
      <c r="D1935" s="214" t="s">
        <v>180</v>
      </c>
      <c r="E1935" s="235">
        <v>25030</v>
      </c>
      <c r="F1935" s="419">
        <v>41828</v>
      </c>
      <c r="G1935" s="44">
        <v>25030</v>
      </c>
      <c r="H1935" s="243">
        <f t="shared" si="30"/>
        <v>0</v>
      </c>
      <c r="I1935" s="214" t="s">
        <v>65</v>
      </c>
      <c r="J1935" s="121"/>
    </row>
    <row r="1936" spans="1:10" x14ac:dyDescent="0.25">
      <c r="A1936" s="406"/>
      <c r="B1936" s="212" t="s">
        <v>1497</v>
      </c>
      <c r="C1936" s="363" t="s">
        <v>3681</v>
      </c>
      <c r="D1936" s="214" t="s">
        <v>180</v>
      </c>
      <c r="E1936" s="235">
        <v>7593</v>
      </c>
      <c r="F1936" s="419">
        <v>41829</v>
      </c>
      <c r="G1936" s="44">
        <v>7593</v>
      </c>
      <c r="H1936" s="243">
        <f t="shared" si="30"/>
        <v>0</v>
      </c>
      <c r="I1936" s="214"/>
      <c r="J1936" s="121"/>
    </row>
    <row r="1937" spans="1:10" x14ac:dyDescent="0.25">
      <c r="A1937" s="406"/>
      <c r="B1937" s="224" t="s">
        <v>1737</v>
      </c>
      <c r="C1937" s="361" t="s">
        <v>3878</v>
      </c>
      <c r="D1937" s="58" t="s">
        <v>180</v>
      </c>
      <c r="E1937" s="235">
        <v>32305</v>
      </c>
      <c r="F1937" s="419">
        <v>41831</v>
      </c>
      <c r="G1937" s="34">
        <v>32305</v>
      </c>
      <c r="H1937" s="243">
        <f t="shared" si="30"/>
        <v>0</v>
      </c>
      <c r="I1937" s="121" t="s">
        <v>3589</v>
      </c>
      <c r="J1937" s="121"/>
    </row>
    <row r="1938" spans="1:10" x14ac:dyDescent="0.25">
      <c r="A1938" s="406">
        <v>41832</v>
      </c>
      <c r="B1938" s="224" t="s">
        <v>1765</v>
      </c>
      <c r="C1938" s="361" t="s">
        <v>3878</v>
      </c>
      <c r="D1938" s="58" t="s">
        <v>180</v>
      </c>
      <c r="E1938" s="364">
        <v>17073</v>
      </c>
      <c r="F1938" s="419">
        <v>41832</v>
      </c>
      <c r="G1938" s="34">
        <v>17073</v>
      </c>
      <c r="H1938" s="243">
        <f t="shared" si="30"/>
        <v>0</v>
      </c>
      <c r="I1938" s="121"/>
      <c r="J1938" s="121"/>
    </row>
    <row r="1939" spans="1:10" ht="23.25" x14ac:dyDescent="0.25">
      <c r="A1939" s="406"/>
      <c r="B1939" s="224" t="s">
        <v>1813</v>
      </c>
      <c r="C1939" s="361" t="s">
        <v>3878</v>
      </c>
      <c r="D1939" s="58" t="s">
        <v>180</v>
      </c>
      <c r="E1939" s="235">
        <v>43221.599999999999</v>
      </c>
      <c r="F1939" s="430" t="s">
        <v>3903</v>
      </c>
      <c r="G1939" s="34">
        <v>43221.599999999999</v>
      </c>
      <c r="H1939" s="243">
        <f t="shared" si="30"/>
        <v>0</v>
      </c>
      <c r="I1939" s="121"/>
      <c r="J1939" s="121"/>
    </row>
    <row r="1940" spans="1:10" x14ac:dyDescent="0.25">
      <c r="A1940" s="406"/>
      <c r="B1940" s="224" t="s">
        <v>1836</v>
      </c>
      <c r="C1940" s="361" t="s">
        <v>3878</v>
      </c>
      <c r="D1940" s="58" t="s">
        <v>180</v>
      </c>
      <c r="E1940" s="235">
        <v>4480</v>
      </c>
      <c r="F1940" s="419">
        <v>41832</v>
      </c>
      <c r="G1940" s="34">
        <v>4480</v>
      </c>
      <c r="H1940" s="243">
        <f t="shared" si="30"/>
        <v>0</v>
      </c>
      <c r="I1940" s="121"/>
      <c r="J1940" s="121"/>
    </row>
    <row r="1941" spans="1:10" x14ac:dyDescent="0.25">
      <c r="A1941" s="406"/>
      <c r="B1941" s="224" t="s">
        <v>1928</v>
      </c>
      <c r="C1941" s="361" t="s">
        <v>3878</v>
      </c>
      <c r="D1941" s="214" t="s">
        <v>180</v>
      </c>
      <c r="E1941" s="235">
        <v>27021</v>
      </c>
      <c r="F1941" s="419">
        <v>41834</v>
      </c>
      <c r="G1941" s="44">
        <v>27021</v>
      </c>
      <c r="H1941" s="243">
        <f t="shared" si="30"/>
        <v>0</v>
      </c>
      <c r="I1941" s="214" t="s">
        <v>27</v>
      </c>
      <c r="J1941" s="121"/>
    </row>
    <row r="1942" spans="1:10" x14ac:dyDescent="0.25">
      <c r="A1942" s="406"/>
      <c r="B1942" s="224" t="s">
        <v>1966</v>
      </c>
      <c r="C1942" s="361" t="s">
        <v>3878</v>
      </c>
      <c r="D1942" s="214" t="s">
        <v>180</v>
      </c>
      <c r="E1942" s="235">
        <v>33002.5</v>
      </c>
      <c r="F1942" s="420" t="s">
        <v>3913</v>
      </c>
      <c r="G1942" s="44">
        <v>33002.5</v>
      </c>
      <c r="H1942" s="243">
        <f t="shared" si="30"/>
        <v>0</v>
      </c>
      <c r="I1942" s="214" t="s">
        <v>65</v>
      </c>
      <c r="J1942" s="121"/>
    </row>
    <row r="1943" spans="1:10" x14ac:dyDescent="0.25">
      <c r="A1943" s="406"/>
      <c r="B1943" s="224" t="s">
        <v>2056</v>
      </c>
      <c r="C1943" s="361" t="s">
        <v>3878</v>
      </c>
      <c r="D1943" s="214" t="s">
        <v>180</v>
      </c>
      <c r="E1943" s="235">
        <v>32890</v>
      </c>
      <c r="F1943" s="420" t="s">
        <v>3924</v>
      </c>
      <c r="G1943" s="44">
        <v>32890</v>
      </c>
      <c r="H1943" s="243">
        <f t="shared" si="30"/>
        <v>0</v>
      </c>
      <c r="I1943" s="214" t="s">
        <v>65</v>
      </c>
      <c r="J1943" s="121"/>
    </row>
    <row r="1944" spans="1:10" x14ac:dyDescent="0.25">
      <c r="A1944" s="406"/>
      <c r="B1944" s="224" t="s">
        <v>2088</v>
      </c>
      <c r="C1944" s="361" t="s">
        <v>3878</v>
      </c>
      <c r="D1944" s="214" t="s">
        <v>180</v>
      </c>
      <c r="E1944" s="235">
        <v>1140</v>
      </c>
      <c r="F1944" s="419">
        <v>41835</v>
      </c>
      <c r="G1944" s="44">
        <v>1140</v>
      </c>
      <c r="H1944" s="243">
        <f t="shared" si="30"/>
        <v>0</v>
      </c>
      <c r="I1944" s="214"/>
      <c r="J1944" s="121"/>
    </row>
    <row r="1945" spans="1:10" x14ac:dyDescent="0.25">
      <c r="A1945" s="406"/>
      <c r="B1945" s="224" t="s">
        <v>2154</v>
      </c>
      <c r="C1945" s="361" t="s">
        <v>3878</v>
      </c>
      <c r="D1945" s="214" t="s">
        <v>180</v>
      </c>
      <c r="E1945" s="235">
        <v>29194</v>
      </c>
      <c r="F1945" s="419">
        <v>41843</v>
      </c>
      <c r="G1945" s="44">
        <v>29194</v>
      </c>
      <c r="H1945" s="243">
        <f t="shared" si="30"/>
        <v>0</v>
      </c>
      <c r="I1945" s="214" t="s">
        <v>21</v>
      </c>
      <c r="J1945" s="121"/>
    </row>
    <row r="1946" spans="1:10" x14ac:dyDescent="0.25">
      <c r="A1946" s="406"/>
      <c r="B1946" s="224" t="s">
        <v>2169</v>
      </c>
      <c r="C1946" s="361" t="s">
        <v>3878</v>
      </c>
      <c r="D1946" s="214" t="s">
        <v>180</v>
      </c>
      <c r="E1946" s="235">
        <v>570</v>
      </c>
      <c r="F1946" s="419">
        <v>41836</v>
      </c>
      <c r="G1946" s="44">
        <v>570</v>
      </c>
      <c r="H1946" s="243">
        <f t="shared" si="30"/>
        <v>0</v>
      </c>
      <c r="I1946" s="214"/>
      <c r="J1946" s="121"/>
    </row>
    <row r="1947" spans="1:10" x14ac:dyDescent="0.25">
      <c r="A1947" s="406"/>
      <c r="B1947" s="224" t="s">
        <v>2233</v>
      </c>
      <c r="C1947" s="361" t="s">
        <v>3878</v>
      </c>
      <c r="D1947" s="214" t="s">
        <v>180</v>
      </c>
      <c r="E1947" s="235">
        <v>36075</v>
      </c>
      <c r="F1947" s="420" t="s">
        <v>3947</v>
      </c>
      <c r="G1947" s="44">
        <v>36075</v>
      </c>
      <c r="H1947" s="243">
        <f t="shared" si="30"/>
        <v>0</v>
      </c>
      <c r="I1947" s="214" t="s">
        <v>65</v>
      </c>
      <c r="J1947" s="121"/>
    </row>
    <row r="1948" spans="1:10" x14ac:dyDescent="0.25">
      <c r="A1948" s="406"/>
      <c r="B1948" s="224" t="s">
        <v>1154</v>
      </c>
      <c r="C1948" s="361" t="s">
        <v>3878</v>
      </c>
      <c r="D1948" s="214" t="s">
        <v>180</v>
      </c>
      <c r="E1948" s="235">
        <v>8792</v>
      </c>
      <c r="F1948" s="419">
        <v>41838</v>
      </c>
      <c r="G1948" s="44">
        <v>8792</v>
      </c>
      <c r="H1948" s="243">
        <f t="shared" si="30"/>
        <v>0</v>
      </c>
      <c r="I1948" s="214" t="s">
        <v>1074</v>
      </c>
      <c r="J1948" s="121"/>
    </row>
    <row r="1949" spans="1:10" x14ac:dyDescent="0.25">
      <c r="A1949" s="406"/>
      <c r="B1949" s="224" t="s">
        <v>1170</v>
      </c>
      <c r="C1949" s="361" t="s">
        <v>3878</v>
      </c>
      <c r="D1949" s="214" t="s">
        <v>180</v>
      </c>
      <c r="E1949" s="235">
        <v>18853</v>
      </c>
      <c r="F1949" s="419">
        <v>41838</v>
      </c>
      <c r="G1949" s="44">
        <v>18853</v>
      </c>
      <c r="H1949" s="243">
        <f t="shared" si="30"/>
        <v>0</v>
      </c>
      <c r="I1949" s="214"/>
      <c r="J1949" s="121"/>
    </row>
    <row r="1950" spans="1:10" x14ac:dyDescent="0.25">
      <c r="A1950" s="406">
        <v>41839</v>
      </c>
      <c r="B1950" s="224" t="s">
        <v>1183</v>
      </c>
      <c r="C1950" s="361" t="s">
        <v>3878</v>
      </c>
      <c r="D1950" s="214" t="s">
        <v>180</v>
      </c>
      <c r="E1950" s="235">
        <v>17116</v>
      </c>
      <c r="F1950" s="419">
        <v>41842</v>
      </c>
      <c r="G1950" s="44">
        <v>17116</v>
      </c>
      <c r="H1950" s="243">
        <f t="shared" si="30"/>
        <v>0</v>
      </c>
      <c r="I1950" s="214"/>
      <c r="J1950" s="121"/>
    </row>
    <row r="1951" spans="1:10" ht="34.5" x14ac:dyDescent="0.25">
      <c r="A1951" s="406"/>
      <c r="B1951" s="224" t="s">
        <v>1238</v>
      </c>
      <c r="C1951" s="361" t="s">
        <v>3878</v>
      </c>
      <c r="D1951" s="214" t="s">
        <v>180</v>
      </c>
      <c r="E1951" s="235">
        <v>34563.199999999997</v>
      </c>
      <c r="F1951" s="435" t="s">
        <v>3969</v>
      </c>
      <c r="G1951" s="44">
        <v>34563.199999999997</v>
      </c>
      <c r="H1951" s="243">
        <f t="shared" si="30"/>
        <v>0</v>
      </c>
      <c r="I1951" s="214" t="s">
        <v>65</v>
      </c>
      <c r="J1951" s="121"/>
    </row>
    <row r="1952" spans="1:10" x14ac:dyDescent="0.25">
      <c r="A1952" s="406"/>
      <c r="B1952" s="224" t="s">
        <v>1266</v>
      </c>
      <c r="C1952" s="361" t="s">
        <v>3878</v>
      </c>
      <c r="D1952" s="214" t="s">
        <v>180</v>
      </c>
      <c r="E1952" s="235">
        <v>13966</v>
      </c>
      <c r="F1952" s="419">
        <v>41839</v>
      </c>
      <c r="G1952" s="44">
        <v>13966</v>
      </c>
      <c r="H1952" s="243">
        <f t="shared" si="30"/>
        <v>0</v>
      </c>
      <c r="I1952" s="214"/>
      <c r="J1952" s="121"/>
    </row>
    <row r="1953" spans="1:10" x14ac:dyDescent="0.25">
      <c r="A1953" s="406"/>
      <c r="B1953" s="224" t="s">
        <v>1308</v>
      </c>
      <c r="C1953" s="361" t="s">
        <v>3878</v>
      </c>
      <c r="D1953" s="214" t="s">
        <v>180</v>
      </c>
      <c r="E1953" s="235">
        <v>12589</v>
      </c>
      <c r="F1953" s="419">
        <v>41841</v>
      </c>
      <c r="G1953" s="44">
        <v>12589</v>
      </c>
      <c r="H1953" s="243">
        <f t="shared" si="30"/>
        <v>0</v>
      </c>
      <c r="I1953" s="214" t="s">
        <v>65</v>
      </c>
      <c r="J1953" s="121"/>
    </row>
    <row r="1954" spans="1:10" ht="23.25" x14ac:dyDescent="0.25">
      <c r="A1954" s="406"/>
      <c r="B1954" s="224" t="s">
        <v>1361</v>
      </c>
      <c r="C1954" s="361" t="s">
        <v>3878</v>
      </c>
      <c r="D1954" s="214" t="s">
        <v>180</v>
      </c>
      <c r="E1954" s="235">
        <v>33637</v>
      </c>
      <c r="F1954" s="424" t="s">
        <v>3982</v>
      </c>
      <c r="G1954" s="44">
        <v>33637</v>
      </c>
      <c r="H1954" s="243">
        <f t="shared" si="30"/>
        <v>0</v>
      </c>
      <c r="I1954" s="214" t="s">
        <v>65</v>
      </c>
      <c r="J1954" s="121"/>
    </row>
    <row r="1955" spans="1:10" x14ac:dyDescent="0.25">
      <c r="A1955" s="406"/>
      <c r="B1955" s="224" t="s">
        <v>1475</v>
      </c>
      <c r="C1955" s="361" t="s">
        <v>3878</v>
      </c>
      <c r="D1955" s="20" t="s">
        <v>180</v>
      </c>
      <c r="E1955" s="239">
        <v>32563.5</v>
      </c>
      <c r="F1955" s="420" t="s">
        <v>3995</v>
      </c>
      <c r="G1955" s="44">
        <v>32563.5</v>
      </c>
      <c r="H1955" s="243">
        <f t="shared" si="30"/>
        <v>0</v>
      </c>
      <c r="I1955" s="20" t="s">
        <v>65</v>
      </c>
      <c r="J1955" s="121"/>
    </row>
    <row r="1956" spans="1:10" x14ac:dyDescent="0.25">
      <c r="A1956" s="406"/>
      <c r="B1956" s="224" t="s">
        <v>1577</v>
      </c>
      <c r="C1956" s="361" t="s">
        <v>3878</v>
      </c>
      <c r="D1956" s="214" t="s">
        <v>180</v>
      </c>
      <c r="E1956" s="235">
        <v>38372</v>
      </c>
      <c r="F1956" s="420" t="s">
        <v>3999</v>
      </c>
      <c r="G1956" s="44">
        <v>38372</v>
      </c>
      <c r="H1956" s="243">
        <f t="shared" si="30"/>
        <v>0</v>
      </c>
      <c r="I1956" s="214"/>
      <c r="J1956" s="121"/>
    </row>
    <row r="1957" spans="1:10" ht="15.75" x14ac:dyDescent="0.25">
      <c r="A1957" s="414">
        <v>41844</v>
      </c>
      <c r="B1957" s="389" t="s">
        <v>1649</v>
      </c>
      <c r="C1957" s="228" t="s">
        <v>4001</v>
      </c>
      <c r="D1957" s="214" t="s">
        <v>180</v>
      </c>
      <c r="E1957" s="235">
        <v>28623</v>
      </c>
      <c r="F1957" s="419">
        <v>41849</v>
      </c>
      <c r="G1957" s="44">
        <v>28623</v>
      </c>
      <c r="H1957" s="243">
        <f t="shared" si="30"/>
        <v>0</v>
      </c>
      <c r="I1957" s="214" t="s">
        <v>65</v>
      </c>
      <c r="J1957" s="121"/>
    </row>
    <row r="1958" spans="1:10" ht="15.75" x14ac:dyDescent="0.25">
      <c r="A1958" s="414">
        <v>41844</v>
      </c>
      <c r="B1958" s="389" t="s">
        <v>1679</v>
      </c>
      <c r="C1958" s="228" t="s">
        <v>4001</v>
      </c>
      <c r="D1958" s="214" t="s">
        <v>180</v>
      </c>
      <c r="E1958" s="235">
        <v>11289</v>
      </c>
      <c r="F1958" s="419">
        <v>41844</v>
      </c>
      <c r="G1958" s="44">
        <v>11289</v>
      </c>
      <c r="H1958" s="243">
        <f t="shared" si="30"/>
        <v>0</v>
      </c>
      <c r="I1958" s="214"/>
      <c r="J1958" s="121"/>
    </row>
    <row r="1959" spans="1:10" ht="15.75" x14ac:dyDescent="0.25">
      <c r="A1959" s="406">
        <v>41845</v>
      </c>
      <c r="B1959" s="389" t="s">
        <v>1756</v>
      </c>
      <c r="C1959" s="228" t="s">
        <v>4001</v>
      </c>
      <c r="D1959" s="214" t="s">
        <v>180</v>
      </c>
      <c r="E1959" s="235">
        <v>23594</v>
      </c>
      <c r="F1959" s="419">
        <v>41849</v>
      </c>
      <c r="G1959" s="44">
        <v>23594</v>
      </c>
      <c r="H1959" s="243">
        <f t="shared" si="30"/>
        <v>0</v>
      </c>
      <c r="I1959" s="214" t="s">
        <v>65</v>
      </c>
      <c r="J1959" s="121"/>
    </row>
    <row r="1960" spans="1:10" ht="15.75" x14ac:dyDescent="0.25">
      <c r="A1960" s="406">
        <v>41845</v>
      </c>
      <c r="B1960" s="389" t="s">
        <v>1789</v>
      </c>
      <c r="C1960" s="228" t="s">
        <v>4001</v>
      </c>
      <c r="D1960" s="214" t="s">
        <v>180</v>
      </c>
      <c r="E1960" s="235">
        <v>17723.099999999999</v>
      </c>
      <c r="F1960" s="419">
        <v>41845</v>
      </c>
      <c r="G1960" s="44">
        <v>17723.099999999999</v>
      </c>
      <c r="H1960" s="243">
        <f t="shared" si="30"/>
        <v>0</v>
      </c>
      <c r="I1960" s="214"/>
      <c r="J1960" s="121"/>
    </row>
    <row r="1961" spans="1:10" ht="15.75" x14ac:dyDescent="0.25">
      <c r="A1961" s="406">
        <v>41847</v>
      </c>
      <c r="B1961" s="389" t="s">
        <v>1912</v>
      </c>
      <c r="C1961" s="228" t="s">
        <v>4001</v>
      </c>
      <c r="D1961" s="214" t="s">
        <v>180</v>
      </c>
      <c r="E1961" s="235">
        <v>33900</v>
      </c>
      <c r="F1961" s="420" t="s">
        <v>4016</v>
      </c>
      <c r="G1961" s="44">
        <v>345200</v>
      </c>
      <c r="H1961" s="243">
        <f t="shared" si="30"/>
        <v>-311300</v>
      </c>
      <c r="I1961" s="214"/>
      <c r="J1961" s="121"/>
    </row>
    <row r="1962" spans="1:10" ht="15.75" x14ac:dyDescent="0.25">
      <c r="A1962" s="406">
        <v>41847</v>
      </c>
      <c r="B1962" s="389" t="s">
        <v>1947</v>
      </c>
      <c r="C1962" s="228" t="s">
        <v>4001</v>
      </c>
      <c r="D1962" s="214" t="s">
        <v>180</v>
      </c>
      <c r="E1962" s="235">
        <v>1450</v>
      </c>
      <c r="F1962" s="419">
        <v>41847</v>
      </c>
      <c r="G1962" s="44">
        <v>1450</v>
      </c>
      <c r="H1962" s="243">
        <f t="shared" si="30"/>
        <v>0</v>
      </c>
      <c r="I1962" s="214"/>
      <c r="J1962" s="121"/>
    </row>
    <row r="1963" spans="1:10" ht="15.75" x14ac:dyDescent="0.25">
      <c r="A1963" s="414">
        <v>41848</v>
      </c>
      <c r="B1963" s="389" t="s">
        <v>2023</v>
      </c>
      <c r="C1963" s="228" t="s">
        <v>4001</v>
      </c>
      <c r="D1963" s="214" t="s">
        <v>180</v>
      </c>
      <c r="E1963" s="235">
        <v>38508</v>
      </c>
      <c r="F1963" s="432" t="s">
        <v>4044</v>
      </c>
      <c r="G1963" s="245">
        <v>38508</v>
      </c>
      <c r="H1963" s="243">
        <f t="shared" si="30"/>
        <v>0</v>
      </c>
      <c r="I1963" s="214" t="s">
        <v>65</v>
      </c>
    </row>
    <row r="1964" spans="1:10" ht="15.75" x14ac:dyDescent="0.25">
      <c r="A1964" s="406">
        <v>41849</v>
      </c>
      <c r="B1964" s="389" t="s">
        <v>2098</v>
      </c>
      <c r="C1964" s="228" t="s">
        <v>4001</v>
      </c>
      <c r="D1964" s="20" t="s">
        <v>180</v>
      </c>
      <c r="E1964" s="239">
        <v>24540</v>
      </c>
      <c r="F1964" s="432" t="s">
        <v>4056</v>
      </c>
      <c r="G1964" s="245">
        <v>24540</v>
      </c>
      <c r="H1964" s="243">
        <f t="shared" si="30"/>
        <v>0</v>
      </c>
      <c r="I1964" s="20" t="s">
        <v>21</v>
      </c>
    </row>
    <row r="1965" spans="1:10" ht="15.75" x14ac:dyDescent="0.25">
      <c r="A1965" s="414">
        <v>41850</v>
      </c>
      <c r="B1965" s="389" t="s">
        <v>2199</v>
      </c>
      <c r="C1965" s="228" t="s">
        <v>4001</v>
      </c>
      <c r="D1965" s="214" t="s">
        <v>180</v>
      </c>
      <c r="E1965" s="235">
        <v>26459</v>
      </c>
      <c r="F1965" s="421">
        <v>41856</v>
      </c>
      <c r="G1965" s="283">
        <v>25275</v>
      </c>
      <c r="H1965" s="328">
        <f t="shared" si="30"/>
        <v>1184</v>
      </c>
      <c r="I1965" s="214" t="s">
        <v>65</v>
      </c>
    </row>
    <row r="1966" spans="1:10" ht="15.75" x14ac:dyDescent="0.25">
      <c r="A1966" s="406">
        <v>41851</v>
      </c>
      <c r="B1966" s="389" t="s">
        <v>2276</v>
      </c>
      <c r="C1966" s="228" t="s">
        <v>4001</v>
      </c>
      <c r="D1966" s="20" t="s">
        <v>180</v>
      </c>
      <c r="E1966" s="239">
        <v>25830.5</v>
      </c>
      <c r="F1966" s="438"/>
      <c r="G1966" s="339"/>
      <c r="H1966" s="243">
        <f t="shared" si="30"/>
        <v>25830.5</v>
      </c>
      <c r="I1966" s="20" t="s">
        <v>12</v>
      </c>
    </row>
    <row r="1967" spans="1:10" ht="15.75" x14ac:dyDescent="0.25">
      <c r="A1967" s="406">
        <v>41849</v>
      </c>
      <c r="B1967" s="389" t="s">
        <v>2129</v>
      </c>
      <c r="C1967" s="228" t="s">
        <v>4001</v>
      </c>
      <c r="D1967" s="20" t="s">
        <v>178</v>
      </c>
      <c r="E1967" s="239">
        <v>44404.06</v>
      </c>
      <c r="F1967" s="422" t="s">
        <v>4033</v>
      </c>
      <c r="G1967" s="44">
        <v>44404.06</v>
      </c>
      <c r="H1967" s="243">
        <f t="shared" si="30"/>
        <v>0</v>
      </c>
      <c r="I1967" s="20" t="s">
        <v>162</v>
      </c>
    </row>
    <row r="1968" spans="1:10" x14ac:dyDescent="0.25">
      <c r="A1968" s="406"/>
      <c r="B1968" s="224" t="s">
        <v>1352</v>
      </c>
      <c r="C1968" s="361" t="s">
        <v>3878</v>
      </c>
      <c r="D1968" s="214" t="s">
        <v>83</v>
      </c>
      <c r="E1968" s="235">
        <v>1286</v>
      </c>
      <c r="F1968" s="419">
        <v>41842</v>
      </c>
      <c r="G1968" s="44">
        <v>1286</v>
      </c>
      <c r="H1968" s="243">
        <f t="shared" si="30"/>
        <v>0</v>
      </c>
      <c r="I1968" s="214" t="s">
        <v>21</v>
      </c>
    </row>
    <row r="1969" spans="1:9" x14ac:dyDescent="0.25">
      <c r="A1969" s="406"/>
      <c r="B1969" s="212" t="s">
        <v>2351</v>
      </c>
      <c r="C1969" s="363" t="s">
        <v>3681</v>
      </c>
      <c r="D1969" s="214" t="s">
        <v>348</v>
      </c>
      <c r="E1969" s="382">
        <v>925</v>
      </c>
      <c r="F1969" s="419">
        <v>41825</v>
      </c>
      <c r="G1969" s="44">
        <v>925</v>
      </c>
      <c r="H1969" s="243">
        <f t="shared" si="30"/>
        <v>0</v>
      </c>
      <c r="I1969" s="214" t="s">
        <v>3427</v>
      </c>
    </row>
    <row r="1970" spans="1:9" x14ac:dyDescent="0.25">
      <c r="A1970" s="406"/>
      <c r="B1970" s="224" t="s">
        <v>1863</v>
      </c>
      <c r="C1970" s="361" t="s">
        <v>3878</v>
      </c>
      <c r="D1970" s="58" t="s">
        <v>348</v>
      </c>
      <c r="E1970" s="235">
        <v>898</v>
      </c>
      <c r="F1970" s="425">
        <v>41834</v>
      </c>
      <c r="G1970" s="34">
        <v>898</v>
      </c>
      <c r="H1970" s="243">
        <f t="shared" si="30"/>
        <v>0</v>
      </c>
      <c r="I1970" s="121" t="s">
        <v>162</v>
      </c>
    </row>
    <row r="1971" spans="1:9" x14ac:dyDescent="0.25">
      <c r="A1971" s="406"/>
      <c r="B1971" s="224" t="s">
        <v>2266</v>
      </c>
      <c r="C1971" s="361" t="s">
        <v>3878</v>
      </c>
      <c r="D1971" s="214" t="s">
        <v>348</v>
      </c>
      <c r="E1971" s="235">
        <v>2139</v>
      </c>
      <c r="F1971" s="419">
        <v>41838</v>
      </c>
      <c r="G1971" s="44">
        <v>2139</v>
      </c>
      <c r="H1971" s="243">
        <f t="shared" si="30"/>
        <v>0</v>
      </c>
      <c r="I1971" s="214" t="s">
        <v>21</v>
      </c>
    </row>
    <row r="1972" spans="1:9" ht="15.75" x14ac:dyDescent="0.25">
      <c r="A1972" s="406">
        <v>41845</v>
      </c>
      <c r="B1972" s="389" t="s">
        <v>1761</v>
      </c>
      <c r="C1972" s="228" t="s">
        <v>4001</v>
      </c>
      <c r="D1972" s="214" t="s">
        <v>348</v>
      </c>
      <c r="E1972" s="235">
        <v>925.5</v>
      </c>
      <c r="F1972" s="419">
        <v>41846</v>
      </c>
      <c r="G1972" s="44">
        <v>925.5</v>
      </c>
      <c r="H1972" s="243">
        <f t="shared" si="30"/>
        <v>0</v>
      </c>
      <c r="I1972" s="214" t="s">
        <v>12</v>
      </c>
    </row>
    <row r="1973" spans="1:9" x14ac:dyDescent="0.25">
      <c r="A1973" s="406"/>
      <c r="B1973" s="212" t="s">
        <v>2032</v>
      </c>
      <c r="C1973" s="363" t="s">
        <v>3681</v>
      </c>
      <c r="D1973" s="214" t="s">
        <v>66</v>
      </c>
      <c r="E1973" s="382">
        <v>1992</v>
      </c>
      <c r="F1973" s="419">
        <v>41821</v>
      </c>
      <c r="G1973" s="44">
        <v>1992</v>
      </c>
      <c r="H1973" s="86">
        <f t="shared" si="30"/>
        <v>0</v>
      </c>
      <c r="I1973" s="214" t="s">
        <v>162</v>
      </c>
    </row>
    <row r="1974" spans="1:9" x14ac:dyDescent="0.25">
      <c r="A1974" s="406"/>
      <c r="B1974" s="212" t="s">
        <v>2334</v>
      </c>
      <c r="C1974" s="363" t="s">
        <v>3681</v>
      </c>
      <c r="D1974" s="214" t="s">
        <v>66</v>
      </c>
      <c r="E1974" s="382">
        <v>2178</v>
      </c>
      <c r="F1974" s="419">
        <v>41824</v>
      </c>
      <c r="G1974" s="44">
        <v>2178</v>
      </c>
      <c r="H1974" s="243">
        <f t="shared" si="30"/>
        <v>0</v>
      </c>
      <c r="I1974" s="214" t="s">
        <v>217</v>
      </c>
    </row>
    <row r="1975" spans="1:9" x14ac:dyDescent="0.25">
      <c r="A1975" s="406"/>
      <c r="B1975" s="224" t="s">
        <v>1695</v>
      </c>
      <c r="C1975" s="361" t="s">
        <v>3878</v>
      </c>
      <c r="D1975" s="58" t="s">
        <v>66</v>
      </c>
      <c r="E1975" s="235">
        <v>1788</v>
      </c>
      <c r="F1975" s="419">
        <v>41831</v>
      </c>
      <c r="G1975" s="34">
        <v>1788</v>
      </c>
      <c r="H1975" s="243">
        <f t="shared" si="30"/>
        <v>0</v>
      </c>
      <c r="I1975" s="121" t="s">
        <v>217</v>
      </c>
    </row>
    <row r="1976" spans="1:9" x14ac:dyDescent="0.25">
      <c r="A1976" s="406"/>
      <c r="B1976" s="224" t="s">
        <v>1944</v>
      </c>
      <c r="C1976" s="361" t="s">
        <v>3878</v>
      </c>
      <c r="D1976" s="214" t="s">
        <v>66</v>
      </c>
      <c r="E1976" s="235">
        <v>1740</v>
      </c>
      <c r="F1976" s="419">
        <v>41834</v>
      </c>
      <c r="G1976" s="44">
        <v>1740</v>
      </c>
      <c r="H1976" s="243">
        <f t="shared" si="30"/>
        <v>0</v>
      </c>
      <c r="I1976" s="214" t="s">
        <v>30</v>
      </c>
    </row>
    <row r="1977" spans="1:9" x14ac:dyDescent="0.25">
      <c r="A1977" s="406"/>
      <c r="B1977" s="224" t="s">
        <v>2262</v>
      </c>
      <c r="C1977" s="361" t="s">
        <v>3878</v>
      </c>
      <c r="D1977" s="214" t="s">
        <v>66</v>
      </c>
      <c r="E1977" s="235">
        <v>2025</v>
      </c>
      <c r="F1977" s="419">
        <v>41837</v>
      </c>
      <c r="G1977" s="44">
        <v>2025</v>
      </c>
      <c r="H1977" s="243">
        <f t="shared" si="30"/>
        <v>0</v>
      </c>
      <c r="I1977" s="214"/>
    </row>
    <row r="1978" spans="1:9" x14ac:dyDescent="0.25">
      <c r="A1978" s="406"/>
      <c r="B1978" s="224" t="s">
        <v>1195</v>
      </c>
      <c r="C1978" s="361" t="s">
        <v>3878</v>
      </c>
      <c r="D1978" s="214" t="s">
        <v>66</v>
      </c>
      <c r="E1978" s="235">
        <v>1953</v>
      </c>
      <c r="F1978" s="419">
        <v>41839</v>
      </c>
      <c r="G1978" s="44">
        <v>1953</v>
      </c>
      <c r="H1978" s="243">
        <f t="shared" si="30"/>
        <v>0</v>
      </c>
      <c r="I1978" s="214" t="s">
        <v>168</v>
      </c>
    </row>
    <row r="1979" spans="1:9" x14ac:dyDescent="0.25">
      <c r="A1979" s="406"/>
      <c r="B1979" s="224" t="s">
        <v>1331</v>
      </c>
      <c r="C1979" s="361" t="s">
        <v>3878</v>
      </c>
      <c r="D1979" s="214" t="s">
        <v>66</v>
      </c>
      <c r="E1979" s="235">
        <v>1986</v>
      </c>
      <c r="F1979" s="419">
        <v>41841</v>
      </c>
      <c r="G1979" s="44">
        <v>1986</v>
      </c>
      <c r="H1979" s="243">
        <f t="shared" si="30"/>
        <v>0</v>
      </c>
      <c r="I1979" s="214" t="s">
        <v>21</v>
      </c>
    </row>
    <row r="1980" spans="1:9" x14ac:dyDescent="0.25">
      <c r="A1980" s="406"/>
      <c r="B1980" s="224" t="s">
        <v>1523</v>
      </c>
      <c r="C1980" s="361" t="s">
        <v>3878</v>
      </c>
      <c r="D1980" s="214" t="s">
        <v>66</v>
      </c>
      <c r="E1980" s="235">
        <v>1908</v>
      </c>
      <c r="F1980" s="419">
        <v>41843</v>
      </c>
      <c r="G1980" s="44">
        <v>1908</v>
      </c>
      <c r="H1980" s="243">
        <f t="shared" si="30"/>
        <v>0</v>
      </c>
      <c r="I1980" s="214" t="s">
        <v>162</v>
      </c>
    </row>
    <row r="1981" spans="1:9" x14ac:dyDescent="0.25">
      <c r="A1981" s="414">
        <v>41844</v>
      </c>
      <c r="B1981" s="224" t="s">
        <v>1607</v>
      </c>
      <c r="C1981" s="361" t="s">
        <v>3878</v>
      </c>
      <c r="D1981" s="214" t="s">
        <v>66</v>
      </c>
      <c r="E1981" s="235">
        <v>1968</v>
      </c>
      <c r="F1981" s="419">
        <v>41844</v>
      </c>
      <c r="G1981" s="44">
        <v>1968</v>
      </c>
      <c r="H1981" s="243">
        <f t="shared" si="30"/>
        <v>0</v>
      </c>
      <c r="I1981" s="214" t="s">
        <v>30</v>
      </c>
    </row>
    <row r="1982" spans="1:9" ht="15.75" x14ac:dyDescent="0.25">
      <c r="A1982" s="406">
        <v>41845</v>
      </c>
      <c r="B1982" s="389" t="s">
        <v>1718</v>
      </c>
      <c r="C1982" s="228" t="s">
        <v>4001</v>
      </c>
      <c r="D1982" s="214" t="s">
        <v>66</v>
      </c>
      <c r="E1982" s="235">
        <v>1905</v>
      </c>
      <c r="F1982" s="419">
        <v>41845</v>
      </c>
      <c r="G1982" s="44">
        <v>1905</v>
      </c>
      <c r="H1982" s="243">
        <f t="shared" si="30"/>
        <v>0</v>
      </c>
      <c r="I1982" s="214" t="s">
        <v>27</v>
      </c>
    </row>
    <row r="1983" spans="1:9" ht="15.75" x14ac:dyDescent="0.25">
      <c r="A1983" s="414">
        <v>41846</v>
      </c>
      <c r="B1983" s="389" t="s">
        <v>1826</v>
      </c>
      <c r="C1983" s="228" t="s">
        <v>4001</v>
      </c>
      <c r="D1983" s="214" t="s">
        <v>66</v>
      </c>
      <c r="E1983" s="235">
        <v>1932</v>
      </c>
      <c r="F1983" s="419">
        <v>41846</v>
      </c>
      <c r="G1983" s="44">
        <v>1932</v>
      </c>
      <c r="H1983" s="243">
        <f t="shared" si="30"/>
        <v>0</v>
      </c>
      <c r="I1983" s="121"/>
    </row>
    <row r="1984" spans="1:9" ht="15.75" x14ac:dyDescent="0.25">
      <c r="A1984" s="414">
        <v>41848</v>
      </c>
      <c r="B1984" s="389" t="s">
        <v>1973</v>
      </c>
      <c r="C1984" s="228" t="s">
        <v>4001</v>
      </c>
      <c r="D1984" s="214" t="s">
        <v>66</v>
      </c>
      <c r="E1984" s="235">
        <v>1554</v>
      </c>
      <c r="F1984" s="419">
        <v>41848</v>
      </c>
      <c r="G1984" s="44">
        <v>1554</v>
      </c>
      <c r="H1984" s="243">
        <f t="shared" si="30"/>
        <v>0</v>
      </c>
      <c r="I1984" s="214" t="s">
        <v>12</v>
      </c>
    </row>
    <row r="1985" spans="1:9" ht="15.75" x14ac:dyDescent="0.25">
      <c r="A1985" s="414">
        <v>41848</v>
      </c>
      <c r="B1985" s="389" t="s">
        <v>1978</v>
      </c>
      <c r="C1985" s="228" t="s">
        <v>4001</v>
      </c>
      <c r="D1985" s="214" t="s">
        <v>66</v>
      </c>
      <c r="E1985" s="235">
        <v>2004</v>
      </c>
      <c r="F1985" s="419">
        <v>41848</v>
      </c>
      <c r="G1985" s="44">
        <v>2004</v>
      </c>
      <c r="H1985" s="243">
        <f t="shared" si="30"/>
        <v>0</v>
      </c>
      <c r="I1985" s="214" t="s">
        <v>3978</v>
      </c>
    </row>
    <row r="1986" spans="1:9" ht="15.75" x14ac:dyDescent="0.25">
      <c r="A1986" s="414">
        <v>41850</v>
      </c>
      <c r="B1986" s="389" t="s">
        <v>2152</v>
      </c>
      <c r="C1986" s="228" t="s">
        <v>4001</v>
      </c>
      <c r="D1986" s="214" t="s">
        <v>66</v>
      </c>
      <c r="E1986" s="235">
        <v>2022</v>
      </c>
      <c r="F1986" s="419">
        <v>41850</v>
      </c>
      <c r="G1986" s="44">
        <v>2022</v>
      </c>
      <c r="H1986" s="243">
        <f t="shared" si="30"/>
        <v>0</v>
      </c>
      <c r="I1986" s="214" t="s">
        <v>3978</v>
      </c>
    </row>
    <row r="1987" spans="1:9" ht="15.75" x14ac:dyDescent="0.25">
      <c r="A1987" s="414">
        <v>41850</v>
      </c>
      <c r="B1987" s="389" t="s">
        <v>2160</v>
      </c>
      <c r="C1987" s="228" t="s">
        <v>4001</v>
      </c>
      <c r="D1987" s="214" t="s">
        <v>66</v>
      </c>
      <c r="E1987" s="235">
        <v>1539</v>
      </c>
      <c r="F1987" s="419">
        <v>41850</v>
      </c>
      <c r="G1987" s="44">
        <v>1539</v>
      </c>
      <c r="H1987" s="243">
        <f t="shared" ref="H1987:H2050" si="31">E1987-G1987</f>
        <v>0</v>
      </c>
      <c r="I1987" s="214" t="s">
        <v>27</v>
      </c>
    </row>
    <row r="1988" spans="1:9" ht="15.75" x14ac:dyDescent="0.25">
      <c r="A1988" s="406">
        <v>41851</v>
      </c>
      <c r="B1988" s="389" t="s">
        <v>2271</v>
      </c>
      <c r="C1988" s="228" t="s">
        <v>4001</v>
      </c>
      <c r="D1988" s="20" t="s">
        <v>66</v>
      </c>
      <c r="E1988" s="239">
        <v>1860</v>
      </c>
      <c r="F1988" s="419">
        <v>41851</v>
      </c>
      <c r="G1988" s="44">
        <v>1860</v>
      </c>
      <c r="H1988" s="243">
        <f t="shared" si="31"/>
        <v>0</v>
      </c>
      <c r="I1988" s="20"/>
    </row>
    <row r="1989" spans="1:9" x14ac:dyDescent="0.25">
      <c r="A1989" s="406"/>
      <c r="B1989" s="224" t="s">
        <v>1947</v>
      </c>
      <c r="C1989" s="361" t="s">
        <v>3878</v>
      </c>
      <c r="D1989" s="214" t="s">
        <v>386</v>
      </c>
      <c r="E1989" s="235">
        <v>1728</v>
      </c>
      <c r="F1989" s="419">
        <v>41834</v>
      </c>
      <c r="G1989" s="44">
        <v>1728</v>
      </c>
      <c r="H1989" s="243">
        <f t="shared" si="31"/>
        <v>0</v>
      </c>
      <c r="I1989" s="214" t="s">
        <v>30</v>
      </c>
    </row>
    <row r="1990" spans="1:9" x14ac:dyDescent="0.25">
      <c r="A1990" s="406"/>
      <c r="B1990" s="212" t="s">
        <v>2329</v>
      </c>
      <c r="C1990" s="363" t="s">
        <v>3681</v>
      </c>
      <c r="D1990" s="214" t="s">
        <v>2683</v>
      </c>
      <c r="E1990" s="382">
        <v>2052</v>
      </c>
      <c r="F1990" s="419">
        <v>41824</v>
      </c>
      <c r="G1990" s="44">
        <v>2052</v>
      </c>
      <c r="H1990" s="243">
        <f t="shared" si="31"/>
        <v>0</v>
      </c>
      <c r="I1990" s="214" t="s">
        <v>217</v>
      </c>
    </row>
    <row r="1991" spans="1:9" x14ac:dyDescent="0.25">
      <c r="A1991" s="406"/>
      <c r="B1991" s="212" t="s">
        <v>2054</v>
      </c>
      <c r="C1991" s="363" t="s">
        <v>3681</v>
      </c>
      <c r="D1991" s="214" t="s">
        <v>136</v>
      </c>
      <c r="E1991" s="382">
        <v>800</v>
      </c>
      <c r="F1991" s="419">
        <v>41821</v>
      </c>
      <c r="G1991" s="44">
        <v>800</v>
      </c>
      <c r="H1991" s="86">
        <f t="shared" si="31"/>
        <v>0</v>
      </c>
      <c r="I1991" s="214"/>
    </row>
    <row r="1992" spans="1:9" x14ac:dyDescent="0.25">
      <c r="A1992" s="406"/>
      <c r="B1992" s="212" t="s">
        <v>2077</v>
      </c>
      <c r="C1992" s="363" t="s">
        <v>3681</v>
      </c>
      <c r="D1992" s="214" t="s">
        <v>136</v>
      </c>
      <c r="E1992" s="382">
        <v>355</v>
      </c>
      <c r="F1992" s="419">
        <v>41821</v>
      </c>
      <c r="G1992" s="44">
        <v>355</v>
      </c>
      <c r="H1992" s="86">
        <f t="shared" si="31"/>
        <v>0</v>
      </c>
      <c r="I1992" s="214"/>
    </row>
    <row r="1993" spans="1:9" x14ac:dyDescent="0.25">
      <c r="A1993" s="406"/>
      <c r="B1993" s="212" t="s">
        <v>2110</v>
      </c>
      <c r="C1993" s="363" t="s">
        <v>3681</v>
      </c>
      <c r="D1993" s="214" t="s">
        <v>136</v>
      </c>
      <c r="E1993" s="382">
        <v>86</v>
      </c>
      <c r="F1993" s="419">
        <v>41821</v>
      </c>
      <c r="G1993" s="44">
        <v>86</v>
      </c>
      <c r="H1993" s="86">
        <f t="shared" si="31"/>
        <v>0</v>
      </c>
      <c r="I1993" s="214"/>
    </row>
    <row r="1994" spans="1:9" x14ac:dyDescent="0.25">
      <c r="A1994" s="406"/>
      <c r="B1994" s="212" t="s">
        <v>2339</v>
      </c>
      <c r="C1994" s="363" t="s">
        <v>3681</v>
      </c>
      <c r="D1994" s="214" t="s">
        <v>136</v>
      </c>
      <c r="E1994" s="382">
        <v>3875.3</v>
      </c>
      <c r="F1994" s="419">
        <v>41824</v>
      </c>
      <c r="G1994" s="44">
        <v>3875.3</v>
      </c>
      <c r="H1994" s="243">
        <f t="shared" si="31"/>
        <v>0</v>
      </c>
      <c r="I1994" s="214"/>
    </row>
    <row r="1995" spans="1:9" x14ac:dyDescent="0.25">
      <c r="A1995" s="406"/>
      <c r="B1995" s="212" t="s">
        <v>1211</v>
      </c>
      <c r="C1995" s="363" t="s">
        <v>3681</v>
      </c>
      <c r="D1995" s="214" t="s">
        <v>136</v>
      </c>
      <c r="E1995" s="382">
        <v>153</v>
      </c>
      <c r="F1995" s="419">
        <v>41825</v>
      </c>
      <c r="G1995" s="34">
        <v>153</v>
      </c>
      <c r="H1995" s="243">
        <f t="shared" si="31"/>
        <v>0</v>
      </c>
      <c r="I1995" s="121"/>
    </row>
    <row r="1996" spans="1:9" x14ac:dyDescent="0.25">
      <c r="A1996" s="406"/>
      <c r="B1996" s="212" t="s">
        <v>1243</v>
      </c>
      <c r="C1996" s="363" t="s">
        <v>3681</v>
      </c>
      <c r="D1996" s="214" t="s">
        <v>136</v>
      </c>
      <c r="E1996" s="382">
        <v>3011</v>
      </c>
      <c r="F1996" s="419">
        <v>41825</v>
      </c>
      <c r="G1996" s="34">
        <v>3011</v>
      </c>
      <c r="H1996" s="243">
        <f t="shared" si="31"/>
        <v>0</v>
      </c>
      <c r="I1996" s="121"/>
    </row>
    <row r="1997" spans="1:9" x14ac:dyDescent="0.25">
      <c r="A1997" s="406"/>
      <c r="B1997" s="212" t="s">
        <v>1285</v>
      </c>
      <c r="C1997" s="363" t="s">
        <v>3681</v>
      </c>
      <c r="D1997" s="121" t="s">
        <v>136</v>
      </c>
      <c r="E1997" s="384">
        <v>2465</v>
      </c>
      <c r="F1997" s="419">
        <v>41826</v>
      </c>
      <c r="G1997" s="34">
        <v>2465</v>
      </c>
      <c r="H1997" s="243">
        <f t="shared" si="31"/>
        <v>0</v>
      </c>
      <c r="I1997" s="121"/>
    </row>
    <row r="1998" spans="1:9" x14ac:dyDescent="0.25">
      <c r="A1998" s="406">
        <v>41827</v>
      </c>
      <c r="B1998" s="212" t="s">
        <v>1299</v>
      </c>
      <c r="C1998" s="363" t="s">
        <v>3681</v>
      </c>
      <c r="D1998" s="214" t="s">
        <v>136</v>
      </c>
      <c r="E1998" s="235">
        <v>416</v>
      </c>
      <c r="F1998" s="419">
        <v>41827</v>
      </c>
      <c r="G1998" s="44">
        <v>416</v>
      </c>
      <c r="H1998" s="243">
        <f t="shared" si="31"/>
        <v>0</v>
      </c>
      <c r="I1998" s="214"/>
    </row>
    <row r="1999" spans="1:9" x14ac:dyDescent="0.25">
      <c r="A1999" s="406"/>
      <c r="B1999" s="212" t="s">
        <v>1315</v>
      </c>
      <c r="C1999" s="363" t="s">
        <v>3681</v>
      </c>
      <c r="D1999" s="214" t="s">
        <v>136</v>
      </c>
      <c r="E1999" s="235">
        <v>1378</v>
      </c>
      <c r="F1999" s="419">
        <v>41827</v>
      </c>
      <c r="G1999" s="44">
        <v>1378</v>
      </c>
      <c r="H1999" s="243">
        <f t="shared" si="31"/>
        <v>0</v>
      </c>
      <c r="I1999" s="214"/>
    </row>
    <row r="2000" spans="1:9" x14ac:dyDescent="0.25">
      <c r="A2000" s="406"/>
      <c r="B2000" s="212" t="s">
        <v>1425</v>
      </c>
      <c r="C2000" s="363" t="s">
        <v>3681</v>
      </c>
      <c r="D2000" s="214" t="s">
        <v>136</v>
      </c>
      <c r="E2000" s="235">
        <v>536.6</v>
      </c>
      <c r="F2000" s="419">
        <v>41828</v>
      </c>
      <c r="G2000" s="44">
        <v>536.6</v>
      </c>
      <c r="H2000" s="243">
        <f t="shared" si="31"/>
        <v>0</v>
      </c>
      <c r="I2000" s="214"/>
    </row>
    <row r="2001" spans="1:9" x14ac:dyDescent="0.25">
      <c r="A2001" s="406"/>
      <c r="B2001" s="212" t="s">
        <v>1513</v>
      </c>
      <c r="C2001" s="363" t="s">
        <v>3681</v>
      </c>
      <c r="D2001" s="214" t="s">
        <v>136</v>
      </c>
      <c r="E2001" s="235">
        <v>1806</v>
      </c>
      <c r="F2001" s="419">
        <v>41829</v>
      </c>
      <c r="G2001" s="44">
        <v>1806</v>
      </c>
      <c r="H2001" s="243">
        <f t="shared" si="31"/>
        <v>0</v>
      </c>
      <c r="I2001" s="214"/>
    </row>
    <row r="2002" spans="1:9" x14ac:dyDescent="0.25">
      <c r="A2002" s="406"/>
      <c r="B2002" s="212" t="s">
        <v>1514</v>
      </c>
      <c r="C2002" s="363" t="s">
        <v>3681</v>
      </c>
      <c r="D2002" s="214" t="s">
        <v>136</v>
      </c>
      <c r="E2002" s="235">
        <v>145</v>
      </c>
      <c r="F2002" s="419">
        <v>41829</v>
      </c>
      <c r="G2002" s="44">
        <v>145</v>
      </c>
      <c r="H2002" s="243">
        <f t="shared" si="31"/>
        <v>0</v>
      </c>
      <c r="I2002" s="214"/>
    </row>
    <row r="2003" spans="1:9" x14ac:dyDescent="0.25">
      <c r="A2003" s="406"/>
      <c r="B2003" s="212" t="s">
        <v>1563</v>
      </c>
      <c r="C2003" s="363" t="s">
        <v>3681</v>
      </c>
      <c r="D2003" s="214" t="s">
        <v>136</v>
      </c>
      <c r="E2003" s="235">
        <v>607</v>
      </c>
      <c r="F2003" s="419">
        <v>41829</v>
      </c>
      <c r="G2003" s="44">
        <v>607</v>
      </c>
      <c r="H2003" s="243">
        <f t="shared" si="31"/>
        <v>0</v>
      </c>
      <c r="I2003" s="214"/>
    </row>
    <row r="2004" spans="1:9" x14ac:dyDescent="0.25">
      <c r="A2004" s="406"/>
      <c r="B2004" s="224" t="s">
        <v>1748</v>
      </c>
      <c r="C2004" s="361" t="s">
        <v>3878</v>
      </c>
      <c r="D2004" s="58" t="s">
        <v>136</v>
      </c>
      <c r="E2004" s="235">
        <v>4394</v>
      </c>
      <c r="F2004" s="419">
        <v>41831</v>
      </c>
      <c r="G2004" s="34">
        <v>4394</v>
      </c>
      <c r="H2004" s="243">
        <f t="shared" si="31"/>
        <v>0</v>
      </c>
      <c r="I2004" s="121"/>
    </row>
    <row r="2005" spans="1:9" x14ac:dyDescent="0.25">
      <c r="A2005" s="406"/>
      <c r="B2005" s="224" t="s">
        <v>1837</v>
      </c>
      <c r="C2005" s="361" t="s">
        <v>3878</v>
      </c>
      <c r="D2005" s="58" t="s">
        <v>136</v>
      </c>
      <c r="E2005" s="235">
        <v>2786</v>
      </c>
      <c r="F2005" s="419">
        <v>41832</v>
      </c>
      <c r="G2005" s="34">
        <v>2786</v>
      </c>
      <c r="H2005" s="243">
        <f t="shared" si="31"/>
        <v>0</v>
      </c>
      <c r="I2005" s="121"/>
    </row>
    <row r="2006" spans="1:9" x14ac:dyDescent="0.25">
      <c r="A2006" s="406">
        <v>41742</v>
      </c>
      <c r="B2006" s="224" t="s">
        <v>1867</v>
      </c>
      <c r="C2006" s="361" t="s">
        <v>3878</v>
      </c>
      <c r="D2006" s="214" t="s">
        <v>136</v>
      </c>
      <c r="E2006" s="235">
        <v>1415</v>
      </c>
      <c r="F2006" s="419">
        <v>41833</v>
      </c>
      <c r="G2006" s="44">
        <v>1415</v>
      </c>
      <c r="H2006" s="243">
        <f t="shared" si="31"/>
        <v>0</v>
      </c>
      <c r="I2006" s="214"/>
    </row>
    <row r="2007" spans="1:9" x14ac:dyDescent="0.25">
      <c r="A2007" s="406"/>
      <c r="B2007" s="224" t="s">
        <v>1917</v>
      </c>
      <c r="C2007" s="361" t="s">
        <v>3878</v>
      </c>
      <c r="D2007" s="214" t="s">
        <v>136</v>
      </c>
      <c r="E2007" s="235">
        <v>725.5</v>
      </c>
      <c r="F2007" s="419">
        <v>41833</v>
      </c>
      <c r="G2007" s="44">
        <v>725.5</v>
      </c>
      <c r="H2007" s="243">
        <f t="shared" si="31"/>
        <v>0</v>
      </c>
      <c r="I2007" s="214"/>
    </row>
    <row r="2008" spans="1:9" x14ac:dyDescent="0.25">
      <c r="A2008" s="406"/>
      <c r="B2008" s="224" t="s">
        <v>1986</v>
      </c>
      <c r="C2008" s="361" t="s">
        <v>3878</v>
      </c>
      <c r="D2008" s="214" t="s">
        <v>136</v>
      </c>
      <c r="E2008" s="235">
        <v>716.5</v>
      </c>
      <c r="F2008" s="419">
        <v>41834</v>
      </c>
      <c r="G2008" s="44">
        <v>716.5</v>
      </c>
      <c r="H2008" s="243">
        <f t="shared" si="31"/>
        <v>0</v>
      </c>
      <c r="I2008" s="214"/>
    </row>
    <row r="2009" spans="1:9" x14ac:dyDescent="0.25">
      <c r="A2009" s="406"/>
      <c r="B2009" s="224" t="s">
        <v>2089</v>
      </c>
      <c r="C2009" s="361" t="s">
        <v>3878</v>
      </c>
      <c r="D2009" s="214" t="s">
        <v>136</v>
      </c>
      <c r="E2009" s="235">
        <v>1265</v>
      </c>
      <c r="F2009" s="419">
        <v>41835</v>
      </c>
      <c r="G2009" s="44">
        <v>1265</v>
      </c>
      <c r="H2009" s="243">
        <f t="shared" si="31"/>
        <v>0</v>
      </c>
      <c r="I2009" s="214"/>
    </row>
    <row r="2010" spans="1:9" x14ac:dyDescent="0.25">
      <c r="A2010" s="406"/>
      <c r="B2010" s="224" t="s">
        <v>2157</v>
      </c>
      <c r="C2010" s="361" t="s">
        <v>3878</v>
      </c>
      <c r="D2010" s="214" t="s">
        <v>136</v>
      </c>
      <c r="E2010" s="235">
        <v>1544</v>
      </c>
      <c r="F2010" s="419">
        <v>41836</v>
      </c>
      <c r="G2010" s="44">
        <v>1544</v>
      </c>
      <c r="H2010" s="243">
        <f t="shared" si="31"/>
        <v>0</v>
      </c>
      <c r="I2010" s="214"/>
    </row>
    <row r="2011" spans="1:9" x14ac:dyDescent="0.25">
      <c r="A2011" s="406"/>
      <c r="B2011" s="224" t="s">
        <v>1161</v>
      </c>
      <c r="C2011" s="361" t="s">
        <v>3878</v>
      </c>
      <c r="D2011" s="214" t="s">
        <v>136</v>
      </c>
      <c r="E2011" s="235">
        <v>3207.6</v>
      </c>
      <c r="F2011" s="419">
        <v>41838</v>
      </c>
      <c r="G2011" s="44">
        <v>3207.6</v>
      </c>
      <c r="H2011" s="243">
        <f t="shared" si="31"/>
        <v>0</v>
      </c>
      <c r="I2011" s="214"/>
    </row>
    <row r="2012" spans="1:9" x14ac:dyDescent="0.25">
      <c r="A2012" s="406"/>
      <c r="B2012" s="224" t="s">
        <v>1248</v>
      </c>
      <c r="C2012" s="361" t="s">
        <v>3878</v>
      </c>
      <c r="D2012" s="214" t="s">
        <v>136</v>
      </c>
      <c r="E2012" s="235">
        <v>3179.6</v>
      </c>
      <c r="F2012" s="419">
        <v>41839</v>
      </c>
      <c r="G2012" s="44">
        <v>3179.6</v>
      </c>
      <c r="H2012" s="243">
        <f t="shared" si="31"/>
        <v>0</v>
      </c>
      <c r="I2012" s="214"/>
    </row>
    <row r="2013" spans="1:9" x14ac:dyDescent="0.25">
      <c r="A2013" s="406"/>
      <c r="B2013" s="224" t="s">
        <v>1268</v>
      </c>
      <c r="C2013" s="361" t="s">
        <v>3878</v>
      </c>
      <c r="D2013" s="214" t="s">
        <v>136</v>
      </c>
      <c r="E2013" s="235">
        <v>439</v>
      </c>
      <c r="F2013" s="419">
        <v>41840</v>
      </c>
      <c r="G2013" s="44">
        <v>439</v>
      </c>
      <c r="H2013" s="243">
        <f t="shared" si="31"/>
        <v>0</v>
      </c>
      <c r="I2013" s="58"/>
    </row>
    <row r="2014" spans="1:9" x14ac:dyDescent="0.25">
      <c r="A2014" s="406"/>
      <c r="B2014" s="224" t="s">
        <v>1294</v>
      </c>
      <c r="C2014" s="361" t="s">
        <v>3878</v>
      </c>
      <c r="D2014" s="214" t="s">
        <v>136</v>
      </c>
      <c r="E2014" s="235">
        <v>2851.2</v>
      </c>
      <c r="F2014" s="419">
        <v>41840</v>
      </c>
      <c r="G2014" s="44">
        <v>2851.2</v>
      </c>
      <c r="H2014" s="243">
        <f t="shared" si="31"/>
        <v>0</v>
      </c>
      <c r="I2014" s="214"/>
    </row>
    <row r="2015" spans="1:9" x14ac:dyDescent="0.25">
      <c r="A2015" s="406"/>
      <c r="B2015" s="224" t="s">
        <v>1383</v>
      </c>
      <c r="C2015" s="361" t="s">
        <v>3878</v>
      </c>
      <c r="D2015" s="214" t="s">
        <v>136</v>
      </c>
      <c r="E2015" s="235">
        <v>903</v>
      </c>
      <c r="F2015" s="419">
        <v>41841</v>
      </c>
      <c r="G2015" s="44">
        <v>903</v>
      </c>
      <c r="H2015" s="243">
        <f t="shared" si="31"/>
        <v>0</v>
      </c>
      <c r="I2015" s="214"/>
    </row>
    <row r="2016" spans="1:9" x14ac:dyDescent="0.25">
      <c r="A2016" s="406"/>
      <c r="B2016" s="224" t="s">
        <v>1524</v>
      </c>
      <c r="C2016" s="361" t="s">
        <v>3878</v>
      </c>
      <c r="D2016" s="214" t="s">
        <v>136</v>
      </c>
      <c r="E2016" s="235">
        <v>1456</v>
      </c>
      <c r="F2016" s="419">
        <v>41843</v>
      </c>
      <c r="G2016" s="44">
        <v>1456</v>
      </c>
      <c r="H2016" s="243">
        <f t="shared" si="31"/>
        <v>0</v>
      </c>
      <c r="I2016" s="214"/>
    </row>
    <row r="2017" spans="1:9" ht="15.75" x14ac:dyDescent="0.25">
      <c r="A2017" s="406">
        <v>41845</v>
      </c>
      <c r="B2017" s="389" t="s">
        <v>1779</v>
      </c>
      <c r="C2017" s="228" t="s">
        <v>4001</v>
      </c>
      <c r="D2017" s="214" t="s">
        <v>136</v>
      </c>
      <c r="E2017" s="235">
        <v>2705</v>
      </c>
      <c r="F2017" s="419">
        <v>41845</v>
      </c>
      <c r="G2017" s="44">
        <v>2705</v>
      </c>
      <c r="H2017" s="243">
        <f t="shared" si="31"/>
        <v>0</v>
      </c>
      <c r="I2017" s="214"/>
    </row>
    <row r="2018" spans="1:9" ht="15.75" x14ac:dyDescent="0.25">
      <c r="A2018" s="414">
        <v>41846</v>
      </c>
      <c r="B2018" s="389" t="s">
        <v>1869</v>
      </c>
      <c r="C2018" s="228" t="s">
        <v>4001</v>
      </c>
      <c r="D2018" s="214" t="s">
        <v>136</v>
      </c>
      <c r="E2018" s="235">
        <v>2988</v>
      </c>
      <c r="F2018" s="419">
        <v>41846</v>
      </c>
      <c r="G2018" s="44">
        <v>2988</v>
      </c>
      <c r="H2018" s="243">
        <f t="shared" si="31"/>
        <v>0</v>
      </c>
      <c r="I2018" s="121"/>
    </row>
    <row r="2019" spans="1:9" ht="15.75" x14ac:dyDescent="0.25">
      <c r="A2019" s="414">
        <v>41846</v>
      </c>
      <c r="B2019" s="389" t="s">
        <v>1870</v>
      </c>
      <c r="C2019" s="228" t="s">
        <v>4001</v>
      </c>
      <c r="D2019" s="214" t="s">
        <v>136</v>
      </c>
      <c r="E2019" s="235">
        <v>585</v>
      </c>
      <c r="F2019" s="419">
        <v>41846</v>
      </c>
      <c r="G2019" s="44">
        <v>585</v>
      </c>
      <c r="H2019" s="243">
        <f t="shared" si="31"/>
        <v>0</v>
      </c>
      <c r="I2019" s="52"/>
    </row>
    <row r="2020" spans="1:9" ht="15.75" x14ac:dyDescent="0.25">
      <c r="A2020" s="406">
        <v>41849</v>
      </c>
      <c r="B2020" s="389" t="s">
        <v>2086</v>
      </c>
      <c r="C2020" s="228" t="s">
        <v>4001</v>
      </c>
      <c r="D2020" s="20" t="s">
        <v>136</v>
      </c>
      <c r="E2020" s="239">
        <v>1401.8</v>
      </c>
      <c r="F2020" s="419">
        <v>41849</v>
      </c>
      <c r="G2020" s="44">
        <v>1401.8</v>
      </c>
      <c r="H2020" s="243">
        <f t="shared" si="31"/>
        <v>0</v>
      </c>
      <c r="I2020" s="20"/>
    </row>
    <row r="2021" spans="1:9" ht="15.75" x14ac:dyDescent="0.25">
      <c r="A2021" s="414">
        <v>41850</v>
      </c>
      <c r="B2021" s="389" t="s">
        <v>2184</v>
      </c>
      <c r="C2021" s="228" t="s">
        <v>4001</v>
      </c>
      <c r="D2021" s="214" t="s">
        <v>136</v>
      </c>
      <c r="E2021" s="235">
        <v>886</v>
      </c>
      <c r="F2021" s="419">
        <v>41850</v>
      </c>
      <c r="G2021" s="44">
        <v>886</v>
      </c>
      <c r="H2021" s="243">
        <f t="shared" si="31"/>
        <v>0</v>
      </c>
      <c r="I2021" s="214"/>
    </row>
    <row r="2022" spans="1:9" x14ac:dyDescent="0.25">
      <c r="A2022" s="406"/>
      <c r="B2022" s="224" t="s">
        <v>1995</v>
      </c>
      <c r="C2022" s="361" t="s">
        <v>3878</v>
      </c>
      <c r="D2022" s="214" t="s">
        <v>3916</v>
      </c>
      <c r="E2022" s="235">
        <v>59287.5</v>
      </c>
      <c r="F2022" s="419">
        <v>41836</v>
      </c>
      <c r="G2022" s="44">
        <v>59287.5</v>
      </c>
      <c r="H2022" s="243">
        <f t="shared" si="31"/>
        <v>0</v>
      </c>
      <c r="I2022" s="214" t="s">
        <v>162</v>
      </c>
    </row>
    <row r="2023" spans="1:9" x14ac:dyDescent="0.25">
      <c r="A2023" s="406"/>
      <c r="B2023" s="212" t="s">
        <v>2088</v>
      </c>
      <c r="C2023" s="363" t="s">
        <v>3681</v>
      </c>
      <c r="D2023" s="214" t="s">
        <v>92</v>
      </c>
      <c r="E2023" s="382">
        <v>9357.6</v>
      </c>
      <c r="F2023" s="419">
        <v>41822</v>
      </c>
      <c r="G2023" s="44">
        <v>9357.6</v>
      </c>
      <c r="H2023" s="86">
        <f t="shared" si="31"/>
        <v>0</v>
      </c>
      <c r="I2023" s="214" t="s">
        <v>27</v>
      </c>
    </row>
    <row r="2024" spans="1:9" x14ac:dyDescent="0.25">
      <c r="A2024" s="406"/>
      <c r="B2024" s="212" t="s">
        <v>2271</v>
      </c>
      <c r="C2024" s="363" t="s">
        <v>3681</v>
      </c>
      <c r="D2024" s="214" t="s">
        <v>92</v>
      </c>
      <c r="E2024" s="382">
        <v>4811.5</v>
      </c>
      <c r="F2024" s="419">
        <v>41824</v>
      </c>
      <c r="G2024" s="44">
        <v>4811.5</v>
      </c>
      <c r="H2024" s="243">
        <f t="shared" si="31"/>
        <v>0</v>
      </c>
      <c r="I2024" s="214" t="s">
        <v>27</v>
      </c>
    </row>
    <row r="2025" spans="1:9" x14ac:dyDescent="0.25">
      <c r="A2025" s="406"/>
      <c r="B2025" s="212" t="s">
        <v>1361</v>
      </c>
      <c r="C2025" s="363" t="s">
        <v>3681</v>
      </c>
      <c r="D2025" s="214" t="s">
        <v>92</v>
      </c>
      <c r="E2025" s="235">
        <v>7816.5</v>
      </c>
      <c r="F2025" s="420" t="s">
        <v>3849</v>
      </c>
      <c r="G2025" s="44">
        <v>7816.5</v>
      </c>
      <c r="H2025" s="243">
        <f t="shared" si="31"/>
        <v>0</v>
      </c>
      <c r="I2025" s="214"/>
    </row>
    <row r="2026" spans="1:9" x14ac:dyDescent="0.25">
      <c r="A2026" s="406"/>
      <c r="B2026" s="212" t="s">
        <v>1616</v>
      </c>
      <c r="C2026" s="363" t="s">
        <v>3681</v>
      </c>
      <c r="D2026" s="214" t="s">
        <v>92</v>
      </c>
      <c r="E2026" s="235">
        <v>9842.5</v>
      </c>
      <c r="F2026" s="420" t="s">
        <v>3877</v>
      </c>
      <c r="G2026" s="44">
        <v>9842.5</v>
      </c>
      <c r="H2026" s="243">
        <f t="shared" si="31"/>
        <v>0</v>
      </c>
      <c r="I2026" s="214" t="s">
        <v>27</v>
      </c>
    </row>
    <row r="2027" spans="1:9" x14ac:dyDescent="0.25">
      <c r="A2027" s="406"/>
      <c r="B2027" s="224" t="s">
        <v>1758</v>
      </c>
      <c r="C2027" s="361" t="s">
        <v>3878</v>
      </c>
      <c r="D2027" s="58" t="s">
        <v>92</v>
      </c>
      <c r="E2027" s="235">
        <v>6146.5</v>
      </c>
      <c r="F2027" s="425">
        <v>41832</v>
      </c>
      <c r="G2027" s="34">
        <v>6146.5</v>
      </c>
      <c r="H2027" s="243">
        <f t="shared" si="31"/>
        <v>0</v>
      </c>
      <c r="I2027" s="121" t="s">
        <v>27</v>
      </c>
    </row>
    <row r="2028" spans="1:9" x14ac:dyDescent="0.25">
      <c r="A2028" s="406"/>
      <c r="B2028" s="224" t="s">
        <v>2094</v>
      </c>
      <c r="C2028" s="361" t="s">
        <v>3878</v>
      </c>
      <c r="D2028" s="214" t="s">
        <v>92</v>
      </c>
      <c r="E2028" s="235">
        <v>4292</v>
      </c>
      <c r="F2028" s="419">
        <v>41836</v>
      </c>
      <c r="G2028" s="44">
        <v>4292</v>
      </c>
      <c r="H2028" s="243">
        <f t="shared" si="31"/>
        <v>0</v>
      </c>
      <c r="I2028" s="214" t="s">
        <v>27</v>
      </c>
    </row>
    <row r="2029" spans="1:9" x14ac:dyDescent="0.25">
      <c r="A2029" s="406"/>
      <c r="B2029" s="224" t="s">
        <v>1461</v>
      </c>
      <c r="C2029" s="361" t="s">
        <v>3878</v>
      </c>
      <c r="D2029" s="20" t="s">
        <v>92</v>
      </c>
      <c r="E2029" s="239">
        <v>3391.2</v>
      </c>
      <c r="F2029" s="419">
        <v>41843</v>
      </c>
      <c r="G2029" s="44">
        <v>3391.2</v>
      </c>
      <c r="H2029" s="243">
        <f t="shared" si="31"/>
        <v>0</v>
      </c>
      <c r="I2029" s="20" t="s">
        <v>3978</v>
      </c>
    </row>
    <row r="2030" spans="1:9" x14ac:dyDescent="0.25">
      <c r="A2030" s="406"/>
      <c r="B2030" s="224" t="s">
        <v>1526</v>
      </c>
      <c r="C2030" s="361" t="s">
        <v>3878</v>
      </c>
      <c r="D2030" s="214" t="s">
        <v>92</v>
      </c>
      <c r="E2030" s="235">
        <v>1522</v>
      </c>
      <c r="F2030" s="419">
        <v>41843</v>
      </c>
      <c r="G2030" s="44">
        <v>1522</v>
      </c>
      <c r="H2030" s="243">
        <f t="shared" si="31"/>
        <v>0</v>
      </c>
      <c r="I2030" s="214"/>
    </row>
    <row r="2031" spans="1:9" ht="15.75" x14ac:dyDescent="0.25">
      <c r="A2031" s="414">
        <v>41844</v>
      </c>
      <c r="B2031" s="389" t="s">
        <v>1674</v>
      </c>
      <c r="C2031" s="228" t="s">
        <v>4001</v>
      </c>
      <c r="D2031" s="214" t="s">
        <v>92</v>
      </c>
      <c r="E2031" s="235">
        <v>24957</v>
      </c>
      <c r="F2031" s="419">
        <v>41845</v>
      </c>
      <c r="G2031" s="44">
        <v>24957</v>
      </c>
      <c r="H2031" s="243">
        <f t="shared" si="31"/>
        <v>0</v>
      </c>
      <c r="I2031" s="214" t="s">
        <v>12</v>
      </c>
    </row>
    <row r="2032" spans="1:9" ht="15.75" x14ac:dyDescent="0.25">
      <c r="A2032" s="406">
        <v>41849</v>
      </c>
      <c r="B2032" s="389" t="s">
        <v>2044</v>
      </c>
      <c r="C2032" s="228" t="s">
        <v>4001</v>
      </c>
      <c r="D2032" s="20" t="s">
        <v>92</v>
      </c>
      <c r="E2032" s="239">
        <v>4379</v>
      </c>
      <c r="F2032" s="419">
        <v>41850</v>
      </c>
      <c r="G2032" s="44">
        <v>4379</v>
      </c>
      <c r="H2032" s="243">
        <f t="shared" si="31"/>
        <v>0</v>
      </c>
      <c r="I2032" s="20" t="s">
        <v>27</v>
      </c>
    </row>
    <row r="2033" spans="1:9" x14ac:dyDescent="0.25">
      <c r="A2033" s="406"/>
      <c r="B2033" s="212" t="s">
        <v>2203</v>
      </c>
      <c r="C2033" s="363" t="s">
        <v>3681</v>
      </c>
      <c r="D2033" s="214" t="s">
        <v>116</v>
      </c>
      <c r="E2033" s="382">
        <v>4234</v>
      </c>
      <c r="F2033" s="419">
        <v>41823</v>
      </c>
      <c r="G2033" s="44">
        <v>4234</v>
      </c>
      <c r="H2033" s="86">
        <f t="shared" si="31"/>
        <v>0</v>
      </c>
      <c r="I2033" s="214"/>
    </row>
    <row r="2034" spans="1:9" x14ac:dyDescent="0.25">
      <c r="A2034" s="406"/>
      <c r="B2034" s="212" t="s">
        <v>1303</v>
      </c>
      <c r="C2034" s="363" t="s">
        <v>3681</v>
      </c>
      <c r="D2034" s="214" t="s">
        <v>116</v>
      </c>
      <c r="E2034" s="235">
        <v>4326.5</v>
      </c>
      <c r="F2034" s="419">
        <v>41827</v>
      </c>
      <c r="G2034" s="44">
        <v>4326.5</v>
      </c>
      <c r="H2034" s="243">
        <f t="shared" si="31"/>
        <v>0</v>
      </c>
      <c r="I2034" s="214"/>
    </row>
    <row r="2035" spans="1:9" x14ac:dyDescent="0.25">
      <c r="A2035" s="406"/>
      <c r="B2035" s="224" t="s">
        <v>2132</v>
      </c>
      <c r="C2035" s="361" t="s">
        <v>3878</v>
      </c>
      <c r="D2035" s="214" t="s">
        <v>116</v>
      </c>
      <c r="E2035" s="235">
        <v>2395</v>
      </c>
      <c r="F2035" s="419">
        <v>41836</v>
      </c>
      <c r="G2035" s="44">
        <v>2395</v>
      </c>
      <c r="H2035" s="243">
        <f t="shared" si="31"/>
        <v>0</v>
      </c>
      <c r="I2035" s="214"/>
    </row>
    <row r="2036" spans="1:9" x14ac:dyDescent="0.25">
      <c r="A2036" s="406"/>
      <c r="B2036" s="224" t="s">
        <v>2133</v>
      </c>
      <c r="C2036" s="361" t="s">
        <v>3878</v>
      </c>
      <c r="D2036" s="214" t="s">
        <v>116</v>
      </c>
      <c r="E2036" s="235">
        <v>3371</v>
      </c>
      <c r="F2036" s="419">
        <v>41836</v>
      </c>
      <c r="G2036" s="44">
        <v>3371</v>
      </c>
      <c r="H2036" s="243">
        <f t="shared" si="31"/>
        <v>0</v>
      </c>
      <c r="I2036" s="214"/>
    </row>
    <row r="2037" spans="1:9" x14ac:dyDescent="0.25">
      <c r="A2037" s="406"/>
      <c r="B2037" s="224" t="s">
        <v>2331</v>
      </c>
      <c r="C2037" s="361" t="s">
        <v>3878</v>
      </c>
      <c r="D2037" s="214" t="s">
        <v>116</v>
      </c>
      <c r="E2037" s="235">
        <v>6639</v>
      </c>
      <c r="F2037" s="419">
        <v>41838</v>
      </c>
      <c r="G2037" s="44">
        <v>6639</v>
      </c>
      <c r="H2037" s="243">
        <f t="shared" si="31"/>
        <v>0</v>
      </c>
      <c r="I2037" s="214"/>
    </row>
    <row r="2038" spans="1:9" x14ac:dyDescent="0.25">
      <c r="A2038" s="406"/>
      <c r="B2038" s="224" t="s">
        <v>1502</v>
      </c>
      <c r="C2038" s="361" t="s">
        <v>3878</v>
      </c>
      <c r="D2038" s="214" t="s">
        <v>116</v>
      </c>
      <c r="E2038" s="235">
        <v>5937</v>
      </c>
      <c r="F2038" s="419">
        <v>41843</v>
      </c>
      <c r="G2038" s="44">
        <v>5937</v>
      </c>
      <c r="H2038" s="243">
        <f t="shared" si="31"/>
        <v>0</v>
      </c>
      <c r="I2038" s="214"/>
    </row>
    <row r="2039" spans="1:9" ht="15.75" x14ac:dyDescent="0.25">
      <c r="A2039" s="414">
        <v>41848</v>
      </c>
      <c r="B2039" s="389" t="s">
        <v>1968</v>
      </c>
      <c r="C2039" s="228" t="s">
        <v>4001</v>
      </c>
      <c r="D2039" s="214" t="s">
        <v>116</v>
      </c>
      <c r="E2039" s="235">
        <v>1736</v>
      </c>
      <c r="F2039" s="419">
        <v>41848</v>
      </c>
      <c r="G2039" s="44">
        <v>1736</v>
      </c>
      <c r="H2039" s="243">
        <f t="shared" si="31"/>
        <v>0</v>
      </c>
      <c r="I2039" s="214"/>
    </row>
    <row r="2040" spans="1:9" ht="15.75" x14ac:dyDescent="0.25">
      <c r="A2040" s="414">
        <v>41850</v>
      </c>
      <c r="B2040" s="389" t="s">
        <v>2145</v>
      </c>
      <c r="C2040" s="228" t="s">
        <v>4001</v>
      </c>
      <c r="D2040" s="214" t="s">
        <v>116</v>
      </c>
      <c r="E2040" s="235">
        <v>4584</v>
      </c>
      <c r="F2040" s="419">
        <v>41850</v>
      </c>
      <c r="G2040" s="44">
        <v>4584</v>
      </c>
      <c r="H2040" s="243">
        <f t="shared" si="31"/>
        <v>0</v>
      </c>
      <c r="I2040" s="214"/>
    </row>
    <row r="2041" spans="1:9" ht="15.75" x14ac:dyDescent="0.25">
      <c r="A2041" s="414">
        <v>41850</v>
      </c>
      <c r="B2041" s="389" t="s">
        <v>2146</v>
      </c>
      <c r="C2041" s="228" t="s">
        <v>4001</v>
      </c>
      <c r="D2041" s="214" t="s">
        <v>116</v>
      </c>
      <c r="E2041" s="235">
        <v>364</v>
      </c>
      <c r="F2041" s="419">
        <v>41850</v>
      </c>
      <c r="G2041" s="44">
        <v>364</v>
      </c>
      <c r="H2041" s="243">
        <f t="shared" si="31"/>
        <v>0</v>
      </c>
      <c r="I2041" s="214"/>
    </row>
    <row r="2042" spans="1:9" x14ac:dyDescent="0.25">
      <c r="A2042" s="406"/>
      <c r="B2042" s="212" t="s">
        <v>1437</v>
      </c>
      <c r="C2042" s="363" t="s">
        <v>3681</v>
      </c>
      <c r="D2042" s="214" t="s">
        <v>2835</v>
      </c>
      <c r="E2042" s="235">
        <v>1494</v>
      </c>
      <c r="F2042" s="419">
        <v>41828</v>
      </c>
      <c r="G2042" s="44">
        <v>1494</v>
      </c>
      <c r="H2042" s="243">
        <f t="shared" si="31"/>
        <v>0</v>
      </c>
      <c r="I2042" s="214" t="s">
        <v>12</v>
      </c>
    </row>
    <row r="2043" spans="1:9" x14ac:dyDescent="0.25">
      <c r="A2043" s="406"/>
      <c r="B2043" s="212" t="s">
        <v>1588</v>
      </c>
      <c r="C2043" s="363" t="s">
        <v>3681</v>
      </c>
      <c r="D2043" s="214" t="s">
        <v>2835</v>
      </c>
      <c r="E2043" s="235">
        <v>2121</v>
      </c>
      <c r="F2043" s="419">
        <v>41830</v>
      </c>
      <c r="G2043" s="44">
        <v>2121</v>
      </c>
      <c r="H2043" s="243">
        <f t="shared" si="31"/>
        <v>0</v>
      </c>
      <c r="I2043" s="214" t="s">
        <v>217</v>
      </c>
    </row>
    <row r="2044" spans="1:9" x14ac:dyDescent="0.25">
      <c r="A2044" s="406"/>
      <c r="B2044" s="224" t="s">
        <v>2073</v>
      </c>
      <c r="C2044" s="361" t="s">
        <v>3878</v>
      </c>
      <c r="D2044" s="214" t="s">
        <v>2835</v>
      </c>
      <c r="E2044" s="235">
        <v>1911</v>
      </c>
      <c r="F2044" s="419">
        <v>41835</v>
      </c>
      <c r="G2044" s="44">
        <v>1911</v>
      </c>
      <c r="H2044" s="243">
        <f t="shared" si="31"/>
        <v>0</v>
      </c>
      <c r="I2044" s="214" t="s">
        <v>12</v>
      </c>
    </row>
    <row r="2045" spans="1:9" x14ac:dyDescent="0.25">
      <c r="A2045" s="406"/>
      <c r="B2045" s="224" t="s">
        <v>1194</v>
      </c>
      <c r="C2045" s="361" t="s">
        <v>3878</v>
      </c>
      <c r="D2045" s="214" t="s">
        <v>2835</v>
      </c>
      <c r="E2045" s="235">
        <v>2112</v>
      </c>
      <c r="F2045" s="419">
        <v>41839</v>
      </c>
      <c r="G2045" s="44">
        <v>2112</v>
      </c>
      <c r="H2045" s="243">
        <f t="shared" si="31"/>
        <v>0</v>
      </c>
      <c r="I2045" s="214" t="s">
        <v>168</v>
      </c>
    </row>
    <row r="2046" spans="1:9" ht="15.75" x14ac:dyDescent="0.25">
      <c r="A2046" s="414">
        <v>41850</v>
      </c>
      <c r="B2046" s="389" t="s">
        <v>2153</v>
      </c>
      <c r="C2046" s="228" t="s">
        <v>4001</v>
      </c>
      <c r="D2046" s="214" t="s">
        <v>2835</v>
      </c>
      <c r="E2046" s="235">
        <v>2337</v>
      </c>
      <c r="F2046" s="419">
        <v>41851</v>
      </c>
      <c r="G2046" s="44">
        <v>2337</v>
      </c>
      <c r="H2046" s="243">
        <f t="shared" si="31"/>
        <v>0</v>
      </c>
      <c r="I2046" s="214" t="s">
        <v>30</v>
      </c>
    </row>
    <row r="2047" spans="1:9" x14ac:dyDescent="0.25">
      <c r="A2047" s="406"/>
      <c r="B2047" s="212" t="s">
        <v>1385</v>
      </c>
      <c r="C2047" s="363" t="s">
        <v>3681</v>
      </c>
      <c r="D2047" s="214" t="s">
        <v>545</v>
      </c>
      <c r="E2047" s="235">
        <v>3089.1</v>
      </c>
      <c r="F2047" s="419">
        <v>41829</v>
      </c>
      <c r="G2047" s="44">
        <v>3089.1</v>
      </c>
      <c r="H2047" s="243">
        <f t="shared" si="31"/>
        <v>0</v>
      </c>
      <c r="I2047" s="214"/>
    </row>
    <row r="2048" spans="1:9" x14ac:dyDescent="0.25">
      <c r="A2048" s="406"/>
      <c r="B2048" s="212" t="s">
        <v>2114</v>
      </c>
      <c r="C2048" s="363" t="s">
        <v>3681</v>
      </c>
      <c r="D2048" s="214" t="s">
        <v>3812</v>
      </c>
      <c r="E2048" s="382">
        <v>3304.8</v>
      </c>
      <c r="F2048" s="419">
        <v>41823</v>
      </c>
      <c r="G2048" s="44">
        <v>3304.8</v>
      </c>
      <c r="H2048" s="86">
        <f t="shared" si="31"/>
        <v>0</v>
      </c>
      <c r="I2048" s="214" t="s">
        <v>162</v>
      </c>
    </row>
    <row r="2049" spans="1:11" ht="15.75" x14ac:dyDescent="0.25">
      <c r="A2049" s="406">
        <v>41849</v>
      </c>
      <c r="B2049" s="389" t="s">
        <v>2085</v>
      </c>
      <c r="C2049" s="228" t="s">
        <v>4001</v>
      </c>
      <c r="D2049" s="20" t="s">
        <v>4029</v>
      </c>
      <c r="E2049" s="239">
        <v>5756</v>
      </c>
      <c r="F2049" s="419">
        <v>41849</v>
      </c>
      <c r="G2049" s="44">
        <v>5756</v>
      </c>
      <c r="H2049" s="243">
        <f t="shared" si="31"/>
        <v>0</v>
      </c>
      <c r="I2049" s="20"/>
    </row>
    <row r="2050" spans="1:11" x14ac:dyDescent="0.25">
      <c r="A2050" s="406"/>
      <c r="B2050" s="224" t="s">
        <v>1716</v>
      </c>
      <c r="C2050" s="361" t="s">
        <v>3878</v>
      </c>
      <c r="D2050" s="58" t="s">
        <v>1882</v>
      </c>
      <c r="E2050" s="235">
        <v>3921.5</v>
      </c>
      <c r="F2050" s="419">
        <v>41831</v>
      </c>
      <c r="G2050" s="34">
        <v>3921.5</v>
      </c>
      <c r="H2050" s="243">
        <f t="shared" si="31"/>
        <v>0</v>
      </c>
      <c r="I2050" s="121"/>
    </row>
    <row r="2051" spans="1:11" x14ac:dyDescent="0.25">
      <c r="A2051" s="406"/>
      <c r="B2051" s="224" t="s">
        <v>1896</v>
      </c>
      <c r="C2051" s="361" t="s">
        <v>3878</v>
      </c>
      <c r="D2051" s="214" t="s">
        <v>1882</v>
      </c>
      <c r="E2051" s="235">
        <v>5615</v>
      </c>
      <c r="F2051" s="419">
        <v>41833</v>
      </c>
      <c r="G2051" s="44">
        <v>5615</v>
      </c>
      <c r="H2051" s="243">
        <f t="shared" ref="H2051:H2114" si="32">E2051-G2051</f>
        <v>0</v>
      </c>
      <c r="I2051" s="214"/>
    </row>
    <row r="2052" spans="1:11" x14ac:dyDescent="0.25">
      <c r="A2052" s="406"/>
      <c r="B2052" s="224" t="s">
        <v>1227</v>
      </c>
      <c r="C2052" s="361" t="s">
        <v>3878</v>
      </c>
      <c r="D2052" s="214" t="s">
        <v>1882</v>
      </c>
      <c r="E2052" s="235">
        <v>8140</v>
      </c>
      <c r="F2052" s="419">
        <v>41839</v>
      </c>
      <c r="G2052" s="44">
        <v>8140</v>
      </c>
      <c r="H2052" s="243">
        <f t="shared" si="32"/>
        <v>0</v>
      </c>
      <c r="I2052" s="214"/>
    </row>
    <row r="2053" spans="1:11" x14ac:dyDescent="0.25">
      <c r="A2053" s="406"/>
      <c r="B2053" s="224" t="s">
        <v>1307</v>
      </c>
      <c r="C2053" s="361" t="s">
        <v>3878</v>
      </c>
      <c r="D2053" s="214" t="s">
        <v>1882</v>
      </c>
      <c r="E2053" s="235">
        <v>6993</v>
      </c>
      <c r="F2053" s="419">
        <v>41840</v>
      </c>
      <c r="G2053" s="44">
        <v>6993</v>
      </c>
      <c r="H2053" s="243">
        <f t="shared" si="32"/>
        <v>0</v>
      </c>
      <c r="I2053" s="214"/>
      <c r="J2053" s="114" t="s">
        <v>4028</v>
      </c>
      <c r="K2053" s="114"/>
    </row>
    <row r="2054" spans="1:11" ht="15.75" x14ac:dyDescent="0.25">
      <c r="A2054" s="406">
        <v>41845</v>
      </c>
      <c r="B2054" s="389" t="s">
        <v>1784</v>
      </c>
      <c r="C2054" s="228" t="s">
        <v>4001</v>
      </c>
      <c r="D2054" s="214" t="s">
        <v>1882</v>
      </c>
      <c r="E2054" s="235">
        <v>9086</v>
      </c>
      <c r="F2054" s="419">
        <v>41845</v>
      </c>
      <c r="G2054" s="44">
        <v>9086</v>
      </c>
      <c r="H2054" s="243">
        <f t="shared" si="32"/>
        <v>0</v>
      </c>
      <c r="I2054" s="214"/>
    </row>
    <row r="2055" spans="1:11" x14ac:dyDescent="0.25">
      <c r="A2055" s="406"/>
      <c r="B2055" s="224" t="s">
        <v>2281</v>
      </c>
      <c r="C2055" s="361" t="s">
        <v>3878</v>
      </c>
      <c r="D2055" s="214" t="s">
        <v>164</v>
      </c>
      <c r="E2055" s="235">
        <v>3696.5</v>
      </c>
      <c r="F2055" s="421" t="s">
        <v>3953</v>
      </c>
      <c r="G2055" s="44">
        <v>3696.5</v>
      </c>
      <c r="H2055" s="243">
        <f t="shared" si="32"/>
        <v>0</v>
      </c>
      <c r="I2055" s="214" t="s">
        <v>162</v>
      </c>
    </row>
    <row r="2056" spans="1:11" x14ac:dyDescent="0.25">
      <c r="A2056" s="406"/>
      <c r="B2056" s="212" t="s">
        <v>2107</v>
      </c>
      <c r="C2056" s="363" t="s">
        <v>3681</v>
      </c>
      <c r="D2056" s="214" t="s">
        <v>272</v>
      </c>
      <c r="E2056" s="382">
        <v>2978.4</v>
      </c>
      <c r="F2056" s="421" t="s">
        <v>3811</v>
      </c>
      <c r="G2056" s="44">
        <v>2978.4</v>
      </c>
      <c r="H2056" s="86">
        <f t="shared" si="32"/>
        <v>0</v>
      </c>
      <c r="I2056" s="214" t="s">
        <v>162</v>
      </c>
    </row>
    <row r="2057" spans="1:11" x14ac:dyDescent="0.25">
      <c r="A2057" s="406"/>
      <c r="B2057" s="212" t="s">
        <v>1150</v>
      </c>
      <c r="C2057" s="363" t="s">
        <v>3681</v>
      </c>
      <c r="D2057" s="214" t="s">
        <v>272</v>
      </c>
      <c r="E2057" s="382">
        <v>2800</v>
      </c>
      <c r="F2057" s="421" t="s">
        <v>3840</v>
      </c>
      <c r="G2057" s="44">
        <v>2800</v>
      </c>
      <c r="H2057" s="243">
        <f t="shared" si="32"/>
        <v>0</v>
      </c>
      <c r="I2057" s="214" t="s">
        <v>162</v>
      </c>
    </row>
    <row r="2058" spans="1:11" x14ac:dyDescent="0.25">
      <c r="A2058" s="406"/>
      <c r="B2058" s="212" t="s">
        <v>1393</v>
      </c>
      <c r="C2058" s="363" t="s">
        <v>3681</v>
      </c>
      <c r="D2058" s="214" t="s">
        <v>272</v>
      </c>
      <c r="E2058" s="235">
        <v>7435.7</v>
      </c>
      <c r="F2058" s="421" t="s">
        <v>3856</v>
      </c>
      <c r="G2058" s="44">
        <v>7435.7</v>
      </c>
      <c r="H2058" s="243">
        <f t="shared" si="32"/>
        <v>0</v>
      </c>
      <c r="I2058" s="214"/>
    </row>
    <row r="2059" spans="1:11" x14ac:dyDescent="0.25">
      <c r="A2059" s="406"/>
      <c r="B2059" s="224" t="s">
        <v>1998</v>
      </c>
      <c r="C2059" s="361" t="s">
        <v>3878</v>
      </c>
      <c r="D2059" s="214" t="s">
        <v>272</v>
      </c>
      <c r="E2059" s="235">
        <v>2619.6</v>
      </c>
      <c r="F2059" s="421" t="s">
        <v>3917</v>
      </c>
      <c r="G2059" s="44">
        <v>2619.6</v>
      </c>
      <c r="H2059" s="243">
        <f t="shared" si="32"/>
        <v>0</v>
      </c>
      <c r="I2059" s="214" t="s">
        <v>162</v>
      </c>
    </row>
    <row r="2060" spans="1:11" x14ac:dyDescent="0.25">
      <c r="A2060" s="406"/>
      <c r="B2060" s="224" t="s">
        <v>1402</v>
      </c>
      <c r="C2060" s="361" t="s">
        <v>3878</v>
      </c>
      <c r="D2060" s="214" t="s">
        <v>272</v>
      </c>
      <c r="E2060" s="235">
        <v>4356</v>
      </c>
      <c r="F2060" s="419">
        <v>41848</v>
      </c>
      <c r="G2060" s="44">
        <v>4356</v>
      </c>
      <c r="H2060" s="243">
        <f t="shared" si="32"/>
        <v>0</v>
      </c>
      <c r="I2060" s="214" t="s">
        <v>162</v>
      </c>
    </row>
    <row r="2061" spans="1:11" ht="15.75" x14ac:dyDescent="0.25">
      <c r="A2061" s="406">
        <v>41845</v>
      </c>
      <c r="B2061" s="389" t="s">
        <v>1692</v>
      </c>
      <c r="C2061" s="228" t="s">
        <v>4001</v>
      </c>
      <c r="D2061" s="214" t="s">
        <v>272</v>
      </c>
      <c r="E2061" s="235">
        <v>10797.6</v>
      </c>
      <c r="F2061" s="419">
        <v>41848</v>
      </c>
      <c r="G2061" s="44">
        <v>10797.6</v>
      </c>
      <c r="H2061" s="243">
        <f t="shared" si="32"/>
        <v>0</v>
      </c>
      <c r="I2061" s="214" t="s">
        <v>162</v>
      </c>
    </row>
    <row r="2062" spans="1:11" x14ac:dyDescent="0.25">
      <c r="A2062" s="406"/>
      <c r="B2062" s="212" t="s">
        <v>1347</v>
      </c>
      <c r="C2062" s="363" t="s">
        <v>3681</v>
      </c>
      <c r="D2062" s="214" t="s">
        <v>3338</v>
      </c>
      <c r="E2062" s="235">
        <v>1637</v>
      </c>
      <c r="F2062" s="419">
        <v>41828</v>
      </c>
      <c r="G2062" s="44">
        <v>1637</v>
      </c>
      <c r="H2062" s="243">
        <f t="shared" si="32"/>
        <v>0</v>
      </c>
      <c r="I2062" s="214"/>
    </row>
    <row r="2063" spans="1:11" x14ac:dyDescent="0.25">
      <c r="A2063" s="406"/>
      <c r="B2063" s="224" t="s">
        <v>1472</v>
      </c>
      <c r="C2063" s="361" t="s">
        <v>3878</v>
      </c>
      <c r="D2063" s="20" t="s">
        <v>3338</v>
      </c>
      <c r="E2063" s="239">
        <v>1628</v>
      </c>
      <c r="F2063" s="419">
        <v>41843</v>
      </c>
      <c r="G2063" s="44">
        <v>1628</v>
      </c>
      <c r="H2063" s="243">
        <f t="shared" si="32"/>
        <v>0</v>
      </c>
      <c r="I2063" s="20" t="s">
        <v>65</v>
      </c>
    </row>
    <row r="2064" spans="1:11" x14ac:dyDescent="0.25">
      <c r="A2064" s="406"/>
      <c r="B2064" s="212" t="s">
        <v>2116</v>
      </c>
      <c r="C2064" s="363" t="s">
        <v>3681</v>
      </c>
      <c r="D2064" s="214" t="s">
        <v>168</v>
      </c>
      <c r="E2064" s="382">
        <v>32034.3</v>
      </c>
      <c r="F2064" s="419">
        <v>41823</v>
      </c>
      <c r="G2064" s="44">
        <v>32034.3</v>
      </c>
      <c r="H2064" s="86">
        <f t="shared" si="32"/>
        <v>0</v>
      </c>
      <c r="I2064" s="214" t="s">
        <v>162</v>
      </c>
    </row>
    <row r="2065" spans="1:9" x14ac:dyDescent="0.25">
      <c r="A2065" s="406"/>
      <c r="B2065" s="212" t="s">
        <v>1151</v>
      </c>
      <c r="C2065" s="363" t="s">
        <v>3681</v>
      </c>
      <c r="D2065" s="214" t="s">
        <v>168</v>
      </c>
      <c r="E2065" s="382">
        <v>19781</v>
      </c>
      <c r="F2065" s="419">
        <v>41827</v>
      </c>
      <c r="G2065" s="44">
        <v>19781</v>
      </c>
      <c r="H2065" s="243">
        <f t="shared" si="32"/>
        <v>0</v>
      </c>
      <c r="I2065" s="214" t="s">
        <v>162</v>
      </c>
    </row>
    <row r="2066" spans="1:9" x14ac:dyDescent="0.25">
      <c r="A2066" s="406"/>
      <c r="B2066" s="212" t="s">
        <v>1396</v>
      </c>
      <c r="C2066" s="363" t="s">
        <v>3681</v>
      </c>
      <c r="D2066" s="214" t="s">
        <v>168</v>
      </c>
      <c r="E2066" s="235">
        <v>17488.2</v>
      </c>
      <c r="F2066" s="420" t="s">
        <v>3858</v>
      </c>
      <c r="G2066" s="44">
        <v>17488.2</v>
      </c>
      <c r="H2066" s="243">
        <f t="shared" si="32"/>
        <v>0</v>
      </c>
      <c r="I2066" s="214"/>
    </row>
    <row r="2067" spans="1:9" x14ac:dyDescent="0.25">
      <c r="A2067" s="406"/>
      <c r="B2067" s="224" t="s">
        <v>1651</v>
      </c>
      <c r="C2067" s="361" t="s">
        <v>3878</v>
      </c>
      <c r="D2067" s="58" t="s">
        <v>168</v>
      </c>
      <c r="E2067" s="235">
        <v>19472.5</v>
      </c>
      <c r="F2067" s="425">
        <v>41832</v>
      </c>
      <c r="G2067" s="56">
        <v>19472.5</v>
      </c>
      <c r="H2067" s="243">
        <f t="shared" si="32"/>
        <v>0</v>
      </c>
      <c r="I2067" s="121" t="s">
        <v>162</v>
      </c>
    </row>
    <row r="2068" spans="1:9" x14ac:dyDescent="0.25">
      <c r="A2068" s="406"/>
      <c r="B2068" s="224" t="s">
        <v>2006</v>
      </c>
      <c r="C2068" s="361" t="s">
        <v>3878</v>
      </c>
      <c r="D2068" s="214" t="s">
        <v>168</v>
      </c>
      <c r="E2068" s="235">
        <v>10282</v>
      </c>
      <c r="F2068" s="419">
        <v>41836</v>
      </c>
      <c r="G2068" s="44">
        <v>10282</v>
      </c>
      <c r="H2068" s="243">
        <f t="shared" si="32"/>
        <v>0</v>
      </c>
      <c r="I2068" s="214" t="s">
        <v>162</v>
      </c>
    </row>
    <row r="2069" spans="1:9" x14ac:dyDescent="0.25">
      <c r="A2069" s="406"/>
      <c r="B2069" s="224" t="s">
        <v>2286</v>
      </c>
      <c r="C2069" s="361" t="s">
        <v>3878</v>
      </c>
      <c r="D2069" s="214" t="s">
        <v>168</v>
      </c>
      <c r="E2069" s="235">
        <v>24436.799999999999</v>
      </c>
      <c r="F2069" s="419">
        <v>41839</v>
      </c>
      <c r="G2069" s="44">
        <v>24436.799999999999</v>
      </c>
      <c r="H2069" s="243">
        <f t="shared" si="32"/>
        <v>0</v>
      </c>
      <c r="I2069" s="214" t="s">
        <v>162</v>
      </c>
    </row>
    <row r="2070" spans="1:9" x14ac:dyDescent="0.25">
      <c r="A2070" s="406"/>
      <c r="B2070" s="224" t="s">
        <v>2302</v>
      </c>
      <c r="C2070" s="361" t="s">
        <v>3878</v>
      </c>
      <c r="D2070" s="214" t="s">
        <v>168</v>
      </c>
      <c r="E2070" s="235">
        <v>5161</v>
      </c>
      <c r="F2070" s="419">
        <v>41838</v>
      </c>
      <c r="G2070" s="44">
        <v>5161</v>
      </c>
      <c r="H2070" s="243">
        <f t="shared" si="32"/>
        <v>0</v>
      </c>
      <c r="I2070" s="214" t="s">
        <v>162</v>
      </c>
    </row>
    <row r="2071" spans="1:9" x14ac:dyDescent="0.25">
      <c r="A2071" s="406"/>
      <c r="B2071" s="224" t="s">
        <v>1398</v>
      </c>
      <c r="C2071" s="361" t="s">
        <v>3878</v>
      </c>
      <c r="D2071" s="214" t="s">
        <v>168</v>
      </c>
      <c r="E2071" s="235">
        <v>9159.5</v>
      </c>
      <c r="F2071" s="419">
        <v>41843</v>
      </c>
      <c r="G2071" s="44">
        <v>9159.5</v>
      </c>
      <c r="H2071" s="243">
        <f t="shared" si="32"/>
        <v>0</v>
      </c>
      <c r="I2071" s="214" t="s">
        <v>162</v>
      </c>
    </row>
    <row r="2072" spans="1:9" ht="15.75" x14ac:dyDescent="0.25">
      <c r="A2072" s="406">
        <v>41849</v>
      </c>
      <c r="B2072" s="389" t="s">
        <v>2127</v>
      </c>
      <c r="C2072" s="228" t="s">
        <v>4001</v>
      </c>
      <c r="D2072" s="20" t="s">
        <v>168</v>
      </c>
      <c r="E2072" s="239">
        <v>34083.599999999999</v>
      </c>
      <c r="F2072" s="419">
        <v>41851</v>
      </c>
      <c r="G2072" s="44">
        <v>34083.599999999999</v>
      </c>
      <c r="H2072" s="243">
        <f t="shared" si="32"/>
        <v>0</v>
      </c>
      <c r="I2072" s="20" t="s">
        <v>162</v>
      </c>
    </row>
    <row r="2073" spans="1:9" x14ac:dyDescent="0.25">
      <c r="A2073" s="406"/>
      <c r="B2073" s="224" t="s">
        <v>2198</v>
      </c>
      <c r="C2073" s="361" t="s">
        <v>3878</v>
      </c>
      <c r="D2073" s="214" t="s">
        <v>3943</v>
      </c>
      <c r="E2073" s="235">
        <v>3036</v>
      </c>
      <c r="F2073" s="419">
        <v>41837</v>
      </c>
      <c r="G2073" s="44">
        <v>3036</v>
      </c>
      <c r="H2073" s="243">
        <f t="shared" si="32"/>
        <v>0</v>
      </c>
      <c r="I2073" s="214"/>
    </row>
    <row r="2074" spans="1:9" x14ac:dyDescent="0.25">
      <c r="A2074" s="406"/>
      <c r="B2074" s="224" t="s">
        <v>2203</v>
      </c>
      <c r="C2074" s="361" t="s">
        <v>3878</v>
      </c>
      <c r="D2074" s="214" t="s">
        <v>3293</v>
      </c>
      <c r="E2074" s="235">
        <v>4110</v>
      </c>
      <c r="F2074" s="419">
        <v>41837</v>
      </c>
      <c r="G2074" s="44">
        <v>4110</v>
      </c>
      <c r="H2074" s="243">
        <f t="shared" si="32"/>
        <v>0</v>
      </c>
      <c r="I2074" s="214"/>
    </row>
    <row r="2075" spans="1:9" x14ac:dyDescent="0.25">
      <c r="A2075" s="406"/>
      <c r="B2075" s="212" t="s">
        <v>2022</v>
      </c>
      <c r="C2075" s="363" t="s">
        <v>3681</v>
      </c>
      <c r="D2075" s="214" t="s">
        <v>28</v>
      </c>
      <c r="E2075" s="382">
        <v>10055.5</v>
      </c>
      <c r="F2075" s="419">
        <v>41821</v>
      </c>
      <c r="G2075" s="44">
        <v>10055.5</v>
      </c>
      <c r="H2075" s="86">
        <f t="shared" si="32"/>
        <v>0</v>
      </c>
      <c r="I2075" s="214"/>
    </row>
    <row r="2076" spans="1:9" x14ac:dyDescent="0.25">
      <c r="A2076" s="406"/>
      <c r="B2076" s="212" t="s">
        <v>2196</v>
      </c>
      <c r="C2076" s="363" t="s">
        <v>3681</v>
      </c>
      <c r="D2076" s="214" t="s">
        <v>28</v>
      </c>
      <c r="E2076" s="382">
        <v>7570</v>
      </c>
      <c r="F2076" s="419">
        <v>41823</v>
      </c>
      <c r="G2076" s="44">
        <v>7570</v>
      </c>
      <c r="H2076" s="86">
        <f t="shared" si="32"/>
        <v>0</v>
      </c>
      <c r="I2076" s="214"/>
    </row>
    <row r="2077" spans="1:9" x14ac:dyDescent="0.25">
      <c r="A2077" s="406"/>
      <c r="B2077" s="212" t="s">
        <v>2270</v>
      </c>
      <c r="C2077" s="363" t="s">
        <v>3681</v>
      </c>
      <c r="D2077" s="214" t="s">
        <v>28</v>
      </c>
      <c r="E2077" s="382">
        <v>11687.5</v>
      </c>
      <c r="F2077" s="419">
        <v>41823</v>
      </c>
      <c r="G2077" s="44">
        <v>11687.5</v>
      </c>
      <c r="H2077" s="243">
        <f t="shared" si="32"/>
        <v>0</v>
      </c>
      <c r="I2077" s="214"/>
    </row>
    <row r="2078" spans="1:9" x14ac:dyDescent="0.25">
      <c r="A2078" s="406"/>
      <c r="B2078" s="212" t="s">
        <v>1138</v>
      </c>
      <c r="C2078" s="363" t="s">
        <v>3681</v>
      </c>
      <c r="D2078" s="214" t="s">
        <v>28</v>
      </c>
      <c r="E2078" s="382">
        <v>18289</v>
      </c>
      <c r="F2078" s="419">
        <v>41824</v>
      </c>
      <c r="G2078" s="44">
        <v>18289</v>
      </c>
      <c r="H2078" s="243">
        <f t="shared" si="32"/>
        <v>0</v>
      </c>
      <c r="I2078" s="214"/>
    </row>
    <row r="2079" spans="1:9" x14ac:dyDescent="0.25">
      <c r="A2079" s="406"/>
      <c r="B2079" s="212" t="s">
        <v>1140</v>
      </c>
      <c r="C2079" s="363" t="s">
        <v>3681</v>
      </c>
      <c r="D2079" s="214" t="s">
        <v>28</v>
      </c>
      <c r="E2079" s="382">
        <v>3506</v>
      </c>
      <c r="F2079" s="419">
        <v>41825</v>
      </c>
      <c r="G2079" s="44">
        <v>3506</v>
      </c>
      <c r="H2079" s="243">
        <f t="shared" si="32"/>
        <v>0</v>
      </c>
      <c r="I2079" s="214"/>
    </row>
    <row r="2080" spans="1:9" x14ac:dyDescent="0.25">
      <c r="A2080" s="406"/>
      <c r="B2080" s="212" t="s">
        <v>1484</v>
      </c>
      <c r="C2080" s="363" t="s">
        <v>3681</v>
      </c>
      <c r="D2080" s="214" t="s">
        <v>28</v>
      </c>
      <c r="E2080" s="235">
        <v>10205</v>
      </c>
      <c r="F2080" s="419">
        <v>41828</v>
      </c>
      <c r="G2080" s="44">
        <v>10205</v>
      </c>
      <c r="H2080" s="243">
        <f t="shared" si="32"/>
        <v>0</v>
      </c>
      <c r="I2080" s="214"/>
    </row>
    <row r="2081" spans="1:9" x14ac:dyDescent="0.25">
      <c r="A2081" s="406"/>
      <c r="B2081" s="212" t="s">
        <v>1555</v>
      </c>
      <c r="C2081" s="363" t="s">
        <v>3681</v>
      </c>
      <c r="D2081" s="214" t="s">
        <v>28</v>
      </c>
      <c r="E2081" s="235">
        <v>7882</v>
      </c>
      <c r="F2081" s="419">
        <v>41829</v>
      </c>
      <c r="G2081" s="44">
        <v>7882</v>
      </c>
      <c r="H2081" s="243">
        <f t="shared" si="32"/>
        <v>0</v>
      </c>
      <c r="I2081" s="214"/>
    </row>
    <row r="2082" spans="1:9" x14ac:dyDescent="0.25">
      <c r="A2082" s="406"/>
      <c r="B2082" s="224" t="s">
        <v>1647</v>
      </c>
      <c r="C2082" s="361" t="s">
        <v>3878</v>
      </c>
      <c r="D2082" s="58" t="s">
        <v>28</v>
      </c>
      <c r="E2082" s="235">
        <v>12056.5</v>
      </c>
      <c r="F2082" s="419">
        <v>41830</v>
      </c>
      <c r="G2082" s="34">
        <v>12056.5</v>
      </c>
      <c r="H2082" s="243">
        <f t="shared" si="32"/>
        <v>0</v>
      </c>
      <c r="I2082" s="121"/>
    </row>
    <row r="2083" spans="1:9" x14ac:dyDescent="0.25">
      <c r="A2083" s="406"/>
      <c r="B2083" s="224" t="s">
        <v>1732</v>
      </c>
      <c r="C2083" s="361" t="s">
        <v>3878</v>
      </c>
      <c r="D2083" s="58" t="s">
        <v>28</v>
      </c>
      <c r="E2083" s="235">
        <v>25165</v>
      </c>
      <c r="F2083" s="420" t="s">
        <v>3889</v>
      </c>
      <c r="G2083" s="34">
        <v>25165</v>
      </c>
      <c r="H2083" s="243">
        <f t="shared" si="32"/>
        <v>0</v>
      </c>
      <c r="I2083" s="121"/>
    </row>
    <row r="2084" spans="1:9" x14ac:dyDescent="0.25">
      <c r="A2084" s="406"/>
      <c r="B2084" s="224" t="s">
        <v>1943</v>
      </c>
      <c r="C2084" s="361" t="s">
        <v>3878</v>
      </c>
      <c r="D2084" s="214" t="s">
        <v>28</v>
      </c>
      <c r="E2084" s="235">
        <v>851</v>
      </c>
      <c r="F2084" s="419">
        <v>41834</v>
      </c>
      <c r="G2084" s="44">
        <v>851</v>
      </c>
      <c r="H2084" s="243">
        <f t="shared" si="32"/>
        <v>0</v>
      </c>
      <c r="I2084" s="214"/>
    </row>
    <row r="2085" spans="1:9" x14ac:dyDescent="0.25">
      <c r="A2085" s="406"/>
      <c r="B2085" s="224" t="s">
        <v>2028</v>
      </c>
      <c r="C2085" s="361" t="s">
        <v>3878</v>
      </c>
      <c r="D2085" s="214" t="s">
        <v>28</v>
      </c>
      <c r="E2085" s="235">
        <v>6527.5</v>
      </c>
      <c r="F2085" s="419">
        <v>41835</v>
      </c>
      <c r="G2085" s="44">
        <v>6527.5</v>
      </c>
      <c r="H2085" s="243">
        <f t="shared" si="32"/>
        <v>0</v>
      </c>
      <c r="I2085" s="214"/>
    </row>
    <row r="2086" spans="1:9" x14ac:dyDescent="0.25">
      <c r="A2086" s="406"/>
      <c r="B2086" s="224" t="s">
        <v>2128</v>
      </c>
      <c r="C2086" s="361" t="s">
        <v>3878</v>
      </c>
      <c r="D2086" s="214" t="s">
        <v>28</v>
      </c>
      <c r="E2086" s="235">
        <v>14502.5</v>
      </c>
      <c r="F2086" s="419">
        <v>41836</v>
      </c>
      <c r="G2086" s="44">
        <v>14502.5</v>
      </c>
      <c r="H2086" s="243">
        <f t="shared" si="32"/>
        <v>0</v>
      </c>
      <c r="I2086" s="214"/>
    </row>
    <row r="2087" spans="1:9" x14ac:dyDescent="0.25">
      <c r="A2087" s="406"/>
      <c r="B2087" s="224" t="s">
        <v>2301</v>
      </c>
      <c r="C2087" s="361" t="s">
        <v>3878</v>
      </c>
      <c r="D2087" s="214" t="s">
        <v>28</v>
      </c>
      <c r="E2087" s="235">
        <v>7430</v>
      </c>
      <c r="F2087" s="419">
        <v>41837</v>
      </c>
      <c r="G2087" s="44">
        <v>7430</v>
      </c>
      <c r="H2087" s="243">
        <f t="shared" si="32"/>
        <v>0</v>
      </c>
      <c r="I2087" s="214"/>
    </row>
    <row r="2088" spans="1:9" x14ac:dyDescent="0.25">
      <c r="A2088" s="406"/>
      <c r="B2088" s="224" t="s">
        <v>1185</v>
      </c>
      <c r="C2088" s="361" t="s">
        <v>3878</v>
      </c>
      <c r="D2088" s="214" t="s">
        <v>28</v>
      </c>
      <c r="E2088" s="235">
        <v>19478</v>
      </c>
      <c r="F2088" s="419">
        <v>41839</v>
      </c>
      <c r="G2088" s="44">
        <v>19478</v>
      </c>
      <c r="H2088" s="243">
        <f t="shared" si="32"/>
        <v>0</v>
      </c>
      <c r="I2088" s="214"/>
    </row>
    <row r="2089" spans="1:9" x14ac:dyDescent="0.25">
      <c r="A2089" s="406"/>
      <c r="B2089" s="224" t="s">
        <v>1265</v>
      </c>
      <c r="C2089" s="361" t="s">
        <v>3878</v>
      </c>
      <c r="D2089" s="214" t="s">
        <v>28</v>
      </c>
      <c r="E2089" s="235">
        <v>4596.6000000000004</v>
      </c>
      <c r="F2089" s="419">
        <v>41839</v>
      </c>
      <c r="G2089" s="44">
        <v>4596.6000000000004</v>
      </c>
      <c r="H2089" s="243">
        <f t="shared" si="32"/>
        <v>0</v>
      </c>
      <c r="I2089" s="214"/>
    </row>
    <row r="2090" spans="1:9" x14ac:dyDescent="0.25">
      <c r="A2090" s="406"/>
      <c r="B2090" s="224" t="s">
        <v>1370</v>
      </c>
      <c r="C2090" s="361" t="s">
        <v>3878</v>
      </c>
      <c r="D2090" s="214" t="s">
        <v>28</v>
      </c>
      <c r="E2090" s="235">
        <v>11316</v>
      </c>
      <c r="F2090" s="420" t="s">
        <v>3984</v>
      </c>
      <c r="G2090" s="44">
        <v>11316</v>
      </c>
      <c r="H2090" s="243">
        <f t="shared" si="32"/>
        <v>0</v>
      </c>
      <c r="I2090" s="214"/>
    </row>
    <row r="2091" spans="1:9" x14ac:dyDescent="0.25">
      <c r="A2091" s="406"/>
      <c r="B2091" s="224" t="s">
        <v>1419</v>
      </c>
      <c r="C2091" s="361" t="s">
        <v>3878</v>
      </c>
      <c r="D2091" s="20" t="s">
        <v>28</v>
      </c>
      <c r="E2091" s="239">
        <v>502</v>
      </c>
      <c r="F2091" s="419">
        <v>41842</v>
      </c>
      <c r="G2091" s="44">
        <v>502</v>
      </c>
      <c r="H2091" s="243">
        <f t="shared" si="32"/>
        <v>0</v>
      </c>
      <c r="I2091" s="20"/>
    </row>
    <row r="2092" spans="1:9" x14ac:dyDescent="0.25">
      <c r="A2092" s="406"/>
      <c r="B2092" s="224" t="s">
        <v>1489</v>
      </c>
      <c r="C2092" s="361" t="s">
        <v>3878</v>
      </c>
      <c r="D2092" s="20" t="s">
        <v>28</v>
      </c>
      <c r="E2092" s="239">
        <v>5538.5</v>
      </c>
      <c r="F2092" s="419">
        <v>41842</v>
      </c>
      <c r="G2092" s="44">
        <v>5538.5</v>
      </c>
      <c r="H2092" s="243">
        <f t="shared" si="32"/>
        <v>0</v>
      </c>
      <c r="I2092" s="20"/>
    </row>
    <row r="2093" spans="1:9" x14ac:dyDescent="0.25">
      <c r="A2093" s="406"/>
      <c r="B2093" s="224" t="s">
        <v>1574</v>
      </c>
      <c r="C2093" s="361" t="s">
        <v>3878</v>
      </c>
      <c r="D2093" s="214" t="s">
        <v>28</v>
      </c>
      <c r="E2093" s="235">
        <v>3818</v>
      </c>
      <c r="F2093" s="419">
        <v>41843</v>
      </c>
      <c r="G2093" s="44">
        <v>3818</v>
      </c>
      <c r="H2093" s="243">
        <f t="shared" si="32"/>
        <v>0</v>
      </c>
      <c r="I2093" s="214"/>
    </row>
    <row r="2094" spans="1:9" x14ac:dyDescent="0.25">
      <c r="A2094" s="414">
        <v>41844</v>
      </c>
      <c r="B2094" s="224" t="s">
        <v>1584</v>
      </c>
      <c r="C2094" s="361" t="s">
        <v>3878</v>
      </c>
      <c r="D2094" s="214" t="s">
        <v>28</v>
      </c>
      <c r="E2094" s="235">
        <v>3664.5</v>
      </c>
      <c r="F2094" s="419">
        <v>41844</v>
      </c>
      <c r="G2094" s="44">
        <v>3664.5</v>
      </c>
      <c r="H2094" s="243">
        <f t="shared" si="32"/>
        <v>0</v>
      </c>
      <c r="I2094" s="214"/>
    </row>
    <row r="2095" spans="1:9" ht="15.75" x14ac:dyDescent="0.25">
      <c r="A2095" s="414">
        <v>41844</v>
      </c>
      <c r="B2095" s="389" t="s">
        <v>1672</v>
      </c>
      <c r="C2095" s="228" t="s">
        <v>4001</v>
      </c>
      <c r="D2095" s="214" t="s">
        <v>28</v>
      </c>
      <c r="E2095" s="235">
        <v>9541</v>
      </c>
      <c r="F2095" s="419">
        <v>41844</v>
      </c>
      <c r="G2095" s="44">
        <v>9541</v>
      </c>
      <c r="H2095" s="243">
        <f t="shared" si="32"/>
        <v>0</v>
      </c>
      <c r="I2095" s="214"/>
    </row>
    <row r="2096" spans="1:9" ht="15.75" x14ac:dyDescent="0.25">
      <c r="A2096" s="406">
        <v>41845</v>
      </c>
      <c r="B2096" s="389" t="s">
        <v>1785</v>
      </c>
      <c r="C2096" s="228" t="s">
        <v>4001</v>
      </c>
      <c r="D2096" s="214" t="s">
        <v>28</v>
      </c>
      <c r="E2096" s="235">
        <v>16762.5</v>
      </c>
      <c r="F2096" s="419">
        <v>41845</v>
      </c>
      <c r="G2096" s="44">
        <v>16762.5</v>
      </c>
      <c r="H2096" s="243">
        <f t="shared" si="32"/>
        <v>0</v>
      </c>
      <c r="I2096" s="214"/>
    </row>
    <row r="2097" spans="1:10" ht="15.75" x14ac:dyDescent="0.25">
      <c r="A2097" s="406">
        <v>41845</v>
      </c>
      <c r="B2097" s="389" t="s">
        <v>1786</v>
      </c>
      <c r="C2097" s="228" t="s">
        <v>4001</v>
      </c>
      <c r="D2097" s="214" t="s">
        <v>28</v>
      </c>
      <c r="E2097" s="235">
        <v>1121</v>
      </c>
      <c r="F2097" s="419">
        <v>41845</v>
      </c>
      <c r="G2097" s="44">
        <v>1121</v>
      </c>
      <c r="H2097" s="243">
        <f t="shared" si="32"/>
        <v>0</v>
      </c>
      <c r="I2097" s="214"/>
    </row>
    <row r="2098" spans="1:10" ht="15.75" x14ac:dyDescent="0.25">
      <c r="A2098" s="406">
        <v>41845</v>
      </c>
      <c r="B2098" s="389" t="s">
        <v>1792</v>
      </c>
      <c r="C2098" s="228" t="s">
        <v>4001</v>
      </c>
      <c r="D2098" s="214" t="s">
        <v>28</v>
      </c>
      <c r="E2098" s="235">
        <v>3201</v>
      </c>
      <c r="F2098" s="419">
        <v>41845</v>
      </c>
      <c r="G2098" s="44">
        <v>3201</v>
      </c>
      <c r="H2098" s="243">
        <f t="shared" si="32"/>
        <v>0</v>
      </c>
      <c r="I2098" s="214"/>
    </row>
    <row r="2099" spans="1:10" ht="15.75" x14ac:dyDescent="0.25">
      <c r="A2099" s="414">
        <v>41846</v>
      </c>
      <c r="B2099" s="389" t="s">
        <v>1880</v>
      </c>
      <c r="C2099" s="228" t="s">
        <v>4001</v>
      </c>
      <c r="D2099" s="214" t="s">
        <v>28</v>
      </c>
      <c r="E2099" s="235">
        <v>4949.5</v>
      </c>
      <c r="F2099" s="419">
        <v>41846</v>
      </c>
      <c r="G2099" s="44">
        <v>4949.5</v>
      </c>
      <c r="H2099" s="243">
        <f t="shared" si="32"/>
        <v>0</v>
      </c>
      <c r="I2099" s="121"/>
    </row>
    <row r="2100" spans="1:10" ht="15.75" x14ac:dyDescent="0.25">
      <c r="A2100" s="414">
        <v>41846</v>
      </c>
      <c r="B2100" s="389" t="s">
        <v>1883</v>
      </c>
      <c r="C2100" s="228" t="s">
        <v>4001</v>
      </c>
      <c r="D2100" s="214" t="s">
        <v>28</v>
      </c>
      <c r="E2100" s="235">
        <v>1524</v>
      </c>
      <c r="F2100" s="419">
        <v>41846</v>
      </c>
      <c r="G2100" s="44">
        <v>1524</v>
      </c>
      <c r="H2100" s="243">
        <f t="shared" si="32"/>
        <v>0</v>
      </c>
      <c r="I2100" s="121"/>
    </row>
    <row r="2101" spans="1:10" ht="15.75" x14ac:dyDescent="0.25">
      <c r="A2101" s="406">
        <v>41847</v>
      </c>
      <c r="B2101" s="389" t="s">
        <v>1944</v>
      </c>
      <c r="C2101" s="228" t="s">
        <v>4001</v>
      </c>
      <c r="D2101" s="214" t="s">
        <v>28</v>
      </c>
      <c r="E2101" s="235">
        <v>1701.5</v>
      </c>
      <c r="F2101" s="419">
        <v>41848</v>
      </c>
      <c r="G2101" s="44">
        <v>1701.5</v>
      </c>
      <c r="H2101" s="243">
        <f t="shared" si="32"/>
        <v>0</v>
      </c>
      <c r="I2101" s="214"/>
      <c r="J2101" s="1"/>
    </row>
    <row r="2102" spans="1:10" ht="15.75" x14ac:dyDescent="0.25">
      <c r="A2102" s="414">
        <v>41848</v>
      </c>
      <c r="B2102" s="389" t="s">
        <v>1958</v>
      </c>
      <c r="C2102" s="228" t="s">
        <v>4001</v>
      </c>
      <c r="D2102" s="214" t="s">
        <v>28</v>
      </c>
      <c r="E2102" s="235">
        <v>8731</v>
      </c>
      <c r="F2102" s="419">
        <v>41848</v>
      </c>
      <c r="G2102" s="44">
        <v>8731</v>
      </c>
      <c r="H2102" s="243">
        <f t="shared" si="32"/>
        <v>0</v>
      </c>
      <c r="I2102" s="214"/>
      <c r="J2102" s="1"/>
    </row>
    <row r="2103" spans="1:10" ht="15.75" x14ac:dyDescent="0.25">
      <c r="A2103" s="414">
        <v>41848</v>
      </c>
      <c r="B2103" s="389" t="s">
        <v>2025</v>
      </c>
      <c r="C2103" s="228" t="s">
        <v>4001</v>
      </c>
      <c r="D2103" s="214" t="s">
        <v>28</v>
      </c>
      <c r="E2103" s="235">
        <v>7980</v>
      </c>
      <c r="F2103" s="419">
        <v>41848</v>
      </c>
      <c r="G2103" s="44">
        <v>7980</v>
      </c>
      <c r="H2103" s="243">
        <f t="shared" si="32"/>
        <v>0</v>
      </c>
      <c r="I2103" s="214"/>
      <c r="J2103" s="1"/>
    </row>
    <row r="2104" spans="1:10" ht="15.75" x14ac:dyDescent="0.25">
      <c r="A2104" s="406">
        <v>41849</v>
      </c>
      <c r="B2104" s="389" t="s">
        <v>2134</v>
      </c>
      <c r="C2104" s="228" t="s">
        <v>4001</v>
      </c>
      <c r="D2104" s="20" t="s">
        <v>28</v>
      </c>
      <c r="E2104" s="239">
        <v>3980</v>
      </c>
      <c r="F2104" s="419">
        <v>41849</v>
      </c>
      <c r="G2104" s="44">
        <v>3980</v>
      </c>
      <c r="H2104" s="243">
        <f t="shared" si="32"/>
        <v>0</v>
      </c>
      <c r="I2104" s="20"/>
      <c r="J2104" s="1"/>
    </row>
    <row r="2105" spans="1:10" ht="15.75" x14ac:dyDescent="0.25">
      <c r="A2105" s="406">
        <v>41851</v>
      </c>
      <c r="B2105" s="389" t="s">
        <v>2214</v>
      </c>
      <c r="C2105" s="228" t="s">
        <v>4001</v>
      </c>
      <c r="D2105" s="20" t="s">
        <v>28</v>
      </c>
      <c r="E2105" s="239">
        <v>13430</v>
      </c>
      <c r="F2105" s="419">
        <v>41851</v>
      </c>
      <c r="G2105" s="44">
        <v>13430</v>
      </c>
      <c r="H2105" s="243">
        <f t="shared" si="32"/>
        <v>0</v>
      </c>
      <c r="I2105" s="20"/>
      <c r="J2105" s="1"/>
    </row>
    <row r="2106" spans="1:10" ht="15.75" x14ac:dyDescent="0.25">
      <c r="A2106" s="406">
        <v>41851</v>
      </c>
      <c r="B2106" s="389" t="s">
        <v>2283</v>
      </c>
      <c r="C2106" s="228" t="s">
        <v>4001</v>
      </c>
      <c r="D2106" s="20" t="s">
        <v>28</v>
      </c>
      <c r="E2106" s="239">
        <v>7774</v>
      </c>
      <c r="F2106" s="419">
        <v>41851</v>
      </c>
      <c r="G2106" s="44">
        <v>7774</v>
      </c>
      <c r="H2106" s="243">
        <f t="shared" si="32"/>
        <v>0</v>
      </c>
      <c r="I2106" s="20"/>
      <c r="J2106" s="1"/>
    </row>
    <row r="2107" spans="1:10" x14ac:dyDescent="0.25">
      <c r="A2107" s="406"/>
      <c r="B2107" s="212" t="s">
        <v>2021</v>
      </c>
      <c r="C2107" s="363" t="s">
        <v>3681</v>
      </c>
      <c r="D2107" s="214" t="s">
        <v>374</v>
      </c>
      <c r="E2107" s="382">
        <v>5832</v>
      </c>
      <c r="F2107" s="419">
        <v>41821</v>
      </c>
      <c r="G2107" s="44">
        <v>5832</v>
      </c>
      <c r="H2107" s="86">
        <f t="shared" si="32"/>
        <v>0</v>
      </c>
      <c r="I2107" s="214"/>
      <c r="J2107" s="1"/>
    </row>
    <row r="2108" spans="1:10" x14ac:dyDescent="0.25">
      <c r="A2108" s="406"/>
      <c r="B2108" s="212" t="s">
        <v>2248</v>
      </c>
      <c r="C2108" s="363" t="s">
        <v>3681</v>
      </c>
      <c r="D2108" s="214" t="s">
        <v>374</v>
      </c>
      <c r="E2108" s="382">
        <v>9980</v>
      </c>
      <c r="F2108" s="419">
        <v>41823</v>
      </c>
      <c r="G2108" s="44">
        <v>9980</v>
      </c>
      <c r="H2108" s="86">
        <f t="shared" si="32"/>
        <v>0</v>
      </c>
      <c r="I2108" s="214"/>
      <c r="J2108" s="1"/>
    </row>
    <row r="2109" spans="1:10" x14ac:dyDescent="0.25">
      <c r="A2109" s="406"/>
      <c r="B2109" s="212" t="s">
        <v>1305</v>
      </c>
      <c r="C2109" s="363" t="s">
        <v>3681</v>
      </c>
      <c r="D2109" s="214" t="s">
        <v>374</v>
      </c>
      <c r="E2109" s="235">
        <v>27016</v>
      </c>
      <c r="F2109" s="419">
        <v>41827</v>
      </c>
      <c r="G2109" s="44">
        <v>27016</v>
      </c>
      <c r="H2109" s="243">
        <f t="shared" si="32"/>
        <v>0</v>
      </c>
      <c r="I2109" s="214"/>
      <c r="J2109" s="1"/>
    </row>
    <row r="2110" spans="1:10" x14ac:dyDescent="0.25">
      <c r="A2110" s="406"/>
      <c r="B2110" s="224" t="s">
        <v>2295</v>
      </c>
      <c r="C2110" s="361" t="s">
        <v>3878</v>
      </c>
      <c r="D2110" s="214" t="s">
        <v>696</v>
      </c>
      <c r="E2110" s="235">
        <v>2137.5</v>
      </c>
      <c r="F2110" s="419">
        <v>41838</v>
      </c>
      <c r="G2110" s="44">
        <v>2137.5</v>
      </c>
      <c r="H2110" s="243">
        <f t="shared" si="32"/>
        <v>0</v>
      </c>
      <c r="I2110" s="214" t="s">
        <v>27</v>
      </c>
      <c r="J2110" s="1"/>
    </row>
    <row r="2111" spans="1:10" x14ac:dyDescent="0.25">
      <c r="A2111" s="406"/>
      <c r="B2111" s="224" t="s">
        <v>2280</v>
      </c>
      <c r="C2111" s="361" t="s">
        <v>3878</v>
      </c>
      <c r="D2111" s="214" t="s">
        <v>420</v>
      </c>
      <c r="E2111" s="235">
        <v>3172</v>
      </c>
      <c r="F2111" s="419">
        <v>41839</v>
      </c>
      <c r="G2111" s="44">
        <v>3172</v>
      </c>
      <c r="H2111" s="243">
        <f t="shared" si="32"/>
        <v>0</v>
      </c>
      <c r="I2111" s="214" t="s">
        <v>162</v>
      </c>
      <c r="J2111" s="1"/>
    </row>
    <row r="2112" spans="1:10" ht="15.75" x14ac:dyDescent="0.25">
      <c r="A2112" s="406">
        <v>41849</v>
      </c>
      <c r="B2112" s="389" t="s">
        <v>2128</v>
      </c>
      <c r="C2112" s="228" t="s">
        <v>4001</v>
      </c>
      <c r="D2112" s="20" t="s">
        <v>420</v>
      </c>
      <c r="E2112" s="239">
        <v>6303.5</v>
      </c>
      <c r="F2112" s="419">
        <v>41851</v>
      </c>
      <c r="G2112" s="44">
        <v>6303.5</v>
      </c>
      <c r="H2112" s="243">
        <f t="shared" si="32"/>
        <v>0</v>
      </c>
      <c r="I2112" s="20" t="s">
        <v>162</v>
      </c>
      <c r="J2112" s="1"/>
    </row>
    <row r="2113" spans="1:10" x14ac:dyDescent="0.25">
      <c r="A2113" s="406"/>
      <c r="B2113" s="224" t="s">
        <v>2195</v>
      </c>
      <c r="C2113" s="361" t="s">
        <v>3878</v>
      </c>
      <c r="D2113" s="214" t="s">
        <v>3942</v>
      </c>
      <c r="E2113" s="235">
        <v>1856</v>
      </c>
      <c r="F2113" s="419">
        <v>41837</v>
      </c>
      <c r="G2113" s="44">
        <v>1856</v>
      </c>
      <c r="H2113" s="243">
        <f t="shared" si="32"/>
        <v>0</v>
      </c>
      <c r="I2113" s="214"/>
      <c r="J2113" s="1"/>
    </row>
    <row r="2114" spans="1:10" x14ac:dyDescent="0.25">
      <c r="A2114" s="406"/>
      <c r="B2114" s="212" t="s">
        <v>1413</v>
      </c>
      <c r="C2114" s="363" t="s">
        <v>3681</v>
      </c>
      <c r="D2114" s="214" t="s">
        <v>261</v>
      </c>
      <c r="E2114" s="235">
        <v>1674</v>
      </c>
      <c r="F2114" s="419">
        <v>41828</v>
      </c>
      <c r="G2114" s="44">
        <v>1674</v>
      </c>
      <c r="H2114" s="243">
        <f t="shared" si="32"/>
        <v>0</v>
      </c>
      <c r="I2114" s="58"/>
      <c r="J2114" s="1"/>
    </row>
    <row r="2115" spans="1:10" ht="15.75" x14ac:dyDescent="0.25">
      <c r="A2115" s="406">
        <v>41851</v>
      </c>
      <c r="B2115" s="389" t="s">
        <v>2295</v>
      </c>
      <c r="C2115" s="228" t="s">
        <v>4001</v>
      </c>
      <c r="D2115" s="20" t="s">
        <v>553</v>
      </c>
      <c r="E2115" s="239">
        <v>11452</v>
      </c>
      <c r="F2115" s="421">
        <v>41855</v>
      </c>
      <c r="G2115" s="245">
        <v>11452</v>
      </c>
      <c r="H2115" s="243">
        <f t="shared" ref="H2115:H2178" si="33">E2115-G2115</f>
        <v>0</v>
      </c>
      <c r="I2115" s="20" t="s">
        <v>162</v>
      </c>
      <c r="J2115" s="1"/>
    </row>
    <row r="2116" spans="1:10" x14ac:dyDescent="0.25">
      <c r="A2116" s="406"/>
      <c r="B2116" s="224" t="s">
        <v>1186</v>
      </c>
      <c r="C2116" s="361" t="s">
        <v>3878</v>
      </c>
      <c r="D2116" s="214" t="s">
        <v>2557</v>
      </c>
      <c r="E2116" s="235">
        <v>1521.5</v>
      </c>
      <c r="F2116" s="419">
        <v>41839</v>
      </c>
      <c r="G2116" s="44">
        <v>1521.5</v>
      </c>
      <c r="H2116" s="243">
        <f t="shared" si="33"/>
        <v>0</v>
      </c>
      <c r="I2116" s="214"/>
      <c r="J2116" s="1"/>
    </row>
    <row r="2117" spans="1:10" x14ac:dyDescent="0.25">
      <c r="A2117" s="406"/>
      <c r="B2117" s="224" t="s">
        <v>1907</v>
      </c>
      <c r="C2117" s="361" t="s">
        <v>3878</v>
      </c>
      <c r="D2117" s="214" t="s">
        <v>140</v>
      </c>
      <c r="E2117" s="235">
        <v>1116</v>
      </c>
      <c r="F2117" s="419">
        <v>41833</v>
      </c>
      <c r="G2117" s="44">
        <v>1116</v>
      </c>
      <c r="H2117" s="243">
        <f t="shared" si="33"/>
        <v>0</v>
      </c>
      <c r="I2117" s="214"/>
      <c r="J2117" s="1"/>
    </row>
    <row r="2118" spans="1:10" x14ac:dyDescent="0.25">
      <c r="A2118" s="406"/>
      <c r="B2118" s="224" t="s">
        <v>1657</v>
      </c>
      <c r="C2118" s="361" t="s">
        <v>3878</v>
      </c>
      <c r="D2118" s="58" t="s">
        <v>333</v>
      </c>
      <c r="E2118" s="235">
        <v>970.5</v>
      </c>
      <c r="F2118" s="419">
        <v>41830</v>
      </c>
      <c r="G2118" s="34">
        <v>970.5</v>
      </c>
      <c r="H2118" s="243">
        <f t="shared" si="33"/>
        <v>0</v>
      </c>
      <c r="I2118" s="121"/>
      <c r="J2118" s="1"/>
    </row>
    <row r="2119" spans="1:10" ht="15.75" x14ac:dyDescent="0.25">
      <c r="A2119" s="406">
        <v>41849</v>
      </c>
      <c r="B2119" s="389" t="s">
        <v>2130</v>
      </c>
      <c r="C2119" s="228" t="s">
        <v>4001</v>
      </c>
      <c r="D2119" s="20" t="s">
        <v>4063</v>
      </c>
      <c r="E2119" s="239">
        <v>3073.5</v>
      </c>
      <c r="F2119" s="421" t="s">
        <v>4062</v>
      </c>
      <c r="G2119" s="245">
        <v>3073.5</v>
      </c>
      <c r="H2119" s="243">
        <f t="shared" si="33"/>
        <v>0</v>
      </c>
      <c r="I2119" s="20" t="s">
        <v>162</v>
      </c>
      <c r="J2119" s="1"/>
    </row>
    <row r="2120" spans="1:10" ht="15.75" x14ac:dyDescent="0.25">
      <c r="A2120" s="406">
        <v>41845</v>
      </c>
      <c r="B2120" s="389" t="s">
        <v>1706</v>
      </c>
      <c r="C2120" s="228" t="s">
        <v>4001</v>
      </c>
      <c r="D2120" s="214" t="s">
        <v>484</v>
      </c>
      <c r="E2120" s="235">
        <v>4071</v>
      </c>
      <c r="F2120" s="419">
        <v>41845</v>
      </c>
      <c r="G2120" s="44">
        <v>4071</v>
      </c>
      <c r="H2120" s="243">
        <f t="shared" si="33"/>
        <v>0</v>
      </c>
      <c r="I2120" s="214"/>
      <c r="J2120" s="1"/>
    </row>
    <row r="2121" spans="1:10" ht="15.75" x14ac:dyDescent="0.25">
      <c r="A2121" s="406">
        <v>41845</v>
      </c>
      <c r="B2121" s="389" t="s">
        <v>1707</v>
      </c>
      <c r="C2121" s="228" t="s">
        <v>4001</v>
      </c>
      <c r="D2121" s="214" t="s">
        <v>484</v>
      </c>
      <c r="E2121" s="235">
        <v>200</v>
      </c>
      <c r="F2121" s="419">
        <v>41845</v>
      </c>
      <c r="G2121" s="44">
        <v>200</v>
      </c>
      <c r="H2121" s="243">
        <f t="shared" si="33"/>
        <v>0</v>
      </c>
      <c r="I2121" s="214"/>
      <c r="J2121" s="1"/>
    </row>
    <row r="2122" spans="1:10" ht="15.75" x14ac:dyDescent="0.25">
      <c r="A2122" s="406">
        <v>41851</v>
      </c>
      <c r="B2122" s="389" t="s">
        <v>2293</v>
      </c>
      <c r="C2122" s="228" t="s">
        <v>4001</v>
      </c>
      <c r="D2122" s="20" t="s">
        <v>484</v>
      </c>
      <c r="E2122" s="239">
        <v>1078.5</v>
      </c>
      <c r="F2122" s="419">
        <v>41851</v>
      </c>
      <c r="G2122" s="44">
        <v>1078.5</v>
      </c>
      <c r="H2122" s="243">
        <f t="shared" si="33"/>
        <v>0</v>
      </c>
      <c r="I2122" s="20"/>
      <c r="J2122" s="1"/>
    </row>
    <row r="2123" spans="1:10" x14ac:dyDescent="0.25">
      <c r="A2123" s="406"/>
      <c r="B2123" s="212" t="s">
        <v>2087</v>
      </c>
      <c r="C2123" s="363" t="s">
        <v>3681</v>
      </c>
      <c r="D2123" s="214" t="s">
        <v>244</v>
      </c>
      <c r="E2123" s="382">
        <v>25059.75</v>
      </c>
      <c r="F2123" s="421" t="s">
        <v>3804</v>
      </c>
      <c r="G2123" s="44">
        <v>25059.75</v>
      </c>
      <c r="H2123" s="243">
        <f t="shared" si="33"/>
        <v>0</v>
      </c>
      <c r="I2123" s="214" t="s">
        <v>27</v>
      </c>
      <c r="J2123" s="1"/>
    </row>
    <row r="2124" spans="1:10" x14ac:dyDescent="0.25">
      <c r="A2124" s="406"/>
      <c r="B2124" s="212" t="s">
        <v>2317</v>
      </c>
      <c r="C2124" s="363" t="s">
        <v>3681</v>
      </c>
      <c r="D2124" s="214" t="s">
        <v>244</v>
      </c>
      <c r="E2124" s="382">
        <v>26033.25</v>
      </c>
      <c r="F2124" s="419">
        <v>41839</v>
      </c>
      <c r="G2124" s="44">
        <v>26033.25</v>
      </c>
      <c r="H2124" s="243">
        <f t="shared" si="33"/>
        <v>0</v>
      </c>
      <c r="I2124" s="214" t="s">
        <v>27</v>
      </c>
      <c r="J2124" s="1"/>
    </row>
    <row r="2125" spans="1:10" x14ac:dyDescent="0.25">
      <c r="A2125" s="406"/>
      <c r="B2125" s="212" t="s">
        <v>1364</v>
      </c>
      <c r="C2125" s="363" t="s">
        <v>3681</v>
      </c>
      <c r="D2125" s="214" t="s">
        <v>244</v>
      </c>
      <c r="E2125" s="235">
        <v>28709.5</v>
      </c>
      <c r="F2125" s="421" t="s">
        <v>4039</v>
      </c>
      <c r="G2125" s="245">
        <v>28709.5</v>
      </c>
      <c r="H2125" s="243">
        <f t="shared" si="33"/>
        <v>0</v>
      </c>
      <c r="I2125" s="214"/>
      <c r="J2125" s="1"/>
    </row>
    <row r="2126" spans="1:10" x14ac:dyDescent="0.25">
      <c r="A2126" s="406"/>
      <c r="B2126" s="224" t="s">
        <v>1761</v>
      </c>
      <c r="C2126" s="361" t="s">
        <v>3878</v>
      </c>
      <c r="D2126" s="58" t="s">
        <v>244</v>
      </c>
      <c r="E2126" s="235">
        <v>8711</v>
      </c>
      <c r="F2126" s="426" t="s">
        <v>4038</v>
      </c>
      <c r="G2126" s="40">
        <v>8711</v>
      </c>
      <c r="H2126" s="243">
        <f t="shared" si="33"/>
        <v>0</v>
      </c>
      <c r="I2126" s="121" t="s">
        <v>27</v>
      </c>
      <c r="J2126" s="1"/>
    </row>
    <row r="2127" spans="1:10" x14ac:dyDescent="0.25">
      <c r="A2127" s="406"/>
      <c r="B2127" s="224" t="s">
        <v>2086</v>
      </c>
      <c r="C2127" s="361" t="s">
        <v>3878</v>
      </c>
      <c r="D2127" s="214" t="s">
        <v>244</v>
      </c>
      <c r="E2127" s="235">
        <v>27322</v>
      </c>
      <c r="F2127" s="421" t="s">
        <v>4041</v>
      </c>
      <c r="G2127" s="245">
        <v>27322</v>
      </c>
      <c r="H2127" s="243">
        <f t="shared" si="33"/>
        <v>0</v>
      </c>
      <c r="I2127" s="214" t="s">
        <v>27</v>
      </c>
      <c r="J2127" s="1"/>
    </row>
    <row r="2128" spans="1:10" x14ac:dyDescent="0.25">
      <c r="A2128" s="406"/>
      <c r="B2128" s="224" t="s">
        <v>1150</v>
      </c>
      <c r="C2128" s="361" t="s">
        <v>3878</v>
      </c>
      <c r="D2128" s="214" t="s">
        <v>244</v>
      </c>
      <c r="E2128" s="235">
        <v>33981</v>
      </c>
      <c r="F2128" s="421" t="s">
        <v>4060</v>
      </c>
      <c r="G2128" s="245">
        <v>33981</v>
      </c>
      <c r="H2128" s="243">
        <f t="shared" si="33"/>
        <v>0</v>
      </c>
      <c r="I2128" s="214" t="s">
        <v>21</v>
      </c>
      <c r="J2128" s="1"/>
    </row>
    <row r="2129" spans="1:10" x14ac:dyDescent="0.25">
      <c r="A2129" s="406"/>
      <c r="B2129" s="224" t="s">
        <v>1460</v>
      </c>
      <c r="C2129" s="361" t="s">
        <v>3878</v>
      </c>
      <c r="D2129" s="20" t="s">
        <v>244</v>
      </c>
      <c r="E2129" s="239">
        <v>30531</v>
      </c>
      <c r="F2129" s="421" t="s">
        <v>4064</v>
      </c>
      <c r="G2129" s="245">
        <v>30531</v>
      </c>
      <c r="H2129" s="243">
        <f t="shared" si="33"/>
        <v>0</v>
      </c>
      <c r="I2129" s="20" t="s">
        <v>3978</v>
      </c>
      <c r="J2129" s="1"/>
    </row>
    <row r="2130" spans="1:10" ht="15.75" x14ac:dyDescent="0.25">
      <c r="A2130" s="406">
        <v>41845</v>
      </c>
      <c r="B2130" s="389" t="s">
        <v>1747</v>
      </c>
      <c r="C2130" s="228" t="s">
        <v>4001</v>
      </c>
      <c r="D2130" s="214" t="s">
        <v>244</v>
      </c>
      <c r="E2130" s="235">
        <v>16191.5</v>
      </c>
      <c r="F2130" s="421" t="s">
        <v>4040</v>
      </c>
      <c r="G2130" s="245">
        <v>16191.5</v>
      </c>
      <c r="H2130" s="243">
        <f t="shared" si="33"/>
        <v>0</v>
      </c>
      <c r="I2130" s="214" t="s">
        <v>12</v>
      </c>
      <c r="J2130" s="1"/>
    </row>
    <row r="2131" spans="1:10" ht="15.75" x14ac:dyDescent="0.25">
      <c r="A2131" s="406">
        <v>41849</v>
      </c>
      <c r="B2131" s="389" t="s">
        <v>2050</v>
      </c>
      <c r="C2131" s="228" t="s">
        <v>4001</v>
      </c>
      <c r="D2131" s="20" t="s">
        <v>244</v>
      </c>
      <c r="E2131" s="239">
        <v>28517</v>
      </c>
      <c r="F2131" s="423"/>
      <c r="G2131" s="320"/>
      <c r="H2131" s="243">
        <f t="shared" si="33"/>
        <v>28517</v>
      </c>
      <c r="I2131" s="20" t="s">
        <v>27</v>
      </c>
      <c r="J2131" s="1"/>
    </row>
    <row r="2132" spans="1:10" x14ac:dyDescent="0.25">
      <c r="A2132" s="406"/>
      <c r="B2132" s="212" t="s">
        <v>2085</v>
      </c>
      <c r="C2132" s="363" t="s">
        <v>3681</v>
      </c>
      <c r="D2132" s="214" t="s">
        <v>310</v>
      </c>
      <c r="E2132" s="382">
        <v>57904.35</v>
      </c>
      <c r="F2132" s="421" t="s">
        <v>3802</v>
      </c>
      <c r="G2132" s="245">
        <v>57904.35</v>
      </c>
      <c r="H2132" s="86">
        <f t="shared" si="33"/>
        <v>0</v>
      </c>
      <c r="I2132" s="214" t="s">
        <v>27</v>
      </c>
      <c r="J2132" s="1"/>
    </row>
    <row r="2133" spans="1:10" x14ac:dyDescent="0.25">
      <c r="A2133" s="406"/>
      <c r="B2133" s="212" t="s">
        <v>2316</v>
      </c>
      <c r="C2133" s="363" t="s">
        <v>3681</v>
      </c>
      <c r="D2133" s="214" t="s">
        <v>310</v>
      </c>
      <c r="E2133" s="382">
        <v>65140.75</v>
      </c>
      <c r="F2133" s="421" t="s">
        <v>3834</v>
      </c>
      <c r="G2133" s="44">
        <v>65140.75</v>
      </c>
      <c r="H2133" s="243">
        <f t="shared" si="33"/>
        <v>0</v>
      </c>
      <c r="I2133" s="214" t="s">
        <v>27</v>
      </c>
      <c r="J2133" s="1"/>
    </row>
    <row r="2134" spans="1:10" x14ac:dyDescent="0.25">
      <c r="A2134" s="406"/>
      <c r="B2134" s="212" t="s">
        <v>1362</v>
      </c>
      <c r="C2134" s="363" t="s">
        <v>3681</v>
      </c>
      <c r="D2134" s="214" t="s">
        <v>310</v>
      </c>
      <c r="E2134" s="235">
        <v>61768.75</v>
      </c>
      <c r="F2134" s="421" t="s">
        <v>3850</v>
      </c>
      <c r="G2134" s="44">
        <v>61768.75</v>
      </c>
      <c r="H2134" s="243">
        <f t="shared" si="33"/>
        <v>0</v>
      </c>
      <c r="I2134" s="214"/>
      <c r="J2134" s="1"/>
    </row>
    <row r="2135" spans="1:10" x14ac:dyDescent="0.25">
      <c r="A2135" s="406"/>
      <c r="B2135" s="224" t="s">
        <v>1762</v>
      </c>
      <c r="C2135" s="361" t="s">
        <v>3878</v>
      </c>
      <c r="D2135" s="58" t="s">
        <v>310</v>
      </c>
      <c r="E2135" s="235">
        <v>113337</v>
      </c>
      <c r="F2135" s="426" t="s">
        <v>4057</v>
      </c>
      <c r="G2135" s="40">
        <v>113337</v>
      </c>
      <c r="H2135" s="243">
        <f t="shared" si="33"/>
        <v>0</v>
      </c>
      <c r="I2135" s="121" t="s">
        <v>27</v>
      </c>
      <c r="J2135" s="1"/>
    </row>
    <row r="2136" spans="1:10" x14ac:dyDescent="0.25">
      <c r="A2136" s="406"/>
      <c r="B2136" s="224" t="s">
        <v>2082</v>
      </c>
      <c r="C2136" s="361" t="s">
        <v>3878</v>
      </c>
      <c r="D2136" s="214" t="s">
        <v>240</v>
      </c>
      <c r="E2136" s="235">
        <v>58507</v>
      </c>
      <c r="F2136" s="421" t="s">
        <v>4058</v>
      </c>
      <c r="G2136" s="245">
        <v>58507</v>
      </c>
      <c r="H2136" s="243">
        <f t="shared" si="33"/>
        <v>0</v>
      </c>
      <c r="I2136" s="214"/>
      <c r="J2136" s="1"/>
    </row>
    <row r="2137" spans="1:10" x14ac:dyDescent="0.25">
      <c r="A2137" s="406"/>
      <c r="B2137" s="224" t="s">
        <v>1144</v>
      </c>
      <c r="C2137" s="361" t="s">
        <v>3878</v>
      </c>
      <c r="D2137" s="214" t="s">
        <v>240</v>
      </c>
      <c r="E2137" s="235">
        <v>68009</v>
      </c>
      <c r="F2137" s="421" t="s">
        <v>4071</v>
      </c>
      <c r="G2137" s="245">
        <v>68009</v>
      </c>
      <c r="H2137" s="243">
        <f t="shared" si="33"/>
        <v>0</v>
      </c>
      <c r="I2137" s="214" t="s">
        <v>21</v>
      </c>
      <c r="J2137" s="1"/>
    </row>
    <row r="2138" spans="1:10" x14ac:dyDescent="0.25">
      <c r="A2138" s="406"/>
      <c r="B2138" s="224" t="s">
        <v>1453</v>
      </c>
      <c r="C2138" s="361" t="s">
        <v>3878</v>
      </c>
      <c r="D2138" s="20" t="s">
        <v>240</v>
      </c>
      <c r="E2138" s="239">
        <v>54484.5</v>
      </c>
      <c r="F2138" s="421" t="s">
        <v>4072</v>
      </c>
      <c r="G2138" s="44">
        <v>54484.5</v>
      </c>
      <c r="H2138" s="243">
        <f t="shared" si="33"/>
        <v>0</v>
      </c>
      <c r="I2138" s="20" t="s">
        <v>3978</v>
      </c>
      <c r="J2138" s="1"/>
    </row>
    <row r="2139" spans="1:10" ht="15.75" x14ac:dyDescent="0.25">
      <c r="A2139" s="414">
        <v>41844</v>
      </c>
      <c r="B2139" s="389" t="s">
        <v>1669</v>
      </c>
      <c r="C2139" s="228" t="s">
        <v>4001</v>
      </c>
      <c r="D2139" s="214" t="s">
        <v>240</v>
      </c>
      <c r="E2139" s="235">
        <v>58387.1</v>
      </c>
      <c r="F2139" s="423"/>
      <c r="G2139" s="320"/>
      <c r="H2139" s="243">
        <f t="shared" si="33"/>
        <v>58387.1</v>
      </c>
      <c r="I2139" s="214" t="s">
        <v>12</v>
      </c>
      <c r="J2139" s="1"/>
    </row>
    <row r="2140" spans="1:10" ht="15.75" x14ac:dyDescent="0.25">
      <c r="A2140" s="414">
        <v>41844</v>
      </c>
      <c r="B2140" s="389" t="s">
        <v>1681</v>
      </c>
      <c r="C2140" s="228" t="s">
        <v>4001</v>
      </c>
      <c r="D2140" s="214" t="s">
        <v>240</v>
      </c>
      <c r="E2140" s="235">
        <v>33833.800000000003</v>
      </c>
      <c r="F2140" s="421" t="s">
        <v>4074</v>
      </c>
      <c r="G2140" s="245">
        <v>33833.800000000003</v>
      </c>
      <c r="H2140" s="243">
        <f t="shared" si="33"/>
        <v>0</v>
      </c>
      <c r="I2140" s="214" t="s">
        <v>12</v>
      </c>
      <c r="J2140" s="1"/>
    </row>
    <row r="2141" spans="1:10" ht="15.75" x14ac:dyDescent="0.25">
      <c r="A2141" s="406">
        <v>41849</v>
      </c>
      <c r="B2141" s="389" t="s">
        <v>2051</v>
      </c>
      <c r="C2141" s="228" t="s">
        <v>4001</v>
      </c>
      <c r="D2141" s="20" t="s">
        <v>240</v>
      </c>
      <c r="E2141" s="239">
        <v>57867</v>
      </c>
      <c r="F2141" s="423"/>
      <c r="G2141" s="320"/>
      <c r="H2141" s="243">
        <f t="shared" si="33"/>
        <v>57867</v>
      </c>
      <c r="I2141" s="20" t="s">
        <v>27</v>
      </c>
      <c r="J2141" s="1"/>
    </row>
    <row r="2142" spans="1:10" x14ac:dyDescent="0.25">
      <c r="A2142" s="406"/>
      <c r="B2142" s="212" t="s">
        <v>2042</v>
      </c>
      <c r="C2142" s="363" t="s">
        <v>3681</v>
      </c>
      <c r="D2142" s="214" t="s">
        <v>1782</v>
      </c>
      <c r="E2142" s="382">
        <v>1169</v>
      </c>
      <c r="F2142" s="419">
        <v>41821</v>
      </c>
      <c r="G2142" s="44">
        <v>1169</v>
      </c>
      <c r="H2142" s="86">
        <f t="shared" si="33"/>
        <v>0</v>
      </c>
      <c r="I2142" s="214" t="s">
        <v>12</v>
      </c>
      <c r="J2142" s="1"/>
    </row>
    <row r="2143" spans="1:10" x14ac:dyDescent="0.25">
      <c r="A2143" s="406"/>
      <c r="B2143" s="212" t="s">
        <v>2155</v>
      </c>
      <c r="C2143" s="363" t="s">
        <v>3681</v>
      </c>
      <c r="D2143" s="214" t="s">
        <v>1782</v>
      </c>
      <c r="E2143" s="382">
        <v>1116.5</v>
      </c>
      <c r="F2143" s="419">
        <v>41823</v>
      </c>
      <c r="G2143" s="44">
        <v>1116.5</v>
      </c>
      <c r="H2143" s="86">
        <f t="shared" si="33"/>
        <v>0</v>
      </c>
      <c r="I2143" s="214" t="s">
        <v>12</v>
      </c>
      <c r="J2143" s="1"/>
    </row>
    <row r="2144" spans="1:10" x14ac:dyDescent="0.25">
      <c r="A2144" s="406"/>
      <c r="B2144" s="212" t="s">
        <v>2234</v>
      </c>
      <c r="C2144" s="363" t="s">
        <v>3681</v>
      </c>
      <c r="D2144" s="214" t="s">
        <v>1782</v>
      </c>
      <c r="E2144" s="382">
        <v>1279</v>
      </c>
      <c r="F2144" s="419">
        <v>41823</v>
      </c>
      <c r="G2144" s="44">
        <v>1279</v>
      </c>
      <c r="H2144" s="86">
        <f t="shared" si="33"/>
        <v>0</v>
      </c>
      <c r="I2144" s="214" t="s">
        <v>12</v>
      </c>
      <c r="J2144" s="1"/>
    </row>
    <row r="2145" spans="1:10" x14ac:dyDescent="0.25">
      <c r="A2145" s="406"/>
      <c r="B2145" s="212" t="s">
        <v>2300</v>
      </c>
      <c r="C2145" s="363" t="s">
        <v>3681</v>
      </c>
      <c r="D2145" s="214" t="s">
        <v>1782</v>
      </c>
      <c r="E2145" s="382">
        <v>1792</v>
      </c>
      <c r="F2145" s="419">
        <v>41824</v>
      </c>
      <c r="G2145" s="44">
        <v>1792</v>
      </c>
      <c r="H2145" s="243">
        <f t="shared" si="33"/>
        <v>0</v>
      </c>
      <c r="I2145" s="214" t="s">
        <v>12</v>
      </c>
      <c r="J2145" s="1"/>
    </row>
    <row r="2146" spans="1:10" x14ac:dyDescent="0.25">
      <c r="A2146" s="406"/>
      <c r="B2146" s="212" t="s">
        <v>1186</v>
      </c>
      <c r="C2146" s="363" t="s">
        <v>3681</v>
      </c>
      <c r="D2146" s="214" t="s">
        <v>1782</v>
      </c>
      <c r="E2146" s="382">
        <v>3964.5</v>
      </c>
      <c r="F2146" s="419">
        <v>41827</v>
      </c>
      <c r="G2146" s="44">
        <v>3964.5</v>
      </c>
      <c r="H2146" s="243">
        <f t="shared" si="33"/>
        <v>0</v>
      </c>
      <c r="I2146" s="121" t="s">
        <v>12</v>
      </c>
      <c r="J2146" s="1"/>
    </row>
    <row r="2147" spans="1:10" x14ac:dyDescent="0.25">
      <c r="A2147" s="406"/>
      <c r="B2147" s="212" t="s">
        <v>1269</v>
      </c>
      <c r="C2147" s="363" t="s">
        <v>3681</v>
      </c>
      <c r="D2147" s="121" t="s">
        <v>1782</v>
      </c>
      <c r="E2147" s="384">
        <v>2366.5</v>
      </c>
      <c r="F2147" s="419">
        <v>41826</v>
      </c>
      <c r="G2147" s="34">
        <v>2366.5</v>
      </c>
      <c r="H2147" s="243">
        <f t="shared" si="33"/>
        <v>0</v>
      </c>
      <c r="I2147" s="121" t="s">
        <v>12</v>
      </c>
      <c r="J2147" s="1"/>
    </row>
    <row r="2148" spans="1:10" x14ac:dyDescent="0.25">
      <c r="A2148" s="406"/>
      <c r="B2148" s="212" t="s">
        <v>1340</v>
      </c>
      <c r="C2148" s="363" t="s">
        <v>3681</v>
      </c>
      <c r="D2148" s="214" t="s">
        <v>1782</v>
      </c>
      <c r="E2148" s="235">
        <v>1611</v>
      </c>
      <c r="F2148" s="419">
        <v>41827</v>
      </c>
      <c r="G2148" s="44">
        <v>1611</v>
      </c>
      <c r="H2148" s="243">
        <f t="shared" si="33"/>
        <v>0</v>
      </c>
      <c r="I2148" s="214"/>
      <c r="J2148" s="1"/>
    </row>
    <row r="2149" spans="1:10" x14ac:dyDescent="0.25">
      <c r="A2149" s="406"/>
      <c r="B2149" s="212" t="s">
        <v>1441</v>
      </c>
      <c r="C2149" s="363" t="s">
        <v>3681</v>
      </c>
      <c r="D2149" s="214" t="s">
        <v>1782</v>
      </c>
      <c r="E2149" s="235">
        <v>1248</v>
      </c>
      <c r="F2149" s="419">
        <v>41828</v>
      </c>
      <c r="G2149" s="44">
        <v>1248</v>
      </c>
      <c r="H2149" s="243">
        <f t="shared" si="33"/>
        <v>0</v>
      </c>
      <c r="I2149" s="214" t="s">
        <v>12</v>
      </c>
      <c r="J2149" s="1"/>
    </row>
    <row r="2150" spans="1:10" x14ac:dyDescent="0.25">
      <c r="A2150" s="406"/>
      <c r="B2150" s="212" t="s">
        <v>1527</v>
      </c>
      <c r="C2150" s="363" t="s">
        <v>3681</v>
      </c>
      <c r="D2150" s="214" t="s">
        <v>1782</v>
      </c>
      <c r="E2150" s="235">
        <v>1200</v>
      </c>
      <c r="F2150" s="419">
        <v>41829</v>
      </c>
      <c r="G2150" s="44">
        <v>1200</v>
      </c>
      <c r="H2150" s="243">
        <f t="shared" si="33"/>
        <v>0</v>
      </c>
      <c r="I2150" s="214"/>
      <c r="J2150" s="1"/>
    </row>
    <row r="2151" spans="1:10" x14ac:dyDescent="0.25">
      <c r="A2151" s="406"/>
      <c r="B2151" s="212" t="s">
        <v>1609</v>
      </c>
      <c r="C2151" s="363" t="s">
        <v>3681</v>
      </c>
      <c r="D2151" s="214" t="s">
        <v>1782</v>
      </c>
      <c r="E2151" s="235">
        <v>1380.4</v>
      </c>
      <c r="F2151" s="419">
        <v>41830</v>
      </c>
      <c r="G2151" s="44">
        <v>1380.4</v>
      </c>
      <c r="H2151" s="243">
        <f t="shared" si="33"/>
        <v>0</v>
      </c>
      <c r="I2151" s="214" t="s">
        <v>12</v>
      </c>
      <c r="J2151" s="1"/>
    </row>
    <row r="2152" spans="1:10" x14ac:dyDescent="0.25">
      <c r="A2152" s="406"/>
      <c r="B2152" s="224" t="s">
        <v>1811</v>
      </c>
      <c r="C2152" s="361" t="s">
        <v>3878</v>
      </c>
      <c r="D2152" s="58" t="s">
        <v>1782</v>
      </c>
      <c r="E2152" s="235">
        <v>3993</v>
      </c>
      <c r="F2152" s="419">
        <v>41832</v>
      </c>
      <c r="G2152" s="34">
        <v>3993</v>
      </c>
      <c r="H2152" s="243">
        <f t="shared" si="33"/>
        <v>0</v>
      </c>
      <c r="I2152" s="121" t="s">
        <v>30</v>
      </c>
      <c r="J2152" s="1"/>
    </row>
    <row r="2153" spans="1:10" x14ac:dyDescent="0.25">
      <c r="A2153" s="406"/>
      <c r="B2153" s="224" t="s">
        <v>1893</v>
      </c>
      <c r="C2153" s="361" t="s">
        <v>3878</v>
      </c>
      <c r="D2153" s="214" t="s">
        <v>1782</v>
      </c>
      <c r="E2153" s="235">
        <v>1915.2</v>
      </c>
      <c r="F2153" s="419">
        <v>41834</v>
      </c>
      <c r="G2153" s="44">
        <v>1915.2</v>
      </c>
      <c r="H2153" s="243">
        <f t="shared" si="33"/>
        <v>0</v>
      </c>
      <c r="I2153" s="214"/>
      <c r="J2153" s="1"/>
    </row>
    <row r="2154" spans="1:10" x14ac:dyDescent="0.25">
      <c r="A2154" s="406"/>
      <c r="B2154" s="224" t="s">
        <v>1953</v>
      </c>
      <c r="C2154" s="361" t="s">
        <v>3878</v>
      </c>
      <c r="D2154" s="214" t="s">
        <v>1782</v>
      </c>
      <c r="E2154" s="235">
        <v>1120</v>
      </c>
      <c r="F2154" s="419">
        <v>41834</v>
      </c>
      <c r="G2154" s="44">
        <v>1120</v>
      </c>
      <c r="H2154" s="243">
        <f t="shared" si="33"/>
        <v>0</v>
      </c>
      <c r="I2154" s="214" t="s">
        <v>12</v>
      </c>
      <c r="J2154" s="1"/>
    </row>
    <row r="2155" spans="1:10" x14ac:dyDescent="0.25">
      <c r="A2155" s="406"/>
      <c r="B2155" s="224" t="s">
        <v>2061</v>
      </c>
      <c r="C2155" s="361" t="s">
        <v>3878</v>
      </c>
      <c r="D2155" s="214" t="s">
        <v>1782</v>
      </c>
      <c r="E2155" s="235">
        <v>1576</v>
      </c>
      <c r="F2155" s="419">
        <v>41835</v>
      </c>
      <c r="G2155" s="44">
        <v>1576</v>
      </c>
      <c r="H2155" s="243">
        <f t="shared" si="33"/>
        <v>0</v>
      </c>
      <c r="I2155" s="214" t="s">
        <v>30</v>
      </c>
      <c r="J2155" s="1"/>
    </row>
    <row r="2156" spans="1:10" x14ac:dyDescent="0.25">
      <c r="A2156" s="406"/>
      <c r="B2156" s="224" t="s">
        <v>2209</v>
      </c>
      <c r="C2156" s="361" t="s">
        <v>3878</v>
      </c>
      <c r="D2156" s="214" t="s">
        <v>1782</v>
      </c>
      <c r="E2156" s="235">
        <v>1876</v>
      </c>
      <c r="F2156" s="420" t="s">
        <v>3944</v>
      </c>
      <c r="G2156" s="44">
        <v>1876</v>
      </c>
      <c r="H2156" s="243">
        <f t="shared" si="33"/>
        <v>0</v>
      </c>
      <c r="I2156" s="214"/>
      <c r="J2156" s="1"/>
    </row>
    <row r="2157" spans="1:10" x14ac:dyDescent="0.25">
      <c r="A2157" s="406"/>
      <c r="B2157" s="224" t="s">
        <v>1135</v>
      </c>
      <c r="C2157" s="361" t="s">
        <v>3878</v>
      </c>
      <c r="D2157" s="214" t="s">
        <v>1782</v>
      </c>
      <c r="E2157" s="235">
        <v>1548</v>
      </c>
      <c r="F2157" s="419">
        <v>41839</v>
      </c>
      <c r="G2157" s="44">
        <v>1548</v>
      </c>
      <c r="H2157" s="243">
        <f t="shared" si="33"/>
        <v>0</v>
      </c>
      <c r="I2157" s="214" t="s">
        <v>30</v>
      </c>
      <c r="J2157" s="1"/>
    </row>
    <row r="2158" spans="1:10" x14ac:dyDescent="0.25">
      <c r="A2158" s="406"/>
      <c r="B2158" s="224" t="s">
        <v>1216</v>
      </c>
      <c r="C2158" s="361" t="s">
        <v>3878</v>
      </c>
      <c r="D2158" s="214" t="s">
        <v>1782</v>
      </c>
      <c r="E2158" s="235">
        <v>2864</v>
      </c>
      <c r="F2158" s="419">
        <v>41839</v>
      </c>
      <c r="G2158" s="44">
        <v>2864</v>
      </c>
      <c r="H2158" s="243">
        <f t="shared" si="33"/>
        <v>0</v>
      </c>
      <c r="I2158" s="214" t="s">
        <v>30</v>
      </c>
      <c r="J2158" s="1"/>
    </row>
    <row r="2159" spans="1:10" x14ac:dyDescent="0.25">
      <c r="A2159" s="406"/>
      <c r="B2159" s="224" t="s">
        <v>1288</v>
      </c>
      <c r="C2159" s="361" t="s">
        <v>3878</v>
      </c>
      <c r="D2159" s="214" t="s">
        <v>1782</v>
      </c>
      <c r="E2159" s="235">
        <v>2357</v>
      </c>
      <c r="F2159" s="419">
        <v>41841</v>
      </c>
      <c r="G2159" s="44">
        <v>2357</v>
      </c>
      <c r="H2159" s="243">
        <f t="shared" si="33"/>
        <v>0</v>
      </c>
      <c r="I2159" s="214" t="s">
        <v>27</v>
      </c>
      <c r="J2159" s="1"/>
    </row>
    <row r="2160" spans="1:10" x14ac:dyDescent="0.25">
      <c r="A2160" s="406"/>
      <c r="B2160" s="224" t="s">
        <v>1341</v>
      </c>
      <c r="C2160" s="361" t="s">
        <v>3878</v>
      </c>
      <c r="D2160" s="214" t="s">
        <v>1782</v>
      </c>
      <c r="E2160" s="235">
        <v>1254</v>
      </c>
      <c r="F2160" s="419">
        <v>41841</v>
      </c>
      <c r="G2160" s="44">
        <v>1254</v>
      </c>
      <c r="H2160" s="243">
        <f t="shared" si="33"/>
        <v>0</v>
      </c>
      <c r="I2160" s="214" t="s">
        <v>30</v>
      </c>
      <c r="J2160" s="1"/>
    </row>
    <row r="2161" spans="1:10" x14ac:dyDescent="0.25">
      <c r="A2161" s="406"/>
      <c r="B2161" s="224" t="s">
        <v>1434</v>
      </c>
      <c r="C2161" s="361" t="s">
        <v>3878</v>
      </c>
      <c r="D2161" s="20" t="s">
        <v>1782</v>
      </c>
      <c r="E2161" s="239">
        <v>1120</v>
      </c>
      <c r="F2161" s="419">
        <v>41842</v>
      </c>
      <c r="G2161" s="44">
        <v>1120</v>
      </c>
      <c r="H2161" s="243">
        <f t="shared" si="33"/>
        <v>0</v>
      </c>
      <c r="I2161" s="20" t="s">
        <v>30</v>
      </c>
      <c r="J2161" s="1"/>
    </row>
    <row r="2162" spans="1:10" x14ac:dyDescent="0.25">
      <c r="A2162" s="406"/>
      <c r="B2162" s="224" t="s">
        <v>1563</v>
      </c>
      <c r="C2162" s="361" t="s">
        <v>3878</v>
      </c>
      <c r="D2162" s="214" t="s">
        <v>1782</v>
      </c>
      <c r="E2162" s="235">
        <v>1639</v>
      </c>
      <c r="F2162" s="419">
        <v>41844</v>
      </c>
      <c r="G2162" s="44">
        <v>1639</v>
      </c>
      <c r="H2162" s="243">
        <f t="shared" si="33"/>
        <v>0</v>
      </c>
      <c r="I2162" s="214" t="s">
        <v>30</v>
      </c>
      <c r="J2162" s="1"/>
    </row>
    <row r="2163" spans="1:10" x14ac:dyDescent="0.25">
      <c r="A2163" s="414">
        <v>41844</v>
      </c>
      <c r="B2163" s="224" t="s">
        <v>1599</v>
      </c>
      <c r="C2163" s="361" t="s">
        <v>3878</v>
      </c>
      <c r="D2163" s="214" t="s">
        <v>1782</v>
      </c>
      <c r="E2163" s="235">
        <v>1140</v>
      </c>
      <c r="F2163" s="419">
        <v>41844</v>
      </c>
      <c r="G2163" s="44">
        <v>1140</v>
      </c>
      <c r="H2163" s="243">
        <f t="shared" si="33"/>
        <v>0</v>
      </c>
      <c r="I2163" s="214" t="s">
        <v>30</v>
      </c>
      <c r="J2163" s="1"/>
    </row>
    <row r="2164" spans="1:10" x14ac:dyDescent="0.25">
      <c r="A2164" s="414">
        <v>41844</v>
      </c>
      <c r="B2164" s="224" t="s">
        <v>1601</v>
      </c>
      <c r="C2164" s="361" t="s">
        <v>3878</v>
      </c>
      <c r="D2164" s="214" t="s">
        <v>1782</v>
      </c>
      <c r="E2164" s="235">
        <v>285</v>
      </c>
      <c r="F2164" s="419">
        <v>41844</v>
      </c>
      <c r="G2164" s="44">
        <v>285</v>
      </c>
      <c r="H2164" s="243">
        <f t="shared" si="33"/>
        <v>0</v>
      </c>
      <c r="I2164" s="214" t="s">
        <v>30</v>
      </c>
      <c r="J2164" s="1"/>
    </row>
    <row r="2165" spans="1:10" ht="15.75" x14ac:dyDescent="0.25">
      <c r="A2165" s="406">
        <v>41845</v>
      </c>
      <c r="B2165" s="389" t="s">
        <v>1738</v>
      </c>
      <c r="C2165" s="228" t="s">
        <v>4001</v>
      </c>
      <c r="D2165" s="214" t="s">
        <v>1782</v>
      </c>
      <c r="E2165" s="235">
        <v>1995</v>
      </c>
      <c r="F2165" s="419">
        <v>41846</v>
      </c>
      <c r="G2165" s="44">
        <v>1995</v>
      </c>
      <c r="H2165" s="243">
        <f t="shared" si="33"/>
        <v>0</v>
      </c>
      <c r="I2165" s="214" t="s">
        <v>30</v>
      </c>
      <c r="J2165" s="1"/>
    </row>
    <row r="2166" spans="1:10" ht="15.75" x14ac:dyDescent="0.25">
      <c r="A2166" s="414">
        <v>41846</v>
      </c>
      <c r="B2166" s="389" t="s">
        <v>1820</v>
      </c>
      <c r="C2166" s="228" t="s">
        <v>4001</v>
      </c>
      <c r="D2166" s="214" t="s">
        <v>1782</v>
      </c>
      <c r="E2166" s="235">
        <v>3397</v>
      </c>
      <c r="F2166" s="419">
        <v>41846</v>
      </c>
      <c r="G2166" s="44">
        <v>3397</v>
      </c>
      <c r="H2166" s="243">
        <f t="shared" si="33"/>
        <v>0</v>
      </c>
      <c r="I2166" s="121"/>
      <c r="J2166" s="1"/>
    </row>
    <row r="2167" spans="1:10" ht="15.75" x14ac:dyDescent="0.25">
      <c r="A2167" s="406">
        <v>41847</v>
      </c>
      <c r="B2167" s="389" t="s">
        <v>1918</v>
      </c>
      <c r="C2167" s="228" t="s">
        <v>4001</v>
      </c>
      <c r="D2167" s="214" t="s">
        <v>1782</v>
      </c>
      <c r="E2167" s="235">
        <v>3101</v>
      </c>
      <c r="F2167" s="419">
        <v>41848</v>
      </c>
      <c r="G2167" s="44">
        <v>3101</v>
      </c>
      <c r="H2167" s="243">
        <f t="shared" si="33"/>
        <v>0</v>
      </c>
      <c r="I2167" s="214"/>
      <c r="J2167" s="1"/>
    </row>
    <row r="2168" spans="1:10" ht="15.75" x14ac:dyDescent="0.25">
      <c r="A2168" s="414">
        <v>41848</v>
      </c>
      <c r="B2168" s="389" t="s">
        <v>1981</v>
      </c>
      <c r="C2168" s="228" t="s">
        <v>4001</v>
      </c>
      <c r="D2168" s="214" t="s">
        <v>1782</v>
      </c>
      <c r="E2168" s="235">
        <v>1345.2</v>
      </c>
      <c r="F2168" s="419">
        <v>41848</v>
      </c>
      <c r="G2168" s="44">
        <v>1345.2</v>
      </c>
      <c r="H2168" s="243">
        <f t="shared" si="33"/>
        <v>0</v>
      </c>
      <c r="I2168" s="214" t="s">
        <v>12</v>
      </c>
      <c r="J2168" s="1"/>
    </row>
    <row r="2169" spans="1:10" ht="15.75" x14ac:dyDescent="0.25">
      <c r="A2169" s="414">
        <v>41850</v>
      </c>
      <c r="B2169" s="389" t="s">
        <v>2169</v>
      </c>
      <c r="C2169" s="228" t="s">
        <v>4001</v>
      </c>
      <c r="D2169" s="214" t="s">
        <v>1782</v>
      </c>
      <c r="E2169" s="235">
        <v>1909.5</v>
      </c>
      <c r="F2169" s="419">
        <v>41850</v>
      </c>
      <c r="G2169" s="44">
        <v>1909.5</v>
      </c>
      <c r="H2169" s="243">
        <f t="shared" si="33"/>
        <v>0</v>
      </c>
      <c r="I2169" s="214" t="s">
        <v>30</v>
      </c>
      <c r="J2169" s="1"/>
    </row>
    <row r="2170" spans="1:10" ht="15.75" x14ac:dyDescent="0.25">
      <c r="A2170" s="406">
        <v>41851</v>
      </c>
      <c r="B2170" s="389" t="s">
        <v>2234</v>
      </c>
      <c r="C2170" s="228" t="s">
        <v>4001</v>
      </c>
      <c r="D2170" s="20" t="s">
        <v>1782</v>
      </c>
      <c r="E2170" s="239">
        <v>1764</v>
      </c>
      <c r="F2170" s="419">
        <v>41851</v>
      </c>
      <c r="G2170" s="44">
        <v>1764</v>
      </c>
      <c r="H2170" s="243">
        <f t="shared" si="33"/>
        <v>0</v>
      </c>
      <c r="I2170" s="20" t="s">
        <v>30</v>
      </c>
      <c r="J2170" s="1"/>
    </row>
    <row r="2171" spans="1:10" x14ac:dyDescent="0.25">
      <c r="A2171" s="406"/>
      <c r="B2171" s="212" t="s">
        <v>2030</v>
      </c>
      <c r="C2171" s="363" t="s">
        <v>3681</v>
      </c>
      <c r="D2171" s="214" t="s">
        <v>248</v>
      </c>
      <c r="E2171" s="382">
        <v>475.5</v>
      </c>
      <c r="F2171" s="419">
        <v>41821</v>
      </c>
      <c r="G2171" s="44">
        <v>475.5</v>
      </c>
      <c r="H2171" s="86">
        <f t="shared" si="33"/>
        <v>0</v>
      </c>
      <c r="I2171" s="214" t="s">
        <v>162</v>
      </c>
      <c r="J2171" s="1"/>
    </row>
    <row r="2172" spans="1:10" x14ac:dyDescent="0.25">
      <c r="A2172" s="406"/>
      <c r="B2172" s="212" t="s">
        <v>1323</v>
      </c>
      <c r="C2172" s="363" t="s">
        <v>3681</v>
      </c>
      <c r="D2172" s="214" t="s">
        <v>248</v>
      </c>
      <c r="E2172" s="235">
        <v>440.2</v>
      </c>
      <c r="F2172" s="419">
        <v>41827</v>
      </c>
      <c r="G2172" s="44">
        <v>440.2</v>
      </c>
      <c r="H2172" s="243">
        <f t="shared" si="33"/>
        <v>0</v>
      </c>
      <c r="I2172" s="214"/>
      <c r="J2172" s="1"/>
    </row>
    <row r="2173" spans="1:10" x14ac:dyDescent="0.25">
      <c r="A2173" s="406"/>
      <c r="B2173" s="212" t="s">
        <v>2093</v>
      </c>
      <c r="C2173" s="363" t="s">
        <v>3681</v>
      </c>
      <c r="D2173" s="214" t="s">
        <v>312</v>
      </c>
      <c r="E2173" s="382">
        <v>5320</v>
      </c>
      <c r="F2173" s="419">
        <v>41823</v>
      </c>
      <c r="G2173" s="44">
        <v>5320</v>
      </c>
      <c r="H2173" s="86">
        <f t="shared" si="33"/>
        <v>0</v>
      </c>
      <c r="I2173" s="214" t="s">
        <v>162</v>
      </c>
      <c r="J2173" s="1"/>
    </row>
    <row r="2174" spans="1:10" x14ac:dyDescent="0.25">
      <c r="A2174" s="406"/>
      <c r="B2174" s="212" t="s">
        <v>2238</v>
      </c>
      <c r="C2174" s="363" t="s">
        <v>3681</v>
      </c>
      <c r="D2174" s="214" t="s">
        <v>312</v>
      </c>
      <c r="E2174" s="382">
        <v>5675</v>
      </c>
      <c r="F2174" s="419">
        <v>41823</v>
      </c>
      <c r="G2174" s="44">
        <v>5675</v>
      </c>
      <c r="H2174" s="86">
        <f t="shared" si="33"/>
        <v>0</v>
      </c>
      <c r="I2174" s="214" t="s">
        <v>217</v>
      </c>
      <c r="J2174" s="1"/>
    </row>
    <row r="2175" spans="1:10" x14ac:dyDescent="0.25">
      <c r="A2175" s="406"/>
      <c r="B2175" s="212" t="s">
        <v>1590</v>
      </c>
      <c r="C2175" s="363" t="s">
        <v>3681</v>
      </c>
      <c r="D2175" s="214" t="s">
        <v>312</v>
      </c>
      <c r="E2175" s="235">
        <v>8426</v>
      </c>
      <c r="F2175" s="419">
        <v>41830</v>
      </c>
      <c r="G2175" s="44">
        <v>8426</v>
      </c>
      <c r="H2175" s="243">
        <f t="shared" si="33"/>
        <v>0</v>
      </c>
      <c r="I2175" s="214" t="s">
        <v>217</v>
      </c>
      <c r="J2175" s="1"/>
    </row>
    <row r="2176" spans="1:10" x14ac:dyDescent="0.25">
      <c r="A2176" s="406"/>
      <c r="B2176" s="224" t="s">
        <v>1636</v>
      </c>
      <c r="C2176" s="361" t="s">
        <v>3878</v>
      </c>
      <c r="D2176" s="58" t="s">
        <v>312</v>
      </c>
      <c r="E2176" s="235">
        <v>605</v>
      </c>
      <c r="F2176" s="425">
        <v>41832</v>
      </c>
      <c r="G2176" s="34">
        <v>605</v>
      </c>
      <c r="H2176" s="243">
        <f t="shared" si="33"/>
        <v>0</v>
      </c>
      <c r="I2176" s="121" t="s">
        <v>21</v>
      </c>
      <c r="J2176" s="1"/>
    </row>
    <row r="2177" spans="1:10" x14ac:dyDescent="0.25">
      <c r="A2177" s="406"/>
      <c r="B2177" s="224" t="s">
        <v>1841</v>
      </c>
      <c r="C2177" s="361" t="s">
        <v>3878</v>
      </c>
      <c r="D2177" s="58" t="s">
        <v>312</v>
      </c>
      <c r="E2177" s="235">
        <v>2861</v>
      </c>
      <c r="F2177" s="419">
        <v>41832</v>
      </c>
      <c r="G2177" s="34">
        <v>2861</v>
      </c>
      <c r="H2177" s="243">
        <f t="shared" si="33"/>
        <v>0</v>
      </c>
      <c r="I2177" s="121" t="s">
        <v>1074</v>
      </c>
      <c r="J2177" s="1"/>
    </row>
    <row r="2178" spans="1:10" x14ac:dyDescent="0.25">
      <c r="A2178" s="406"/>
      <c r="B2178" s="224" t="s">
        <v>2138</v>
      </c>
      <c r="C2178" s="361" t="s">
        <v>3878</v>
      </c>
      <c r="D2178" s="214" t="s">
        <v>312</v>
      </c>
      <c r="E2178" s="235">
        <v>13219</v>
      </c>
      <c r="F2178" s="419">
        <v>41836</v>
      </c>
      <c r="G2178" s="44">
        <v>13219</v>
      </c>
      <c r="H2178" s="243">
        <f t="shared" si="33"/>
        <v>0</v>
      </c>
      <c r="I2178" s="214" t="s">
        <v>3934</v>
      </c>
      <c r="J2178" s="1"/>
    </row>
    <row r="2179" spans="1:10" ht="15.75" x14ac:dyDescent="0.25">
      <c r="A2179" s="414">
        <v>41844</v>
      </c>
      <c r="B2179" s="389" t="s">
        <v>1660</v>
      </c>
      <c r="C2179" s="228" t="s">
        <v>4001</v>
      </c>
      <c r="D2179" s="214" t="s">
        <v>312</v>
      </c>
      <c r="E2179" s="235">
        <v>9059.6</v>
      </c>
      <c r="F2179" s="420" t="s">
        <v>4005</v>
      </c>
      <c r="G2179" s="44">
        <v>9059.6</v>
      </c>
      <c r="H2179" s="243">
        <f t="shared" ref="H2179:H2242" si="34">E2179-G2179</f>
        <v>0</v>
      </c>
      <c r="I2179" s="214" t="s">
        <v>27</v>
      </c>
      <c r="J2179" s="1"/>
    </row>
    <row r="2180" spans="1:10" ht="15.75" x14ac:dyDescent="0.25">
      <c r="A2180" s="406">
        <v>41851</v>
      </c>
      <c r="B2180" s="389" t="s">
        <v>2228</v>
      </c>
      <c r="C2180" s="228" t="s">
        <v>4001</v>
      </c>
      <c r="D2180" s="20" t="s">
        <v>312</v>
      </c>
      <c r="E2180" s="239">
        <v>6829</v>
      </c>
      <c r="F2180" s="419">
        <v>41851</v>
      </c>
      <c r="G2180" s="44">
        <v>6829</v>
      </c>
      <c r="H2180" s="243">
        <f t="shared" si="34"/>
        <v>0</v>
      </c>
      <c r="I2180" s="20" t="s">
        <v>65</v>
      </c>
      <c r="J2180" s="1"/>
    </row>
    <row r="2181" spans="1:10" x14ac:dyDescent="0.25">
      <c r="A2181" s="406"/>
      <c r="B2181" s="212" t="s">
        <v>1457</v>
      </c>
      <c r="C2181" s="363" t="s">
        <v>3681</v>
      </c>
      <c r="D2181" s="214" t="s">
        <v>2115</v>
      </c>
      <c r="E2181" s="235">
        <v>779.5</v>
      </c>
      <c r="F2181" s="419">
        <v>41829</v>
      </c>
      <c r="G2181" s="44">
        <v>779.5</v>
      </c>
      <c r="H2181" s="243">
        <f t="shared" si="34"/>
        <v>0</v>
      </c>
      <c r="I2181" s="214" t="s">
        <v>217</v>
      </c>
      <c r="J2181" s="1"/>
    </row>
    <row r="2182" spans="1:10" x14ac:dyDescent="0.25">
      <c r="A2182" s="406"/>
      <c r="B2182" s="224" t="s">
        <v>1558</v>
      </c>
      <c r="C2182" s="361" t="s">
        <v>3878</v>
      </c>
      <c r="D2182" s="214" t="s">
        <v>2115</v>
      </c>
      <c r="E2182" s="235">
        <v>764</v>
      </c>
      <c r="F2182" s="419">
        <v>41844</v>
      </c>
      <c r="G2182" s="44">
        <v>764</v>
      </c>
      <c r="H2182" s="243">
        <f t="shared" si="34"/>
        <v>0</v>
      </c>
      <c r="I2182" s="214" t="s">
        <v>12</v>
      </c>
      <c r="J2182" s="1"/>
    </row>
    <row r="2183" spans="1:10" x14ac:dyDescent="0.25">
      <c r="A2183" s="406"/>
      <c r="B2183" s="212" t="s">
        <v>2086</v>
      </c>
      <c r="C2183" s="363" t="s">
        <v>3681</v>
      </c>
      <c r="D2183" s="214" t="s">
        <v>3803</v>
      </c>
      <c r="E2183" s="382">
        <v>871</v>
      </c>
      <c r="F2183" s="419">
        <v>41821</v>
      </c>
      <c r="G2183" s="44">
        <v>871</v>
      </c>
      <c r="H2183" s="86">
        <f t="shared" si="34"/>
        <v>0</v>
      </c>
      <c r="I2183" s="214"/>
      <c r="J2183" s="1"/>
    </row>
    <row r="2184" spans="1:10" x14ac:dyDescent="0.25">
      <c r="A2184" s="406"/>
      <c r="B2184" s="224" t="s">
        <v>1316</v>
      </c>
      <c r="C2184" s="361" t="s">
        <v>3878</v>
      </c>
      <c r="D2184" s="214" t="s">
        <v>3803</v>
      </c>
      <c r="E2184" s="235">
        <v>304.5</v>
      </c>
      <c r="F2184" s="419">
        <v>41840</v>
      </c>
      <c r="G2184" s="44">
        <v>304.5</v>
      </c>
      <c r="H2184" s="243">
        <f t="shared" si="34"/>
        <v>0</v>
      </c>
      <c r="I2184" s="214"/>
      <c r="J2184" s="1"/>
    </row>
    <row r="2185" spans="1:10" ht="15.75" x14ac:dyDescent="0.25">
      <c r="A2185" s="406">
        <v>41845</v>
      </c>
      <c r="B2185" s="389" t="s">
        <v>1771</v>
      </c>
      <c r="C2185" s="228" t="s">
        <v>4001</v>
      </c>
      <c r="D2185" s="214" t="s">
        <v>2112</v>
      </c>
      <c r="E2185" s="235">
        <v>2938.5</v>
      </c>
      <c r="F2185" s="419">
        <v>41846</v>
      </c>
      <c r="G2185" s="44">
        <v>2938.5</v>
      </c>
      <c r="H2185" s="243">
        <f t="shared" si="34"/>
        <v>0</v>
      </c>
      <c r="I2185" s="214"/>
      <c r="J2185" s="1"/>
    </row>
    <row r="2186" spans="1:10" ht="15.75" x14ac:dyDescent="0.25">
      <c r="A2186" s="414">
        <v>41846</v>
      </c>
      <c r="B2186" s="389" t="s">
        <v>1856</v>
      </c>
      <c r="C2186" s="228" t="s">
        <v>4001</v>
      </c>
      <c r="D2186" s="214" t="s">
        <v>2112</v>
      </c>
      <c r="E2186" s="235">
        <v>16952</v>
      </c>
      <c r="F2186" s="419">
        <v>41848</v>
      </c>
      <c r="G2186" s="44">
        <v>16952</v>
      </c>
      <c r="H2186" s="243">
        <f t="shared" si="34"/>
        <v>0</v>
      </c>
      <c r="I2186" s="121"/>
      <c r="J2186" s="1"/>
    </row>
    <row r="2187" spans="1:10" ht="15.75" x14ac:dyDescent="0.25">
      <c r="A2187" s="406">
        <v>41849</v>
      </c>
      <c r="B2187" s="389" t="s">
        <v>2114</v>
      </c>
      <c r="C2187" s="228" t="s">
        <v>4001</v>
      </c>
      <c r="D2187" s="20" t="s">
        <v>2112</v>
      </c>
      <c r="E2187" s="239">
        <v>23612</v>
      </c>
      <c r="F2187" s="419">
        <v>41850</v>
      </c>
      <c r="G2187" s="44">
        <v>23612</v>
      </c>
      <c r="H2187" s="243">
        <f t="shared" si="34"/>
        <v>0</v>
      </c>
      <c r="I2187" s="20" t="s">
        <v>12</v>
      </c>
      <c r="J2187" s="1"/>
    </row>
    <row r="2188" spans="1:10" x14ac:dyDescent="0.25">
      <c r="A2188" s="406"/>
      <c r="B2188" s="212" t="s">
        <v>1443</v>
      </c>
      <c r="C2188" s="363" t="s">
        <v>3681</v>
      </c>
      <c r="D2188" s="214" t="s">
        <v>117</v>
      </c>
      <c r="E2188" s="235">
        <v>1841.4</v>
      </c>
      <c r="F2188" s="421" t="s">
        <v>3864</v>
      </c>
      <c r="G2188" s="44">
        <v>1841.4</v>
      </c>
      <c r="H2188" s="243">
        <f t="shared" si="34"/>
        <v>0</v>
      </c>
      <c r="I2188" s="214" t="s">
        <v>21</v>
      </c>
      <c r="J2188" s="1"/>
    </row>
    <row r="2189" spans="1:10" x14ac:dyDescent="0.25">
      <c r="A2189" s="406"/>
      <c r="B2189" s="224" t="s">
        <v>1204</v>
      </c>
      <c r="C2189" s="361" t="s">
        <v>3878</v>
      </c>
      <c r="D2189" s="214" t="s">
        <v>3967</v>
      </c>
      <c r="E2189" s="235">
        <v>140</v>
      </c>
      <c r="F2189" s="419">
        <v>41839</v>
      </c>
      <c r="G2189" s="44">
        <v>140</v>
      </c>
      <c r="H2189" s="243">
        <f t="shared" si="34"/>
        <v>0</v>
      </c>
      <c r="I2189" s="214"/>
      <c r="J2189" s="1"/>
    </row>
    <row r="2190" spans="1:10" x14ac:dyDescent="0.25">
      <c r="A2190" s="406"/>
      <c r="B2190" s="224" t="s">
        <v>1261</v>
      </c>
      <c r="C2190" s="361" t="s">
        <v>3878</v>
      </c>
      <c r="D2190" s="214" t="s">
        <v>3967</v>
      </c>
      <c r="E2190" s="235">
        <v>477.5</v>
      </c>
      <c r="F2190" s="419">
        <v>41839</v>
      </c>
      <c r="G2190" s="44">
        <v>477.5</v>
      </c>
      <c r="H2190" s="243">
        <f t="shared" si="34"/>
        <v>0</v>
      </c>
      <c r="I2190" s="214"/>
      <c r="J2190" s="1"/>
    </row>
    <row r="2191" spans="1:10" ht="15.75" x14ac:dyDescent="0.25">
      <c r="A2191" s="406">
        <v>41851</v>
      </c>
      <c r="B2191" s="389" t="s">
        <v>2240</v>
      </c>
      <c r="C2191" s="228" t="s">
        <v>4001</v>
      </c>
      <c r="D2191" s="20" t="s">
        <v>4036</v>
      </c>
      <c r="E2191" s="239">
        <v>1016</v>
      </c>
      <c r="F2191" s="419">
        <v>41851</v>
      </c>
      <c r="G2191" s="44">
        <v>1016</v>
      </c>
      <c r="H2191" s="243">
        <f t="shared" si="34"/>
        <v>0</v>
      </c>
      <c r="I2191" s="20" t="s">
        <v>30</v>
      </c>
      <c r="J2191" s="1"/>
    </row>
    <row r="2192" spans="1:10" x14ac:dyDescent="0.25">
      <c r="A2192" s="406"/>
      <c r="B2192" s="212" t="s">
        <v>2113</v>
      </c>
      <c r="C2192" s="363" t="s">
        <v>3681</v>
      </c>
      <c r="D2192" s="214" t="s">
        <v>358</v>
      </c>
      <c r="E2192" s="382">
        <v>1812</v>
      </c>
      <c r="F2192" s="419">
        <v>41823</v>
      </c>
      <c r="G2192" s="44">
        <v>1812</v>
      </c>
      <c r="H2192" s="86">
        <f t="shared" si="34"/>
        <v>0</v>
      </c>
      <c r="I2192" s="214" t="s">
        <v>162</v>
      </c>
      <c r="J2192" s="1"/>
    </row>
    <row r="2193" spans="1:10" x14ac:dyDescent="0.25">
      <c r="A2193" s="406"/>
      <c r="B2193" s="212" t="s">
        <v>1143</v>
      </c>
      <c r="C2193" s="363" t="s">
        <v>3681</v>
      </c>
      <c r="D2193" s="214" t="s">
        <v>358</v>
      </c>
      <c r="E2193" s="382">
        <v>5814.06</v>
      </c>
      <c r="F2193" s="419">
        <v>41827</v>
      </c>
      <c r="G2193" s="44">
        <v>5814.06</v>
      </c>
      <c r="H2193" s="243">
        <f t="shared" si="34"/>
        <v>0</v>
      </c>
      <c r="I2193" s="214" t="s">
        <v>162</v>
      </c>
      <c r="J2193" s="1"/>
    </row>
    <row r="2194" spans="1:10" x14ac:dyDescent="0.25">
      <c r="A2194" s="406"/>
      <c r="B2194" s="212" t="s">
        <v>1383</v>
      </c>
      <c r="C2194" s="363" t="s">
        <v>3681</v>
      </c>
      <c r="D2194" s="214" t="s">
        <v>358</v>
      </c>
      <c r="E2194" s="235">
        <v>58229</v>
      </c>
      <c r="F2194" s="419">
        <v>41836</v>
      </c>
      <c r="G2194" s="44">
        <v>58229</v>
      </c>
      <c r="H2194" s="243">
        <f t="shared" si="34"/>
        <v>0</v>
      </c>
      <c r="I2194" s="214"/>
      <c r="J2194" s="1"/>
    </row>
    <row r="2195" spans="1:10" x14ac:dyDescent="0.25">
      <c r="A2195" s="406"/>
      <c r="B2195" s="224" t="s">
        <v>1654</v>
      </c>
      <c r="C2195" s="361" t="s">
        <v>3878</v>
      </c>
      <c r="D2195" s="58" t="s">
        <v>358</v>
      </c>
      <c r="E2195" s="235">
        <v>42475.360000000001</v>
      </c>
      <c r="F2195" s="427" t="s">
        <v>3880</v>
      </c>
      <c r="G2195" s="44">
        <v>42475.360000000001</v>
      </c>
      <c r="H2195" s="243">
        <f t="shared" si="34"/>
        <v>0</v>
      </c>
      <c r="I2195" s="121" t="s">
        <v>162</v>
      </c>
      <c r="J2195" s="1"/>
    </row>
    <row r="2196" spans="1:10" x14ac:dyDescent="0.25">
      <c r="A2196" s="406"/>
      <c r="B2196" s="224" t="s">
        <v>1798</v>
      </c>
      <c r="C2196" s="361" t="s">
        <v>3878</v>
      </c>
      <c r="D2196" s="58" t="s">
        <v>358</v>
      </c>
      <c r="E2196" s="235">
        <v>1254</v>
      </c>
      <c r="F2196" s="419">
        <v>41832</v>
      </c>
      <c r="G2196" s="34">
        <v>1254</v>
      </c>
      <c r="H2196" s="243">
        <f t="shared" si="34"/>
        <v>0</v>
      </c>
      <c r="I2196" s="121" t="s">
        <v>30</v>
      </c>
      <c r="J2196" s="1"/>
    </row>
    <row r="2197" spans="1:10" x14ac:dyDescent="0.25">
      <c r="A2197" s="406"/>
      <c r="B2197" s="224" t="s">
        <v>2008</v>
      </c>
      <c r="C2197" s="361" t="s">
        <v>3878</v>
      </c>
      <c r="D2197" s="214" t="s">
        <v>358</v>
      </c>
      <c r="E2197" s="235">
        <v>61909</v>
      </c>
      <c r="F2197" s="419">
        <v>41839</v>
      </c>
      <c r="G2197" s="44">
        <v>61909</v>
      </c>
      <c r="H2197" s="243">
        <f t="shared" si="34"/>
        <v>0</v>
      </c>
      <c r="I2197" s="214" t="s">
        <v>162</v>
      </c>
      <c r="J2197" s="1"/>
    </row>
    <row r="2198" spans="1:10" x14ac:dyDescent="0.25">
      <c r="A2198" s="406"/>
      <c r="B2198" s="224" t="s">
        <v>2284</v>
      </c>
      <c r="C2198" s="361" t="s">
        <v>3878</v>
      </c>
      <c r="D2198" s="214" t="s">
        <v>358</v>
      </c>
      <c r="E2198" s="235">
        <v>73502</v>
      </c>
      <c r="F2198" s="419">
        <v>41843</v>
      </c>
      <c r="G2198" s="44">
        <v>73502</v>
      </c>
      <c r="H2198" s="243">
        <f t="shared" si="34"/>
        <v>0</v>
      </c>
      <c r="I2198" s="214" t="s">
        <v>162</v>
      </c>
      <c r="J2198" s="1"/>
    </row>
    <row r="2199" spans="1:10" x14ac:dyDescent="0.25">
      <c r="A2199" s="406"/>
      <c r="B2199" s="224" t="s">
        <v>1390</v>
      </c>
      <c r="C2199" s="361" t="s">
        <v>3878</v>
      </c>
      <c r="D2199" s="214" t="s">
        <v>358</v>
      </c>
      <c r="E2199" s="235">
        <v>107849.44</v>
      </c>
      <c r="F2199" s="420" t="s">
        <v>4073</v>
      </c>
      <c r="G2199" s="327">
        <v>77050</v>
      </c>
      <c r="H2199" s="328">
        <f t="shared" si="34"/>
        <v>30799.440000000002</v>
      </c>
      <c r="I2199" s="214" t="s">
        <v>162</v>
      </c>
      <c r="J2199" s="1"/>
    </row>
    <row r="2200" spans="1:10" x14ac:dyDescent="0.25">
      <c r="A2200" s="406"/>
      <c r="B2200" s="224" t="s">
        <v>1415</v>
      </c>
      <c r="C2200" s="361" t="s">
        <v>3878</v>
      </c>
      <c r="D2200" s="214" t="s">
        <v>358</v>
      </c>
      <c r="E2200" s="235">
        <v>2964</v>
      </c>
      <c r="F2200" s="419">
        <v>41843</v>
      </c>
      <c r="G2200" s="44">
        <v>2964</v>
      </c>
      <c r="H2200" s="243">
        <f t="shared" si="34"/>
        <v>0</v>
      </c>
      <c r="I2200" s="214" t="s">
        <v>162</v>
      </c>
      <c r="J2200" s="1"/>
    </row>
    <row r="2201" spans="1:10" ht="15.75" x14ac:dyDescent="0.25">
      <c r="A2201" s="406">
        <v>41845</v>
      </c>
      <c r="B2201" s="389" t="s">
        <v>1698</v>
      </c>
      <c r="C2201" s="228" t="s">
        <v>4001</v>
      </c>
      <c r="D2201" s="214" t="s">
        <v>358</v>
      </c>
      <c r="E2201" s="235">
        <v>48218.52</v>
      </c>
      <c r="F2201" s="419">
        <v>41846</v>
      </c>
      <c r="G2201" s="44">
        <v>48218.52</v>
      </c>
      <c r="H2201" s="243">
        <f t="shared" si="34"/>
        <v>0</v>
      </c>
      <c r="I2201" s="214" t="s">
        <v>162</v>
      </c>
      <c r="J2201" s="1"/>
    </row>
    <row r="2202" spans="1:10" ht="15.75" x14ac:dyDescent="0.25">
      <c r="A2202" s="406">
        <v>41849</v>
      </c>
      <c r="B2202" s="389" t="s">
        <v>2131</v>
      </c>
      <c r="C2202" s="228" t="s">
        <v>4001</v>
      </c>
      <c r="D2202" s="20" t="s">
        <v>358</v>
      </c>
      <c r="E2202" s="239">
        <v>23327.25</v>
      </c>
      <c r="F2202" s="419">
        <v>41851</v>
      </c>
      <c r="G2202" s="44">
        <v>23327.25</v>
      </c>
      <c r="H2202" s="243">
        <f t="shared" si="34"/>
        <v>0</v>
      </c>
      <c r="I2202" s="20" t="s">
        <v>162</v>
      </c>
      <c r="J2202" s="1"/>
    </row>
    <row r="2203" spans="1:10" ht="15.75" x14ac:dyDescent="0.25">
      <c r="A2203" s="406">
        <v>41851</v>
      </c>
      <c r="B2203" s="389" t="s">
        <v>2303</v>
      </c>
      <c r="C2203" s="228" t="s">
        <v>4001</v>
      </c>
      <c r="D2203" s="20" t="s">
        <v>358</v>
      </c>
      <c r="E2203" s="239">
        <v>28824.25</v>
      </c>
      <c r="F2203" s="421">
        <v>41855</v>
      </c>
      <c r="G2203" s="245">
        <v>28824.25</v>
      </c>
      <c r="H2203" s="243">
        <f t="shared" si="34"/>
        <v>0</v>
      </c>
      <c r="I2203" s="20" t="s">
        <v>162</v>
      </c>
      <c r="J2203" s="1"/>
    </row>
    <row r="2204" spans="1:10" x14ac:dyDescent="0.25">
      <c r="A2204" s="406"/>
      <c r="B2204" s="212" t="s">
        <v>1417</v>
      </c>
      <c r="C2204" s="363" t="s">
        <v>3681</v>
      </c>
      <c r="D2204" s="214" t="s">
        <v>2582</v>
      </c>
      <c r="E2204" s="235">
        <v>889</v>
      </c>
      <c r="F2204" s="419">
        <v>41828</v>
      </c>
      <c r="G2204" s="44">
        <v>889</v>
      </c>
      <c r="H2204" s="243">
        <f t="shared" si="34"/>
        <v>0</v>
      </c>
      <c r="I2204" s="214" t="s">
        <v>30</v>
      </c>
      <c r="J2204" s="1"/>
    </row>
    <row r="2205" spans="1:10" x14ac:dyDescent="0.25">
      <c r="A2205" s="406"/>
      <c r="B2205" s="224" t="s">
        <v>1799</v>
      </c>
      <c r="C2205" s="361" t="s">
        <v>3878</v>
      </c>
      <c r="D2205" s="58" t="s">
        <v>2582</v>
      </c>
      <c r="E2205" s="235">
        <v>1192</v>
      </c>
      <c r="F2205" s="421" t="s">
        <v>3901</v>
      </c>
      <c r="G2205" s="34">
        <v>1192</v>
      </c>
      <c r="H2205" s="243">
        <f t="shared" si="34"/>
        <v>0</v>
      </c>
      <c r="I2205" s="121"/>
      <c r="J2205" s="1"/>
    </row>
    <row r="2206" spans="1:10" ht="15.75" x14ac:dyDescent="0.25">
      <c r="A2206" s="406">
        <v>41845</v>
      </c>
      <c r="B2206" s="389" t="s">
        <v>1787</v>
      </c>
      <c r="C2206" s="228" t="s">
        <v>4001</v>
      </c>
      <c r="D2206" s="214" t="s">
        <v>2582</v>
      </c>
      <c r="E2206" s="235">
        <v>857.5</v>
      </c>
      <c r="F2206" s="419">
        <v>41845</v>
      </c>
      <c r="G2206" s="44">
        <v>857.5</v>
      </c>
      <c r="H2206" s="243">
        <f t="shared" si="34"/>
        <v>0</v>
      </c>
      <c r="I2206" s="214" t="s">
        <v>27</v>
      </c>
      <c r="J2206" s="1"/>
    </row>
    <row r="2207" spans="1:10" x14ac:dyDescent="0.25">
      <c r="A2207" s="406"/>
      <c r="B2207" s="212" t="s">
        <v>1510</v>
      </c>
      <c r="C2207" s="363" t="s">
        <v>3681</v>
      </c>
      <c r="D2207" s="214" t="s">
        <v>13</v>
      </c>
      <c r="E2207" s="235">
        <v>4155</v>
      </c>
      <c r="F2207" s="419">
        <v>41829</v>
      </c>
      <c r="G2207" s="44">
        <v>4155</v>
      </c>
      <c r="H2207" s="243">
        <f t="shared" si="34"/>
        <v>0</v>
      </c>
      <c r="I2207" s="214"/>
      <c r="J2207" s="1"/>
    </row>
    <row r="2208" spans="1:10" x14ac:dyDescent="0.25">
      <c r="A2208" s="406"/>
      <c r="B2208" s="212" t="s">
        <v>1601</v>
      </c>
      <c r="C2208" s="363" t="s">
        <v>3681</v>
      </c>
      <c r="D2208" s="214" t="s">
        <v>13</v>
      </c>
      <c r="E2208" s="235">
        <v>2512.5</v>
      </c>
      <c r="F2208" s="419">
        <v>41830</v>
      </c>
      <c r="G2208" s="44">
        <v>2512.5</v>
      </c>
      <c r="H2208" s="243">
        <f t="shared" si="34"/>
        <v>0</v>
      </c>
      <c r="I2208" s="214"/>
      <c r="J2208" s="1"/>
    </row>
    <row r="2209" spans="1:10" x14ac:dyDescent="0.25">
      <c r="A2209" s="406">
        <v>41831</v>
      </c>
      <c r="B2209" s="224" t="s">
        <v>1674</v>
      </c>
      <c r="C2209" s="361" t="s">
        <v>3878</v>
      </c>
      <c r="D2209" s="58" t="s">
        <v>13</v>
      </c>
      <c r="E2209" s="364">
        <v>3233</v>
      </c>
      <c r="F2209" s="419">
        <v>41831</v>
      </c>
      <c r="G2209" s="34">
        <v>3233</v>
      </c>
      <c r="H2209" s="243">
        <f t="shared" si="34"/>
        <v>0</v>
      </c>
      <c r="I2209" s="121"/>
      <c r="J2209" s="1"/>
    </row>
    <row r="2210" spans="1:10" x14ac:dyDescent="0.25">
      <c r="A2210" s="406"/>
      <c r="B2210" s="224" t="s">
        <v>1773</v>
      </c>
      <c r="C2210" s="361" t="s">
        <v>3878</v>
      </c>
      <c r="D2210" s="58" t="s">
        <v>13</v>
      </c>
      <c r="E2210" s="235">
        <v>2120</v>
      </c>
      <c r="F2210" s="419">
        <v>41832</v>
      </c>
      <c r="G2210" s="34">
        <v>2120</v>
      </c>
      <c r="H2210" s="243">
        <f t="shared" si="34"/>
        <v>0</v>
      </c>
      <c r="I2210" s="121"/>
      <c r="J2210" s="1"/>
    </row>
    <row r="2211" spans="1:10" x14ac:dyDescent="0.25">
      <c r="A2211" s="406"/>
      <c r="B2211" s="224" t="s">
        <v>1920</v>
      </c>
      <c r="C2211" s="361" t="s">
        <v>3878</v>
      </c>
      <c r="D2211" s="214" t="s">
        <v>13</v>
      </c>
      <c r="E2211" s="235">
        <v>2650</v>
      </c>
      <c r="F2211" s="419">
        <v>41833</v>
      </c>
      <c r="G2211" s="44">
        <v>2650</v>
      </c>
      <c r="H2211" s="243">
        <f t="shared" si="34"/>
        <v>0</v>
      </c>
      <c r="I2211" s="214"/>
      <c r="J2211" s="1"/>
    </row>
    <row r="2212" spans="1:10" x14ac:dyDescent="0.25">
      <c r="A2212" s="406"/>
      <c r="B2212" s="224" t="s">
        <v>1945</v>
      </c>
      <c r="C2212" s="361" t="s">
        <v>3878</v>
      </c>
      <c r="D2212" s="214" t="s">
        <v>13</v>
      </c>
      <c r="E2212" s="235">
        <v>3970</v>
      </c>
      <c r="F2212" s="419">
        <v>41834</v>
      </c>
      <c r="G2212" s="44">
        <v>3970</v>
      </c>
      <c r="H2212" s="243">
        <f t="shared" si="34"/>
        <v>0</v>
      </c>
      <c r="I2212" s="214"/>
      <c r="J2212" s="1"/>
    </row>
    <row r="2213" spans="1:10" x14ac:dyDescent="0.25">
      <c r="A2213" s="406"/>
      <c r="B2213" s="224" t="s">
        <v>2252</v>
      </c>
      <c r="C2213" s="361" t="s">
        <v>3878</v>
      </c>
      <c r="D2213" s="214" t="s">
        <v>13</v>
      </c>
      <c r="E2213" s="235">
        <v>3866.5</v>
      </c>
      <c r="F2213" s="419">
        <v>41837</v>
      </c>
      <c r="G2213" s="44">
        <v>3866.5</v>
      </c>
      <c r="H2213" s="243">
        <f t="shared" si="34"/>
        <v>0</v>
      </c>
      <c r="I2213" s="214"/>
      <c r="J2213" s="1"/>
    </row>
    <row r="2214" spans="1:10" x14ac:dyDescent="0.25">
      <c r="A2214" s="406"/>
      <c r="B2214" s="224" t="s">
        <v>2314</v>
      </c>
      <c r="C2214" s="361" t="s">
        <v>3878</v>
      </c>
      <c r="D2214" s="214" t="s">
        <v>13</v>
      </c>
      <c r="E2214" s="235">
        <v>5192</v>
      </c>
      <c r="F2214" s="419">
        <v>41838</v>
      </c>
      <c r="G2214" s="44">
        <v>5192</v>
      </c>
      <c r="H2214" s="243">
        <f t="shared" si="34"/>
        <v>0</v>
      </c>
      <c r="I2214" s="214"/>
      <c r="J2214" s="1"/>
    </row>
    <row r="2215" spans="1:10" x14ac:dyDescent="0.25">
      <c r="A2215" s="406"/>
      <c r="B2215" s="224" t="s">
        <v>1507</v>
      </c>
      <c r="C2215" s="361" t="s">
        <v>3878</v>
      </c>
      <c r="D2215" s="214" t="s">
        <v>13</v>
      </c>
      <c r="E2215" s="235">
        <v>4059</v>
      </c>
      <c r="F2215" s="419">
        <v>41843</v>
      </c>
      <c r="G2215" s="44">
        <v>4059</v>
      </c>
      <c r="H2215" s="243">
        <f t="shared" si="34"/>
        <v>0</v>
      </c>
      <c r="I2215" s="214"/>
      <c r="J2215" s="1"/>
    </row>
    <row r="2216" spans="1:10" x14ac:dyDescent="0.25">
      <c r="A2216" s="414">
        <v>41844</v>
      </c>
      <c r="B2216" s="224" t="s">
        <v>1610</v>
      </c>
      <c r="C2216" s="361" t="s">
        <v>3878</v>
      </c>
      <c r="D2216" s="214" t="s">
        <v>13</v>
      </c>
      <c r="E2216" s="235">
        <v>3319</v>
      </c>
      <c r="F2216" s="419">
        <v>41844</v>
      </c>
      <c r="G2216" s="44">
        <v>3319</v>
      </c>
      <c r="H2216" s="243">
        <f t="shared" si="34"/>
        <v>0</v>
      </c>
      <c r="I2216" s="214"/>
      <c r="J2216" s="1"/>
    </row>
    <row r="2217" spans="1:10" ht="15.75" x14ac:dyDescent="0.25">
      <c r="A2217" s="414">
        <v>41848</v>
      </c>
      <c r="B2217" s="389" t="s">
        <v>1988</v>
      </c>
      <c r="C2217" s="228" t="s">
        <v>4001</v>
      </c>
      <c r="D2217" s="214" t="s">
        <v>13</v>
      </c>
      <c r="E2217" s="235">
        <v>3035</v>
      </c>
      <c r="F2217" s="419">
        <v>41848</v>
      </c>
      <c r="G2217" s="44">
        <v>3035</v>
      </c>
      <c r="H2217" s="243">
        <f t="shared" si="34"/>
        <v>0</v>
      </c>
      <c r="I2217" s="214"/>
      <c r="J2217" s="1"/>
    </row>
    <row r="2218" spans="1:10" x14ac:dyDescent="0.25">
      <c r="A2218" s="406"/>
      <c r="B2218" s="212" t="s">
        <v>1577</v>
      </c>
      <c r="C2218" s="363" t="s">
        <v>3681</v>
      </c>
      <c r="D2218" s="214" t="s">
        <v>575</v>
      </c>
      <c r="E2218" s="235">
        <v>3850</v>
      </c>
      <c r="F2218" s="419">
        <v>41830</v>
      </c>
      <c r="G2218" s="44">
        <v>3850</v>
      </c>
      <c r="H2218" s="243">
        <f t="shared" si="34"/>
        <v>0</v>
      </c>
      <c r="I2218" s="214"/>
      <c r="J2218" s="1"/>
    </row>
    <row r="2219" spans="1:10" ht="15.75" x14ac:dyDescent="0.25">
      <c r="A2219" s="406">
        <v>41845</v>
      </c>
      <c r="B2219" s="389" t="s">
        <v>1791</v>
      </c>
      <c r="C2219" s="228" t="s">
        <v>4001</v>
      </c>
      <c r="D2219" s="214" t="s">
        <v>575</v>
      </c>
      <c r="E2219" s="235">
        <v>4339.5</v>
      </c>
      <c r="F2219" s="419">
        <v>41845</v>
      </c>
      <c r="G2219" s="44">
        <v>4339.5</v>
      </c>
      <c r="H2219" s="243">
        <f t="shared" si="34"/>
        <v>0</v>
      </c>
      <c r="I2219" s="214"/>
      <c r="J2219" s="1"/>
    </row>
    <row r="2220" spans="1:10" x14ac:dyDescent="0.25">
      <c r="A2220" s="406"/>
      <c r="B2220" s="224" t="s">
        <v>2130</v>
      </c>
      <c r="C2220" s="361" t="s">
        <v>3878</v>
      </c>
      <c r="D2220" s="214" t="s">
        <v>3933</v>
      </c>
      <c r="E2220" s="235">
        <v>4994</v>
      </c>
      <c r="F2220" s="419">
        <v>41836</v>
      </c>
      <c r="G2220" s="44">
        <v>4994</v>
      </c>
      <c r="H2220" s="243">
        <f t="shared" si="34"/>
        <v>0</v>
      </c>
      <c r="I2220" s="214"/>
      <c r="J2220" s="1"/>
    </row>
    <row r="2221" spans="1:10" x14ac:dyDescent="0.25">
      <c r="A2221" s="406"/>
      <c r="B2221" s="224" t="s">
        <v>2267</v>
      </c>
      <c r="C2221" s="361" t="s">
        <v>3878</v>
      </c>
      <c r="D2221" s="214" t="s">
        <v>3933</v>
      </c>
      <c r="E2221" s="235">
        <v>3816</v>
      </c>
      <c r="F2221" s="419">
        <v>41838</v>
      </c>
      <c r="G2221" s="44">
        <v>3816</v>
      </c>
      <c r="H2221" s="243">
        <f t="shared" si="34"/>
        <v>0</v>
      </c>
      <c r="I2221" s="214" t="s">
        <v>21</v>
      </c>
      <c r="J2221" s="1"/>
    </row>
    <row r="2222" spans="1:10" x14ac:dyDescent="0.25">
      <c r="A2222" s="406"/>
      <c r="B2222" s="212" t="s">
        <v>2280</v>
      </c>
      <c r="C2222" s="363" t="s">
        <v>3681</v>
      </c>
      <c r="D2222" s="214" t="s">
        <v>349</v>
      </c>
      <c r="E2222" s="382">
        <v>762</v>
      </c>
      <c r="F2222" s="419">
        <v>41824</v>
      </c>
      <c r="G2222" s="44">
        <v>762</v>
      </c>
      <c r="H2222" s="243">
        <f t="shared" si="34"/>
        <v>0</v>
      </c>
      <c r="I2222" s="214" t="s">
        <v>217</v>
      </c>
      <c r="J2222" s="1"/>
    </row>
    <row r="2223" spans="1:10" x14ac:dyDescent="0.25">
      <c r="A2223" s="406"/>
      <c r="B2223" s="212" t="s">
        <v>1229</v>
      </c>
      <c r="C2223" s="363" t="s">
        <v>3681</v>
      </c>
      <c r="D2223" s="214" t="s">
        <v>349</v>
      </c>
      <c r="E2223" s="382">
        <v>3445.65</v>
      </c>
      <c r="F2223" s="419">
        <v>41827</v>
      </c>
      <c r="G2223" s="34">
        <v>3445.65</v>
      </c>
      <c r="H2223" s="243">
        <f t="shared" si="34"/>
        <v>0</v>
      </c>
      <c r="I2223" s="121" t="s">
        <v>217</v>
      </c>
      <c r="J2223" s="1"/>
    </row>
    <row r="2224" spans="1:10" x14ac:dyDescent="0.25">
      <c r="A2224" s="406"/>
      <c r="B2224" s="224" t="s">
        <v>1730</v>
      </c>
      <c r="C2224" s="361" t="s">
        <v>3878</v>
      </c>
      <c r="D2224" s="58" t="s">
        <v>349</v>
      </c>
      <c r="E2224" s="235">
        <v>5481</v>
      </c>
      <c r="F2224" s="425">
        <v>41832</v>
      </c>
      <c r="G2224" s="34">
        <v>5481</v>
      </c>
      <c r="H2224" s="243">
        <f t="shared" si="34"/>
        <v>0</v>
      </c>
      <c r="I2224" s="121" t="s">
        <v>217</v>
      </c>
      <c r="J2224" s="1"/>
    </row>
    <row r="2225" spans="1:10" x14ac:dyDescent="0.25">
      <c r="A2225" s="406"/>
      <c r="B2225" s="224" t="s">
        <v>1256</v>
      </c>
      <c r="C2225" s="361" t="s">
        <v>3878</v>
      </c>
      <c r="D2225" s="214" t="s">
        <v>349</v>
      </c>
      <c r="E2225" s="235">
        <v>3559.6</v>
      </c>
      <c r="F2225" s="419">
        <v>41841</v>
      </c>
      <c r="G2225" s="44">
        <v>3559.6</v>
      </c>
      <c r="H2225" s="243">
        <f t="shared" si="34"/>
        <v>0</v>
      </c>
      <c r="I2225" s="214" t="s">
        <v>162</v>
      </c>
      <c r="J2225" s="1"/>
    </row>
    <row r="2226" spans="1:10" x14ac:dyDescent="0.25">
      <c r="A2226" s="406"/>
      <c r="B2226" s="224" t="s">
        <v>1327</v>
      </c>
      <c r="C2226" s="361" t="s">
        <v>3878</v>
      </c>
      <c r="D2226" s="214" t="s">
        <v>349</v>
      </c>
      <c r="E2226" s="235">
        <v>3646</v>
      </c>
      <c r="F2226" s="419">
        <v>41841</v>
      </c>
      <c r="G2226" s="44">
        <v>3646</v>
      </c>
      <c r="H2226" s="243">
        <f t="shared" si="34"/>
        <v>0</v>
      </c>
      <c r="I2226" s="214"/>
      <c r="J2226" s="1"/>
    </row>
    <row r="2227" spans="1:10" x14ac:dyDescent="0.25">
      <c r="A2227" s="406"/>
      <c r="B2227" s="224" t="s">
        <v>1374</v>
      </c>
      <c r="C2227" s="361" t="s">
        <v>3878</v>
      </c>
      <c r="D2227" s="214" t="s">
        <v>349</v>
      </c>
      <c r="E2227" s="235">
        <v>236.5</v>
      </c>
      <c r="F2227" s="419">
        <v>41841</v>
      </c>
      <c r="G2227" s="44">
        <v>236.5</v>
      </c>
      <c r="H2227" s="243">
        <f t="shared" si="34"/>
        <v>0</v>
      </c>
      <c r="I2227" s="214"/>
      <c r="J2227" s="1"/>
    </row>
    <row r="2228" spans="1:10" ht="15.75" x14ac:dyDescent="0.25">
      <c r="A2228" s="414">
        <v>41846</v>
      </c>
      <c r="B2228" s="389" t="s">
        <v>1849</v>
      </c>
      <c r="C2228" s="228" t="s">
        <v>4001</v>
      </c>
      <c r="D2228" s="214" t="s">
        <v>349</v>
      </c>
      <c r="E2228" s="235">
        <v>6699</v>
      </c>
      <c r="F2228" s="419">
        <v>41848</v>
      </c>
      <c r="G2228" s="44">
        <v>6699</v>
      </c>
      <c r="H2228" s="243">
        <f t="shared" si="34"/>
        <v>0</v>
      </c>
      <c r="I2228" s="121"/>
      <c r="J2228" s="1"/>
    </row>
    <row r="2229" spans="1:10" ht="15.75" x14ac:dyDescent="0.25">
      <c r="A2229" s="414">
        <v>41844</v>
      </c>
      <c r="B2229" s="389" t="s">
        <v>1629</v>
      </c>
      <c r="C2229" s="228" t="s">
        <v>4001</v>
      </c>
      <c r="D2229" s="214" t="s">
        <v>3636</v>
      </c>
      <c r="E2229" s="235">
        <v>3915</v>
      </c>
      <c r="F2229" s="419">
        <v>41844</v>
      </c>
      <c r="G2229" s="44">
        <v>3915</v>
      </c>
      <c r="H2229" s="243">
        <f t="shared" si="34"/>
        <v>0</v>
      </c>
      <c r="I2229" s="214" t="s">
        <v>2852</v>
      </c>
      <c r="J2229" s="1"/>
    </row>
    <row r="2230" spans="1:10" x14ac:dyDescent="0.25">
      <c r="A2230" s="406"/>
      <c r="B2230" s="212" t="s">
        <v>2023</v>
      </c>
      <c r="C2230" s="363" t="s">
        <v>3681</v>
      </c>
      <c r="D2230" s="214" t="s">
        <v>137</v>
      </c>
      <c r="E2230" s="382">
        <v>3938</v>
      </c>
      <c r="F2230" s="419">
        <v>41821</v>
      </c>
      <c r="G2230" s="44">
        <v>3938</v>
      </c>
      <c r="H2230" s="86">
        <f t="shared" si="34"/>
        <v>0</v>
      </c>
      <c r="I2230" s="214"/>
      <c r="J2230" s="1"/>
    </row>
    <row r="2231" spans="1:10" x14ac:dyDescent="0.25">
      <c r="A2231" s="406"/>
      <c r="B2231" s="212" t="s">
        <v>1145</v>
      </c>
      <c r="C2231" s="363" t="s">
        <v>3681</v>
      </c>
      <c r="D2231" s="214" t="s">
        <v>137</v>
      </c>
      <c r="E2231" s="382">
        <v>8299</v>
      </c>
      <c r="F2231" s="419">
        <v>41825</v>
      </c>
      <c r="G2231" s="44">
        <v>8299</v>
      </c>
      <c r="H2231" s="243">
        <f t="shared" si="34"/>
        <v>0</v>
      </c>
      <c r="I2231" s="214" t="s">
        <v>21</v>
      </c>
      <c r="J2231" s="1"/>
    </row>
    <row r="2232" spans="1:10" x14ac:dyDescent="0.25">
      <c r="A2232" s="406"/>
      <c r="B2232" s="212" t="s">
        <v>1582</v>
      </c>
      <c r="C2232" s="363" t="s">
        <v>3681</v>
      </c>
      <c r="D2232" s="214" t="s">
        <v>137</v>
      </c>
      <c r="E2232" s="235">
        <v>7030.5</v>
      </c>
      <c r="F2232" s="419">
        <v>41830</v>
      </c>
      <c r="G2232" s="44">
        <v>7030.5</v>
      </c>
      <c r="H2232" s="243">
        <f t="shared" si="34"/>
        <v>0</v>
      </c>
      <c r="I2232" s="214"/>
      <c r="J2232" s="1"/>
    </row>
    <row r="2233" spans="1:10" x14ac:dyDescent="0.25">
      <c r="A2233" s="406"/>
      <c r="B2233" s="224" t="s">
        <v>1717</v>
      </c>
      <c r="C2233" s="361" t="s">
        <v>3878</v>
      </c>
      <c r="D2233" s="58" t="s">
        <v>137</v>
      </c>
      <c r="E2233" s="235">
        <v>9020</v>
      </c>
      <c r="F2233" s="425">
        <v>41832</v>
      </c>
      <c r="G2233" s="34">
        <v>9020</v>
      </c>
      <c r="H2233" s="243">
        <f t="shared" si="34"/>
        <v>0</v>
      </c>
      <c r="I2233" s="121" t="s">
        <v>21</v>
      </c>
      <c r="J2233" s="1"/>
    </row>
    <row r="2234" spans="1:10" x14ac:dyDescent="0.25">
      <c r="A2234" s="406"/>
      <c r="B2234" s="224" t="s">
        <v>1763</v>
      </c>
      <c r="C2234" s="361" t="s">
        <v>3878</v>
      </c>
      <c r="D2234" s="58" t="s">
        <v>137</v>
      </c>
      <c r="E2234" s="235">
        <v>4770</v>
      </c>
      <c r="F2234" s="419">
        <v>41831</v>
      </c>
      <c r="G2234" s="34">
        <v>4770</v>
      </c>
      <c r="H2234" s="243">
        <f t="shared" si="34"/>
        <v>0</v>
      </c>
      <c r="I2234" s="121"/>
      <c r="J2234" s="1"/>
    </row>
    <row r="2235" spans="1:10" x14ac:dyDescent="0.25">
      <c r="A2235" s="406"/>
      <c r="B2235" s="224" t="s">
        <v>1180</v>
      </c>
      <c r="C2235" s="361" t="s">
        <v>3878</v>
      </c>
      <c r="D2235" s="214" t="s">
        <v>137</v>
      </c>
      <c r="E2235" s="235">
        <v>3925</v>
      </c>
      <c r="F2235" s="419">
        <v>41838</v>
      </c>
      <c r="G2235" s="44">
        <v>3925</v>
      </c>
      <c r="H2235" s="243">
        <f t="shared" si="34"/>
        <v>0</v>
      </c>
      <c r="I2235" s="214"/>
      <c r="J2235" s="1"/>
    </row>
    <row r="2236" spans="1:10" x14ac:dyDescent="0.25">
      <c r="A2236" s="406"/>
      <c r="B2236" s="212" t="s">
        <v>2279</v>
      </c>
      <c r="C2236" s="363" t="s">
        <v>3681</v>
      </c>
      <c r="D2236" s="214" t="s">
        <v>435</v>
      </c>
      <c r="E2236" s="382">
        <v>6870</v>
      </c>
      <c r="F2236" s="419">
        <v>41823</v>
      </c>
      <c r="G2236" s="44">
        <v>6870</v>
      </c>
      <c r="H2236" s="243">
        <f t="shared" si="34"/>
        <v>0</v>
      </c>
      <c r="I2236" s="214"/>
      <c r="J2236" s="1"/>
    </row>
    <row r="2237" spans="1:10" x14ac:dyDescent="0.25">
      <c r="A2237" s="406"/>
      <c r="B2237" s="224" t="s">
        <v>2009</v>
      </c>
      <c r="C2237" s="361" t="s">
        <v>3878</v>
      </c>
      <c r="D2237" s="214" t="s">
        <v>435</v>
      </c>
      <c r="E2237" s="235">
        <v>819.5</v>
      </c>
      <c r="F2237" s="419">
        <v>41834</v>
      </c>
      <c r="G2237" s="44">
        <v>819.5</v>
      </c>
      <c r="H2237" s="243">
        <f t="shared" si="34"/>
        <v>0</v>
      </c>
      <c r="I2237" s="214"/>
      <c r="J2237" s="1"/>
    </row>
    <row r="2238" spans="1:10" x14ac:dyDescent="0.25">
      <c r="A2238" s="406"/>
      <c r="B2238" s="224" t="s">
        <v>2194</v>
      </c>
      <c r="C2238" s="361" t="s">
        <v>3878</v>
      </c>
      <c r="D2238" s="214" t="s">
        <v>435</v>
      </c>
      <c r="E2238" s="235">
        <v>5975</v>
      </c>
      <c r="F2238" s="419">
        <v>41837</v>
      </c>
      <c r="G2238" s="44">
        <v>5975</v>
      </c>
      <c r="H2238" s="243">
        <f t="shared" si="34"/>
        <v>0</v>
      </c>
      <c r="I2238" s="214"/>
      <c r="J2238" s="1"/>
    </row>
    <row r="2239" spans="1:10" x14ac:dyDescent="0.25">
      <c r="A2239" s="406"/>
      <c r="B2239" s="224" t="s">
        <v>2300</v>
      </c>
      <c r="C2239" s="361" t="s">
        <v>3878</v>
      </c>
      <c r="D2239" s="214" t="s">
        <v>435</v>
      </c>
      <c r="E2239" s="235">
        <v>532</v>
      </c>
      <c r="F2239" s="419">
        <v>41837</v>
      </c>
      <c r="G2239" s="44">
        <v>532</v>
      </c>
      <c r="H2239" s="243">
        <f t="shared" si="34"/>
        <v>0</v>
      </c>
      <c r="I2239" s="214"/>
      <c r="J2239" s="1"/>
    </row>
    <row r="2240" spans="1:10" ht="15.75" x14ac:dyDescent="0.25">
      <c r="A2240" s="406">
        <v>41845</v>
      </c>
      <c r="B2240" s="389" t="s">
        <v>1776</v>
      </c>
      <c r="C2240" s="228" t="s">
        <v>4001</v>
      </c>
      <c r="D2240" s="214" t="s">
        <v>435</v>
      </c>
      <c r="E2240" s="235">
        <v>497</v>
      </c>
      <c r="F2240" s="419">
        <v>41845</v>
      </c>
      <c r="G2240" s="44">
        <v>497</v>
      </c>
      <c r="H2240" s="243">
        <f t="shared" si="34"/>
        <v>0</v>
      </c>
      <c r="I2240" s="214"/>
      <c r="J2240" s="1"/>
    </row>
    <row r="2241" spans="1:10" ht="15.75" x14ac:dyDescent="0.25">
      <c r="A2241" s="414">
        <v>41846</v>
      </c>
      <c r="B2241" s="389" t="s">
        <v>1857</v>
      </c>
      <c r="C2241" s="228" t="s">
        <v>4001</v>
      </c>
      <c r="D2241" s="214" t="s">
        <v>435</v>
      </c>
      <c r="E2241" s="235">
        <v>548.1</v>
      </c>
      <c r="F2241" s="419">
        <v>41846</v>
      </c>
      <c r="G2241" s="44">
        <v>548.1</v>
      </c>
      <c r="H2241" s="243">
        <f t="shared" si="34"/>
        <v>0</v>
      </c>
      <c r="I2241" s="121"/>
      <c r="J2241" s="1"/>
    </row>
    <row r="2242" spans="1:10" ht="15.75" x14ac:dyDescent="0.25">
      <c r="A2242" s="414">
        <v>41850</v>
      </c>
      <c r="B2242" s="389" t="s">
        <v>2136</v>
      </c>
      <c r="C2242" s="228" t="s">
        <v>4001</v>
      </c>
      <c r="D2242" s="214" t="s">
        <v>435</v>
      </c>
      <c r="E2242" s="235">
        <v>3152.5</v>
      </c>
      <c r="F2242" s="419">
        <v>41850</v>
      </c>
      <c r="G2242" s="44">
        <v>3152.5</v>
      </c>
      <c r="H2242" s="243">
        <f t="shared" si="34"/>
        <v>0</v>
      </c>
      <c r="I2242" s="214"/>
      <c r="J2242" s="1"/>
    </row>
    <row r="2243" spans="1:10" ht="15.75" x14ac:dyDescent="0.25">
      <c r="A2243" s="414">
        <v>41850</v>
      </c>
      <c r="B2243" s="389" t="s">
        <v>2201</v>
      </c>
      <c r="C2243" s="228" t="s">
        <v>4001</v>
      </c>
      <c r="D2243" s="214" t="s">
        <v>435</v>
      </c>
      <c r="E2243" s="235">
        <v>6662</v>
      </c>
      <c r="F2243" s="419">
        <v>41850</v>
      </c>
      <c r="G2243" s="44">
        <v>6662</v>
      </c>
      <c r="H2243" s="243">
        <f t="shared" ref="H2243:H2248" si="35">E2243-G2243</f>
        <v>0</v>
      </c>
      <c r="I2243" s="214"/>
      <c r="J2243" s="1"/>
    </row>
    <row r="2244" spans="1:10" ht="15.75" x14ac:dyDescent="0.25">
      <c r="A2244" s="406">
        <v>41851</v>
      </c>
      <c r="B2244" s="389" t="s">
        <v>2272</v>
      </c>
      <c r="C2244" s="228" t="s">
        <v>4001</v>
      </c>
      <c r="D2244" s="20" t="s">
        <v>435</v>
      </c>
      <c r="E2244" s="239">
        <v>4209.6000000000004</v>
      </c>
      <c r="F2244" s="419">
        <v>41851</v>
      </c>
      <c r="G2244" s="44">
        <v>4209.6000000000004</v>
      </c>
      <c r="H2244" s="243">
        <f t="shared" si="35"/>
        <v>0</v>
      </c>
      <c r="I2244" s="20"/>
      <c r="J2244" s="1"/>
    </row>
    <row r="2245" spans="1:10" x14ac:dyDescent="0.25">
      <c r="A2245" s="406"/>
      <c r="B2245" s="224" t="s">
        <v>1972</v>
      </c>
      <c r="C2245" s="361" t="s">
        <v>3878</v>
      </c>
      <c r="D2245" s="214" t="s">
        <v>255</v>
      </c>
      <c r="E2245" s="235">
        <v>6762</v>
      </c>
      <c r="F2245" s="422" t="s">
        <v>3915</v>
      </c>
      <c r="G2245" s="44">
        <v>6762.8</v>
      </c>
      <c r="H2245" s="243">
        <f t="shared" si="35"/>
        <v>-0.8000000000001819</v>
      </c>
      <c r="I2245" s="214" t="s">
        <v>21</v>
      </c>
      <c r="J2245" s="1"/>
    </row>
    <row r="2246" spans="1:10" x14ac:dyDescent="0.25">
      <c r="A2246" s="406"/>
      <c r="B2246" s="212" t="s">
        <v>1205</v>
      </c>
      <c r="C2246" s="363" t="s">
        <v>3681</v>
      </c>
      <c r="D2246" s="214" t="s">
        <v>956</v>
      </c>
      <c r="E2246" s="382">
        <v>5568</v>
      </c>
      <c r="F2246" s="419">
        <v>41827</v>
      </c>
      <c r="G2246" s="44">
        <v>5568</v>
      </c>
      <c r="H2246" s="243">
        <f t="shared" si="35"/>
        <v>0</v>
      </c>
      <c r="I2246" s="121" t="s">
        <v>12</v>
      </c>
      <c r="J2246" s="1"/>
    </row>
    <row r="2247" spans="1:10" x14ac:dyDescent="0.25">
      <c r="A2247" s="406"/>
      <c r="B2247" s="224" t="s">
        <v>2214</v>
      </c>
      <c r="C2247" s="361" t="s">
        <v>3878</v>
      </c>
      <c r="D2247" s="214" t="s">
        <v>956</v>
      </c>
      <c r="E2247" s="235">
        <v>5487</v>
      </c>
      <c r="F2247" s="419">
        <v>41837</v>
      </c>
      <c r="G2247" s="44">
        <v>5487</v>
      </c>
      <c r="H2247" s="243">
        <f t="shared" si="35"/>
        <v>0</v>
      </c>
      <c r="I2247" s="214" t="s">
        <v>27</v>
      </c>
      <c r="J2247" s="1"/>
    </row>
    <row r="2248" spans="1:10" x14ac:dyDescent="0.25">
      <c r="A2248" s="406"/>
      <c r="B2248" s="212" t="s">
        <v>2123</v>
      </c>
      <c r="C2248" s="363" t="s">
        <v>3681</v>
      </c>
      <c r="D2248" s="214"/>
      <c r="E2248" s="382">
        <v>14339.5</v>
      </c>
      <c r="F2248" s="419">
        <v>41843</v>
      </c>
      <c r="G2248" s="44">
        <v>14339.5</v>
      </c>
      <c r="H2248" s="86">
        <f t="shared" si="35"/>
        <v>0</v>
      </c>
      <c r="I2248" s="214"/>
      <c r="J2248" s="1"/>
    </row>
    <row r="2249" spans="1:10" ht="15.75" x14ac:dyDescent="0.25">
      <c r="A2249" s="406"/>
      <c r="B2249" s="389"/>
      <c r="C2249" s="228"/>
      <c r="D2249" s="20" t="s">
        <v>1906</v>
      </c>
      <c r="E2249" s="390"/>
      <c r="F2249" s="419"/>
      <c r="G2249" s="44"/>
      <c r="H2249" s="243">
        <f t="shared" ref="H2249:H2252" si="36">E2249-G2249</f>
        <v>0</v>
      </c>
      <c r="I2249" s="214"/>
      <c r="J2249" s="1"/>
    </row>
    <row r="2250" spans="1:10" x14ac:dyDescent="0.25">
      <c r="A2250" s="406"/>
      <c r="B2250" s="212"/>
      <c r="C2250" s="217"/>
      <c r="D2250" s="33" t="s">
        <v>1906</v>
      </c>
      <c r="E2250" s="225"/>
      <c r="F2250" s="419"/>
      <c r="G2250" s="34"/>
      <c r="H2250" s="86">
        <f t="shared" si="36"/>
        <v>0</v>
      </c>
    </row>
    <row r="2251" spans="1:10" ht="15.75" x14ac:dyDescent="0.25">
      <c r="A2251" s="406"/>
      <c r="B2251" s="212"/>
      <c r="C2251" s="224"/>
      <c r="D2251" s="297" t="s">
        <v>1906</v>
      </c>
      <c r="E2251" s="391"/>
      <c r="F2251" s="31"/>
      <c r="G2251" s="36"/>
      <c r="H2251" s="86">
        <f t="shared" si="36"/>
        <v>0</v>
      </c>
    </row>
    <row r="2252" spans="1:10" ht="15.75" x14ac:dyDescent="0.25">
      <c r="A2252" s="406"/>
      <c r="B2252" s="212"/>
      <c r="C2252" s="224"/>
      <c r="D2252" s="297"/>
      <c r="E2252" s="391"/>
      <c r="F2252" s="31"/>
      <c r="G2252" s="36"/>
      <c r="H2252" s="86">
        <f t="shared" si="36"/>
        <v>0</v>
      </c>
    </row>
    <row r="2253" spans="1:10" ht="15.75" thickBot="1" x14ac:dyDescent="0.3">
      <c r="D2253" s="300"/>
      <c r="E2253" s="302"/>
      <c r="F2253" s="439"/>
      <c r="G2253" s="302"/>
      <c r="H2253" s="392"/>
    </row>
    <row r="2254" spans="1:10" ht="15.75" thickTop="1" x14ac:dyDescent="0.25">
      <c r="A2254" s="416"/>
      <c r="B2254" s="305"/>
      <c r="C2254" s="306"/>
      <c r="D2254" s="127"/>
      <c r="E2254" s="309">
        <f>SUM(E4:E2253)</f>
        <v>31041147.92000002</v>
      </c>
      <c r="F2254" s="440"/>
      <c r="G2254" s="309">
        <f>SUM(G4:G2252)</f>
        <v>28660536.940000001</v>
      </c>
      <c r="H2254" s="393"/>
    </row>
    <row r="2255" spans="1:10" ht="15.75" thickBot="1" x14ac:dyDescent="0.3">
      <c r="A2255" s="416"/>
      <c r="B2255" s="305"/>
      <c r="C2255" s="306"/>
      <c r="D2255" s="127"/>
      <c r="E2255" s="312"/>
      <c r="F2255" s="440"/>
      <c r="G2255" s="312"/>
      <c r="H2255" s="393"/>
    </row>
    <row r="2256" spans="1:10" x14ac:dyDescent="0.25">
      <c r="A2256" s="416"/>
      <c r="B2256" s="305"/>
      <c r="C2256" s="306"/>
      <c r="D2256" s="127"/>
      <c r="E2256" s="313"/>
      <c r="F2256" s="440"/>
      <c r="G2256" s="313"/>
      <c r="H2256" s="393"/>
    </row>
    <row r="2257" spans="1:9" ht="31.5" x14ac:dyDescent="0.25">
      <c r="A2257" s="416"/>
      <c r="B2257" s="305"/>
      <c r="C2257" s="306"/>
      <c r="D2257" s="28"/>
      <c r="E2257" s="394" t="s">
        <v>748</v>
      </c>
      <c r="F2257" s="440"/>
      <c r="G2257" s="315" t="s">
        <v>749</v>
      </c>
      <c r="H2257" s="393"/>
    </row>
    <row r="2258" spans="1:9" x14ac:dyDescent="0.25">
      <c r="A2258" s="416"/>
      <c r="B2258" s="305"/>
      <c r="C2258" s="306"/>
      <c r="D2258" s="127"/>
      <c r="E2258" s="313"/>
      <c r="F2258" s="440"/>
      <c r="G2258" s="313"/>
      <c r="H2258" s="393"/>
      <c r="I2258" s="21"/>
    </row>
    <row r="2259" spans="1:9" x14ac:dyDescent="0.25">
      <c r="A2259" s="416"/>
      <c r="B2259" s="305"/>
      <c r="C2259" s="306"/>
      <c r="D2259" s="127"/>
      <c r="E2259" s="313"/>
      <c r="F2259" s="440"/>
      <c r="G2259" s="313"/>
      <c r="H2259" s="393"/>
      <c r="I2259" s="21"/>
    </row>
    <row r="2260" spans="1:9" x14ac:dyDescent="0.25">
      <c r="A2260" s="416"/>
      <c r="B2260" s="305"/>
      <c r="C2260" s="306"/>
      <c r="D2260" s="127"/>
      <c r="E2260" s="313"/>
      <c r="F2260" s="440"/>
      <c r="G2260" s="313"/>
      <c r="H2260" s="393"/>
      <c r="I2260" s="21"/>
    </row>
    <row r="2261" spans="1:9" ht="21" x14ac:dyDescent="0.35">
      <c r="A2261" s="416"/>
      <c r="B2261" s="305"/>
      <c r="C2261" s="306"/>
      <c r="D2261" s="127"/>
      <c r="E2261" s="643">
        <f>E2254-G2254</f>
        <v>2380610.9800000191</v>
      </c>
      <c r="F2261" s="644"/>
      <c r="G2261" s="644"/>
      <c r="H2261" s="393"/>
      <c r="I2261" s="21"/>
    </row>
    <row r="2262" spans="1:9" x14ac:dyDescent="0.25">
      <c r="A2262" s="416"/>
      <c r="B2262" s="305"/>
      <c r="C2262" s="306"/>
      <c r="D2262" s="127"/>
      <c r="E2262" s="313"/>
      <c r="F2262" s="440"/>
      <c r="G2262" s="313"/>
      <c r="H2262" s="393"/>
      <c r="I2262" s="21"/>
    </row>
    <row r="2263" spans="1:9" ht="18.75" x14ac:dyDescent="0.3">
      <c r="A2263" s="416"/>
      <c r="B2263" s="305"/>
      <c r="C2263" s="306"/>
      <c r="D2263" s="127"/>
      <c r="E2263" s="656" t="s">
        <v>2577</v>
      </c>
      <c r="F2263" s="656"/>
      <c r="G2263" s="656"/>
      <c r="H2263" s="393"/>
      <c r="I2263" s="21"/>
    </row>
    <row r="2264" spans="1:9" x14ac:dyDescent="0.25">
      <c r="A2264" s="416"/>
      <c r="B2264" s="305"/>
      <c r="C2264" s="306"/>
      <c r="D2264" s="127"/>
      <c r="E2264" s="313"/>
      <c r="F2264" s="440"/>
      <c r="G2264" s="313"/>
      <c r="H2264" s="393"/>
      <c r="I2264" s="21"/>
    </row>
    <row r="2265" spans="1:9" x14ac:dyDescent="0.25">
      <c r="A2265" s="416"/>
      <c r="B2265" s="305"/>
      <c r="C2265" s="306"/>
      <c r="D2265" s="127"/>
      <c r="E2265" s="313"/>
      <c r="F2265" s="440"/>
      <c r="G2265" s="313"/>
      <c r="H2265" s="393"/>
      <c r="I2265" s="21"/>
    </row>
    <row r="2266" spans="1:9" x14ac:dyDescent="0.25">
      <c r="A2266" s="416"/>
      <c r="B2266" s="305"/>
      <c r="C2266" s="306"/>
      <c r="D2266" s="127"/>
      <c r="E2266" s="313"/>
      <c r="F2266" s="440"/>
      <c r="G2266" s="313"/>
      <c r="H2266" s="393"/>
      <c r="I2266" s="21"/>
    </row>
  </sheetData>
  <sortState ref="A3:I2248">
    <sortCondition ref="D3:D2248"/>
  </sortState>
  <mergeCells count="3">
    <mergeCell ref="E2261:G2261"/>
    <mergeCell ref="E2263:G2263"/>
    <mergeCell ref="A1:F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ENERO 2014</vt:lpstr>
      <vt:lpstr>FEBRERO 2 0 1 4   </vt:lpstr>
      <vt:lpstr>M A R Z O  2014  </vt:lpstr>
      <vt:lpstr>A B R I L   2014   </vt:lpstr>
      <vt:lpstr>MAYO  2 0 1 4   </vt:lpstr>
      <vt:lpstr>J U N I O   2014</vt:lpstr>
      <vt:lpstr>J U L I O </vt:lpstr>
      <vt:lpstr>AGOSTO  2014</vt:lpstr>
      <vt:lpstr>SEPTIEMBRE 2014</vt:lpstr>
      <vt:lpstr>OCTUBRE 2014</vt:lpstr>
      <vt:lpstr>Hoja11</vt:lpstr>
      <vt:lpstr>Hoja12</vt:lpstr>
      <vt:lpstr>Hoja13</vt:lpstr>
      <vt:lpstr>CONCENTRADO AÑO 2014</vt:lpstr>
      <vt:lpstr>Hoja1</vt:lpstr>
      <vt:lpstr>Hoja2</vt:lpstr>
      <vt:lpstr>Hoja3</vt:lpstr>
      <vt:lpstr>ABECEDARIO</vt:lpstr>
      <vt:lpstr>Hoja5</vt:lpstr>
      <vt:lpstr>Hoja6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2014-06-26T13:38:28Z</dcterms:created>
  <dcterms:modified xsi:type="dcterms:W3CDTF">2014-11-04T21:33:42Z</dcterms:modified>
</cp:coreProperties>
</file>